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wardlawrence/Downloads/Activities/Linguistics/Map Site/Language Map/"/>
    </mc:Choice>
  </mc:AlternateContent>
  <xr:revisionPtr revIDLastSave="0" documentId="13_ncr:1_{4F8E525C-15DD-404B-95A7-3C6851E73551}" xr6:coauthVersionLast="47" xr6:coauthVersionMax="47" xr10:uidLastSave="{00000000-0000-0000-0000-000000000000}"/>
  <bookViews>
    <workbookView xWindow="180" yWindow="500" windowWidth="18460" windowHeight="16080" xr2:uid="{3ED63B0D-AB5C-9F46-9FE6-F52A59563DE9}"/>
  </bookViews>
  <sheets>
    <sheet name="Points" sheetId="29" r:id="rId1"/>
    <sheet name="ANAE list" sheetId="27" r:id="rId2"/>
    <sheet name="LAGS-Bios (2)" sheetId="24" r:id="rId3"/>
    <sheet name="Sources" sheetId="32" r:id="rId4"/>
    <sheet name="LANCS" sheetId="30" r:id="rId5"/>
    <sheet name="DARE" sheetId="31" r:id="rId6"/>
    <sheet name="Old Points" sheetId="28" r:id="rId7"/>
    <sheet name="PEAS list" sheetId="18" r:id="rId8"/>
    <sheet name="Oldest points" sheetId="15" r:id="rId9"/>
    <sheet name="Thomas list" sheetId="26" r:id="rId10"/>
    <sheet name="LAUM" sheetId="25" r:id="rId11"/>
    <sheet name="Sheet1" sheetId="21" r:id="rId12"/>
    <sheet name="LAGS full" sheetId="22" r:id="rId13"/>
    <sheet name="LAGS list (2)" sheetId="23" r:id="rId14"/>
    <sheet name="Jones" sheetId="16" r:id="rId15"/>
  </sheets>
  <definedNames>
    <definedName name="_xlnm._FilterDatabase" localSheetId="1" hidden="1">'ANAE list'!$A$1164:$G$1230</definedName>
    <definedName name="_xlnm._FilterDatabase" localSheetId="5" hidden="1">DARE!#REF!</definedName>
    <definedName name="_xlnm._FilterDatabase" localSheetId="14" hidden="1">Jones!$S$1:$S$118</definedName>
    <definedName name="_xlnm._FilterDatabase" localSheetId="12" hidden="1">'LAGS full'!$B$867:$C$1180</definedName>
    <definedName name="_xlnm._FilterDatabase" localSheetId="13" hidden="1">'LAGS list (2)'!$A$1884:$C$1922</definedName>
    <definedName name="_xlnm._FilterDatabase" localSheetId="4" hidden="1">LANCS!$A$131:$A$435</definedName>
    <definedName name="_xlnm._FilterDatabase" localSheetId="10" hidden="1">LAUM!$M$1:$M$444</definedName>
    <definedName name="_xlnm._FilterDatabase" localSheetId="6" hidden="1">'Old Points'!$D$2:$D$1508</definedName>
    <definedName name="_xlnm._FilterDatabase" localSheetId="8" hidden="1">'Oldest points'!#REF!</definedName>
    <definedName name="_xlnm._FilterDatabase" localSheetId="7" hidden="1">'PEAS list'!$A$352:$V$381</definedName>
    <definedName name="_xlnm._FilterDatabase" localSheetId="0" hidden="1">Points!$E$1:$E$2429</definedName>
    <definedName name="_xlnm._FilterDatabase" localSheetId="9" hidden="1">'Thomas list'!$A$302:$D$333</definedName>
    <definedName name="_xlnm.Criteria" localSheetId="6">'Old Points'!#REF!</definedName>
    <definedName name="_xlnm.Criteria" localSheetId="8">'Oldest points'!#REF!</definedName>
    <definedName name="_xlnm.Criteria" localSheetId="0">Points!#REF!</definedName>
    <definedName name="_xlnm.Extract" localSheetId="14">Jones!$T$1:$T$118</definedName>
    <definedName name="_xlnm.Extract" localSheetId="12">'LAGS full'!$Q$2:$Q$863</definedName>
    <definedName name="_xlnm.Extract" localSheetId="13">'LAGS list (2)'!$Q$2:$Q$775</definedName>
    <definedName name="_xlnm.Extract" localSheetId="6">'Old Points'!#REF!</definedName>
    <definedName name="_xlnm.Extract" localSheetId="8">'Oldest points'!#REF!</definedName>
    <definedName name="_xlnm.Extract" localSheetId="0">Points!#REF!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" i="18" l="1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183" i="18"/>
  <c r="G190" i="18"/>
  <c r="G191" i="18"/>
  <c r="G192" i="18"/>
  <c r="G193" i="18"/>
  <c r="G194" i="18"/>
  <c r="G195" i="18"/>
  <c r="G196" i="18"/>
  <c r="G197" i="18"/>
  <c r="G198" i="18"/>
  <c r="G199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28" i="18"/>
  <c r="S872" i="29"/>
  <c r="T872" i="29"/>
  <c r="Y872" i="29"/>
  <c r="Z872" i="29"/>
  <c r="AA872" i="29"/>
  <c r="S873" i="29"/>
  <c r="T873" i="29"/>
  <c r="Y873" i="29"/>
  <c r="Z873" i="29"/>
  <c r="AA873" i="29"/>
  <c r="S874" i="29"/>
  <c r="T874" i="29"/>
  <c r="Y874" i="29"/>
  <c r="Z874" i="29"/>
  <c r="AA874" i="29"/>
  <c r="S875" i="29"/>
  <c r="T875" i="29"/>
  <c r="Y875" i="29"/>
  <c r="Z875" i="29"/>
  <c r="AA875" i="29"/>
  <c r="S876" i="29"/>
  <c r="T876" i="29"/>
  <c r="Y876" i="29"/>
  <c r="Z876" i="29"/>
  <c r="AA876" i="29"/>
  <c r="S877" i="29"/>
  <c r="T877" i="29"/>
  <c r="Y877" i="29"/>
  <c r="Z877" i="29"/>
  <c r="AA877" i="29"/>
  <c r="T878" i="29"/>
  <c r="Y878" i="29"/>
  <c r="Z878" i="29"/>
  <c r="AA878" i="29"/>
  <c r="T879" i="29"/>
  <c r="Y879" i="29"/>
  <c r="Z879" i="29"/>
  <c r="AA879" i="29"/>
  <c r="S880" i="29"/>
  <c r="T880" i="29"/>
  <c r="Y880" i="29"/>
  <c r="Z880" i="29"/>
  <c r="AA880" i="29"/>
  <c r="S881" i="29"/>
  <c r="T881" i="29"/>
  <c r="Y881" i="29"/>
  <c r="Z881" i="29"/>
  <c r="AA881" i="29"/>
  <c r="S882" i="29"/>
  <c r="T882" i="29"/>
  <c r="Y882" i="29"/>
  <c r="Z882" i="29"/>
  <c r="AA882" i="29"/>
  <c r="S883" i="29"/>
  <c r="T883" i="29"/>
  <c r="Y883" i="29"/>
  <c r="Z883" i="29"/>
  <c r="AA883" i="29"/>
  <c r="S884" i="29"/>
  <c r="T884" i="29"/>
  <c r="Y884" i="29"/>
  <c r="Z884" i="29"/>
  <c r="AA884" i="29"/>
  <c r="S885" i="29"/>
  <c r="T885" i="29"/>
  <c r="Y885" i="29"/>
  <c r="Z885" i="29"/>
  <c r="AA885" i="29"/>
  <c r="S886" i="29"/>
  <c r="T886" i="29"/>
  <c r="Y886" i="29"/>
  <c r="Z886" i="29"/>
  <c r="AA886" i="29"/>
  <c r="S887" i="29"/>
  <c r="T887" i="29"/>
  <c r="Y887" i="29"/>
  <c r="Z887" i="29"/>
  <c r="AA887" i="29"/>
  <c r="S888" i="29"/>
  <c r="T888" i="29"/>
  <c r="Y888" i="29"/>
  <c r="Z888" i="29"/>
  <c r="AA888" i="29"/>
  <c r="S889" i="29"/>
  <c r="T889" i="29"/>
  <c r="Y889" i="29"/>
  <c r="Z889" i="29"/>
  <c r="AA889" i="29"/>
  <c r="S890" i="29"/>
  <c r="T890" i="29"/>
  <c r="Y890" i="29"/>
  <c r="Z890" i="29"/>
  <c r="AA890" i="29"/>
  <c r="S891" i="29"/>
  <c r="T891" i="29"/>
  <c r="W891" i="29" s="1"/>
  <c r="Y891" i="29"/>
  <c r="Z891" i="29"/>
  <c r="AA891" i="29"/>
  <c r="S892" i="29"/>
  <c r="T892" i="29"/>
  <c r="Y892" i="29"/>
  <c r="Z892" i="29"/>
  <c r="AA892" i="29"/>
  <c r="S893" i="29"/>
  <c r="T893" i="29"/>
  <c r="Y893" i="29"/>
  <c r="Z893" i="29"/>
  <c r="AA893" i="29"/>
  <c r="S894" i="29"/>
  <c r="T894" i="29"/>
  <c r="Y894" i="29"/>
  <c r="Z894" i="29"/>
  <c r="AA894" i="29"/>
  <c r="S895" i="29"/>
  <c r="T895" i="29"/>
  <c r="Y895" i="29"/>
  <c r="Z895" i="29"/>
  <c r="AA895" i="29"/>
  <c r="S896" i="29"/>
  <c r="T896" i="29"/>
  <c r="Y896" i="29"/>
  <c r="Z896" i="29"/>
  <c r="AA896" i="29"/>
  <c r="T897" i="29"/>
  <c r="U897" i="29"/>
  <c r="V897" i="29"/>
  <c r="W897" i="29"/>
  <c r="X897" i="29"/>
  <c r="Y897" i="29"/>
  <c r="Z897" i="29"/>
  <c r="AA897" i="29"/>
  <c r="S898" i="29"/>
  <c r="T898" i="29"/>
  <c r="Y898" i="29"/>
  <c r="Z898" i="29"/>
  <c r="AA898" i="29"/>
  <c r="S899" i="29"/>
  <c r="T899" i="29"/>
  <c r="Y899" i="29"/>
  <c r="Z899" i="29"/>
  <c r="AA899" i="29"/>
  <c r="S900" i="29"/>
  <c r="T900" i="29"/>
  <c r="V900" i="29" s="1"/>
  <c r="Y900" i="29"/>
  <c r="Z900" i="29"/>
  <c r="AA900" i="29"/>
  <c r="S901" i="29"/>
  <c r="T901" i="29"/>
  <c r="Y901" i="29"/>
  <c r="Z901" i="29"/>
  <c r="AA901" i="29"/>
  <c r="S902" i="29"/>
  <c r="T902" i="29"/>
  <c r="Y902" i="29"/>
  <c r="Z902" i="29"/>
  <c r="AA902" i="29"/>
  <c r="S903" i="29"/>
  <c r="T903" i="29"/>
  <c r="Y903" i="29"/>
  <c r="Z903" i="29"/>
  <c r="AA903" i="29"/>
  <c r="S904" i="29"/>
  <c r="T904" i="29"/>
  <c r="Y904" i="29"/>
  <c r="Z904" i="29"/>
  <c r="AA904" i="29"/>
  <c r="S905" i="29"/>
  <c r="T905" i="29"/>
  <c r="Y905" i="29"/>
  <c r="Z905" i="29"/>
  <c r="AA905" i="29"/>
  <c r="S906" i="29"/>
  <c r="T906" i="29"/>
  <c r="Y906" i="29"/>
  <c r="Z906" i="29"/>
  <c r="AA906" i="29"/>
  <c r="S907" i="29"/>
  <c r="T907" i="29"/>
  <c r="U907" i="29"/>
  <c r="V907" i="29"/>
  <c r="W907" i="29"/>
  <c r="X907" i="29"/>
  <c r="Y907" i="29"/>
  <c r="Z907" i="29"/>
  <c r="AA907" i="29"/>
  <c r="S908" i="29"/>
  <c r="T908" i="29"/>
  <c r="Y908" i="29"/>
  <c r="Z908" i="29"/>
  <c r="AA908" i="29"/>
  <c r="S909" i="29"/>
  <c r="T909" i="29"/>
  <c r="Y909" i="29"/>
  <c r="Z909" i="29"/>
  <c r="AA909" i="29"/>
  <c r="S910" i="29"/>
  <c r="T910" i="29"/>
  <c r="Y910" i="29"/>
  <c r="Z910" i="29"/>
  <c r="AA910" i="29"/>
  <c r="S911" i="29"/>
  <c r="T911" i="29"/>
  <c r="Y911" i="29"/>
  <c r="Z911" i="29"/>
  <c r="AA911" i="29"/>
  <c r="S912" i="29"/>
  <c r="T912" i="29"/>
  <c r="Y912" i="29"/>
  <c r="Z912" i="29"/>
  <c r="AA912" i="29"/>
  <c r="S913" i="29"/>
  <c r="T913" i="29"/>
  <c r="Y913" i="29"/>
  <c r="Z913" i="29"/>
  <c r="AA913" i="29"/>
  <c r="S914" i="29"/>
  <c r="T914" i="29"/>
  <c r="Y914" i="29"/>
  <c r="Z914" i="29"/>
  <c r="AA914" i="29"/>
  <c r="S915" i="29"/>
  <c r="T915" i="29"/>
  <c r="Y915" i="29"/>
  <c r="Z915" i="29"/>
  <c r="AA915" i="29"/>
  <c r="S916" i="29"/>
  <c r="T916" i="29"/>
  <c r="Y916" i="29"/>
  <c r="Z916" i="29"/>
  <c r="AA916" i="29"/>
  <c r="S917" i="29"/>
  <c r="T917" i="29"/>
  <c r="Y917" i="29"/>
  <c r="Z917" i="29"/>
  <c r="AA917" i="29"/>
  <c r="S918" i="29"/>
  <c r="T918" i="29"/>
  <c r="Y918" i="29"/>
  <c r="Z918" i="29"/>
  <c r="AA918" i="29"/>
  <c r="S919" i="29"/>
  <c r="T919" i="29"/>
  <c r="Y919" i="29"/>
  <c r="Z919" i="29"/>
  <c r="AA919" i="29"/>
  <c r="S920" i="29"/>
  <c r="T920" i="29"/>
  <c r="Y920" i="29"/>
  <c r="Z920" i="29"/>
  <c r="AA920" i="29"/>
  <c r="S921" i="29"/>
  <c r="T921" i="29"/>
  <c r="Y921" i="29"/>
  <c r="Z921" i="29"/>
  <c r="AA921" i="29"/>
  <c r="S922" i="29"/>
  <c r="T922" i="29"/>
  <c r="Y922" i="29"/>
  <c r="Z922" i="29"/>
  <c r="AA922" i="29"/>
  <c r="S923" i="29"/>
  <c r="T923" i="29"/>
  <c r="Y923" i="29"/>
  <c r="Z923" i="29"/>
  <c r="AA923" i="29"/>
  <c r="S924" i="29"/>
  <c r="T924" i="29"/>
  <c r="Y924" i="29"/>
  <c r="Z924" i="29"/>
  <c r="AA924" i="29"/>
  <c r="S925" i="29"/>
  <c r="T925" i="29"/>
  <c r="Y925" i="29"/>
  <c r="Z925" i="29"/>
  <c r="AA925" i="29"/>
  <c r="S926" i="29"/>
  <c r="T926" i="29"/>
  <c r="Y926" i="29"/>
  <c r="Z926" i="29"/>
  <c r="AA926" i="29"/>
  <c r="S927" i="29"/>
  <c r="T927" i="29"/>
  <c r="AA927" i="29"/>
  <c r="S928" i="29"/>
  <c r="X928" i="29" s="1"/>
  <c r="T928" i="29"/>
  <c r="AA928" i="29"/>
  <c r="S929" i="29"/>
  <c r="T929" i="29"/>
  <c r="AA929" i="29"/>
  <c r="S930" i="29"/>
  <c r="T930" i="29"/>
  <c r="AA930" i="29"/>
  <c r="S931" i="29"/>
  <c r="T931" i="29"/>
  <c r="AA931" i="29"/>
  <c r="S932" i="29"/>
  <c r="T932" i="29"/>
  <c r="AA932" i="29"/>
  <c r="S933" i="29"/>
  <c r="T933" i="29"/>
  <c r="AA933" i="29"/>
  <c r="S934" i="29"/>
  <c r="T934" i="29"/>
  <c r="AA934" i="29"/>
  <c r="S935" i="29"/>
  <c r="T935" i="29"/>
  <c r="AA935" i="29"/>
  <c r="S936" i="29"/>
  <c r="T936" i="29"/>
  <c r="AA936" i="29"/>
  <c r="S937" i="29"/>
  <c r="T937" i="29"/>
  <c r="AA937" i="29"/>
  <c r="S938" i="29"/>
  <c r="T938" i="29"/>
  <c r="AA938" i="29"/>
  <c r="S939" i="29"/>
  <c r="T939" i="29"/>
  <c r="AA939" i="29"/>
  <c r="S940" i="29"/>
  <c r="T940" i="29"/>
  <c r="AA940" i="29"/>
  <c r="S941" i="29"/>
  <c r="T941" i="29"/>
  <c r="AA941" i="29"/>
  <c r="S942" i="29"/>
  <c r="T942" i="29"/>
  <c r="AA942" i="29"/>
  <c r="S943" i="29"/>
  <c r="T943" i="29"/>
  <c r="AA943" i="29"/>
  <c r="S944" i="29"/>
  <c r="T944" i="29"/>
  <c r="AA944" i="29"/>
  <c r="S945" i="29"/>
  <c r="T945" i="29"/>
  <c r="AA945" i="29"/>
  <c r="S946" i="29"/>
  <c r="T946" i="29"/>
  <c r="AA946" i="29"/>
  <c r="S947" i="29"/>
  <c r="T947" i="29"/>
  <c r="AA947" i="29"/>
  <c r="S948" i="29"/>
  <c r="T948" i="29"/>
  <c r="Y948" i="29"/>
  <c r="Z948" i="29"/>
  <c r="AA948" i="29"/>
  <c r="S949" i="29"/>
  <c r="T949" i="29"/>
  <c r="Y949" i="29"/>
  <c r="Z949" i="29"/>
  <c r="AA949" i="29"/>
  <c r="S950" i="29"/>
  <c r="T950" i="29"/>
  <c r="Y950" i="29"/>
  <c r="Z950" i="29"/>
  <c r="AA950" i="29"/>
  <c r="S951" i="29"/>
  <c r="T951" i="29"/>
  <c r="Y951" i="29"/>
  <c r="Z951" i="29"/>
  <c r="AA951" i="29"/>
  <c r="S952" i="29"/>
  <c r="T952" i="29"/>
  <c r="Y952" i="29"/>
  <c r="Z952" i="29"/>
  <c r="AA952" i="29"/>
  <c r="S953" i="29"/>
  <c r="T953" i="29"/>
  <c r="Y953" i="29"/>
  <c r="Z953" i="29"/>
  <c r="AA953" i="29"/>
  <c r="S954" i="29"/>
  <c r="T954" i="29"/>
  <c r="U954" i="29" s="1"/>
  <c r="Y954" i="29"/>
  <c r="Z954" i="29"/>
  <c r="AA954" i="29"/>
  <c r="S955" i="29"/>
  <c r="T955" i="29"/>
  <c r="Y955" i="29"/>
  <c r="Z955" i="29"/>
  <c r="AA955" i="29"/>
  <c r="S956" i="29"/>
  <c r="T956" i="29"/>
  <c r="Y956" i="29"/>
  <c r="Z956" i="29"/>
  <c r="AA956" i="29"/>
  <c r="S957" i="29"/>
  <c r="T957" i="29"/>
  <c r="Y957" i="29"/>
  <c r="Z957" i="29"/>
  <c r="AA957" i="29"/>
  <c r="S958" i="29"/>
  <c r="T958" i="29"/>
  <c r="Y958" i="29"/>
  <c r="Z958" i="29"/>
  <c r="AA958" i="29"/>
  <c r="S959" i="29"/>
  <c r="T959" i="29"/>
  <c r="Y959" i="29"/>
  <c r="Z959" i="29"/>
  <c r="AA959" i="29"/>
  <c r="S960" i="29"/>
  <c r="T960" i="29"/>
  <c r="Y960" i="29"/>
  <c r="Z960" i="29"/>
  <c r="AA960" i="29"/>
  <c r="S961" i="29"/>
  <c r="T961" i="29"/>
  <c r="Y961" i="29"/>
  <c r="Z961" i="29"/>
  <c r="AA961" i="29"/>
  <c r="S962" i="29"/>
  <c r="T962" i="29"/>
  <c r="X962" i="29" s="1"/>
  <c r="Y962" i="29"/>
  <c r="Z962" i="29"/>
  <c r="AA962" i="29"/>
  <c r="S963" i="29"/>
  <c r="T963" i="29"/>
  <c r="Y963" i="29"/>
  <c r="Z963" i="29"/>
  <c r="AA963" i="29"/>
  <c r="S964" i="29"/>
  <c r="T964" i="29"/>
  <c r="Y964" i="29"/>
  <c r="Z964" i="29"/>
  <c r="AA964" i="29"/>
  <c r="S965" i="29"/>
  <c r="T965" i="29"/>
  <c r="Y965" i="29"/>
  <c r="Z965" i="29"/>
  <c r="AA965" i="29"/>
  <c r="S966" i="29"/>
  <c r="T966" i="29"/>
  <c r="Y966" i="29"/>
  <c r="Z966" i="29"/>
  <c r="AA966" i="29"/>
  <c r="S967" i="29"/>
  <c r="T967" i="29"/>
  <c r="Y967" i="29"/>
  <c r="Z967" i="29"/>
  <c r="AA967" i="29"/>
  <c r="S968" i="29"/>
  <c r="T968" i="29"/>
  <c r="Y968" i="29"/>
  <c r="Z968" i="29"/>
  <c r="AA968" i="29"/>
  <c r="S969" i="29"/>
  <c r="T969" i="29"/>
  <c r="Y969" i="29"/>
  <c r="Z969" i="29"/>
  <c r="AA969" i="29"/>
  <c r="S970" i="29"/>
  <c r="T970" i="29"/>
  <c r="Y970" i="29"/>
  <c r="Z970" i="29"/>
  <c r="AA970" i="29"/>
  <c r="S971" i="29"/>
  <c r="T971" i="29"/>
  <c r="Y971" i="29"/>
  <c r="Z971" i="29"/>
  <c r="AA971" i="29"/>
  <c r="S972" i="29"/>
  <c r="T972" i="29"/>
  <c r="Y972" i="29"/>
  <c r="Z972" i="29"/>
  <c r="AA972" i="29"/>
  <c r="S973" i="29"/>
  <c r="T973" i="29"/>
  <c r="Y973" i="29"/>
  <c r="Z973" i="29"/>
  <c r="AA973" i="29"/>
  <c r="S974" i="29"/>
  <c r="T974" i="29"/>
  <c r="Y974" i="29"/>
  <c r="Z974" i="29"/>
  <c r="AA974" i="29"/>
  <c r="S975" i="29"/>
  <c r="T975" i="29"/>
  <c r="Y975" i="29"/>
  <c r="Z975" i="29"/>
  <c r="AA975" i="29"/>
  <c r="S976" i="29"/>
  <c r="T976" i="29"/>
  <c r="Y976" i="29"/>
  <c r="Z976" i="29"/>
  <c r="AA976" i="29"/>
  <c r="S977" i="29"/>
  <c r="T977" i="29"/>
  <c r="Y977" i="29"/>
  <c r="Z977" i="29"/>
  <c r="AA977" i="29"/>
  <c r="S978" i="29"/>
  <c r="T978" i="29"/>
  <c r="Y978" i="29"/>
  <c r="Z978" i="29"/>
  <c r="AA978" i="29"/>
  <c r="S979" i="29"/>
  <c r="T979" i="29"/>
  <c r="U979" i="29"/>
  <c r="V979" i="29"/>
  <c r="W979" i="29"/>
  <c r="X979" i="29"/>
  <c r="Y979" i="29"/>
  <c r="Z979" i="29"/>
  <c r="AA979" i="29"/>
  <c r="S980" i="29"/>
  <c r="T980" i="29"/>
  <c r="U980" i="29"/>
  <c r="V980" i="29"/>
  <c r="W980" i="29"/>
  <c r="X980" i="29"/>
  <c r="Y980" i="29"/>
  <c r="Z980" i="29"/>
  <c r="AA980" i="29"/>
  <c r="S981" i="29"/>
  <c r="T981" i="29"/>
  <c r="S982" i="29"/>
  <c r="T982" i="29"/>
  <c r="S983" i="29"/>
  <c r="T983" i="29"/>
  <c r="S984" i="29"/>
  <c r="T984" i="29"/>
  <c r="S985" i="29"/>
  <c r="T985" i="29"/>
  <c r="S986" i="29"/>
  <c r="T986" i="29"/>
  <c r="Y986" i="29"/>
  <c r="Z986" i="29"/>
  <c r="AA986" i="29"/>
  <c r="S987" i="29"/>
  <c r="T987" i="29"/>
  <c r="Y987" i="29"/>
  <c r="Z987" i="29"/>
  <c r="AA987" i="29"/>
  <c r="S988" i="29"/>
  <c r="T988" i="29"/>
  <c r="Y988" i="29"/>
  <c r="Z988" i="29"/>
  <c r="AA988" i="29"/>
  <c r="S989" i="29"/>
  <c r="T989" i="29"/>
  <c r="Y989" i="29"/>
  <c r="Z989" i="29"/>
  <c r="AA989" i="29"/>
  <c r="S990" i="29"/>
  <c r="T990" i="29"/>
  <c r="Y990" i="29"/>
  <c r="Z990" i="29"/>
  <c r="AA990" i="29"/>
  <c r="S991" i="29"/>
  <c r="T991" i="29"/>
  <c r="Y991" i="29"/>
  <c r="Z991" i="29"/>
  <c r="AA991" i="29"/>
  <c r="S992" i="29"/>
  <c r="T992" i="29"/>
  <c r="Y992" i="29"/>
  <c r="Z992" i="29"/>
  <c r="AA992" i="29"/>
  <c r="S993" i="29"/>
  <c r="T993" i="29"/>
  <c r="Y993" i="29"/>
  <c r="Z993" i="29"/>
  <c r="AA993" i="29"/>
  <c r="S994" i="29"/>
  <c r="T994" i="29"/>
  <c r="Y994" i="29"/>
  <c r="Z994" i="29"/>
  <c r="AA994" i="29"/>
  <c r="S995" i="29"/>
  <c r="T995" i="29"/>
  <c r="Y995" i="29"/>
  <c r="Z995" i="29"/>
  <c r="AA995" i="29"/>
  <c r="S996" i="29"/>
  <c r="T996" i="29"/>
  <c r="Y996" i="29"/>
  <c r="Z996" i="29"/>
  <c r="AA996" i="29"/>
  <c r="S997" i="29"/>
  <c r="T997" i="29"/>
  <c r="Y997" i="29"/>
  <c r="Z997" i="29"/>
  <c r="AA997" i="29"/>
  <c r="S998" i="29"/>
  <c r="T998" i="29"/>
  <c r="Y998" i="29"/>
  <c r="Z998" i="29"/>
  <c r="AA998" i="29"/>
  <c r="S999" i="29"/>
  <c r="T999" i="29"/>
  <c r="Y999" i="29"/>
  <c r="Z999" i="29"/>
  <c r="AA999" i="29"/>
  <c r="S1000" i="29"/>
  <c r="T1000" i="29"/>
  <c r="Y1000" i="29"/>
  <c r="Z1000" i="29"/>
  <c r="AA1000" i="29"/>
  <c r="S1001" i="29"/>
  <c r="T1001" i="29"/>
  <c r="Y1001" i="29"/>
  <c r="Z1001" i="29"/>
  <c r="AA1001" i="29"/>
  <c r="S1002" i="29"/>
  <c r="T1002" i="29"/>
  <c r="Y1002" i="29"/>
  <c r="Z1002" i="29"/>
  <c r="AA1002" i="29"/>
  <c r="S1003" i="29"/>
  <c r="T1003" i="29"/>
  <c r="Y1003" i="29"/>
  <c r="Z1003" i="29"/>
  <c r="AA1003" i="29"/>
  <c r="S1004" i="29"/>
  <c r="T1004" i="29"/>
  <c r="U1004" i="29"/>
  <c r="Y1004" i="29"/>
  <c r="Z1004" i="29"/>
  <c r="AA1004" i="29"/>
  <c r="S1005" i="29"/>
  <c r="T1005" i="29"/>
  <c r="Y1005" i="29"/>
  <c r="Z1005" i="29"/>
  <c r="AA1005" i="29"/>
  <c r="S1006" i="29"/>
  <c r="T1006" i="29"/>
  <c r="Y1006" i="29"/>
  <c r="Z1006" i="29"/>
  <c r="AA1006" i="29"/>
  <c r="S1007" i="29"/>
  <c r="T1007" i="29"/>
  <c r="Y1007" i="29"/>
  <c r="Z1007" i="29"/>
  <c r="AA1007" i="29"/>
  <c r="S1008" i="29"/>
  <c r="T1008" i="29"/>
  <c r="Y1008" i="29"/>
  <c r="Z1008" i="29"/>
  <c r="AA1008" i="29"/>
  <c r="S1009" i="29"/>
  <c r="T1009" i="29"/>
  <c r="Y1009" i="29"/>
  <c r="Z1009" i="29"/>
  <c r="AA1009" i="29"/>
  <c r="S1010" i="29"/>
  <c r="T1010" i="29"/>
  <c r="Y1010" i="29"/>
  <c r="Z1010" i="29"/>
  <c r="AA1010" i="29"/>
  <c r="S1011" i="29"/>
  <c r="T1011" i="29"/>
  <c r="Y1011" i="29"/>
  <c r="Z1011" i="29"/>
  <c r="AA1011" i="29"/>
  <c r="S1012" i="29"/>
  <c r="T1012" i="29"/>
  <c r="Y1012" i="29"/>
  <c r="Z1012" i="29"/>
  <c r="AA1012" i="29"/>
  <c r="S1013" i="29"/>
  <c r="T1013" i="29"/>
  <c r="Y1013" i="29"/>
  <c r="Z1013" i="29"/>
  <c r="AA1013" i="29"/>
  <c r="S1014" i="29"/>
  <c r="T1014" i="29"/>
  <c r="Y1014" i="29"/>
  <c r="Z1014" i="29"/>
  <c r="AA1014" i="29"/>
  <c r="S1015" i="29"/>
  <c r="T1015" i="29"/>
  <c r="Y1015" i="29"/>
  <c r="Z1015" i="29"/>
  <c r="AA1015" i="29"/>
  <c r="S1016" i="29"/>
  <c r="T1016" i="29"/>
  <c r="Y1016" i="29"/>
  <c r="Z1016" i="29"/>
  <c r="AA1016" i="29"/>
  <c r="S1017" i="29"/>
  <c r="T1017" i="29"/>
  <c r="Y1017" i="29"/>
  <c r="Z1017" i="29"/>
  <c r="AA1017" i="29"/>
  <c r="S1018" i="29"/>
  <c r="T1018" i="29"/>
  <c r="Y1018" i="29"/>
  <c r="Z1018" i="29"/>
  <c r="AA1018" i="29"/>
  <c r="S1019" i="29"/>
  <c r="T1019" i="29"/>
  <c r="Y1019" i="29"/>
  <c r="Z1019" i="29"/>
  <c r="AA1019" i="29"/>
  <c r="S1020" i="29"/>
  <c r="T1020" i="29"/>
  <c r="Y1020" i="29"/>
  <c r="Z1020" i="29"/>
  <c r="AA1020" i="29"/>
  <c r="S1021" i="29"/>
  <c r="T1021" i="29"/>
  <c r="Y1021" i="29"/>
  <c r="Z1021" i="29"/>
  <c r="AA1021" i="29"/>
  <c r="S1022" i="29"/>
  <c r="T1022" i="29"/>
  <c r="Y1022" i="29"/>
  <c r="Z1022" i="29"/>
  <c r="AA1022" i="29"/>
  <c r="S1023" i="29"/>
  <c r="T1023" i="29"/>
  <c r="AA1023" i="29"/>
  <c r="S1024" i="29"/>
  <c r="T1024" i="29"/>
  <c r="AA1024" i="29"/>
  <c r="S1025" i="29"/>
  <c r="T1025" i="29"/>
  <c r="Y1025" i="29"/>
  <c r="Z1025" i="29"/>
  <c r="AA1025" i="29"/>
  <c r="S1026" i="29"/>
  <c r="T1026" i="29"/>
  <c r="Y1026" i="29"/>
  <c r="Z1026" i="29"/>
  <c r="AA1026" i="29"/>
  <c r="S1027" i="29"/>
  <c r="T1027" i="29"/>
  <c r="Y1027" i="29"/>
  <c r="Z1027" i="29"/>
  <c r="AA1027" i="29"/>
  <c r="S1028" i="29"/>
  <c r="T1028" i="29"/>
  <c r="Y1028" i="29"/>
  <c r="Z1028" i="29"/>
  <c r="AA1028" i="29"/>
  <c r="S1029" i="29"/>
  <c r="T1029" i="29"/>
  <c r="Y1029" i="29"/>
  <c r="Z1029" i="29"/>
  <c r="AA1029" i="29"/>
  <c r="S1030" i="29"/>
  <c r="T1030" i="29"/>
  <c r="Y1030" i="29"/>
  <c r="Z1030" i="29"/>
  <c r="AA1030" i="29"/>
  <c r="S1031" i="29"/>
  <c r="T1031" i="29"/>
  <c r="Y1031" i="29"/>
  <c r="Z1031" i="29"/>
  <c r="AA1031" i="29"/>
  <c r="S1032" i="29"/>
  <c r="T1032" i="29"/>
  <c r="Y1032" i="29"/>
  <c r="Z1032" i="29"/>
  <c r="AA1032" i="29"/>
  <c r="S1033" i="29"/>
  <c r="T1033" i="29"/>
  <c r="Y1033" i="29"/>
  <c r="Z1033" i="29"/>
  <c r="AA1033" i="29"/>
  <c r="S1034" i="29"/>
  <c r="T1034" i="29"/>
  <c r="Y1034" i="29"/>
  <c r="Z1034" i="29"/>
  <c r="AA1034" i="29"/>
  <c r="S3" i="29"/>
  <c r="T3" i="29"/>
  <c r="U3" i="29"/>
  <c r="V3" i="29"/>
  <c r="Y3" i="29"/>
  <c r="Z3" i="29"/>
  <c r="S4" i="29"/>
  <c r="T4" i="29"/>
  <c r="U4" i="29"/>
  <c r="V4" i="29"/>
  <c r="Y4" i="29"/>
  <c r="Z4" i="29"/>
  <c r="AA4" i="29"/>
  <c r="S5" i="29"/>
  <c r="T5" i="29"/>
  <c r="V5" i="29"/>
  <c r="W5" i="29"/>
  <c r="X5" i="29"/>
  <c r="Y5" i="29"/>
  <c r="Z5" i="29"/>
  <c r="S6" i="29"/>
  <c r="T6" i="29"/>
  <c r="Y6" i="29"/>
  <c r="Z6" i="29"/>
  <c r="AA6" i="29"/>
  <c r="S7" i="29"/>
  <c r="T7" i="29"/>
  <c r="Y7" i="29"/>
  <c r="Z7" i="29"/>
  <c r="AA7" i="29"/>
  <c r="S8" i="29"/>
  <c r="T8" i="29"/>
  <c r="Y8" i="29"/>
  <c r="Z8" i="29"/>
  <c r="AA8" i="29"/>
  <c r="S9" i="29"/>
  <c r="T9" i="29"/>
  <c r="W9" i="29"/>
  <c r="Y9" i="29"/>
  <c r="Z9" i="29"/>
  <c r="S10" i="29"/>
  <c r="T10" i="29"/>
  <c r="Y10" i="29"/>
  <c r="Z10" i="29"/>
  <c r="AA10" i="29"/>
  <c r="S11" i="29"/>
  <c r="T11" i="29"/>
  <c r="Y11" i="29"/>
  <c r="Z11" i="29"/>
  <c r="AA11" i="29"/>
  <c r="S12" i="29"/>
  <c r="T12" i="29"/>
  <c r="Y12" i="29"/>
  <c r="Z12" i="29"/>
  <c r="AA12" i="29"/>
  <c r="S13" i="29"/>
  <c r="T13" i="29"/>
  <c r="U13" i="29"/>
  <c r="V13" i="29"/>
  <c r="Y13" i="29"/>
  <c r="Z13" i="29"/>
  <c r="S14" i="29"/>
  <c r="T14" i="29"/>
  <c r="AA14" i="29" s="1"/>
  <c r="V14" i="29"/>
  <c r="W14" i="29"/>
  <c r="X14" i="29"/>
  <c r="Y14" i="29"/>
  <c r="Z14" i="29"/>
  <c r="S15" i="29"/>
  <c r="T15" i="29"/>
  <c r="U15" i="29"/>
  <c r="Y15" i="29"/>
  <c r="Z15" i="29"/>
  <c r="AA15" i="29"/>
  <c r="S16" i="29"/>
  <c r="T16" i="29"/>
  <c r="V16" i="29"/>
  <c r="Y16" i="29"/>
  <c r="Z16" i="29"/>
  <c r="AA16" i="29"/>
  <c r="S17" i="29"/>
  <c r="T17" i="29"/>
  <c r="Y17" i="29"/>
  <c r="Z17" i="29"/>
  <c r="AA17" i="29"/>
  <c r="S18" i="29"/>
  <c r="T18" i="29"/>
  <c r="Y18" i="29"/>
  <c r="Z18" i="29"/>
  <c r="AA18" i="29"/>
  <c r="S19" i="29"/>
  <c r="T19" i="29"/>
  <c r="Y19" i="29"/>
  <c r="Z19" i="29"/>
  <c r="AA19" i="29"/>
  <c r="S20" i="29"/>
  <c r="T20" i="29"/>
  <c r="W20" i="29"/>
  <c r="Y20" i="29"/>
  <c r="Z20" i="29"/>
  <c r="S21" i="29"/>
  <c r="T21" i="29"/>
  <c r="Y21" i="29"/>
  <c r="Z21" i="29"/>
  <c r="AA21" i="29"/>
  <c r="S22" i="29"/>
  <c r="T22" i="29"/>
  <c r="Y22" i="29"/>
  <c r="Z22" i="29"/>
  <c r="AA22" i="29"/>
  <c r="S23" i="29"/>
  <c r="T23" i="29"/>
  <c r="Y23" i="29"/>
  <c r="Z23" i="29"/>
  <c r="AA23" i="29"/>
  <c r="S24" i="29"/>
  <c r="T24" i="29"/>
  <c r="Y24" i="29"/>
  <c r="Z24" i="29"/>
  <c r="AA24" i="29"/>
  <c r="S25" i="29"/>
  <c r="T25" i="29"/>
  <c r="Y25" i="29"/>
  <c r="Z25" i="29"/>
  <c r="AA25" i="29"/>
  <c r="S26" i="29"/>
  <c r="T26" i="29"/>
  <c r="Y26" i="29"/>
  <c r="Z26" i="29"/>
  <c r="AA26" i="29"/>
  <c r="S27" i="29"/>
  <c r="T27" i="29"/>
  <c r="U27" i="29"/>
  <c r="Y27" i="29"/>
  <c r="Z27" i="29"/>
  <c r="AA27" i="29"/>
  <c r="S28" i="29"/>
  <c r="T28" i="29"/>
  <c r="Y28" i="29"/>
  <c r="Z28" i="29"/>
  <c r="AA28" i="29"/>
  <c r="S29" i="29"/>
  <c r="T29" i="29"/>
  <c r="X29" i="29" s="1"/>
  <c r="U29" i="29"/>
  <c r="Y29" i="29"/>
  <c r="Z29" i="29"/>
  <c r="S30" i="29"/>
  <c r="T30" i="29"/>
  <c r="W30" i="29"/>
  <c r="X30" i="29"/>
  <c r="Y30" i="29"/>
  <c r="Z30" i="29"/>
  <c r="S31" i="29"/>
  <c r="T31" i="29"/>
  <c r="Y31" i="29"/>
  <c r="Z31" i="29"/>
  <c r="AA31" i="29"/>
  <c r="S32" i="29"/>
  <c r="T32" i="29"/>
  <c r="Y32" i="29"/>
  <c r="Z32" i="29"/>
  <c r="S33" i="29"/>
  <c r="T33" i="29"/>
  <c r="Y33" i="29"/>
  <c r="Z33" i="29"/>
  <c r="AA33" i="29"/>
  <c r="S34" i="29"/>
  <c r="T34" i="29"/>
  <c r="W34" i="29"/>
  <c r="Y34" i="29"/>
  <c r="Z34" i="29"/>
  <c r="S35" i="29"/>
  <c r="T35" i="29"/>
  <c r="Y35" i="29"/>
  <c r="Z35" i="29"/>
  <c r="AA35" i="29"/>
  <c r="S36" i="29"/>
  <c r="T36" i="29"/>
  <c r="Y36" i="29"/>
  <c r="Z36" i="29"/>
  <c r="AA36" i="29"/>
  <c r="S37" i="29"/>
  <c r="T37" i="29"/>
  <c r="Y37" i="29"/>
  <c r="Z37" i="29"/>
  <c r="AA37" i="29"/>
  <c r="S38" i="29"/>
  <c r="T38" i="29"/>
  <c r="Y38" i="29"/>
  <c r="Z38" i="29"/>
  <c r="AA38" i="29"/>
  <c r="S39" i="29"/>
  <c r="T39" i="29"/>
  <c r="Y39" i="29"/>
  <c r="Z39" i="29"/>
  <c r="AA39" i="29"/>
  <c r="S40" i="29"/>
  <c r="T40" i="29"/>
  <c r="Y40" i="29"/>
  <c r="Z40" i="29"/>
  <c r="S41" i="29"/>
  <c r="T41" i="29"/>
  <c r="Y41" i="29"/>
  <c r="Z41" i="29"/>
  <c r="S42" i="29"/>
  <c r="T42" i="29"/>
  <c r="Y42" i="29"/>
  <c r="Z42" i="29"/>
  <c r="S43" i="29"/>
  <c r="T43" i="29"/>
  <c r="Y43" i="29"/>
  <c r="Z43" i="29"/>
  <c r="S44" i="29"/>
  <c r="T44" i="29"/>
  <c r="Y44" i="29"/>
  <c r="Z44" i="29"/>
  <c r="S45" i="29"/>
  <c r="T45" i="29"/>
  <c r="Y45" i="29"/>
  <c r="Z45" i="29"/>
  <c r="S46" i="29"/>
  <c r="T46" i="29"/>
  <c r="Y46" i="29"/>
  <c r="Z46" i="29"/>
  <c r="S47" i="29"/>
  <c r="T47" i="29"/>
  <c r="Y47" i="29"/>
  <c r="Z47" i="29"/>
  <c r="S48" i="29"/>
  <c r="T48" i="29"/>
  <c r="Y48" i="29"/>
  <c r="Z48" i="29"/>
  <c r="S49" i="29"/>
  <c r="T49" i="29"/>
  <c r="Y49" i="29"/>
  <c r="Z49" i="29"/>
  <c r="AA49" i="29"/>
  <c r="S50" i="29"/>
  <c r="T50" i="29"/>
  <c r="Y50" i="29"/>
  <c r="Z50" i="29"/>
  <c r="AA50" i="29"/>
  <c r="S51" i="29"/>
  <c r="T51" i="29"/>
  <c r="Y51" i="29"/>
  <c r="Z51" i="29"/>
  <c r="AA51" i="29"/>
  <c r="S52" i="29"/>
  <c r="T52" i="29"/>
  <c r="Y52" i="29"/>
  <c r="Z52" i="29"/>
  <c r="AA52" i="29"/>
  <c r="S53" i="29"/>
  <c r="T53" i="29"/>
  <c r="Y53" i="29"/>
  <c r="Z53" i="29"/>
  <c r="AA53" i="29"/>
  <c r="S54" i="29"/>
  <c r="T54" i="29"/>
  <c r="Y54" i="29"/>
  <c r="Z54" i="29"/>
  <c r="AA54" i="29"/>
  <c r="S55" i="29"/>
  <c r="T55" i="29"/>
  <c r="Y55" i="29"/>
  <c r="Z55" i="29"/>
  <c r="AA55" i="29"/>
  <c r="S56" i="29"/>
  <c r="T56" i="29"/>
  <c r="Y56" i="29"/>
  <c r="Z56" i="29"/>
  <c r="AA56" i="29"/>
  <c r="S57" i="29"/>
  <c r="T57" i="29"/>
  <c r="Y57" i="29"/>
  <c r="Z57" i="29"/>
  <c r="AA57" i="29"/>
  <c r="S58" i="29"/>
  <c r="T58" i="29"/>
  <c r="Y58" i="29"/>
  <c r="Z58" i="29"/>
  <c r="AA58" i="29"/>
  <c r="S59" i="29"/>
  <c r="T59" i="29"/>
  <c r="Y59" i="29"/>
  <c r="Z59" i="29"/>
  <c r="AA59" i="29"/>
  <c r="S60" i="29"/>
  <c r="T60" i="29"/>
  <c r="W60" i="29"/>
  <c r="Y60" i="29"/>
  <c r="Z60" i="29"/>
  <c r="S61" i="29"/>
  <c r="T61" i="29"/>
  <c r="Y61" i="29"/>
  <c r="Z61" i="29"/>
  <c r="S62" i="29"/>
  <c r="T62" i="29"/>
  <c r="Y62" i="29"/>
  <c r="Z62" i="29"/>
  <c r="AA62" i="29"/>
  <c r="S63" i="29"/>
  <c r="T63" i="29"/>
  <c r="Y63" i="29"/>
  <c r="Z63" i="29"/>
  <c r="S64" i="29"/>
  <c r="T64" i="29"/>
  <c r="Y64" i="29"/>
  <c r="Z64" i="29"/>
  <c r="S65" i="29"/>
  <c r="T65" i="29"/>
  <c r="Y65" i="29"/>
  <c r="Z65" i="29"/>
  <c r="S66" i="29"/>
  <c r="T66" i="29"/>
  <c r="Y66" i="29"/>
  <c r="Z66" i="29"/>
  <c r="S67" i="29"/>
  <c r="T67" i="29"/>
  <c r="Y67" i="29"/>
  <c r="Z67" i="29"/>
  <c r="S68" i="29"/>
  <c r="T68" i="29"/>
  <c r="Y68" i="29"/>
  <c r="Z68" i="29"/>
  <c r="S69" i="29"/>
  <c r="T69" i="29"/>
  <c r="Y69" i="29"/>
  <c r="Z69" i="29"/>
  <c r="S70" i="29"/>
  <c r="T70" i="29"/>
  <c r="Y70" i="29"/>
  <c r="Z70" i="29"/>
  <c r="AA70" i="29"/>
  <c r="S71" i="29"/>
  <c r="T71" i="29"/>
  <c r="Y71" i="29"/>
  <c r="Z71" i="29"/>
  <c r="S72" i="29"/>
  <c r="T72" i="29"/>
  <c r="Y72" i="29"/>
  <c r="Z72" i="29"/>
  <c r="AA72" i="29"/>
  <c r="S73" i="29"/>
  <c r="T73" i="29"/>
  <c r="Y73" i="29"/>
  <c r="Z73" i="29"/>
  <c r="AA73" i="29"/>
  <c r="S74" i="29"/>
  <c r="T74" i="29"/>
  <c r="Y74" i="29"/>
  <c r="Z74" i="29"/>
  <c r="AA74" i="29"/>
  <c r="S75" i="29"/>
  <c r="T75" i="29"/>
  <c r="Y75" i="29"/>
  <c r="Z75" i="29"/>
  <c r="AA75" i="29"/>
  <c r="S76" i="29"/>
  <c r="T76" i="29"/>
  <c r="Y76" i="29"/>
  <c r="Z76" i="29"/>
  <c r="AA76" i="29"/>
  <c r="S77" i="29"/>
  <c r="T77" i="29"/>
  <c r="Y77" i="29"/>
  <c r="Z77" i="29"/>
  <c r="AA77" i="29"/>
  <c r="S78" i="29"/>
  <c r="T78" i="29"/>
  <c r="Y78" i="29"/>
  <c r="Z78" i="29"/>
  <c r="AA78" i="29"/>
  <c r="S79" i="29"/>
  <c r="T79" i="29"/>
  <c r="Y79" i="29"/>
  <c r="Z79" i="29"/>
  <c r="AA79" i="29"/>
  <c r="S80" i="29"/>
  <c r="T80" i="29"/>
  <c r="Y80" i="29"/>
  <c r="Z80" i="29"/>
  <c r="AA80" i="29"/>
  <c r="S81" i="29"/>
  <c r="T81" i="29"/>
  <c r="W81" i="29"/>
  <c r="Y81" i="29"/>
  <c r="Z81" i="29"/>
  <c r="S82" i="29"/>
  <c r="T82" i="29"/>
  <c r="W82" i="29"/>
  <c r="Y82" i="29"/>
  <c r="Z82" i="29"/>
  <c r="S83" i="29"/>
  <c r="T83" i="29"/>
  <c r="W83" i="29"/>
  <c r="Y83" i="29"/>
  <c r="Z83" i="29"/>
  <c r="S84" i="29"/>
  <c r="T84" i="29"/>
  <c r="Y84" i="29"/>
  <c r="Z84" i="29"/>
  <c r="AA84" i="29"/>
  <c r="S85" i="29"/>
  <c r="T85" i="29"/>
  <c r="Y85" i="29"/>
  <c r="Z85" i="29"/>
  <c r="S86" i="29"/>
  <c r="T86" i="29"/>
  <c r="Y86" i="29"/>
  <c r="Z86" i="29"/>
  <c r="S87" i="29"/>
  <c r="T87" i="29"/>
  <c r="Y87" i="29"/>
  <c r="Z87" i="29"/>
  <c r="S88" i="29"/>
  <c r="T88" i="29"/>
  <c r="Y88" i="29"/>
  <c r="Z88" i="29"/>
  <c r="AA88" i="29"/>
  <c r="S89" i="29"/>
  <c r="T89" i="29"/>
  <c r="Y89" i="29"/>
  <c r="Z89" i="29"/>
  <c r="AA89" i="29"/>
  <c r="S90" i="29"/>
  <c r="T90" i="29"/>
  <c r="Y90" i="29"/>
  <c r="Z90" i="29"/>
  <c r="AA90" i="29"/>
  <c r="S91" i="29"/>
  <c r="T91" i="29"/>
  <c r="Y91" i="29"/>
  <c r="Z91" i="29"/>
  <c r="AA91" i="29"/>
  <c r="S92" i="29"/>
  <c r="T92" i="29"/>
  <c r="Y92" i="29"/>
  <c r="Z92" i="29"/>
  <c r="AA92" i="29"/>
  <c r="S93" i="29"/>
  <c r="T93" i="29"/>
  <c r="Y93" i="29"/>
  <c r="Z93" i="29"/>
  <c r="AA93" i="29"/>
  <c r="S94" i="29"/>
  <c r="T94" i="29"/>
  <c r="Y94" i="29"/>
  <c r="Z94" i="29"/>
  <c r="AA94" i="29"/>
  <c r="S95" i="29"/>
  <c r="T95" i="29"/>
  <c r="Y95" i="29"/>
  <c r="Z95" i="29"/>
  <c r="AA95" i="29"/>
  <c r="S96" i="29"/>
  <c r="T96" i="29"/>
  <c r="Y96" i="29"/>
  <c r="Z96" i="29"/>
  <c r="AA96" i="29"/>
  <c r="S97" i="29"/>
  <c r="T97" i="29"/>
  <c r="Y97" i="29"/>
  <c r="Z97" i="29"/>
  <c r="AA97" i="29"/>
  <c r="S98" i="29"/>
  <c r="T98" i="29"/>
  <c r="Y98" i="29"/>
  <c r="Z98" i="29"/>
  <c r="AA98" i="29"/>
  <c r="S99" i="29"/>
  <c r="T99" i="29"/>
  <c r="Y99" i="29"/>
  <c r="Z99" i="29"/>
  <c r="AA99" i="29"/>
  <c r="S100" i="29"/>
  <c r="T100" i="29"/>
  <c r="Y100" i="29"/>
  <c r="Z100" i="29"/>
  <c r="AA100" i="29"/>
  <c r="S101" i="29"/>
  <c r="T101" i="29"/>
  <c r="Y101" i="29"/>
  <c r="Z101" i="29"/>
  <c r="AA101" i="29"/>
  <c r="S102" i="29"/>
  <c r="T102" i="29"/>
  <c r="Y102" i="29"/>
  <c r="Z102" i="29"/>
  <c r="AA102" i="29"/>
  <c r="S103" i="29"/>
  <c r="T103" i="29"/>
  <c r="Y103" i="29"/>
  <c r="Z103" i="29"/>
  <c r="AA103" i="29"/>
  <c r="S104" i="29"/>
  <c r="T104" i="29"/>
  <c r="Y104" i="29"/>
  <c r="Z104" i="29"/>
  <c r="AA104" i="29"/>
  <c r="S105" i="29"/>
  <c r="T105" i="29"/>
  <c r="Y105" i="29"/>
  <c r="Z105" i="29"/>
  <c r="AA105" i="29"/>
  <c r="S106" i="29"/>
  <c r="T106" i="29"/>
  <c r="Y106" i="29"/>
  <c r="Z106" i="29"/>
  <c r="AA106" i="29"/>
  <c r="S107" i="29"/>
  <c r="T107" i="29"/>
  <c r="Y107" i="29"/>
  <c r="Z107" i="29"/>
  <c r="AA107" i="29"/>
  <c r="S108" i="29"/>
  <c r="T108" i="29"/>
  <c r="Y108" i="29"/>
  <c r="Z108" i="29"/>
  <c r="AA108" i="29"/>
  <c r="S109" i="29"/>
  <c r="T109" i="29"/>
  <c r="Y109" i="29"/>
  <c r="Z109" i="29"/>
  <c r="AA109" i="29"/>
  <c r="S110" i="29"/>
  <c r="T110" i="29"/>
  <c r="Y110" i="29"/>
  <c r="Z110" i="29"/>
  <c r="AA110" i="29"/>
  <c r="S111" i="29"/>
  <c r="T111" i="29"/>
  <c r="Y111" i="29"/>
  <c r="Z111" i="29"/>
  <c r="AA111" i="29"/>
  <c r="S112" i="29"/>
  <c r="T112" i="29"/>
  <c r="Y112" i="29"/>
  <c r="Z112" i="29"/>
  <c r="AA112" i="29"/>
  <c r="S113" i="29"/>
  <c r="T113" i="29"/>
  <c r="AA113" i="29"/>
  <c r="S114" i="29"/>
  <c r="T114" i="29"/>
  <c r="Y114" i="29"/>
  <c r="Z114" i="29"/>
  <c r="AA114" i="29"/>
  <c r="S115" i="29"/>
  <c r="T115" i="29"/>
  <c r="Y115" i="29"/>
  <c r="Z115" i="29"/>
  <c r="AA115" i="29"/>
  <c r="S116" i="29"/>
  <c r="T116" i="29"/>
  <c r="Y116" i="29"/>
  <c r="Z116" i="29"/>
  <c r="AA116" i="29"/>
  <c r="S117" i="29"/>
  <c r="T117" i="29"/>
  <c r="Y117" i="29"/>
  <c r="Z117" i="29"/>
  <c r="AA117" i="29"/>
  <c r="S118" i="29"/>
  <c r="T118" i="29"/>
  <c r="Y118" i="29"/>
  <c r="Z118" i="29"/>
  <c r="AA118" i="29"/>
  <c r="S119" i="29"/>
  <c r="T119" i="29"/>
  <c r="Y119" i="29"/>
  <c r="Z119" i="29"/>
  <c r="AA119" i="29"/>
  <c r="S120" i="29"/>
  <c r="T120" i="29"/>
  <c r="Y120" i="29"/>
  <c r="Z120" i="29"/>
  <c r="AA120" i="29"/>
  <c r="S121" i="29"/>
  <c r="T121" i="29"/>
  <c r="W121" i="29"/>
  <c r="Y121" i="29"/>
  <c r="Z121" i="29"/>
  <c r="S122" i="29"/>
  <c r="T122" i="29"/>
  <c r="W122" i="29"/>
  <c r="Y122" i="29"/>
  <c r="Z122" i="29"/>
  <c r="S123" i="29"/>
  <c r="T123" i="29"/>
  <c r="W123" i="29"/>
  <c r="Y123" i="29"/>
  <c r="Z123" i="29"/>
  <c r="S124" i="29"/>
  <c r="T124" i="29"/>
  <c r="Y124" i="29"/>
  <c r="Z124" i="29"/>
  <c r="AA124" i="29"/>
  <c r="S125" i="29"/>
  <c r="T125" i="29"/>
  <c r="Y125" i="29"/>
  <c r="Z125" i="29"/>
  <c r="AA125" i="29"/>
  <c r="S126" i="29"/>
  <c r="T126" i="29"/>
  <c r="Y126" i="29"/>
  <c r="Z126" i="29"/>
  <c r="AA126" i="29"/>
  <c r="S127" i="29"/>
  <c r="T127" i="29"/>
  <c r="Y127" i="29"/>
  <c r="Z127" i="29"/>
  <c r="AA127" i="29"/>
  <c r="S128" i="29"/>
  <c r="T128" i="29"/>
  <c r="Y128" i="29"/>
  <c r="Z128" i="29"/>
  <c r="AA128" i="29"/>
  <c r="S129" i="29"/>
  <c r="T129" i="29"/>
  <c r="Y129" i="29"/>
  <c r="Z129" i="29"/>
  <c r="AA129" i="29"/>
  <c r="S130" i="29"/>
  <c r="T130" i="29"/>
  <c r="Y130" i="29"/>
  <c r="Z130" i="29"/>
  <c r="AA130" i="29"/>
  <c r="S131" i="29"/>
  <c r="T131" i="29"/>
  <c r="Y131" i="29"/>
  <c r="Z131" i="29"/>
  <c r="AA131" i="29"/>
  <c r="S132" i="29"/>
  <c r="T132" i="29"/>
  <c r="Y132" i="29"/>
  <c r="Z132" i="29"/>
  <c r="AA132" i="29"/>
  <c r="S133" i="29"/>
  <c r="T133" i="29"/>
  <c r="Y133" i="29"/>
  <c r="Z133" i="29"/>
  <c r="AA133" i="29"/>
  <c r="S134" i="29"/>
  <c r="T134" i="29"/>
  <c r="Y134" i="29"/>
  <c r="Z134" i="29"/>
  <c r="AA134" i="29"/>
  <c r="S135" i="29"/>
  <c r="T135" i="29"/>
  <c r="Y135" i="29"/>
  <c r="Z135" i="29"/>
  <c r="AA135" i="29"/>
  <c r="S136" i="29"/>
  <c r="T136" i="29"/>
  <c r="Y136" i="29"/>
  <c r="Z136" i="29"/>
  <c r="AA136" i="29"/>
  <c r="S137" i="29"/>
  <c r="T137" i="29"/>
  <c r="Y137" i="29"/>
  <c r="Z137" i="29"/>
  <c r="AA137" i="29"/>
  <c r="S138" i="29"/>
  <c r="T138" i="29"/>
  <c r="Y138" i="29"/>
  <c r="Z138" i="29"/>
  <c r="AA138" i="29"/>
  <c r="S139" i="29"/>
  <c r="T139" i="29"/>
  <c r="Y139" i="29"/>
  <c r="Z139" i="29"/>
  <c r="AA139" i="29"/>
  <c r="S140" i="29"/>
  <c r="T140" i="29"/>
  <c r="Y140" i="29"/>
  <c r="Z140" i="29"/>
  <c r="AA140" i="29"/>
  <c r="S141" i="29"/>
  <c r="T141" i="29"/>
  <c r="Y141" i="29"/>
  <c r="Z141" i="29"/>
  <c r="AA141" i="29"/>
  <c r="S142" i="29"/>
  <c r="T142" i="29"/>
  <c r="Y142" i="29"/>
  <c r="Z142" i="29"/>
  <c r="AA142" i="29"/>
  <c r="S143" i="29"/>
  <c r="T143" i="29"/>
  <c r="Y143" i="29"/>
  <c r="Z143" i="29"/>
  <c r="AA143" i="29"/>
  <c r="S144" i="29"/>
  <c r="T144" i="29"/>
  <c r="Y144" i="29"/>
  <c r="Z144" i="29"/>
  <c r="AA144" i="29"/>
  <c r="S145" i="29"/>
  <c r="T145" i="29"/>
  <c r="Y145" i="29"/>
  <c r="Z145" i="29"/>
  <c r="AA145" i="29"/>
  <c r="S146" i="29"/>
  <c r="T146" i="29"/>
  <c r="Y146" i="29"/>
  <c r="Z146" i="29"/>
  <c r="AA146" i="29"/>
  <c r="S147" i="29"/>
  <c r="T147" i="29"/>
  <c r="Y147" i="29"/>
  <c r="Z147" i="29"/>
  <c r="AA147" i="29"/>
  <c r="S148" i="29"/>
  <c r="T148" i="29"/>
  <c r="Y148" i="29"/>
  <c r="Z148" i="29"/>
  <c r="AA148" i="29"/>
  <c r="S149" i="29"/>
  <c r="T149" i="29"/>
  <c r="Y149" i="29"/>
  <c r="Z149" i="29"/>
  <c r="AA149" i="29"/>
  <c r="S150" i="29"/>
  <c r="T150" i="29"/>
  <c r="Y150" i="29"/>
  <c r="Z150" i="29"/>
  <c r="AA150" i="29"/>
  <c r="S151" i="29"/>
  <c r="T151" i="29"/>
  <c r="Y151" i="29"/>
  <c r="Z151" i="29"/>
  <c r="AA151" i="29"/>
  <c r="S152" i="29"/>
  <c r="T152" i="29"/>
  <c r="Y152" i="29"/>
  <c r="Z152" i="29"/>
  <c r="AA152" i="29"/>
  <c r="S153" i="29"/>
  <c r="T153" i="29"/>
  <c r="Y153" i="29"/>
  <c r="Z153" i="29"/>
  <c r="AA153" i="29"/>
  <c r="S154" i="29"/>
  <c r="T154" i="29"/>
  <c r="Y154" i="29"/>
  <c r="Z154" i="29"/>
  <c r="AA154" i="29"/>
  <c r="S155" i="29"/>
  <c r="T155" i="29"/>
  <c r="Y155" i="29"/>
  <c r="Z155" i="29"/>
  <c r="AA155" i="29"/>
  <c r="S156" i="29"/>
  <c r="T156" i="29"/>
  <c r="Y156" i="29"/>
  <c r="Z156" i="29"/>
  <c r="AA156" i="29"/>
  <c r="S157" i="29"/>
  <c r="T157" i="29"/>
  <c r="Y157" i="29"/>
  <c r="Z157" i="29"/>
  <c r="AA157" i="29"/>
  <c r="S158" i="29"/>
  <c r="T158" i="29"/>
  <c r="Y158" i="29"/>
  <c r="Z158" i="29"/>
  <c r="AA158" i="29"/>
  <c r="S159" i="29"/>
  <c r="T159" i="29"/>
  <c r="Y159" i="29"/>
  <c r="Z159" i="29"/>
  <c r="AA159" i="29"/>
  <c r="S160" i="29"/>
  <c r="T160" i="29"/>
  <c r="Y160" i="29"/>
  <c r="Z160" i="29"/>
  <c r="AA160" i="29"/>
  <c r="S161" i="29"/>
  <c r="T161" i="29"/>
  <c r="W161" i="29"/>
  <c r="Y161" i="29"/>
  <c r="Z161" i="29"/>
  <c r="S162" i="29"/>
  <c r="T162" i="29"/>
  <c r="W162" i="29"/>
  <c r="Y162" i="29"/>
  <c r="Z162" i="29"/>
  <c r="S163" i="29"/>
  <c r="T163" i="29"/>
  <c r="W163" i="29"/>
  <c r="Y163" i="29"/>
  <c r="Z163" i="29"/>
  <c r="S164" i="29"/>
  <c r="T164" i="29"/>
  <c r="Y164" i="29"/>
  <c r="Z164" i="29"/>
  <c r="AA164" i="29"/>
  <c r="S165" i="29"/>
  <c r="T165" i="29"/>
  <c r="Y165" i="29"/>
  <c r="Z165" i="29"/>
  <c r="AA165" i="29"/>
  <c r="S166" i="29"/>
  <c r="T166" i="29"/>
  <c r="Y166" i="29"/>
  <c r="Z166" i="29"/>
  <c r="AA166" i="29"/>
  <c r="S167" i="29"/>
  <c r="T167" i="29"/>
  <c r="Y167" i="29"/>
  <c r="Z167" i="29"/>
  <c r="AA167" i="29"/>
  <c r="S168" i="29"/>
  <c r="T168" i="29"/>
  <c r="Y168" i="29"/>
  <c r="Z168" i="29"/>
  <c r="AA168" i="29"/>
  <c r="S169" i="29"/>
  <c r="T169" i="29"/>
  <c r="Y169" i="29"/>
  <c r="Z169" i="29"/>
  <c r="AA169" i="29"/>
  <c r="S170" i="29"/>
  <c r="T170" i="29"/>
  <c r="Y170" i="29"/>
  <c r="Z170" i="29"/>
  <c r="AA170" i="29"/>
  <c r="S171" i="29"/>
  <c r="T171" i="29"/>
  <c r="Y171" i="29"/>
  <c r="Z171" i="29"/>
  <c r="AA171" i="29"/>
  <c r="S172" i="29"/>
  <c r="T172" i="29"/>
  <c r="Y172" i="29"/>
  <c r="Z172" i="29"/>
  <c r="AA172" i="29"/>
  <c r="S173" i="29"/>
  <c r="T173" i="29"/>
  <c r="Y173" i="29"/>
  <c r="Z173" i="29"/>
  <c r="AA173" i="29"/>
  <c r="S174" i="29"/>
  <c r="T174" i="29"/>
  <c r="Y174" i="29"/>
  <c r="Z174" i="29"/>
  <c r="AA174" i="29"/>
  <c r="S175" i="29"/>
  <c r="T175" i="29"/>
  <c r="Y175" i="29"/>
  <c r="Z175" i="29"/>
  <c r="AA175" i="29"/>
  <c r="S176" i="29"/>
  <c r="T176" i="29"/>
  <c r="Y176" i="29"/>
  <c r="Z176" i="29"/>
  <c r="AA176" i="29"/>
  <c r="S177" i="29"/>
  <c r="T177" i="29"/>
  <c r="Y177" i="29"/>
  <c r="Z177" i="29"/>
  <c r="AA177" i="29"/>
  <c r="S178" i="29"/>
  <c r="T178" i="29"/>
  <c r="Y178" i="29"/>
  <c r="Z178" i="29"/>
  <c r="AA178" i="29"/>
  <c r="S179" i="29"/>
  <c r="T179" i="29"/>
  <c r="Y179" i="29"/>
  <c r="Z179" i="29"/>
  <c r="AA179" i="29"/>
  <c r="S180" i="29"/>
  <c r="T180" i="29"/>
  <c r="Y180" i="29"/>
  <c r="Z180" i="29"/>
  <c r="AA180" i="29"/>
  <c r="S181" i="29"/>
  <c r="T181" i="29"/>
  <c r="Y181" i="29"/>
  <c r="Z181" i="29"/>
  <c r="AA181" i="29"/>
  <c r="S182" i="29"/>
  <c r="T182" i="29"/>
  <c r="Y182" i="29"/>
  <c r="Z182" i="29"/>
  <c r="AA182" i="29"/>
  <c r="S183" i="29"/>
  <c r="T183" i="29"/>
  <c r="Y183" i="29"/>
  <c r="Z183" i="29"/>
  <c r="AA183" i="29"/>
  <c r="S184" i="29"/>
  <c r="T184" i="29"/>
  <c r="Y184" i="29"/>
  <c r="Z184" i="29"/>
  <c r="AA184" i="29"/>
  <c r="S185" i="29"/>
  <c r="T185" i="29"/>
  <c r="Y185" i="29"/>
  <c r="Z185" i="29"/>
  <c r="AA185" i="29"/>
  <c r="S186" i="29"/>
  <c r="T186" i="29"/>
  <c r="Y186" i="29"/>
  <c r="Z186" i="29"/>
  <c r="AA186" i="29"/>
  <c r="S187" i="29"/>
  <c r="T187" i="29"/>
  <c r="Y187" i="29"/>
  <c r="Z187" i="29"/>
  <c r="AA187" i="29"/>
  <c r="S188" i="29"/>
  <c r="T188" i="29"/>
  <c r="Y188" i="29"/>
  <c r="Z188" i="29"/>
  <c r="AA188" i="29"/>
  <c r="S189" i="29"/>
  <c r="T189" i="29"/>
  <c r="Y189" i="29"/>
  <c r="Z189" i="29"/>
  <c r="AA189" i="29"/>
  <c r="S190" i="29"/>
  <c r="T190" i="29"/>
  <c r="Y190" i="29"/>
  <c r="Z190" i="29"/>
  <c r="AA190" i="29"/>
  <c r="S191" i="29"/>
  <c r="T191" i="29"/>
  <c r="Y191" i="29"/>
  <c r="Z191" i="29"/>
  <c r="AA191" i="29"/>
  <c r="S192" i="29"/>
  <c r="T192" i="29"/>
  <c r="Y192" i="29"/>
  <c r="Z192" i="29"/>
  <c r="AA192" i="29"/>
  <c r="S193" i="29"/>
  <c r="T193" i="29"/>
  <c r="Y193" i="29"/>
  <c r="Z193" i="29"/>
  <c r="AA193" i="29"/>
  <c r="S194" i="29"/>
  <c r="T194" i="29"/>
  <c r="Y194" i="29"/>
  <c r="Z194" i="29"/>
  <c r="AA194" i="29"/>
  <c r="S195" i="29"/>
  <c r="T195" i="29"/>
  <c r="Y195" i="29"/>
  <c r="Z195" i="29"/>
  <c r="AA195" i="29"/>
  <c r="S196" i="29"/>
  <c r="T196" i="29"/>
  <c r="Y196" i="29"/>
  <c r="Z196" i="29"/>
  <c r="AA196" i="29"/>
  <c r="S197" i="29"/>
  <c r="T197" i="29"/>
  <c r="Y197" i="29"/>
  <c r="Z197" i="29"/>
  <c r="AA197" i="29"/>
  <c r="S198" i="29"/>
  <c r="T198" i="29"/>
  <c r="Y198" i="29"/>
  <c r="Z198" i="29"/>
  <c r="AA198" i="29"/>
  <c r="S199" i="29"/>
  <c r="T199" i="29"/>
  <c r="Y199" i="29"/>
  <c r="Z199" i="29"/>
  <c r="AA199" i="29"/>
  <c r="S200" i="29"/>
  <c r="T200" i="29"/>
  <c r="Y200" i="29"/>
  <c r="Z200" i="29"/>
  <c r="AA200" i="29"/>
  <c r="S201" i="29"/>
  <c r="T201" i="29"/>
  <c r="Y201" i="29"/>
  <c r="Z201" i="29"/>
  <c r="AA201" i="29"/>
  <c r="S202" i="29"/>
  <c r="T202" i="29"/>
  <c r="Y202" i="29"/>
  <c r="Z202" i="29"/>
  <c r="AA202" i="29"/>
  <c r="S203" i="29"/>
  <c r="T203" i="29"/>
  <c r="Y203" i="29"/>
  <c r="Z203" i="29"/>
  <c r="AA203" i="29"/>
  <c r="S204" i="29"/>
  <c r="T204" i="29"/>
  <c r="Y204" i="29"/>
  <c r="Z204" i="29"/>
  <c r="AA204" i="29"/>
  <c r="S205" i="29"/>
  <c r="T205" i="29"/>
  <c r="Y205" i="29"/>
  <c r="Z205" i="29"/>
  <c r="AA205" i="29"/>
  <c r="S206" i="29"/>
  <c r="T206" i="29"/>
  <c r="Y206" i="29"/>
  <c r="Z206" i="29"/>
  <c r="AA206" i="29"/>
  <c r="S207" i="29"/>
  <c r="T207" i="29"/>
  <c r="Y207" i="29"/>
  <c r="Z207" i="29"/>
  <c r="AA207" i="29"/>
  <c r="S208" i="29"/>
  <c r="T208" i="29"/>
  <c r="Y208" i="29"/>
  <c r="Z208" i="29"/>
  <c r="AA208" i="29"/>
  <c r="S209" i="29"/>
  <c r="T209" i="29"/>
  <c r="Y209" i="29"/>
  <c r="Z209" i="29"/>
  <c r="AA209" i="29"/>
  <c r="S210" i="29"/>
  <c r="T210" i="29"/>
  <c r="Y210" i="29"/>
  <c r="Z210" i="29"/>
  <c r="AA210" i="29"/>
  <c r="S211" i="29"/>
  <c r="T211" i="29"/>
  <c r="Y211" i="29"/>
  <c r="Z211" i="29"/>
  <c r="AA211" i="29"/>
  <c r="S212" i="29"/>
  <c r="T212" i="29"/>
  <c r="Y212" i="29"/>
  <c r="Z212" i="29"/>
  <c r="AA212" i="29"/>
  <c r="S213" i="29"/>
  <c r="T213" i="29"/>
  <c r="Y213" i="29"/>
  <c r="Z213" i="29"/>
  <c r="AA213" i="29"/>
  <c r="S214" i="29"/>
  <c r="T214" i="29"/>
  <c r="Y214" i="29"/>
  <c r="Z214" i="29"/>
  <c r="AA214" i="29"/>
  <c r="S215" i="29"/>
  <c r="T215" i="29"/>
  <c r="Y215" i="29"/>
  <c r="Z215" i="29"/>
  <c r="AA215" i="29"/>
  <c r="S216" i="29"/>
  <c r="T216" i="29"/>
  <c r="Y216" i="29"/>
  <c r="Z216" i="29"/>
  <c r="AA216" i="29"/>
  <c r="S217" i="29"/>
  <c r="T217" i="29"/>
  <c r="Y217" i="29"/>
  <c r="Z217" i="29"/>
  <c r="AA217" i="29"/>
  <c r="S218" i="29"/>
  <c r="T218" i="29"/>
  <c r="Y218" i="29"/>
  <c r="Z218" i="29"/>
  <c r="AA218" i="29"/>
  <c r="S219" i="29"/>
  <c r="T219" i="29"/>
  <c r="Y219" i="29"/>
  <c r="Z219" i="29"/>
  <c r="AA219" i="29"/>
  <c r="S220" i="29"/>
  <c r="T220" i="29"/>
  <c r="Y220" i="29"/>
  <c r="Z220" i="29"/>
  <c r="AA220" i="29"/>
  <c r="S221" i="29"/>
  <c r="T221" i="29"/>
  <c r="Y221" i="29"/>
  <c r="Z221" i="29"/>
  <c r="AA221" i="29"/>
  <c r="S222" i="29"/>
  <c r="T222" i="29"/>
  <c r="Y222" i="29"/>
  <c r="Z222" i="29"/>
  <c r="AA222" i="29"/>
  <c r="S223" i="29"/>
  <c r="T223" i="29"/>
  <c r="Y223" i="29"/>
  <c r="Z223" i="29"/>
  <c r="AA223" i="29"/>
  <c r="S224" i="29"/>
  <c r="T224" i="29"/>
  <c r="Y224" i="29"/>
  <c r="Z224" i="29"/>
  <c r="AA224" i="29"/>
  <c r="S225" i="29"/>
  <c r="T225" i="29"/>
  <c r="Y225" i="29"/>
  <c r="Z225" i="29"/>
  <c r="AA225" i="29"/>
  <c r="S226" i="29"/>
  <c r="T226" i="29"/>
  <c r="Y226" i="29"/>
  <c r="Z226" i="29"/>
  <c r="AA226" i="29"/>
  <c r="S227" i="29"/>
  <c r="T227" i="29"/>
  <c r="Y227" i="29"/>
  <c r="Z227" i="29"/>
  <c r="AA227" i="29"/>
  <c r="S228" i="29"/>
  <c r="T228" i="29"/>
  <c r="Y228" i="29"/>
  <c r="Z228" i="29"/>
  <c r="AA228" i="29"/>
  <c r="S229" i="29"/>
  <c r="T229" i="29"/>
  <c r="Y229" i="29"/>
  <c r="Z229" i="29"/>
  <c r="AA229" i="29"/>
  <c r="S230" i="29"/>
  <c r="T230" i="29"/>
  <c r="Y230" i="29"/>
  <c r="Z230" i="29"/>
  <c r="AA230" i="29"/>
  <c r="S231" i="29"/>
  <c r="T231" i="29"/>
  <c r="Y231" i="29"/>
  <c r="Z231" i="29"/>
  <c r="AA231" i="29"/>
  <c r="S232" i="29"/>
  <c r="T232" i="29"/>
  <c r="Y232" i="29"/>
  <c r="Z232" i="29"/>
  <c r="AA232" i="29"/>
  <c r="S233" i="29"/>
  <c r="T233" i="29"/>
  <c r="Y233" i="29"/>
  <c r="Z233" i="29"/>
  <c r="AA233" i="29"/>
  <c r="S234" i="29"/>
  <c r="T234" i="29"/>
  <c r="Y234" i="29"/>
  <c r="Z234" i="29"/>
  <c r="AA234" i="29"/>
  <c r="S235" i="29"/>
  <c r="T235" i="29"/>
  <c r="Y235" i="29"/>
  <c r="Z235" i="29"/>
  <c r="AA235" i="29"/>
  <c r="S236" i="29"/>
  <c r="T236" i="29"/>
  <c r="Y236" i="29"/>
  <c r="Z236" i="29"/>
  <c r="AA236" i="29"/>
  <c r="S237" i="29"/>
  <c r="T237" i="29"/>
  <c r="Y237" i="29"/>
  <c r="Z237" i="29"/>
  <c r="AA237" i="29"/>
  <c r="S238" i="29"/>
  <c r="T238" i="29"/>
  <c r="Y238" i="29"/>
  <c r="Z238" i="29"/>
  <c r="AA238" i="29"/>
  <c r="S239" i="29"/>
  <c r="T239" i="29"/>
  <c r="Y239" i="29"/>
  <c r="Z239" i="29"/>
  <c r="AA239" i="29"/>
  <c r="S240" i="29"/>
  <c r="T240" i="29"/>
  <c r="Y240" i="29"/>
  <c r="Z240" i="29"/>
  <c r="AA240" i="29"/>
  <c r="S241" i="29"/>
  <c r="T241" i="29"/>
  <c r="Y241" i="29"/>
  <c r="Z241" i="29"/>
  <c r="AA241" i="29"/>
  <c r="S242" i="29"/>
  <c r="T242" i="29"/>
  <c r="Y242" i="29"/>
  <c r="Z242" i="29"/>
  <c r="AA242" i="29"/>
  <c r="S243" i="29"/>
  <c r="T243" i="29"/>
  <c r="Y243" i="29"/>
  <c r="Z243" i="29"/>
  <c r="AA243" i="29"/>
  <c r="S244" i="29"/>
  <c r="T244" i="29"/>
  <c r="Y244" i="29"/>
  <c r="Z244" i="29"/>
  <c r="AA244" i="29"/>
  <c r="S245" i="29"/>
  <c r="T245" i="29"/>
  <c r="Y245" i="29"/>
  <c r="Z245" i="29"/>
  <c r="AA245" i="29"/>
  <c r="S246" i="29"/>
  <c r="T246" i="29"/>
  <c r="Y246" i="29"/>
  <c r="Z246" i="29"/>
  <c r="AA246" i="29"/>
  <c r="S247" i="29"/>
  <c r="T247" i="29"/>
  <c r="Y247" i="29"/>
  <c r="Z247" i="29"/>
  <c r="AA247" i="29"/>
  <c r="S248" i="29"/>
  <c r="T248" i="29"/>
  <c r="Y248" i="29"/>
  <c r="Z248" i="29"/>
  <c r="AA248" i="29"/>
  <c r="S249" i="29"/>
  <c r="T249" i="29"/>
  <c r="Y249" i="29"/>
  <c r="Z249" i="29"/>
  <c r="S250" i="29"/>
  <c r="T250" i="29"/>
  <c r="Y250" i="29"/>
  <c r="Z250" i="29"/>
  <c r="S251" i="29"/>
  <c r="T251" i="29"/>
  <c r="Y251" i="29"/>
  <c r="Z251" i="29"/>
  <c r="S252" i="29"/>
  <c r="T252" i="29"/>
  <c r="Y252" i="29"/>
  <c r="Z252" i="29"/>
  <c r="S253" i="29"/>
  <c r="T253" i="29"/>
  <c r="Y253" i="29"/>
  <c r="Z253" i="29"/>
  <c r="AA253" i="29"/>
  <c r="S254" i="29"/>
  <c r="T254" i="29"/>
  <c r="Y254" i="29"/>
  <c r="Z254" i="29"/>
  <c r="AA254" i="29"/>
  <c r="S255" i="29"/>
  <c r="T255" i="29"/>
  <c r="Y255" i="29"/>
  <c r="Z255" i="29"/>
  <c r="AA255" i="29"/>
  <c r="S256" i="29"/>
  <c r="T256" i="29"/>
  <c r="Y256" i="29"/>
  <c r="Z256" i="29"/>
  <c r="AA256" i="29"/>
  <c r="S257" i="29"/>
  <c r="T257" i="29"/>
  <c r="Y257" i="29"/>
  <c r="Z257" i="29"/>
  <c r="AA257" i="29"/>
  <c r="S258" i="29"/>
  <c r="T258" i="29"/>
  <c r="Y258" i="29"/>
  <c r="Z258" i="29"/>
  <c r="AA258" i="29"/>
  <c r="S259" i="29"/>
  <c r="T259" i="29"/>
  <c r="Y259" i="29"/>
  <c r="Z259" i="29"/>
  <c r="AA259" i="29"/>
  <c r="S260" i="29"/>
  <c r="T260" i="29"/>
  <c r="Y260" i="29"/>
  <c r="Z260" i="29"/>
  <c r="AA260" i="29"/>
  <c r="S261" i="29"/>
  <c r="T261" i="29"/>
  <c r="Y261" i="29"/>
  <c r="Z261" i="29"/>
  <c r="AA261" i="29"/>
  <c r="S262" i="29"/>
  <c r="T262" i="29"/>
  <c r="Y262" i="29"/>
  <c r="Z262" i="29"/>
  <c r="AA262" i="29"/>
  <c r="S263" i="29"/>
  <c r="T263" i="29"/>
  <c r="Y263" i="29"/>
  <c r="Z263" i="29"/>
  <c r="AA263" i="29"/>
  <c r="S264" i="29"/>
  <c r="T264" i="29"/>
  <c r="Y264" i="29"/>
  <c r="Z264" i="29"/>
  <c r="AA264" i="29"/>
  <c r="S265" i="29"/>
  <c r="T265" i="29"/>
  <c r="Y265" i="29"/>
  <c r="Z265" i="29"/>
  <c r="AA265" i="29"/>
  <c r="S266" i="29"/>
  <c r="T266" i="29"/>
  <c r="Y266" i="29"/>
  <c r="Z266" i="29"/>
  <c r="AA266" i="29"/>
  <c r="S267" i="29"/>
  <c r="T267" i="29"/>
  <c r="Y267" i="29"/>
  <c r="Z267" i="29"/>
  <c r="AA267" i="29"/>
  <c r="S268" i="29"/>
  <c r="T268" i="29"/>
  <c r="Y268" i="29"/>
  <c r="Z268" i="29"/>
  <c r="AA268" i="29"/>
  <c r="S269" i="29"/>
  <c r="T269" i="29"/>
  <c r="Y269" i="29"/>
  <c r="Z269" i="29"/>
  <c r="AA269" i="29"/>
  <c r="S270" i="29"/>
  <c r="T270" i="29"/>
  <c r="Y270" i="29"/>
  <c r="Z270" i="29"/>
  <c r="AA270" i="29"/>
  <c r="S271" i="29"/>
  <c r="T271" i="29"/>
  <c r="Y271" i="29"/>
  <c r="Z271" i="29"/>
  <c r="AA271" i="29"/>
  <c r="S272" i="29"/>
  <c r="T272" i="29"/>
  <c r="U272" i="29"/>
  <c r="V272" i="29"/>
  <c r="W272" i="29"/>
  <c r="X272" i="29"/>
  <c r="Y272" i="29"/>
  <c r="Z272" i="29"/>
  <c r="AA272" i="29"/>
  <c r="S273" i="29"/>
  <c r="T273" i="29"/>
  <c r="Y273" i="29"/>
  <c r="Z273" i="29"/>
  <c r="AA273" i="29"/>
  <c r="S274" i="29"/>
  <c r="T274" i="29"/>
  <c r="Y274" i="29"/>
  <c r="Z274" i="29"/>
  <c r="AA274" i="29"/>
  <c r="S275" i="29"/>
  <c r="T275" i="29"/>
  <c r="Y275" i="29"/>
  <c r="Z275" i="29"/>
  <c r="AA275" i="29"/>
  <c r="S276" i="29"/>
  <c r="T276" i="29"/>
  <c r="Y276" i="29"/>
  <c r="Z276" i="29"/>
  <c r="AA276" i="29"/>
  <c r="S277" i="29"/>
  <c r="T277" i="29"/>
  <c r="Y277" i="29"/>
  <c r="Z277" i="29"/>
  <c r="AA277" i="29"/>
  <c r="S278" i="29"/>
  <c r="T278" i="29"/>
  <c r="Y278" i="29"/>
  <c r="Z278" i="29"/>
  <c r="AA278" i="29"/>
  <c r="S279" i="29"/>
  <c r="T279" i="29"/>
  <c r="Y279" i="29"/>
  <c r="Z279" i="29"/>
  <c r="AA279" i="29"/>
  <c r="S280" i="29"/>
  <c r="T280" i="29"/>
  <c r="Y280" i="29"/>
  <c r="Z280" i="29"/>
  <c r="AA280" i="29"/>
  <c r="S281" i="29"/>
  <c r="T281" i="29"/>
  <c r="Y281" i="29"/>
  <c r="Z281" i="29"/>
  <c r="AA281" i="29"/>
  <c r="S282" i="29"/>
  <c r="T282" i="29"/>
  <c r="Y282" i="29"/>
  <c r="Z282" i="29"/>
  <c r="AA282" i="29"/>
  <c r="S283" i="29"/>
  <c r="T283" i="29"/>
  <c r="Y283" i="29"/>
  <c r="Z283" i="29"/>
  <c r="AA283" i="29"/>
  <c r="S284" i="29"/>
  <c r="T284" i="29"/>
  <c r="Y284" i="29"/>
  <c r="Z284" i="29"/>
  <c r="AA284" i="29"/>
  <c r="S285" i="29"/>
  <c r="T285" i="29"/>
  <c r="Y285" i="29"/>
  <c r="Z285" i="29"/>
  <c r="AA285" i="29"/>
  <c r="S286" i="29"/>
  <c r="T286" i="29"/>
  <c r="Y286" i="29"/>
  <c r="Z286" i="29"/>
  <c r="S287" i="29"/>
  <c r="T287" i="29"/>
  <c r="U287" i="29"/>
  <c r="V287" i="29"/>
  <c r="W287" i="29"/>
  <c r="X287" i="29"/>
  <c r="Y287" i="29"/>
  <c r="Z287" i="29"/>
  <c r="S288" i="29"/>
  <c r="T288" i="29"/>
  <c r="U288" i="29"/>
  <c r="V288" i="29"/>
  <c r="W288" i="29"/>
  <c r="X288" i="29"/>
  <c r="Y288" i="29"/>
  <c r="Z288" i="29"/>
  <c r="AA288" i="29"/>
  <c r="S289" i="29"/>
  <c r="T289" i="29"/>
  <c r="U289" i="29"/>
  <c r="V289" i="29"/>
  <c r="W289" i="29"/>
  <c r="X289" i="29"/>
  <c r="Y289" i="29"/>
  <c r="Z289" i="29"/>
  <c r="AA289" i="29"/>
  <c r="S290" i="29"/>
  <c r="T290" i="29"/>
  <c r="U290" i="29"/>
  <c r="V290" i="29"/>
  <c r="W290" i="29"/>
  <c r="X290" i="29"/>
  <c r="Y290" i="29"/>
  <c r="Z290" i="29"/>
  <c r="AA290" i="29"/>
  <c r="S291" i="29"/>
  <c r="T291" i="29"/>
  <c r="U291" i="29"/>
  <c r="V291" i="29"/>
  <c r="W291" i="29"/>
  <c r="X291" i="29"/>
  <c r="Y291" i="29"/>
  <c r="Z291" i="29"/>
  <c r="AA291" i="29"/>
  <c r="S292" i="29"/>
  <c r="T292" i="29"/>
  <c r="U292" i="29"/>
  <c r="V292" i="29"/>
  <c r="W292" i="29"/>
  <c r="X292" i="29"/>
  <c r="S293" i="29"/>
  <c r="T293" i="29"/>
  <c r="U293" i="29"/>
  <c r="V293" i="29"/>
  <c r="W293" i="29"/>
  <c r="X293" i="29"/>
  <c r="Y293" i="29"/>
  <c r="Z293" i="29"/>
  <c r="AA293" i="29"/>
  <c r="S294" i="29"/>
  <c r="T294" i="29"/>
  <c r="U294" i="29"/>
  <c r="V294" i="29"/>
  <c r="W294" i="29"/>
  <c r="X294" i="29"/>
  <c r="Y294" i="29"/>
  <c r="Z294" i="29"/>
  <c r="AA294" i="29"/>
  <c r="S295" i="29"/>
  <c r="T295" i="29"/>
  <c r="U295" i="29"/>
  <c r="V295" i="29"/>
  <c r="W295" i="29"/>
  <c r="X295" i="29"/>
  <c r="Y295" i="29"/>
  <c r="Z295" i="29"/>
  <c r="AA295" i="29"/>
  <c r="S296" i="29"/>
  <c r="T296" i="29"/>
  <c r="U296" i="29"/>
  <c r="V296" i="29"/>
  <c r="W296" i="29"/>
  <c r="X296" i="29"/>
  <c r="Y296" i="29"/>
  <c r="Z296" i="29"/>
  <c r="AA296" i="29"/>
  <c r="S297" i="29"/>
  <c r="T297" i="29"/>
  <c r="U297" i="29"/>
  <c r="V297" i="29"/>
  <c r="W297" i="29"/>
  <c r="X297" i="29"/>
  <c r="Y297" i="29"/>
  <c r="Z297" i="29"/>
  <c r="S298" i="29"/>
  <c r="T298" i="29"/>
  <c r="U298" i="29"/>
  <c r="V298" i="29"/>
  <c r="W298" i="29"/>
  <c r="X298" i="29"/>
  <c r="Y298" i="29"/>
  <c r="Z298" i="29"/>
  <c r="S299" i="29"/>
  <c r="T299" i="29"/>
  <c r="U299" i="29"/>
  <c r="V299" i="29"/>
  <c r="W299" i="29"/>
  <c r="X299" i="29"/>
  <c r="S300" i="29"/>
  <c r="T300" i="29"/>
  <c r="U300" i="29"/>
  <c r="V300" i="29"/>
  <c r="W300" i="29"/>
  <c r="X300" i="29"/>
  <c r="Y300" i="29"/>
  <c r="Z300" i="29"/>
  <c r="S301" i="29"/>
  <c r="T301" i="29"/>
  <c r="U301" i="29"/>
  <c r="V301" i="29"/>
  <c r="W301" i="29"/>
  <c r="X301" i="29"/>
  <c r="Y301" i="29"/>
  <c r="Z301" i="29"/>
  <c r="S302" i="29"/>
  <c r="T302" i="29"/>
  <c r="U302" i="29"/>
  <c r="V302" i="29"/>
  <c r="W302" i="29"/>
  <c r="X302" i="29"/>
  <c r="Y302" i="29"/>
  <c r="Z302" i="29"/>
  <c r="S303" i="29"/>
  <c r="T303" i="29"/>
  <c r="AA303" i="29"/>
  <c r="S304" i="29"/>
  <c r="T304" i="29"/>
  <c r="AA304" i="29"/>
  <c r="S305" i="29"/>
  <c r="T305" i="29"/>
  <c r="AA305" i="29"/>
  <c r="S306" i="29"/>
  <c r="T306" i="29"/>
  <c r="AA306" i="29"/>
  <c r="S307" i="29"/>
  <c r="T307" i="29"/>
  <c r="AA307" i="29"/>
  <c r="S308" i="29"/>
  <c r="T308" i="29"/>
  <c r="AA308" i="29"/>
  <c r="S309" i="29"/>
  <c r="T309" i="29"/>
  <c r="AA309" i="29"/>
  <c r="S310" i="29"/>
  <c r="T310" i="29"/>
  <c r="AA310" i="29"/>
  <c r="S311" i="29"/>
  <c r="T311" i="29"/>
  <c r="AA311" i="29"/>
  <c r="S312" i="29"/>
  <c r="T312" i="29"/>
  <c r="AA312" i="29"/>
  <c r="S313" i="29"/>
  <c r="T313" i="29"/>
  <c r="AA313" i="29"/>
  <c r="S314" i="29"/>
  <c r="T314" i="29"/>
  <c r="AA314" i="29"/>
  <c r="S315" i="29"/>
  <c r="T315" i="29"/>
  <c r="AA315" i="29"/>
  <c r="S316" i="29"/>
  <c r="T316" i="29"/>
  <c r="AA316" i="29"/>
  <c r="S317" i="29"/>
  <c r="T317" i="29"/>
  <c r="AA317" i="29"/>
  <c r="S318" i="29"/>
  <c r="T318" i="29"/>
  <c r="AA318" i="29"/>
  <c r="S319" i="29"/>
  <c r="T319" i="29"/>
  <c r="Y319" i="29"/>
  <c r="Z319" i="29"/>
  <c r="AA319" i="29"/>
  <c r="S320" i="29"/>
  <c r="T320" i="29"/>
  <c r="Y320" i="29"/>
  <c r="Z320" i="29"/>
  <c r="AA320" i="29"/>
  <c r="S321" i="29"/>
  <c r="T321" i="29"/>
  <c r="Y321" i="29"/>
  <c r="Z321" i="29"/>
  <c r="AA321" i="29"/>
  <c r="S322" i="29"/>
  <c r="T322" i="29"/>
  <c r="Y322" i="29"/>
  <c r="Z322" i="29"/>
  <c r="AA322" i="29"/>
  <c r="S323" i="29"/>
  <c r="T323" i="29"/>
  <c r="Y323" i="29"/>
  <c r="Z323" i="29"/>
  <c r="AA323" i="29"/>
  <c r="S324" i="29"/>
  <c r="T324" i="29"/>
  <c r="Y324" i="29"/>
  <c r="Z324" i="29"/>
  <c r="AA324" i="29"/>
  <c r="S325" i="29"/>
  <c r="T325" i="29"/>
  <c r="Y325" i="29"/>
  <c r="Z325" i="29"/>
  <c r="AA325" i="29"/>
  <c r="S326" i="29"/>
  <c r="T326" i="29"/>
  <c r="Y326" i="29"/>
  <c r="Z326" i="29"/>
  <c r="AA326" i="29"/>
  <c r="S327" i="29"/>
  <c r="T327" i="29"/>
  <c r="Y327" i="29"/>
  <c r="Z327" i="29"/>
  <c r="AA327" i="29"/>
  <c r="S328" i="29"/>
  <c r="T328" i="29"/>
  <c r="Y328" i="29"/>
  <c r="Z328" i="29"/>
  <c r="AA328" i="29"/>
  <c r="S329" i="29"/>
  <c r="T329" i="29"/>
  <c r="Y329" i="29"/>
  <c r="Z329" i="29"/>
  <c r="AA329" i="29"/>
  <c r="S330" i="29"/>
  <c r="T330" i="29"/>
  <c r="Y330" i="29"/>
  <c r="Z330" i="29"/>
  <c r="AA330" i="29"/>
  <c r="S331" i="29"/>
  <c r="T331" i="29"/>
  <c r="Y331" i="29"/>
  <c r="Z331" i="29"/>
  <c r="AA331" i="29"/>
  <c r="S332" i="29"/>
  <c r="T332" i="29"/>
  <c r="Y332" i="29"/>
  <c r="Z332" i="29"/>
  <c r="AA332" i="29"/>
  <c r="S333" i="29"/>
  <c r="T333" i="29"/>
  <c r="Y333" i="29"/>
  <c r="Z333" i="29"/>
  <c r="AA333" i="29"/>
  <c r="S334" i="29"/>
  <c r="T334" i="29"/>
  <c r="Y334" i="29"/>
  <c r="Z334" i="29"/>
  <c r="AA334" i="29"/>
  <c r="S335" i="29"/>
  <c r="T335" i="29"/>
  <c r="Y335" i="29"/>
  <c r="Z335" i="29"/>
  <c r="AA335" i="29"/>
  <c r="S336" i="29"/>
  <c r="T336" i="29"/>
  <c r="Y336" i="29"/>
  <c r="Z336" i="29"/>
  <c r="AA336" i="29"/>
  <c r="S337" i="29"/>
  <c r="T337" i="29"/>
  <c r="Y337" i="29"/>
  <c r="Z337" i="29"/>
  <c r="AA337" i="29"/>
  <c r="S338" i="29"/>
  <c r="T338" i="29"/>
  <c r="Y338" i="29"/>
  <c r="Z338" i="29"/>
  <c r="AA338" i="29"/>
  <c r="S339" i="29"/>
  <c r="T339" i="29"/>
  <c r="Y339" i="29"/>
  <c r="Z339" i="29"/>
  <c r="S340" i="29"/>
  <c r="T340" i="29"/>
  <c r="Y340" i="29"/>
  <c r="Z340" i="29"/>
  <c r="S341" i="29"/>
  <c r="T341" i="29"/>
  <c r="Y341" i="29"/>
  <c r="Z341" i="29"/>
  <c r="S342" i="29"/>
  <c r="T342" i="29"/>
  <c r="Y342" i="29"/>
  <c r="Z342" i="29"/>
  <c r="S343" i="29"/>
  <c r="T343" i="29"/>
  <c r="Y343" i="29"/>
  <c r="Z343" i="29"/>
  <c r="S344" i="29"/>
  <c r="T344" i="29"/>
  <c r="Y344" i="29"/>
  <c r="Z344" i="29"/>
  <c r="S345" i="29"/>
  <c r="T345" i="29"/>
  <c r="Y345" i="29"/>
  <c r="Z345" i="29"/>
  <c r="S346" i="29"/>
  <c r="T346" i="29"/>
  <c r="Y346" i="29"/>
  <c r="Z346" i="29"/>
  <c r="S347" i="29"/>
  <c r="T347" i="29"/>
  <c r="Y347" i="29"/>
  <c r="Z347" i="29"/>
  <c r="S348" i="29"/>
  <c r="T348" i="29"/>
  <c r="Y348" i="29"/>
  <c r="Z348" i="29"/>
  <c r="S349" i="29"/>
  <c r="T349" i="29"/>
  <c r="Y349" i="29"/>
  <c r="Z349" i="29"/>
  <c r="S350" i="29"/>
  <c r="T350" i="29"/>
  <c r="Y350" i="29"/>
  <c r="Z350" i="29"/>
  <c r="S351" i="29"/>
  <c r="T351" i="29"/>
  <c r="Y351" i="29"/>
  <c r="Z351" i="29"/>
  <c r="S352" i="29"/>
  <c r="T352" i="29"/>
  <c r="Y352" i="29"/>
  <c r="Z352" i="29"/>
  <c r="S353" i="29"/>
  <c r="T353" i="29"/>
  <c r="Y353" i="29"/>
  <c r="Z353" i="29"/>
  <c r="S354" i="29"/>
  <c r="T354" i="29"/>
  <c r="Y354" i="29"/>
  <c r="Z354" i="29"/>
  <c r="S355" i="29"/>
  <c r="T355" i="29"/>
  <c r="Y355" i="29"/>
  <c r="Z355" i="29"/>
  <c r="S356" i="29"/>
  <c r="T356" i="29"/>
  <c r="Y356" i="29"/>
  <c r="Z356" i="29"/>
  <c r="S357" i="29"/>
  <c r="T357" i="29"/>
  <c r="Y357" i="29"/>
  <c r="Z357" i="29"/>
  <c r="S358" i="29"/>
  <c r="T358" i="29"/>
  <c r="Y358" i="29"/>
  <c r="Z358" i="29"/>
  <c r="S359" i="29"/>
  <c r="T359" i="29"/>
  <c r="Y359" i="29"/>
  <c r="Z359" i="29"/>
  <c r="S360" i="29"/>
  <c r="T360" i="29"/>
  <c r="Y360" i="29"/>
  <c r="Z360" i="29"/>
  <c r="S361" i="29"/>
  <c r="T361" i="29"/>
  <c r="Y361" i="29"/>
  <c r="Z361" i="29"/>
  <c r="S362" i="29"/>
  <c r="T362" i="29"/>
  <c r="Y362" i="29"/>
  <c r="Z362" i="29"/>
  <c r="S363" i="29"/>
  <c r="T363" i="29"/>
  <c r="Y363" i="29"/>
  <c r="Z363" i="29"/>
  <c r="S364" i="29"/>
  <c r="T364" i="29"/>
  <c r="Y364" i="29"/>
  <c r="Z364" i="29"/>
  <c r="S365" i="29"/>
  <c r="T365" i="29"/>
  <c r="Y365" i="29"/>
  <c r="Z365" i="29"/>
  <c r="S366" i="29"/>
  <c r="T366" i="29"/>
  <c r="Y366" i="29"/>
  <c r="Z366" i="29"/>
  <c r="S367" i="29"/>
  <c r="T367" i="29"/>
  <c r="Y367" i="29"/>
  <c r="Z367" i="29"/>
  <c r="S368" i="29"/>
  <c r="T368" i="29"/>
  <c r="Y368" i="29"/>
  <c r="Z368" i="29"/>
  <c r="S369" i="29"/>
  <c r="T369" i="29"/>
  <c r="Y369" i="29"/>
  <c r="Z369" i="29"/>
  <c r="S370" i="29"/>
  <c r="T370" i="29"/>
  <c r="Y370" i="29"/>
  <c r="Z370" i="29"/>
  <c r="S371" i="29"/>
  <c r="T371" i="29"/>
  <c r="Y371" i="29"/>
  <c r="Z371" i="29"/>
  <c r="S372" i="29"/>
  <c r="T372" i="29"/>
  <c r="Y372" i="29"/>
  <c r="Z372" i="29"/>
  <c r="S373" i="29"/>
  <c r="T373" i="29"/>
  <c r="Y373" i="29"/>
  <c r="Z373" i="29"/>
  <c r="S374" i="29"/>
  <c r="T374" i="29"/>
  <c r="Y374" i="29"/>
  <c r="Z374" i="29"/>
  <c r="S375" i="29"/>
  <c r="T375" i="29"/>
  <c r="Y375" i="29"/>
  <c r="Z375" i="29"/>
  <c r="S376" i="29"/>
  <c r="T376" i="29"/>
  <c r="Y376" i="29"/>
  <c r="Z376" i="29"/>
  <c r="S377" i="29"/>
  <c r="T377" i="29"/>
  <c r="Y377" i="29"/>
  <c r="Z377" i="29"/>
  <c r="S378" i="29"/>
  <c r="T378" i="29"/>
  <c r="Y378" i="29"/>
  <c r="Z378" i="29"/>
  <c r="S379" i="29"/>
  <c r="T379" i="29"/>
  <c r="Y379" i="29"/>
  <c r="Z379" i="29"/>
  <c r="S380" i="29"/>
  <c r="T380" i="29"/>
  <c r="Y380" i="29"/>
  <c r="Z380" i="29"/>
  <c r="S381" i="29"/>
  <c r="T381" i="29"/>
  <c r="Y381" i="29"/>
  <c r="Z381" i="29"/>
  <c r="S382" i="29"/>
  <c r="T382" i="29"/>
  <c r="Y382" i="29"/>
  <c r="Z382" i="29"/>
  <c r="S383" i="29"/>
  <c r="T383" i="29"/>
  <c r="Y383" i="29"/>
  <c r="Z383" i="29"/>
  <c r="S384" i="29"/>
  <c r="T384" i="29"/>
  <c r="Y384" i="29"/>
  <c r="Z384" i="29"/>
  <c r="S385" i="29"/>
  <c r="T385" i="29"/>
  <c r="Y385" i="29"/>
  <c r="Z385" i="29"/>
  <c r="S386" i="29"/>
  <c r="T386" i="29"/>
  <c r="Y386" i="29"/>
  <c r="Z386" i="29"/>
  <c r="S387" i="29"/>
  <c r="T387" i="29"/>
  <c r="Y387" i="29"/>
  <c r="Z387" i="29"/>
  <c r="S388" i="29"/>
  <c r="T388" i="29"/>
  <c r="Y388" i="29"/>
  <c r="Z388" i="29"/>
  <c r="S389" i="29"/>
  <c r="T389" i="29"/>
  <c r="Y389" i="29"/>
  <c r="Z389" i="29"/>
  <c r="S390" i="29"/>
  <c r="T390" i="29"/>
  <c r="Y390" i="29"/>
  <c r="Z390" i="29"/>
  <c r="S391" i="29"/>
  <c r="T391" i="29"/>
  <c r="Y391" i="29"/>
  <c r="Z391" i="29"/>
  <c r="S392" i="29"/>
  <c r="T392" i="29"/>
  <c r="Y392" i="29"/>
  <c r="Z392" i="29"/>
  <c r="S393" i="29"/>
  <c r="T393" i="29"/>
  <c r="Y393" i="29"/>
  <c r="Z393" i="29"/>
  <c r="S394" i="29"/>
  <c r="T394" i="29"/>
  <c r="Y394" i="29"/>
  <c r="Z394" i="29"/>
  <c r="S395" i="29"/>
  <c r="T395" i="29"/>
  <c r="Y395" i="29"/>
  <c r="Z395" i="29"/>
  <c r="AA395" i="29"/>
  <c r="S396" i="29"/>
  <c r="T396" i="29"/>
  <c r="Y396" i="29"/>
  <c r="Z396" i="29"/>
  <c r="AA396" i="29"/>
  <c r="S397" i="29"/>
  <c r="T397" i="29"/>
  <c r="Y397" i="29"/>
  <c r="Z397" i="29"/>
  <c r="AA397" i="29"/>
  <c r="S398" i="29"/>
  <c r="T398" i="29"/>
  <c r="X398" i="29" s="1"/>
  <c r="Y398" i="29"/>
  <c r="Z398" i="29"/>
  <c r="AA398" i="29"/>
  <c r="S399" i="29"/>
  <c r="T399" i="29"/>
  <c r="Y399" i="29"/>
  <c r="Z399" i="29"/>
  <c r="AA399" i="29"/>
  <c r="S400" i="29"/>
  <c r="T400" i="29"/>
  <c r="Y400" i="29"/>
  <c r="Z400" i="29"/>
  <c r="AA400" i="29"/>
  <c r="S401" i="29"/>
  <c r="T401" i="29"/>
  <c r="Y401" i="29"/>
  <c r="Z401" i="29"/>
  <c r="AA401" i="29"/>
  <c r="S402" i="29"/>
  <c r="T402" i="29"/>
  <c r="Y402" i="29"/>
  <c r="Z402" i="29"/>
  <c r="AA402" i="29"/>
  <c r="S403" i="29"/>
  <c r="T403" i="29"/>
  <c r="Y403" i="29"/>
  <c r="Z403" i="29"/>
  <c r="AA403" i="29"/>
  <c r="S404" i="29"/>
  <c r="T404" i="29"/>
  <c r="Y404" i="29"/>
  <c r="Z404" i="29"/>
  <c r="AA404" i="29"/>
  <c r="S405" i="29"/>
  <c r="T405" i="29"/>
  <c r="Y405" i="29"/>
  <c r="Z405" i="29"/>
  <c r="AA405" i="29"/>
  <c r="S406" i="29"/>
  <c r="T406" i="29"/>
  <c r="Y406" i="29"/>
  <c r="Z406" i="29"/>
  <c r="AA406" i="29"/>
  <c r="S407" i="29"/>
  <c r="T407" i="29"/>
  <c r="Y407" i="29"/>
  <c r="Z407" i="29"/>
  <c r="AA407" i="29"/>
  <c r="S408" i="29"/>
  <c r="T408" i="29"/>
  <c r="Y408" i="29"/>
  <c r="Z408" i="29"/>
  <c r="AA408" i="29"/>
  <c r="S409" i="29"/>
  <c r="T409" i="29"/>
  <c r="Y409" i="29"/>
  <c r="Z409" i="29"/>
  <c r="AA409" i="29"/>
  <c r="S410" i="29"/>
  <c r="T410" i="29"/>
  <c r="Y410" i="29"/>
  <c r="Z410" i="29"/>
  <c r="AA410" i="29"/>
  <c r="S411" i="29"/>
  <c r="T411" i="29"/>
  <c r="Y411" i="29"/>
  <c r="Z411" i="29"/>
  <c r="AA411" i="29"/>
  <c r="S412" i="29"/>
  <c r="T412" i="29"/>
  <c r="Y412" i="29"/>
  <c r="Z412" i="29"/>
  <c r="AA412" i="29"/>
  <c r="S413" i="29"/>
  <c r="T413" i="29"/>
  <c r="Y413" i="29"/>
  <c r="Z413" i="29"/>
  <c r="AA413" i="29"/>
  <c r="S414" i="29"/>
  <c r="T414" i="29"/>
  <c r="Y414" i="29"/>
  <c r="Z414" i="29"/>
  <c r="AA414" i="29"/>
  <c r="S415" i="29"/>
  <c r="T415" i="29"/>
  <c r="Y415" i="29"/>
  <c r="Z415" i="29"/>
  <c r="AA415" i="29"/>
  <c r="S416" i="29"/>
  <c r="T416" i="29"/>
  <c r="Y416" i="29"/>
  <c r="Z416" i="29"/>
  <c r="AA416" i="29"/>
  <c r="S417" i="29"/>
  <c r="T417" i="29"/>
  <c r="Y417" i="29"/>
  <c r="Z417" i="29"/>
  <c r="AA417" i="29"/>
  <c r="S418" i="29"/>
  <c r="T418" i="29"/>
  <c r="Y418" i="29"/>
  <c r="Z418" i="29"/>
  <c r="AA418" i="29"/>
  <c r="S419" i="29"/>
  <c r="T419" i="29"/>
  <c r="Y419" i="29"/>
  <c r="Z419" i="29"/>
  <c r="AA419" i="29"/>
  <c r="S420" i="29"/>
  <c r="T420" i="29"/>
  <c r="Y420" i="29"/>
  <c r="Z420" i="29"/>
  <c r="AA420" i="29"/>
  <c r="S421" i="29"/>
  <c r="T421" i="29"/>
  <c r="Y421" i="29"/>
  <c r="Z421" i="29"/>
  <c r="AA421" i="29"/>
  <c r="S422" i="29"/>
  <c r="T422" i="29"/>
  <c r="Y422" i="29"/>
  <c r="Z422" i="29"/>
  <c r="AA422" i="29"/>
  <c r="S423" i="29"/>
  <c r="T423" i="29"/>
  <c r="Y423" i="29"/>
  <c r="Z423" i="29"/>
  <c r="AA423" i="29"/>
  <c r="S424" i="29"/>
  <c r="T424" i="29"/>
  <c r="Y424" i="29"/>
  <c r="Z424" i="29"/>
  <c r="AA424" i="29"/>
  <c r="S425" i="29"/>
  <c r="T425" i="29"/>
  <c r="Y425" i="29"/>
  <c r="Z425" i="29"/>
  <c r="AA425" i="29"/>
  <c r="S426" i="29"/>
  <c r="T426" i="29"/>
  <c r="Y426" i="29"/>
  <c r="Z426" i="29"/>
  <c r="AA426" i="29"/>
  <c r="S427" i="29"/>
  <c r="T427" i="29"/>
  <c r="Y427" i="29"/>
  <c r="Z427" i="29"/>
  <c r="AA427" i="29"/>
  <c r="S428" i="29"/>
  <c r="T428" i="29"/>
  <c r="Y428" i="29"/>
  <c r="Z428" i="29"/>
  <c r="AA428" i="29"/>
  <c r="S429" i="29"/>
  <c r="T429" i="29"/>
  <c r="Y429" i="29"/>
  <c r="Z429" i="29"/>
  <c r="AA429" i="29"/>
  <c r="S430" i="29"/>
  <c r="T430" i="29"/>
  <c r="Y430" i="29"/>
  <c r="Z430" i="29"/>
  <c r="AA430" i="29"/>
  <c r="S431" i="29"/>
  <c r="T431" i="29"/>
  <c r="Y431" i="29"/>
  <c r="Z431" i="29"/>
  <c r="AA431" i="29"/>
  <c r="S432" i="29"/>
  <c r="T432" i="29"/>
  <c r="Y432" i="29"/>
  <c r="Z432" i="29"/>
  <c r="AA432" i="29"/>
  <c r="S433" i="29"/>
  <c r="T433" i="29"/>
  <c r="Y433" i="29"/>
  <c r="Z433" i="29"/>
  <c r="AA433" i="29"/>
  <c r="S434" i="29"/>
  <c r="T434" i="29"/>
  <c r="Y434" i="29"/>
  <c r="Z434" i="29"/>
  <c r="AA434" i="29"/>
  <c r="S435" i="29"/>
  <c r="T435" i="29"/>
  <c r="Y435" i="29"/>
  <c r="Z435" i="29"/>
  <c r="AA435" i="29"/>
  <c r="S436" i="29"/>
  <c r="T436" i="29"/>
  <c r="Y436" i="29"/>
  <c r="Z436" i="29"/>
  <c r="AA436" i="29"/>
  <c r="S437" i="29"/>
  <c r="T437" i="29"/>
  <c r="Y437" i="29"/>
  <c r="Z437" i="29"/>
  <c r="AA437" i="29"/>
  <c r="S438" i="29"/>
  <c r="T438" i="29"/>
  <c r="Y438" i="29"/>
  <c r="Z438" i="29"/>
  <c r="AA438" i="29"/>
  <c r="S439" i="29"/>
  <c r="T439" i="29"/>
  <c r="Y439" i="29"/>
  <c r="Z439" i="29"/>
  <c r="AA439" i="29"/>
  <c r="S440" i="29"/>
  <c r="T440" i="29"/>
  <c r="Y440" i="29"/>
  <c r="Z440" i="29"/>
  <c r="AA440" i="29"/>
  <c r="S441" i="29"/>
  <c r="T441" i="29"/>
  <c r="Y441" i="29"/>
  <c r="Z441" i="29"/>
  <c r="AA441" i="29"/>
  <c r="S442" i="29"/>
  <c r="T442" i="29"/>
  <c r="Y442" i="29"/>
  <c r="Z442" i="29"/>
  <c r="AA442" i="29"/>
  <c r="S443" i="29"/>
  <c r="T443" i="29"/>
  <c r="Y443" i="29"/>
  <c r="Z443" i="29"/>
  <c r="AA443" i="29"/>
  <c r="S444" i="29"/>
  <c r="T444" i="29"/>
  <c r="Y444" i="29"/>
  <c r="Z444" i="29"/>
  <c r="AA444" i="29"/>
  <c r="S445" i="29"/>
  <c r="T445" i="29"/>
  <c r="Y445" i="29"/>
  <c r="Z445" i="29"/>
  <c r="AA445" i="29"/>
  <c r="S446" i="29"/>
  <c r="T446" i="29"/>
  <c r="Y446" i="29"/>
  <c r="Z446" i="29"/>
  <c r="AA446" i="29"/>
  <c r="S447" i="29"/>
  <c r="T447" i="29"/>
  <c r="Y447" i="29"/>
  <c r="Z447" i="29"/>
  <c r="AA447" i="29"/>
  <c r="S448" i="29"/>
  <c r="T448" i="29"/>
  <c r="Y448" i="29"/>
  <c r="Z448" i="29"/>
  <c r="AA448" i="29"/>
  <c r="S449" i="29"/>
  <c r="T449" i="29"/>
  <c r="Y449" i="29"/>
  <c r="Z449" i="29"/>
  <c r="AA449" i="29"/>
  <c r="S450" i="29"/>
  <c r="T450" i="29"/>
  <c r="Y450" i="29"/>
  <c r="Z450" i="29"/>
  <c r="AA450" i="29"/>
  <c r="S451" i="29"/>
  <c r="T451" i="29"/>
  <c r="Y451" i="29"/>
  <c r="Z451" i="29"/>
  <c r="AA451" i="29"/>
  <c r="S452" i="29"/>
  <c r="T452" i="29"/>
  <c r="Y452" i="29"/>
  <c r="Z452" i="29"/>
  <c r="AA452" i="29"/>
  <c r="S703" i="29"/>
  <c r="T703" i="29"/>
  <c r="Y703" i="29"/>
  <c r="Z703" i="29"/>
  <c r="AA703" i="29"/>
  <c r="S453" i="29"/>
  <c r="T453" i="29"/>
  <c r="Y453" i="29"/>
  <c r="Z453" i="29"/>
  <c r="AA453" i="29"/>
  <c r="S454" i="29"/>
  <c r="T454" i="29"/>
  <c r="Y454" i="29"/>
  <c r="Z454" i="29"/>
  <c r="AA454" i="29"/>
  <c r="S455" i="29"/>
  <c r="T455" i="29"/>
  <c r="Y455" i="29"/>
  <c r="Z455" i="29"/>
  <c r="AA455" i="29"/>
  <c r="S456" i="29"/>
  <c r="T456" i="29"/>
  <c r="Y456" i="29"/>
  <c r="Z456" i="29"/>
  <c r="AA456" i="29"/>
  <c r="S704" i="29"/>
  <c r="T704" i="29"/>
  <c r="Y704" i="29"/>
  <c r="Z704" i="29"/>
  <c r="AA704" i="29"/>
  <c r="S457" i="29"/>
  <c r="T457" i="29"/>
  <c r="Y457" i="29"/>
  <c r="Z457" i="29"/>
  <c r="AA457" i="29"/>
  <c r="S458" i="29"/>
  <c r="T458" i="29"/>
  <c r="Y458" i="29"/>
  <c r="Z458" i="29"/>
  <c r="AA458" i="29"/>
  <c r="S459" i="29"/>
  <c r="T459" i="29"/>
  <c r="Y459" i="29"/>
  <c r="Z459" i="29"/>
  <c r="AA459" i="29"/>
  <c r="S460" i="29"/>
  <c r="T460" i="29"/>
  <c r="Y460" i="29"/>
  <c r="Z460" i="29"/>
  <c r="AA460" i="29"/>
  <c r="S461" i="29"/>
  <c r="T461" i="29"/>
  <c r="Y461" i="29"/>
  <c r="Z461" i="29"/>
  <c r="AA461" i="29"/>
  <c r="S462" i="29"/>
  <c r="T462" i="29"/>
  <c r="Y462" i="29"/>
  <c r="Z462" i="29"/>
  <c r="AA462" i="29"/>
  <c r="S463" i="29"/>
  <c r="T463" i="29"/>
  <c r="Y463" i="29"/>
  <c r="Z463" i="29"/>
  <c r="AA463" i="29"/>
  <c r="S464" i="29"/>
  <c r="T464" i="29"/>
  <c r="Y464" i="29"/>
  <c r="Z464" i="29"/>
  <c r="AA464" i="29"/>
  <c r="S705" i="29"/>
  <c r="T705" i="29"/>
  <c r="Y705" i="29"/>
  <c r="Z705" i="29"/>
  <c r="AA705" i="29"/>
  <c r="S465" i="29"/>
  <c r="T465" i="29"/>
  <c r="Y465" i="29"/>
  <c r="Z465" i="29"/>
  <c r="AA465" i="29"/>
  <c r="S466" i="29"/>
  <c r="T466" i="29"/>
  <c r="Y466" i="29"/>
  <c r="Z466" i="29"/>
  <c r="AA466" i="29"/>
  <c r="S467" i="29"/>
  <c r="T467" i="29"/>
  <c r="Y467" i="29"/>
  <c r="Z467" i="29"/>
  <c r="AA467" i="29"/>
  <c r="S468" i="29"/>
  <c r="T468" i="29"/>
  <c r="Y468" i="29"/>
  <c r="Z468" i="29"/>
  <c r="AA468" i="29"/>
  <c r="S469" i="29"/>
  <c r="T469" i="29"/>
  <c r="Y469" i="29"/>
  <c r="Z469" i="29"/>
  <c r="AA469" i="29"/>
  <c r="S470" i="29"/>
  <c r="T470" i="29"/>
  <c r="Y470" i="29"/>
  <c r="Z470" i="29"/>
  <c r="AA470" i="29"/>
  <c r="S471" i="29"/>
  <c r="T471" i="29"/>
  <c r="Y471" i="29"/>
  <c r="Z471" i="29"/>
  <c r="AA471" i="29"/>
  <c r="S472" i="29"/>
  <c r="T472" i="29"/>
  <c r="Y472" i="29"/>
  <c r="Z472" i="29"/>
  <c r="AA472" i="29"/>
  <c r="S473" i="29"/>
  <c r="T473" i="29"/>
  <c r="Y473" i="29"/>
  <c r="Z473" i="29"/>
  <c r="AA473" i="29"/>
  <c r="S474" i="29"/>
  <c r="T474" i="29"/>
  <c r="Y474" i="29"/>
  <c r="Z474" i="29"/>
  <c r="AA474" i="29"/>
  <c r="S706" i="29"/>
  <c r="T706" i="29"/>
  <c r="Y706" i="29"/>
  <c r="Z706" i="29"/>
  <c r="AA706" i="29"/>
  <c r="S475" i="29"/>
  <c r="T475" i="29"/>
  <c r="Y475" i="29"/>
  <c r="Z475" i="29"/>
  <c r="AA475" i="29"/>
  <c r="S476" i="29"/>
  <c r="T476" i="29"/>
  <c r="Y476" i="29"/>
  <c r="Z476" i="29"/>
  <c r="AA476" i="29"/>
  <c r="S477" i="29"/>
  <c r="T477" i="29"/>
  <c r="Y477" i="29"/>
  <c r="Z477" i="29"/>
  <c r="AA477" i="29"/>
  <c r="S478" i="29"/>
  <c r="T478" i="29"/>
  <c r="Y478" i="29"/>
  <c r="Z478" i="29"/>
  <c r="AA478" i="29"/>
  <c r="S479" i="29"/>
  <c r="T479" i="29"/>
  <c r="Y479" i="29"/>
  <c r="Z479" i="29"/>
  <c r="AA479" i="29"/>
  <c r="S480" i="29"/>
  <c r="T480" i="29"/>
  <c r="Y480" i="29"/>
  <c r="Z480" i="29"/>
  <c r="AA480" i="29"/>
  <c r="S481" i="29"/>
  <c r="T481" i="29"/>
  <c r="Y481" i="29"/>
  <c r="Z481" i="29"/>
  <c r="AA481" i="29"/>
  <c r="S482" i="29"/>
  <c r="T482" i="29"/>
  <c r="Y482" i="29"/>
  <c r="Z482" i="29"/>
  <c r="AA482" i="29"/>
  <c r="S483" i="29"/>
  <c r="T483" i="29"/>
  <c r="Y483" i="29"/>
  <c r="Z483" i="29"/>
  <c r="AA483" i="29"/>
  <c r="S484" i="29"/>
  <c r="T484" i="29"/>
  <c r="Y484" i="29"/>
  <c r="Z484" i="29"/>
  <c r="AA484" i="29"/>
  <c r="S485" i="29"/>
  <c r="T485" i="29"/>
  <c r="Y485" i="29"/>
  <c r="Z485" i="29"/>
  <c r="AA485" i="29"/>
  <c r="S486" i="29"/>
  <c r="T486" i="29"/>
  <c r="Y486" i="29"/>
  <c r="Z486" i="29"/>
  <c r="AA486" i="29"/>
  <c r="S487" i="29"/>
  <c r="T487" i="29"/>
  <c r="Y487" i="29"/>
  <c r="Z487" i="29"/>
  <c r="AA487" i="29"/>
  <c r="S488" i="29"/>
  <c r="T488" i="29"/>
  <c r="Y488" i="29"/>
  <c r="Z488" i="29"/>
  <c r="AA488" i="29"/>
  <c r="S489" i="29"/>
  <c r="T489" i="29"/>
  <c r="Y489" i="29"/>
  <c r="Z489" i="29"/>
  <c r="AA489" i="29"/>
  <c r="S490" i="29"/>
  <c r="T490" i="29"/>
  <c r="Y490" i="29"/>
  <c r="Z490" i="29"/>
  <c r="AA490" i="29"/>
  <c r="S491" i="29"/>
  <c r="T491" i="29"/>
  <c r="Y491" i="29"/>
  <c r="Z491" i="29"/>
  <c r="AA491" i="29"/>
  <c r="S492" i="29"/>
  <c r="T492" i="29"/>
  <c r="Y492" i="29"/>
  <c r="Z492" i="29"/>
  <c r="AA492" i="29"/>
  <c r="S493" i="29"/>
  <c r="T493" i="29"/>
  <c r="Y493" i="29"/>
  <c r="Z493" i="29"/>
  <c r="AA493" i="29"/>
  <c r="S494" i="29"/>
  <c r="T494" i="29"/>
  <c r="Y494" i="29"/>
  <c r="Z494" i="29"/>
  <c r="AA494" i="29"/>
  <c r="S495" i="29"/>
  <c r="T495" i="29"/>
  <c r="Y495" i="29"/>
  <c r="Z495" i="29"/>
  <c r="AA495" i="29"/>
  <c r="S496" i="29"/>
  <c r="T496" i="29"/>
  <c r="Y496" i="29"/>
  <c r="Z496" i="29"/>
  <c r="AA496" i="29"/>
  <c r="S497" i="29"/>
  <c r="T497" i="29"/>
  <c r="Y497" i="29"/>
  <c r="Z497" i="29"/>
  <c r="AA497" i="29"/>
  <c r="S498" i="29"/>
  <c r="T498" i="29"/>
  <c r="Y498" i="29"/>
  <c r="Z498" i="29"/>
  <c r="AA498" i="29"/>
  <c r="S499" i="29"/>
  <c r="T499" i="29"/>
  <c r="Y499" i="29"/>
  <c r="Z499" i="29"/>
  <c r="AA499" i="29"/>
  <c r="S500" i="29"/>
  <c r="T500" i="29"/>
  <c r="Y500" i="29"/>
  <c r="Z500" i="29"/>
  <c r="AA500" i="29"/>
  <c r="S501" i="29"/>
  <c r="T501" i="29"/>
  <c r="Y501" i="29"/>
  <c r="Z501" i="29"/>
  <c r="AA501" i="29"/>
  <c r="S502" i="29"/>
  <c r="T502" i="29"/>
  <c r="Y502" i="29"/>
  <c r="Z502" i="29"/>
  <c r="AA502" i="29"/>
  <c r="S503" i="29"/>
  <c r="T503" i="29"/>
  <c r="Y503" i="29"/>
  <c r="Z503" i="29"/>
  <c r="AA503" i="29"/>
  <c r="S504" i="29"/>
  <c r="T504" i="29"/>
  <c r="Y504" i="29"/>
  <c r="Z504" i="29"/>
  <c r="AA504" i="29"/>
  <c r="S505" i="29"/>
  <c r="T505" i="29"/>
  <c r="Y505" i="29"/>
  <c r="Z505" i="29"/>
  <c r="AA505" i="29"/>
  <c r="S506" i="29"/>
  <c r="T506" i="29"/>
  <c r="Y506" i="29"/>
  <c r="Z506" i="29"/>
  <c r="AA506" i="29"/>
  <c r="S507" i="29"/>
  <c r="T507" i="29"/>
  <c r="Y507" i="29"/>
  <c r="Z507" i="29"/>
  <c r="AA507" i="29"/>
  <c r="S508" i="29"/>
  <c r="T508" i="29"/>
  <c r="Y508" i="29"/>
  <c r="Z508" i="29"/>
  <c r="AA508" i="29"/>
  <c r="S509" i="29"/>
  <c r="T509" i="29"/>
  <c r="Y509" i="29"/>
  <c r="Z509" i="29"/>
  <c r="AA509" i="29"/>
  <c r="S510" i="29"/>
  <c r="T510" i="29"/>
  <c r="Y510" i="29"/>
  <c r="Z510" i="29"/>
  <c r="AA510" i="29"/>
  <c r="S511" i="29"/>
  <c r="T511" i="29"/>
  <c r="Y511" i="29"/>
  <c r="Z511" i="29"/>
  <c r="AA511" i="29"/>
  <c r="S512" i="29"/>
  <c r="T512" i="29"/>
  <c r="Y512" i="29"/>
  <c r="Z512" i="29"/>
  <c r="AA512" i="29"/>
  <c r="S513" i="29"/>
  <c r="T513" i="29"/>
  <c r="Y513" i="29"/>
  <c r="Z513" i="29"/>
  <c r="AA513" i="29"/>
  <c r="S514" i="29"/>
  <c r="T514" i="29"/>
  <c r="Y514" i="29"/>
  <c r="Z514" i="29"/>
  <c r="AA514" i="29"/>
  <c r="S515" i="29"/>
  <c r="T515" i="29"/>
  <c r="Y515" i="29"/>
  <c r="Z515" i="29"/>
  <c r="AA515" i="29"/>
  <c r="S516" i="29"/>
  <c r="T516" i="29"/>
  <c r="Y516" i="29"/>
  <c r="Z516" i="29"/>
  <c r="AA516" i="29"/>
  <c r="S517" i="29"/>
  <c r="T517" i="29"/>
  <c r="Y517" i="29"/>
  <c r="Z517" i="29"/>
  <c r="AA517" i="29"/>
  <c r="S518" i="29"/>
  <c r="T518" i="29"/>
  <c r="Y518" i="29"/>
  <c r="Z518" i="29"/>
  <c r="AA518" i="29"/>
  <c r="S519" i="29"/>
  <c r="T519" i="29"/>
  <c r="Y519" i="29"/>
  <c r="Z519" i="29"/>
  <c r="AA519" i="29"/>
  <c r="S520" i="29"/>
  <c r="T520" i="29"/>
  <c r="Y520" i="29"/>
  <c r="Z520" i="29"/>
  <c r="AA520" i="29"/>
  <c r="S521" i="29"/>
  <c r="T521" i="29"/>
  <c r="Y521" i="29"/>
  <c r="Z521" i="29"/>
  <c r="AA521" i="29"/>
  <c r="S522" i="29"/>
  <c r="T522" i="29"/>
  <c r="Y522" i="29"/>
  <c r="Z522" i="29"/>
  <c r="AA522" i="29"/>
  <c r="S523" i="29"/>
  <c r="T523" i="29"/>
  <c r="Y523" i="29"/>
  <c r="Z523" i="29"/>
  <c r="AA523" i="29"/>
  <c r="S524" i="29"/>
  <c r="T524" i="29"/>
  <c r="Y524" i="29"/>
  <c r="Z524" i="29"/>
  <c r="AA524" i="29"/>
  <c r="S525" i="29"/>
  <c r="T525" i="29"/>
  <c r="Y525" i="29"/>
  <c r="Z525" i="29"/>
  <c r="S526" i="29"/>
  <c r="T526" i="29"/>
  <c r="Y526" i="29"/>
  <c r="Z526" i="29"/>
  <c r="S527" i="29"/>
  <c r="T527" i="29"/>
  <c r="Y527" i="29"/>
  <c r="Z527" i="29"/>
  <c r="S528" i="29"/>
  <c r="T528" i="29"/>
  <c r="Y528" i="29"/>
  <c r="Z528" i="29"/>
  <c r="S529" i="29"/>
  <c r="T529" i="29"/>
  <c r="Y529" i="29"/>
  <c r="Z529" i="29"/>
  <c r="S530" i="29"/>
  <c r="T530" i="29"/>
  <c r="Y530" i="29"/>
  <c r="Z530" i="29"/>
  <c r="S531" i="29"/>
  <c r="T531" i="29"/>
  <c r="Y531" i="29"/>
  <c r="Z531" i="29"/>
  <c r="S532" i="29"/>
  <c r="T532" i="29"/>
  <c r="Y532" i="29"/>
  <c r="Z532" i="29"/>
  <c r="S533" i="29"/>
  <c r="T533" i="29"/>
  <c r="Y533" i="29"/>
  <c r="Z533" i="29"/>
  <c r="S534" i="29"/>
  <c r="T534" i="29"/>
  <c r="Y534" i="29"/>
  <c r="Z534" i="29"/>
  <c r="S535" i="29"/>
  <c r="T535" i="29"/>
  <c r="Y535" i="29"/>
  <c r="Z535" i="29"/>
  <c r="S536" i="29"/>
  <c r="T536" i="29"/>
  <c r="Y536" i="29"/>
  <c r="Z536" i="29"/>
  <c r="S537" i="29"/>
  <c r="T537" i="29"/>
  <c r="Y537" i="29"/>
  <c r="Z537" i="29"/>
  <c r="S538" i="29"/>
  <c r="T538" i="29"/>
  <c r="Y538" i="29"/>
  <c r="Z538" i="29"/>
  <c r="S539" i="29"/>
  <c r="T539" i="29"/>
  <c r="Y539" i="29"/>
  <c r="Z539" i="29"/>
  <c r="S540" i="29"/>
  <c r="T540" i="29"/>
  <c r="Y540" i="29"/>
  <c r="Z540" i="29"/>
  <c r="S541" i="29"/>
  <c r="T541" i="29"/>
  <c r="Y541" i="29"/>
  <c r="Z541" i="29"/>
  <c r="S542" i="29"/>
  <c r="T542" i="29"/>
  <c r="Y542" i="29"/>
  <c r="Z542" i="29"/>
  <c r="S543" i="29"/>
  <c r="T543" i="29"/>
  <c r="Y543" i="29"/>
  <c r="Z543" i="29"/>
  <c r="S544" i="29"/>
  <c r="T544" i="29"/>
  <c r="Y544" i="29"/>
  <c r="Z544" i="29"/>
  <c r="S545" i="29"/>
  <c r="T545" i="29"/>
  <c r="Y545" i="29"/>
  <c r="Z545" i="29"/>
  <c r="S546" i="29"/>
  <c r="T546" i="29"/>
  <c r="Y546" i="29"/>
  <c r="Z546" i="29"/>
  <c r="S547" i="29"/>
  <c r="T547" i="29"/>
  <c r="Y547" i="29"/>
  <c r="Z547" i="29"/>
  <c r="S548" i="29"/>
  <c r="T548" i="29"/>
  <c r="Y548" i="29"/>
  <c r="Z548" i="29"/>
  <c r="S549" i="29"/>
  <c r="T549" i="29"/>
  <c r="Y549" i="29"/>
  <c r="Z549" i="29"/>
  <c r="S550" i="29"/>
  <c r="T550" i="29"/>
  <c r="Y550" i="29"/>
  <c r="Z550" i="29"/>
  <c r="S551" i="29"/>
  <c r="T551" i="29"/>
  <c r="Y551" i="29"/>
  <c r="Z551" i="29"/>
  <c r="S552" i="29"/>
  <c r="T552" i="29"/>
  <c r="Y552" i="29"/>
  <c r="Z552" i="29"/>
  <c r="S553" i="29"/>
  <c r="T553" i="29"/>
  <c r="Y553" i="29"/>
  <c r="Z553" i="29"/>
  <c r="S554" i="29"/>
  <c r="T554" i="29"/>
  <c r="Y554" i="29"/>
  <c r="Z554" i="29"/>
  <c r="S555" i="29"/>
  <c r="T555" i="29"/>
  <c r="Y555" i="29"/>
  <c r="Z555" i="29"/>
  <c r="S556" i="29"/>
  <c r="T556" i="29"/>
  <c r="Y556" i="29"/>
  <c r="Z556" i="29"/>
  <c r="S557" i="29"/>
  <c r="T557" i="29"/>
  <c r="Y557" i="29"/>
  <c r="Z557" i="29"/>
  <c r="S558" i="29"/>
  <c r="T558" i="29"/>
  <c r="Y558" i="29"/>
  <c r="Z558" i="29"/>
  <c r="S559" i="29"/>
  <c r="T559" i="29"/>
  <c r="Y559" i="29"/>
  <c r="Z559" i="29"/>
  <c r="S560" i="29"/>
  <c r="T560" i="29"/>
  <c r="Y560" i="29"/>
  <c r="Z560" i="29"/>
  <c r="S561" i="29"/>
  <c r="T561" i="29"/>
  <c r="Y561" i="29"/>
  <c r="Z561" i="29"/>
  <c r="S562" i="29"/>
  <c r="T562" i="29"/>
  <c r="Y562" i="29"/>
  <c r="Z562" i="29"/>
  <c r="S563" i="29"/>
  <c r="T563" i="29"/>
  <c r="Y563" i="29"/>
  <c r="Z563" i="29"/>
  <c r="S564" i="29"/>
  <c r="T564" i="29"/>
  <c r="Y564" i="29"/>
  <c r="Z564" i="29"/>
  <c r="S565" i="29"/>
  <c r="T565" i="29"/>
  <c r="Y565" i="29"/>
  <c r="Z565" i="29"/>
  <c r="S566" i="29"/>
  <c r="T566" i="29"/>
  <c r="Y566" i="29"/>
  <c r="Z566" i="29"/>
  <c r="S567" i="29"/>
  <c r="T567" i="29"/>
  <c r="V567" i="29" s="1"/>
  <c r="Y567" i="29"/>
  <c r="Z567" i="29"/>
  <c r="S568" i="29"/>
  <c r="T568" i="29"/>
  <c r="Y568" i="29"/>
  <c r="Z568" i="29"/>
  <c r="S569" i="29"/>
  <c r="T569" i="29"/>
  <c r="Y569" i="29"/>
  <c r="Z569" i="29"/>
  <c r="S570" i="29"/>
  <c r="T570" i="29"/>
  <c r="Y570" i="29"/>
  <c r="Z570" i="29"/>
  <c r="S571" i="29"/>
  <c r="T571" i="29"/>
  <c r="Y571" i="29"/>
  <c r="Z571" i="29"/>
  <c r="S572" i="29"/>
  <c r="T572" i="29"/>
  <c r="Y572" i="29"/>
  <c r="Z572" i="29"/>
  <c r="S573" i="29"/>
  <c r="T573" i="29"/>
  <c r="Y573" i="29"/>
  <c r="Z573" i="29"/>
  <c r="S574" i="29"/>
  <c r="T574" i="29"/>
  <c r="Y574" i="29"/>
  <c r="Z574" i="29"/>
  <c r="S575" i="29"/>
  <c r="T575" i="29"/>
  <c r="Y575" i="29"/>
  <c r="Z575" i="29"/>
  <c r="S576" i="29"/>
  <c r="T576" i="29"/>
  <c r="Y576" i="29"/>
  <c r="Z576" i="29"/>
  <c r="S577" i="29"/>
  <c r="T577" i="29"/>
  <c r="Y577" i="29"/>
  <c r="Z577" i="29"/>
  <c r="S578" i="29"/>
  <c r="T578" i="29"/>
  <c r="Y578" i="29"/>
  <c r="Z578" i="29"/>
  <c r="S579" i="29"/>
  <c r="T579" i="29"/>
  <c r="Y579" i="29"/>
  <c r="Z579" i="29"/>
  <c r="S580" i="29"/>
  <c r="T580" i="29"/>
  <c r="Y580" i="29"/>
  <c r="Z580" i="29"/>
  <c r="S581" i="29"/>
  <c r="T581" i="29"/>
  <c r="Y581" i="29"/>
  <c r="Z581" i="29"/>
  <c r="S582" i="29"/>
  <c r="T582" i="29"/>
  <c r="Y582" i="29"/>
  <c r="Z582" i="29"/>
  <c r="S583" i="29"/>
  <c r="T583" i="29"/>
  <c r="Y583" i="29"/>
  <c r="Z583" i="29"/>
  <c r="S584" i="29"/>
  <c r="T584" i="29"/>
  <c r="Y584" i="29"/>
  <c r="Z584" i="29"/>
  <c r="S585" i="29"/>
  <c r="T585" i="29"/>
  <c r="Y585" i="29"/>
  <c r="Z585" i="29"/>
  <c r="S586" i="29"/>
  <c r="T586" i="29"/>
  <c r="Y586" i="29"/>
  <c r="Z586" i="29"/>
  <c r="S587" i="29"/>
  <c r="T587" i="29"/>
  <c r="Y587" i="29"/>
  <c r="Z587" i="29"/>
  <c r="S588" i="29"/>
  <c r="T588" i="29"/>
  <c r="Y588" i="29"/>
  <c r="Z588" i="29"/>
  <c r="S589" i="29"/>
  <c r="T589" i="29"/>
  <c r="Y589" i="29"/>
  <c r="Z589" i="29"/>
  <c r="S590" i="29"/>
  <c r="T590" i="29"/>
  <c r="Y590" i="29"/>
  <c r="Z590" i="29"/>
  <c r="S591" i="29"/>
  <c r="T591" i="29"/>
  <c r="Y591" i="29"/>
  <c r="Z591" i="29"/>
  <c r="S592" i="29"/>
  <c r="T592" i="29"/>
  <c r="Y592" i="29"/>
  <c r="Z592" i="29"/>
  <c r="S593" i="29"/>
  <c r="T593" i="29"/>
  <c r="Y593" i="29"/>
  <c r="Z593" i="29"/>
  <c r="S594" i="29"/>
  <c r="T594" i="29"/>
  <c r="Y594" i="29"/>
  <c r="Z594" i="29"/>
  <c r="S595" i="29"/>
  <c r="T595" i="29"/>
  <c r="Y595" i="29"/>
  <c r="Z595" i="29"/>
  <c r="S596" i="29"/>
  <c r="T596" i="29"/>
  <c r="Y596" i="29"/>
  <c r="Z596" i="29"/>
  <c r="S597" i="29"/>
  <c r="T597" i="29"/>
  <c r="Y597" i="29"/>
  <c r="Z597" i="29"/>
  <c r="S598" i="29"/>
  <c r="T598" i="29"/>
  <c r="Y598" i="29"/>
  <c r="Z598" i="29"/>
  <c r="S599" i="29"/>
  <c r="T599" i="29"/>
  <c r="Y599" i="29"/>
  <c r="Z599" i="29"/>
  <c r="S600" i="29"/>
  <c r="T600" i="29"/>
  <c r="Y600" i="29"/>
  <c r="Z600" i="29"/>
  <c r="S601" i="29"/>
  <c r="T601" i="29"/>
  <c r="Y601" i="29"/>
  <c r="Z601" i="29"/>
  <c r="S602" i="29"/>
  <c r="T602" i="29"/>
  <c r="Y602" i="29"/>
  <c r="Z602" i="29"/>
  <c r="S603" i="29"/>
  <c r="T603" i="29"/>
  <c r="AA603" i="29" s="1"/>
  <c r="Y603" i="29"/>
  <c r="Z603" i="29"/>
  <c r="S604" i="29"/>
  <c r="T604" i="29"/>
  <c r="Y604" i="29"/>
  <c r="Z604" i="29"/>
  <c r="S605" i="29"/>
  <c r="T605" i="29"/>
  <c r="Y605" i="29"/>
  <c r="Z605" i="29"/>
  <c r="S606" i="29"/>
  <c r="T606" i="29"/>
  <c r="Y606" i="29"/>
  <c r="Z606" i="29"/>
  <c r="S607" i="29"/>
  <c r="T607" i="29"/>
  <c r="Y607" i="29"/>
  <c r="Z607" i="29"/>
  <c r="S608" i="29"/>
  <c r="T608" i="29"/>
  <c r="Y608" i="29"/>
  <c r="Z608" i="29"/>
  <c r="S609" i="29"/>
  <c r="T609" i="29"/>
  <c r="X609" i="29" s="1"/>
  <c r="Y609" i="29"/>
  <c r="Z609" i="29"/>
  <c r="S610" i="29"/>
  <c r="T610" i="29"/>
  <c r="Y610" i="29"/>
  <c r="Z610" i="29"/>
  <c r="S611" i="29"/>
  <c r="T611" i="29"/>
  <c r="Y611" i="29"/>
  <c r="Z611" i="29"/>
  <c r="S612" i="29"/>
  <c r="T612" i="29"/>
  <c r="Y612" i="29"/>
  <c r="Z612" i="29"/>
  <c r="S613" i="29"/>
  <c r="T613" i="29"/>
  <c r="Y613" i="29"/>
  <c r="Z613" i="29"/>
  <c r="S614" i="29"/>
  <c r="T614" i="29"/>
  <c r="Y614" i="29"/>
  <c r="Z614" i="29"/>
  <c r="S615" i="29"/>
  <c r="T615" i="29"/>
  <c r="AA615" i="29" s="1"/>
  <c r="Y615" i="29"/>
  <c r="Z615" i="29"/>
  <c r="S616" i="29"/>
  <c r="T616" i="29"/>
  <c r="Y616" i="29"/>
  <c r="Z616" i="29"/>
  <c r="S617" i="29"/>
  <c r="T617" i="29"/>
  <c r="Y617" i="29"/>
  <c r="Z617" i="29"/>
  <c r="S618" i="29"/>
  <c r="T618" i="29"/>
  <c r="Y618" i="29"/>
  <c r="Z618" i="29"/>
  <c r="S619" i="29"/>
  <c r="T619" i="29"/>
  <c r="Y619" i="29"/>
  <c r="Z619" i="29"/>
  <c r="S620" i="29"/>
  <c r="T620" i="29"/>
  <c r="Y620" i="29"/>
  <c r="Z620" i="29"/>
  <c r="S621" i="29"/>
  <c r="T621" i="29"/>
  <c r="Y621" i="29"/>
  <c r="Z621" i="29"/>
  <c r="S622" i="29"/>
  <c r="T622" i="29"/>
  <c r="Y622" i="29"/>
  <c r="Z622" i="29"/>
  <c r="S623" i="29"/>
  <c r="T623" i="29"/>
  <c r="Y623" i="29"/>
  <c r="Z623" i="29"/>
  <c r="S624" i="29"/>
  <c r="T624" i="29"/>
  <c r="Y624" i="29"/>
  <c r="Z624" i="29"/>
  <c r="S625" i="29"/>
  <c r="T625" i="29"/>
  <c r="Y625" i="29"/>
  <c r="Z625" i="29"/>
  <c r="S626" i="29"/>
  <c r="T626" i="29"/>
  <c r="Y626" i="29"/>
  <c r="Z626" i="29"/>
  <c r="S627" i="29"/>
  <c r="T627" i="29"/>
  <c r="Y627" i="29"/>
  <c r="Z627" i="29"/>
  <c r="S628" i="29"/>
  <c r="T628" i="29"/>
  <c r="Y628" i="29"/>
  <c r="Z628" i="29"/>
  <c r="S629" i="29"/>
  <c r="T629" i="29"/>
  <c r="Y629" i="29"/>
  <c r="Z629" i="29"/>
  <c r="S630" i="29"/>
  <c r="T630" i="29"/>
  <c r="Y630" i="29"/>
  <c r="Z630" i="29"/>
  <c r="S631" i="29"/>
  <c r="T631" i="29"/>
  <c r="Y631" i="29"/>
  <c r="Z631" i="29"/>
  <c r="S632" i="29"/>
  <c r="T632" i="29"/>
  <c r="Y632" i="29"/>
  <c r="Z632" i="29"/>
  <c r="S633" i="29"/>
  <c r="T633" i="29"/>
  <c r="Y633" i="29"/>
  <c r="Z633" i="29"/>
  <c r="S634" i="29"/>
  <c r="T634" i="29"/>
  <c r="Y634" i="29"/>
  <c r="Z634" i="29"/>
  <c r="S635" i="29"/>
  <c r="T635" i="29"/>
  <c r="Y635" i="29"/>
  <c r="Z635" i="29"/>
  <c r="S636" i="29"/>
  <c r="T636" i="29"/>
  <c r="Y636" i="29"/>
  <c r="Z636" i="29"/>
  <c r="S637" i="29"/>
  <c r="T637" i="29"/>
  <c r="V637" i="29" s="1"/>
  <c r="Y637" i="29"/>
  <c r="Z637" i="29"/>
  <c r="S638" i="29"/>
  <c r="T638" i="29"/>
  <c r="Y638" i="29"/>
  <c r="Z638" i="29"/>
  <c r="S639" i="29"/>
  <c r="T639" i="29"/>
  <c r="Y639" i="29"/>
  <c r="Z639" i="29"/>
  <c r="S640" i="29"/>
  <c r="T640" i="29"/>
  <c r="Y640" i="29"/>
  <c r="Z640" i="29"/>
  <c r="S641" i="29"/>
  <c r="T641" i="29"/>
  <c r="W641" i="29" s="1"/>
  <c r="Y641" i="29"/>
  <c r="Z641" i="29"/>
  <c r="S642" i="29"/>
  <c r="T642" i="29"/>
  <c r="Y642" i="29"/>
  <c r="Z642" i="29"/>
  <c r="S643" i="29"/>
  <c r="T643" i="29"/>
  <c r="Y643" i="29"/>
  <c r="Z643" i="29"/>
  <c r="S644" i="29"/>
  <c r="T644" i="29"/>
  <c r="Y644" i="29"/>
  <c r="Z644" i="29"/>
  <c r="S645" i="29"/>
  <c r="T645" i="29"/>
  <c r="Y645" i="29"/>
  <c r="Z645" i="29"/>
  <c r="S646" i="29"/>
  <c r="T646" i="29"/>
  <c r="Y646" i="29"/>
  <c r="Z646" i="29"/>
  <c r="S647" i="29"/>
  <c r="T647" i="29"/>
  <c r="Y647" i="29"/>
  <c r="Z647" i="29"/>
  <c r="AA647" i="29"/>
  <c r="S648" i="29"/>
  <c r="T648" i="29"/>
  <c r="Y648" i="29"/>
  <c r="Z648" i="29"/>
  <c r="AA648" i="29"/>
  <c r="S649" i="29"/>
  <c r="T649" i="29"/>
  <c r="Y649" i="29"/>
  <c r="Z649" i="29"/>
  <c r="AA649" i="29"/>
  <c r="S650" i="29"/>
  <c r="T650" i="29"/>
  <c r="Y650" i="29"/>
  <c r="Z650" i="29"/>
  <c r="AA650" i="29"/>
  <c r="S651" i="29"/>
  <c r="T651" i="29"/>
  <c r="Y651" i="29"/>
  <c r="Z651" i="29"/>
  <c r="AA651" i="29"/>
  <c r="S652" i="29"/>
  <c r="T652" i="29"/>
  <c r="Y652" i="29"/>
  <c r="Z652" i="29"/>
  <c r="AA652" i="29"/>
  <c r="S653" i="29"/>
  <c r="T653" i="29"/>
  <c r="Y653" i="29"/>
  <c r="Z653" i="29"/>
  <c r="AA653" i="29"/>
  <c r="S654" i="29"/>
  <c r="T654" i="29"/>
  <c r="Y654" i="29"/>
  <c r="Z654" i="29"/>
  <c r="AA654" i="29"/>
  <c r="S655" i="29"/>
  <c r="T655" i="29"/>
  <c r="Y655" i="29"/>
  <c r="Z655" i="29"/>
  <c r="AA655" i="29"/>
  <c r="S656" i="29"/>
  <c r="T656" i="29"/>
  <c r="Y656" i="29"/>
  <c r="Z656" i="29"/>
  <c r="AA656" i="29"/>
  <c r="S657" i="29"/>
  <c r="T657" i="29"/>
  <c r="Y657" i="29"/>
  <c r="Z657" i="29"/>
  <c r="AA657" i="29"/>
  <c r="S658" i="29"/>
  <c r="T658" i="29"/>
  <c r="Y658" i="29"/>
  <c r="Z658" i="29"/>
  <c r="AA658" i="29"/>
  <c r="S659" i="29"/>
  <c r="T659" i="29"/>
  <c r="Y659" i="29"/>
  <c r="Z659" i="29"/>
  <c r="AA659" i="29"/>
  <c r="S660" i="29"/>
  <c r="T660" i="29"/>
  <c r="Y660" i="29"/>
  <c r="Z660" i="29"/>
  <c r="AA660" i="29"/>
  <c r="S661" i="29"/>
  <c r="T661" i="29"/>
  <c r="Y661" i="29"/>
  <c r="Z661" i="29"/>
  <c r="AA661" i="29"/>
  <c r="S662" i="29"/>
  <c r="T662" i="29"/>
  <c r="W662" i="29" s="1"/>
  <c r="Y662" i="29"/>
  <c r="Z662" i="29"/>
  <c r="AA662" i="29"/>
  <c r="S663" i="29"/>
  <c r="T663" i="29"/>
  <c r="Y663" i="29"/>
  <c r="Z663" i="29"/>
  <c r="AA663" i="29"/>
  <c r="S664" i="29"/>
  <c r="T664" i="29"/>
  <c r="Y664" i="29"/>
  <c r="Z664" i="29"/>
  <c r="AA664" i="29"/>
  <c r="S665" i="29"/>
  <c r="T665" i="29"/>
  <c r="Y665" i="29"/>
  <c r="Z665" i="29"/>
  <c r="AA665" i="29"/>
  <c r="S666" i="29"/>
  <c r="T666" i="29"/>
  <c r="Y666" i="29"/>
  <c r="Z666" i="29"/>
  <c r="AA666" i="29"/>
  <c r="S667" i="29"/>
  <c r="T667" i="29"/>
  <c r="Y667" i="29"/>
  <c r="Z667" i="29"/>
  <c r="AA667" i="29"/>
  <c r="S668" i="29"/>
  <c r="T668" i="29"/>
  <c r="Y668" i="29"/>
  <c r="Z668" i="29"/>
  <c r="AA668" i="29"/>
  <c r="S669" i="29"/>
  <c r="T669" i="29"/>
  <c r="Y669" i="29"/>
  <c r="Z669" i="29"/>
  <c r="AA669" i="29"/>
  <c r="S670" i="29"/>
  <c r="T670" i="29"/>
  <c r="V670" i="29" s="1"/>
  <c r="Y670" i="29"/>
  <c r="Z670" i="29"/>
  <c r="AA670" i="29"/>
  <c r="S671" i="29"/>
  <c r="T671" i="29"/>
  <c r="Y671" i="29"/>
  <c r="Z671" i="29"/>
  <c r="AA671" i="29"/>
  <c r="S672" i="29"/>
  <c r="T672" i="29"/>
  <c r="Y672" i="29"/>
  <c r="Z672" i="29"/>
  <c r="AA672" i="29"/>
  <c r="S673" i="29"/>
  <c r="T673" i="29"/>
  <c r="Y673" i="29"/>
  <c r="Z673" i="29"/>
  <c r="AA673" i="29"/>
  <c r="S674" i="29"/>
  <c r="T674" i="29"/>
  <c r="Y674" i="29"/>
  <c r="Z674" i="29"/>
  <c r="AA674" i="29"/>
  <c r="S675" i="29"/>
  <c r="T675" i="29"/>
  <c r="Y675" i="29"/>
  <c r="Z675" i="29"/>
  <c r="AA675" i="29"/>
  <c r="S676" i="29"/>
  <c r="T676" i="29"/>
  <c r="Y676" i="29"/>
  <c r="Z676" i="29"/>
  <c r="AA676" i="29"/>
  <c r="S677" i="29"/>
  <c r="T677" i="29"/>
  <c r="Y677" i="29"/>
  <c r="Z677" i="29"/>
  <c r="AA677" i="29"/>
  <c r="S678" i="29"/>
  <c r="T678" i="29"/>
  <c r="Y678" i="29"/>
  <c r="Z678" i="29"/>
  <c r="AA678" i="29"/>
  <c r="S679" i="29"/>
  <c r="T679" i="29"/>
  <c r="Y679" i="29"/>
  <c r="Z679" i="29"/>
  <c r="AA679" i="29"/>
  <c r="S680" i="29"/>
  <c r="T680" i="29"/>
  <c r="Y680" i="29"/>
  <c r="Z680" i="29"/>
  <c r="AA680" i="29"/>
  <c r="S681" i="29"/>
  <c r="T681" i="29"/>
  <c r="Y681" i="29"/>
  <c r="Z681" i="29"/>
  <c r="AA681" i="29"/>
  <c r="S682" i="29"/>
  <c r="T682" i="29"/>
  <c r="Y682" i="29"/>
  <c r="Z682" i="29"/>
  <c r="AA682" i="29"/>
  <c r="S683" i="29"/>
  <c r="T683" i="29"/>
  <c r="Y683" i="29"/>
  <c r="Z683" i="29"/>
  <c r="AA683" i="29"/>
  <c r="S684" i="29"/>
  <c r="T684" i="29"/>
  <c r="Y684" i="29"/>
  <c r="Z684" i="29"/>
  <c r="AA684" i="29"/>
  <c r="S685" i="29"/>
  <c r="T685" i="29"/>
  <c r="Y685" i="29"/>
  <c r="Z685" i="29"/>
  <c r="AA685" i="29"/>
  <c r="S686" i="29"/>
  <c r="T686" i="29"/>
  <c r="Y686" i="29"/>
  <c r="Z686" i="29"/>
  <c r="AA686" i="29"/>
  <c r="S687" i="29"/>
  <c r="T687" i="29"/>
  <c r="Y687" i="29"/>
  <c r="Z687" i="29"/>
  <c r="AA687" i="29"/>
  <c r="S688" i="29"/>
  <c r="T688" i="29"/>
  <c r="Y688" i="29"/>
  <c r="Z688" i="29"/>
  <c r="AA688" i="29"/>
  <c r="S689" i="29"/>
  <c r="T689" i="29"/>
  <c r="Y689" i="29"/>
  <c r="Z689" i="29"/>
  <c r="AA689" i="29"/>
  <c r="S690" i="29"/>
  <c r="T690" i="29"/>
  <c r="Y690" i="29"/>
  <c r="Z690" i="29"/>
  <c r="AA690" i="29"/>
  <c r="S691" i="29"/>
  <c r="T691" i="29"/>
  <c r="Y691" i="29"/>
  <c r="Z691" i="29"/>
  <c r="AA691" i="29"/>
  <c r="S692" i="29"/>
  <c r="T692" i="29"/>
  <c r="Y692" i="29"/>
  <c r="Z692" i="29"/>
  <c r="AA692" i="29"/>
  <c r="S693" i="29"/>
  <c r="T693" i="29"/>
  <c r="Y693" i="29"/>
  <c r="Z693" i="29"/>
  <c r="AA693" i="29"/>
  <c r="S694" i="29"/>
  <c r="T694" i="29"/>
  <c r="Y694" i="29"/>
  <c r="Z694" i="29"/>
  <c r="AA694" i="29"/>
  <c r="S695" i="29"/>
  <c r="T695" i="29"/>
  <c r="Y695" i="29"/>
  <c r="Z695" i="29"/>
  <c r="AA695" i="29"/>
  <c r="S696" i="29"/>
  <c r="T696" i="29"/>
  <c r="Y696" i="29"/>
  <c r="Z696" i="29"/>
  <c r="AA696" i="29"/>
  <c r="S697" i="29"/>
  <c r="T697" i="29"/>
  <c r="Y697" i="29"/>
  <c r="Z697" i="29"/>
  <c r="AA697" i="29"/>
  <c r="S698" i="29"/>
  <c r="T698" i="29"/>
  <c r="Y698" i="29"/>
  <c r="Z698" i="29"/>
  <c r="AA698" i="29"/>
  <c r="S699" i="29"/>
  <c r="T699" i="29"/>
  <c r="Y699" i="29"/>
  <c r="Z699" i="29"/>
  <c r="AA699" i="29"/>
  <c r="S700" i="29"/>
  <c r="T700" i="29"/>
  <c r="Y700" i="29"/>
  <c r="Z700" i="29"/>
  <c r="AA700" i="29"/>
  <c r="S701" i="29"/>
  <c r="T701" i="29"/>
  <c r="Y701" i="29"/>
  <c r="Z701" i="29"/>
  <c r="AA701" i="29"/>
  <c r="S702" i="29"/>
  <c r="T702" i="29"/>
  <c r="Y702" i="29"/>
  <c r="Z702" i="29"/>
  <c r="AA702" i="29"/>
  <c r="S707" i="29"/>
  <c r="T707" i="29"/>
  <c r="Y707" i="29"/>
  <c r="Z707" i="29"/>
  <c r="AA707" i="29"/>
  <c r="S708" i="29"/>
  <c r="T708" i="29"/>
  <c r="Y708" i="29"/>
  <c r="Z708" i="29"/>
  <c r="AA708" i="29"/>
  <c r="S709" i="29"/>
  <c r="T709" i="29"/>
  <c r="Y709" i="29"/>
  <c r="Z709" i="29"/>
  <c r="AA709" i="29"/>
  <c r="S710" i="29"/>
  <c r="T710" i="29"/>
  <c r="Y710" i="29"/>
  <c r="Z710" i="29"/>
  <c r="AA710" i="29"/>
  <c r="S711" i="29"/>
  <c r="T711" i="29"/>
  <c r="Y711" i="29"/>
  <c r="Z711" i="29"/>
  <c r="AA711" i="29"/>
  <c r="S712" i="29"/>
  <c r="T712" i="29"/>
  <c r="Y712" i="29"/>
  <c r="Z712" i="29"/>
  <c r="AA712" i="29"/>
  <c r="S713" i="29"/>
  <c r="T713" i="29"/>
  <c r="Y713" i="29"/>
  <c r="Z713" i="29"/>
  <c r="AA713" i="29"/>
  <c r="S714" i="29"/>
  <c r="T714" i="29"/>
  <c r="Y714" i="29"/>
  <c r="Z714" i="29"/>
  <c r="AA714" i="29"/>
  <c r="S715" i="29"/>
  <c r="T715" i="29"/>
  <c r="Y715" i="29"/>
  <c r="Z715" i="29"/>
  <c r="AA715" i="29"/>
  <c r="S716" i="29"/>
  <c r="T716" i="29"/>
  <c r="Y716" i="29"/>
  <c r="Z716" i="29"/>
  <c r="AA716" i="29"/>
  <c r="S717" i="29"/>
  <c r="T717" i="29"/>
  <c r="Y717" i="29"/>
  <c r="Z717" i="29"/>
  <c r="AA717" i="29"/>
  <c r="S718" i="29"/>
  <c r="T718" i="29"/>
  <c r="Y718" i="29"/>
  <c r="Z718" i="29"/>
  <c r="AA718" i="29"/>
  <c r="S719" i="29"/>
  <c r="T719" i="29"/>
  <c r="Y719" i="29"/>
  <c r="Z719" i="29"/>
  <c r="AA719" i="29"/>
  <c r="S720" i="29"/>
  <c r="T720" i="29"/>
  <c r="Y720" i="29"/>
  <c r="Z720" i="29"/>
  <c r="AA720" i="29"/>
  <c r="S721" i="29"/>
  <c r="T721" i="29"/>
  <c r="Y721" i="29"/>
  <c r="Z721" i="29"/>
  <c r="AA721" i="29"/>
  <c r="S722" i="29"/>
  <c r="T722" i="29"/>
  <c r="Y722" i="29"/>
  <c r="Z722" i="29"/>
  <c r="AA722" i="29"/>
  <c r="S723" i="29"/>
  <c r="T723" i="29"/>
  <c r="Y723" i="29"/>
  <c r="Z723" i="29"/>
  <c r="AA723" i="29"/>
  <c r="S724" i="29"/>
  <c r="T724" i="29"/>
  <c r="Y724" i="29"/>
  <c r="Z724" i="29"/>
  <c r="AA724" i="29"/>
  <c r="S725" i="29"/>
  <c r="T725" i="29"/>
  <c r="Y725" i="29"/>
  <c r="Z725" i="29"/>
  <c r="AA725" i="29"/>
  <c r="S726" i="29"/>
  <c r="T726" i="29"/>
  <c r="Y726" i="29"/>
  <c r="Z726" i="29"/>
  <c r="AA726" i="29"/>
  <c r="S727" i="29"/>
  <c r="T727" i="29"/>
  <c r="Y727" i="29"/>
  <c r="Z727" i="29"/>
  <c r="AA727" i="29"/>
  <c r="S728" i="29"/>
  <c r="T728" i="29"/>
  <c r="Y728" i="29"/>
  <c r="Z728" i="29"/>
  <c r="AA728" i="29"/>
  <c r="S729" i="29"/>
  <c r="T729" i="29"/>
  <c r="Y729" i="29"/>
  <c r="Z729" i="29"/>
  <c r="AA729" i="29"/>
  <c r="S730" i="29"/>
  <c r="T730" i="29"/>
  <c r="Y730" i="29"/>
  <c r="Z730" i="29"/>
  <c r="AA730" i="29"/>
  <c r="S731" i="29"/>
  <c r="T731" i="29"/>
  <c r="Y731" i="29"/>
  <c r="Z731" i="29"/>
  <c r="AA731" i="29"/>
  <c r="S732" i="29"/>
  <c r="T732" i="29"/>
  <c r="Y732" i="29"/>
  <c r="Z732" i="29"/>
  <c r="AA732" i="29"/>
  <c r="S733" i="29"/>
  <c r="T733" i="29"/>
  <c r="Y733" i="29"/>
  <c r="Z733" i="29"/>
  <c r="AA733" i="29"/>
  <c r="S734" i="29"/>
  <c r="T734" i="29"/>
  <c r="Y734" i="29"/>
  <c r="Z734" i="29"/>
  <c r="AA734" i="29"/>
  <c r="S735" i="29"/>
  <c r="T735" i="29"/>
  <c r="Y735" i="29"/>
  <c r="Z735" i="29"/>
  <c r="AA735" i="29"/>
  <c r="S736" i="29"/>
  <c r="T736" i="29"/>
  <c r="Y736" i="29"/>
  <c r="Z736" i="29"/>
  <c r="AA736" i="29"/>
  <c r="S737" i="29"/>
  <c r="T737" i="29"/>
  <c r="Y737" i="29"/>
  <c r="Z737" i="29"/>
  <c r="AA737" i="29"/>
  <c r="S738" i="29"/>
  <c r="T738" i="29"/>
  <c r="Y738" i="29"/>
  <c r="Z738" i="29"/>
  <c r="AA738" i="29"/>
  <c r="S739" i="29"/>
  <c r="T739" i="29"/>
  <c r="Y739" i="29"/>
  <c r="Z739" i="29"/>
  <c r="AA739" i="29"/>
  <c r="S740" i="29"/>
  <c r="U740" i="29" s="1"/>
  <c r="T740" i="29"/>
  <c r="Y740" i="29"/>
  <c r="Z740" i="29"/>
  <c r="AA740" i="29"/>
  <c r="S741" i="29"/>
  <c r="T741" i="29"/>
  <c r="Y741" i="29"/>
  <c r="Z741" i="29"/>
  <c r="AA741" i="29"/>
  <c r="S742" i="29"/>
  <c r="T742" i="29"/>
  <c r="Y742" i="29"/>
  <c r="Z742" i="29"/>
  <c r="AA742" i="29"/>
  <c r="S743" i="29"/>
  <c r="T743" i="29"/>
  <c r="Y743" i="29"/>
  <c r="Z743" i="29"/>
  <c r="AA743" i="29"/>
  <c r="S744" i="29"/>
  <c r="T744" i="29"/>
  <c r="Y744" i="29"/>
  <c r="Z744" i="29"/>
  <c r="AA744" i="29"/>
  <c r="S745" i="29"/>
  <c r="T745" i="29"/>
  <c r="Y745" i="29"/>
  <c r="Z745" i="29"/>
  <c r="AA745" i="29"/>
  <c r="S746" i="29"/>
  <c r="T746" i="29"/>
  <c r="Y746" i="29"/>
  <c r="Z746" i="29"/>
  <c r="AA746" i="29"/>
  <c r="S747" i="29"/>
  <c r="T747" i="29"/>
  <c r="Y747" i="29"/>
  <c r="Z747" i="29"/>
  <c r="AA747" i="29"/>
  <c r="S748" i="29"/>
  <c r="T748" i="29"/>
  <c r="Y748" i="29"/>
  <c r="Z748" i="29"/>
  <c r="AA748" i="29"/>
  <c r="S749" i="29"/>
  <c r="T749" i="29"/>
  <c r="Y749" i="29"/>
  <c r="Z749" i="29"/>
  <c r="AA749" i="29"/>
  <c r="S750" i="29"/>
  <c r="T750" i="29"/>
  <c r="Y750" i="29"/>
  <c r="Z750" i="29"/>
  <c r="AA750" i="29"/>
  <c r="S751" i="29"/>
  <c r="T751" i="29"/>
  <c r="Y751" i="29"/>
  <c r="Z751" i="29"/>
  <c r="AA751" i="29"/>
  <c r="S752" i="29"/>
  <c r="T752" i="29"/>
  <c r="Y752" i="29"/>
  <c r="Z752" i="29"/>
  <c r="AA752" i="29"/>
  <c r="S753" i="29"/>
  <c r="T753" i="29"/>
  <c r="Y753" i="29"/>
  <c r="Z753" i="29"/>
  <c r="AA753" i="29"/>
  <c r="S754" i="29"/>
  <c r="T754" i="29"/>
  <c r="Y754" i="29"/>
  <c r="Z754" i="29"/>
  <c r="AA754" i="29"/>
  <c r="S755" i="29"/>
  <c r="T755" i="29"/>
  <c r="Y755" i="29"/>
  <c r="Z755" i="29"/>
  <c r="AA755" i="29"/>
  <c r="S756" i="29"/>
  <c r="T756" i="29"/>
  <c r="Y756" i="29"/>
  <c r="Z756" i="29"/>
  <c r="AA756" i="29"/>
  <c r="S757" i="29"/>
  <c r="T757" i="29"/>
  <c r="Y757" i="29"/>
  <c r="Z757" i="29"/>
  <c r="AA757" i="29"/>
  <c r="S758" i="29"/>
  <c r="T758" i="29"/>
  <c r="Y758" i="29"/>
  <c r="Z758" i="29"/>
  <c r="AA758" i="29"/>
  <c r="S759" i="29"/>
  <c r="T759" i="29"/>
  <c r="Y759" i="29"/>
  <c r="Z759" i="29"/>
  <c r="AA759" i="29"/>
  <c r="S760" i="29"/>
  <c r="T760" i="29"/>
  <c r="Y760" i="29"/>
  <c r="Z760" i="29"/>
  <c r="AA760" i="29"/>
  <c r="S761" i="29"/>
  <c r="T761" i="29"/>
  <c r="Y761" i="29"/>
  <c r="Z761" i="29"/>
  <c r="AA761" i="29"/>
  <c r="S762" i="29"/>
  <c r="T762" i="29"/>
  <c r="Y762" i="29"/>
  <c r="Z762" i="29"/>
  <c r="AA762" i="29"/>
  <c r="S763" i="29"/>
  <c r="T763" i="29"/>
  <c r="Y763" i="29"/>
  <c r="Z763" i="29"/>
  <c r="AA763" i="29"/>
  <c r="S764" i="29"/>
  <c r="T764" i="29"/>
  <c r="Y764" i="29"/>
  <c r="Z764" i="29"/>
  <c r="AA764" i="29"/>
  <c r="S765" i="29"/>
  <c r="T765" i="29"/>
  <c r="Y765" i="29"/>
  <c r="Z765" i="29"/>
  <c r="AA765" i="29"/>
  <c r="S766" i="29"/>
  <c r="T766" i="29"/>
  <c r="Y766" i="29"/>
  <c r="Z766" i="29"/>
  <c r="AA766" i="29"/>
  <c r="S767" i="29"/>
  <c r="T767" i="29"/>
  <c r="Y767" i="29"/>
  <c r="Z767" i="29"/>
  <c r="AA767" i="29"/>
  <c r="S768" i="29"/>
  <c r="T768" i="29"/>
  <c r="Y768" i="29"/>
  <c r="Z768" i="29"/>
  <c r="AA768" i="29"/>
  <c r="S769" i="29"/>
  <c r="T769" i="29"/>
  <c r="Y769" i="29"/>
  <c r="Z769" i="29"/>
  <c r="AA769" i="29"/>
  <c r="S770" i="29"/>
  <c r="T770" i="29"/>
  <c r="Y770" i="29"/>
  <c r="Z770" i="29"/>
  <c r="AA770" i="29"/>
  <c r="S771" i="29"/>
  <c r="T771" i="29"/>
  <c r="Y771" i="29"/>
  <c r="Z771" i="29"/>
  <c r="AA771" i="29"/>
  <c r="S772" i="29"/>
  <c r="T772" i="29"/>
  <c r="Y772" i="29"/>
  <c r="Z772" i="29"/>
  <c r="AA772" i="29"/>
  <c r="S773" i="29"/>
  <c r="T773" i="29"/>
  <c r="Y773" i="29"/>
  <c r="Z773" i="29"/>
  <c r="AA773" i="29"/>
  <c r="S774" i="29"/>
  <c r="T774" i="29"/>
  <c r="U774" i="29"/>
  <c r="V774" i="29"/>
  <c r="W774" i="29"/>
  <c r="X774" i="29"/>
  <c r="Y774" i="29"/>
  <c r="Z774" i="29"/>
  <c r="AA774" i="29"/>
  <c r="S775" i="29"/>
  <c r="T775" i="29"/>
  <c r="U775" i="29"/>
  <c r="V775" i="29"/>
  <c r="W775" i="29"/>
  <c r="X775" i="29"/>
  <c r="Y775" i="29"/>
  <c r="Z775" i="29"/>
  <c r="AA775" i="29"/>
  <c r="S776" i="29"/>
  <c r="T776" i="29"/>
  <c r="Y776" i="29"/>
  <c r="Z776" i="29"/>
  <c r="AA776" i="29"/>
  <c r="S777" i="29"/>
  <c r="T777" i="29"/>
  <c r="Y777" i="29"/>
  <c r="Z777" i="29"/>
  <c r="AA777" i="29"/>
  <c r="S778" i="29"/>
  <c r="T778" i="29"/>
  <c r="Y778" i="29"/>
  <c r="Z778" i="29"/>
  <c r="AA778" i="29"/>
  <c r="S779" i="29"/>
  <c r="T779" i="29"/>
  <c r="Y779" i="29"/>
  <c r="Z779" i="29"/>
  <c r="AA779" i="29"/>
  <c r="S780" i="29"/>
  <c r="U780" i="29" s="1"/>
  <c r="T780" i="29"/>
  <c r="Y780" i="29"/>
  <c r="Z780" i="29"/>
  <c r="AA780" i="29"/>
  <c r="S781" i="29"/>
  <c r="T781" i="29"/>
  <c r="Y781" i="29"/>
  <c r="Z781" i="29"/>
  <c r="AA781" i="29"/>
  <c r="S782" i="29"/>
  <c r="T782" i="29"/>
  <c r="Y782" i="29"/>
  <c r="Z782" i="29"/>
  <c r="AA782" i="29"/>
  <c r="S783" i="29"/>
  <c r="T783" i="29"/>
  <c r="Y783" i="29"/>
  <c r="Z783" i="29"/>
  <c r="AA783" i="29"/>
  <c r="S784" i="29"/>
  <c r="T784" i="29"/>
  <c r="Y784" i="29"/>
  <c r="Z784" i="29"/>
  <c r="AA784" i="29"/>
  <c r="S785" i="29"/>
  <c r="T785" i="29"/>
  <c r="Y785" i="29"/>
  <c r="Z785" i="29"/>
  <c r="AA785" i="29"/>
  <c r="S786" i="29"/>
  <c r="T786" i="29"/>
  <c r="Y786" i="29"/>
  <c r="Z786" i="29"/>
  <c r="AA786" i="29"/>
  <c r="S787" i="29"/>
  <c r="T787" i="29"/>
  <c r="Y787" i="29"/>
  <c r="Z787" i="29"/>
  <c r="AA787" i="29"/>
  <c r="S788" i="29"/>
  <c r="T788" i="29"/>
  <c r="Y788" i="29"/>
  <c r="Z788" i="29"/>
  <c r="AA788" i="29"/>
  <c r="S789" i="29"/>
  <c r="T789" i="29"/>
  <c r="Y789" i="29"/>
  <c r="Z789" i="29"/>
  <c r="AA789" i="29"/>
  <c r="S790" i="29"/>
  <c r="T790" i="29"/>
  <c r="Y790" i="29"/>
  <c r="Z790" i="29"/>
  <c r="AA790" i="29"/>
  <c r="S791" i="29"/>
  <c r="T791" i="29"/>
  <c r="Y791" i="29"/>
  <c r="Z791" i="29"/>
  <c r="AA791" i="29"/>
  <c r="S792" i="29"/>
  <c r="T792" i="29"/>
  <c r="Y792" i="29"/>
  <c r="Z792" i="29"/>
  <c r="AA792" i="29"/>
  <c r="S793" i="29"/>
  <c r="T793" i="29"/>
  <c r="Y793" i="29"/>
  <c r="Z793" i="29"/>
  <c r="AA793" i="29"/>
  <c r="S794" i="29"/>
  <c r="T794" i="29"/>
  <c r="Y794" i="29"/>
  <c r="Z794" i="29"/>
  <c r="AA794" i="29"/>
  <c r="S795" i="29"/>
  <c r="T795" i="29"/>
  <c r="Y795" i="29"/>
  <c r="Z795" i="29"/>
  <c r="AA795" i="29"/>
  <c r="S796" i="29"/>
  <c r="T796" i="29"/>
  <c r="Y796" i="29"/>
  <c r="Z796" i="29"/>
  <c r="AA796" i="29"/>
  <c r="S797" i="29"/>
  <c r="T797" i="29"/>
  <c r="Y797" i="29"/>
  <c r="Z797" i="29"/>
  <c r="AA797" i="29"/>
  <c r="S798" i="29"/>
  <c r="T798" i="29"/>
  <c r="Y798" i="29"/>
  <c r="Z798" i="29"/>
  <c r="AA798" i="29"/>
  <c r="S799" i="29"/>
  <c r="T799" i="29"/>
  <c r="Y799" i="29"/>
  <c r="Z799" i="29"/>
  <c r="AA799" i="29"/>
  <c r="S800" i="29"/>
  <c r="T800" i="29"/>
  <c r="AA800" i="29"/>
  <c r="S801" i="29"/>
  <c r="T801" i="29"/>
  <c r="Y801" i="29"/>
  <c r="Z801" i="29"/>
  <c r="S802" i="29"/>
  <c r="T802" i="29"/>
  <c r="Y802" i="29"/>
  <c r="Z802" i="29"/>
  <c r="S803" i="29"/>
  <c r="T803" i="29"/>
  <c r="Y803" i="29"/>
  <c r="Z803" i="29"/>
  <c r="S804" i="29"/>
  <c r="T804" i="29"/>
  <c r="Y804" i="29"/>
  <c r="Z804" i="29"/>
  <c r="S805" i="29"/>
  <c r="T805" i="29"/>
  <c r="Y805" i="29"/>
  <c r="Z805" i="29"/>
  <c r="S806" i="29"/>
  <c r="T806" i="29"/>
  <c r="Y806" i="29"/>
  <c r="Z806" i="29"/>
  <c r="S807" i="29"/>
  <c r="T807" i="29"/>
  <c r="Y807" i="29"/>
  <c r="Z807" i="29"/>
  <c r="S808" i="29"/>
  <c r="T808" i="29"/>
  <c r="Y808" i="29"/>
  <c r="Z808" i="29"/>
  <c r="S809" i="29"/>
  <c r="T809" i="29"/>
  <c r="Y809" i="29"/>
  <c r="Z809" i="29"/>
  <c r="S810" i="29"/>
  <c r="T810" i="29"/>
  <c r="Y810" i="29"/>
  <c r="Z810" i="29"/>
  <c r="S811" i="29"/>
  <c r="T811" i="29"/>
  <c r="Y811" i="29"/>
  <c r="Z811" i="29"/>
  <c r="S812" i="29"/>
  <c r="T812" i="29"/>
  <c r="Y812" i="29"/>
  <c r="Z812" i="29"/>
  <c r="S813" i="29"/>
  <c r="T813" i="29"/>
  <c r="Y813" i="29"/>
  <c r="Z813" i="29"/>
  <c r="S814" i="29"/>
  <c r="T814" i="29"/>
  <c r="Y814" i="29"/>
  <c r="Z814" i="29"/>
  <c r="S815" i="29"/>
  <c r="T815" i="29"/>
  <c r="Y815" i="29"/>
  <c r="Z815" i="29"/>
  <c r="S816" i="29"/>
  <c r="T816" i="29"/>
  <c r="Y816" i="29"/>
  <c r="Z816" i="29"/>
  <c r="S817" i="29"/>
  <c r="T817" i="29"/>
  <c r="Y817" i="29"/>
  <c r="Z817" i="29"/>
  <c r="S818" i="29"/>
  <c r="T818" i="29"/>
  <c r="Y818" i="29"/>
  <c r="Z818" i="29"/>
  <c r="S819" i="29"/>
  <c r="T819" i="29"/>
  <c r="Y819" i="29"/>
  <c r="Z819" i="29"/>
  <c r="S820" i="29"/>
  <c r="T820" i="29"/>
  <c r="Y820" i="29"/>
  <c r="Z820" i="29"/>
  <c r="S821" i="29"/>
  <c r="T821" i="29"/>
  <c r="Y821" i="29"/>
  <c r="Z821" i="29"/>
  <c r="S822" i="29"/>
  <c r="T822" i="29"/>
  <c r="Y822" i="29"/>
  <c r="Z822" i="29"/>
  <c r="S823" i="29"/>
  <c r="T823" i="29"/>
  <c r="Y823" i="29"/>
  <c r="Z823" i="29"/>
  <c r="S824" i="29"/>
  <c r="T824" i="29"/>
  <c r="Y824" i="29"/>
  <c r="Z824" i="29"/>
  <c r="S825" i="29"/>
  <c r="T825" i="29"/>
  <c r="Y825" i="29"/>
  <c r="Z825" i="29"/>
  <c r="S826" i="29"/>
  <c r="T826" i="29"/>
  <c r="Y826" i="29"/>
  <c r="Z826" i="29"/>
  <c r="S827" i="29"/>
  <c r="T827" i="29"/>
  <c r="Y827" i="29"/>
  <c r="Z827" i="29"/>
  <c r="S828" i="29"/>
  <c r="T828" i="29"/>
  <c r="Y828" i="29"/>
  <c r="Z828" i="29"/>
  <c r="AA828" i="29"/>
  <c r="S829" i="29"/>
  <c r="T829" i="29"/>
  <c r="Y829" i="29"/>
  <c r="Z829" i="29"/>
  <c r="AA829" i="29"/>
  <c r="S830" i="29"/>
  <c r="T830" i="29"/>
  <c r="Y830" i="29"/>
  <c r="Z830" i="29"/>
  <c r="AA830" i="29"/>
  <c r="S831" i="29"/>
  <c r="T831" i="29"/>
  <c r="Y831" i="29"/>
  <c r="Z831" i="29"/>
  <c r="AA831" i="29"/>
  <c r="S832" i="29"/>
  <c r="T832" i="29"/>
  <c r="Y832" i="29"/>
  <c r="Z832" i="29"/>
  <c r="AA832" i="29"/>
  <c r="S833" i="29"/>
  <c r="T833" i="29"/>
  <c r="Y833" i="29"/>
  <c r="Z833" i="29"/>
  <c r="AA833" i="29"/>
  <c r="S834" i="29"/>
  <c r="T834" i="29"/>
  <c r="Y834" i="29"/>
  <c r="Z834" i="29"/>
  <c r="AA834" i="29"/>
  <c r="S835" i="29"/>
  <c r="T835" i="29"/>
  <c r="Y835" i="29"/>
  <c r="Z835" i="29"/>
  <c r="AA835" i="29"/>
  <c r="S836" i="29"/>
  <c r="T836" i="29"/>
  <c r="W836" i="29" s="1"/>
  <c r="Y836" i="29"/>
  <c r="Z836" i="29"/>
  <c r="AA836" i="29"/>
  <c r="S837" i="29"/>
  <c r="T837" i="29"/>
  <c r="Y837" i="29"/>
  <c r="Z837" i="29"/>
  <c r="AA837" i="29"/>
  <c r="S838" i="29"/>
  <c r="T838" i="29"/>
  <c r="Y838" i="29"/>
  <c r="Z838" i="29"/>
  <c r="AA838" i="29"/>
  <c r="S839" i="29"/>
  <c r="T839" i="29"/>
  <c r="Y839" i="29"/>
  <c r="Z839" i="29"/>
  <c r="AA839" i="29"/>
  <c r="S840" i="29"/>
  <c r="T840" i="29"/>
  <c r="Y840" i="29"/>
  <c r="Z840" i="29"/>
  <c r="AA840" i="29"/>
  <c r="S841" i="29"/>
  <c r="T841" i="29"/>
  <c r="Y841" i="29"/>
  <c r="Z841" i="29"/>
  <c r="AA841" i="29"/>
  <c r="S842" i="29"/>
  <c r="T842" i="29"/>
  <c r="Y842" i="29"/>
  <c r="Z842" i="29"/>
  <c r="AA842" i="29"/>
  <c r="S843" i="29"/>
  <c r="T843" i="29"/>
  <c r="Y843" i="29"/>
  <c r="Z843" i="29"/>
  <c r="AA843" i="29"/>
  <c r="S844" i="29"/>
  <c r="T844" i="29"/>
  <c r="V844" i="29" s="1"/>
  <c r="Y844" i="29"/>
  <c r="Z844" i="29"/>
  <c r="AA844" i="29"/>
  <c r="S845" i="29"/>
  <c r="T845" i="29"/>
  <c r="Y845" i="29"/>
  <c r="Z845" i="29"/>
  <c r="AA845" i="29"/>
  <c r="S846" i="29"/>
  <c r="T846" i="29"/>
  <c r="Y846" i="29"/>
  <c r="Z846" i="29"/>
  <c r="AA846" i="29"/>
  <c r="S847" i="29"/>
  <c r="T847" i="29"/>
  <c r="Y847" i="29"/>
  <c r="Z847" i="29"/>
  <c r="AA847" i="29"/>
  <c r="S848" i="29"/>
  <c r="T848" i="29"/>
  <c r="Y848" i="29"/>
  <c r="Z848" i="29"/>
  <c r="AA848" i="29"/>
  <c r="S849" i="29"/>
  <c r="T849" i="29"/>
  <c r="Y849" i="29"/>
  <c r="Z849" i="29"/>
  <c r="AA849" i="29"/>
  <c r="T850" i="29"/>
  <c r="Y850" i="29"/>
  <c r="Z850" i="29"/>
  <c r="AA850" i="29"/>
  <c r="T851" i="29"/>
  <c r="Y851" i="29"/>
  <c r="Z851" i="29"/>
  <c r="AA851" i="29"/>
  <c r="T852" i="29"/>
  <c r="Y852" i="29"/>
  <c r="Z852" i="29"/>
  <c r="AA852" i="29"/>
  <c r="T853" i="29"/>
  <c r="Y853" i="29"/>
  <c r="Z853" i="29"/>
  <c r="AA853" i="29"/>
  <c r="T854" i="29"/>
  <c r="Y854" i="29"/>
  <c r="Z854" i="29"/>
  <c r="AA854" i="29"/>
  <c r="T855" i="29"/>
  <c r="Y855" i="29"/>
  <c r="Z855" i="29"/>
  <c r="AA855" i="29"/>
  <c r="T856" i="29"/>
  <c r="Y856" i="29"/>
  <c r="Z856" i="29"/>
  <c r="AA856" i="29"/>
  <c r="T857" i="29"/>
  <c r="Y857" i="29"/>
  <c r="Z857" i="29"/>
  <c r="AA857" i="29"/>
  <c r="T858" i="29"/>
  <c r="Y858" i="29"/>
  <c r="Z858" i="29"/>
  <c r="AA858" i="29"/>
  <c r="T859" i="29"/>
  <c r="Y859" i="29"/>
  <c r="Z859" i="29"/>
  <c r="AA859" i="29"/>
  <c r="T860" i="29"/>
  <c r="Y860" i="29"/>
  <c r="Z860" i="29"/>
  <c r="AA860" i="29"/>
  <c r="S861" i="29"/>
  <c r="T861" i="29"/>
  <c r="Y861" i="29"/>
  <c r="Z861" i="29"/>
  <c r="AA861" i="29"/>
  <c r="S862" i="29"/>
  <c r="T862" i="29"/>
  <c r="Y862" i="29"/>
  <c r="Z862" i="29"/>
  <c r="AA862" i="29"/>
  <c r="S863" i="29"/>
  <c r="T863" i="29"/>
  <c r="Y863" i="29"/>
  <c r="Z863" i="29"/>
  <c r="AA863" i="29"/>
  <c r="S864" i="29"/>
  <c r="T864" i="29"/>
  <c r="Y864" i="29"/>
  <c r="Z864" i="29"/>
  <c r="AA864" i="29"/>
  <c r="S865" i="29"/>
  <c r="T865" i="29"/>
  <c r="Y865" i="29"/>
  <c r="Z865" i="29"/>
  <c r="AA865" i="29"/>
  <c r="S866" i="29"/>
  <c r="T866" i="29"/>
  <c r="Y866" i="29"/>
  <c r="Z866" i="29"/>
  <c r="AA866" i="29"/>
  <c r="S867" i="29"/>
  <c r="T867" i="29"/>
  <c r="U867" i="29" s="1"/>
  <c r="Y867" i="29"/>
  <c r="Z867" i="29"/>
  <c r="AA867" i="29"/>
  <c r="S868" i="29"/>
  <c r="T868" i="29"/>
  <c r="Y868" i="29"/>
  <c r="Z868" i="29"/>
  <c r="AA868" i="29"/>
  <c r="S869" i="29"/>
  <c r="T869" i="29"/>
  <c r="Y869" i="29"/>
  <c r="Z869" i="29"/>
  <c r="AA869" i="29"/>
  <c r="S870" i="29"/>
  <c r="T870" i="29"/>
  <c r="Y870" i="29"/>
  <c r="Z870" i="29"/>
  <c r="AA870" i="29"/>
  <c r="S871" i="29"/>
  <c r="T871" i="29"/>
  <c r="Y871" i="29"/>
  <c r="Z871" i="29"/>
  <c r="AA871" i="29"/>
  <c r="Z2" i="29"/>
  <c r="Y2" i="29"/>
  <c r="S2" i="29"/>
  <c r="T1951" i="29"/>
  <c r="T2" i="29"/>
  <c r="N953" i="27"/>
  <c r="N954" i="27"/>
  <c r="N955" i="27"/>
  <c r="N956" i="27"/>
  <c r="N957" i="27"/>
  <c r="N958" i="27"/>
  <c r="N959" i="27"/>
  <c r="N960" i="27"/>
  <c r="N961" i="27"/>
  <c r="N962" i="27"/>
  <c r="N963" i="27"/>
  <c r="N964" i="27"/>
  <c r="N965" i="27"/>
  <c r="N966" i="27"/>
  <c r="N967" i="27"/>
  <c r="N968" i="27"/>
  <c r="N969" i="27"/>
  <c r="N970" i="27"/>
  <c r="N971" i="27"/>
  <c r="N972" i="27"/>
  <c r="N973" i="27"/>
  <c r="N974" i="27"/>
  <c r="N975" i="27"/>
  <c r="N976" i="27"/>
  <c r="N977" i="27"/>
  <c r="N978" i="27"/>
  <c r="N979" i="27"/>
  <c r="N980" i="27"/>
  <c r="N981" i="27"/>
  <c r="N982" i="27"/>
  <c r="N983" i="27"/>
  <c r="N984" i="27"/>
  <c r="N985" i="27"/>
  <c r="N986" i="27"/>
  <c r="N987" i="27"/>
  <c r="N988" i="27"/>
  <c r="N989" i="27"/>
  <c r="N990" i="27"/>
  <c r="N991" i="27"/>
  <c r="N992" i="27"/>
  <c r="N993" i="27"/>
  <c r="N994" i="27"/>
  <c r="N995" i="27"/>
  <c r="N996" i="27"/>
  <c r="N997" i="27"/>
  <c r="N998" i="27"/>
  <c r="N999" i="27"/>
  <c r="N1000" i="27"/>
  <c r="N1001" i="27"/>
  <c r="N1002" i="27"/>
  <c r="N1003" i="27"/>
  <c r="N1004" i="27"/>
  <c r="N1005" i="27"/>
  <c r="N1006" i="27"/>
  <c r="N1007" i="27"/>
  <c r="N1008" i="27"/>
  <c r="N1009" i="27"/>
  <c r="N1010" i="27"/>
  <c r="N1011" i="27"/>
  <c r="N1012" i="27"/>
  <c r="N1013" i="27"/>
  <c r="N1014" i="27"/>
  <c r="N952" i="27"/>
  <c r="O953" i="27"/>
  <c r="O954" i="27"/>
  <c r="O955" i="27"/>
  <c r="O956" i="27"/>
  <c r="O957" i="27"/>
  <c r="O958" i="27"/>
  <c r="O959" i="27"/>
  <c r="O960" i="27"/>
  <c r="O961" i="27"/>
  <c r="O962" i="27"/>
  <c r="O963" i="27"/>
  <c r="O964" i="27"/>
  <c r="O965" i="27"/>
  <c r="O966" i="27"/>
  <c r="O967" i="27"/>
  <c r="O968" i="27"/>
  <c r="O969" i="27"/>
  <c r="O970" i="27"/>
  <c r="O971" i="27"/>
  <c r="O972" i="27"/>
  <c r="O973" i="27"/>
  <c r="O974" i="27"/>
  <c r="O975" i="27"/>
  <c r="O976" i="27"/>
  <c r="O977" i="27"/>
  <c r="O978" i="27"/>
  <c r="O979" i="27"/>
  <c r="O980" i="27"/>
  <c r="O981" i="27"/>
  <c r="O982" i="27"/>
  <c r="O983" i="27"/>
  <c r="O984" i="27"/>
  <c r="O985" i="27"/>
  <c r="O986" i="27"/>
  <c r="O987" i="27"/>
  <c r="O988" i="27"/>
  <c r="O989" i="27"/>
  <c r="O990" i="27"/>
  <c r="O991" i="27"/>
  <c r="O992" i="27"/>
  <c r="O993" i="27"/>
  <c r="O994" i="27"/>
  <c r="O995" i="27"/>
  <c r="O996" i="27"/>
  <c r="O997" i="27"/>
  <c r="O998" i="27"/>
  <c r="O999" i="27"/>
  <c r="O1000" i="27"/>
  <c r="O1001" i="27"/>
  <c r="O1002" i="27"/>
  <c r="O1003" i="27"/>
  <c r="O1004" i="27"/>
  <c r="O1005" i="27"/>
  <c r="O1006" i="27"/>
  <c r="O1007" i="27"/>
  <c r="O1008" i="27"/>
  <c r="O1009" i="27"/>
  <c r="O1010" i="27"/>
  <c r="O1011" i="27"/>
  <c r="O1012" i="27"/>
  <c r="O1013" i="27"/>
  <c r="O1014" i="27"/>
  <c r="R319" i="24"/>
  <c r="AA646" i="29" l="1"/>
  <c r="W626" i="29"/>
  <c r="V624" i="29"/>
  <c r="V620" i="29"/>
  <c r="X618" i="29"/>
  <c r="AA616" i="29"/>
  <c r="U614" i="29"/>
  <c r="V608" i="29"/>
  <c r="X606" i="29"/>
  <c r="U586" i="29"/>
  <c r="X429" i="29"/>
  <c r="W22" i="29"/>
  <c r="X993" i="29"/>
  <c r="V966" i="29"/>
  <c r="U950" i="29"/>
  <c r="U946" i="29"/>
  <c r="U938" i="29"/>
  <c r="U895" i="29"/>
  <c r="U877" i="29"/>
  <c r="V834" i="29"/>
  <c r="W753" i="29"/>
  <c r="W442" i="29"/>
  <c r="U743" i="29"/>
  <c r="U896" i="29"/>
  <c r="U819" i="29"/>
  <c r="U955" i="29"/>
  <c r="U811" i="29"/>
  <c r="U893" i="29"/>
  <c r="W945" i="29"/>
  <c r="U874" i="29"/>
  <c r="V899" i="29"/>
  <c r="X784" i="29"/>
  <c r="X768" i="29"/>
  <c r="U760" i="29"/>
  <c r="W684" i="29"/>
  <c r="X676" i="29"/>
  <c r="X660" i="29"/>
  <c r="W652" i="29"/>
  <c r="U411" i="29"/>
  <c r="V39" i="29"/>
  <c r="X28" i="29"/>
  <c r="U1007" i="29"/>
  <c r="X395" i="29"/>
  <c r="V393" i="29"/>
  <c r="AA339" i="29"/>
  <c r="W810" i="29"/>
  <c r="X488" i="29"/>
  <c r="W444" i="29"/>
  <c r="W436" i="29"/>
  <c r="U845" i="29"/>
  <c r="U399" i="29"/>
  <c r="U394" i="29"/>
  <c r="AA388" i="29"/>
  <c r="AA342" i="29"/>
  <c r="AA340" i="29"/>
  <c r="X335" i="29"/>
  <c r="X319" i="29"/>
  <c r="Z306" i="29"/>
  <c r="Y292" i="29"/>
  <c r="X243" i="29"/>
  <c r="V233" i="29"/>
  <c r="V95" i="29"/>
  <c r="U16" i="29"/>
  <c r="W1029" i="29"/>
  <c r="V892" i="29"/>
  <c r="U524" i="29"/>
  <c r="U400" i="29"/>
  <c r="W999" i="29"/>
  <c r="Y927" i="29"/>
  <c r="U734" i="29"/>
  <c r="X515" i="29"/>
  <c r="V475" i="29"/>
  <c r="X880" i="29"/>
  <c r="AA809" i="29"/>
  <c r="AA807" i="29"/>
  <c r="X691" i="29"/>
  <c r="X659" i="29"/>
  <c r="V651" i="29"/>
  <c r="W510" i="29"/>
  <c r="W494" i="29"/>
  <c r="U115" i="29"/>
  <c r="W21" i="29"/>
  <c r="W584" i="29"/>
  <c r="V550" i="29"/>
  <c r="W532" i="29"/>
  <c r="X528" i="29"/>
  <c r="W261" i="29"/>
  <c r="W111" i="29"/>
  <c r="V103" i="29"/>
  <c r="X673" i="29"/>
  <c r="U443" i="29"/>
  <c r="W333" i="29"/>
  <c r="V884" i="29"/>
  <c r="U715" i="29"/>
  <c r="U707" i="29"/>
  <c r="V467" i="29"/>
  <c r="V422" i="29"/>
  <c r="X557" i="29"/>
  <c r="AA549" i="29"/>
  <c r="W543" i="29"/>
  <c r="V541" i="29"/>
  <c r="U539" i="29"/>
  <c r="W533" i="29"/>
  <c r="V531" i="29"/>
  <c r="V529" i="29"/>
  <c r="V517" i="29"/>
  <c r="V274" i="29"/>
  <c r="U247" i="29"/>
  <c r="X231" i="29"/>
  <c r="W183" i="29"/>
  <c r="U159" i="29"/>
  <c r="V143" i="29"/>
  <c r="U135" i="29"/>
  <c r="U83" i="29"/>
  <c r="U633" i="29"/>
  <c r="V617" i="29"/>
  <c r="U991" i="29"/>
  <c r="W914" i="29"/>
  <c r="U198" i="29"/>
  <c r="X190" i="29"/>
  <c r="W126" i="29"/>
  <c r="W37" i="29"/>
  <c r="V978" i="29"/>
  <c r="U826" i="29"/>
  <c r="U779" i="29"/>
  <c r="W709" i="29"/>
  <c r="X697" i="29"/>
  <c r="U577" i="29"/>
  <c r="W477" i="29"/>
  <c r="V369" i="29"/>
  <c r="W367" i="29"/>
  <c r="V365" i="29"/>
  <c r="V361" i="29"/>
  <c r="AA343" i="29"/>
  <c r="W341" i="29"/>
  <c r="X172" i="29"/>
  <c r="U156" i="29"/>
  <c r="U148" i="29"/>
  <c r="U95" i="29"/>
  <c r="V80" i="29"/>
  <c r="U72" i="29"/>
  <c r="W51" i="29"/>
  <c r="U1014" i="29"/>
  <c r="W995" i="29"/>
  <c r="W923" i="29"/>
  <c r="X915" i="29"/>
  <c r="V334" i="29"/>
  <c r="U326" i="29"/>
  <c r="W312" i="29"/>
  <c r="V963" i="29"/>
  <c r="U921" i="29"/>
  <c r="X913" i="29"/>
  <c r="W889" i="29"/>
  <c r="W514" i="29"/>
  <c r="U206" i="29"/>
  <c r="X869" i="29"/>
  <c r="W843" i="29"/>
  <c r="U835" i="29"/>
  <c r="U832" i="29"/>
  <c r="W674" i="29"/>
  <c r="U663" i="29"/>
  <c r="U650" i="29"/>
  <c r="U643" i="29"/>
  <c r="V576" i="29"/>
  <c r="X513" i="29"/>
  <c r="U497" i="29"/>
  <c r="V309" i="29"/>
  <c r="W257" i="29"/>
  <c r="W213" i="29"/>
  <c r="U210" i="29"/>
  <c r="U202" i="29"/>
  <c r="W197" i="29"/>
  <c r="X189" i="29"/>
  <c r="W157" i="29"/>
  <c r="W149" i="29"/>
  <c r="Z935" i="29"/>
  <c r="W899" i="29"/>
  <c r="V864" i="29"/>
  <c r="U849" i="29"/>
  <c r="V786" i="29"/>
  <c r="V770" i="29"/>
  <c r="W754" i="29"/>
  <c r="U732" i="29"/>
  <c r="V716" i="29"/>
  <c r="U615" i="29"/>
  <c r="U503" i="29"/>
  <c r="U495" i="29"/>
  <c r="V120" i="29"/>
  <c r="V1002" i="29"/>
  <c r="U967" i="29"/>
  <c r="AA801" i="29"/>
  <c r="X493" i="29"/>
  <c r="X364" i="29"/>
  <c r="W344" i="29"/>
  <c r="W87" i="29"/>
  <c r="W77" i="29"/>
  <c r="X4" i="29"/>
  <c r="X797" i="29"/>
  <c r="U789" i="29"/>
  <c r="U781" i="29"/>
  <c r="V735" i="29"/>
  <c r="W711" i="29"/>
  <c r="U708" i="29"/>
  <c r="X677" i="29"/>
  <c r="V664" i="29"/>
  <c r="U631" i="29"/>
  <c r="AA629" i="29"/>
  <c r="U582" i="29"/>
  <c r="V518" i="29"/>
  <c r="W473" i="29"/>
  <c r="W470" i="29"/>
  <c r="U444" i="29"/>
  <c r="V430" i="29"/>
  <c r="X411" i="29"/>
  <c r="V400" i="29"/>
  <c r="X373" i="29"/>
  <c r="U338" i="29"/>
  <c r="U321" i="29"/>
  <c r="W262" i="29"/>
  <c r="W196" i="29"/>
  <c r="W188" i="29"/>
  <c r="V167" i="29"/>
  <c r="U119" i="29"/>
  <c r="W109" i="29"/>
  <c r="V90" i="29"/>
  <c r="V15" i="29"/>
  <c r="V994" i="29"/>
  <c r="X986" i="29"/>
  <c r="W961" i="29"/>
  <c r="X332" i="29"/>
  <c r="V242" i="29"/>
  <c r="V226" i="29"/>
  <c r="U218" i="29"/>
  <c r="U178" i="29"/>
  <c r="U114" i="29"/>
  <c r="W93" i="29"/>
  <c r="W78" i="29"/>
  <c r="X47" i="29"/>
  <c r="U1026" i="29"/>
  <c r="U1022" i="29"/>
  <c r="X992" i="29"/>
  <c r="W985" i="29"/>
  <c r="U965" i="29"/>
  <c r="U892" i="29"/>
  <c r="W881" i="29"/>
  <c r="V666" i="29"/>
  <c r="V427" i="29"/>
  <c r="U776" i="29"/>
  <c r="W741" i="29"/>
  <c r="W412" i="29"/>
  <c r="AA29" i="29"/>
  <c r="U805" i="29"/>
  <c r="W453" i="29"/>
  <c r="V435" i="29"/>
  <c r="V366" i="29"/>
  <c r="X510" i="29"/>
  <c r="W428" i="29"/>
  <c r="X420" i="29"/>
  <c r="U804" i="29"/>
  <c r="X795" i="29"/>
  <c r="W782" i="29"/>
  <c r="W771" i="29"/>
  <c r="W717" i="29"/>
  <c r="AA642" i="29"/>
  <c r="X636" i="29"/>
  <c r="U599" i="29"/>
  <c r="V573" i="29"/>
  <c r="U519" i="29"/>
  <c r="X505" i="29"/>
  <c r="W466" i="29"/>
  <c r="V445" i="29"/>
  <c r="X396" i="29"/>
  <c r="W316" i="29"/>
  <c r="U308" i="29"/>
  <c r="V275" i="29"/>
  <c r="V260" i="29"/>
  <c r="W232" i="29"/>
  <c r="V213" i="29"/>
  <c r="V173" i="29"/>
  <c r="U168" i="29"/>
  <c r="X136" i="29"/>
  <c r="U128" i="29"/>
  <c r="V55" i="29"/>
  <c r="U39" i="29"/>
  <c r="X963" i="29"/>
  <c r="U949" i="29"/>
  <c r="X947" i="29"/>
  <c r="Z942" i="29"/>
  <c r="U939" i="29"/>
  <c r="U925" i="29"/>
  <c r="U372" i="29"/>
  <c r="X334" i="29"/>
  <c r="V333" i="29"/>
  <c r="V325" i="29"/>
  <c r="U255" i="29"/>
  <c r="W890" i="29"/>
  <c r="X819" i="29"/>
  <c r="X745" i="29"/>
  <c r="U742" i="29"/>
  <c r="U723" i="29"/>
  <c r="U632" i="29"/>
  <c r="W549" i="29"/>
  <c r="V479" i="29"/>
  <c r="U476" i="29"/>
  <c r="W705" i="29"/>
  <c r="U432" i="29"/>
  <c r="W421" i="29"/>
  <c r="V368" i="29"/>
  <c r="V337" i="29"/>
  <c r="V320" i="29"/>
  <c r="W276" i="29"/>
  <c r="U230" i="29"/>
  <c r="X182" i="29"/>
  <c r="W142" i="29"/>
  <c r="W134" i="29"/>
  <c r="AA82" i="29"/>
  <c r="X69" i="29"/>
  <c r="W61" i="29"/>
  <c r="U48" i="29"/>
  <c r="X44" i="29"/>
  <c r="X23" i="29"/>
  <c r="AA13" i="29"/>
  <c r="U1027" i="29"/>
  <c r="V1012" i="29"/>
  <c r="U988" i="29"/>
  <c r="X960" i="29"/>
  <c r="Z928" i="29"/>
  <c r="V923" i="29"/>
  <c r="U465" i="29"/>
  <c r="V465" i="29"/>
  <c r="X640" i="29"/>
  <c r="V632" i="29"/>
  <c r="W599" i="29"/>
  <c r="V533" i="29"/>
  <c r="X531" i="29"/>
  <c r="U371" i="29"/>
  <c r="AA371" i="29"/>
  <c r="X888" i="29"/>
  <c r="U816" i="29"/>
  <c r="AA816" i="29"/>
  <c r="X810" i="29"/>
  <c r="AA810" i="29"/>
  <c r="U840" i="29"/>
  <c r="V829" i="29"/>
  <c r="X708" i="29"/>
  <c r="U696" i="29"/>
  <c r="X693" i="29"/>
  <c r="W647" i="29"/>
  <c r="V599" i="29"/>
  <c r="X566" i="29"/>
  <c r="AA566" i="29"/>
  <c r="V562" i="29"/>
  <c r="U560" i="29"/>
  <c r="W558" i="29"/>
  <c r="X556" i="29"/>
  <c r="V444" i="29"/>
  <c r="AA373" i="29"/>
  <c r="V373" i="29"/>
  <c r="W324" i="29"/>
  <c r="W242" i="29"/>
  <c r="X223" i="29"/>
  <c r="W220" i="29"/>
  <c r="W180" i="29"/>
  <c r="V175" i="29"/>
  <c r="V38" i="29"/>
  <c r="U1013" i="29"/>
  <c r="W978" i="29"/>
  <c r="V466" i="29"/>
  <c r="U466" i="29"/>
  <c r="X466" i="29"/>
  <c r="U191" i="29"/>
  <c r="X191" i="29"/>
  <c r="AA30" i="29"/>
  <c r="V948" i="29"/>
  <c r="V861" i="29"/>
  <c r="X846" i="29"/>
  <c r="U843" i="29"/>
  <c r="V758" i="29"/>
  <c r="W725" i="29"/>
  <c r="V667" i="29"/>
  <c r="U664" i="29"/>
  <c r="U658" i="29"/>
  <c r="V650" i="29"/>
  <c r="W573" i="29"/>
  <c r="AA252" i="29"/>
  <c r="W173" i="29"/>
  <c r="X88" i="29"/>
  <c r="V86" i="29"/>
  <c r="AA43" i="29"/>
  <c r="V973" i="29"/>
  <c r="W922" i="29"/>
  <c r="X922" i="29"/>
  <c r="V805" i="29"/>
  <c r="AA604" i="29"/>
  <c r="U604" i="29"/>
  <c r="X604" i="29"/>
  <c r="V922" i="29"/>
  <c r="W805" i="29"/>
  <c r="V803" i="29"/>
  <c r="U799" i="29"/>
  <c r="U791" i="29"/>
  <c r="W788" i="29"/>
  <c r="X748" i="29"/>
  <c r="W739" i="29"/>
  <c r="V723" i="29"/>
  <c r="X715" i="29"/>
  <c r="AA598" i="29"/>
  <c r="V494" i="29"/>
  <c r="X485" i="29"/>
  <c r="X477" i="29"/>
  <c r="V473" i="29"/>
  <c r="W376" i="29"/>
  <c r="Y318" i="29"/>
  <c r="X318" i="29"/>
  <c r="U160" i="29"/>
  <c r="V94" i="29"/>
  <c r="W94" i="29"/>
  <c r="V759" i="29"/>
  <c r="W734" i="29"/>
  <c r="U625" i="29"/>
  <c r="U621" i="29"/>
  <c r="W619" i="29"/>
  <c r="U617" i="29"/>
  <c r="V549" i="29"/>
  <c r="U547" i="29"/>
  <c r="AA545" i="29"/>
  <c r="V514" i="29"/>
  <c r="X497" i="29"/>
  <c r="U366" i="29"/>
  <c r="U358" i="29"/>
  <c r="U350" i="29"/>
  <c r="AA344" i="29"/>
  <c r="V315" i="29"/>
  <c r="X279" i="29"/>
  <c r="W214" i="29"/>
  <c r="U214" i="29"/>
  <c r="V214" i="29"/>
  <c r="W174" i="29"/>
  <c r="U174" i="29"/>
  <c r="V174" i="29"/>
  <c r="U993" i="29"/>
  <c r="V898" i="29"/>
  <c r="U844" i="29"/>
  <c r="W841" i="29"/>
  <c r="U806" i="29"/>
  <c r="U787" i="29"/>
  <c r="V773" i="29"/>
  <c r="V762" i="29"/>
  <c r="V754" i="29"/>
  <c r="X729" i="29"/>
  <c r="W726" i="29"/>
  <c r="U700" i="29"/>
  <c r="W681" i="29"/>
  <c r="X633" i="29"/>
  <c r="U584" i="29"/>
  <c r="U576" i="29"/>
  <c r="X567" i="29"/>
  <c r="X559" i="29"/>
  <c r="AA548" i="29"/>
  <c r="U534" i="29"/>
  <c r="U523" i="29"/>
  <c r="W498" i="29"/>
  <c r="W495" i="29"/>
  <c r="U494" i="29"/>
  <c r="X478" i="29"/>
  <c r="U705" i="29"/>
  <c r="X455" i="29"/>
  <c r="V431" i="29"/>
  <c r="W419" i="29"/>
  <c r="U414" i="29"/>
  <c r="W397" i="29"/>
  <c r="X372" i="29"/>
  <c r="U369" i="29"/>
  <c r="U367" i="29"/>
  <c r="X340" i="29"/>
  <c r="U334" i="29"/>
  <c r="X331" i="29"/>
  <c r="W325" i="29"/>
  <c r="W319" i="29"/>
  <c r="AA298" i="29"/>
  <c r="W277" i="29"/>
  <c r="X262" i="29"/>
  <c r="X261" i="29"/>
  <c r="X240" i="29"/>
  <c r="V166" i="29"/>
  <c r="U144" i="29"/>
  <c r="X125" i="29"/>
  <c r="X120" i="29"/>
  <c r="W89" i="29"/>
  <c r="U71" i="29"/>
  <c r="U65" i="29"/>
  <c r="AA63" i="29"/>
  <c r="U9" i="29"/>
  <c r="X1022" i="29"/>
  <c r="Y983" i="29"/>
  <c r="Y947" i="29"/>
  <c r="Y945" i="29"/>
  <c r="U940" i="29"/>
  <c r="X923" i="29"/>
  <c r="W343" i="29"/>
  <c r="X326" i="29"/>
  <c r="U265" i="29"/>
  <c r="X46" i="29"/>
  <c r="V7" i="29"/>
  <c r="U1032" i="29"/>
  <c r="X995" i="29"/>
  <c r="W994" i="29"/>
  <c r="W986" i="29"/>
  <c r="X977" i="29"/>
  <c r="U966" i="29"/>
  <c r="V957" i="29"/>
  <c r="U937" i="29"/>
  <c r="V27" i="29"/>
  <c r="U1019" i="29"/>
  <c r="W962" i="29"/>
  <c r="U868" i="29"/>
  <c r="U828" i="29"/>
  <c r="X771" i="29"/>
  <c r="X760" i="29"/>
  <c r="U747" i="29"/>
  <c r="V719" i="29"/>
  <c r="U687" i="29"/>
  <c r="U671" i="29"/>
  <c r="U659" i="29"/>
  <c r="U651" i="29"/>
  <c r="AA644" i="29"/>
  <c r="V589" i="29"/>
  <c r="U572" i="29"/>
  <c r="W568" i="29"/>
  <c r="V553" i="29"/>
  <c r="V530" i="29"/>
  <c r="U528" i="29"/>
  <c r="V526" i="29"/>
  <c r="V521" i="29"/>
  <c r="U504" i="29"/>
  <c r="W474" i="29"/>
  <c r="V457" i="29"/>
  <c r="V420" i="29"/>
  <c r="U391" i="29"/>
  <c r="U383" i="29"/>
  <c r="V379" i="29"/>
  <c r="U343" i="29"/>
  <c r="V326" i="29"/>
  <c r="W320" i="29"/>
  <c r="AA302" i="29"/>
  <c r="AA301" i="29"/>
  <c r="AA300" i="29"/>
  <c r="X275" i="29"/>
  <c r="V262" i="29"/>
  <c r="W259" i="29"/>
  <c r="X256" i="29"/>
  <c r="U249" i="29"/>
  <c r="U246" i="29"/>
  <c r="V238" i="29"/>
  <c r="U232" i="29"/>
  <c r="U209" i="29"/>
  <c r="W190" i="29"/>
  <c r="U179" i="29"/>
  <c r="W172" i="29"/>
  <c r="U167" i="29"/>
  <c r="U153" i="29"/>
  <c r="U137" i="29"/>
  <c r="V126" i="29"/>
  <c r="V107" i="29"/>
  <c r="U56" i="29"/>
  <c r="AA44" i="29"/>
  <c r="X37" i="29"/>
  <c r="W1027" i="29"/>
  <c r="Y1023" i="29"/>
  <c r="U1015" i="29"/>
  <c r="X989" i="29"/>
  <c r="V972" i="29"/>
  <c r="V964" i="29"/>
  <c r="U947" i="29"/>
  <c r="Z934" i="29"/>
  <c r="X921" i="29"/>
  <c r="V915" i="29"/>
  <c r="U912" i="29"/>
  <c r="U882" i="29"/>
  <c r="V510" i="29"/>
  <c r="W502" i="29"/>
  <c r="U487" i="29"/>
  <c r="U472" i="29"/>
  <c r="X463" i="29"/>
  <c r="W398" i="29"/>
  <c r="X339" i="29"/>
  <c r="V336" i="29"/>
  <c r="Z313" i="29"/>
  <c r="U305" i="29"/>
  <c r="Z292" i="29"/>
  <c r="AA286" i="29"/>
  <c r="U281" i="29"/>
  <c r="V263" i="29"/>
  <c r="W236" i="29"/>
  <c r="X213" i="29"/>
  <c r="X199" i="29"/>
  <c r="X173" i="29"/>
  <c r="U151" i="29"/>
  <c r="V127" i="29"/>
  <c r="U124" i="29"/>
  <c r="U121" i="29"/>
  <c r="V110" i="29"/>
  <c r="X102" i="29"/>
  <c r="X93" i="29"/>
  <c r="X68" i="29"/>
  <c r="AA66" i="29"/>
  <c r="W35" i="29"/>
  <c r="V8" i="29"/>
  <c r="V1033" i="29"/>
  <c r="V1010" i="29"/>
  <c r="W1007" i="29"/>
  <c r="V1004" i="29"/>
  <c r="U995" i="29"/>
  <c r="U987" i="29"/>
  <c r="U978" i="29"/>
  <c r="X961" i="29"/>
  <c r="Z944" i="29"/>
  <c r="V906" i="29"/>
  <c r="V875" i="29"/>
  <c r="W356" i="29"/>
  <c r="U356" i="29"/>
  <c r="U842" i="29"/>
  <c r="W804" i="29"/>
  <c r="X801" i="29"/>
  <c r="X779" i="29"/>
  <c r="W714" i="29"/>
  <c r="W685" i="29"/>
  <c r="U679" i="29"/>
  <c r="V472" i="29"/>
  <c r="X418" i="29"/>
  <c r="W418" i="29"/>
  <c r="U870" i="29"/>
  <c r="V867" i="29"/>
  <c r="W833" i="29"/>
  <c r="X830" i="29"/>
  <c r="X805" i="29"/>
  <c r="V804" i="29"/>
  <c r="W801" i="29"/>
  <c r="U795" i="29"/>
  <c r="V780" i="29"/>
  <c r="X739" i="29"/>
  <c r="W738" i="29"/>
  <c r="U724" i="29"/>
  <c r="X721" i="29"/>
  <c r="U718" i="29"/>
  <c r="X709" i="29"/>
  <c r="W658" i="29"/>
  <c r="X553" i="29"/>
  <c r="W548" i="29"/>
  <c r="V543" i="29"/>
  <c r="X539" i="29"/>
  <c r="U537" i="29"/>
  <c r="AA528" i="29"/>
  <c r="X519" i="29"/>
  <c r="X518" i="29"/>
  <c r="V503" i="29"/>
  <c r="X470" i="29"/>
  <c r="V398" i="29"/>
  <c r="V395" i="29"/>
  <c r="U378" i="29"/>
  <c r="V378" i="29"/>
  <c r="AA370" i="29"/>
  <c r="W370" i="29"/>
  <c r="W368" i="29"/>
  <c r="W409" i="29"/>
  <c r="X409" i="29"/>
  <c r="W375" i="29"/>
  <c r="V375" i="29"/>
  <c r="U803" i="29"/>
  <c r="W697" i="29"/>
  <c r="U568" i="29"/>
  <c r="AA547" i="29"/>
  <c r="V534" i="29"/>
  <c r="W492" i="29"/>
  <c r="W459" i="29"/>
  <c r="X862" i="29"/>
  <c r="V837" i="29"/>
  <c r="U827" i="29"/>
  <c r="W825" i="29"/>
  <c r="V823" i="29"/>
  <c r="U821" i="29"/>
  <c r="AA814" i="29"/>
  <c r="W809" i="29"/>
  <c r="U792" i="29"/>
  <c r="X789" i="29"/>
  <c r="V772" i="29"/>
  <c r="W757" i="29"/>
  <c r="U739" i="29"/>
  <c r="U736" i="29"/>
  <c r="W733" i="29"/>
  <c r="U716" i="29"/>
  <c r="W715" i="29"/>
  <c r="V708" i="29"/>
  <c r="U698" i="29"/>
  <c r="X692" i="29"/>
  <c r="V680" i="29"/>
  <c r="W665" i="29"/>
  <c r="U641" i="29"/>
  <c r="X632" i="29"/>
  <c r="W625" i="29"/>
  <c r="X616" i="29"/>
  <c r="U609" i="29"/>
  <c r="V597" i="29"/>
  <c r="U595" i="29"/>
  <c r="AA593" i="29"/>
  <c r="AA591" i="29"/>
  <c r="X582" i="29"/>
  <c r="U578" i="29"/>
  <c r="U569" i="29"/>
  <c r="AA564" i="29"/>
  <c r="V548" i="29"/>
  <c r="AA534" i="29"/>
  <c r="X532" i="29"/>
  <c r="U530" i="29"/>
  <c r="U512" i="29"/>
  <c r="X494" i="29"/>
  <c r="X484" i="29"/>
  <c r="V474" i="29"/>
  <c r="U410" i="29"/>
  <c r="X407" i="29"/>
  <c r="W399" i="29"/>
  <c r="V376" i="29"/>
  <c r="U374" i="29"/>
  <c r="X374" i="29"/>
  <c r="U361" i="29"/>
  <c r="AA624" i="29"/>
  <c r="X617" i="29"/>
  <c r="X419" i="29"/>
  <c r="U393" i="29"/>
  <c r="X368" i="29"/>
  <c r="U368" i="29"/>
  <c r="U871" i="29"/>
  <c r="W844" i="29"/>
  <c r="X841" i="29"/>
  <c r="X835" i="29"/>
  <c r="W834" i="29"/>
  <c r="V828" i="29"/>
  <c r="X817" i="29"/>
  <c r="AA802" i="29"/>
  <c r="W796" i="29"/>
  <c r="U790" i="29"/>
  <c r="U784" i="29"/>
  <c r="V778" i="29"/>
  <c r="V764" i="29"/>
  <c r="X755" i="29"/>
  <c r="W743" i="29"/>
  <c r="V740" i="29"/>
  <c r="U728" i="29"/>
  <c r="U719" i="29"/>
  <c r="X713" i="29"/>
  <c r="U699" i="29"/>
  <c r="X696" i="29"/>
  <c r="W678" i="29"/>
  <c r="X675" i="29"/>
  <c r="X662" i="29"/>
  <c r="X647" i="29"/>
  <c r="AA633" i="29"/>
  <c r="V614" i="29"/>
  <c r="AA568" i="29"/>
  <c r="U567" i="29"/>
  <c r="U540" i="29"/>
  <c r="U538" i="29"/>
  <c r="U536" i="29"/>
  <c r="U520" i="29"/>
  <c r="V507" i="29"/>
  <c r="V504" i="29"/>
  <c r="W479" i="29"/>
  <c r="X408" i="29"/>
  <c r="W408" i="29"/>
  <c r="W371" i="29"/>
  <c r="X371" i="29"/>
  <c r="W863" i="29"/>
  <c r="V848" i="29"/>
  <c r="V845" i="29"/>
  <c r="X838" i="29"/>
  <c r="AA815" i="29"/>
  <c r="AA813" i="29"/>
  <c r="X808" i="29"/>
  <c r="U800" i="29"/>
  <c r="W785" i="29"/>
  <c r="U767" i="29"/>
  <c r="U758" i="29"/>
  <c r="U720" i="29"/>
  <c r="W690" i="29"/>
  <c r="W687" i="29"/>
  <c r="X650" i="29"/>
  <c r="W638" i="29"/>
  <c r="U583" i="29"/>
  <c r="U561" i="29"/>
  <c r="W554" i="29"/>
  <c r="X534" i="29"/>
  <c r="W528" i="29"/>
  <c r="X523" i="29"/>
  <c r="X499" i="29"/>
  <c r="V495" i="29"/>
  <c r="W472" i="29"/>
  <c r="X705" i="29"/>
  <c r="U461" i="29"/>
  <c r="V461" i="29"/>
  <c r="W429" i="29"/>
  <c r="U420" i="29"/>
  <c r="V391" i="29"/>
  <c r="W391" i="29"/>
  <c r="AA366" i="29"/>
  <c r="W366" i="29"/>
  <c r="X366" i="29"/>
  <c r="V835" i="29"/>
  <c r="U829" i="29"/>
  <c r="V822" i="29"/>
  <c r="AA820" i="29"/>
  <c r="U788" i="29"/>
  <c r="V779" i="29"/>
  <c r="U711" i="29"/>
  <c r="V696" i="29"/>
  <c r="X664" i="29"/>
  <c r="V654" i="29"/>
  <c r="U634" i="29"/>
  <c r="V615" i="29"/>
  <c r="AA614" i="29"/>
  <c r="X598" i="29"/>
  <c r="U596" i="29"/>
  <c r="U594" i="29"/>
  <c r="AA592" i="29"/>
  <c r="V590" i="29"/>
  <c r="V581" i="29"/>
  <c r="U550" i="29"/>
  <c r="U526" i="29"/>
  <c r="X517" i="29"/>
  <c r="W505" i="29"/>
  <c r="X502" i="29"/>
  <c r="U489" i="29"/>
  <c r="X465" i="29"/>
  <c r="V705" i="29"/>
  <c r="U454" i="29"/>
  <c r="U438" i="29"/>
  <c r="AA389" i="29"/>
  <c r="X375" i="29"/>
  <c r="V372" i="29"/>
  <c r="AA372" i="29"/>
  <c r="W358" i="29"/>
  <c r="V339" i="29"/>
  <c r="V318" i="29"/>
  <c r="X260" i="29"/>
  <c r="X214" i="29"/>
  <c r="V190" i="29"/>
  <c r="W189" i="29"/>
  <c r="X183" i="29"/>
  <c r="X174" i="29"/>
  <c r="AA65" i="29"/>
  <c r="X39" i="29"/>
  <c r="X38" i="29"/>
  <c r="X15" i="29"/>
  <c r="W13" i="29"/>
  <c r="V1000" i="29"/>
  <c r="W997" i="29"/>
  <c r="U990" i="29"/>
  <c r="U982" i="29"/>
  <c r="U974" i="29"/>
  <c r="Y944" i="29"/>
  <c r="W938" i="29"/>
  <c r="U923" i="29"/>
  <c r="X898" i="29"/>
  <c r="V891" i="29"/>
  <c r="V890" i="29"/>
  <c r="X881" i="29"/>
  <c r="V458" i="29"/>
  <c r="U446" i="29"/>
  <c r="V428" i="29"/>
  <c r="X425" i="29"/>
  <c r="U401" i="29"/>
  <c r="W396" i="29"/>
  <c r="U382" i="29"/>
  <c r="U370" i="29"/>
  <c r="X343" i="29"/>
  <c r="W336" i="29"/>
  <c r="U322" i="29"/>
  <c r="U318" i="29"/>
  <c r="U306" i="29"/>
  <c r="AA292" i="29"/>
  <c r="X276" i="29"/>
  <c r="W260" i="29"/>
  <c r="V243" i="29"/>
  <c r="U222" i="29"/>
  <c r="V206" i="29"/>
  <c r="W191" i="29"/>
  <c r="U190" i="29"/>
  <c r="V189" i="29"/>
  <c r="U183" i="29"/>
  <c r="X180" i="29"/>
  <c r="W160" i="29"/>
  <c r="W141" i="29"/>
  <c r="U122" i="29"/>
  <c r="U116" i="29"/>
  <c r="W102" i="29"/>
  <c r="U80" i="29"/>
  <c r="V71" i="29"/>
  <c r="W53" i="29"/>
  <c r="W39" i="29"/>
  <c r="W38" i="29"/>
  <c r="V32" i="29"/>
  <c r="U25" i="29"/>
  <c r="X22" i="29"/>
  <c r="X21" i="29"/>
  <c r="X994" i="29"/>
  <c r="Y985" i="29"/>
  <c r="U960" i="29"/>
  <c r="U957" i="29"/>
  <c r="V954" i="29"/>
  <c r="W948" i="29"/>
  <c r="Z945" i="29"/>
  <c r="X944" i="29"/>
  <c r="V938" i="29"/>
  <c r="U927" i="29"/>
  <c r="U916" i="29"/>
  <c r="U915" i="29"/>
  <c r="X912" i="29"/>
  <c r="U909" i="29"/>
  <c r="X899" i="29"/>
  <c r="W898" i="29"/>
  <c r="U891" i="29"/>
  <c r="U890" i="29"/>
  <c r="V358" i="29"/>
  <c r="X263" i="29"/>
  <c r="V234" i="29"/>
  <c r="X230" i="29"/>
  <c r="V198" i="29"/>
  <c r="X157" i="29"/>
  <c r="U145" i="29"/>
  <c r="X128" i="29"/>
  <c r="X103" i="29"/>
  <c r="U88" i="29"/>
  <c r="V72" i="29"/>
  <c r="AA61" i="29"/>
  <c r="U313" i="29"/>
  <c r="Z303" i="29"/>
  <c r="Z299" i="29"/>
  <c r="U271" i="29"/>
  <c r="W263" i="29"/>
  <c r="W230" i="29"/>
  <c r="W128" i="29"/>
  <c r="X127" i="29"/>
  <c r="U7" i="29"/>
  <c r="Y1024" i="29"/>
  <c r="W988" i="29"/>
  <c r="X987" i="29"/>
  <c r="U975" i="29"/>
  <c r="W964" i="29"/>
  <c r="W963" i="29"/>
  <c r="Z946" i="29"/>
  <c r="V939" i="29"/>
  <c r="V874" i="29"/>
  <c r="AA354" i="29"/>
  <c r="AA348" i="29"/>
  <c r="W346" i="29"/>
  <c r="V230" i="29"/>
  <c r="V128" i="29"/>
  <c r="W127" i="29"/>
  <c r="U106" i="29"/>
  <c r="X95" i="29"/>
  <c r="U75" i="29"/>
  <c r="X60" i="29"/>
  <c r="W3" i="29"/>
  <c r="X1016" i="29"/>
  <c r="V995" i="29"/>
  <c r="V988" i="29"/>
  <c r="W987" i="29"/>
  <c r="U962" i="29"/>
  <c r="V955" i="29"/>
  <c r="U952" i="29"/>
  <c r="Z947" i="29"/>
  <c r="Y946" i="29"/>
  <c r="X945" i="29"/>
  <c r="Y928" i="29"/>
  <c r="U913" i="29"/>
  <c r="U900" i="29"/>
  <c r="U899" i="29"/>
  <c r="U885" i="29"/>
  <c r="X450" i="29"/>
  <c r="X435" i="29"/>
  <c r="W430" i="29"/>
  <c r="X426" i="29"/>
  <c r="U417" i="29"/>
  <c r="V394" i="29"/>
  <c r="W392" i="29"/>
  <c r="U373" i="29"/>
  <c r="X369" i="29"/>
  <c r="V364" i="29"/>
  <c r="AA358" i="29"/>
  <c r="W334" i="29"/>
  <c r="X333" i="29"/>
  <c r="W326" i="29"/>
  <c r="X325" i="29"/>
  <c r="V321" i="29"/>
  <c r="V317" i="29"/>
  <c r="U280" i="29"/>
  <c r="U263" i="29"/>
  <c r="U262" i="29"/>
  <c r="W258" i="29"/>
  <c r="AA250" i="29"/>
  <c r="X232" i="29"/>
  <c r="U231" i="29"/>
  <c r="V224" i="29"/>
  <c r="X196" i="29"/>
  <c r="X149" i="29"/>
  <c r="V134" i="29"/>
  <c r="W95" i="29"/>
  <c r="X94" i="29"/>
  <c r="X92" i="29"/>
  <c r="V79" i="29"/>
  <c r="X52" i="29"/>
  <c r="U47" i="29"/>
  <c r="V1030" i="29"/>
  <c r="X1027" i="29"/>
  <c r="V1022" i="29"/>
  <c r="V1008" i="29"/>
  <c r="V1005" i="29"/>
  <c r="U999" i="29"/>
  <c r="U996" i="29"/>
  <c r="U989" i="29"/>
  <c r="V987" i="29"/>
  <c r="U986" i="29"/>
  <c r="X976" i="29"/>
  <c r="V965" i="29"/>
  <c r="U963" i="29"/>
  <c r="W946" i="29"/>
  <c r="U943" i="29"/>
  <c r="W939" i="29"/>
  <c r="W937" i="29"/>
  <c r="U935" i="29"/>
  <c r="X914" i="29"/>
  <c r="U906" i="29"/>
  <c r="U883" i="29"/>
  <c r="U880" i="29"/>
  <c r="U875" i="29"/>
  <c r="U872" i="29"/>
  <c r="U488" i="29"/>
  <c r="W485" i="29"/>
  <c r="W457" i="29"/>
  <c r="V439" i="29"/>
  <c r="X436" i="29"/>
  <c r="W427" i="29"/>
  <c r="U415" i="29"/>
  <c r="V412" i="29"/>
  <c r="V399" i="29"/>
  <c r="V377" i="29"/>
  <c r="X365" i="29"/>
  <c r="W335" i="29"/>
  <c r="U332" i="29"/>
  <c r="U327" i="29"/>
  <c r="W318" i="29"/>
  <c r="U304" i="29"/>
  <c r="X274" i="29"/>
  <c r="V259" i="29"/>
  <c r="U238" i="29"/>
  <c r="W233" i="29"/>
  <c r="X219" i="29"/>
  <c r="V197" i="29"/>
  <c r="V191" i="29"/>
  <c r="U171" i="29"/>
  <c r="W159" i="29"/>
  <c r="V144" i="29"/>
  <c r="U96" i="29"/>
  <c r="U93" i="29"/>
  <c r="U87" i="29"/>
  <c r="X85" i="29"/>
  <c r="W71" i="29"/>
  <c r="X31" i="29"/>
  <c r="U24" i="29"/>
  <c r="AA5" i="29"/>
  <c r="AA3" i="29"/>
  <c r="V1028" i="29"/>
  <c r="U1020" i="29"/>
  <c r="U1017" i="29"/>
  <c r="V1014" i="29"/>
  <c r="X988" i="29"/>
  <c r="X985" i="29"/>
  <c r="AA982" i="29"/>
  <c r="V974" i="29"/>
  <c r="V947" i="29"/>
  <c r="V940" i="29"/>
  <c r="V932" i="29"/>
  <c r="Z927" i="29"/>
  <c r="W921" i="29"/>
  <c r="W915" i="29"/>
  <c r="V914" i="29"/>
  <c r="U904" i="29"/>
  <c r="U889" i="29"/>
  <c r="W870" i="29"/>
  <c r="W794" i="29"/>
  <c r="X794" i="29"/>
  <c r="U766" i="29"/>
  <c r="V766" i="29"/>
  <c r="W763" i="29"/>
  <c r="X763" i="29"/>
  <c r="W731" i="29"/>
  <c r="V731" i="29"/>
  <c r="X731" i="29"/>
  <c r="U657" i="29"/>
  <c r="W657" i="29"/>
  <c r="W451" i="29"/>
  <c r="U451" i="29"/>
  <c r="V451" i="29"/>
  <c r="X451" i="29"/>
  <c r="X836" i="29"/>
  <c r="W806" i="29"/>
  <c r="Z800" i="29"/>
  <c r="U794" i="29"/>
  <c r="U786" i="29"/>
  <c r="V756" i="29"/>
  <c r="W756" i="29"/>
  <c r="X756" i="29"/>
  <c r="W707" i="29"/>
  <c r="X707" i="29"/>
  <c r="U690" i="29"/>
  <c r="V661" i="29"/>
  <c r="X661" i="29"/>
  <c r="V645" i="29"/>
  <c r="W645" i="29"/>
  <c r="U622" i="29"/>
  <c r="W622" i="29"/>
  <c r="AA588" i="29"/>
  <c r="U588" i="29"/>
  <c r="W588" i="29"/>
  <c r="U579" i="29"/>
  <c r="V579" i="29"/>
  <c r="AA579" i="29"/>
  <c r="X871" i="29"/>
  <c r="V871" i="29"/>
  <c r="V870" i="29"/>
  <c r="W828" i="29"/>
  <c r="X828" i="29"/>
  <c r="V836" i="29"/>
  <c r="W835" i="29"/>
  <c r="X834" i="29"/>
  <c r="X833" i="29"/>
  <c r="AA819" i="29"/>
  <c r="V819" i="29"/>
  <c r="W819" i="29"/>
  <c r="V806" i="29"/>
  <c r="X800" i="29"/>
  <c r="V795" i="29"/>
  <c r="W795" i="29"/>
  <c r="X792" i="29"/>
  <c r="V782" i="29"/>
  <c r="U782" i="29"/>
  <c r="V771" i="29"/>
  <c r="W747" i="29"/>
  <c r="V747" i="29"/>
  <c r="X747" i="29"/>
  <c r="V732" i="29"/>
  <c r="X732" i="29"/>
  <c r="U802" i="29"/>
  <c r="V802" i="29"/>
  <c r="U869" i="29"/>
  <c r="W871" i="29"/>
  <c r="X870" i="29"/>
  <c r="X867" i="29"/>
  <c r="U866" i="29"/>
  <c r="U861" i="29"/>
  <c r="W847" i="29"/>
  <c r="X844" i="29"/>
  <c r="X843" i="29"/>
  <c r="U837" i="29"/>
  <c r="U836" i="29"/>
  <c r="V826" i="29"/>
  <c r="W826" i="29"/>
  <c r="W817" i="29"/>
  <c r="X796" i="29"/>
  <c r="U796" i="29"/>
  <c r="V796" i="29"/>
  <c r="U783" i="29"/>
  <c r="W779" i="29"/>
  <c r="U772" i="29"/>
  <c r="U771" i="29"/>
  <c r="U748" i="29"/>
  <c r="X741" i="29"/>
  <c r="X733" i="29"/>
  <c r="X723" i="29"/>
  <c r="W722" i="29"/>
  <c r="X698" i="29"/>
  <c r="V698" i="29"/>
  <c r="W698" i="29"/>
  <c r="U555" i="29"/>
  <c r="V555" i="29"/>
  <c r="AA555" i="29"/>
  <c r="X555" i="29"/>
  <c r="X842" i="29"/>
  <c r="X811" i="29"/>
  <c r="X787" i="29"/>
  <c r="U757" i="29"/>
  <c r="X757" i="29"/>
  <c r="V751" i="29"/>
  <c r="U751" i="29"/>
  <c r="U726" i="29"/>
  <c r="V726" i="29"/>
  <c r="U580" i="29"/>
  <c r="W580" i="29"/>
  <c r="V843" i="29"/>
  <c r="W842" i="29"/>
  <c r="V827" i="29"/>
  <c r="U822" i="29"/>
  <c r="U815" i="29"/>
  <c r="W811" i="29"/>
  <c r="U807" i="29"/>
  <c r="V807" i="29"/>
  <c r="X803" i="29"/>
  <c r="X802" i="29"/>
  <c r="W797" i="29"/>
  <c r="U797" i="29"/>
  <c r="V797" i="29"/>
  <c r="W793" i="29"/>
  <c r="X793" i="29"/>
  <c r="V789" i="29"/>
  <c r="V788" i="29"/>
  <c r="W787" i="29"/>
  <c r="X786" i="29"/>
  <c r="X785" i="29"/>
  <c r="W762" i="29"/>
  <c r="V734" i="29"/>
  <c r="W727" i="29"/>
  <c r="U727" i="29"/>
  <c r="V727" i="29"/>
  <c r="X724" i="29"/>
  <c r="U710" i="29"/>
  <c r="W710" i="29"/>
  <c r="W695" i="29"/>
  <c r="U695" i="29"/>
  <c r="V695" i="29"/>
  <c r="U675" i="29"/>
  <c r="W653" i="29"/>
  <c r="V653" i="29"/>
  <c r="V635" i="29"/>
  <c r="U635" i="29"/>
  <c r="AA630" i="29"/>
  <c r="V630" i="29"/>
  <c r="W630" i="29"/>
  <c r="X630" i="29"/>
  <c r="V842" i="29"/>
  <c r="V811" i="29"/>
  <c r="X804" i="29"/>
  <c r="W803" i="29"/>
  <c r="W802" i="29"/>
  <c r="V787" i="29"/>
  <c r="W786" i="29"/>
  <c r="V781" i="29"/>
  <c r="X776" i="29"/>
  <c r="W766" i="29"/>
  <c r="V763" i="29"/>
  <c r="X758" i="29"/>
  <c r="W758" i="29"/>
  <c r="W749" i="29"/>
  <c r="X742" i="29"/>
  <c r="W742" i="29"/>
  <c r="W702" i="29"/>
  <c r="W699" i="29"/>
  <c r="V699" i="29"/>
  <c r="V683" i="29"/>
  <c r="X680" i="29"/>
  <c r="W679" i="29"/>
  <c r="V679" i="29"/>
  <c r="X587" i="29"/>
  <c r="U587" i="29"/>
  <c r="V587" i="29"/>
  <c r="AA587" i="29"/>
  <c r="AA827" i="29"/>
  <c r="W827" i="29"/>
  <c r="X827" i="29"/>
  <c r="U808" i="29"/>
  <c r="X798" i="29"/>
  <c r="U798" i="29"/>
  <c r="V794" i="29"/>
  <c r="X790" i="29"/>
  <c r="W789" i="29"/>
  <c r="X788" i="29"/>
  <c r="U763" i="29"/>
  <c r="U759" i="29"/>
  <c r="W755" i="29"/>
  <c r="U755" i="29"/>
  <c r="V755" i="29"/>
  <c r="V746" i="29"/>
  <c r="W746" i="29"/>
  <c r="V743" i="29"/>
  <c r="W735" i="29"/>
  <c r="U735" i="29"/>
  <c r="U731" i="29"/>
  <c r="X718" i="29"/>
  <c r="V707" i="29"/>
  <c r="V687" i="29"/>
  <c r="U680" i="29"/>
  <c r="U654" i="29"/>
  <c r="W654" i="29"/>
  <c r="X654" i="29"/>
  <c r="U638" i="29"/>
  <c r="X638" i="29"/>
  <c r="AA638" i="29"/>
  <c r="X574" i="29"/>
  <c r="W574" i="29"/>
  <c r="AA631" i="29"/>
  <c r="X631" i="29"/>
  <c r="U630" i="29"/>
  <c r="X622" i="29"/>
  <c r="U585" i="29"/>
  <c r="V585" i="29"/>
  <c r="W585" i="29"/>
  <c r="U558" i="29"/>
  <c r="V558" i="29"/>
  <c r="AA558" i="29"/>
  <c r="U480" i="29"/>
  <c r="V480" i="29"/>
  <c r="X480" i="29"/>
  <c r="V638" i="29"/>
  <c r="V609" i="29"/>
  <c r="AA575" i="29"/>
  <c r="U575" i="29"/>
  <c r="V575" i="29"/>
  <c r="X529" i="29"/>
  <c r="W529" i="29"/>
  <c r="X469" i="29"/>
  <c r="U469" i="29"/>
  <c r="AA639" i="29"/>
  <c r="X639" i="29"/>
  <c r="U636" i="29"/>
  <c r="V626" i="29"/>
  <c r="U623" i="29"/>
  <c r="V563" i="29"/>
  <c r="AA563" i="29"/>
  <c r="U556" i="29"/>
  <c r="W556" i="29"/>
  <c r="AA556" i="29"/>
  <c r="V506" i="29"/>
  <c r="W506" i="29"/>
  <c r="V452" i="29"/>
  <c r="U452" i="29"/>
  <c r="W452" i="29"/>
  <c r="X452" i="29"/>
  <c r="U773" i="29"/>
  <c r="U768" i="29"/>
  <c r="U765" i="29"/>
  <c r="X740" i="29"/>
  <c r="V739" i="29"/>
  <c r="X734" i="29"/>
  <c r="V724" i="29"/>
  <c r="W723" i="29"/>
  <c r="W719" i="29"/>
  <c r="X716" i="29"/>
  <c r="V715" i="29"/>
  <c r="V711" i="29"/>
  <c r="X710" i="29"/>
  <c r="U691" i="29"/>
  <c r="W663" i="29"/>
  <c r="V663" i="29"/>
  <c r="V647" i="29"/>
  <c r="U647" i="29"/>
  <c r="AA632" i="29"/>
  <c r="W629" i="29"/>
  <c r="AA609" i="29"/>
  <c r="U603" i="29"/>
  <c r="U601" i="29"/>
  <c r="X589" i="29"/>
  <c r="AA589" i="29"/>
  <c r="W589" i="29"/>
  <c r="V586" i="29"/>
  <c r="AA586" i="29"/>
  <c r="U559" i="29"/>
  <c r="V559" i="29"/>
  <c r="AA550" i="29"/>
  <c r="X522" i="29"/>
  <c r="V522" i="29"/>
  <c r="U522" i="29"/>
  <c r="W522" i="29"/>
  <c r="U481" i="29"/>
  <c r="W481" i="29"/>
  <c r="X481" i="29"/>
  <c r="U459" i="29"/>
  <c r="W671" i="29"/>
  <c r="V671" i="29"/>
  <c r="V652" i="29"/>
  <c r="U652" i="29"/>
  <c r="AA625" i="29"/>
  <c r="U554" i="29"/>
  <c r="V554" i="29"/>
  <c r="AA554" i="29"/>
  <c r="X546" i="29"/>
  <c r="AA546" i="29"/>
  <c r="U546" i="29"/>
  <c r="V546" i="29"/>
  <c r="U516" i="29"/>
  <c r="U823" i="29"/>
  <c r="U692" i="29"/>
  <c r="U674" i="29"/>
  <c r="W668" i="29"/>
  <c r="X656" i="29"/>
  <c r="AA641" i="29"/>
  <c r="W631" i="29"/>
  <c r="X614" i="29"/>
  <c r="V606" i="29"/>
  <c r="AA590" i="29"/>
  <c r="U590" i="29"/>
  <c r="X590" i="29"/>
  <c r="AA585" i="29"/>
  <c r="AA569" i="29"/>
  <c r="V569" i="29"/>
  <c r="W569" i="29"/>
  <c r="V557" i="29"/>
  <c r="W557" i="29"/>
  <c r="AA557" i="29"/>
  <c r="U542" i="29"/>
  <c r="AA542" i="29"/>
  <c r="V703" i="29"/>
  <c r="U703" i="29"/>
  <c r="W703" i="29"/>
  <c r="X703" i="29"/>
  <c r="U834" i="29"/>
  <c r="U818" i="29"/>
  <c r="W761" i="29"/>
  <c r="U750" i="29"/>
  <c r="U865" i="29"/>
  <c r="AA812" i="29"/>
  <c r="AA811" i="29"/>
  <c r="U810" i="29"/>
  <c r="X806" i="29"/>
  <c r="AA805" i="29"/>
  <c r="AA804" i="29"/>
  <c r="AA803" i="29"/>
  <c r="X782" i="29"/>
  <c r="X766" i="29"/>
  <c r="X717" i="29"/>
  <c r="X689" i="29"/>
  <c r="X678" i="29"/>
  <c r="U660" i="29"/>
  <c r="AA645" i="29"/>
  <c r="U640" i="29"/>
  <c r="AA640" i="29"/>
  <c r="W632" i="29"/>
  <c r="V631" i="29"/>
  <c r="AA626" i="29"/>
  <c r="W624" i="29"/>
  <c r="U624" i="29"/>
  <c r="W615" i="29"/>
  <c r="W614" i="29"/>
  <c r="V574" i="29"/>
  <c r="W564" i="29"/>
  <c r="X564" i="29"/>
  <c r="X550" i="29"/>
  <c r="V482" i="29"/>
  <c r="W482" i="29"/>
  <c r="X460" i="29"/>
  <c r="V460" i="29"/>
  <c r="W460" i="29"/>
  <c r="U12" i="29"/>
  <c r="X12" i="29"/>
  <c r="V6" i="29"/>
  <c r="X6" i="29"/>
  <c r="V1006" i="29"/>
  <c r="U1006" i="29"/>
  <c r="U971" i="29"/>
  <c r="V971" i="29"/>
  <c r="W971" i="29"/>
  <c r="W929" i="29"/>
  <c r="X929" i="29"/>
  <c r="Y929" i="29"/>
  <c r="X558" i="29"/>
  <c r="V542" i="29"/>
  <c r="AA538" i="29"/>
  <c r="W534" i="29"/>
  <c r="U532" i="29"/>
  <c r="U531" i="29"/>
  <c r="U518" i="29"/>
  <c r="X489" i="29"/>
  <c r="X487" i="29"/>
  <c r="V487" i="29"/>
  <c r="X453" i="29"/>
  <c r="V453" i="29"/>
  <c r="U436" i="29"/>
  <c r="U435" i="29"/>
  <c r="V414" i="29"/>
  <c r="W410" i="29"/>
  <c r="V409" i="29"/>
  <c r="X397" i="29"/>
  <c r="W395" i="29"/>
  <c r="U395" i="29"/>
  <c r="AA387" i="29"/>
  <c r="W374" i="29"/>
  <c r="V367" i="29"/>
  <c r="W365" i="29"/>
  <c r="W364" i="29"/>
  <c r="U359" i="29"/>
  <c r="V359" i="29"/>
  <c r="V312" i="29"/>
  <c r="X312" i="29"/>
  <c r="Y312" i="29"/>
  <c r="V273" i="29"/>
  <c r="W273" i="29"/>
  <c r="X273" i="29"/>
  <c r="V257" i="29"/>
  <c r="X257" i="29"/>
  <c r="V119" i="29"/>
  <c r="W119" i="29"/>
  <c r="X119" i="29"/>
  <c r="U598" i="29"/>
  <c r="W586" i="29"/>
  <c r="AA584" i="29"/>
  <c r="W582" i="29"/>
  <c r="W576" i="29"/>
  <c r="AA574" i="29"/>
  <c r="W562" i="29"/>
  <c r="V560" i="29"/>
  <c r="AA553" i="29"/>
  <c r="AA552" i="29"/>
  <c r="V547" i="29"/>
  <c r="X543" i="29"/>
  <c r="AA541" i="29"/>
  <c r="AA540" i="29"/>
  <c r="U533" i="29"/>
  <c r="V532" i="29"/>
  <c r="W531" i="29"/>
  <c r="W530" i="29"/>
  <c r="U527" i="29"/>
  <c r="X527" i="29"/>
  <c r="X526" i="29"/>
  <c r="X524" i="29"/>
  <c r="X520" i="29"/>
  <c r="W488" i="29"/>
  <c r="V488" i="29"/>
  <c r="U484" i="29"/>
  <c r="X476" i="29"/>
  <c r="X474" i="29"/>
  <c r="X473" i="29"/>
  <c r="X472" i="29"/>
  <c r="X457" i="29"/>
  <c r="V454" i="29"/>
  <c r="X449" i="29"/>
  <c r="U437" i="29"/>
  <c r="W437" i="29"/>
  <c r="V436" i="29"/>
  <c r="W435" i="29"/>
  <c r="X428" i="29"/>
  <c r="X427" i="29"/>
  <c r="W426" i="29"/>
  <c r="U423" i="29"/>
  <c r="X412" i="29"/>
  <c r="U409" i="29"/>
  <c r="U408" i="29"/>
  <c r="V396" i="29"/>
  <c r="U396" i="29"/>
  <c r="AA392" i="29"/>
  <c r="V381" i="29"/>
  <c r="U379" i="29"/>
  <c r="X376" i="29"/>
  <c r="U364" i="29"/>
  <c r="U346" i="29"/>
  <c r="AA346" i="29"/>
  <c r="U319" i="29"/>
  <c r="V319" i="29"/>
  <c r="U312" i="29"/>
  <c r="Z309" i="29"/>
  <c r="U240" i="29"/>
  <c r="W240" i="29"/>
  <c r="U215" i="29"/>
  <c r="V215" i="29"/>
  <c r="W215" i="29"/>
  <c r="X215" i="29"/>
  <c r="V207" i="29"/>
  <c r="W207" i="29"/>
  <c r="X207" i="29"/>
  <c r="U207" i="29"/>
  <c r="W175" i="29"/>
  <c r="U175" i="29"/>
  <c r="X175" i="29"/>
  <c r="U161" i="29"/>
  <c r="W151" i="29"/>
  <c r="V489" i="29"/>
  <c r="W489" i="29"/>
  <c r="X462" i="29"/>
  <c r="U462" i="29"/>
  <c r="X410" i="29"/>
  <c r="V410" i="29"/>
  <c r="U397" i="29"/>
  <c r="V397" i="29"/>
  <c r="AA374" i="29"/>
  <c r="V374" i="29"/>
  <c r="AA367" i="29"/>
  <c r="X367" i="29"/>
  <c r="U362" i="29"/>
  <c r="W362" i="29"/>
  <c r="X320" i="29"/>
  <c r="U320" i="29"/>
  <c r="Z316" i="29"/>
  <c r="X316" i="29"/>
  <c r="Y316" i="29"/>
  <c r="X258" i="29"/>
  <c r="V258" i="29"/>
  <c r="X241" i="29"/>
  <c r="V241" i="29"/>
  <c r="W241" i="29"/>
  <c r="U181" i="29"/>
  <c r="V181" i="29"/>
  <c r="W181" i="29"/>
  <c r="X181" i="29"/>
  <c r="X158" i="29"/>
  <c r="V158" i="29"/>
  <c r="W158" i="29"/>
  <c r="U86" i="29"/>
  <c r="W86" i="29"/>
  <c r="AA86" i="29"/>
  <c r="X86" i="29"/>
  <c r="U54" i="29"/>
  <c r="V54" i="29"/>
  <c r="X54" i="29"/>
  <c r="W54" i="29"/>
  <c r="U676" i="29"/>
  <c r="W651" i="29"/>
  <c r="U602" i="29"/>
  <c r="U600" i="29"/>
  <c r="X588" i="29"/>
  <c r="AA580" i="29"/>
  <c r="X577" i="29"/>
  <c r="W567" i="29"/>
  <c r="W550" i="29"/>
  <c r="U548" i="29"/>
  <c r="W547" i="29"/>
  <c r="V544" i="29"/>
  <c r="W538" i="29"/>
  <c r="AA532" i="29"/>
  <c r="AA531" i="29"/>
  <c r="AA530" i="29"/>
  <c r="AA526" i="29"/>
  <c r="X514" i="29"/>
  <c r="U514" i="29"/>
  <c r="X504" i="29"/>
  <c r="W503" i="29"/>
  <c r="X479" i="29"/>
  <c r="U474" i="29"/>
  <c r="U473" i="29"/>
  <c r="U457" i="29"/>
  <c r="U455" i="29"/>
  <c r="X444" i="29"/>
  <c r="X441" i="29"/>
  <c r="V438" i="29"/>
  <c r="U428" i="29"/>
  <c r="U427" i="29"/>
  <c r="W420" i="29"/>
  <c r="V419" i="29"/>
  <c r="U412" i="29"/>
  <c r="W411" i="29"/>
  <c r="V411" i="29"/>
  <c r="U398" i="29"/>
  <c r="X393" i="29"/>
  <c r="U388" i="29"/>
  <c r="U386" i="29"/>
  <c r="AA386" i="29"/>
  <c r="U384" i="29"/>
  <c r="V382" i="29"/>
  <c r="AA375" i="29"/>
  <c r="U375" i="29"/>
  <c r="X317" i="29"/>
  <c r="U316" i="29"/>
  <c r="V278" i="29"/>
  <c r="W278" i="29"/>
  <c r="X278" i="29"/>
  <c r="U221" i="29"/>
  <c r="W221" i="29"/>
  <c r="X221" i="29"/>
  <c r="V221" i="29"/>
  <c r="U176" i="29"/>
  <c r="U152" i="29"/>
  <c r="W152" i="29"/>
  <c r="X152" i="29"/>
  <c r="V152" i="29"/>
  <c r="W515" i="29"/>
  <c r="U515" i="29"/>
  <c r="U458" i="29"/>
  <c r="X458" i="29"/>
  <c r="X443" i="29"/>
  <c r="X442" i="29"/>
  <c r="U429" i="29"/>
  <c r="V429" i="29"/>
  <c r="U419" i="29"/>
  <c r="X413" i="29"/>
  <c r="V413" i="29"/>
  <c r="W394" i="29"/>
  <c r="W393" i="29"/>
  <c r="X392" i="29"/>
  <c r="AA376" i="29"/>
  <c r="U376" i="29"/>
  <c r="AA364" i="29"/>
  <c r="W357" i="29"/>
  <c r="V357" i="29"/>
  <c r="V341" i="29"/>
  <c r="X341" i="29"/>
  <c r="X337" i="29"/>
  <c r="U335" i="29"/>
  <c r="V335" i="29"/>
  <c r="W317" i="29"/>
  <c r="U205" i="29"/>
  <c r="X205" i="29"/>
  <c r="V205" i="29"/>
  <c r="W205" i="29"/>
  <c r="V677" i="29"/>
  <c r="U653" i="29"/>
  <c r="U644" i="29"/>
  <c r="V625" i="29"/>
  <c r="AA617" i="29"/>
  <c r="W590" i="29"/>
  <c r="W581" i="29"/>
  <c r="U566" i="29"/>
  <c r="W561" i="29"/>
  <c r="U553" i="29"/>
  <c r="AA551" i="29"/>
  <c r="U549" i="29"/>
  <c r="V496" i="29"/>
  <c r="X495" i="29"/>
  <c r="W450" i="29"/>
  <c r="U445" i="29"/>
  <c r="W443" i="29"/>
  <c r="U430" i="29"/>
  <c r="X421" i="29"/>
  <c r="U421" i="29"/>
  <c r="AA391" i="29"/>
  <c r="X391" i="29"/>
  <c r="U377" i="29"/>
  <c r="X358" i="29"/>
  <c r="X345" i="29"/>
  <c r="AA345" i="29"/>
  <c r="X336" i="29"/>
  <c r="U336" i="29"/>
  <c r="Y299" i="29"/>
  <c r="U239" i="29"/>
  <c r="X239" i="29"/>
  <c r="U182" i="29"/>
  <c r="V182" i="29"/>
  <c r="W182" i="29"/>
  <c r="V135" i="29"/>
  <c r="X110" i="29"/>
  <c r="U70" i="29"/>
  <c r="W70" i="29"/>
  <c r="X70" i="29"/>
  <c r="V70" i="29"/>
  <c r="U608" i="29"/>
  <c r="V584" i="29"/>
  <c r="AA567" i="29"/>
  <c r="AA529" i="29"/>
  <c r="W526" i="29"/>
  <c r="W518" i="29"/>
  <c r="V516" i="29"/>
  <c r="X516" i="29"/>
  <c r="V505" i="29"/>
  <c r="W504" i="29"/>
  <c r="X503" i="29"/>
  <c r="W487" i="29"/>
  <c r="U479" i="29"/>
  <c r="V459" i="29"/>
  <c r="X459" i="29"/>
  <c r="W456" i="29"/>
  <c r="X456" i="29"/>
  <c r="V443" i="29"/>
  <c r="U431" i="29"/>
  <c r="U422" i="29"/>
  <c r="V363" i="29"/>
  <c r="X363" i="29"/>
  <c r="W338" i="29"/>
  <c r="W337" i="29"/>
  <c r="U337" i="29"/>
  <c r="U317" i="29"/>
  <c r="Z317" i="29"/>
  <c r="Y317" i="29"/>
  <c r="AA297" i="29"/>
  <c r="AA287" i="29"/>
  <c r="U279" i="29"/>
  <c r="V279" i="29"/>
  <c r="W279" i="29"/>
  <c r="W246" i="29"/>
  <c r="X246" i="29"/>
  <c r="V246" i="29"/>
  <c r="W150" i="29"/>
  <c r="V150" i="29"/>
  <c r="X150" i="29"/>
  <c r="X141" i="29"/>
  <c r="V118" i="29"/>
  <c r="X118" i="29"/>
  <c r="U1034" i="29"/>
  <c r="V1034" i="29"/>
  <c r="U1018" i="29"/>
  <c r="V1018" i="29"/>
  <c r="X1018" i="29"/>
  <c r="U439" i="29"/>
  <c r="X433" i="29"/>
  <c r="X417" i="29"/>
  <c r="X399" i="29"/>
  <c r="X394" i="29"/>
  <c r="AA393" i="29"/>
  <c r="U392" i="29"/>
  <c r="U380" i="29"/>
  <c r="W373" i="29"/>
  <c r="W372" i="29"/>
  <c r="V371" i="29"/>
  <c r="W369" i="29"/>
  <c r="V343" i="29"/>
  <c r="X342" i="29"/>
  <c r="X311" i="29"/>
  <c r="Y311" i="29"/>
  <c r="X259" i="29"/>
  <c r="U257" i="29"/>
  <c r="V247" i="29"/>
  <c r="W247" i="29"/>
  <c r="X247" i="29"/>
  <c r="W244" i="29"/>
  <c r="W238" i="29"/>
  <c r="X238" i="29"/>
  <c r="U235" i="29"/>
  <c r="U227" i="29"/>
  <c r="U201" i="29"/>
  <c r="V201" i="29"/>
  <c r="X192" i="29"/>
  <c r="V142" i="29"/>
  <c r="X142" i="29"/>
  <c r="U136" i="29"/>
  <c r="V136" i="29"/>
  <c r="W136" i="29"/>
  <c r="U120" i="29"/>
  <c r="W120" i="29"/>
  <c r="V111" i="29"/>
  <c r="U111" i="29"/>
  <c r="X111" i="29"/>
  <c r="U81" i="29"/>
  <c r="AA81" i="29"/>
  <c r="X77" i="29"/>
  <c r="V64" i="29"/>
  <c r="U64" i="29"/>
  <c r="U55" i="29"/>
  <c r="W55" i="29"/>
  <c r="X55" i="29"/>
  <c r="U46" i="29"/>
  <c r="W46" i="29"/>
  <c r="V46" i="29"/>
  <c r="AA46" i="29"/>
  <c r="U204" i="29"/>
  <c r="X204" i="29"/>
  <c r="W133" i="29"/>
  <c r="X133" i="29"/>
  <c r="AA87" i="29"/>
  <c r="V87" i="29"/>
  <c r="X87" i="29"/>
  <c r="U84" i="29"/>
  <c r="X84" i="29"/>
  <c r="AA347" i="29"/>
  <c r="Z308" i="29"/>
  <c r="U248" i="29"/>
  <c r="V248" i="29"/>
  <c r="X225" i="29"/>
  <c r="V225" i="29"/>
  <c r="W225" i="29"/>
  <c r="W204" i="29"/>
  <c r="X159" i="29"/>
  <c r="U143" i="29"/>
  <c r="W143" i="29"/>
  <c r="X143" i="29"/>
  <c r="W125" i="29"/>
  <c r="V121" i="29"/>
  <c r="X121" i="29"/>
  <c r="W117" i="29"/>
  <c r="X117" i="29"/>
  <c r="U78" i="29"/>
  <c r="V78" i="29"/>
  <c r="X78" i="29"/>
  <c r="V62" i="29"/>
  <c r="V56" i="29"/>
  <c r="V30" i="29"/>
  <c r="U23" i="29"/>
  <c r="V23" i="29"/>
  <c r="W23" i="29"/>
  <c r="X486" i="29"/>
  <c r="V481" i="29"/>
  <c r="W480" i="29"/>
  <c r="W463" i="29"/>
  <c r="U447" i="29"/>
  <c r="U418" i="29"/>
  <c r="U407" i="29"/>
  <c r="AA352" i="29"/>
  <c r="U344" i="29"/>
  <c r="U303" i="29"/>
  <c r="W274" i="29"/>
  <c r="V271" i="29"/>
  <c r="U245" i="29"/>
  <c r="W245" i="29"/>
  <c r="X245" i="29"/>
  <c r="V222" i="29"/>
  <c r="W222" i="29"/>
  <c r="X222" i="29"/>
  <c r="U199" i="29"/>
  <c r="V199" i="29"/>
  <c r="W199" i="29"/>
  <c r="V159" i="29"/>
  <c r="U140" i="29"/>
  <c r="X126" i="29"/>
  <c r="U89" i="29"/>
  <c r="W88" i="29"/>
  <c r="V88" i="29"/>
  <c r="AA69" i="29"/>
  <c r="W67" i="29"/>
  <c r="AA67" i="29"/>
  <c r="V47" i="29"/>
  <c r="W47" i="29"/>
  <c r="AA47" i="29"/>
  <c r="X20" i="29"/>
  <c r="U85" i="29"/>
  <c r="W85" i="29"/>
  <c r="AA85" i="29"/>
  <c r="U79" i="29"/>
  <c r="W79" i="29"/>
  <c r="X79" i="29"/>
  <c r="X53" i="29"/>
  <c r="V48" i="29"/>
  <c r="U45" i="29"/>
  <c r="W45" i="29"/>
  <c r="X45" i="29"/>
  <c r="AA45" i="29"/>
  <c r="U36" i="29"/>
  <c r="X36" i="29"/>
  <c r="U31" i="29"/>
  <c r="AA299" i="29"/>
  <c r="U278" i="29"/>
  <c r="U273" i="29"/>
  <c r="AA249" i="29"/>
  <c r="U226" i="29"/>
  <c r="U223" i="29"/>
  <c r="V223" i="29"/>
  <c r="W223" i="29"/>
  <c r="W206" i="29"/>
  <c r="X206" i="29"/>
  <c r="V200" i="29"/>
  <c r="U172" i="29"/>
  <c r="W166" i="29"/>
  <c r="V160" i="29"/>
  <c r="X160" i="29"/>
  <c r="V151" i="29"/>
  <c r="X151" i="29"/>
  <c r="X76" i="29"/>
  <c r="W63" i="29"/>
  <c r="U63" i="29"/>
  <c r="V63" i="29"/>
  <c r="X63" i="29"/>
  <c r="U931" i="29"/>
  <c r="V931" i="29"/>
  <c r="W931" i="29"/>
  <c r="X931" i="29"/>
  <c r="Y931" i="29"/>
  <c r="Z931" i="29"/>
  <c r="U873" i="29"/>
  <c r="W873" i="29"/>
  <c r="X873" i="29"/>
  <c r="U333" i="29"/>
  <c r="U330" i="29"/>
  <c r="U325" i="29"/>
  <c r="Z318" i="29"/>
  <c r="U307" i="29"/>
  <c r="V303" i="29"/>
  <c r="V280" i="29"/>
  <c r="X277" i="29"/>
  <c r="W275" i="29"/>
  <c r="U264" i="29"/>
  <c r="U261" i="29"/>
  <c r="V255" i="29"/>
  <c r="X244" i="29"/>
  <c r="X242" i="29"/>
  <c r="W224" i="29"/>
  <c r="U213" i="29"/>
  <c r="W200" i="29"/>
  <c r="X198" i="29"/>
  <c r="U189" i="29"/>
  <c r="U186" i="29"/>
  <c r="V183" i="29"/>
  <c r="U173" i="29"/>
  <c r="X167" i="29"/>
  <c r="X144" i="29"/>
  <c r="X135" i="29"/>
  <c r="U127" i="29"/>
  <c r="U123" i="29"/>
  <c r="X116" i="29"/>
  <c r="W103" i="29"/>
  <c r="V83" i="29"/>
  <c r="W62" i="29"/>
  <c r="U61" i="29"/>
  <c r="X61" i="29"/>
  <c r="U40" i="29"/>
  <c r="U37" i="29"/>
  <c r="W31" i="29"/>
  <c r="W16" i="29"/>
  <c r="W15" i="29"/>
  <c r="U14" i="29"/>
  <c r="X13" i="29"/>
  <c r="X1029" i="29"/>
  <c r="W1028" i="29"/>
  <c r="U981" i="29"/>
  <c r="V981" i="29"/>
  <c r="W981" i="29"/>
  <c r="AA981" i="29"/>
  <c r="X936" i="29"/>
  <c r="Y936" i="29"/>
  <c r="Z936" i="29"/>
  <c r="U905" i="29"/>
  <c r="W905" i="29"/>
  <c r="X905" i="29"/>
  <c r="V276" i="29"/>
  <c r="W243" i="29"/>
  <c r="X233" i="29"/>
  <c r="W228" i="29"/>
  <c r="W198" i="29"/>
  <c r="X197" i="29"/>
  <c r="U193" i="29"/>
  <c r="U180" i="29"/>
  <c r="W167" i="29"/>
  <c r="X166" i="29"/>
  <c r="W144" i="29"/>
  <c r="W135" i="29"/>
  <c r="X134" i="29"/>
  <c r="U102" i="29"/>
  <c r="V102" i="29"/>
  <c r="U91" i="29"/>
  <c r="AA71" i="29"/>
  <c r="AA68" i="29"/>
  <c r="U49" i="29"/>
  <c r="V29" i="29"/>
  <c r="W29" i="29"/>
  <c r="W7" i="29"/>
  <c r="V1029" i="29"/>
  <c r="U1010" i="29"/>
  <c r="X1010" i="29"/>
  <c r="V998" i="29"/>
  <c r="U998" i="29"/>
  <c r="V348" i="29"/>
  <c r="U345" i="29"/>
  <c r="U340" i="29"/>
  <c r="U277" i="29"/>
  <c r="U256" i="29"/>
  <c r="V244" i="29"/>
  <c r="U234" i="29"/>
  <c r="X224" i="29"/>
  <c r="X200" i="29"/>
  <c r="U196" i="29"/>
  <c r="U103" i="29"/>
  <c r="U76" i="29"/>
  <c r="U62" i="29"/>
  <c r="X62" i="29"/>
  <c r="U52" i="29"/>
  <c r="W32" i="29"/>
  <c r="U32" i="29"/>
  <c r="V31" i="29"/>
  <c r="U30" i="29"/>
  <c r="AA20" i="29"/>
  <c r="W6" i="29"/>
  <c r="U1030" i="29"/>
  <c r="U1029" i="29"/>
  <c r="U1028" i="29"/>
  <c r="X1028" i="29"/>
  <c r="U930" i="29"/>
  <c r="V930" i="29"/>
  <c r="W930" i="29"/>
  <c r="X930" i="29"/>
  <c r="Y930" i="29"/>
  <c r="Z930" i="29"/>
  <c r="V970" i="29"/>
  <c r="W970" i="29"/>
  <c r="X970" i="29"/>
  <c r="U920" i="29"/>
  <c r="X920" i="29"/>
  <c r="U197" i="29"/>
  <c r="U166" i="29"/>
  <c r="U110" i="29"/>
  <c r="W110" i="29"/>
  <c r="U107" i="29"/>
  <c r="U77" i="29"/>
  <c r="X71" i="29"/>
  <c r="U69" i="29"/>
  <c r="W69" i="29"/>
  <c r="U53" i="29"/>
  <c r="V24" i="29"/>
  <c r="W8" i="29"/>
  <c r="U8" i="29"/>
  <c r="U1033" i="29"/>
  <c r="U1002" i="29"/>
  <c r="X1002" i="29"/>
  <c r="X956" i="29"/>
  <c r="V956" i="29"/>
  <c r="W956" i="29"/>
  <c r="U908" i="29"/>
  <c r="V908" i="29"/>
  <c r="U33" i="29"/>
  <c r="W27" i="29"/>
  <c r="U22" i="29"/>
  <c r="V22" i="29"/>
  <c r="V1021" i="29"/>
  <c r="U1021" i="29"/>
  <c r="X971" i="29"/>
  <c r="U953" i="29"/>
  <c r="W953" i="29"/>
  <c r="X953" i="29"/>
  <c r="Z929" i="29"/>
  <c r="U977" i="29"/>
  <c r="X968" i="29"/>
  <c r="X883" i="29"/>
  <c r="AA121" i="29"/>
  <c r="U104" i="29"/>
  <c r="U94" i="29"/>
  <c r="AA60" i="29"/>
  <c r="U38" i="29"/>
  <c r="U28" i="29"/>
  <c r="W24" i="29"/>
  <c r="U21" i="29"/>
  <c r="X7" i="29"/>
  <c r="X1031" i="29"/>
  <c r="V1025" i="29"/>
  <c r="X1023" i="29"/>
  <c r="W1015" i="29"/>
  <c r="U1011" i="29"/>
  <c r="X1008" i="29"/>
  <c r="U1003" i="29"/>
  <c r="X1000" i="29"/>
  <c r="V996" i="29"/>
  <c r="V993" i="29"/>
  <c r="V986" i="29"/>
  <c r="U985" i="29"/>
  <c r="X964" i="29"/>
  <c r="V962" i="29"/>
  <c r="U961" i="29"/>
  <c r="U958" i="29"/>
  <c r="W947" i="29"/>
  <c r="X946" i="29"/>
  <c r="U944" i="29"/>
  <c r="Y935" i="29"/>
  <c r="U933" i="29"/>
  <c r="U922" i="29"/>
  <c r="W913" i="29"/>
  <c r="X896" i="29"/>
  <c r="W883" i="29"/>
  <c r="X882" i="29"/>
  <c r="W972" i="29"/>
  <c r="Z939" i="29"/>
  <c r="U887" i="29"/>
  <c r="V883" i="29"/>
  <c r="W882" i="29"/>
  <c r="V1020" i="29"/>
  <c r="V1016" i="29"/>
  <c r="U1012" i="29"/>
  <c r="U1005" i="29"/>
  <c r="W1004" i="29"/>
  <c r="U997" i="29"/>
  <c r="U994" i="29"/>
  <c r="U972" i="29"/>
  <c r="U969" i="29"/>
  <c r="W965" i="29"/>
  <c r="X955" i="29"/>
  <c r="X952" i="29"/>
  <c r="V949" i="29"/>
  <c r="X948" i="29"/>
  <c r="V946" i="29"/>
  <c r="U945" i="29"/>
  <c r="U941" i="29"/>
  <c r="Y939" i="29"/>
  <c r="Z938" i="29"/>
  <c r="Z937" i="29"/>
  <c r="U928" i="29"/>
  <c r="U914" i="29"/>
  <c r="X904" i="29"/>
  <c r="U898" i="29"/>
  <c r="U884" i="29"/>
  <c r="V882" i="29"/>
  <c r="U881" i="29"/>
  <c r="X875" i="29"/>
  <c r="X872" i="29"/>
  <c r="Z985" i="29"/>
  <c r="W955" i="29"/>
  <c r="X954" i="29"/>
  <c r="X939" i="29"/>
  <c r="Y938" i="29"/>
  <c r="Y937" i="29"/>
  <c r="X906" i="29"/>
  <c r="X891" i="29"/>
  <c r="W875" i="29"/>
  <c r="X874" i="29"/>
  <c r="U6" i="29"/>
  <c r="U5" i="29"/>
  <c r="W4" i="29"/>
  <c r="W1024" i="29"/>
  <c r="V1013" i="29"/>
  <c r="U1009" i="29"/>
  <c r="U1001" i="29"/>
  <c r="V997" i="29"/>
  <c r="U983" i="29"/>
  <c r="X978" i="29"/>
  <c r="X973" i="29"/>
  <c r="U970" i="29"/>
  <c r="W954" i="29"/>
  <c r="Y943" i="29"/>
  <c r="X938" i="29"/>
  <c r="X937" i="29"/>
  <c r="U936" i="29"/>
  <c r="U932" i="29"/>
  <c r="U929" i="29"/>
  <c r="U917" i="29"/>
  <c r="U911" i="29"/>
  <c r="W906" i="29"/>
  <c r="X890" i="29"/>
  <c r="X889" i="29"/>
  <c r="U888" i="29"/>
  <c r="W874" i="29"/>
  <c r="W876" i="29"/>
  <c r="X876" i="29"/>
  <c r="W990" i="29"/>
  <c r="X990" i="29"/>
  <c r="Z982" i="29"/>
  <c r="U976" i="29"/>
  <c r="V976" i="29"/>
  <c r="W976" i="29"/>
  <c r="V925" i="29"/>
  <c r="W925" i="29"/>
  <c r="X925" i="29"/>
  <c r="V877" i="29"/>
  <c r="W877" i="29"/>
  <c r="X877" i="29"/>
  <c r="X1034" i="29"/>
  <c r="V1027" i="29"/>
  <c r="W1026" i="29"/>
  <c r="W1025" i="29"/>
  <c r="V1024" i="29"/>
  <c r="V1023" i="29"/>
  <c r="W1022" i="29"/>
  <c r="W1021" i="29"/>
  <c r="X1020" i="29"/>
  <c r="X1014" i="29"/>
  <c r="W1013" i="29"/>
  <c r="X1012" i="29"/>
  <c r="X1006" i="29"/>
  <c r="W1005" i="29"/>
  <c r="X1004" i="29"/>
  <c r="X998" i="29"/>
  <c r="X996" i="29"/>
  <c r="V991" i="29"/>
  <c r="W991" i="29"/>
  <c r="X991" i="29"/>
  <c r="V985" i="29"/>
  <c r="AA983" i="29"/>
  <c r="V982" i="29"/>
  <c r="X981" i="29"/>
  <c r="Y981" i="29"/>
  <c r="Z981" i="29"/>
  <c r="W977" i="29"/>
  <c r="W966" i="29"/>
  <c r="X966" i="29"/>
  <c r="X965" i="29"/>
  <c r="U964" i="29"/>
  <c r="U956" i="29"/>
  <c r="U948" i="29"/>
  <c r="U942" i="29"/>
  <c r="V942" i="29"/>
  <c r="W942" i="29"/>
  <c r="X942" i="29"/>
  <c r="Y942" i="29"/>
  <c r="U934" i="29"/>
  <c r="V934" i="29"/>
  <c r="W934" i="29"/>
  <c r="X934" i="29"/>
  <c r="Y934" i="29"/>
  <c r="W908" i="29"/>
  <c r="X908" i="29"/>
  <c r="U902" i="29"/>
  <c r="V902" i="29"/>
  <c r="W902" i="29"/>
  <c r="X902" i="29"/>
  <c r="U984" i="29"/>
  <c r="V984" i="29"/>
  <c r="W984" i="29"/>
  <c r="W924" i="29"/>
  <c r="X924" i="29"/>
  <c r="U918" i="29"/>
  <c r="V918" i="29"/>
  <c r="W918" i="29"/>
  <c r="X918" i="29"/>
  <c r="V901" i="29"/>
  <c r="W901" i="29"/>
  <c r="X901" i="29"/>
  <c r="X1026" i="29"/>
  <c r="X1025" i="29"/>
  <c r="X1024" i="29"/>
  <c r="W1023" i="29"/>
  <c r="U894" i="29"/>
  <c r="V894" i="29"/>
  <c r="W894" i="29"/>
  <c r="X894" i="29"/>
  <c r="W1034" i="29"/>
  <c r="X1033" i="29"/>
  <c r="V1026" i="29"/>
  <c r="U1025" i="29"/>
  <c r="U1024" i="29"/>
  <c r="U1023" i="29"/>
  <c r="W1020" i="29"/>
  <c r="X1019" i="29"/>
  <c r="W1012" i="29"/>
  <c r="X1011" i="29"/>
  <c r="X1003" i="29"/>
  <c r="W996" i="29"/>
  <c r="Z983" i="29"/>
  <c r="V977" i="29"/>
  <c r="W973" i="29"/>
  <c r="X972" i="29"/>
  <c r="V967" i="29"/>
  <c r="W967" i="29"/>
  <c r="X967" i="29"/>
  <c r="W957" i="29"/>
  <c r="X957" i="29"/>
  <c r="W949" i="29"/>
  <c r="X949" i="29"/>
  <c r="W940" i="29"/>
  <c r="X940" i="29"/>
  <c r="Y940" i="29"/>
  <c r="Z940" i="29"/>
  <c r="W932" i="29"/>
  <c r="X932" i="29"/>
  <c r="Y932" i="29"/>
  <c r="Z932" i="29"/>
  <c r="U926" i="29"/>
  <c r="V926" i="29"/>
  <c r="W926" i="29"/>
  <c r="X926" i="29"/>
  <c r="U919" i="29"/>
  <c r="V916" i="29"/>
  <c r="V909" i="29"/>
  <c r="W909" i="29"/>
  <c r="X909" i="29"/>
  <c r="W884" i="29"/>
  <c r="X884" i="29"/>
  <c r="V958" i="29"/>
  <c r="W958" i="29"/>
  <c r="X958" i="29"/>
  <c r="V950" i="29"/>
  <c r="W950" i="29"/>
  <c r="X950" i="29"/>
  <c r="Z943" i="29"/>
  <c r="V885" i="29"/>
  <c r="W885" i="29"/>
  <c r="X885" i="29"/>
  <c r="W1033" i="29"/>
  <c r="W1019" i="29"/>
  <c r="X1017" i="29"/>
  <c r="X1009" i="29"/>
  <c r="W1003" i="29"/>
  <c r="X1001" i="29"/>
  <c r="U992" i="29"/>
  <c r="V992" i="29"/>
  <c r="W992" i="29"/>
  <c r="AA984" i="29"/>
  <c r="W982" i="29"/>
  <c r="X982" i="29"/>
  <c r="Y982" i="29"/>
  <c r="W1032" i="29"/>
  <c r="W1031" i="29"/>
  <c r="X1030" i="29"/>
  <c r="X1021" i="29"/>
  <c r="V1019" i="29"/>
  <c r="W1018" i="29"/>
  <c r="W1017" i="29"/>
  <c r="V1015" i="29"/>
  <c r="X1015" i="29"/>
  <c r="W1014" i="29"/>
  <c r="X1013" i="29"/>
  <c r="V1011" i="29"/>
  <c r="W1010" i="29"/>
  <c r="W1009" i="29"/>
  <c r="V1007" i="29"/>
  <c r="X1007" i="29"/>
  <c r="W1006" i="29"/>
  <c r="X1005" i="29"/>
  <c r="V1003" i="29"/>
  <c r="W1002" i="29"/>
  <c r="W1001" i="29"/>
  <c r="V999" i="29"/>
  <c r="X999" i="29"/>
  <c r="W998" i="29"/>
  <c r="X997" i="29"/>
  <c r="W993" i="29"/>
  <c r="AA985" i="29"/>
  <c r="Z984" i="29"/>
  <c r="U973" i="29"/>
  <c r="X969" i="29"/>
  <c r="U968" i="29"/>
  <c r="V968" i="29"/>
  <c r="W968" i="29"/>
  <c r="W916" i="29"/>
  <c r="X916" i="29"/>
  <c r="U910" i="29"/>
  <c r="V910" i="29"/>
  <c r="W910" i="29"/>
  <c r="X910" i="29"/>
  <c r="U903" i="29"/>
  <c r="W1011" i="29"/>
  <c r="U1016" i="29"/>
  <c r="W1016" i="29"/>
  <c r="U1008" i="29"/>
  <c r="W1008" i="29"/>
  <c r="U1000" i="29"/>
  <c r="W1000" i="29"/>
  <c r="W989" i="29"/>
  <c r="Y984" i="29"/>
  <c r="V983" i="29"/>
  <c r="W983" i="29"/>
  <c r="X983" i="29"/>
  <c r="W974" i="29"/>
  <c r="X974" i="29"/>
  <c r="W969" i="29"/>
  <c r="U959" i="29"/>
  <c r="V959" i="29"/>
  <c r="W959" i="29"/>
  <c r="X959" i="29"/>
  <c r="U951" i="29"/>
  <c r="V951" i="29"/>
  <c r="W951" i="29"/>
  <c r="X951" i="29"/>
  <c r="V941" i="29"/>
  <c r="W941" i="29"/>
  <c r="X941" i="29"/>
  <c r="Y941" i="29"/>
  <c r="Z941" i="29"/>
  <c r="V933" i="29"/>
  <c r="W933" i="29"/>
  <c r="X933" i="29"/>
  <c r="Y933" i="29"/>
  <c r="Z933" i="29"/>
  <c r="V924" i="29"/>
  <c r="V917" i="29"/>
  <c r="W917" i="29"/>
  <c r="X917" i="29"/>
  <c r="W892" i="29"/>
  <c r="X892" i="29"/>
  <c r="U886" i="29"/>
  <c r="V886" i="29"/>
  <c r="W886" i="29"/>
  <c r="X886" i="29"/>
  <c r="V876" i="29"/>
  <c r="X1032" i="29"/>
  <c r="V1032" i="29"/>
  <c r="V1031" i="29"/>
  <c r="W1030" i="29"/>
  <c r="U1031" i="29"/>
  <c r="Z1024" i="29"/>
  <c r="Z1023" i="29"/>
  <c r="V1017" i="29"/>
  <c r="V1009" i="29"/>
  <c r="V1001" i="29"/>
  <c r="V990" i="29"/>
  <c r="V989" i="29"/>
  <c r="X984" i="29"/>
  <c r="V975" i="29"/>
  <c r="W975" i="29"/>
  <c r="X975" i="29"/>
  <c r="V969" i="29"/>
  <c r="U924" i="29"/>
  <c r="U901" i="29"/>
  <c r="W900" i="29"/>
  <c r="X900" i="29"/>
  <c r="V893" i="29"/>
  <c r="W893" i="29"/>
  <c r="X893" i="29"/>
  <c r="U876" i="29"/>
  <c r="V961" i="29"/>
  <c r="W960" i="29"/>
  <c r="V953" i="29"/>
  <c r="W952" i="29"/>
  <c r="V945" i="29"/>
  <c r="W944" i="29"/>
  <c r="X943" i="29"/>
  <c r="V937" i="29"/>
  <c r="W936" i="29"/>
  <c r="X935" i="29"/>
  <c r="V929" i="29"/>
  <c r="W928" i="29"/>
  <c r="X927" i="29"/>
  <c r="V921" i="29"/>
  <c r="W920" i="29"/>
  <c r="X919" i="29"/>
  <c r="V913" i="29"/>
  <c r="W912" i="29"/>
  <c r="X911" i="29"/>
  <c r="V905" i="29"/>
  <c r="W904" i="29"/>
  <c r="X903" i="29"/>
  <c r="W896" i="29"/>
  <c r="X895" i="29"/>
  <c r="V889" i="29"/>
  <c r="W888" i="29"/>
  <c r="X887" i="29"/>
  <c r="V881" i="29"/>
  <c r="W880" i="29"/>
  <c r="V873" i="29"/>
  <c r="W872" i="29"/>
  <c r="V960" i="29"/>
  <c r="V952" i="29"/>
  <c r="V944" i="29"/>
  <c r="W943" i="29"/>
  <c r="V936" i="29"/>
  <c r="W935" i="29"/>
  <c r="V928" i="29"/>
  <c r="W927" i="29"/>
  <c r="V920" i="29"/>
  <c r="W919" i="29"/>
  <c r="V912" i="29"/>
  <c r="W911" i="29"/>
  <c r="V904" i="29"/>
  <c r="W903" i="29"/>
  <c r="V896" i="29"/>
  <c r="W895" i="29"/>
  <c r="V888" i="29"/>
  <c r="W887" i="29"/>
  <c r="V880" i="29"/>
  <c r="V872" i="29"/>
  <c r="V943" i="29"/>
  <c r="V935" i="29"/>
  <c r="V927" i="29"/>
  <c r="V919" i="29"/>
  <c r="V911" i="29"/>
  <c r="V903" i="29"/>
  <c r="V895" i="29"/>
  <c r="V887" i="29"/>
  <c r="W839" i="29"/>
  <c r="X839" i="29"/>
  <c r="W831" i="29"/>
  <c r="X831" i="29"/>
  <c r="U737" i="29"/>
  <c r="V737" i="29"/>
  <c r="W737" i="29"/>
  <c r="U701" i="29"/>
  <c r="V701" i="29"/>
  <c r="W701" i="29"/>
  <c r="X694" i="29"/>
  <c r="U694" i="29"/>
  <c r="V694" i="29"/>
  <c r="U686" i="29"/>
  <c r="W686" i="29"/>
  <c r="X686" i="29"/>
  <c r="U682" i="29"/>
  <c r="W682" i="29"/>
  <c r="V669" i="29"/>
  <c r="X669" i="29"/>
  <c r="W565" i="29"/>
  <c r="X565" i="29"/>
  <c r="AA565" i="29"/>
  <c r="X706" i="29"/>
  <c r="U706" i="29"/>
  <c r="V706" i="29"/>
  <c r="W706" i="29"/>
  <c r="W468" i="29"/>
  <c r="X468" i="29"/>
  <c r="U468" i="29"/>
  <c r="V468" i="29"/>
  <c r="W329" i="29"/>
  <c r="X329" i="29"/>
  <c r="U329" i="29"/>
  <c r="V329" i="29"/>
  <c r="V824" i="29"/>
  <c r="W824" i="29"/>
  <c r="U769" i="29"/>
  <c r="V769" i="29"/>
  <c r="V712" i="29"/>
  <c r="W712" i="29"/>
  <c r="X712" i="29"/>
  <c r="U825" i="29"/>
  <c r="V825" i="29"/>
  <c r="AA822" i="29"/>
  <c r="AA821" i="29"/>
  <c r="W783" i="29"/>
  <c r="X783" i="29"/>
  <c r="U753" i="29"/>
  <c r="V753" i="29"/>
  <c r="U725" i="29"/>
  <c r="V725" i="29"/>
  <c r="W646" i="29"/>
  <c r="U646" i="29"/>
  <c r="V646" i="29"/>
  <c r="X646" i="29"/>
  <c r="V612" i="29"/>
  <c r="U612" i="29"/>
  <c r="W612" i="29"/>
  <c r="X612" i="29"/>
  <c r="AA612" i="29"/>
  <c r="X610" i="29"/>
  <c r="U610" i="29"/>
  <c r="V610" i="29"/>
  <c r="W610" i="29"/>
  <c r="AA610" i="29"/>
  <c r="AA607" i="29"/>
  <c r="U607" i="29"/>
  <c r="V607" i="29"/>
  <c r="W607" i="29"/>
  <c r="X607" i="29"/>
  <c r="U570" i="29"/>
  <c r="V570" i="29"/>
  <c r="W570" i="29"/>
  <c r="AA535" i="29"/>
  <c r="X535" i="29"/>
  <c r="U535" i="29"/>
  <c r="V535" i="29"/>
  <c r="W535" i="29"/>
  <c r="U501" i="29"/>
  <c r="V501" i="29"/>
  <c r="W501" i="29"/>
  <c r="X501" i="29"/>
  <c r="V800" i="29"/>
  <c r="W800" i="29"/>
  <c r="V792" i="29"/>
  <c r="W792" i="29"/>
  <c r="V784" i="29"/>
  <c r="W784" i="29"/>
  <c r="X778" i="29"/>
  <c r="U778" i="29"/>
  <c r="X770" i="29"/>
  <c r="U770" i="29"/>
  <c r="V757" i="29"/>
  <c r="U756" i="29"/>
  <c r="U745" i="29"/>
  <c r="V745" i="29"/>
  <c r="W745" i="29"/>
  <c r="X726" i="29"/>
  <c r="V720" i="29"/>
  <c r="W720" i="29"/>
  <c r="X720" i="29"/>
  <c r="U713" i="29"/>
  <c r="V713" i="29"/>
  <c r="W713" i="29"/>
  <c r="U688" i="29"/>
  <c r="V688" i="29"/>
  <c r="W688" i="29"/>
  <c r="X688" i="29"/>
  <c r="U683" i="29"/>
  <c r="X683" i="29"/>
  <c r="U670" i="29"/>
  <c r="W670" i="29"/>
  <c r="X670" i="29"/>
  <c r="U666" i="29"/>
  <c r="W666" i="29"/>
  <c r="V628" i="29"/>
  <c r="U628" i="29"/>
  <c r="W628" i="29"/>
  <c r="X628" i="29"/>
  <c r="AA628" i="29"/>
  <c r="U616" i="29"/>
  <c r="V616" i="29"/>
  <c r="W616" i="29"/>
  <c r="V744" i="29"/>
  <c r="W744" i="29"/>
  <c r="X744" i="29"/>
  <c r="V832" i="29"/>
  <c r="W832" i="29"/>
  <c r="W799" i="29"/>
  <c r="X799" i="29"/>
  <c r="W791" i="29"/>
  <c r="X791" i="29"/>
  <c r="X868" i="29"/>
  <c r="U841" i="29"/>
  <c r="V841" i="29"/>
  <c r="V869" i="29"/>
  <c r="U801" i="29"/>
  <c r="V801" i="29"/>
  <c r="X761" i="29"/>
  <c r="X738" i="29"/>
  <c r="U738" i="29"/>
  <c r="V738" i="29"/>
  <c r="U733" i="29"/>
  <c r="V733" i="29"/>
  <c r="X702" i="29"/>
  <c r="U702" i="29"/>
  <c r="V702" i="29"/>
  <c r="U697" i="29"/>
  <c r="V697" i="29"/>
  <c r="V605" i="29"/>
  <c r="X605" i="29"/>
  <c r="AA605" i="29"/>
  <c r="W544" i="29"/>
  <c r="AA544" i="29"/>
  <c r="V752" i="29"/>
  <c r="W752" i="29"/>
  <c r="V840" i="29"/>
  <c r="W840" i="29"/>
  <c r="X730" i="29"/>
  <c r="U730" i="29"/>
  <c r="V730" i="29"/>
  <c r="W869" i="29"/>
  <c r="AA823" i="29"/>
  <c r="AA817" i="29"/>
  <c r="X813" i="29"/>
  <c r="W868" i="29"/>
  <c r="V815" i="29"/>
  <c r="V814" i="29"/>
  <c r="W813" i="29"/>
  <c r="W812" i="29"/>
  <c r="X809" i="29"/>
  <c r="X765" i="29"/>
  <c r="X764" i="29"/>
  <c r="W759" i="29"/>
  <c r="X759" i="29"/>
  <c r="X754" i="29"/>
  <c r="U754" i="29"/>
  <c r="W867" i="29"/>
  <c r="AA826" i="29"/>
  <c r="AA825" i="29"/>
  <c r="W822" i="29"/>
  <c r="X821" i="29"/>
  <c r="X820" i="29"/>
  <c r="X816" i="29"/>
  <c r="U814" i="29"/>
  <c r="V813" i="29"/>
  <c r="V812" i="29"/>
  <c r="V808" i="29"/>
  <c r="W808" i="29"/>
  <c r="V767" i="29"/>
  <c r="W765" i="29"/>
  <c r="W764" i="29"/>
  <c r="V760" i="29"/>
  <c r="W760" i="29"/>
  <c r="W750" i="29"/>
  <c r="X749" i="29"/>
  <c r="V728" i="29"/>
  <c r="W728" i="29"/>
  <c r="X728" i="29"/>
  <c r="U721" i="29"/>
  <c r="V721" i="29"/>
  <c r="W721" i="29"/>
  <c r="U684" i="29"/>
  <c r="X684" i="29"/>
  <c r="U672" i="29"/>
  <c r="V672" i="29"/>
  <c r="W672" i="29"/>
  <c r="X672" i="29"/>
  <c r="U667" i="29"/>
  <c r="X667" i="29"/>
  <c r="U655" i="29"/>
  <c r="V655" i="29"/>
  <c r="W655" i="29"/>
  <c r="X655" i="29"/>
  <c r="V648" i="29"/>
  <c r="W648" i="29"/>
  <c r="X648" i="29"/>
  <c r="W571" i="29"/>
  <c r="AA571" i="29"/>
  <c r="U571" i="29"/>
  <c r="V571" i="29"/>
  <c r="X571" i="29"/>
  <c r="U833" i="29"/>
  <c r="V833" i="29"/>
  <c r="AA818" i="29"/>
  <c r="W814" i="29"/>
  <c r="X812" i="29"/>
  <c r="AA824" i="29"/>
  <c r="W807" i="29"/>
  <c r="X807" i="29"/>
  <c r="U793" i="29"/>
  <c r="V793" i="29"/>
  <c r="U785" i="29"/>
  <c r="V785" i="29"/>
  <c r="V868" i="29"/>
  <c r="X866" i="29"/>
  <c r="W866" i="29"/>
  <c r="X865" i="29"/>
  <c r="X864" i="29"/>
  <c r="X863" i="29"/>
  <c r="W862" i="29"/>
  <c r="X861" i="29"/>
  <c r="X849" i="29"/>
  <c r="X848" i="29"/>
  <c r="X847" i="29"/>
  <c r="W846" i="29"/>
  <c r="X845" i="29"/>
  <c r="W838" i="29"/>
  <c r="X837" i="29"/>
  <c r="W830" i="29"/>
  <c r="X829" i="29"/>
  <c r="W821" i="29"/>
  <c r="W820" i="29"/>
  <c r="X818" i="29"/>
  <c r="W815" i="29"/>
  <c r="X815" i="29"/>
  <c r="X814" i="29"/>
  <c r="U813" i="29"/>
  <c r="U812" i="29"/>
  <c r="V810" i="29"/>
  <c r="U809" i="29"/>
  <c r="V809" i="29"/>
  <c r="AA806" i="29"/>
  <c r="V765" i="29"/>
  <c r="U764" i="29"/>
  <c r="U761" i="29"/>
  <c r="V761" i="29"/>
  <c r="V750" i="29"/>
  <c r="V748" i="29"/>
  <c r="W748" i="29"/>
  <c r="X746" i="29"/>
  <c r="U746" i="29"/>
  <c r="V742" i="29"/>
  <c r="U741" i="29"/>
  <c r="V741" i="29"/>
  <c r="X714" i="29"/>
  <c r="U714" i="29"/>
  <c r="V714" i="29"/>
  <c r="V710" i="29"/>
  <c r="U709" i="29"/>
  <c r="V709" i="29"/>
  <c r="U689" i="29"/>
  <c r="U681" i="29"/>
  <c r="V681" i="29"/>
  <c r="X681" i="29"/>
  <c r="U613" i="29"/>
  <c r="V613" i="29"/>
  <c r="W613" i="29"/>
  <c r="X613" i="29"/>
  <c r="AA613" i="29"/>
  <c r="W611" i="29"/>
  <c r="U611" i="29"/>
  <c r="V611" i="29"/>
  <c r="X611" i="29"/>
  <c r="AA611" i="29"/>
  <c r="U777" i="29"/>
  <c r="V777" i="29"/>
  <c r="V866" i="29"/>
  <c r="W865" i="29"/>
  <c r="W864" i="29"/>
  <c r="V863" i="29"/>
  <c r="V862" i="29"/>
  <c r="W861" i="29"/>
  <c r="W849" i="29"/>
  <c r="W848" i="29"/>
  <c r="V847" i="29"/>
  <c r="V846" i="29"/>
  <c r="W845" i="29"/>
  <c r="V839" i="29"/>
  <c r="V838" i="29"/>
  <c r="W837" i="29"/>
  <c r="V831" i="29"/>
  <c r="V830" i="29"/>
  <c r="W829" i="29"/>
  <c r="X824" i="29"/>
  <c r="V821" i="29"/>
  <c r="V820" i="29"/>
  <c r="W818" i="29"/>
  <c r="V816" i="29"/>
  <c r="W816" i="29"/>
  <c r="W798" i="29"/>
  <c r="W790" i="29"/>
  <c r="X781" i="29"/>
  <c r="X780" i="29"/>
  <c r="X777" i="29"/>
  <c r="X773" i="29"/>
  <c r="X772" i="29"/>
  <c r="X769" i="29"/>
  <c r="W767" i="29"/>
  <c r="X767" i="29"/>
  <c r="X752" i="29"/>
  <c r="U749" i="29"/>
  <c r="V749" i="29"/>
  <c r="V736" i="29"/>
  <c r="W736" i="29"/>
  <c r="X736" i="29"/>
  <c r="U729" i="29"/>
  <c r="V729" i="29"/>
  <c r="W729" i="29"/>
  <c r="W718" i="29"/>
  <c r="W694" i="29"/>
  <c r="V693" i="29"/>
  <c r="W693" i="29"/>
  <c r="V685" i="29"/>
  <c r="X685" i="29"/>
  <c r="U525" i="29"/>
  <c r="AA525" i="29"/>
  <c r="W525" i="29"/>
  <c r="V525" i="29"/>
  <c r="X525" i="29"/>
  <c r="V700" i="29"/>
  <c r="W700" i="29"/>
  <c r="X700" i="29"/>
  <c r="V686" i="29"/>
  <c r="V682" i="29"/>
  <c r="W669" i="29"/>
  <c r="U668" i="29"/>
  <c r="X668" i="29"/>
  <c r="V865" i="29"/>
  <c r="U864" i="29"/>
  <c r="U863" i="29"/>
  <c r="U862" i="29"/>
  <c r="V849" i="29"/>
  <c r="U848" i="29"/>
  <c r="U847" i="29"/>
  <c r="U846" i="29"/>
  <c r="X840" i="29"/>
  <c r="U839" i="29"/>
  <c r="U838" i="29"/>
  <c r="X832" i="29"/>
  <c r="U831" i="29"/>
  <c r="U830" i="29"/>
  <c r="X826" i="29"/>
  <c r="X825" i="29"/>
  <c r="U824" i="29"/>
  <c r="W823" i="29"/>
  <c r="X823" i="29"/>
  <c r="X822" i="29"/>
  <c r="U820" i="29"/>
  <c r="V818" i="29"/>
  <c r="U817" i="29"/>
  <c r="V817" i="29"/>
  <c r="AA808" i="29"/>
  <c r="Y800" i="29"/>
  <c r="V799" i="29"/>
  <c r="V798" i="29"/>
  <c r="V791" i="29"/>
  <c r="V790" i="29"/>
  <c r="V783" i="29"/>
  <c r="W781" i="29"/>
  <c r="W780" i="29"/>
  <c r="W778" i="29"/>
  <c r="W777" i="29"/>
  <c r="V776" i="29"/>
  <c r="W776" i="29"/>
  <c r="W773" i="29"/>
  <c r="W772" i="29"/>
  <c r="W770" i="29"/>
  <c r="W769" i="29"/>
  <c r="V768" i="29"/>
  <c r="W768" i="29"/>
  <c r="X762" i="29"/>
  <c r="U762" i="29"/>
  <c r="X753" i="29"/>
  <c r="U752" i="29"/>
  <c r="W751" i="29"/>
  <c r="X751" i="29"/>
  <c r="X750" i="29"/>
  <c r="U744" i="29"/>
  <c r="X737" i="29"/>
  <c r="W730" i="29"/>
  <c r="X725" i="29"/>
  <c r="X722" i="29"/>
  <c r="U722" i="29"/>
  <c r="V722" i="29"/>
  <c r="V718" i="29"/>
  <c r="U717" i="29"/>
  <c r="V717" i="29"/>
  <c r="U712" i="29"/>
  <c r="X701" i="29"/>
  <c r="U673" i="29"/>
  <c r="U665" i="29"/>
  <c r="V665" i="29"/>
  <c r="X665" i="29"/>
  <c r="U656" i="29"/>
  <c r="U649" i="29"/>
  <c r="V649" i="29"/>
  <c r="W649" i="29"/>
  <c r="X649" i="29"/>
  <c r="V627" i="29"/>
  <c r="X627" i="29"/>
  <c r="AA627" i="29"/>
  <c r="U545" i="29"/>
  <c r="V545" i="29"/>
  <c r="W545" i="29"/>
  <c r="X545" i="29"/>
  <c r="W692" i="29"/>
  <c r="V691" i="29"/>
  <c r="V690" i="29"/>
  <c r="W689" i="29"/>
  <c r="V678" i="29"/>
  <c r="W677" i="29"/>
  <c r="W676" i="29"/>
  <c r="V675" i="29"/>
  <c r="V674" i="29"/>
  <c r="W673" i="29"/>
  <c r="V662" i="29"/>
  <c r="W661" i="29"/>
  <c r="W660" i="29"/>
  <c r="V659" i="29"/>
  <c r="V658" i="29"/>
  <c r="V657" i="29"/>
  <c r="W656" i="29"/>
  <c r="V642" i="29"/>
  <c r="V641" i="29"/>
  <c r="W640" i="29"/>
  <c r="W639" i="29"/>
  <c r="X637" i="29"/>
  <c r="W636" i="29"/>
  <c r="X634" i="29"/>
  <c r="AA634" i="29"/>
  <c r="U629" i="29"/>
  <c r="V629" i="29"/>
  <c r="X601" i="29"/>
  <c r="W600" i="29"/>
  <c r="W598" i="29"/>
  <c r="X597" i="29"/>
  <c r="X596" i="29"/>
  <c r="X595" i="29"/>
  <c r="W594" i="29"/>
  <c r="X593" i="29"/>
  <c r="X592" i="29"/>
  <c r="X591" i="29"/>
  <c r="X578" i="29"/>
  <c r="W578" i="29"/>
  <c r="V572" i="29"/>
  <c r="AA572" i="29"/>
  <c r="X561" i="29"/>
  <c r="X560" i="29"/>
  <c r="W553" i="29"/>
  <c r="X552" i="29"/>
  <c r="X551" i="29"/>
  <c r="W537" i="29"/>
  <c r="X537" i="29"/>
  <c r="X536" i="29"/>
  <c r="W511" i="29"/>
  <c r="X511" i="29"/>
  <c r="U511" i="29"/>
  <c r="V511" i="29"/>
  <c r="X743" i="29"/>
  <c r="X735" i="29"/>
  <c r="X711" i="29"/>
  <c r="X699" i="29"/>
  <c r="V689" i="29"/>
  <c r="X687" i="29"/>
  <c r="U678" i="29"/>
  <c r="V673" i="29"/>
  <c r="X671" i="29"/>
  <c r="U662" i="29"/>
  <c r="V656" i="29"/>
  <c r="V643" i="29"/>
  <c r="U642" i="29"/>
  <c r="V640" i="29"/>
  <c r="V639" i="29"/>
  <c r="W637" i="29"/>
  <c r="W635" i="29"/>
  <c r="AA635" i="29"/>
  <c r="X623" i="29"/>
  <c r="X621" i="29"/>
  <c r="X620" i="29"/>
  <c r="X619" i="29"/>
  <c r="W618" i="29"/>
  <c r="AA606" i="29"/>
  <c r="W602" i="29"/>
  <c r="V601" i="29"/>
  <c r="V600" i="29"/>
  <c r="V598" i="29"/>
  <c r="W597" i="29"/>
  <c r="W596" i="29"/>
  <c r="V595" i="29"/>
  <c r="V594" i="29"/>
  <c r="W593" i="29"/>
  <c r="W592" i="29"/>
  <c r="W591" i="29"/>
  <c r="X583" i="29"/>
  <c r="W579" i="29"/>
  <c r="X579" i="29"/>
  <c r="U574" i="29"/>
  <c r="U573" i="29"/>
  <c r="AA573" i="29"/>
  <c r="W552" i="29"/>
  <c r="W551" i="29"/>
  <c r="X540" i="29"/>
  <c r="X538" i="29"/>
  <c r="V538" i="29"/>
  <c r="W527" i="29"/>
  <c r="AA527" i="29"/>
  <c r="V527" i="29"/>
  <c r="U517" i="29"/>
  <c r="W517" i="29"/>
  <c r="W483" i="29"/>
  <c r="X483" i="29"/>
  <c r="U483" i="29"/>
  <c r="V483" i="29"/>
  <c r="X727" i="29"/>
  <c r="X719" i="29"/>
  <c r="U693" i="29"/>
  <c r="V692" i="29"/>
  <c r="W691" i="29"/>
  <c r="X690" i="29"/>
  <c r="U677" i="29"/>
  <c r="V676" i="29"/>
  <c r="W675" i="29"/>
  <c r="X674" i="29"/>
  <c r="U661" i="29"/>
  <c r="V660" i="29"/>
  <c r="W659" i="29"/>
  <c r="X658" i="29"/>
  <c r="X657" i="29"/>
  <c r="X653" i="29"/>
  <c r="X652" i="29"/>
  <c r="X651" i="29"/>
  <c r="W650" i="29"/>
  <c r="W644" i="29"/>
  <c r="X642" i="29"/>
  <c r="W642" i="29"/>
  <c r="X641" i="29"/>
  <c r="U639" i="29"/>
  <c r="V636" i="29"/>
  <c r="AA636" i="29"/>
  <c r="X625" i="29"/>
  <c r="X624" i="29"/>
  <c r="V623" i="29"/>
  <c r="V622" i="29"/>
  <c r="W621" i="29"/>
  <c r="W620" i="29"/>
  <c r="V619" i="29"/>
  <c r="V618" i="29"/>
  <c r="W617" i="29"/>
  <c r="X615" i="29"/>
  <c r="AA608" i="29"/>
  <c r="X603" i="29"/>
  <c r="AA599" i="29"/>
  <c r="X599" i="29"/>
  <c r="V593" i="29"/>
  <c r="V592" i="29"/>
  <c r="V591" i="29"/>
  <c r="X585" i="29"/>
  <c r="X584" i="29"/>
  <c r="W583" i="29"/>
  <c r="V582" i="29"/>
  <c r="V580" i="29"/>
  <c r="X580" i="29"/>
  <c r="AA577" i="29"/>
  <c r="AA576" i="29"/>
  <c r="X569" i="29"/>
  <c r="X563" i="29"/>
  <c r="AA559" i="29"/>
  <c r="W559" i="29"/>
  <c r="U557" i="29"/>
  <c r="V556" i="29"/>
  <c r="W555" i="29"/>
  <c r="X554" i="29"/>
  <c r="V552" i="29"/>
  <c r="V551" i="29"/>
  <c r="X549" i="29"/>
  <c r="X548" i="29"/>
  <c r="X547" i="29"/>
  <c r="W546" i="29"/>
  <c r="X542" i="29"/>
  <c r="X541" i="29"/>
  <c r="W539" i="29"/>
  <c r="V539" i="29"/>
  <c r="AA536" i="29"/>
  <c r="X521" i="29"/>
  <c r="W519" i="29"/>
  <c r="V519" i="29"/>
  <c r="W508" i="29"/>
  <c r="X508" i="29"/>
  <c r="U493" i="29"/>
  <c r="V493" i="29"/>
  <c r="W493" i="29"/>
  <c r="W643" i="29"/>
  <c r="X643" i="29"/>
  <c r="U637" i="29"/>
  <c r="AA637" i="29"/>
  <c r="V621" i="29"/>
  <c r="U620" i="29"/>
  <c r="U619" i="29"/>
  <c r="U618" i="29"/>
  <c r="X602" i="29"/>
  <c r="V602" i="29"/>
  <c r="W601" i="29"/>
  <c r="X600" i="29"/>
  <c r="U597" i="29"/>
  <c r="V596" i="29"/>
  <c r="W595" i="29"/>
  <c r="X594" i="29"/>
  <c r="U593" i="29"/>
  <c r="U592" i="29"/>
  <c r="U591" i="29"/>
  <c r="U581" i="29"/>
  <c r="X581" i="29"/>
  <c r="AA578" i="29"/>
  <c r="X568" i="29"/>
  <c r="X562" i="29"/>
  <c r="U562" i="29"/>
  <c r="V561" i="29"/>
  <c r="W560" i="29"/>
  <c r="U552" i="29"/>
  <c r="U551" i="29"/>
  <c r="X544" i="29"/>
  <c r="W542" i="29"/>
  <c r="V540" i="29"/>
  <c r="W540" i="29"/>
  <c r="AA537" i="29"/>
  <c r="V520" i="29"/>
  <c r="W520" i="29"/>
  <c r="W496" i="29"/>
  <c r="X496" i="29"/>
  <c r="U496" i="29"/>
  <c r="V490" i="29"/>
  <c r="W490" i="29"/>
  <c r="V448" i="29"/>
  <c r="W448" i="29"/>
  <c r="X448" i="29"/>
  <c r="U448" i="29"/>
  <c r="V644" i="29"/>
  <c r="X644" i="29"/>
  <c r="AA623" i="29"/>
  <c r="W623" i="29"/>
  <c r="W603" i="29"/>
  <c r="V603" i="29"/>
  <c r="AA583" i="29"/>
  <c r="V583" i="29"/>
  <c r="W563" i="29"/>
  <c r="U563" i="29"/>
  <c r="U541" i="29"/>
  <c r="W541" i="29"/>
  <c r="U521" i="29"/>
  <c r="W521" i="29"/>
  <c r="U509" i="29"/>
  <c r="V509" i="29"/>
  <c r="W509" i="29"/>
  <c r="X509" i="29"/>
  <c r="V500" i="29"/>
  <c r="U500" i="29"/>
  <c r="W500" i="29"/>
  <c r="X500" i="29"/>
  <c r="W740" i="29"/>
  <c r="W732" i="29"/>
  <c r="W724" i="29"/>
  <c r="W716" i="29"/>
  <c r="W708" i="29"/>
  <c r="W696" i="29"/>
  <c r="X695" i="29"/>
  <c r="W680" i="29"/>
  <c r="X679" i="29"/>
  <c r="W664" i="29"/>
  <c r="X663" i="29"/>
  <c r="U645" i="29"/>
  <c r="X645" i="29"/>
  <c r="W634" i="29"/>
  <c r="W633" i="29"/>
  <c r="X626" i="29"/>
  <c r="U626" i="29"/>
  <c r="W609" i="29"/>
  <c r="X608" i="29"/>
  <c r="W606" i="29"/>
  <c r="V604" i="29"/>
  <c r="W604" i="29"/>
  <c r="AA601" i="29"/>
  <c r="AA600" i="29"/>
  <c r="AA597" i="29"/>
  <c r="AA596" i="29"/>
  <c r="AA595" i="29"/>
  <c r="AA594" i="29"/>
  <c r="W577" i="29"/>
  <c r="X576" i="29"/>
  <c r="X575" i="29"/>
  <c r="X572" i="29"/>
  <c r="V568" i="29"/>
  <c r="W566" i="29"/>
  <c r="V564" i="29"/>
  <c r="U564" i="29"/>
  <c r="AA561" i="29"/>
  <c r="AA560" i="29"/>
  <c r="AA543" i="29"/>
  <c r="U543" i="29"/>
  <c r="AA539" i="29"/>
  <c r="W536" i="29"/>
  <c r="W523" i="29"/>
  <c r="V523" i="29"/>
  <c r="U513" i="29"/>
  <c r="V513" i="29"/>
  <c r="W513" i="29"/>
  <c r="W491" i="29"/>
  <c r="U491" i="29"/>
  <c r="V491" i="29"/>
  <c r="X491" i="29"/>
  <c r="U685" i="29"/>
  <c r="V684" i="29"/>
  <c r="W683" i="29"/>
  <c r="X682" i="29"/>
  <c r="U669" i="29"/>
  <c r="V668" i="29"/>
  <c r="W667" i="29"/>
  <c r="X666" i="29"/>
  <c r="U648" i="29"/>
  <c r="AA643" i="29"/>
  <c r="X635" i="29"/>
  <c r="V634" i="29"/>
  <c r="V633" i="29"/>
  <c r="X629" i="29"/>
  <c r="W627" i="29"/>
  <c r="U627" i="29"/>
  <c r="AA622" i="29"/>
  <c r="AA621" i="29"/>
  <c r="AA620" i="29"/>
  <c r="AA619" i="29"/>
  <c r="AA618" i="29"/>
  <c r="W608" i="29"/>
  <c r="U606" i="29"/>
  <c r="U605" i="29"/>
  <c r="W605" i="29"/>
  <c r="AA602" i="29"/>
  <c r="AA582" i="29"/>
  <c r="AA581" i="29"/>
  <c r="V578" i="29"/>
  <c r="V577" i="29"/>
  <c r="W575" i="29"/>
  <c r="X573" i="29"/>
  <c r="W572" i="29"/>
  <c r="X570" i="29"/>
  <c r="AA570" i="29"/>
  <c r="V566" i="29"/>
  <c r="U565" i="29"/>
  <c r="V565" i="29"/>
  <c r="AA562" i="29"/>
  <c r="U544" i="29"/>
  <c r="V537" i="29"/>
  <c r="V536" i="29"/>
  <c r="V524" i="29"/>
  <c r="W524" i="29"/>
  <c r="U471" i="29"/>
  <c r="V471" i="29"/>
  <c r="W471" i="29"/>
  <c r="X471" i="29"/>
  <c r="X533" i="29"/>
  <c r="W516" i="29"/>
  <c r="V515" i="29"/>
  <c r="V512" i="29"/>
  <c r="W512" i="29"/>
  <c r="V492" i="29"/>
  <c r="U492" i="29"/>
  <c r="W475" i="29"/>
  <c r="X475" i="29"/>
  <c r="U475" i="29"/>
  <c r="X467" i="29"/>
  <c r="U467" i="29"/>
  <c r="U434" i="29"/>
  <c r="V434" i="29"/>
  <c r="W434" i="29"/>
  <c r="X434" i="29"/>
  <c r="U416" i="29"/>
  <c r="V416" i="29"/>
  <c r="W416" i="29"/>
  <c r="X416" i="29"/>
  <c r="U390" i="29"/>
  <c r="V390" i="29"/>
  <c r="W390" i="29"/>
  <c r="X390" i="29"/>
  <c r="AA390" i="29"/>
  <c r="X360" i="29"/>
  <c r="W360" i="29"/>
  <c r="AA360" i="29"/>
  <c r="U360" i="29"/>
  <c r="V360" i="29"/>
  <c r="U101" i="29"/>
  <c r="V101" i="29"/>
  <c r="X101" i="29"/>
  <c r="W101" i="29"/>
  <c r="U98" i="29"/>
  <c r="V98" i="29"/>
  <c r="U441" i="29"/>
  <c r="V441" i="29"/>
  <c r="W441" i="29"/>
  <c r="U381" i="29"/>
  <c r="X381" i="29"/>
  <c r="AA381" i="29"/>
  <c r="W381" i="29"/>
  <c r="U285" i="29"/>
  <c r="V285" i="29"/>
  <c r="W285" i="29"/>
  <c r="X285" i="29"/>
  <c r="U269" i="29"/>
  <c r="V269" i="29"/>
  <c r="W269" i="29"/>
  <c r="X269" i="29"/>
  <c r="V129" i="29"/>
  <c r="W129" i="29"/>
  <c r="X129" i="29"/>
  <c r="U129" i="29"/>
  <c r="V497" i="29"/>
  <c r="W497" i="29"/>
  <c r="W445" i="29"/>
  <c r="X445" i="29"/>
  <c r="X530" i="29"/>
  <c r="U529" i="29"/>
  <c r="V528" i="29"/>
  <c r="X507" i="29"/>
  <c r="U505" i="29"/>
  <c r="X498" i="29"/>
  <c r="U498" i="29"/>
  <c r="V498" i="29"/>
  <c r="X446" i="29"/>
  <c r="V446" i="29"/>
  <c r="W446" i="29"/>
  <c r="U424" i="29"/>
  <c r="V424" i="29"/>
  <c r="W424" i="29"/>
  <c r="X424" i="29"/>
  <c r="W403" i="29"/>
  <c r="U403" i="29"/>
  <c r="V403" i="29"/>
  <c r="X403" i="29"/>
  <c r="X506" i="29"/>
  <c r="U506" i="29"/>
  <c r="U502" i="29"/>
  <c r="V502" i="29"/>
  <c r="U704" i="29"/>
  <c r="V704" i="29"/>
  <c r="W704" i="29"/>
  <c r="X704" i="29"/>
  <c r="U315" i="29"/>
  <c r="Z315" i="29"/>
  <c r="X315" i="29"/>
  <c r="Y315" i="29"/>
  <c r="AA533" i="29"/>
  <c r="W507" i="29"/>
  <c r="U507" i="29"/>
  <c r="W499" i="29"/>
  <c r="U499" i="29"/>
  <c r="V499" i="29"/>
  <c r="U486" i="29"/>
  <c r="V486" i="29"/>
  <c r="W486" i="29"/>
  <c r="W447" i="29"/>
  <c r="X447" i="29"/>
  <c r="V447" i="29"/>
  <c r="U355" i="29"/>
  <c r="W355" i="29"/>
  <c r="X355" i="29"/>
  <c r="AA355" i="29"/>
  <c r="V355" i="29"/>
  <c r="X323" i="29"/>
  <c r="U589" i="29"/>
  <c r="V588" i="29"/>
  <c r="W587" i="29"/>
  <c r="X586" i="29"/>
  <c r="X512" i="29"/>
  <c r="U510" i="29"/>
  <c r="V508" i="29"/>
  <c r="U508" i="29"/>
  <c r="X492" i="29"/>
  <c r="X490" i="29"/>
  <c r="U490" i="29"/>
  <c r="X482" i="29"/>
  <c r="U482" i="29"/>
  <c r="U478" i="29"/>
  <c r="V478" i="29"/>
  <c r="W478" i="29"/>
  <c r="W467" i="29"/>
  <c r="U464" i="29"/>
  <c r="V464" i="29"/>
  <c r="W464" i="29"/>
  <c r="X464" i="29"/>
  <c r="U440" i="29"/>
  <c r="U385" i="29"/>
  <c r="V385" i="29"/>
  <c r="W385" i="29"/>
  <c r="X385" i="29"/>
  <c r="AA385" i="29"/>
  <c r="V17" i="29"/>
  <c r="W17" i="29"/>
  <c r="X17" i="29"/>
  <c r="U17" i="29"/>
  <c r="V132" i="29"/>
  <c r="W132" i="29"/>
  <c r="X132" i="29"/>
  <c r="U132" i="29"/>
  <c r="AA34" i="29"/>
  <c r="X377" i="29"/>
  <c r="AA377" i="29"/>
  <c r="W361" i="29"/>
  <c r="X361" i="29"/>
  <c r="AA361" i="29"/>
  <c r="W353" i="29"/>
  <c r="U353" i="29"/>
  <c r="V353" i="29"/>
  <c r="X353" i="29"/>
  <c r="V350" i="29"/>
  <c r="W350" i="29"/>
  <c r="X350" i="29"/>
  <c r="U311" i="29"/>
  <c r="V311" i="29"/>
  <c r="W311" i="29"/>
  <c r="Z311" i="29"/>
  <c r="Y305" i="29"/>
  <c r="V305" i="29"/>
  <c r="W305" i="29"/>
  <c r="X305" i="29"/>
  <c r="Z305" i="29"/>
  <c r="W283" i="29"/>
  <c r="U283" i="29"/>
  <c r="V283" i="29"/>
  <c r="X283" i="29"/>
  <c r="W217" i="29"/>
  <c r="X217" i="29"/>
  <c r="U217" i="29"/>
  <c r="V217" i="29"/>
  <c r="U165" i="29"/>
  <c r="V165" i="29"/>
  <c r="X165" i="29"/>
  <c r="W165" i="29"/>
  <c r="W155" i="29"/>
  <c r="X155" i="29"/>
  <c r="U155" i="29"/>
  <c r="V155" i="29"/>
  <c r="V112" i="29"/>
  <c r="W112" i="29"/>
  <c r="X112" i="29"/>
  <c r="U112" i="29"/>
  <c r="V104" i="29"/>
  <c r="W104" i="29"/>
  <c r="X104" i="29"/>
  <c r="V96" i="29"/>
  <c r="W96" i="29"/>
  <c r="X96" i="29"/>
  <c r="V57" i="29"/>
  <c r="W57" i="29"/>
  <c r="X57" i="29"/>
  <c r="U57" i="29"/>
  <c r="W465" i="29"/>
  <c r="U460" i="29"/>
  <c r="W458" i="29"/>
  <c r="U453" i="29"/>
  <c r="W438" i="29"/>
  <c r="X437" i="29"/>
  <c r="W431" i="29"/>
  <c r="X431" i="29"/>
  <c r="X430" i="29"/>
  <c r="U425" i="29"/>
  <c r="V425" i="29"/>
  <c r="W425" i="29"/>
  <c r="V421" i="29"/>
  <c r="W413" i="29"/>
  <c r="U406" i="29"/>
  <c r="V406" i="29"/>
  <c r="W406" i="29"/>
  <c r="X406" i="29"/>
  <c r="W400" i="29"/>
  <c r="X400" i="29"/>
  <c r="AA384" i="29"/>
  <c r="X378" i="29"/>
  <c r="W378" i="29"/>
  <c r="AA378" i="29"/>
  <c r="V356" i="29"/>
  <c r="AA351" i="29"/>
  <c r="U351" i="29"/>
  <c r="V351" i="29"/>
  <c r="W351" i="29"/>
  <c r="X351" i="29"/>
  <c r="U348" i="29"/>
  <c r="W348" i="29"/>
  <c r="X348" i="29"/>
  <c r="V324" i="29"/>
  <c r="V314" i="29"/>
  <c r="U253" i="29"/>
  <c r="V253" i="29"/>
  <c r="W253" i="29"/>
  <c r="X253" i="29"/>
  <c r="W461" i="29"/>
  <c r="X461" i="29"/>
  <c r="W454" i="29"/>
  <c r="X454" i="29"/>
  <c r="U449" i="29"/>
  <c r="V449" i="29"/>
  <c r="W449" i="29"/>
  <c r="U442" i="29"/>
  <c r="V442" i="29"/>
  <c r="V432" i="29"/>
  <c r="W432" i="29"/>
  <c r="X432" i="29"/>
  <c r="V404" i="29"/>
  <c r="U404" i="29"/>
  <c r="W404" i="29"/>
  <c r="X404" i="29"/>
  <c r="V401" i="29"/>
  <c r="W401" i="29"/>
  <c r="X401" i="29"/>
  <c r="AA383" i="29"/>
  <c r="V383" i="29"/>
  <c r="W383" i="29"/>
  <c r="X383" i="29"/>
  <c r="W382" i="29"/>
  <c r="X382" i="29"/>
  <c r="V362" i="29"/>
  <c r="X362" i="29"/>
  <c r="AA362" i="29"/>
  <c r="X356" i="29"/>
  <c r="AA356" i="29"/>
  <c r="V330" i="29"/>
  <c r="W330" i="29"/>
  <c r="X330" i="29"/>
  <c r="V327" i="29"/>
  <c r="W327" i="29"/>
  <c r="X327" i="29"/>
  <c r="U324" i="29"/>
  <c r="X324" i="29"/>
  <c r="U314" i="29"/>
  <c r="W314" i="29"/>
  <c r="Y314" i="29"/>
  <c r="Z314" i="29"/>
  <c r="W251" i="29"/>
  <c r="U251" i="29"/>
  <c r="V251" i="29"/>
  <c r="X251" i="29"/>
  <c r="AA251" i="29"/>
  <c r="X208" i="29"/>
  <c r="W208" i="29"/>
  <c r="U208" i="29"/>
  <c r="V208" i="29"/>
  <c r="V168" i="29"/>
  <c r="W168" i="29"/>
  <c r="X168" i="29"/>
  <c r="V484" i="29"/>
  <c r="W484" i="29"/>
  <c r="V476" i="29"/>
  <c r="W476" i="29"/>
  <c r="V469" i="29"/>
  <c r="W469" i="29"/>
  <c r="V462" i="29"/>
  <c r="W462" i="29"/>
  <c r="V455" i="29"/>
  <c r="W455" i="29"/>
  <c r="V437" i="29"/>
  <c r="W422" i="29"/>
  <c r="X422" i="29"/>
  <c r="U413" i="29"/>
  <c r="V389" i="29"/>
  <c r="W380" i="29"/>
  <c r="W379" i="29"/>
  <c r="X379" i="29"/>
  <c r="AA379" i="29"/>
  <c r="AA357" i="29"/>
  <c r="U357" i="29"/>
  <c r="X357" i="29"/>
  <c r="V354" i="29"/>
  <c r="X354" i="29"/>
  <c r="U354" i="29"/>
  <c r="W354" i="29"/>
  <c r="AA350" i="29"/>
  <c r="AA349" i="29"/>
  <c r="U349" i="29"/>
  <c r="V349" i="29"/>
  <c r="W349" i="29"/>
  <c r="X349" i="29"/>
  <c r="U194" i="29"/>
  <c r="W185" i="29"/>
  <c r="X185" i="29"/>
  <c r="U185" i="29"/>
  <c r="V185" i="29"/>
  <c r="U485" i="29"/>
  <c r="V485" i="29"/>
  <c r="U477" i="29"/>
  <c r="V477" i="29"/>
  <c r="U470" i="29"/>
  <c r="V470" i="29"/>
  <c r="U463" i="29"/>
  <c r="V463" i="29"/>
  <c r="U456" i="29"/>
  <c r="V456" i="29"/>
  <c r="W439" i="29"/>
  <c r="X439" i="29"/>
  <c r="X438" i="29"/>
  <c r="U433" i="29"/>
  <c r="V433" i="29"/>
  <c r="W433" i="29"/>
  <c r="U426" i="29"/>
  <c r="V426" i="29"/>
  <c r="V423" i="29"/>
  <c r="W423" i="29"/>
  <c r="X423" i="29"/>
  <c r="W414" i="29"/>
  <c r="X414" i="29"/>
  <c r="X402" i="29"/>
  <c r="U402" i="29"/>
  <c r="V402" i="29"/>
  <c r="W402" i="29"/>
  <c r="AA382" i="29"/>
  <c r="U363" i="29"/>
  <c r="W363" i="29"/>
  <c r="AA363" i="29"/>
  <c r="AA359" i="29"/>
  <c r="W359" i="29"/>
  <c r="X359" i="29"/>
  <c r="U331" i="29"/>
  <c r="V331" i="29"/>
  <c r="W331" i="29"/>
  <c r="X328" i="29"/>
  <c r="U328" i="29"/>
  <c r="V328" i="29"/>
  <c r="W328" i="29"/>
  <c r="V310" i="29"/>
  <c r="W310" i="29"/>
  <c r="X310" i="29"/>
  <c r="U310" i="29"/>
  <c r="Y310" i="29"/>
  <c r="Z310" i="29"/>
  <c r="V308" i="29"/>
  <c r="W308" i="29"/>
  <c r="X308" i="29"/>
  <c r="Y308" i="29"/>
  <c r="U450" i="29"/>
  <c r="V450" i="29"/>
  <c r="V440" i="29"/>
  <c r="W440" i="29"/>
  <c r="X440" i="29"/>
  <c r="V415" i="29"/>
  <c r="W415" i="29"/>
  <c r="X415" i="29"/>
  <c r="U405" i="29"/>
  <c r="V405" i="29"/>
  <c r="W405" i="29"/>
  <c r="X405" i="29"/>
  <c r="U387" i="29"/>
  <c r="V384" i="29"/>
  <c r="W384" i="29"/>
  <c r="X384" i="29"/>
  <c r="V380" i="29"/>
  <c r="X380" i="29"/>
  <c r="AA380" i="29"/>
  <c r="W377" i="29"/>
  <c r="AA353" i="29"/>
  <c r="X352" i="29"/>
  <c r="U352" i="29"/>
  <c r="V352" i="29"/>
  <c r="W352" i="29"/>
  <c r="V347" i="29"/>
  <c r="U342" i="29"/>
  <c r="V342" i="29"/>
  <c r="W342" i="29"/>
  <c r="X282" i="29"/>
  <c r="U282" i="29"/>
  <c r="V282" i="29"/>
  <c r="W282" i="29"/>
  <c r="X266" i="29"/>
  <c r="U266" i="29"/>
  <c r="V266" i="29"/>
  <c r="W266" i="29"/>
  <c r="X216" i="29"/>
  <c r="U216" i="29"/>
  <c r="V216" i="29"/>
  <c r="W216" i="29"/>
  <c r="W212" i="29"/>
  <c r="X212" i="29"/>
  <c r="W209" i="29"/>
  <c r="X209" i="29"/>
  <c r="V209" i="29"/>
  <c r="U10" i="29"/>
  <c r="V10" i="29"/>
  <c r="W10" i="29"/>
  <c r="X10" i="29"/>
  <c r="V418" i="29"/>
  <c r="W417" i="29"/>
  <c r="V408" i="29"/>
  <c r="W407" i="29"/>
  <c r="V392" i="29"/>
  <c r="X389" i="29"/>
  <c r="X388" i="29"/>
  <c r="X387" i="29"/>
  <c r="W386" i="29"/>
  <c r="V370" i="29"/>
  <c r="X370" i="29"/>
  <c r="AA365" i="29"/>
  <c r="U365" i="29"/>
  <c r="V345" i="29"/>
  <c r="V344" i="29"/>
  <c r="W340" i="29"/>
  <c r="V338" i="29"/>
  <c r="X338" i="29"/>
  <c r="W332" i="29"/>
  <c r="W321" i="29"/>
  <c r="X321" i="29"/>
  <c r="V316" i="29"/>
  <c r="X313" i="29"/>
  <c r="X306" i="29"/>
  <c r="V306" i="29"/>
  <c r="W306" i="29"/>
  <c r="Y306" i="29"/>
  <c r="Y304" i="29"/>
  <c r="W303" i="29"/>
  <c r="X303" i="29"/>
  <c r="Y303" i="29"/>
  <c r="W267" i="29"/>
  <c r="U267" i="29"/>
  <c r="V267" i="29"/>
  <c r="X267" i="29"/>
  <c r="V264" i="29"/>
  <c r="U254" i="29"/>
  <c r="V254" i="29"/>
  <c r="W254" i="29"/>
  <c r="X254" i="29"/>
  <c r="W248" i="29"/>
  <c r="X248" i="29"/>
  <c r="V237" i="29"/>
  <c r="W237" i="29"/>
  <c r="X237" i="29"/>
  <c r="U195" i="29"/>
  <c r="V195" i="29"/>
  <c r="W195" i="29"/>
  <c r="X195" i="29"/>
  <c r="V417" i="29"/>
  <c r="V407" i="29"/>
  <c r="W389" i="29"/>
  <c r="W388" i="29"/>
  <c r="V387" i="29"/>
  <c r="V386" i="29"/>
  <c r="X347" i="29"/>
  <c r="U339" i="29"/>
  <c r="W339" i="29"/>
  <c r="V332" i="29"/>
  <c r="V322" i="29"/>
  <c r="W322" i="29"/>
  <c r="X322" i="29"/>
  <c r="W313" i="29"/>
  <c r="U309" i="29"/>
  <c r="W309" i="29"/>
  <c r="X309" i="29"/>
  <c r="Y309" i="29"/>
  <c r="Z307" i="29"/>
  <c r="U286" i="29"/>
  <c r="V286" i="29"/>
  <c r="W286" i="29"/>
  <c r="X286" i="29"/>
  <c r="W280" i="29"/>
  <c r="X280" i="29"/>
  <c r="V252" i="29"/>
  <c r="U252" i="29"/>
  <c r="W252" i="29"/>
  <c r="X252" i="29"/>
  <c r="V249" i="29"/>
  <c r="W249" i="29"/>
  <c r="X249" i="29"/>
  <c r="V186" i="29"/>
  <c r="W186" i="29"/>
  <c r="X186" i="29"/>
  <c r="AA394" i="29"/>
  <c r="AA369" i="29"/>
  <c r="AA368" i="29"/>
  <c r="V346" i="29"/>
  <c r="X346" i="29"/>
  <c r="W345" i="29"/>
  <c r="X344" i="29"/>
  <c r="AA341" i="29"/>
  <c r="U341" i="29"/>
  <c r="V340" i="29"/>
  <c r="V313" i="29"/>
  <c r="Z304" i="29"/>
  <c r="V304" i="29"/>
  <c r="W304" i="29"/>
  <c r="X304" i="29"/>
  <c r="V284" i="29"/>
  <c r="U284" i="29"/>
  <c r="W284" i="29"/>
  <c r="X284" i="29"/>
  <c r="V281" i="29"/>
  <c r="W281" i="29"/>
  <c r="X281" i="29"/>
  <c r="U270" i="29"/>
  <c r="V270" i="29"/>
  <c r="W270" i="29"/>
  <c r="X270" i="29"/>
  <c r="W264" i="29"/>
  <c r="X264" i="29"/>
  <c r="V229" i="29"/>
  <c r="W229" i="29"/>
  <c r="X229" i="29"/>
  <c r="V218" i="29"/>
  <c r="W218" i="29"/>
  <c r="X218" i="29"/>
  <c r="W139" i="29"/>
  <c r="X139" i="29"/>
  <c r="U139" i="29"/>
  <c r="V139" i="29"/>
  <c r="W115" i="29"/>
  <c r="X115" i="29"/>
  <c r="V115" i="29"/>
  <c r="Y113" i="29"/>
  <c r="Z113" i="29"/>
  <c r="U113" i="29"/>
  <c r="V113" i="29"/>
  <c r="W113" i="29"/>
  <c r="X113" i="29"/>
  <c r="U389" i="29"/>
  <c r="V388" i="29"/>
  <c r="W387" i="29"/>
  <c r="X386" i="29"/>
  <c r="U347" i="29"/>
  <c r="W347" i="29"/>
  <c r="U323" i="29"/>
  <c r="V323" i="29"/>
  <c r="W323" i="29"/>
  <c r="W307" i="29"/>
  <c r="V307" i="29"/>
  <c r="X307" i="29"/>
  <c r="Y307" i="29"/>
  <c r="V268" i="29"/>
  <c r="U268" i="29"/>
  <c r="W268" i="29"/>
  <c r="X268" i="29"/>
  <c r="V265" i="29"/>
  <c r="W265" i="29"/>
  <c r="X265" i="29"/>
  <c r="X250" i="29"/>
  <c r="U250" i="29"/>
  <c r="V250" i="29"/>
  <c r="W250" i="29"/>
  <c r="U212" i="29"/>
  <c r="X184" i="29"/>
  <c r="U184" i="29"/>
  <c r="V184" i="29"/>
  <c r="W184" i="29"/>
  <c r="X162" i="29"/>
  <c r="U162" i="29"/>
  <c r="V162" i="29"/>
  <c r="AA162" i="29"/>
  <c r="W147" i="29"/>
  <c r="X147" i="29"/>
  <c r="U147" i="29"/>
  <c r="V147" i="29"/>
  <c r="V124" i="29"/>
  <c r="W124" i="29"/>
  <c r="X124" i="29"/>
  <c r="V277" i="29"/>
  <c r="U276" i="29"/>
  <c r="U275" i="29"/>
  <c r="U274" i="29"/>
  <c r="X271" i="29"/>
  <c r="V261" i="29"/>
  <c r="U260" i="29"/>
  <c r="U259" i="29"/>
  <c r="U258" i="29"/>
  <c r="W256" i="29"/>
  <c r="X255" i="29"/>
  <c r="V245" i="29"/>
  <c r="U244" i="29"/>
  <c r="U243" i="29"/>
  <c r="U242" i="29"/>
  <c r="U241" i="29"/>
  <c r="V240" i="29"/>
  <c r="W239" i="29"/>
  <c r="X235" i="29"/>
  <c r="U233" i="29"/>
  <c r="V232" i="29"/>
  <c r="W231" i="29"/>
  <c r="X227" i="29"/>
  <c r="U225" i="29"/>
  <c r="U224" i="29"/>
  <c r="X220" i="29"/>
  <c r="U219" i="29"/>
  <c r="V219" i="29"/>
  <c r="W219" i="29"/>
  <c r="V210" i="29"/>
  <c r="W210" i="29"/>
  <c r="X210" i="29"/>
  <c r="U200" i="29"/>
  <c r="W192" i="29"/>
  <c r="U187" i="29"/>
  <c r="V187" i="29"/>
  <c r="W187" i="29"/>
  <c r="X187" i="29"/>
  <c r="X163" i="29"/>
  <c r="U163" i="29"/>
  <c r="V163" i="29"/>
  <c r="AA163" i="29"/>
  <c r="V140" i="29"/>
  <c r="W140" i="29"/>
  <c r="X140" i="29"/>
  <c r="V137" i="29"/>
  <c r="W137" i="29"/>
  <c r="X137" i="29"/>
  <c r="U105" i="29"/>
  <c r="V105" i="29"/>
  <c r="W105" i="29"/>
  <c r="X105" i="29"/>
  <c r="U99" i="29"/>
  <c r="V99" i="29"/>
  <c r="W271" i="29"/>
  <c r="V256" i="29"/>
  <c r="W255" i="29"/>
  <c r="V239" i="29"/>
  <c r="X236" i="29"/>
  <c r="W234" i="29"/>
  <c r="X234" i="29"/>
  <c r="V231" i="29"/>
  <c r="X228" i="29"/>
  <c r="W226" i="29"/>
  <c r="X226" i="29"/>
  <c r="W201" i="29"/>
  <c r="X201" i="29"/>
  <c r="V193" i="29"/>
  <c r="V192" i="29"/>
  <c r="U169" i="29"/>
  <c r="V169" i="29"/>
  <c r="W169" i="29"/>
  <c r="X169" i="29"/>
  <c r="V148" i="29"/>
  <c r="W148" i="29"/>
  <c r="X148" i="29"/>
  <c r="V145" i="29"/>
  <c r="W145" i="29"/>
  <c r="X145" i="29"/>
  <c r="X130" i="29"/>
  <c r="U130" i="29"/>
  <c r="V130" i="29"/>
  <c r="W130" i="29"/>
  <c r="V108" i="29"/>
  <c r="W108" i="29"/>
  <c r="U108" i="29"/>
  <c r="X108" i="29"/>
  <c r="U97" i="29"/>
  <c r="V97" i="29"/>
  <c r="W97" i="29"/>
  <c r="X97" i="29"/>
  <c r="W315" i="29"/>
  <c r="X314" i="29"/>
  <c r="Y313" i="29"/>
  <c r="Z312" i="29"/>
  <c r="V235" i="29"/>
  <c r="W235" i="29"/>
  <c r="V227" i="29"/>
  <c r="W227" i="29"/>
  <c r="U220" i="29"/>
  <c r="U211" i="29"/>
  <c r="V211" i="29"/>
  <c r="W211" i="29"/>
  <c r="X211" i="29"/>
  <c r="V202" i="29"/>
  <c r="W202" i="29"/>
  <c r="X202" i="29"/>
  <c r="U192" i="29"/>
  <c r="X188" i="29"/>
  <c r="V176" i="29"/>
  <c r="W176" i="29"/>
  <c r="X176" i="29"/>
  <c r="V156" i="29"/>
  <c r="W156" i="29"/>
  <c r="X156" i="29"/>
  <c r="V153" i="29"/>
  <c r="W153" i="29"/>
  <c r="X153" i="29"/>
  <c r="X138" i="29"/>
  <c r="U138" i="29"/>
  <c r="V138" i="29"/>
  <c r="W138" i="29"/>
  <c r="X122" i="29"/>
  <c r="V122" i="29"/>
  <c r="AA122" i="29"/>
  <c r="V100" i="29"/>
  <c r="W100" i="29"/>
  <c r="U100" i="29"/>
  <c r="X100" i="29"/>
  <c r="V73" i="29"/>
  <c r="W73" i="29"/>
  <c r="X73" i="29"/>
  <c r="U73" i="29"/>
  <c r="V41" i="29"/>
  <c r="W41" i="29"/>
  <c r="X41" i="29"/>
  <c r="U41" i="29"/>
  <c r="AA41" i="29"/>
  <c r="U236" i="29"/>
  <c r="V236" i="29"/>
  <c r="U228" i="29"/>
  <c r="V228" i="29"/>
  <c r="W193" i="29"/>
  <c r="X193" i="29"/>
  <c r="U188" i="29"/>
  <c r="V164" i="29"/>
  <c r="W164" i="29"/>
  <c r="U164" i="29"/>
  <c r="X164" i="29"/>
  <c r="V161" i="29"/>
  <c r="X161" i="29"/>
  <c r="AA161" i="29"/>
  <c r="X146" i="29"/>
  <c r="U146" i="29"/>
  <c r="V146" i="29"/>
  <c r="W146" i="29"/>
  <c r="V106" i="29"/>
  <c r="U237" i="29"/>
  <c r="U229" i="29"/>
  <c r="U203" i="29"/>
  <c r="V203" i="29"/>
  <c r="W203" i="29"/>
  <c r="X203" i="29"/>
  <c r="V194" i="29"/>
  <c r="W194" i="29"/>
  <c r="X194" i="29"/>
  <c r="U177" i="29"/>
  <c r="V177" i="29"/>
  <c r="W177" i="29"/>
  <c r="X177" i="29"/>
  <c r="U170" i="29"/>
  <c r="X154" i="29"/>
  <c r="U154" i="29"/>
  <c r="V154" i="29"/>
  <c r="W154" i="29"/>
  <c r="W131" i="29"/>
  <c r="X131" i="29"/>
  <c r="U131" i="29"/>
  <c r="V131" i="29"/>
  <c r="X123" i="29"/>
  <c r="V123" i="29"/>
  <c r="AA123" i="29"/>
  <c r="X114" i="29"/>
  <c r="V114" i="29"/>
  <c r="W114" i="29"/>
  <c r="U109" i="29"/>
  <c r="V109" i="29"/>
  <c r="X109" i="29"/>
  <c r="W98" i="29"/>
  <c r="X179" i="29"/>
  <c r="X171" i="29"/>
  <c r="U157" i="29"/>
  <c r="V157" i="29"/>
  <c r="U149" i="29"/>
  <c r="V149" i="29"/>
  <c r="U141" i="29"/>
  <c r="V141" i="29"/>
  <c r="U133" i="29"/>
  <c r="V133" i="29"/>
  <c r="U125" i="29"/>
  <c r="V125" i="29"/>
  <c r="W118" i="29"/>
  <c r="V116" i="29"/>
  <c r="W116" i="29"/>
  <c r="V89" i="29"/>
  <c r="X89" i="29"/>
  <c r="AA83" i="29"/>
  <c r="W80" i="29"/>
  <c r="X80" i="29"/>
  <c r="U74" i="29"/>
  <c r="V74" i="29"/>
  <c r="W74" i="29"/>
  <c r="X74" i="29"/>
  <c r="U67" i="29"/>
  <c r="V67" i="29"/>
  <c r="W64" i="29"/>
  <c r="X64" i="29"/>
  <c r="AA64" i="29"/>
  <c r="U58" i="29"/>
  <c r="V58" i="29"/>
  <c r="W58" i="29"/>
  <c r="X58" i="29"/>
  <c r="U42" i="29"/>
  <c r="V42" i="29"/>
  <c r="W42" i="29"/>
  <c r="X42" i="29"/>
  <c r="U35" i="29"/>
  <c r="V35" i="29"/>
  <c r="U18" i="29"/>
  <c r="V18" i="29"/>
  <c r="W18" i="29"/>
  <c r="X18" i="29"/>
  <c r="V220" i="29"/>
  <c r="V212" i="29"/>
  <c r="V204" i="29"/>
  <c r="V196" i="29"/>
  <c r="V188" i="29"/>
  <c r="V180" i="29"/>
  <c r="W179" i="29"/>
  <c r="X178" i="29"/>
  <c r="V172" i="29"/>
  <c r="W171" i="29"/>
  <c r="X170" i="29"/>
  <c r="U158" i="29"/>
  <c r="U150" i="29"/>
  <c r="U142" i="29"/>
  <c r="U134" i="29"/>
  <c r="U126" i="29"/>
  <c r="U117" i="29"/>
  <c r="V117" i="29"/>
  <c r="U90" i="29"/>
  <c r="W90" i="29"/>
  <c r="X90" i="29"/>
  <c r="V81" i="29"/>
  <c r="X81" i="29"/>
  <c r="U51" i="29"/>
  <c r="V51" i="29"/>
  <c r="W48" i="29"/>
  <c r="X48" i="29"/>
  <c r="AA48" i="29"/>
  <c r="V25" i="29"/>
  <c r="W25" i="29"/>
  <c r="X25" i="29"/>
  <c r="V179" i="29"/>
  <c r="W178" i="29"/>
  <c r="V171" i="29"/>
  <c r="W170" i="29"/>
  <c r="U118" i="29"/>
  <c r="W106" i="29"/>
  <c r="U82" i="29"/>
  <c r="V82" i="29"/>
  <c r="X82" i="29"/>
  <c r="V65" i="29"/>
  <c r="W65" i="29"/>
  <c r="X65" i="29"/>
  <c r="V40" i="29"/>
  <c r="W11" i="29"/>
  <c r="V178" i="29"/>
  <c r="V170" i="29"/>
  <c r="V91" i="29"/>
  <c r="W91" i="29"/>
  <c r="X91" i="29"/>
  <c r="V75" i="29"/>
  <c r="W59" i="29"/>
  <c r="V49" i="29"/>
  <c r="W49" i="29"/>
  <c r="X49" i="29"/>
  <c r="W43" i="29"/>
  <c r="V33" i="29"/>
  <c r="W33" i="29"/>
  <c r="X33" i="29"/>
  <c r="U26" i="29"/>
  <c r="V26" i="29"/>
  <c r="W26" i="29"/>
  <c r="X26" i="29"/>
  <c r="W19" i="29"/>
  <c r="U11" i="29"/>
  <c r="V11" i="29"/>
  <c r="U66" i="29"/>
  <c r="V66" i="29"/>
  <c r="W66" i="29"/>
  <c r="X66" i="29"/>
  <c r="U59" i="29"/>
  <c r="V59" i="29"/>
  <c r="U43" i="29"/>
  <c r="V43" i="29"/>
  <c r="W40" i="29"/>
  <c r="X40" i="29"/>
  <c r="AA40" i="29"/>
  <c r="U19" i="29"/>
  <c r="V19" i="29"/>
  <c r="W107" i="29"/>
  <c r="X107" i="29"/>
  <c r="X106" i="29"/>
  <c r="W99" i="29"/>
  <c r="X99" i="29"/>
  <c r="X98" i="29"/>
  <c r="U92" i="29"/>
  <c r="V92" i="29"/>
  <c r="W92" i="29"/>
  <c r="W72" i="29"/>
  <c r="X72" i="29"/>
  <c r="W56" i="29"/>
  <c r="X56" i="29"/>
  <c r="U50" i="29"/>
  <c r="V50" i="29"/>
  <c r="W50" i="29"/>
  <c r="X50" i="29"/>
  <c r="AA42" i="29"/>
  <c r="U34" i="29"/>
  <c r="V34" i="29"/>
  <c r="X34" i="29"/>
  <c r="V9" i="29"/>
  <c r="X9" i="29"/>
  <c r="AA9" i="29"/>
  <c r="V93" i="29"/>
  <c r="V85" i="29"/>
  <c r="W84" i="29"/>
  <c r="X83" i="29"/>
  <c r="V77" i="29"/>
  <c r="W76" i="29"/>
  <c r="X75" i="29"/>
  <c r="V69" i="29"/>
  <c r="W68" i="29"/>
  <c r="X67" i="29"/>
  <c r="V61" i="29"/>
  <c r="X59" i="29"/>
  <c r="V53" i="29"/>
  <c r="W52" i="29"/>
  <c r="X51" i="29"/>
  <c r="V45" i="29"/>
  <c r="W44" i="29"/>
  <c r="X43" i="29"/>
  <c r="V37" i="29"/>
  <c r="W36" i="29"/>
  <c r="X35" i="29"/>
  <c r="AA32" i="29"/>
  <c r="W28" i="29"/>
  <c r="X27" i="29"/>
  <c r="V21" i="29"/>
  <c r="X19" i="29"/>
  <c r="W12" i="29"/>
  <c r="X11" i="29"/>
  <c r="X3" i="29"/>
  <c r="V84" i="29"/>
  <c r="V76" i="29"/>
  <c r="W75" i="29"/>
  <c r="V68" i="29"/>
  <c r="V60" i="29"/>
  <c r="V52" i="29"/>
  <c r="V44" i="29"/>
  <c r="V36" i="29"/>
  <c r="V28" i="29"/>
  <c r="V20" i="29"/>
  <c r="V12" i="29"/>
  <c r="U68" i="29"/>
  <c r="U60" i="29"/>
  <c r="U44" i="29"/>
  <c r="U20" i="29"/>
  <c r="X32" i="29"/>
  <c r="X24" i="29"/>
  <c r="X16" i="29"/>
  <c r="X8" i="29"/>
  <c r="AA2" i="29"/>
  <c r="W2" i="29"/>
  <c r="V2" i="29"/>
  <c r="X2" i="29"/>
  <c r="U2" i="29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62" i="31"/>
  <c r="J63" i="31"/>
  <c r="J64" i="31"/>
  <c r="J65" i="31"/>
  <c r="J66" i="31"/>
  <c r="J67" i="31"/>
  <c r="J68" i="31"/>
  <c r="J69" i="31"/>
  <c r="J70" i="31"/>
  <c r="J71" i="31"/>
  <c r="J72" i="31"/>
  <c r="J73" i="31"/>
  <c r="J74" i="31"/>
  <c r="J75" i="31"/>
  <c r="J76" i="31"/>
  <c r="J77" i="31"/>
  <c r="J78" i="31"/>
  <c r="J79" i="31"/>
  <c r="J80" i="31"/>
  <c r="J81" i="31"/>
  <c r="J82" i="31"/>
  <c r="J83" i="31"/>
  <c r="J84" i="31"/>
  <c r="J85" i="31"/>
  <c r="J86" i="31"/>
  <c r="J46" i="31"/>
  <c r="R748" i="30"/>
  <c r="R749" i="30"/>
  <c r="R750" i="30"/>
  <c r="R751" i="30"/>
  <c r="R752" i="30"/>
  <c r="R747" i="30"/>
  <c r="F108" i="30"/>
  <c r="D897" i="29"/>
  <c r="S897" i="29" s="1"/>
  <c r="U17" i="30"/>
  <c r="U18" i="30"/>
  <c r="U1" i="30"/>
  <c r="U16" i="30"/>
  <c r="U19" i="30"/>
  <c r="U20" i="30"/>
  <c r="U21" i="30"/>
  <c r="U22" i="30"/>
  <c r="U23" i="30"/>
  <c r="U24" i="30"/>
  <c r="U25" i="30"/>
  <c r="U26" i="30"/>
  <c r="U27" i="30"/>
  <c r="U28" i="30"/>
  <c r="U29" i="30"/>
  <c r="U30" i="30"/>
  <c r="U31" i="30"/>
  <c r="U32" i="30"/>
  <c r="U33" i="30"/>
  <c r="U34" i="30"/>
  <c r="U35" i="30"/>
  <c r="U36" i="30"/>
  <c r="U37" i="30"/>
  <c r="U38" i="30"/>
  <c r="U39" i="30"/>
  <c r="U40" i="30"/>
  <c r="U41" i="30"/>
  <c r="U42" i="30"/>
  <c r="U43" i="30"/>
  <c r="U44" i="30"/>
  <c r="U45" i="30"/>
  <c r="U46" i="30"/>
  <c r="U47" i="30"/>
  <c r="U48" i="30"/>
  <c r="U49" i="30"/>
  <c r="U50" i="30"/>
  <c r="U51" i="30"/>
  <c r="U52" i="30"/>
  <c r="U53" i="30"/>
  <c r="U54" i="30"/>
  <c r="U55" i="30"/>
  <c r="U56" i="30"/>
  <c r="U57" i="30"/>
  <c r="U58" i="30"/>
  <c r="U59" i="30"/>
  <c r="U60" i="30"/>
  <c r="U61" i="30"/>
  <c r="U62" i="30"/>
  <c r="U63" i="30"/>
  <c r="U64" i="30"/>
  <c r="U65" i="30"/>
  <c r="U66" i="30"/>
  <c r="U67" i="30"/>
  <c r="U68" i="30"/>
  <c r="U69" i="30"/>
  <c r="U70" i="30"/>
  <c r="U71" i="30"/>
  <c r="U72" i="30"/>
  <c r="U73" i="30"/>
  <c r="U74" i="30"/>
  <c r="U75" i="30"/>
  <c r="U76" i="30"/>
  <c r="U77" i="30"/>
  <c r="U78" i="30"/>
  <c r="U79" i="30"/>
  <c r="U80" i="30"/>
  <c r="U81" i="30"/>
  <c r="U82" i="30"/>
  <c r="U83" i="30"/>
  <c r="U84" i="30"/>
  <c r="U85" i="30"/>
  <c r="U86" i="30"/>
  <c r="U87" i="30"/>
  <c r="U88" i="30"/>
  <c r="U89" i="30"/>
  <c r="U90" i="30"/>
  <c r="U91" i="30"/>
  <c r="U92" i="30"/>
  <c r="U93" i="30"/>
  <c r="U94" i="30"/>
  <c r="U95" i="30"/>
  <c r="U96" i="30"/>
  <c r="U97" i="30"/>
  <c r="U98" i="30"/>
  <c r="U99" i="30"/>
  <c r="U100" i="30"/>
  <c r="U101" i="30"/>
  <c r="U102" i="30"/>
  <c r="U103" i="30"/>
  <c r="U104" i="30"/>
  <c r="U105" i="30"/>
  <c r="U106" i="30"/>
  <c r="U107" i="30"/>
  <c r="U108" i="30"/>
  <c r="U109" i="30"/>
  <c r="U110" i="30"/>
  <c r="U111" i="30"/>
  <c r="U112" i="30"/>
  <c r="U113" i="30"/>
  <c r="U114" i="30"/>
  <c r="U115" i="30"/>
  <c r="U116" i="30"/>
  <c r="U117" i="30"/>
  <c r="U118" i="30"/>
  <c r="U119" i="30"/>
  <c r="U120" i="30"/>
  <c r="U121" i="30"/>
  <c r="U122" i="30"/>
  <c r="U123" i="30"/>
  <c r="U124" i="30"/>
  <c r="U125" i="30"/>
  <c r="U126" i="30"/>
  <c r="U127" i="30"/>
  <c r="U128" i="30"/>
  <c r="U129" i="30"/>
  <c r="U130" i="30"/>
  <c r="U131" i="30"/>
  <c r="U132" i="30"/>
  <c r="U133" i="30"/>
  <c r="U134" i="30"/>
  <c r="U135" i="30"/>
  <c r="U136" i="30"/>
  <c r="U137" i="30"/>
  <c r="U138" i="30"/>
  <c r="U139" i="30"/>
  <c r="U140" i="30"/>
  <c r="U141" i="30"/>
  <c r="U142" i="30"/>
  <c r="U143" i="30"/>
  <c r="U144" i="30"/>
  <c r="U145" i="30"/>
  <c r="U146" i="30"/>
  <c r="U147" i="30"/>
  <c r="U148" i="30"/>
  <c r="U149" i="30"/>
  <c r="U150" i="30"/>
  <c r="U151" i="30"/>
  <c r="U152" i="30"/>
  <c r="U153" i="30"/>
  <c r="U154" i="30"/>
  <c r="U155" i="30"/>
  <c r="U156" i="30"/>
  <c r="U157" i="30"/>
  <c r="U158" i="30"/>
  <c r="U159" i="30"/>
  <c r="U160" i="30"/>
  <c r="U161" i="30"/>
  <c r="U162" i="30"/>
  <c r="U163" i="30"/>
  <c r="U164" i="30"/>
  <c r="U165" i="30"/>
  <c r="U166" i="30"/>
  <c r="U167" i="30"/>
  <c r="U168" i="30"/>
  <c r="U169" i="30"/>
  <c r="U170" i="30"/>
  <c r="U171" i="30"/>
  <c r="U172" i="30"/>
  <c r="U173" i="30"/>
  <c r="U174" i="30"/>
  <c r="U175" i="30"/>
  <c r="U176" i="30"/>
  <c r="U177" i="30"/>
  <c r="U178" i="30"/>
  <c r="U179" i="30"/>
  <c r="U180" i="30"/>
  <c r="U181" i="30"/>
  <c r="U182" i="30"/>
  <c r="U183" i="30"/>
  <c r="U184" i="30"/>
  <c r="U185" i="30"/>
  <c r="U186" i="30"/>
  <c r="U187" i="30"/>
  <c r="U188" i="30"/>
  <c r="U189" i="30"/>
  <c r="U190" i="30"/>
  <c r="U191" i="30"/>
  <c r="U192" i="30"/>
  <c r="U193" i="30"/>
  <c r="U194" i="30"/>
  <c r="U195" i="30"/>
  <c r="U196" i="30"/>
  <c r="U197" i="30"/>
  <c r="U198" i="30"/>
  <c r="U199" i="30"/>
  <c r="U200" i="30"/>
  <c r="U201" i="30"/>
  <c r="U202" i="30"/>
  <c r="U203" i="30"/>
  <c r="U204" i="30"/>
  <c r="U205" i="30"/>
  <c r="U206" i="30"/>
  <c r="U207" i="30"/>
  <c r="U208" i="30"/>
  <c r="U209" i="30"/>
  <c r="U210" i="30"/>
  <c r="U211" i="30"/>
  <c r="U212" i="30"/>
  <c r="U213" i="30"/>
  <c r="U214" i="30"/>
  <c r="U215" i="30"/>
  <c r="U216" i="30"/>
  <c r="U217" i="30"/>
  <c r="U218" i="30"/>
  <c r="U219" i="30"/>
  <c r="U220" i="30"/>
  <c r="U221" i="30"/>
  <c r="U222" i="30"/>
  <c r="U223" i="30"/>
  <c r="U224" i="30"/>
  <c r="U225" i="30"/>
  <c r="U226" i="30"/>
  <c r="U227" i="30"/>
  <c r="U228" i="30"/>
  <c r="U229" i="30"/>
  <c r="U230" i="30"/>
  <c r="U231" i="30"/>
  <c r="U232" i="30"/>
  <c r="U233" i="30"/>
  <c r="U234" i="30"/>
  <c r="U235" i="30"/>
  <c r="U236" i="30"/>
  <c r="U237" i="30"/>
  <c r="U238" i="30"/>
  <c r="U239" i="30"/>
  <c r="U240" i="30"/>
  <c r="U241" i="30"/>
  <c r="U242" i="30"/>
  <c r="U243" i="30"/>
  <c r="U244" i="30"/>
  <c r="U245" i="30"/>
  <c r="U246" i="30"/>
  <c r="U247" i="30"/>
  <c r="U248" i="30"/>
  <c r="U249" i="30"/>
  <c r="U250" i="30"/>
  <c r="U251" i="30"/>
  <c r="U252" i="30"/>
  <c r="U253" i="30"/>
  <c r="U254" i="30"/>
  <c r="U255" i="30"/>
  <c r="U256" i="30"/>
  <c r="U257" i="30"/>
  <c r="U258" i="30"/>
  <c r="U259" i="30"/>
  <c r="U260" i="30"/>
  <c r="U261" i="30"/>
  <c r="U262" i="30"/>
  <c r="U263" i="30"/>
  <c r="U264" i="30"/>
  <c r="U265" i="30"/>
  <c r="U266" i="30"/>
  <c r="U267" i="30"/>
  <c r="U268" i="30"/>
  <c r="U269" i="30"/>
  <c r="U270" i="30"/>
  <c r="U271" i="30"/>
  <c r="U272" i="30"/>
  <c r="U273" i="30"/>
  <c r="U274" i="30"/>
  <c r="U275" i="30"/>
  <c r="U276" i="30"/>
  <c r="U277" i="30"/>
  <c r="U278" i="30"/>
  <c r="U279" i="30"/>
  <c r="U280" i="30"/>
  <c r="U281" i="30"/>
  <c r="U282" i="30"/>
  <c r="U283" i="30"/>
  <c r="U284" i="30"/>
  <c r="U285" i="30"/>
  <c r="U286" i="30"/>
  <c r="U287" i="30"/>
  <c r="U288" i="30"/>
  <c r="U289" i="30"/>
  <c r="U2" i="30"/>
  <c r="U3" i="30"/>
  <c r="U4" i="30"/>
  <c r="U5" i="30"/>
  <c r="U6" i="30"/>
  <c r="U7" i="30"/>
  <c r="U8" i="30"/>
  <c r="U9" i="30"/>
  <c r="U10" i="30"/>
  <c r="U11" i="30"/>
  <c r="U12" i="30"/>
  <c r="U13" i="30"/>
  <c r="U14" i="30"/>
  <c r="U15" i="30"/>
  <c r="D850" i="29"/>
  <c r="S850" i="29" s="1"/>
  <c r="U850" i="29" s="1"/>
  <c r="D851" i="29"/>
  <c r="S851" i="29" s="1"/>
  <c r="D852" i="29"/>
  <c r="S852" i="29" s="1"/>
  <c r="X852" i="29" s="1"/>
  <c r="D853" i="29"/>
  <c r="S853" i="29" s="1"/>
  <c r="W853" i="29" s="1"/>
  <c r="D854" i="29"/>
  <c r="S854" i="29" s="1"/>
  <c r="U854" i="29" s="1"/>
  <c r="D855" i="29"/>
  <c r="S855" i="29" s="1"/>
  <c r="U855" i="29" s="1"/>
  <c r="D856" i="29"/>
  <c r="S856" i="29" s="1"/>
  <c r="U856" i="29" s="1"/>
  <c r="D857" i="29"/>
  <c r="S857" i="29" s="1"/>
  <c r="V857" i="29" s="1"/>
  <c r="D858" i="29"/>
  <c r="S858" i="29" s="1"/>
  <c r="U858" i="29" s="1"/>
  <c r="D859" i="29"/>
  <c r="S859" i="29" s="1"/>
  <c r="W859" i="29" s="1"/>
  <c r="D860" i="29"/>
  <c r="S860" i="29" s="1"/>
  <c r="U860" i="29" s="1"/>
  <c r="D878" i="29"/>
  <c r="S878" i="29" s="1"/>
  <c r="W878" i="29" s="1"/>
  <c r="D879" i="29"/>
  <c r="S879" i="29" s="1"/>
  <c r="W879" i="29" s="1"/>
  <c r="I29" i="31"/>
  <c r="H29" i="31"/>
  <c r="I2" i="31"/>
  <c r="I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1" i="31"/>
  <c r="H3" i="31"/>
  <c r="H37" i="31"/>
  <c r="H14" i="31"/>
  <c r="H8" i="31"/>
  <c r="H19" i="31"/>
  <c r="H22" i="31"/>
  <c r="H40" i="31"/>
  <c r="H6" i="31"/>
  <c r="H1" i="31"/>
  <c r="H17" i="31"/>
  <c r="H35" i="31"/>
  <c r="H12" i="31"/>
  <c r="H5" i="31"/>
  <c r="H38" i="31"/>
  <c r="H18" i="31"/>
  <c r="H21" i="31"/>
  <c r="H11" i="31"/>
  <c r="H13" i="31"/>
  <c r="H32" i="31"/>
  <c r="H10" i="31"/>
  <c r="H36" i="31"/>
  <c r="H15" i="31"/>
  <c r="H9" i="31"/>
  <c r="H27" i="31"/>
  <c r="H20" i="31"/>
  <c r="H24" i="31"/>
  <c r="H39" i="31"/>
  <c r="H31" i="31"/>
  <c r="H34" i="31"/>
  <c r="H16" i="31"/>
  <c r="H33" i="31"/>
  <c r="H41" i="31"/>
  <c r="H4" i="31"/>
  <c r="H25" i="31"/>
  <c r="H28" i="31"/>
  <c r="H23" i="31"/>
  <c r="H26" i="31"/>
  <c r="H2" i="31"/>
  <c r="H7" i="31"/>
  <c r="H30" i="31"/>
  <c r="K281" i="30"/>
  <c r="K282" i="30"/>
  <c r="K283" i="30"/>
  <c r="K284" i="30"/>
  <c r="K285" i="30"/>
  <c r="K286" i="30"/>
  <c r="K287" i="30"/>
  <c r="K288" i="30"/>
  <c r="K289" i="30"/>
  <c r="K257" i="30"/>
  <c r="K258" i="30"/>
  <c r="K259" i="30"/>
  <c r="K260" i="30"/>
  <c r="K261" i="30"/>
  <c r="K262" i="30"/>
  <c r="K263" i="30"/>
  <c r="K264" i="30"/>
  <c r="K265" i="30"/>
  <c r="K266" i="30"/>
  <c r="K267" i="30"/>
  <c r="K268" i="30"/>
  <c r="K269" i="30"/>
  <c r="K270" i="30"/>
  <c r="K271" i="30"/>
  <c r="K272" i="30"/>
  <c r="K273" i="30"/>
  <c r="K274" i="30"/>
  <c r="K275" i="30"/>
  <c r="K276" i="30"/>
  <c r="K277" i="30"/>
  <c r="K278" i="30"/>
  <c r="K279" i="30"/>
  <c r="K280" i="30"/>
  <c r="K242" i="30"/>
  <c r="K243" i="30"/>
  <c r="K244" i="30"/>
  <c r="K245" i="30"/>
  <c r="K246" i="30"/>
  <c r="K247" i="30"/>
  <c r="K248" i="30"/>
  <c r="K249" i="30"/>
  <c r="K250" i="30"/>
  <c r="K251" i="30"/>
  <c r="K252" i="30"/>
  <c r="K253" i="30"/>
  <c r="K254" i="30"/>
  <c r="K255" i="30"/>
  <c r="K256" i="30"/>
  <c r="Q353" i="18"/>
  <c r="Q354" i="18"/>
  <c r="Q355" i="18"/>
  <c r="Q356" i="18"/>
  <c r="Q357" i="18"/>
  <c r="Q358" i="18"/>
  <c r="Q359" i="18"/>
  <c r="Q360" i="18"/>
  <c r="Q361" i="18"/>
  <c r="Q362" i="18"/>
  <c r="Q363" i="18"/>
  <c r="Q364" i="18"/>
  <c r="Q365" i="18"/>
  <c r="Q366" i="18"/>
  <c r="Q367" i="18"/>
  <c r="Q368" i="18"/>
  <c r="Q369" i="18"/>
  <c r="Q370" i="18"/>
  <c r="Q371" i="18"/>
  <c r="Q372" i="18"/>
  <c r="Q373" i="18"/>
  <c r="Q374" i="18"/>
  <c r="Q375" i="18"/>
  <c r="Q376" i="18"/>
  <c r="Q377" i="18"/>
  <c r="Q378" i="18"/>
  <c r="Q379" i="18"/>
  <c r="Q380" i="18"/>
  <c r="Q381" i="18"/>
  <c r="Q352" i="18"/>
  <c r="M358" i="18"/>
  <c r="N358" i="18"/>
  <c r="M359" i="18"/>
  <c r="N359" i="18"/>
  <c r="M360" i="18"/>
  <c r="N360" i="18"/>
  <c r="M361" i="18"/>
  <c r="N361" i="18"/>
  <c r="M362" i="18"/>
  <c r="N362" i="18"/>
  <c r="M363" i="18"/>
  <c r="N363" i="18"/>
  <c r="M364" i="18"/>
  <c r="N364" i="18"/>
  <c r="M365" i="18"/>
  <c r="N365" i="18"/>
  <c r="M366" i="18"/>
  <c r="N366" i="18"/>
  <c r="M367" i="18"/>
  <c r="N367" i="18"/>
  <c r="M368" i="18"/>
  <c r="N368" i="18"/>
  <c r="M369" i="18"/>
  <c r="N369" i="18"/>
  <c r="M370" i="18"/>
  <c r="N370" i="18"/>
  <c r="M371" i="18"/>
  <c r="N371" i="18"/>
  <c r="M372" i="18"/>
  <c r="N372" i="18"/>
  <c r="M373" i="18"/>
  <c r="N373" i="18"/>
  <c r="M374" i="18"/>
  <c r="N374" i="18"/>
  <c r="M375" i="18"/>
  <c r="N375" i="18"/>
  <c r="M376" i="18"/>
  <c r="N376" i="18"/>
  <c r="M377" i="18"/>
  <c r="N377" i="18"/>
  <c r="M378" i="18"/>
  <c r="N378" i="18"/>
  <c r="M379" i="18"/>
  <c r="N379" i="18"/>
  <c r="M380" i="18"/>
  <c r="N380" i="18"/>
  <c r="M381" i="18"/>
  <c r="N381" i="18"/>
  <c r="N353" i="18"/>
  <c r="N354" i="18"/>
  <c r="N355" i="18"/>
  <c r="N356" i="18"/>
  <c r="N357" i="18"/>
  <c r="N352" i="18"/>
  <c r="M353" i="18"/>
  <c r="M354" i="18"/>
  <c r="M355" i="18"/>
  <c r="M356" i="18"/>
  <c r="M357" i="18"/>
  <c r="M352" i="18"/>
  <c r="F236" i="30"/>
  <c r="J51" i="30"/>
  <c r="K51" i="30"/>
  <c r="J52" i="30"/>
  <c r="K52" i="30"/>
  <c r="J53" i="30"/>
  <c r="K53" i="30"/>
  <c r="J54" i="30"/>
  <c r="K54" i="30"/>
  <c r="J55" i="30"/>
  <c r="K55" i="30"/>
  <c r="J56" i="30"/>
  <c r="K56" i="30"/>
  <c r="J57" i="30"/>
  <c r="K57" i="30"/>
  <c r="J58" i="30"/>
  <c r="K58" i="30"/>
  <c r="J59" i="30"/>
  <c r="K59" i="30"/>
  <c r="J60" i="30"/>
  <c r="K60" i="30"/>
  <c r="J61" i="30"/>
  <c r="K61" i="30"/>
  <c r="J62" i="30"/>
  <c r="K62" i="30"/>
  <c r="J63" i="30"/>
  <c r="K63" i="30"/>
  <c r="J64" i="30"/>
  <c r="K64" i="30"/>
  <c r="J65" i="30"/>
  <c r="K65" i="30"/>
  <c r="J66" i="30"/>
  <c r="K66" i="30"/>
  <c r="J67" i="30"/>
  <c r="K67" i="30"/>
  <c r="J68" i="30"/>
  <c r="K68" i="30"/>
  <c r="J69" i="30"/>
  <c r="K69" i="30"/>
  <c r="J70" i="30"/>
  <c r="K70" i="30"/>
  <c r="J71" i="30"/>
  <c r="K71" i="30"/>
  <c r="J72" i="30"/>
  <c r="K72" i="30"/>
  <c r="J73" i="30"/>
  <c r="K73" i="30"/>
  <c r="J74" i="30"/>
  <c r="K74" i="30"/>
  <c r="J75" i="30"/>
  <c r="K75" i="30"/>
  <c r="J76" i="30"/>
  <c r="K76" i="30"/>
  <c r="J77" i="30"/>
  <c r="K77" i="30"/>
  <c r="J78" i="30"/>
  <c r="K78" i="30"/>
  <c r="J79" i="30"/>
  <c r="K79" i="30"/>
  <c r="J80" i="30"/>
  <c r="K80" i="30"/>
  <c r="J81" i="30"/>
  <c r="K81" i="30"/>
  <c r="J82" i="30"/>
  <c r="K82" i="30"/>
  <c r="J83" i="30"/>
  <c r="K83" i="30"/>
  <c r="J84" i="30"/>
  <c r="K84" i="30"/>
  <c r="J85" i="30"/>
  <c r="K85" i="30"/>
  <c r="J86" i="30"/>
  <c r="K86" i="30"/>
  <c r="J87" i="30"/>
  <c r="K87" i="30"/>
  <c r="J88" i="30"/>
  <c r="K88" i="30"/>
  <c r="J89" i="30"/>
  <c r="K89" i="30"/>
  <c r="J90" i="30"/>
  <c r="K90" i="30"/>
  <c r="J91" i="30"/>
  <c r="K91" i="30"/>
  <c r="J92" i="30"/>
  <c r="K92" i="30"/>
  <c r="J93" i="30"/>
  <c r="K93" i="30"/>
  <c r="J94" i="30"/>
  <c r="K94" i="30"/>
  <c r="J95" i="30"/>
  <c r="K95" i="30"/>
  <c r="J96" i="30"/>
  <c r="K96" i="30"/>
  <c r="J97" i="30"/>
  <c r="K97" i="30"/>
  <c r="J98" i="30"/>
  <c r="K98" i="30"/>
  <c r="J99" i="30"/>
  <c r="K99" i="30"/>
  <c r="J100" i="30"/>
  <c r="K100" i="30"/>
  <c r="J101" i="30"/>
  <c r="K101" i="30"/>
  <c r="J102" i="30"/>
  <c r="K102" i="30"/>
  <c r="J103" i="30"/>
  <c r="K103" i="30"/>
  <c r="J104" i="30"/>
  <c r="K104" i="30"/>
  <c r="J105" i="30"/>
  <c r="K105" i="30"/>
  <c r="J106" i="30"/>
  <c r="K106" i="30"/>
  <c r="J107" i="30"/>
  <c r="K107" i="30"/>
  <c r="J108" i="30"/>
  <c r="K108" i="30"/>
  <c r="J109" i="30"/>
  <c r="K109" i="30"/>
  <c r="J110" i="30"/>
  <c r="K110" i="30"/>
  <c r="J111" i="30"/>
  <c r="K111" i="30"/>
  <c r="J112" i="30"/>
  <c r="K112" i="30"/>
  <c r="J113" i="30"/>
  <c r="K113" i="30"/>
  <c r="J114" i="30"/>
  <c r="K114" i="30"/>
  <c r="J115" i="30"/>
  <c r="K115" i="30"/>
  <c r="J116" i="30"/>
  <c r="K116" i="30"/>
  <c r="J117" i="30"/>
  <c r="K117" i="30"/>
  <c r="J118" i="30"/>
  <c r="K118" i="30"/>
  <c r="J119" i="30"/>
  <c r="K119" i="30"/>
  <c r="J120" i="30"/>
  <c r="K120" i="30"/>
  <c r="J121" i="30"/>
  <c r="K121" i="30"/>
  <c r="J122" i="30"/>
  <c r="K122" i="30"/>
  <c r="J123" i="30"/>
  <c r="K123" i="30"/>
  <c r="J124" i="30"/>
  <c r="K124" i="30"/>
  <c r="J125" i="30"/>
  <c r="K125" i="30"/>
  <c r="J126" i="30"/>
  <c r="K126" i="30"/>
  <c r="J127" i="30"/>
  <c r="K127" i="30"/>
  <c r="J128" i="30"/>
  <c r="K128" i="30"/>
  <c r="J129" i="30"/>
  <c r="K129" i="30"/>
  <c r="J130" i="30"/>
  <c r="K130" i="30"/>
  <c r="J131" i="30"/>
  <c r="K131" i="30"/>
  <c r="J132" i="30"/>
  <c r="K132" i="30"/>
  <c r="J133" i="30"/>
  <c r="K133" i="30"/>
  <c r="J134" i="30"/>
  <c r="K134" i="30"/>
  <c r="J135" i="30"/>
  <c r="K135" i="30"/>
  <c r="J136" i="30"/>
  <c r="K136" i="30"/>
  <c r="J137" i="30"/>
  <c r="K137" i="30"/>
  <c r="J138" i="30"/>
  <c r="K138" i="30"/>
  <c r="J139" i="30"/>
  <c r="K139" i="30"/>
  <c r="J140" i="30"/>
  <c r="K140" i="30"/>
  <c r="J141" i="30"/>
  <c r="K141" i="30"/>
  <c r="J142" i="30"/>
  <c r="K142" i="30"/>
  <c r="J143" i="30"/>
  <c r="K143" i="30"/>
  <c r="J144" i="30"/>
  <c r="K144" i="30"/>
  <c r="J145" i="30"/>
  <c r="K145" i="30"/>
  <c r="J146" i="30"/>
  <c r="K146" i="30"/>
  <c r="J147" i="30"/>
  <c r="K147" i="30"/>
  <c r="J148" i="30"/>
  <c r="K148" i="30"/>
  <c r="J149" i="30"/>
  <c r="K149" i="30"/>
  <c r="J150" i="30"/>
  <c r="K150" i="30"/>
  <c r="J151" i="30"/>
  <c r="K151" i="30"/>
  <c r="J152" i="30"/>
  <c r="K152" i="30"/>
  <c r="J153" i="30"/>
  <c r="K153" i="30"/>
  <c r="J154" i="30"/>
  <c r="K154" i="30"/>
  <c r="J155" i="30"/>
  <c r="K155" i="30"/>
  <c r="J156" i="30"/>
  <c r="K156" i="30"/>
  <c r="J157" i="30"/>
  <c r="K157" i="30"/>
  <c r="J158" i="30"/>
  <c r="K158" i="30"/>
  <c r="J159" i="30"/>
  <c r="K159" i="30"/>
  <c r="J160" i="30"/>
  <c r="K160" i="30"/>
  <c r="J161" i="30"/>
  <c r="K161" i="30"/>
  <c r="J162" i="30"/>
  <c r="K162" i="30"/>
  <c r="J163" i="30"/>
  <c r="K163" i="30"/>
  <c r="J164" i="30"/>
  <c r="K164" i="30"/>
  <c r="J165" i="30"/>
  <c r="K165" i="30"/>
  <c r="J166" i="30"/>
  <c r="K166" i="30"/>
  <c r="J167" i="30"/>
  <c r="K167" i="30"/>
  <c r="J168" i="30"/>
  <c r="K168" i="30"/>
  <c r="J169" i="30"/>
  <c r="K169" i="30"/>
  <c r="J170" i="30"/>
  <c r="K170" i="30"/>
  <c r="J171" i="30"/>
  <c r="K171" i="30"/>
  <c r="J172" i="30"/>
  <c r="K172" i="30"/>
  <c r="J173" i="30"/>
  <c r="K173" i="30"/>
  <c r="J174" i="30"/>
  <c r="K174" i="30"/>
  <c r="J175" i="30"/>
  <c r="K175" i="30"/>
  <c r="J176" i="30"/>
  <c r="K176" i="30"/>
  <c r="J177" i="30"/>
  <c r="K177" i="30"/>
  <c r="J178" i="30"/>
  <c r="K178" i="30"/>
  <c r="J179" i="30"/>
  <c r="K179" i="30"/>
  <c r="J180" i="30"/>
  <c r="K180" i="30"/>
  <c r="J181" i="30"/>
  <c r="K181" i="30"/>
  <c r="J182" i="30"/>
  <c r="K182" i="30"/>
  <c r="J183" i="30"/>
  <c r="K183" i="30"/>
  <c r="J184" i="30"/>
  <c r="K184" i="30"/>
  <c r="J185" i="30"/>
  <c r="K185" i="30"/>
  <c r="J186" i="30"/>
  <c r="K186" i="30"/>
  <c r="J187" i="30"/>
  <c r="K187" i="30"/>
  <c r="J188" i="30"/>
  <c r="K188" i="30"/>
  <c r="J189" i="30"/>
  <c r="K189" i="30"/>
  <c r="J190" i="30"/>
  <c r="K190" i="30"/>
  <c r="J191" i="30"/>
  <c r="K191" i="30"/>
  <c r="J192" i="30"/>
  <c r="K192" i="30"/>
  <c r="J193" i="30"/>
  <c r="K193" i="30"/>
  <c r="J194" i="30"/>
  <c r="K194" i="30"/>
  <c r="J195" i="30"/>
  <c r="K195" i="30"/>
  <c r="J196" i="30"/>
  <c r="K196" i="30"/>
  <c r="J197" i="30"/>
  <c r="K197" i="30"/>
  <c r="J198" i="30"/>
  <c r="K198" i="30"/>
  <c r="J199" i="30"/>
  <c r="K199" i="30"/>
  <c r="J200" i="30"/>
  <c r="K200" i="30"/>
  <c r="J201" i="30"/>
  <c r="K201" i="30"/>
  <c r="J202" i="30"/>
  <c r="K202" i="30"/>
  <c r="J203" i="30"/>
  <c r="K203" i="30"/>
  <c r="J204" i="30"/>
  <c r="K204" i="30"/>
  <c r="J205" i="30"/>
  <c r="K205" i="30"/>
  <c r="J206" i="30"/>
  <c r="K206" i="30"/>
  <c r="J207" i="30"/>
  <c r="K207" i="30"/>
  <c r="J208" i="30"/>
  <c r="K208" i="30"/>
  <c r="J209" i="30"/>
  <c r="K209" i="30"/>
  <c r="J210" i="30"/>
  <c r="K210" i="30"/>
  <c r="J211" i="30"/>
  <c r="K211" i="30"/>
  <c r="J212" i="30"/>
  <c r="K212" i="30"/>
  <c r="J213" i="30"/>
  <c r="K213" i="30"/>
  <c r="J214" i="30"/>
  <c r="K214" i="30"/>
  <c r="J215" i="30"/>
  <c r="K215" i="30"/>
  <c r="J216" i="30"/>
  <c r="K216" i="30"/>
  <c r="J217" i="30"/>
  <c r="K217" i="30"/>
  <c r="J218" i="30"/>
  <c r="K218" i="30"/>
  <c r="J219" i="30"/>
  <c r="K219" i="30"/>
  <c r="J220" i="30"/>
  <c r="K220" i="30"/>
  <c r="J221" i="30"/>
  <c r="K221" i="30"/>
  <c r="J222" i="30"/>
  <c r="K222" i="30"/>
  <c r="J223" i="30"/>
  <c r="K223" i="30"/>
  <c r="J224" i="30"/>
  <c r="K224" i="30"/>
  <c r="J225" i="30"/>
  <c r="K225" i="30"/>
  <c r="J226" i="30"/>
  <c r="K226" i="30"/>
  <c r="J227" i="30"/>
  <c r="K227" i="30"/>
  <c r="J228" i="30"/>
  <c r="K228" i="30"/>
  <c r="J229" i="30"/>
  <c r="K229" i="30"/>
  <c r="J230" i="30"/>
  <c r="K230" i="30"/>
  <c r="J231" i="30"/>
  <c r="K231" i="30"/>
  <c r="J232" i="30"/>
  <c r="K232" i="30"/>
  <c r="J233" i="30"/>
  <c r="K233" i="30"/>
  <c r="J234" i="30"/>
  <c r="K234" i="30"/>
  <c r="J235" i="30"/>
  <c r="K235" i="30"/>
  <c r="J236" i="30"/>
  <c r="K236" i="30"/>
  <c r="J237" i="30"/>
  <c r="K237" i="30"/>
  <c r="J238" i="30"/>
  <c r="K238" i="30"/>
  <c r="J239" i="30"/>
  <c r="K239" i="30"/>
  <c r="J240" i="30"/>
  <c r="K240" i="30"/>
  <c r="J241" i="30"/>
  <c r="K241" i="30"/>
  <c r="J242" i="30"/>
  <c r="J243" i="30"/>
  <c r="J244" i="30"/>
  <c r="J245" i="30"/>
  <c r="J246" i="30"/>
  <c r="J247" i="30"/>
  <c r="J248" i="30"/>
  <c r="J249" i="30"/>
  <c r="J250" i="30"/>
  <c r="J251" i="30"/>
  <c r="J252" i="30"/>
  <c r="J253" i="30"/>
  <c r="J254" i="30"/>
  <c r="J255" i="30"/>
  <c r="J256" i="30"/>
  <c r="J257" i="30"/>
  <c r="J258" i="30"/>
  <c r="J259" i="30"/>
  <c r="J260" i="30"/>
  <c r="J261" i="30"/>
  <c r="J262" i="30"/>
  <c r="J263" i="30"/>
  <c r="J264" i="30"/>
  <c r="J265" i="30"/>
  <c r="J266" i="30"/>
  <c r="J267" i="30"/>
  <c r="J268" i="30"/>
  <c r="J269" i="30"/>
  <c r="J270" i="30"/>
  <c r="J271" i="30"/>
  <c r="J272" i="30"/>
  <c r="J273" i="30"/>
  <c r="J274" i="30"/>
  <c r="J275" i="30"/>
  <c r="J276" i="30"/>
  <c r="J277" i="30"/>
  <c r="J278" i="30"/>
  <c r="J279" i="30"/>
  <c r="J280" i="30"/>
  <c r="J281" i="30"/>
  <c r="J282" i="30"/>
  <c r="J283" i="30"/>
  <c r="J284" i="30"/>
  <c r="J285" i="30"/>
  <c r="J286" i="30"/>
  <c r="J287" i="30"/>
  <c r="J288" i="30"/>
  <c r="J289" i="30"/>
  <c r="J290" i="30"/>
  <c r="K290" i="30"/>
  <c r="J291" i="30"/>
  <c r="K291" i="30"/>
  <c r="J292" i="30"/>
  <c r="K292" i="30"/>
  <c r="J293" i="30"/>
  <c r="K293" i="30"/>
  <c r="J294" i="30"/>
  <c r="K294" i="30"/>
  <c r="J295" i="30"/>
  <c r="K295" i="30"/>
  <c r="J296" i="30"/>
  <c r="K296" i="30"/>
  <c r="J297" i="30"/>
  <c r="K297" i="30"/>
  <c r="J298" i="30"/>
  <c r="K298" i="30"/>
  <c r="J299" i="30"/>
  <c r="K299" i="30"/>
  <c r="J300" i="30"/>
  <c r="K300" i="30"/>
  <c r="J301" i="30"/>
  <c r="K301" i="30"/>
  <c r="J302" i="30"/>
  <c r="K302" i="30"/>
  <c r="J303" i="30"/>
  <c r="K303" i="30"/>
  <c r="J304" i="30"/>
  <c r="K304" i="30"/>
  <c r="J305" i="30"/>
  <c r="K305" i="30"/>
  <c r="J306" i="30"/>
  <c r="K306" i="30"/>
  <c r="J307" i="30"/>
  <c r="K307" i="30"/>
  <c r="J308" i="30"/>
  <c r="K308" i="30"/>
  <c r="J309" i="30"/>
  <c r="K309" i="30"/>
  <c r="J310" i="30"/>
  <c r="K310" i="30"/>
  <c r="J311" i="30"/>
  <c r="K311" i="30"/>
  <c r="J312" i="30"/>
  <c r="K312" i="30"/>
  <c r="J313" i="30"/>
  <c r="K313" i="30"/>
  <c r="J314" i="30"/>
  <c r="K314" i="30"/>
  <c r="J315" i="30"/>
  <c r="K315" i="30"/>
  <c r="J316" i="30"/>
  <c r="K316" i="30"/>
  <c r="J317" i="30"/>
  <c r="K317" i="30"/>
  <c r="J318" i="30"/>
  <c r="K318" i="30"/>
  <c r="J319" i="30"/>
  <c r="K319" i="30"/>
  <c r="J320" i="30"/>
  <c r="K320" i="30"/>
  <c r="J321" i="30"/>
  <c r="K321" i="30"/>
  <c r="J322" i="30"/>
  <c r="K322" i="30"/>
  <c r="J323" i="30"/>
  <c r="K323" i="30"/>
  <c r="J324" i="30"/>
  <c r="K324" i="30"/>
  <c r="J325" i="30"/>
  <c r="K325" i="30"/>
  <c r="J326" i="30"/>
  <c r="K326" i="30"/>
  <c r="J327" i="30"/>
  <c r="K327" i="30"/>
  <c r="J328" i="30"/>
  <c r="K328" i="30"/>
  <c r="J329" i="30"/>
  <c r="K329" i="30"/>
  <c r="J330" i="30"/>
  <c r="K330" i="30"/>
  <c r="J331" i="30"/>
  <c r="K331" i="30"/>
  <c r="J332" i="30"/>
  <c r="K332" i="30"/>
  <c r="J333" i="30"/>
  <c r="K333" i="30"/>
  <c r="J334" i="30"/>
  <c r="K334" i="30"/>
  <c r="J335" i="30"/>
  <c r="K335" i="30"/>
  <c r="J336" i="30"/>
  <c r="K336" i="30"/>
  <c r="J337" i="30"/>
  <c r="K337" i="30"/>
  <c r="J338" i="30"/>
  <c r="K338" i="30"/>
  <c r="J339" i="30"/>
  <c r="K339" i="30"/>
  <c r="J340" i="30"/>
  <c r="K340" i="30"/>
  <c r="J341" i="30"/>
  <c r="K341" i="30"/>
  <c r="J342" i="30"/>
  <c r="K342" i="30"/>
  <c r="J343" i="30"/>
  <c r="K343" i="30"/>
  <c r="J344" i="30"/>
  <c r="K344" i="30"/>
  <c r="J345" i="30"/>
  <c r="K345" i="30"/>
  <c r="J346" i="30"/>
  <c r="K346" i="30"/>
  <c r="J347" i="30"/>
  <c r="K347" i="30"/>
  <c r="J348" i="30"/>
  <c r="K348" i="30"/>
  <c r="J349" i="30"/>
  <c r="K349" i="30"/>
  <c r="J350" i="30"/>
  <c r="K350" i="30"/>
  <c r="J351" i="30"/>
  <c r="K351" i="30"/>
  <c r="J352" i="30"/>
  <c r="K352" i="30"/>
  <c r="J353" i="30"/>
  <c r="K353" i="30"/>
  <c r="J354" i="30"/>
  <c r="K354" i="30"/>
  <c r="J355" i="30"/>
  <c r="K355" i="30"/>
  <c r="J356" i="30"/>
  <c r="K356" i="30"/>
  <c r="J357" i="30"/>
  <c r="K357" i="30"/>
  <c r="J358" i="30"/>
  <c r="K358" i="30"/>
  <c r="J359" i="30"/>
  <c r="K359" i="30"/>
  <c r="J360" i="30"/>
  <c r="K360" i="30"/>
  <c r="J361" i="30"/>
  <c r="K361" i="30"/>
  <c r="J362" i="30"/>
  <c r="K362" i="30"/>
  <c r="J363" i="30"/>
  <c r="K363" i="30"/>
  <c r="J364" i="30"/>
  <c r="K364" i="30"/>
  <c r="J365" i="30"/>
  <c r="K365" i="30"/>
  <c r="J366" i="30"/>
  <c r="K366" i="30"/>
  <c r="J367" i="30"/>
  <c r="K367" i="30"/>
  <c r="J368" i="30"/>
  <c r="K368" i="30"/>
  <c r="J369" i="30"/>
  <c r="K369" i="30"/>
  <c r="J370" i="30"/>
  <c r="K370" i="30"/>
  <c r="J371" i="30"/>
  <c r="K371" i="30"/>
  <c r="J372" i="30"/>
  <c r="K372" i="30"/>
  <c r="J373" i="30"/>
  <c r="K373" i="30"/>
  <c r="J374" i="30"/>
  <c r="K374" i="30"/>
  <c r="J375" i="30"/>
  <c r="K375" i="30"/>
  <c r="J376" i="30"/>
  <c r="K376" i="30"/>
  <c r="J377" i="30"/>
  <c r="K377" i="30"/>
  <c r="J378" i="30"/>
  <c r="K378" i="30"/>
  <c r="J379" i="30"/>
  <c r="K379" i="30"/>
  <c r="J380" i="30"/>
  <c r="K380" i="30"/>
  <c r="J381" i="30"/>
  <c r="K381" i="30"/>
  <c r="J382" i="30"/>
  <c r="K382" i="30"/>
  <c r="J383" i="30"/>
  <c r="K383" i="30"/>
  <c r="J384" i="30"/>
  <c r="K384" i="30"/>
  <c r="J385" i="30"/>
  <c r="K385" i="30"/>
  <c r="J386" i="30"/>
  <c r="K386" i="30"/>
  <c r="J387" i="30"/>
  <c r="K387" i="30"/>
  <c r="J388" i="30"/>
  <c r="K388" i="30"/>
  <c r="J389" i="30"/>
  <c r="K389" i="30"/>
  <c r="J390" i="30"/>
  <c r="K390" i="30"/>
  <c r="J391" i="30"/>
  <c r="K391" i="30"/>
  <c r="J392" i="30"/>
  <c r="K392" i="30"/>
  <c r="J393" i="30"/>
  <c r="K393" i="30"/>
  <c r="J394" i="30"/>
  <c r="K394" i="30"/>
  <c r="J395" i="30"/>
  <c r="K395" i="30"/>
  <c r="J396" i="30"/>
  <c r="K396" i="30"/>
  <c r="J397" i="30"/>
  <c r="K397" i="30"/>
  <c r="J398" i="30"/>
  <c r="K398" i="30"/>
  <c r="J399" i="30"/>
  <c r="K399" i="30"/>
  <c r="J400" i="30"/>
  <c r="K400" i="30"/>
  <c r="J401" i="30"/>
  <c r="K401" i="30"/>
  <c r="J402" i="30"/>
  <c r="K402" i="30"/>
  <c r="J403" i="30"/>
  <c r="K403" i="30"/>
  <c r="J404" i="30"/>
  <c r="K404" i="30"/>
  <c r="J405" i="30"/>
  <c r="K405" i="30"/>
  <c r="J406" i="30"/>
  <c r="K406" i="30"/>
  <c r="J407" i="30"/>
  <c r="K407" i="30"/>
  <c r="J408" i="30"/>
  <c r="K408" i="30"/>
  <c r="J409" i="30"/>
  <c r="K409" i="30"/>
  <c r="J410" i="30"/>
  <c r="K410" i="30"/>
  <c r="J411" i="30"/>
  <c r="K411" i="30"/>
  <c r="J412" i="30"/>
  <c r="K412" i="30"/>
  <c r="J413" i="30"/>
  <c r="K413" i="30"/>
  <c r="J414" i="30"/>
  <c r="K414" i="30"/>
  <c r="J415" i="30"/>
  <c r="K415" i="30"/>
  <c r="J416" i="30"/>
  <c r="K416" i="30"/>
  <c r="J417" i="30"/>
  <c r="K417" i="30"/>
  <c r="J418" i="30"/>
  <c r="K418" i="30"/>
  <c r="J419" i="30"/>
  <c r="K419" i="30"/>
  <c r="J420" i="30"/>
  <c r="K420" i="30"/>
  <c r="J421" i="30"/>
  <c r="K421" i="30"/>
  <c r="J422" i="30"/>
  <c r="K422" i="30"/>
  <c r="J423" i="30"/>
  <c r="K423" i="30"/>
  <c r="J424" i="30"/>
  <c r="K424" i="30"/>
  <c r="J425" i="30"/>
  <c r="K425" i="30"/>
  <c r="J426" i="30"/>
  <c r="K426" i="30"/>
  <c r="J427" i="30"/>
  <c r="K427" i="30"/>
  <c r="J428" i="30"/>
  <c r="K428" i="30"/>
  <c r="J429" i="30"/>
  <c r="K429" i="30"/>
  <c r="J430" i="30"/>
  <c r="K430" i="30"/>
  <c r="J431" i="30"/>
  <c r="K431" i="30"/>
  <c r="J432" i="30"/>
  <c r="K432" i="30"/>
  <c r="J433" i="30"/>
  <c r="K433" i="30"/>
  <c r="J434" i="30"/>
  <c r="K434" i="30"/>
  <c r="J435" i="30"/>
  <c r="K435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203" i="30"/>
  <c r="G203" i="30"/>
  <c r="F204" i="30"/>
  <c r="G204" i="30"/>
  <c r="F205" i="30"/>
  <c r="G205" i="30"/>
  <c r="F206" i="30"/>
  <c r="G206" i="30"/>
  <c r="F207" i="30"/>
  <c r="G207" i="30"/>
  <c r="F208" i="30"/>
  <c r="G208" i="30"/>
  <c r="F209" i="30"/>
  <c r="G209" i="30"/>
  <c r="F210" i="30"/>
  <c r="G210" i="30"/>
  <c r="F211" i="30"/>
  <c r="G211" i="30"/>
  <c r="F212" i="30"/>
  <c r="G212" i="30"/>
  <c r="F213" i="30"/>
  <c r="G213" i="30"/>
  <c r="F214" i="30"/>
  <c r="G214" i="30"/>
  <c r="F215" i="30"/>
  <c r="G215" i="30"/>
  <c r="F216" i="30"/>
  <c r="G216" i="30"/>
  <c r="F217" i="30"/>
  <c r="G217" i="30"/>
  <c r="F218" i="30"/>
  <c r="G218" i="30"/>
  <c r="F219" i="30"/>
  <c r="G219" i="30"/>
  <c r="F220" i="30"/>
  <c r="G220" i="30"/>
  <c r="F221" i="30"/>
  <c r="G221" i="30"/>
  <c r="F222" i="30"/>
  <c r="G222" i="30"/>
  <c r="F223" i="30"/>
  <c r="G223" i="30"/>
  <c r="F224" i="30"/>
  <c r="G224" i="30"/>
  <c r="F225" i="30"/>
  <c r="G225" i="30"/>
  <c r="F226" i="30"/>
  <c r="G226" i="30"/>
  <c r="F227" i="30"/>
  <c r="G227" i="30"/>
  <c r="F228" i="30"/>
  <c r="G228" i="30"/>
  <c r="F229" i="30"/>
  <c r="G229" i="30"/>
  <c r="F230" i="30"/>
  <c r="G230" i="30"/>
  <c r="F231" i="30"/>
  <c r="G231" i="30"/>
  <c r="F232" i="30"/>
  <c r="G232" i="30"/>
  <c r="F233" i="30"/>
  <c r="G233" i="30"/>
  <c r="F234" i="30"/>
  <c r="G234" i="30"/>
  <c r="F235" i="30"/>
  <c r="G235" i="30"/>
  <c r="G236" i="30"/>
  <c r="F237" i="30"/>
  <c r="G237" i="30"/>
  <c r="F238" i="30"/>
  <c r="G238" i="30"/>
  <c r="F239" i="30"/>
  <c r="G239" i="30"/>
  <c r="F240" i="30"/>
  <c r="G240" i="30"/>
  <c r="F241" i="30"/>
  <c r="G241" i="30"/>
  <c r="F242" i="30"/>
  <c r="G242" i="30"/>
  <c r="F243" i="30"/>
  <c r="G243" i="30"/>
  <c r="F244" i="30"/>
  <c r="G244" i="30"/>
  <c r="F245" i="30"/>
  <c r="G245" i="30"/>
  <c r="F246" i="30"/>
  <c r="G246" i="30"/>
  <c r="F247" i="30"/>
  <c r="G247" i="30"/>
  <c r="F248" i="30"/>
  <c r="G248" i="30"/>
  <c r="F249" i="30"/>
  <c r="G249" i="30"/>
  <c r="F250" i="30"/>
  <c r="G250" i="30"/>
  <c r="F251" i="30"/>
  <c r="G251" i="30"/>
  <c r="F252" i="30"/>
  <c r="G252" i="30"/>
  <c r="F253" i="30"/>
  <c r="G253" i="30"/>
  <c r="F254" i="30"/>
  <c r="G254" i="30"/>
  <c r="F255" i="30"/>
  <c r="G255" i="30"/>
  <c r="F256" i="30"/>
  <c r="G256" i="30"/>
  <c r="F257" i="30"/>
  <c r="G257" i="30"/>
  <c r="F258" i="30"/>
  <c r="G258" i="30"/>
  <c r="F259" i="30"/>
  <c r="G259" i="30"/>
  <c r="F260" i="30"/>
  <c r="G260" i="30"/>
  <c r="F261" i="30"/>
  <c r="G261" i="30"/>
  <c r="F262" i="30"/>
  <c r="G262" i="30"/>
  <c r="F263" i="30"/>
  <c r="G263" i="30"/>
  <c r="F264" i="30"/>
  <c r="G264" i="30"/>
  <c r="F265" i="30"/>
  <c r="G265" i="30"/>
  <c r="F266" i="30"/>
  <c r="G266" i="30"/>
  <c r="F267" i="30"/>
  <c r="G267" i="30"/>
  <c r="F268" i="30"/>
  <c r="G268" i="30"/>
  <c r="F269" i="30"/>
  <c r="G269" i="30"/>
  <c r="F270" i="30"/>
  <c r="G270" i="30"/>
  <c r="F271" i="30"/>
  <c r="G271" i="30"/>
  <c r="F272" i="30"/>
  <c r="G272" i="30"/>
  <c r="F273" i="30"/>
  <c r="G273" i="30"/>
  <c r="F274" i="30"/>
  <c r="G274" i="30"/>
  <c r="F275" i="30"/>
  <c r="G275" i="30"/>
  <c r="F276" i="30"/>
  <c r="G276" i="30"/>
  <c r="F277" i="30"/>
  <c r="G277" i="30"/>
  <c r="F278" i="30"/>
  <c r="G278" i="30"/>
  <c r="F279" i="30"/>
  <c r="G279" i="30"/>
  <c r="F280" i="30"/>
  <c r="G280" i="30"/>
  <c r="F281" i="30"/>
  <c r="G281" i="30"/>
  <c r="F282" i="30"/>
  <c r="G282" i="30"/>
  <c r="F283" i="30"/>
  <c r="G283" i="30"/>
  <c r="F284" i="30"/>
  <c r="G284" i="30"/>
  <c r="F285" i="30"/>
  <c r="G285" i="30"/>
  <c r="F286" i="30"/>
  <c r="G286" i="30"/>
  <c r="F287" i="30"/>
  <c r="G287" i="30"/>
  <c r="F288" i="30"/>
  <c r="G288" i="30"/>
  <c r="F289" i="30"/>
  <c r="G289" i="30"/>
  <c r="F290" i="30"/>
  <c r="G290" i="30"/>
  <c r="F291" i="30"/>
  <c r="G291" i="30"/>
  <c r="F292" i="30"/>
  <c r="G292" i="30"/>
  <c r="F293" i="30"/>
  <c r="G293" i="30"/>
  <c r="F294" i="30"/>
  <c r="G294" i="30"/>
  <c r="F295" i="30"/>
  <c r="G295" i="30"/>
  <c r="F296" i="30"/>
  <c r="G296" i="30"/>
  <c r="F297" i="30"/>
  <c r="G297" i="30"/>
  <c r="F298" i="30"/>
  <c r="G298" i="30"/>
  <c r="F299" i="30"/>
  <c r="G299" i="30"/>
  <c r="F300" i="30"/>
  <c r="G300" i="30"/>
  <c r="F301" i="30"/>
  <c r="G301" i="30"/>
  <c r="F302" i="30"/>
  <c r="G302" i="30"/>
  <c r="F303" i="30"/>
  <c r="G303" i="30"/>
  <c r="F304" i="30"/>
  <c r="G304" i="30"/>
  <c r="F305" i="30"/>
  <c r="G305" i="30"/>
  <c r="F306" i="30"/>
  <c r="G306" i="30"/>
  <c r="F307" i="30"/>
  <c r="G307" i="30"/>
  <c r="F308" i="30"/>
  <c r="G308" i="30"/>
  <c r="F309" i="30"/>
  <c r="G309" i="30"/>
  <c r="F310" i="30"/>
  <c r="G310" i="30"/>
  <c r="F311" i="30"/>
  <c r="G311" i="30"/>
  <c r="F312" i="30"/>
  <c r="G312" i="30"/>
  <c r="F313" i="30"/>
  <c r="G313" i="30"/>
  <c r="F314" i="30"/>
  <c r="G314" i="30"/>
  <c r="F315" i="30"/>
  <c r="G315" i="30"/>
  <c r="F316" i="30"/>
  <c r="G316" i="30"/>
  <c r="F317" i="30"/>
  <c r="G317" i="30"/>
  <c r="F318" i="30"/>
  <c r="G318" i="30"/>
  <c r="F319" i="30"/>
  <c r="G319" i="30"/>
  <c r="F320" i="30"/>
  <c r="G320" i="30"/>
  <c r="F321" i="30"/>
  <c r="G321" i="30"/>
  <c r="F322" i="30"/>
  <c r="G322" i="30"/>
  <c r="F323" i="30"/>
  <c r="G323" i="30"/>
  <c r="F324" i="30"/>
  <c r="G324" i="30"/>
  <c r="F325" i="30"/>
  <c r="G325" i="30"/>
  <c r="F326" i="30"/>
  <c r="G326" i="30"/>
  <c r="F327" i="30"/>
  <c r="G327" i="30"/>
  <c r="F328" i="30"/>
  <c r="G328" i="30"/>
  <c r="F329" i="30"/>
  <c r="G329" i="30"/>
  <c r="F330" i="30"/>
  <c r="G330" i="30"/>
  <c r="F331" i="30"/>
  <c r="G331" i="30"/>
  <c r="F332" i="30"/>
  <c r="G332" i="30"/>
  <c r="F333" i="30"/>
  <c r="G333" i="30"/>
  <c r="F334" i="30"/>
  <c r="G334" i="30"/>
  <c r="F335" i="30"/>
  <c r="G335" i="30"/>
  <c r="F336" i="30"/>
  <c r="G336" i="30"/>
  <c r="F337" i="30"/>
  <c r="G337" i="30"/>
  <c r="F338" i="30"/>
  <c r="G338" i="30"/>
  <c r="F339" i="30"/>
  <c r="G339" i="30"/>
  <c r="F340" i="30"/>
  <c r="G340" i="30"/>
  <c r="F341" i="30"/>
  <c r="G341" i="30"/>
  <c r="F342" i="30"/>
  <c r="G342" i="30"/>
  <c r="F343" i="30"/>
  <c r="G343" i="30"/>
  <c r="F344" i="30"/>
  <c r="G344" i="30"/>
  <c r="F345" i="30"/>
  <c r="G345" i="30"/>
  <c r="F346" i="30"/>
  <c r="G346" i="30"/>
  <c r="F347" i="30"/>
  <c r="G347" i="30"/>
  <c r="F348" i="30"/>
  <c r="G348" i="30"/>
  <c r="F349" i="30"/>
  <c r="G349" i="30"/>
  <c r="F350" i="30"/>
  <c r="G350" i="30"/>
  <c r="F351" i="30"/>
  <c r="G351" i="30"/>
  <c r="F352" i="30"/>
  <c r="G352" i="30"/>
  <c r="F353" i="30"/>
  <c r="G353" i="30"/>
  <c r="F354" i="30"/>
  <c r="G354" i="30"/>
  <c r="F355" i="30"/>
  <c r="G355" i="30"/>
  <c r="F356" i="30"/>
  <c r="G356" i="30"/>
  <c r="F357" i="30"/>
  <c r="G357" i="30"/>
  <c r="F358" i="30"/>
  <c r="G358" i="30"/>
  <c r="F359" i="30"/>
  <c r="G359" i="30"/>
  <c r="F360" i="30"/>
  <c r="G360" i="30"/>
  <c r="F361" i="30"/>
  <c r="G361" i="30"/>
  <c r="F362" i="30"/>
  <c r="G362" i="30"/>
  <c r="F363" i="30"/>
  <c r="G363" i="30"/>
  <c r="F364" i="30"/>
  <c r="G364" i="30"/>
  <c r="F365" i="30"/>
  <c r="G365" i="30"/>
  <c r="F366" i="30"/>
  <c r="G366" i="30"/>
  <c r="F367" i="30"/>
  <c r="G367" i="30"/>
  <c r="F368" i="30"/>
  <c r="G368" i="30"/>
  <c r="F369" i="30"/>
  <c r="G369" i="30"/>
  <c r="F370" i="30"/>
  <c r="G370" i="30"/>
  <c r="F371" i="30"/>
  <c r="G371" i="30"/>
  <c r="F372" i="30"/>
  <c r="G372" i="30"/>
  <c r="F373" i="30"/>
  <c r="G373" i="30"/>
  <c r="F374" i="30"/>
  <c r="G374" i="30"/>
  <c r="F375" i="30"/>
  <c r="G375" i="30"/>
  <c r="F376" i="30"/>
  <c r="G376" i="30"/>
  <c r="F377" i="30"/>
  <c r="G377" i="30"/>
  <c r="F378" i="30"/>
  <c r="G378" i="30"/>
  <c r="F379" i="30"/>
  <c r="G379" i="30"/>
  <c r="F380" i="30"/>
  <c r="G380" i="30"/>
  <c r="F381" i="30"/>
  <c r="G381" i="30"/>
  <c r="F382" i="30"/>
  <c r="G382" i="30"/>
  <c r="F383" i="30"/>
  <c r="G383" i="30"/>
  <c r="F384" i="30"/>
  <c r="G384" i="30"/>
  <c r="F385" i="30"/>
  <c r="G385" i="30"/>
  <c r="F386" i="30"/>
  <c r="G386" i="30"/>
  <c r="F387" i="30"/>
  <c r="G387" i="30"/>
  <c r="F388" i="30"/>
  <c r="G388" i="30"/>
  <c r="F389" i="30"/>
  <c r="G389" i="30"/>
  <c r="F390" i="30"/>
  <c r="G390" i="30"/>
  <c r="F391" i="30"/>
  <c r="G391" i="30"/>
  <c r="F392" i="30"/>
  <c r="G392" i="30"/>
  <c r="F393" i="30"/>
  <c r="G393" i="30"/>
  <c r="F394" i="30"/>
  <c r="G394" i="30"/>
  <c r="F395" i="30"/>
  <c r="G395" i="30"/>
  <c r="F396" i="30"/>
  <c r="G396" i="30"/>
  <c r="F397" i="30"/>
  <c r="G397" i="30"/>
  <c r="F398" i="30"/>
  <c r="G398" i="30"/>
  <c r="F399" i="30"/>
  <c r="G399" i="30"/>
  <c r="F400" i="30"/>
  <c r="G400" i="30"/>
  <c r="F401" i="30"/>
  <c r="G401" i="30"/>
  <c r="F402" i="30"/>
  <c r="G402" i="30"/>
  <c r="F403" i="30"/>
  <c r="G403" i="30"/>
  <c r="F404" i="30"/>
  <c r="G404" i="30"/>
  <c r="F405" i="30"/>
  <c r="G405" i="30"/>
  <c r="F406" i="30"/>
  <c r="G406" i="30"/>
  <c r="F407" i="30"/>
  <c r="G407" i="30"/>
  <c r="F408" i="30"/>
  <c r="G408" i="30"/>
  <c r="F409" i="30"/>
  <c r="G409" i="30"/>
  <c r="F410" i="30"/>
  <c r="G410" i="30"/>
  <c r="F411" i="30"/>
  <c r="G411" i="30"/>
  <c r="F412" i="30"/>
  <c r="G412" i="30"/>
  <c r="F413" i="30"/>
  <c r="G413" i="30"/>
  <c r="F414" i="30"/>
  <c r="G414" i="30"/>
  <c r="F415" i="30"/>
  <c r="G415" i="30"/>
  <c r="F416" i="30"/>
  <c r="G416" i="30"/>
  <c r="F417" i="30"/>
  <c r="G417" i="30"/>
  <c r="F418" i="30"/>
  <c r="G418" i="30"/>
  <c r="F419" i="30"/>
  <c r="G419" i="30"/>
  <c r="F420" i="30"/>
  <c r="G420" i="30"/>
  <c r="F421" i="30"/>
  <c r="G421" i="30"/>
  <c r="F422" i="30"/>
  <c r="G422" i="30"/>
  <c r="F423" i="30"/>
  <c r="G423" i="30"/>
  <c r="F424" i="30"/>
  <c r="G424" i="30"/>
  <c r="F425" i="30"/>
  <c r="G425" i="30"/>
  <c r="F426" i="30"/>
  <c r="G426" i="30"/>
  <c r="F427" i="30"/>
  <c r="G427" i="30"/>
  <c r="F428" i="30"/>
  <c r="G428" i="30"/>
  <c r="F429" i="30"/>
  <c r="G429" i="30"/>
  <c r="F430" i="30"/>
  <c r="G430" i="30"/>
  <c r="F431" i="30"/>
  <c r="G431" i="30"/>
  <c r="F432" i="30"/>
  <c r="G432" i="30"/>
  <c r="F433" i="30"/>
  <c r="G433" i="30"/>
  <c r="F434" i="30"/>
  <c r="G434" i="30"/>
  <c r="F435" i="30"/>
  <c r="G435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22" i="30"/>
  <c r="K23" i="30"/>
  <c r="K24" i="30"/>
  <c r="K2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1" i="30"/>
  <c r="J2" i="30"/>
  <c r="J3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1" i="30"/>
  <c r="J50" i="30"/>
  <c r="K50" i="30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2" i="30"/>
  <c r="F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31" i="30"/>
  <c r="G26" i="30"/>
  <c r="G27" i="30"/>
  <c r="G28" i="30"/>
  <c r="G29" i="30"/>
  <c r="G30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G2" i="30"/>
  <c r="G1" i="30"/>
  <c r="R836" i="27"/>
  <c r="I836" i="27" s="1"/>
  <c r="R865" i="27"/>
  <c r="I865" i="27" s="1"/>
  <c r="R866" i="27"/>
  <c r="I866" i="27" s="1"/>
  <c r="R857" i="27"/>
  <c r="I857" i="27" s="1"/>
  <c r="R858" i="27"/>
  <c r="I858" i="27" s="1"/>
  <c r="R859" i="27"/>
  <c r="I859" i="27" s="1"/>
  <c r="R860" i="27"/>
  <c r="I860" i="27" s="1"/>
  <c r="R861" i="27"/>
  <c r="R862" i="27"/>
  <c r="R863" i="27"/>
  <c r="R864" i="27"/>
  <c r="I864" i="27" s="1"/>
  <c r="E865" i="27"/>
  <c r="N865" i="27" s="1"/>
  <c r="E836" i="27"/>
  <c r="N836" i="27" s="1"/>
  <c r="E824" i="27"/>
  <c r="N824" i="27" s="1"/>
  <c r="E825" i="27"/>
  <c r="E826" i="27"/>
  <c r="E827" i="27"/>
  <c r="E828" i="27"/>
  <c r="N828" i="27" s="1"/>
  <c r="I825" i="27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369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88" i="25"/>
  <c r="G389" i="25"/>
  <c r="G390" i="25"/>
  <c r="G391" i="25"/>
  <c r="G392" i="25"/>
  <c r="G393" i="25"/>
  <c r="G394" i="25"/>
  <c r="G395" i="25"/>
  <c r="G396" i="25"/>
  <c r="G397" i="25"/>
  <c r="G398" i="25"/>
  <c r="G399" i="25"/>
  <c r="G400" i="25"/>
  <c r="G401" i="25"/>
  <c r="G402" i="25"/>
  <c r="G403" i="25"/>
  <c r="G404" i="25"/>
  <c r="G405" i="25"/>
  <c r="G406" i="25"/>
  <c r="G407" i="25"/>
  <c r="G408" i="25"/>
  <c r="G409" i="25"/>
  <c r="G410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3" i="25"/>
  <c r="G434" i="25"/>
  <c r="G435" i="25"/>
  <c r="G436" i="25"/>
  <c r="G437" i="25"/>
  <c r="G438" i="25"/>
  <c r="G439" i="25"/>
  <c r="G440" i="25"/>
  <c r="G441" i="25"/>
  <c r="G442" i="25"/>
  <c r="G443" i="25"/>
  <c r="G444" i="25"/>
  <c r="G238" i="25"/>
  <c r="G237" i="25"/>
  <c r="G236" i="25"/>
  <c r="G235" i="25"/>
  <c r="G234" i="25"/>
  <c r="G233" i="25"/>
  <c r="G232" i="25"/>
  <c r="B336" i="25"/>
  <c r="G231" i="25"/>
  <c r="G230" i="25"/>
  <c r="L69" i="25"/>
  <c r="L70" i="25"/>
  <c r="L71" i="25"/>
  <c r="L72" i="25"/>
  <c r="L73" i="25"/>
  <c r="L74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89" i="25"/>
  <c r="L90" i="25"/>
  <c r="L91" i="25"/>
  <c r="L92" i="25"/>
  <c r="L93" i="25"/>
  <c r="L94" i="25"/>
  <c r="L95" i="25"/>
  <c r="L96" i="25"/>
  <c r="L97" i="25"/>
  <c r="L98" i="25"/>
  <c r="L99" i="25"/>
  <c r="L100" i="25"/>
  <c r="L101" i="25"/>
  <c r="L102" i="25"/>
  <c r="L103" i="25"/>
  <c r="L104" i="25"/>
  <c r="L105" i="25"/>
  <c r="L106" i="25"/>
  <c r="L107" i="25"/>
  <c r="L108" i="25"/>
  <c r="L109" i="25"/>
  <c r="L110" i="25"/>
  <c r="L111" i="25"/>
  <c r="L112" i="25"/>
  <c r="L113" i="25"/>
  <c r="L114" i="25"/>
  <c r="L115" i="25"/>
  <c r="L116" i="25"/>
  <c r="L117" i="25"/>
  <c r="L118" i="25"/>
  <c r="L119" i="25"/>
  <c r="L68" i="25"/>
  <c r="B88" i="25"/>
  <c r="K190" i="28"/>
  <c r="K186" i="28"/>
  <c r="K184" i="28"/>
  <c r="K183" i="28"/>
  <c r="K182" i="28"/>
  <c r="K180" i="28"/>
  <c r="K177" i="28"/>
  <c r="K175" i="28"/>
  <c r="K173" i="28"/>
  <c r="K172" i="28"/>
  <c r="K170" i="28"/>
  <c r="K168" i="28"/>
  <c r="K167" i="28"/>
  <c r="R246" i="18"/>
  <c r="F246" i="18"/>
  <c r="J345" i="18"/>
  <c r="F345" i="18"/>
  <c r="J245" i="18"/>
  <c r="F245" i="18"/>
  <c r="J344" i="18"/>
  <c r="F344" i="18"/>
  <c r="R343" i="18"/>
  <c r="J343" i="18"/>
  <c r="F343" i="18"/>
  <c r="J244" i="18"/>
  <c r="F244" i="18"/>
  <c r="J243" i="18"/>
  <c r="F243" i="18"/>
  <c r="J242" i="18"/>
  <c r="F242" i="18"/>
  <c r="J342" i="18"/>
  <c r="F342" i="18"/>
  <c r="J241" i="18"/>
  <c r="F241" i="18"/>
  <c r="R240" i="18"/>
  <c r="J240" i="18"/>
  <c r="F240" i="18"/>
  <c r="R341" i="18"/>
  <c r="J341" i="18"/>
  <c r="F341" i="18"/>
  <c r="J340" i="18"/>
  <c r="F340" i="18"/>
  <c r="R339" i="18"/>
  <c r="J339" i="18"/>
  <c r="F339" i="18"/>
  <c r="J239" i="18"/>
  <c r="F239" i="18"/>
  <c r="R338" i="18"/>
  <c r="J338" i="18"/>
  <c r="F338" i="18"/>
  <c r="J337" i="18"/>
  <c r="F337" i="18"/>
  <c r="J336" i="18"/>
  <c r="F336" i="18"/>
  <c r="R335" i="18"/>
  <c r="J335" i="18"/>
  <c r="F335" i="18"/>
  <c r="J334" i="18"/>
  <c r="F334" i="18"/>
  <c r="R333" i="18"/>
  <c r="J333" i="18"/>
  <c r="F333" i="18"/>
  <c r="R332" i="18"/>
  <c r="J332" i="18"/>
  <c r="F332" i="18"/>
  <c r="J331" i="18"/>
  <c r="F331" i="18"/>
  <c r="J330" i="18"/>
  <c r="F330" i="18"/>
  <c r="J329" i="18"/>
  <c r="F329" i="18"/>
  <c r="R328" i="18"/>
  <c r="J328" i="18"/>
  <c r="F328" i="18"/>
  <c r="J327" i="18"/>
  <c r="F327" i="18"/>
  <c r="R326" i="18"/>
  <c r="J326" i="18"/>
  <c r="F326" i="18"/>
  <c r="R325" i="18"/>
  <c r="J325" i="18"/>
  <c r="F325" i="18"/>
  <c r="J324" i="18"/>
  <c r="F324" i="18"/>
  <c r="R323" i="18"/>
  <c r="J323" i="18"/>
  <c r="F323" i="18"/>
  <c r="J322" i="18"/>
  <c r="F322" i="18"/>
  <c r="J321" i="18"/>
  <c r="F321" i="18"/>
  <c r="R320" i="18"/>
  <c r="J320" i="18"/>
  <c r="F320" i="18"/>
  <c r="J319" i="18"/>
  <c r="F319" i="18"/>
  <c r="R318" i="18"/>
  <c r="J318" i="18"/>
  <c r="F318" i="18"/>
  <c r="R238" i="18"/>
  <c r="J238" i="18"/>
  <c r="F238" i="18"/>
  <c r="R317" i="18"/>
  <c r="J317" i="18"/>
  <c r="F317" i="18"/>
  <c r="R316" i="18"/>
  <c r="J316" i="18"/>
  <c r="F316" i="18"/>
  <c r="R315" i="18"/>
  <c r="J315" i="18"/>
  <c r="F315" i="18"/>
  <c r="J314" i="18"/>
  <c r="F314" i="18"/>
  <c r="R313" i="18"/>
  <c r="J313" i="18"/>
  <c r="F313" i="18"/>
  <c r="R312" i="18"/>
  <c r="J312" i="18"/>
  <c r="F312" i="18"/>
  <c r="R237" i="18"/>
  <c r="J237" i="18"/>
  <c r="F237" i="18"/>
  <c r="R311" i="18"/>
  <c r="J311" i="18"/>
  <c r="F311" i="18"/>
  <c r="R236" i="18"/>
  <c r="J236" i="18"/>
  <c r="F236" i="18"/>
  <c r="J235" i="18"/>
  <c r="F235" i="18"/>
  <c r="J310" i="18"/>
  <c r="F310" i="18"/>
  <c r="R309" i="18"/>
  <c r="J309" i="18"/>
  <c r="F309" i="18"/>
  <c r="J234" i="18"/>
  <c r="F234" i="18"/>
  <c r="R233" i="18"/>
  <c r="J233" i="18"/>
  <c r="F233" i="18"/>
  <c r="R308" i="18"/>
  <c r="J308" i="18"/>
  <c r="F308" i="18"/>
  <c r="J232" i="18"/>
  <c r="F232" i="18"/>
  <c r="R307" i="18"/>
  <c r="J307" i="18"/>
  <c r="F307" i="18"/>
  <c r="R306" i="18"/>
  <c r="J306" i="18"/>
  <c r="F306" i="18"/>
  <c r="J231" i="18"/>
  <c r="F231" i="18"/>
  <c r="R305" i="18"/>
  <c r="J305" i="18"/>
  <c r="F305" i="18"/>
  <c r="R304" i="18"/>
  <c r="J304" i="18"/>
  <c r="F304" i="18"/>
  <c r="R230" i="18"/>
  <c r="J230" i="18"/>
  <c r="F230" i="18"/>
  <c r="J229" i="18"/>
  <c r="F229" i="18"/>
  <c r="J303" i="18"/>
  <c r="F303" i="18"/>
  <c r="J228" i="18"/>
  <c r="F228" i="18"/>
  <c r="J302" i="18"/>
  <c r="F302" i="18"/>
  <c r="J227" i="18"/>
  <c r="F227" i="18"/>
  <c r="R226" i="18"/>
  <c r="J226" i="18"/>
  <c r="F226" i="18"/>
  <c r="R301" i="18"/>
  <c r="J301" i="18"/>
  <c r="F301" i="18"/>
  <c r="J300" i="18"/>
  <c r="F300" i="18"/>
  <c r="J299" i="18"/>
  <c r="F299" i="18"/>
  <c r="R225" i="18"/>
  <c r="J225" i="18"/>
  <c r="F225" i="18"/>
  <c r="J298" i="18"/>
  <c r="F298" i="18"/>
  <c r="J297" i="18"/>
  <c r="F297" i="18"/>
  <c r="R296" i="18"/>
  <c r="J296" i="18"/>
  <c r="F296" i="18"/>
  <c r="J295" i="18"/>
  <c r="F295" i="18"/>
  <c r="J294" i="18"/>
  <c r="F294" i="18"/>
  <c r="R293" i="18"/>
  <c r="J293" i="18"/>
  <c r="F293" i="18"/>
  <c r="J292" i="18"/>
  <c r="F292" i="18"/>
  <c r="R291" i="18"/>
  <c r="J291" i="18"/>
  <c r="F291" i="18"/>
  <c r="R290" i="18"/>
  <c r="J290" i="18"/>
  <c r="F290" i="18"/>
  <c r="J289" i="18"/>
  <c r="F289" i="18"/>
  <c r="J288" i="18"/>
  <c r="F288" i="18"/>
  <c r="R224" i="18"/>
  <c r="J224" i="18"/>
  <c r="F224" i="18"/>
  <c r="R223" i="18"/>
  <c r="J223" i="18"/>
  <c r="F223" i="18"/>
  <c r="J287" i="18"/>
  <c r="F287" i="18"/>
  <c r="J286" i="18"/>
  <c r="F286" i="18"/>
  <c r="R285" i="18"/>
  <c r="J285" i="18"/>
  <c r="F285" i="18"/>
  <c r="J222" i="18"/>
  <c r="F222" i="18"/>
  <c r="J284" i="18"/>
  <c r="F284" i="18"/>
  <c r="J283" i="18"/>
  <c r="F283" i="18"/>
  <c r="J282" i="18"/>
  <c r="F282" i="18"/>
  <c r="J281" i="18"/>
  <c r="F281" i="18"/>
  <c r="J280" i="18"/>
  <c r="F280" i="18"/>
  <c r="R279" i="18"/>
  <c r="J279" i="18"/>
  <c r="F279" i="18"/>
  <c r="J278" i="18"/>
  <c r="F278" i="18"/>
  <c r="R221" i="18"/>
  <c r="J221" i="18"/>
  <c r="F221" i="18"/>
  <c r="R277" i="18"/>
  <c r="J277" i="18"/>
  <c r="F277" i="18"/>
  <c r="J220" i="18"/>
  <c r="F220" i="18"/>
  <c r="R276" i="18"/>
  <c r="J276" i="18"/>
  <c r="F276" i="18"/>
  <c r="J275" i="18"/>
  <c r="F275" i="18"/>
  <c r="J274" i="18"/>
  <c r="F274" i="18"/>
  <c r="J273" i="18"/>
  <c r="F273" i="18"/>
  <c r="R272" i="18"/>
  <c r="J272" i="18"/>
  <c r="F272" i="18"/>
  <c r="J219" i="18"/>
  <c r="F219" i="18"/>
  <c r="J271" i="18"/>
  <c r="F271" i="18"/>
  <c r="R270" i="18"/>
  <c r="J270" i="18"/>
  <c r="F270" i="18"/>
  <c r="J269" i="18"/>
  <c r="F269" i="18"/>
  <c r="J218" i="18"/>
  <c r="F218" i="18"/>
  <c r="J217" i="18"/>
  <c r="F217" i="18"/>
  <c r="J268" i="18"/>
  <c r="F268" i="18"/>
  <c r="R267" i="18"/>
  <c r="J267" i="18"/>
  <c r="F267" i="18"/>
  <c r="J266" i="18"/>
  <c r="F266" i="18"/>
  <c r="J216" i="18"/>
  <c r="F216" i="18"/>
  <c r="R265" i="18"/>
  <c r="J265" i="18"/>
  <c r="F265" i="18"/>
  <c r="R264" i="18"/>
  <c r="J264" i="18"/>
  <c r="F264" i="18"/>
  <c r="R215" i="18"/>
  <c r="J215" i="18"/>
  <c r="F215" i="18"/>
  <c r="J214" i="18"/>
  <c r="F214" i="18"/>
  <c r="R263" i="18"/>
  <c r="J263" i="18"/>
  <c r="F263" i="18"/>
  <c r="J262" i="18"/>
  <c r="F262" i="18"/>
  <c r="R261" i="18"/>
  <c r="F261" i="18"/>
  <c r="F260" i="18"/>
  <c r="R213" i="18"/>
  <c r="F213" i="18"/>
  <c r="F212" i="18"/>
  <c r="R211" i="18"/>
  <c r="F211" i="18"/>
  <c r="F259" i="18"/>
  <c r="F210" i="18"/>
  <c r="R258" i="18"/>
  <c r="F258" i="18"/>
  <c r="F257" i="18"/>
  <c r="R209" i="18"/>
  <c r="F209" i="18"/>
  <c r="F208" i="18"/>
  <c r="R207" i="18"/>
  <c r="F207" i="18"/>
  <c r="R256" i="18"/>
  <c r="F256" i="18"/>
  <c r="F206" i="18"/>
  <c r="R205" i="18"/>
  <c r="F205" i="18"/>
  <c r="F204" i="18"/>
  <c r="F203" i="18"/>
  <c r="F255" i="18"/>
  <c r="R202" i="18"/>
  <c r="F202" i="18"/>
  <c r="F201" i="18"/>
  <c r="R254" i="18"/>
  <c r="F254" i="18"/>
  <c r="F253" i="18"/>
  <c r="R252" i="18"/>
  <c r="F252" i="18"/>
  <c r="F200" i="18"/>
  <c r="F199" i="18"/>
  <c r="F198" i="18"/>
  <c r="R251" i="18"/>
  <c r="F251" i="18"/>
  <c r="F250" i="18"/>
  <c r="R197" i="18"/>
  <c r="F197" i="18"/>
  <c r="F196" i="18"/>
  <c r="F195" i="18"/>
  <c r="R249" i="18"/>
  <c r="F249" i="18"/>
  <c r="F194" i="18"/>
  <c r="R193" i="18"/>
  <c r="F193" i="18"/>
  <c r="R192" i="18"/>
  <c r="F192" i="18"/>
  <c r="F248" i="18"/>
  <c r="R247" i="18"/>
  <c r="F247" i="18"/>
  <c r="F191" i="18"/>
  <c r="F190" i="18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2" i="26"/>
  <c r="N72" i="28"/>
  <c r="N76" i="28"/>
  <c r="N80" i="28"/>
  <c r="N84" i="28"/>
  <c r="N88" i="28"/>
  <c r="N96" i="28"/>
  <c r="N100" i="28"/>
  <c r="N104" i="28"/>
  <c r="N112" i="28"/>
  <c r="N120" i="28"/>
  <c r="N132" i="28"/>
  <c r="N136" i="28"/>
  <c r="N130" i="28"/>
  <c r="N129" i="28"/>
  <c r="N122" i="28"/>
  <c r="N121" i="28"/>
  <c r="N114" i="28"/>
  <c r="N113" i="28"/>
  <c r="N106" i="28"/>
  <c r="N105" i="28"/>
  <c r="N98" i="28"/>
  <c r="N97" i="28"/>
  <c r="N90" i="28"/>
  <c r="N89" i="28"/>
  <c r="N81" i="28"/>
  <c r="N73" i="28"/>
  <c r="N60" i="28"/>
  <c r="N59" i="28"/>
  <c r="N58" i="28"/>
  <c r="N52" i="28"/>
  <c r="N51" i="28"/>
  <c r="N50" i="28"/>
  <c r="N44" i="28"/>
  <c r="N43" i="28"/>
  <c r="N42" i="28"/>
  <c r="N36" i="2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67" i="18"/>
  <c r="R183" i="18"/>
  <c r="R179" i="18"/>
  <c r="R173" i="18"/>
  <c r="R172" i="18"/>
  <c r="R170" i="18"/>
  <c r="R168" i="18"/>
  <c r="R165" i="18"/>
  <c r="R163" i="18"/>
  <c r="R162" i="18"/>
  <c r="R158" i="18"/>
  <c r="R156" i="18"/>
  <c r="R155" i="18"/>
  <c r="R153" i="18"/>
  <c r="R150" i="18"/>
  <c r="R148" i="18"/>
  <c r="R147" i="18"/>
  <c r="R146" i="18"/>
  <c r="R145" i="18"/>
  <c r="R144" i="18"/>
  <c r="R142" i="18"/>
  <c r="R141" i="18"/>
  <c r="R140" i="18"/>
  <c r="R139" i="18"/>
  <c r="R138" i="18"/>
  <c r="R135" i="18"/>
  <c r="R133" i="18"/>
  <c r="R132" i="18"/>
  <c r="R130" i="18"/>
  <c r="R129" i="18"/>
  <c r="R127" i="18"/>
  <c r="R126" i="18"/>
  <c r="R125" i="18"/>
  <c r="R119" i="18"/>
  <c r="R118" i="18"/>
  <c r="R115" i="18"/>
  <c r="R112" i="18"/>
  <c r="R109" i="18"/>
  <c r="R107" i="18"/>
  <c r="R106" i="18"/>
  <c r="R103" i="18"/>
  <c r="R102" i="18"/>
  <c r="R99" i="18"/>
  <c r="R92" i="18"/>
  <c r="R90" i="18"/>
  <c r="R89" i="18"/>
  <c r="R87" i="18"/>
  <c r="R83" i="18"/>
  <c r="R80" i="18"/>
  <c r="R75" i="18"/>
  <c r="R72" i="18"/>
  <c r="R71" i="18"/>
  <c r="R70" i="18"/>
  <c r="R68" i="18"/>
  <c r="R66" i="18"/>
  <c r="R64" i="18"/>
  <c r="R62" i="18"/>
  <c r="R59" i="18"/>
  <c r="R57" i="18"/>
  <c r="R55" i="18"/>
  <c r="R54" i="18"/>
  <c r="R52" i="18"/>
  <c r="R48" i="18"/>
  <c r="R46" i="18"/>
  <c r="R44" i="18"/>
  <c r="R40" i="18"/>
  <c r="R38" i="18"/>
  <c r="R35" i="18"/>
  <c r="R33" i="18"/>
  <c r="R32" i="18"/>
  <c r="R30" i="18"/>
  <c r="N38" i="28"/>
  <c r="N39" i="28"/>
  <c r="N40" i="28"/>
  <c r="N41" i="28"/>
  <c r="N45" i="28"/>
  <c r="N46" i="28"/>
  <c r="N47" i="28"/>
  <c r="N48" i="28"/>
  <c r="N49" i="28"/>
  <c r="N53" i="28"/>
  <c r="N54" i="28"/>
  <c r="N55" i="28"/>
  <c r="N56" i="28"/>
  <c r="N57" i="28"/>
  <c r="N61" i="28"/>
  <c r="N62" i="28"/>
  <c r="N63" i="28"/>
  <c r="N64" i="28"/>
  <c r="N65" i="28"/>
  <c r="N66" i="28"/>
  <c r="N67" i="28"/>
  <c r="N68" i="28"/>
  <c r="N69" i="28"/>
  <c r="N70" i="28"/>
  <c r="N71" i="28"/>
  <c r="N74" i="28"/>
  <c r="N75" i="28"/>
  <c r="N77" i="28"/>
  <c r="N78" i="28"/>
  <c r="N79" i="28"/>
  <c r="N82" i="28"/>
  <c r="N83" i="28"/>
  <c r="N85" i="28"/>
  <c r="N86" i="28"/>
  <c r="N87" i="28"/>
  <c r="N131" i="28"/>
  <c r="N133" i="28"/>
  <c r="N134" i="28"/>
  <c r="N135" i="28"/>
  <c r="N91" i="28"/>
  <c r="N92" i="28"/>
  <c r="N93" i="28"/>
  <c r="N94" i="28"/>
  <c r="N95" i="28"/>
  <c r="N99" i="28"/>
  <c r="N101" i="28"/>
  <c r="N102" i="28"/>
  <c r="N103" i="28"/>
  <c r="N107" i="28"/>
  <c r="N109" i="28"/>
  <c r="N110" i="28"/>
  <c r="N111" i="28"/>
  <c r="N115" i="28"/>
  <c r="N116" i="28"/>
  <c r="N117" i="28"/>
  <c r="N118" i="28"/>
  <c r="N119" i="28"/>
  <c r="N123" i="28"/>
  <c r="N124" i="28"/>
  <c r="N125" i="28"/>
  <c r="N126" i="28"/>
  <c r="N127" i="28"/>
  <c r="N128" i="28"/>
  <c r="N137" i="28"/>
  <c r="N138" i="28"/>
  <c r="N139" i="28"/>
  <c r="N140" i="28"/>
  <c r="N141" i="28"/>
  <c r="N142" i="28"/>
  <c r="N143" i="28"/>
  <c r="N144" i="28"/>
  <c r="N145" i="28"/>
  <c r="N146" i="28"/>
  <c r="N147" i="28"/>
  <c r="N148" i="28"/>
  <c r="N149" i="28"/>
  <c r="N150" i="28"/>
  <c r="N151" i="28"/>
  <c r="N152" i="28"/>
  <c r="N153" i="28"/>
  <c r="N154" i="28"/>
  <c r="N155" i="28"/>
  <c r="N156" i="28"/>
  <c r="N157" i="28"/>
  <c r="N158" i="28"/>
  <c r="N159" i="28"/>
  <c r="N160" i="28"/>
  <c r="N161" i="28"/>
  <c r="N162" i="28"/>
  <c r="N163" i="28"/>
  <c r="N164" i="28"/>
  <c r="N165" i="28"/>
  <c r="N166" i="28"/>
  <c r="N167" i="28"/>
  <c r="N168" i="28"/>
  <c r="N169" i="28"/>
  <c r="N170" i="28"/>
  <c r="N171" i="28"/>
  <c r="N172" i="28"/>
  <c r="N173" i="28"/>
  <c r="N174" i="28"/>
  <c r="N175" i="28"/>
  <c r="N176" i="28"/>
  <c r="N177" i="28"/>
  <c r="N178" i="28"/>
  <c r="N179" i="28"/>
  <c r="N180" i="28"/>
  <c r="N181" i="28"/>
  <c r="N182" i="28"/>
  <c r="N183" i="28"/>
  <c r="N184" i="28"/>
  <c r="N185" i="28"/>
  <c r="N186" i="28"/>
  <c r="N187" i="28"/>
  <c r="N188" i="28"/>
  <c r="N189" i="28"/>
  <c r="N190" i="28"/>
  <c r="N191" i="28"/>
  <c r="N192" i="28"/>
  <c r="N193" i="28"/>
  <c r="N194" i="28"/>
  <c r="N195" i="28"/>
  <c r="N196" i="28"/>
  <c r="N197" i="28"/>
  <c r="N198" i="28"/>
  <c r="N199" i="28"/>
  <c r="N200" i="28"/>
  <c r="N201" i="28"/>
  <c r="N202" i="28"/>
  <c r="N203" i="28"/>
  <c r="N204" i="28"/>
  <c r="N205" i="28"/>
  <c r="N206" i="28"/>
  <c r="N207" i="28"/>
  <c r="N208" i="28"/>
  <c r="N209" i="28"/>
  <c r="N210" i="28"/>
  <c r="N211" i="28"/>
  <c r="N212" i="28"/>
  <c r="N213" i="28"/>
  <c r="N214" i="28"/>
  <c r="N215" i="28"/>
  <c r="N216" i="28"/>
  <c r="N217" i="28"/>
  <c r="N218" i="28"/>
  <c r="N219" i="28"/>
  <c r="N220" i="28"/>
  <c r="N221" i="28"/>
  <c r="N222" i="28"/>
  <c r="N223" i="28"/>
  <c r="N224" i="28"/>
  <c r="N225" i="28"/>
  <c r="N226" i="28"/>
  <c r="N227" i="28"/>
  <c r="N228" i="28"/>
  <c r="N229" i="28"/>
  <c r="N230" i="28"/>
  <c r="N231" i="28"/>
  <c r="N232" i="28"/>
  <c r="N233" i="28"/>
  <c r="N234" i="28"/>
  <c r="N235" i="28"/>
  <c r="N236" i="28"/>
  <c r="N237" i="28"/>
  <c r="N238" i="28"/>
  <c r="N239" i="28"/>
  <c r="N240" i="28"/>
  <c r="N241" i="28"/>
  <c r="N242" i="28"/>
  <c r="N243" i="28"/>
  <c r="N244" i="28"/>
  <c r="N245" i="28"/>
  <c r="N246" i="28"/>
  <c r="N247" i="28"/>
  <c r="N248" i="28"/>
  <c r="N249" i="28"/>
  <c r="N250" i="28"/>
  <c r="N251" i="28"/>
  <c r="N252" i="28"/>
  <c r="N253" i="28"/>
  <c r="N254" i="28"/>
  <c r="N255" i="28"/>
  <c r="N256" i="28"/>
  <c r="N257" i="28"/>
  <c r="N258" i="28"/>
  <c r="N259" i="28"/>
  <c r="N260" i="28"/>
  <c r="N261" i="28"/>
  <c r="N262" i="28"/>
  <c r="N263" i="28"/>
  <c r="N264" i="28"/>
  <c r="N265" i="28"/>
  <c r="N266" i="28"/>
  <c r="N267" i="28"/>
  <c r="N268" i="28"/>
  <c r="N269" i="28"/>
  <c r="N270" i="28"/>
  <c r="N271" i="28"/>
  <c r="N272" i="28"/>
  <c r="N273" i="28"/>
  <c r="N274" i="28"/>
  <c r="N275" i="28"/>
  <c r="N276" i="28"/>
  <c r="N277" i="28"/>
  <c r="N278" i="28"/>
  <c r="N279" i="28"/>
  <c r="N280" i="28"/>
  <c r="N281" i="28"/>
  <c r="N282" i="28"/>
  <c r="N283" i="28"/>
  <c r="N284" i="28"/>
  <c r="N285" i="28"/>
  <c r="N286" i="28"/>
  <c r="N287" i="28"/>
  <c r="N288" i="28"/>
  <c r="N289" i="28"/>
  <c r="N290" i="28"/>
  <c r="N291" i="28"/>
  <c r="N292" i="28"/>
  <c r="N293" i="28"/>
  <c r="N294" i="28"/>
  <c r="N295" i="28"/>
  <c r="N296" i="28"/>
  <c r="N297" i="28"/>
  <c r="N298" i="28"/>
  <c r="N299" i="28"/>
  <c r="N300" i="28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N317" i="28"/>
  <c r="N318" i="28"/>
  <c r="N319" i="28"/>
  <c r="N320" i="28"/>
  <c r="N321" i="28"/>
  <c r="N322" i="28"/>
  <c r="N323" i="28"/>
  <c r="N324" i="28"/>
  <c r="N325" i="28"/>
  <c r="N326" i="28"/>
  <c r="N327" i="28"/>
  <c r="N328" i="28"/>
  <c r="N329" i="28"/>
  <c r="N330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5" i="28"/>
  <c r="N346" i="28"/>
  <c r="N347" i="28"/>
  <c r="N348" i="28"/>
  <c r="N349" i="28"/>
  <c r="N350" i="28"/>
  <c r="N351" i="28"/>
  <c r="N352" i="28"/>
  <c r="N353" i="28"/>
  <c r="N354" i="28"/>
  <c r="N355" i="28"/>
  <c r="N356" i="28"/>
  <c r="N357" i="28"/>
  <c r="N358" i="28"/>
  <c r="N359" i="28"/>
  <c r="N360" i="28"/>
  <c r="N361" i="28"/>
  <c r="N362" i="28"/>
  <c r="N363" i="28"/>
  <c r="N364" i="28"/>
  <c r="N365" i="28"/>
  <c r="N366" i="28"/>
  <c r="N367" i="28"/>
  <c r="N368" i="28"/>
  <c r="N369" i="28"/>
  <c r="N370" i="28"/>
  <c r="N371" i="28"/>
  <c r="N372" i="28"/>
  <c r="N373" i="28"/>
  <c r="N374" i="28"/>
  <c r="N375" i="28"/>
  <c r="N376" i="28"/>
  <c r="N377" i="28"/>
  <c r="N378" i="28"/>
  <c r="N379" i="28"/>
  <c r="N380" i="28"/>
  <c r="N381" i="28"/>
  <c r="N382" i="28"/>
  <c r="N383" i="28"/>
  <c r="N384" i="28"/>
  <c r="N385" i="28"/>
  <c r="N386" i="28"/>
  <c r="N387" i="28"/>
  <c r="N388" i="28"/>
  <c r="N389" i="28"/>
  <c r="N390" i="28"/>
  <c r="N391" i="28"/>
  <c r="N392" i="28"/>
  <c r="N393" i="28"/>
  <c r="N394" i="28"/>
  <c r="N395" i="28"/>
  <c r="N396" i="28"/>
  <c r="N397" i="28"/>
  <c r="N398" i="28"/>
  <c r="N399" i="28"/>
  <c r="N400" i="28"/>
  <c r="N401" i="28"/>
  <c r="N402" i="28"/>
  <c r="N403" i="28"/>
  <c r="N404" i="28"/>
  <c r="N405" i="28"/>
  <c r="N406" i="28"/>
  <c r="N407" i="28"/>
  <c r="N408" i="28"/>
  <c r="N409" i="28"/>
  <c r="N410" i="28"/>
  <c r="N411" i="28"/>
  <c r="N412" i="28"/>
  <c r="N413" i="28"/>
  <c r="N414" i="28"/>
  <c r="N415" i="28"/>
  <c r="N416" i="28"/>
  <c r="N417" i="28"/>
  <c r="N418" i="28"/>
  <c r="N419" i="28"/>
  <c r="N420" i="28"/>
  <c r="N421" i="28"/>
  <c r="N422" i="28"/>
  <c r="N423" i="28"/>
  <c r="N424" i="28"/>
  <c r="N425" i="28"/>
  <c r="N426" i="28"/>
  <c r="N427" i="28"/>
  <c r="N428" i="28"/>
  <c r="N429" i="28"/>
  <c r="N430" i="28"/>
  <c r="N431" i="28"/>
  <c r="N432" i="28"/>
  <c r="N433" i="28"/>
  <c r="N434" i="28"/>
  <c r="N435" i="28"/>
  <c r="N436" i="28"/>
  <c r="N437" i="28"/>
  <c r="N438" i="28"/>
  <c r="N439" i="28"/>
  <c r="N440" i="28"/>
  <c r="N441" i="28"/>
  <c r="N442" i="28"/>
  <c r="N443" i="28"/>
  <c r="N444" i="28"/>
  <c r="N445" i="28"/>
  <c r="N446" i="28"/>
  <c r="N447" i="28"/>
  <c r="N448" i="28"/>
  <c r="N449" i="28"/>
  <c r="N450" i="28"/>
  <c r="N451" i="28"/>
  <c r="N452" i="28"/>
  <c r="N453" i="28"/>
  <c r="N454" i="28"/>
  <c r="N455" i="28"/>
  <c r="N456" i="28"/>
  <c r="N457" i="28"/>
  <c r="N458" i="28"/>
  <c r="N459" i="28"/>
  <c r="N460" i="28"/>
  <c r="N461" i="28"/>
  <c r="N462" i="28"/>
  <c r="N463" i="28"/>
  <c r="N464" i="28"/>
  <c r="N465" i="28"/>
  <c r="N466" i="28"/>
  <c r="N467" i="28"/>
  <c r="N468" i="28"/>
  <c r="N469" i="28"/>
  <c r="N470" i="28"/>
  <c r="N471" i="28"/>
  <c r="N472" i="28"/>
  <c r="N473" i="28"/>
  <c r="N474" i="28"/>
  <c r="N475" i="28"/>
  <c r="N476" i="28"/>
  <c r="N477" i="28"/>
  <c r="N478" i="28"/>
  <c r="N479" i="28"/>
  <c r="N480" i="28"/>
  <c r="N481" i="28"/>
  <c r="N482" i="28"/>
  <c r="N483" i="28"/>
  <c r="N484" i="28"/>
  <c r="N485" i="28"/>
  <c r="N486" i="28"/>
  <c r="N487" i="28"/>
  <c r="N488" i="28"/>
  <c r="N489" i="28"/>
  <c r="N490" i="28"/>
  <c r="N491" i="28"/>
  <c r="N492" i="28"/>
  <c r="N493" i="28"/>
  <c r="N494" i="28"/>
  <c r="N495" i="28"/>
  <c r="N496" i="28"/>
  <c r="N497" i="28"/>
  <c r="N498" i="28"/>
  <c r="N499" i="28"/>
  <c r="N500" i="28"/>
  <c r="N501" i="28"/>
  <c r="N502" i="28"/>
  <c r="N503" i="28"/>
  <c r="N504" i="28"/>
  <c r="N505" i="28"/>
  <c r="N506" i="28"/>
  <c r="N507" i="28"/>
  <c r="N508" i="28"/>
  <c r="N509" i="28"/>
  <c r="N510" i="28"/>
  <c r="N511" i="28"/>
  <c r="N512" i="28"/>
  <c r="N513" i="28"/>
  <c r="N514" i="28"/>
  <c r="N515" i="28"/>
  <c r="N516" i="28"/>
  <c r="N517" i="28"/>
  <c r="N518" i="28"/>
  <c r="N519" i="28"/>
  <c r="N520" i="28"/>
  <c r="N521" i="28"/>
  <c r="N522" i="28"/>
  <c r="N523" i="28"/>
  <c r="N524" i="28"/>
  <c r="N525" i="28"/>
  <c r="N526" i="28"/>
  <c r="N527" i="28"/>
  <c r="N528" i="28"/>
  <c r="N529" i="28"/>
  <c r="N530" i="28"/>
  <c r="N531" i="28"/>
  <c r="N532" i="28"/>
  <c r="N533" i="28"/>
  <c r="N534" i="28"/>
  <c r="N535" i="28"/>
  <c r="N536" i="28"/>
  <c r="N537" i="28"/>
  <c r="N538" i="28"/>
  <c r="N539" i="28"/>
  <c r="N540" i="28"/>
  <c r="N541" i="28"/>
  <c r="N542" i="28"/>
  <c r="N543" i="28"/>
  <c r="N544" i="28"/>
  <c r="N545" i="28"/>
  <c r="N546" i="28"/>
  <c r="N547" i="28"/>
  <c r="N548" i="28"/>
  <c r="N549" i="28"/>
  <c r="N550" i="28"/>
  <c r="N551" i="28"/>
  <c r="N552" i="28"/>
  <c r="N553" i="28"/>
  <c r="N554" i="28"/>
  <c r="N555" i="28"/>
  <c r="N556" i="28"/>
  <c r="N557" i="28"/>
  <c r="N558" i="28"/>
  <c r="N559" i="28"/>
  <c r="N560" i="28"/>
  <c r="N561" i="28"/>
  <c r="N562" i="28"/>
  <c r="N563" i="28"/>
  <c r="N564" i="28"/>
  <c r="N565" i="28"/>
  <c r="N566" i="28"/>
  <c r="N567" i="28"/>
  <c r="N568" i="28"/>
  <c r="N569" i="28"/>
  <c r="N570" i="28"/>
  <c r="N571" i="28"/>
  <c r="N572" i="28"/>
  <c r="N573" i="28"/>
  <c r="N574" i="28"/>
  <c r="N575" i="28"/>
  <c r="N576" i="28"/>
  <c r="N577" i="28"/>
  <c r="N578" i="28"/>
  <c r="N579" i="28"/>
  <c r="N580" i="28"/>
  <c r="N581" i="28"/>
  <c r="N582" i="28"/>
  <c r="N584" i="28"/>
  <c r="N585" i="28"/>
  <c r="N586" i="28"/>
  <c r="N587" i="28"/>
  <c r="N588" i="28"/>
  <c r="N589" i="28"/>
  <c r="N590" i="28"/>
  <c r="N591" i="28"/>
  <c r="N583" i="28"/>
  <c r="N592" i="28"/>
  <c r="N593" i="28"/>
  <c r="N594" i="28"/>
  <c r="N595" i="28"/>
  <c r="N596" i="28"/>
  <c r="N597" i="28"/>
  <c r="N598" i="28"/>
  <c r="N599" i="28"/>
  <c r="N600" i="28"/>
  <c r="N601" i="28"/>
  <c r="N602" i="28"/>
  <c r="N603" i="28"/>
  <c r="N604" i="28"/>
  <c r="N605" i="28"/>
  <c r="N606" i="28"/>
  <c r="N607" i="28"/>
  <c r="N608" i="28"/>
  <c r="N609" i="28"/>
  <c r="N610" i="28"/>
  <c r="N611" i="28"/>
  <c r="N612" i="28"/>
  <c r="N613" i="28"/>
  <c r="N614" i="28"/>
  <c r="N615" i="28"/>
  <c r="N616" i="28"/>
  <c r="N617" i="28"/>
  <c r="N618" i="28"/>
  <c r="N619" i="28"/>
  <c r="N620" i="28"/>
  <c r="N621" i="28"/>
  <c r="N622" i="28"/>
  <c r="N623" i="28"/>
  <c r="N624" i="28"/>
  <c r="N625" i="28"/>
  <c r="N626" i="28"/>
  <c r="N627" i="28"/>
  <c r="N628" i="28"/>
  <c r="N629" i="28"/>
  <c r="N630" i="28"/>
  <c r="N631" i="28"/>
  <c r="N632" i="28"/>
  <c r="N633" i="28"/>
  <c r="N634" i="28"/>
  <c r="N635" i="28"/>
  <c r="N636" i="28"/>
  <c r="N637" i="28"/>
  <c r="N638" i="28"/>
  <c r="N639" i="28"/>
  <c r="N640" i="28"/>
  <c r="N641" i="28"/>
  <c r="N642" i="28"/>
  <c r="N643" i="28"/>
  <c r="N644" i="28"/>
  <c r="N645" i="28"/>
  <c r="N646" i="28"/>
  <c r="N647" i="28"/>
  <c r="N648" i="28"/>
  <c r="N649" i="28"/>
  <c r="N650" i="28"/>
  <c r="N651" i="28"/>
  <c r="N652" i="28"/>
  <c r="N653" i="28"/>
  <c r="N654" i="28"/>
  <c r="N655" i="28"/>
  <c r="N656" i="28"/>
  <c r="N657" i="28"/>
  <c r="N658" i="28"/>
  <c r="N659" i="28"/>
  <c r="N660" i="28"/>
  <c r="N661" i="28"/>
  <c r="N662" i="28"/>
  <c r="N663" i="28"/>
  <c r="N664" i="28"/>
  <c r="N665" i="28"/>
  <c r="N666" i="28"/>
  <c r="N667" i="28"/>
  <c r="N668" i="28"/>
  <c r="N669" i="28"/>
  <c r="N670" i="28"/>
  <c r="N671" i="28"/>
  <c r="N672" i="28"/>
  <c r="N673" i="28"/>
  <c r="N674" i="28"/>
  <c r="N675" i="28"/>
  <c r="N676" i="28"/>
  <c r="N677" i="28"/>
  <c r="N678" i="28"/>
  <c r="N679" i="28"/>
  <c r="N680" i="28"/>
  <c r="N681" i="28"/>
  <c r="N682" i="28"/>
  <c r="N683" i="28"/>
  <c r="N684" i="28"/>
  <c r="N685" i="28"/>
  <c r="N686" i="28"/>
  <c r="N687" i="28"/>
  <c r="N688" i="28"/>
  <c r="N689" i="28"/>
  <c r="N690" i="28"/>
  <c r="N691" i="28"/>
  <c r="N692" i="28"/>
  <c r="N693" i="28"/>
  <c r="N694" i="28"/>
  <c r="N695" i="28"/>
  <c r="N696" i="28"/>
  <c r="N697" i="28"/>
  <c r="N698" i="28"/>
  <c r="N699" i="28"/>
  <c r="N700" i="28"/>
  <c r="N701" i="28"/>
  <c r="N702" i="28"/>
  <c r="N703" i="28"/>
  <c r="N704" i="28"/>
  <c r="N705" i="28"/>
  <c r="N706" i="28"/>
  <c r="N707" i="28"/>
  <c r="N708" i="28"/>
  <c r="N709" i="28"/>
  <c r="N710" i="28"/>
  <c r="N711" i="28"/>
  <c r="N712" i="28"/>
  <c r="N713" i="28"/>
  <c r="N714" i="28"/>
  <c r="N715" i="28"/>
  <c r="N716" i="28"/>
  <c r="N717" i="28"/>
  <c r="N718" i="28"/>
  <c r="N719" i="28"/>
  <c r="N720" i="28"/>
  <c r="N721" i="28"/>
  <c r="N722" i="28"/>
  <c r="N723" i="28"/>
  <c r="N724" i="28"/>
  <c r="N725" i="28"/>
  <c r="N726" i="28"/>
  <c r="N727" i="28"/>
  <c r="N728" i="28"/>
  <c r="N729" i="28"/>
  <c r="N730" i="28"/>
  <c r="N731" i="28"/>
  <c r="N732" i="28"/>
  <c r="N733" i="28"/>
  <c r="N734" i="28"/>
  <c r="N735" i="28"/>
  <c r="N736" i="28"/>
  <c r="N737" i="28"/>
  <c r="N738" i="28"/>
  <c r="N739" i="28"/>
  <c r="N740" i="28"/>
  <c r="N741" i="28"/>
  <c r="N742" i="28"/>
  <c r="N743" i="28"/>
  <c r="N744" i="28"/>
  <c r="N745" i="28"/>
  <c r="N746" i="28"/>
  <c r="N747" i="28"/>
  <c r="N748" i="28"/>
  <c r="N749" i="28"/>
  <c r="N750" i="28"/>
  <c r="N751" i="28"/>
  <c r="N752" i="28"/>
  <c r="N753" i="28"/>
  <c r="N754" i="28"/>
  <c r="N755" i="28"/>
  <c r="N756" i="28"/>
  <c r="N757" i="28"/>
  <c r="N758" i="28"/>
  <c r="N759" i="28"/>
  <c r="N760" i="28"/>
  <c r="N761" i="28"/>
  <c r="N762" i="28"/>
  <c r="N763" i="28"/>
  <c r="N764" i="28"/>
  <c r="N765" i="28"/>
  <c r="N766" i="28"/>
  <c r="N767" i="28"/>
  <c r="N768" i="28"/>
  <c r="N769" i="28"/>
  <c r="N770" i="28"/>
  <c r="N771" i="28"/>
  <c r="N772" i="28"/>
  <c r="N773" i="28"/>
  <c r="N774" i="28"/>
  <c r="N775" i="28"/>
  <c r="N776" i="28"/>
  <c r="N777" i="28"/>
  <c r="N778" i="28"/>
  <c r="N779" i="28"/>
  <c r="N780" i="28"/>
  <c r="N781" i="28"/>
  <c r="N782" i="28"/>
  <c r="N783" i="28"/>
  <c r="N784" i="28"/>
  <c r="N785" i="28"/>
  <c r="N786" i="28"/>
  <c r="N787" i="28"/>
  <c r="N788" i="28"/>
  <c r="N789" i="28"/>
  <c r="N790" i="28"/>
  <c r="N791" i="28"/>
  <c r="N792" i="28"/>
  <c r="N793" i="28"/>
  <c r="N794" i="28"/>
  <c r="N795" i="28"/>
  <c r="N796" i="28"/>
  <c r="N797" i="28"/>
  <c r="N798" i="28"/>
  <c r="N799" i="28"/>
  <c r="N800" i="28"/>
  <c r="N801" i="28"/>
  <c r="N802" i="28"/>
  <c r="N803" i="28"/>
  <c r="N804" i="28"/>
  <c r="N805" i="28"/>
  <c r="N806" i="28"/>
  <c r="N807" i="28"/>
  <c r="N808" i="28"/>
  <c r="N809" i="28"/>
  <c r="N810" i="28"/>
  <c r="N811" i="28"/>
  <c r="N812" i="28"/>
  <c r="N813" i="28"/>
  <c r="N814" i="28"/>
  <c r="N815" i="28"/>
  <c r="N816" i="28"/>
  <c r="N817" i="28"/>
  <c r="N818" i="28"/>
  <c r="N819" i="28"/>
  <c r="N820" i="28"/>
  <c r="N821" i="28"/>
  <c r="N822" i="28"/>
  <c r="N823" i="28"/>
  <c r="N824" i="28"/>
  <c r="N825" i="28"/>
  <c r="N826" i="28"/>
  <c r="N827" i="28"/>
  <c r="N828" i="28"/>
  <c r="N829" i="28"/>
  <c r="N830" i="28"/>
  <c r="N831" i="28"/>
  <c r="N832" i="28"/>
  <c r="N833" i="28"/>
  <c r="N834" i="28"/>
  <c r="N835" i="28"/>
  <c r="N836" i="28"/>
  <c r="N837" i="28"/>
  <c r="N838" i="28"/>
  <c r="N839" i="28"/>
  <c r="N840" i="28"/>
  <c r="N841" i="28"/>
  <c r="N842" i="28"/>
  <c r="N843" i="28"/>
  <c r="N844" i="28"/>
  <c r="N845" i="28"/>
  <c r="N846" i="28"/>
  <c r="N847" i="28"/>
  <c r="N848" i="28"/>
  <c r="N849" i="28"/>
  <c r="N850" i="28"/>
  <c r="N851" i="28"/>
  <c r="N852" i="28"/>
  <c r="N853" i="28"/>
  <c r="N854" i="28"/>
  <c r="N855" i="28"/>
  <c r="N856" i="28"/>
  <c r="N857" i="28"/>
  <c r="N858" i="28"/>
  <c r="N859" i="28"/>
  <c r="N860" i="28"/>
  <c r="N861" i="28"/>
  <c r="N862" i="28"/>
  <c r="N863" i="28"/>
  <c r="N864" i="28"/>
  <c r="N865" i="28"/>
  <c r="N866" i="28"/>
  <c r="N867" i="28"/>
  <c r="N868" i="28"/>
  <c r="N869" i="28"/>
  <c r="N870" i="28"/>
  <c r="N871" i="28"/>
  <c r="N872" i="28"/>
  <c r="N873" i="28"/>
  <c r="N874" i="28"/>
  <c r="N875" i="28"/>
  <c r="N876" i="28"/>
  <c r="N877" i="28"/>
  <c r="N878" i="28"/>
  <c r="N879" i="28"/>
  <c r="N880" i="28"/>
  <c r="N881" i="28"/>
  <c r="N882" i="28"/>
  <c r="N883" i="28"/>
  <c r="N884" i="28"/>
  <c r="N885" i="28"/>
  <c r="N886" i="28"/>
  <c r="N887" i="28"/>
  <c r="N888" i="28"/>
  <c r="N889" i="28"/>
  <c r="N890" i="28"/>
  <c r="N891" i="28"/>
  <c r="N892" i="28"/>
  <c r="N893" i="28"/>
  <c r="N894" i="28"/>
  <c r="N895" i="28"/>
  <c r="N896" i="28"/>
  <c r="N897" i="28"/>
  <c r="N898" i="28"/>
  <c r="N899" i="28"/>
  <c r="N900" i="28"/>
  <c r="N901" i="28"/>
  <c r="N902" i="28"/>
  <c r="N903" i="28"/>
  <c r="N904" i="28"/>
  <c r="N905" i="28"/>
  <c r="N906" i="28"/>
  <c r="N907" i="28"/>
  <c r="N908" i="28"/>
  <c r="N909" i="28"/>
  <c r="N910" i="28"/>
  <c r="N911" i="28"/>
  <c r="N912" i="28"/>
  <c r="N913" i="28"/>
  <c r="N914" i="28"/>
  <c r="N915" i="28"/>
  <c r="N916" i="28"/>
  <c r="N917" i="28"/>
  <c r="N918" i="28"/>
  <c r="N919" i="28"/>
  <c r="N920" i="28"/>
  <c r="N921" i="28"/>
  <c r="N922" i="28"/>
  <c r="N923" i="28"/>
  <c r="N924" i="28"/>
  <c r="N925" i="28"/>
  <c r="N926" i="28"/>
  <c r="N927" i="28"/>
  <c r="N928" i="28"/>
  <c r="N929" i="28"/>
  <c r="N930" i="28"/>
  <c r="N931" i="28"/>
  <c r="N932" i="28"/>
  <c r="N933" i="28"/>
  <c r="N934" i="28"/>
  <c r="N935" i="28"/>
  <c r="N936" i="28"/>
  <c r="N937" i="28"/>
  <c r="N938" i="28"/>
  <c r="N939" i="28"/>
  <c r="N940" i="28"/>
  <c r="N941" i="28"/>
  <c r="N942" i="28"/>
  <c r="N943" i="28"/>
  <c r="N944" i="28"/>
  <c r="N945" i="28"/>
  <c r="N946" i="28"/>
  <c r="N947" i="28"/>
  <c r="N948" i="28"/>
  <c r="N949" i="28"/>
  <c r="N950" i="28"/>
  <c r="N951" i="28"/>
  <c r="N952" i="28"/>
  <c r="N953" i="28"/>
  <c r="N954" i="28"/>
  <c r="N955" i="28"/>
  <c r="N956" i="28"/>
  <c r="N957" i="28"/>
  <c r="N958" i="28"/>
  <c r="N959" i="28"/>
  <c r="N960" i="28"/>
  <c r="N961" i="28"/>
  <c r="N962" i="28"/>
  <c r="N963" i="28"/>
  <c r="N964" i="28"/>
  <c r="N965" i="28"/>
  <c r="N966" i="28"/>
  <c r="N967" i="28"/>
  <c r="N968" i="28"/>
  <c r="N969" i="28"/>
  <c r="N970" i="28"/>
  <c r="N971" i="28"/>
  <c r="N972" i="28"/>
  <c r="N973" i="28"/>
  <c r="N974" i="28"/>
  <c r="N975" i="28"/>
  <c r="N976" i="28"/>
  <c r="N977" i="28"/>
  <c r="N978" i="28"/>
  <c r="N979" i="28"/>
  <c r="N980" i="28"/>
  <c r="N981" i="28"/>
  <c r="N982" i="28"/>
  <c r="N983" i="28"/>
  <c r="N984" i="28"/>
  <c r="N985" i="28"/>
  <c r="N986" i="28"/>
  <c r="N987" i="28"/>
  <c r="N988" i="28"/>
  <c r="N989" i="28"/>
  <c r="N990" i="28"/>
  <c r="N991" i="28"/>
  <c r="N992" i="28"/>
  <c r="N993" i="28"/>
  <c r="N994" i="28"/>
  <c r="N995" i="28"/>
  <c r="N996" i="28"/>
  <c r="N997" i="28"/>
  <c r="N998" i="28"/>
  <c r="N999" i="28"/>
  <c r="N1000" i="28"/>
  <c r="N1001" i="28"/>
  <c r="N1002" i="28"/>
  <c r="N1003" i="28"/>
  <c r="N1004" i="28"/>
  <c r="N1005" i="28"/>
  <c r="N1006" i="28"/>
  <c r="N1007" i="28"/>
  <c r="N1008" i="28"/>
  <c r="N1009" i="28"/>
  <c r="N1010" i="28"/>
  <c r="N1011" i="28"/>
  <c r="N1012" i="28"/>
  <c r="N1013" i="28"/>
  <c r="N1014" i="28"/>
  <c r="N1015" i="28"/>
  <c r="N1016" i="28"/>
  <c r="N1017" i="28"/>
  <c r="N1018" i="28"/>
  <c r="N1019" i="28"/>
  <c r="N1020" i="28"/>
  <c r="N1021" i="28"/>
  <c r="N1022" i="28"/>
  <c r="N1023" i="28"/>
  <c r="N1024" i="28"/>
  <c r="N1025" i="28"/>
  <c r="N1026" i="28"/>
  <c r="N1027" i="28"/>
  <c r="N1028" i="28"/>
  <c r="N1029" i="28"/>
  <c r="N1030" i="28"/>
  <c r="N1031" i="28"/>
  <c r="N1032" i="28"/>
  <c r="N1033" i="28"/>
  <c r="N1034" i="28"/>
  <c r="N1035" i="28"/>
  <c r="N1036" i="28"/>
  <c r="N1037" i="28"/>
  <c r="N1038" i="28"/>
  <c r="N1039" i="28"/>
  <c r="N1040" i="28"/>
  <c r="N1041" i="28"/>
  <c r="N1042" i="28"/>
  <c r="N1043" i="28"/>
  <c r="N1044" i="28"/>
  <c r="N1045" i="28"/>
  <c r="N1046" i="28"/>
  <c r="N1047" i="28"/>
  <c r="N1048" i="28"/>
  <c r="N1049" i="28"/>
  <c r="N1050" i="28"/>
  <c r="N1051" i="28"/>
  <c r="N1052" i="28"/>
  <c r="N1053" i="28"/>
  <c r="N1054" i="28"/>
  <c r="N1055" i="28"/>
  <c r="N1056" i="28"/>
  <c r="N1057" i="28"/>
  <c r="N1058" i="28"/>
  <c r="N1059" i="28"/>
  <c r="N1060" i="28"/>
  <c r="N1061" i="28"/>
  <c r="N1062" i="28"/>
  <c r="N1063" i="28"/>
  <c r="N1064" i="28"/>
  <c r="N1065" i="28"/>
  <c r="N1066" i="28"/>
  <c r="N1067" i="28"/>
  <c r="N1068" i="28"/>
  <c r="N1069" i="28"/>
  <c r="N1070" i="28"/>
  <c r="N1071" i="28"/>
  <c r="N1072" i="28"/>
  <c r="N1073" i="28"/>
  <c r="N1074" i="28"/>
  <c r="N1075" i="28"/>
  <c r="N1076" i="28"/>
  <c r="N1077" i="28"/>
  <c r="N1078" i="28"/>
  <c r="N1079" i="28"/>
  <c r="N1080" i="28"/>
  <c r="N1081" i="28"/>
  <c r="N1082" i="28"/>
  <c r="N1083" i="28"/>
  <c r="N1084" i="28"/>
  <c r="N1085" i="28"/>
  <c r="N1086" i="28"/>
  <c r="N1087" i="28"/>
  <c r="N1088" i="28"/>
  <c r="N1089" i="28"/>
  <c r="N1090" i="28"/>
  <c r="N1091" i="28"/>
  <c r="N1092" i="28"/>
  <c r="N1093" i="28"/>
  <c r="N1094" i="28"/>
  <c r="N1095" i="28"/>
  <c r="N1096" i="28"/>
  <c r="N1097" i="28"/>
  <c r="N1098" i="28"/>
  <c r="N1099" i="28"/>
  <c r="N1100" i="28"/>
  <c r="N1101" i="28"/>
  <c r="N1102" i="28"/>
  <c r="N1103" i="28"/>
  <c r="N1104" i="28"/>
  <c r="N1105" i="28"/>
  <c r="N1106" i="28"/>
  <c r="N1107" i="28"/>
  <c r="N1108" i="28"/>
  <c r="N1109" i="28"/>
  <c r="N1110" i="28"/>
  <c r="N1111" i="28"/>
  <c r="N1112" i="28"/>
  <c r="N1113" i="28"/>
  <c r="N1114" i="28"/>
  <c r="N1115" i="28"/>
  <c r="N1116" i="28"/>
  <c r="N1117" i="28"/>
  <c r="N1118" i="28"/>
  <c r="N1119" i="28"/>
  <c r="N1120" i="28"/>
  <c r="N1121" i="28"/>
  <c r="N1122" i="28"/>
  <c r="N1123" i="28"/>
  <c r="N1124" i="28"/>
  <c r="N1125" i="28"/>
  <c r="N1126" i="28"/>
  <c r="N1127" i="28"/>
  <c r="N1128" i="28"/>
  <c r="N1129" i="28"/>
  <c r="N1130" i="28"/>
  <c r="N1131" i="28"/>
  <c r="N1132" i="28"/>
  <c r="N1133" i="28"/>
  <c r="N1134" i="28"/>
  <c r="N1135" i="28"/>
  <c r="N1136" i="28"/>
  <c r="N1137" i="28"/>
  <c r="N1138" i="28"/>
  <c r="N1139" i="28"/>
  <c r="N1140" i="28"/>
  <c r="N1141" i="28"/>
  <c r="N1142" i="28"/>
  <c r="N1143" i="28"/>
  <c r="N1144" i="28"/>
  <c r="N1145" i="28"/>
  <c r="N1146" i="28"/>
  <c r="N1147" i="28"/>
  <c r="N1148" i="28"/>
  <c r="N1149" i="28"/>
  <c r="N1150" i="28"/>
  <c r="N1151" i="28"/>
  <c r="N1152" i="28"/>
  <c r="N1153" i="28"/>
  <c r="N1154" i="28"/>
  <c r="N1155" i="28"/>
  <c r="N1156" i="28"/>
  <c r="N1157" i="28"/>
  <c r="N1158" i="28"/>
  <c r="N1159" i="28"/>
  <c r="N1160" i="28"/>
  <c r="N1161" i="28"/>
  <c r="N1162" i="28"/>
  <c r="N1163" i="28"/>
  <c r="N1164" i="28"/>
  <c r="N1165" i="28"/>
  <c r="N1166" i="28"/>
  <c r="N1167" i="28"/>
  <c r="N1168" i="28"/>
  <c r="N1169" i="28"/>
  <c r="N1170" i="28"/>
  <c r="N1171" i="28"/>
  <c r="N1172" i="28"/>
  <c r="N1173" i="28"/>
  <c r="N1174" i="28"/>
  <c r="N1175" i="28"/>
  <c r="N1176" i="28"/>
  <c r="N1177" i="28"/>
  <c r="N1178" i="28"/>
  <c r="N1179" i="28"/>
  <c r="N1180" i="28"/>
  <c r="N1181" i="28"/>
  <c r="N1182" i="28"/>
  <c r="N1183" i="28"/>
  <c r="N1184" i="28"/>
  <c r="N1185" i="28"/>
  <c r="N1186" i="28"/>
  <c r="N1187" i="28"/>
  <c r="N1188" i="28"/>
  <c r="N1189" i="28"/>
  <c r="N1190" i="28"/>
  <c r="N1191" i="28"/>
  <c r="N1192" i="28"/>
  <c r="N1193" i="28"/>
  <c r="N1194" i="28"/>
  <c r="N1195" i="28"/>
  <c r="N1196" i="28"/>
  <c r="N1197" i="28"/>
  <c r="N1198" i="28"/>
  <c r="N1199" i="28"/>
  <c r="N1200" i="28"/>
  <c r="N1201" i="28"/>
  <c r="N1202" i="28"/>
  <c r="N1203" i="28"/>
  <c r="N1204" i="28"/>
  <c r="N1205" i="28"/>
  <c r="N1206" i="28"/>
  <c r="N1207" i="28"/>
  <c r="N1208" i="28"/>
  <c r="N1209" i="28"/>
  <c r="N1210" i="28"/>
  <c r="N1211" i="28"/>
  <c r="N1212" i="28"/>
  <c r="N1213" i="28"/>
  <c r="N1214" i="28"/>
  <c r="N1215" i="28"/>
  <c r="N1216" i="28"/>
  <c r="N1217" i="28"/>
  <c r="N1218" i="28"/>
  <c r="N1219" i="28"/>
  <c r="N1220" i="28"/>
  <c r="N1221" i="28"/>
  <c r="N1222" i="28"/>
  <c r="N1223" i="28"/>
  <c r="N1224" i="28"/>
  <c r="N1225" i="28"/>
  <c r="N1226" i="28"/>
  <c r="N1227" i="28"/>
  <c r="N1228" i="28"/>
  <c r="N1229" i="28"/>
  <c r="N1230" i="28"/>
  <c r="N1231" i="28"/>
  <c r="N1232" i="28"/>
  <c r="N1233" i="28"/>
  <c r="N1234" i="28"/>
  <c r="N1235" i="28"/>
  <c r="N1236" i="28"/>
  <c r="N1237" i="28"/>
  <c r="N1238" i="28"/>
  <c r="N1239" i="28"/>
  <c r="N1240" i="28"/>
  <c r="N1241" i="28"/>
  <c r="N1242" i="28"/>
  <c r="N1243" i="28"/>
  <c r="N1244" i="28"/>
  <c r="N1245" i="28"/>
  <c r="N1246" i="28"/>
  <c r="N1247" i="28"/>
  <c r="N1248" i="28"/>
  <c r="N1249" i="28"/>
  <c r="N1250" i="28"/>
  <c r="N1251" i="28"/>
  <c r="N1252" i="28"/>
  <c r="N1253" i="28"/>
  <c r="N1254" i="28"/>
  <c r="N1255" i="28"/>
  <c r="N1256" i="28"/>
  <c r="N1257" i="28"/>
  <c r="N1258" i="28"/>
  <c r="N1259" i="28"/>
  <c r="N1260" i="28"/>
  <c r="N1261" i="28"/>
  <c r="N1262" i="28"/>
  <c r="N1263" i="28"/>
  <c r="N1264" i="28"/>
  <c r="N1265" i="28"/>
  <c r="N1266" i="28"/>
  <c r="N1267" i="28"/>
  <c r="N1268" i="28"/>
  <c r="N1269" i="28"/>
  <c r="N1270" i="28"/>
  <c r="N1271" i="28"/>
  <c r="N1272" i="28"/>
  <c r="N1273" i="28"/>
  <c r="N1274" i="28"/>
  <c r="N1275" i="28"/>
  <c r="N1276" i="28"/>
  <c r="N1277" i="28"/>
  <c r="N1278" i="28"/>
  <c r="N1279" i="28"/>
  <c r="N1280" i="28"/>
  <c r="N1281" i="28"/>
  <c r="N1282" i="28"/>
  <c r="N1283" i="28"/>
  <c r="N1284" i="28"/>
  <c r="N1285" i="28"/>
  <c r="N1286" i="28"/>
  <c r="N1287" i="28"/>
  <c r="N1288" i="28"/>
  <c r="N1289" i="28"/>
  <c r="N1290" i="28"/>
  <c r="N1291" i="28"/>
  <c r="N1292" i="28"/>
  <c r="N1293" i="28"/>
  <c r="N1294" i="28"/>
  <c r="N1295" i="28"/>
  <c r="N1296" i="28"/>
  <c r="N1297" i="28"/>
  <c r="N1298" i="28"/>
  <c r="N1299" i="28"/>
  <c r="N1300" i="28"/>
  <c r="N1301" i="28"/>
  <c r="N1302" i="28"/>
  <c r="N1303" i="28"/>
  <c r="N1304" i="28"/>
  <c r="N1305" i="28"/>
  <c r="N1306" i="28"/>
  <c r="N1307" i="28"/>
  <c r="N1308" i="28"/>
  <c r="N1309" i="28"/>
  <c r="N1310" i="28"/>
  <c r="N1311" i="28"/>
  <c r="N1312" i="28"/>
  <c r="N1313" i="28"/>
  <c r="N1314" i="28"/>
  <c r="N1315" i="28"/>
  <c r="N1316" i="28"/>
  <c r="N1317" i="28"/>
  <c r="N1318" i="28"/>
  <c r="N1319" i="28"/>
  <c r="N1320" i="28"/>
  <c r="N1321" i="28"/>
  <c r="N1322" i="28"/>
  <c r="N1323" i="28"/>
  <c r="N1324" i="28"/>
  <c r="N1325" i="28"/>
  <c r="N1326" i="28"/>
  <c r="N1327" i="28"/>
  <c r="N1328" i="28"/>
  <c r="N1329" i="28"/>
  <c r="N1330" i="28"/>
  <c r="N1331" i="28"/>
  <c r="N1332" i="28"/>
  <c r="N1333" i="28"/>
  <c r="N1334" i="28"/>
  <c r="N1335" i="28"/>
  <c r="N1336" i="28"/>
  <c r="N1337" i="28"/>
  <c r="N1338" i="28"/>
  <c r="N1339" i="28"/>
  <c r="N1340" i="28"/>
  <c r="N1341" i="28"/>
  <c r="N1342" i="28"/>
  <c r="N1343" i="28"/>
  <c r="N1344" i="28"/>
  <c r="N1345" i="28"/>
  <c r="N1346" i="28"/>
  <c r="N1347" i="28"/>
  <c r="N1348" i="28"/>
  <c r="N1349" i="28"/>
  <c r="N1350" i="28"/>
  <c r="N1351" i="28"/>
  <c r="N1352" i="28"/>
  <c r="N1353" i="28"/>
  <c r="N1354" i="28"/>
  <c r="N1355" i="28"/>
  <c r="N1356" i="28"/>
  <c r="N1357" i="28"/>
  <c r="N1358" i="28"/>
  <c r="N1359" i="28"/>
  <c r="N1360" i="28"/>
  <c r="N1361" i="28"/>
  <c r="N1362" i="28"/>
  <c r="N1363" i="28"/>
  <c r="N1364" i="28"/>
  <c r="N1365" i="28"/>
  <c r="N1366" i="28"/>
  <c r="N1367" i="28"/>
  <c r="N1368" i="28"/>
  <c r="N1369" i="28"/>
  <c r="N1370" i="28"/>
  <c r="N1371" i="28"/>
  <c r="N1372" i="28"/>
  <c r="N1373" i="28"/>
  <c r="N1374" i="28"/>
  <c r="N1375" i="28"/>
  <c r="N1376" i="28"/>
  <c r="N1377" i="28"/>
  <c r="N1378" i="28"/>
  <c r="N1379" i="28"/>
  <c r="N1380" i="28"/>
  <c r="N1381" i="28"/>
  <c r="N1382" i="28"/>
  <c r="N1383" i="28"/>
  <c r="N1384" i="28"/>
  <c r="N1385" i="28"/>
  <c r="N1386" i="28"/>
  <c r="N1387" i="28"/>
  <c r="N1388" i="28"/>
  <c r="N1389" i="28"/>
  <c r="N1390" i="28"/>
  <c r="N1391" i="28"/>
  <c r="N1392" i="28"/>
  <c r="N1393" i="28"/>
  <c r="N1394" i="28"/>
  <c r="N1395" i="28"/>
  <c r="N1396" i="28"/>
  <c r="N1397" i="28"/>
  <c r="N1398" i="28"/>
  <c r="N1399" i="28"/>
  <c r="N1400" i="28"/>
  <c r="N1401" i="28"/>
  <c r="N1402" i="28"/>
  <c r="N1403" i="28"/>
  <c r="N1404" i="28"/>
  <c r="N1405" i="28"/>
  <c r="N1406" i="28"/>
  <c r="N1407" i="28"/>
  <c r="N1408" i="28"/>
  <c r="N1409" i="28"/>
  <c r="N1410" i="28"/>
  <c r="N1411" i="28"/>
  <c r="N1412" i="28"/>
  <c r="N1413" i="28"/>
  <c r="N1414" i="28"/>
  <c r="N1415" i="28"/>
  <c r="N1416" i="28"/>
  <c r="N1417" i="28"/>
  <c r="N1418" i="28"/>
  <c r="N1419" i="28"/>
  <c r="N1420" i="28"/>
  <c r="N1421" i="28"/>
  <c r="N1422" i="28"/>
  <c r="N1423" i="28"/>
  <c r="N1424" i="28"/>
  <c r="N1425" i="28"/>
  <c r="N1426" i="28"/>
  <c r="N1427" i="28"/>
  <c r="N1428" i="28"/>
  <c r="N1429" i="28"/>
  <c r="N1430" i="28"/>
  <c r="N1431" i="28"/>
  <c r="N1432" i="28"/>
  <c r="N1433" i="28"/>
  <c r="N1434" i="28"/>
  <c r="N1435" i="28"/>
  <c r="N1436" i="28"/>
  <c r="N1437" i="28"/>
  <c r="N1438" i="28"/>
  <c r="N1439" i="28"/>
  <c r="N1440" i="28"/>
  <c r="N1441" i="28"/>
  <c r="N1442" i="28"/>
  <c r="N1443" i="28"/>
  <c r="N1444" i="28"/>
  <c r="N1445" i="28"/>
  <c r="N1446" i="28"/>
  <c r="N1447" i="28"/>
  <c r="N1448" i="28"/>
  <c r="N1449" i="28"/>
  <c r="N1450" i="28"/>
  <c r="N1451" i="28"/>
  <c r="N1452" i="28"/>
  <c r="N1453" i="28"/>
  <c r="N1454" i="28"/>
  <c r="N1455" i="28"/>
  <c r="N1456" i="28"/>
  <c r="N1457" i="28"/>
  <c r="N1458" i="28"/>
  <c r="N1459" i="28"/>
  <c r="N1460" i="28"/>
  <c r="N1461" i="28"/>
  <c r="N1462" i="28"/>
  <c r="N1463" i="28"/>
  <c r="N1464" i="28"/>
  <c r="N1465" i="28"/>
  <c r="N1466" i="28"/>
  <c r="N1467" i="28"/>
  <c r="N1468" i="28"/>
  <c r="N1469" i="28"/>
  <c r="N1470" i="28"/>
  <c r="N1471" i="28"/>
  <c r="N1472" i="28"/>
  <c r="N1473" i="28"/>
  <c r="N1474" i="28"/>
  <c r="N1475" i="28"/>
  <c r="N1476" i="28"/>
  <c r="N1477" i="28"/>
  <c r="N1478" i="28"/>
  <c r="N1479" i="28"/>
  <c r="N1480" i="28"/>
  <c r="N1481" i="28"/>
  <c r="N1482" i="28"/>
  <c r="N1483" i="28"/>
  <c r="N1484" i="28"/>
  <c r="N1485" i="28"/>
  <c r="N1486" i="28"/>
  <c r="N1487" i="28"/>
  <c r="N1488" i="28"/>
  <c r="N1489" i="28"/>
  <c r="N1490" i="28"/>
  <c r="N1491" i="28"/>
  <c r="N1492" i="28"/>
  <c r="N1493" i="28"/>
  <c r="N1494" i="28"/>
  <c r="N1495" i="28"/>
  <c r="N1496" i="28"/>
  <c r="N1497" i="28"/>
  <c r="N1498" i="28"/>
  <c r="N1499" i="28"/>
  <c r="N1500" i="28"/>
  <c r="N1501" i="28"/>
  <c r="N1502" i="28"/>
  <c r="N1503" i="28"/>
  <c r="N1504" i="28"/>
  <c r="N1505" i="28"/>
  <c r="N3" i="28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7" i="28"/>
  <c r="N2" i="28"/>
  <c r="T18" i="28"/>
  <c r="X18" i="28" s="1"/>
  <c r="T19" i="28"/>
  <c r="X19" i="28" s="1"/>
  <c r="T26" i="28"/>
  <c r="X26" i="28" s="1"/>
  <c r="T27" i="28"/>
  <c r="X27" i="28" s="1"/>
  <c r="T29" i="28"/>
  <c r="X29" i="28" s="1"/>
  <c r="T34" i="28"/>
  <c r="X34" i="28" s="1"/>
  <c r="T35" i="28"/>
  <c r="X35" i="28" s="1"/>
  <c r="T42" i="28"/>
  <c r="X42" i="28" s="1"/>
  <c r="T43" i="28"/>
  <c r="X43" i="28" s="1"/>
  <c r="T45" i="28"/>
  <c r="X45" i="28" s="1"/>
  <c r="T50" i="28"/>
  <c r="X50" i="28" s="1"/>
  <c r="T51" i="28"/>
  <c r="X51" i="28" s="1"/>
  <c r="T58" i="28"/>
  <c r="X58" i="28" s="1"/>
  <c r="T59" i="28"/>
  <c r="X59" i="28" s="1"/>
  <c r="M66" i="28"/>
  <c r="T66" i="28" s="1"/>
  <c r="X66" i="28" s="1"/>
  <c r="M67" i="28"/>
  <c r="T67" i="28" s="1"/>
  <c r="X67" i="28" s="1"/>
  <c r="T74" i="28"/>
  <c r="X74" i="28" s="1"/>
  <c r="T75" i="28"/>
  <c r="X75" i="28" s="1"/>
  <c r="T82" i="28"/>
  <c r="X82" i="28" s="1"/>
  <c r="T83" i="28"/>
  <c r="X83" i="28" s="1"/>
  <c r="T131" i="28"/>
  <c r="X131" i="28" s="1"/>
  <c r="T132" i="28"/>
  <c r="X132" i="28" s="1"/>
  <c r="T92" i="28"/>
  <c r="X92" i="28" s="1"/>
  <c r="T93" i="28"/>
  <c r="X93" i="28" s="1"/>
  <c r="T16" i="28"/>
  <c r="X16" i="28" s="1"/>
  <c r="T24" i="28"/>
  <c r="X24" i="28" s="1"/>
  <c r="T25" i="28"/>
  <c r="X25" i="28" s="1"/>
  <c r="T32" i="28"/>
  <c r="X32" i="28" s="1"/>
  <c r="T33" i="28"/>
  <c r="X33" i="28" s="1"/>
  <c r="T40" i="28"/>
  <c r="X40" i="28" s="1"/>
  <c r="T41" i="28"/>
  <c r="X41" i="28" s="1"/>
  <c r="T48" i="28"/>
  <c r="X48" i="28" s="1"/>
  <c r="T49" i="28"/>
  <c r="X49" i="28" s="1"/>
  <c r="T56" i="28"/>
  <c r="X56" i="28" s="1"/>
  <c r="T57" i="28"/>
  <c r="X57" i="28" s="1"/>
  <c r="T64" i="28"/>
  <c r="X64" i="28" s="1"/>
  <c r="T65" i="28"/>
  <c r="X65" i="28" s="1"/>
  <c r="T15" i="28"/>
  <c r="X15" i="28" s="1"/>
  <c r="T3" i="28"/>
  <c r="X3" i="28" s="1"/>
  <c r="T4" i="28"/>
  <c r="X4" i="28" s="1"/>
  <c r="T6" i="28"/>
  <c r="X6" i="28" s="1"/>
  <c r="U9" i="28"/>
  <c r="V10" i="28"/>
  <c r="T11" i="28"/>
  <c r="X11" i="28" s="1"/>
  <c r="T13" i="28"/>
  <c r="X13" i="28" s="1"/>
  <c r="T14" i="28"/>
  <c r="X14" i="28" s="1"/>
  <c r="R2" i="28"/>
  <c r="U8" i="28"/>
  <c r="O682" i="28"/>
  <c r="R682" i="28"/>
  <c r="S682" i="28"/>
  <c r="T682" i="28"/>
  <c r="X682" i="28" s="1"/>
  <c r="U682" i="28"/>
  <c r="V682" i="28"/>
  <c r="W682" i="28"/>
  <c r="Y682" i="28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343" i="21"/>
  <c r="AB43" i="28"/>
  <c r="AB44" i="28"/>
  <c r="AB47" i="28"/>
  <c r="AB48" i="28"/>
  <c r="AB206" i="28"/>
  <c r="AB207" i="28"/>
  <c r="AB208" i="28"/>
  <c r="AB209" i="28"/>
  <c r="T5" i="28"/>
  <c r="X5" i="28" s="1"/>
  <c r="T7" i="28"/>
  <c r="T12" i="28"/>
  <c r="T17" i="28"/>
  <c r="T20" i="28"/>
  <c r="X20" i="28" s="1"/>
  <c r="T21" i="28"/>
  <c r="T22" i="28"/>
  <c r="T23" i="28"/>
  <c r="X23" i="28" s="1"/>
  <c r="T28" i="28"/>
  <c r="X28" i="28" s="1"/>
  <c r="T30" i="28"/>
  <c r="X30" i="28" s="1"/>
  <c r="T31" i="28"/>
  <c r="X31" i="28" s="1"/>
  <c r="T36" i="28"/>
  <c r="X36" i="28" s="1"/>
  <c r="T37" i="28"/>
  <c r="X37" i="28" s="1"/>
  <c r="T38" i="28"/>
  <c r="X38" i="28" s="1"/>
  <c r="T39" i="28"/>
  <c r="X39" i="28" s="1"/>
  <c r="T44" i="28"/>
  <c r="X44" i="28" s="1"/>
  <c r="T46" i="28"/>
  <c r="X46" i="28" s="1"/>
  <c r="T47" i="28"/>
  <c r="X47" i="28" s="1"/>
  <c r="T52" i="28"/>
  <c r="X52" i="28" s="1"/>
  <c r="T53" i="28"/>
  <c r="T54" i="28"/>
  <c r="X54" i="28" s="1"/>
  <c r="T55" i="28"/>
  <c r="X55" i="28" s="1"/>
  <c r="T60" i="28"/>
  <c r="X60" i="28" s="1"/>
  <c r="T61" i="28"/>
  <c r="T62" i="28"/>
  <c r="X62" i="28" s="1"/>
  <c r="T63" i="28"/>
  <c r="X63" i="28" s="1"/>
  <c r="T68" i="28"/>
  <c r="X68" i="28" s="1"/>
  <c r="T69" i="28"/>
  <c r="T70" i="28"/>
  <c r="T71" i="28"/>
  <c r="T72" i="28"/>
  <c r="T73" i="28"/>
  <c r="T76" i="28"/>
  <c r="X76" i="28" s="1"/>
  <c r="T77" i="28"/>
  <c r="X77" i="28" s="1"/>
  <c r="T78" i="28"/>
  <c r="X78" i="28" s="1"/>
  <c r="T79" i="28"/>
  <c r="T80" i="28"/>
  <c r="T81" i="28"/>
  <c r="T84" i="28"/>
  <c r="X84" i="28" s="1"/>
  <c r="T85" i="28"/>
  <c r="T86" i="28"/>
  <c r="T87" i="28"/>
  <c r="T88" i="28"/>
  <c r="T89" i="28"/>
  <c r="T133" i="28"/>
  <c r="X133" i="28" s="1"/>
  <c r="T134" i="28"/>
  <c r="T135" i="28"/>
  <c r="T136" i="28"/>
  <c r="T90" i="28"/>
  <c r="X90" i="28" s="1"/>
  <c r="T91" i="28"/>
  <c r="X91" i="28" s="1"/>
  <c r="T94" i="28"/>
  <c r="X94" i="28" s="1"/>
  <c r="T95" i="28"/>
  <c r="T96" i="28"/>
  <c r="T97" i="28"/>
  <c r="T98" i="28"/>
  <c r="T99" i="28"/>
  <c r="T100" i="28"/>
  <c r="X100" i="28" s="1"/>
  <c r="T101" i="28"/>
  <c r="X101" i="28" s="1"/>
  <c r="T102" i="28"/>
  <c r="X102" i="28" s="1"/>
  <c r="T103" i="28"/>
  <c r="T104" i="28"/>
  <c r="T105" i="28"/>
  <c r="T106" i="28"/>
  <c r="T107" i="28"/>
  <c r="T109" i="28"/>
  <c r="X109" i="28" s="1"/>
  <c r="T110" i="28"/>
  <c r="X110" i="28" s="1"/>
  <c r="T111" i="28"/>
  <c r="X111" i="28" s="1"/>
  <c r="T112" i="28"/>
  <c r="T113" i="28"/>
  <c r="T114" i="28"/>
  <c r="T115" i="28"/>
  <c r="T116" i="28"/>
  <c r="T117" i="28"/>
  <c r="X117" i="28" s="1"/>
  <c r="T118" i="28"/>
  <c r="X118" i="28" s="1"/>
  <c r="T119" i="28"/>
  <c r="X119" i="28" s="1"/>
  <c r="T120" i="28"/>
  <c r="T121" i="28"/>
  <c r="T122" i="28"/>
  <c r="T123" i="28"/>
  <c r="T124" i="28"/>
  <c r="T125" i="28"/>
  <c r="X125" i="28" s="1"/>
  <c r="T126" i="28"/>
  <c r="X126" i="28" s="1"/>
  <c r="T127" i="28"/>
  <c r="X127" i="28" s="1"/>
  <c r="T128" i="28"/>
  <c r="T129" i="28"/>
  <c r="T130" i="28"/>
  <c r="T137" i="28"/>
  <c r="T138" i="28"/>
  <c r="T139" i="28"/>
  <c r="X139" i="28" s="1"/>
  <c r="T140" i="28"/>
  <c r="X140" i="28" s="1"/>
  <c r="T141" i="28"/>
  <c r="X141" i="28" s="1"/>
  <c r="T142" i="28"/>
  <c r="T143" i="28"/>
  <c r="T144" i="28"/>
  <c r="T145" i="28"/>
  <c r="T146" i="28"/>
  <c r="T147" i="28"/>
  <c r="X147" i="28" s="1"/>
  <c r="T148" i="28"/>
  <c r="X148" i="28" s="1"/>
  <c r="T149" i="28"/>
  <c r="X149" i="28" s="1"/>
  <c r="T150" i="28"/>
  <c r="T151" i="28"/>
  <c r="T152" i="28"/>
  <c r="T153" i="28"/>
  <c r="T154" i="28"/>
  <c r="T155" i="28"/>
  <c r="X155" i="28" s="1"/>
  <c r="T156" i="28"/>
  <c r="X156" i="28" s="1"/>
  <c r="T157" i="28"/>
  <c r="X157" i="28" s="1"/>
  <c r="T158" i="28"/>
  <c r="T159" i="28"/>
  <c r="T160" i="28"/>
  <c r="T161" i="28"/>
  <c r="T162" i="28"/>
  <c r="T163" i="28"/>
  <c r="X163" i="28" s="1"/>
  <c r="T164" i="28"/>
  <c r="X164" i="28" s="1"/>
  <c r="T165" i="28"/>
  <c r="X165" i="28" s="1"/>
  <c r="T166" i="28"/>
  <c r="T167" i="28"/>
  <c r="T168" i="28"/>
  <c r="T169" i="28"/>
  <c r="T170" i="28"/>
  <c r="T171" i="28"/>
  <c r="X171" i="28" s="1"/>
  <c r="T172" i="28"/>
  <c r="X172" i="28" s="1"/>
  <c r="T173" i="28"/>
  <c r="X173" i="28" s="1"/>
  <c r="T174" i="28"/>
  <c r="T175" i="28"/>
  <c r="T176" i="28"/>
  <c r="T177" i="28"/>
  <c r="T178" i="28"/>
  <c r="T179" i="28"/>
  <c r="X179" i="28" s="1"/>
  <c r="T180" i="28"/>
  <c r="X180" i="28" s="1"/>
  <c r="T181" i="28"/>
  <c r="X181" i="28" s="1"/>
  <c r="T182" i="28"/>
  <c r="T183" i="28"/>
  <c r="T184" i="28"/>
  <c r="T185" i="28"/>
  <c r="T186" i="28"/>
  <c r="X186" i="28" s="1"/>
  <c r="T187" i="28"/>
  <c r="X187" i="28" s="1"/>
  <c r="T188" i="28"/>
  <c r="X188" i="28" s="1"/>
  <c r="T189" i="28"/>
  <c r="X189" i="28" s="1"/>
  <c r="T190" i="28"/>
  <c r="T191" i="28"/>
  <c r="T192" i="28"/>
  <c r="T193" i="28"/>
  <c r="T194" i="28"/>
  <c r="X194" i="28" s="1"/>
  <c r="T195" i="28"/>
  <c r="X195" i="28" s="1"/>
  <c r="T196" i="28"/>
  <c r="X196" i="28" s="1"/>
  <c r="T197" i="28"/>
  <c r="X197" i="28" s="1"/>
  <c r="T198" i="28"/>
  <c r="X198" i="28" s="1"/>
  <c r="T199" i="28"/>
  <c r="X199" i="28" s="1"/>
  <c r="T200" i="28"/>
  <c r="T201" i="28"/>
  <c r="X201" i="28" s="1"/>
  <c r="T202" i="28"/>
  <c r="X202" i="28" s="1"/>
  <c r="T203" i="28"/>
  <c r="X203" i="28" s="1"/>
  <c r="T204" i="28"/>
  <c r="X204" i="28" s="1"/>
  <c r="T205" i="28"/>
  <c r="X205" i="28" s="1"/>
  <c r="T206" i="28"/>
  <c r="T207" i="28"/>
  <c r="T208" i="28"/>
  <c r="T209" i="28"/>
  <c r="T210" i="28"/>
  <c r="T211" i="28"/>
  <c r="X211" i="28" s="1"/>
  <c r="T212" i="28"/>
  <c r="X212" i="28" s="1"/>
  <c r="T213" i="28"/>
  <c r="X213" i="28" s="1"/>
  <c r="T214" i="28"/>
  <c r="T215" i="28"/>
  <c r="X215" i="28" s="1"/>
  <c r="T216" i="28"/>
  <c r="T217" i="28"/>
  <c r="X217" i="28" s="1"/>
  <c r="T218" i="28"/>
  <c r="X218" i="28" s="1"/>
  <c r="T219" i="28"/>
  <c r="X219" i="28" s="1"/>
  <c r="T220" i="28"/>
  <c r="X220" i="28" s="1"/>
  <c r="T221" i="28"/>
  <c r="X221" i="28" s="1"/>
  <c r="T222" i="28"/>
  <c r="T223" i="28"/>
  <c r="X223" i="28" s="1"/>
  <c r="T224" i="28"/>
  <c r="T225" i="28"/>
  <c r="X225" i="28" s="1"/>
  <c r="T226" i="28"/>
  <c r="T227" i="28"/>
  <c r="X227" i="28" s="1"/>
  <c r="T228" i="28"/>
  <c r="X228" i="28" s="1"/>
  <c r="T229" i="28"/>
  <c r="X229" i="28" s="1"/>
  <c r="T230" i="28"/>
  <c r="T231" i="28"/>
  <c r="T232" i="28"/>
  <c r="T233" i="28"/>
  <c r="X233" i="28" s="1"/>
  <c r="T234" i="28"/>
  <c r="X234" i="28" s="1"/>
  <c r="T235" i="28"/>
  <c r="X235" i="28" s="1"/>
  <c r="T236" i="28"/>
  <c r="X236" i="28" s="1"/>
  <c r="T237" i="28"/>
  <c r="X237" i="28" s="1"/>
  <c r="T238" i="28"/>
  <c r="T239" i="28"/>
  <c r="T240" i="28"/>
  <c r="T241" i="28"/>
  <c r="X241" i="28" s="1"/>
  <c r="T242" i="28"/>
  <c r="X242" i="28" s="1"/>
  <c r="T243" i="28"/>
  <c r="X243" i="28" s="1"/>
  <c r="T244" i="28"/>
  <c r="X244" i="28" s="1"/>
  <c r="T245" i="28"/>
  <c r="X245" i="28" s="1"/>
  <c r="T246" i="28"/>
  <c r="T247" i="28"/>
  <c r="X247" i="28" s="1"/>
  <c r="T248" i="28"/>
  <c r="T249" i="28"/>
  <c r="X249" i="28" s="1"/>
  <c r="T250" i="28"/>
  <c r="X250" i="28" s="1"/>
  <c r="T251" i="28"/>
  <c r="X251" i="28" s="1"/>
  <c r="T252" i="28"/>
  <c r="X252" i="28" s="1"/>
  <c r="T253" i="28"/>
  <c r="X253" i="28" s="1"/>
  <c r="T254" i="28"/>
  <c r="T255" i="28"/>
  <c r="X255" i="28" s="1"/>
  <c r="T256" i="28"/>
  <c r="T257" i="28"/>
  <c r="X257" i="28" s="1"/>
  <c r="T258" i="28"/>
  <c r="X258" i="28" s="1"/>
  <c r="T259" i="28"/>
  <c r="X259" i="28" s="1"/>
  <c r="T260" i="28"/>
  <c r="X260" i="28" s="1"/>
  <c r="T261" i="28"/>
  <c r="X261" i="28" s="1"/>
  <c r="T262" i="28"/>
  <c r="T263" i="28"/>
  <c r="X263" i="28" s="1"/>
  <c r="T264" i="28"/>
  <c r="T265" i="28"/>
  <c r="X265" i="28" s="1"/>
  <c r="T266" i="28"/>
  <c r="X266" i="28" s="1"/>
  <c r="T267" i="28"/>
  <c r="X267" i="28" s="1"/>
  <c r="T268" i="28"/>
  <c r="X268" i="28" s="1"/>
  <c r="T269" i="28"/>
  <c r="X269" i="28" s="1"/>
  <c r="T270" i="28"/>
  <c r="X270" i="28" s="1"/>
  <c r="T271" i="28"/>
  <c r="X271" i="28" s="1"/>
  <c r="T272" i="28"/>
  <c r="T273" i="28"/>
  <c r="X273" i="28" s="1"/>
  <c r="T274" i="28"/>
  <c r="T275" i="28"/>
  <c r="X275" i="28" s="1"/>
  <c r="T276" i="28"/>
  <c r="X276" i="28" s="1"/>
  <c r="T277" i="28"/>
  <c r="X277" i="28" s="1"/>
  <c r="T278" i="28"/>
  <c r="X278" i="28" s="1"/>
  <c r="T279" i="28"/>
  <c r="X279" i="28" s="1"/>
  <c r="T280" i="28"/>
  <c r="T281" i="28"/>
  <c r="X281" i="28" s="1"/>
  <c r="T282" i="28"/>
  <c r="X282" i="28" s="1"/>
  <c r="T283" i="28"/>
  <c r="X283" i="28" s="1"/>
  <c r="T284" i="28"/>
  <c r="X284" i="28" s="1"/>
  <c r="T285" i="28"/>
  <c r="X285" i="28" s="1"/>
  <c r="T286" i="28"/>
  <c r="X286" i="28" s="1"/>
  <c r="T287" i="28"/>
  <c r="X287" i="28" s="1"/>
  <c r="T288" i="28"/>
  <c r="T289" i="28"/>
  <c r="X289" i="28" s="1"/>
  <c r="T290" i="28"/>
  <c r="X290" i="28" s="1"/>
  <c r="T291" i="28"/>
  <c r="X291" i="28" s="1"/>
  <c r="T292" i="28"/>
  <c r="X292" i="28" s="1"/>
  <c r="T293" i="28"/>
  <c r="X293" i="28" s="1"/>
  <c r="T294" i="28"/>
  <c r="X294" i="28" s="1"/>
  <c r="T295" i="28"/>
  <c r="X295" i="28" s="1"/>
  <c r="T296" i="28"/>
  <c r="T297" i="28"/>
  <c r="T298" i="28"/>
  <c r="T299" i="28"/>
  <c r="X299" i="28" s="1"/>
  <c r="T300" i="28"/>
  <c r="X300" i="28" s="1"/>
  <c r="T301" i="28"/>
  <c r="X301" i="28" s="1"/>
  <c r="T302" i="28"/>
  <c r="X302" i="28" s="1"/>
  <c r="T303" i="28"/>
  <c r="X303" i="28" s="1"/>
  <c r="T304" i="28"/>
  <c r="T305" i="28"/>
  <c r="X305" i="28" s="1"/>
  <c r="T306" i="28"/>
  <c r="X306" i="28" s="1"/>
  <c r="T307" i="28"/>
  <c r="X307" i="28" s="1"/>
  <c r="T308" i="28"/>
  <c r="X308" i="28" s="1"/>
  <c r="T309" i="28"/>
  <c r="X309" i="28" s="1"/>
  <c r="T310" i="28"/>
  <c r="X310" i="28" s="1"/>
  <c r="T311" i="28"/>
  <c r="X311" i="28" s="1"/>
  <c r="T312" i="28"/>
  <c r="T313" i="28"/>
  <c r="X313" i="28" s="1"/>
  <c r="T314" i="28"/>
  <c r="T315" i="28"/>
  <c r="X315" i="28" s="1"/>
  <c r="T316" i="28"/>
  <c r="X316" i="28" s="1"/>
  <c r="T317" i="28"/>
  <c r="X317" i="28" s="1"/>
  <c r="T318" i="28"/>
  <c r="X318" i="28" s="1"/>
  <c r="T319" i="28"/>
  <c r="X319" i="28" s="1"/>
  <c r="T320" i="28"/>
  <c r="T321" i="28"/>
  <c r="T322" i="28"/>
  <c r="T323" i="28"/>
  <c r="X323" i="28" s="1"/>
  <c r="T324" i="28"/>
  <c r="X324" i="28" s="1"/>
  <c r="T325" i="28"/>
  <c r="X325" i="28" s="1"/>
  <c r="T326" i="28"/>
  <c r="X326" i="28" s="1"/>
  <c r="T327" i="28"/>
  <c r="X327" i="28" s="1"/>
  <c r="T328" i="28"/>
  <c r="T329" i="28"/>
  <c r="X329" i="28" s="1"/>
  <c r="T330" i="28"/>
  <c r="T331" i="28"/>
  <c r="X331" i="28" s="1"/>
  <c r="T332" i="28"/>
  <c r="X332" i="28" s="1"/>
  <c r="T333" i="28"/>
  <c r="X333" i="28" s="1"/>
  <c r="T334" i="28"/>
  <c r="X334" i="28" s="1"/>
  <c r="T335" i="28"/>
  <c r="X335" i="28" s="1"/>
  <c r="T336" i="28"/>
  <c r="T337" i="28"/>
  <c r="X337" i="28" s="1"/>
  <c r="T338" i="28"/>
  <c r="X338" i="28" s="1"/>
  <c r="T339" i="28"/>
  <c r="X339" i="28" s="1"/>
  <c r="T340" i="28"/>
  <c r="X340" i="28" s="1"/>
  <c r="T341" i="28"/>
  <c r="X341" i="28" s="1"/>
  <c r="T342" i="28"/>
  <c r="X342" i="28" s="1"/>
  <c r="T343" i="28"/>
  <c r="X343" i="28" s="1"/>
  <c r="T344" i="28"/>
  <c r="T345" i="28"/>
  <c r="X345" i="28" s="1"/>
  <c r="T346" i="28"/>
  <c r="T347" i="28"/>
  <c r="X347" i="28" s="1"/>
  <c r="T348" i="28"/>
  <c r="X348" i="28" s="1"/>
  <c r="T349" i="28"/>
  <c r="X349" i="28" s="1"/>
  <c r="T350" i="28"/>
  <c r="X350" i="28" s="1"/>
  <c r="T351" i="28"/>
  <c r="T352" i="28"/>
  <c r="T353" i="28"/>
  <c r="X353" i="28" s="1"/>
  <c r="T354" i="28"/>
  <c r="X354" i="28" s="1"/>
  <c r="T355" i="28"/>
  <c r="X355" i="28" s="1"/>
  <c r="T356" i="28"/>
  <c r="X356" i="28" s="1"/>
  <c r="T357" i="28"/>
  <c r="X357" i="28" s="1"/>
  <c r="T358" i="28"/>
  <c r="X358" i="28" s="1"/>
  <c r="T359" i="28"/>
  <c r="X359" i="28" s="1"/>
  <c r="T360" i="28"/>
  <c r="T361" i="28"/>
  <c r="X361" i="28" s="1"/>
  <c r="T362" i="28"/>
  <c r="T363" i="28"/>
  <c r="X363" i="28" s="1"/>
  <c r="T364" i="28"/>
  <c r="X364" i="28" s="1"/>
  <c r="T365" i="28"/>
  <c r="X365" i="28" s="1"/>
  <c r="T366" i="28"/>
  <c r="T367" i="28"/>
  <c r="X367" i="28" s="1"/>
  <c r="T368" i="28"/>
  <c r="T369" i="28"/>
  <c r="X369" i="28" s="1"/>
  <c r="T370" i="28"/>
  <c r="X370" i="28" s="1"/>
  <c r="T371" i="28"/>
  <c r="X371" i="28" s="1"/>
  <c r="T372" i="28"/>
  <c r="X372" i="28" s="1"/>
  <c r="T373" i="28"/>
  <c r="X373" i="28" s="1"/>
  <c r="T374" i="28"/>
  <c r="X374" i="28" s="1"/>
  <c r="T375" i="28"/>
  <c r="X375" i="28" s="1"/>
  <c r="T376" i="28"/>
  <c r="T377" i="28"/>
  <c r="X377" i="28" s="1"/>
  <c r="T378" i="28"/>
  <c r="T379" i="28"/>
  <c r="X379" i="28" s="1"/>
  <c r="T380" i="28"/>
  <c r="X380" i="28" s="1"/>
  <c r="T381" i="28"/>
  <c r="X381" i="28" s="1"/>
  <c r="T382" i="28"/>
  <c r="X382" i="28" s="1"/>
  <c r="T383" i="28"/>
  <c r="X383" i="28" s="1"/>
  <c r="T384" i="28"/>
  <c r="X384" i="28" s="1"/>
  <c r="T385" i="28"/>
  <c r="X385" i="28" s="1"/>
  <c r="T386" i="28"/>
  <c r="X386" i="28" s="1"/>
  <c r="T387" i="28"/>
  <c r="X387" i="28" s="1"/>
  <c r="T388" i="28"/>
  <c r="X388" i="28" s="1"/>
  <c r="T389" i="28"/>
  <c r="X389" i="28" s="1"/>
  <c r="T390" i="28"/>
  <c r="X390" i="28" s="1"/>
  <c r="T391" i="28"/>
  <c r="X391" i="28" s="1"/>
  <c r="T392" i="28"/>
  <c r="T393" i="28"/>
  <c r="X393" i="28" s="1"/>
  <c r="T394" i="28"/>
  <c r="X394" i="28" s="1"/>
  <c r="T395" i="28"/>
  <c r="X395" i="28" s="1"/>
  <c r="T396" i="28"/>
  <c r="X396" i="28" s="1"/>
  <c r="T397" i="28"/>
  <c r="X397" i="28" s="1"/>
  <c r="T398" i="28"/>
  <c r="X398" i="28" s="1"/>
  <c r="T399" i="28"/>
  <c r="X399" i="28" s="1"/>
  <c r="T400" i="28"/>
  <c r="X400" i="28" s="1"/>
  <c r="T401" i="28"/>
  <c r="X401" i="28" s="1"/>
  <c r="T402" i="28"/>
  <c r="X402" i="28" s="1"/>
  <c r="T403" i="28"/>
  <c r="X403" i="28" s="1"/>
  <c r="T404" i="28"/>
  <c r="X404" i="28" s="1"/>
  <c r="T405" i="28"/>
  <c r="X405" i="28" s="1"/>
  <c r="T406" i="28"/>
  <c r="X406" i="28" s="1"/>
  <c r="T407" i="28"/>
  <c r="X407" i="28" s="1"/>
  <c r="T408" i="28"/>
  <c r="T409" i="28"/>
  <c r="X409" i="28" s="1"/>
  <c r="T410" i="28"/>
  <c r="X410" i="28" s="1"/>
  <c r="T411" i="28"/>
  <c r="X411" i="28" s="1"/>
  <c r="T412" i="28"/>
  <c r="X412" i="28" s="1"/>
  <c r="T413" i="28"/>
  <c r="X413" i="28" s="1"/>
  <c r="T414" i="28"/>
  <c r="X414" i="28" s="1"/>
  <c r="T415" i="28"/>
  <c r="X415" i="28" s="1"/>
  <c r="T416" i="28"/>
  <c r="X416" i="28" s="1"/>
  <c r="T417" i="28"/>
  <c r="X417" i="28" s="1"/>
  <c r="T418" i="28"/>
  <c r="X418" i="28" s="1"/>
  <c r="T419" i="28"/>
  <c r="X419" i="28" s="1"/>
  <c r="T420" i="28"/>
  <c r="X420" i="28" s="1"/>
  <c r="T421" i="28"/>
  <c r="X421" i="28" s="1"/>
  <c r="T422" i="28"/>
  <c r="X422" i="28" s="1"/>
  <c r="T423" i="28"/>
  <c r="X423" i="28" s="1"/>
  <c r="T424" i="28"/>
  <c r="X424" i="28" s="1"/>
  <c r="T425" i="28"/>
  <c r="X425" i="28" s="1"/>
  <c r="T426" i="28"/>
  <c r="X426" i="28" s="1"/>
  <c r="T427" i="28"/>
  <c r="X427" i="28" s="1"/>
  <c r="T428" i="28"/>
  <c r="X428" i="28" s="1"/>
  <c r="T429" i="28"/>
  <c r="X429" i="28" s="1"/>
  <c r="T430" i="28"/>
  <c r="X430" i="28" s="1"/>
  <c r="T431" i="28"/>
  <c r="X431" i="28" s="1"/>
  <c r="T432" i="28"/>
  <c r="T433" i="28"/>
  <c r="X433" i="28" s="1"/>
  <c r="T434" i="28"/>
  <c r="X434" i="28" s="1"/>
  <c r="T435" i="28"/>
  <c r="X435" i="28" s="1"/>
  <c r="T436" i="28"/>
  <c r="X436" i="28" s="1"/>
  <c r="T437" i="28"/>
  <c r="X437" i="28" s="1"/>
  <c r="T438" i="28"/>
  <c r="X438" i="28" s="1"/>
  <c r="T439" i="28"/>
  <c r="X439" i="28" s="1"/>
  <c r="T440" i="28"/>
  <c r="T441" i="28"/>
  <c r="X441" i="28" s="1"/>
  <c r="T442" i="28"/>
  <c r="T443" i="28"/>
  <c r="X443" i="28" s="1"/>
  <c r="T444" i="28"/>
  <c r="X444" i="28" s="1"/>
  <c r="T445" i="28"/>
  <c r="X445" i="28" s="1"/>
  <c r="T446" i="28"/>
  <c r="X446" i="28" s="1"/>
  <c r="T447" i="28"/>
  <c r="X447" i="28" s="1"/>
  <c r="T448" i="28"/>
  <c r="X448" i="28" s="1"/>
  <c r="T449" i="28"/>
  <c r="X449" i="28" s="1"/>
  <c r="T450" i="28"/>
  <c r="X450" i="28" s="1"/>
  <c r="T451" i="28"/>
  <c r="X451" i="28" s="1"/>
  <c r="T452" i="28"/>
  <c r="X452" i="28" s="1"/>
  <c r="T453" i="28"/>
  <c r="X453" i="28" s="1"/>
  <c r="T454" i="28"/>
  <c r="X454" i="28" s="1"/>
  <c r="T455" i="28"/>
  <c r="X455" i="28" s="1"/>
  <c r="T456" i="28"/>
  <c r="X456" i="28" s="1"/>
  <c r="T457" i="28"/>
  <c r="X457" i="28" s="1"/>
  <c r="T458" i="28"/>
  <c r="X458" i="28" s="1"/>
  <c r="T459" i="28"/>
  <c r="X459" i="28" s="1"/>
  <c r="T460" i="28"/>
  <c r="X460" i="28" s="1"/>
  <c r="T461" i="28"/>
  <c r="X461" i="28" s="1"/>
  <c r="T462" i="28"/>
  <c r="X462" i="28" s="1"/>
  <c r="T463" i="28"/>
  <c r="X463" i="28" s="1"/>
  <c r="T464" i="28"/>
  <c r="T465" i="28"/>
  <c r="X465" i="28" s="1"/>
  <c r="T466" i="28"/>
  <c r="X466" i="28" s="1"/>
  <c r="T467" i="28"/>
  <c r="X467" i="28" s="1"/>
  <c r="T468" i="28"/>
  <c r="X468" i="28" s="1"/>
  <c r="T469" i="28"/>
  <c r="X469" i="28" s="1"/>
  <c r="T470" i="28"/>
  <c r="X470" i="28" s="1"/>
  <c r="T471" i="28"/>
  <c r="X471" i="28" s="1"/>
  <c r="T472" i="28"/>
  <c r="X472" i="28" s="1"/>
  <c r="T473" i="28"/>
  <c r="X473" i="28" s="1"/>
  <c r="T474" i="28"/>
  <c r="X474" i="28" s="1"/>
  <c r="T475" i="28"/>
  <c r="X475" i="28" s="1"/>
  <c r="T476" i="28"/>
  <c r="X476" i="28" s="1"/>
  <c r="T477" i="28"/>
  <c r="X477" i="28" s="1"/>
  <c r="T478" i="28"/>
  <c r="X478" i="28" s="1"/>
  <c r="T479" i="28"/>
  <c r="X479" i="28" s="1"/>
  <c r="T480" i="28"/>
  <c r="T481" i="28"/>
  <c r="T482" i="28"/>
  <c r="X482" i="28" s="1"/>
  <c r="T483" i="28"/>
  <c r="X483" i="28" s="1"/>
  <c r="T484" i="28"/>
  <c r="X484" i="28" s="1"/>
  <c r="T485" i="28"/>
  <c r="X485" i="28" s="1"/>
  <c r="T486" i="28"/>
  <c r="X486" i="28" s="1"/>
  <c r="T487" i="28"/>
  <c r="X487" i="28" s="1"/>
  <c r="T488" i="28"/>
  <c r="T489" i="28"/>
  <c r="X489" i="28" s="1"/>
  <c r="T490" i="28"/>
  <c r="X490" i="28" s="1"/>
  <c r="T491" i="28"/>
  <c r="X491" i="28" s="1"/>
  <c r="T492" i="28"/>
  <c r="X492" i="28" s="1"/>
  <c r="T493" i="28"/>
  <c r="X493" i="28" s="1"/>
  <c r="T494" i="28"/>
  <c r="X494" i="28" s="1"/>
  <c r="T495" i="28"/>
  <c r="X495" i="28" s="1"/>
  <c r="T496" i="28"/>
  <c r="T497" i="28"/>
  <c r="X497" i="28" s="1"/>
  <c r="T498" i="28"/>
  <c r="X498" i="28" s="1"/>
  <c r="T499" i="28"/>
  <c r="X499" i="28" s="1"/>
  <c r="T500" i="28"/>
  <c r="X500" i="28" s="1"/>
  <c r="T501" i="28"/>
  <c r="X501" i="28" s="1"/>
  <c r="T502" i="28"/>
  <c r="X502" i="28" s="1"/>
  <c r="T503" i="28"/>
  <c r="X503" i="28" s="1"/>
  <c r="T504" i="28"/>
  <c r="X504" i="28" s="1"/>
  <c r="T505" i="28"/>
  <c r="X505" i="28" s="1"/>
  <c r="T506" i="28"/>
  <c r="X506" i="28" s="1"/>
  <c r="T507" i="28"/>
  <c r="X507" i="28" s="1"/>
  <c r="T508" i="28"/>
  <c r="X508" i="28" s="1"/>
  <c r="T509" i="28"/>
  <c r="X509" i="28" s="1"/>
  <c r="T510" i="28"/>
  <c r="X510" i="28" s="1"/>
  <c r="T511" i="28"/>
  <c r="X511" i="28" s="1"/>
  <c r="T512" i="28"/>
  <c r="T513" i="28"/>
  <c r="X513" i="28" s="1"/>
  <c r="T514" i="28"/>
  <c r="X514" i="28" s="1"/>
  <c r="T515" i="28"/>
  <c r="X515" i="28" s="1"/>
  <c r="T516" i="28"/>
  <c r="X516" i="28" s="1"/>
  <c r="T517" i="28"/>
  <c r="X517" i="28" s="1"/>
  <c r="T518" i="28"/>
  <c r="X518" i="28" s="1"/>
  <c r="T519" i="28"/>
  <c r="X519" i="28" s="1"/>
  <c r="T520" i="28"/>
  <c r="X520" i="28" s="1"/>
  <c r="T521" i="28"/>
  <c r="X521" i="28" s="1"/>
  <c r="T522" i="28"/>
  <c r="X522" i="28" s="1"/>
  <c r="T523" i="28"/>
  <c r="X523" i="28" s="1"/>
  <c r="T524" i="28"/>
  <c r="X524" i="28" s="1"/>
  <c r="T525" i="28"/>
  <c r="X525" i="28" s="1"/>
  <c r="T526" i="28"/>
  <c r="X526" i="28" s="1"/>
  <c r="T527" i="28"/>
  <c r="X527" i="28" s="1"/>
  <c r="T528" i="28"/>
  <c r="T529" i="28"/>
  <c r="X529" i="28" s="1"/>
  <c r="T530" i="28"/>
  <c r="X530" i="28" s="1"/>
  <c r="T531" i="28"/>
  <c r="X531" i="28" s="1"/>
  <c r="T532" i="28"/>
  <c r="X532" i="28" s="1"/>
  <c r="T533" i="28"/>
  <c r="X533" i="28" s="1"/>
  <c r="T534" i="28"/>
  <c r="X534" i="28" s="1"/>
  <c r="T535" i="28"/>
  <c r="X535" i="28" s="1"/>
  <c r="T536" i="28"/>
  <c r="T537" i="28"/>
  <c r="X537" i="28" s="1"/>
  <c r="T538" i="28"/>
  <c r="X538" i="28" s="1"/>
  <c r="T539" i="28"/>
  <c r="X539" i="28" s="1"/>
  <c r="T540" i="28"/>
  <c r="X540" i="28" s="1"/>
  <c r="T541" i="28"/>
  <c r="X541" i="28" s="1"/>
  <c r="T542" i="28"/>
  <c r="X542" i="28" s="1"/>
  <c r="T543" i="28"/>
  <c r="X543" i="28" s="1"/>
  <c r="T544" i="28"/>
  <c r="T545" i="28"/>
  <c r="X545" i="28" s="1"/>
  <c r="T546" i="28"/>
  <c r="X546" i="28" s="1"/>
  <c r="T547" i="28"/>
  <c r="X547" i="28" s="1"/>
  <c r="T548" i="28"/>
  <c r="X548" i="28" s="1"/>
  <c r="T549" i="28"/>
  <c r="X549" i="28" s="1"/>
  <c r="T550" i="28"/>
  <c r="X550" i="28" s="1"/>
  <c r="T551" i="28"/>
  <c r="X551" i="28" s="1"/>
  <c r="T552" i="28"/>
  <c r="T553" i="28"/>
  <c r="X553" i="28" s="1"/>
  <c r="T554" i="28"/>
  <c r="X554" i="28" s="1"/>
  <c r="T555" i="28"/>
  <c r="X555" i="28" s="1"/>
  <c r="T556" i="28"/>
  <c r="X556" i="28" s="1"/>
  <c r="T557" i="28"/>
  <c r="X557" i="28" s="1"/>
  <c r="T558" i="28"/>
  <c r="X558" i="28" s="1"/>
  <c r="T559" i="28"/>
  <c r="X559" i="28" s="1"/>
  <c r="T560" i="28"/>
  <c r="T561" i="28"/>
  <c r="X561" i="28" s="1"/>
  <c r="T562" i="28"/>
  <c r="X562" i="28" s="1"/>
  <c r="T563" i="28"/>
  <c r="X563" i="28" s="1"/>
  <c r="T564" i="28"/>
  <c r="X564" i="28" s="1"/>
  <c r="T565" i="28"/>
  <c r="X565" i="28" s="1"/>
  <c r="T566" i="28"/>
  <c r="X566" i="28" s="1"/>
  <c r="T567" i="28"/>
  <c r="X567" i="28" s="1"/>
  <c r="T568" i="28"/>
  <c r="T569" i="28"/>
  <c r="X569" i="28" s="1"/>
  <c r="T570" i="28"/>
  <c r="X570" i="28" s="1"/>
  <c r="T571" i="28"/>
  <c r="X571" i="28" s="1"/>
  <c r="T572" i="28"/>
  <c r="X572" i="28" s="1"/>
  <c r="T573" i="28"/>
  <c r="X573" i="28" s="1"/>
  <c r="T574" i="28"/>
  <c r="X574" i="28" s="1"/>
  <c r="T575" i="28"/>
  <c r="X575" i="28" s="1"/>
  <c r="T576" i="28"/>
  <c r="X576" i="28" s="1"/>
  <c r="T577" i="28"/>
  <c r="X577" i="28" s="1"/>
  <c r="T578" i="28"/>
  <c r="X578" i="28" s="1"/>
  <c r="T579" i="28"/>
  <c r="X579" i="28" s="1"/>
  <c r="T580" i="28"/>
  <c r="X580" i="28" s="1"/>
  <c r="T581" i="28"/>
  <c r="X581" i="28" s="1"/>
  <c r="T582" i="28"/>
  <c r="X582" i="28" s="1"/>
  <c r="T584" i="28"/>
  <c r="X584" i="28" s="1"/>
  <c r="T585" i="28"/>
  <c r="T586" i="28"/>
  <c r="T587" i="28"/>
  <c r="X587" i="28" s="1"/>
  <c r="T588" i="28"/>
  <c r="X588" i="28" s="1"/>
  <c r="T589" i="28"/>
  <c r="X589" i="28" s="1"/>
  <c r="T590" i="28"/>
  <c r="X590" i="28" s="1"/>
  <c r="T591" i="28"/>
  <c r="X591" i="28" s="1"/>
  <c r="T583" i="28"/>
  <c r="X583" i="28" s="1"/>
  <c r="T592" i="28"/>
  <c r="T593" i="28"/>
  <c r="X593" i="28" s="1"/>
  <c r="T594" i="28"/>
  <c r="X594" i="28" s="1"/>
  <c r="T595" i="28"/>
  <c r="X595" i="28" s="1"/>
  <c r="T596" i="28"/>
  <c r="X596" i="28" s="1"/>
  <c r="T597" i="28"/>
  <c r="X597" i="28" s="1"/>
  <c r="T598" i="28"/>
  <c r="X598" i="28" s="1"/>
  <c r="T599" i="28"/>
  <c r="X599" i="28" s="1"/>
  <c r="T600" i="28"/>
  <c r="T601" i="28"/>
  <c r="X601" i="28" s="1"/>
  <c r="T602" i="28"/>
  <c r="X602" i="28" s="1"/>
  <c r="T603" i="28"/>
  <c r="X603" i="28" s="1"/>
  <c r="T604" i="28"/>
  <c r="X604" i="28" s="1"/>
  <c r="T605" i="28"/>
  <c r="X605" i="28" s="1"/>
  <c r="T606" i="28"/>
  <c r="X606" i="28" s="1"/>
  <c r="T607" i="28"/>
  <c r="X607" i="28" s="1"/>
  <c r="T608" i="28"/>
  <c r="T609" i="28"/>
  <c r="X609" i="28" s="1"/>
  <c r="T610" i="28"/>
  <c r="X610" i="28" s="1"/>
  <c r="T611" i="28"/>
  <c r="X611" i="28" s="1"/>
  <c r="T612" i="28"/>
  <c r="X612" i="28" s="1"/>
  <c r="T613" i="28"/>
  <c r="X613" i="28" s="1"/>
  <c r="T614" i="28"/>
  <c r="X614" i="28" s="1"/>
  <c r="T615" i="28"/>
  <c r="X615" i="28" s="1"/>
  <c r="T616" i="28"/>
  <c r="T617" i="28"/>
  <c r="X617" i="28" s="1"/>
  <c r="T618" i="28"/>
  <c r="X618" i="28" s="1"/>
  <c r="T619" i="28"/>
  <c r="X619" i="28" s="1"/>
  <c r="T620" i="28"/>
  <c r="X620" i="28" s="1"/>
  <c r="T621" i="28"/>
  <c r="X621" i="28" s="1"/>
  <c r="T622" i="28"/>
  <c r="X622" i="28" s="1"/>
  <c r="T623" i="28"/>
  <c r="X623" i="28" s="1"/>
  <c r="T624" i="28"/>
  <c r="T625" i="28"/>
  <c r="X625" i="28" s="1"/>
  <c r="T626" i="28"/>
  <c r="X626" i="28" s="1"/>
  <c r="T627" i="28"/>
  <c r="X627" i="28" s="1"/>
  <c r="T628" i="28"/>
  <c r="X628" i="28" s="1"/>
  <c r="T629" i="28"/>
  <c r="X629" i="28" s="1"/>
  <c r="T630" i="28"/>
  <c r="X630" i="28" s="1"/>
  <c r="T631" i="28"/>
  <c r="X631" i="28" s="1"/>
  <c r="T632" i="28"/>
  <c r="X632" i="28" s="1"/>
  <c r="T633" i="28"/>
  <c r="X633" i="28" s="1"/>
  <c r="T634" i="28"/>
  <c r="X634" i="28" s="1"/>
  <c r="T635" i="28"/>
  <c r="X635" i="28" s="1"/>
  <c r="T636" i="28"/>
  <c r="X636" i="28" s="1"/>
  <c r="T637" i="28"/>
  <c r="X637" i="28" s="1"/>
  <c r="T638" i="28"/>
  <c r="X638" i="28" s="1"/>
  <c r="T639" i="28"/>
  <c r="X639" i="28" s="1"/>
  <c r="T640" i="28"/>
  <c r="T641" i="28"/>
  <c r="X641" i="28" s="1"/>
  <c r="T642" i="28"/>
  <c r="X642" i="28" s="1"/>
  <c r="T643" i="28"/>
  <c r="X643" i="28" s="1"/>
  <c r="T644" i="28"/>
  <c r="X644" i="28" s="1"/>
  <c r="T645" i="28"/>
  <c r="X645" i="28" s="1"/>
  <c r="T646" i="28"/>
  <c r="X646" i="28" s="1"/>
  <c r="T647" i="28"/>
  <c r="X647" i="28" s="1"/>
  <c r="T648" i="28"/>
  <c r="T649" i="28"/>
  <c r="X649" i="28" s="1"/>
  <c r="T650" i="28"/>
  <c r="X650" i="28" s="1"/>
  <c r="T651" i="28"/>
  <c r="X651" i="28" s="1"/>
  <c r="T652" i="28"/>
  <c r="X652" i="28" s="1"/>
  <c r="T653" i="28"/>
  <c r="X653" i="28" s="1"/>
  <c r="T654" i="28"/>
  <c r="X654" i="28" s="1"/>
  <c r="T655" i="28"/>
  <c r="X655" i="28" s="1"/>
  <c r="T656" i="28"/>
  <c r="X656" i="28" s="1"/>
  <c r="T657" i="28"/>
  <c r="X657" i="28" s="1"/>
  <c r="T658" i="28"/>
  <c r="X658" i="28" s="1"/>
  <c r="T659" i="28"/>
  <c r="X659" i="28" s="1"/>
  <c r="T660" i="28"/>
  <c r="X660" i="28" s="1"/>
  <c r="T661" i="28"/>
  <c r="X661" i="28" s="1"/>
  <c r="T662" i="28"/>
  <c r="X662" i="28" s="1"/>
  <c r="T663" i="28"/>
  <c r="X663" i="28" s="1"/>
  <c r="T664" i="28"/>
  <c r="T665" i="28"/>
  <c r="X665" i="28" s="1"/>
  <c r="T666" i="28"/>
  <c r="X666" i="28" s="1"/>
  <c r="T667" i="28"/>
  <c r="X667" i="28" s="1"/>
  <c r="T668" i="28"/>
  <c r="X668" i="28" s="1"/>
  <c r="T669" i="28"/>
  <c r="X669" i="28" s="1"/>
  <c r="T670" i="28"/>
  <c r="X670" i="28" s="1"/>
  <c r="T671" i="28"/>
  <c r="X671" i="28" s="1"/>
  <c r="T672" i="28"/>
  <c r="T673" i="28"/>
  <c r="X673" i="28" s="1"/>
  <c r="T674" i="28"/>
  <c r="T675" i="28"/>
  <c r="X675" i="28" s="1"/>
  <c r="T676" i="28"/>
  <c r="X676" i="28" s="1"/>
  <c r="T677" i="28"/>
  <c r="X677" i="28" s="1"/>
  <c r="T678" i="28"/>
  <c r="X678" i="28" s="1"/>
  <c r="T679" i="28"/>
  <c r="T680" i="28"/>
  <c r="T681" i="28"/>
  <c r="X681" i="28" s="1"/>
  <c r="T683" i="28"/>
  <c r="X683" i="28" s="1"/>
  <c r="T684" i="28"/>
  <c r="X684" i="28" s="1"/>
  <c r="T685" i="28"/>
  <c r="X685" i="28" s="1"/>
  <c r="T686" i="28"/>
  <c r="X686" i="28" s="1"/>
  <c r="T687" i="28"/>
  <c r="X687" i="28" s="1"/>
  <c r="T688" i="28"/>
  <c r="X688" i="28" s="1"/>
  <c r="T689" i="28"/>
  <c r="X689" i="28" s="1"/>
  <c r="T690" i="28"/>
  <c r="X690" i="28" s="1"/>
  <c r="T691" i="28"/>
  <c r="X691" i="28" s="1"/>
  <c r="T692" i="28"/>
  <c r="X692" i="28" s="1"/>
  <c r="T693" i="28"/>
  <c r="X693" i="28" s="1"/>
  <c r="T694" i="28"/>
  <c r="X694" i="28" s="1"/>
  <c r="T695" i="28"/>
  <c r="X695" i="28" s="1"/>
  <c r="T696" i="28"/>
  <c r="X696" i="28" s="1"/>
  <c r="T697" i="28"/>
  <c r="X697" i="28" s="1"/>
  <c r="T698" i="28"/>
  <c r="X698" i="28" s="1"/>
  <c r="T699" i="28"/>
  <c r="X699" i="28" s="1"/>
  <c r="T700" i="28"/>
  <c r="X700" i="28" s="1"/>
  <c r="T701" i="28"/>
  <c r="X701" i="28" s="1"/>
  <c r="T702" i="28"/>
  <c r="X702" i="28" s="1"/>
  <c r="T703" i="28"/>
  <c r="X703" i="28" s="1"/>
  <c r="T704" i="28"/>
  <c r="X704" i="28" s="1"/>
  <c r="T705" i="28"/>
  <c r="X705" i="28" s="1"/>
  <c r="T706" i="28"/>
  <c r="X706" i="28" s="1"/>
  <c r="T707" i="28"/>
  <c r="X707" i="28" s="1"/>
  <c r="T708" i="28"/>
  <c r="X708" i="28" s="1"/>
  <c r="T709" i="28"/>
  <c r="X709" i="28" s="1"/>
  <c r="T710" i="28"/>
  <c r="X710" i="28" s="1"/>
  <c r="T711" i="28"/>
  <c r="X711" i="28" s="1"/>
  <c r="T712" i="28"/>
  <c r="T713" i="28"/>
  <c r="T714" i="28"/>
  <c r="X714" i="28" s="1"/>
  <c r="T715" i="28"/>
  <c r="X715" i="28" s="1"/>
  <c r="T716" i="28"/>
  <c r="X716" i="28" s="1"/>
  <c r="T717" i="28"/>
  <c r="X717" i="28" s="1"/>
  <c r="T718" i="28"/>
  <c r="X718" i="28" s="1"/>
  <c r="T719" i="28"/>
  <c r="X719" i="28" s="1"/>
  <c r="T720" i="28"/>
  <c r="X720" i="28" s="1"/>
  <c r="T721" i="28"/>
  <c r="X721" i="28" s="1"/>
  <c r="T722" i="28"/>
  <c r="X722" i="28" s="1"/>
  <c r="T723" i="28"/>
  <c r="X723" i="28" s="1"/>
  <c r="T724" i="28"/>
  <c r="X724" i="28" s="1"/>
  <c r="T725" i="28"/>
  <c r="X725" i="28" s="1"/>
  <c r="T726" i="28"/>
  <c r="X726" i="28" s="1"/>
  <c r="T727" i="28"/>
  <c r="X727" i="28" s="1"/>
  <c r="T728" i="28"/>
  <c r="X728" i="28" s="1"/>
  <c r="T729" i="28"/>
  <c r="X729" i="28" s="1"/>
  <c r="T730" i="28"/>
  <c r="T731" i="28"/>
  <c r="X731" i="28" s="1"/>
  <c r="T732" i="28"/>
  <c r="X732" i="28" s="1"/>
  <c r="T733" i="28"/>
  <c r="X733" i="28" s="1"/>
  <c r="T734" i="28"/>
  <c r="X734" i="28" s="1"/>
  <c r="T735" i="28"/>
  <c r="X735" i="28" s="1"/>
  <c r="T736" i="28"/>
  <c r="X736" i="28" s="1"/>
  <c r="T737" i="28"/>
  <c r="X737" i="28" s="1"/>
  <c r="T738" i="28"/>
  <c r="X738" i="28" s="1"/>
  <c r="T739" i="28"/>
  <c r="X739" i="28" s="1"/>
  <c r="T740" i="28"/>
  <c r="X740" i="28" s="1"/>
  <c r="T741" i="28"/>
  <c r="X741" i="28" s="1"/>
  <c r="T742" i="28"/>
  <c r="X742" i="28" s="1"/>
  <c r="T743" i="28"/>
  <c r="X743" i="28" s="1"/>
  <c r="T744" i="28"/>
  <c r="X744" i="28" s="1"/>
  <c r="T745" i="28"/>
  <c r="X745" i="28" s="1"/>
  <c r="T746" i="28"/>
  <c r="X746" i="28" s="1"/>
  <c r="T747" i="28"/>
  <c r="X747" i="28" s="1"/>
  <c r="T748" i="28"/>
  <c r="X748" i="28" s="1"/>
  <c r="T749" i="28"/>
  <c r="X749" i="28" s="1"/>
  <c r="T750" i="28"/>
  <c r="X750" i="28" s="1"/>
  <c r="T751" i="28"/>
  <c r="X751" i="28" s="1"/>
  <c r="T752" i="28"/>
  <c r="X752" i="28" s="1"/>
  <c r="T753" i="28"/>
  <c r="X753" i="28" s="1"/>
  <c r="T754" i="28"/>
  <c r="X754" i="28" s="1"/>
  <c r="T755" i="28"/>
  <c r="X755" i="28" s="1"/>
  <c r="T756" i="28"/>
  <c r="X756" i="28" s="1"/>
  <c r="T757" i="28"/>
  <c r="X757" i="28" s="1"/>
  <c r="T758" i="28"/>
  <c r="X758" i="28" s="1"/>
  <c r="T759" i="28"/>
  <c r="X759" i="28" s="1"/>
  <c r="T760" i="28"/>
  <c r="X760" i="28" s="1"/>
  <c r="T761" i="28"/>
  <c r="X761" i="28" s="1"/>
  <c r="T762" i="28"/>
  <c r="X762" i="28" s="1"/>
  <c r="T763" i="28"/>
  <c r="X763" i="28" s="1"/>
  <c r="T764" i="28"/>
  <c r="X764" i="28" s="1"/>
  <c r="T765" i="28"/>
  <c r="X765" i="28" s="1"/>
  <c r="T766" i="28"/>
  <c r="X766" i="28" s="1"/>
  <c r="T767" i="28"/>
  <c r="X767" i="28" s="1"/>
  <c r="T768" i="28"/>
  <c r="X768" i="28" s="1"/>
  <c r="T769" i="28"/>
  <c r="X769" i="28" s="1"/>
  <c r="T770" i="28"/>
  <c r="X770" i="28" s="1"/>
  <c r="T771" i="28"/>
  <c r="T772" i="28"/>
  <c r="X772" i="28" s="1"/>
  <c r="T773" i="28"/>
  <c r="X773" i="28" s="1"/>
  <c r="T774" i="28"/>
  <c r="X774" i="28" s="1"/>
  <c r="T775" i="28"/>
  <c r="X775" i="28" s="1"/>
  <c r="T776" i="28"/>
  <c r="X776" i="28" s="1"/>
  <c r="T777" i="28"/>
  <c r="X777" i="28" s="1"/>
  <c r="T778" i="28"/>
  <c r="X778" i="28" s="1"/>
  <c r="T779" i="28"/>
  <c r="X779" i="28" s="1"/>
  <c r="T780" i="28"/>
  <c r="X780" i="28" s="1"/>
  <c r="T781" i="28"/>
  <c r="T782" i="28"/>
  <c r="T783" i="28"/>
  <c r="T784" i="28"/>
  <c r="X784" i="28" s="1"/>
  <c r="T785" i="28"/>
  <c r="X785" i="28" s="1"/>
  <c r="T786" i="28"/>
  <c r="X786" i="28" s="1"/>
  <c r="T787" i="28"/>
  <c r="X787" i="28" s="1"/>
  <c r="T788" i="28"/>
  <c r="X788" i="28" s="1"/>
  <c r="T789" i="28"/>
  <c r="X789" i="28" s="1"/>
  <c r="T790" i="28"/>
  <c r="X790" i="28" s="1"/>
  <c r="T791" i="28"/>
  <c r="X791" i="28" s="1"/>
  <c r="T792" i="28"/>
  <c r="X792" i="28" s="1"/>
  <c r="T793" i="28"/>
  <c r="X793" i="28" s="1"/>
  <c r="T794" i="28"/>
  <c r="X794" i="28" s="1"/>
  <c r="T795" i="28"/>
  <c r="X795" i="28" s="1"/>
  <c r="T796" i="28"/>
  <c r="X796" i="28" s="1"/>
  <c r="T797" i="28"/>
  <c r="X797" i="28" s="1"/>
  <c r="T798" i="28"/>
  <c r="X798" i="28" s="1"/>
  <c r="T799" i="28"/>
  <c r="X799" i="28" s="1"/>
  <c r="T800" i="28"/>
  <c r="X800" i="28" s="1"/>
  <c r="T801" i="28"/>
  <c r="X801" i="28" s="1"/>
  <c r="T802" i="28"/>
  <c r="X802" i="28" s="1"/>
  <c r="T803" i="28"/>
  <c r="X803" i="28" s="1"/>
  <c r="T804" i="28"/>
  <c r="X804" i="28" s="1"/>
  <c r="T805" i="28"/>
  <c r="X805" i="28" s="1"/>
  <c r="T806" i="28"/>
  <c r="X806" i="28" s="1"/>
  <c r="T807" i="28"/>
  <c r="X807" i="28" s="1"/>
  <c r="T808" i="28"/>
  <c r="X808" i="28" s="1"/>
  <c r="T809" i="28"/>
  <c r="X809" i="28" s="1"/>
  <c r="T810" i="28"/>
  <c r="X810" i="28" s="1"/>
  <c r="T811" i="28"/>
  <c r="T812" i="28"/>
  <c r="X812" i="28" s="1"/>
  <c r="T813" i="28"/>
  <c r="X813" i="28" s="1"/>
  <c r="T814" i="28"/>
  <c r="X814" i="28" s="1"/>
  <c r="T815" i="28"/>
  <c r="X815" i="28" s="1"/>
  <c r="T816" i="28"/>
  <c r="X816" i="28" s="1"/>
  <c r="T817" i="28"/>
  <c r="X817" i="28" s="1"/>
  <c r="T818" i="28"/>
  <c r="T819" i="28"/>
  <c r="X819" i="28" s="1"/>
  <c r="T820" i="28"/>
  <c r="X820" i="28" s="1"/>
  <c r="T821" i="28"/>
  <c r="X821" i="28" s="1"/>
  <c r="T822" i="28"/>
  <c r="X822" i="28" s="1"/>
  <c r="T823" i="28"/>
  <c r="X823" i="28" s="1"/>
  <c r="T824" i="28"/>
  <c r="X824" i="28" s="1"/>
  <c r="T825" i="28"/>
  <c r="T826" i="28"/>
  <c r="X826" i="28" s="1"/>
  <c r="T827" i="28"/>
  <c r="X827" i="28" s="1"/>
  <c r="T828" i="28"/>
  <c r="X828" i="28" s="1"/>
  <c r="T829" i="28"/>
  <c r="X829" i="28" s="1"/>
  <c r="T830" i="28"/>
  <c r="X830" i="28" s="1"/>
  <c r="T831" i="28"/>
  <c r="X831" i="28" s="1"/>
  <c r="T832" i="28"/>
  <c r="X832" i="28" s="1"/>
  <c r="T833" i="28"/>
  <c r="X833" i="28" s="1"/>
  <c r="T834" i="28"/>
  <c r="X834" i="28" s="1"/>
  <c r="T835" i="28"/>
  <c r="X835" i="28" s="1"/>
  <c r="T836" i="28"/>
  <c r="X836" i="28" s="1"/>
  <c r="T837" i="28"/>
  <c r="X837" i="28" s="1"/>
  <c r="T838" i="28"/>
  <c r="X838" i="28" s="1"/>
  <c r="T839" i="28"/>
  <c r="X839" i="28" s="1"/>
  <c r="T840" i="28"/>
  <c r="X840" i="28" s="1"/>
  <c r="T841" i="28"/>
  <c r="X841" i="28" s="1"/>
  <c r="T842" i="28"/>
  <c r="X842" i="28" s="1"/>
  <c r="T843" i="28"/>
  <c r="X843" i="28" s="1"/>
  <c r="T844" i="28"/>
  <c r="X844" i="28" s="1"/>
  <c r="T845" i="28"/>
  <c r="X845" i="28" s="1"/>
  <c r="T846" i="28"/>
  <c r="X846" i="28" s="1"/>
  <c r="T847" i="28"/>
  <c r="X847" i="28" s="1"/>
  <c r="T848" i="28"/>
  <c r="X848" i="28" s="1"/>
  <c r="T849" i="28"/>
  <c r="T850" i="28"/>
  <c r="T851" i="28"/>
  <c r="X851" i="28" s="1"/>
  <c r="T852" i="28"/>
  <c r="X852" i="28" s="1"/>
  <c r="T853" i="28"/>
  <c r="X853" i="28" s="1"/>
  <c r="T854" i="28"/>
  <c r="X854" i="28" s="1"/>
  <c r="T855" i="28"/>
  <c r="X855" i="28" s="1"/>
  <c r="T856" i="28"/>
  <c r="X856" i="28" s="1"/>
  <c r="T857" i="28"/>
  <c r="X857" i="28" s="1"/>
  <c r="T858" i="28"/>
  <c r="X858" i="28" s="1"/>
  <c r="T859" i="28"/>
  <c r="X859" i="28" s="1"/>
  <c r="T860" i="28"/>
  <c r="X860" i="28" s="1"/>
  <c r="T861" i="28"/>
  <c r="X861" i="28" s="1"/>
  <c r="T862" i="28"/>
  <c r="X862" i="28" s="1"/>
  <c r="T863" i="28"/>
  <c r="X863" i="28" s="1"/>
  <c r="T864" i="28"/>
  <c r="X864" i="28" s="1"/>
  <c r="T865" i="28"/>
  <c r="X865" i="28" s="1"/>
  <c r="T866" i="28"/>
  <c r="X866" i="28" s="1"/>
  <c r="T867" i="28"/>
  <c r="X867" i="28" s="1"/>
  <c r="T868" i="28"/>
  <c r="X868" i="28" s="1"/>
  <c r="T869" i="28"/>
  <c r="X869" i="28" s="1"/>
  <c r="T870" i="28"/>
  <c r="X870" i="28" s="1"/>
  <c r="T871" i="28"/>
  <c r="X871" i="28" s="1"/>
  <c r="T872" i="28"/>
  <c r="X872" i="28" s="1"/>
  <c r="T873" i="28"/>
  <c r="X873" i="28" s="1"/>
  <c r="T874" i="28"/>
  <c r="T875" i="28"/>
  <c r="X875" i="28" s="1"/>
  <c r="T876" i="28"/>
  <c r="X876" i="28" s="1"/>
  <c r="T877" i="28"/>
  <c r="X877" i="28" s="1"/>
  <c r="T878" i="28"/>
  <c r="X878" i="28" s="1"/>
  <c r="T879" i="28"/>
  <c r="X879" i="28" s="1"/>
  <c r="T880" i="28"/>
  <c r="X880" i="28" s="1"/>
  <c r="T881" i="28"/>
  <c r="X881" i="28" s="1"/>
  <c r="T882" i="28"/>
  <c r="X882" i="28" s="1"/>
  <c r="T883" i="28"/>
  <c r="X883" i="28" s="1"/>
  <c r="T884" i="28"/>
  <c r="X884" i="28" s="1"/>
  <c r="T885" i="28"/>
  <c r="X885" i="28" s="1"/>
  <c r="T886" i="28"/>
  <c r="X886" i="28" s="1"/>
  <c r="T887" i="28"/>
  <c r="X887" i="28" s="1"/>
  <c r="T888" i="28"/>
  <c r="X888" i="28" s="1"/>
  <c r="T889" i="28"/>
  <c r="X889" i="28" s="1"/>
  <c r="T890" i="28"/>
  <c r="T891" i="28"/>
  <c r="X891" i="28" s="1"/>
  <c r="T892" i="28"/>
  <c r="X892" i="28" s="1"/>
  <c r="T893" i="28"/>
  <c r="X893" i="28" s="1"/>
  <c r="T894" i="28"/>
  <c r="X894" i="28" s="1"/>
  <c r="T895" i="28"/>
  <c r="X895" i="28" s="1"/>
  <c r="T896" i="28"/>
  <c r="X896" i="28" s="1"/>
  <c r="T897" i="28"/>
  <c r="X897" i="28" s="1"/>
  <c r="T898" i="28"/>
  <c r="X898" i="28" s="1"/>
  <c r="T899" i="28"/>
  <c r="X899" i="28" s="1"/>
  <c r="T900" i="28"/>
  <c r="X900" i="28" s="1"/>
  <c r="T901" i="28"/>
  <c r="X901" i="28" s="1"/>
  <c r="T902" i="28"/>
  <c r="X902" i="28" s="1"/>
  <c r="T903" i="28"/>
  <c r="X903" i="28" s="1"/>
  <c r="T904" i="28"/>
  <c r="X904" i="28" s="1"/>
  <c r="T905" i="28"/>
  <c r="X905" i="28" s="1"/>
  <c r="T906" i="28"/>
  <c r="X906" i="28" s="1"/>
  <c r="T907" i="28"/>
  <c r="X907" i="28" s="1"/>
  <c r="T908" i="28"/>
  <c r="X908" i="28" s="1"/>
  <c r="T909" i="28"/>
  <c r="X909" i="28" s="1"/>
  <c r="T910" i="28"/>
  <c r="X910" i="28" s="1"/>
  <c r="T911" i="28"/>
  <c r="X911" i="28" s="1"/>
  <c r="T912" i="28"/>
  <c r="X912" i="28" s="1"/>
  <c r="T913" i="28"/>
  <c r="T914" i="28"/>
  <c r="T915" i="28"/>
  <c r="X915" i="28" s="1"/>
  <c r="T916" i="28"/>
  <c r="X916" i="28" s="1"/>
  <c r="T917" i="28"/>
  <c r="X917" i="28" s="1"/>
  <c r="T918" i="28"/>
  <c r="X918" i="28" s="1"/>
  <c r="T919" i="28"/>
  <c r="X919" i="28" s="1"/>
  <c r="T920" i="28"/>
  <c r="X920" i="28" s="1"/>
  <c r="T921" i="28"/>
  <c r="X921" i="28" s="1"/>
  <c r="T922" i="28"/>
  <c r="X922" i="28" s="1"/>
  <c r="T923" i="28"/>
  <c r="X923" i="28" s="1"/>
  <c r="T924" i="28"/>
  <c r="X924" i="28" s="1"/>
  <c r="T925" i="28"/>
  <c r="X925" i="28" s="1"/>
  <c r="T926" i="28"/>
  <c r="X926" i="28" s="1"/>
  <c r="T927" i="28"/>
  <c r="X927" i="28" s="1"/>
  <c r="T928" i="28"/>
  <c r="X928" i="28" s="1"/>
  <c r="T929" i="28"/>
  <c r="X929" i="28" s="1"/>
  <c r="T930" i="28"/>
  <c r="T931" i="28"/>
  <c r="X931" i="28" s="1"/>
  <c r="T932" i="28"/>
  <c r="X932" i="28" s="1"/>
  <c r="T933" i="28"/>
  <c r="X933" i="28" s="1"/>
  <c r="T934" i="28"/>
  <c r="X934" i="28" s="1"/>
  <c r="T935" i="28"/>
  <c r="X935" i="28" s="1"/>
  <c r="T936" i="28"/>
  <c r="X936" i="28" s="1"/>
  <c r="T937" i="28"/>
  <c r="X937" i="28" s="1"/>
  <c r="T938" i="28"/>
  <c r="X938" i="28" s="1"/>
  <c r="T939" i="28"/>
  <c r="X939" i="28" s="1"/>
  <c r="T940" i="28"/>
  <c r="X940" i="28" s="1"/>
  <c r="T941" i="28"/>
  <c r="X941" i="28" s="1"/>
  <c r="T942" i="28"/>
  <c r="X942" i="28" s="1"/>
  <c r="T943" i="28"/>
  <c r="X943" i="28" s="1"/>
  <c r="T944" i="28"/>
  <c r="X944" i="28" s="1"/>
  <c r="T945" i="28"/>
  <c r="X945" i="28" s="1"/>
  <c r="T946" i="28"/>
  <c r="T947" i="28"/>
  <c r="X947" i="28" s="1"/>
  <c r="T948" i="28"/>
  <c r="X948" i="28" s="1"/>
  <c r="T949" i="28"/>
  <c r="X949" i="28" s="1"/>
  <c r="T950" i="28"/>
  <c r="X950" i="28" s="1"/>
  <c r="T951" i="28"/>
  <c r="X951" i="28" s="1"/>
  <c r="T952" i="28"/>
  <c r="X952" i="28" s="1"/>
  <c r="T953" i="28"/>
  <c r="X953" i="28" s="1"/>
  <c r="T954" i="28"/>
  <c r="T955" i="28"/>
  <c r="X955" i="28" s="1"/>
  <c r="T956" i="28"/>
  <c r="X956" i="28" s="1"/>
  <c r="T957" i="28"/>
  <c r="X957" i="28" s="1"/>
  <c r="T958" i="28"/>
  <c r="X958" i="28" s="1"/>
  <c r="T959" i="28"/>
  <c r="X959" i="28" s="1"/>
  <c r="T960" i="28"/>
  <c r="T961" i="28"/>
  <c r="X961" i="28" s="1"/>
  <c r="T962" i="28"/>
  <c r="X962" i="28" s="1"/>
  <c r="T963" i="28"/>
  <c r="X963" i="28" s="1"/>
  <c r="T964" i="28"/>
  <c r="X964" i="28" s="1"/>
  <c r="T965" i="28"/>
  <c r="X965" i="28" s="1"/>
  <c r="T966" i="28"/>
  <c r="X966" i="28" s="1"/>
  <c r="T967" i="28"/>
  <c r="X967" i="28" s="1"/>
  <c r="T968" i="28"/>
  <c r="X968" i="28" s="1"/>
  <c r="T969" i="28"/>
  <c r="X969" i="28" s="1"/>
  <c r="T970" i="28"/>
  <c r="T971" i="28"/>
  <c r="X971" i="28" s="1"/>
  <c r="T972" i="28"/>
  <c r="X972" i="28" s="1"/>
  <c r="T973" i="28"/>
  <c r="X973" i="28" s="1"/>
  <c r="T974" i="28"/>
  <c r="X974" i="28" s="1"/>
  <c r="T975" i="28"/>
  <c r="X975" i="28" s="1"/>
  <c r="T976" i="28"/>
  <c r="X976" i="28" s="1"/>
  <c r="T977" i="28"/>
  <c r="X977" i="28" s="1"/>
  <c r="T978" i="28"/>
  <c r="X978" i="28" s="1"/>
  <c r="T979" i="28"/>
  <c r="X979" i="28" s="1"/>
  <c r="T980" i="28"/>
  <c r="X980" i="28" s="1"/>
  <c r="T981" i="28"/>
  <c r="X981" i="28" s="1"/>
  <c r="T982" i="28"/>
  <c r="X982" i="28" s="1"/>
  <c r="T983" i="28"/>
  <c r="X983" i="28" s="1"/>
  <c r="T984" i="28"/>
  <c r="T985" i="28"/>
  <c r="X985" i="28" s="1"/>
  <c r="T986" i="28"/>
  <c r="T987" i="28"/>
  <c r="X987" i="28" s="1"/>
  <c r="T988" i="28"/>
  <c r="X988" i="28" s="1"/>
  <c r="T989" i="28"/>
  <c r="X989" i="28" s="1"/>
  <c r="T990" i="28"/>
  <c r="X990" i="28" s="1"/>
  <c r="T991" i="28"/>
  <c r="X991" i="28" s="1"/>
  <c r="T992" i="28"/>
  <c r="X992" i="28" s="1"/>
  <c r="T993" i="28"/>
  <c r="X993" i="28" s="1"/>
  <c r="T994" i="28"/>
  <c r="X994" i="28" s="1"/>
  <c r="T995" i="28"/>
  <c r="X995" i="28" s="1"/>
  <c r="T996" i="28"/>
  <c r="X996" i="28" s="1"/>
  <c r="T997" i="28"/>
  <c r="X997" i="28" s="1"/>
  <c r="T998" i="28"/>
  <c r="X998" i="28" s="1"/>
  <c r="T999" i="28"/>
  <c r="X999" i="28" s="1"/>
  <c r="T1000" i="28"/>
  <c r="X1000" i="28" s="1"/>
  <c r="T1001" i="28"/>
  <c r="X1001" i="28" s="1"/>
  <c r="T1002" i="28"/>
  <c r="T1003" i="28"/>
  <c r="X1003" i="28" s="1"/>
  <c r="T1004" i="28"/>
  <c r="X1004" i="28" s="1"/>
  <c r="T1005" i="28"/>
  <c r="X1005" i="28" s="1"/>
  <c r="T1006" i="28"/>
  <c r="X1006" i="28" s="1"/>
  <c r="T1007" i="28"/>
  <c r="T1008" i="28"/>
  <c r="X1008" i="28" s="1"/>
  <c r="T1009" i="28"/>
  <c r="X1009" i="28" s="1"/>
  <c r="T1010" i="28"/>
  <c r="X1010" i="28" s="1"/>
  <c r="T1011" i="28"/>
  <c r="X1011" i="28" s="1"/>
  <c r="T1012" i="28"/>
  <c r="X1012" i="28" s="1"/>
  <c r="T1013" i="28"/>
  <c r="X1013" i="28" s="1"/>
  <c r="T1014" i="28"/>
  <c r="X1014" i="28" s="1"/>
  <c r="T1015" i="28"/>
  <c r="X1015" i="28" s="1"/>
  <c r="T1016" i="28"/>
  <c r="X1016" i="28" s="1"/>
  <c r="T1017" i="28"/>
  <c r="X1017" i="28" s="1"/>
  <c r="T1018" i="28"/>
  <c r="T1019" i="28"/>
  <c r="X1019" i="28" s="1"/>
  <c r="T1020" i="28"/>
  <c r="X1020" i="28" s="1"/>
  <c r="T1021" i="28"/>
  <c r="X1021" i="28" s="1"/>
  <c r="T1022" i="28"/>
  <c r="X1022" i="28" s="1"/>
  <c r="T1023" i="28"/>
  <c r="X1023" i="28" s="1"/>
  <c r="T1024" i="28"/>
  <c r="T1025" i="28"/>
  <c r="X1025" i="28" s="1"/>
  <c r="T1026" i="28"/>
  <c r="X1026" i="28" s="1"/>
  <c r="T1027" i="28"/>
  <c r="X1027" i="28" s="1"/>
  <c r="T1028" i="28"/>
  <c r="X1028" i="28" s="1"/>
  <c r="T1029" i="28"/>
  <c r="X1029" i="28" s="1"/>
  <c r="T1030" i="28"/>
  <c r="X1030" i="28" s="1"/>
  <c r="T1031" i="28"/>
  <c r="X1031" i="28" s="1"/>
  <c r="T1032" i="28"/>
  <c r="X1032" i="28" s="1"/>
  <c r="T1033" i="28"/>
  <c r="X1033" i="28" s="1"/>
  <c r="T1034" i="28"/>
  <c r="T1035" i="28"/>
  <c r="X1035" i="28" s="1"/>
  <c r="T1036" i="28"/>
  <c r="X1036" i="28" s="1"/>
  <c r="T1037" i="28"/>
  <c r="X1037" i="28" s="1"/>
  <c r="T1038" i="28"/>
  <c r="X1038" i="28" s="1"/>
  <c r="T1039" i="28"/>
  <c r="X1039" i="28" s="1"/>
  <c r="T1040" i="28"/>
  <c r="X1040" i="28" s="1"/>
  <c r="T1041" i="28"/>
  <c r="X1041" i="28" s="1"/>
  <c r="T1042" i="28"/>
  <c r="X1042" i="28" s="1"/>
  <c r="T1043" i="28"/>
  <c r="X1043" i="28" s="1"/>
  <c r="T1044" i="28"/>
  <c r="X1044" i="28" s="1"/>
  <c r="T1045" i="28"/>
  <c r="X1045" i="28" s="1"/>
  <c r="T1046" i="28"/>
  <c r="X1046" i="28" s="1"/>
  <c r="T1047" i="28"/>
  <c r="X1047" i="28" s="1"/>
  <c r="T1048" i="28"/>
  <c r="X1048" i="28" s="1"/>
  <c r="T1049" i="28"/>
  <c r="X1049" i="28" s="1"/>
  <c r="T1050" i="28"/>
  <c r="T1051" i="28"/>
  <c r="X1051" i="28" s="1"/>
  <c r="T1052" i="28"/>
  <c r="X1052" i="28" s="1"/>
  <c r="T1053" i="28"/>
  <c r="X1053" i="28" s="1"/>
  <c r="T1054" i="28"/>
  <c r="X1054" i="28" s="1"/>
  <c r="T1055" i="28"/>
  <c r="X1055" i="28" s="1"/>
  <c r="T1056" i="28"/>
  <c r="X1056" i="28" s="1"/>
  <c r="T1057" i="28"/>
  <c r="X1057" i="28" s="1"/>
  <c r="T1058" i="28"/>
  <c r="X1058" i="28" s="1"/>
  <c r="T1059" i="28"/>
  <c r="X1059" i="28" s="1"/>
  <c r="T1060" i="28"/>
  <c r="X1060" i="28" s="1"/>
  <c r="T1061" i="28"/>
  <c r="X1061" i="28" s="1"/>
  <c r="T1062" i="28"/>
  <c r="X1062" i="28" s="1"/>
  <c r="T1063" i="28"/>
  <c r="X1063" i="28" s="1"/>
  <c r="T1064" i="28"/>
  <c r="T1065" i="28"/>
  <c r="X1065" i="28" s="1"/>
  <c r="T1066" i="28"/>
  <c r="T1067" i="28"/>
  <c r="X1067" i="28" s="1"/>
  <c r="T1068" i="28"/>
  <c r="X1068" i="28" s="1"/>
  <c r="T1069" i="28"/>
  <c r="X1069" i="28" s="1"/>
  <c r="T1070" i="28"/>
  <c r="X1070" i="28" s="1"/>
  <c r="T1071" i="28"/>
  <c r="X1071" i="28" s="1"/>
  <c r="T1072" i="28"/>
  <c r="X1072" i="28" s="1"/>
  <c r="T1073" i="28"/>
  <c r="X1073" i="28" s="1"/>
  <c r="T1074" i="28"/>
  <c r="X1074" i="28" s="1"/>
  <c r="T1075" i="28"/>
  <c r="X1075" i="28" s="1"/>
  <c r="T1076" i="28"/>
  <c r="X1076" i="28" s="1"/>
  <c r="T1077" i="28"/>
  <c r="X1077" i="28" s="1"/>
  <c r="T1078" i="28"/>
  <c r="X1078" i="28" s="1"/>
  <c r="T1079" i="28"/>
  <c r="X1079" i="28" s="1"/>
  <c r="T1080" i="28"/>
  <c r="X1080" i="28" s="1"/>
  <c r="T1081" i="28"/>
  <c r="T1082" i="28"/>
  <c r="T1083" i="28"/>
  <c r="X1083" i="28" s="1"/>
  <c r="T1084" i="28"/>
  <c r="X1084" i="28" s="1"/>
  <c r="T1085" i="28"/>
  <c r="X1085" i="28" s="1"/>
  <c r="T1086" i="28"/>
  <c r="X1086" i="28" s="1"/>
  <c r="T1087" i="28"/>
  <c r="X1087" i="28" s="1"/>
  <c r="T1088" i="28"/>
  <c r="T1089" i="28"/>
  <c r="X1089" i="28" s="1"/>
  <c r="T1090" i="28"/>
  <c r="X1090" i="28" s="1"/>
  <c r="T1091" i="28"/>
  <c r="X1091" i="28" s="1"/>
  <c r="T1092" i="28"/>
  <c r="X1092" i="28" s="1"/>
  <c r="T1093" i="28"/>
  <c r="X1093" i="28" s="1"/>
  <c r="T1094" i="28"/>
  <c r="X1094" i="28" s="1"/>
  <c r="T1095" i="28"/>
  <c r="X1095" i="28" s="1"/>
  <c r="T1096" i="28"/>
  <c r="X1096" i="28" s="1"/>
  <c r="T1097" i="28"/>
  <c r="X1097" i="28" s="1"/>
  <c r="T1098" i="28"/>
  <c r="T1099" i="28"/>
  <c r="X1099" i="28" s="1"/>
  <c r="T1100" i="28"/>
  <c r="X1100" i="28" s="1"/>
  <c r="T1101" i="28"/>
  <c r="X1101" i="28" s="1"/>
  <c r="T1102" i="28"/>
  <c r="X1102" i="28" s="1"/>
  <c r="T1103" i="28"/>
  <c r="X1103" i="28" s="1"/>
  <c r="T1104" i="28"/>
  <c r="X1104" i="28" s="1"/>
  <c r="T1105" i="28"/>
  <c r="T1106" i="28"/>
  <c r="X1106" i="28" s="1"/>
  <c r="T1107" i="28"/>
  <c r="X1107" i="28" s="1"/>
  <c r="T1108" i="28"/>
  <c r="X1108" i="28" s="1"/>
  <c r="T1109" i="28"/>
  <c r="X1109" i="28" s="1"/>
  <c r="T1110" i="28"/>
  <c r="X1110" i="28" s="1"/>
  <c r="T1111" i="28"/>
  <c r="X1111" i="28" s="1"/>
  <c r="T1112" i="28"/>
  <c r="T1113" i="28"/>
  <c r="X1113" i="28" s="1"/>
  <c r="T1114" i="28"/>
  <c r="X1114" i="28" s="1"/>
  <c r="T1115" i="28"/>
  <c r="X1115" i="28" s="1"/>
  <c r="T1116" i="28"/>
  <c r="X1116" i="28" s="1"/>
  <c r="T1117" i="28"/>
  <c r="X1117" i="28" s="1"/>
  <c r="T1118" i="28"/>
  <c r="X1118" i="28" s="1"/>
  <c r="T1119" i="28"/>
  <c r="X1119" i="28" s="1"/>
  <c r="T1120" i="28"/>
  <c r="X1120" i="28" s="1"/>
  <c r="T1121" i="28"/>
  <c r="X1121" i="28" s="1"/>
  <c r="T1122" i="28"/>
  <c r="T1123" i="28"/>
  <c r="X1123" i="28" s="1"/>
  <c r="T1124" i="28"/>
  <c r="X1124" i="28" s="1"/>
  <c r="T1125" i="28"/>
  <c r="X1125" i="28" s="1"/>
  <c r="T1126" i="28"/>
  <c r="X1126" i="28" s="1"/>
  <c r="T1127" i="28"/>
  <c r="X1127" i="28" s="1"/>
  <c r="T1128" i="28"/>
  <c r="X1128" i="28" s="1"/>
  <c r="T1129" i="28"/>
  <c r="X1129" i="28" s="1"/>
  <c r="T1130" i="28"/>
  <c r="X1130" i="28" s="1"/>
  <c r="T1131" i="28"/>
  <c r="X1131" i="28" s="1"/>
  <c r="T1132" i="28"/>
  <c r="X1132" i="28" s="1"/>
  <c r="T1133" i="28"/>
  <c r="X1133" i="28" s="1"/>
  <c r="T1134" i="28"/>
  <c r="X1134" i="28" s="1"/>
  <c r="T1135" i="28"/>
  <c r="X1135" i="28" s="1"/>
  <c r="T1136" i="28"/>
  <c r="X1136" i="28" s="1"/>
  <c r="T1137" i="28"/>
  <c r="X1137" i="28" s="1"/>
  <c r="T1138" i="28"/>
  <c r="T1139" i="28"/>
  <c r="X1139" i="28" s="1"/>
  <c r="T1140" i="28"/>
  <c r="X1140" i="28" s="1"/>
  <c r="T1141" i="28"/>
  <c r="X1141" i="28" s="1"/>
  <c r="T1142" i="28"/>
  <c r="X1142" i="28" s="1"/>
  <c r="T1143" i="28"/>
  <c r="X1143" i="28" s="1"/>
  <c r="T1144" i="28"/>
  <c r="X1144" i="28" s="1"/>
  <c r="T1145" i="28"/>
  <c r="X1145" i="28" s="1"/>
  <c r="T1146" i="28"/>
  <c r="T1147" i="28"/>
  <c r="X1147" i="28" s="1"/>
  <c r="T1148" i="28"/>
  <c r="X1148" i="28" s="1"/>
  <c r="T1149" i="28"/>
  <c r="X1149" i="28" s="1"/>
  <c r="T1150" i="28"/>
  <c r="X1150" i="28" s="1"/>
  <c r="T1151" i="28"/>
  <c r="X1151" i="28" s="1"/>
  <c r="T1152" i="28"/>
  <c r="X1152" i="28" s="1"/>
  <c r="T1153" i="28"/>
  <c r="X1153" i="28" s="1"/>
  <c r="T1154" i="28"/>
  <c r="T1155" i="28"/>
  <c r="X1155" i="28" s="1"/>
  <c r="T1156" i="28"/>
  <c r="X1156" i="28" s="1"/>
  <c r="T1157" i="28"/>
  <c r="X1157" i="28" s="1"/>
  <c r="T1158" i="28"/>
  <c r="X1158" i="28" s="1"/>
  <c r="T1159" i="28"/>
  <c r="X1159" i="28" s="1"/>
  <c r="T1160" i="28"/>
  <c r="X1160" i="28" s="1"/>
  <c r="T1161" i="28"/>
  <c r="X1161" i="28" s="1"/>
  <c r="T1162" i="28"/>
  <c r="T1163" i="28"/>
  <c r="X1163" i="28" s="1"/>
  <c r="T1164" i="28"/>
  <c r="X1164" i="28" s="1"/>
  <c r="T1165" i="28"/>
  <c r="X1165" i="28" s="1"/>
  <c r="T1166" i="28"/>
  <c r="X1166" i="28" s="1"/>
  <c r="T1167" i="28"/>
  <c r="X1167" i="28" s="1"/>
  <c r="T1168" i="28"/>
  <c r="T1169" i="28"/>
  <c r="T1170" i="28"/>
  <c r="X1170" i="28" s="1"/>
  <c r="T1171" i="28"/>
  <c r="X1171" i="28" s="1"/>
  <c r="T1172" i="28"/>
  <c r="X1172" i="28" s="1"/>
  <c r="T1173" i="28"/>
  <c r="X1173" i="28" s="1"/>
  <c r="T1174" i="28"/>
  <c r="X1174" i="28" s="1"/>
  <c r="T1175" i="28"/>
  <c r="X1175" i="28" s="1"/>
  <c r="T1176" i="28"/>
  <c r="X1176" i="28" s="1"/>
  <c r="T1177" i="28"/>
  <c r="X1177" i="28" s="1"/>
  <c r="T1178" i="28"/>
  <c r="T1179" i="28"/>
  <c r="X1179" i="28" s="1"/>
  <c r="T1180" i="28"/>
  <c r="X1180" i="28" s="1"/>
  <c r="T1181" i="28"/>
  <c r="X1181" i="28" s="1"/>
  <c r="T1182" i="28"/>
  <c r="X1182" i="28" s="1"/>
  <c r="T1183" i="28"/>
  <c r="X1183" i="28" s="1"/>
  <c r="T1184" i="28"/>
  <c r="X1184" i="28" s="1"/>
  <c r="T1185" i="28"/>
  <c r="X1185" i="28" s="1"/>
  <c r="T1186" i="28"/>
  <c r="X1186" i="28" s="1"/>
  <c r="T1187" i="28"/>
  <c r="X1187" i="28" s="1"/>
  <c r="T1188" i="28"/>
  <c r="X1188" i="28" s="1"/>
  <c r="T1189" i="28"/>
  <c r="X1189" i="28" s="1"/>
  <c r="T1190" i="28"/>
  <c r="X1190" i="28" s="1"/>
  <c r="T1191" i="28"/>
  <c r="X1191" i="28" s="1"/>
  <c r="T1192" i="28"/>
  <c r="T1193" i="28"/>
  <c r="X1193" i="28" s="1"/>
  <c r="T1194" i="28"/>
  <c r="T1195" i="28"/>
  <c r="X1195" i="28" s="1"/>
  <c r="T1196" i="28"/>
  <c r="X1196" i="28" s="1"/>
  <c r="T1197" i="28"/>
  <c r="X1197" i="28" s="1"/>
  <c r="T1198" i="28"/>
  <c r="X1198" i="28" s="1"/>
  <c r="T1199" i="28"/>
  <c r="X1199" i="28" s="1"/>
  <c r="T1200" i="28"/>
  <c r="X1200" i="28" s="1"/>
  <c r="T1201" i="28"/>
  <c r="X1201" i="28" s="1"/>
  <c r="T1202" i="28"/>
  <c r="T1203" i="28"/>
  <c r="X1203" i="28" s="1"/>
  <c r="T1204" i="28"/>
  <c r="X1204" i="28" s="1"/>
  <c r="T1205" i="28"/>
  <c r="X1205" i="28" s="1"/>
  <c r="T1206" i="28"/>
  <c r="X1206" i="28" s="1"/>
  <c r="T1207" i="28"/>
  <c r="X1207" i="28" s="1"/>
  <c r="T1208" i="28"/>
  <c r="X1208" i="28" s="1"/>
  <c r="T1209" i="28"/>
  <c r="X1209" i="28" s="1"/>
  <c r="T1210" i="28"/>
  <c r="X1210" i="28" s="1"/>
  <c r="T1211" i="28"/>
  <c r="X1211" i="28" s="1"/>
  <c r="T1212" i="28"/>
  <c r="X1212" i="28" s="1"/>
  <c r="T1213" i="28"/>
  <c r="X1213" i="28" s="1"/>
  <c r="T1214" i="28"/>
  <c r="X1214" i="28" s="1"/>
  <c r="T1215" i="28"/>
  <c r="X1215" i="28" s="1"/>
  <c r="T1216" i="28"/>
  <c r="X1216" i="28" s="1"/>
  <c r="T1217" i="28"/>
  <c r="X1217" i="28" s="1"/>
  <c r="T1218" i="28"/>
  <c r="T1219" i="28"/>
  <c r="X1219" i="28" s="1"/>
  <c r="T1220" i="28"/>
  <c r="X1220" i="28" s="1"/>
  <c r="T1221" i="28"/>
  <c r="X1221" i="28" s="1"/>
  <c r="T1222" i="28"/>
  <c r="X1222" i="28" s="1"/>
  <c r="T1223" i="28"/>
  <c r="X1223" i="28" s="1"/>
  <c r="T1224" i="28"/>
  <c r="T1225" i="28"/>
  <c r="X1225" i="28" s="1"/>
  <c r="T1226" i="28"/>
  <c r="X1226" i="28" s="1"/>
  <c r="T1227" i="28"/>
  <c r="X1227" i="28" s="1"/>
  <c r="T1228" i="28"/>
  <c r="X1228" i="28" s="1"/>
  <c r="T1229" i="28"/>
  <c r="X1229" i="28" s="1"/>
  <c r="T1230" i="28"/>
  <c r="X1230" i="28" s="1"/>
  <c r="T1231" i="28"/>
  <c r="X1231" i="28" s="1"/>
  <c r="T1232" i="28"/>
  <c r="X1232" i="28" s="1"/>
  <c r="T1233" i="28"/>
  <c r="X1233" i="28" s="1"/>
  <c r="T1234" i="28"/>
  <c r="T1235" i="28"/>
  <c r="X1235" i="28" s="1"/>
  <c r="T1236" i="28"/>
  <c r="X1236" i="28" s="1"/>
  <c r="T1237" i="28"/>
  <c r="X1237" i="28" s="1"/>
  <c r="T1238" i="28"/>
  <c r="X1238" i="28" s="1"/>
  <c r="T1239" i="28"/>
  <c r="X1239" i="28" s="1"/>
  <c r="T1240" i="28"/>
  <c r="X1240" i="28" s="1"/>
  <c r="T1241" i="28"/>
  <c r="X1241" i="28" s="1"/>
  <c r="T1242" i="28"/>
  <c r="X1242" i="28" s="1"/>
  <c r="T1243" i="28"/>
  <c r="X1243" i="28" s="1"/>
  <c r="T1244" i="28"/>
  <c r="X1244" i="28" s="1"/>
  <c r="T1245" i="28"/>
  <c r="X1245" i="28" s="1"/>
  <c r="T1246" i="28"/>
  <c r="X1246" i="28" s="1"/>
  <c r="T1247" i="28"/>
  <c r="X1247" i="28" s="1"/>
  <c r="T1248" i="28"/>
  <c r="X1248" i="28" s="1"/>
  <c r="T1249" i="28"/>
  <c r="X1249" i="28" s="1"/>
  <c r="T1250" i="28"/>
  <c r="T1251" i="28"/>
  <c r="X1251" i="28" s="1"/>
  <c r="T1252" i="28"/>
  <c r="X1252" i="28" s="1"/>
  <c r="T1253" i="28"/>
  <c r="X1253" i="28" s="1"/>
  <c r="T1254" i="28"/>
  <c r="X1254" i="28" s="1"/>
  <c r="T1255" i="28"/>
  <c r="X1255" i="28" s="1"/>
  <c r="T1256" i="28"/>
  <c r="X1256" i="28" s="1"/>
  <c r="T1257" i="28"/>
  <c r="X1257" i="28" s="1"/>
  <c r="T1258" i="28"/>
  <c r="X1258" i="28" s="1"/>
  <c r="T1259" i="28"/>
  <c r="X1259" i="28" s="1"/>
  <c r="T1260" i="28"/>
  <c r="X1260" i="28" s="1"/>
  <c r="T1261" i="28"/>
  <c r="X1261" i="28" s="1"/>
  <c r="T1262" i="28"/>
  <c r="X1262" i="28" s="1"/>
  <c r="T1263" i="28"/>
  <c r="X1263" i="28" s="1"/>
  <c r="T1264" i="28"/>
  <c r="T1265" i="28"/>
  <c r="X1265" i="28" s="1"/>
  <c r="T1266" i="28"/>
  <c r="T1267" i="28"/>
  <c r="X1267" i="28" s="1"/>
  <c r="T1268" i="28"/>
  <c r="X1268" i="28" s="1"/>
  <c r="T1269" i="28"/>
  <c r="X1269" i="28" s="1"/>
  <c r="T1270" i="28"/>
  <c r="X1270" i="28" s="1"/>
  <c r="T1271" i="28"/>
  <c r="X1271" i="28" s="1"/>
  <c r="T1272" i="28"/>
  <c r="X1272" i="28" s="1"/>
  <c r="T1273" i="28"/>
  <c r="X1273" i="28" s="1"/>
  <c r="T1274" i="28"/>
  <c r="T1275" i="28"/>
  <c r="T1276" i="28"/>
  <c r="X1276" i="28" s="1"/>
  <c r="T1277" i="28"/>
  <c r="X1277" i="28" s="1"/>
  <c r="T1278" i="28"/>
  <c r="X1278" i="28" s="1"/>
  <c r="T1279" i="28"/>
  <c r="X1279" i="28" s="1"/>
  <c r="T1280" i="28"/>
  <c r="T1281" i="28"/>
  <c r="X1281" i="28" s="1"/>
  <c r="T1282" i="28"/>
  <c r="T1283" i="28"/>
  <c r="T1284" i="28"/>
  <c r="X1284" i="28" s="1"/>
  <c r="T1285" i="28"/>
  <c r="X1285" i="28" s="1"/>
  <c r="T1286" i="28"/>
  <c r="X1286" i="28" s="1"/>
  <c r="T1287" i="28"/>
  <c r="X1287" i="28" s="1"/>
  <c r="T1288" i="28"/>
  <c r="X1288" i="28" s="1"/>
  <c r="T1289" i="28"/>
  <c r="X1289" i="28" s="1"/>
  <c r="T1290" i="28"/>
  <c r="X1290" i="28" s="1"/>
  <c r="T1291" i="28"/>
  <c r="X1291" i="28" s="1"/>
  <c r="T1292" i="28"/>
  <c r="X1292" i="28" s="1"/>
  <c r="T1293" i="28"/>
  <c r="X1293" i="28" s="1"/>
  <c r="T1294" i="28"/>
  <c r="X1294" i="28" s="1"/>
  <c r="T1295" i="28"/>
  <c r="X1295" i="28" s="1"/>
  <c r="T1296" i="28"/>
  <c r="X1296" i="28" s="1"/>
  <c r="T1297" i="28"/>
  <c r="X1297" i="28" s="1"/>
  <c r="T1298" i="28"/>
  <c r="T1299" i="28"/>
  <c r="X1299" i="28" s="1"/>
  <c r="T1300" i="28"/>
  <c r="X1300" i="28" s="1"/>
  <c r="T1301" i="28"/>
  <c r="X1301" i="28" s="1"/>
  <c r="T1302" i="28"/>
  <c r="X1302" i="28" s="1"/>
  <c r="T1303" i="28"/>
  <c r="T1304" i="28"/>
  <c r="T1305" i="28"/>
  <c r="X1305" i="28" s="1"/>
  <c r="T1306" i="28"/>
  <c r="X1306" i="28" s="1"/>
  <c r="T1307" i="28"/>
  <c r="X1307" i="28" s="1"/>
  <c r="T1308" i="28"/>
  <c r="X1308" i="28" s="1"/>
  <c r="T1309" i="28"/>
  <c r="X1309" i="28" s="1"/>
  <c r="T1310" i="28"/>
  <c r="X1310" i="28" s="1"/>
  <c r="T1311" i="28"/>
  <c r="X1311" i="28" s="1"/>
  <c r="T1312" i="28"/>
  <c r="T1313" i="28"/>
  <c r="X1313" i="28" s="1"/>
  <c r="T1314" i="28"/>
  <c r="T1315" i="28"/>
  <c r="T1316" i="28"/>
  <c r="X1316" i="28" s="1"/>
  <c r="T1317" i="28"/>
  <c r="X1317" i="28" s="1"/>
  <c r="T1318" i="28"/>
  <c r="X1318" i="28" s="1"/>
  <c r="T1319" i="28"/>
  <c r="X1319" i="28" s="1"/>
  <c r="T1320" i="28"/>
  <c r="T1321" i="28"/>
  <c r="X1321" i="28" s="1"/>
  <c r="T1322" i="28"/>
  <c r="X1322" i="28" s="1"/>
  <c r="T1323" i="28"/>
  <c r="X1323" i="28" s="1"/>
  <c r="T1324" i="28"/>
  <c r="X1324" i="28" s="1"/>
  <c r="T1325" i="28"/>
  <c r="X1325" i="28" s="1"/>
  <c r="T1326" i="28"/>
  <c r="X1326" i="28" s="1"/>
  <c r="T1327" i="28"/>
  <c r="T1328" i="28"/>
  <c r="T1329" i="28"/>
  <c r="X1329" i="28" s="1"/>
  <c r="T1330" i="28"/>
  <c r="T1331" i="28"/>
  <c r="X1331" i="28" s="1"/>
  <c r="T1332" i="28"/>
  <c r="X1332" i="28" s="1"/>
  <c r="T1333" i="28"/>
  <c r="X1333" i="28" s="1"/>
  <c r="T1334" i="28"/>
  <c r="X1334" i="28" s="1"/>
  <c r="T1335" i="28"/>
  <c r="X1335" i="28" s="1"/>
  <c r="T1336" i="28"/>
  <c r="T1337" i="28"/>
  <c r="X1337" i="28" s="1"/>
  <c r="T1338" i="28"/>
  <c r="X1338" i="28" s="1"/>
  <c r="T1339" i="28"/>
  <c r="X1339" i="28" s="1"/>
  <c r="T1340" i="28"/>
  <c r="X1340" i="28" s="1"/>
  <c r="T1341" i="28"/>
  <c r="X1341" i="28" s="1"/>
  <c r="T1342" i="28"/>
  <c r="X1342" i="28" s="1"/>
  <c r="T1343" i="28"/>
  <c r="X1343" i="28" s="1"/>
  <c r="T1344" i="28"/>
  <c r="T1345" i="28"/>
  <c r="X1345" i="28" s="1"/>
  <c r="T1346" i="28"/>
  <c r="T1347" i="28"/>
  <c r="X1347" i="28" s="1"/>
  <c r="T1348" i="28"/>
  <c r="X1348" i="28" s="1"/>
  <c r="T1349" i="28"/>
  <c r="X1349" i="28" s="1"/>
  <c r="T1350" i="28"/>
  <c r="X1350" i="28" s="1"/>
  <c r="T1351" i="28"/>
  <c r="X1351" i="28" s="1"/>
  <c r="T1352" i="28"/>
  <c r="T1353" i="28"/>
  <c r="X1353" i="28" s="1"/>
  <c r="T1354" i="28"/>
  <c r="X1354" i="28" s="1"/>
  <c r="T1355" i="28"/>
  <c r="X1355" i="28" s="1"/>
  <c r="T1356" i="28"/>
  <c r="X1356" i="28" s="1"/>
  <c r="T1357" i="28"/>
  <c r="X1357" i="28" s="1"/>
  <c r="T1358" i="28"/>
  <c r="X1358" i="28" s="1"/>
  <c r="T1359" i="28"/>
  <c r="X1359" i="28" s="1"/>
  <c r="T1360" i="28"/>
  <c r="T1361" i="28"/>
  <c r="X1361" i="28" s="1"/>
  <c r="T1362" i="28"/>
  <c r="T1363" i="28"/>
  <c r="X1363" i="28" s="1"/>
  <c r="T1364" i="28"/>
  <c r="X1364" i="28" s="1"/>
  <c r="T1365" i="28"/>
  <c r="X1365" i="28" s="1"/>
  <c r="T1366" i="28"/>
  <c r="X1366" i="28" s="1"/>
  <c r="T1367" i="28"/>
  <c r="X1367" i="28" s="1"/>
  <c r="T1368" i="28"/>
  <c r="T1369" i="28"/>
  <c r="X1369" i="28" s="1"/>
  <c r="T1370" i="28"/>
  <c r="T1371" i="28"/>
  <c r="X1371" i="28" s="1"/>
  <c r="T1372" i="28"/>
  <c r="X1372" i="28" s="1"/>
  <c r="T1373" i="28"/>
  <c r="X1373" i="28" s="1"/>
  <c r="T1374" i="28"/>
  <c r="X1374" i="28" s="1"/>
  <c r="T1375" i="28"/>
  <c r="T1376" i="28"/>
  <c r="T1377" i="28"/>
  <c r="T1378" i="28"/>
  <c r="T1379" i="28"/>
  <c r="X1379" i="28" s="1"/>
  <c r="T1380" i="28"/>
  <c r="X1380" i="28" s="1"/>
  <c r="T1381" i="28"/>
  <c r="X1381" i="28" s="1"/>
  <c r="T1382" i="28"/>
  <c r="X1382" i="28" s="1"/>
  <c r="T1383" i="28"/>
  <c r="X1383" i="28" s="1"/>
  <c r="T1384" i="28"/>
  <c r="T1385" i="28"/>
  <c r="X1385" i="28" s="1"/>
  <c r="T1386" i="28"/>
  <c r="T1387" i="28"/>
  <c r="X1387" i="28" s="1"/>
  <c r="T1388" i="28"/>
  <c r="X1388" i="28" s="1"/>
  <c r="T1389" i="28"/>
  <c r="X1389" i="28" s="1"/>
  <c r="T1390" i="28"/>
  <c r="X1390" i="28" s="1"/>
  <c r="T1391" i="28"/>
  <c r="T1392" i="28"/>
  <c r="T1393" i="28"/>
  <c r="X1393" i="28" s="1"/>
  <c r="T1394" i="28"/>
  <c r="X1394" i="28" s="1"/>
  <c r="T1395" i="28"/>
  <c r="X1395" i="28" s="1"/>
  <c r="T1396" i="28"/>
  <c r="X1396" i="28" s="1"/>
  <c r="T1397" i="28"/>
  <c r="X1397" i="28" s="1"/>
  <c r="T1398" i="28"/>
  <c r="X1398" i="28" s="1"/>
  <c r="T1399" i="28"/>
  <c r="X1399" i="28" s="1"/>
  <c r="T1400" i="28"/>
  <c r="T1401" i="28"/>
  <c r="X1401" i="28" s="1"/>
  <c r="T1402" i="28"/>
  <c r="T1403" i="28"/>
  <c r="X1403" i="28" s="1"/>
  <c r="T1404" i="28"/>
  <c r="X1404" i="28" s="1"/>
  <c r="T1405" i="28"/>
  <c r="X1405" i="28" s="1"/>
  <c r="T1406" i="28"/>
  <c r="X1406" i="28" s="1"/>
  <c r="T1407" i="28"/>
  <c r="X1407" i="28" s="1"/>
  <c r="T1408" i="28"/>
  <c r="T1409" i="28"/>
  <c r="X1409" i="28" s="1"/>
  <c r="T1410" i="28"/>
  <c r="X1410" i="28" s="1"/>
  <c r="T1411" i="28"/>
  <c r="X1411" i="28" s="1"/>
  <c r="T1412" i="28"/>
  <c r="X1412" i="28" s="1"/>
  <c r="T1413" i="28"/>
  <c r="X1413" i="28" s="1"/>
  <c r="T1414" i="28"/>
  <c r="X1414" i="28" s="1"/>
  <c r="T1415" i="28"/>
  <c r="X1415" i="28" s="1"/>
  <c r="T1416" i="28"/>
  <c r="T1417" i="28"/>
  <c r="X1417" i="28" s="1"/>
  <c r="T1418" i="28"/>
  <c r="T1419" i="28"/>
  <c r="X1419" i="28" s="1"/>
  <c r="T1420" i="28"/>
  <c r="X1420" i="28" s="1"/>
  <c r="T1421" i="28"/>
  <c r="X1421" i="28" s="1"/>
  <c r="T1422" i="28"/>
  <c r="X1422" i="28" s="1"/>
  <c r="T1423" i="28"/>
  <c r="X1423" i="28" s="1"/>
  <c r="T1424" i="28"/>
  <c r="T1425" i="28"/>
  <c r="X1425" i="28" s="1"/>
  <c r="T1426" i="28"/>
  <c r="T1427" i="28"/>
  <c r="X1427" i="28" s="1"/>
  <c r="T1428" i="28"/>
  <c r="X1428" i="28" s="1"/>
  <c r="T1429" i="28"/>
  <c r="X1429" i="28" s="1"/>
  <c r="T1430" i="28"/>
  <c r="X1430" i="28" s="1"/>
  <c r="T1431" i="28"/>
  <c r="X1431" i="28" s="1"/>
  <c r="T1432" i="28"/>
  <c r="T1433" i="28"/>
  <c r="X1433" i="28" s="1"/>
  <c r="T1434" i="28"/>
  <c r="X1434" i="28" s="1"/>
  <c r="T1435" i="28"/>
  <c r="X1435" i="28" s="1"/>
  <c r="T1436" i="28"/>
  <c r="X1436" i="28" s="1"/>
  <c r="T1437" i="28"/>
  <c r="X1437" i="28" s="1"/>
  <c r="T1438" i="28"/>
  <c r="X1438" i="28" s="1"/>
  <c r="T1439" i="28"/>
  <c r="T1440" i="28"/>
  <c r="T1441" i="28"/>
  <c r="T1442" i="28"/>
  <c r="T1443" i="28"/>
  <c r="X1443" i="28" s="1"/>
  <c r="T1444" i="28"/>
  <c r="X1444" i="28" s="1"/>
  <c r="T1445" i="28"/>
  <c r="X1445" i="28" s="1"/>
  <c r="T1446" i="28"/>
  <c r="X1446" i="28" s="1"/>
  <c r="T1447" i="28"/>
  <c r="X1447" i="28" s="1"/>
  <c r="T1448" i="28"/>
  <c r="T1449" i="28"/>
  <c r="X1449" i="28" s="1"/>
  <c r="T1450" i="28"/>
  <c r="X1450" i="28" s="1"/>
  <c r="T1451" i="28"/>
  <c r="X1451" i="28" s="1"/>
  <c r="T1452" i="28"/>
  <c r="X1452" i="28" s="1"/>
  <c r="T1453" i="28"/>
  <c r="X1453" i="28" s="1"/>
  <c r="T1454" i="28"/>
  <c r="X1454" i="28" s="1"/>
  <c r="T1455" i="28"/>
  <c r="T1456" i="28"/>
  <c r="T1457" i="28"/>
  <c r="X1457" i="28" s="1"/>
  <c r="T1458" i="28"/>
  <c r="T1459" i="28"/>
  <c r="X1459" i="28" s="1"/>
  <c r="T1460" i="28"/>
  <c r="X1460" i="28" s="1"/>
  <c r="T1461" i="28"/>
  <c r="X1461" i="28" s="1"/>
  <c r="T1462" i="28"/>
  <c r="X1462" i="28" s="1"/>
  <c r="T1463" i="28"/>
  <c r="X1463" i="28" s="1"/>
  <c r="T1464" i="28"/>
  <c r="T1465" i="28"/>
  <c r="X1465" i="28" s="1"/>
  <c r="T1466" i="28"/>
  <c r="X1466" i="28" s="1"/>
  <c r="T1467" i="28"/>
  <c r="X1467" i="28" s="1"/>
  <c r="T1468" i="28"/>
  <c r="X1468" i="28" s="1"/>
  <c r="T1469" i="28"/>
  <c r="X1469" i="28" s="1"/>
  <c r="T1470" i="28"/>
  <c r="X1470" i="28" s="1"/>
  <c r="T1471" i="28"/>
  <c r="X1471" i="28" s="1"/>
  <c r="T1472" i="28"/>
  <c r="T1473" i="28"/>
  <c r="X1473" i="28" s="1"/>
  <c r="T1474" i="28"/>
  <c r="T1475" i="28"/>
  <c r="X1475" i="28" s="1"/>
  <c r="T1476" i="28"/>
  <c r="X1476" i="28" s="1"/>
  <c r="T1477" i="28"/>
  <c r="X1477" i="28" s="1"/>
  <c r="T1478" i="28"/>
  <c r="X1478" i="28" s="1"/>
  <c r="T1479" i="28"/>
  <c r="X1479" i="28" s="1"/>
  <c r="T1480" i="28"/>
  <c r="T1481" i="28"/>
  <c r="X1481" i="28" s="1"/>
  <c r="T1482" i="28"/>
  <c r="T1483" i="28"/>
  <c r="X1483" i="28" s="1"/>
  <c r="T1484" i="28"/>
  <c r="X1484" i="28" s="1"/>
  <c r="T1485" i="28"/>
  <c r="X1485" i="28" s="1"/>
  <c r="T1486" i="28"/>
  <c r="X1486" i="28" s="1"/>
  <c r="T1487" i="28"/>
  <c r="X1487" i="28" s="1"/>
  <c r="T1488" i="28"/>
  <c r="T1489" i="28"/>
  <c r="X1489" i="28" s="1"/>
  <c r="T1490" i="28"/>
  <c r="X1490" i="28" s="1"/>
  <c r="T1491" i="28"/>
  <c r="X1491" i="28" s="1"/>
  <c r="T1492" i="28"/>
  <c r="X1492" i="28" s="1"/>
  <c r="T1493" i="28"/>
  <c r="X1493" i="28" s="1"/>
  <c r="T1494" i="28"/>
  <c r="X1494" i="28" s="1"/>
  <c r="T1495" i="28"/>
  <c r="X1495" i="28" s="1"/>
  <c r="T1496" i="28"/>
  <c r="T1497" i="28"/>
  <c r="X1497" i="28" s="1"/>
  <c r="T1498" i="28"/>
  <c r="T1499" i="28"/>
  <c r="X1499" i="28" s="1"/>
  <c r="T1500" i="28"/>
  <c r="X1500" i="28" s="1"/>
  <c r="T1501" i="28"/>
  <c r="X1501" i="28" s="1"/>
  <c r="T1502" i="28"/>
  <c r="X1502" i="28" s="1"/>
  <c r="T1503" i="28"/>
  <c r="T1504" i="28"/>
  <c r="T1505" i="28"/>
  <c r="T2" i="28"/>
  <c r="X2" i="28" s="1"/>
  <c r="AA206" i="28"/>
  <c r="AA207" i="28"/>
  <c r="AA208" i="28"/>
  <c r="AA209" i="28"/>
  <c r="AA781" i="28"/>
  <c r="AA782" i="28"/>
  <c r="AA783" i="28"/>
  <c r="AA811" i="28"/>
  <c r="S781" i="28"/>
  <c r="R383" i="28"/>
  <c r="S383" i="28"/>
  <c r="U383" i="28"/>
  <c r="V383" i="28"/>
  <c r="W383" i="28"/>
  <c r="Y383" i="28"/>
  <c r="R384" i="28"/>
  <c r="S384" i="28"/>
  <c r="U384" i="28"/>
  <c r="V384" i="28"/>
  <c r="W384" i="28"/>
  <c r="Y384" i="28"/>
  <c r="R385" i="28"/>
  <c r="S385" i="28"/>
  <c r="U385" i="28"/>
  <c r="V385" i="28"/>
  <c r="W385" i="28"/>
  <c r="Y385" i="28"/>
  <c r="R386" i="28"/>
  <c r="S386" i="28"/>
  <c r="U386" i="28"/>
  <c r="V386" i="28"/>
  <c r="W386" i="28"/>
  <c r="Y386" i="28"/>
  <c r="R387" i="28"/>
  <c r="S387" i="28"/>
  <c r="U387" i="28"/>
  <c r="V387" i="28"/>
  <c r="W387" i="28"/>
  <c r="Y387" i="28"/>
  <c r="R388" i="28"/>
  <c r="S388" i="28"/>
  <c r="U388" i="28"/>
  <c r="V388" i="28"/>
  <c r="W388" i="28"/>
  <c r="Y388" i="28"/>
  <c r="R389" i="28"/>
  <c r="S389" i="28"/>
  <c r="U389" i="28"/>
  <c r="V389" i="28"/>
  <c r="W389" i="28"/>
  <c r="Y389" i="28"/>
  <c r="R390" i="28"/>
  <c r="S390" i="28"/>
  <c r="U390" i="28"/>
  <c r="V390" i="28"/>
  <c r="W390" i="28"/>
  <c r="Y390" i="28"/>
  <c r="R391" i="28"/>
  <c r="S391" i="28"/>
  <c r="U391" i="28"/>
  <c r="V391" i="28"/>
  <c r="W391" i="28"/>
  <c r="Y391" i="28"/>
  <c r="R392" i="28"/>
  <c r="S392" i="28"/>
  <c r="X392" i="28"/>
  <c r="U392" i="28"/>
  <c r="V392" i="28"/>
  <c r="W392" i="28"/>
  <c r="Y392" i="28"/>
  <c r="R393" i="28"/>
  <c r="S393" i="28"/>
  <c r="U393" i="28"/>
  <c r="V393" i="28"/>
  <c r="W393" i="28"/>
  <c r="Y393" i="28"/>
  <c r="R394" i="28"/>
  <c r="S394" i="28"/>
  <c r="U394" i="28"/>
  <c r="V394" i="28"/>
  <c r="W394" i="28"/>
  <c r="Y394" i="28"/>
  <c r="R395" i="28"/>
  <c r="S395" i="28"/>
  <c r="U395" i="28"/>
  <c r="V395" i="28"/>
  <c r="W395" i="28"/>
  <c r="Y395" i="28"/>
  <c r="R396" i="28"/>
  <c r="S396" i="28"/>
  <c r="U396" i="28"/>
  <c r="V396" i="28"/>
  <c r="W396" i="28"/>
  <c r="Y396" i="28"/>
  <c r="R397" i="28"/>
  <c r="S397" i="28"/>
  <c r="U397" i="28"/>
  <c r="V397" i="28"/>
  <c r="W397" i="28"/>
  <c r="Y397" i="28"/>
  <c r="R398" i="28"/>
  <c r="S398" i="28"/>
  <c r="U398" i="28"/>
  <c r="V398" i="28"/>
  <c r="W398" i="28"/>
  <c r="Y398" i="28"/>
  <c r="R399" i="28"/>
  <c r="S399" i="28"/>
  <c r="U399" i="28"/>
  <c r="V399" i="28"/>
  <c r="W399" i="28"/>
  <c r="Y399" i="28"/>
  <c r="R400" i="28"/>
  <c r="S400" i="28"/>
  <c r="U400" i="28"/>
  <c r="V400" i="28"/>
  <c r="W400" i="28"/>
  <c r="Y400" i="28"/>
  <c r="R401" i="28"/>
  <c r="S401" i="28"/>
  <c r="U401" i="28"/>
  <c r="V401" i="28"/>
  <c r="W401" i="28"/>
  <c r="Y401" i="28"/>
  <c r="R402" i="28"/>
  <c r="S402" i="28"/>
  <c r="U402" i="28"/>
  <c r="V402" i="28"/>
  <c r="W402" i="28"/>
  <c r="Y402" i="28"/>
  <c r="R403" i="28"/>
  <c r="S403" i="28"/>
  <c r="U403" i="28"/>
  <c r="V403" i="28"/>
  <c r="W403" i="28"/>
  <c r="Y403" i="28"/>
  <c r="R404" i="28"/>
  <c r="S404" i="28"/>
  <c r="U404" i="28"/>
  <c r="V404" i="28"/>
  <c r="W404" i="28"/>
  <c r="Y404" i="28"/>
  <c r="R405" i="28"/>
  <c r="S405" i="28"/>
  <c r="U405" i="28"/>
  <c r="V405" i="28"/>
  <c r="W405" i="28"/>
  <c r="Y405" i="28"/>
  <c r="R406" i="28"/>
  <c r="S406" i="28"/>
  <c r="U406" i="28"/>
  <c r="V406" i="28"/>
  <c r="W406" i="28"/>
  <c r="Y406" i="28"/>
  <c r="R407" i="28"/>
  <c r="S407" i="28"/>
  <c r="U407" i="28"/>
  <c r="V407" i="28"/>
  <c r="W407" i="28"/>
  <c r="Y407" i="28"/>
  <c r="R408" i="28"/>
  <c r="S408" i="28"/>
  <c r="X408" i="28"/>
  <c r="U408" i="28"/>
  <c r="V408" i="28"/>
  <c r="W408" i="28"/>
  <c r="Y408" i="28"/>
  <c r="R409" i="28"/>
  <c r="S409" i="28"/>
  <c r="U409" i="28"/>
  <c r="V409" i="28"/>
  <c r="W409" i="28"/>
  <c r="Y409" i="28"/>
  <c r="R410" i="28"/>
  <c r="S410" i="28"/>
  <c r="U410" i="28"/>
  <c r="V410" i="28"/>
  <c r="W410" i="28"/>
  <c r="Y410" i="28"/>
  <c r="R411" i="28"/>
  <c r="S411" i="28"/>
  <c r="U411" i="28"/>
  <c r="V411" i="28"/>
  <c r="W411" i="28"/>
  <c r="Y411" i="28"/>
  <c r="R412" i="28"/>
  <c r="S412" i="28"/>
  <c r="U412" i="28"/>
  <c r="V412" i="28"/>
  <c r="W412" i="28"/>
  <c r="Y412" i="28"/>
  <c r="R413" i="28"/>
  <c r="S413" i="28"/>
  <c r="U413" i="28"/>
  <c r="V413" i="28"/>
  <c r="W413" i="28"/>
  <c r="Y413" i="28"/>
  <c r="R414" i="28"/>
  <c r="S414" i="28"/>
  <c r="U414" i="28"/>
  <c r="V414" i="28"/>
  <c r="W414" i="28"/>
  <c r="Y414" i="28"/>
  <c r="R415" i="28"/>
  <c r="S415" i="28"/>
  <c r="U415" i="28"/>
  <c r="V415" i="28"/>
  <c r="W415" i="28"/>
  <c r="Y415" i="28"/>
  <c r="R416" i="28"/>
  <c r="S416" i="28"/>
  <c r="U416" i="28"/>
  <c r="V416" i="28"/>
  <c r="W416" i="28"/>
  <c r="Y416" i="28"/>
  <c r="R417" i="28"/>
  <c r="S417" i="28"/>
  <c r="U417" i="28"/>
  <c r="V417" i="28"/>
  <c r="W417" i="28"/>
  <c r="Y417" i="28"/>
  <c r="R418" i="28"/>
  <c r="S418" i="28"/>
  <c r="U418" i="28"/>
  <c r="V418" i="28"/>
  <c r="W418" i="28"/>
  <c r="Y418" i="28"/>
  <c r="R419" i="28"/>
  <c r="S419" i="28"/>
  <c r="U419" i="28"/>
  <c r="V419" i="28"/>
  <c r="W419" i="28"/>
  <c r="Y419" i="28"/>
  <c r="R420" i="28"/>
  <c r="S420" i="28"/>
  <c r="U420" i="28"/>
  <c r="V420" i="28"/>
  <c r="W420" i="28"/>
  <c r="Y420" i="28"/>
  <c r="R421" i="28"/>
  <c r="S421" i="28"/>
  <c r="U421" i="28"/>
  <c r="V421" i="28"/>
  <c r="W421" i="28"/>
  <c r="Y421" i="28"/>
  <c r="R422" i="28"/>
  <c r="S422" i="28"/>
  <c r="U422" i="28"/>
  <c r="V422" i="28"/>
  <c r="W422" i="28"/>
  <c r="Y422" i="28"/>
  <c r="R423" i="28"/>
  <c r="S423" i="28"/>
  <c r="U423" i="28"/>
  <c r="V423" i="28"/>
  <c r="W423" i="28"/>
  <c r="Y423" i="28"/>
  <c r="R424" i="28"/>
  <c r="S424" i="28"/>
  <c r="U424" i="28"/>
  <c r="V424" i="28"/>
  <c r="W424" i="28"/>
  <c r="Y424" i="28"/>
  <c r="R425" i="28"/>
  <c r="S425" i="28"/>
  <c r="U425" i="28"/>
  <c r="V425" i="28"/>
  <c r="W425" i="28"/>
  <c r="Y425" i="28"/>
  <c r="R426" i="28"/>
  <c r="S426" i="28"/>
  <c r="U426" i="28"/>
  <c r="V426" i="28"/>
  <c r="W426" i="28"/>
  <c r="Y426" i="28"/>
  <c r="R427" i="28"/>
  <c r="S427" i="28"/>
  <c r="U427" i="28"/>
  <c r="V427" i="28"/>
  <c r="W427" i="28"/>
  <c r="Y427" i="28"/>
  <c r="R428" i="28"/>
  <c r="S428" i="28"/>
  <c r="U428" i="28"/>
  <c r="V428" i="28"/>
  <c r="W428" i="28"/>
  <c r="Y428" i="28"/>
  <c r="R429" i="28"/>
  <c r="S429" i="28"/>
  <c r="U429" i="28"/>
  <c r="V429" i="28"/>
  <c r="W429" i="28"/>
  <c r="Y429" i="28"/>
  <c r="R430" i="28"/>
  <c r="S430" i="28"/>
  <c r="U430" i="28"/>
  <c r="V430" i="28"/>
  <c r="W430" i="28"/>
  <c r="Y430" i="28"/>
  <c r="R431" i="28"/>
  <c r="S431" i="28"/>
  <c r="U431" i="28"/>
  <c r="V431" i="28"/>
  <c r="W431" i="28"/>
  <c r="Y431" i="28"/>
  <c r="R432" i="28"/>
  <c r="S432" i="28"/>
  <c r="X432" i="28"/>
  <c r="U432" i="28"/>
  <c r="V432" i="28"/>
  <c r="W432" i="28"/>
  <c r="Y432" i="28"/>
  <c r="R433" i="28"/>
  <c r="S433" i="28"/>
  <c r="U433" i="28"/>
  <c r="V433" i="28"/>
  <c r="W433" i="28"/>
  <c r="Y433" i="28"/>
  <c r="R434" i="28"/>
  <c r="S434" i="28"/>
  <c r="U434" i="28"/>
  <c r="V434" i="28"/>
  <c r="W434" i="28"/>
  <c r="Y434" i="28"/>
  <c r="R435" i="28"/>
  <c r="S435" i="28"/>
  <c r="U435" i="28"/>
  <c r="V435" i="28"/>
  <c r="W435" i="28"/>
  <c r="Y435" i="28"/>
  <c r="R436" i="28"/>
  <c r="S436" i="28"/>
  <c r="U436" i="28"/>
  <c r="V436" i="28"/>
  <c r="W436" i="28"/>
  <c r="Y436" i="28"/>
  <c r="R437" i="28"/>
  <c r="S437" i="28"/>
  <c r="U437" i="28"/>
  <c r="V437" i="28"/>
  <c r="W437" i="28"/>
  <c r="Y437" i="28"/>
  <c r="R438" i="28"/>
  <c r="S438" i="28"/>
  <c r="U438" i="28"/>
  <c r="V438" i="28"/>
  <c r="W438" i="28"/>
  <c r="Y438" i="28"/>
  <c r="R439" i="28"/>
  <c r="S439" i="28"/>
  <c r="U439" i="28"/>
  <c r="V439" i="28"/>
  <c r="W439" i="28"/>
  <c r="Y439" i="28"/>
  <c r="R440" i="28"/>
  <c r="S440" i="28"/>
  <c r="X440" i="28"/>
  <c r="U440" i="28"/>
  <c r="V440" i="28"/>
  <c r="W440" i="28"/>
  <c r="Y440" i="28"/>
  <c r="R441" i="28"/>
  <c r="S441" i="28"/>
  <c r="U441" i="28"/>
  <c r="V441" i="28"/>
  <c r="W441" i="28"/>
  <c r="Y441" i="28"/>
  <c r="R442" i="28"/>
  <c r="S442" i="28"/>
  <c r="X442" i="28"/>
  <c r="U442" i="28"/>
  <c r="V442" i="28"/>
  <c r="W442" i="28"/>
  <c r="Y442" i="28"/>
  <c r="R443" i="28"/>
  <c r="S443" i="28"/>
  <c r="U443" i="28"/>
  <c r="V443" i="28"/>
  <c r="W443" i="28"/>
  <c r="Y443" i="28"/>
  <c r="R444" i="28"/>
  <c r="S444" i="28"/>
  <c r="U444" i="28"/>
  <c r="V444" i="28"/>
  <c r="W444" i="28"/>
  <c r="Y444" i="28"/>
  <c r="R445" i="28"/>
  <c r="S445" i="28"/>
  <c r="U445" i="28"/>
  <c r="V445" i="28"/>
  <c r="W445" i="28"/>
  <c r="Y445" i="28"/>
  <c r="R446" i="28"/>
  <c r="S446" i="28"/>
  <c r="U446" i="28"/>
  <c r="V446" i="28"/>
  <c r="W446" i="28"/>
  <c r="Y446" i="28"/>
  <c r="R447" i="28"/>
  <c r="S447" i="28"/>
  <c r="U447" i="28"/>
  <c r="V447" i="28"/>
  <c r="W447" i="28"/>
  <c r="Y447" i="28"/>
  <c r="R448" i="28"/>
  <c r="S448" i="28"/>
  <c r="U448" i="28"/>
  <c r="V448" i="28"/>
  <c r="W448" i="28"/>
  <c r="Y448" i="28"/>
  <c r="R449" i="28"/>
  <c r="S449" i="28"/>
  <c r="U449" i="28"/>
  <c r="V449" i="28"/>
  <c r="W449" i="28"/>
  <c r="Y449" i="28"/>
  <c r="R450" i="28"/>
  <c r="S450" i="28"/>
  <c r="U450" i="28"/>
  <c r="V450" i="28"/>
  <c r="W450" i="28"/>
  <c r="Y450" i="28"/>
  <c r="R451" i="28"/>
  <c r="S451" i="28"/>
  <c r="U451" i="28"/>
  <c r="V451" i="28"/>
  <c r="W451" i="28"/>
  <c r="Y451" i="28"/>
  <c r="R452" i="28"/>
  <c r="S452" i="28"/>
  <c r="U452" i="28"/>
  <c r="V452" i="28"/>
  <c r="W452" i="28"/>
  <c r="Y452" i="28"/>
  <c r="R453" i="28"/>
  <c r="S453" i="28"/>
  <c r="U453" i="28"/>
  <c r="V453" i="28"/>
  <c r="W453" i="28"/>
  <c r="Y453" i="28"/>
  <c r="R454" i="28"/>
  <c r="S454" i="28"/>
  <c r="U454" i="28"/>
  <c r="V454" i="28"/>
  <c r="W454" i="28"/>
  <c r="Y454" i="28"/>
  <c r="R455" i="28"/>
  <c r="S455" i="28"/>
  <c r="U455" i="28"/>
  <c r="V455" i="28"/>
  <c r="W455" i="28"/>
  <c r="Y455" i="28"/>
  <c r="R456" i="28"/>
  <c r="S456" i="28"/>
  <c r="U456" i="28"/>
  <c r="V456" i="28"/>
  <c r="W456" i="28"/>
  <c r="Y456" i="28"/>
  <c r="R457" i="28"/>
  <c r="S457" i="28"/>
  <c r="U457" i="28"/>
  <c r="V457" i="28"/>
  <c r="W457" i="28"/>
  <c r="Y457" i="28"/>
  <c r="R458" i="28"/>
  <c r="S458" i="28"/>
  <c r="U458" i="28"/>
  <c r="V458" i="28"/>
  <c r="W458" i="28"/>
  <c r="Y458" i="28"/>
  <c r="R459" i="28"/>
  <c r="S459" i="28"/>
  <c r="U459" i="28"/>
  <c r="V459" i="28"/>
  <c r="W459" i="28"/>
  <c r="Y459" i="28"/>
  <c r="R460" i="28"/>
  <c r="S460" i="28"/>
  <c r="U460" i="28"/>
  <c r="V460" i="28"/>
  <c r="W460" i="28"/>
  <c r="Y460" i="28"/>
  <c r="R461" i="28"/>
  <c r="S461" i="28"/>
  <c r="U461" i="28"/>
  <c r="V461" i="28"/>
  <c r="W461" i="28"/>
  <c r="Y461" i="28"/>
  <c r="R462" i="28"/>
  <c r="S462" i="28"/>
  <c r="U462" i="28"/>
  <c r="V462" i="28"/>
  <c r="W462" i="28"/>
  <c r="Y462" i="28"/>
  <c r="R463" i="28"/>
  <c r="S463" i="28"/>
  <c r="U463" i="28"/>
  <c r="V463" i="28"/>
  <c r="W463" i="28"/>
  <c r="Y463" i="28"/>
  <c r="R464" i="28"/>
  <c r="S464" i="28"/>
  <c r="X464" i="28"/>
  <c r="U464" i="28"/>
  <c r="V464" i="28"/>
  <c r="W464" i="28"/>
  <c r="Y464" i="28"/>
  <c r="R465" i="28"/>
  <c r="S465" i="28"/>
  <c r="U465" i="28"/>
  <c r="V465" i="28"/>
  <c r="W465" i="28"/>
  <c r="Y465" i="28"/>
  <c r="R466" i="28"/>
  <c r="S466" i="28"/>
  <c r="U466" i="28"/>
  <c r="V466" i="28"/>
  <c r="W466" i="28"/>
  <c r="Y466" i="28"/>
  <c r="R467" i="28"/>
  <c r="S467" i="28"/>
  <c r="U467" i="28"/>
  <c r="V467" i="28"/>
  <c r="W467" i="28"/>
  <c r="Y467" i="28"/>
  <c r="R468" i="28"/>
  <c r="S468" i="28"/>
  <c r="U468" i="28"/>
  <c r="V468" i="28"/>
  <c r="W468" i="28"/>
  <c r="Y468" i="28"/>
  <c r="R469" i="28"/>
  <c r="S469" i="28"/>
  <c r="U469" i="28"/>
  <c r="V469" i="28"/>
  <c r="W469" i="28"/>
  <c r="Y469" i="28"/>
  <c r="R470" i="28"/>
  <c r="S470" i="28"/>
  <c r="U470" i="28"/>
  <c r="V470" i="28"/>
  <c r="W470" i="28"/>
  <c r="Y470" i="28"/>
  <c r="R471" i="28"/>
  <c r="S471" i="28"/>
  <c r="U471" i="28"/>
  <c r="V471" i="28"/>
  <c r="W471" i="28"/>
  <c r="Y471" i="28"/>
  <c r="R472" i="28"/>
  <c r="S472" i="28"/>
  <c r="U472" i="28"/>
  <c r="V472" i="28"/>
  <c r="W472" i="28"/>
  <c r="Y472" i="28"/>
  <c r="R473" i="28"/>
  <c r="S473" i="28"/>
  <c r="U473" i="28"/>
  <c r="V473" i="28"/>
  <c r="W473" i="28"/>
  <c r="Y473" i="28"/>
  <c r="R474" i="28"/>
  <c r="S474" i="28"/>
  <c r="U474" i="28"/>
  <c r="V474" i="28"/>
  <c r="W474" i="28"/>
  <c r="Y474" i="28"/>
  <c r="R475" i="28"/>
  <c r="S475" i="28"/>
  <c r="U475" i="28"/>
  <c r="V475" i="28"/>
  <c r="W475" i="28"/>
  <c r="Y475" i="28"/>
  <c r="R476" i="28"/>
  <c r="S476" i="28"/>
  <c r="U476" i="28"/>
  <c r="V476" i="28"/>
  <c r="W476" i="28"/>
  <c r="Y476" i="28"/>
  <c r="R477" i="28"/>
  <c r="S477" i="28"/>
  <c r="U477" i="28"/>
  <c r="V477" i="28"/>
  <c r="W477" i="28"/>
  <c r="Y477" i="28"/>
  <c r="R478" i="28"/>
  <c r="S478" i="28"/>
  <c r="U478" i="28"/>
  <c r="V478" i="28"/>
  <c r="W478" i="28"/>
  <c r="Y478" i="28"/>
  <c r="R479" i="28"/>
  <c r="S479" i="28"/>
  <c r="U479" i="28"/>
  <c r="V479" i="28"/>
  <c r="W479" i="28"/>
  <c r="Y479" i="28"/>
  <c r="R480" i="28"/>
  <c r="S480" i="28"/>
  <c r="X480" i="28"/>
  <c r="U480" i="28"/>
  <c r="V480" i="28"/>
  <c r="W480" i="28"/>
  <c r="Y480" i="28"/>
  <c r="R481" i="28"/>
  <c r="S481" i="28"/>
  <c r="X481" i="28"/>
  <c r="U481" i="28"/>
  <c r="V481" i="28"/>
  <c r="W481" i="28"/>
  <c r="Y481" i="28"/>
  <c r="R482" i="28"/>
  <c r="S482" i="28"/>
  <c r="U482" i="28"/>
  <c r="V482" i="28"/>
  <c r="W482" i="28"/>
  <c r="Y482" i="28"/>
  <c r="R483" i="28"/>
  <c r="S483" i="28"/>
  <c r="U483" i="28"/>
  <c r="V483" i="28"/>
  <c r="W483" i="28"/>
  <c r="Y483" i="28"/>
  <c r="R484" i="28"/>
  <c r="S484" i="28"/>
  <c r="U484" i="28"/>
  <c r="V484" i="28"/>
  <c r="W484" i="28"/>
  <c r="Y484" i="28"/>
  <c r="R485" i="28"/>
  <c r="S485" i="28"/>
  <c r="U485" i="28"/>
  <c r="V485" i="28"/>
  <c r="W485" i="28"/>
  <c r="Y485" i="28"/>
  <c r="R486" i="28"/>
  <c r="S486" i="28"/>
  <c r="U486" i="28"/>
  <c r="V486" i="28"/>
  <c r="W486" i="28"/>
  <c r="Y486" i="28"/>
  <c r="R487" i="28"/>
  <c r="S487" i="28"/>
  <c r="U487" i="28"/>
  <c r="V487" i="28"/>
  <c r="W487" i="28"/>
  <c r="Y487" i="28"/>
  <c r="R488" i="28"/>
  <c r="S488" i="28"/>
  <c r="X488" i="28"/>
  <c r="U488" i="28"/>
  <c r="V488" i="28"/>
  <c r="W488" i="28"/>
  <c r="Y488" i="28"/>
  <c r="R489" i="28"/>
  <c r="S489" i="28"/>
  <c r="U489" i="28"/>
  <c r="V489" i="28"/>
  <c r="W489" i="28"/>
  <c r="Y489" i="28"/>
  <c r="R490" i="28"/>
  <c r="S490" i="28"/>
  <c r="U490" i="28"/>
  <c r="V490" i="28"/>
  <c r="W490" i="28"/>
  <c r="Y490" i="28"/>
  <c r="R491" i="28"/>
  <c r="S491" i="28"/>
  <c r="U491" i="28"/>
  <c r="V491" i="28"/>
  <c r="W491" i="28"/>
  <c r="Y491" i="28"/>
  <c r="R492" i="28"/>
  <c r="S492" i="28"/>
  <c r="U492" i="28"/>
  <c r="V492" i="28"/>
  <c r="W492" i="28"/>
  <c r="Y492" i="28"/>
  <c r="R493" i="28"/>
  <c r="S493" i="28"/>
  <c r="U493" i="28"/>
  <c r="V493" i="28"/>
  <c r="W493" i="28"/>
  <c r="Y493" i="28"/>
  <c r="R494" i="28"/>
  <c r="S494" i="28"/>
  <c r="U494" i="28"/>
  <c r="V494" i="28"/>
  <c r="W494" i="28"/>
  <c r="Y494" i="28"/>
  <c r="R495" i="28"/>
  <c r="S495" i="28"/>
  <c r="U495" i="28"/>
  <c r="V495" i="28"/>
  <c r="W495" i="28"/>
  <c r="Y495" i="28"/>
  <c r="R496" i="28"/>
  <c r="S496" i="28"/>
  <c r="X496" i="28"/>
  <c r="U496" i="28"/>
  <c r="V496" i="28"/>
  <c r="W496" i="28"/>
  <c r="Y496" i="28"/>
  <c r="R497" i="28"/>
  <c r="S497" i="28"/>
  <c r="U497" i="28"/>
  <c r="V497" i="28"/>
  <c r="W497" i="28"/>
  <c r="Y497" i="28"/>
  <c r="R498" i="28"/>
  <c r="S498" i="28"/>
  <c r="U498" i="28"/>
  <c r="V498" i="28"/>
  <c r="W498" i="28"/>
  <c r="Y498" i="28"/>
  <c r="R499" i="28"/>
  <c r="S499" i="28"/>
  <c r="U499" i="28"/>
  <c r="V499" i="28"/>
  <c r="W499" i="28"/>
  <c r="Y499" i="28"/>
  <c r="R500" i="28"/>
  <c r="S500" i="28"/>
  <c r="U500" i="28"/>
  <c r="V500" i="28"/>
  <c r="W500" i="28"/>
  <c r="Y500" i="28"/>
  <c r="R501" i="28"/>
  <c r="S501" i="28"/>
  <c r="U501" i="28"/>
  <c r="V501" i="28"/>
  <c r="W501" i="28"/>
  <c r="Y501" i="28"/>
  <c r="R502" i="28"/>
  <c r="S502" i="28"/>
  <c r="U502" i="28"/>
  <c r="V502" i="28"/>
  <c r="W502" i="28"/>
  <c r="Y502" i="28"/>
  <c r="R503" i="28"/>
  <c r="S503" i="28"/>
  <c r="U503" i="28"/>
  <c r="V503" i="28"/>
  <c r="W503" i="28"/>
  <c r="Y503" i="28"/>
  <c r="R504" i="28"/>
  <c r="S504" i="28"/>
  <c r="U504" i="28"/>
  <c r="V504" i="28"/>
  <c r="W504" i="28"/>
  <c r="Y504" i="28"/>
  <c r="R505" i="28"/>
  <c r="S505" i="28"/>
  <c r="U505" i="28"/>
  <c r="V505" i="28"/>
  <c r="W505" i="28"/>
  <c r="Y505" i="28"/>
  <c r="R506" i="28"/>
  <c r="S506" i="28"/>
  <c r="U506" i="28"/>
  <c r="V506" i="28"/>
  <c r="W506" i="28"/>
  <c r="Y506" i="28"/>
  <c r="R507" i="28"/>
  <c r="S507" i="28"/>
  <c r="U507" i="28"/>
  <c r="V507" i="28"/>
  <c r="W507" i="28"/>
  <c r="Y507" i="28"/>
  <c r="R508" i="28"/>
  <c r="S508" i="28"/>
  <c r="U508" i="28"/>
  <c r="V508" i="28"/>
  <c r="W508" i="28"/>
  <c r="Y508" i="28"/>
  <c r="R509" i="28"/>
  <c r="S509" i="28"/>
  <c r="U509" i="28"/>
  <c r="V509" i="28"/>
  <c r="W509" i="28"/>
  <c r="Y509" i="28"/>
  <c r="R510" i="28"/>
  <c r="S510" i="28"/>
  <c r="U510" i="28"/>
  <c r="V510" i="28"/>
  <c r="W510" i="28"/>
  <c r="Y510" i="28"/>
  <c r="R511" i="28"/>
  <c r="S511" i="28"/>
  <c r="U511" i="28"/>
  <c r="V511" i="28"/>
  <c r="W511" i="28"/>
  <c r="Y511" i="28"/>
  <c r="R512" i="28"/>
  <c r="S512" i="28"/>
  <c r="X512" i="28"/>
  <c r="U512" i="28"/>
  <c r="V512" i="28"/>
  <c r="W512" i="28"/>
  <c r="Y512" i="28"/>
  <c r="R513" i="28"/>
  <c r="S513" i="28"/>
  <c r="U513" i="28"/>
  <c r="V513" i="28"/>
  <c r="W513" i="28"/>
  <c r="Y513" i="28"/>
  <c r="R514" i="28"/>
  <c r="S514" i="28"/>
  <c r="U514" i="28"/>
  <c r="V514" i="28"/>
  <c r="W514" i="28"/>
  <c r="Y514" i="28"/>
  <c r="R515" i="28"/>
  <c r="S515" i="28"/>
  <c r="U515" i="28"/>
  <c r="V515" i="28"/>
  <c r="W515" i="28"/>
  <c r="Y515" i="28"/>
  <c r="R516" i="28"/>
  <c r="S516" i="28"/>
  <c r="U516" i="28"/>
  <c r="V516" i="28"/>
  <c r="W516" i="28"/>
  <c r="Y516" i="28"/>
  <c r="R517" i="28"/>
  <c r="S517" i="28"/>
  <c r="U517" i="28"/>
  <c r="V517" i="28"/>
  <c r="W517" i="28"/>
  <c r="Y517" i="28"/>
  <c r="R518" i="28"/>
  <c r="S518" i="28"/>
  <c r="U518" i="28"/>
  <c r="V518" i="28"/>
  <c r="W518" i="28"/>
  <c r="Y518" i="28"/>
  <c r="R519" i="28"/>
  <c r="S519" i="28"/>
  <c r="U519" i="28"/>
  <c r="V519" i="28"/>
  <c r="W519" i="28"/>
  <c r="Y519" i="28"/>
  <c r="R520" i="28"/>
  <c r="S520" i="28"/>
  <c r="U520" i="28"/>
  <c r="V520" i="28"/>
  <c r="W520" i="28"/>
  <c r="Y520" i="28"/>
  <c r="R521" i="28"/>
  <c r="S521" i="28"/>
  <c r="U521" i="28"/>
  <c r="V521" i="28"/>
  <c r="W521" i="28"/>
  <c r="Y521" i="28"/>
  <c r="R522" i="28"/>
  <c r="S522" i="28"/>
  <c r="U522" i="28"/>
  <c r="V522" i="28"/>
  <c r="W522" i="28"/>
  <c r="Y522" i="28"/>
  <c r="R523" i="28"/>
  <c r="S523" i="28"/>
  <c r="U523" i="28"/>
  <c r="V523" i="28"/>
  <c r="W523" i="28"/>
  <c r="Y523" i="28"/>
  <c r="R524" i="28"/>
  <c r="S524" i="28"/>
  <c r="U524" i="28"/>
  <c r="V524" i="28"/>
  <c r="W524" i="28"/>
  <c r="Y524" i="28"/>
  <c r="R525" i="28"/>
  <c r="S525" i="28"/>
  <c r="U525" i="28"/>
  <c r="V525" i="28"/>
  <c r="W525" i="28"/>
  <c r="Y525" i="28"/>
  <c r="R526" i="28"/>
  <c r="S526" i="28"/>
  <c r="U526" i="28"/>
  <c r="V526" i="28"/>
  <c r="W526" i="28"/>
  <c r="Y526" i="28"/>
  <c r="R527" i="28"/>
  <c r="S527" i="28"/>
  <c r="U527" i="28"/>
  <c r="V527" i="28"/>
  <c r="W527" i="28"/>
  <c r="Y527" i="28"/>
  <c r="R528" i="28"/>
  <c r="S528" i="28"/>
  <c r="X528" i="28"/>
  <c r="U528" i="28"/>
  <c r="V528" i="28"/>
  <c r="W528" i="28"/>
  <c r="Y528" i="28"/>
  <c r="R529" i="28"/>
  <c r="S529" i="28"/>
  <c r="U529" i="28"/>
  <c r="V529" i="28"/>
  <c r="W529" i="28"/>
  <c r="Y529" i="28"/>
  <c r="R530" i="28"/>
  <c r="S530" i="28"/>
  <c r="U530" i="28"/>
  <c r="V530" i="28"/>
  <c r="W530" i="28"/>
  <c r="Y530" i="28"/>
  <c r="R531" i="28"/>
  <c r="S531" i="28"/>
  <c r="U531" i="28"/>
  <c r="V531" i="28"/>
  <c r="W531" i="28"/>
  <c r="Y531" i="28"/>
  <c r="R532" i="28"/>
  <c r="S532" i="28"/>
  <c r="U532" i="28"/>
  <c r="V532" i="28"/>
  <c r="W532" i="28"/>
  <c r="Y532" i="28"/>
  <c r="R533" i="28"/>
  <c r="S533" i="28"/>
  <c r="U533" i="28"/>
  <c r="V533" i="28"/>
  <c r="W533" i="28"/>
  <c r="Y533" i="28"/>
  <c r="R534" i="28"/>
  <c r="S534" i="28"/>
  <c r="U534" i="28"/>
  <c r="V534" i="28"/>
  <c r="W534" i="28"/>
  <c r="Y534" i="28"/>
  <c r="R535" i="28"/>
  <c r="S535" i="28"/>
  <c r="U535" i="28"/>
  <c r="V535" i="28"/>
  <c r="W535" i="28"/>
  <c r="Y535" i="28"/>
  <c r="R536" i="28"/>
  <c r="S536" i="28"/>
  <c r="X536" i="28"/>
  <c r="U536" i="28"/>
  <c r="V536" i="28"/>
  <c r="W536" i="28"/>
  <c r="Y536" i="28"/>
  <c r="R537" i="28"/>
  <c r="S537" i="28"/>
  <c r="U537" i="28"/>
  <c r="V537" i="28"/>
  <c r="W537" i="28"/>
  <c r="Y537" i="28"/>
  <c r="R538" i="28"/>
  <c r="S538" i="28"/>
  <c r="U538" i="28"/>
  <c r="V538" i="28"/>
  <c r="W538" i="28"/>
  <c r="Y538" i="28"/>
  <c r="R539" i="28"/>
  <c r="S539" i="28"/>
  <c r="U539" i="28"/>
  <c r="V539" i="28"/>
  <c r="W539" i="28"/>
  <c r="Y539" i="28"/>
  <c r="R540" i="28"/>
  <c r="S540" i="28"/>
  <c r="U540" i="28"/>
  <c r="V540" i="28"/>
  <c r="W540" i="28"/>
  <c r="Y540" i="28"/>
  <c r="R541" i="28"/>
  <c r="S541" i="28"/>
  <c r="U541" i="28"/>
  <c r="V541" i="28"/>
  <c r="W541" i="28"/>
  <c r="Y541" i="28"/>
  <c r="R542" i="28"/>
  <c r="S542" i="28"/>
  <c r="U542" i="28"/>
  <c r="V542" i="28"/>
  <c r="W542" i="28"/>
  <c r="Y542" i="28"/>
  <c r="R543" i="28"/>
  <c r="S543" i="28"/>
  <c r="U543" i="28"/>
  <c r="V543" i="28"/>
  <c r="W543" i="28"/>
  <c r="Y543" i="28"/>
  <c r="R544" i="28"/>
  <c r="S544" i="28"/>
  <c r="X544" i="28"/>
  <c r="U544" i="28"/>
  <c r="V544" i="28"/>
  <c r="W544" i="28"/>
  <c r="Y544" i="28"/>
  <c r="R545" i="28"/>
  <c r="S545" i="28"/>
  <c r="U545" i="28"/>
  <c r="V545" i="28"/>
  <c r="W545" i="28"/>
  <c r="Y545" i="28"/>
  <c r="R546" i="28"/>
  <c r="S546" i="28"/>
  <c r="U546" i="28"/>
  <c r="V546" i="28"/>
  <c r="W546" i="28"/>
  <c r="Y546" i="28"/>
  <c r="R547" i="28"/>
  <c r="S547" i="28"/>
  <c r="U547" i="28"/>
  <c r="V547" i="28"/>
  <c r="W547" i="28"/>
  <c r="Y547" i="28"/>
  <c r="R548" i="28"/>
  <c r="S548" i="28"/>
  <c r="U548" i="28"/>
  <c r="V548" i="28"/>
  <c r="W548" i="28"/>
  <c r="Y548" i="28"/>
  <c r="R549" i="28"/>
  <c r="S549" i="28"/>
  <c r="U549" i="28"/>
  <c r="V549" i="28"/>
  <c r="W549" i="28"/>
  <c r="Y549" i="28"/>
  <c r="R550" i="28"/>
  <c r="S550" i="28"/>
  <c r="U550" i="28"/>
  <c r="V550" i="28"/>
  <c r="W550" i="28"/>
  <c r="Y550" i="28"/>
  <c r="R551" i="28"/>
  <c r="S551" i="28"/>
  <c r="U551" i="28"/>
  <c r="V551" i="28"/>
  <c r="W551" i="28"/>
  <c r="Y551" i="28"/>
  <c r="R552" i="28"/>
  <c r="S552" i="28"/>
  <c r="X552" i="28"/>
  <c r="U552" i="28"/>
  <c r="V552" i="28"/>
  <c r="W552" i="28"/>
  <c r="Y552" i="28"/>
  <c r="R553" i="28"/>
  <c r="S553" i="28"/>
  <c r="U553" i="28"/>
  <c r="V553" i="28"/>
  <c r="W553" i="28"/>
  <c r="Y553" i="28"/>
  <c r="R554" i="28"/>
  <c r="S554" i="28"/>
  <c r="U554" i="28"/>
  <c r="V554" i="28"/>
  <c r="W554" i="28"/>
  <c r="Y554" i="28"/>
  <c r="R555" i="28"/>
  <c r="S555" i="28"/>
  <c r="U555" i="28"/>
  <c r="V555" i="28"/>
  <c r="W555" i="28"/>
  <c r="Y555" i="28"/>
  <c r="R556" i="28"/>
  <c r="S556" i="28"/>
  <c r="U556" i="28"/>
  <c r="V556" i="28"/>
  <c r="W556" i="28"/>
  <c r="Y556" i="28"/>
  <c r="R557" i="28"/>
  <c r="S557" i="28"/>
  <c r="U557" i="28"/>
  <c r="V557" i="28"/>
  <c r="W557" i="28"/>
  <c r="Y557" i="28"/>
  <c r="R558" i="28"/>
  <c r="S558" i="28"/>
  <c r="U558" i="28"/>
  <c r="V558" i="28"/>
  <c r="W558" i="28"/>
  <c r="Y558" i="28"/>
  <c r="R559" i="28"/>
  <c r="S559" i="28"/>
  <c r="U559" i="28"/>
  <c r="V559" i="28"/>
  <c r="W559" i="28"/>
  <c r="Y559" i="28"/>
  <c r="R560" i="28"/>
  <c r="S560" i="28"/>
  <c r="X560" i="28"/>
  <c r="U560" i="28"/>
  <c r="V560" i="28"/>
  <c r="W560" i="28"/>
  <c r="Y560" i="28"/>
  <c r="R561" i="28"/>
  <c r="S561" i="28"/>
  <c r="U561" i="28"/>
  <c r="V561" i="28"/>
  <c r="W561" i="28"/>
  <c r="Y561" i="28"/>
  <c r="R562" i="28"/>
  <c r="S562" i="28"/>
  <c r="U562" i="28"/>
  <c r="V562" i="28"/>
  <c r="W562" i="28"/>
  <c r="Y562" i="28"/>
  <c r="R563" i="28"/>
  <c r="S563" i="28"/>
  <c r="U563" i="28"/>
  <c r="V563" i="28"/>
  <c r="W563" i="28"/>
  <c r="Y563" i="28"/>
  <c r="R564" i="28"/>
  <c r="S564" i="28"/>
  <c r="U564" i="28"/>
  <c r="V564" i="28"/>
  <c r="W564" i="28"/>
  <c r="Y564" i="28"/>
  <c r="R565" i="28"/>
  <c r="S565" i="28"/>
  <c r="U565" i="28"/>
  <c r="V565" i="28"/>
  <c r="W565" i="28"/>
  <c r="Y565" i="28"/>
  <c r="R566" i="28"/>
  <c r="S566" i="28"/>
  <c r="U566" i="28"/>
  <c r="V566" i="28"/>
  <c r="W566" i="28"/>
  <c r="Y566" i="28"/>
  <c r="R567" i="28"/>
  <c r="S567" i="28"/>
  <c r="U567" i="28"/>
  <c r="V567" i="28"/>
  <c r="W567" i="28"/>
  <c r="Y567" i="28"/>
  <c r="R568" i="28"/>
  <c r="S568" i="28"/>
  <c r="X568" i="28"/>
  <c r="U568" i="28"/>
  <c r="V568" i="28"/>
  <c r="W568" i="28"/>
  <c r="Y568" i="28"/>
  <c r="R569" i="28"/>
  <c r="S569" i="28"/>
  <c r="U569" i="28"/>
  <c r="V569" i="28"/>
  <c r="W569" i="28"/>
  <c r="Y569" i="28"/>
  <c r="R570" i="28"/>
  <c r="S570" i="28"/>
  <c r="U570" i="28"/>
  <c r="V570" i="28"/>
  <c r="W570" i="28"/>
  <c r="Y570" i="28"/>
  <c r="R571" i="28"/>
  <c r="S571" i="28"/>
  <c r="U571" i="28"/>
  <c r="V571" i="28"/>
  <c r="W571" i="28"/>
  <c r="Y571" i="28"/>
  <c r="R572" i="28"/>
  <c r="S572" i="28"/>
  <c r="U572" i="28"/>
  <c r="V572" i="28"/>
  <c r="W572" i="28"/>
  <c r="Y572" i="28"/>
  <c r="R573" i="28"/>
  <c r="S573" i="28"/>
  <c r="U573" i="28"/>
  <c r="V573" i="28"/>
  <c r="W573" i="28"/>
  <c r="Y573" i="28"/>
  <c r="R574" i="28"/>
  <c r="S574" i="28"/>
  <c r="U574" i="28"/>
  <c r="V574" i="28"/>
  <c r="W574" i="28"/>
  <c r="Y574" i="28"/>
  <c r="R575" i="28"/>
  <c r="S575" i="28"/>
  <c r="U575" i="28"/>
  <c r="V575" i="28"/>
  <c r="W575" i="28"/>
  <c r="Y575" i="28"/>
  <c r="R576" i="28"/>
  <c r="S576" i="28"/>
  <c r="U576" i="28"/>
  <c r="V576" i="28"/>
  <c r="W576" i="28"/>
  <c r="Y576" i="28"/>
  <c r="R577" i="28"/>
  <c r="S577" i="28"/>
  <c r="U577" i="28"/>
  <c r="V577" i="28"/>
  <c r="W577" i="28"/>
  <c r="Y577" i="28"/>
  <c r="R578" i="28"/>
  <c r="S578" i="28"/>
  <c r="U578" i="28"/>
  <c r="V578" i="28"/>
  <c r="W578" i="28"/>
  <c r="Y578" i="28"/>
  <c r="R579" i="28"/>
  <c r="S579" i="28"/>
  <c r="U579" i="28"/>
  <c r="V579" i="28"/>
  <c r="W579" i="28"/>
  <c r="Y579" i="28"/>
  <c r="R580" i="28"/>
  <c r="S580" i="28"/>
  <c r="U580" i="28"/>
  <c r="V580" i="28"/>
  <c r="W580" i="28"/>
  <c r="Y580" i="28"/>
  <c r="R581" i="28"/>
  <c r="S581" i="28"/>
  <c r="U581" i="28"/>
  <c r="V581" i="28"/>
  <c r="W581" i="28"/>
  <c r="Y581" i="28"/>
  <c r="R582" i="28"/>
  <c r="S582" i="28"/>
  <c r="U582" i="28"/>
  <c r="V582" i="28"/>
  <c r="W582" i="28"/>
  <c r="Y582" i="28"/>
  <c r="R584" i="28"/>
  <c r="S584" i="28"/>
  <c r="U584" i="28"/>
  <c r="V584" i="28"/>
  <c r="W584" i="28"/>
  <c r="Y584" i="28"/>
  <c r="R585" i="28"/>
  <c r="S585" i="28"/>
  <c r="X585" i="28"/>
  <c r="U585" i="28"/>
  <c r="V585" i="28"/>
  <c r="W585" i="28"/>
  <c r="Y585" i="28"/>
  <c r="R586" i="28"/>
  <c r="S586" i="28"/>
  <c r="X586" i="28"/>
  <c r="U586" i="28"/>
  <c r="V586" i="28"/>
  <c r="W586" i="28"/>
  <c r="Y586" i="28"/>
  <c r="R587" i="28"/>
  <c r="S587" i="28"/>
  <c r="U587" i="28"/>
  <c r="V587" i="28"/>
  <c r="W587" i="28"/>
  <c r="Y587" i="28"/>
  <c r="R588" i="28"/>
  <c r="S588" i="28"/>
  <c r="U588" i="28"/>
  <c r="V588" i="28"/>
  <c r="W588" i="28"/>
  <c r="Y588" i="28"/>
  <c r="R589" i="28"/>
  <c r="S589" i="28"/>
  <c r="U589" i="28"/>
  <c r="V589" i="28"/>
  <c r="W589" i="28"/>
  <c r="Y589" i="28"/>
  <c r="R590" i="28"/>
  <c r="S590" i="28"/>
  <c r="U590" i="28"/>
  <c r="V590" i="28"/>
  <c r="W590" i="28"/>
  <c r="Y590" i="28"/>
  <c r="R591" i="28"/>
  <c r="S591" i="28"/>
  <c r="U591" i="28"/>
  <c r="V591" i="28"/>
  <c r="W591" i="28"/>
  <c r="Y591" i="28"/>
  <c r="R583" i="28"/>
  <c r="S583" i="28"/>
  <c r="U583" i="28"/>
  <c r="V583" i="28"/>
  <c r="W583" i="28"/>
  <c r="Y583" i="28"/>
  <c r="R592" i="28"/>
  <c r="S592" i="28"/>
  <c r="X592" i="28"/>
  <c r="U592" i="28"/>
  <c r="V592" i="28"/>
  <c r="W592" i="28"/>
  <c r="Y592" i="28"/>
  <c r="R593" i="28"/>
  <c r="S593" i="28"/>
  <c r="U593" i="28"/>
  <c r="V593" i="28"/>
  <c r="W593" i="28"/>
  <c r="Y593" i="28"/>
  <c r="R594" i="28"/>
  <c r="S594" i="28"/>
  <c r="U594" i="28"/>
  <c r="V594" i="28"/>
  <c r="W594" i="28"/>
  <c r="Y594" i="28"/>
  <c r="R595" i="28"/>
  <c r="S595" i="28"/>
  <c r="U595" i="28"/>
  <c r="V595" i="28"/>
  <c r="W595" i="28"/>
  <c r="Y595" i="28"/>
  <c r="R596" i="28"/>
  <c r="S596" i="28"/>
  <c r="U596" i="28"/>
  <c r="V596" i="28"/>
  <c r="W596" i="28"/>
  <c r="Y596" i="28"/>
  <c r="R597" i="28"/>
  <c r="S597" i="28"/>
  <c r="U597" i="28"/>
  <c r="V597" i="28"/>
  <c r="W597" i="28"/>
  <c r="Y597" i="28"/>
  <c r="R598" i="28"/>
  <c r="S598" i="28"/>
  <c r="U598" i="28"/>
  <c r="V598" i="28"/>
  <c r="W598" i="28"/>
  <c r="Y598" i="28"/>
  <c r="R599" i="28"/>
  <c r="S599" i="28"/>
  <c r="U599" i="28"/>
  <c r="V599" i="28"/>
  <c r="W599" i="28"/>
  <c r="Y599" i="28"/>
  <c r="R600" i="28"/>
  <c r="S600" i="28"/>
  <c r="X600" i="28"/>
  <c r="U600" i="28"/>
  <c r="V600" i="28"/>
  <c r="W600" i="28"/>
  <c r="Y600" i="28"/>
  <c r="R601" i="28"/>
  <c r="S601" i="28"/>
  <c r="U601" i="28"/>
  <c r="V601" i="28"/>
  <c r="W601" i="28"/>
  <c r="Y601" i="28"/>
  <c r="R602" i="28"/>
  <c r="S602" i="28"/>
  <c r="U602" i="28"/>
  <c r="V602" i="28"/>
  <c r="W602" i="28"/>
  <c r="Y602" i="28"/>
  <c r="R603" i="28"/>
  <c r="S603" i="28"/>
  <c r="U603" i="28"/>
  <c r="V603" i="28"/>
  <c r="W603" i="28"/>
  <c r="Y603" i="28"/>
  <c r="R604" i="28"/>
  <c r="S604" i="28"/>
  <c r="U604" i="28"/>
  <c r="V604" i="28"/>
  <c r="W604" i="28"/>
  <c r="Y604" i="28"/>
  <c r="R605" i="28"/>
  <c r="S605" i="28"/>
  <c r="U605" i="28"/>
  <c r="V605" i="28"/>
  <c r="W605" i="28"/>
  <c r="Y605" i="28"/>
  <c r="R606" i="28"/>
  <c r="S606" i="28"/>
  <c r="U606" i="28"/>
  <c r="V606" i="28"/>
  <c r="W606" i="28"/>
  <c r="Y606" i="28"/>
  <c r="R607" i="28"/>
  <c r="S607" i="28"/>
  <c r="U607" i="28"/>
  <c r="V607" i="28"/>
  <c r="W607" i="28"/>
  <c r="Y607" i="28"/>
  <c r="R608" i="28"/>
  <c r="S608" i="28"/>
  <c r="X608" i="28"/>
  <c r="U608" i="28"/>
  <c r="V608" i="28"/>
  <c r="W608" i="28"/>
  <c r="Y608" i="28"/>
  <c r="R609" i="28"/>
  <c r="S609" i="28"/>
  <c r="U609" i="28"/>
  <c r="V609" i="28"/>
  <c r="W609" i="28"/>
  <c r="Y609" i="28"/>
  <c r="R610" i="28"/>
  <c r="S610" i="28"/>
  <c r="U610" i="28"/>
  <c r="V610" i="28"/>
  <c r="W610" i="28"/>
  <c r="Y610" i="28"/>
  <c r="R611" i="28"/>
  <c r="S611" i="28"/>
  <c r="U611" i="28"/>
  <c r="V611" i="28"/>
  <c r="W611" i="28"/>
  <c r="Y611" i="28"/>
  <c r="R612" i="28"/>
  <c r="S612" i="28"/>
  <c r="U612" i="28"/>
  <c r="V612" i="28"/>
  <c r="W612" i="28"/>
  <c r="Y612" i="28"/>
  <c r="R613" i="28"/>
  <c r="S613" i="28"/>
  <c r="U613" i="28"/>
  <c r="V613" i="28"/>
  <c r="W613" i="28"/>
  <c r="Y613" i="28"/>
  <c r="R614" i="28"/>
  <c r="S614" i="28"/>
  <c r="U614" i="28"/>
  <c r="V614" i="28"/>
  <c r="W614" i="28"/>
  <c r="Y614" i="28"/>
  <c r="R615" i="28"/>
  <c r="S615" i="28"/>
  <c r="U615" i="28"/>
  <c r="V615" i="28"/>
  <c r="W615" i="28"/>
  <c r="Y615" i="28"/>
  <c r="R616" i="28"/>
  <c r="S616" i="28"/>
  <c r="X616" i="28"/>
  <c r="U616" i="28"/>
  <c r="V616" i="28"/>
  <c r="W616" i="28"/>
  <c r="Y616" i="28"/>
  <c r="R617" i="28"/>
  <c r="S617" i="28"/>
  <c r="U617" i="28"/>
  <c r="V617" i="28"/>
  <c r="W617" i="28"/>
  <c r="Y617" i="28"/>
  <c r="R618" i="28"/>
  <c r="S618" i="28"/>
  <c r="U618" i="28"/>
  <c r="V618" i="28"/>
  <c r="W618" i="28"/>
  <c r="Y618" i="28"/>
  <c r="R619" i="28"/>
  <c r="S619" i="28"/>
  <c r="U619" i="28"/>
  <c r="V619" i="28"/>
  <c r="W619" i="28"/>
  <c r="Y619" i="28"/>
  <c r="R620" i="28"/>
  <c r="S620" i="28"/>
  <c r="U620" i="28"/>
  <c r="V620" i="28"/>
  <c r="W620" i="28"/>
  <c r="Y620" i="28"/>
  <c r="R621" i="28"/>
  <c r="S621" i="28"/>
  <c r="U621" i="28"/>
  <c r="V621" i="28"/>
  <c r="W621" i="28"/>
  <c r="Y621" i="28"/>
  <c r="R622" i="28"/>
  <c r="S622" i="28"/>
  <c r="U622" i="28"/>
  <c r="V622" i="28"/>
  <c r="W622" i="28"/>
  <c r="Y622" i="28"/>
  <c r="R623" i="28"/>
  <c r="S623" i="28"/>
  <c r="U623" i="28"/>
  <c r="V623" i="28"/>
  <c r="W623" i="28"/>
  <c r="Y623" i="28"/>
  <c r="R624" i="28"/>
  <c r="S624" i="28"/>
  <c r="X624" i="28"/>
  <c r="U624" i="28"/>
  <c r="V624" i="28"/>
  <c r="W624" i="28"/>
  <c r="Y624" i="28"/>
  <c r="R625" i="28"/>
  <c r="S625" i="28"/>
  <c r="U625" i="28"/>
  <c r="V625" i="28"/>
  <c r="W625" i="28"/>
  <c r="Y625" i="28"/>
  <c r="R626" i="28"/>
  <c r="S626" i="28"/>
  <c r="U626" i="28"/>
  <c r="V626" i="28"/>
  <c r="W626" i="28"/>
  <c r="Y626" i="28"/>
  <c r="R627" i="28"/>
  <c r="S627" i="28"/>
  <c r="U627" i="28"/>
  <c r="V627" i="28"/>
  <c r="W627" i="28"/>
  <c r="Y627" i="28"/>
  <c r="R628" i="28"/>
  <c r="S628" i="28"/>
  <c r="U628" i="28"/>
  <c r="V628" i="28"/>
  <c r="W628" i="28"/>
  <c r="Y628" i="28"/>
  <c r="R629" i="28"/>
  <c r="S629" i="28"/>
  <c r="U629" i="28"/>
  <c r="V629" i="28"/>
  <c r="W629" i="28"/>
  <c r="Y629" i="28"/>
  <c r="R630" i="28"/>
  <c r="S630" i="28"/>
  <c r="U630" i="28"/>
  <c r="V630" i="28"/>
  <c r="W630" i="28"/>
  <c r="Y630" i="28"/>
  <c r="R631" i="28"/>
  <c r="S631" i="28"/>
  <c r="U631" i="28"/>
  <c r="V631" i="28"/>
  <c r="W631" i="28"/>
  <c r="Y631" i="28"/>
  <c r="R632" i="28"/>
  <c r="S632" i="28"/>
  <c r="U632" i="28"/>
  <c r="V632" i="28"/>
  <c r="W632" i="28"/>
  <c r="Y632" i="28"/>
  <c r="R633" i="28"/>
  <c r="S633" i="28"/>
  <c r="U633" i="28"/>
  <c r="V633" i="28"/>
  <c r="W633" i="28"/>
  <c r="Y633" i="28"/>
  <c r="R634" i="28"/>
  <c r="S634" i="28"/>
  <c r="U634" i="28"/>
  <c r="V634" i="28"/>
  <c r="W634" i="28"/>
  <c r="Y634" i="28"/>
  <c r="R635" i="28"/>
  <c r="S635" i="28"/>
  <c r="U635" i="28"/>
  <c r="V635" i="28"/>
  <c r="W635" i="28"/>
  <c r="Y635" i="28"/>
  <c r="R636" i="28"/>
  <c r="S636" i="28"/>
  <c r="U636" i="28"/>
  <c r="V636" i="28"/>
  <c r="W636" i="28"/>
  <c r="Y636" i="28"/>
  <c r="R637" i="28"/>
  <c r="S637" i="28"/>
  <c r="U637" i="28"/>
  <c r="V637" i="28"/>
  <c r="W637" i="28"/>
  <c r="Y637" i="28"/>
  <c r="R638" i="28"/>
  <c r="S638" i="28"/>
  <c r="U638" i="28"/>
  <c r="V638" i="28"/>
  <c r="W638" i="28"/>
  <c r="Y638" i="28"/>
  <c r="R639" i="28"/>
  <c r="S639" i="28"/>
  <c r="U639" i="28"/>
  <c r="V639" i="28"/>
  <c r="W639" i="28"/>
  <c r="Y639" i="28"/>
  <c r="R640" i="28"/>
  <c r="S640" i="28"/>
  <c r="X640" i="28"/>
  <c r="U640" i="28"/>
  <c r="V640" i="28"/>
  <c r="W640" i="28"/>
  <c r="Y640" i="28"/>
  <c r="R641" i="28"/>
  <c r="S641" i="28"/>
  <c r="U641" i="28"/>
  <c r="V641" i="28"/>
  <c r="W641" i="28"/>
  <c r="Y641" i="28"/>
  <c r="R642" i="28"/>
  <c r="S642" i="28"/>
  <c r="U642" i="28"/>
  <c r="V642" i="28"/>
  <c r="W642" i="28"/>
  <c r="Y642" i="28"/>
  <c r="R643" i="28"/>
  <c r="S643" i="28"/>
  <c r="U643" i="28"/>
  <c r="V643" i="28"/>
  <c r="W643" i="28"/>
  <c r="Y643" i="28"/>
  <c r="R644" i="28"/>
  <c r="S644" i="28"/>
  <c r="U644" i="28"/>
  <c r="V644" i="28"/>
  <c r="W644" i="28"/>
  <c r="Y644" i="28"/>
  <c r="R645" i="28"/>
  <c r="S645" i="28"/>
  <c r="U645" i="28"/>
  <c r="V645" i="28"/>
  <c r="W645" i="28"/>
  <c r="Y645" i="28"/>
  <c r="R646" i="28"/>
  <c r="S646" i="28"/>
  <c r="U646" i="28"/>
  <c r="V646" i="28"/>
  <c r="W646" i="28"/>
  <c r="Y646" i="28"/>
  <c r="R647" i="28"/>
  <c r="S647" i="28"/>
  <c r="U647" i="28"/>
  <c r="V647" i="28"/>
  <c r="W647" i="28"/>
  <c r="Y647" i="28"/>
  <c r="R648" i="28"/>
  <c r="S648" i="28"/>
  <c r="X648" i="28"/>
  <c r="U648" i="28"/>
  <c r="V648" i="28"/>
  <c r="W648" i="28"/>
  <c r="Y648" i="28"/>
  <c r="R649" i="28"/>
  <c r="S649" i="28"/>
  <c r="U649" i="28"/>
  <c r="V649" i="28"/>
  <c r="W649" i="28"/>
  <c r="Y649" i="28"/>
  <c r="R650" i="28"/>
  <c r="S650" i="28"/>
  <c r="U650" i="28"/>
  <c r="V650" i="28"/>
  <c r="W650" i="28"/>
  <c r="Y650" i="28"/>
  <c r="R651" i="28"/>
  <c r="S651" i="28"/>
  <c r="U651" i="28"/>
  <c r="V651" i="28"/>
  <c r="W651" i="28"/>
  <c r="Y651" i="28"/>
  <c r="R652" i="28"/>
  <c r="S652" i="28"/>
  <c r="U652" i="28"/>
  <c r="V652" i="28"/>
  <c r="W652" i="28"/>
  <c r="Y652" i="28"/>
  <c r="R653" i="28"/>
  <c r="S653" i="28"/>
  <c r="U653" i="28"/>
  <c r="V653" i="28"/>
  <c r="W653" i="28"/>
  <c r="Y653" i="28"/>
  <c r="R654" i="28"/>
  <c r="S654" i="28"/>
  <c r="U654" i="28"/>
  <c r="V654" i="28"/>
  <c r="W654" i="28"/>
  <c r="Y654" i="28"/>
  <c r="R655" i="28"/>
  <c r="S655" i="28"/>
  <c r="U655" i="28"/>
  <c r="V655" i="28"/>
  <c r="W655" i="28"/>
  <c r="Y655" i="28"/>
  <c r="R656" i="28"/>
  <c r="S656" i="28"/>
  <c r="U656" i="28"/>
  <c r="V656" i="28"/>
  <c r="W656" i="28"/>
  <c r="Y656" i="28"/>
  <c r="R657" i="28"/>
  <c r="S657" i="28"/>
  <c r="U657" i="28"/>
  <c r="V657" i="28"/>
  <c r="W657" i="28"/>
  <c r="Y657" i="28"/>
  <c r="R658" i="28"/>
  <c r="S658" i="28"/>
  <c r="U658" i="28"/>
  <c r="V658" i="28"/>
  <c r="W658" i="28"/>
  <c r="Y658" i="28"/>
  <c r="R659" i="28"/>
  <c r="S659" i="28"/>
  <c r="U659" i="28"/>
  <c r="V659" i="28"/>
  <c r="W659" i="28"/>
  <c r="Y659" i="28"/>
  <c r="R660" i="28"/>
  <c r="S660" i="28"/>
  <c r="U660" i="28"/>
  <c r="V660" i="28"/>
  <c r="W660" i="28"/>
  <c r="Y660" i="28"/>
  <c r="R661" i="28"/>
  <c r="S661" i="28"/>
  <c r="U661" i="28"/>
  <c r="V661" i="28"/>
  <c r="W661" i="28"/>
  <c r="Y661" i="28"/>
  <c r="R662" i="28"/>
  <c r="S662" i="28"/>
  <c r="U662" i="28"/>
  <c r="V662" i="28"/>
  <c r="W662" i="28"/>
  <c r="Y662" i="28"/>
  <c r="R663" i="28"/>
  <c r="S663" i="28"/>
  <c r="U663" i="28"/>
  <c r="V663" i="28"/>
  <c r="W663" i="28"/>
  <c r="Y663" i="28"/>
  <c r="R664" i="28"/>
  <c r="S664" i="28"/>
  <c r="X664" i="28"/>
  <c r="U664" i="28"/>
  <c r="V664" i="28"/>
  <c r="W664" i="28"/>
  <c r="Y664" i="28"/>
  <c r="R665" i="28"/>
  <c r="S665" i="28"/>
  <c r="U665" i="28"/>
  <c r="V665" i="28"/>
  <c r="W665" i="28"/>
  <c r="Y665" i="28"/>
  <c r="R666" i="28"/>
  <c r="S666" i="28"/>
  <c r="U666" i="28"/>
  <c r="V666" i="28"/>
  <c r="W666" i="28"/>
  <c r="Y666" i="28"/>
  <c r="R667" i="28"/>
  <c r="S667" i="28"/>
  <c r="U667" i="28"/>
  <c r="V667" i="28"/>
  <c r="W667" i="28"/>
  <c r="Y667" i="28"/>
  <c r="R668" i="28"/>
  <c r="S668" i="28"/>
  <c r="U668" i="28"/>
  <c r="V668" i="28"/>
  <c r="W668" i="28"/>
  <c r="Y668" i="28"/>
  <c r="R669" i="28"/>
  <c r="S669" i="28"/>
  <c r="U669" i="28"/>
  <c r="V669" i="28"/>
  <c r="W669" i="28"/>
  <c r="Y669" i="28"/>
  <c r="R670" i="28"/>
  <c r="S670" i="28"/>
  <c r="U670" i="28"/>
  <c r="V670" i="28"/>
  <c r="W670" i="28"/>
  <c r="Y670" i="28"/>
  <c r="R671" i="28"/>
  <c r="S671" i="28"/>
  <c r="U671" i="28"/>
  <c r="V671" i="28"/>
  <c r="W671" i="28"/>
  <c r="Y671" i="28"/>
  <c r="R672" i="28"/>
  <c r="S672" i="28"/>
  <c r="X672" i="28"/>
  <c r="U672" i="28"/>
  <c r="V672" i="28"/>
  <c r="W672" i="28"/>
  <c r="Y672" i="28"/>
  <c r="R673" i="28"/>
  <c r="S673" i="28"/>
  <c r="U673" i="28"/>
  <c r="V673" i="28"/>
  <c r="W673" i="28"/>
  <c r="Y673" i="28"/>
  <c r="R674" i="28"/>
  <c r="S674" i="28"/>
  <c r="X674" i="28"/>
  <c r="U674" i="28"/>
  <c r="V674" i="28"/>
  <c r="W674" i="28"/>
  <c r="Y674" i="28"/>
  <c r="R675" i="28"/>
  <c r="S675" i="28"/>
  <c r="U675" i="28"/>
  <c r="V675" i="28"/>
  <c r="W675" i="28"/>
  <c r="Y675" i="28"/>
  <c r="R676" i="28"/>
  <c r="S676" i="28"/>
  <c r="U676" i="28"/>
  <c r="V676" i="28"/>
  <c r="W676" i="28"/>
  <c r="Y676" i="28"/>
  <c r="R677" i="28"/>
  <c r="S677" i="28"/>
  <c r="U677" i="28"/>
  <c r="V677" i="28"/>
  <c r="W677" i="28"/>
  <c r="Y677" i="28"/>
  <c r="R678" i="28"/>
  <c r="S678" i="28"/>
  <c r="U678" i="28"/>
  <c r="V678" i="28"/>
  <c r="W678" i="28"/>
  <c r="Y678" i="28"/>
  <c r="R679" i="28"/>
  <c r="S679" i="28"/>
  <c r="X679" i="28"/>
  <c r="U679" i="28"/>
  <c r="V679" i="28"/>
  <c r="W679" i="28"/>
  <c r="Y679" i="28"/>
  <c r="R680" i="28"/>
  <c r="S680" i="28"/>
  <c r="X680" i="28"/>
  <c r="U680" i="28"/>
  <c r="V680" i="28"/>
  <c r="W680" i="28"/>
  <c r="Y680" i="28"/>
  <c r="R681" i="28"/>
  <c r="S681" i="28"/>
  <c r="U681" i="28"/>
  <c r="V681" i="28"/>
  <c r="W681" i="28"/>
  <c r="Y681" i="28"/>
  <c r="R683" i="28"/>
  <c r="S683" i="28"/>
  <c r="U683" i="28"/>
  <c r="V683" i="28"/>
  <c r="W683" i="28"/>
  <c r="Y683" i="28"/>
  <c r="R684" i="28"/>
  <c r="S684" i="28"/>
  <c r="U684" i="28"/>
  <c r="V684" i="28"/>
  <c r="W684" i="28"/>
  <c r="Y684" i="28"/>
  <c r="R685" i="28"/>
  <c r="S685" i="28"/>
  <c r="U685" i="28"/>
  <c r="V685" i="28"/>
  <c r="W685" i="28"/>
  <c r="Y685" i="28"/>
  <c r="R686" i="28"/>
  <c r="S686" i="28"/>
  <c r="U686" i="28"/>
  <c r="V686" i="28"/>
  <c r="W686" i="28"/>
  <c r="Y686" i="28"/>
  <c r="R687" i="28"/>
  <c r="S687" i="28"/>
  <c r="U687" i="28"/>
  <c r="V687" i="28"/>
  <c r="W687" i="28"/>
  <c r="Y687" i="28"/>
  <c r="R688" i="28"/>
  <c r="S688" i="28"/>
  <c r="U688" i="28"/>
  <c r="V688" i="28"/>
  <c r="W688" i="28"/>
  <c r="Y688" i="28"/>
  <c r="R689" i="28"/>
  <c r="S689" i="28"/>
  <c r="U689" i="28"/>
  <c r="V689" i="28"/>
  <c r="W689" i="28"/>
  <c r="Y689" i="28"/>
  <c r="R690" i="28"/>
  <c r="S690" i="28"/>
  <c r="U690" i="28"/>
  <c r="V690" i="28"/>
  <c r="W690" i="28"/>
  <c r="Y690" i="28"/>
  <c r="R691" i="28"/>
  <c r="S691" i="28"/>
  <c r="U691" i="28"/>
  <c r="V691" i="28"/>
  <c r="W691" i="28"/>
  <c r="Y691" i="28"/>
  <c r="R692" i="28"/>
  <c r="S692" i="28"/>
  <c r="U692" i="28"/>
  <c r="V692" i="28"/>
  <c r="W692" i="28"/>
  <c r="Y692" i="28"/>
  <c r="R693" i="28"/>
  <c r="S693" i="28"/>
  <c r="U693" i="28"/>
  <c r="V693" i="28"/>
  <c r="W693" i="28"/>
  <c r="Y693" i="28"/>
  <c r="R694" i="28"/>
  <c r="S694" i="28"/>
  <c r="U694" i="28"/>
  <c r="V694" i="28"/>
  <c r="W694" i="28"/>
  <c r="Y694" i="28"/>
  <c r="R695" i="28"/>
  <c r="S695" i="28"/>
  <c r="U695" i="28"/>
  <c r="V695" i="28"/>
  <c r="W695" i="28"/>
  <c r="Y695" i="28"/>
  <c r="R696" i="28"/>
  <c r="S696" i="28"/>
  <c r="U696" i="28"/>
  <c r="V696" i="28"/>
  <c r="W696" i="28"/>
  <c r="Y696" i="28"/>
  <c r="R697" i="28"/>
  <c r="S697" i="28"/>
  <c r="U697" i="28"/>
  <c r="V697" i="28"/>
  <c r="W697" i="28"/>
  <c r="Y697" i="28"/>
  <c r="R698" i="28"/>
  <c r="S698" i="28"/>
  <c r="U698" i="28"/>
  <c r="V698" i="28"/>
  <c r="W698" i="28"/>
  <c r="Y698" i="28"/>
  <c r="R699" i="28"/>
  <c r="S699" i="28"/>
  <c r="U699" i="28"/>
  <c r="V699" i="28"/>
  <c r="W699" i="28"/>
  <c r="Y699" i="28"/>
  <c r="R700" i="28"/>
  <c r="S700" i="28"/>
  <c r="U700" i="28"/>
  <c r="V700" i="28"/>
  <c r="W700" i="28"/>
  <c r="Y700" i="28"/>
  <c r="R701" i="28"/>
  <c r="S701" i="28"/>
  <c r="U701" i="28"/>
  <c r="V701" i="28"/>
  <c r="W701" i="28"/>
  <c r="Y701" i="28"/>
  <c r="R702" i="28"/>
  <c r="S702" i="28"/>
  <c r="U702" i="28"/>
  <c r="V702" i="28"/>
  <c r="W702" i="28"/>
  <c r="Y702" i="28"/>
  <c r="R703" i="28"/>
  <c r="S703" i="28"/>
  <c r="U703" i="28"/>
  <c r="V703" i="28"/>
  <c r="W703" i="28"/>
  <c r="Y703" i="28"/>
  <c r="R704" i="28"/>
  <c r="S704" i="28"/>
  <c r="U704" i="28"/>
  <c r="V704" i="28"/>
  <c r="W704" i="28"/>
  <c r="Y704" i="28"/>
  <c r="R705" i="28"/>
  <c r="S705" i="28"/>
  <c r="U705" i="28"/>
  <c r="V705" i="28"/>
  <c r="W705" i="28"/>
  <c r="Y705" i="28"/>
  <c r="R706" i="28"/>
  <c r="S706" i="28"/>
  <c r="U706" i="28"/>
  <c r="V706" i="28"/>
  <c r="W706" i="28"/>
  <c r="Y706" i="28"/>
  <c r="R707" i="28"/>
  <c r="S707" i="28"/>
  <c r="U707" i="28"/>
  <c r="V707" i="28"/>
  <c r="W707" i="28"/>
  <c r="Y707" i="28"/>
  <c r="R708" i="28"/>
  <c r="S708" i="28"/>
  <c r="U708" i="28"/>
  <c r="V708" i="28"/>
  <c r="W708" i="28"/>
  <c r="Y708" i="28"/>
  <c r="R709" i="28"/>
  <c r="S709" i="28"/>
  <c r="U709" i="28"/>
  <c r="V709" i="28"/>
  <c r="W709" i="28"/>
  <c r="Y709" i="28"/>
  <c r="R710" i="28"/>
  <c r="S710" i="28"/>
  <c r="U710" i="28"/>
  <c r="V710" i="28"/>
  <c r="W710" i="28"/>
  <c r="Y710" i="28"/>
  <c r="R711" i="28"/>
  <c r="S711" i="28"/>
  <c r="U711" i="28"/>
  <c r="V711" i="28"/>
  <c r="W711" i="28"/>
  <c r="Y711" i="28"/>
  <c r="R712" i="28"/>
  <c r="S712" i="28"/>
  <c r="X712" i="28"/>
  <c r="U712" i="28"/>
  <c r="V712" i="28"/>
  <c r="W712" i="28"/>
  <c r="Y712" i="28"/>
  <c r="R713" i="28"/>
  <c r="S713" i="28"/>
  <c r="X713" i="28"/>
  <c r="U713" i="28"/>
  <c r="V713" i="28"/>
  <c r="W713" i="28"/>
  <c r="Y713" i="28"/>
  <c r="R714" i="28"/>
  <c r="S714" i="28"/>
  <c r="U714" i="28"/>
  <c r="V714" i="28"/>
  <c r="W714" i="28"/>
  <c r="Y714" i="28"/>
  <c r="R715" i="28"/>
  <c r="S715" i="28"/>
  <c r="U715" i="28"/>
  <c r="V715" i="28"/>
  <c r="W715" i="28"/>
  <c r="Y715" i="28"/>
  <c r="R716" i="28"/>
  <c r="S716" i="28"/>
  <c r="U716" i="28"/>
  <c r="V716" i="28"/>
  <c r="W716" i="28"/>
  <c r="Y716" i="28"/>
  <c r="R717" i="28"/>
  <c r="S717" i="28"/>
  <c r="U717" i="28"/>
  <c r="V717" i="28"/>
  <c r="W717" i="28"/>
  <c r="Y717" i="28"/>
  <c r="R718" i="28"/>
  <c r="S718" i="28"/>
  <c r="U718" i="28"/>
  <c r="V718" i="28"/>
  <c r="W718" i="28"/>
  <c r="Y718" i="28"/>
  <c r="R719" i="28"/>
  <c r="S719" i="28"/>
  <c r="U719" i="28"/>
  <c r="V719" i="28"/>
  <c r="W719" i="28"/>
  <c r="Y719" i="28"/>
  <c r="R720" i="28"/>
  <c r="S720" i="28"/>
  <c r="U720" i="28"/>
  <c r="V720" i="28"/>
  <c r="W720" i="28"/>
  <c r="Y720" i="28"/>
  <c r="R721" i="28"/>
  <c r="S721" i="28"/>
  <c r="U721" i="28"/>
  <c r="V721" i="28"/>
  <c r="W721" i="28"/>
  <c r="Y721" i="28"/>
  <c r="R722" i="28"/>
  <c r="S722" i="28"/>
  <c r="U722" i="28"/>
  <c r="V722" i="28"/>
  <c r="W722" i="28"/>
  <c r="Y722" i="28"/>
  <c r="R723" i="28"/>
  <c r="S723" i="28"/>
  <c r="U723" i="28"/>
  <c r="V723" i="28"/>
  <c r="W723" i="28"/>
  <c r="Y723" i="28"/>
  <c r="R724" i="28"/>
  <c r="S724" i="28"/>
  <c r="U724" i="28"/>
  <c r="V724" i="28"/>
  <c r="W724" i="28"/>
  <c r="Y724" i="28"/>
  <c r="R725" i="28"/>
  <c r="S725" i="28"/>
  <c r="U725" i="28"/>
  <c r="V725" i="28"/>
  <c r="W725" i="28"/>
  <c r="Y725" i="28"/>
  <c r="R726" i="28"/>
  <c r="S726" i="28"/>
  <c r="U726" i="28"/>
  <c r="V726" i="28"/>
  <c r="W726" i="28"/>
  <c r="Y726" i="28"/>
  <c r="R727" i="28"/>
  <c r="S727" i="28"/>
  <c r="U727" i="28"/>
  <c r="V727" i="28"/>
  <c r="W727" i="28"/>
  <c r="Y727" i="28"/>
  <c r="R728" i="28"/>
  <c r="S728" i="28"/>
  <c r="U728" i="28"/>
  <c r="V728" i="28"/>
  <c r="W728" i="28"/>
  <c r="Y728" i="28"/>
  <c r="R729" i="28"/>
  <c r="S729" i="28"/>
  <c r="U729" i="28"/>
  <c r="V729" i="28"/>
  <c r="W729" i="28"/>
  <c r="Y729" i="28"/>
  <c r="R730" i="28"/>
  <c r="S730" i="28"/>
  <c r="X730" i="28"/>
  <c r="U730" i="28"/>
  <c r="V730" i="28"/>
  <c r="W730" i="28"/>
  <c r="Y730" i="28"/>
  <c r="R731" i="28"/>
  <c r="S731" i="28"/>
  <c r="U731" i="28"/>
  <c r="V731" i="28"/>
  <c r="W731" i="28"/>
  <c r="Y731" i="28"/>
  <c r="R732" i="28"/>
  <c r="S732" i="28"/>
  <c r="U732" i="28"/>
  <c r="V732" i="28"/>
  <c r="W732" i="28"/>
  <c r="Y732" i="28"/>
  <c r="R733" i="28"/>
  <c r="S733" i="28"/>
  <c r="U733" i="28"/>
  <c r="V733" i="28"/>
  <c r="W733" i="28"/>
  <c r="Y733" i="28"/>
  <c r="R734" i="28"/>
  <c r="S734" i="28"/>
  <c r="U734" i="28"/>
  <c r="V734" i="28"/>
  <c r="W734" i="28"/>
  <c r="Y734" i="28"/>
  <c r="R735" i="28"/>
  <c r="S735" i="28"/>
  <c r="U735" i="28"/>
  <c r="V735" i="28"/>
  <c r="W735" i="28"/>
  <c r="Y735" i="28"/>
  <c r="R736" i="28"/>
  <c r="S736" i="28"/>
  <c r="U736" i="28"/>
  <c r="V736" i="28"/>
  <c r="W736" i="28"/>
  <c r="Y736" i="28"/>
  <c r="R737" i="28"/>
  <c r="S737" i="28"/>
  <c r="U737" i="28"/>
  <c r="V737" i="28"/>
  <c r="W737" i="28"/>
  <c r="Y737" i="28"/>
  <c r="R738" i="28"/>
  <c r="S738" i="28"/>
  <c r="U738" i="28"/>
  <c r="V738" i="28"/>
  <c r="W738" i="28"/>
  <c r="Y738" i="28"/>
  <c r="R739" i="28"/>
  <c r="S739" i="28"/>
  <c r="U739" i="28"/>
  <c r="V739" i="28"/>
  <c r="W739" i="28"/>
  <c r="Y739" i="28"/>
  <c r="R740" i="28"/>
  <c r="S740" i="28"/>
  <c r="U740" i="28"/>
  <c r="V740" i="28"/>
  <c r="W740" i="28"/>
  <c r="Y740" i="28"/>
  <c r="R741" i="28"/>
  <c r="S741" i="28"/>
  <c r="U741" i="28"/>
  <c r="V741" i="28"/>
  <c r="W741" i="28"/>
  <c r="Y741" i="28"/>
  <c r="R742" i="28"/>
  <c r="S742" i="28"/>
  <c r="U742" i="28"/>
  <c r="V742" i="28"/>
  <c r="W742" i="28"/>
  <c r="Y742" i="28"/>
  <c r="R743" i="28"/>
  <c r="S743" i="28"/>
  <c r="U743" i="28"/>
  <c r="V743" i="28"/>
  <c r="W743" i="28"/>
  <c r="Y743" i="28"/>
  <c r="R744" i="28"/>
  <c r="S744" i="28"/>
  <c r="U744" i="28"/>
  <c r="V744" i="28"/>
  <c r="W744" i="28"/>
  <c r="Y744" i="28"/>
  <c r="R745" i="28"/>
  <c r="S745" i="28"/>
  <c r="U745" i="28"/>
  <c r="V745" i="28"/>
  <c r="W745" i="28"/>
  <c r="Y745" i="28"/>
  <c r="R746" i="28"/>
  <c r="S746" i="28"/>
  <c r="U746" i="28"/>
  <c r="V746" i="28"/>
  <c r="W746" i="28"/>
  <c r="Y746" i="28"/>
  <c r="R747" i="28"/>
  <c r="S747" i="28"/>
  <c r="U747" i="28"/>
  <c r="V747" i="28"/>
  <c r="W747" i="28"/>
  <c r="Y747" i="28"/>
  <c r="R748" i="28"/>
  <c r="S748" i="28"/>
  <c r="U748" i="28"/>
  <c r="V748" i="28"/>
  <c r="W748" i="28"/>
  <c r="Y748" i="28"/>
  <c r="R749" i="28"/>
  <c r="S749" i="28"/>
  <c r="U749" i="28"/>
  <c r="V749" i="28"/>
  <c r="W749" i="28"/>
  <c r="Y749" i="28"/>
  <c r="R750" i="28"/>
  <c r="S750" i="28"/>
  <c r="U750" i="28"/>
  <c r="V750" i="28"/>
  <c r="W750" i="28"/>
  <c r="Y750" i="28"/>
  <c r="R751" i="28"/>
  <c r="S751" i="28"/>
  <c r="U751" i="28"/>
  <c r="V751" i="28"/>
  <c r="W751" i="28"/>
  <c r="Y751" i="28"/>
  <c r="R752" i="28"/>
  <c r="S752" i="28"/>
  <c r="U752" i="28"/>
  <c r="V752" i="28"/>
  <c r="W752" i="28"/>
  <c r="Y752" i="28"/>
  <c r="R753" i="28"/>
  <c r="S753" i="28"/>
  <c r="U753" i="28"/>
  <c r="V753" i="28"/>
  <c r="W753" i="28"/>
  <c r="Y753" i="28"/>
  <c r="R754" i="28"/>
  <c r="S754" i="28"/>
  <c r="U754" i="28"/>
  <c r="V754" i="28"/>
  <c r="W754" i="28"/>
  <c r="Y754" i="28"/>
  <c r="R755" i="28"/>
  <c r="S755" i="28"/>
  <c r="U755" i="28"/>
  <c r="V755" i="28"/>
  <c r="W755" i="28"/>
  <c r="Y755" i="28"/>
  <c r="R756" i="28"/>
  <c r="S756" i="28"/>
  <c r="U756" i="28"/>
  <c r="V756" i="28"/>
  <c r="W756" i="28"/>
  <c r="Y756" i="28"/>
  <c r="R757" i="28"/>
  <c r="S757" i="28"/>
  <c r="U757" i="28"/>
  <c r="V757" i="28"/>
  <c r="W757" i="28"/>
  <c r="Y757" i="28"/>
  <c r="R758" i="28"/>
  <c r="S758" i="28"/>
  <c r="U758" i="28"/>
  <c r="V758" i="28"/>
  <c r="W758" i="28"/>
  <c r="Y758" i="28"/>
  <c r="R759" i="28"/>
  <c r="S759" i="28"/>
  <c r="U759" i="28"/>
  <c r="V759" i="28"/>
  <c r="W759" i="28"/>
  <c r="Y759" i="28"/>
  <c r="R760" i="28"/>
  <c r="S760" i="28"/>
  <c r="U760" i="28"/>
  <c r="V760" i="28"/>
  <c r="W760" i="28"/>
  <c r="Y760" i="28"/>
  <c r="R761" i="28"/>
  <c r="S761" i="28"/>
  <c r="U761" i="28"/>
  <c r="V761" i="28"/>
  <c r="W761" i="28"/>
  <c r="Y761" i="28"/>
  <c r="R762" i="28"/>
  <c r="S762" i="28"/>
  <c r="U762" i="28"/>
  <c r="V762" i="28"/>
  <c r="W762" i="28"/>
  <c r="Y762" i="28"/>
  <c r="R763" i="28"/>
  <c r="S763" i="28"/>
  <c r="U763" i="28"/>
  <c r="V763" i="28"/>
  <c r="W763" i="28"/>
  <c r="Y763" i="28"/>
  <c r="R764" i="28"/>
  <c r="S764" i="28"/>
  <c r="U764" i="28"/>
  <c r="V764" i="28"/>
  <c r="W764" i="28"/>
  <c r="Y764" i="28"/>
  <c r="R765" i="28"/>
  <c r="S765" i="28"/>
  <c r="U765" i="28"/>
  <c r="V765" i="28"/>
  <c r="W765" i="28"/>
  <c r="Y765" i="28"/>
  <c r="R766" i="28"/>
  <c r="S766" i="28"/>
  <c r="U766" i="28"/>
  <c r="V766" i="28"/>
  <c r="W766" i="28"/>
  <c r="Y766" i="28"/>
  <c r="R767" i="28"/>
  <c r="S767" i="28"/>
  <c r="U767" i="28"/>
  <c r="V767" i="28"/>
  <c r="W767" i="28"/>
  <c r="Y767" i="28"/>
  <c r="R768" i="28"/>
  <c r="S768" i="28"/>
  <c r="U768" i="28"/>
  <c r="V768" i="28"/>
  <c r="W768" i="28"/>
  <c r="Y768" i="28"/>
  <c r="R769" i="28"/>
  <c r="S769" i="28"/>
  <c r="U769" i="28"/>
  <c r="V769" i="28"/>
  <c r="W769" i="28"/>
  <c r="Y769" i="28"/>
  <c r="R770" i="28"/>
  <c r="S770" i="28"/>
  <c r="U770" i="28"/>
  <c r="V770" i="28"/>
  <c r="W770" i="28"/>
  <c r="Y770" i="28"/>
  <c r="R771" i="28"/>
  <c r="S771" i="28"/>
  <c r="X771" i="28"/>
  <c r="U771" i="28"/>
  <c r="V771" i="28"/>
  <c r="W771" i="28"/>
  <c r="Y771" i="28"/>
  <c r="R772" i="28"/>
  <c r="S772" i="28"/>
  <c r="U772" i="28"/>
  <c r="V772" i="28"/>
  <c r="W772" i="28"/>
  <c r="Y772" i="28"/>
  <c r="R773" i="28"/>
  <c r="S773" i="28"/>
  <c r="U773" i="28"/>
  <c r="V773" i="28"/>
  <c r="W773" i="28"/>
  <c r="Y773" i="28"/>
  <c r="R774" i="28"/>
  <c r="S774" i="28"/>
  <c r="U774" i="28"/>
  <c r="V774" i="28"/>
  <c r="W774" i="28"/>
  <c r="Y774" i="28"/>
  <c r="R775" i="28"/>
  <c r="S775" i="28"/>
  <c r="U775" i="28"/>
  <c r="V775" i="28"/>
  <c r="W775" i="28"/>
  <c r="Y775" i="28"/>
  <c r="R776" i="28"/>
  <c r="S776" i="28"/>
  <c r="U776" i="28"/>
  <c r="V776" i="28"/>
  <c r="W776" i="28"/>
  <c r="Y776" i="28"/>
  <c r="R777" i="28"/>
  <c r="S777" i="28"/>
  <c r="U777" i="28"/>
  <c r="V777" i="28"/>
  <c r="W777" i="28"/>
  <c r="Y777" i="28"/>
  <c r="R778" i="28"/>
  <c r="S778" i="28"/>
  <c r="U778" i="28"/>
  <c r="V778" i="28"/>
  <c r="W778" i="28"/>
  <c r="Y778" i="28"/>
  <c r="R779" i="28"/>
  <c r="S779" i="28"/>
  <c r="U779" i="28"/>
  <c r="V779" i="28"/>
  <c r="W779" i="28"/>
  <c r="Y779" i="28"/>
  <c r="R780" i="28"/>
  <c r="S780" i="28"/>
  <c r="U780" i="28"/>
  <c r="V780" i="28"/>
  <c r="W780" i="28"/>
  <c r="Y780" i="28"/>
  <c r="R784" i="28"/>
  <c r="S784" i="28"/>
  <c r="U784" i="28"/>
  <c r="V784" i="28"/>
  <c r="W784" i="28"/>
  <c r="Y784" i="28"/>
  <c r="R785" i="28"/>
  <c r="S785" i="28"/>
  <c r="U785" i="28"/>
  <c r="V785" i="28"/>
  <c r="W785" i="28"/>
  <c r="Y785" i="28"/>
  <c r="R786" i="28"/>
  <c r="S786" i="28"/>
  <c r="U786" i="28"/>
  <c r="V786" i="28"/>
  <c r="W786" i="28"/>
  <c r="Y786" i="28"/>
  <c r="R787" i="28"/>
  <c r="S787" i="28"/>
  <c r="U787" i="28"/>
  <c r="V787" i="28"/>
  <c r="W787" i="28"/>
  <c r="Y787" i="28"/>
  <c r="R788" i="28"/>
  <c r="S788" i="28"/>
  <c r="U788" i="28"/>
  <c r="V788" i="28"/>
  <c r="W788" i="28"/>
  <c r="Y788" i="28"/>
  <c r="R789" i="28"/>
  <c r="S789" i="28"/>
  <c r="U789" i="28"/>
  <c r="V789" i="28"/>
  <c r="W789" i="28"/>
  <c r="Y789" i="28"/>
  <c r="R790" i="28"/>
  <c r="S790" i="28"/>
  <c r="U790" i="28"/>
  <c r="V790" i="28"/>
  <c r="W790" i="28"/>
  <c r="Y790" i="28"/>
  <c r="R791" i="28"/>
  <c r="S791" i="28"/>
  <c r="U791" i="28"/>
  <c r="V791" i="28"/>
  <c r="W791" i="28"/>
  <c r="Y791" i="28"/>
  <c r="R792" i="28"/>
  <c r="S792" i="28"/>
  <c r="U792" i="28"/>
  <c r="V792" i="28"/>
  <c r="W792" i="28"/>
  <c r="Y792" i="28"/>
  <c r="R793" i="28"/>
  <c r="S793" i="28"/>
  <c r="U793" i="28"/>
  <c r="V793" i="28"/>
  <c r="W793" i="28"/>
  <c r="Y793" i="28"/>
  <c r="R794" i="28"/>
  <c r="S794" i="28"/>
  <c r="U794" i="28"/>
  <c r="V794" i="28"/>
  <c r="W794" i="28"/>
  <c r="Y794" i="28"/>
  <c r="R795" i="28"/>
  <c r="S795" i="28"/>
  <c r="U795" i="28"/>
  <c r="V795" i="28"/>
  <c r="W795" i="28"/>
  <c r="Y795" i="28"/>
  <c r="R796" i="28"/>
  <c r="S796" i="28"/>
  <c r="U796" i="28"/>
  <c r="V796" i="28"/>
  <c r="W796" i="28"/>
  <c r="Y796" i="28"/>
  <c r="R797" i="28"/>
  <c r="S797" i="28"/>
  <c r="U797" i="28"/>
  <c r="V797" i="28"/>
  <c r="W797" i="28"/>
  <c r="Y797" i="28"/>
  <c r="R798" i="28"/>
  <c r="S798" i="28"/>
  <c r="U798" i="28"/>
  <c r="V798" i="28"/>
  <c r="W798" i="28"/>
  <c r="Y798" i="28"/>
  <c r="R799" i="28"/>
  <c r="S799" i="28"/>
  <c r="U799" i="28"/>
  <c r="V799" i="28"/>
  <c r="W799" i="28"/>
  <c r="Y799" i="28"/>
  <c r="R800" i="28"/>
  <c r="S800" i="28"/>
  <c r="U800" i="28"/>
  <c r="V800" i="28"/>
  <c r="W800" i="28"/>
  <c r="Y800" i="28"/>
  <c r="R801" i="28"/>
  <c r="S801" i="28"/>
  <c r="U801" i="28"/>
  <c r="V801" i="28"/>
  <c r="W801" i="28"/>
  <c r="Y801" i="28"/>
  <c r="R802" i="28"/>
  <c r="S802" i="28"/>
  <c r="U802" i="28"/>
  <c r="V802" i="28"/>
  <c r="W802" i="28"/>
  <c r="Y802" i="28"/>
  <c r="R803" i="28"/>
  <c r="S803" i="28"/>
  <c r="U803" i="28"/>
  <c r="V803" i="28"/>
  <c r="W803" i="28"/>
  <c r="Y803" i="28"/>
  <c r="R804" i="28"/>
  <c r="S804" i="28"/>
  <c r="U804" i="28"/>
  <c r="V804" i="28"/>
  <c r="W804" i="28"/>
  <c r="Y804" i="28"/>
  <c r="R805" i="28"/>
  <c r="S805" i="28"/>
  <c r="U805" i="28"/>
  <c r="V805" i="28"/>
  <c r="W805" i="28"/>
  <c r="Y805" i="28"/>
  <c r="R806" i="28"/>
  <c r="S806" i="28"/>
  <c r="U806" i="28"/>
  <c r="V806" i="28"/>
  <c r="W806" i="28"/>
  <c r="Y806" i="28"/>
  <c r="R807" i="28"/>
  <c r="S807" i="28"/>
  <c r="U807" i="28"/>
  <c r="V807" i="28"/>
  <c r="W807" i="28"/>
  <c r="Y807" i="28"/>
  <c r="R808" i="28"/>
  <c r="S808" i="28"/>
  <c r="U808" i="28"/>
  <c r="V808" i="28"/>
  <c r="W808" i="28"/>
  <c r="Y808" i="28"/>
  <c r="R809" i="28"/>
  <c r="S809" i="28"/>
  <c r="U809" i="28"/>
  <c r="V809" i="28"/>
  <c r="W809" i="28"/>
  <c r="Y809" i="28"/>
  <c r="R810" i="28"/>
  <c r="S810" i="28"/>
  <c r="U810" i="28"/>
  <c r="V810" i="28"/>
  <c r="W810" i="28"/>
  <c r="Y810" i="28"/>
  <c r="R812" i="28"/>
  <c r="S812" i="28"/>
  <c r="U812" i="28"/>
  <c r="V812" i="28"/>
  <c r="W812" i="28"/>
  <c r="Y812" i="28"/>
  <c r="R813" i="28"/>
  <c r="S813" i="28"/>
  <c r="U813" i="28"/>
  <c r="V813" i="28"/>
  <c r="W813" i="28"/>
  <c r="Y813" i="28"/>
  <c r="R814" i="28"/>
  <c r="S814" i="28"/>
  <c r="U814" i="28"/>
  <c r="V814" i="28"/>
  <c r="W814" i="28"/>
  <c r="Y814" i="28"/>
  <c r="R815" i="28"/>
  <c r="S815" i="28"/>
  <c r="U815" i="28"/>
  <c r="V815" i="28"/>
  <c r="W815" i="28"/>
  <c r="Y815" i="28"/>
  <c r="R816" i="28"/>
  <c r="S816" i="28"/>
  <c r="U816" i="28"/>
  <c r="V816" i="28"/>
  <c r="W816" i="28"/>
  <c r="Y816" i="28"/>
  <c r="R817" i="28"/>
  <c r="S817" i="28"/>
  <c r="U817" i="28"/>
  <c r="V817" i="28"/>
  <c r="W817" i="28"/>
  <c r="Y817" i="28"/>
  <c r="R818" i="28"/>
  <c r="S818" i="28"/>
  <c r="X818" i="28"/>
  <c r="U818" i="28"/>
  <c r="V818" i="28"/>
  <c r="W818" i="28"/>
  <c r="Y818" i="28"/>
  <c r="R819" i="28"/>
  <c r="S819" i="28"/>
  <c r="U819" i="28"/>
  <c r="V819" i="28"/>
  <c r="W819" i="28"/>
  <c r="Y819" i="28"/>
  <c r="R820" i="28"/>
  <c r="S820" i="28"/>
  <c r="U820" i="28"/>
  <c r="V820" i="28"/>
  <c r="W820" i="28"/>
  <c r="Y820" i="28"/>
  <c r="R821" i="28"/>
  <c r="S821" i="28"/>
  <c r="U821" i="28"/>
  <c r="V821" i="28"/>
  <c r="W821" i="28"/>
  <c r="Y821" i="28"/>
  <c r="R822" i="28"/>
  <c r="S822" i="28"/>
  <c r="U822" i="28"/>
  <c r="V822" i="28"/>
  <c r="W822" i="28"/>
  <c r="Y822" i="28"/>
  <c r="R823" i="28"/>
  <c r="S823" i="28"/>
  <c r="U823" i="28"/>
  <c r="V823" i="28"/>
  <c r="W823" i="28"/>
  <c r="Y823" i="28"/>
  <c r="R824" i="28"/>
  <c r="S824" i="28"/>
  <c r="U824" i="28"/>
  <c r="V824" i="28"/>
  <c r="W824" i="28"/>
  <c r="Y824" i="28"/>
  <c r="R825" i="28"/>
  <c r="S825" i="28"/>
  <c r="X825" i="28"/>
  <c r="U825" i="28"/>
  <c r="V825" i="28"/>
  <c r="W825" i="28"/>
  <c r="Y825" i="28"/>
  <c r="R826" i="28"/>
  <c r="S826" i="28"/>
  <c r="U826" i="28"/>
  <c r="V826" i="28"/>
  <c r="W826" i="28"/>
  <c r="Y826" i="28"/>
  <c r="R827" i="28"/>
  <c r="S827" i="28"/>
  <c r="U827" i="28"/>
  <c r="V827" i="28"/>
  <c r="W827" i="28"/>
  <c r="Y827" i="28"/>
  <c r="R828" i="28"/>
  <c r="S828" i="28"/>
  <c r="U828" i="28"/>
  <c r="V828" i="28"/>
  <c r="W828" i="28"/>
  <c r="Y828" i="28"/>
  <c r="R829" i="28"/>
  <c r="S829" i="28"/>
  <c r="U829" i="28"/>
  <c r="V829" i="28"/>
  <c r="W829" i="28"/>
  <c r="Y829" i="28"/>
  <c r="R830" i="28"/>
  <c r="S830" i="28"/>
  <c r="U830" i="28"/>
  <c r="V830" i="28"/>
  <c r="W830" i="28"/>
  <c r="Y830" i="28"/>
  <c r="R831" i="28"/>
  <c r="S831" i="28"/>
  <c r="U831" i="28"/>
  <c r="V831" i="28"/>
  <c r="W831" i="28"/>
  <c r="Y831" i="28"/>
  <c r="R832" i="28"/>
  <c r="S832" i="28"/>
  <c r="U832" i="28"/>
  <c r="V832" i="28"/>
  <c r="W832" i="28"/>
  <c r="Y832" i="28"/>
  <c r="R833" i="28"/>
  <c r="S833" i="28"/>
  <c r="U833" i="28"/>
  <c r="V833" i="28"/>
  <c r="W833" i="28"/>
  <c r="Y833" i="28"/>
  <c r="R834" i="28"/>
  <c r="S834" i="28"/>
  <c r="U834" i="28"/>
  <c r="V834" i="28"/>
  <c r="W834" i="28"/>
  <c r="Y834" i="28"/>
  <c r="R835" i="28"/>
  <c r="S835" i="28"/>
  <c r="U835" i="28"/>
  <c r="V835" i="28"/>
  <c r="W835" i="28"/>
  <c r="Y835" i="28"/>
  <c r="R836" i="28"/>
  <c r="S836" i="28"/>
  <c r="U836" i="28"/>
  <c r="V836" i="28"/>
  <c r="W836" i="28"/>
  <c r="Y836" i="28"/>
  <c r="R837" i="28"/>
  <c r="S837" i="28"/>
  <c r="U837" i="28"/>
  <c r="V837" i="28"/>
  <c r="W837" i="28"/>
  <c r="Y837" i="28"/>
  <c r="R838" i="28"/>
  <c r="S838" i="28"/>
  <c r="U838" i="28"/>
  <c r="V838" i="28"/>
  <c r="W838" i="28"/>
  <c r="Y838" i="28"/>
  <c r="R839" i="28"/>
  <c r="S839" i="28"/>
  <c r="U839" i="28"/>
  <c r="V839" i="28"/>
  <c r="W839" i="28"/>
  <c r="Y839" i="28"/>
  <c r="R840" i="28"/>
  <c r="S840" i="28"/>
  <c r="U840" i="28"/>
  <c r="V840" i="28"/>
  <c r="W840" i="28"/>
  <c r="Y840" i="28"/>
  <c r="R841" i="28"/>
  <c r="S841" i="28"/>
  <c r="U841" i="28"/>
  <c r="V841" i="28"/>
  <c r="W841" i="28"/>
  <c r="Y841" i="28"/>
  <c r="R842" i="28"/>
  <c r="S842" i="28"/>
  <c r="U842" i="28"/>
  <c r="V842" i="28"/>
  <c r="W842" i="28"/>
  <c r="Y842" i="28"/>
  <c r="R843" i="28"/>
  <c r="S843" i="28"/>
  <c r="U843" i="28"/>
  <c r="V843" i="28"/>
  <c r="W843" i="28"/>
  <c r="Y843" i="28"/>
  <c r="R844" i="28"/>
  <c r="S844" i="28"/>
  <c r="U844" i="28"/>
  <c r="V844" i="28"/>
  <c r="W844" i="28"/>
  <c r="Y844" i="28"/>
  <c r="R845" i="28"/>
  <c r="S845" i="28"/>
  <c r="U845" i="28"/>
  <c r="V845" i="28"/>
  <c r="W845" i="28"/>
  <c r="Y845" i="28"/>
  <c r="R846" i="28"/>
  <c r="S846" i="28"/>
  <c r="U846" i="28"/>
  <c r="V846" i="28"/>
  <c r="W846" i="28"/>
  <c r="Y846" i="28"/>
  <c r="R847" i="28"/>
  <c r="S847" i="28"/>
  <c r="U847" i="28"/>
  <c r="V847" i="28"/>
  <c r="W847" i="28"/>
  <c r="Y847" i="28"/>
  <c r="R848" i="28"/>
  <c r="S848" i="28"/>
  <c r="U848" i="28"/>
  <c r="V848" i="28"/>
  <c r="W848" i="28"/>
  <c r="Y848" i="28"/>
  <c r="R849" i="28"/>
  <c r="S849" i="28"/>
  <c r="X849" i="28"/>
  <c r="U849" i="28"/>
  <c r="V849" i="28"/>
  <c r="W849" i="28"/>
  <c r="Y849" i="28"/>
  <c r="R850" i="28"/>
  <c r="S850" i="28"/>
  <c r="X850" i="28"/>
  <c r="U850" i="28"/>
  <c r="V850" i="28"/>
  <c r="W850" i="28"/>
  <c r="Y850" i="28"/>
  <c r="R851" i="28"/>
  <c r="S851" i="28"/>
  <c r="U851" i="28"/>
  <c r="V851" i="28"/>
  <c r="W851" i="28"/>
  <c r="Y851" i="28"/>
  <c r="R852" i="28"/>
  <c r="S852" i="28"/>
  <c r="U852" i="28"/>
  <c r="V852" i="28"/>
  <c r="W852" i="28"/>
  <c r="Y852" i="28"/>
  <c r="R853" i="28"/>
  <c r="S853" i="28"/>
  <c r="U853" i="28"/>
  <c r="V853" i="28"/>
  <c r="W853" i="28"/>
  <c r="Y853" i="28"/>
  <c r="R854" i="28"/>
  <c r="S854" i="28"/>
  <c r="U854" i="28"/>
  <c r="V854" i="28"/>
  <c r="W854" i="28"/>
  <c r="Y854" i="28"/>
  <c r="R855" i="28"/>
  <c r="S855" i="28"/>
  <c r="U855" i="28"/>
  <c r="V855" i="28"/>
  <c r="W855" i="28"/>
  <c r="Y855" i="28"/>
  <c r="R856" i="28"/>
  <c r="S856" i="28"/>
  <c r="U856" i="28"/>
  <c r="V856" i="28"/>
  <c r="W856" i="28"/>
  <c r="Y856" i="28"/>
  <c r="R857" i="28"/>
  <c r="S857" i="28"/>
  <c r="U857" i="28"/>
  <c r="V857" i="28"/>
  <c r="W857" i="28"/>
  <c r="Y857" i="28"/>
  <c r="R858" i="28"/>
  <c r="S858" i="28"/>
  <c r="U858" i="28"/>
  <c r="V858" i="28"/>
  <c r="W858" i="28"/>
  <c r="Y858" i="28"/>
  <c r="R859" i="28"/>
  <c r="S859" i="28"/>
  <c r="U859" i="28"/>
  <c r="V859" i="28"/>
  <c r="W859" i="28"/>
  <c r="Y859" i="28"/>
  <c r="R860" i="28"/>
  <c r="S860" i="28"/>
  <c r="U860" i="28"/>
  <c r="V860" i="28"/>
  <c r="W860" i="28"/>
  <c r="Y860" i="28"/>
  <c r="R861" i="28"/>
  <c r="S861" i="28"/>
  <c r="U861" i="28"/>
  <c r="V861" i="28"/>
  <c r="W861" i="28"/>
  <c r="Y861" i="28"/>
  <c r="R862" i="28"/>
  <c r="S862" i="28"/>
  <c r="U862" i="28"/>
  <c r="V862" i="28"/>
  <c r="W862" i="28"/>
  <c r="Y862" i="28"/>
  <c r="R863" i="28"/>
  <c r="S863" i="28"/>
  <c r="U863" i="28"/>
  <c r="V863" i="28"/>
  <c r="W863" i="28"/>
  <c r="Y863" i="28"/>
  <c r="R864" i="28"/>
  <c r="S864" i="28"/>
  <c r="U864" i="28"/>
  <c r="V864" i="28"/>
  <c r="W864" i="28"/>
  <c r="Y864" i="28"/>
  <c r="R865" i="28"/>
  <c r="S865" i="28"/>
  <c r="U865" i="28"/>
  <c r="V865" i="28"/>
  <c r="W865" i="28"/>
  <c r="Y865" i="28"/>
  <c r="R866" i="28"/>
  <c r="S866" i="28"/>
  <c r="U866" i="28"/>
  <c r="V866" i="28"/>
  <c r="W866" i="28"/>
  <c r="Y866" i="28"/>
  <c r="R867" i="28"/>
  <c r="S867" i="28"/>
  <c r="U867" i="28"/>
  <c r="V867" i="28"/>
  <c r="W867" i="28"/>
  <c r="Y867" i="28"/>
  <c r="R868" i="28"/>
  <c r="S868" i="28"/>
  <c r="U868" i="28"/>
  <c r="V868" i="28"/>
  <c r="W868" i="28"/>
  <c r="Y868" i="28"/>
  <c r="R869" i="28"/>
  <c r="S869" i="28"/>
  <c r="U869" i="28"/>
  <c r="V869" i="28"/>
  <c r="W869" i="28"/>
  <c r="Y869" i="28"/>
  <c r="R870" i="28"/>
  <c r="S870" i="28"/>
  <c r="U870" i="28"/>
  <c r="V870" i="28"/>
  <c r="W870" i="28"/>
  <c r="Y870" i="28"/>
  <c r="R871" i="28"/>
  <c r="S871" i="28"/>
  <c r="U871" i="28"/>
  <c r="V871" i="28"/>
  <c r="W871" i="28"/>
  <c r="Y871" i="28"/>
  <c r="R872" i="28"/>
  <c r="S872" i="28"/>
  <c r="U872" i="28"/>
  <c r="V872" i="28"/>
  <c r="W872" i="28"/>
  <c r="Y872" i="28"/>
  <c r="R873" i="28"/>
  <c r="S873" i="28"/>
  <c r="U873" i="28"/>
  <c r="V873" i="28"/>
  <c r="W873" i="28"/>
  <c r="Y873" i="28"/>
  <c r="R874" i="28"/>
  <c r="S874" i="28"/>
  <c r="X874" i="28"/>
  <c r="U874" i="28"/>
  <c r="V874" i="28"/>
  <c r="W874" i="28"/>
  <c r="Y874" i="28"/>
  <c r="R875" i="28"/>
  <c r="S875" i="28"/>
  <c r="U875" i="28"/>
  <c r="V875" i="28"/>
  <c r="W875" i="28"/>
  <c r="Y875" i="28"/>
  <c r="R876" i="28"/>
  <c r="S876" i="28"/>
  <c r="U876" i="28"/>
  <c r="V876" i="28"/>
  <c r="W876" i="28"/>
  <c r="Y876" i="28"/>
  <c r="R877" i="28"/>
  <c r="S877" i="28"/>
  <c r="U877" i="28"/>
  <c r="V877" i="28"/>
  <c r="W877" i="28"/>
  <c r="Y877" i="28"/>
  <c r="R878" i="28"/>
  <c r="S878" i="28"/>
  <c r="U878" i="28"/>
  <c r="V878" i="28"/>
  <c r="W878" i="28"/>
  <c r="Y878" i="28"/>
  <c r="R879" i="28"/>
  <c r="S879" i="28"/>
  <c r="U879" i="28"/>
  <c r="V879" i="28"/>
  <c r="W879" i="28"/>
  <c r="Y879" i="28"/>
  <c r="R880" i="28"/>
  <c r="S880" i="28"/>
  <c r="U880" i="28"/>
  <c r="V880" i="28"/>
  <c r="W880" i="28"/>
  <c r="Y880" i="28"/>
  <c r="R881" i="28"/>
  <c r="S881" i="28"/>
  <c r="U881" i="28"/>
  <c r="V881" i="28"/>
  <c r="W881" i="28"/>
  <c r="Y881" i="28"/>
  <c r="R882" i="28"/>
  <c r="S882" i="28"/>
  <c r="U882" i="28"/>
  <c r="V882" i="28"/>
  <c r="W882" i="28"/>
  <c r="Y882" i="28"/>
  <c r="R883" i="28"/>
  <c r="S883" i="28"/>
  <c r="U883" i="28"/>
  <c r="V883" i="28"/>
  <c r="W883" i="28"/>
  <c r="Y883" i="28"/>
  <c r="R884" i="28"/>
  <c r="S884" i="28"/>
  <c r="U884" i="28"/>
  <c r="V884" i="28"/>
  <c r="W884" i="28"/>
  <c r="Y884" i="28"/>
  <c r="R885" i="28"/>
  <c r="S885" i="28"/>
  <c r="U885" i="28"/>
  <c r="V885" i="28"/>
  <c r="W885" i="28"/>
  <c r="Y885" i="28"/>
  <c r="R886" i="28"/>
  <c r="S886" i="28"/>
  <c r="U886" i="28"/>
  <c r="V886" i="28"/>
  <c r="W886" i="28"/>
  <c r="Y886" i="28"/>
  <c r="R887" i="28"/>
  <c r="S887" i="28"/>
  <c r="U887" i="28"/>
  <c r="V887" i="28"/>
  <c r="W887" i="28"/>
  <c r="Y887" i="28"/>
  <c r="R888" i="28"/>
  <c r="S888" i="28"/>
  <c r="U888" i="28"/>
  <c r="V888" i="28"/>
  <c r="W888" i="28"/>
  <c r="Y888" i="28"/>
  <c r="R889" i="28"/>
  <c r="S889" i="28"/>
  <c r="U889" i="28"/>
  <c r="V889" i="28"/>
  <c r="W889" i="28"/>
  <c r="Y889" i="28"/>
  <c r="R890" i="28"/>
  <c r="S890" i="28"/>
  <c r="X890" i="28"/>
  <c r="U890" i="28"/>
  <c r="V890" i="28"/>
  <c r="W890" i="28"/>
  <c r="Y890" i="28"/>
  <c r="R891" i="28"/>
  <c r="S891" i="28"/>
  <c r="U891" i="28"/>
  <c r="V891" i="28"/>
  <c r="W891" i="28"/>
  <c r="Y891" i="28"/>
  <c r="R892" i="28"/>
  <c r="S892" i="28"/>
  <c r="U892" i="28"/>
  <c r="V892" i="28"/>
  <c r="W892" i="28"/>
  <c r="Y892" i="28"/>
  <c r="R893" i="28"/>
  <c r="S893" i="28"/>
  <c r="U893" i="28"/>
  <c r="V893" i="28"/>
  <c r="W893" i="28"/>
  <c r="Y893" i="28"/>
  <c r="R894" i="28"/>
  <c r="S894" i="28"/>
  <c r="U894" i="28"/>
  <c r="V894" i="28"/>
  <c r="W894" i="28"/>
  <c r="Y894" i="28"/>
  <c r="R895" i="28"/>
  <c r="S895" i="28"/>
  <c r="U895" i="28"/>
  <c r="V895" i="28"/>
  <c r="W895" i="28"/>
  <c r="Y895" i="28"/>
  <c r="R896" i="28"/>
  <c r="S896" i="28"/>
  <c r="U896" i="28"/>
  <c r="V896" i="28"/>
  <c r="W896" i="28"/>
  <c r="Y896" i="28"/>
  <c r="R897" i="28"/>
  <c r="S897" i="28"/>
  <c r="U897" i="28"/>
  <c r="V897" i="28"/>
  <c r="W897" i="28"/>
  <c r="Y897" i="28"/>
  <c r="R898" i="28"/>
  <c r="S898" i="28"/>
  <c r="U898" i="28"/>
  <c r="V898" i="28"/>
  <c r="W898" i="28"/>
  <c r="Y898" i="28"/>
  <c r="R899" i="28"/>
  <c r="S899" i="28"/>
  <c r="U899" i="28"/>
  <c r="V899" i="28"/>
  <c r="W899" i="28"/>
  <c r="Y899" i="28"/>
  <c r="R900" i="28"/>
  <c r="S900" i="28"/>
  <c r="U900" i="28"/>
  <c r="V900" i="28"/>
  <c r="W900" i="28"/>
  <c r="Y900" i="28"/>
  <c r="R901" i="28"/>
  <c r="S901" i="28"/>
  <c r="U901" i="28"/>
  <c r="V901" i="28"/>
  <c r="W901" i="28"/>
  <c r="Y901" i="28"/>
  <c r="R902" i="28"/>
  <c r="S902" i="28"/>
  <c r="U902" i="28"/>
  <c r="V902" i="28"/>
  <c r="W902" i="28"/>
  <c r="Y902" i="28"/>
  <c r="R903" i="28"/>
  <c r="S903" i="28"/>
  <c r="U903" i="28"/>
  <c r="V903" i="28"/>
  <c r="W903" i="28"/>
  <c r="Y903" i="28"/>
  <c r="R904" i="28"/>
  <c r="S904" i="28"/>
  <c r="U904" i="28"/>
  <c r="V904" i="28"/>
  <c r="W904" i="28"/>
  <c r="Y904" i="28"/>
  <c r="R905" i="28"/>
  <c r="S905" i="28"/>
  <c r="U905" i="28"/>
  <c r="V905" i="28"/>
  <c r="W905" i="28"/>
  <c r="Y905" i="28"/>
  <c r="R906" i="28"/>
  <c r="S906" i="28"/>
  <c r="U906" i="28"/>
  <c r="V906" i="28"/>
  <c r="W906" i="28"/>
  <c r="Y906" i="28"/>
  <c r="R907" i="28"/>
  <c r="S907" i="28"/>
  <c r="U907" i="28"/>
  <c r="V907" i="28"/>
  <c r="W907" i="28"/>
  <c r="Y907" i="28"/>
  <c r="R908" i="28"/>
  <c r="S908" i="28"/>
  <c r="U908" i="28"/>
  <c r="V908" i="28"/>
  <c r="W908" i="28"/>
  <c r="Y908" i="28"/>
  <c r="R909" i="28"/>
  <c r="S909" i="28"/>
  <c r="U909" i="28"/>
  <c r="V909" i="28"/>
  <c r="W909" i="28"/>
  <c r="Y909" i="28"/>
  <c r="R910" i="28"/>
  <c r="S910" i="28"/>
  <c r="U910" i="28"/>
  <c r="V910" i="28"/>
  <c r="W910" i="28"/>
  <c r="Y910" i="28"/>
  <c r="R911" i="28"/>
  <c r="S911" i="28"/>
  <c r="U911" i="28"/>
  <c r="V911" i="28"/>
  <c r="W911" i="28"/>
  <c r="Y911" i="28"/>
  <c r="R912" i="28"/>
  <c r="S912" i="28"/>
  <c r="U912" i="28"/>
  <c r="V912" i="28"/>
  <c r="W912" i="28"/>
  <c r="Y912" i="28"/>
  <c r="R913" i="28"/>
  <c r="S913" i="28"/>
  <c r="X913" i="28"/>
  <c r="U913" i="28"/>
  <c r="V913" i="28"/>
  <c r="W913" i="28"/>
  <c r="Y913" i="28"/>
  <c r="R914" i="28"/>
  <c r="S914" i="28"/>
  <c r="X914" i="28"/>
  <c r="U914" i="28"/>
  <c r="V914" i="28"/>
  <c r="W914" i="28"/>
  <c r="Y914" i="28"/>
  <c r="R915" i="28"/>
  <c r="S915" i="28"/>
  <c r="U915" i="28"/>
  <c r="V915" i="28"/>
  <c r="W915" i="28"/>
  <c r="Y915" i="28"/>
  <c r="R916" i="28"/>
  <c r="S916" i="28"/>
  <c r="U916" i="28"/>
  <c r="V916" i="28"/>
  <c r="W916" i="28"/>
  <c r="Y916" i="28"/>
  <c r="R917" i="28"/>
  <c r="S917" i="28"/>
  <c r="U917" i="28"/>
  <c r="V917" i="28"/>
  <c r="W917" i="28"/>
  <c r="Y917" i="28"/>
  <c r="R918" i="28"/>
  <c r="S918" i="28"/>
  <c r="U918" i="28"/>
  <c r="V918" i="28"/>
  <c r="W918" i="28"/>
  <c r="Y918" i="28"/>
  <c r="R919" i="28"/>
  <c r="S919" i="28"/>
  <c r="U919" i="28"/>
  <c r="V919" i="28"/>
  <c r="W919" i="28"/>
  <c r="Y919" i="28"/>
  <c r="R920" i="28"/>
  <c r="S920" i="28"/>
  <c r="U920" i="28"/>
  <c r="V920" i="28"/>
  <c r="W920" i="28"/>
  <c r="Y920" i="28"/>
  <c r="R921" i="28"/>
  <c r="S921" i="28"/>
  <c r="U921" i="28"/>
  <c r="V921" i="28"/>
  <c r="W921" i="28"/>
  <c r="Y921" i="28"/>
  <c r="R922" i="28"/>
  <c r="S922" i="28"/>
  <c r="U922" i="28"/>
  <c r="V922" i="28"/>
  <c r="W922" i="28"/>
  <c r="Y922" i="28"/>
  <c r="R923" i="28"/>
  <c r="S923" i="28"/>
  <c r="U923" i="28"/>
  <c r="V923" i="28"/>
  <c r="W923" i="28"/>
  <c r="Y923" i="28"/>
  <c r="R924" i="28"/>
  <c r="S924" i="28"/>
  <c r="U924" i="28"/>
  <c r="V924" i="28"/>
  <c r="W924" i="28"/>
  <c r="Y924" i="28"/>
  <c r="R925" i="28"/>
  <c r="S925" i="28"/>
  <c r="U925" i="28"/>
  <c r="V925" i="28"/>
  <c r="W925" i="28"/>
  <c r="Y925" i="28"/>
  <c r="R926" i="28"/>
  <c r="S926" i="28"/>
  <c r="U926" i="28"/>
  <c r="V926" i="28"/>
  <c r="W926" i="28"/>
  <c r="Y926" i="28"/>
  <c r="R927" i="28"/>
  <c r="S927" i="28"/>
  <c r="U927" i="28"/>
  <c r="V927" i="28"/>
  <c r="W927" i="28"/>
  <c r="Y927" i="28"/>
  <c r="R928" i="28"/>
  <c r="S928" i="28"/>
  <c r="U928" i="28"/>
  <c r="V928" i="28"/>
  <c r="W928" i="28"/>
  <c r="Y928" i="28"/>
  <c r="R929" i="28"/>
  <c r="S929" i="28"/>
  <c r="U929" i="28"/>
  <c r="V929" i="28"/>
  <c r="W929" i="28"/>
  <c r="Y929" i="28"/>
  <c r="R930" i="28"/>
  <c r="S930" i="28"/>
  <c r="X930" i="28"/>
  <c r="U930" i="28"/>
  <c r="V930" i="28"/>
  <c r="W930" i="28"/>
  <c r="Y930" i="28"/>
  <c r="R931" i="28"/>
  <c r="S931" i="28"/>
  <c r="U931" i="28"/>
  <c r="V931" i="28"/>
  <c r="W931" i="28"/>
  <c r="Y931" i="28"/>
  <c r="R932" i="28"/>
  <c r="S932" i="28"/>
  <c r="U932" i="28"/>
  <c r="V932" i="28"/>
  <c r="W932" i="28"/>
  <c r="Y932" i="28"/>
  <c r="R933" i="28"/>
  <c r="S933" i="28"/>
  <c r="U933" i="28"/>
  <c r="V933" i="28"/>
  <c r="W933" i="28"/>
  <c r="Y933" i="28"/>
  <c r="R934" i="28"/>
  <c r="S934" i="28"/>
  <c r="U934" i="28"/>
  <c r="V934" i="28"/>
  <c r="W934" i="28"/>
  <c r="Y934" i="28"/>
  <c r="R935" i="28"/>
  <c r="S935" i="28"/>
  <c r="U935" i="28"/>
  <c r="V935" i="28"/>
  <c r="W935" i="28"/>
  <c r="Y935" i="28"/>
  <c r="R936" i="28"/>
  <c r="S936" i="28"/>
  <c r="U936" i="28"/>
  <c r="V936" i="28"/>
  <c r="W936" i="28"/>
  <c r="Y936" i="28"/>
  <c r="R937" i="28"/>
  <c r="S937" i="28"/>
  <c r="U937" i="28"/>
  <c r="V937" i="28"/>
  <c r="W937" i="28"/>
  <c r="Y937" i="28"/>
  <c r="R938" i="28"/>
  <c r="S938" i="28"/>
  <c r="U938" i="28"/>
  <c r="V938" i="28"/>
  <c r="W938" i="28"/>
  <c r="Y938" i="28"/>
  <c r="R939" i="28"/>
  <c r="S939" i="28"/>
  <c r="U939" i="28"/>
  <c r="V939" i="28"/>
  <c r="W939" i="28"/>
  <c r="Y939" i="28"/>
  <c r="R940" i="28"/>
  <c r="S940" i="28"/>
  <c r="U940" i="28"/>
  <c r="V940" i="28"/>
  <c r="W940" i="28"/>
  <c r="Y940" i="28"/>
  <c r="R941" i="28"/>
  <c r="S941" i="28"/>
  <c r="U941" i="28"/>
  <c r="V941" i="28"/>
  <c r="W941" i="28"/>
  <c r="Y941" i="28"/>
  <c r="R942" i="28"/>
  <c r="S942" i="28"/>
  <c r="U942" i="28"/>
  <c r="V942" i="28"/>
  <c r="W942" i="28"/>
  <c r="Y942" i="28"/>
  <c r="R943" i="28"/>
  <c r="S943" i="28"/>
  <c r="U943" i="28"/>
  <c r="V943" i="28"/>
  <c r="W943" i="28"/>
  <c r="Y943" i="28"/>
  <c r="R944" i="28"/>
  <c r="S944" i="28"/>
  <c r="U944" i="28"/>
  <c r="V944" i="28"/>
  <c r="W944" i="28"/>
  <c r="Y944" i="28"/>
  <c r="R945" i="28"/>
  <c r="S945" i="28"/>
  <c r="U945" i="28"/>
  <c r="V945" i="28"/>
  <c r="W945" i="28"/>
  <c r="Y945" i="28"/>
  <c r="R946" i="28"/>
  <c r="S946" i="28"/>
  <c r="X946" i="28"/>
  <c r="U946" i="28"/>
  <c r="V946" i="28"/>
  <c r="W946" i="28"/>
  <c r="Y946" i="28"/>
  <c r="R947" i="28"/>
  <c r="S947" i="28"/>
  <c r="U947" i="28"/>
  <c r="V947" i="28"/>
  <c r="W947" i="28"/>
  <c r="Y947" i="28"/>
  <c r="R948" i="28"/>
  <c r="S948" i="28"/>
  <c r="U948" i="28"/>
  <c r="V948" i="28"/>
  <c r="W948" i="28"/>
  <c r="Y948" i="28"/>
  <c r="R949" i="28"/>
  <c r="S949" i="28"/>
  <c r="U949" i="28"/>
  <c r="V949" i="28"/>
  <c r="W949" i="28"/>
  <c r="Y949" i="28"/>
  <c r="R950" i="28"/>
  <c r="S950" i="28"/>
  <c r="U950" i="28"/>
  <c r="V950" i="28"/>
  <c r="W950" i="28"/>
  <c r="Y950" i="28"/>
  <c r="R951" i="28"/>
  <c r="S951" i="28"/>
  <c r="U951" i="28"/>
  <c r="V951" i="28"/>
  <c r="W951" i="28"/>
  <c r="Y951" i="28"/>
  <c r="R952" i="28"/>
  <c r="S952" i="28"/>
  <c r="U952" i="28"/>
  <c r="V952" i="28"/>
  <c r="W952" i="28"/>
  <c r="Y952" i="28"/>
  <c r="R953" i="28"/>
  <c r="S953" i="28"/>
  <c r="U953" i="28"/>
  <c r="V953" i="28"/>
  <c r="W953" i="28"/>
  <c r="Y953" i="28"/>
  <c r="R954" i="28"/>
  <c r="S954" i="28"/>
  <c r="X954" i="28"/>
  <c r="U954" i="28"/>
  <c r="V954" i="28"/>
  <c r="W954" i="28"/>
  <c r="Y954" i="28"/>
  <c r="R955" i="28"/>
  <c r="S955" i="28"/>
  <c r="U955" i="28"/>
  <c r="V955" i="28"/>
  <c r="W955" i="28"/>
  <c r="Y955" i="28"/>
  <c r="R956" i="28"/>
  <c r="S956" i="28"/>
  <c r="U956" i="28"/>
  <c r="V956" i="28"/>
  <c r="W956" i="28"/>
  <c r="Y956" i="28"/>
  <c r="R957" i="28"/>
  <c r="S957" i="28"/>
  <c r="U957" i="28"/>
  <c r="V957" i="28"/>
  <c r="W957" i="28"/>
  <c r="Y957" i="28"/>
  <c r="R958" i="28"/>
  <c r="S958" i="28"/>
  <c r="U958" i="28"/>
  <c r="V958" i="28"/>
  <c r="W958" i="28"/>
  <c r="Y958" i="28"/>
  <c r="R959" i="28"/>
  <c r="S959" i="28"/>
  <c r="U959" i="28"/>
  <c r="V959" i="28"/>
  <c r="W959" i="28"/>
  <c r="Y959" i="28"/>
  <c r="R960" i="28"/>
  <c r="S960" i="28"/>
  <c r="X960" i="28"/>
  <c r="U960" i="28"/>
  <c r="V960" i="28"/>
  <c r="W960" i="28"/>
  <c r="Y960" i="28"/>
  <c r="R961" i="28"/>
  <c r="S961" i="28"/>
  <c r="U961" i="28"/>
  <c r="V961" i="28"/>
  <c r="W961" i="28"/>
  <c r="Y961" i="28"/>
  <c r="R962" i="28"/>
  <c r="S962" i="28"/>
  <c r="U962" i="28"/>
  <c r="V962" i="28"/>
  <c r="W962" i="28"/>
  <c r="Y962" i="28"/>
  <c r="R963" i="28"/>
  <c r="S963" i="28"/>
  <c r="U963" i="28"/>
  <c r="V963" i="28"/>
  <c r="W963" i="28"/>
  <c r="Y963" i="28"/>
  <c r="R964" i="28"/>
  <c r="S964" i="28"/>
  <c r="U964" i="28"/>
  <c r="V964" i="28"/>
  <c r="W964" i="28"/>
  <c r="Y964" i="28"/>
  <c r="R965" i="28"/>
  <c r="S965" i="28"/>
  <c r="U965" i="28"/>
  <c r="V965" i="28"/>
  <c r="W965" i="28"/>
  <c r="Y965" i="28"/>
  <c r="R966" i="28"/>
  <c r="S966" i="28"/>
  <c r="U966" i="28"/>
  <c r="V966" i="28"/>
  <c r="W966" i="28"/>
  <c r="Y966" i="28"/>
  <c r="R967" i="28"/>
  <c r="S967" i="28"/>
  <c r="U967" i="28"/>
  <c r="V967" i="28"/>
  <c r="W967" i="28"/>
  <c r="Y967" i="28"/>
  <c r="R968" i="28"/>
  <c r="S968" i="28"/>
  <c r="U968" i="28"/>
  <c r="V968" i="28"/>
  <c r="W968" i="28"/>
  <c r="Y968" i="28"/>
  <c r="R969" i="28"/>
  <c r="S969" i="28"/>
  <c r="U969" i="28"/>
  <c r="V969" i="28"/>
  <c r="W969" i="28"/>
  <c r="Y969" i="28"/>
  <c r="R970" i="28"/>
  <c r="S970" i="28"/>
  <c r="X970" i="28"/>
  <c r="U970" i="28"/>
  <c r="V970" i="28"/>
  <c r="W970" i="28"/>
  <c r="Y970" i="28"/>
  <c r="R971" i="28"/>
  <c r="S971" i="28"/>
  <c r="U971" i="28"/>
  <c r="V971" i="28"/>
  <c r="W971" i="28"/>
  <c r="Y971" i="28"/>
  <c r="R972" i="28"/>
  <c r="S972" i="28"/>
  <c r="U972" i="28"/>
  <c r="V972" i="28"/>
  <c r="W972" i="28"/>
  <c r="Y972" i="28"/>
  <c r="R973" i="28"/>
  <c r="S973" i="28"/>
  <c r="U973" i="28"/>
  <c r="V973" i="28"/>
  <c r="W973" i="28"/>
  <c r="Y973" i="28"/>
  <c r="R974" i="28"/>
  <c r="S974" i="28"/>
  <c r="U974" i="28"/>
  <c r="V974" i="28"/>
  <c r="W974" i="28"/>
  <c r="Y974" i="28"/>
  <c r="R975" i="28"/>
  <c r="S975" i="28"/>
  <c r="U975" i="28"/>
  <c r="V975" i="28"/>
  <c r="W975" i="28"/>
  <c r="Y975" i="28"/>
  <c r="R976" i="28"/>
  <c r="S976" i="28"/>
  <c r="U976" i="28"/>
  <c r="V976" i="28"/>
  <c r="W976" i="28"/>
  <c r="Y976" i="28"/>
  <c r="R977" i="28"/>
  <c r="S977" i="28"/>
  <c r="U977" i="28"/>
  <c r="V977" i="28"/>
  <c r="W977" i="28"/>
  <c r="Y977" i="28"/>
  <c r="R978" i="28"/>
  <c r="S978" i="28"/>
  <c r="U978" i="28"/>
  <c r="V978" i="28"/>
  <c r="W978" i="28"/>
  <c r="Y978" i="28"/>
  <c r="R979" i="28"/>
  <c r="S979" i="28"/>
  <c r="U979" i="28"/>
  <c r="V979" i="28"/>
  <c r="W979" i="28"/>
  <c r="Y979" i="28"/>
  <c r="R980" i="28"/>
  <c r="S980" i="28"/>
  <c r="U980" i="28"/>
  <c r="V980" i="28"/>
  <c r="W980" i="28"/>
  <c r="Y980" i="28"/>
  <c r="R981" i="28"/>
  <c r="S981" i="28"/>
  <c r="U981" i="28"/>
  <c r="V981" i="28"/>
  <c r="W981" i="28"/>
  <c r="Y981" i="28"/>
  <c r="R982" i="28"/>
  <c r="S982" i="28"/>
  <c r="U982" i="28"/>
  <c r="V982" i="28"/>
  <c r="W982" i="28"/>
  <c r="Y982" i="28"/>
  <c r="R983" i="28"/>
  <c r="S983" i="28"/>
  <c r="U983" i="28"/>
  <c r="V983" i="28"/>
  <c r="W983" i="28"/>
  <c r="Y983" i="28"/>
  <c r="R984" i="28"/>
  <c r="S984" i="28"/>
  <c r="X984" i="28"/>
  <c r="U984" i="28"/>
  <c r="V984" i="28"/>
  <c r="W984" i="28"/>
  <c r="Y984" i="28"/>
  <c r="R985" i="28"/>
  <c r="S985" i="28"/>
  <c r="U985" i="28"/>
  <c r="V985" i="28"/>
  <c r="W985" i="28"/>
  <c r="Y985" i="28"/>
  <c r="R986" i="28"/>
  <c r="S986" i="28"/>
  <c r="X986" i="28"/>
  <c r="U986" i="28"/>
  <c r="V986" i="28"/>
  <c r="W986" i="28"/>
  <c r="Y986" i="28"/>
  <c r="R987" i="28"/>
  <c r="S987" i="28"/>
  <c r="U987" i="28"/>
  <c r="V987" i="28"/>
  <c r="W987" i="28"/>
  <c r="Y987" i="28"/>
  <c r="R988" i="28"/>
  <c r="S988" i="28"/>
  <c r="U988" i="28"/>
  <c r="V988" i="28"/>
  <c r="W988" i="28"/>
  <c r="Y988" i="28"/>
  <c r="R989" i="28"/>
  <c r="S989" i="28"/>
  <c r="U989" i="28"/>
  <c r="V989" i="28"/>
  <c r="W989" i="28"/>
  <c r="Y989" i="28"/>
  <c r="R990" i="28"/>
  <c r="S990" i="28"/>
  <c r="U990" i="28"/>
  <c r="V990" i="28"/>
  <c r="W990" i="28"/>
  <c r="Y990" i="28"/>
  <c r="R991" i="28"/>
  <c r="S991" i="28"/>
  <c r="U991" i="28"/>
  <c r="V991" i="28"/>
  <c r="W991" i="28"/>
  <c r="Y991" i="28"/>
  <c r="R992" i="28"/>
  <c r="S992" i="28"/>
  <c r="U992" i="28"/>
  <c r="V992" i="28"/>
  <c r="W992" i="28"/>
  <c r="Y992" i="28"/>
  <c r="R993" i="28"/>
  <c r="S993" i="28"/>
  <c r="U993" i="28"/>
  <c r="V993" i="28"/>
  <c r="W993" i="28"/>
  <c r="Y993" i="28"/>
  <c r="R994" i="28"/>
  <c r="S994" i="28"/>
  <c r="U994" i="28"/>
  <c r="V994" i="28"/>
  <c r="W994" i="28"/>
  <c r="Y994" i="28"/>
  <c r="R995" i="28"/>
  <c r="S995" i="28"/>
  <c r="U995" i="28"/>
  <c r="V995" i="28"/>
  <c r="W995" i="28"/>
  <c r="Y995" i="28"/>
  <c r="R996" i="28"/>
  <c r="S996" i="28"/>
  <c r="U996" i="28"/>
  <c r="V996" i="28"/>
  <c r="W996" i="28"/>
  <c r="Y996" i="28"/>
  <c r="R997" i="28"/>
  <c r="S997" i="28"/>
  <c r="U997" i="28"/>
  <c r="V997" i="28"/>
  <c r="W997" i="28"/>
  <c r="Y997" i="28"/>
  <c r="R998" i="28"/>
  <c r="S998" i="28"/>
  <c r="U998" i="28"/>
  <c r="V998" i="28"/>
  <c r="W998" i="28"/>
  <c r="Y998" i="28"/>
  <c r="R999" i="28"/>
  <c r="S999" i="28"/>
  <c r="U999" i="28"/>
  <c r="V999" i="28"/>
  <c r="W999" i="28"/>
  <c r="Y999" i="28"/>
  <c r="R1000" i="28"/>
  <c r="S1000" i="28"/>
  <c r="U1000" i="28"/>
  <c r="V1000" i="28"/>
  <c r="W1000" i="28"/>
  <c r="Y1000" i="28"/>
  <c r="R1001" i="28"/>
  <c r="S1001" i="28"/>
  <c r="U1001" i="28"/>
  <c r="V1001" i="28"/>
  <c r="W1001" i="28"/>
  <c r="Y1001" i="28"/>
  <c r="R1002" i="28"/>
  <c r="S1002" i="28"/>
  <c r="X1002" i="28"/>
  <c r="U1002" i="28"/>
  <c r="V1002" i="28"/>
  <c r="W1002" i="28"/>
  <c r="Y1002" i="28"/>
  <c r="R1003" i="28"/>
  <c r="S1003" i="28"/>
  <c r="U1003" i="28"/>
  <c r="V1003" i="28"/>
  <c r="W1003" i="28"/>
  <c r="Y1003" i="28"/>
  <c r="R1004" i="28"/>
  <c r="S1004" i="28"/>
  <c r="U1004" i="28"/>
  <c r="V1004" i="28"/>
  <c r="W1004" i="28"/>
  <c r="Y1004" i="28"/>
  <c r="R1005" i="28"/>
  <c r="S1005" i="28"/>
  <c r="U1005" i="28"/>
  <c r="V1005" i="28"/>
  <c r="W1005" i="28"/>
  <c r="Y1005" i="28"/>
  <c r="R1006" i="28"/>
  <c r="S1006" i="28"/>
  <c r="U1006" i="28"/>
  <c r="V1006" i="28"/>
  <c r="W1006" i="28"/>
  <c r="Y1006" i="28"/>
  <c r="R1007" i="28"/>
  <c r="S1007" i="28"/>
  <c r="X1007" i="28"/>
  <c r="U1007" i="28"/>
  <c r="V1007" i="28"/>
  <c r="W1007" i="28"/>
  <c r="Y1007" i="28"/>
  <c r="R1008" i="28"/>
  <c r="S1008" i="28"/>
  <c r="U1008" i="28"/>
  <c r="V1008" i="28"/>
  <c r="W1008" i="28"/>
  <c r="Y1008" i="28"/>
  <c r="R1009" i="28"/>
  <c r="S1009" i="28"/>
  <c r="U1009" i="28"/>
  <c r="V1009" i="28"/>
  <c r="W1009" i="28"/>
  <c r="Y1009" i="28"/>
  <c r="R1010" i="28"/>
  <c r="S1010" i="28"/>
  <c r="U1010" i="28"/>
  <c r="V1010" i="28"/>
  <c r="W1010" i="28"/>
  <c r="Y1010" i="28"/>
  <c r="R1011" i="28"/>
  <c r="S1011" i="28"/>
  <c r="U1011" i="28"/>
  <c r="V1011" i="28"/>
  <c r="W1011" i="28"/>
  <c r="Y1011" i="28"/>
  <c r="R1012" i="28"/>
  <c r="S1012" i="28"/>
  <c r="U1012" i="28"/>
  <c r="V1012" i="28"/>
  <c r="W1012" i="28"/>
  <c r="Y1012" i="28"/>
  <c r="R1013" i="28"/>
  <c r="S1013" i="28"/>
  <c r="U1013" i="28"/>
  <c r="V1013" i="28"/>
  <c r="W1013" i="28"/>
  <c r="Y1013" i="28"/>
  <c r="R1014" i="28"/>
  <c r="S1014" i="28"/>
  <c r="U1014" i="28"/>
  <c r="V1014" i="28"/>
  <c r="W1014" i="28"/>
  <c r="Y1014" i="28"/>
  <c r="R1015" i="28"/>
  <c r="S1015" i="28"/>
  <c r="U1015" i="28"/>
  <c r="V1015" i="28"/>
  <c r="W1015" i="28"/>
  <c r="Y1015" i="28"/>
  <c r="R1016" i="28"/>
  <c r="S1016" i="28"/>
  <c r="U1016" i="28"/>
  <c r="V1016" i="28"/>
  <c r="W1016" i="28"/>
  <c r="Y1016" i="28"/>
  <c r="R1017" i="28"/>
  <c r="S1017" i="28"/>
  <c r="U1017" i="28"/>
  <c r="V1017" i="28"/>
  <c r="W1017" i="28"/>
  <c r="Y1017" i="28"/>
  <c r="R1018" i="28"/>
  <c r="S1018" i="28"/>
  <c r="X1018" i="28"/>
  <c r="U1018" i="28"/>
  <c r="V1018" i="28"/>
  <c r="W1018" i="28"/>
  <c r="Y1018" i="28"/>
  <c r="R1019" i="28"/>
  <c r="S1019" i="28"/>
  <c r="U1019" i="28"/>
  <c r="V1019" i="28"/>
  <c r="W1019" i="28"/>
  <c r="Y1019" i="28"/>
  <c r="R1020" i="28"/>
  <c r="S1020" i="28"/>
  <c r="U1020" i="28"/>
  <c r="V1020" i="28"/>
  <c r="W1020" i="28"/>
  <c r="Y1020" i="28"/>
  <c r="R1021" i="28"/>
  <c r="S1021" i="28"/>
  <c r="U1021" i="28"/>
  <c r="V1021" i="28"/>
  <c r="W1021" i="28"/>
  <c r="Y1021" i="28"/>
  <c r="R1022" i="28"/>
  <c r="S1022" i="28"/>
  <c r="U1022" i="28"/>
  <c r="V1022" i="28"/>
  <c r="W1022" i="28"/>
  <c r="Y1022" i="28"/>
  <c r="R1023" i="28"/>
  <c r="S1023" i="28"/>
  <c r="U1023" i="28"/>
  <c r="V1023" i="28"/>
  <c r="W1023" i="28"/>
  <c r="Y1023" i="28"/>
  <c r="R1024" i="28"/>
  <c r="S1024" i="28"/>
  <c r="X1024" i="28"/>
  <c r="U1024" i="28"/>
  <c r="V1024" i="28"/>
  <c r="W1024" i="28"/>
  <c r="Y1024" i="28"/>
  <c r="R1025" i="28"/>
  <c r="S1025" i="28"/>
  <c r="U1025" i="28"/>
  <c r="V1025" i="28"/>
  <c r="W1025" i="28"/>
  <c r="Y1025" i="28"/>
  <c r="R1026" i="28"/>
  <c r="S1026" i="28"/>
  <c r="U1026" i="28"/>
  <c r="V1026" i="28"/>
  <c r="W1026" i="28"/>
  <c r="Y1026" i="28"/>
  <c r="R1027" i="28"/>
  <c r="S1027" i="28"/>
  <c r="U1027" i="28"/>
  <c r="V1027" i="28"/>
  <c r="W1027" i="28"/>
  <c r="Y1027" i="28"/>
  <c r="R1028" i="28"/>
  <c r="S1028" i="28"/>
  <c r="U1028" i="28"/>
  <c r="V1028" i="28"/>
  <c r="W1028" i="28"/>
  <c r="Y1028" i="28"/>
  <c r="R1029" i="28"/>
  <c r="S1029" i="28"/>
  <c r="U1029" i="28"/>
  <c r="V1029" i="28"/>
  <c r="W1029" i="28"/>
  <c r="Y1029" i="28"/>
  <c r="R1030" i="28"/>
  <c r="S1030" i="28"/>
  <c r="U1030" i="28"/>
  <c r="V1030" i="28"/>
  <c r="W1030" i="28"/>
  <c r="Y1030" i="28"/>
  <c r="R1031" i="28"/>
  <c r="S1031" i="28"/>
  <c r="U1031" i="28"/>
  <c r="V1031" i="28"/>
  <c r="W1031" i="28"/>
  <c r="Y1031" i="28"/>
  <c r="R1032" i="28"/>
  <c r="S1032" i="28"/>
  <c r="U1032" i="28"/>
  <c r="V1032" i="28"/>
  <c r="W1032" i="28"/>
  <c r="Y1032" i="28"/>
  <c r="R1033" i="28"/>
  <c r="S1033" i="28"/>
  <c r="U1033" i="28"/>
  <c r="V1033" i="28"/>
  <c r="W1033" i="28"/>
  <c r="Y1033" i="28"/>
  <c r="R1034" i="28"/>
  <c r="S1034" i="28"/>
  <c r="X1034" i="28"/>
  <c r="U1034" i="28"/>
  <c r="V1034" i="28"/>
  <c r="W1034" i="28"/>
  <c r="Y1034" i="28"/>
  <c r="R1035" i="28"/>
  <c r="S1035" i="28"/>
  <c r="U1035" i="28"/>
  <c r="V1035" i="28"/>
  <c r="W1035" i="28"/>
  <c r="Y1035" i="28"/>
  <c r="R1036" i="28"/>
  <c r="S1036" i="28"/>
  <c r="U1036" i="28"/>
  <c r="V1036" i="28"/>
  <c r="W1036" i="28"/>
  <c r="Y1036" i="28"/>
  <c r="R1037" i="28"/>
  <c r="S1037" i="28"/>
  <c r="U1037" i="28"/>
  <c r="V1037" i="28"/>
  <c r="W1037" i="28"/>
  <c r="Y1037" i="28"/>
  <c r="R1038" i="28"/>
  <c r="S1038" i="28"/>
  <c r="U1038" i="28"/>
  <c r="V1038" i="28"/>
  <c r="W1038" i="28"/>
  <c r="Y1038" i="28"/>
  <c r="R1039" i="28"/>
  <c r="S1039" i="28"/>
  <c r="U1039" i="28"/>
  <c r="V1039" i="28"/>
  <c r="W1039" i="28"/>
  <c r="Y1039" i="28"/>
  <c r="R1040" i="28"/>
  <c r="S1040" i="28"/>
  <c r="U1040" i="28"/>
  <c r="V1040" i="28"/>
  <c r="W1040" i="28"/>
  <c r="Y1040" i="28"/>
  <c r="R1041" i="28"/>
  <c r="S1041" i="28"/>
  <c r="U1041" i="28"/>
  <c r="V1041" i="28"/>
  <c r="W1041" i="28"/>
  <c r="Y1041" i="28"/>
  <c r="R1042" i="28"/>
  <c r="S1042" i="28"/>
  <c r="U1042" i="28"/>
  <c r="V1042" i="28"/>
  <c r="W1042" i="28"/>
  <c r="Y1042" i="28"/>
  <c r="R1043" i="28"/>
  <c r="S1043" i="28"/>
  <c r="U1043" i="28"/>
  <c r="V1043" i="28"/>
  <c r="W1043" i="28"/>
  <c r="Y1043" i="28"/>
  <c r="R1044" i="28"/>
  <c r="S1044" i="28"/>
  <c r="U1044" i="28"/>
  <c r="V1044" i="28"/>
  <c r="W1044" i="28"/>
  <c r="Y1044" i="28"/>
  <c r="R1045" i="28"/>
  <c r="S1045" i="28"/>
  <c r="U1045" i="28"/>
  <c r="V1045" i="28"/>
  <c r="W1045" i="28"/>
  <c r="Y1045" i="28"/>
  <c r="R1046" i="28"/>
  <c r="S1046" i="28"/>
  <c r="U1046" i="28"/>
  <c r="V1046" i="28"/>
  <c r="W1046" i="28"/>
  <c r="Y1046" i="28"/>
  <c r="R1047" i="28"/>
  <c r="S1047" i="28"/>
  <c r="U1047" i="28"/>
  <c r="V1047" i="28"/>
  <c r="W1047" i="28"/>
  <c r="Y1047" i="28"/>
  <c r="R1048" i="28"/>
  <c r="S1048" i="28"/>
  <c r="U1048" i="28"/>
  <c r="V1048" i="28"/>
  <c r="W1048" i="28"/>
  <c r="Y1048" i="28"/>
  <c r="R1049" i="28"/>
  <c r="S1049" i="28"/>
  <c r="U1049" i="28"/>
  <c r="V1049" i="28"/>
  <c r="W1049" i="28"/>
  <c r="Y1049" i="28"/>
  <c r="R1050" i="28"/>
  <c r="S1050" i="28"/>
  <c r="X1050" i="28"/>
  <c r="U1050" i="28"/>
  <c r="V1050" i="28"/>
  <c r="W1050" i="28"/>
  <c r="Y1050" i="28"/>
  <c r="R1051" i="28"/>
  <c r="S1051" i="28"/>
  <c r="U1051" i="28"/>
  <c r="V1051" i="28"/>
  <c r="W1051" i="28"/>
  <c r="Y1051" i="28"/>
  <c r="R1052" i="28"/>
  <c r="S1052" i="28"/>
  <c r="U1052" i="28"/>
  <c r="V1052" i="28"/>
  <c r="W1052" i="28"/>
  <c r="Y1052" i="28"/>
  <c r="R1053" i="28"/>
  <c r="S1053" i="28"/>
  <c r="U1053" i="28"/>
  <c r="V1053" i="28"/>
  <c r="W1053" i="28"/>
  <c r="Y1053" i="28"/>
  <c r="R1054" i="28"/>
  <c r="S1054" i="28"/>
  <c r="U1054" i="28"/>
  <c r="V1054" i="28"/>
  <c r="W1054" i="28"/>
  <c r="Y1054" i="28"/>
  <c r="R1055" i="28"/>
  <c r="S1055" i="28"/>
  <c r="U1055" i="28"/>
  <c r="V1055" i="28"/>
  <c r="W1055" i="28"/>
  <c r="Y1055" i="28"/>
  <c r="R1056" i="28"/>
  <c r="S1056" i="28"/>
  <c r="U1056" i="28"/>
  <c r="V1056" i="28"/>
  <c r="W1056" i="28"/>
  <c r="Y1056" i="28"/>
  <c r="R1057" i="28"/>
  <c r="S1057" i="28"/>
  <c r="U1057" i="28"/>
  <c r="V1057" i="28"/>
  <c r="W1057" i="28"/>
  <c r="Y1057" i="28"/>
  <c r="R1058" i="28"/>
  <c r="S1058" i="28"/>
  <c r="U1058" i="28"/>
  <c r="V1058" i="28"/>
  <c r="W1058" i="28"/>
  <c r="Y1058" i="28"/>
  <c r="R1059" i="28"/>
  <c r="S1059" i="28"/>
  <c r="U1059" i="28"/>
  <c r="V1059" i="28"/>
  <c r="W1059" i="28"/>
  <c r="Y1059" i="28"/>
  <c r="R1060" i="28"/>
  <c r="S1060" i="28"/>
  <c r="U1060" i="28"/>
  <c r="V1060" i="28"/>
  <c r="W1060" i="28"/>
  <c r="Y1060" i="28"/>
  <c r="R1061" i="28"/>
  <c r="S1061" i="28"/>
  <c r="U1061" i="28"/>
  <c r="V1061" i="28"/>
  <c r="W1061" i="28"/>
  <c r="Y1061" i="28"/>
  <c r="R1062" i="28"/>
  <c r="S1062" i="28"/>
  <c r="U1062" i="28"/>
  <c r="V1062" i="28"/>
  <c r="W1062" i="28"/>
  <c r="Y1062" i="28"/>
  <c r="R1063" i="28"/>
  <c r="S1063" i="28"/>
  <c r="U1063" i="28"/>
  <c r="V1063" i="28"/>
  <c r="W1063" i="28"/>
  <c r="Y1063" i="28"/>
  <c r="R1064" i="28"/>
  <c r="S1064" i="28"/>
  <c r="X1064" i="28"/>
  <c r="U1064" i="28"/>
  <c r="V1064" i="28"/>
  <c r="W1064" i="28"/>
  <c r="Y1064" i="28"/>
  <c r="R1065" i="28"/>
  <c r="S1065" i="28"/>
  <c r="U1065" i="28"/>
  <c r="V1065" i="28"/>
  <c r="W1065" i="28"/>
  <c r="Y1065" i="28"/>
  <c r="R1066" i="28"/>
  <c r="S1066" i="28"/>
  <c r="X1066" i="28"/>
  <c r="U1066" i="28"/>
  <c r="V1066" i="28"/>
  <c r="W1066" i="28"/>
  <c r="Y1066" i="28"/>
  <c r="R1067" i="28"/>
  <c r="S1067" i="28"/>
  <c r="U1067" i="28"/>
  <c r="V1067" i="28"/>
  <c r="W1067" i="28"/>
  <c r="Y1067" i="28"/>
  <c r="R1068" i="28"/>
  <c r="S1068" i="28"/>
  <c r="U1068" i="28"/>
  <c r="V1068" i="28"/>
  <c r="W1068" i="28"/>
  <c r="Y1068" i="28"/>
  <c r="R1069" i="28"/>
  <c r="S1069" i="28"/>
  <c r="U1069" i="28"/>
  <c r="V1069" i="28"/>
  <c r="W1069" i="28"/>
  <c r="Y1069" i="28"/>
  <c r="R1070" i="28"/>
  <c r="S1070" i="28"/>
  <c r="U1070" i="28"/>
  <c r="V1070" i="28"/>
  <c r="W1070" i="28"/>
  <c r="Y1070" i="28"/>
  <c r="R1071" i="28"/>
  <c r="S1071" i="28"/>
  <c r="U1071" i="28"/>
  <c r="V1071" i="28"/>
  <c r="W1071" i="28"/>
  <c r="Y1071" i="28"/>
  <c r="R1072" i="28"/>
  <c r="S1072" i="28"/>
  <c r="U1072" i="28"/>
  <c r="V1072" i="28"/>
  <c r="W1072" i="28"/>
  <c r="Y1072" i="28"/>
  <c r="R1073" i="28"/>
  <c r="S1073" i="28"/>
  <c r="U1073" i="28"/>
  <c r="V1073" i="28"/>
  <c r="W1073" i="28"/>
  <c r="Y1073" i="28"/>
  <c r="R1074" i="28"/>
  <c r="S1074" i="28"/>
  <c r="U1074" i="28"/>
  <c r="V1074" i="28"/>
  <c r="W1074" i="28"/>
  <c r="Y1074" i="28"/>
  <c r="R1075" i="28"/>
  <c r="S1075" i="28"/>
  <c r="U1075" i="28"/>
  <c r="V1075" i="28"/>
  <c r="W1075" i="28"/>
  <c r="Y1075" i="28"/>
  <c r="R1076" i="28"/>
  <c r="S1076" i="28"/>
  <c r="U1076" i="28"/>
  <c r="V1076" i="28"/>
  <c r="W1076" i="28"/>
  <c r="Y1076" i="28"/>
  <c r="R1077" i="28"/>
  <c r="S1077" i="28"/>
  <c r="U1077" i="28"/>
  <c r="V1077" i="28"/>
  <c r="W1077" i="28"/>
  <c r="Y1077" i="28"/>
  <c r="R1078" i="28"/>
  <c r="S1078" i="28"/>
  <c r="U1078" i="28"/>
  <c r="V1078" i="28"/>
  <c r="W1078" i="28"/>
  <c r="Y1078" i="28"/>
  <c r="R1079" i="28"/>
  <c r="S1079" i="28"/>
  <c r="U1079" i="28"/>
  <c r="V1079" i="28"/>
  <c r="W1079" i="28"/>
  <c r="Y1079" i="28"/>
  <c r="R1080" i="28"/>
  <c r="S1080" i="28"/>
  <c r="U1080" i="28"/>
  <c r="V1080" i="28"/>
  <c r="W1080" i="28"/>
  <c r="Y1080" i="28"/>
  <c r="R1081" i="28"/>
  <c r="S1081" i="28"/>
  <c r="X1081" i="28"/>
  <c r="U1081" i="28"/>
  <c r="V1081" i="28"/>
  <c r="W1081" i="28"/>
  <c r="Y1081" i="28"/>
  <c r="R1082" i="28"/>
  <c r="S1082" i="28"/>
  <c r="X1082" i="28"/>
  <c r="U1082" i="28"/>
  <c r="V1082" i="28"/>
  <c r="W1082" i="28"/>
  <c r="Y1082" i="28"/>
  <c r="R1083" i="28"/>
  <c r="S1083" i="28"/>
  <c r="U1083" i="28"/>
  <c r="V1083" i="28"/>
  <c r="W1083" i="28"/>
  <c r="Y1083" i="28"/>
  <c r="R1084" i="28"/>
  <c r="S1084" i="28"/>
  <c r="U1084" i="28"/>
  <c r="V1084" i="28"/>
  <c r="W1084" i="28"/>
  <c r="Y1084" i="28"/>
  <c r="R1085" i="28"/>
  <c r="S1085" i="28"/>
  <c r="U1085" i="28"/>
  <c r="V1085" i="28"/>
  <c r="W1085" i="28"/>
  <c r="Y1085" i="28"/>
  <c r="R1086" i="28"/>
  <c r="S1086" i="28"/>
  <c r="U1086" i="28"/>
  <c r="V1086" i="28"/>
  <c r="W1086" i="28"/>
  <c r="Y1086" i="28"/>
  <c r="R1087" i="28"/>
  <c r="S1087" i="28"/>
  <c r="U1087" i="28"/>
  <c r="V1087" i="28"/>
  <c r="W1087" i="28"/>
  <c r="Y1087" i="28"/>
  <c r="R1088" i="28"/>
  <c r="S1088" i="28"/>
  <c r="X1088" i="28"/>
  <c r="U1088" i="28"/>
  <c r="V1088" i="28"/>
  <c r="W1088" i="28"/>
  <c r="Y1088" i="28"/>
  <c r="R1089" i="28"/>
  <c r="S1089" i="28"/>
  <c r="U1089" i="28"/>
  <c r="V1089" i="28"/>
  <c r="W1089" i="28"/>
  <c r="Y1089" i="28"/>
  <c r="R1090" i="28"/>
  <c r="S1090" i="28"/>
  <c r="U1090" i="28"/>
  <c r="V1090" i="28"/>
  <c r="W1090" i="28"/>
  <c r="Y1090" i="28"/>
  <c r="R1091" i="28"/>
  <c r="S1091" i="28"/>
  <c r="U1091" i="28"/>
  <c r="V1091" i="28"/>
  <c r="W1091" i="28"/>
  <c r="Y1091" i="28"/>
  <c r="R1092" i="28"/>
  <c r="S1092" i="28"/>
  <c r="U1092" i="28"/>
  <c r="V1092" i="28"/>
  <c r="W1092" i="28"/>
  <c r="Y1092" i="28"/>
  <c r="R1093" i="28"/>
  <c r="S1093" i="28"/>
  <c r="U1093" i="28"/>
  <c r="V1093" i="28"/>
  <c r="W1093" i="28"/>
  <c r="Y1093" i="28"/>
  <c r="R1094" i="28"/>
  <c r="S1094" i="28"/>
  <c r="U1094" i="28"/>
  <c r="V1094" i="28"/>
  <c r="W1094" i="28"/>
  <c r="Y1094" i="28"/>
  <c r="R1095" i="28"/>
  <c r="S1095" i="28"/>
  <c r="U1095" i="28"/>
  <c r="V1095" i="28"/>
  <c r="W1095" i="28"/>
  <c r="Y1095" i="28"/>
  <c r="R1096" i="28"/>
  <c r="S1096" i="28"/>
  <c r="U1096" i="28"/>
  <c r="V1096" i="28"/>
  <c r="W1096" i="28"/>
  <c r="Y1096" i="28"/>
  <c r="R1097" i="28"/>
  <c r="S1097" i="28"/>
  <c r="U1097" i="28"/>
  <c r="V1097" i="28"/>
  <c r="W1097" i="28"/>
  <c r="Y1097" i="28"/>
  <c r="R1098" i="28"/>
  <c r="S1098" i="28"/>
  <c r="X1098" i="28"/>
  <c r="U1098" i="28"/>
  <c r="V1098" i="28"/>
  <c r="W1098" i="28"/>
  <c r="Y1098" i="28"/>
  <c r="R1099" i="28"/>
  <c r="S1099" i="28"/>
  <c r="U1099" i="28"/>
  <c r="V1099" i="28"/>
  <c r="W1099" i="28"/>
  <c r="Y1099" i="28"/>
  <c r="R1100" i="28"/>
  <c r="S1100" i="28"/>
  <c r="U1100" i="28"/>
  <c r="V1100" i="28"/>
  <c r="W1100" i="28"/>
  <c r="Y1100" i="28"/>
  <c r="R1101" i="28"/>
  <c r="S1101" i="28"/>
  <c r="U1101" i="28"/>
  <c r="V1101" i="28"/>
  <c r="W1101" i="28"/>
  <c r="Y1101" i="28"/>
  <c r="R1102" i="28"/>
  <c r="S1102" i="28"/>
  <c r="U1102" i="28"/>
  <c r="V1102" i="28"/>
  <c r="W1102" i="28"/>
  <c r="Y1102" i="28"/>
  <c r="R1103" i="28"/>
  <c r="S1103" i="28"/>
  <c r="U1103" i="28"/>
  <c r="V1103" i="28"/>
  <c r="W1103" i="28"/>
  <c r="Y1103" i="28"/>
  <c r="R1104" i="28"/>
  <c r="S1104" i="28"/>
  <c r="U1104" i="28"/>
  <c r="V1104" i="28"/>
  <c r="W1104" i="28"/>
  <c r="Y1104" i="28"/>
  <c r="R1105" i="28"/>
  <c r="S1105" i="28"/>
  <c r="X1105" i="28"/>
  <c r="U1105" i="28"/>
  <c r="V1105" i="28"/>
  <c r="W1105" i="28"/>
  <c r="Y1105" i="28"/>
  <c r="R1106" i="28"/>
  <c r="S1106" i="28"/>
  <c r="U1106" i="28"/>
  <c r="V1106" i="28"/>
  <c r="W1106" i="28"/>
  <c r="Y1106" i="28"/>
  <c r="R1107" i="28"/>
  <c r="S1107" i="28"/>
  <c r="U1107" i="28"/>
  <c r="V1107" i="28"/>
  <c r="W1107" i="28"/>
  <c r="Y1107" i="28"/>
  <c r="R1108" i="28"/>
  <c r="S1108" i="28"/>
  <c r="U1108" i="28"/>
  <c r="V1108" i="28"/>
  <c r="W1108" i="28"/>
  <c r="Y1108" i="28"/>
  <c r="R1109" i="28"/>
  <c r="S1109" i="28"/>
  <c r="U1109" i="28"/>
  <c r="V1109" i="28"/>
  <c r="W1109" i="28"/>
  <c r="Y1109" i="28"/>
  <c r="R1110" i="28"/>
  <c r="S1110" i="28"/>
  <c r="U1110" i="28"/>
  <c r="V1110" i="28"/>
  <c r="W1110" i="28"/>
  <c r="Y1110" i="28"/>
  <c r="R1111" i="28"/>
  <c r="S1111" i="28"/>
  <c r="U1111" i="28"/>
  <c r="V1111" i="28"/>
  <c r="W1111" i="28"/>
  <c r="Y1111" i="28"/>
  <c r="R1112" i="28"/>
  <c r="S1112" i="28"/>
  <c r="X1112" i="28"/>
  <c r="U1112" i="28"/>
  <c r="V1112" i="28"/>
  <c r="W1112" i="28"/>
  <c r="Y1112" i="28"/>
  <c r="R1113" i="28"/>
  <c r="S1113" i="28"/>
  <c r="U1113" i="28"/>
  <c r="V1113" i="28"/>
  <c r="W1113" i="28"/>
  <c r="Y1113" i="28"/>
  <c r="R1114" i="28"/>
  <c r="S1114" i="28"/>
  <c r="U1114" i="28"/>
  <c r="V1114" i="28"/>
  <c r="W1114" i="28"/>
  <c r="Y1114" i="28"/>
  <c r="R1115" i="28"/>
  <c r="S1115" i="28"/>
  <c r="U1115" i="28"/>
  <c r="V1115" i="28"/>
  <c r="W1115" i="28"/>
  <c r="Y1115" i="28"/>
  <c r="R1116" i="28"/>
  <c r="S1116" i="28"/>
  <c r="U1116" i="28"/>
  <c r="V1116" i="28"/>
  <c r="W1116" i="28"/>
  <c r="Y1116" i="28"/>
  <c r="R1117" i="28"/>
  <c r="S1117" i="28"/>
  <c r="U1117" i="28"/>
  <c r="V1117" i="28"/>
  <c r="W1117" i="28"/>
  <c r="Y1117" i="28"/>
  <c r="R1118" i="28"/>
  <c r="S1118" i="28"/>
  <c r="U1118" i="28"/>
  <c r="V1118" i="28"/>
  <c r="W1118" i="28"/>
  <c r="Y1118" i="28"/>
  <c r="R1119" i="28"/>
  <c r="S1119" i="28"/>
  <c r="U1119" i="28"/>
  <c r="V1119" i="28"/>
  <c r="W1119" i="28"/>
  <c r="Y1119" i="28"/>
  <c r="R1120" i="28"/>
  <c r="S1120" i="28"/>
  <c r="U1120" i="28"/>
  <c r="V1120" i="28"/>
  <c r="W1120" i="28"/>
  <c r="Y1120" i="28"/>
  <c r="R1121" i="28"/>
  <c r="S1121" i="28"/>
  <c r="U1121" i="28"/>
  <c r="V1121" i="28"/>
  <c r="W1121" i="28"/>
  <c r="Y1121" i="28"/>
  <c r="R1122" i="28"/>
  <c r="S1122" i="28"/>
  <c r="X1122" i="28"/>
  <c r="U1122" i="28"/>
  <c r="V1122" i="28"/>
  <c r="W1122" i="28"/>
  <c r="Y1122" i="28"/>
  <c r="R1123" i="28"/>
  <c r="S1123" i="28"/>
  <c r="U1123" i="28"/>
  <c r="V1123" i="28"/>
  <c r="W1123" i="28"/>
  <c r="Y1123" i="28"/>
  <c r="R1124" i="28"/>
  <c r="S1124" i="28"/>
  <c r="U1124" i="28"/>
  <c r="V1124" i="28"/>
  <c r="W1124" i="28"/>
  <c r="Y1124" i="28"/>
  <c r="R1125" i="28"/>
  <c r="S1125" i="28"/>
  <c r="U1125" i="28"/>
  <c r="V1125" i="28"/>
  <c r="W1125" i="28"/>
  <c r="Y1125" i="28"/>
  <c r="R1126" i="28"/>
  <c r="S1126" i="28"/>
  <c r="U1126" i="28"/>
  <c r="V1126" i="28"/>
  <c r="W1126" i="28"/>
  <c r="Y1126" i="28"/>
  <c r="R1127" i="28"/>
  <c r="S1127" i="28"/>
  <c r="U1127" i="28"/>
  <c r="V1127" i="28"/>
  <c r="W1127" i="28"/>
  <c r="Y1127" i="28"/>
  <c r="R1128" i="28"/>
  <c r="S1128" i="28"/>
  <c r="U1128" i="28"/>
  <c r="V1128" i="28"/>
  <c r="W1128" i="28"/>
  <c r="Y1128" i="28"/>
  <c r="R1129" i="28"/>
  <c r="S1129" i="28"/>
  <c r="U1129" i="28"/>
  <c r="V1129" i="28"/>
  <c r="W1129" i="28"/>
  <c r="Y1129" i="28"/>
  <c r="R1130" i="28"/>
  <c r="S1130" i="28"/>
  <c r="U1130" i="28"/>
  <c r="V1130" i="28"/>
  <c r="W1130" i="28"/>
  <c r="Y1130" i="28"/>
  <c r="R1131" i="28"/>
  <c r="S1131" i="28"/>
  <c r="U1131" i="28"/>
  <c r="V1131" i="28"/>
  <c r="W1131" i="28"/>
  <c r="Y1131" i="28"/>
  <c r="R1132" i="28"/>
  <c r="S1132" i="28"/>
  <c r="U1132" i="28"/>
  <c r="V1132" i="28"/>
  <c r="W1132" i="28"/>
  <c r="Y1132" i="28"/>
  <c r="R1133" i="28"/>
  <c r="S1133" i="28"/>
  <c r="U1133" i="28"/>
  <c r="V1133" i="28"/>
  <c r="W1133" i="28"/>
  <c r="Y1133" i="28"/>
  <c r="R1134" i="28"/>
  <c r="S1134" i="28"/>
  <c r="U1134" i="28"/>
  <c r="V1134" i="28"/>
  <c r="W1134" i="28"/>
  <c r="Y1134" i="28"/>
  <c r="R1135" i="28"/>
  <c r="S1135" i="28"/>
  <c r="U1135" i="28"/>
  <c r="V1135" i="28"/>
  <c r="W1135" i="28"/>
  <c r="Y1135" i="28"/>
  <c r="R1136" i="28"/>
  <c r="S1136" i="28"/>
  <c r="U1136" i="28"/>
  <c r="V1136" i="28"/>
  <c r="W1136" i="28"/>
  <c r="Y1136" i="28"/>
  <c r="R1137" i="28"/>
  <c r="S1137" i="28"/>
  <c r="U1137" i="28"/>
  <c r="V1137" i="28"/>
  <c r="W1137" i="28"/>
  <c r="Y1137" i="28"/>
  <c r="R1138" i="28"/>
  <c r="S1138" i="28"/>
  <c r="X1138" i="28"/>
  <c r="U1138" i="28"/>
  <c r="V1138" i="28"/>
  <c r="W1138" i="28"/>
  <c r="Y1138" i="28"/>
  <c r="R1139" i="28"/>
  <c r="S1139" i="28"/>
  <c r="U1139" i="28"/>
  <c r="V1139" i="28"/>
  <c r="W1139" i="28"/>
  <c r="Y1139" i="28"/>
  <c r="R1140" i="28"/>
  <c r="S1140" i="28"/>
  <c r="U1140" i="28"/>
  <c r="V1140" i="28"/>
  <c r="W1140" i="28"/>
  <c r="Y1140" i="28"/>
  <c r="R1141" i="28"/>
  <c r="S1141" i="28"/>
  <c r="U1141" i="28"/>
  <c r="V1141" i="28"/>
  <c r="W1141" i="28"/>
  <c r="Y1141" i="28"/>
  <c r="R1142" i="28"/>
  <c r="S1142" i="28"/>
  <c r="U1142" i="28"/>
  <c r="V1142" i="28"/>
  <c r="W1142" i="28"/>
  <c r="Y1142" i="28"/>
  <c r="R1143" i="28"/>
  <c r="S1143" i="28"/>
  <c r="U1143" i="28"/>
  <c r="V1143" i="28"/>
  <c r="W1143" i="28"/>
  <c r="Y1143" i="28"/>
  <c r="R1144" i="28"/>
  <c r="S1144" i="28"/>
  <c r="U1144" i="28"/>
  <c r="V1144" i="28"/>
  <c r="W1144" i="28"/>
  <c r="Y1144" i="28"/>
  <c r="R1145" i="28"/>
  <c r="S1145" i="28"/>
  <c r="U1145" i="28"/>
  <c r="V1145" i="28"/>
  <c r="W1145" i="28"/>
  <c r="Y1145" i="28"/>
  <c r="R1146" i="28"/>
  <c r="S1146" i="28"/>
  <c r="X1146" i="28"/>
  <c r="U1146" i="28"/>
  <c r="V1146" i="28"/>
  <c r="W1146" i="28"/>
  <c r="Y1146" i="28"/>
  <c r="R1147" i="28"/>
  <c r="S1147" i="28"/>
  <c r="U1147" i="28"/>
  <c r="V1147" i="28"/>
  <c r="W1147" i="28"/>
  <c r="Y1147" i="28"/>
  <c r="R1148" i="28"/>
  <c r="S1148" i="28"/>
  <c r="U1148" i="28"/>
  <c r="V1148" i="28"/>
  <c r="W1148" i="28"/>
  <c r="Y1148" i="28"/>
  <c r="R1149" i="28"/>
  <c r="S1149" i="28"/>
  <c r="U1149" i="28"/>
  <c r="V1149" i="28"/>
  <c r="W1149" i="28"/>
  <c r="Y1149" i="28"/>
  <c r="R1150" i="28"/>
  <c r="S1150" i="28"/>
  <c r="U1150" i="28"/>
  <c r="V1150" i="28"/>
  <c r="W1150" i="28"/>
  <c r="Y1150" i="28"/>
  <c r="R1151" i="28"/>
  <c r="S1151" i="28"/>
  <c r="U1151" i="28"/>
  <c r="V1151" i="28"/>
  <c r="W1151" i="28"/>
  <c r="Y1151" i="28"/>
  <c r="R1152" i="28"/>
  <c r="S1152" i="28"/>
  <c r="U1152" i="28"/>
  <c r="V1152" i="28"/>
  <c r="W1152" i="28"/>
  <c r="Y1152" i="28"/>
  <c r="R1153" i="28"/>
  <c r="S1153" i="28"/>
  <c r="U1153" i="28"/>
  <c r="V1153" i="28"/>
  <c r="W1153" i="28"/>
  <c r="Y1153" i="28"/>
  <c r="R1154" i="28"/>
  <c r="S1154" i="28"/>
  <c r="X1154" i="28"/>
  <c r="U1154" i="28"/>
  <c r="V1154" i="28"/>
  <c r="W1154" i="28"/>
  <c r="Y1154" i="28"/>
  <c r="R1155" i="28"/>
  <c r="S1155" i="28"/>
  <c r="U1155" i="28"/>
  <c r="V1155" i="28"/>
  <c r="W1155" i="28"/>
  <c r="Y1155" i="28"/>
  <c r="R1156" i="28"/>
  <c r="S1156" i="28"/>
  <c r="U1156" i="28"/>
  <c r="V1156" i="28"/>
  <c r="W1156" i="28"/>
  <c r="Y1156" i="28"/>
  <c r="R1157" i="28"/>
  <c r="S1157" i="28"/>
  <c r="U1157" i="28"/>
  <c r="V1157" i="28"/>
  <c r="W1157" i="28"/>
  <c r="Y1157" i="28"/>
  <c r="R1158" i="28"/>
  <c r="S1158" i="28"/>
  <c r="U1158" i="28"/>
  <c r="V1158" i="28"/>
  <c r="W1158" i="28"/>
  <c r="Y1158" i="28"/>
  <c r="R1159" i="28"/>
  <c r="S1159" i="28"/>
  <c r="U1159" i="28"/>
  <c r="V1159" i="28"/>
  <c r="W1159" i="28"/>
  <c r="Y1159" i="28"/>
  <c r="R1160" i="28"/>
  <c r="S1160" i="28"/>
  <c r="U1160" i="28"/>
  <c r="V1160" i="28"/>
  <c r="W1160" i="28"/>
  <c r="Y1160" i="28"/>
  <c r="R1161" i="28"/>
  <c r="S1161" i="28"/>
  <c r="U1161" i="28"/>
  <c r="V1161" i="28"/>
  <c r="W1161" i="28"/>
  <c r="Y1161" i="28"/>
  <c r="R1162" i="28"/>
  <c r="S1162" i="28"/>
  <c r="X1162" i="28"/>
  <c r="U1162" i="28"/>
  <c r="V1162" i="28"/>
  <c r="W1162" i="28"/>
  <c r="Y1162" i="28"/>
  <c r="R1163" i="28"/>
  <c r="S1163" i="28"/>
  <c r="U1163" i="28"/>
  <c r="V1163" i="28"/>
  <c r="W1163" i="28"/>
  <c r="Y1163" i="28"/>
  <c r="R1164" i="28"/>
  <c r="S1164" i="28"/>
  <c r="U1164" i="28"/>
  <c r="V1164" i="28"/>
  <c r="W1164" i="28"/>
  <c r="Y1164" i="28"/>
  <c r="R1165" i="28"/>
  <c r="S1165" i="28"/>
  <c r="U1165" i="28"/>
  <c r="V1165" i="28"/>
  <c r="W1165" i="28"/>
  <c r="Y1165" i="28"/>
  <c r="R1166" i="28"/>
  <c r="S1166" i="28"/>
  <c r="U1166" i="28"/>
  <c r="V1166" i="28"/>
  <c r="W1166" i="28"/>
  <c r="Y1166" i="28"/>
  <c r="R1167" i="28"/>
  <c r="S1167" i="28"/>
  <c r="U1167" i="28"/>
  <c r="V1167" i="28"/>
  <c r="W1167" i="28"/>
  <c r="Y1167" i="28"/>
  <c r="R1168" i="28"/>
  <c r="S1168" i="28"/>
  <c r="X1168" i="28"/>
  <c r="U1168" i="28"/>
  <c r="V1168" i="28"/>
  <c r="W1168" i="28"/>
  <c r="Y1168" i="28"/>
  <c r="R1169" i="28"/>
  <c r="S1169" i="28"/>
  <c r="X1169" i="28"/>
  <c r="U1169" i="28"/>
  <c r="V1169" i="28"/>
  <c r="W1169" i="28"/>
  <c r="Y1169" i="28"/>
  <c r="R1170" i="28"/>
  <c r="S1170" i="28"/>
  <c r="U1170" i="28"/>
  <c r="V1170" i="28"/>
  <c r="W1170" i="28"/>
  <c r="Y1170" i="28"/>
  <c r="R1171" i="28"/>
  <c r="S1171" i="28"/>
  <c r="U1171" i="28"/>
  <c r="V1171" i="28"/>
  <c r="W1171" i="28"/>
  <c r="Y1171" i="28"/>
  <c r="R1172" i="28"/>
  <c r="S1172" i="28"/>
  <c r="U1172" i="28"/>
  <c r="V1172" i="28"/>
  <c r="W1172" i="28"/>
  <c r="Y1172" i="28"/>
  <c r="R1173" i="28"/>
  <c r="S1173" i="28"/>
  <c r="U1173" i="28"/>
  <c r="V1173" i="28"/>
  <c r="W1173" i="28"/>
  <c r="Y1173" i="28"/>
  <c r="R1174" i="28"/>
  <c r="S1174" i="28"/>
  <c r="U1174" i="28"/>
  <c r="V1174" i="28"/>
  <c r="W1174" i="28"/>
  <c r="Y1174" i="28"/>
  <c r="R1175" i="28"/>
  <c r="S1175" i="28"/>
  <c r="U1175" i="28"/>
  <c r="V1175" i="28"/>
  <c r="W1175" i="28"/>
  <c r="Y1175" i="28"/>
  <c r="R1176" i="28"/>
  <c r="S1176" i="28"/>
  <c r="U1176" i="28"/>
  <c r="V1176" i="28"/>
  <c r="W1176" i="28"/>
  <c r="Y1176" i="28"/>
  <c r="R1177" i="28"/>
  <c r="S1177" i="28"/>
  <c r="U1177" i="28"/>
  <c r="V1177" i="28"/>
  <c r="W1177" i="28"/>
  <c r="Y1177" i="28"/>
  <c r="R1178" i="28"/>
  <c r="S1178" i="28"/>
  <c r="X1178" i="28"/>
  <c r="U1178" i="28"/>
  <c r="V1178" i="28"/>
  <c r="W1178" i="28"/>
  <c r="Y1178" i="28"/>
  <c r="R1179" i="28"/>
  <c r="S1179" i="28"/>
  <c r="U1179" i="28"/>
  <c r="V1179" i="28"/>
  <c r="W1179" i="28"/>
  <c r="Y1179" i="28"/>
  <c r="R1180" i="28"/>
  <c r="S1180" i="28"/>
  <c r="U1180" i="28"/>
  <c r="V1180" i="28"/>
  <c r="W1180" i="28"/>
  <c r="Y1180" i="28"/>
  <c r="R1181" i="28"/>
  <c r="S1181" i="28"/>
  <c r="U1181" i="28"/>
  <c r="V1181" i="28"/>
  <c r="W1181" i="28"/>
  <c r="Y1181" i="28"/>
  <c r="R1182" i="28"/>
  <c r="S1182" i="28"/>
  <c r="U1182" i="28"/>
  <c r="V1182" i="28"/>
  <c r="W1182" i="28"/>
  <c r="Y1182" i="28"/>
  <c r="R1183" i="28"/>
  <c r="S1183" i="28"/>
  <c r="U1183" i="28"/>
  <c r="V1183" i="28"/>
  <c r="W1183" i="28"/>
  <c r="Y1183" i="28"/>
  <c r="R1184" i="28"/>
  <c r="S1184" i="28"/>
  <c r="U1184" i="28"/>
  <c r="V1184" i="28"/>
  <c r="W1184" i="28"/>
  <c r="Y1184" i="28"/>
  <c r="R1185" i="28"/>
  <c r="S1185" i="28"/>
  <c r="U1185" i="28"/>
  <c r="V1185" i="28"/>
  <c r="W1185" i="28"/>
  <c r="Y1185" i="28"/>
  <c r="R1186" i="28"/>
  <c r="S1186" i="28"/>
  <c r="U1186" i="28"/>
  <c r="V1186" i="28"/>
  <c r="W1186" i="28"/>
  <c r="Y1186" i="28"/>
  <c r="R1187" i="28"/>
  <c r="S1187" i="28"/>
  <c r="U1187" i="28"/>
  <c r="V1187" i="28"/>
  <c r="W1187" i="28"/>
  <c r="Y1187" i="28"/>
  <c r="R1188" i="28"/>
  <c r="S1188" i="28"/>
  <c r="U1188" i="28"/>
  <c r="V1188" i="28"/>
  <c r="W1188" i="28"/>
  <c r="Y1188" i="28"/>
  <c r="R1189" i="28"/>
  <c r="S1189" i="28"/>
  <c r="U1189" i="28"/>
  <c r="V1189" i="28"/>
  <c r="W1189" i="28"/>
  <c r="Y1189" i="28"/>
  <c r="R1190" i="28"/>
  <c r="S1190" i="28"/>
  <c r="U1190" i="28"/>
  <c r="V1190" i="28"/>
  <c r="W1190" i="28"/>
  <c r="Y1190" i="28"/>
  <c r="R1191" i="28"/>
  <c r="S1191" i="28"/>
  <c r="U1191" i="28"/>
  <c r="V1191" i="28"/>
  <c r="W1191" i="28"/>
  <c r="Y1191" i="28"/>
  <c r="R1192" i="28"/>
  <c r="S1192" i="28"/>
  <c r="X1192" i="28"/>
  <c r="U1192" i="28"/>
  <c r="V1192" i="28"/>
  <c r="W1192" i="28"/>
  <c r="Y1192" i="28"/>
  <c r="R1193" i="28"/>
  <c r="S1193" i="28"/>
  <c r="U1193" i="28"/>
  <c r="V1193" i="28"/>
  <c r="W1193" i="28"/>
  <c r="Y1193" i="28"/>
  <c r="R1194" i="28"/>
  <c r="S1194" i="28"/>
  <c r="X1194" i="28"/>
  <c r="U1194" i="28"/>
  <c r="V1194" i="28"/>
  <c r="W1194" i="28"/>
  <c r="Y1194" i="28"/>
  <c r="R1195" i="28"/>
  <c r="S1195" i="28"/>
  <c r="U1195" i="28"/>
  <c r="V1195" i="28"/>
  <c r="W1195" i="28"/>
  <c r="Y1195" i="28"/>
  <c r="R1196" i="28"/>
  <c r="S1196" i="28"/>
  <c r="U1196" i="28"/>
  <c r="V1196" i="28"/>
  <c r="W1196" i="28"/>
  <c r="Y1196" i="28"/>
  <c r="R1197" i="28"/>
  <c r="S1197" i="28"/>
  <c r="U1197" i="28"/>
  <c r="V1197" i="28"/>
  <c r="W1197" i="28"/>
  <c r="Y1197" i="28"/>
  <c r="R1198" i="28"/>
  <c r="S1198" i="28"/>
  <c r="U1198" i="28"/>
  <c r="V1198" i="28"/>
  <c r="W1198" i="28"/>
  <c r="Y1198" i="28"/>
  <c r="R1199" i="28"/>
  <c r="S1199" i="28"/>
  <c r="U1199" i="28"/>
  <c r="V1199" i="28"/>
  <c r="W1199" i="28"/>
  <c r="Y1199" i="28"/>
  <c r="R1200" i="28"/>
  <c r="S1200" i="28"/>
  <c r="U1200" i="28"/>
  <c r="V1200" i="28"/>
  <c r="W1200" i="28"/>
  <c r="Y1200" i="28"/>
  <c r="R1201" i="28"/>
  <c r="S1201" i="28"/>
  <c r="U1201" i="28"/>
  <c r="V1201" i="28"/>
  <c r="W1201" i="28"/>
  <c r="Y1201" i="28"/>
  <c r="R1202" i="28"/>
  <c r="S1202" i="28"/>
  <c r="X1202" i="28"/>
  <c r="U1202" i="28"/>
  <c r="V1202" i="28"/>
  <c r="W1202" i="28"/>
  <c r="Y1202" i="28"/>
  <c r="R1203" i="28"/>
  <c r="S1203" i="28"/>
  <c r="U1203" i="28"/>
  <c r="V1203" i="28"/>
  <c r="W1203" i="28"/>
  <c r="Y1203" i="28"/>
  <c r="R1204" i="28"/>
  <c r="S1204" i="28"/>
  <c r="U1204" i="28"/>
  <c r="V1204" i="28"/>
  <c r="W1204" i="28"/>
  <c r="Y1204" i="28"/>
  <c r="R1205" i="28"/>
  <c r="S1205" i="28"/>
  <c r="U1205" i="28"/>
  <c r="V1205" i="28"/>
  <c r="W1205" i="28"/>
  <c r="Y1205" i="28"/>
  <c r="R1206" i="28"/>
  <c r="S1206" i="28"/>
  <c r="U1206" i="28"/>
  <c r="V1206" i="28"/>
  <c r="W1206" i="28"/>
  <c r="Y1206" i="28"/>
  <c r="R1207" i="28"/>
  <c r="S1207" i="28"/>
  <c r="U1207" i="28"/>
  <c r="V1207" i="28"/>
  <c r="W1207" i="28"/>
  <c r="Y1207" i="28"/>
  <c r="R1208" i="28"/>
  <c r="S1208" i="28"/>
  <c r="U1208" i="28"/>
  <c r="V1208" i="28"/>
  <c r="W1208" i="28"/>
  <c r="Y1208" i="28"/>
  <c r="R1209" i="28"/>
  <c r="S1209" i="28"/>
  <c r="U1209" i="28"/>
  <c r="V1209" i="28"/>
  <c r="W1209" i="28"/>
  <c r="Y1209" i="28"/>
  <c r="R1210" i="28"/>
  <c r="S1210" i="28"/>
  <c r="U1210" i="28"/>
  <c r="V1210" i="28"/>
  <c r="W1210" i="28"/>
  <c r="Y1210" i="28"/>
  <c r="R1211" i="28"/>
  <c r="S1211" i="28"/>
  <c r="U1211" i="28"/>
  <c r="V1211" i="28"/>
  <c r="W1211" i="28"/>
  <c r="Y1211" i="28"/>
  <c r="R1212" i="28"/>
  <c r="S1212" i="28"/>
  <c r="U1212" i="28"/>
  <c r="V1212" i="28"/>
  <c r="W1212" i="28"/>
  <c r="Y1212" i="28"/>
  <c r="R1213" i="28"/>
  <c r="S1213" i="28"/>
  <c r="U1213" i="28"/>
  <c r="V1213" i="28"/>
  <c r="W1213" i="28"/>
  <c r="Y1213" i="28"/>
  <c r="R1214" i="28"/>
  <c r="S1214" i="28"/>
  <c r="U1214" i="28"/>
  <c r="V1214" i="28"/>
  <c r="W1214" i="28"/>
  <c r="Y1214" i="28"/>
  <c r="R1215" i="28"/>
  <c r="S1215" i="28"/>
  <c r="U1215" i="28"/>
  <c r="V1215" i="28"/>
  <c r="W1215" i="28"/>
  <c r="Y1215" i="28"/>
  <c r="R1216" i="28"/>
  <c r="S1216" i="28"/>
  <c r="U1216" i="28"/>
  <c r="V1216" i="28"/>
  <c r="W1216" i="28"/>
  <c r="Y1216" i="28"/>
  <c r="R1217" i="28"/>
  <c r="S1217" i="28"/>
  <c r="U1217" i="28"/>
  <c r="V1217" i="28"/>
  <c r="W1217" i="28"/>
  <c r="Y1217" i="28"/>
  <c r="R1218" i="28"/>
  <c r="S1218" i="28"/>
  <c r="X1218" i="28"/>
  <c r="U1218" i="28"/>
  <c r="V1218" i="28"/>
  <c r="W1218" i="28"/>
  <c r="Y1218" i="28"/>
  <c r="R1219" i="28"/>
  <c r="S1219" i="28"/>
  <c r="U1219" i="28"/>
  <c r="V1219" i="28"/>
  <c r="W1219" i="28"/>
  <c r="Y1219" i="28"/>
  <c r="R1220" i="28"/>
  <c r="S1220" i="28"/>
  <c r="U1220" i="28"/>
  <c r="V1220" i="28"/>
  <c r="W1220" i="28"/>
  <c r="Y1220" i="28"/>
  <c r="R1221" i="28"/>
  <c r="S1221" i="28"/>
  <c r="U1221" i="28"/>
  <c r="V1221" i="28"/>
  <c r="W1221" i="28"/>
  <c r="Y1221" i="28"/>
  <c r="R1222" i="28"/>
  <c r="S1222" i="28"/>
  <c r="U1222" i="28"/>
  <c r="V1222" i="28"/>
  <c r="W1222" i="28"/>
  <c r="Y1222" i="28"/>
  <c r="R1223" i="28"/>
  <c r="S1223" i="28"/>
  <c r="U1223" i="28"/>
  <c r="V1223" i="28"/>
  <c r="W1223" i="28"/>
  <c r="Y1223" i="28"/>
  <c r="R1224" i="28"/>
  <c r="S1224" i="28"/>
  <c r="X1224" i="28"/>
  <c r="U1224" i="28"/>
  <c r="V1224" i="28"/>
  <c r="W1224" i="28"/>
  <c r="Y1224" i="28"/>
  <c r="R1225" i="28"/>
  <c r="S1225" i="28"/>
  <c r="U1225" i="28"/>
  <c r="V1225" i="28"/>
  <c r="W1225" i="28"/>
  <c r="Y1225" i="28"/>
  <c r="R1226" i="28"/>
  <c r="S1226" i="28"/>
  <c r="U1226" i="28"/>
  <c r="V1226" i="28"/>
  <c r="W1226" i="28"/>
  <c r="Y1226" i="28"/>
  <c r="R1227" i="28"/>
  <c r="S1227" i="28"/>
  <c r="U1227" i="28"/>
  <c r="V1227" i="28"/>
  <c r="W1227" i="28"/>
  <c r="Y1227" i="28"/>
  <c r="R1228" i="28"/>
  <c r="S1228" i="28"/>
  <c r="U1228" i="28"/>
  <c r="V1228" i="28"/>
  <c r="W1228" i="28"/>
  <c r="Y1228" i="28"/>
  <c r="R1229" i="28"/>
  <c r="S1229" i="28"/>
  <c r="U1229" i="28"/>
  <c r="V1229" i="28"/>
  <c r="W1229" i="28"/>
  <c r="Y1229" i="28"/>
  <c r="R1230" i="28"/>
  <c r="S1230" i="28"/>
  <c r="U1230" i="28"/>
  <c r="V1230" i="28"/>
  <c r="W1230" i="28"/>
  <c r="Y1230" i="28"/>
  <c r="R1231" i="28"/>
  <c r="S1231" i="28"/>
  <c r="U1231" i="28"/>
  <c r="V1231" i="28"/>
  <c r="W1231" i="28"/>
  <c r="Y1231" i="28"/>
  <c r="R1232" i="28"/>
  <c r="S1232" i="28"/>
  <c r="U1232" i="28"/>
  <c r="V1232" i="28"/>
  <c r="W1232" i="28"/>
  <c r="Y1232" i="28"/>
  <c r="R1233" i="28"/>
  <c r="S1233" i="28"/>
  <c r="U1233" i="28"/>
  <c r="V1233" i="28"/>
  <c r="W1233" i="28"/>
  <c r="Y1233" i="28"/>
  <c r="R1234" i="28"/>
  <c r="S1234" i="28"/>
  <c r="X1234" i="28"/>
  <c r="U1234" i="28"/>
  <c r="V1234" i="28"/>
  <c r="W1234" i="28"/>
  <c r="Y1234" i="28"/>
  <c r="R1235" i="28"/>
  <c r="S1235" i="28"/>
  <c r="U1235" i="28"/>
  <c r="V1235" i="28"/>
  <c r="W1235" i="28"/>
  <c r="Y1235" i="28"/>
  <c r="R1236" i="28"/>
  <c r="S1236" i="28"/>
  <c r="U1236" i="28"/>
  <c r="V1236" i="28"/>
  <c r="W1236" i="28"/>
  <c r="Y1236" i="28"/>
  <c r="R1237" i="28"/>
  <c r="S1237" i="28"/>
  <c r="U1237" i="28"/>
  <c r="V1237" i="28"/>
  <c r="W1237" i="28"/>
  <c r="Y1237" i="28"/>
  <c r="R1238" i="28"/>
  <c r="S1238" i="28"/>
  <c r="U1238" i="28"/>
  <c r="V1238" i="28"/>
  <c r="W1238" i="28"/>
  <c r="Y1238" i="28"/>
  <c r="R1239" i="28"/>
  <c r="S1239" i="28"/>
  <c r="U1239" i="28"/>
  <c r="V1239" i="28"/>
  <c r="W1239" i="28"/>
  <c r="Y1239" i="28"/>
  <c r="R1240" i="28"/>
  <c r="S1240" i="28"/>
  <c r="U1240" i="28"/>
  <c r="V1240" i="28"/>
  <c r="W1240" i="28"/>
  <c r="Y1240" i="28"/>
  <c r="R1241" i="28"/>
  <c r="S1241" i="28"/>
  <c r="U1241" i="28"/>
  <c r="V1241" i="28"/>
  <c r="W1241" i="28"/>
  <c r="Y1241" i="28"/>
  <c r="R1242" i="28"/>
  <c r="S1242" i="28"/>
  <c r="U1242" i="28"/>
  <c r="V1242" i="28"/>
  <c r="W1242" i="28"/>
  <c r="Y1242" i="28"/>
  <c r="R1243" i="28"/>
  <c r="S1243" i="28"/>
  <c r="U1243" i="28"/>
  <c r="V1243" i="28"/>
  <c r="W1243" i="28"/>
  <c r="Y1243" i="28"/>
  <c r="R1244" i="28"/>
  <c r="S1244" i="28"/>
  <c r="U1244" i="28"/>
  <c r="V1244" i="28"/>
  <c r="W1244" i="28"/>
  <c r="Y1244" i="28"/>
  <c r="R1245" i="28"/>
  <c r="S1245" i="28"/>
  <c r="U1245" i="28"/>
  <c r="V1245" i="28"/>
  <c r="W1245" i="28"/>
  <c r="Y1245" i="28"/>
  <c r="R1246" i="28"/>
  <c r="S1246" i="28"/>
  <c r="U1246" i="28"/>
  <c r="V1246" i="28"/>
  <c r="W1246" i="28"/>
  <c r="Y1246" i="28"/>
  <c r="R1247" i="28"/>
  <c r="S1247" i="28"/>
  <c r="U1247" i="28"/>
  <c r="V1247" i="28"/>
  <c r="W1247" i="28"/>
  <c r="Y1247" i="28"/>
  <c r="R1248" i="28"/>
  <c r="S1248" i="28"/>
  <c r="U1248" i="28"/>
  <c r="V1248" i="28"/>
  <c r="W1248" i="28"/>
  <c r="Y1248" i="28"/>
  <c r="R1249" i="28"/>
  <c r="S1249" i="28"/>
  <c r="U1249" i="28"/>
  <c r="V1249" i="28"/>
  <c r="W1249" i="28"/>
  <c r="Y1249" i="28"/>
  <c r="R1250" i="28"/>
  <c r="S1250" i="28"/>
  <c r="X1250" i="28"/>
  <c r="U1250" i="28"/>
  <c r="V1250" i="28"/>
  <c r="W1250" i="28"/>
  <c r="Y1250" i="28"/>
  <c r="R1251" i="28"/>
  <c r="S1251" i="28"/>
  <c r="U1251" i="28"/>
  <c r="V1251" i="28"/>
  <c r="W1251" i="28"/>
  <c r="Y1251" i="28"/>
  <c r="R1252" i="28"/>
  <c r="S1252" i="28"/>
  <c r="U1252" i="28"/>
  <c r="V1252" i="28"/>
  <c r="W1252" i="28"/>
  <c r="Y1252" i="28"/>
  <c r="R1253" i="28"/>
  <c r="S1253" i="28"/>
  <c r="U1253" i="28"/>
  <c r="V1253" i="28"/>
  <c r="W1253" i="28"/>
  <c r="Y1253" i="28"/>
  <c r="R1254" i="28"/>
  <c r="S1254" i="28"/>
  <c r="U1254" i="28"/>
  <c r="V1254" i="28"/>
  <c r="W1254" i="28"/>
  <c r="Y1254" i="28"/>
  <c r="R1255" i="28"/>
  <c r="S1255" i="28"/>
  <c r="U1255" i="28"/>
  <c r="V1255" i="28"/>
  <c r="W1255" i="28"/>
  <c r="Y1255" i="28"/>
  <c r="R1256" i="28"/>
  <c r="S1256" i="28"/>
  <c r="U1256" i="28"/>
  <c r="V1256" i="28"/>
  <c r="W1256" i="28"/>
  <c r="Y1256" i="28"/>
  <c r="R1257" i="28"/>
  <c r="S1257" i="28"/>
  <c r="U1257" i="28"/>
  <c r="V1257" i="28"/>
  <c r="W1257" i="28"/>
  <c r="Y1257" i="28"/>
  <c r="R1258" i="28"/>
  <c r="S1258" i="28"/>
  <c r="U1258" i="28"/>
  <c r="V1258" i="28"/>
  <c r="W1258" i="28"/>
  <c r="Y1258" i="28"/>
  <c r="R1259" i="28"/>
  <c r="S1259" i="28"/>
  <c r="U1259" i="28"/>
  <c r="V1259" i="28"/>
  <c r="W1259" i="28"/>
  <c r="Y1259" i="28"/>
  <c r="R1260" i="28"/>
  <c r="S1260" i="28"/>
  <c r="U1260" i="28"/>
  <c r="V1260" i="28"/>
  <c r="W1260" i="28"/>
  <c r="Y1260" i="28"/>
  <c r="R1261" i="28"/>
  <c r="S1261" i="28"/>
  <c r="U1261" i="28"/>
  <c r="V1261" i="28"/>
  <c r="W1261" i="28"/>
  <c r="Y1261" i="28"/>
  <c r="R1262" i="28"/>
  <c r="S1262" i="28"/>
  <c r="U1262" i="28"/>
  <c r="V1262" i="28"/>
  <c r="W1262" i="28"/>
  <c r="Y1262" i="28"/>
  <c r="R1263" i="28"/>
  <c r="S1263" i="28"/>
  <c r="U1263" i="28"/>
  <c r="V1263" i="28"/>
  <c r="W1263" i="28"/>
  <c r="Y1263" i="28"/>
  <c r="R1264" i="28"/>
  <c r="S1264" i="28"/>
  <c r="X1264" i="28"/>
  <c r="U1264" i="28"/>
  <c r="V1264" i="28"/>
  <c r="W1264" i="28"/>
  <c r="Y1264" i="28"/>
  <c r="R1265" i="28"/>
  <c r="S1265" i="28"/>
  <c r="U1265" i="28"/>
  <c r="V1265" i="28"/>
  <c r="W1265" i="28"/>
  <c r="Y1265" i="28"/>
  <c r="R1266" i="28"/>
  <c r="S1266" i="28"/>
  <c r="X1266" i="28"/>
  <c r="U1266" i="28"/>
  <c r="V1266" i="28"/>
  <c r="W1266" i="28"/>
  <c r="Y1266" i="28"/>
  <c r="R1267" i="28"/>
  <c r="S1267" i="28"/>
  <c r="U1267" i="28"/>
  <c r="V1267" i="28"/>
  <c r="W1267" i="28"/>
  <c r="Y1267" i="28"/>
  <c r="R1268" i="28"/>
  <c r="S1268" i="28"/>
  <c r="U1268" i="28"/>
  <c r="V1268" i="28"/>
  <c r="W1268" i="28"/>
  <c r="Y1268" i="28"/>
  <c r="R1269" i="28"/>
  <c r="S1269" i="28"/>
  <c r="U1269" i="28"/>
  <c r="V1269" i="28"/>
  <c r="W1269" i="28"/>
  <c r="Y1269" i="28"/>
  <c r="R1270" i="28"/>
  <c r="S1270" i="28"/>
  <c r="U1270" i="28"/>
  <c r="V1270" i="28"/>
  <c r="W1270" i="28"/>
  <c r="Y1270" i="28"/>
  <c r="R1271" i="28"/>
  <c r="S1271" i="28"/>
  <c r="U1271" i="28"/>
  <c r="V1271" i="28"/>
  <c r="W1271" i="28"/>
  <c r="Y1271" i="28"/>
  <c r="R1272" i="28"/>
  <c r="S1272" i="28"/>
  <c r="U1272" i="28"/>
  <c r="V1272" i="28"/>
  <c r="W1272" i="28"/>
  <c r="Y1272" i="28"/>
  <c r="R1273" i="28"/>
  <c r="S1273" i="28"/>
  <c r="U1273" i="28"/>
  <c r="V1273" i="28"/>
  <c r="W1273" i="28"/>
  <c r="Y1273" i="28"/>
  <c r="R1274" i="28"/>
  <c r="S1274" i="28"/>
  <c r="X1274" i="28"/>
  <c r="U1274" i="28"/>
  <c r="V1274" i="28"/>
  <c r="W1274" i="28"/>
  <c r="Y1274" i="28"/>
  <c r="R1275" i="28"/>
  <c r="S1275" i="28"/>
  <c r="X1275" i="28"/>
  <c r="U1275" i="28"/>
  <c r="V1275" i="28"/>
  <c r="W1275" i="28"/>
  <c r="Y1275" i="28"/>
  <c r="R1276" i="28"/>
  <c r="S1276" i="28"/>
  <c r="U1276" i="28"/>
  <c r="V1276" i="28"/>
  <c r="W1276" i="28"/>
  <c r="Y1276" i="28"/>
  <c r="R1277" i="28"/>
  <c r="S1277" i="28"/>
  <c r="U1277" i="28"/>
  <c r="V1277" i="28"/>
  <c r="W1277" i="28"/>
  <c r="Y1277" i="28"/>
  <c r="R1278" i="28"/>
  <c r="S1278" i="28"/>
  <c r="U1278" i="28"/>
  <c r="V1278" i="28"/>
  <c r="W1278" i="28"/>
  <c r="Y1278" i="28"/>
  <c r="R1279" i="28"/>
  <c r="S1279" i="28"/>
  <c r="U1279" i="28"/>
  <c r="V1279" i="28"/>
  <c r="W1279" i="28"/>
  <c r="Y1279" i="28"/>
  <c r="R1280" i="28"/>
  <c r="S1280" i="28"/>
  <c r="X1280" i="28"/>
  <c r="U1280" i="28"/>
  <c r="V1280" i="28"/>
  <c r="W1280" i="28"/>
  <c r="Y1280" i="28"/>
  <c r="R1281" i="28"/>
  <c r="S1281" i="28"/>
  <c r="U1281" i="28"/>
  <c r="V1281" i="28"/>
  <c r="W1281" i="28"/>
  <c r="Y1281" i="28"/>
  <c r="R1282" i="28"/>
  <c r="S1282" i="28"/>
  <c r="X1282" i="28"/>
  <c r="U1282" i="28"/>
  <c r="V1282" i="28"/>
  <c r="W1282" i="28"/>
  <c r="Y1282" i="28"/>
  <c r="R1283" i="28"/>
  <c r="S1283" i="28"/>
  <c r="X1283" i="28"/>
  <c r="U1283" i="28"/>
  <c r="V1283" i="28"/>
  <c r="W1283" i="28"/>
  <c r="Y1283" i="28"/>
  <c r="R1284" i="28"/>
  <c r="S1284" i="28"/>
  <c r="U1284" i="28"/>
  <c r="V1284" i="28"/>
  <c r="W1284" i="28"/>
  <c r="Y1284" i="28"/>
  <c r="R1285" i="28"/>
  <c r="S1285" i="28"/>
  <c r="U1285" i="28"/>
  <c r="V1285" i="28"/>
  <c r="W1285" i="28"/>
  <c r="Y1285" i="28"/>
  <c r="R1286" i="28"/>
  <c r="S1286" i="28"/>
  <c r="U1286" i="28"/>
  <c r="V1286" i="28"/>
  <c r="W1286" i="28"/>
  <c r="Y1286" i="28"/>
  <c r="R1287" i="28"/>
  <c r="S1287" i="28"/>
  <c r="U1287" i="28"/>
  <c r="V1287" i="28"/>
  <c r="W1287" i="28"/>
  <c r="Y1287" i="28"/>
  <c r="R1288" i="28"/>
  <c r="S1288" i="28"/>
  <c r="U1288" i="28"/>
  <c r="V1288" i="28"/>
  <c r="W1288" i="28"/>
  <c r="Y1288" i="28"/>
  <c r="R1289" i="28"/>
  <c r="S1289" i="28"/>
  <c r="U1289" i="28"/>
  <c r="V1289" i="28"/>
  <c r="W1289" i="28"/>
  <c r="Y1289" i="28"/>
  <c r="R1290" i="28"/>
  <c r="S1290" i="28"/>
  <c r="U1290" i="28"/>
  <c r="V1290" i="28"/>
  <c r="W1290" i="28"/>
  <c r="Y1290" i="28"/>
  <c r="R1291" i="28"/>
  <c r="S1291" i="28"/>
  <c r="U1291" i="28"/>
  <c r="V1291" i="28"/>
  <c r="W1291" i="28"/>
  <c r="Y1291" i="28"/>
  <c r="R1292" i="28"/>
  <c r="S1292" i="28"/>
  <c r="U1292" i="28"/>
  <c r="V1292" i="28"/>
  <c r="W1292" i="28"/>
  <c r="Y1292" i="28"/>
  <c r="R1293" i="28"/>
  <c r="S1293" i="28"/>
  <c r="U1293" i="28"/>
  <c r="V1293" i="28"/>
  <c r="W1293" i="28"/>
  <c r="Y1293" i="28"/>
  <c r="R1294" i="28"/>
  <c r="S1294" i="28"/>
  <c r="U1294" i="28"/>
  <c r="V1294" i="28"/>
  <c r="W1294" i="28"/>
  <c r="Y1294" i="28"/>
  <c r="R1295" i="28"/>
  <c r="S1295" i="28"/>
  <c r="U1295" i="28"/>
  <c r="V1295" i="28"/>
  <c r="W1295" i="28"/>
  <c r="Y1295" i="28"/>
  <c r="R1296" i="28"/>
  <c r="S1296" i="28"/>
  <c r="U1296" i="28"/>
  <c r="V1296" i="28"/>
  <c r="W1296" i="28"/>
  <c r="Y1296" i="28"/>
  <c r="R1297" i="28"/>
  <c r="S1297" i="28"/>
  <c r="U1297" i="28"/>
  <c r="V1297" i="28"/>
  <c r="W1297" i="28"/>
  <c r="Y1297" i="28"/>
  <c r="R1298" i="28"/>
  <c r="S1298" i="28"/>
  <c r="X1298" i="28"/>
  <c r="U1298" i="28"/>
  <c r="V1298" i="28"/>
  <c r="W1298" i="28"/>
  <c r="Y1298" i="28"/>
  <c r="R1299" i="28"/>
  <c r="S1299" i="28"/>
  <c r="U1299" i="28"/>
  <c r="V1299" i="28"/>
  <c r="W1299" i="28"/>
  <c r="Y1299" i="28"/>
  <c r="R1300" i="28"/>
  <c r="S1300" i="28"/>
  <c r="U1300" i="28"/>
  <c r="V1300" i="28"/>
  <c r="W1300" i="28"/>
  <c r="Y1300" i="28"/>
  <c r="R1301" i="28"/>
  <c r="S1301" i="28"/>
  <c r="U1301" i="28"/>
  <c r="V1301" i="28"/>
  <c r="W1301" i="28"/>
  <c r="Y1301" i="28"/>
  <c r="R1302" i="28"/>
  <c r="S1302" i="28"/>
  <c r="U1302" i="28"/>
  <c r="V1302" i="28"/>
  <c r="W1302" i="28"/>
  <c r="Y1302" i="28"/>
  <c r="R1303" i="28"/>
  <c r="S1303" i="28"/>
  <c r="X1303" i="28"/>
  <c r="U1303" i="28"/>
  <c r="V1303" i="28"/>
  <c r="W1303" i="28"/>
  <c r="Y1303" i="28"/>
  <c r="R1304" i="28"/>
  <c r="S1304" i="28"/>
  <c r="X1304" i="28"/>
  <c r="U1304" i="28"/>
  <c r="V1304" i="28"/>
  <c r="W1304" i="28"/>
  <c r="Y1304" i="28"/>
  <c r="R1305" i="28"/>
  <c r="S1305" i="28"/>
  <c r="U1305" i="28"/>
  <c r="V1305" i="28"/>
  <c r="W1305" i="28"/>
  <c r="Y1305" i="28"/>
  <c r="R1306" i="28"/>
  <c r="S1306" i="28"/>
  <c r="U1306" i="28"/>
  <c r="V1306" i="28"/>
  <c r="W1306" i="28"/>
  <c r="Y1306" i="28"/>
  <c r="R1307" i="28"/>
  <c r="S1307" i="28"/>
  <c r="U1307" i="28"/>
  <c r="V1307" i="28"/>
  <c r="W1307" i="28"/>
  <c r="Y1307" i="28"/>
  <c r="R1308" i="28"/>
  <c r="S1308" i="28"/>
  <c r="U1308" i="28"/>
  <c r="V1308" i="28"/>
  <c r="W1308" i="28"/>
  <c r="Y1308" i="28"/>
  <c r="R1309" i="28"/>
  <c r="S1309" i="28"/>
  <c r="U1309" i="28"/>
  <c r="V1309" i="28"/>
  <c r="W1309" i="28"/>
  <c r="Y1309" i="28"/>
  <c r="R1310" i="28"/>
  <c r="S1310" i="28"/>
  <c r="U1310" i="28"/>
  <c r="V1310" i="28"/>
  <c r="W1310" i="28"/>
  <c r="Y1310" i="28"/>
  <c r="R266" i="28"/>
  <c r="S266" i="28"/>
  <c r="U266" i="28"/>
  <c r="V266" i="28"/>
  <c r="W266" i="28"/>
  <c r="Y266" i="28"/>
  <c r="R267" i="28"/>
  <c r="S267" i="28"/>
  <c r="U267" i="28"/>
  <c r="V267" i="28"/>
  <c r="W267" i="28"/>
  <c r="Y267" i="28"/>
  <c r="R268" i="28"/>
  <c r="S268" i="28"/>
  <c r="U268" i="28"/>
  <c r="V268" i="28"/>
  <c r="W268" i="28"/>
  <c r="Y268" i="28"/>
  <c r="R269" i="28"/>
  <c r="S269" i="28"/>
  <c r="U269" i="28"/>
  <c r="V269" i="28"/>
  <c r="W269" i="28"/>
  <c r="Y269" i="28"/>
  <c r="R270" i="28"/>
  <c r="S270" i="28"/>
  <c r="U270" i="28"/>
  <c r="V270" i="28"/>
  <c r="W270" i="28"/>
  <c r="Y270" i="28"/>
  <c r="R271" i="28"/>
  <c r="S271" i="28"/>
  <c r="U271" i="28"/>
  <c r="V271" i="28"/>
  <c r="W271" i="28"/>
  <c r="Y271" i="28"/>
  <c r="R272" i="28"/>
  <c r="S272" i="28"/>
  <c r="X272" i="28"/>
  <c r="U272" i="28"/>
  <c r="V272" i="28"/>
  <c r="W272" i="28"/>
  <c r="Y272" i="28"/>
  <c r="R273" i="28"/>
  <c r="S273" i="28"/>
  <c r="U273" i="28"/>
  <c r="V273" i="28"/>
  <c r="W273" i="28"/>
  <c r="Y273" i="28"/>
  <c r="R274" i="28"/>
  <c r="S274" i="28"/>
  <c r="X274" i="28"/>
  <c r="U274" i="28"/>
  <c r="V274" i="28"/>
  <c r="W274" i="28"/>
  <c r="Y274" i="28"/>
  <c r="R275" i="28"/>
  <c r="S275" i="28"/>
  <c r="U275" i="28"/>
  <c r="V275" i="28"/>
  <c r="W275" i="28"/>
  <c r="Y275" i="28"/>
  <c r="R276" i="28"/>
  <c r="S276" i="28"/>
  <c r="U276" i="28"/>
  <c r="V276" i="28"/>
  <c r="W276" i="28"/>
  <c r="Y276" i="28"/>
  <c r="R277" i="28"/>
  <c r="S277" i="28"/>
  <c r="U277" i="28"/>
  <c r="V277" i="28"/>
  <c r="W277" i="28"/>
  <c r="Y277" i="28"/>
  <c r="R278" i="28"/>
  <c r="S278" i="28"/>
  <c r="U278" i="28"/>
  <c r="V278" i="28"/>
  <c r="W278" i="28"/>
  <c r="Y278" i="28"/>
  <c r="R279" i="28"/>
  <c r="S279" i="28"/>
  <c r="U279" i="28"/>
  <c r="V279" i="28"/>
  <c r="W279" i="28"/>
  <c r="Y279" i="28"/>
  <c r="R280" i="28"/>
  <c r="S280" i="28"/>
  <c r="X280" i="28"/>
  <c r="U280" i="28"/>
  <c r="V280" i="28"/>
  <c r="W280" i="28"/>
  <c r="Y280" i="28"/>
  <c r="R281" i="28"/>
  <c r="S281" i="28"/>
  <c r="U281" i="28"/>
  <c r="V281" i="28"/>
  <c r="W281" i="28"/>
  <c r="Y281" i="28"/>
  <c r="R282" i="28"/>
  <c r="S282" i="28"/>
  <c r="U282" i="28"/>
  <c r="V282" i="28"/>
  <c r="W282" i="28"/>
  <c r="Y282" i="28"/>
  <c r="R283" i="28"/>
  <c r="S283" i="28"/>
  <c r="U283" i="28"/>
  <c r="V283" i="28"/>
  <c r="W283" i="28"/>
  <c r="Y283" i="28"/>
  <c r="R284" i="28"/>
  <c r="S284" i="28"/>
  <c r="U284" i="28"/>
  <c r="V284" i="28"/>
  <c r="W284" i="28"/>
  <c r="Y284" i="28"/>
  <c r="R285" i="28"/>
  <c r="S285" i="28"/>
  <c r="U285" i="28"/>
  <c r="V285" i="28"/>
  <c r="W285" i="28"/>
  <c r="Y285" i="28"/>
  <c r="R286" i="28"/>
  <c r="S286" i="28"/>
  <c r="U286" i="28"/>
  <c r="V286" i="28"/>
  <c r="W286" i="28"/>
  <c r="Y286" i="28"/>
  <c r="R287" i="28"/>
  <c r="S287" i="28"/>
  <c r="U287" i="28"/>
  <c r="V287" i="28"/>
  <c r="W287" i="28"/>
  <c r="Y287" i="28"/>
  <c r="R288" i="28"/>
  <c r="S288" i="28"/>
  <c r="X288" i="28"/>
  <c r="U288" i="28"/>
  <c r="V288" i="28"/>
  <c r="W288" i="28"/>
  <c r="Y288" i="28"/>
  <c r="R289" i="28"/>
  <c r="S289" i="28"/>
  <c r="U289" i="28"/>
  <c r="V289" i="28"/>
  <c r="W289" i="28"/>
  <c r="Y289" i="28"/>
  <c r="R290" i="28"/>
  <c r="S290" i="28"/>
  <c r="U290" i="28"/>
  <c r="V290" i="28"/>
  <c r="W290" i="28"/>
  <c r="Y290" i="28"/>
  <c r="R291" i="28"/>
  <c r="S291" i="28"/>
  <c r="U291" i="28"/>
  <c r="V291" i="28"/>
  <c r="W291" i="28"/>
  <c r="Y291" i="28"/>
  <c r="R292" i="28"/>
  <c r="S292" i="28"/>
  <c r="U292" i="28"/>
  <c r="V292" i="28"/>
  <c r="W292" i="28"/>
  <c r="Y292" i="28"/>
  <c r="R293" i="28"/>
  <c r="S293" i="28"/>
  <c r="U293" i="28"/>
  <c r="V293" i="28"/>
  <c r="W293" i="28"/>
  <c r="Y293" i="28"/>
  <c r="R294" i="28"/>
  <c r="S294" i="28"/>
  <c r="U294" i="28"/>
  <c r="V294" i="28"/>
  <c r="W294" i="28"/>
  <c r="Y294" i="28"/>
  <c r="R295" i="28"/>
  <c r="S295" i="28"/>
  <c r="U295" i="28"/>
  <c r="V295" i="28"/>
  <c r="W295" i="28"/>
  <c r="Y295" i="28"/>
  <c r="R296" i="28"/>
  <c r="S296" i="28"/>
  <c r="X296" i="28"/>
  <c r="U296" i="28"/>
  <c r="V296" i="28"/>
  <c r="W296" i="28"/>
  <c r="Y296" i="28"/>
  <c r="R297" i="28"/>
  <c r="S297" i="28"/>
  <c r="X297" i="28"/>
  <c r="U297" i="28"/>
  <c r="V297" i="28"/>
  <c r="W297" i="28"/>
  <c r="Y297" i="28"/>
  <c r="R298" i="28"/>
  <c r="S298" i="28"/>
  <c r="X298" i="28"/>
  <c r="U298" i="28"/>
  <c r="V298" i="28"/>
  <c r="W298" i="28"/>
  <c r="Y298" i="28"/>
  <c r="R299" i="28"/>
  <c r="S299" i="28"/>
  <c r="U299" i="28"/>
  <c r="V299" i="28"/>
  <c r="W299" i="28"/>
  <c r="Y299" i="28"/>
  <c r="R300" i="28"/>
  <c r="S300" i="28"/>
  <c r="U300" i="28"/>
  <c r="V300" i="28"/>
  <c r="W300" i="28"/>
  <c r="Y300" i="28"/>
  <c r="R301" i="28"/>
  <c r="S301" i="28"/>
  <c r="U301" i="28"/>
  <c r="V301" i="28"/>
  <c r="W301" i="28"/>
  <c r="Y301" i="28"/>
  <c r="R302" i="28"/>
  <c r="S302" i="28"/>
  <c r="U302" i="28"/>
  <c r="V302" i="28"/>
  <c r="W302" i="28"/>
  <c r="Y302" i="28"/>
  <c r="R303" i="28"/>
  <c r="S303" i="28"/>
  <c r="U303" i="28"/>
  <c r="V303" i="28"/>
  <c r="W303" i="28"/>
  <c r="Y303" i="28"/>
  <c r="R304" i="28"/>
  <c r="S304" i="28"/>
  <c r="X304" i="28"/>
  <c r="U304" i="28"/>
  <c r="V304" i="28"/>
  <c r="W304" i="28"/>
  <c r="Y304" i="28"/>
  <c r="R305" i="28"/>
  <c r="S305" i="28"/>
  <c r="U305" i="28"/>
  <c r="V305" i="28"/>
  <c r="W305" i="28"/>
  <c r="Y305" i="28"/>
  <c r="R306" i="28"/>
  <c r="S306" i="28"/>
  <c r="U306" i="28"/>
  <c r="V306" i="28"/>
  <c r="W306" i="28"/>
  <c r="Y306" i="28"/>
  <c r="R307" i="28"/>
  <c r="S307" i="28"/>
  <c r="U307" i="28"/>
  <c r="V307" i="28"/>
  <c r="W307" i="28"/>
  <c r="Y307" i="28"/>
  <c r="R308" i="28"/>
  <c r="S308" i="28"/>
  <c r="U308" i="28"/>
  <c r="V308" i="28"/>
  <c r="W308" i="28"/>
  <c r="Y308" i="28"/>
  <c r="R309" i="28"/>
  <c r="S309" i="28"/>
  <c r="U309" i="28"/>
  <c r="V309" i="28"/>
  <c r="W309" i="28"/>
  <c r="Y309" i="28"/>
  <c r="R310" i="28"/>
  <c r="S310" i="28"/>
  <c r="U310" i="28"/>
  <c r="V310" i="28"/>
  <c r="W310" i="28"/>
  <c r="Y310" i="28"/>
  <c r="R311" i="28"/>
  <c r="S311" i="28"/>
  <c r="U311" i="28"/>
  <c r="V311" i="28"/>
  <c r="W311" i="28"/>
  <c r="Y311" i="28"/>
  <c r="R312" i="28"/>
  <c r="S312" i="28"/>
  <c r="X312" i="28"/>
  <c r="U312" i="28"/>
  <c r="V312" i="28"/>
  <c r="W312" i="28"/>
  <c r="Y312" i="28"/>
  <c r="R313" i="28"/>
  <c r="S313" i="28"/>
  <c r="U313" i="28"/>
  <c r="V313" i="28"/>
  <c r="W313" i="28"/>
  <c r="Y313" i="28"/>
  <c r="R314" i="28"/>
  <c r="S314" i="28"/>
  <c r="X314" i="28"/>
  <c r="U314" i="28"/>
  <c r="V314" i="28"/>
  <c r="W314" i="28"/>
  <c r="Y314" i="28"/>
  <c r="R315" i="28"/>
  <c r="S315" i="28"/>
  <c r="U315" i="28"/>
  <c r="V315" i="28"/>
  <c r="W315" i="28"/>
  <c r="Y315" i="28"/>
  <c r="R316" i="28"/>
  <c r="S316" i="28"/>
  <c r="U316" i="28"/>
  <c r="V316" i="28"/>
  <c r="W316" i="28"/>
  <c r="Y316" i="28"/>
  <c r="R317" i="28"/>
  <c r="S317" i="28"/>
  <c r="U317" i="28"/>
  <c r="V317" i="28"/>
  <c r="W317" i="28"/>
  <c r="Y317" i="28"/>
  <c r="R318" i="28"/>
  <c r="S318" i="28"/>
  <c r="U318" i="28"/>
  <c r="V318" i="28"/>
  <c r="W318" i="28"/>
  <c r="Y318" i="28"/>
  <c r="R319" i="28"/>
  <c r="S319" i="28"/>
  <c r="U319" i="28"/>
  <c r="V319" i="28"/>
  <c r="W319" i="28"/>
  <c r="Y319" i="28"/>
  <c r="R320" i="28"/>
  <c r="S320" i="28"/>
  <c r="X320" i="28"/>
  <c r="U320" i="28"/>
  <c r="V320" i="28"/>
  <c r="W320" i="28"/>
  <c r="Y320" i="28"/>
  <c r="R321" i="28"/>
  <c r="S321" i="28"/>
  <c r="X321" i="28"/>
  <c r="U321" i="28"/>
  <c r="V321" i="28"/>
  <c r="W321" i="28"/>
  <c r="Y321" i="28"/>
  <c r="R322" i="28"/>
  <c r="S322" i="28"/>
  <c r="X322" i="28"/>
  <c r="U322" i="28"/>
  <c r="V322" i="28"/>
  <c r="W322" i="28"/>
  <c r="Y322" i="28"/>
  <c r="R323" i="28"/>
  <c r="S323" i="28"/>
  <c r="U323" i="28"/>
  <c r="V323" i="28"/>
  <c r="W323" i="28"/>
  <c r="Y323" i="28"/>
  <c r="R324" i="28"/>
  <c r="S324" i="28"/>
  <c r="U324" i="28"/>
  <c r="V324" i="28"/>
  <c r="W324" i="28"/>
  <c r="Y324" i="28"/>
  <c r="R325" i="28"/>
  <c r="S325" i="28"/>
  <c r="U325" i="28"/>
  <c r="V325" i="28"/>
  <c r="W325" i="28"/>
  <c r="Y325" i="28"/>
  <c r="R326" i="28"/>
  <c r="S326" i="28"/>
  <c r="U326" i="28"/>
  <c r="V326" i="28"/>
  <c r="W326" i="28"/>
  <c r="Y326" i="28"/>
  <c r="R327" i="28"/>
  <c r="S327" i="28"/>
  <c r="U327" i="28"/>
  <c r="V327" i="28"/>
  <c r="W327" i="28"/>
  <c r="Y327" i="28"/>
  <c r="R328" i="28"/>
  <c r="S328" i="28"/>
  <c r="X328" i="28"/>
  <c r="U328" i="28"/>
  <c r="V328" i="28"/>
  <c r="W328" i="28"/>
  <c r="Y328" i="28"/>
  <c r="R329" i="28"/>
  <c r="S329" i="28"/>
  <c r="U329" i="28"/>
  <c r="V329" i="28"/>
  <c r="W329" i="28"/>
  <c r="Y329" i="28"/>
  <c r="R330" i="28"/>
  <c r="S330" i="28"/>
  <c r="X330" i="28"/>
  <c r="U330" i="28"/>
  <c r="V330" i="28"/>
  <c r="W330" i="28"/>
  <c r="Y330" i="28"/>
  <c r="R331" i="28"/>
  <c r="S331" i="28"/>
  <c r="U331" i="28"/>
  <c r="V331" i="28"/>
  <c r="W331" i="28"/>
  <c r="Y331" i="28"/>
  <c r="R332" i="28"/>
  <c r="S332" i="28"/>
  <c r="U332" i="28"/>
  <c r="V332" i="28"/>
  <c r="W332" i="28"/>
  <c r="Y332" i="28"/>
  <c r="R333" i="28"/>
  <c r="S333" i="28"/>
  <c r="U333" i="28"/>
  <c r="V333" i="28"/>
  <c r="W333" i="28"/>
  <c r="Y333" i="28"/>
  <c r="R334" i="28"/>
  <c r="S334" i="28"/>
  <c r="U334" i="28"/>
  <c r="V334" i="28"/>
  <c r="W334" i="28"/>
  <c r="Y334" i="28"/>
  <c r="R335" i="28"/>
  <c r="S335" i="28"/>
  <c r="U335" i="28"/>
  <c r="V335" i="28"/>
  <c r="W335" i="28"/>
  <c r="Y335" i="28"/>
  <c r="R336" i="28"/>
  <c r="S336" i="28"/>
  <c r="X336" i="28"/>
  <c r="U336" i="28"/>
  <c r="V336" i="28"/>
  <c r="W336" i="28"/>
  <c r="Y336" i="28"/>
  <c r="R337" i="28"/>
  <c r="S337" i="28"/>
  <c r="U337" i="28"/>
  <c r="V337" i="28"/>
  <c r="W337" i="28"/>
  <c r="Y337" i="28"/>
  <c r="R338" i="28"/>
  <c r="S338" i="28"/>
  <c r="U338" i="28"/>
  <c r="V338" i="28"/>
  <c r="W338" i="28"/>
  <c r="Y338" i="28"/>
  <c r="R339" i="28"/>
  <c r="S339" i="28"/>
  <c r="U339" i="28"/>
  <c r="V339" i="28"/>
  <c r="W339" i="28"/>
  <c r="Y339" i="28"/>
  <c r="R340" i="28"/>
  <c r="S340" i="28"/>
  <c r="U340" i="28"/>
  <c r="V340" i="28"/>
  <c r="W340" i="28"/>
  <c r="Y340" i="28"/>
  <c r="R341" i="28"/>
  <c r="S341" i="28"/>
  <c r="U341" i="28"/>
  <c r="V341" i="28"/>
  <c r="W341" i="28"/>
  <c r="Y341" i="28"/>
  <c r="R342" i="28"/>
  <c r="S342" i="28"/>
  <c r="U342" i="28"/>
  <c r="V342" i="28"/>
  <c r="W342" i="28"/>
  <c r="Y342" i="28"/>
  <c r="R343" i="28"/>
  <c r="S343" i="28"/>
  <c r="U343" i="28"/>
  <c r="V343" i="28"/>
  <c r="W343" i="28"/>
  <c r="Y343" i="28"/>
  <c r="R344" i="28"/>
  <c r="S344" i="28"/>
  <c r="X344" i="28"/>
  <c r="U344" i="28"/>
  <c r="V344" i="28"/>
  <c r="W344" i="28"/>
  <c r="Y344" i="28"/>
  <c r="R345" i="28"/>
  <c r="S345" i="28"/>
  <c r="U345" i="28"/>
  <c r="V345" i="28"/>
  <c r="W345" i="28"/>
  <c r="Y345" i="28"/>
  <c r="R346" i="28"/>
  <c r="S346" i="28"/>
  <c r="X346" i="28"/>
  <c r="U346" i="28"/>
  <c r="V346" i="28"/>
  <c r="W346" i="28"/>
  <c r="Y346" i="28"/>
  <c r="R347" i="28"/>
  <c r="S347" i="28"/>
  <c r="U347" i="28"/>
  <c r="V347" i="28"/>
  <c r="W347" i="28"/>
  <c r="Y347" i="28"/>
  <c r="R348" i="28"/>
  <c r="S348" i="28"/>
  <c r="U348" i="28"/>
  <c r="V348" i="28"/>
  <c r="W348" i="28"/>
  <c r="Y348" i="28"/>
  <c r="R349" i="28"/>
  <c r="S349" i="28"/>
  <c r="U349" i="28"/>
  <c r="V349" i="28"/>
  <c r="W349" i="28"/>
  <c r="Y349" i="28"/>
  <c r="R350" i="28"/>
  <c r="S350" i="28"/>
  <c r="U350" i="28"/>
  <c r="V350" i="28"/>
  <c r="W350" i="28"/>
  <c r="Y350" i="28"/>
  <c r="R351" i="28"/>
  <c r="S351" i="28"/>
  <c r="X351" i="28"/>
  <c r="U351" i="28"/>
  <c r="V351" i="28"/>
  <c r="W351" i="28"/>
  <c r="Y351" i="28"/>
  <c r="R352" i="28"/>
  <c r="S352" i="28"/>
  <c r="X352" i="28"/>
  <c r="U352" i="28"/>
  <c r="V352" i="28"/>
  <c r="W352" i="28"/>
  <c r="Y352" i="28"/>
  <c r="R353" i="28"/>
  <c r="S353" i="28"/>
  <c r="U353" i="28"/>
  <c r="V353" i="28"/>
  <c r="W353" i="28"/>
  <c r="Y353" i="28"/>
  <c r="R354" i="28"/>
  <c r="S354" i="28"/>
  <c r="U354" i="28"/>
  <c r="V354" i="28"/>
  <c r="W354" i="28"/>
  <c r="Y354" i="28"/>
  <c r="R355" i="28"/>
  <c r="S355" i="28"/>
  <c r="U355" i="28"/>
  <c r="V355" i="28"/>
  <c r="W355" i="28"/>
  <c r="Y355" i="28"/>
  <c r="R356" i="28"/>
  <c r="S356" i="28"/>
  <c r="U356" i="28"/>
  <c r="V356" i="28"/>
  <c r="W356" i="28"/>
  <c r="Y356" i="28"/>
  <c r="R357" i="28"/>
  <c r="S357" i="28"/>
  <c r="U357" i="28"/>
  <c r="V357" i="28"/>
  <c r="W357" i="28"/>
  <c r="Y357" i="28"/>
  <c r="R358" i="28"/>
  <c r="S358" i="28"/>
  <c r="U358" i="28"/>
  <c r="V358" i="28"/>
  <c r="W358" i="28"/>
  <c r="Y358" i="28"/>
  <c r="R359" i="28"/>
  <c r="S359" i="28"/>
  <c r="U359" i="28"/>
  <c r="V359" i="28"/>
  <c r="W359" i="28"/>
  <c r="Y359" i="28"/>
  <c r="R360" i="28"/>
  <c r="S360" i="28"/>
  <c r="X360" i="28"/>
  <c r="U360" i="28"/>
  <c r="V360" i="28"/>
  <c r="W360" i="28"/>
  <c r="Y360" i="28"/>
  <c r="R361" i="28"/>
  <c r="S361" i="28"/>
  <c r="U361" i="28"/>
  <c r="V361" i="28"/>
  <c r="W361" i="28"/>
  <c r="Y361" i="28"/>
  <c r="R362" i="28"/>
  <c r="S362" i="28"/>
  <c r="X362" i="28"/>
  <c r="U362" i="28"/>
  <c r="V362" i="28"/>
  <c r="W362" i="28"/>
  <c r="Y362" i="28"/>
  <c r="R363" i="28"/>
  <c r="S363" i="28"/>
  <c r="U363" i="28"/>
  <c r="V363" i="28"/>
  <c r="W363" i="28"/>
  <c r="Y363" i="28"/>
  <c r="R364" i="28"/>
  <c r="S364" i="28"/>
  <c r="U364" i="28"/>
  <c r="V364" i="28"/>
  <c r="W364" i="28"/>
  <c r="Y364" i="28"/>
  <c r="R365" i="28"/>
  <c r="S365" i="28"/>
  <c r="U365" i="28"/>
  <c r="V365" i="28"/>
  <c r="W365" i="28"/>
  <c r="Y365" i="28"/>
  <c r="R366" i="28"/>
  <c r="S366" i="28"/>
  <c r="X366" i="28"/>
  <c r="U366" i="28"/>
  <c r="V366" i="28"/>
  <c r="W366" i="28"/>
  <c r="Y366" i="28"/>
  <c r="R367" i="28"/>
  <c r="S367" i="28"/>
  <c r="U367" i="28"/>
  <c r="V367" i="28"/>
  <c r="W367" i="28"/>
  <c r="Y367" i="28"/>
  <c r="R368" i="28"/>
  <c r="S368" i="28"/>
  <c r="X368" i="28"/>
  <c r="U368" i="28"/>
  <c r="V368" i="28"/>
  <c r="W368" i="28"/>
  <c r="Y368" i="28"/>
  <c r="R369" i="28"/>
  <c r="S369" i="28"/>
  <c r="U369" i="28"/>
  <c r="V369" i="28"/>
  <c r="W369" i="28"/>
  <c r="Y369" i="28"/>
  <c r="R370" i="28"/>
  <c r="S370" i="28"/>
  <c r="U370" i="28"/>
  <c r="V370" i="28"/>
  <c r="W370" i="28"/>
  <c r="Y370" i="28"/>
  <c r="R371" i="28"/>
  <c r="S371" i="28"/>
  <c r="U371" i="28"/>
  <c r="V371" i="28"/>
  <c r="W371" i="28"/>
  <c r="Y371" i="28"/>
  <c r="R372" i="28"/>
  <c r="S372" i="28"/>
  <c r="U372" i="28"/>
  <c r="V372" i="28"/>
  <c r="W372" i="28"/>
  <c r="Y372" i="28"/>
  <c r="R373" i="28"/>
  <c r="S373" i="28"/>
  <c r="U373" i="28"/>
  <c r="V373" i="28"/>
  <c r="W373" i="28"/>
  <c r="Y373" i="28"/>
  <c r="R374" i="28"/>
  <c r="S374" i="28"/>
  <c r="U374" i="28"/>
  <c r="V374" i="28"/>
  <c r="W374" i="28"/>
  <c r="Y374" i="28"/>
  <c r="R375" i="28"/>
  <c r="S375" i="28"/>
  <c r="U375" i="28"/>
  <c r="V375" i="28"/>
  <c r="W375" i="28"/>
  <c r="Y375" i="28"/>
  <c r="R376" i="28"/>
  <c r="S376" i="28"/>
  <c r="X376" i="28"/>
  <c r="U376" i="28"/>
  <c r="V376" i="28"/>
  <c r="W376" i="28"/>
  <c r="Y376" i="28"/>
  <c r="R377" i="28"/>
  <c r="S377" i="28"/>
  <c r="U377" i="28"/>
  <c r="V377" i="28"/>
  <c r="W377" i="28"/>
  <c r="Y377" i="28"/>
  <c r="R378" i="28"/>
  <c r="S378" i="28"/>
  <c r="X378" i="28"/>
  <c r="U378" i="28"/>
  <c r="V378" i="28"/>
  <c r="W378" i="28"/>
  <c r="Y378" i="28"/>
  <c r="R379" i="28"/>
  <c r="S379" i="28"/>
  <c r="U379" i="28"/>
  <c r="V379" i="28"/>
  <c r="W379" i="28"/>
  <c r="Y379" i="28"/>
  <c r="R380" i="28"/>
  <c r="S380" i="28"/>
  <c r="U380" i="28"/>
  <c r="V380" i="28"/>
  <c r="W380" i="28"/>
  <c r="Y380" i="28"/>
  <c r="R381" i="28"/>
  <c r="S381" i="28"/>
  <c r="U381" i="28"/>
  <c r="V381" i="28"/>
  <c r="W381" i="28"/>
  <c r="Y381" i="28"/>
  <c r="R382" i="28"/>
  <c r="S382" i="28"/>
  <c r="U382" i="28"/>
  <c r="V382" i="28"/>
  <c r="W382" i="28"/>
  <c r="Y382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G279" i="21"/>
  <c r="G307" i="21"/>
  <c r="G156" i="21"/>
  <c r="G155" i="21"/>
  <c r="G278" i="21"/>
  <c r="G277" i="21"/>
  <c r="G276" i="21"/>
  <c r="G275" i="21"/>
  <c r="G274" i="21"/>
  <c r="G273" i="21"/>
  <c r="G272" i="21"/>
  <c r="G271" i="21"/>
  <c r="G306" i="21"/>
  <c r="G154" i="21"/>
  <c r="G270" i="21"/>
  <c r="G153" i="21"/>
  <c r="G269" i="21"/>
  <c r="G268" i="21"/>
  <c r="G267" i="21"/>
  <c r="G266" i="21"/>
  <c r="G265" i="21"/>
  <c r="G264" i="21"/>
  <c r="G152" i="21"/>
  <c r="G263" i="21"/>
  <c r="G151" i="21"/>
  <c r="G262" i="21"/>
  <c r="G305" i="21"/>
  <c r="G304" i="21"/>
  <c r="G261" i="21"/>
  <c r="G260" i="21"/>
  <c r="G150" i="21"/>
  <c r="G303" i="21"/>
  <c r="G259" i="21"/>
  <c r="G302" i="21"/>
  <c r="G149" i="21"/>
  <c r="G258" i="21"/>
  <c r="G257" i="21"/>
  <c r="G100" i="21"/>
  <c r="G99" i="21"/>
  <c r="G256" i="21"/>
  <c r="G148" i="21"/>
  <c r="G301" i="21"/>
  <c r="G255" i="21"/>
  <c r="G254" i="21"/>
  <c r="G253" i="21"/>
  <c r="G252" i="21"/>
  <c r="G300" i="21"/>
  <c r="G251" i="21"/>
  <c r="G299" i="21"/>
  <c r="G298" i="21"/>
  <c r="G147" i="21"/>
  <c r="G250" i="21"/>
  <c r="G297" i="21"/>
  <c r="G146" i="21"/>
  <c r="G249" i="21"/>
  <c r="G248" i="21"/>
  <c r="G247" i="21"/>
  <c r="G296" i="21"/>
  <c r="G246" i="21"/>
  <c r="G245" i="21"/>
  <c r="G244" i="21"/>
  <c r="G295" i="21"/>
  <c r="G243" i="21"/>
  <c r="G242" i="21"/>
  <c r="G241" i="21"/>
  <c r="G240" i="21"/>
  <c r="G239" i="21"/>
  <c r="G98" i="21"/>
  <c r="G97" i="21"/>
  <c r="G238" i="21"/>
  <c r="G237" i="21"/>
  <c r="G236" i="21"/>
  <c r="G235" i="21"/>
  <c r="G234" i="21"/>
  <c r="G294" i="21"/>
  <c r="G145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144" i="21"/>
  <c r="G221" i="21"/>
  <c r="G293" i="21"/>
  <c r="G143" i="21"/>
  <c r="G220" i="21"/>
  <c r="G219" i="21"/>
  <c r="G218" i="21"/>
  <c r="G96" i="21"/>
  <c r="G95" i="21"/>
  <c r="G142" i="21"/>
  <c r="G141" i="21"/>
  <c r="G292" i="21"/>
  <c r="G217" i="21"/>
  <c r="G216" i="21"/>
  <c r="G215" i="21"/>
  <c r="G140" i="21"/>
  <c r="G214" i="21"/>
  <c r="G213" i="21"/>
  <c r="G212" i="21"/>
  <c r="G139" i="21"/>
  <c r="G138" i="21"/>
  <c r="G211" i="21"/>
  <c r="G137" i="21"/>
  <c r="G136" i="21"/>
  <c r="G135" i="21"/>
  <c r="G210" i="21"/>
  <c r="G134" i="21"/>
  <c r="G209" i="21"/>
  <c r="G208" i="21"/>
  <c r="G133" i="21"/>
  <c r="G207" i="21"/>
  <c r="G206" i="21"/>
  <c r="G132" i="21"/>
  <c r="G205" i="21"/>
  <c r="G204" i="21"/>
  <c r="G203" i="21"/>
  <c r="G202" i="21"/>
  <c r="G201" i="21"/>
  <c r="G200" i="21"/>
  <c r="G131" i="21"/>
  <c r="G199" i="21"/>
  <c r="G130" i="21"/>
  <c r="G129" i="21"/>
  <c r="G94" i="21"/>
  <c r="G291" i="21"/>
  <c r="G128" i="21"/>
  <c r="G198" i="21"/>
  <c r="G127" i="21"/>
  <c r="G126" i="21"/>
  <c r="G197" i="21"/>
  <c r="G196" i="21"/>
  <c r="G290" i="21"/>
  <c r="G195" i="21"/>
  <c r="G194" i="21"/>
  <c r="G125" i="21"/>
  <c r="G193" i="21"/>
  <c r="G192" i="21"/>
  <c r="G191" i="21"/>
  <c r="G124" i="21"/>
  <c r="G190" i="21"/>
  <c r="G189" i="21"/>
  <c r="G93" i="21"/>
  <c r="G123" i="21"/>
  <c r="G188" i="21"/>
  <c r="G187" i="21"/>
  <c r="G122" i="21"/>
  <c r="G186" i="21"/>
  <c r="G185" i="21"/>
  <c r="G121" i="21"/>
  <c r="G289" i="21"/>
  <c r="G184" i="21"/>
  <c r="G120" i="21"/>
  <c r="G119" i="21"/>
  <c r="G183" i="21"/>
  <c r="G288" i="21"/>
  <c r="G118" i="21"/>
  <c r="G117" i="21"/>
  <c r="G287" i="21"/>
  <c r="G182" i="21"/>
  <c r="G116" i="21"/>
  <c r="G181" i="21"/>
  <c r="G115" i="21"/>
  <c r="G114" i="21"/>
  <c r="G113" i="21"/>
  <c r="G180" i="21"/>
  <c r="G179" i="21"/>
  <c r="G178" i="21"/>
  <c r="G177" i="21"/>
  <c r="G112" i="21"/>
  <c r="G286" i="21"/>
  <c r="G176" i="21"/>
  <c r="G111" i="21"/>
  <c r="G101" i="21"/>
  <c r="G285" i="21"/>
  <c r="G175" i="21"/>
  <c r="G110" i="21"/>
  <c r="G109" i="21"/>
  <c r="G284" i="21"/>
  <c r="G174" i="21"/>
  <c r="G173" i="21"/>
  <c r="G108" i="21"/>
  <c r="G283" i="21"/>
  <c r="G172" i="21"/>
  <c r="G171" i="21"/>
  <c r="G107" i="21"/>
  <c r="G170" i="21"/>
  <c r="G106" i="21"/>
  <c r="G169" i="21"/>
  <c r="G105" i="21"/>
  <c r="G282" i="21"/>
  <c r="G168" i="21"/>
  <c r="G104" i="21"/>
  <c r="G103" i="21"/>
  <c r="G281" i="21"/>
  <c r="G167" i="21"/>
  <c r="G166" i="21"/>
  <c r="G165" i="21"/>
  <c r="G164" i="21"/>
  <c r="G280" i="21"/>
  <c r="G163" i="21"/>
  <c r="G162" i="21"/>
  <c r="G161" i="21"/>
  <c r="G160" i="21"/>
  <c r="G159" i="21"/>
  <c r="G102" i="21"/>
  <c r="G158" i="21"/>
  <c r="G157" i="21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" i="25"/>
  <c r="O632" i="28"/>
  <c r="O633" i="28"/>
  <c r="O634" i="28"/>
  <c r="O635" i="28"/>
  <c r="O636" i="28"/>
  <c r="O637" i="28"/>
  <c r="O638" i="28"/>
  <c r="O639" i="28"/>
  <c r="O640" i="28"/>
  <c r="O641" i="28"/>
  <c r="O642" i="28"/>
  <c r="O643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131" i="28"/>
  <c r="O132" i="28"/>
  <c r="O133" i="28"/>
  <c r="O134" i="28"/>
  <c r="O135" i="28"/>
  <c r="O136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4" i="28"/>
  <c r="O585" i="28"/>
  <c r="O586" i="28"/>
  <c r="O587" i="28"/>
  <c r="O588" i="28"/>
  <c r="O589" i="28"/>
  <c r="O590" i="28"/>
  <c r="O591" i="28"/>
  <c r="O583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630" i="28"/>
  <c r="O631" i="28"/>
  <c r="Q2233" i="28"/>
  <c r="Q2232" i="28"/>
  <c r="Q2231" i="28"/>
  <c r="Q2230" i="28"/>
  <c r="Q2229" i="28"/>
  <c r="Q2228" i="28"/>
  <c r="Q2227" i="28"/>
  <c r="Q2226" i="28"/>
  <c r="Q2225" i="28"/>
  <c r="Q2224" i="28"/>
  <c r="Q2223" i="28"/>
  <c r="Q2222" i="28"/>
  <c r="Q2221" i="28"/>
  <c r="Q2220" i="28"/>
  <c r="Q2219" i="28"/>
  <c r="Q2218" i="28"/>
  <c r="Q2217" i="28"/>
  <c r="Q2216" i="28"/>
  <c r="Q2215" i="28"/>
  <c r="Q2214" i="28"/>
  <c r="Q2213" i="28"/>
  <c r="Q2212" i="28"/>
  <c r="Q2211" i="28"/>
  <c r="Q2210" i="28"/>
  <c r="Q2209" i="28"/>
  <c r="Q2208" i="28"/>
  <c r="Q2207" i="28"/>
  <c r="Q2206" i="28"/>
  <c r="Q2205" i="28"/>
  <c r="Q2204" i="28"/>
  <c r="Q2203" i="28"/>
  <c r="Q2202" i="28"/>
  <c r="Q2201" i="28"/>
  <c r="Q2200" i="28"/>
  <c r="Q2199" i="28"/>
  <c r="Q2198" i="28"/>
  <c r="Q2197" i="28"/>
  <c r="Q2196" i="28"/>
  <c r="Q2195" i="28"/>
  <c r="Q2194" i="28"/>
  <c r="Q2193" i="28"/>
  <c r="Q2192" i="28"/>
  <c r="Q2191" i="28"/>
  <c r="Q2190" i="28"/>
  <c r="Q2189" i="28"/>
  <c r="Q2188" i="28"/>
  <c r="Q2187" i="28"/>
  <c r="Q2186" i="28"/>
  <c r="Q2185" i="28"/>
  <c r="Q2184" i="28"/>
  <c r="Q2183" i="28"/>
  <c r="Q2182" i="28"/>
  <c r="Q2181" i="28"/>
  <c r="Q2180" i="28"/>
  <c r="Q2179" i="28"/>
  <c r="Q2178" i="28"/>
  <c r="Q2177" i="28"/>
  <c r="Q2176" i="28"/>
  <c r="Q2175" i="28"/>
  <c r="Q2174" i="28"/>
  <c r="Q2173" i="28"/>
  <c r="Q2172" i="28"/>
  <c r="Q2171" i="28"/>
  <c r="Q2170" i="28"/>
  <c r="Q2169" i="28"/>
  <c r="Q2168" i="28"/>
  <c r="Q2167" i="28"/>
  <c r="Q2166" i="28"/>
  <c r="Q2165" i="28"/>
  <c r="Q2164" i="28"/>
  <c r="Q2163" i="28"/>
  <c r="Q2162" i="28"/>
  <c r="Q2161" i="28"/>
  <c r="Q2160" i="28"/>
  <c r="Q2159" i="28"/>
  <c r="Q2158" i="28"/>
  <c r="Q2157" i="28"/>
  <c r="Q2156" i="28"/>
  <c r="Q2155" i="28"/>
  <c r="Q2154" i="28"/>
  <c r="Q2153" i="28"/>
  <c r="Q2152" i="28"/>
  <c r="Q2151" i="28"/>
  <c r="Q2150" i="28"/>
  <c r="Q2149" i="28"/>
  <c r="Q2148" i="28"/>
  <c r="Q2147" i="28"/>
  <c r="Q2146" i="28"/>
  <c r="Q2145" i="28"/>
  <c r="Q2144" i="28"/>
  <c r="Q2143" i="28"/>
  <c r="Q2142" i="28"/>
  <c r="Q2141" i="28"/>
  <c r="Q2140" i="28"/>
  <c r="Q2139" i="28"/>
  <c r="Q2138" i="28"/>
  <c r="Q2137" i="28"/>
  <c r="Q2136" i="28"/>
  <c r="Q2135" i="28"/>
  <c r="Q2134" i="28"/>
  <c r="Q2133" i="28"/>
  <c r="Q2132" i="28"/>
  <c r="Q2131" i="28"/>
  <c r="Q2130" i="28"/>
  <c r="Q2129" i="28"/>
  <c r="Q2128" i="28"/>
  <c r="Q2127" i="28"/>
  <c r="Q2126" i="28"/>
  <c r="Q2125" i="28"/>
  <c r="Q2124" i="28"/>
  <c r="Q2123" i="28"/>
  <c r="Q2122" i="28"/>
  <c r="Q2121" i="28"/>
  <c r="Q2120" i="28"/>
  <c r="Q2119" i="28"/>
  <c r="Q2118" i="28"/>
  <c r="Q2117" i="28"/>
  <c r="Q2116" i="28"/>
  <c r="Q2115" i="28"/>
  <c r="Q2114" i="28"/>
  <c r="Q2113" i="28"/>
  <c r="Q2112" i="28"/>
  <c r="Q2111" i="28"/>
  <c r="Q2110" i="28"/>
  <c r="Q2109" i="28"/>
  <c r="Q2108" i="28"/>
  <c r="Q2107" i="28"/>
  <c r="Q2106" i="28"/>
  <c r="Q2105" i="28"/>
  <c r="Q2104" i="28"/>
  <c r="Q2103" i="28"/>
  <c r="Q2102" i="28"/>
  <c r="Q2101" i="28"/>
  <c r="Q2100" i="28"/>
  <c r="Q2099" i="28"/>
  <c r="Q2098" i="28"/>
  <c r="Q2097" i="28"/>
  <c r="Q2096" i="28"/>
  <c r="Q2095" i="28"/>
  <c r="Q2094" i="28"/>
  <c r="Q2093" i="28"/>
  <c r="Q2092" i="28"/>
  <c r="Q2091" i="28"/>
  <c r="Q2090" i="28"/>
  <c r="Q2089" i="28"/>
  <c r="Q2088" i="28"/>
  <c r="Q2087" i="28"/>
  <c r="Q2086" i="28"/>
  <c r="Q2085" i="28"/>
  <c r="Q2084" i="28"/>
  <c r="Q2083" i="28"/>
  <c r="Q2082" i="28"/>
  <c r="Q2081" i="28"/>
  <c r="Q2080" i="28"/>
  <c r="Q2079" i="28"/>
  <c r="Q2078" i="28"/>
  <c r="Q2077" i="28"/>
  <c r="Q2076" i="28"/>
  <c r="Q2075" i="28"/>
  <c r="Q2074" i="28"/>
  <c r="Q2073" i="28"/>
  <c r="Q2072" i="28"/>
  <c r="Q2071" i="28"/>
  <c r="Q2070" i="28"/>
  <c r="Q2069" i="28"/>
  <c r="Q2068" i="28"/>
  <c r="Q2067" i="28"/>
  <c r="Q2066" i="28"/>
  <c r="Q2065" i="28"/>
  <c r="Q2064" i="28"/>
  <c r="Q2063" i="28"/>
  <c r="Q2062" i="28"/>
  <c r="Q2061" i="28"/>
  <c r="Q2060" i="28"/>
  <c r="Q2059" i="28"/>
  <c r="Q2058" i="28"/>
  <c r="Q2057" i="28"/>
  <c r="Q2056" i="28"/>
  <c r="Q2055" i="28"/>
  <c r="Q2054" i="28"/>
  <c r="Q2053" i="28"/>
  <c r="Q2052" i="28"/>
  <c r="Q2051" i="28"/>
  <c r="Q2050" i="28"/>
  <c r="Q2049" i="28"/>
  <c r="Q2048" i="28"/>
  <c r="Q2047" i="28"/>
  <c r="Q2046" i="28"/>
  <c r="Q2045" i="28"/>
  <c r="Q2044" i="28"/>
  <c r="Q2043" i="28"/>
  <c r="Q2042" i="28"/>
  <c r="Q2041" i="28"/>
  <c r="Q2040" i="28"/>
  <c r="Q2039" i="28"/>
  <c r="Q2038" i="28"/>
  <c r="Q2037" i="28"/>
  <c r="Q2036" i="28"/>
  <c r="Q2035" i="28"/>
  <c r="Q2034" i="28"/>
  <c r="Q2033" i="28"/>
  <c r="Q2032" i="28"/>
  <c r="Q2031" i="28"/>
  <c r="Q2030" i="28"/>
  <c r="Q2029" i="28"/>
  <c r="Q2028" i="28"/>
  <c r="Q2027" i="28"/>
  <c r="Q2026" i="28"/>
  <c r="Q2025" i="28"/>
  <c r="Q2024" i="28"/>
  <c r="Q2023" i="28"/>
  <c r="Q2022" i="28"/>
  <c r="Q2021" i="28"/>
  <c r="Q2020" i="28"/>
  <c r="Q2019" i="28"/>
  <c r="Q2018" i="28"/>
  <c r="Q2017" i="28"/>
  <c r="Q2016" i="28"/>
  <c r="Q2015" i="28"/>
  <c r="Q2014" i="28"/>
  <c r="Q2013" i="28"/>
  <c r="Q2012" i="28"/>
  <c r="Q2011" i="28"/>
  <c r="Q2010" i="28"/>
  <c r="Q2009" i="28"/>
  <c r="Q2008" i="28"/>
  <c r="Q2007" i="28"/>
  <c r="Q2006" i="28"/>
  <c r="Q2005" i="28"/>
  <c r="Q2004" i="28"/>
  <c r="Q2003" i="28"/>
  <c r="Q2002" i="28"/>
  <c r="Q2001" i="28"/>
  <c r="Q2000" i="28"/>
  <c r="Q1999" i="28"/>
  <c r="Q1998" i="28"/>
  <c r="Q1997" i="28"/>
  <c r="Q1996" i="28"/>
  <c r="Q1995" i="28"/>
  <c r="Q1994" i="28"/>
  <c r="Q1993" i="28"/>
  <c r="Q1992" i="28"/>
  <c r="Q1991" i="28"/>
  <c r="Q1990" i="28"/>
  <c r="Q1989" i="28"/>
  <c r="Q1988" i="28"/>
  <c r="Q1987" i="28"/>
  <c r="Q1986" i="28"/>
  <c r="Q1985" i="28"/>
  <c r="Q1984" i="28"/>
  <c r="Q1983" i="28"/>
  <c r="Q1982" i="28"/>
  <c r="Q1981" i="28"/>
  <c r="Q1980" i="28"/>
  <c r="Q1979" i="28"/>
  <c r="Q1978" i="28"/>
  <c r="Q1977" i="28"/>
  <c r="Q1976" i="28"/>
  <c r="Q1975" i="28"/>
  <c r="Q1974" i="28"/>
  <c r="Q1973" i="28"/>
  <c r="Q1972" i="28"/>
  <c r="Q1971" i="28"/>
  <c r="Q1970" i="28"/>
  <c r="Q1969" i="28"/>
  <c r="Q1968" i="28"/>
  <c r="Q1967" i="28"/>
  <c r="Q1966" i="28"/>
  <c r="Q1965" i="28"/>
  <c r="Q1964" i="28"/>
  <c r="Q1963" i="28"/>
  <c r="Q1962" i="28"/>
  <c r="Q1961" i="28"/>
  <c r="Q1960" i="28"/>
  <c r="Q1959" i="28"/>
  <c r="Q1958" i="28"/>
  <c r="Q1957" i="28"/>
  <c r="Q1956" i="28"/>
  <c r="Q1955" i="28"/>
  <c r="Q1954" i="28"/>
  <c r="Q1953" i="28"/>
  <c r="Q1952" i="28"/>
  <c r="Q1951" i="28"/>
  <c r="Q1950" i="28"/>
  <c r="Q1949" i="28"/>
  <c r="Q1948" i="28"/>
  <c r="Q1947" i="28"/>
  <c r="Q1946" i="28"/>
  <c r="Q1945" i="28"/>
  <c r="Q1944" i="28"/>
  <c r="Q1943" i="28"/>
  <c r="Q1942" i="28"/>
  <c r="Q1941" i="28"/>
  <c r="Q1940" i="28"/>
  <c r="Q1939" i="28"/>
  <c r="Q1938" i="28"/>
  <c r="Q1937" i="28"/>
  <c r="Q1936" i="28"/>
  <c r="Q1935" i="28"/>
  <c r="Q1934" i="28"/>
  <c r="Q1933" i="28"/>
  <c r="Q1932" i="28"/>
  <c r="Q1931" i="28"/>
  <c r="Q1930" i="28"/>
  <c r="Q1929" i="28"/>
  <c r="Q1928" i="28"/>
  <c r="Q1927" i="28"/>
  <c r="Q1926" i="28"/>
  <c r="Q1925" i="28"/>
  <c r="Q1924" i="28"/>
  <c r="Q1923" i="28"/>
  <c r="Q1922" i="28"/>
  <c r="Q1921" i="28"/>
  <c r="Q1920" i="28"/>
  <c r="Q1919" i="28"/>
  <c r="Q1918" i="28"/>
  <c r="Q1917" i="28"/>
  <c r="Q1916" i="28"/>
  <c r="Q1915" i="28"/>
  <c r="Q1914" i="28"/>
  <c r="Q1913" i="28"/>
  <c r="Q1912" i="28"/>
  <c r="Q1911" i="28"/>
  <c r="Q1910" i="28"/>
  <c r="Q1909" i="28"/>
  <c r="Q1908" i="28"/>
  <c r="Q1907" i="28"/>
  <c r="Q1906" i="28"/>
  <c r="Q1905" i="28"/>
  <c r="Q1904" i="28"/>
  <c r="Q1903" i="28"/>
  <c r="Q1902" i="28"/>
  <c r="Q1901" i="28"/>
  <c r="Q1900" i="28"/>
  <c r="Q1899" i="28"/>
  <c r="Q1898" i="28"/>
  <c r="Q1897" i="28"/>
  <c r="Q1896" i="28"/>
  <c r="Q1895" i="28"/>
  <c r="Q1894" i="28"/>
  <c r="Q1893" i="28"/>
  <c r="Q1892" i="28"/>
  <c r="Q1891" i="28"/>
  <c r="Q1890" i="28"/>
  <c r="Q1889" i="28"/>
  <c r="Q1888" i="28"/>
  <c r="Q1887" i="28"/>
  <c r="Q1886" i="28"/>
  <c r="Q1885" i="28"/>
  <c r="Q1884" i="28"/>
  <c r="Q1883" i="28"/>
  <c r="Q1882" i="28"/>
  <c r="Q1881" i="28"/>
  <c r="Q1880" i="28"/>
  <c r="Q1879" i="28"/>
  <c r="Q1878" i="28"/>
  <c r="Q1877" i="28"/>
  <c r="Q1876" i="28"/>
  <c r="Q1875" i="28"/>
  <c r="Q1874" i="28"/>
  <c r="Q1873" i="28"/>
  <c r="Q1872" i="28"/>
  <c r="Q1871" i="28"/>
  <c r="Q1870" i="28"/>
  <c r="Q1869" i="28"/>
  <c r="Q1868" i="28"/>
  <c r="Q1867" i="28"/>
  <c r="Q1866" i="28"/>
  <c r="Q1865" i="28"/>
  <c r="Q1864" i="28"/>
  <c r="Q1863" i="28"/>
  <c r="Q1862" i="28"/>
  <c r="Q1861" i="28"/>
  <c r="Q1860" i="28"/>
  <c r="Q1859" i="28"/>
  <c r="Q1858" i="28"/>
  <c r="Q1857" i="28"/>
  <c r="Q1856" i="28"/>
  <c r="Q1855" i="28"/>
  <c r="Q1854" i="28"/>
  <c r="Q1853" i="28"/>
  <c r="Q1852" i="28"/>
  <c r="Q1851" i="28"/>
  <c r="Q1850" i="28"/>
  <c r="Q1849" i="28"/>
  <c r="Q1848" i="28"/>
  <c r="Q1847" i="28"/>
  <c r="Q1846" i="28"/>
  <c r="Q1845" i="28"/>
  <c r="Q1844" i="28"/>
  <c r="Q1843" i="28"/>
  <c r="Q1842" i="28"/>
  <c r="Q1841" i="28"/>
  <c r="Q1840" i="28"/>
  <c r="Q1839" i="28"/>
  <c r="Q1838" i="28"/>
  <c r="Q1837" i="28"/>
  <c r="Q1836" i="28"/>
  <c r="Q1835" i="28"/>
  <c r="Q1834" i="28"/>
  <c r="Q1833" i="28"/>
  <c r="Q1832" i="28"/>
  <c r="Q1831" i="28"/>
  <c r="Q1830" i="28"/>
  <c r="Q1829" i="28"/>
  <c r="Q1828" i="28"/>
  <c r="Q1827" i="28"/>
  <c r="Q1826" i="28"/>
  <c r="Q1825" i="28"/>
  <c r="Q1824" i="28"/>
  <c r="Q1823" i="28"/>
  <c r="Q1822" i="28"/>
  <c r="Q1821" i="28"/>
  <c r="Q1820" i="28"/>
  <c r="Q1819" i="28"/>
  <c r="Q1818" i="28"/>
  <c r="Q1817" i="28"/>
  <c r="Q1816" i="28"/>
  <c r="Q1815" i="28"/>
  <c r="Q1814" i="28"/>
  <c r="Q1813" i="28"/>
  <c r="Q1812" i="28"/>
  <c r="Q1811" i="28"/>
  <c r="Q1810" i="28"/>
  <c r="Q1809" i="28"/>
  <c r="Q1808" i="28"/>
  <c r="Q1807" i="28"/>
  <c r="Q1806" i="28"/>
  <c r="Q1805" i="28"/>
  <c r="Q1804" i="28"/>
  <c r="Q1803" i="28"/>
  <c r="Q1802" i="28"/>
  <c r="Q1801" i="28"/>
  <c r="Q1800" i="28"/>
  <c r="Q1799" i="28"/>
  <c r="Q1798" i="28"/>
  <c r="Q1797" i="28"/>
  <c r="Q1796" i="28"/>
  <c r="Q1795" i="28"/>
  <c r="Q1794" i="28"/>
  <c r="Q1793" i="28"/>
  <c r="Q1792" i="28"/>
  <c r="Q1791" i="28"/>
  <c r="Q1790" i="28"/>
  <c r="Q1789" i="28"/>
  <c r="Q1788" i="28"/>
  <c r="Q1787" i="28"/>
  <c r="Q1786" i="28"/>
  <c r="Q1785" i="28"/>
  <c r="Q1784" i="28"/>
  <c r="Q1783" i="28"/>
  <c r="Q1782" i="28"/>
  <c r="Q1781" i="28"/>
  <c r="Q1780" i="28"/>
  <c r="Q1779" i="28"/>
  <c r="Q1778" i="28"/>
  <c r="Q1777" i="28"/>
  <c r="Q1776" i="28"/>
  <c r="Q1775" i="28"/>
  <c r="Q1774" i="28"/>
  <c r="Q1773" i="28"/>
  <c r="Q1772" i="28"/>
  <c r="Q1771" i="28"/>
  <c r="Q1770" i="28"/>
  <c r="Q1769" i="28"/>
  <c r="Q1768" i="28"/>
  <c r="Q1767" i="28"/>
  <c r="Q1766" i="28"/>
  <c r="Q1765" i="28"/>
  <c r="Q1764" i="28"/>
  <c r="Q1763" i="28"/>
  <c r="Q1762" i="28"/>
  <c r="Q1761" i="28"/>
  <c r="Q1760" i="28"/>
  <c r="Q1759" i="28"/>
  <c r="Q1758" i="28"/>
  <c r="Q1757" i="28"/>
  <c r="Q1756" i="28"/>
  <c r="Q1755" i="28"/>
  <c r="Q1754" i="28"/>
  <c r="Q1753" i="28"/>
  <c r="Q1752" i="28"/>
  <c r="Q1751" i="28"/>
  <c r="Q1750" i="28"/>
  <c r="Q1749" i="28"/>
  <c r="Q1748" i="28"/>
  <c r="Q1747" i="28"/>
  <c r="Q1746" i="28"/>
  <c r="Q1745" i="28"/>
  <c r="Q1744" i="28"/>
  <c r="Q1743" i="28"/>
  <c r="Q1742" i="28"/>
  <c r="Q1741" i="28"/>
  <c r="Q1740" i="28"/>
  <c r="Q1739" i="28"/>
  <c r="Q1738" i="28"/>
  <c r="Q1737" i="28"/>
  <c r="Q1736" i="28"/>
  <c r="Q1735" i="28"/>
  <c r="Q1734" i="28"/>
  <c r="Q1733" i="28"/>
  <c r="Q1732" i="28"/>
  <c r="Q1731" i="28"/>
  <c r="Q1730" i="28"/>
  <c r="Q1729" i="28"/>
  <c r="Q1728" i="28"/>
  <c r="Q1727" i="28"/>
  <c r="Q1726" i="28"/>
  <c r="Q1725" i="28"/>
  <c r="Q1724" i="28"/>
  <c r="Q1723" i="28"/>
  <c r="Q1722" i="28"/>
  <c r="Q1721" i="28"/>
  <c r="Q1720" i="28"/>
  <c r="Q1719" i="28"/>
  <c r="Q1718" i="28"/>
  <c r="Q1717" i="28"/>
  <c r="Q1716" i="28"/>
  <c r="Q1715" i="28"/>
  <c r="Q1714" i="28"/>
  <c r="Q1713" i="28"/>
  <c r="Q1712" i="28"/>
  <c r="Q1711" i="28"/>
  <c r="Q1710" i="28"/>
  <c r="Q1709" i="28"/>
  <c r="Q1708" i="28"/>
  <c r="Q1707" i="28"/>
  <c r="Q1706" i="28"/>
  <c r="Q1705" i="28"/>
  <c r="Q1704" i="28"/>
  <c r="Q1703" i="28"/>
  <c r="Q1702" i="28"/>
  <c r="Q1701" i="28"/>
  <c r="Q1700" i="28"/>
  <c r="Q1699" i="28"/>
  <c r="Q1698" i="28"/>
  <c r="Q1697" i="28"/>
  <c r="Q1696" i="28"/>
  <c r="Q1695" i="28"/>
  <c r="Q1694" i="28"/>
  <c r="Q1693" i="28"/>
  <c r="Q1692" i="28"/>
  <c r="Q1691" i="28"/>
  <c r="Q1690" i="28"/>
  <c r="Q1689" i="28"/>
  <c r="Q1688" i="28"/>
  <c r="Q1687" i="28"/>
  <c r="Q1686" i="28"/>
  <c r="Q1685" i="28"/>
  <c r="Q1684" i="28"/>
  <c r="Q1683" i="28"/>
  <c r="Q1682" i="28"/>
  <c r="Q1681" i="28"/>
  <c r="Q1680" i="28"/>
  <c r="Q1679" i="28"/>
  <c r="Q1678" i="28"/>
  <c r="Q1677" i="28"/>
  <c r="Q1676" i="28"/>
  <c r="Q1675" i="28"/>
  <c r="Q1674" i="28"/>
  <c r="Q1673" i="28"/>
  <c r="Q1672" i="28"/>
  <c r="Q1671" i="28"/>
  <c r="Q1670" i="28"/>
  <c r="Q1669" i="28"/>
  <c r="Q1668" i="28"/>
  <c r="Q1667" i="28"/>
  <c r="Q1666" i="28"/>
  <c r="Q1665" i="28"/>
  <c r="Q1664" i="28"/>
  <c r="Q1663" i="28"/>
  <c r="Q1662" i="28"/>
  <c r="Q1661" i="28"/>
  <c r="Q1660" i="28"/>
  <c r="Q1659" i="28"/>
  <c r="Q1658" i="28"/>
  <c r="Q1657" i="28"/>
  <c r="Q1656" i="28"/>
  <c r="Q1655" i="28"/>
  <c r="Q1654" i="28"/>
  <c r="Q1653" i="28"/>
  <c r="Q1652" i="28"/>
  <c r="Q1651" i="28"/>
  <c r="Q1650" i="28"/>
  <c r="Q1649" i="28"/>
  <c r="Q1648" i="28"/>
  <c r="Q1647" i="28"/>
  <c r="Q1646" i="28"/>
  <c r="Q1645" i="28"/>
  <c r="Q1644" i="28"/>
  <c r="Q1643" i="28"/>
  <c r="Q1642" i="28"/>
  <c r="Q1641" i="28"/>
  <c r="Q1640" i="28"/>
  <c r="Q1639" i="28"/>
  <c r="Q1638" i="28"/>
  <c r="Q1637" i="28"/>
  <c r="Q1636" i="28"/>
  <c r="Q1635" i="28"/>
  <c r="Q1634" i="28"/>
  <c r="Q1633" i="28"/>
  <c r="Q1632" i="28"/>
  <c r="Q1631" i="28"/>
  <c r="Q1630" i="28"/>
  <c r="Q1629" i="28"/>
  <c r="Q1628" i="28"/>
  <c r="Q1627" i="28"/>
  <c r="Q1626" i="28"/>
  <c r="Q1625" i="28"/>
  <c r="Q1624" i="28"/>
  <c r="Q1623" i="28"/>
  <c r="Q1622" i="28"/>
  <c r="Q1621" i="28"/>
  <c r="Q1620" i="28"/>
  <c r="Q1619" i="28"/>
  <c r="Q1618" i="28"/>
  <c r="Q1617" i="28"/>
  <c r="Q1616" i="28"/>
  <c r="Q1615" i="28"/>
  <c r="Q1614" i="28"/>
  <c r="Q1613" i="28"/>
  <c r="Q1612" i="28"/>
  <c r="Q1611" i="28"/>
  <c r="Q1610" i="28"/>
  <c r="Q1609" i="28"/>
  <c r="Q1608" i="28"/>
  <c r="Q1607" i="28"/>
  <c r="Q1606" i="28"/>
  <c r="Q1605" i="28"/>
  <c r="Q1604" i="28"/>
  <c r="Q1603" i="28"/>
  <c r="Q1602" i="28"/>
  <c r="Q1601" i="28"/>
  <c r="Q1600" i="28"/>
  <c r="Q1599" i="28"/>
  <c r="Q1598" i="28"/>
  <c r="Q1597" i="28"/>
  <c r="Q1596" i="28"/>
  <c r="Q1595" i="28"/>
  <c r="Q1594" i="28"/>
  <c r="Q1593" i="28"/>
  <c r="Q1592" i="28"/>
  <c r="Q1591" i="28"/>
  <c r="Q1590" i="28"/>
  <c r="Q1589" i="28"/>
  <c r="Q1588" i="28"/>
  <c r="Q1587" i="28"/>
  <c r="Q1586" i="28"/>
  <c r="Q1585" i="28"/>
  <c r="Q1584" i="28"/>
  <c r="Q1583" i="28"/>
  <c r="Q1582" i="28"/>
  <c r="Q1581" i="28"/>
  <c r="Q1580" i="28"/>
  <c r="Q1579" i="28"/>
  <c r="Q1578" i="28"/>
  <c r="Q1577" i="28"/>
  <c r="Q1576" i="28"/>
  <c r="Q1575" i="28"/>
  <c r="Q1574" i="28"/>
  <c r="Q1573" i="28"/>
  <c r="Q1572" i="28"/>
  <c r="Q1571" i="28"/>
  <c r="Q1570" i="28"/>
  <c r="Q1569" i="28"/>
  <c r="Q1568" i="28"/>
  <c r="Q1567" i="28"/>
  <c r="Q1566" i="28"/>
  <c r="Q1565" i="28"/>
  <c r="Q1564" i="28"/>
  <c r="Q1563" i="28"/>
  <c r="Q1562" i="28"/>
  <c r="Q1561" i="28"/>
  <c r="Q1560" i="28"/>
  <c r="Q1559" i="28"/>
  <c r="Q1558" i="28"/>
  <c r="Q1557" i="28"/>
  <c r="Q1556" i="28"/>
  <c r="Q1555" i="28"/>
  <c r="Q1554" i="28"/>
  <c r="Q1553" i="28"/>
  <c r="Q1552" i="28"/>
  <c r="Q1551" i="28"/>
  <c r="Q1550" i="28"/>
  <c r="Q1549" i="28"/>
  <c r="Q1548" i="28"/>
  <c r="Q1547" i="28"/>
  <c r="Q1546" i="28"/>
  <c r="Q1545" i="28"/>
  <c r="Q1544" i="28"/>
  <c r="Q1543" i="28"/>
  <c r="Q1542" i="28"/>
  <c r="Q1541" i="28"/>
  <c r="Q1540" i="28"/>
  <c r="Y1505" i="28"/>
  <c r="W1505" i="28"/>
  <c r="V1505" i="28"/>
  <c r="U1505" i="28"/>
  <c r="X1505" i="28"/>
  <c r="S1505" i="28"/>
  <c r="R1505" i="28"/>
  <c r="O1505" i="28"/>
  <c r="Y1504" i="28"/>
  <c r="W1504" i="28"/>
  <c r="V1504" i="28"/>
  <c r="U1504" i="28"/>
  <c r="X1504" i="28"/>
  <c r="S1504" i="28"/>
  <c r="R1504" i="28"/>
  <c r="O1504" i="28"/>
  <c r="Y1503" i="28"/>
  <c r="W1503" i="28"/>
  <c r="V1503" i="28"/>
  <c r="U1503" i="28"/>
  <c r="X1503" i="28"/>
  <c r="S1503" i="28"/>
  <c r="R1503" i="28"/>
  <c r="O1503" i="28"/>
  <c r="Y1502" i="28"/>
  <c r="W1502" i="28"/>
  <c r="V1502" i="28"/>
  <c r="U1502" i="28"/>
  <c r="S1502" i="28"/>
  <c r="R1502" i="28"/>
  <c r="O1502" i="28"/>
  <c r="Y1501" i="28"/>
  <c r="W1501" i="28"/>
  <c r="V1501" i="28"/>
  <c r="U1501" i="28"/>
  <c r="S1501" i="28"/>
  <c r="R1501" i="28"/>
  <c r="O1501" i="28"/>
  <c r="Y1500" i="28"/>
  <c r="W1500" i="28"/>
  <c r="V1500" i="28"/>
  <c r="U1500" i="28"/>
  <c r="S1500" i="28"/>
  <c r="R1500" i="28"/>
  <c r="O1500" i="28"/>
  <c r="Y1499" i="28"/>
  <c r="W1499" i="28"/>
  <c r="V1499" i="28"/>
  <c r="U1499" i="28"/>
  <c r="S1499" i="28"/>
  <c r="R1499" i="28"/>
  <c r="O1499" i="28"/>
  <c r="Y1498" i="28"/>
  <c r="W1498" i="28"/>
  <c r="V1498" i="28"/>
  <c r="U1498" i="28"/>
  <c r="X1498" i="28"/>
  <c r="S1498" i="28"/>
  <c r="R1498" i="28"/>
  <c r="O1498" i="28"/>
  <c r="Y1497" i="28"/>
  <c r="W1497" i="28"/>
  <c r="V1497" i="28"/>
  <c r="U1497" i="28"/>
  <c r="S1497" i="28"/>
  <c r="R1497" i="28"/>
  <c r="O1497" i="28"/>
  <c r="Y1496" i="28"/>
  <c r="W1496" i="28"/>
  <c r="V1496" i="28"/>
  <c r="U1496" i="28"/>
  <c r="X1496" i="28"/>
  <c r="S1496" i="28"/>
  <c r="R1496" i="28"/>
  <c r="O1496" i="28"/>
  <c r="Y1495" i="28"/>
  <c r="W1495" i="28"/>
  <c r="V1495" i="28"/>
  <c r="U1495" i="28"/>
  <c r="S1495" i="28"/>
  <c r="R1495" i="28"/>
  <c r="O1495" i="28"/>
  <c r="Y1494" i="28"/>
  <c r="W1494" i="28"/>
  <c r="V1494" i="28"/>
  <c r="U1494" i="28"/>
  <c r="S1494" i="28"/>
  <c r="R1494" i="28"/>
  <c r="O1494" i="28"/>
  <c r="Y1493" i="28"/>
  <c r="W1493" i="28"/>
  <c r="V1493" i="28"/>
  <c r="U1493" i="28"/>
  <c r="S1493" i="28"/>
  <c r="R1493" i="28"/>
  <c r="O1493" i="28"/>
  <c r="Y1492" i="28"/>
  <c r="W1492" i="28"/>
  <c r="V1492" i="28"/>
  <c r="U1492" i="28"/>
  <c r="S1492" i="28"/>
  <c r="R1492" i="28"/>
  <c r="O1492" i="28"/>
  <c r="Y1491" i="28"/>
  <c r="W1491" i="28"/>
  <c r="V1491" i="28"/>
  <c r="U1491" i="28"/>
  <c r="S1491" i="28"/>
  <c r="R1491" i="28"/>
  <c r="O1491" i="28"/>
  <c r="Y1490" i="28"/>
  <c r="W1490" i="28"/>
  <c r="V1490" i="28"/>
  <c r="U1490" i="28"/>
  <c r="S1490" i="28"/>
  <c r="R1490" i="28"/>
  <c r="O1490" i="28"/>
  <c r="Y1489" i="28"/>
  <c r="W1489" i="28"/>
  <c r="V1489" i="28"/>
  <c r="U1489" i="28"/>
  <c r="S1489" i="28"/>
  <c r="R1489" i="28"/>
  <c r="O1489" i="28"/>
  <c r="Y1488" i="28"/>
  <c r="W1488" i="28"/>
  <c r="V1488" i="28"/>
  <c r="U1488" i="28"/>
  <c r="X1488" i="28"/>
  <c r="S1488" i="28"/>
  <c r="R1488" i="28"/>
  <c r="O1488" i="28"/>
  <c r="Y1487" i="28"/>
  <c r="W1487" i="28"/>
  <c r="V1487" i="28"/>
  <c r="U1487" i="28"/>
  <c r="S1487" i="28"/>
  <c r="R1487" i="28"/>
  <c r="O1487" i="28"/>
  <c r="Y1486" i="28"/>
  <c r="W1486" i="28"/>
  <c r="V1486" i="28"/>
  <c r="U1486" i="28"/>
  <c r="S1486" i="28"/>
  <c r="R1486" i="28"/>
  <c r="O1486" i="28"/>
  <c r="Y1485" i="28"/>
  <c r="W1485" i="28"/>
  <c r="V1485" i="28"/>
  <c r="U1485" i="28"/>
  <c r="S1485" i="28"/>
  <c r="R1485" i="28"/>
  <c r="O1485" i="28"/>
  <c r="Y1484" i="28"/>
  <c r="W1484" i="28"/>
  <c r="V1484" i="28"/>
  <c r="U1484" i="28"/>
  <c r="S1484" i="28"/>
  <c r="R1484" i="28"/>
  <c r="O1484" i="28"/>
  <c r="Y1483" i="28"/>
  <c r="W1483" i="28"/>
  <c r="V1483" i="28"/>
  <c r="U1483" i="28"/>
  <c r="S1483" i="28"/>
  <c r="R1483" i="28"/>
  <c r="O1483" i="28"/>
  <c r="Y1482" i="28"/>
  <c r="W1482" i="28"/>
  <c r="V1482" i="28"/>
  <c r="U1482" i="28"/>
  <c r="X1482" i="28"/>
  <c r="S1482" i="28"/>
  <c r="R1482" i="28"/>
  <c r="O1482" i="28"/>
  <c r="Y1481" i="28"/>
  <c r="W1481" i="28"/>
  <c r="V1481" i="28"/>
  <c r="U1481" i="28"/>
  <c r="S1481" i="28"/>
  <c r="R1481" i="28"/>
  <c r="O1481" i="28"/>
  <c r="Y1480" i="28"/>
  <c r="W1480" i="28"/>
  <c r="V1480" i="28"/>
  <c r="U1480" i="28"/>
  <c r="X1480" i="28"/>
  <c r="S1480" i="28"/>
  <c r="R1480" i="28"/>
  <c r="O1480" i="28"/>
  <c r="Y1479" i="28"/>
  <c r="W1479" i="28"/>
  <c r="V1479" i="28"/>
  <c r="U1479" i="28"/>
  <c r="S1479" i="28"/>
  <c r="R1479" i="28"/>
  <c r="O1479" i="28"/>
  <c r="Y1478" i="28"/>
  <c r="W1478" i="28"/>
  <c r="V1478" i="28"/>
  <c r="U1478" i="28"/>
  <c r="S1478" i="28"/>
  <c r="R1478" i="28"/>
  <c r="O1478" i="28"/>
  <c r="Y1477" i="28"/>
  <c r="W1477" i="28"/>
  <c r="V1477" i="28"/>
  <c r="U1477" i="28"/>
  <c r="S1477" i="28"/>
  <c r="R1477" i="28"/>
  <c r="O1477" i="28"/>
  <c r="Y1476" i="28"/>
  <c r="W1476" i="28"/>
  <c r="V1476" i="28"/>
  <c r="U1476" i="28"/>
  <c r="S1476" i="28"/>
  <c r="R1476" i="28"/>
  <c r="O1476" i="28"/>
  <c r="Y1475" i="28"/>
  <c r="W1475" i="28"/>
  <c r="V1475" i="28"/>
  <c r="U1475" i="28"/>
  <c r="S1475" i="28"/>
  <c r="R1475" i="28"/>
  <c r="O1475" i="28"/>
  <c r="Y1474" i="28"/>
  <c r="W1474" i="28"/>
  <c r="V1474" i="28"/>
  <c r="U1474" i="28"/>
  <c r="X1474" i="28"/>
  <c r="S1474" i="28"/>
  <c r="R1474" i="28"/>
  <c r="O1474" i="28"/>
  <c r="Y1473" i="28"/>
  <c r="W1473" i="28"/>
  <c r="V1473" i="28"/>
  <c r="U1473" i="28"/>
  <c r="S1473" i="28"/>
  <c r="R1473" i="28"/>
  <c r="O1473" i="28"/>
  <c r="Y1472" i="28"/>
  <c r="W1472" i="28"/>
  <c r="V1472" i="28"/>
  <c r="U1472" i="28"/>
  <c r="X1472" i="28"/>
  <c r="S1472" i="28"/>
  <c r="R1472" i="28"/>
  <c r="O1472" i="28"/>
  <c r="Y1471" i="28"/>
  <c r="W1471" i="28"/>
  <c r="V1471" i="28"/>
  <c r="U1471" i="28"/>
  <c r="S1471" i="28"/>
  <c r="R1471" i="28"/>
  <c r="O1471" i="28"/>
  <c r="Y1470" i="28"/>
  <c r="W1470" i="28"/>
  <c r="V1470" i="28"/>
  <c r="U1470" i="28"/>
  <c r="S1470" i="28"/>
  <c r="R1470" i="28"/>
  <c r="O1470" i="28"/>
  <c r="Y1469" i="28"/>
  <c r="W1469" i="28"/>
  <c r="V1469" i="28"/>
  <c r="U1469" i="28"/>
  <c r="S1469" i="28"/>
  <c r="R1469" i="28"/>
  <c r="O1469" i="28"/>
  <c r="Y1468" i="28"/>
  <c r="W1468" i="28"/>
  <c r="V1468" i="28"/>
  <c r="U1468" i="28"/>
  <c r="S1468" i="28"/>
  <c r="R1468" i="28"/>
  <c r="O1468" i="28"/>
  <c r="Y1467" i="28"/>
  <c r="W1467" i="28"/>
  <c r="V1467" i="28"/>
  <c r="U1467" i="28"/>
  <c r="S1467" i="28"/>
  <c r="R1467" i="28"/>
  <c r="O1467" i="28"/>
  <c r="Y1466" i="28"/>
  <c r="W1466" i="28"/>
  <c r="V1466" i="28"/>
  <c r="U1466" i="28"/>
  <c r="S1466" i="28"/>
  <c r="R1466" i="28"/>
  <c r="O1466" i="28"/>
  <c r="Y1465" i="28"/>
  <c r="W1465" i="28"/>
  <c r="V1465" i="28"/>
  <c r="U1465" i="28"/>
  <c r="S1465" i="28"/>
  <c r="R1465" i="28"/>
  <c r="O1465" i="28"/>
  <c r="Y1464" i="28"/>
  <c r="W1464" i="28"/>
  <c r="V1464" i="28"/>
  <c r="U1464" i="28"/>
  <c r="X1464" i="28"/>
  <c r="S1464" i="28"/>
  <c r="R1464" i="28"/>
  <c r="O1464" i="28"/>
  <c r="Y1463" i="28"/>
  <c r="W1463" i="28"/>
  <c r="V1463" i="28"/>
  <c r="U1463" i="28"/>
  <c r="S1463" i="28"/>
  <c r="R1463" i="28"/>
  <c r="O1463" i="28"/>
  <c r="Y1462" i="28"/>
  <c r="W1462" i="28"/>
  <c r="V1462" i="28"/>
  <c r="U1462" i="28"/>
  <c r="S1462" i="28"/>
  <c r="R1462" i="28"/>
  <c r="O1462" i="28"/>
  <c r="Y1461" i="28"/>
  <c r="W1461" i="28"/>
  <c r="V1461" i="28"/>
  <c r="U1461" i="28"/>
  <c r="S1461" i="28"/>
  <c r="R1461" i="28"/>
  <c r="O1461" i="28"/>
  <c r="Y1460" i="28"/>
  <c r="W1460" i="28"/>
  <c r="V1460" i="28"/>
  <c r="U1460" i="28"/>
  <c r="S1460" i="28"/>
  <c r="R1460" i="28"/>
  <c r="O1460" i="28"/>
  <c r="Y1459" i="28"/>
  <c r="W1459" i="28"/>
  <c r="V1459" i="28"/>
  <c r="U1459" i="28"/>
  <c r="S1459" i="28"/>
  <c r="R1459" i="28"/>
  <c r="O1459" i="28"/>
  <c r="Y1458" i="28"/>
  <c r="W1458" i="28"/>
  <c r="V1458" i="28"/>
  <c r="U1458" i="28"/>
  <c r="X1458" i="28"/>
  <c r="S1458" i="28"/>
  <c r="R1458" i="28"/>
  <c r="O1458" i="28"/>
  <c r="Y1457" i="28"/>
  <c r="W1457" i="28"/>
  <c r="V1457" i="28"/>
  <c r="U1457" i="28"/>
  <c r="S1457" i="28"/>
  <c r="R1457" i="28"/>
  <c r="O1457" i="28"/>
  <c r="Y1456" i="28"/>
  <c r="W1456" i="28"/>
  <c r="V1456" i="28"/>
  <c r="U1456" i="28"/>
  <c r="X1456" i="28"/>
  <c r="S1456" i="28"/>
  <c r="R1456" i="28"/>
  <c r="O1456" i="28"/>
  <c r="Y1455" i="28"/>
  <c r="W1455" i="28"/>
  <c r="V1455" i="28"/>
  <c r="U1455" i="28"/>
  <c r="X1455" i="28"/>
  <c r="S1455" i="28"/>
  <c r="R1455" i="28"/>
  <c r="O1455" i="28"/>
  <c r="Y1454" i="28"/>
  <c r="W1454" i="28"/>
  <c r="V1454" i="28"/>
  <c r="U1454" i="28"/>
  <c r="S1454" i="28"/>
  <c r="R1454" i="28"/>
  <c r="O1454" i="28"/>
  <c r="Y1453" i="28"/>
  <c r="W1453" i="28"/>
  <c r="V1453" i="28"/>
  <c r="U1453" i="28"/>
  <c r="S1453" i="28"/>
  <c r="R1453" i="28"/>
  <c r="O1453" i="28"/>
  <c r="Y1452" i="28"/>
  <c r="W1452" i="28"/>
  <c r="V1452" i="28"/>
  <c r="U1452" i="28"/>
  <c r="S1452" i="28"/>
  <c r="R1452" i="28"/>
  <c r="O1452" i="28"/>
  <c r="Y1451" i="28"/>
  <c r="W1451" i="28"/>
  <c r="V1451" i="28"/>
  <c r="U1451" i="28"/>
  <c r="S1451" i="28"/>
  <c r="R1451" i="28"/>
  <c r="O1451" i="28"/>
  <c r="Y1450" i="28"/>
  <c r="W1450" i="28"/>
  <c r="V1450" i="28"/>
  <c r="U1450" i="28"/>
  <c r="S1450" i="28"/>
  <c r="R1450" i="28"/>
  <c r="O1450" i="28"/>
  <c r="Y1449" i="28"/>
  <c r="W1449" i="28"/>
  <c r="V1449" i="28"/>
  <c r="U1449" i="28"/>
  <c r="S1449" i="28"/>
  <c r="R1449" i="28"/>
  <c r="O1449" i="28"/>
  <c r="Y1448" i="28"/>
  <c r="W1448" i="28"/>
  <c r="V1448" i="28"/>
  <c r="U1448" i="28"/>
  <c r="X1448" i="28"/>
  <c r="S1448" i="28"/>
  <c r="R1448" i="28"/>
  <c r="O1448" i="28"/>
  <c r="Y1447" i="28"/>
  <c r="W1447" i="28"/>
  <c r="V1447" i="28"/>
  <c r="U1447" i="28"/>
  <c r="S1447" i="28"/>
  <c r="R1447" i="28"/>
  <c r="O1447" i="28"/>
  <c r="Y1446" i="28"/>
  <c r="W1446" i="28"/>
  <c r="V1446" i="28"/>
  <c r="U1446" i="28"/>
  <c r="S1446" i="28"/>
  <c r="R1446" i="28"/>
  <c r="O1446" i="28"/>
  <c r="Y1445" i="28"/>
  <c r="W1445" i="28"/>
  <c r="V1445" i="28"/>
  <c r="U1445" i="28"/>
  <c r="S1445" i="28"/>
  <c r="R1445" i="28"/>
  <c r="O1445" i="28"/>
  <c r="Y1444" i="28"/>
  <c r="W1444" i="28"/>
  <c r="V1444" i="28"/>
  <c r="U1444" i="28"/>
  <c r="S1444" i="28"/>
  <c r="R1444" i="28"/>
  <c r="O1444" i="28"/>
  <c r="Y1443" i="28"/>
  <c r="W1443" i="28"/>
  <c r="V1443" i="28"/>
  <c r="U1443" i="28"/>
  <c r="S1443" i="28"/>
  <c r="R1443" i="28"/>
  <c r="O1443" i="28"/>
  <c r="Y1442" i="28"/>
  <c r="W1442" i="28"/>
  <c r="V1442" i="28"/>
  <c r="U1442" i="28"/>
  <c r="X1442" i="28"/>
  <c r="S1442" i="28"/>
  <c r="R1442" i="28"/>
  <c r="O1442" i="28"/>
  <c r="Y1441" i="28"/>
  <c r="W1441" i="28"/>
  <c r="V1441" i="28"/>
  <c r="U1441" i="28"/>
  <c r="X1441" i="28"/>
  <c r="S1441" i="28"/>
  <c r="R1441" i="28"/>
  <c r="O1441" i="28"/>
  <c r="Y1440" i="28"/>
  <c r="W1440" i="28"/>
  <c r="V1440" i="28"/>
  <c r="U1440" i="28"/>
  <c r="X1440" i="28"/>
  <c r="S1440" i="28"/>
  <c r="R1440" i="28"/>
  <c r="O1440" i="28"/>
  <c r="Y1439" i="28"/>
  <c r="W1439" i="28"/>
  <c r="V1439" i="28"/>
  <c r="U1439" i="28"/>
  <c r="X1439" i="28"/>
  <c r="S1439" i="28"/>
  <c r="R1439" i="28"/>
  <c r="O1439" i="28"/>
  <c r="Y1438" i="28"/>
  <c r="W1438" i="28"/>
  <c r="V1438" i="28"/>
  <c r="U1438" i="28"/>
  <c r="S1438" i="28"/>
  <c r="R1438" i="28"/>
  <c r="O1438" i="28"/>
  <c r="Y1437" i="28"/>
  <c r="W1437" i="28"/>
  <c r="V1437" i="28"/>
  <c r="U1437" i="28"/>
  <c r="S1437" i="28"/>
  <c r="R1437" i="28"/>
  <c r="O1437" i="28"/>
  <c r="Y1436" i="28"/>
  <c r="W1436" i="28"/>
  <c r="V1436" i="28"/>
  <c r="U1436" i="28"/>
  <c r="S1436" i="28"/>
  <c r="R1436" i="28"/>
  <c r="O1436" i="28"/>
  <c r="Y1435" i="28"/>
  <c r="W1435" i="28"/>
  <c r="V1435" i="28"/>
  <c r="U1435" i="28"/>
  <c r="S1435" i="28"/>
  <c r="R1435" i="28"/>
  <c r="O1435" i="28"/>
  <c r="Y1434" i="28"/>
  <c r="W1434" i="28"/>
  <c r="V1434" i="28"/>
  <c r="U1434" i="28"/>
  <c r="S1434" i="28"/>
  <c r="R1434" i="28"/>
  <c r="O1434" i="28"/>
  <c r="Y1433" i="28"/>
  <c r="W1433" i="28"/>
  <c r="V1433" i="28"/>
  <c r="U1433" i="28"/>
  <c r="S1433" i="28"/>
  <c r="R1433" i="28"/>
  <c r="O1433" i="28"/>
  <c r="Y1432" i="28"/>
  <c r="W1432" i="28"/>
  <c r="V1432" i="28"/>
  <c r="U1432" i="28"/>
  <c r="X1432" i="28"/>
  <c r="S1432" i="28"/>
  <c r="R1432" i="28"/>
  <c r="O1432" i="28"/>
  <c r="Y1431" i="28"/>
  <c r="W1431" i="28"/>
  <c r="V1431" i="28"/>
  <c r="U1431" i="28"/>
  <c r="S1431" i="28"/>
  <c r="R1431" i="28"/>
  <c r="O1431" i="28"/>
  <c r="Y1430" i="28"/>
  <c r="W1430" i="28"/>
  <c r="V1430" i="28"/>
  <c r="U1430" i="28"/>
  <c r="S1430" i="28"/>
  <c r="R1430" i="28"/>
  <c r="O1430" i="28"/>
  <c r="Y1429" i="28"/>
  <c r="W1429" i="28"/>
  <c r="V1429" i="28"/>
  <c r="U1429" i="28"/>
  <c r="S1429" i="28"/>
  <c r="R1429" i="28"/>
  <c r="O1429" i="28"/>
  <c r="Y1428" i="28"/>
  <c r="W1428" i="28"/>
  <c r="V1428" i="28"/>
  <c r="U1428" i="28"/>
  <c r="S1428" i="28"/>
  <c r="R1428" i="28"/>
  <c r="O1428" i="28"/>
  <c r="Y1427" i="28"/>
  <c r="W1427" i="28"/>
  <c r="V1427" i="28"/>
  <c r="U1427" i="28"/>
  <c r="S1427" i="28"/>
  <c r="R1427" i="28"/>
  <c r="O1427" i="28"/>
  <c r="Y1426" i="28"/>
  <c r="W1426" i="28"/>
  <c r="V1426" i="28"/>
  <c r="U1426" i="28"/>
  <c r="X1426" i="28"/>
  <c r="S1426" i="28"/>
  <c r="R1426" i="28"/>
  <c r="O1426" i="28"/>
  <c r="Y1425" i="28"/>
  <c r="W1425" i="28"/>
  <c r="V1425" i="28"/>
  <c r="U1425" i="28"/>
  <c r="S1425" i="28"/>
  <c r="R1425" i="28"/>
  <c r="O1425" i="28"/>
  <c r="Y1424" i="28"/>
  <c r="W1424" i="28"/>
  <c r="V1424" i="28"/>
  <c r="U1424" i="28"/>
  <c r="X1424" i="28"/>
  <c r="S1424" i="28"/>
  <c r="R1424" i="28"/>
  <c r="O1424" i="28"/>
  <c r="Y1423" i="28"/>
  <c r="W1423" i="28"/>
  <c r="V1423" i="28"/>
  <c r="U1423" i="28"/>
  <c r="S1423" i="28"/>
  <c r="R1423" i="28"/>
  <c r="O1423" i="28"/>
  <c r="Y1422" i="28"/>
  <c r="W1422" i="28"/>
  <c r="V1422" i="28"/>
  <c r="U1422" i="28"/>
  <c r="S1422" i="28"/>
  <c r="R1422" i="28"/>
  <c r="O1422" i="28"/>
  <c r="Y1421" i="28"/>
  <c r="W1421" i="28"/>
  <c r="V1421" i="28"/>
  <c r="U1421" i="28"/>
  <c r="S1421" i="28"/>
  <c r="R1421" i="28"/>
  <c r="O1421" i="28"/>
  <c r="Y1420" i="28"/>
  <c r="W1420" i="28"/>
  <c r="V1420" i="28"/>
  <c r="U1420" i="28"/>
  <c r="S1420" i="28"/>
  <c r="R1420" i="28"/>
  <c r="O1420" i="28"/>
  <c r="Y1419" i="28"/>
  <c r="W1419" i="28"/>
  <c r="V1419" i="28"/>
  <c r="U1419" i="28"/>
  <c r="S1419" i="28"/>
  <c r="R1419" i="28"/>
  <c r="O1419" i="28"/>
  <c r="Y1418" i="28"/>
  <c r="W1418" i="28"/>
  <c r="V1418" i="28"/>
  <c r="U1418" i="28"/>
  <c r="X1418" i="28"/>
  <c r="S1418" i="28"/>
  <c r="R1418" i="28"/>
  <c r="O1418" i="28"/>
  <c r="Y1417" i="28"/>
  <c r="W1417" i="28"/>
  <c r="V1417" i="28"/>
  <c r="U1417" i="28"/>
  <c r="S1417" i="28"/>
  <c r="R1417" i="28"/>
  <c r="O1417" i="28"/>
  <c r="Y1416" i="28"/>
  <c r="W1416" i="28"/>
  <c r="V1416" i="28"/>
  <c r="U1416" i="28"/>
  <c r="X1416" i="28"/>
  <c r="S1416" i="28"/>
  <c r="R1416" i="28"/>
  <c r="O1416" i="28"/>
  <c r="Y1415" i="28"/>
  <c r="W1415" i="28"/>
  <c r="V1415" i="28"/>
  <c r="U1415" i="28"/>
  <c r="S1415" i="28"/>
  <c r="R1415" i="28"/>
  <c r="O1415" i="28"/>
  <c r="Y1414" i="28"/>
  <c r="W1414" i="28"/>
  <c r="V1414" i="28"/>
  <c r="U1414" i="28"/>
  <c r="S1414" i="28"/>
  <c r="R1414" i="28"/>
  <c r="O1414" i="28"/>
  <c r="Y1413" i="28"/>
  <c r="W1413" i="28"/>
  <c r="V1413" i="28"/>
  <c r="U1413" i="28"/>
  <c r="S1413" i="28"/>
  <c r="R1413" i="28"/>
  <c r="O1413" i="28"/>
  <c r="Y1412" i="28"/>
  <c r="W1412" i="28"/>
  <c r="V1412" i="28"/>
  <c r="U1412" i="28"/>
  <c r="S1412" i="28"/>
  <c r="R1412" i="28"/>
  <c r="O1412" i="28"/>
  <c r="Y1411" i="28"/>
  <c r="W1411" i="28"/>
  <c r="V1411" i="28"/>
  <c r="U1411" i="28"/>
  <c r="S1411" i="28"/>
  <c r="R1411" i="28"/>
  <c r="O1411" i="28"/>
  <c r="Y1410" i="28"/>
  <c r="W1410" i="28"/>
  <c r="V1410" i="28"/>
  <c r="U1410" i="28"/>
  <c r="S1410" i="28"/>
  <c r="R1410" i="28"/>
  <c r="O1410" i="28"/>
  <c r="Y1409" i="28"/>
  <c r="W1409" i="28"/>
  <c r="V1409" i="28"/>
  <c r="U1409" i="28"/>
  <c r="S1409" i="28"/>
  <c r="R1409" i="28"/>
  <c r="O1409" i="28"/>
  <c r="Y1408" i="28"/>
  <c r="W1408" i="28"/>
  <c r="V1408" i="28"/>
  <c r="U1408" i="28"/>
  <c r="X1408" i="28"/>
  <c r="S1408" i="28"/>
  <c r="R1408" i="28"/>
  <c r="O1408" i="28"/>
  <c r="Y1407" i="28"/>
  <c r="W1407" i="28"/>
  <c r="V1407" i="28"/>
  <c r="U1407" i="28"/>
  <c r="S1407" i="28"/>
  <c r="R1407" i="28"/>
  <c r="O1407" i="28"/>
  <c r="Y1406" i="28"/>
  <c r="W1406" i="28"/>
  <c r="V1406" i="28"/>
  <c r="U1406" i="28"/>
  <c r="S1406" i="28"/>
  <c r="R1406" i="28"/>
  <c r="O1406" i="28"/>
  <c r="Y1405" i="28"/>
  <c r="W1405" i="28"/>
  <c r="V1405" i="28"/>
  <c r="U1405" i="28"/>
  <c r="S1405" i="28"/>
  <c r="R1405" i="28"/>
  <c r="O1405" i="28"/>
  <c r="Y1404" i="28"/>
  <c r="W1404" i="28"/>
  <c r="V1404" i="28"/>
  <c r="U1404" i="28"/>
  <c r="S1404" i="28"/>
  <c r="R1404" i="28"/>
  <c r="O1404" i="28"/>
  <c r="Y1403" i="28"/>
  <c r="W1403" i="28"/>
  <c r="V1403" i="28"/>
  <c r="U1403" i="28"/>
  <c r="S1403" i="28"/>
  <c r="R1403" i="28"/>
  <c r="O1403" i="28"/>
  <c r="Y1402" i="28"/>
  <c r="W1402" i="28"/>
  <c r="V1402" i="28"/>
  <c r="U1402" i="28"/>
  <c r="X1402" i="28"/>
  <c r="S1402" i="28"/>
  <c r="R1402" i="28"/>
  <c r="O1402" i="28"/>
  <c r="Y1401" i="28"/>
  <c r="W1401" i="28"/>
  <c r="V1401" i="28"/>
  <c r="U1401" i="28"/>
  <c r="S1401" i="28"/>
  <c r="R1401" i="28"/>
  <c r="O1401" i="28"/>
  <c r="Y1400" i="28"/>
  <c r="W1400" i="28"/>
  <c r="V1400" i="28"/>
  <c r="U1400" i="28"/>
  <c r="X1400" i="28"/>
  <c r="S1400" i="28"/>
  <c r="R1400" i="28"/>
  <c r="O1400" i="28"/>
  <c r="Y1399" i="28"/>
  <c r="W1399" i="28"/>
  <c r="V1399" i="28"/>
  <c r="U1399" i="28"/>
  <c r="S1399" i="28"/>
  <c r="R1399" i="28"/>
  <c r="O1399" i="28"/>
  <c r="Y1398" i="28"/>
  <c r="W1398" i="28"/>
  <c r="V1398" i="28"/>
  <c r="U1398" i="28"/>
  <c r="S1398" i="28"/>
  <c r="R1398" i="28"/>
  <c r="O1398" i="28"/>
  <c r="Y1397" i="28"/>
  <c r="W1397" i="28"/>
  <c r="V1397" i="28"/>
  <c r="U1397" i="28"/>
  <c r="S1397" i="28"/>
  <c r="R1397" i="28"/>
  <c r="O1397" i="28"/>
  <c r="Y1396" i="28"/>
  <c r="W1396" i="28"/>
  <c r="V1396" i="28"/>
  <c r="U1396" i="28"/>
  <c r="S1396" i="28"/>
  <c r="R1396" i="28"/>
  <c r="O1396" i="28"/>
  <c r="Y1395" i="28"/>
  <c r="W1395" i="28"/>
  <c r="V1395" i="28"/>
  <c r="U1395" i="28"/>
  <c r="S1395" i="28"/>
  <c r="R1395" i="28"/>
  <c r="O1395" i="28"/>
  <c r="Y1394" i="28"/>
  <c r="W1394" i="28"/>
  <c r="V1394" i="28"/>
  <c r="U1394" i="28"/>
  <c r="S1394" i="28"/>
  <c r="R1394" i="28"/>
  <c r="O1394" i="28"/>
  <c r="Y1393" i="28"/>
  <c r="W1393" i="28"/>
  <c r="V1393" i="28"/>
  <c r="U1393" i="28"/>
  <c r="S1393" i="28"/>
  <c r="R1393" i="28"/>
  <c r="O1393" i="28"/>
  <c r="Y1392" i="28"/>
  <c r="W1392" i="28"/>
  <c r="V1392" i="28"/>
  <c r="U1392" i="28"/>
  <c r="X1392" i="28"/>
  <c r="S1392" i="28"/>
  <c r="R1392" i="28"/>
  <c r="O1392" i="28"/>
  <c r="Y1391" i="28"/>
  <c r="W1391" i="28"/>
  <c r="V1391" i="28"/>
  <c r="U1391" i="28"/>
  <c r="X1391" i="28"/>
  <c r="S1391" i="28"/>
  <c r="R1391" i="28"/>
  <c r="O1391" i="28"/>
  <c r="Y1390" i="28"/>
  <c r="W1390" i="28"/>
  <c r="V1390" i="28"/>
  <c r="U1390" i="28"/>
  <c r="S1390" i="28"/>
  <c r="R1390" i="28"/>
  <c r="O1390" i="28"/>
  <c r="Y1389" i="28"/>
  <c r="W1389" i="28"/>
  <c r="V1389" i="28"/>
  <c r="U1389" i="28"/>
  <c r="S1389" i="28"/>
  <c r="R1389" i="28"/>
  <c r="O1389" i="28"/>
  <c r="Y1388" i="28"/>
  <c r="W1388" i="28"/>
  <c r="V1388" i="28"/>
  <c r="U1388" i="28"/>
  <c r="S1388" i="28"/>
  <c r="R1388" i="28"/>
  <c r="O1388" i="28"/>
  <c r="Y1387" i="28"/>
  <c r="W1387" i="28"/>
  <c r="V1387" i="28"/>
  <c r="U1387" i="28"/>
  <c r="S1387" i="28"/>
  <c r="R1387" i="28"/>
  <c r="O1387" i="28"/>
  <c r="Y1386" i="28"/>
  <c r="W1386" i="28"/>
  <c r="V1386" i="28"/>
  <c r="U1386" i="28"/>
  <c r="X1386" i="28"/>
  <c r="S1386" i="28"/>
  <c r="R1386" i="28"/>
  <c r="O1386" i="28"/>
  <c r="Y1385" i="28"/>
  <c r="W1385" i="28"/>
  <c r="V1385" i="28"/>
  <c r="U1385" i="28"/>
  <c r="S1385" i="28"/>
  <c r="R1385" i="28"/>
  <c r="O1385" i="28"/>
  <c r="Y1384" i="28"/>
  <c r="W1384" i="28"/>
  <c r="V1384" i="28"/>
  <c r="U1384" i="28"/>
  <c r="X1384" i="28"/>
  <c r="S1384" i="28"/>
  <c r="R1384" i="28"/>
  <c r="O1384" i="28"/>
  <c r="Y1383" i="28"/>
  <c r="W1383" i="28"/>
  <c r="V1383" i="28"/>
  <c r="U1383" i="28"/>
  <c r="S1383" i="28"/>
  <c r="R1383" i="28"/>
  <c r="O1383" i="28"/>
  <c r="Y1382" i="28"/>
  <c r="W1382" i="28"/>
  <c r="V1382" i="28"/>
  <c r="U1382" i="28"/>
  <c r="S1382" i="28"/>
  <c r="R1382" i="28"/>
  <c r="O1382" i="28"/>
  <c r="Y1381" i="28"/>
  <c r="W1381" i="28"/>
  <c r="V1381" i="28"/>
  <c r="U1381" i="28"/>
  <c r="S1381" i="28"/>
  <c r="R1381" i="28"/>
  <c r="O1381" i="28"/>
  <c r="Y1380" i="28"/>
  <c r="W1380" i="28"/>
  <c r="V1380" i="28"/>
  <c r="U1380" i="28"/>
  <c r="S1380" i="28"/>
  <c r="R1380" i="28"/>
  <c r="O1380" i="28"/>
  <c r="Y1379" i="28"/>
  <c r="W1379" i="28"/>
  <c r="V1379" i="28"/>
  <c r="U1379" i="28"/>
  <c r="S1379" i="28"/>
  <c r="R1379" i="28"/>
  <c r="O1379" i="28"/>
  <c r="Y1378" i="28"/>
  <c r="W1378" i="28"/>
  <c r="V1378" i="28"/>
  <c r="U1378" i="28"/>
  <c r="X1378" i="28"/>
  <c r="S1378" i="28"/>
  <c r="R1378" i="28"/>
  <c r="O1378" i="28"/>
  <c r="Y1377" i="28"/>
  <c r="W1377" i="28"/>
  <c r="V1377" i="28"/>
  <c r="U1377" i="28"/>
  <c r="X1377" i="28"/>
  <c r="S1377" i="28"/>
  <c r="R1377" i="28"/>
  <c r="O1377" i="28"/>
  <c r="Y1376" i="28"/>
  <c r="W1376" i="28"/>
  <c r="V1376" i="28"/>
  <c r="U1376" i="28"/>
  <c r="X1376" i="28"/>
  <c r="S1376" i="28"/>
  <c r="R1376" i="28"/>
  <c r="O1376" i="28"/>
  <c r="Y1375" i="28"/>
  <c r="W1375" i="28"/>
  <c r="V1375" i="28"/>
  <c r="U1375" i="28"/>
  <c r="X1375" i="28"/>
  <c r="S1375" i="28"/>
  <c r="R1375" i="28"/>
  <c r="O1375" i="28"/>
  <c r="Y1374" i="28"/>
  <c r="W1374" i="28"/>
  <c r="V1374" i="28"/>
  <c r="U1374" i="28"/>
  <c r="S1374" i="28"/>
  <c r="R1374" i="28"/>
  <c r="O1374" i="28"/>
  <c r="Y1373" i="28"/>
  <c r="W1373" i="28"/>
  <c r="V1373" i="28"/>
  <c r="U1373" i="28"/>
  <c r="S1373" i="28"/>
  <c r="R1373" i="28"/>
  <c r="O1373" i="28"/>
  <c r="Y1372" i="28"/>
  <c r="W1372" i="28"/>
  <c r="V1372" i="28"/>
  <c r="U1372" i="28"/>
  <c r="S1372" i="28"/>
  <c r="R1372" i="28"/>
  <c r="O1372" i="28"/>
  <c r="Y1371" i="28"/>
  <c r="W1371" i="28"/>
  <c r="V1371" i="28"/>
  <c r="U1371" i="28"/>
  <c r="S1371" i="28"/>
  <c r="R1371" i="28"/>
  <c r="O1371" i="28"/>
  <c r="Y1370" i="28"/>
  <c r="W1370" i="28"/>
  <c r="V1370" i="28"/>
  <c r="U1370" i="28"/>
  <c r="X1370" i="28"/>
  <c r="S1370" i="28"/>
  <c r="R1370" i="28"/>
  <c r="O1370" i="28"/>
  <c r="Y1369" i="28"/>
  <c r="W1369" i="28"/>
  <c r="V1369" i="28"/>
  <c r="U1369" i="28"/>
  <c r="S1369" i="28"/>
  <c r="R1369" i="28"/>
  <c r="O1369" i="28"/>
  <c r="Y1368" i="28"/>
  <c r="W1368" i="28"/>
  <c r="V1368" i="28"/>
  <c r="U1368" i="28"/>
  <c r="X1368" i="28"/>
  <c r="S1368" i="28"/>
  <c r="R1368" i="28"/>
  <c r="O1368" i="28"/>
  <c r="Y1367" i="28"/>
  <c r="W1367" i="28"/>
  <c r="V1367" i="28"/>
  <c r="U1367" i="28"/>
  <c r="S1367" i="28"/>
  <c r="R1367" i="28"/>
  <c r="O1367" i="28"/>
  <c r="Y1366" i="28"/>
  <c r="W1366" i="28"/>
  <c r="V1366" i="28"/>
  <c r="U1366" i="28"/>
  <c r="S1366" i="28"/>
  <c r="R1366" i="28"/>
  <c r="O1366" i="28"/>
  <c r="Y1365" i="28"/>
  <c r="W1365" i="28"/>
  <c r="V1365" i="28"/>
  <c r="U1365" i="28"/>
  <c r="S1365" i="28"/>
  <c r="R1365" i="28"/>
  <c r="O1365" i="28"/>
  <c r="Y1364" i="28"/>
  <c r="W1364" i="28"/>
  <c r="V1364" i="28"/>
  <c r="U1364" i="28"/>
  <c r="S1364" i="28"/>
  <c r="R1364" i="28"/>
  <c r="O1364" i="28"/>
  <c r="Y1363" i="28"/>
  <c r="W1363" i="28"/>
  <c r="V1363" i="28"/>
  <c r="U1363" i="28"/>
  <c r="S1363" i="28"/>
  <c r="R1363" i="28"/>
  <c r="O1363" i="28"/>
  <c r="Y1362" i="28"/>
  <c r="W1362" i="28"/>
  <c r="V1362" i="28"/>
  <c r="U1362" i="28"/>
  <c r="X1362" i="28"/>
  <c r="S1362" i="28"/>
  <c r="R1362" i="28"/>
  <c r="O1362" i="28"/>
  <c r="Y1361" i="28"/>
  <c r="W1361" i="28"/>
  <c r="V1361" i="28"/>
  <c r="U1361" i="28"/>
  <c r="S1361" i="28"/>
  <c r="R1361" i="28"/>
  <c r="O1361" i="28"/>
  <c r="Y1360" i="28"/>
  <c r="W1360" i="28"/>
  <c r="V1360" i="28"/>
  <c r="U1360" i="28"/>
  <c r="X1360" i="28"/>
  <c r="S1360" i="28"/>
  <c r="R1360" i="28"/>
  <c r="O1360" i="28"/>
  <c r="Y1359" i="28"/>
  <c r="W1359" i="28"/>
  <c r="V1359" i="28"/>
  <c r="U1359" i="28"/>
  <c r="S1359" i="28"/>
  <c r="R1359" i="28"/>
  <c r="O1359" i="28"/>
  <c r="Y1358" i="28"/>
  <c r="W1358" i="28"/>
  <c r="V1358" i="28"/>
  <c r="U1358" i="28"/>
  <c r="S1358" i="28"/>
  <c r="R1358" i="28"/>
  <c r="O1358" i="28"/>
  <c r="Y1357" i="28"/>
  <c r="W1357" i="28"/>
  <c r="V1357" i="28"/>
  <c r="U1357" i="28"/>
  <c r="S1357" i="28"/>
  <c r="R1357" i="28"/>
  <c r="O1357" i="28"/>
  <c r="Y1356" i="28"/>
  <c r="W1356" i="28"/>
  <c r="V1356" i="28"/>
  <c r="U1356" i="28"/>
  <c r="S1356" i="28"/>
  <c r="R1356" i="28"/>
  <c r="O1356" i="28"/>
  <c r="Y1355" i="28"/>
  <c r="W1355" i="28"/>
  <c r="V1355" i="28"/>
  <c r="U1355" i="28"/>
  <c r="S1355" i="28"/>
  <c r="R1355" i="28"/>
  <c r="O1355" i="28"/>
  <c r="Y1354" i="28"/>
  <c r="W1354" i="28"/>
  <c r="V1354" i="28"/>
  <c r="U1354" i="28"/>
  <c r="S1354" i="28"/>
  <c r="R1354" i="28"/>
  <c r="O1354" i="28"/>
  <c r="Y1353" i="28"/>
  <c r="W1353" i="28"/>
  <c r="V1353" i="28"/>
  <c r="U1353" i="28"/>
  <c r="S1353" i="28"/>
  <c r="R1353" i="28"/>
  <c r="O1353" i="28"/>
  <c r="Y1352" i="28"/>
  <c r="W1352" i="28"/>
  <c r="V1352" i="28"/>
  <c r="U1352" i="28"/>
  <c r="X1352" i="28"/>
  <c r="S1352" i="28"/>
  <c r="R1352" i="28"/>
  <c r="O1352" i="28"/>
  <c r="Y1351" i="28"/>
  <c r="W1351" i="28"/>
  <c r="V1351" i="28"/>
  <c r="U1351" i="28"/>
  <c r="S1351" i="28"/>
  <c r="R1351" i="28"/>
  <c r="O1351" i="28"/>
  <c r="Y1350" i="28"/>
  <c r="W1350" i="28"/>
  <c r="V1350" i="28"/>
  <c r="U1350" i="28"/>
  <c r="S1350" i="28"/>
  <c r="R1350" i="28"/>
  <c r="O1350" i="28"/>
  <c r="Y1349" i="28"/>
  <c r="W1349" i="28"/>
  <c r="V1349" i="28"/>
  <c r="U1349" i="28"/>
  <c r="S1349" i="28"/>
  <c r="R1349" i="28"/>
  <c r="O1349" i="28"/>
  <c r="Y1348" i="28"/>
  <c r="W1348" i="28"/>
  <c r="V1348" i="28"/>
  <c r="U1348" i="28"/>
  <c r="S1348" i="28"/>
  <c r="R1348" i="28"/>
  <c r="O1348" i="28"/>
  <c r="Y1347" i="28"/>
  <c r="W1347" i="28"/>
  <c r="V1347" i="28"/>
  <c r="U1347" i="28"/>
  <c r="S1347" i="28"/>
  <c r="R1347" i="28"/>
  <c r="O1347" i="28"/>
  <c r="Y1346" i="28"/>
  <c r="W1346" i="28"/>
  <c r="V1346" i="28"/>
  <c r="U1346" i="28"/>
  <c r="X1346" i="28"/>
  <c r="S1346" i="28"/>
  <c r="R1346" i="28"/>
  <c r="O1346" i="28"/>
  <c r="Y1345" i="28"/>
  <c r="W1345" i="28"/>
  <c r="V1345" i="28"/>
  <c r="U1345" i="28"/>
  <c r="S1345" i="28"/>
  <c r="R1345" i="28"/>
  <c r="O1345" i="28"/>
  <c r="Y1344" i="28"/>
  <c r="W1344" i="28"/>
  <c r="V1344" i="28"/>
  <c r="U1344" i="28"/>
  <c r="X1344" i="28"/>
  <c r="S1344" i="28"/>
  <c r="R1344" i="28"/>
  <c r="O1344" i="28"/>
  <c r="Y1343" i="28"/>
  <c r="W1343" i="28"/>
  <c r="V1343" i="28"/>
  <c r="U1343" i="28"/>
  <c r="S1343" i="28"/>
  <c r="R1343" i="28"/>
  <c r="O1343" i="28"/>
  <c r="Y1342" i="28"/>
  <c r="W1342" i="28"/>
  <c r="V1342" i="28"/>
  <c r="U1342" i="28"/>
  <c r="S1342" i="28"/>
  <c r="R1342" i="28"/>
  <c r="O1342" i="28"/>
  <c r="Y1341" i="28"/>
  <c r="W1341" i="28"/>
  <c r="V1341" i="28"/>
  <c r="U1341" i="28"/>
  <c r="S1341" i="28"/>
  <c r="R1341" i="28"/>
  <c r="O1341" i="28"/>
  <c r="Y1340" i="28"/>
  <c r="W1340" i="28"/>
  <c r="V1340" i="28"/>
  <c r="U1340" i="28"/>
  <c r="S1340" i="28"/>
  <c r="R1340" i="28"/>
  <c r="O1340" i="28"/>
  <c r="Y1339" i="28"/>
  <c r="W1339" i="28"/>
  <c r="V1339" i="28"/>
  <c r="U1339" i="28"/>
  <c r="S1339" i="28"/>
  <c r="R1339" i="28"/>
  <c r="O1339" i="28"/>
  <c r="Y1338" i="28"/>
  <c r="W1338" i="28"/>
  <c r="V1338" i="28"/>
  <c r="U1338" i="28"/>
  <c r="S1338" i="28"/>
  <c r="R1338" i="28"/>
  <c r="O1338" i="28"/>
  <c r="Y1337" i="28"/>
  <c r="W1337" i="28"/>
  <c r="V1337" i="28"/>
  <c r="U1337" i="28"/>
  <c r="S1337" i="28"/>
  <c r="R1337" i="28"/>
  <c r="O1337" i="28"/>
  <c r="Y1336" i="28"/>
  <c r="W1336" i="28"/>
  <c r="V1336" i="28"/>
  <c r="U1336" i="28"/>
  <c r="X1336" i="28"/>
  <c r="S1336" i="28"/>
  <c r="R1336" i="28"/>
  <c r="O1336" i="28"/>
  <c r="Y1335" i="28"/>
  <c r="W1335" i="28"/>
  <c r="V1335" i="28"/>
  <c r="U1335" i="28"/>
  <c r="S1335" i="28"/>
  <c r="R1335" i="28"/>
  <c r="O1335" i="28"/>
  <c r="Y1334" i="28"/>
  <c r="W1334" i="28"/>
  <c r="V1334" i="28"/>
  <c r="U1334" i="28"/>
  <c r="S1334" i="28"/>
  <c r="R1334" i="28"/>
  <c r="O1334" i="28"/>
  <c r="Y1333" i="28"/>
  <c r="W1333" i="28"/>
  <c r="V1333" i="28"/>
  <c r="U1333" i="28"/>
  <c r="S1333" i="28"/>
  <c r="R1333" i="28"/>
  <c r="O1333" i="28"/>
  <c r="Y1332" i="28"/>
  <c r="W1332" i="28"/>
  <c r="V1332" i="28"/>
  <c r="U1332" i="28"/>
  <c r="S1332" i="28"/>
  <c r="R1332" i="28"/>
  <c r="O1332" i="28"/>
  <c r="Y1331" i="28"/>
  <c r="W1331" i="28"/>
  <c r="V1331" i="28"/>
  <c r="U1331" i="28"/>
  <c r="S1331" i="28"/>
  <c r="R1331" i="28"/>
  <c r="O1331" i="28"/>
  <c r="Y1330" i="28"/>
  <c r="W1330" i="28"/>
  <c r="V1330" i="28"/>
  <c r="U1330" i="28"/>
  <c r="X1330" i="28"/>
  <c r="S1330" i="28"/>
  <c r="R1330" i="28"/>
  <c r="O1330" i="28"/>
  <c r="Y1329" i="28"/>
  <c r="W1329" i="28"/>
  <c r="V1329" i="28"/>
  <c r="U1329" i="28"/>
  <c r="S1329" i="28"/>
  <c r="R1329" i="28"/>
  <c r="O1329" i="28"/>
  <c r="Y1328" i="28"/>
  <c r="W1328" i="28"/>
  <c r="V1328" i="28"/>
  <c r="U1328" i="28"/>
  <c r="X1328" i="28"/>
  <c r="S1328" i="28"/>
  <c r="R1328" i="28"/>
  <c r="O1328" i="28"/>
  <c r="Y1327" i="28"/>
  <c r="W1327" i="28"/>
  <c r="V1327" i="28"/>
  <c r="U1327" i="28"/>
  <c r="X1327" i="28"/>
  <c r="S1327" i="28"/>
  <c r="R1327" i="28"/>
  <c r="O1327" i="28"/>
  <c r="Y1326" i="28"/>
  <c r="W1326" i="28"/>
  <c r="V1326" i="28"/>
  <c r="U1326" i="28"/>
  <c r="S1326" i="28"/>
  <c r="R1326" i="28"/>
  <c r="O1326" i="28"/>
  <c r="Y1325" i="28"/>
  <c r="W1325" i="28"/>
  <c r="V1325" i="28"/>
  <c r="U1325" i="28"/>
  <c r="S1325" i="28"/>
  <c r="R1325" i="28"/>
  <c r="O1325" i="28"/>
  <c r="Y1324" i="28"/>
  <c r="W1324" i="28"/>
  <c r="V1324" i="28"/>
  <c r="U1324" i="28"/>
  <c r="S1324" i="28"/>
  <c r="R1324" i="28"/>
  <c r="O1324" i="28"/>
  <c r="Y1323" i="28"/>
  <c r="W1323" i="28"/>
  <c r="V1323" i="28"/>
  <c r="U1323" i="28"/>
  <c r="S1323" i="28"/>
  <c r="R1323" i="28"/>
  <c r="O1323" i="28"/>
  <c r="Y1322" i="28"/>
  <c r="W1322" i="28"/>
  <c r="V1322" i="28"/>
  <c r="U1322" i="28"/>
  <c r="S1322" i="28"/>
  <c r="R1322" i="28"/>
  <c r="O1322" i="28"/>
  <c r="Y1321" i="28"/>
  <c r="W1321" i="28"/>
  <c r="V1321" i="28"/>
  <c r="U1321" i="28"/>
  <c r="S1321" i="28"/>
  <c r="R1321" i="28"/>
  <c r="O1321" i="28"/>
  <c r="Y1320" i="28"/>
  <c r="W1320" i="28"/>
  <c r="V1320" i="28"/>
  <c r="U1320" i="28"/>
  <c r="X1320" i="28"/>
  <c r="S1320" i="28"/>
  <c r="R1320" i="28"/>
  <c r="O1320" i="28"/>
  <c r="Y1319" i="28"/>
  <c r="W1319" i="28"/>
  <c r="V1319" i="28"/>
  <c r="U1319" i="28"/>
  <c r="S1319" i="28"/>
  <c r="R1319" i="28"/>
  <c r="O1319" i="28"/>
  <c r="Y1318" i="28"/>
  <c r="W1318" i="28"/>
  <c r="V1318" i="28"/>
  <c r="U1318" i="28"/>
  <c r="S1318" i="28"/>
  <c r="R1318" i="28"/>
  <c r="O1318" i="28"/>
  <c r="Y1317" i="28"/>
  <c r="W1317" i="28"/>
  <c r="V1317" i="28"/>
  <c r="U1317" i="28"/>
  <c r="S1317" i="28"/>
  <c r="R1317" i="28"/>
  <c r="O1317" i="28"/>
  <c r="Y1316" i="28"/>
  <c r="W1316" i="28"/>
  <c r="V1316" i="28"/>
  <c r="U1316" i="28"/>
  <c r="S1316" i="28"/>
  <c r="R1316" i="28"/>
  <c r="O1316" i="28"/>
  <c r="Y1315" i="28"/>
  <c r="W1315" i="28"/>
  <c r="V1315" i="28"/>
  <c r="U1315" i="28"/>
  <c r="X1315" i="28"/>
  <c r="S1315" i="28"/>
  <c r="R1315" i="28"/>
  <c r="O1315" i="28"/>
  <c r="Y1314" i="28"/>
  <c r="W1314" i="28"/>
  <c r="V1314" i="28"/>
  <c r="U1314" i="28"/>
  <c r="X1314" i="28"/>
  <c r="S1314" i="28"/>
  <c r="R1314" i="28"/>
  <c r="O1314" i="28"/>
  <c r="Y1313" i="28"/>
  <c r="W1313" i="28"/>
  <c r="V1313" i="28"/>
  <c r="U1313" i="28"/>
  <c r="S1313" i="28"/>
  <c r="R1313" i="28"/>
  <c r="O1313" i="28"/>
  <c r="Y1312" i="28"/>
  <c r="W1312" i="28"/>
  <c r="V1312" i="28"/>
  <c r="U1312" i="28"/>
  <c r="X1312" i="28"/>
  <c r="S1312" i="28"/>
  <c r="R1312" i="28"/>
  <c r="O1312" i="28"/>
  <c r="Y1311" i="28"/>
  <c r="W1311" i="28"/>
  <c r="V1311" i="28"/>
  <c r="U1311" i="28"/>
  <c r="S1311" i="28"/>
  <c r="R1311" i="28"/>
  <c r="O1311" i="28"/>
  <c r="O1310" i="28"/>
  <c r="O1309" i="28"/>
  <c r="O1308" i="28"/>
  <c r="O1307" i="28"/>
  <c r="O1306" i="28"/>
  <c r="O1305" i="28"/>
  <c r="O1304" i="28"/>
  <c r="O1303" i="28"/>
  <c r="O1302" i="28"/>
  <c r="O1301" i="28"/>
  <c r="O1300" i="28"/>
  <c r="O1299" i="28"/>
  <c r="O1298" i="28"/>
  <c r="O1297" i="28"/>
  <c r="O1296" i="28"/>
  <c r="O1295" i="28"/>
  <c r="O1294" i="28"/>
  <c r="O1293" i="28"/>
  <c r="O1292" i="28"/>
  <c r="O1291" i="28"/>
  <c r="O1290" i="28"/>
  <c r="O1289" i="28"/>
  <c r="O1288" i="28"/>
  <c r="O1287" i="28"/>
  <c r="O1286" i="28"/>
  <c r="O1285" i="28"/>
  <c r="O1284" i="28"/>
  <c r="O1283" i="28"/>
  <c r="O1282" i="28"/>
  <c r="O1281" i="28"/>
  <c r="O1280" i="28"/>
  <c r="O1279" i="28"/>
  <c r="O1278" i="28"/>
  <c r="O1277" i="28"/>
  <c r="O1276" i="28"/>
  <c r="O1275" i="28"/>
  <c r="O1274" i="28"/>
  <c r="O1273" i="28"/>
  <c r="O1272" i="28"/>
  <c r="O1271" i="28"/>
  <c r="O1270" i="28"/>
  <c r="O1269" i="28"/>
  <c r="O1268" i="28"/>
  <c r="O1267" i="28"/>
  <c r="O1266" i="28"/>
  <c r="O1265" i="28"/>
  <c r="O1264" i="28"/>
  <c r="O1263" i="28"/>
  <c r="O1262" i="28"/>
  <c r="O1261" i="28"/>
  <c r="O1260" i="28"/>
  <c r="O1259" i="28"/>
  <c r="O1258" i="28"/>
  <c r="O1257" i="28"/>
  <c r="O1256" i="28"/>
  <c r="O1255" i="28"/>
  <c r="O1254" i="28"/>
  <c r="O1253" i="28"/>
  <c r="O1252" i="28"/>
  <c r="O1251" i="28"/>
  <c r="O1250" i="28"/>
  <c r="O1249" i="28"/>
  <c r="O1248" i="28"/>
  <c r="O1247" i="28"/>
  <c r="O1246" i="28"/>
  <c r="O1245" i="28"/>
  <c r="O1244" i="28"/>
  <c r="O1243" i="28"/>
  <c r="O1242" i="28"/>
  <c r="O1241" i="28"/>
  <c r="O1240" i="28"/>
  <c r="O1239" i="28"/>
  <c r="O1238" i="28"/>
  <c r="O1237" i="28"/>
  <c r="O1236" i="28"/>
  <c r="O1235" i="28"/>
  <c r="O1234" i="28"/>
  <c r="O1233" i="28"/>
  <c r="O1232" i="28"/>
  <c r="O1231" i="28"/>
  <c r="O1230" i="28"/>
  <c r="O1229" i="28"/>
  <c r="O1228" i="28"/>
  <c r="O1227" i="28"/>
  <c r="O1226" i="28"/>
  <c r="O1225" i="28"/>
  <c r="O1224" i="28"/>
  <c r="O1223" i="28"/>
  <c r="O1222" i="28"/>
  <c r="O1221" i="28"/>
  <c r="O1220" i="28"/>
  <c r="O1219" i="28"/>
  <c r="O1218" i="28"/>
  <c r="O1217" i="28"/>
  <c r="O1216" i="28"/>
  <c r="O1215" i="28"/>
  <c r="O1214" i="28"/>
  <c r="O1213" i="28"/>
  <c r="O1212" i="28"/>
  <c r="O1211" i="28"/>
  <c r="O1210" i="28"/>
  <c r="O1209" i="28"/>
  <c r="O1208" i="28"/>
  <c r="O1207" i="28"/>
  <c r="O1206" i="28"/>
  <c r="O1205" i="28"/>
  <c r="O1204" i="28"/>
  <c r="O1203" i="28"/>
  <c r="O1202" i="28"/>
  <c r="O1201" i="28"/>
  <c r="O1200" i="28"/>
  <c r="O1199" i="28"/>
  <c r="O1198" i="28"/>
  <c r="O1197" i="28"/>
  <c r="O1196" i="28"/>
  <c r="O1195" i="28"/>
  <c r="O1194" i="28"/>
  <c r="O1193" i="28"/>
  <c r="O1192" i="28"/>
  <c r="O1191" i="28"/>
  <c r="O1190" i="28"/>
  <c r="O1189" i="28"/>
  <c r="O1188" i="28"/>
  <c r="O1187" i="28"/>
  <c r="O1186" i="28"/>
  <c r="O1185" i="28"/>
  <c r="O1184" i="28"/>
  <c r="O1183" i="28"/>
  <c r="O1182" i="28"/>
  <c r="O1181" i="28"/>
  <c r="O1180" i="28"/>
  <c r="O1179" i="28"/>
  <c r="O1178" i="28"/>
  <c r="O1177" i="28"/>
  <c r="O1176" i="28"/>
  <c r="O1175" i="28"/>
  <c r="O1174" i="28"/>
  <c r="O1173" i="28"/>
  <c r="O1172" i="28"/>
  <c r="O1171" i="28"/>
  <c r="O1170" i="28"/>
  <c r="O1169" i="28"/>
  <c r="O1168" i="28"/>
  <c r="O1167" i="28"/>
  <c r="O1166" i="28"/>
  <c r="O1165" i="28"/>
  <c r="O1164" i="28"/>
  <c r="O1163" i="28"/>
  <c r="O1162" i="28"/>
  <c r="O1161" i="28"/>
  <c r="O1160" i="28"/>
  <c r="O1159" i="28"/>
  <c r="O1158" i="28"/>
  <c r="O1157" i="28"/>
  <c r="O1156" i="28"/>
  <c r="O1155" i="28"/>
  <c r="O1154" i="28"/>
  <c r="O1153" i="28"/>
  <c r="O1152" i="28"/>
  <c r="O1151" i="28"/>
  <c r="O1150" i="28"/>
  <c r="O1149" i="28"/>
  <c r="O1148" i="28"/>
  <c r="O1147" i="28"/>
  <c r="O1146" i="28"/>
  <c r="O1145" i="28"/>
  <c r="O1144" i="28"/>
  <c r="O1143" i="28"/>
  <c r="O1142" i="28"/>
  <c r="O1141" i="28"/>
  <c r="O1140" i="28"/>
  <c r="O1139" i="28"/>
  <c r="O1138" i="28"/>
  <c r="O1137" i="28"/>
  <c r="O1136" i="28"/>
  <c r="O1135" i="28"/>
  <c r="O1134" i="28"/>
  <c r="O1133" i="28"/>
  <c r="O1132" i="28"/>
  <c r="O1131" i="28"/>
  <c r="O1130" i="28"/>
  <c r="O1129" i="28"/>
  <c r="O1128" i="28"/>
  <c r="O1127" i="28"/>
  <c r="O1126" i="28"/>
  <c r="O1125" i="28"/>
  <c r="O1124" i="28"/>
  <c r="O1123" i="28"/>
  <c r="O1122" i="28"/>
  <c r="O1121" i="28"/>
  <c r="O1120" i="28"/>
  <c r="O1119" i="28"/>
  <c r="O1118" i="28"/>
  <c r="O1117" i="28"/>
  <c r="O1116" i="28"/>
  <c r="O1115" i="28"/>
  <c r="O1114" i="28"/>
  <c r="O1113" i="28"/>
  <c r="O1112" i="28"/>
  <c r="O1111" i="28"/>
  <c r="O1110" i="28"/>
  <c r="O1109" i="28"/>
  <c r="O1108" i="28"/>
  <c r="O1107" i="28"/>
  <c r="O1106" i="28"/>
  <c r="O1105" i="28"/>
  <c r="O1104" i="28"/>
  <c r="O1103" i="28"/>
  <c r="O1102" i="28"/>
  <c r="O1101" i="28"/>
  <c r="O1100" i="28"/>
  <c r="O1099" i="28"/>
  <c r="O1098" i="28"/>
  <c r="O1097" i="28"/>
  <c r="O1096" i="28"/>
  <c r="O1095" i="28"/>
  <c r="O1094" i="28"/>
  <c r="O1093" i="28"/>
  <c r="O1092" i="28"/>
  <c r="O1091" i="28"/>
  <c r="O1090" i="28"/>
  <c r="O1089" i="28"/>
  <c r="O1088" i="28"/>
  <c r="O1087" i="28"/>
  <c r="O1086" i="28"/>
  <c r="O1085" i="28"/>
  <c r="O1084" i="28"/>
  <c r="O1083" i="28"/>
  <c r="O1082" i="28"/>
  <c r="O1081" i="28"/>
  <c r="O1080" i="28"/>
  <c r="O1079" i="28"/>
  <c r="O1078" i="28"/>
  <c r="O1077" i="28"/>
  <c r="O1076" i="28"/>
  <c r="O1075" i="28"/>
  <c r="O1074" i="28"/>
  <c r="O1073" i="28"/>
  <c r="O1072" i="28"/>
  <c r="O1071" i="28"/>
  <c r="O1070" i="28"/>
  <c r="O1069" i="28"/>
  <c r="O1068" i="28"/>
  <c r="O1067" i="28"/>
  <c r="O1066" i="28"/>
  <c r="O1065" i="28"/>
  <c r="O1064" i="28"/>
  <c r="O1063" i="28"/>
  <c r="O1062" i="28"/>
  <c r="O1061" i="28"/>
  <c r="O1060" i="28"/>
  <c r="O1059" i="28"/>
  <c r="O1058" i="28"/>
  <c r="O1057" i="28"/>
  <c r="O1056" i="28"/>
  <c r="O1055" i="28"/>
  <c r="O1054" i="28"/>
  <c r="O1053" i="28"/>
  <c r="O1052" i="28"/>
  <c r="O1051" i="28"/>
  <c r="O1050" i="28"/>
  <c r="O1049" i="28"/>
  <c r="O1048" i="28"/>
  <c r="O1047" i="28"/>
  <c r="O1046" i="28"/>
  <c r="O1045" i="28"/>
  <c r="O1044" i="28"/>
  <c r="O1043" i="28"/>
  <c r="O1042" i="28"/>
  <c r="O1041" i="28"/>
  <c r="O1040" i="28"/>
  <c r="O1039" i="28"/>
  <c r="O1038" i="28"/>
  <c r="O1037" i="28"/>
  <c r="O1036" i="28"/>
  <c r="O1035" i="28"/>
  <c r="O1034" i="28"/>
  <c r="O1033" i="28"/>
  <c r="O1032" i="28"/>
  <c r="O1031" i="28"/>
  <c r="O1030" i="28"/>
  <c r="O1029" i="28"/>
  <c r="O1028" i="28"/>
  <c r="O1027" i="28"/>
  <c r="O1026" i="28"/>
  <c r="O1025" i="28"/>
  <c r="O1024" i="28"/>
  <c r="O1023" i="28"/>
  <c r="O1022" i="28"/>
  <c r="O1021" i="28"/>
  <c r="O1020" i="28"/>
  <c r="O1019" i="28"/>
  <c r="O1018" i="28"/>
  <c r="O1017" i="28"/>
  <c r="O1016" i="28"/>
  <c r="O1015" i="28"/>
  <c r="O1014" i="28"/>
  <c r="O1013" i="28"/>
  <c r="O1012" i="28"/>
  <c r="O1011" i="28"/>
  <c r="O1010" i="28"/>
  <c r="O1009" i="28"/>
  <c r="O1008" i="28"/>
  <c r="O1007" i="28"/>
  <c r="O1006" i="28"/>
  <c r="O1005" i="28"/>
  <c r="O1004" i="28"/>
  <c r="O1003" i="28"/>
  <c r="O1002" i="28"/>
  <c r="O1001" i="28"/>
  <c r="O1000" i="28"/>
  <c r="O999" i="28"/>
  <c r="O998" i="28"/>
  <c r="O997" i="28"/>
  <c r="O996" i="28"/>
  <c r="O995" i="28"/>
  <c r="O994" i="28"/>
  <c r="O993" i="28"/>
  <c r="O992" i="28"/>
  <c r="O991" i="28"/>
  <c r="O990" i="28"/>
  <c r="O989" i="28"/>
  <c r="O988" i="28"/>
  <c r="O987" i="28"/>
  <c r="O986" i="28"/>
  <c r="O985" i="28"/>
  <c r="O984" i="28"/>
  <c r="O983" i="28"/>
  <c r="O982" i="28"/>
  <c r="O981" i="28"/>
  <c r="O980" i="28"/>
  <c r="O979" i="28"/>
  <c r="O978" i="28"/>
  <c r="O977" i="28"/>
  <c r="O976" i="28"/>
  <c r="O975" i="28"/>
  <c r="O974" i="28"/>
  <c r="O973" i="28"/>
  <c r="O972" i="28"/>
  <c r="O971" i="28"/>
  <c r="O970" i="28"/>
  <c r="O969" i="28"/>
  <c r="O968" i="28"/>
  <c r="O967" i="28"/>
  <c r="O966" i="28"/>
  <c r="O965" i="28"/>
  <c r="O964" i="28"/>
  <c r="O963" i="28"/>
  <c r="O962" i="28"/>
  <c r="O961" i="28"/>
  <c r="O960" i="28"/>
  <c r="O959" i="28"/>
  <c r="O958" i="28"/>
  <c r="O957" i="28"/>
  <c r="O956" i="28"/>
  <c r="O955" i="28"/>
  <c r="O954" i="28"/>
  <c r="O953" i="28"/>
  <c r="O952" i="28"/>
  <c r="O951" i="28"/>
  <c r="O950" i="28"/>
  <c r="O949" i="28"/>
  <c r="O948" i="28"/>
  <c r="O947" i="28"/>
  <c r="O946" i="28"/>
  <c r="O945" i="28"/>
  <c r="O944" i="28"/>
  <c r="O943" i="28"/>
  <c r="O942" i="28"/>
  <c r="O941" i="28"/>
  <c r="O940" i="28"/>
  <c r="O939" i="28"/>
  <c r="O938" i="28"/>
  <c r="O937" i="28"/>
  <c r="O936" i="28"/>
  <c r="O935" i="28"/>
  <c r="O934" i="28"/>
  <c r="O933" i="28"/>
  <c r="O932" i="28"/>
  <c r="O931" i="28"/>
  <c r="O930" i="28"/>
  <c r="O929" i="28"/>
  <c r="O928" i="28"/>
  <c r="O927" i="28"/>
  <c r="O926" i="28"/>
  <c r="O925" i="28"/>
  <c r="O924" i="28"/>
  <c r="O923" i="28"/>
  <c r="O922" i="28"/>
  <c r="O921" i="28"/>
  <c r="O920" i="28"/>
  <c r="O919" i="28"/>
  <c r="O918" i="28"/>
  <c r="O917" i="28"/>
  <c r="O916" i="28"/>
  <c r="O915" i="28"/>
  <c r="O914" i="28"/>
  <c r="O913" i="28"/>
  <c r="O912" i="28"/>
  <c r="O911" i="28"/>
  <c r="O910" i="28"/>
  <c r="O909" i="28"/>
  <c r="O908" i="28"/>
  <c r="O907" i="28"/>
  <c r="O906" i="28"/>
  <c r="O905" i="28"/>
  <c r="O904" i="28"/>
  <c r="O903" i="28"/>
  <c r="O902" i="28"/>
  <c r="O901" i="28"/>
  <c r="O900" i="28"/>
  <c r="O899" i="28"/>
  <c r="O898" i="28"/>
  <c r="O897" i="28"/>
  <c r="O896" i="28"/>
  <c r="O895" i="28"/>
  <c r="O894" i="28"/>
  <c r="O893" i="28"/>
  <c r="O892" i="28"/>
  <c r="O891" i="28"/>
  <c r="O890" i="28"/>
  <c r="O889" i="28"/>
  <c r="O888" i="28"/>
  <c r="O887" i="28"/>
  <c r="O886" i="28"/>
  <c r="O885" i="28"/>
  <c r="O884" i="28"/>
  <c r="O883" i="28"/>
  <c r="O882" i="28"/>
  <c r="O881" i="28"/>
  <c r="O880" i="28"/>
  <c r="O879" i="28"/>
  <c r="O878" i="28"/>
  <c r="O877" i="28"/>
  <c r="O876" i="28"/>
  <c r="O875" i="28"/>
  <c r="O874" i="28"/>
  <c r="O873" i="28"/>
  <c r="O872" i="28"/>
  <c r="O871" i="28"/>
  <c r="O870" i="28"/>
  <c r="O869" i="28"/>
  <c r="O868" i="28"/>
  <c r="O867" i="28"/>
  <c r="O866" i="28"/>
  <c r="O865" i="28"/>
  <c r="O864" i="28"/>
  <c r="O863" i="28"/>
  <c r="O862" i="28"/>
  <c r="O861" i="28"/>
  <c r="O860" i="28"/>
  <c r="O859" i="28"/>
  <c r="O858" i="28"/>
  <c r="O857" i="28"/>
  <c r="O856" i="28"/>
  <c r="O855" i="28"/>
  <c r="O854" i="28"/>
  <c r="O853" i="28"/>
  <c r="O852" i="28"/>
  <c r="O851" i="28"/>
  <c r="O850" i="28"/>
  <c r="O849" i="28"/>
  <c r="O848" i="28"/>
  <c r="O847" i="28"/>
  <c r="O846" i="28"/>
  <c r="O845" i="28"/>
  <c r="O844" i="28"/>
  <c r="O843" i="28"/>
  <c r="O842" i="28"/>
  <c r="O841" i="28"/>
  <c r="O840" i="28"/>
  <c r="O839" i="28"/>
  <c r="O838" i="28"/>
  <c r="O837" i="28"/>
  <c r="O836" i="28"/>
  <c r="O835" i="28"/>
  <c r="O834" i="28"/>
  <c r="O833" i="28"/>
  <c r="O832" i="28"/>
  <c r="O831" i="28"/>
  <c r="O830" i="28"/>
  <c r="O829" i="28"/>
  <c r="O828" i="28"/>
  <c r="O827" i="28"/>
  <c r="O826" i="28"/>
  <c r="O825" i="28"/>
  <c r="O824" i="28"/>
  <c r="O823" i="28"/>
  <c r="O822" i="28"/>
  <c r="O821" i="28"/>
  <c r="O820" i="28"/>
  <c r="O819" i="28"/>
  <c r="O818" i="28"/>
  <c r="O817" i="28"/>
  <c r="O816" i="28"/>
  <c r="O815" i="28"/>
  <c r="O814" i="28"/>
  <c r="O813" i="28"/>
  <c r="O812" i="28"/>
  <c r="O810" i="28"/>
  <c r="O809" i="28"/>
  <c r="AB808" i="28"/>
  <c r="O808" i="28"/>
  <c r="O807" i="28"/>
  <c r="O806" i="28"/>
  <c r="O805" i="28"/>
  <c r="O804" i="28"/>
  <c r="O803" i="28"/>
  <c r="O802" i="28"/>
  <c r="O801" i="28"/>
  <c r="O800" i="28"/>
  <c r="O799" i="28"/>
  <c r="O798" i="28"/>
  <c r="O797" i="28"/>
  <c r="O796" i="28"/>
  <c r="O795" i="28"/>
  <c r="O794" i="28"/>
  <c r="O793" i="28"/>
  <c r="O792" i="28"/>
  <c r="AB791" i="28"/>
  <c r="O791" i="28"/>
  <c r="O790" i="28"/>
  <c r="O789" i="28"/>
  <c r="O788" i="28"/>
  <c r="O787" i="28"/>
  <c r="AB786" i="28"/>
  <c r="O786" i="28"/>
  <c r="O785" i="28"/>
  <c r="O784" i="28"/>
  <c r="AB780" i="28"/>
  <c r="O780" i="28"/>
  <c r="O779" i="28"/>
  <c r="O778" i="28"/>
  <c r="O777" i="28"/>
  <c r="O776" i="28"/>
  <c r="O775" i="28"/>
  <c r="O774" i="28"/>
  <c r="O773" i="28"/>
  <c r="O772" i="28"/>
  <c r="O771" i="28"/>
  <c r="O770" i="28"/>
  <c r="O769" i="28"/>
  <c r="O768" i="28"/>
  <c r="O767" i="28"/>
  <c r="O766" i="28"/>
  <c r="O765" i="28"/>
  <c r="O764" i="28"/>
  <c r="O763" i="28"/>
  <c r="O762" i="28"/>
  <c r="O761" i="28"/>
  <c r="O760" i="28"/>
  <c r="O759" i="28"/>
  <c r="O758" i="28"/>
  <c r="O757" i="28"/>
  <c r="O756" i="28"/>
  <c r="O755" i="28"/>
  <c r="O754" i="28"/>
  <c r="O753" i="28"/>
  <c r="O752" i="28"/>
  <c r="O751" i="28"/>
  <c r="O750" i="28"/>
  <c r="O749" i="28"/>
  <c r="O748" i="28"/>
  <c r="O747" i="28"/>
  <c r="O746" i="28"/>
  <c r="O745" i="28"/>
  <c r="O744" i="28"/>
  <c r="O743" i="28"/>
  <c r="O742" i="28"/>
  <c r="O741" i="28"/>
  <c r="O740" i="28"/>
  <c r="O739" i="28"/>
  <c r="O738" i="28"/>
  <c r="O737" i="28"/>
  <c r="O736" i="28"/>
  <c r="O735" i="28"/>
  <c r="O734" i="28"/>
  <c r="O733" i="28"/>
  <c r="O732" i="28"/>
  <c r="O731" i="28"/>
  <c r="O730" i="28"/>
  <c r="O729" i="28"/>
  <c r="O728" i="28"/>
  <c r="O727" i="28"/>
  <c r="O726" i="28"/>
  <c r="O725" i="28"/>
  <c r="O724" i="28"/>
  <c r="O723" i="28"/>
  <c r="O722" i="28"/>
  <c r="O721" i="28"/>
  <c r="O720" i="28"/>
  <c r="O719" i="28"/>
  <c r="O718" i="28"/>
  <c r="O717" i="28"/>
  <c r="O716" i="28"/>
  <c r="O715" i="28"/>
  <c r="O714" i="28"/>
  <c r="O713" i="28"/>
  <c r="O712" i="28"/>
  <c r="O711" i="28"/>
  <c r="O710" i="28"/>
  <c r="O709" i="28"/>
  <c r="O708" i="28"/>
  <c r="O707" i="28"/>
  <c r="O706" i="28"/>
  <c r="O705" i="28"/>
  <c r="O704" i="28"/>
  <c r="O703" i="28"/>
  <c r="O702" i="28"/>
  <c r="O701" i="28"/>
  <c r="O700" i="28"/>
  <c r="O699" i="28"/>
  <c r="O698" i="28"/>
  <c r="O697" i="28"/>
  <c r="O696" i="28"/>
  <c r="O695" i="28"/>
  <c r="O694" i="28"/>
  <c r="O693" i="28"/>
  <c r="O692" i="28"/>
  <c r="O691" i="28"/>
  <c r="O690" i="28"/>
  <c r="O689" i="28"/>
  <c r="O688" i="28"/>
  <c r="O687" i="28"/>
  <c r="O686" i="28"/>
  <c r="O685" i="28"/>
  <c r="O684" i="28"/>
  <c r="O683" i="28"/>
  <c r="O681" i="28"/>
  <c r="O680" i="28"/>
  <c r="AB679" i="28"/>
  <c r="O679" i="28"/>
  <c r="O678" i="28"/>
  <c r="O677" i="28"/>
  <c r="O676" i="28"/>
  <c r="O675" i="28"/>
  <c r="O674" i="28"/>
  <c r="O673" i="28"/>
  <c r="O672" i="28"/>
  <c r="O671" i="28"/>
  <c r="O670" i="28"/>
  <c r="O669" i="28"/>
  <c r="O668" i="28"/>
  <c r="O667" i="28"/>
  <c r="O666" i="28"/>
  <c r="O665" i="28"/>
  <c r="O664" i="28"/>
  <c r="O663" i="28"/>
  <c r="O662" i="28"/>
  <c r="O661" i="28"/>
  <c r="O660" i="28"/>
  <c r="O659" i="28"/>
  <c r="O658" i="28"/>
  <c r="O657" i="28"/>
  <c r="O656" i="28"/>
  <c r="O655" i="28"/>
  <c r="O654" i="28"/>
  <c r="O653" i="28"/>
  <c r="O652" i="28"/>
  <c r="O651" i="28"/>
  <c r="O650" i="28"/>
  <c r="O649" i="28"/>
  <c r="O648" i="28"/>
  <c r="O647" i="28"/>
  <c r="O646" i="28"/>
  <c r="O645" i="28"/>
  <c r="O644" i="28"/>
  <c r="AB641" i="28"/>
  <c r="Y265" i="28"/>
  <c r="W265" i="28"/>
  <c r="V265" i="28"/>
  <c r="U265" i="28"/>
  <c r="S265" i="28"/>
  <c r="AB265" i="28" s="1"/>
  <c r="R265" i="28"/>
  <c r="Y264" i="28"/>
  <c r="W264" i="28"/>
  <c r="V264" i="28"/>
  <c r="U264" i="28"/>
  <c r="X264" i="28"/>
  <c r="S264" i="28"/>
  <c r="AB264" i="28" s="1"/>
  <c r="R264" i="28"/>
  <c r="Y263" i="28"/>
  <c r="W263" i="28"/>
  <c r="V263" i="28"/>
  <c r="U263" i="28"/>
  <c r="S263" i="28"/>
  <c r="AB263" i="28" s="1"/>
  <c r="R263" i="28"/>
  <c r="Y262" i="28"/>
  <c r="W262" i="28"/>
  <c r="V262" i="28"/>
  <c r="U262" i="28"/>
  <c r="X262" i="28"/>
  <c r="S262" i="28"/>
  <c r="AB262" i="28" s="1"/>
  <c r="R262" i="28"/>
  <c r="Y261" i="28"/>
  <c r="W261" i="28"/>
  <c r="V261" i="28"/>
  <c r="U261" i="28"/>
  <c r="S261" i="28"/>
  <c r="AB261" i="28" s="1"/>
  <c r="R261" i="28"/>
  <c r="Y260" i="28"/>
  <c r="W260" i="28"/>
  <c r="V260" i="28"/>
  <c r="U260" i="28"/>
  <c r="S260" i="28"/>
  <c r="AB260" i="28" s="1"/>
  <c r="R260" i="28"/>
  <c r="Y259" i="28"/>
  <c r="W259" i="28"/>
  <c r="V259" i="28"/>
  <c r="U259" i="28"/>
  <c r="S259" i="28"/>
  <c r="AB259" i="28" s="1"/>
  <c r="R259" i="28"/>
  <c r="Y258" i="28"/>
  <c r="W258" i="28"/>
  <c r="V258" i="28"/>
  <c r="U258" i="28"/>
  <c r="S258" i="28"/>
  <c r="AB258" i="28" s="1"/>
  <c r="R258" i="28"/>
  <c r="Y257" i="28"/>
  <c r="W257" i="28"/>
  <c r="V257" i="28"/>
  <c r="U257" i="28"/>
  <c r="S257" i="28"/>
  <c r="AB257" i="28" s="1"/>
  <c r="R257" i="28"/>
  <c r="Y256" i="28"/>
  <c r="W256" i="28"/>
  <c r="V256" i="28"/>
  <c r="U256" i="28"/>
  <c r="X256" i="28"/>
  <c r="S256" i="28"/>
  <c r="AB256" i="28" s="1"/>
  <c r="R256" i="28"/>
  <c r="Y255" i="28"/>
  <c r="W255" i="28"/>
  <c r="V255" i="28"/>
  <c r="U255" i="28"/>
  <c r="S255" i="28"/>
  <c r="AB255" i="28" s="1"/>
  <c r="R255" i="28"/>
  <c r="Y254" i="28"/>
  <c r="W254" i="28"/>
  <c r="V254" i="28"/>
  <c r="U254" i="28"/>
  <c r="X254" i="28"/>
  <c r="S254" i="28"/>
  <c r="AB254" i="28" s="1"/>
  <c r="R254" i="28"/>
  <c r="Y253" i="28"/>
  <c r="W253" i="28"/>
  <c r="V253" i="28"/>
  <c r="U253" i="28"/>
  <c r="S253" i="28"/>
  <c r="AB253" i="28" s="1"/>
  <c r="R253" i="28"/>
  <c r="Y252" i="28"/>
  <c r="W252" i="28"/>
  <c r="V252" i="28"/>
  <c r="U252" i="28"/>
  <c r="S252" i="28"/>
  <c r="AB252" i="28" s="1"/>
  <c r="R252" i="28"/>
  <c r="Y251" i="28"/>
  <c r="W251" i="28"/>
  <c r="V251" i="28"/>
  <c r="U251" i="28"/>
  <c r="S251" i="28"/>
  <c r="AB251" i="28" s="1"/>
  <c r="R251" i="28"/>
  <c r="Y250" i="28"/>
  <c r="W250" i="28"/>
  <c r="V250" i="28"/>
  <c r="U250" i="28"/>
  <c r="S250" i="28"/>
  <c r="AB250" i="28" s="1"/>
  <c r="R250" i="28"/>
  <c r="Y249" i="28"/>
  <c r="W249" i="28"/>
  <c r="V249" i="28"/>
  <c r="U249" i="28"/>
  <c r="S249" i="28"/>
  <c r="AB249" i="28" s="1"/>
  <c r="R249" i="28"/>
  <c r="Y248" i="28"/>
  <c r="W248" i="28"/>
  <c r="V248" i="28"/>
  <c r="U248" i="28"/>
  <c r="X248" i="28"/>
  <c r="S248" i="28"/>
  <c r="AB248" i="28" s="1"/>
  <c r="R248" i="28"/>
  <c r="Y247" i="28"/>
  <c r="W247" i="28"/>
  <c r="V247" i="28"/>
  <c r="U247" i="28"/>
  <c r="S247" i="28"/>
  <c r="AB247" i="28" s="1"/>
  <c r="R247" i="28"/>
  <c r="Y246" i="28"/>
  <c r="W246" i="28"/>
  <c r="V246" i="28"/>
  <c r="U246" i="28"/>
  <c r="X246" i="28"/>
  <c r="S246" i="28"/>
  <c r="AB246" i="28" s="1"/>
  <c r="R246" i="28"/>
  <c r="Y245" i="28"/>
  <c r="W245" i="28"/>
  <c r="V245" i="28"/>
  <c r="U245" i="28"/>
  <c r="S245" i="28"/>
  <c r="AB245" i="28" s="1"/>
  <c r="R245" i="28"/>
  <c r="Y244" i="28"/>
  <c r="W244" i="28"/>
  <c r="V244" i="28"/>
  <c r="U244" i="28"/>
  <c r="S244" i="28"/>
  <c r="AB244" i="28" s="1"/>
  <c r="R244" i="28"/>
  <c r="Y243" i="28"/>
  <c r="W243" i="28"/>
  <c r="V243" i="28"/>
  <c r="U243" i="28"/>
  <c r="S243" i="28"/>
  <c r="AB243" i="28" s="1"/>
  <c r="R243" i="28"/>
  <c r="Y242" i="28"/>
  <c r="W242" i="28"/>
  <c r="V242" i="28"/>
  <c r="U242" i="28"/>
  <c r="S242" i="28"/>
  <c r="AB242" i="28" s="1"/>
  <c r="R242" i="28"/>
  <c r="Y241" i="28"/>
  <c r="W241" i="28"/>
  <c r="V241" i="28"/>
  <c r="U241" i="28"/>
  <c r="S241" i="28"/>
  <c r="AB241" i="28" s="1"/>
  <c r="R241" i="28"/>
  <c r="Y240" i="28"/>
  <c r="W240" i="28"/>
  <c r="V240" i="28"/>
  <c r="U240" i="28"/>
  <c r="X240" i="28"/>
  <c r="S240" i="28"/>
  <c r="AB240" i="28" s="1"/>
  <c r="R240" i="28"/>
  <c r="Y239" i="28"/>
  <c r="W239" i="28"/>
  <c r="V239" i="28"/>
  <c r="U239" i="28"/>
  <c r="X239" i="28"/>
  <c r="S239" i="28"/>
  <c r="AB239" i="28" s="1"/>
  <c r="R239" i="28"/>
  <c r="Y238" i="28"/>
  <c r="W238" i="28"/>
  <c r="V238" i="28"/>
  <c r="U238" i="28"/>
  <c r="X238" i="28"/>
  <c r="S238" i="28"/>
  <c r="AB238" i="28" s="1"/>
  <c r="R238" i="28"/>
  <c r="Y237" i="28"/>
  <c r="W237" i="28"/>
  <c r="V237" i="28"/>
  <c r="U237" i="28"/>
  <c r="S237" i="28"/>
  <c r="AB237" i="28" s="1"/>
  <c r="R237" i="28"/>
  <c r="Y236" i="28"/>
  <c r="W236" i="28"/>
  <c r="V236" i="28"/>
  <c r="U236" i="28"/>
  <c r="S236" i="28"/>
  <c r="AB236" i="28" s="1"/>
  <c r="R236" i="28"/>
  <c r="Y235" i="28"/>
  <c r="W235" i="28"/>
  <c r="V235" i="28"/>
  <c r="U235" i="28"/>
  <c r="S235" i="28"/>
  <c r="AB235" i="28" s="1"/>
  <c r="R235" i="28"/>
  <c r="Y234" i="28"/>
  <c r="W234" i="28"/>
  <c r="V234" i="28"/>
  <c r="U234" i="28"/>
  <c r="S234" i="28"/>
  <c r="AB234" i="28" s="1"/>
  <c r="R234" i="28"/>
  <c r="Y233" i="28"/>
  <c r="W233" i="28"/>
  <c r="V233" i="28"/>
  <c r="U233" i="28"/>
  <c r="S233" i="28"/>
  <c r="AB233" i="28" s="1"/>
  <c r="R233" i="28"/>
  <c r="Y232" i="28"/>
  <c r="W232" i="28"/>
  <c r="V232" i="28"/>
  <c r="U232" i="28"/>
  <c r="X232" i="28"/>
  <c r="S232" i="28"/>
  <c r="AB232" i="28" s="1"/>
  <c r="R232" i="28"/>
  <c r="Y231" i="28"/>
  <c r="W231" i="28"/>
  <c r="V231" i="28"/>
  <c r="U231" i="28"/>
  <c r="X231" i="28"/>
  <c r="S231" i="28"/>
  <c r="AB231" i="28" s="1"/>
  <c r="R231" i="28"/>
  <c r="Y230" i="28"/>
  <c r="W230" i="28"/>
  <c r="V230" i="28"/>
  <c r="U230" i="28"/>
  <c r="X230" i="28"/>
  <c r="S230" i="28"/>
  <c r="AB230" i="28" s="1"/>
  <c r="R230" i="28"/>
  <c r="Y229" i="28"/>
  <c r="W229" i="28"/>
  <c r="V229" i="28"/>
  <c r="U229" i="28"/>
  <c r="S229" i="28"/>
  <c r="AB229" i="28" s="1"/>
  <c r="R229" i="28"/>
  <c r="Y228" i="28"/>
  <c r="W228" i="28"/>
  <c r="V228" i="28"/>
  <c r="U228" i="28"/>
  <c r="S228" i="28"/>
  <c r="AB228" i="28" s="1"/>
  <c r="R228" i="28"/>
  <c r="Y227" i="28"/>
  <c r="W227" i="28"/>
  <c r="V227" i="28"/>
  <c r="U227" i="28"/>
  <c r="S227" i="28"/>
  <c r="AB227" i="28" s="1"/>
  <c r="R227" i="28"/>
  <c r="Y226" i="28"/>
  <c r="W226" i="28"/>
  <c r="V226" i="28"/>
  <c r="U226" i="28"/>
  <c r="X226" i="28"/>
  <c r="S226" i="28"/>
  <c r="AB226" i="28" s="1"/>
  <c r="R226" i="28"/>
  <c r="Y225" i="28"/>
  <c r="W225" i="28"/>
  <c r="V225" i="28"/>
  <c r="U225" i="28"/>
  <c r="S225" i="28"/>
  <c r="AB225" i="28" s="1"/>
  <c r="R225" i="28"/>
  <c r="Y224" i="28"/>
  <c r="W224" i="28"/>
  <c r="V224" i="28"/>
  <c r="U224" i="28"/>
  <c r="X224" i="28"/>
  <c r="S224" i="28"/>
  <c r="AB224" i="28" s="1"/>
  <c r="R224" i="28"/>
  <c r="Y223" i="28"/>
  <c r="W223" i="28"/>
  <c r="V223" i="28"/>
  <c r="U223" i="28"/>
  <c r="S223" i="28"/>
  <c r="AB223" i="28" s="1"/>
  <c r="R223" i="28"/>
  <c r="Y222" i="28"/>
  <c r="W222" i="28"/>
  <c r="V222" i="28"/>
  <c r="U222" i="28"/>
  <c r="X222" i="28"/>
  <c r="S222" i="28"/>
  <c r="AB222" i="28" s="1"/>
  <c r="R222" i="28"/>
  <c r="Y221" i="28"/>
  <c r="W221" i="28"/>
  <c r="V221" i="28"/>
  <c r="U221" i="28"/>
  <c r="S221" i="28"/>
  <c r="AB221" i="28" s="1"/>
  <c r="R221" i="28"/>
  <c r="Y220" i="28"/>
  <c r="W220" i="28"/>
  <c r="V220" i="28"/>
  <c r="U220" i="28"/>
  <c r="S220" i="28"/>
  <c r="AB220" i="28" s="1"/>
  <c r="R220" i="28"/>
  <c r="Y219" i="28"/>
  <c r="W219" i="28"/>
  <c r="V219" i="28"/>
  <c r="U219" i="28"/>
  <c r="S219" i="28"/>
  <c r="AB219" i="28" s="1"/>
  <c r="R219" i="28"/>
  <c r="Y218" i="28"/>
  <c r="W218" i="28"/>
  <c r="V218" i="28"/>
  <c r="U218" i="28"/>
  <c r="S218" i="28"/>
  <c r="AB218" i="28" s="1"/>
  <c r="R218" i="28"/>
  <c r="Y217" i="28"/>
  <c r="W217" i="28"/>
  <c r="V217" i="28"/>
  <c r="U217" i="28"/>
  <c r="S217" i="28"/>
  <c r="AB217" i="28" s="1"/>
  <c r="R217" i="28"/>
  <c r="Y216" i="28"/>
  <c r="W216" i="28"/>
  <c r="V216" i="28"/>
  <c r="U216" i="28"/>
  <c r="X216" i="28"/>
  <c r="S216" i="28"/>
  <c r="AB216" i="28" s="1"/>
  <c r="R216" i="28"/>
  <c r="Y215" i="28"/>
  <c r="W215" i="28"/>
  <c r="V215" i="28"/>
  <c r="U215" i="28"/>
  <c r="S215" i="28"/>
  <c r="AB215" i="28" s="1"/>
  <c r="R215" i="28"/>
  <c r="Y214" i="28"/>
  <c r="W214" i="28"/>
  <c r="V214" i="28"/>
  <c r="U214" i="28"/>
  <c r="X214" i="28"/>
  <c r="S214" i="28"/>
  <c r="AB214" i="28" s="1"/>
  <c r="R214" i="28"/>
  <c r="Y213" i="28"/>
  <c r="W213" i="28"/>
  <c r="V213" i="28"/>
  <c r="U213" i="28"/>
  <c r="S213" i="28"/>
  <c r="AB213" i="28" s="1"/>
  <c r="R213" i="28"/>
  <c r="Y212" i="28"/>
  <c r="W212" i="28"/>
  <c r="V212" i="28"/>
  <c r="U212" i="28"/>
  <c r="S212" i="28"/>
  <c r="AB212" i="28" s="1"/>
  <c r="R212" i="28"/>
  <c r="Y211" i="28"/>
  <c r="W211" i="28"/>
  <c r="V211" i="28"/>
  <c r="U211" i="28"/>
  <c r="S211" i="28"/>
  <c r="AB211" i="28" s="1"/>
  <c r="R211" i="28"/>
  <c r="Y210" i="28"/>
  <c r="W210" i="28"/>
  <c r="V210" i="28"/>
  <c r="U210" i="28"/>
  <c r="X210" i="28"/>
  <c r="S210" i="28"/>
  <c r="AB210" i="28" s="1"/>
  <c r="R210" i="28"/>
  <c r="Y209" i="28"/>
  <c r="Y208" i="28"/>
  <c r="Y207" i="28"/>
  <c r="Y206" i="28"/>
  <c r="Y205" i="28"/>
  <c r="W205" i="28"/>
  <c r="V205" i="28"/>
  <c r="U205" i="28"/>
  <c r="S205" i="28"/>
  <c r="AB205" i="28" s="1"/>
  <c r="R205" i="28"/>
  <c r="Y204" i="28"/>
  <c r="W204" i="28"/>
  <c r="V204" i="28"/>
  <c r="U204" i="28"/>
  <c r="S204" i="28"/>
  <c r="AB204" i="28" s="1"/>
  <c r="R204" i="28"/>
  <c r="Y203" i="28"/>
  <c r="W203" i="28"/>
  <c r="V203" i="28"/>
  <c r="U203" i="28"/>
  <c r="S203" i="28"/>
  <c r="AB203" i="28" s="1"/>
  <c r="R203" i="28"/>
  <c r="Y202" i="28"/>
  <c r="W202" i="28"/>
  <c r="V202" i="28"/>
  <c r="U202" i="28"/>
  <c r="S202" i="28"/>
  <c r="AB202" i="28" s="1"/>
  <c r="R202" i="28"/>
  <c r="Y201" i="28"/>
  <c r="W201" i="28"/>
  <c r="V201" i="28"/>
  <c r="U201" i="28"/>
  <c r="S201" i="28"/>
  <c r="AB201" i="28" s="1"/>
  <c r="R201" i="28"/>
  <c r="Y200" i="28"/>
  <c r="W200" i="28"/>
  <c r="V200" i="28"/>
  <c r="U200" i="28"/>
  <c r="X200" i="28"/>
  <c r="S200" i="28"/>
  <c r="AB200" i="28" s="1"/>
  <c r="R200" i="28"/>
  <c r="Y199" i="28"/>
  <c r="W199" i="28"/>
  <c r="V199" i="28"/>
  <c r="U199" i="28"/>
  <c r="S199" i="28"/>
  <c r="AB199" i="28" s="1"/>
  <c r="R199" i="28"/>
  <c r="Y198" i="28"/>
  <c r="W198" i="28"/>
  <c r="V198" i="28"/>
  <c r="U198" i="28"/>
  <c r="S198" i="28"/>
  <c r="AB198" i="28" s="1"/>
  <c r="R198" i="28"/>
  <c r="Y197" i="28"/>
  <c r="W197" i="28"/>
  <c r="V197" i="28"/>
  <c r="U197" i="28"/>
  <c r="S197" i="28"/>
  <c r="AB197" i="28" s="1"/>
  <c r="R197" i="28"/>
  <c r="Y196" i="28"/>
  <c r="W196" i="28"/>
  <c r="V196" i="28"/>
  <c r="U196" i="28"/>
  <c r="S196" i="28"/>
  <c r="AB196" i="28" s="1"/>
  <c r="R196" i="28"/>
  <c r="Y195" i="28"/>
  <c r="W195" i="28"/>
  <c r="V195" i="28"/>
  <c r="U195" i="28"/>
  <c r="S195" i="28"/>
  <c r="AB195" i="28" s="1"/>
  <c r="R195" i="28"/>
  <c r="Y194" i="28"/>
  <c r="W194" i="28"/>
  <c r="V194" i="28"/>
  <c r="U194" i="28"/>
  <c r="S194" i="28"/>
  <c r="AB194" i="28" s="1"/>
  <c r="R194" i="28"/>
  <c r="Y193" i="28"/>
  <c r="W193" i="28"/>
  <c r="V193" i="28"/>
  <c r="U193" i="28"/>
  <c r="X193" i="28"/>
  <c r="S193" i="28"/>
  <c r="AB193" i="28" s="1"/>
  <c r="R193" i="28"/>
  <c r="Y192" i="28"/>
  <c r="W192" i="28"/>
  <c r="V192" i="28"/>
  <c r="U192" i="28"/>
  <c r="X192" i="28"/>
  <c r="S192" i="28"/>
  <c r="AB192" i="28" s="1"/>
  <c r="R192" i="28"/>
  <c r="Y191" i="28"/>
  <c r="W191" i="28"/>
  <c r="V191" i="28"/>
  <c r="U191" i="28"/>
  <c r="X191" i="28"/>
  <c r="S191" i="28"/>
  <c r="AB191" i="28" s="1"/>
  <c r="R191" i="28"/>
  <c r="Y190" i="28"/>
  <c r="W190" i="28"/>
  <c r="V190" i="28"/>
  <c r="U190" i="28"/>
  <c r="X190" i="28"/>
  <c r="S190" i="28"/>
  <c r="AB190" i="28" s="1"/>
  <c r="R190" i="28"/>
  <c r="Y189" i="28"/>
  <c r="W189" i="28"/>
  <c r="V189" i="28"/>
  <c r="U189" i="28"/>
  <c r="S189" i="28"/>
  <c r="AB189" i="28" s="1"/>
  <c r="R189" i="28"/>
  <c r="Y188" i="28"/>
  <c r="W188" i="28"/>
  <c r="V188" i="28"/>
  <c r="U188" i="28"/>
  <c r="S188" i="28"/>
  <c r="AB188" i="28" s="1"/>
  <c r="R188" i="28"/>
  <c r="Y187" i="28"/>
  <c r="W187" i="28"/>
  <c r="V187" i="28"/>
  <c r="U187" i="28"/>
  <c r="S187" i="28"/>
  <c r="AB187" i="28" s="1"/>
  <c r="R187" i="28"/>
  <c r="Y186" i="28"/>
  <c r="W186" i="28"/>
  <c r="V186" i="28"/>
  <c r="U186" i="28"/>
  <c r="S186" i="28"/>
  <c r="AB186" i="28" s="1"/>
  <c r="R186" i="28"/>
  <c r="Y185" i="28"/>
  <c r="W185" i="28"/>
  <c r="V185" i="28"/>
  <c r="U185" i="28"/>
  <c r="X185" i="28"/>
  <c r="S185" i="28"/>
  <c r="AB185" i="28" s="1"/>
  <c r="R185" i="28"/>
  <c r="Y184" i="28"/>
  <c r="W184" i="28"/>
  <c r="V184" i="28"/>
  <c r="U184" i="28"/>
  <c r="X184" i="28"/>
  <c r="S184" i="28"/>
  <c r="AB184" i="28" s="1"/>
  <c r="R184" i="28"/>
  <c r="Y183" i="28"/>
  <c r="W183" i="28"/>
  <c r="V183" i="28"/>
  <c r="U183" i="28"/>
  <c r="X183" i="28"/>
  <c r="S183" i="28"/>
  <c r="AB183" i="28" s="1"/>
  <c r="R183" i="28"/>
  <c r="Y182" i="28"/>
  <c r="W182" i="28"/>
  <c r="V182" i="28"/>
  <c r="U182" i="28"/>
  <c r="X182" i="28"/>
  <c r="S182" i="28"/>
  <c r="AB182" i="28" s="1"/>
  <c r="R182" i="28"/>
  <c r="Y181" i="28"/>
  <c r="W181" i="28"/>
  <c r="V181" i="28"/>
  <c r="U181" i="28"/>
  <c r="S181" i="28"/>
  <c r="AB181" i="28" s="1"/>
  <c r="R181" i="28"/>
  <c r="Y180" i="28"/>
  <c r="W180" i="28"/>
  <c r="V180" i="28"/>
  <c r="U180" i="28"/>
  <c r="S180" i="28"/>
  <c r="AB180" i="28" s="1"/>
  <c r="R180" i="28"/>
  <c r="Y179" i="28"/>
  <c r="W179" i="28"/>
  <c r="V179" i="28"/>
  <c r="U179" i="28"/>
  <c r="S179" i="28"/>
  <c r="AB179" i="28" s="1"/>
  <c r="R179" i="28"/>
  <c r="Y178" i="28"/>
  <c r="W178" i="28"/>
  <c r="V178" i="28"/>
  <c r="U178" i="28"/>
  <c r="X178" i="28"/>
  <c r="S178" i="28"/>
  <c r="AB178" i="28" s="1"/>
  <c r="R178" i="28"/>
  <c r="Y177" i="28"/>
  <c r="W177" i="28"/>
  <c r="V177" i="28"/>
  <c r="U177" i="28"/>
  <c r="X177" i="28"/>
  <c r="S177" i="28"/>
  <c r="AB177" i="28" s="1"/>
  <c r="R177" i="28"/>
  <c r="Y176" i="28"/>
  <c r="W176" i="28"/>
  <c r="V176" i="28"/>
  <c r="U176" i="28"/>
  <c r="X176" i="28"/>
  <c r="S176" i="28"/>
  <c r="AB176" i="28" s="1"/>
  <c r="R176" i="28"/>
  <c r="Y175" i="28"/>
  <c r="W175" i="28"/>
  <c r="V175" i="28"/>
  <c r="U175" i="28"/>
  <c r="X175" i="28"/>
  <c r="S175" i="28"/>
  <c r="AB175" i="28" s="1"/>
  <c r="R175" i="28"/>
  <c r="Y174" i="28"/>
  <c r="W174" i="28"/>
  <c r="V174" i="28"/>
  <c r="U174" i="28"/>
  <c r="X174" i="28"/>
  <c r="S174" i="28"/>
  <c r="AB174" i="28" s="1"/>
  <c r="R174" i="28"/>
  <c r="Y173" i="28"/>
  <c r="W173" i="28"/>
  <c r="V173" i="28"/>
  <c r="U173" i="28"/>
  <c r="S173" i="28"/>
  <c r="AB173" i="28" s="1"/>
  <c r="R173" i="28"/>
  <c r="Y172" i="28"/>
  <c r="W172" i="28"/>
  <c r="V172" i="28"/>
  <c r="U172" i="28"/>
  <c r="S172" i="28"/>
  <c r="AB172" i="28" s="1"/>
  <c r="R172" i="28"/>
  <c r="Y171" i="28"/>
  <c r="W171" i="28"/>
  <c r="V171" i="28"/>
  <c r="U171" i="28"/>
  <c r="S171" i="28"/>
  <c r="AB171" i="28" s="1"/>
  <c r="R171" i="28"/>
  <c r="Y170" i="28"/>
  <c r="W170" i="28"/>
  <c r="V170" i="28"/>
  <c r="U170" i="28"/>
  <c r="X170" i="28"/>
  <c r="S170" i="28"/>
  <c r="AB170" i="28" s="1"/>
  <c r="R170" i="28"/>
  <c r="Y169" i="28"/>
  <c r="W169" i="28"/>
  <c r="V169" i="28"/>
  <c r="U169" i="28"/>
  <c r="X169" i="28"/>
  <c r="S169" i="28"/>
  <c r="AB169" i="28" s="1"/>
  <c r="R169" i="28"/>
  <c r="Y168" i="28"/>
  <c r="W168" i="28"/>
  <c r="V168" i="28"/>
  <c r="U168" i="28"/>
  <c r="X168" i="28"/>
  <c r="S168" i="28"/>
  <c r="AB168" i="28" s="1"/>
  <c r="R168" i="28"/>
  <c r="Y167" i="28"/>
  <c r="W167" i="28"/>
  <c r="V167" i="28"/>
  <c r="U167" i="28"/>
  <c r="X167" i="28"/>
  <c r="S167" i="28"/>
  <c r="AB167" i="28" s="1"/>
  <c r="R167" i="28"/>
  <c r="Y166" i="28"/>
  <c r="W166" i="28"/>
  <c r="V166" i="28"/>
  <c r="U166" i="28"/>
  <c r="X166" i="28"/>
  <c r="S166" i="28"/>
  <c r="AB166" i="28" s="1"/>
  <c r="R166" i="28"/>
  <c r="Y165" i="28"/>
  <c r="W165" i="28"/>
  <c r="V165" i="28"/>
  <c r="U165" i="28"/>
  <c r="S165" i="28"/>
  <c r="AB165" i="28" s="1"/>
  <c r="R165" i="28"/>
  <c r="Y164" i="28"/>
  <c r="W164" i="28"/>
  <c r="V164" i="28"/>
  <c r="U164" i="28"/>
  <c r="S164" i="28"/>
  <c r="AB164" i="28" s="1"/>
  <c r="R164" i="28"/>
  <c r="Y163" i="28"/>
  <c r="W163" i="28"/>
  <c r="V163" i="28"/>
  <c r="U163" i="28"/>
  <c r="S163" i="28"/>
  <c r="AB163" i="28" s="1"/>
  <c r="R163" i="28"/>
  <c r="Y162" i="28"/>
  <c r="W162" i="28"/>
  <c r="V162" i="28"/>
  <c r="U162" i="28"/>
  <c r="X162" i="28"/>
  <c r="S162" i="28"/>
  <c r="AB162" i="28" s="1"/>
  <c r="R162" i="28"/>
  <c r="Y161" i="28"/>
  <c r="W161" i="28"/>
  <c r="V161" i="28"/>
  <c r="U161" i="28"/>
  <c r="X161" i="28"/>
  <c r="S161" i="28"/>
  <c r="AB161" i="28" s="1"/>
  <c r="R161" i="28"/>
  <c r="Y160" i="28"/>
  <c r="W160" i="28"/>
  <c r="V160" i="28"/>
  <c r="U160" i="28"/>
  <c r="X160" i="28"/>
  <c r="S160" i="28"/>
  <c r="AB160" i="28" s="1"/>
  <c r="R160" i="28"/>
  <c r="Y159" i="28"/>
  <c r="W159" i="28"/>
  <c r="V159" i="28"/>
  <c r="U159" i="28"/>
  <c r="X159" i="28"/>
  <c r="S159" i="28"/>
  <c r="AB159" i="28" s="1"/>
  <c r="R159" i="28"/>
  <c r="Y158" i="28"/>
  <c r="W158" i="28"/>
  <c r="V158" i="28"/>
  <c r="U158" i="28"/>
  <c r="X158" i="28"/>
  <c r="S158" i="28"/>
  <c r="AB158" i="28" s="1"/>
  <c r="R158" i="28"/>
  <c r="Y157" i="28"/>
  <c r="W157" i="28"/>
  <c r="V157" i="28"/>
  <c r="U157" i="28"/>
  <c r="S157" i="28"/>
  <c r="AB157" i="28" s="1"/>
  <c r="R157" i="28"/>
  <c r="Y156" i="28"/>
  <c r="W156" i="28"/>
  <c r="V156" i="28"/>
  <c r="U156" i="28"/>
  <c r="S156" i="28"/>
  <c r="AB156" i="28" s="1"/>
  <c r="R156" i="28"/>
  <c r="Y155" i="28"/>
  <c r="W155" i="28"/>
  <c r="V155" i="28"/>
  <c r="U155" i="28"/>
  <c r="S155" i="28"/>
  <c r="AB155" i="28" s="1"/>
  <c r="R155" i="28"/>
  <c r="Y154" i="28"/>
  <c r="W154" i="28"/>
  <c r="V154" i="28"/>
  <c r="U154" i="28"/>
  <c r="X154" i="28"/>
  <c r="S154" i="28"/>
  <c r="AB154" i="28" s="1"/>
  <c r="R154" i="28"/>
  <c r="Y153" i="28"/>
  <c r="W153" i="28"/>
  <c r="V153" i="28"/>
  <c r="U153" i="28"/>
  <c r="X153" i="28"/>
  <c r="S153" i="28"/>
  <c r="AB153" i="28" s="1"/>
  <c r="R153" i="28"/>
  <c r="Y152" i="28"/>
  <c r="W152" i="28"/>
  <c r="V152" i="28"/>
  <c r="U152" i="28"/>
  <c r="X152" i="28"/>
  <c r="S152" i="28"/>
  <c r="AB152" i="28" s="1"/>
  <c r="R152" i="28"/>
  <c r="Y151" i="28"/>
  <c r="W151" i="28"/>
  <c r="V151" i="28"/>
  <c r="U151" i="28"/>
  <c r="X151" i="28"/>
  <c r="S151" i="28"/>
  <c r="AB151" i="28" s="1"/>
  <c r="R151" i="28"/>
  <c r="Y150" i="28"/>
  <c r="W150" i="28"/>
  <c r="V150" i="28"/>
  <c r="U150" i="28"/>
  <c r="X150" i="28"/>
  <c r="S150" i="28"/>
  <c r="AB150" i="28" s="1"/>
  <c r="R150" i="28"/>
  <c r="Y149" i="28"/>
  <c r="W149" i="28"/>
  <c r="V149" i="28"/>
  <c r="U149" i="28"/>
  <c r="S149" i="28"/>
  <c r="AB149" i="28" s="1"/>
  <c r="R149" i="28"/>
  <c r="Y148" i="28"/>
  <c r="W148" i="28"/>
  <c r="V148" i="28"/>
  <c r="U148" i="28"/>
  <c r="S148" i="28"/>
  <c r="AB148" i="28" s="1"/>
  <c r="R148" i="28"/>
  <c r="Y147" i="28"/>
  <c r="W147" i="28"/>
  <c r="V147" i="28"/>
  <c r="U147" i="28"/>
  <c r="S147" i="28"/>
  <c r="AB147" i="28" s="1"/>
  <c r="R147" i="28"/>
  <c r="Y146" i="28"/>
  <c r="W146" i="28"/>
  <c r="V146" i="28"/>
  <c r="U146" i="28"/>
  <c r="X146" i="28"/>
  <c r="S146" i="28"/>
  <c r="AB146" i="28" s="1"/>
  <c r="R146" i="28"/>
  <c r="Y145" i="28"/>
  <c r="W145" i="28"/>
  <c r="V145" i="28"/>
  <c r="U145" i="28"/>
  <c r="X145" i="28"/>
  <c r="S145" i="28"/>
  <c r="AB145" i="28" s="1"/>
  <c r="R145" i="28"/>
  <c r="Y144" i="28"/>
  <c r="W144" i="28"/>
  <c r="V144" i="28"/>
  <c r="U144" i="28"/>
  <c r="X144" i="28"/>
  <c r="S144" i="28"/>
  <c r="AB144" i="28" s="1"/>
  <c r="R144" i="28"/>
  <c r="Y143" i="28"/>
  <c r="W143" i="28"/>
  <c r="V143" i="28"/>
  <c r="U143" i="28"/>
  <c r="X143" i="28"/>
  <c r="S143" i="28"/>
  <c r="AB143" i="28" s="1"/>
  <c r="R143" i="28"/>
  <c r="Y142" i="28"/>
  <c r="W142" i="28"/>
  <c r="V142" i="28"/>
  <c r="U142" i="28"/>
  <c r="X142" i="28"/>
  <c r="S142" i="28"/>
  <c r="AB142" i="28" s="1"/>
  <c r="R142" i="28"/>
  <c r="Y141" i="28"/>
  <c r="W141" i="28"/>
  <c r="V141" i="28"/>
  <c r="U141" i="28"/>
  <c r="S141" i="28"/>
  <c r="AB141" i="28" s="1"/>
  <c r="R141" i="28"/>
  <c r="Y140" i="28"/>
  <c r="W140" i="28"/>
  <c r="V140" i="28"/>
  <c r="U140" i="28"/>
  <c r="S140" i="28"/>
  <c r="AB140" i="28" s="1"/>
  <c r="R140" i="28"/>
  <c r="Y139" i="28"/>
  <c r="W139" i="28"/>
  <c r="V139" i="28"/>
  <c r="U139" i="28"/>
  <c r="S139" i="28"/>
  <c r="AB139" i="28" s="1"/>
  <c r="R139" i="28"/>
  <c r="Y138" i="28"/>
  <c r="W138" i="28"/>
  <c r="V138" i="28"/>
  <c r="U138" i="28"/>
  <c r="X138" i="28"/>
  <c r="S138" i="28"/>
  <c r="AB138" i="28" s="1"/>
  <c r="R138" i="28"/>
  <c r="Y137" i="28"/>
  <c r="W137" i="28"/>
  <c r="V137" i="28"/>
  <c r="U137" i="28"/>
  <c r="X137" i="28"/>
  <c r="S137" i="28"/>
  <c r="AB137" i="28" s="1"/>
  <c r="R137" i="28"/>
  <c r="Y130" i="28"/>
  <c r="W130" i="28"/>
  <c r="V130" i="28"/>
  <c r="U130" i="28"/>
  <c r="X130" i="28"/>
  <c r="S130" i="28"/>
  <c r="AB130" i="28" s="1"/>
  <c r="R130" i="28"/>
  <c r="Y129" i="28"/>
  <c r="W129" i="28"/>
  <c r="V129" i="28"/>
  <c r="U129" i="28"/>
  <c r="X129" i="28"/>
  <c r="S129" i="28"/>
  <c r="AB129" i="28" s="1"/>
  <c r="R129" i="28"/>
  <c r="Y128" i="28"/>
  <c r="W128" i="28"/>
  <c r="V128" i="28"/>
  <c r="U128" i="28"/>
  <c r="X128" i="28"/>
  <c r="S128" i="28"/>
  <c r="AB128" i="28" s="1"/>
  <c r="R128" i="28"/>
  <c r="Y127" i="28"/>
  <c r="W127" i="28"/>
  <c r="V127" i="28"/>
  <c r="U127" i="28"/>
  <c r="S127" i="28"/>
  <c r="AB127" i="28" s="1"/>
  <c r="R127" i="28"/>
  <c r="Y126" i="28"/>
  <c r="W126" i="28"/>
  <c r="V126" i="28"/>
  <c r="U126" i="28"/>
  <c r="S126" i="28"/>
  <c r="AB126" i="28" s="1"/>
  <c r="R126" i="28"/>
  <c r="Y125" i="28"/>
  <c r="W125" i="28"/>
  <c r="V125" i="28"/>
  <c r="U125" i="28"/>
  <c r="S125" i="28"/>
  <c r="AB125" i="28" s="1"/>
  <c r="R125" i="28"/>
  <c r="Y124" i="28"/>
  <c r="W124" i="28"/>
  <c r="V124" i="28"/>
  <c r="U124" i="28"/>
  <c r="X124" i="28"/>
  <c r="S124" i="28"/>
  <c r="AB124" i="28" s="1"/>
  <c r="R124" i="28"/>
  <c r="Y123" i="28"/>
  <c r="W123" i="28"/>
  <c r="V123" i="28"/>
  <c r="U123" i="28"/>
  <c r="X123" i="28"/>
  <c r="S123" i="28"/>
  <c r="AB123" i="28" s="1"/>
  <c r="R123" i="28"/>
  <c r="Y122" i="28"/>
  <c r="W122" i="28"/>
  <c r="V122" i="28"/>
  <c r="U122" i="28"/>
  <c r="X122" i="28"/>
  <c r="S122" i="28"/>
  <c r="AB122" i="28" s="1"/>
  <c r="R122" i="28"/>
  <c r="Y121" i="28"/>
  <c r="W121" i="28"/>
  <c r="V121" i="28"/>
  <c r="U121" i="28"/>
  <c r="X121" i="28"/>
  <c r="S121" i="28"/>
  <c r="AB121" i="28" s="1"/>
  <c r="R121" i="28"/>
  <c r="Y120" i="28"/>
  <c r="W120" i="28"/>
  <c r="V120" i="28"/>
  <c r="U120" i="28"/>
  <c r="X120" i="28"/>
  <c r="S120" i="28"/>
  <c r="AB120" i="28" s="1"/>
  <c r="R120" i="28"/>
  <c r="Y119" i="28"/>
  <c r="W119" i="28"/>
  <c r="V119" i="28"/>
  <c r="U119" i="28"/>
  <c r="S119" i="28"/>
  <c r="AB119" i="28" s="1"/>
  <c r="R119" i="28"/>
  <c r="Y118" i="28"/>
  <c r="W118" i="28"/>
  <c r="V118" i="28"/>
  <c r="U118" i="28"/>
  <c r="S118" i="28"/>
  <c r="AB118" i="28" s="1"/>
  <c r="R118" i="28"/>
  <c r="Y117" i="28"/>
  <c r="W117" i="28"/>
  <c r="V117" i="28"/>
  <c r="U117" i="28"/>
  <c r="S117" i="28"/>
  <c r="AB117" i="28" s="1"/>
  <c r="R117" i="28"/>
  <c r="Y116" i="28"/>
  <c r="W116" i="28"/>
  <c r="V116" i="28"/>
  <c r="U116" i="28"/>
  <c r="X116" i="28"/>
  <c r="S116" i="28"/>
  <c r="AB116" i="28" s="1"/>
  <c r="R116" i="28"/>
  <c r="Y115" i="28"/>
  <c r="W115" i="28"/>
  <c r="V115" i="28"/>
  <c r="U115" i="28"/>
  <c r="X115" i="28"/>
  <c r="S115" i="28"/>
  <c r="AB115" i="28" s="1"/>
  <c r="R115" i="28"/>
  <c r="Y114" i="28"/>
  <c r="W114" i="28"/>
  <c r="V114" i="28"/>
  <c r="U114" i="28"/>
  <c r="X114" i="28"/>
  <c r="S114" i="28"/>
  <c r="AB114" i="28" s="1"/>
  <c r="R114" i="28"/>
  <c r="Y113" i="28"/>
  <c r="W113" i="28"/>
  <c r="V113" i="28"/>
  <c r="U113" i="28"/>
  <c r="X113" i="28"/>
  <c r="S113" i="28"/>
  <c r="AB113" i="28" s="1"/>
  <c r="R113" i="28"/>
  <c r="Y112" i="28"/>
  <c r="W112" i="28"/>
  <c r="V112" i="28"/>
  <c r="U112" i="28"/>
  <c r="X112" i="28"/>
  <c r="S112" i="28"/>
  <c r="AB112" i="28" s="1"/>
  <c r="R112" i="28"/>
  <c r="Y111" i="28"/>
  <c r="W111" i="28"/>
  <c r="V111" i="28"/>
  <c r="U111" i="28"/>
  <c r="S111" i="28"/>
  <c r="AB111" i="28" s="1"/>
  <c r="R111" i="28"/>
  <c r="Y110" i="28"/>
  <c r="W110" i="28"/>
  <c r="V110" i="28"/>
  <c r="U110" i="28"/>
  <c r="S110" i="28"/>
  <c r="AB110" i="28" s="1"/>
  <c r="R110" i="28"/>
  <c r="Y109" i="28"/>
  <c r="W109" i="28"/>
  <c r="V109" i="28"/>
  <c r="U109" i="28"/>
  <c r="S109" i="28"/>
  <c r="AB109" i="28" s="1"/>
  <c r="R109" i="28"/>
  <c r="Y107" i="28"/>
  <c r="W107" i="28"/>
  <c r="V107" i="28"/>
  <c r="U107" i="28"/>
  <c r="X107" i="28"/>
  <c r="S107" i="28"/>
  <c r="AB107" i="28" s="1"/>
  <c r="R107" i="28"/>
  <c r="Y106" i="28"/>
  <c r="W106" i="28"/>
  <c r="V106" i="28"/>
  <c r="U106" i="28"/>
  <c r="X106" i="28"/>
  <c r="S106" i="28"/>
  <c r="AB106" i="28" s="1"/>
  <c r="R106" i="28"/>
  <c r="Y105" i="28"/>
  <c r="W105" i="28"/>
  <c r="V105" i="28"/>
  <c r="U105" i="28"/>
  <c r="X105" i="28"/>
  <c r="S105" i="28"/>
  <c r="AB105" i="28" s="1"/>
  <c r="R105" i="28"/>
  <c r="Y104" i="28"/>
  <c r="W104" i="28"/>
  <c r="V104" i="28"/>
  <c r="U104" i="28"/>
  <c r="X104" i="28"/>
  <c r="S104" i="28"/>
  <c r="AB104" i="28" s="1"/>
  <c r="R104" i="28"/>
  <c r="Y103" i="28"/>
  <c r="W103" i="28"/>
  <c r="V103" i="28"/>
  <c r="U103" i="28"/>
  <c r="X103" i="28"/>
  <c r="S103" i="28"/>
  <c r="AB103" i="28" s="1"/>
  <c r="R103" i="28"/>
  <c r="Y102" i="28"/>
  <c r="W102" i="28"/>
  <c r="V102" i="28"/>
  <c r="U102" i="28"/>
  <c r="S102" i="28"/>
  <c r="AB102" i="28" s="1"/>
  <c r="R102" i="28"/>
  <c r="Y101" i="28"/>
  <c r="W101" i="28"/>
  <c r="V101" i="28"/>
  <c r="U101" i="28"/>
  <c r="S101" i="28"/>
  <c r="AB101" i="28" s="1"/>
  <c r="R101" i="28"/>
  <c r="Y100" i="28"/>
  <c r="W100" i="28"/>
  <c r="V100" i="28"/>
  <c r="U100" i="28"/>
  <c r="S100" i="28"/>
  <c r="AB100" i="28" s="1"/>
  <c r="R100" i="28"/>
  <c r="Y99" i="28"/>
  <c r="W99" i="28"/>
  <c r="V99" i="28"/>
  <c r="U99" i="28"/>
  <c r="X99" i="28"/>
  <c r="S99" i="28"/>
  <c r="AB99" i="28" s="1"/>
  <c r="R99" i="28"/>
  <c r="Y98" i="28"/>
  <c r="W98" i="28"/>
  <c r="V98" i="28"/>
  <c r="U98" i="28"/>
  <c r="X98" i="28"/>
  <c r="S98" i="28"/>
  <c r="AB98" i="28" s="1"/>
  <c r="R98" i="28"/>
  <c r="Y97" i="28"/>
  <c r="W97" i="28"/>
  <c r="V97" i="28"/>
  <c r="U97" i="28"/>
  <c r="X97" i="28"/>
  <c r="S97" i="28"/>
  <c r="AB97" i="28" s="1"/>
  <c r="R97" i="28"/>
  <c r="Y96" i="28"/>
  <c r="W96" i="28"/>
  <c r="V96" i="28"/>
  <c r="U96" i="28"/>
  <c r="X96" i="28"/>
  <c r="S96" i="28"/>
  <c r="AB96" i="28" s="1"/>
  <c r="R96" i="28"/>
  <c r="Y95" i="28"/>
  <c r="W95" i="28"/>
  <c r="V95" i="28"/>
  <c r="U95" i="28"/>
  <c r="X95" i="28"/>
  <c r="S95" i="28"/>
  <c r="AB95" i="28" s="1"/>
  <c r="R95" i="28"/>
  <c r="Y94" i="28"/>
  <c r="W94" i="28"/>
  <c r="V94" i="28"/>
  <c r="U94" i="28"/>
  <c r="S94" i="28"/>
  <c r="AB94" i="28" s="1"/>
  <c r="R94" i="28"/>
  <c r="Y93" i="28"/>
  <c r="W93" i="28"/>
  <c r="V93" i="28"/>
  <c r="U93" i="28"/>
  <c r="S93" i="28"/>
  <c r="AB93" i="28" s="1"/>
  <c r="R93" i="28"/>
  <c r="Y92" i="28"/>
  <c r="W92" i="28"/>
  <c r="V92" i="28"/>
  <c r="U92" i="28"/>
  <c r="S92" i="28"/>
  <c r="AB92" i="28" s="1"/>
  <c r="R92" i="28"/>
  <c r="Y91" i="28"/>
  <c r="W91" i="28"/>
  <c r="V91" i="28"/>
  <c r="U91" i="28"/>
  <c r="S91" i="28"/>
  <c r="AB91" i="28" s="1"/>
  <c r="R91" i="28"/>
  <c r="Y90" i="28"/>
  <c r="W90" i="28"/>
  <c r="V90" i="28"/>
  <c r="U90" i="28"/>
  <c r="S90" i="28"/>
  <c r="AB90" i="28" s="1"/>
  <c r="R90" i="28"/>
  <c r="Y136" i="28"/>
  <c r="W136" i="28"/>
  <c r="V136" i="28"/>
  <c r="U136" i="28"/>
  <c r="X136" i="28"/>
  <c r="S136" i="28"/>
  <c r="AB136" i="28" s="1"/>
  <c r="R136" i="28"/>
  <c r="Y135" i="28"/>
  <c r="W135" i="28"/>
  <c r="V135" i="28"/>
  <c r="U135" i="28"/>
  <c r="X135" i="28"/>
  <c r="S135" i="28"/>
  <c r="AB135" i="28" s="1"/>
  <c r="R135" i="28"/>
  <c r="Y134" i="28"/>
  <c r="W134" i="28"/>
  <c r="V134" i="28"/>
  <c r="U134" i="28"/>
  <c r="X134" i="28"/>
  <c r="S134" i="28"/>
  <c r="AB134" i="28" s="1"/>
  <c r="R134" i="28"/>
  <c r="Y133" i="28"/>
  <c r="W133" i="28"/>
  <c r="V133" i="28"/>
  <c r="U133" i="28"/>
  <c r="S133" i="28"/>
  <c r="AB133" i="28" s="1"/>
  <c r="R133" i="28"/>
  <c r="Y132" i="28"/>
  <c r="W132" i="28"/>
  <c r="V132" i="28"/>
  <c r="U132" i="28"/>
  <c r="S132" i="28"/>
  <c r="AB132" i="28" s="1"/>
  <c r="R132" i="28"/>
  <c r="Y131" i="28"/>
  <c r="W131" i="28"/>
  <c r="V131" i="28"/>
  <c r="U131" i="28"/>
  <c r="S131" i="28"/>
  <c r="AB131" i="28" s="1"/>
  <c r="R131" i="28"/>
  <c r="Y89" i="28"/>
  <c r="W89" i="28"/>
  <c r="V89" i="28"/>
  <c r="U89" i="28"/>
  <c r="X89" i="28"/>
  <c r="S89" i="28"/>
  <c r="AB89" i="28" s="1"/>
  <c r="R89" i="28"/>
  <c r="Y88" i="28"/>
  <c r="W88" i="28"/>
  <c r="V88" i="28"/>
  <c r="U88" i="28"/>
  <c r="X88" i="28"/>
  <c r="S88" i="28"/>
  <c r="AB88" i="28" s="1"/>
  <c r="R88" i="28"/>
  <c r="Y87" i="28"/>
  <c r="W87" i="28"/>
  <c r="V87" i="28"/>
  <c r="U87" i="28"/>
  <c r="X87" i="28"/>
  <c r="S87" i="28"/>
  <c r="AB87" i="28" s="1"/>
  <c r="R87" i="28"/>
  <c r="Y86" i="28"/>
  <c r="W86" i="28"/>
  <c r="V86" i="28"/>
  <c r="U86" i="28"/>
  <c r="X86" i="28"/>
  <c r="S86" i="28"/>
  <c r="AB86" i="28" s="1"/>
  <c r="R86" i="28"/>
  <c r="Y85" i="28"/>
  <c r="W85" i="28"/>
  <c r="V85" i="28"/>
  <c r="U85" i="28"/>
  <c r="X85" i="28"/>
  <c r="S85" i="28"/>
  <c r="AB85" i="28" s="1"/>
  <c r="R85" i="28"/>
  <c r="Y84" i="28"/>
  <c r="W84" i="28"/>
  <c r="V84" i="28"/>
  <c r="U84" i="28"/>
  <c r="S84" i="28"/>
  <c r="AB84" i="28" s="1"/>
  <c r="R84" i="28"/>
  <c r="Y83" i="28"/>
  <c r="W83" i="28"/>
  <c r="V83" i="28"/>
  <c r="U83" i="28"/>
  <c r="S83" i="28"/>
  <c r="AB83" i="28" s="1"/>
  <c r="R83" i="28"/>
  <c r="Y82" i="28"/>
  <c r="W82" i="28"/>
  <c r="V82" i="28"/>
  <c r="U82" i="28"/>
  <c r="S82" i="28"/>
  <c r="AB82" i="28" s="1"/>
  <c r="R82" i="28"/>
  <c r="Y81" i="28"/>
  <c r="W81" i="28"/>
  <c r="V81" i="28"/>
  <c r="U81" i="28"/>
  <c r="X81" i="28"/>
  <c r="S81" i="28"/>
  <c r="AB81" i="28" s="1"/>
  <c r="R81" i="28"/>
  <c r="Y80" i="28"/>
  <c r="W80" i="28"/>
  <c r="V80" i="28"/>
  <c r="U80" i="28"/>
  <c r="X80" i="28"/>
  <c r="S80" i="28"/>
  <c r="AB80" i="28" s="1"/>
  <c r="R80" i="28"/>
  <c r="Y79" i="28"/>
  <c r="W79" i="28"/>
  <c r="V79" i="28"/>
  <c r="U79" i="28"/>
  <c r="X79" i="28"/>
  <c r="S79" i="28"/>
  <c r="AB79" i="28" s="1"/>
  <c r="R79" i="28"/>
  <c r="Y78" i="28"/>
  <c r="W78" i="28"/>
  <c r="V78" i="28"/>
  <c r="U78" i="28"/>
  <c r="S78" i="28"/>
  <c r="AB78" i="28" s="1"/>
  <c r="R78" i="28"/>
  <c r="Y77" i="28"/>
  <c r="W77" i="28"/>
  <c r="V77" i="28"/>
  <c r="U77" i="28"/>
  <c r="S77" i="28"/>
  <c r="AB77" i="28" s="1"/>
  <c r="R77" i="28"/>
  <c r="Y76" i="28"/>
  <c r="W76" i="28"/>
  <c r="V76" i="28"/>
  <c r="U76" i="28"/>
  <c r="S76" i="28"/>
  <c r="AB76" i="28" s="1"/>
  <c r="R76" i="28"/>
  <c r="Y75" i="28"/>
  <c r="W75" i="28"/>
  <c r="V75" i="28"/>
  <c r="U75" i="28"/>
  <c r="S75" i="28"/>
  <c r="AB75" i="28" s="1"/>
  <c r="R75" i="28"/>
  <c r="Y74" i="28"/>
  <c r="W74" i="28"/>
  <c r="V74" i="28"/>
  <c r="U74" i="28"/>
  <c r="S74" i="28"/>
  <c r="AB74" i="28" s="1"/>
  <c r="R74" i="28"/>
  <c r="Y73" i="28"/>
  <c r="W73" i="28"/>
  <c r="V73" i="28"/>
  <c r="U73" i="28"/>
  <c r="X73" i="28"/>
  <c r="S73" i="28"/>
  <c r="AB73" i="28" s="1"/>
  <c r="R73" i="28"/>
  <c r="Y72" i="28"/>
  <c r="W72" i="28"/>
  <c r="V72" i="28"/>
  <c r="U72" i="28"/>
  <c r="X72" i="28"/>
  <c r="S72" i="28"/>
  <c r="AB72" i="28" s="1"/>
  <c r="R72" i="28"/>
  <c r="Y71" i="28"/>
  <c r="W71" i="28"/>
  <c r="V71" i="28"/>
  <c r="U71" i="28"/>
  <c r="X71" i="28"/>
  <c r="S71" i="28"/>
  <c r="AB71" i="28" s="1"/>
  <c r="R71" i="28"/>
  <c r="Y70" i="28"/>
  <c r="W70" i="28"/>
  <c r="V70" i="28"/>
  <c r="U70" i="28"/>
  <c r="X70" i="28"/>
  <c r="S70" i="28"/>
  <c r="AB70" i="28" s="1"/>
  <c r="R70" i="28"/>
  <c r="Y69" i="28"/>
  <c r="W69" i="28"/>
  <c r="V69" i="28"/>
  <c r="U69" i="28"/>
  <c r="X69" i="28"/>
  <c r="S69" i="28"/>
  <c r="AB69" i="28" s="1"/>
  <c r="R69" i="28"/>
  <c r="Y68" i="28"/>
  <c r="W68" i="28"/>
  <c r="V68" i="28"/>
  <c r="U68" i="28"/>
  <c r="S68" i="28"/>
  <c r="AB68" i="28" s="1"/>
  <c r="R68" i="28"/>
  <c r="Y67" i="28"/>
  <c r="W67" i="28"/>
  <c r="V67" i="28"/>
  <c r="U67" i="28"/>
  <c r="S67" i="28"/>
  <c r="AB67" i="28" s="1"/>
  <c r="R67" i="28"/>
  <c r="Y66" i="28"/>
  <c r="Y65" i="28"/>
  <c r="W65" i="28"/>
  <c r="V65" i="28"/>
  <c r="U65" i="28"/>
  <c r="S65" i="28"/>
  <c r="AB65" i="28" s="1"/>
  <c r="R65" i="28"/>
  <c r="Y64" i="28"/>
  <c r="Y63" i="28"/>
  <c r="W63" i="28"/>
  <c r="V63" i="28"/>
  <c r="U63" i="28"/>
  <c r="S63" i="28"/>
  <c r="AB63" i="28" s="1"/>
  <c r="R63" i="28"/>
  <c r="Y62" i="28"/>
  <c r="W62" i="28"/>
  <c r="V62" i="28"/>
  <c r="U62" i="28"/>
  <c r="S62" i="28"/>
  <c r="AB62" i="28" s="1"/>
  <c r="R62" i="28"/>
  <c r="Y61" i="28"/>
  <c r="W61" i="28"/>
  <c r="V61" i="28"/>
  <c r="U61" i="28"/>
  <c r="X61" i="28"/>
  <c r="S61" i="28"/>
  <c r="AB61" i="28" s="1"/>
  <c r="R61" i="28"/>
  <c r="Y60" i="28"/>
  <c r="W60" i="28"/>
  <c r="V60" i="28"/>
  <c r="U60" i="28"/>
  <c r="S60" i="28"/>
  <c r="AB60" i="28" s="1"/>
  <c r="R60" i="28"/>
  <c r="Y59" i="28"/>
  <c r="W59" i="28"/>
  <c r="V59" i="28"/>
  <c r="U59" i="28"/>
  <c r="S59" i="28"/>
  <c r="AB59" i="28" s="1"/>
  <c r="R59" i="28"/>
  <c r="Y58" i="28"/>
  <c r="W58" i="28"/>
  <c r="V58" i="28"/>
  <c r="U58" i="28"/>
  <c r="S58" i="28"/>
  <c r="AB58" i="28" s="1"/>
  <c r="R58" i="28"/>
  <c r="Y57" i="28"/>
  <c r="W57" i="28"/>
  <c r="V57" i="28"/>
  <c r="U57" i="28"/>
  <c r="S57" i="28"/>
  <c r="AB57" i="28" s="1"/>
  <c r="R57" i="28"/>
  <c r="Y56" i="28"/>
  <c r="U56" i="28"/>
  <c r="Y55" i="28"/>
  <c r="W55" i="28"/>
  <c r="V55" i="28"/>
  <c r="U55" i="28"/>
  <c r="S55" i="28"/>
  <c r="AB55" i="28" s="1"/>
  <c r="R55" i="28"/>
  <c r="Y54" i="28"/>
  <c r="W54" i="28"/>
  <c r="V54" i="28"/>
  <c r="U54" i="28"/>
  <c r="S54" i="28"/>
  <c r="AB54" i="28" s="1"/>
  <c r="R54" i="28"/>
  <c r="Y53" i="28"/>
  <c r="W53" i="28"/>
  <c r="V53" i="28"/>
  <c r="U53" i="28"/>
  <c r="X53" i="28"/>
  <c r="S53" i="28"/>
  <c r="AB53" i="28" s="1"/>
  <c r="R53" i="28"/>
  <c r="Y52" i="28"/>
  <c r="W52" i="28"/>
  <c r="V52" i="28"/>
  <c r="U52" i="28"/>
  <c r="S52" i="28"/>
  <c r="AB52" i="28" s="1"/>
  <c r="R52" i="28"/>
  <c r="Y51" i="28"/>
  <c r="W51" i="28"/>
  <c r="V51" i="28"/>
  <c r="U51" i="28"/>
  <c r="S51" i="28"/>
  <c r="AB51" i="28" s="1"/>
  <c r="R51" i="28"/>
  <c r="Y50" i="28"/>
  <c r="W50" i="28"/>
  <c r="V50" i="28"/>
  <c r="U50" i="28"/>
  <c r="S50" i="28"/>
  <c r="AB50" i="28" s="1"/>
  <c r="R50" i="28"/>
  <c r="Y49" i="28"/>
  <c r="W49" i="28"/>
  <c r="V49" i="28"/>
  <c r="U49" i="28"/>
  <c r="S49" i="28"/>
  <c r="AB49" i="28" s="1"/>
  <c r="R49" i="28"/>
  <c r="Y48" i="28"/>
  <c r="Y47" i="28"/>
  <c r="V47" i="28"/>
  <c r="U47" i="28"/>
  <c r="R47" i="28"/>
  <c r="Y46" i="28"/>
  <c r="V46" i="28"/>
  <c r="U46" i="28"/>
  <c r="S46" i="28"/>
  <c r="AB46" i="28" s="1"/>
  <c r="R46" i="28"/>
  <c r="Y45" i="28"/>
  <c r="V45" i="28"/>
  <c r="U45" i="28"/>
  <c r="S45" i="28"/>
  <c r="AB45" i="28" s="1"/>
  <c r="R45" i="28"/>
  <c r="Y44" i="28"/>
  <c r="V44" i="28"/>
  <c r="U44" i="28"/>
  <c r="R44" i="28"/>
  <c r="Y43" i="28"/>
  <c r="V43" i="28"/>
  <c r="U43" i="28"/>
  <c r="R43" i="28"/>
  <c r="Y42" i="28"/>
  <c r="V42" i="28"/>
  <c r="U42" i="28"/>
  <c r="S42" i="28"/>
  <c r="AB42" i="28" s="1"/>
  <c r="R42" i="28"/>
  <c r="Y41" i="28"/>
  <c r="W41" i="28"/>
  <c r="V41" i="28"/>
  <c r="U41" i="28"/>
  <c r="S41" i="28"/>
  <c r="AB41" i="28" s="1"/>
  <c r="R41" i="28"/>
  <c r="Y40" i="28"/>
  <c r="Y39" i="28"/>
  <c r="W39" i="28"/>
  <c r="V39" i="28"/>
  <c r="U39" i="28"/>
  <c r="S39" i="28"/>
  <c r="AB39" i="28" s="1"/>
  <c r="R39" i="28"/>
  <c r="Y38" i="28"/>
  <c r="W38" i="28"/>
  <c r="V38" i="28"/>
  <c r="U38" i="28"/>
  <c r="S38" i="28"/>
  <c r="AB38" i="28" s="1"/>
  <c r="R38" i="28"/>
  <c r="Y37" i="28"/>
  <c r="W37" i="28"/>
  <c r="V37" i="28"/>
  <c r="U37" i="28"/>
  <c r="S37" i="28"/>
  <c r="AB37" i="28" s="1"/>
  <c r="R37" i="28"/>
  <c r="Y36" i="28"/>
  <c r="W36" i="28"/>
  <c r="V36" i="28"/>
  <c r="U36" i="28"/>
  <c r="S36" i="28"/>
  <c r="AB36" i="28" s="1"/>
  <c r="R36" i="28"/>
  <c r="Y35" i="28"/>
  <c r="W35" i="28"/>
  <c r="V35" i="28"/>
  <c r="U35" i="28"/>
  <c r="S35" i="28"/>
  <c r="AB35" i="28" s="1"/>
  <c r="R35" i="28"/>
  <c r="Y34" i="28"/>
  <c r="W34" i="28"/>
  <c r="V34" i="28"/>
  <c r="U34" i="28"/>
  <c r="S34" i="28"/>
  <c r="AB34" i="28" s="1"/>
  <c r="R34" i="28"/>
  <c r="Y33" i="28"/>
  <c r="W33" i="28"/>
  <c r="V33" i="28"/>
  <c r="U33" i="28"/>
  <c r="S33" i="28"/>
  <c r="AB33" i="28" s="1"/>
  <c r="R33" i="28"/>
  <c r="Y32" i="28"/>
  <c r="U32" i="28"/>
  <c r="Y31" i="28"/>
  <c r="W31" i="28"/>
  <c r="V31" i="28"/>
  <c r="U31" i="28"/>
  <c r="S31" i="28"/>
  <c r="AB31" i="28" s="1"/>
  <c r="R31" i="28"/>
  <c r="Y30" i="28"/>
  <c r="W30" i="28"/>
  <c r="V30" i="28"/>
  <c r="U30" i="28"/>
  <c r="S30" i="28"/>
  <c r="AB30" i="28" s="1"/>
  <c r="R30" i="28"/>
  <c r="Y29" i="28"/>
  <c r="W29" i="28"/>
  <c r="V29" i="28"/>
  <c r="U29" i="28"/>
  <c r="S29" i="28"/>
  <c r="AB29" i="28" s="1"/>
  <c r="R29" i="28"/>
  <c r="Y28" i="28"/>
  <c r="W28" i="28"/>
  <c r="V28" i="28"/>
  <c r="U28" i="28"/>
  <c r="S28" i="28"/>
  <c r="AB28" i="28" s="1"/>
  <c r="R28" i="28"/>
  <c r="O28" i="28"/>
  <c r="Y27" i="28"/>
  <c r="W27" i="28"/>
  <c r="V27" i="28"/>
  <c r="U27" i="28"/>
  <c r="S27" i="28"/>
  <c r="AB27" i="28" s="1"/>
  <c r="R27" i="28"/>
  <c r="O27" i="28"/>
  <c r="Y26" i="28"/>
  <c r="W26" i="28"/>
  <c r="V26" i="28"/>
  <c r="U26" i="28"/>
  <c r="S26" i="28"/>
  <c r="AB26" i="28" s="1"/>
  <c r="R26" i="28"/>
  <c r="O26" i="28"/>
  <c r="Y25" i="28"/>
  <c r="W25" i="28"/>
  <c r="V25" i="28"/>
  <c r="U25" i="28"/>
  <c r="S25" i="28"/>
  <c r="AB25" i="28" s="1"/>
  <c r="R25" i="28"/>
  <c r="O25" i="28"/>
  <c r="Y24" i="28"/>
  <c r="S24" i="28"/>
  <c r="AB24" i="28" s="1"/>
  <c r="O24" i="28"/>
  <c r="Y23" i="28"/>
  <c r="W23" i="28"/>
  <c r="V23" i="28"/>
  <c r="U23" i="28"/>
  <c r="S23" i="28"/>
  <c r="AB23" i="28" s="1"/>
  <c r="R23" i="28"/>
  <c r="O23" i="28"/>
  <c r="Y22" i="28"/>
  <c r="W22" i="28"/>
  <c r="V22" i="28"/>
  <c r="U22" i="28"/>
  <c r="X22" i="28"/>
  <c r="S22" i="28"/>
  <c r="AB22" i="28" s="1"/>
  <c r="R22" i="28"/>
  <c r="O22" i="28"/>
  <c r="Y21" i="28"/>
  <c r="W21" i="28"/>
  <c r="V21" i="28"/>
  <c r="U21" i="28"/>
  <c r="X21" i="28"/>
  <c r="S21" i="28"/>
  <c r="AB21" i="28" s="1"/>
  <c r="R21" i="28"/>
  <c r="O21" i="28"/>
  <c r="Y20" i="28"/>
  <c r="W20" i="28"/>
  <c r="V20" i="28"/>
  <c r="U20" i="28"/>
  <c r="S20" i="28"/>
  <c r="AB20" i="28" s="1"/>
  <c r="R20" i="28"/>
  <c r="O20" i="28"/>
  <c r="Y19" i="28"/>
  <c r="W19" i="28"/>
  <c r="V19" i="28"/>
  <c r="U19" i="28"/>
  <c r="S19" i="28"/>
  <c r="AB19" i="28" s="1"/>
  <c r="R19" i="28"/>
  <c r="O19" i="28"/>
  <c r="Y18" i="28"/>
  <c r="W18" i="28"/>
  <c r="V18" i="28"/>
  <c r="U18" i="28"/>
  <c r="S18" i="28"/>
  <c r="AB18" i="28" s="1"/>
  <c r="R18" i="28"/>
  <c r="O18" i="28"/>
  <c r="Y17" i="28"/>
  <c r="W17" i="28"/>
  <c r="V17" i="28"/>
  <c r="U17" i="28"/>
  <c r="X17" i="28"/>
  <c r="S17" i="28"/>
  <c r="AB17" i="28" s="1"/>
  <c r="R17" i="28"/>
  <c r="O17" i="28"/>
  <c r="Y16" i="28"/>
  <c r="W16" i="28"/>
  <c r="S16" i="28"/>
  <c r="AB16" i="28" s="1"/>
  <c r="R16" i="28"/>
  <c r="O16" i="28"/>
  <c r="Y15" i="28"/>
  <c r="W15" i="28"/>
  <c r="V15" i="28"/>
  <c r="U15" i="28"/>
  <c r="S15" i="28"/>
  <c r="AB15" i="28" s="1"/>
  <c r="R15" i="28"/>
  <c r="O15" i="28"/>
  <c r="Y14" i="28"/>
  <c r="W14" i="28"/>
  <c r="V14" i="28"/>
  <c r="U14" i="28"/>
  <c r="S14" i="28"/>
  <c r="AB14" i="28" s="1"/>
  <c r="R14" i="28"/>
  <c r="O14" i="28"/>
  <c r="Y13" i="28"/>
  <c r="W13" i="28"/>
  <c r="V13" i="28"/>
  <c r="U13" i="28"/>
  <c r="S13" i="28"/>
  <c r="AB13" i="28" s="1"/>
  <c r="R13" i="28"/>
  <c r="O13" i="28"/>
  <c r="Y12" i="28"/>
  <c r="W12" i="28"/>
  <c r="V12" i="28"/>
  <c r="U12" i="28"/>
  <c r="X12" i="28"/>
  <c r="S12" i="28"/>
  <c r="AB12" i="28" s="1"/>
  <c r="R12" i="28"/>
  <c r="O12" i="28"/>
  <c r="Y11" i="28"/>
  <c r="W11" i="28"/>
  <c r="V11" i="28"/>
  <c r="U11" i="28"/>
  <c r="S11" i="28"/>
  <c r="AB11" i="28" s="1"/>
  <c r="R11" i="28"/>
  <c r="O11" i="28"/>
  <c r="Y10" i="28"/>
  <c r="O10" i="28"/>
  <c r="Y9" i="28"/>
  <c r="W9" i="28"/>
  <c r="V9" i="28"/>
  <c r="O9" i="28"/>
  <c r="Y8" i="28"/>
  <c r="W8" i="28"/>
  <c r="V8" i="28"/>
  <c r="O8" i="28"/>
  <c r="Y7" i="28"/>
  <c r="W7" i="28"/>
  <c r="V7" i="28"/>
  <c r="U7" i="28"/>
  <c r="X7" i="28"/>
  <c r="S7" i="28"/>
  <c r="AB7" i="28" s="1"/>
  <c r="R7" i="28"/>
  <c r="O7" i="28"/>
  <c r="Y6" i="28"/>
  <c r="W6" i="28"/>
  <c r="V6" i="28"/>
  <c r="U6" i="28"/>
  <c r="S6" i="28"/>
  <c r="AB6" i="28" s="1"/>
  <c r="R6" i="28"/>
  <c r="O6" i="28"/>
  <c r="Y5" i="28"/>
  <c r="W5" i="28"/>
  <c r="V5" i="28"/>
  <c r="U5" i="28"/>
  <c r="S5" i="28"/>
  <c r="AB5" i="28" s="1"/>
  <c r="R5" i="28"/>
  <c r="O5" i="28"/>
  <c r="Y4" i="28"/>
  <c r="W4" i="28"/>
  <c r="V4" i="28"/>
  <c r="U4" i="28"/>
  <c r="S4" i="28"/>
  <c r="AB4" i="28" s="1"/>
  <c r="R4" i="28"/>
  <c r="O4" i="28"/>
  <c r="Y3" i="28"/>
  <c r="W3" i="28"/>
  <c r="V3" i="28"/>
  <c r="U3" i="28"/>
  <c r="S3" i="28"/>
  <c r="AB3" i="28" s="1"/>
  <c r="R3" i="28"/>
  <c r="O3" i="28"/>
  <c r="Y2" i="28"/>
  <c r="W2" i="28"/>
  <c r="V2" i="28"/>
  <c r="S2" i="28"/>
  <c r="AC2" i="28" s="1"/>
  <c r="O2" i="28"/>
  <c r="R1409" i="15"/>
  <c r="R1408" i="15"/>
  <c r="R1407" i="15"/>
  <c r="R1406" i="15"/>
  <c r="R1405" i="15"/>
  <c r="R1404" i="15"/>
  <c r="R1403" i="15"/>
  <c r="R1402" i="15"/>
  <c r="R1401" i="15"/>
  <c r="R1400" i="15"/>
  <c r="R1399" i="15"/>
  <c r="R1398" i="15"/>
  <c r="R1397" i="15"/>
  <c r="R1396" i="15"/>
  <c r="R1395" i="15"/>
  <c r="R1394" i="15"/>
  <c r="R1393" i="15"/>
  <c r="R1392" i="15"/>
  <c r="R1391" i="15"/>
  <c r="R1390" i="15"/>
  <c r="R1389" i="15"/>
  <c r="R1388" i="15"/>
  <c r="R1387" i="15"/>
  <c r="R1386" i="15"/>
  <c r="R1385" i="15"/>
  <c r="R1384" i="15"/>
  <c r="R1383" i="15"/>
  <c r="R1382" i="15"/>
  <c r="R1381" i="15"/>
  <c r="R1380" i="15"/>
  <c r="R1379" i="15"/>
  <c r="R1378" i="15"/>
  <c r="R1377" i="15"/>
  <c r="R1376" i="15"/>
  <c r="R1375" i="15"/>
  <c r="R1374" i="15"/>
  <c r="R1373" i="15"/>
  <c r="R1372" i="15"/>
  <c r="R1371" i="15"/>
  <c r="R1370" i="15"/>
  <c r="R1369" i="15"/>
  <c r="R1368" i="15"/>
  <c r="R1367" i="15"/>
  <c r="R1366" i="15"/>
  <c r="R1365" i="15"/>
  <c r="R1364" i="15"/>
  <c r="R1363" i="15"/>
  <c r="R1362" i="15"/>
  <c r="R1361" i="15"/>
  <c r="R1360" i="15"/>
  <c r="R1359" i="15"/>
  <c r="R1358" i="15"/>
  <c r="R1357" i="15"/>
  <c r="R1356" i="15"/>
  <c r="R1355" i="15"/>
  <c r="R1354" i="15"/>
  <c r="R1353" i="15"/>
  <c r="R1352" i="15"/>
  <c r="R1351" i="15"/>
  <c r="R1350" i="15"/>
  <c r="R1349" i="15"/>
  <c r="R1348" i="15"/>
  <c r="R1347" i="15"/>
  <c r="R1346" i="15"/>
  <c r="R1345" i="15"/>
  <c r="R1344" i="15"/>
  <c r="R1343" i="15"/>
  <c r="R1342" i="15"/>
  <c r="R1341" i="15"/>
  <c r="R1340" i="15"/>
  <c r="R1339" i="15"/>
  <c r="R1338" i="15"/>
  <c r="R1337" i="15"/>
  <c r="R1336" i="15"/>
  <c r="R1335" i="15"/>
  <c r="R1334" i="15"/>
  <c r="R1333" i="15"/>
  <c r="R1332" i="15"/>
  <c r="R1331" i="15"/>
  <c r="R1330" i="15"/>
  <c r="R1329" i="15"/>
  <c r="R1328" i="15"/>
  <c r="R1327" i="15"/>
  <c r="R1326" i="15"/>
  <c r="R1325" i="15"/>
  <c r="R1324" i="15"/>
  <c r="R1323" i="15"/>
  <c r="R1322" i="15"/>
  <c r="R1321" i="15"/>
  <c r="R1320" i="15"/>
  <c r="R1319" i="15"/>
  <c r="R1318" i="15"/>
  <c r="R1317" i="15"/>
  <c r="R1316" i="15"/>
  <c r="R1315" i="15"/>
  <c r="R1314" i="15"/>
  <c r="R1313" i="15"/>
  <c r="R1312" i="15"/>
  <c r="R1311" i="15"/>
  <c r="R1310" i="15"/>
  <c r="R1309" i="15"/>
  <c r="R1308" i="15"/>
  <c r="R1307" i="15"/>
  <c r="R1306" i="15"/>
  <c r="R1305" i="15"/>
  <c r="R1304" i="15"/>
  <c r="R1303" i="15"/>
  <c r="R1302" i="15"/>
  <c r="R1301" i="15"/>
  <c r="R1300" i="15"/>
  <c r="R1299" i="15"/>
  <c r="R1298" i="15"/>
  <c r="R1297" i="15"/>
  <c r="R1296" i="15"/>
  <c r="R1295" i="15"/>
  <c r="R1294" i="15"/>
  <c r="R1293" i="15"/>
  <c r="R1292" i="15"/>
  <c r="R1291" i="15"/>
  <c r="R1290" i="15"/>
  <c r="R1289" i="15"/>
  <c r="R1288" i="15"/>
  <c r="R1287" i="15"/>
  <c r="R1286" i="15"/>
  <c r="R1285" i="15"/>
  <c r="R1284" i="15"/>
  <c r="R1283" i="15"/>
  <c r="R1282" i="15"/>
  <c r="R1281" i="15"/>
  <c r="R1280" i="15"/>
  <c r="R1279" i="15"/>
  <c r="R1278" i="15"/>
  <c r="R1277" i="15"/>
  <c r="R1276" i="15"/>
  <c r="R1275" i="15"/>
  <c r="R1274" i="15"/>
  <c r="R1273" i="15"/>
  <c r="R1272" i="15"/>
  <c r="R1271" i="15"/>
  <c r="R1270" i="15"/>
  <c r="R1269" i="15"/>
  <c r="R1268" i="15"/>
  <c r="R1267" i="15"/>
  <c r="R1266" i="15"/>
  <c r="R1265" i="15"/>
  <c r="R1264" i="15"/>
  <c r="R1263" i="15"/>
  <c r="R1262" i="15"/>
  <c r="R1261" i="15"/>
  <c r="R1260" i="15"/>
  <c r="R1259" i="15"/>
  <c r="R1258" i="15"/>
  <c r="R1257" i="15"/>
  <c r="R1256" i="15"/>
  <c r="R1255" i="15"/>
  <c r="R1254" i="15"/>
  <c r="R1253" i="15"/>
  <c r="R1252" i="15"/>
  <c r="R1251" i="15"/>
  <c r="R1250" i="15"/>
  <c r="R1249" i="15"/>
  <c r="R1248" i="15"/>
  <c r="R1247" i="15"/>
  <c r="R1246" i="15"/>
  <c r="R1245" i="15"/>
  <c r="R1244" i="15"/>
  <c r="R1243" i="15"/>
  <c r="R1242" i="15"/>
  <c r="R1241" i="15"/>
  <c r="R1240" i="15"/>
  <c r="R1239" i="15"/>
  <c r="R1238" i="15"/>
  <c r="R1237" i="15"/>
  <c r="R1236" i="15"/>
  <c r="R1235" i="15"/>
  <c r="R1234" i="15"/>
  <c r="R1233" i="15"/>
  <c r="R1232" i="15"/>
  <c r="R1231" i="15"/>
  <c r="R1230" i="15"/>
  <c r="R1229" i="15"/>
  <c r="R1228" i="15"/>
  <c r="R1227" i="15"/>
  <c r="R1226" i="15"/>
  <c r="R1225" i="15"/>
  <c r="R1224" i="15"/>
  <c r="R1223" i="15"/>
  <c r="R1222" i="15"/>
  <c r="R1221" i="15"/>
  <c r="R1220" i="15"/>
  <c r="R1219" i="15"/>
  <c r="R1218" i="15"/>
  <c r="R1217" i="15"/>
  <c r="R1216" i="15"/>
  <c r="R1215" i="15"/>
  <c r="R1214" i="15"/>
  <c r="R1213" i="15"/>
  <c r="R1212" i="15"/>
  <c r="R1211" i="15"/>
  <c r="R1210" i="15"/>
  <c r="R1209" i="15"/>
  <c r="R1208" i="15"/>
  <c r="R1207" i="15"/>
  <c r="R1206" i="15"/>
  <c r="R1205" i="15"/>
  <c r="R1204" i="15"/>
  <c r="R1203" i="15"/>
  <c r="R1202" i="15"/>
  <c r="R1201" i="15"/>
  <c r="R1200" i="15"/>
  <c r="R1199" i="15"/>
  <c r="R1198" i="15"/>
  <c r="R1197" i="15"/>
  <c r="R1196" i="15"/>
  <c r="R1195" i="15"/>
  <c r="R1194" i="15"/>
  <c r="R1193" i="15"/>
  <c r="R1192" i="15"/>
  <c r="R1191" i="15"/>
  <c r="R1190" i="15"/>
  <c r="R1189" i="15"/>
  <c r="R1188" i="15"/>
  <c r="R1187" i="15"/>
  <c r="R1186" i="15"/>
  <c r="R1185" i="15"/>
  <c r="R1184" i="15"/>
  <c r="R1183" i="15"/>
  <c r="R1182" i="15"/>
  <c r="R1181" i="15"/>
  <c r="R1180" i="15"/>
  <c r="R1179" i="15"/>
  <c r="R1178" i="15"/>
  <c r="R1177" i="15"/>
  <c r="R1176" i="15"/>
  <c r="R1175" i="15"/>
  <c r="R1174" i="15"/>
  <c r="R1173" i="15"/>
  <c r="R1172" i="15"/>
  <c r="R1171" i="15"/>
  <c r="R1170" i="15"/>
  <c r="R1169" i="15"/>
  <c r="R1168" i="15"/>
  <c r="R1167" i="15"/>
  <c r="R1166" i="15"/>
  <c r="R1165" i="15"/>
  <c r="R1164" i="15"/>
  <c r="R1163" i="15"/>
  <c r="R1162" i="15"/>
  <c r="R1161" i="15"/>
  <c r="R1160" i="15"/>
  <c r="R1159" i="15"/>
  <c r="R1158" i="15"/>
  <c r="R1157" i="15"/>
  <c r="R1156" i="15"/>
  <c r="R1155" i="15"/>
  <c r="R1154" i="15"/>
  <c r="R1153" i="15"/>
  <c r="R1152" i="15"/>
  <c r="R1151" i="15"/>
  <c r="R1150" i="15"/>
  <c r="R1149" i="15"/>
  <c r="R1148" i="15"/>
  <c r="R1147" i="15"/>
  <c r="R1146" i="15"/>
  <c r="R1145" i="15"/>
  <c r="R1144" i="15"/>
  <c r="R1143" i="15"/>
  <c r="R1142" i="15"/>
  <c r="R1141" i="15"/>
  <c r="R1140" i="15"/>
  <c r="R1139" i="15"/>
  <c r="R1138" i="15"/>
  <c r="R1137" i="15"/>
  <c r="R1136" i="15"/>
  <c r="R1135" i="15"/>
  <c r="R1134" i="15"/>
  <c r="R1133" i="15"/>
  <c r="R1132" i="15"/>
  <c r="R1131" i="15"/>
  <c r="R1130" i="15"/>
  <c r="R1129" i="15"/>
  <c r="R1128" i="15"/>
  <c r="R1127" i="15"/>
  <c r="R1126" i="15"/>
  <c r="R1125" i="15"/>
  <c r="R1124" i="15"/>
  <c r="R1123" i="15"/>
  <c r="R1122" i="15"/>
  <c r="R1121" i="15"/>
  <c r="R1120" i="15"/>
  <c r="R1119" i="15"/>
  <c r="R1118" i="15"/>
  <c r="R1117" i="15"/>
  <c r="R1116" i="15"/>
  <c r="R1115" i="15"/>
  <c r="R1114" i="15"/>
  <c r="W1114" i="15" s="1"/>
  <c r="R1113" i="15"/>
  <c r="R1112" i="15"/>
  <c r="R1111" i="15"/>
  <c r="R1110" i="15"/>
  <c r="R1109" i="15"/>
  <c r="R1108" i="15"/>
  <c r="R1107" i="15"/>
  <c r="R1106" i="15"/>
  <c r="W1106" i="15" s="1"/>
  <c r="R1105" i="15"/>
  <c r="R1104" i="15"/>
  <c r="R1103" i="15"/>
  <c r="R1102" i="15"/>
  <c r="R1101" i="15"/>
  <c r="R1100" i="15"/>
  <c r="R1099" i="15"/>
  <c r="R1098" i="15"/>
  <c r="W1098" i="15" s="1"/>
  <c r="R1097" i="15"/>
  <c r="R1096" i="15"/>
  <c r="R1095" i="15"/>
  <c r="R1094" i="15"/>
  <c r="R1093" i="15"/>
  <c r="R1092" i="15"/>
  <c r="R1091" i="15"/>
  <c r="R1090" i="15"/>
  <c r="W1090" i="15" s="1"/>
  <c r="R1089" i="15"/>
  <c r="R1088" i="15"/>
  <c r="R1087" i="15"/>
  <c r="R1086" i="15"/>
  <c r="R1085" i="15"/>
  <c r="R1084" i="15"/>
  <c r="R1083" i="15"/>
  <c r="R1082" i="15"/>
  <c r="W1082" i="15" s="1"/>
  <c r="R1081" i="15"/>
  <c r="R1080" i="15"/>
  <c r="R1079" i="15"/>
  <c r="R1078" i="15"/>
  <c r="R1077" i="15"/>
  <c r="R1076" i="15"/>
  <c r="R1075" i="15"/>
  <c r="R1074" i="15"/>
  <c r="W1074" i="15" s="1"/>
  <c r="R1073" i="15"/>
  <c r="R1072" i="15"/>
  <c r="R1071" i="15"/>
  <c r="R1070" i="15"/>
  <c r="R1069" i="15"/>
  <c r="R1068" i="15"/>
  <c r="R1067" i="15"/>
  <c r="R1066" i="15"/>
  <c r="W1066" i="15" s="1"/>
  <c r="R1065" i="15"/>
  <c r="R1064" i="15"/>
  <c r="R1063" i="15"/>
  <c r="R1062" i="15"/>
  <c r="R1061" i="15"/>
  <c r="R1060" i="15"/>
  <c r="R1059" i="15"/>
  <c r="R1058" i="15"/>
  <c r="W1058" i="15" s="1"/>
  <c r="R1057" i="15"/>
  <c r="R1056" i="15"/>
  <c r="R1055" i="15"/>
  <c r="R1054" i="15"/>
  <c r="R1053" i="15"/>
  <c r="R1052" i="15"/>
  <c r="R1051" i="15"/>
  <c r="R1050" i="15"/>
  <c r="W1050" i="15" s="1"/>
  <c r="R1049" i="15"/>
  <c r="R1048" i="15"/>
  <c r="R1047" i="15"/>
  <c r="R1046" i="15"/>
  <c r="R1045" i="15"/>
  <c r="R1044" i="15"/>
  <c r="R1043" i="15"/>
  <c r="R1042" i="15"/>
  <c r="W1042" i="15" s="1"/>
  <c r="R1041" i="15"/>
  <c r="R1040" i="15"/>
  <c r="R1039" i="15"/>
  <c r="R1038" i="15"/>
  <c r="R1037" i="15"/>
  <c r="R1036" i="15"/>
  <c r="R1035" i="15"/>
  <c r="R1034" i="15"/>
  <c r="W1034" i="15" s="1"/>
  <c r="R1033" i="15"/>
  <c r="R1032" i="15"/>
  <c r="R1031" i="15"/>
  <c r="R1030" i="15"/>
  <c r="R1029" i="15"/>
  <c r="R1028" i="15"/>
  <c r="R1027" i="15"/>
  <c r="R1026" i="15"/>
  <c r="W1026" i="15" s="1"/>
  <c r="R1025" i="15"/>
  <c r="R1024" i="15"/>
  <c r="R1023" i="15"/>
  <c r="R1022" i="15"/>
  <c r="R1021" i="15"/>
  <c r="R1020" i="15"/>
  <c r="R1019" i="15"/>
  <c r="R1018" i="15"/>
  <c r="W1018" i="15" s="1"/>
  <c r="R1017" i="15"/>
  <c r="R1016" i="15"/>
  <c r="R1015" i="15"/>
  <c r="R1014" i="15"/>
  <c r="R1013" i="15"/>
  <c r="R1012" i="15"/>
  <c r="R1011" i="15"/>
  <c r="R1010" i="15"/>
  <c r="W1010" i="15" s="1"/>
  <c r="R1009" i="15"/>
  <c r="R1008" i="15"/>
  <c r="R1007" i="15"/>
  <c r="R1006" i="15"/>
  <c r="R1005" i="15"/>
  <c r="R1004" i="15"/>
  <c r="R1003" i="15"/>
  <c r="R1002" i="15"/>
  <c r="W1002" i="15" s="1"/>
  <c r="R1001" i="15"/>
  <c r="R1000" i="15"/>
  <c r="R999" i="15"/>
  <c r="R998" i="15"/>
  <c r="R997" i="15"/>
  <c r="R996" i="15"/>
  <c r="R995" i="15"/>
  <c r="R994" i="15"/>
  <c r="W994" i="15" s="1"/>
  <c r="R993" i="15"/>
  <c r="R992" i="15"/>
  <c r="R991" i="15"/>
  <c r="R990" i="15"/>
  <c r="R989" i="15"/>
  <c r="R988" i="15"/>
  <c r="R987" i="15"/>
  <c r="R986" i="15"/>
  <c r="W986" i="15" s="1"/>
  <c r="R985" i="15"/>
  <c r="R984" i="15"/>
  <c r="R983" i="15"/>
  <c r="R982" i="15"/>
  <c r="R981" i="15"/>
  <c r="R980" i="15"/>
  <c r="R979" i="15"/>
  <c r="R978" i="15"/>
  <c r="W978" i="15" s="1"/>
  <c r="R977" i="15"/>
  <c r="R976" i="15"/>
  <c r="R975" i="15"/>
  <c r="R974" i="15"/>
  <c r="R973" i="15"/>
  <c r="R972" i="15"/>
  <c r="R971" i="15"/>
  <c r="R970" i="15"/>
  <c r="W970" i="15" s="1"/>
  <c r="R969" i="15"/>
  <c r="R968" i="15"/>
  <c r="R967" i="15"/>
  <c r="R966" i="15"/>
  <c r="R965" i="15"/>
  <c r="R964" i="15"/>
  <c r="R963" i="15"/>
  <c r="R962" i="15"/>
  <c r="W962" i="15" s="1"/>
  <c r="R961" i="15"/>
  <c r="R960" i="15"/>
  <c r="R959" i="15"/>
  <c r="R958" i="15"/>
  <c r="R957" i="15"/>
  <c r="R956" i="15"/>
  <c r="R955" i="15"/>
  <c r="R954" i="15"/>
  <c r="W954" i="15" s="1"/>
  <c r="R953" i="15"/>
  <c r="R952" i="15"/>
  <c r="R951" i="15"/>
  <c r="R950" i="15"/>
  <c r="R949" i="15"/>
  <c r="R948" i="15"/>
  <c r="R947" i="15"/>
  <c r="R946" i="15"/>
  <c r="W946" i="15" s="1"/>
  <c r="R945" i="15"/>
  <c r="R944" i="15"/>
  <c r="R943" i="15"/>
  <c r="R942" i="15"/>
  <c r="R941" i="15"/>
  <c r="R940" i="15"/>
  <c r="R939" i="15"/>
  <c r="R938" i="15"/>
  <c r="W938" i="15" s="1"/>
  <c r="R937" i="15"/>
  <c r="R936" i="15"/>
  <c r="R935" i="15"/>
  <c r="R934" i="15"/>
  <c r="R933" i="15"/>
  <c r="R932" i="15"/>
  <c r="R931" i="15"/>
  <c r="R930" i="15"/>
  <c r="W930" i="15" s="1"/>
  <c r="R929" i="15"/>
  <c r="R928" i="15"/>
  <c r="R927" i="15"/>
  <c r="R926" i="15"/>
  <c r="R925" i="15"/>
  <c r="R924" i="15"/>
  <c r="R923" i="15"/>
  <c r="W923" i="15" s="1"/>
  <c r="R922" i="15"/>
  <c r="W922" i="15" s="1"/>
  <c r="R921" i="15"/>
  <c r="R920" i="15"/>
  <c r="R919" i="15"/>
  <c r="R918" i="15"/>
  <c r="R917" i="15"/>
  <c r="R916" i="15"/>
  <c r="R915" i="15"/>
  <c r="W915" i="15" s="1"/>
  <c r="R914" i="15"/>
  <c r="W914" i="15" s="1"/>
  <c r="R913" i="15"/>
  <c r="R912" i="15"/>
  <c r="R911" i="15"/>
  <c r="R910" i="15"/>
  <c r="R909" i="15"/>
  <c r="R908" i="15"/>
  <c r="R907" i="15"/>
  <c r="W907" i="15" s="1"/>
  <c r="R906" i="15"/>
  <c r="W906" i="15" s="1"/>
  <c r="R905" i="15"/>
  <c r="R904" i="15"/>
  <c r="R903" i="15"/>
  <c r="R902" i="15"/>
  <c r="R901" i="15"/>
  <c r="R900" i="15"/>
  <c r="R899" i="15"/>
  <c r="R898" i="15"/>
  <c r="W898" i="15" s="1"/>
  <c r="R897" i="15"/>
  <c r="R896" i="15"/>
  <c r="R895" i="15"/>
  <c r="R894" i="15"/>
  <c r="R893" i="15"/>
  <c r="R892" i="15"/>
  <c r="R891" i="15"/>
  <c r="R890" i="15"/>
  <c r="W890" i="15" s="1"/>
  <c r="R889" i="15"/>
  <c r="R888" i="15"/>
  <c r="R887" i="15"/>
  <c r="R886" i="15"/>
  <c r="R885" i="15"/>
  <c r="R884" i="15"/>
  <c r="R883" i="15"/>
  <c r="R882" i="15"/>
  <c r="W882" i="15" s="1"/>
  <c r="R881" i="15"/>
  <c r="R880" i="15"/>
  <c r="R879" i="15"/>
  <c r="R878" i="15"/>
  <c r="R877" i="15"/>
  <c r="R876" i="15"/>
  <c r="R875" i="15"/>
  <c r="R874" i="15"/>
  <c r="W874" i="15" s="1"/>
  <c r="R873" i="15"/>
  <c r="R872" i="15"/>
  <c r="R871" i="15"/>
  <c r="R870" i="15"/>
  <c r="R869" i="15"/>
  <c r="R868" i="15"/>
  <c r="R867" i="15"/>
  <c r="R866" i="15"/>
  <c r="W866" i="15" s="1"/>
  <c r="R865" i="15"/>
  <c r="R864" i="15"/>
  <c r="R863" i="15"/>
  <c r="R862" i="15"/>
  <c r="R861" i="15"/>
  <c r="R860" i="15"/>
  <c r="R859" i="15"/>
  <c r="W859" i="15" s="1"/>
  <c r="R858" i="15"/>
  <c r="W858" i="15" s="1"/>
  <c r="R857" i="15"/>
  <c r="R856" i="15"/>
  <c r="R855" i="15"/>
  <c r="R854" i="15"/>
  <c r="R853" i="15"/>
  <c r="R852" i="15"/>
  <c r="W852" i="15" s="1"/>
  <c r="R851" i="15"/>
  <c r="W851" i="15" s="1"/>
  <c r="R850" i="15"/>
  <c r="W850" i="15" s="1"/>
  <c r="R849" i="15"/>
  <c r="R848" i="15"/>
  <c r="R847" i="15"/>
  <c r="R846" i="15"/>
  <c r="R845" i="15"/>
  <c r="R844" i="15"/>
  <c r="R843" i="15"/>
  <c r="W843" i="15" s="1"/>
  <c r="R842" i="15"/>
  <c r="W842" i="15" s="1"/>
  <c r="R841" i="15"/>
  <c r="R840" i="15"/>
  <c r="R839" i="15"/>
  <c r="R838" i="15"/>
  <c r="R837" i="15"/>
  <c r="R836" i="15"/>
  <c r="R835" i="15"/>
  <c r="W835" i="15" s="1"/>
  <c r="R834" i="15"/>
  <c r="W834" i="15" s="1"/>
  <c r="R833" i="15"/>
  <c r="R832" i="15"/>
  <c r="R831" i="15"/>
  <c r="R830" i="15"/>
  <c r="R829" i="15"/>
  <c r="R828" i="15"/>
  <c r="R827" i="15"/>
  <c r="R826" i="15"/>
  <c r="W826" i="15" s="1"/>
  <c r="R825" i="15"/>
  <c r="R824" i="15"/>
  <c r="R823" i="15"/>
  <c r="R822" i="15"/>
  <c r="R821" i="15"/>
  <c r="R820" i="15"/>
  <c r="R819" i="15"/>
  <c r="R818" i="15"/>
  <c r="W818" i="15" s="1"/>
  <c r="R817" i="15"/>
  <c r="R816" i="15"/>
  <c r="R815" i="15"/>
  <c r="R814" i="15"/>
  <c r="R813" i="15"/>
  <c r="R812" i="15"/>
  <c r="R811" i="15"/>
  <c r="R810" i="15"/>
  <c r="W810" i="15" s="1"/>
  <c r="R809" i="15"/>
  <c r="R808" i="15"/>
  <c r="R807" i="15"/>
  <c r="R806" i="15"/>
  <c r="R805" i="15"/>
  <c r="R804" i="15"/>
  <c r="W804" i="15" s="1"/>
  <c r="R803" i="15"/>
  <c r="R802" i="15"/>
  <c r="W802" i="15" s="1"/>
  <c r="R801" i="15"/>
  <c r="R800" i="15"/>
  <c r="R799" i="15"/>
  <c r="R798" i="15"/>
  <c r="R797" i="15"/>
  <c r="R796" i="15"/>
  <c r="W796" i="15" s="1"/>
  <c r="R795" i="15"/>
  <c r="W795" i="15" s="1"/>
  <c r="R794" i="15"/>
  <c r="W794" i="15" s="1"/>
  <c r="R793" i="15"/>
  <c r="R792" i="15"/>
  <c r="R791" i="15"/>
  <c r="R790" i="15"/>
  <c r="R789" i="15"/>
  <c r="R788" i="15"/>
  <c r="W788" i="15" s="1"/>
  <c r="R787" i="15"/>
  <c r="W787" i="15" s="1"/>
  <c r="R786" i="15"/>
  <c r="W786" i="15" s="1"/>
  <c r="R785" i="15"/>
  <c r="R784" i="15"/>
  <c r="R783" i="15"/>
  <c r="R782" i="15"/>
  <c r="R781" i="15"/>
  <c r="R780" i="15"/>
  <c r="R779" i="15"/>
  <c r="W779" i="15" s="1"/>
  <c r="R778" i="15"/>
  <c r="W778" i="15" s="1"/>
  <c r="R777" i="15"/>
  <c r="R776" i="15"/>
  <c r="R775" i="15"/>
  <c r="R774" i="15"/>
  <c r="R773" i="15"/>
  <c r="R772" i="15"/>
  <c r="R771" i="15"/>
  <c r="W771" i="15" s="1"/>
  <c r="R770" i="15"/>
  <c r="W770" i="15" s="1"/>
  <c r="R769" i="15"/>
  <c r="R768" i="15"/>
  <c r="R767" i="15"/>
  <c r="R766" i="15"/>
  <c r="R765" i="15"/>
  <c r="R764" i="15"/>
  <c r="R763" i="15"/>
  <c r="R762" i="15"/>
  <c r="W762" i="15" s="1"/>
  <c r="R761" i="15"/>
  <c r="R760" i="15"/>
  <c r="R759" i="15"/>
  <c r="R758" i="15"/>
  <c r="R757" i="15"/>
  <c r="R756" i="15"/>
  <c r="R755" i="15"/>
  <c r="R754" i="15"/>
  <c r="W754" i="15" s="1"/>
  <c r="R753" i="15"/>
  <c r="R752" i="15"/>
  <c r="R751" i="15"/>
  <c r="R750" i="15"/>
  <c r="R749" i="15"/>
  <c r="R748" i="15"/>
  <c r="R747" i="15"/>
  <c r="R746" i="15"/>
  <c r="W746" i="15" s="1"/>
  <c r="R745" i="15"/>
  <c r="R744" i="15"/>
  <c r="R743" i="15"/>
  <c r="R742" i="15"/>
  <c r="R741" i="15"/>
  <c r="R740" i="15"/>
  <c r="W740" i="15" s="1"/>
  <c r="R739" i="15"/>
  <c r="R738" i="15"/>
  <c r="W738" i="15" s="1"/>
  <c r="R737" i="15"/>
  <c r="R736" i="15"/>
  <c r="R735" i="15"/>
  <c r="R734" i="15"/>
  <c r="R733" i="15"/>
  <c r="R732" i="15"/>
  <c r="W732" i="15" s="1"/>
  <c r="R731" i="15"/>
  <c r="W731" i="15" s="1"/>
  <c r="R730" i="15"/>
  <c r="W730" i="15" s="1"/>
  <c r="R729" i="15"/>
  <c r="R728" i="15"/>
  <c r="R727" i="15"/>
  <c r="R726" i="15"/>
  <c r="R725" i="15"/>
  <c r="R724" i="15"/>
  <c r="W724" i="15" s="1"/>
  <c r="R723" i="15"/>
  <c r="W723" i="15" s="1"/>
  <c r="R722" i="15"/>
  <c r="W722" i="15" s="1"/>
  <c r="R721" i="15"/>
  <c r="R720" i="15"/>
  <c r="R719" i="15"/>
  <c r="R718" i="15"/>
  <c r="R717" i="15"/>
  <c r="R716" i="15"/>
  <c r="W716" i="15" s="1"/>
  <c r="R715" i="15"/>
  <c r="W715" i="15" s="1"/>
  <c r="R714" i="15"/>
  <c r="W714" i="15" s="1"/>
  <c r="R712" i="15"/>
  <c r="R711" i="15"/>
  <c r="R710" i="15"/>
  <c r="R709" i="15"/>
  <c r="R708" i="15"/>
  <c r="R707" i="15"/>
  <c r="R706" i="15"/>
  <c r="R705" i="15"/>
  <c r="R704" i="15"/>
  <c r="R703" i="15"/>
  <c r="R702" i="15"/>
  <c r="R701" i="15"/>
  <c r="R700" i="15"/>
  <c r="R699" i="15"/>
  <c r="R698" i="15"/>
  <c r="R697" i="15"/>
  <c r="R695" i="15"/>
  <c r="R694" i="15"/>
  <c r="R693" i="15"/>
  <c r="R692" i="15"/>
  <c r="R690" i="15"/>
  <c r="R689" i="15"/>
  <c r="R688" i="15"/>
  <c r="R687" i="15"/>
  <c r="R686" i="15"/>
  <c r="R685" i="15"/>
  <c r="R684" i="15"/>
  <c r="R683" i="15"/>
  <c r="R682" i="15"/>
  <c r="R681" i="15"/>
  <c r="R680" i="15"/>
  <c r="R679" i="15"/>
  <c r="R678" i="15"/>
  <c r="R677" i="15"/>
  <c r="R676" i="15"/>
  <c r="R675" i="15"/>
  <c r="R674" i="15"/>
  <c r="R673" i="15"/>
  <c r="R672" i="15"/>
  <c r="R671" i="15"/>
  <c r="R670" i="15"/>
  <c r="R669" i="15"/>
  <c r="R668" i="15"/>
  <c r="R667" i="15"/>
  <c r="R666" i="15"/>
  <c r="R665" i="15"/>
  <c r="W665" i="15" s="1"/>
  <c r="R664" i="15"/>
  <c r="W664" i="15" s="1"/>
  <c r="R663" i="15"/>
  <c r="W663" i="15" s="1"/>
  <c r="R662" i="15"/>
  <c r="R661" i="15"/>
  <c r="R660" i="15"/>
  <c r="R659" i="15"/>
  <c r="R658" i="15"/>
  <c r="R657" i="15"/>
  <c r="W657" i="15" s="1"/>
  <c r="R656" i="15"/>
  <c r="W656" i="15" s="1"/>
  <c r="R655" i="15"/>
  <c r="W655" i="15" s="1"/>
  <c r="R654" i="15"/>
  <c r="R653" i="15"/>
  <c r="R652" i="15"/>
  <c r="R651" i="15"/>
  <c r="R650" i="15"/>
  <c r="R649" i="15"/>
  <c r="W649" i="15" s="1"/>
  <c r="R648" i="15"/>
  <c r="W648" i="15" s="1"/>
  <c r="R647" i="15"/>
  <c r="R646" i="15"/>
  <c r="R645" i="15"/>
  <c r="R644" i="15"/>
  <c r="R643" i="15"/>
  <c r="R642" i="15"/>
  <c r="R641" i="15"/>
  <c r="W641" i="15" s="1"/>
  <c r="R640" i="15"/>
  <c r="W640" i="15" s="1"/>
  <c r="R639" i="15"/>
  <c r="W639" i="15" s="1"/>
  <c r="R638" i="15"/>
  <c r="R637" i="15"/>
  <c r="R636" i="15"/>
  <c r="R635" i="15"/>
  <c r="R634" i="15"/>
  <c r="R633" i="15"/>
  <c r="W633" i="15" s="1"/>
  <c r="R632" i="15"/>
  <c r="W632" i="15" s="1"/>
  <c r="R631" i="15"/>
  <c r="W631" i="15" s="1"/>
  <c r="R630" i="15"/>
  <c r="R629" i="15"/>
  <c r="R628" i="15"/>
  <c r="R627" i="15"/>
  <c r="R626" i="15"/>
  <c r="R625" i="15"/>
  <c r="W625" i="15" s="1"/>
  <c r="R624" i="15"/>
  <c r="W624" i="15" s="1"/>
  <c r="R623" i="15"/>
  <c r="W623" i="15" s="1"/>
  <c r="R622" i="15"/>
  <c r="R621" i="15"/>
  <c r="R620" i="15"/>
  <c r="R619" i="15"/>
  <c r="R618" i="15"/>
  <c r="R617" i="15"/>
  <c r="W617" i="15" s="1"/>
  <c r="R616" i="15"/>
  <c r="W616" i="15" s="1"/>
  <c r="R615" i="15"/>
  <c r="R614" i="15"/>
  <c r="R613" i="15"/>
  <c r="R612" i="15"/>
  <c r="R611" i="15"/>
  <c r="R610" i="15"/>
  <c r="R609" i="15"/>
  <c r="W609" i="15" s="1"/>
  <c r="R608" i="15"/>
  <c r="W608" i="15" s="1"/>
  <c r="R607" i="15"/>
  <c r="W607" i="15" s="1"/>
  <c r="R606" i="15"/>
  <c r="R605" i="15"/>
  <c r="R604" i="15"/>
  <c r="R603" i="15"/>
  <c r="R602" i="15"/>
  <c r="R601" i="15"/>
  <c r="W601" i="15" s="1"/>
  <c r="R600" i="15"/>
  <c r="W600" i="15" s="1"/>
  <c r="R599" i="15"/>
  <c r="W599" i="15" s="1"/>
  <c r="R598" i="15"/>
  <c r="R597" i="15"/>
  <c r="R596" i="15"/>
  <c r="R595" i="15"/>
  <c r="R594" i="15"/>
  <c r="R593" i="15"/>
  <c r="W593" i="15" s="1"/>
  <c r="R592" i="15"/>
  <c r="W592" i="15" s="1"/>
  <c r="R591" i="15"/>
  <c r="W591" i="15" s="1"/>
  <c r="R590" i="15"/>
  <c r="R589" i="15"/>
  <c r="R588" i="15"/>
  <c r="R586" i="15"/>
  <c r="R585" i="15"/>
  <c r="R584" i="15"/>
  <c r="R583" i="15"/>
  <c r="R582" i="15"/>
  <c r="R581" i="15"/>
  <c r="R580" i="15"/>
  <c r="R579" i="15"/>
  <c r="R578" i="15"/>
  <c r="R577" i="15"/>
  <c r="R576" i="15"/>
  <c r="R575" i="15"/>
  <c r="R574" i="15"/>
  <c r="R573" i="15"/>
  <c r="R572" i="15"/>
  <c r="R571" i="15"/>
  <c r="R570" i="15"/>
  <c r="R569" i="15"/>
  <c r="R568" i="15"/>
  <c r="R567" i="15"/>
  <c r="W567" i="15" s="1"/>
  <c r="R566" i="15"/>
  <c r="W566" i="15" s="1"/>
  <c r="R565" i="15"/>
  <c r="R564" i="15"/>
  <c r="R563" i="15"/>
  <c r="R562" i="15"/>
  <c r="R561" i="15"/>
  <c r="R560" i="15"/>
  <c r="W560" i="15" s="1"/>
  <c r="R559" i="15"/>
  <c r="W559" i="15" s="1"/>
  <c r="R558" i="15"/>
  <c r="W558" i="15" s="1"/>
  <c r="R557" i="15"/>
  <c r="R556" i="15"/>
  <c r="R555" i="15"/>
  <c r="R554" i="15"/>
  <c r="R553" i="15"/>
  <c r="R552" i="15"/>
  <c r="W552" i="15" s="1"/>
  <c r="R551" i="15"/>
  <c r="W551" i="15" s="1"/>
  <c r="R550" i="15"/>
  <c r="W550" i="15" s="1"/>
  <c r="R548" i="15"/>
  <c r="R547" i="15"/>
  <c r="R546" i="15"/>
  <c r="R545" i="15"/>
  <c r="R544" i="15"/>
  <c r="R543" i="15"/>
  <c r="R542" i="15"/>
  <c r="R541" i="15"/>
  <c r="R540" i="15"/>
  <c r="R539" i="15"/>
  <c r="R538" i="15"/>
  <c r="R537" i="15"/>
  <c r="R536" i="15"/>
  <c r="R535" i="15"/>
  <c r="R534" i="15"/>
  <c r="R533" i="15"/>
  <c r="R532" i="15"/>
  <c r="R531" i="15"/>
  <c r="R530" i="15"/>
  <c r="R529" i="15"/>
  <c r="R528" i="15"/>
  <c r="R527" i="15"/>
  <c r="W527" i="15" s="1"/>
  <c r="R526" i="15"/>
  <c r="R525" i="15"/>
  <c r="R524" i="15"/>
  <c r="R523" i="15"/>
  <c r="R522" i="15"/>
  <c r="R521" i="15"/>
  <c r="R520" i="15"/>
  <c r="R519" i="15"/>
  <c r="R518" i="15"/>
  <c r="W518" i="15" s="1"/>
  <c r="R517" i="15"/>
  <c r="W517" i="15" s="1"/>
  <c r="R516" i="15"/>
  <c r="R515" i="15"/>
  <c r="R514" i="15"/>
  <c r="R513" i="15"/>
  <c r="R512" i="15"/>
  <c r="R511" i="15"/>
  <c r="R510" i="15"/>
  <c r="W510" i="15" s="1"/>
  <c r="R509" i="15"/>
  <c r="R508" i="15"/>
  <c r="R507" i="15"/>
  <c r="R506" i="15"/>
  <c r="R505" i="15"/>
  <c r="R504" i="15"/>
  <c r="R503" i="15"/>
  <c r="R502" i="15"/>
  <c r="W502" i="15" s="1"/>
  <c r="R501" i="15"/>
  <c r="R500" i="15"/>
  <c r="R499" i="15"/>
  <c r="R498" i="15"/>
  <c r="R497" i="15"/>
  <c r="R496" i="15"/>
  <c r="R495" i="15"/>
  <c r="R494" i="15"/>
  <c r="R493" i="15"/>
  <c r="R492" i="15"/>
  <c r="R491" i="15"/>
  <c r="R490" i="15"/>
  <c r="R489" i="15"/>
  <c r="R488" i="15"/>
  <c r="R487" i="15"/>
  <c r="W487" i="15" s="1"/>
  <c r="R486" i="15"/>
  <c r="W486" i="15" s="1"/>
  <c r="R485" i="15"/>
  <c r="W485" i="15" s="1"/>
  <c r="R484" i="15"/>
  <c r="R483" i="15"/>
  <c r="R482" i="15"/>
  <c r="R481" i="15"/>
  <c r="R480" i="15"/>
  <c r="R479" i="15"/>
  <c r="W479" i="15" s="1"/>
  <c r="R478" i="15"/>
  <c r="W478" i="15" s="1"/>
  <c r="R477" i="15"/>
  <c r="W477" i="15" s="1"/>
  <c r="R476" i="15"/>
  <c r="R475" i="15"/>
  <c r="R474" i="15"/>
  <c r="R473" i="15"/>
  <c r="R472" i="15"/>
  <c r="R471" i="15"/>
  <c r="W471" i="15" s="1"/>
  <c r="R470" i="15"/>
  <c r="R469" i="15"/>
  <c r="R468" i="15"/>
  <c r="R467" i="15"/>
  <c r="R466" i="15"/>
  <c r="R465" i="15"/>
  <c r="R464" i="15"/>
  <c r="R463" i="15"/>
  <c r="R462" i="15"/>
  <c r="R461" i="15"/>
  <c r="R460" i="15"/>
  <c r="R459" i="15"/>
  <c r="R458" i="15"/>
  <c r="R457" i="15"/>
  <c r="R456" i="15"/>
  <c r="R455" i="15"/>
  <c r="R454" i="15"/>
  <c r="R453" i="15"/>
  <c r="R452" i="15"/>
  <c r="R451" i="15"/>
  <c r="R450" i="15"/>
  <c r="R449" i="15"/>
  <c r="R448" i="15"/>
  <c r="R447" i="15"/>
  <c r="R446" i="15"/>
  <c r="R445" i="15"/>
  <c r="R444" i="15"/>
  <c r="R443" i="15"/>
  <c r="R442" i="15"/>
  <c r="R441" i="15"/>
  <c r="R440" i="15"/>
  <c r="R439" i="15"/>
  <c r="R438" i="15"/>
  <c r="W438" i="15" s="1"/>
  <c r="R437" i="15"/>
  <c r="W437" i="15" s="1"/>
  <c r="R436" i="15"/>
  <c r="R435" i="15"/>
  <c r="R434" i="15"/>
  <c r="R433" i="15"/>
  <c r="R432" i="15"/>
  <c r="R431" i="15"/>
  <c r="R430" i="15"/>
  <c r="W430" i="15" s="1"/>
  <c r="R429" i="15"/>
  <c r="R428" i="15"/>
  <c r="R427" i="15"/>
  <c r="R426" i="15"/>
  <c r="R425" i="15"/>
  <c r="R424" i="15"/>
  <c r="R423" i="15"/>
  <c r="R422" i="15"/>
  <c r="W422" i="15" s="1"/>
  <c r="R421" i="15"/>
  <c r="R420" i="15"/>
  <c r="R419" i="15"/>
  <c r="R418" i="15"/>
  <c r="R417" i="15"/>
  <c r="R416" i="15"/>
  <c r="R415" i="15"/>
  <c r="W415" i="15" s="1"/>
  <c r="R414" i="15"/>
  <c r="W414" i="15" s="1"/>
  <c r="R413" i="15"/>
  <c r="R412" i="15"/>
  <c r="R411" i="15"/>
  <c r="R410" i="15"/>
  <c r="R409" i="15"/>
  <c r="R408" i="15"/>
  <c r="R407" i="15"/>
  <c r="W407" i="15" s="1"/>
  <c r="R406" i="15"/>
  <c r="W406" i="15" s="1"/>
  <c r="R405" i="15"/>
  <c r="W405" i="15" s="1"/>
  <c r="R404" i="15"/>
  <c r="R403" i="15"/>
  <c r="R402" i="15"/>
  <c r="R401" i="15"/>
  <c r="R400" i="15"/>
  <c r="R399" i="15"/>
  <c r="W399" i="15" s="1"/>
  <c r="R398" i="15"/>
  <c r="W398" i="15" s="1"/>
  <c r="R397" i="15"/>
  <c r="W397" i="15" s="1"/>
  <c r="R396" i="15"/>
  <c r="R395" i="15"/>
  <c r="R394" i="15"/>
  <c r="R393" i="15"/>
  <c r="R392" i="15"/>
  <c r="R391" i="15"/>
  <c r="W391" i="15" s="1"/>
  <c r="R390" i="15"/>
  <c r="W390" i="15" s="1"/>
  <c r="R389" i="15"/>
  <c r="W389" i="15" s="1"/>
  <c r="R388" i="15"/>
  <c r="R387" i="15"/>
  <c r="R386" i="15"/>
  <c r="R385" i="15"/>
  <c r="R384" i="15"/>
  <c r="R383" i="15"/>
  <c r="W383" i="15" s="1"/>
  <c r="R382" i="15"/>
  <c r="W382" i="15" s="1"/>
  <c r="R381" i="15"/>
  <c r="R380" i="15"/>
  <c r="R379" i="15"/>
  <c r="R378" i="15"/>
  <c r="R377" i="15"/>
  <c r="R376" i="15"/>
  <c r="R375" i="15"/>
  <c r="W375" i="15" s="1"/>
  <c r="R374" i="15"/>
  <c r="W374" i="15" s="1"/>
  <c r="R373" i="15"/>
  <c r="R372" i="15"/>
  <c r="R371" i="15"/>
  <c r="R370" i="15"/>
  <c r="R369" i="15"/>
  <c r="R368" i="15"/>
  <c r="R367" i="15"/>
  <c r="W367" i="15" s="1"/>
  <c r="R366" i="15"/>
  <c r="W366" i="15" s="1"/>
  <c r="R365" i="15"/>
  <c r="W365" i="15" s="1"/>
  <c r="R364" i="15"/>
  <c r="R363" i="15"/>
  <c r="R362" i="15"/>
  <c r="R361" i="15"/>
  <c r="R360" i="15"/>
  <c r="R359" i="15"/>
  <c r="W359" i="15" s="1"/>
  <c r="R358" i="15"/>
  <c r="W358" i="15" s="1"/>
  <c r="R357" i="15"/>
  <c r="W357" i="15" s="1"/>
  <c r="R356" i="15"/>
  <c r="R355" i="15"/>
  <c r="R354" i="15"/>
  <c r="R353" i="15"/>
  <c r="R352" i="15"/>
  <c r="R351" i="15"/>
  <c r="W351" i="15" s="1"/>
  <c r="R350" i="15"/>
  <c r="W350" i="15" s="1"/>
  <c r="R349" i="15"/>
  <c r="R348" i="15"/>
  <c r="R347" i="15"/>
  <c r="R346" i="15"/>
  <c r="R345" i="15"/>
  <c r="R344" i="15"/>
  <c r="R343" i="15"/>
  <c r="W343" i="15" s="1"/>
  <c r="R342" i="15"/>
  <c r="W342" i="15" s="1"/>
  <c r="R341" i="15"/>
  <c r="R340" i="15"/>
  <c r="R339" i="15"/>
  <c r="R338" i="15"/>
  <c r="R337" i="15"/>
  <c r="R336" i="15"/>
  <c r="R335" i="15"/>
  <c r="W335" i="15" s="1"/>
  <c r="R334" i="15"/>
  <c r="W334" i="15" s="1"/>
  <c r="R333" i="15"/>
  <c r="W333" i="15" s="1"/>
  <c r="R332" i="15"/>
  <c r="R331" i="15"/>
  <c r="R330" i="15"/>
  <c r="R329" i="15"/>
  <c r="R328" i="15"/>
  <c r="R327" i="15"/>
  <c r="W327" i="15" s="1"/>
  <c r="R326" i="15"/>
  <c r="W326" i="15" s="1"/>
  <c r="R325" i="15"/>
  <c r="W325" i="15" s="1"/>
  <c r="R324" i="15"/>
  <c r="R323" i="15"/>
  <c r="R322" i="15"/>
  <c r="R321" i="15"/>
  <c r="R320" i="15"/>
  <c r="R319" i="15"/>
  <c r="W319" i="15" s="1"/>
  <c r="R318" i="15"/>
  <c r="W318" i="15" s="1"/>
  <c r="R317" i="15"/>
  <c r="R316" i="15"/>
  <c r="R315" i="15"/>
  <c r="R314" i="15"/>
  <c r="R313" i="15"/>
  <c r="R312" i="15"/>
  <c r="R311" i="15"/>
  <c r="W311" i="15" s="1"/>
  <c r="R310" i="15"/>
  <c r="W310" i="15" s="1"/>
  <c r="R309" i="15"/>
  <c r="R308" i="15"/>
  <c r="R307" i="15"/>
  <c r="R306" i="15"/>
  <c r="R305" i="15"/>
  <c r="R304" i="15"/>
  <c r="R303" i="15"/>
  <c r="W303" i="15" s="1"/>
  <c r="R302" i="15"/>
  <c r="W302" i="15" s="1"/>
  <c r="R301" i="15"/>
  <c r="W301" i="15" s="1"/>
  <c r="R300" i="15"/>
  <c r="R299" i="15"/>
  <c r="R298" i="15"/>
  <c r="R297" i="15"/>
  <c r="R296" i="15"/>
  <c r="R295" i="15"/>
  <c r="W295" i="15" s="1"/>
  <c r="R294" i="15"/>
  <c r="W294" i="15" s="1"/>
  <c r="R293" i="15"/>
  <c r="W293" i="15" s="1"/>
  <c r="R292" i="15"/>
  <c r="R291" i="15"/>
  <c r="R290" i="15"/>
  <c r="R289" i="15"/>
  <c r="R288" i="15"/>
  <c r="R287" i="15"/>
  <c r="W287" i="15" s="1"/>
  <c r="R286" i="15"/>
  <c r="W286" i="15" s="1"/>
  <c r="R285" i="15"/>
  <c r="R284" i="15"/>
  <c r="R283" i="15"/>
  <c r="R282" i="15"/>
  <c r="R281" i="15"/>
  <c r="R280" i="15"/>
  <c r="R279" i="15"/>
  <c r="W279" i="15" s="1"/>
  <c r="R278" i="15"/>
  <c r="W278" i="15" s="1"/>
  <c r="R277" i="15"/>
  <c r="R276" i="15"/>
  <c r="R275" i="15"/>
  <c r="R274" i="15"/>
  <c r="R273" i="15"/>
  <c r="R272" i="15"/>
  <c r="R271" i="15"/>
  <c r="R270" i="15"/>
  <c r="R269" i="15"/>
  <c r="R268" i="15"/>
  <c r="R267" i="15"/>
  <c r="R266" i="15"/>
  <c r="R265" i="15"/>
  <c r="R264" i="15"/>
  <c r="R263" i="15"/>
  <c r="R262" i="15"/>
  <c r="R261" i="15"/>
  <c r="R260" i="15"/>
  <c r="R259" i="15"/>
  <c r="R258" i="15"/>
  <c r="R257" i="15"/>
  <c r="R256" i="15"/>
  <c r="R255" i="15"/>
  <c r="R254" i="15"/>
  <c r="R253" i="15"/>
  <c r="R252" i="15"/>
  <c r="R251" i="15"/>
  <c r="R250" i="15"/>
  <c r="R249" i="15"/>
  <c r="R248" i="15"/>
  <c r="R247" i="15"/>
  <c r="R246" i="15"/>
  <c r="R245" i="15"/>
  <c r="R244" i="15"/>
  <c r="R243" i="15"/>
  <c r="R242" i="15"/>
  <c r="R241" i="15"/>
  <c r="R240" i="15"/>
  <c r="R239" i="15"/>
  <c r="R238" i="15"/>
  <c r="W238" i="15" s="1"/>
  <c r="R237" i="15"/>
  <c r="W237" i="15" s="1"/>
  <c r="R236" i="15"/>
  <c r="R235" i="15"/>
  <c r="R234" i="15"/>
  <c r="R233" i="15"/>
  <c r="R232" i="15"/>
  <c r="R231" i="15"/>
  <c r="W231" i="15" s="1"/>
  <c r="R230" i="15"/>
  <c r="W230" i="15" s="1"/>
  <c r="R229" i="15"/>
  <c r="W229" i="15" s="1"/>
  <c r="R228" i="15"/>
  <c r="R227" i="15"/>
  <c r="R226" i="15"/>
  <c r="R225" i="15"/>
  <c r="R224" i="15"/>
  <c r="R223" i="15"/>
  <c r="W223" i="15" s="1"/>
  <c r="R218" i="15"/>
  <c r="R217" i="15"/>
  <c r="W217" i="15" s="1"/>
  <c r="R216" i="15"/>
  <c r="R215" i="15"/>
  <c r="W215" i="15" s="1"/>
  <c r="R214" i="15"/>
  <c r="R213" i="15"/>
  <c r="R212" i="15"/>
  <c r="R211" i="15"/>
  <c r="W211" i="15" s="1"/>
  <c r="R210" i="15"/>
  <c r="R209" i="15"/>
  <c r="W209" i="15" s="1"/>
  <c r="R208" i="15"/>
  <c r="R207" i="15"/>
  <c r="W207" i="15" s="1"/>
  <c r="R206" i="15"/>
  <c r="R205" i="15"/>
  <c r="R204" i="15"/>
  <c r="R203" i="15"/>
  <c r="R202" i="15"/>
  <c r="R201" i="15"/>
  <c r="R200" i="15"/>
  <c r="R199" i="15"/>
  <c r="R198" i="15"/>
  <c r="R197" i="15"/>
  <c r="R196" i="15"/>
  <c r="R195" i="15"/>
  <c r="R194" i="15"/>
  <c r="R193" i="15"/>
  <c r="R192" i="15"/>
  <c r="R191" i="15"/>
  <c r="R190" i="15"/>
  <c r="R189" i="15"/>
  <c r="R188" i="15"/>
  <c r="R187" i="15"/>
  <c r="R186" i="15"/>
  <c r="R185" i="15"/>
  <c r="R184" i="15"/>
  <c r="R183" i="15"/>
  <c r="R182" i="15"/>
  <c r="R181" i="15"/>
  <c r="R180" i="15"/>
  <c r="R179" i="15"/>
  <c r="R178" i="15"/>
  <c r="R177" i="15"/>
  <c r="R176" i="15"/>
  <c r="R175" i="15"/>
  <c r="R174" i="15"/>
  <c r="R173" i="15"/>
  <c r="R172" i="15"/>
  <c r="R171" i="15"/>
  <c r="R170" i="15"/>
  <c r="R169" i="15"/>
  <c r="R168" i="15"/>
  <c r="R167" i="15"/>
  <c r="R166" i="15"/>
  <c r="R165" i="15"/>
  <c r="R164" i="15"/>
  <c r="R163" i="15"/>
  <c r="W163" i="15" s="1"/>
  <c r="R162" i="15"/>
  <c r="W162" i="15" s="1"/>
  <c r="R161" i="15"/>
  <c r="W161" i="15" s="1"/>
  <c r="R160" i="15"/>
  <c r="R159" i="15"/>
  <c r="W159" i="15" s="1"/>
  <c r="R158" i="15"/>
  <c r="R157" i="15"/>
  <c r="R156" i="15"/>
  <c r="R155" i="15"/>
  <c r="W155" i="15" s="1"/>
  <c r="R154" i="15"/>
  <c r="R153" i="15"/>
  <c r="W153" i="15" s="1"/>
  <c r="R152" i="15"/>
  <c r="R151" i="15"/>
  <c r="W151" i="15" s="1"/>
  <c r="R150" i="15"/>
  <c r="R149" i="15"/>
  <c r="R148" i="15"/>
  <c r="R147" i="15"/>
  <c r="R146" i="15"/>
  <c r="R145" i="15"/>
  <c r="R144" i="15"/>
  <c r="R143" i="15"/>
  <c r="R142" i="15"/>
  <c r="R141" i="15"/>
  <c r="R140" i="15"/>
  <c r="R139" i="15"/>
  <c r="R138" i="15"/>
  <c r="R137" i="15"/>
  <c r="R136" i="15"/>
  <c r="R135" i="15"/>
  <c r="R134" i="15"/>
  <c r="R133" i="15"/>
  <c r="R132" i="15"/>
  <c r="R131" i="15"/>
  <c r="R130" i="15"/>
  <c r="W130" i="15" s="1"/>
  <c r="R129" i="15"/>
  <c r="W129" i="15" s="1"/>
  <c r="R128" i="15"/>
  <c r="R127" i="15"/>
  <c r="R126" i="15"/>
  <c r="R125" i="15"/>
  <c r="R124" i="15"/>
  <c r="R123" i="15"/>
  <c r="R122" i="15"/>
  <c r="W122" i="15" s="1"/>
  <c r="R121" i="15"/>
  <c r="R120" i="15"/>
  <c r="R119" i="15"/>
  <c r="R118" i="15"/>
  <c r="R117" i="15"/>
  <c r="R116" i="15"/>
  <c r="R115" i="15"/>
  <c r="R114" i="15"/>
  <c r="R113" i="15"/>
  <c r="W113" i="15" s="1"/>
  <c r="R112" i="15"/>
  <c r="R111" i="15"/>
  <c r="R110" i="15"/>
  <c r="R109" i="15"/>
  <c r="R108" i="15"/>
  <c r="R107" i="15"/>
  <c r="W107" i="15" s="1"/>
  <c r="R106" i="15"/>
  <c r="W106" i="15" s="1"/>
  <c r="R105" i="15"/>
  <c r="R104" i="15"/>
  <c r="R103" i="15"/>
  <c r="R102" i="15"/>
  <c r="R101" i="15"/>
  <c r="R100" i="15"/>
  <c r="R99" i="15"/>
  <c r="R98" i="15"/>
  <c r="R97" i="15"/>
  <c r="W97" i="15" s="1"/>
  <c r="R96" i="15"/>
  <c r="R95" i="15"/>
  <c r="R94" i="15"/>
  <c r="R93" i="15"/>
  <c r="R92" i="15"/>
  <c r="R91" i="15"/>
  <c r="R90" i="15"/>
  <c r="W90" i="15" s="1"/>
  <c r="R89" i="15"/>
  <c r="W89" i="15" s="1"/>
  <c r="R88" i="15"/>
  <c r="R87" i="15"/>
  <c r="R86" i="15"/>
  <c r="R85" i="15"/>
  <c r="R84" i="15"/>
  <c r="R83" i="15"/>
  <c r="R82" i="15"/>
  <c r="R81" i="15"/>
  <c r="W81" i="15" s="1"/>
  <c r="R80" i="15"/>
  <c r="R79" i="15"/>
  <c r="W79" i="15" s="1"/>
  <c r="R78" i="15"/>
  <c r="R77" i="15"/>
  <c r="R76" i="15"/>
  <c r="R75" i="15"/>
  <c r="R74" i="15"/>
  <c r="W74" i="15" s="1"/>
  <c r="R73" i="15"/>
  <c r="W73" i="15" s="1"/>
  <c r="R72" i="15"/>
  <c r="R71" i="15"/>
  <c r="R70" i="15"/>
  <c r="R69" i="15"/>
  <c r="R68" i="15"/>
  <c r="R67" i="15"/>
  <c r="R66" i="15"/>
  <c r="W66" i="15" s="1"/>
  <c r="R65" i="15"/>
  <c r="W65" i="15" s="1"/>
  <c r="R64" i="15"/>
  <c r="R63" i="15"/>
  <c r="R62" i="15"/>
  <c r="R61" i="15"/>
  <c r="R60" i="15"/>
  <c r="R59" i="15"/>
  <c r="R58" i="15"/>
  <c r="R57" i="15"/>
  <c r="W57" i="15" s="1"/>
  <c r="R56" i="15"/>
  <c r="R55" i="15"/>
  <c r="R54" i="15"/>
  <c r="R53" i="15"/>
  <c r="R52" i="15"/>
  <c r="R51" i="15"/>
  <c r="R50" i="15"/>
  <c r="W50" i="15" s="1"/>
  <c r="R49" i="15"/>
  <c r="W49" i="15" s="1"/>
  <c r="R48" i="15"/>
  <c r="R47" i="15"/>
  <c r="R46" i="15"/>
  <c r="R45" i="15"/>
  <c r="R44" i="15"/>
  <c r="R43" i="15"/>
  <c r="R42" i="15"/>
  <c r="W42" i="15" s="1"/>
  <c r="R41" i="15"/>
  <c r="R40" i="15"/>
  <c r="R39" i="15"/>
  <c r="R38" i="15"/>
  <c r="R37" i="15"/>
  <c r="R36" i="15"/>
  <c r="R35" i="15"/>
  <c r="R34" i="15"/>
  <c r="R33" i="15"/>
  <c r="W33" i="15" s="1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W18" i="15" s="1"/>
  <c r="R17" i="15"/>
  <c r="W17" i="15" s="1"/>
  <c r="R16" i="15"/>
  <c r="W16" i="15" s="1"/>
  <c r="R15" i="15"/>
  <c r="R14" i="15"/>
  <c r="R13" i="15"/>
  <c r="R12" i="15"/>
  <c r="R11" i="15"/>
  <c r="W11" i="15" s="1"/>
  <c r="R10" i="15"/>
  <c r="W10" i="15" s="1"/>
  <c r="R9" i="15"/>
  <c r="R8" i="15"/>
  <c r="W8" i="15" s="1"/>
  <c r="R7" i="15"/>
  <c r="W7" i="15" s="1"/>
  <c r="R6" i="15"/>
  <c r="R5" i="15"/>
  <c r="R4" i="15"/>
  <c r="R3" i="15"/>
  <c r="R2" i="15"/>
  <c r="W3" i="15"/>
  <c r="W4" i="15"/>
  <c r="W5" i="15"/>
  <c r="W12" i="15"/>
  <c r="W13" i="15"/>
  <c r="W14" i="15"/>
  <c r="W15" i="15"/>
  <c r="W19" i="15"/>
  <c r="W20" i="15"/>
  <c r="W21" i="15"/>
  <c r="W22" i="15"/>
  <c r="W80" i="15"/>
  <c r="W82" i="15"/>
  <c r="W104" i="15"/>
  <c r="W105" i="15"/>
  <c r="W108" i="15"/>
  <c r="W109" i="15"/>
  <c r="W150" i="15"/>
  <c r="W152" i="15"/>
  <c r="W154" i="15"/>
  <c r="W156" i="15"/>
  <c r="W157" i="15"/>
  <c r="W158" i="15"/>
  <c r="W160" i="15"/>
  <c r="W208" i="15"/>
  <c r="W210" i="15"/>
  <c r="W212" i="15"/>
  <c r="W213" i="15"/>
  <c r="W214" i="15"/>
  <c r="W216" i="15"/>
  <c r="W218" i="15"/>
  <c r="W219" i="15"/>
  <c r="W220" i="15"/>
  <c r="W221" i="15"/>
  <c r="W222" i="15"/>
  <c r="W224" i="15"/>
  <c r="W225" i="15"/>
  <c r="W226" i="15"/>
  <c r="W227" i="15"/>
  <c r="W228" i="15"/>
  <c r="W232" i="15"/>
  <c r="W233" i="15"/>
  <c r="W234" i="15"/>
  <c r="W235" i="15"/>
  <c r="W236" i="15"/>
  <c r="W274" i="15"/>
  <c r="W275" i="15"/>
  <c r="W276" i="15"/>
  <c r="W277" i="15"/>
  <c r="W280" i="15"/>
  <c r="W281" i="15"/>
  <c r="W282" i="15"/>
  <c r="W283" i="15"/>
  <c r="W284" i="15"/>
  <c r="W285" i="15"/>
  <c r="W288" i="15"/>
  <c r="W289" i="15"/>
  <c r="W290" i="15"/>
  <c r="W291" i="15"/>
  <c r="W292" i="15"/>
  <c r="W296" i="15"/>
  <c r="W297" i="15"/>
  <c r="W298" i="15"/>
  <c r="W299" i="15"/>
  <c r="W300" i="15"/>
  <c r="W304" i="15"/>
  <c r="W305" i="15"/>
  <c r="W306" i="15"/>
  <c r="W307" i="15"/>
  <c r="W308" i="15"/>
  <c r="W309" i="15"/>
  <c r="W312" i="15"/>
  <c r="W313" i="15"/>
  <c r="W314" i="15"/>
  <c r="W315" i="15"/>
  <c r="W316" i="15"/>
  <c r="W317" i="15"/>
  <c r="W320" i="15"/>
  <c r="W321" i="15"/>
  <c r="W322" i="15"/>
  <c r="W323" i="15"/>
  <c r="W324" i="15"/>
  <c r="W328" i="15"/>
  <c r="W329" i="15"/>
  <c r="W330" i="15"/>
  <c r="W331" i="15"/>
  <c r="W332" i="15"/>
  <c r="W336" i="15"/>
  <c r="W337" i="15"/>
  <c r="W338" i="15"/>
  <c r="W339" i="15"/>
  <c r="W340" i="15"/>
  <c r="W341" i="15"/>
  <c r="W344" i="15"/>
  <c r="W345" i="15"/>
  <c r="W346" i="15"/>
  <c r="W347" i="15"/>
  <c r="W348" i="15"/>
  <c r="W349" i="15"/>
  <c r="W352" i="15"/>
  <c r="W353" i="15"/>
  <c r="W354" i="15"/>
  <c r="W355" i="15"/>
  <c r="W356" i="15"/>
  <c r="W360" i="15"/>
  <c r="W361" i="15"/>
  <c r="W362" i="15"/>
  <c r="W363" i="15"/>
  <c r="W364" i="15"/>
  <c r="W368" i="15"/>
  <c r="W369" i="15"/>
  <c r="W370" i="15"/>
  <c r="W371" i="15"/>
  <c r="W372" i="15"/>
  <c r="W373" i="15"/>
  <c r="W376" i="15"/>
  <c r="W377" i="15"/>
  <c r="W378" i="15"/>
  <c r="W379" i="15"/>
  <c r="W380" i="15"/>
  <c r="W381" i="15"/>
  <c r="W384" i="15"/>
  <c r="W385" i="15"/>
  <c r="W386" i="15"/>
  <c r="W387" i="15"/>
  <c r="W388" i="15"/>
  <c r="W392" i="15"/>
  <c r="W393" i="15"/>
  <c r="W394" i="15"/>
  <c r="W395" i="15"/>
  <c r="W396" i="15"/>
  <c r="W400" i="15"/>
  <c r="W401" i="15"/>
  <c r="W402" i="15"/>
  <c r="W403" i="15"/>
  <c r="W404" i="15"/>
  <c r="W408" i="15"/>
  <c r="W409" i="15"/>
  <c r="W410" i="15"/>
  <c r="W411" i="15"/>
  <c r="W412" i="15"/>
  <c r="W413" i="15"/>
  <c r="W416" i="15"/>
  <c r="W417" i="15"/>
  <c r="W418" i="15"/>
  <c r="W419" i="15"/>
  <c r="W420" i="15"/>
  <c r="W421" i="15"/>
  <c r="W423" i="15"/>
  <c r="W424" i="15"/>
  <c r="W425" i="15"/>
  <c r="W426" i="15"/>
  <c r="W427" i="15"/>
  <c r="W428" i="15"/>
  <c r="W429" i="15"/>
  <c r="W431" i="15"/>
  <c r="W432" i="15"/>
  <c r="W433" i="15"/>
  <c r="W434" i="15"/>
  <c r="W435" i="15"/>
  <c r="W436" i="15"/>
  <c r="W439" i="15"/>
  <c r="W472" i="15"/>
  <c r="W473" i="15"/>
  <c r="W474" i="15"/>
  <c r="W475" i="15"/>
  <c r="W476" i="15"/>
  <c r="W480" i="15"/>
  <c r="W481" i="15"/>
  <c r="W482" i="15"/>
  <c r="W483" i="15"/>
  <c r="W484" i="15"/>
  <c r="W488" i="15"/>
  <c r="W489" i="15"/>
  <c r="W490" i="15"/>
  <c r="W500" i="15"/>
  <c r="W501" i="15"/>
  <c r="W503" i="15"/>
  <c r="W504" i="15"/>
  <c r="W505" i="15"/>
  <c r="W506" i="15"/>
  <c r="W507" i="15"/>
  <c r="W508" i="15"/>
  <c r="W509" i="15"/>
  <c r="W511" i="15"/>
  <c r="W512" i="15"/>
  <c r="W513" i="15"/>
  <c r="W514" i="15"/>
  <c r="W515" i="15"/>
  <c r="W516" i="15"/>
  <c r="W519" i="15"/>
  <c r="W520" i="15"/>
  <c r="W528" i="15"/>
  <c r="W529" i="15"/>
  <c r="W530" i="15"/>
  <c r="W531" i="15"/>
  <c r="W532" i="15"/>
  <c r="W546" i="15"/>
  <c r="W547" i="15"/>
  <c r="W548" i="15"/>
  <c r="W549" i="15"/>
  <c r="W553" i="15"/>
  <c r="W554" i="15"/>
  <c r="W555" i="15"/>
  <c r="W556" i="15"/>
  <c r="W557" i="15"/>
  <c r="W561" i="15"/>
  <c r="W562" i="15"/>
  <c r="W563" i="15"/>
  <c r="W564" i="15"/>
  <c r="W565" i="15"/>
  <c r="W569" i="15"/>
  <c r="W570" i="15"/>
  <c r="W571" i="15"/>
  <c r="W572" i="15"/>
  <c r="W585" i="15"/>
  <c r="W586" i="15"/>
  <c r="W587" i="15"/>
  <c r="W588" i="15"/>
  <c r="W589" i="15"/>
  <c r="W590" i="15"/>
  <c r="W594" i="15"/>
  <c r="W595" i="15"/>
  <c r="W596" i="15"/>
  <c r="W597" i="15"/>
  <c r="W598" i="15"/>
  <c r="W602" i="15"/>
  <c r="W603" i="15"/>
  <c r="W604" i="15"/>
  <c r="W605" i="15"/>
  <c r="W606" i="15"/>
  <c r="W610" i="15"/>
  <c r="W611" i="15"/>
  <c r="W612" i="15"/>
  <c r="W613" i="15"/>
  <c r="W614" i="15"/>
  <c r="W615" i="15"/>
  <c r="W618" i="15"/>
  <c r="W619" i="15"/>
  <c r="W620" i="15"/>
  <c r="W621" i="15"/>
  <c r="W622" i="15"/>
  <c r="W626" i="15"/>
  <c r="W627" i="15"/>
  <c r="W628" i="15"/>
  <c r="W629" i="15"/>
  <c r="W630" i="15"/>
  <c r="W634" i="15"/>
  <c r="W635" i="15"/>
  <c r="W636" i="15"/>
  <c r="W637" i="15"/>
  <c r="W638" i="15"/>
  <c r="W642" i="15"/>
  <c r="W643" i="15"/>
  <c r="W644" i="15"/>
  <c r="W645" i="15"/>
  <c r="W646" i="15"/>
  <c r="W647" i="15"/>
  <c r="W650" i="15"/>
  <c r="W651" i="15"/>
  <c r="W652" i="15"/>
  <c r="W653" i="15"/>
  <c r="W654" i="15"/>
  <c r="W658" i="15"/>
  <c r="W659" i="15"/>
  <c r="W660" i="15"/>
  <c r="W661" i="15"/>
  <c r="W662" i="15"/>
  <c r="W666" i="15"/>
  <c r="W667" i="15"/>
  <c r="W668" i="15"/>
  <c r="W672" i="15"/>
  <c r="W673" i="15"/>
  <c r="W674" i="15"/>
  <c r="W675" i="15"/>
  <c r="W676" i="15"/>
  <c r="W677" i="15"/>
  <c r="W678" i="15"/>
  <c r="W679" i="15"/>
  <c r="W680" i="15"/>
  <c r="W681" i="15"/>
  <c r="W682" i="15"/>
  <c r="W683" i="15"/>
  <c r="W684" i="15"/>
  <c r="W685" i="15"/>
  <c r="W686" i="15"/>
  <c r="W687" i="15"/>
  <c r="W688" i="15"/>
  <c r="W691" i="15"/>
  <c r="W692" i="15"/>
  <c r="W693" i="15"/>
  <c r="W694" i="15"/>
  <c r="W695" i="15"/>
  <c r="W696" i="15"/>
  <c r="W706" i="15"/>
  <c r="W707" i="15"/>
  <c r="W711" i="15"/>
  <c r="W712" i="15"/>
  <c r="W713" i="15"/>
  <c r="W717" i="15"/>
  <c r="W718" i="15"/>
  <c r="W719" i="15"/>
  <c r="W720" i="15"/>
  <c r="W721" i="15"/>
  <c r="W725" i="15"/>
  <c r="W726" i="15"/>
  <c r="W727" i="15"/>
  <c r="W728" i="15"/>
  <c r="W729" i="15"/>
  <c r="W733" i="15"/>
  <c r="W734" i="15"/>
  <c r="W735" i="15"/>
  <c r="W736" i="15"/>
  <c r="W737" i="15"/>
  <c r="W739" i="15"/>
  <c r="W741" i="15"/>
  <c r="W742" i="15"/>
  <c r="W743" i="15"/>
  <c r="W744" i="15"/>
  <c r="W745" i="15"/>
  <c r="W747" i="15"/>
  <c r="W748" i="15"/>
  <c r="W749" i="15"/>
  <c r="W750" i="15"/>
  <c r="W751" i="15"/>
  <c r="W752" i="15"/>
  <c r="W753" i="15"/>
  <c r="W755" i="15"/>
  <c r="W756" i="15"/>
  <c r="W757" i="15"/>
  <c r="W758" i="15"/>
  <c r="W759" i="15"/>
  <c r="W760" i="15"/>
  <c r="W761" i="15"/>
  <c r="W763" i="15"/>
  <c r="W764" i="15"/>
  <c r="W765" i="15"/>
  <c r="W766" i="15"/>
  <c r="W767" i="15"/>
  <c r="W768" i="15"/>
  <c r="W769" i="15"/>
  <c r="W772" i="15"/>
  <c r="W773" i="15"/>
  <c r="W774" i="15"/>
  <c r="W775" i="15"/>
  <c r="W776" i="15"/>
  <c r="W777" i="15"/>
  <c r="W780" i="15"/>
  <c r="W781" i="15"/>
  <c r="W782" i="15"/>
  <c r="W783" i="15"/>
  <c r="W784" i="15"/>
  <c r="W785" i="15"/>
  <c r="W789" i="15"/>
  <c r="W790" i="15"/>
  <c r="W791" i="15"/>
  <c r="W792" i="15"/>
  <c r="W793" i="15"/>
  <c r="W797" i="15"/>
  <c r="W798" i="15"/>
  <c r="W799" i="15"/>
  <c r="W800" i="15"/>
  <c r="W801" i="15"/>
  <c r="W803" i="15"/>
  <c r="W805" i="15"/>
  <c r="W806" i="15"/>
  <c r="W807" i="15"/>
  <c r="W808" i="15"/>
  <c r="W809" i="15"/>
  <c r="W811" i="15"/>
  <c r="W812" i="15"/>
  <c r="W813" i="15"/>
  <c r="W814" i="15"/>
  <c r="W815" i="15"/>
  <c r="W816" i="15"/>
  <c r="W817" i="15"/>
  <c r="W819" i="15"/>
  <c r="W820" i="15"/>
  <c r="W821" i="15"/>
  <c r="W822" i="15"/>
  <c r="W823" i="15"/>
  <c r="W824" i="15"/>
  <c r="W825" i="15"/>
  <c r="W827" i="15"/>
  <c r="W828" i="15"/>
  <c r="W829" i="15"/>
  <c r="W830" i="15"/>
  <c r="W831" i="15"/>
  <c r="W832" i="15"/>
  <c r="W833" i="15"/>
  <c r="W836" i="15"/>
  <c r="W837" i="15"/>
  <c r="W838" i="15"/>
  <c r="W839" i="15"/>
  <c r="W840" i="15"/>
  <c r="W841" i="15"/>
  <c r="W844" i="15"/>
  <c r="W845" i="15"/>
  <c r="W846" i="15"/>
  <c r="W847" i="15"/>
  <c r="W848" i="15"/>
  <c r="W849" i="15"/>
  <c r="W853" i="15"/>
  <c r="W854" i="15"/>
  <c r="W855" i="15"/>
  <c r="W856" i="15"/>
  <c r="W857" i="15"/>
  <c r="W860" i="15"/>
  <c r="W861" i="15"/>
  <c r="W862" i="15"/>
  <c r="W863" i="15"/>
  <c r="W864" i="15"/>
  <c r="W865" i="15"/>
  <c r="W867" i="15"/>
  <c r="W868" i="15"/>
  <c r="W869" i="15"/>
  <c r="W870" i="15"/>
  <c r="W871" i="15"/>
  <c r="W872" i="15"/>
  <c r="W873" i="15"/>
  <c r="W875" i="15"/>
  <c r="W876" i="15"/>
  <c r="W877" i="15"/>
  <c r="W878" i="15"/>
  <c r="W879" i="15"/>
  <c r="W880" i="15"/>
  <c r="W881" i="15"/>
  <c r="W883" i="15"/>
  <c r="W884" i="15"/>
  <c r="W885" i="15"/>
  <c r="W886" i="15"/>
  <c r="W887" i="15"/>
  <c r="W888" i="15"/>
  <c r="W889" i="15"/>
  <c r="W891" i="15"/>
  <c r="W892" i="15"/>
  <c r="W893" i="15"/>
  <c r="W894" i="15"/>
  <c r="W895" i="15"/>
  <c r="W896" i="15"/>
  <c r="W897" i="15"/>
  <c r="W899" i="15"/>
  <c r="W900" i="15"/>
  <c r="W901" i="15"/>
  <c r="W902" i="15"/>
  <c r="W903" i="15"/>
  <c r="W904" i="15"/>
  <c r="W905" i="15"/>
  <c r="W908" i="15"/>
  <c r="W909" i="15"/>
  <c r="W910" i="15"/>
  <c r="W911" i="15"/>
  <c r="W912" i="15"/>
  <c r="W913" i="15"/>
  <c r="W916" i="15"/>
  <c r="W917" i="15"/>
  <c r="W918" i="15"/>
  <c r="W919" i="15"/>
  <c r="W920" i="15"/>
  <c r="W921" i="15"/>
  <c r="W924" i="15"/>
  <c r="W925" i="15"/>
  <c r="W926" i="15"/>
  <c r="W927" i="15"/>
  <c r="W928" i="15"/>
  <c r="W929" i="15"/>
  <c r="W931" i="15"/>
  <c r="W932" i="15"/>
  <c r="W933" i="15"/>
  <c r="W934" i="15"/>
  <c r="W935" i="15"/>
  <c r="W936" i="15"/>
  <c r="W937" i="15"/>
  <c r="W939" i="15"/>
  <c r="W940" i="15"/>
  <c r="W941" i="15"/>
  <c r="W942" i="15"/>
  <c r="W943" i="15"/>
  <c r="W944" i="15"/>
  <c r="W945" i="15"/>
  <c r="W947" i="15"/>
  <c r="W948" i="15"/>
  <c r="W949" i="15"/>
  <c r="W950" i="15"/>
  <c r="W951" i="15"/>
  <c r="W952" i="15"/>
  <c r="W953" i="15"/>
  <c r="W955" i="15"/>
  <c r="W956" i="15"/>
  <c r="W957" i="15"/>
  <c r="W958" i="15"/>
  <c r="W959" i="15"/>
  <c r="W960" i="15"/>
  <c r="W961" i="15"/>
  <c r="W963" i="15"/>
  <c r="W964" i="15"/>
  <c r="W965" i="15"/>
  <c r="W966" i="15"/>
  <c r="W967" i="15"/>
  <c r="W968" i="15"/>
  <c r="W969" i="15"/>
  <c r="W971" i="15"/>
  <c r="W972" i="15"/>
  <c r="W973" i="15"/>
  <c r="W974" i="15"/>
  <c r="W975" i="15"/>
  <c r="W976" i="15"/>
  <c r="W977" i="15"/>
  <c r="W979" i="15"/>
  <c r="W980" i="15"/>
  <c r="W981" i="15"/>
  <c r="W982" i="15"/>
  <c r="W983" i="15"/>
  <c r="W984" i="15"/>
  <c r="W985" i="15"/>
  <c r="W987" i="15"/>
  <c r="W988" i="15"/>
  <c r="W989" i="15"/>
  <c r="W990" i="15"/>
  <c r="W991" i="15"/>
  <c r="W992" i="15"/>
  <c r="W993" i="15"/>
  <c r="W995" i="15"/>
  <c r="W996" i="15"/>
  <c r="W997" i="15"/>
  <c r="W998" i="15"/>
  <c r="W999" i="15"/>
  <c r="W1000" i="15"/>
  <c r="W1001" i="15"/>
  <c r="W1003" i="15"/>
  <c r="W1004" i="15"/>
  <c r="W1005" i="15"/>
  <c r="W1006" i="15"/>
  <c r="W1007" i="15"/>
  <c r="W1008" i="15"/>
  <c r="W1009" i="15"/>
  <c r="W1011" i="15"/>
  <c r="W1012" i="15"/>
  <c r="W1013" i="15"/>
  <c r="W1014" i="15"/>
  <c r="W1015" i="15"/>
  <c r="W1016" i="15"/>
  <c r="W1017" i="15"/>
  <c r="W1019" i="15"/>
  <c r="W1020" i="15"/>
  <c r="W1021" i="15"/>
  <c r="W1022" i="15"/>
  <c r="W1023" i="15"/>
  <c r="W1024" i="15"/>
  <c r="W1025" i="15"/>
  <c r="W1027" i="15"/>
  <c r="W1028" i="15"/>
  <c r="W1029" i="15"/>
  <c r="W1030" i="15"/>
  <c r="W1031" i="15"/>
  <c r="W1032" i="15"/>
  <c r="W1033" i="15"/>
  <c r="W1035" i="15"/>
  <c r="W1036" i="15"/>
  <c r="W1037" i="15"/>
  <c r="W1038" i="15"/>
  <c r="W1039" i="15"/>
  <c r="W1040" i="15"/>
  <c r="W1041" i="15"/>
  <c r="W1043" i="15"/>
  <c r="W1044" i="15"/>
  <c r="W1045" i="15"/>
  <c r="W1046" i="15"/>
  <c r="W1047" i="15"/>
  <c r="W1048" i="15"/>
  <c r="W1049" i="15"/>
  <c r="W1051" i="15"/>
  <c r="W1052" i="15"/>
  <c r="W1053" i="15"/>
  <c r="W1054" i="15"/>
  <c r="W1055" i="15"/>
  <c r="W1056" i="15"/>
  <c r="W1057" i="15"/>
  <c r="W1059" i="15"/>
  <c r="W1060" i="15"/>
  <c r="W1061" i="15"/>
  <c r="W1062" i="15"/>
  <c r="W1063" i="15"/>
  <c r="W1064" i="15"/>
  <c r="W1065" i="15"/>
  <c r="W1067" i="15"/>
  <c r="W1068" i="15"/>
  <c r="W1069" i="15"/>
  <c r="W1070" i="15"/>
  <c r="W1071" i="15"/>
  <c r="W1072" i="15"/>
  <c r="W1073" i="15"/>
  <c r="W1075" i="15"/>
  <c r="W1076" i="15"/>
  <c r="W1077" i="15"/>
  <c r="W1078" i="15"/>
  <c r="W1079" i="15"/>
  <c r="W1080" i="15"/>
  <c r="W1081" i="15"/>
  <c r="W1083" i="15"/>
  <c r="W1084" i="15"/>
  <c r="W1085" i="15"/>
  <c r="W1086" i="15"/>
  <c r="W1087" i="15"/>
  <c r="W1088" i="15"/>
  <c r="W1089" i="15"/>
  <c r="W1091" i="15"/>
  <c r="W1092" i="15"/>
  <c r="W1093" i="15"/>
  <c r="W1094" i="15"/>
  <c r="W1095" i="15"/>
  <c r="W1096" i="15"/>
  <c r="W1097" i="15"/>
  <c r="W1099" i="15"/>
  <c r="W1100" i="15"/>
  <c r="W1101" i="15"/>
  <c r="W1102" i="15"/>
  <c r="W1103" i="15"/>
  <c r="W1104" i="15"/>
  <c r="W1105" i="15"/>
  <c r="W1107" i="15"/>
  <c r="W1108" i="15"/>
  <c r="W1109" i="15"/>
  <c r="W1110" i="15"/>
  <c r="W1111" i="15"/>
  <c r="W1112" i="15"/>
  <c r="W1113" i="15"/>
  <c r="W1115" i="15"/>
  <c r="W1116" i="15"/>
  <c r="W1117" i="15"/>
  <c r="W1118" i="15"/>
  <c r="W1119" i="15"/>
  <c r="W1120" i="15"/>
  <c r="W1121" i="15"/>
  <c r="W1122" i="15"/>
  <c r="W1123" i="15"/>
  <c r="W1124" i="15"/>
  <c r="W1125" i="15"/>
  <c r="W1126" i="15"/>
  <c r="W1127" i="15"/>
  <c r="W1128" i="15"/>
  <c r="W1129" i="15"/>
  <c r="W1130" i="15"/>
  <c r="W1131" i="15"/>
  <c r="W1132" i="15"/>
  <c r="W1133" i="15"/>
  <c r="W1134" i="15"/>
  <c r="W1135" i="15"/>
  <c r="W1136" i="15"/>
  <c r="W1137" i="15"/>
  <c r="W1138" i="15"/>
  <c r="W1139" i="15"/>
  <c r="W1140" i="15"/>
  <c r="W1141" i="15"/>
  <c r="W1142" i="15"/>
  <c r="W1143" i="15"/>
  <c r="W1144" i="15"/>
  <c r="W1145" i="15"/>
  <c r="W1146" i="15"/>
  <c r="W1147" i="15"/>
  <c r="W1148" i="15"/>
  <c r="W1149" i="15"/>
  <c r="W1150" i="15"/>
  <c r="W1151" i="15"/>
  <c r="W1152" i="15"/>
  <c r="W1153" i="15"/>
  <c r="W1154" i="15"/>
  <c r="W1155" i="15"/>
  <c r="W1156" i="15"/>
  <c r="W1157" i="15"/>
  <c r="W1158" i="15"/>
  <c r="W1159" i="15"/>
  <c r="W1160" i="15"/>
  <c r="W1161" i="15"/>
  <c r="W1162" i="15"/>
  <c r="W1163" i="15"/>
  <c r="W1164" i="15"/>
  <c r="W1165" i="15"/>
  <c r="W1166" i="15"/>
  <c r="W1167" i="15"/>
  <c r="W1168" i="15"/>
  <c r="W1169" i="15"/>
  <c r="W1170" i="15"/>
  <c r="W1171" i="15"/>
  <c r="W1172" i="15"/>
  <c r="W1173" i="15"/>
  <c r="W1174" i="15"/>
  <c r="W1175" i="15"/>
  <c r="W1176" i="15"/>
  <c r="W1177" i="15"/>
  <c r="W1178" i="15"/>
  <c r="W1179" i="15"/>
  <c r="W1180" i="15"/>
  <c r="W1181" i="15"/>
  <c r="W1182" i="15"/>
  <c r="W1183" i="15"/>
  <c r="W1184" i="15"/>
  <c r="W1185" i="15"/>
  <c r="W1186" i="15"/>
  <c r="W1187" i="15"/>
  <c r="W1188" i="15"/>
  <c r="W1189" i="15"/>
  <c r="W1190" i="15"/>
  <c r="W1191" i="15"/>
  <c r="W1192" i="15"/>
  <c r="W1193" i="15"/>
  <c r="W1194" i="15"/>
  <c r="W1195" i="15"/>
  <c r="W1196" i="15"/>
  <c r="W1197" i="15"/>
  <c r="W1198" i="15"/>
  <c r="W1199" i="15"/>
  <c r="W1200" i="15"/>
  <c r="W1201" i="15"/>
  <c r="W1202" i="15"/>
  <c r="W1203" i="15"/>
  <c r="W1204" i="15"/>
  <c r="W1205" i="15"/>
  <c r="W1206" i="15"/>
  <c r="W1207" i="15"/>
  <c r="W1208" i="15"/>
  <c r="W1209" i="15"/>
  <c r="W1210" i="15"/>
  <c r="W1211" i="15"/>
  <c r="W1212" i="15"/>
  <c r="W1213" i="15"/>
  <c r="W1214" i="15"/>
  <c r="W1215" i="15"/>
  <c r="W1216" i="15"/>
  <c r="W1217" i="15"/>
  <c r="W1218" i="15"/>
  <c r="W1219" i="15"/>
  <c r="W1220" i="15"/>
  <c r="W1221" i="15"/>
  <c r="W1222" i="15"/>
  <c r="W1223" i="15"/>
  <c r="W1224" i="15"/>
  <c r="W1225" i="15"/>
  <c r="W1226" i="15"/>
  <c r="W1227" i="15"/>
  <c r="W1228" i="15"/>
  <c r="W1229" i="15"/>
  <c r="W1230" i="15"/>
  <c r="W1231" i="15"/>
  <c r="W1232" i="15"/>
  <c r="W1233" i="15"/>
  <c r="W1234" i="15"/>
  <c r="W1235" i="15"/>
  <c r="W1236" i="15"/>
  <c r="W1237" i="15"/>
  <c r="W1238" i="15"/>
  <c r="W1239" i="15"/>
  <c r="W1240" i="15"/>
  <c r="W1241" i="15"/>
  <c r="W1242" i="15"/>
  <c r="W1243" i="15"/>
  <c r="W1244" i="15"/>
  <c r="W1245" i="15"/>
  <c r="W1246" i="15"/>
  <c r="W1247" i="15"/>
  <c r="W1248" i="15"/>
  <c r="W1249" i="15"/>
  <c r="W1250" i="15"/>
  <c r="W1251" i="15"/>
  <c r="W1252" i="15"/>
  <c r="W1253" i="15"/>
  <c r="W1254" i="15"/>
  <c r="W1255" i="15"/>
  <c r="W1256" i="15"/>
  <c r="W1257" i="15"/>
  <c r="W1258" i="15"/>
  <c r="W1259" i="15"/>
  <c r="W1260" i="15"/>
  <c r="W1261" i="15"/>
  <c r="W1262" i="15"/>
  <c r="W1263" i="15"/>
  <c r="W1264" i="15"/>
  <c r="W1265" i="15"/>
  <c r="W1266" i="15"/>
  <c r="W1267" i="15"/>
  <c r="W1268" i="15"/>
  <c r="W1269" i="15"/>
  <c r="W1270" i="15"/>
  <c r="W1271" i="15"/>
  <c r="W1272" i="15"/>
  <c r="W1273" i="15"/>
  <c r="W1274" i="15"/>
  <c r="W1275" i="15"/>
  <c r="W1276" i="15"/>
  <c r="W1277" i="15"/>
  <c r="W1278" i="15"/>
  <c r="W1279" i="15"/>
  <c r="W1280" i="15"/>
  <c r="W1281" i="15"/>
  <c r="W1282" i="15"/>
  <c r="W1283" i="15"/>
  <c r="W1284" i="15"/>
  <c r="W1285" i="15"/>
  <c r="W1286" i="15"/>
  <c r="W1287" i="15"/>
  <c r="W1288" i="15"/>
  <c r="W1289" i="15"/>
  <c r="W1290" i="15"/>
  <c r="W1291" i="15"/>
  <c r="W1292" i="15"/>
  <c r="W1293" i="15"/>
  <c r="W1294" i="15"/>
  <c r="W1295" i="15"/>
  <c r="W1296" i="15"/>
  <c r="W1297" i="15"/>
  <c r="W1298" i="15"/>
  <c r="W1299" i="15"/>
  <c r="W1300" i="15"/>
  <c r="W1301" i="15"/>
  <c r="W1302" i="15"/>
  <c r="W1303" i="15"/>
  <c r="W1304" i="15"/>
  <c r="W1305" i="15"/>
  <c r="W1306" i="15"/>
  <c r="W1307" i="15"/>
  <c r="W1308" i="15"/>
  <c r="W1309" i="15"/>
  <c r="W1310" i="15"/>
  <c r="W1311" i="15"/>
  <c r="W1312" i="15"/>
  <c r="W1313" i="15"/>
  <c r="W1314" i="15"/>
  <c r="W1315" i="15"/>
  <c r="W1316" i="15"/>
  <c r="W1317" i="15"/>
  <c r="W1318" i="15"/>
  <c r="W1319" i="15"/>
  <c r="W1320" i="15"/>
  <c r="W1321" i="15"/>
  <c r="W1322" i="15"/>
  <c r="W1323" i="15"/>
  <c r="W1324" i="15"/>
  <c r="W1325" i="15"/>
  <c r="W1326" i="15"/>
  <c r="W1327" i="15"/>
  <c r="W1328" i="15"/>
  <c r="W1329" i="15"/>
  <c r="W1330" i="15"/>
  <c r="W1331" i="15"/>
  <c r="W1332" i="15"/>
  <c r="W1333" i="15"/>
  <c r="W1334" i="15"/>
  <c r="W1335" i="15"/>
  <c r="W1336" i="15"/>
  <c r="W1337" i="15"/>
  <c r="W1338" i="15"/>
  <c r="W1339" i="15"/>
  <c r="W1340" i="15"/>
  <c r="W1341" i="15"/>
  <c r="W1342" i="15"/>
  <c r="W1343" i="15"/>
  <c r="W1344" i="15"/>
  <c r="W1345" i="15"/>
  <c r="W1346" i="15"/>
  <c r="W1347" i="15"/>
  <c r="W1348" i="15"/>
  <c r="W1349" i="15"/>
  <c r="W1350" i="15"/>
  <c r="W1351" i="15"/>
  <c r="W1352" i="15"/>
  <c r="W1353" i="15"/>
  <c r="W1354" i="15"/>
  <c r="W1355" i="15"/>
  <c r="W1356" i="15"/>
  <c r="W1357" i="15"/>
  <c r="W1358" i="15"/>
  <c r="W1359" i="15"/>
  <c r="W1360" i="15"/>
  <c r="W1361" i="15"/>
  <c r="W1362" i="15"/>
  <c r="W1363" i="15"/>
  <c r="W1364" i="15"/>
  <c r="W1365" i="15"/>
  <c r="W1366" i="15"/>
  <c r="W1367" i="15"/>
  <c r="W1368" i="15"/>
  <c r="W1369" i="15"/>
  <c r="W1370" i="15"/>
  <c r="W1371" i="15"/>
  <c r="W1372" i="15"/>
  <c r="W1373" i="15"/>
  <c r="W1374" i="15"/>
  <c r="W1375" i="15"/>
  <c r="W1376" i="15"/>
  <c r="W1377" i="15"/>
  <c r="W1378" i="15"/>
  <c r="W1379" i="15"/>
  <c r="W1380" i="15"/>
  <c r="W1381" i="15"/>
  <c r="W1382" i="15"/>
  <c r="W1383" i="15"/>
  <c r="W1384" i="15"/>
  <c r="W1385" i="15"/>
  <c r="W1386" i="15"/>
  <c r="W1387" i="15"/>
  <c r="W1388" i="15"/>
  <c r="W1389" i="15"/>
  <c r="W1390" i="15"/>
  <c r="W1391" i="15"/>
  <c r="W1392" i="15"/>
  <c r="W1393" i="15"/>
  <c r="W1394" i="15"/>
  <c r="W1395" i="15"/>
  <c r="W1396" i="15"/>
  <c r="W1397" i="15"/>
  <c r="W1398" i="15"/>
  <c r="W1399" i="15"/>
  <c r="W1400" i="15"/>
  <c r="W1401" i="15"/>
  <c r="W1402" i="15"/>
  <c r="W1403" i="15"/>
  <c r="W1404" i="15"/>
  <c r="W1405" i="15"/>
  <c r="W1406" i="15"/>
  <c r="W1407" i="15"/>
  <c r="W1408" i="15"/>
  <c r="W1409" i="15"/>
  <c r="W2" i="15"/>
  <c r="J588" i="15"/>
  <c r="J3" i="15"/>
  <c r="J4" i="15"/>
  <c r="J5" i="15"/>
  <c r="J6" i="15"/>
  <c r="W6" i="15" s="1"/>
  <c r="J7" i="15"/>
  <c r="J8" i="15"/>
  <c r="J9" i="15"/>
  <c r="W9" i="15" s="1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W23" i="15" s="1"/>
  <c r="J24" i="15"/>
  <c r="J25" i="15"/>
  <c r="W25" i="15" s="1"/>
  <c r="J26" i="15"/>
  <c r="J27" i="15"/>
  <c r="J28" i="15"/>
  <c r="J29" i="15"/>
  <c r="J30" i="15"/>
  <c r="J31" i="15"/>
  <c r="J32" i="15"/>
  <c r="W32" i="15" s="1"/>
  <c r="J33" i="15"/>
  <c r="J34" i="15"/>
  <c r="J35" i="15"/>
  <c r="J36" i="15"/>
  <c r="J37" i="15"/>
  <c r="J38" i="15"/>
  <c r="J39" i="15"/>
  <c r="J40" i="15"/>
  <c r="W40" i="15" s="1"/>
  <c r="J41" i="15"/>
  <c r="W41" i="15" s="1"/>
  <c r="J42" i="15"/>
  <c r="J43" i="15"/>
  <c r="J44" i="15"/>
  <c r="J45" i="15"/>
  <c r="J46" i="15"/>
  <c r="J47" i="15"/>
  <c r="J48" i="15"/>
  <c r="W48" i="15" s="1"/>
  <c r="J49" i="15"/>
  <c r="J50" i="15"/>
  <c r="J51" i="15"/>
  <c r="J52" i="15"/>
  <c r="J53" i="15"/>
  <c r="J54" i="15"/>
  <c r="J55" i="15"/>
  <c r="J56" i="15"/>
  <c r="W56" i="15" s="1"/>
  <c r="J57" i="15"/>
  <c r="J58" i="15"/>
  <c r="J59" i="15"/>
  <c r="J60" i="15"/>
  <c r="J61" i="15"/>
  <c r="J62" i="15"/>
  <c r="J63" i="15"/>
  <c r="J64" i="15"/>
  <c r="W64" i="15" s="1"/>
  <c r="J65" i="15"/>
  <c r="J66" i="15"/>
  <c r="J67" i="15"/>
  <c r="J68" i="15"/>
  <c r="J69" i="15"/>
  <c r="J70" i="15"/>
  <c r="J71" i="15"/>
  <c r="J72" i="15"/>
  <c r="W72" i="15" s="1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W88" i="15" s="1"/>
  <c r="J89" i="15"/>
  <c r="J90" i="15"/>
  <c r="J91" i="15"/>
  <c r="J92" i="15"/>
  <c r="J93" i="15"/>
  <c r="J94" i="15"/>
  <c r="J95" i="15"/>
  <c r="J96" i="15"/>
  <c r="W96" i="15" s="1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W112" i="15" s="1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W128" i="15" s="1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W164" i="15" s="1"/>
  <c r="J165" i="15"/>
  <c r="W165" i="15" s="1"/>
  <c r="J166" i="15"/>
  <c r="W166" i="15" s="1"/>
  <c r="J167" i="15"/>
  <c r="W167" i="15" s="1"/>
  <c r="J168" i="15"/>
  <c r="W168" i="15" s="1"/>
  <c r="J169" i="15"/>
  <c r="W169" i="15" s="1"/>
  <c r="J170" i="15"/>
  <c r="J171" i="15"/>
  <c r="W171" i="15" s="1"/>
  <c r="J172" i="15"/>
  <c r="W172" i="15" s="1"/>
  <c r="J173" i="15"/>
  <c r="W173" i="15" s="1"/>
  <c r="J174" i="15"/>
  <c r="W174" i="15" s="1"/>
  <c r="J175" i="15"/>
  <c r="W175" i="15" s="1"/>
  <c r="J176" i="15"/>
  <c r="W176" i="15" s="1"/>
  <c r="J177" i="15"/>
  <c r="W177" i="15" s="1"/>
  <c r="J178" i="15"/>
  <c r="W178" i="15" s="1"/>
  <c r="J179" i="15"/>
  <c r="W179" i="15" s="1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W239" i="15" s="1"/>
  <c r="J240" i="15"/>
  <c r="W240" i="15" s="1"/>
  <c r="J241" i="15"/>
  <c r="W241" i="15" s="1"/>
  <c r="J242" i="15"/>
  <c r="W242" i="15" s="1"/>
  <c r="J243" i="15"/>
  <c r="W243" i="15" s="1"/>
  <c r="J244" i="15"/>
  <c r="W244" i="15" s="1"/>
  <c r="J245" i="15"/>
  <c r="W245" i="15" s="1"/>
  <c r="J246" i="15"/>
  <c r="W246" i="15" s="1"/>
  <c r="J247" i="15"/>
  <c r="W247" i="15" s="1"/>
  <c r="J248" i="15"/>
  <c r="W248" i="15" s="1"/>
  <c r="J249" i="15"/>
  <c r="W249" i="15" s="1"/>
  <c r="J250" i="15"/>
  <c r="W250" i="15" s="1"/>
  <c r="J251" i="15"/>
  <c r="W251" i="15" s="1"/>
  <c r="J252" i="15"/>
  <c r="W252" i="15" s="1"/>
  <c r="J253" i="15"/>
  <c r="W253" i="15" s="1"/>
  <c r="J254" i="15"/>
  <c r="W254" i="15" s="1"/>
  <c r="J255" i="15"/>
  <c r="W255" i="15" s="1"/>
  <c r="J256" i="15"/>
  <c r="W256" i="15" s="1"/>
  <c r="J257" i="15"/>
  <c r="W257" i="15" s="1"/>
  <c r="J258" i="15"/>
  <c r="W258" i="15" s="1"/>
  <c r="J259" i="15"/>
  <c r="W259" i="15" s="1"/>
  <c r="J260" i="15"/>
  <c r="W260" i="15" s="1"/>
  <c r="J261" i="15"/>
  <c r="W261" i="15" s="1"/>
  <c r="J262" i="15"/>
  <c r="W262" i="15" s="1"/>
  <c r="J263" i="15"/>
  <c r="W263" i="15" s="1"/>
  <c r="J264" i="15"/>
  <c r="W264" i="15" s="1"/>
  <c r="J265" i="15"/>
  <c r="W265" i="15" s="1"/>
  <c r="J266" i="15"/>
  <c r="W266" i="15" s="1"/>
  <c r="J267" i="15"/>
  <c r="W267" i="15" s="1"/>
  <c r="J268" i="15"/>
  <c r="W268" i="15" s="1"/>
  <c r="J269" i="15"/>
  <c r="W269" i="15" s="1"/>
  <c r="J270" i="15"/>
  <c r="W270" i="15" s="1"/>
  <c r="J271" i="15"/>
  <c r="W271" i="15" s="1"/>
  <c r="J272" i="15"/>
  <c r="W272" i="15" s="1"/>
  <c r="J273" i="15"/>
  <c r="W273" i="15" s="1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J288" i="15"/>
  <c r="J289" i="15"/>
  <c r="J290" i="15"/>
  <c r="J291" i="15"/>
  <c r="J292" i="15"/>
  <c r="J293" i="15"/>
  <c r="J294" i="15"/>
  <c r="J295" i="15"/>
  <c r="J296" i="15"/>
  <c r="J297" i="15"/>
  <c r="J298" i="15"/>
  <c r="J299" i="15"/>
  <c r="J300" i="15"/>
  <c r="J301" i="15"/>
  <c r="J302" i="15"/>
  <c r="J303" i="15"/>
  <c r="J304" i="15"/>
  <c r="J305" i="15"/>
  <c r="J306" i="15"/>
  <c r="J307" i="15"/>
  <c r="J308" i="15"/>
  <c r="J309" i="15"/>
  <c r="J310" i="15"/>
  <c r="J311" i="15"/>
  <c r="J312" i="15"/>
  <c r="J313" i="15"/>
  <c r="J314" i="15"/>
  <c r="J315" i="15"/>
  <c r="J316" i="15"/>
  <c r="J317" i="15"/>
  <c r="J318" i="15"/>
  <c r="J319" i="15"/>
  <c r="J320" i="15"/>
  <c r="J321" i="15"/>
  <c r="J322" i="15"/>
  <c r="J323" i="15"/>
  <c r="J324" i="15"/>
  <c r="J325" i="15"/>
  <c r="J326" i="15"/>
  <c r="J327" i="15"/>
  <c r="J328" i="15"/>
  <c r="J329" i="15"/>
  <c r="J330" i="15"/>
  <c r="J331" i="15"/>
  <c r="J332" i="15"/>
  <c r="J333" i="15"/>
  <c r="J334" i="15"/>
  <c r="J335" i="15"/>
  <c r="J336" i="15"/>
  <c r="J337" i="15"/>
  <c r="J338" i="15"/>
  <c r="J339" i="15"/>
  <c r="J340" i="15"/>
  <c r="J341" i="15"/>
  <c r="J342" i="15"/>
  <c r="J343" i="15"/>
  <c r="J344" i="15"/>
  <c r="J345" i="15"/>
  <c r="J346" i="15"/>
  <c r="J347" i="15"/>
  <c r="J348" i="15"/>
  <c r="J349" i="15"/>
  <c r="J350" i="15"/>
  <c r="J351" i="15"/>
  <c r="J352" i="15"/>
  <c r="J353" i="15"/>
  <c r="J354" i="15"/>
  <c r="J355" i="15"/>
  <c r="J356" i="15"/>
  <c r="J357" i="15"/>
  <c r="J358" i="15"/>
  <c r="J359" i="15"/>
  <c r="J360" i="15"/>
  <c r="J361" i="15"/>
  <c r="J362" i="15"/>
  <c r="J363" i="15"/>
  <c r="J364" i="15"/>
  <c r="J365" i="15"/>
  <c r="J366" i="15"/>
  <c r="J367" i="15"/>
  <c r="J368" i="15"/>
  <c r="J369" i="15"/>
  <c r="J370" i="15"/>
  <c r="J371" i="15"/>
  <c r="J372" i="15"/>
  <c r="J373" i="15"/>
  <c r="J374" i="15"/>
  <c r="J375" i="15"/>
  <c r="J376" i="15"/>
  <c r="J377" i="15"/>
  <c r="J378" i="15"/>
  <c r="J379" i="15"/>
  <c r="J380" i="15"/>
  <c r="J381" i="15"/>
  <c r="J382" i="15"/>
  <c r="J383" i="15"/>
  <c r="J384" i="15"/>
  <c r="J385" i="15"/>
  <c r="J386" i="15"/>
  <c r="J387" i="15"/>
  <c r="J388" i="15"/>
  <c r="J389" i="15"/>
  <c r="J390" i="15"/>
  <c r="J391" i="15"/>
  <c r="J392" i="15"/>
  <c r="J393" i="15"/>
  <c r="J394" i="15"/>
  <c r="J395" i="15"/>
  <c r="J396" i="15"/>
  <c r="J397" i="15"/>
  <c r="J398" i="15"/>
  <c r="J399" i="15"/>
  <c r="J400" i="15"/>
  <c r="J401" i="15"/>
  <c r="J402" i="15"/>
  <c r="J403" i="15"/>
  <c r="J404" i="15"/>
  <c r="J405" i="15"/>
  <c r="J406" i="15"/>
  <c r="J407" i="15"/>
  <c r="J408" i="15"/>
  <c r="J409" i="15"/>
  <c r="J410" i="15"/>
  <c r="J411" i="15"/>
  <c r="J412" i="15"/>
  <c r="J413" i="15"/>
  <c r="J414" i="15"/>
  <c r="J415" i="15"/>
  <c r="J416" i="15"/>
  <c r="J417" i="15"/>
  <c r="J418" i="15"/>
  <c r="J419" i="15"/>
  <c r="J420" i="15"/>
  <c r="J421" i="15"/>
  <c r="J422" i="15"/>
  <c r="J423" i="15"/>
  <c r="J424" i="15"/>
  <c r="J425" i="15"/>
  <c r="J426" i="15"/>
  <c r="J427" i="15"/>
  <c r="J428" i="15"/>
  <c r="J429" i="15"/>
  <c r="J430" i="15"/>
  <c r="J431" i="15"/>
  <c r="J432" i="15"/>
  <c r="J433" i="15"/>
  <c r="J434" i="15"/>
  <c r="J435" i="15"/>
  <c r="J436" i="15"/>
  <c r="J437" i="15"/>
  <c r="J438" i="15"/>
  <c r="J439" i="15"/>
  <c r="J440" i="15"/>
  <c r="W440" i="15" s="1"/>
  <c r="J441" i="15"/>
  <c r="W441" i="15" s="1"/>
  <c r="J442" i="15"/>
  <c r="W442" i="15" s="1"/>
  <c r="J443" i="15"/>
  <c r="W443" i="15" s="1"/>
  <c r="J444" i="15"/>
  <c r="W444" i="15" s="1"/>
  <c r="J445" i="15"/>
  <c r="W445" i="15" s="1"/>
  <c r="J446" i="15"/>
  <c r="W446" i="15" s="1"/>
  <c r="J447" i="15"/>
  <c r="W447" i="15" s="1"/>
  <c r="J448" i="15"/>
  <c r="W448" i="15" s="1"/>
  <c r="J449" i="15"/>
  <c r="W449" i="15" s="1"/>
  <c r="J450" i="15"/>
  <c r="J451" i="15"/>
  <c r="W451" i="15" s="1"/>
  <c r="J452" i="15"/>
  <c r="W452" i="15" s="1"/>
  <c r="J453" i="15"/>
  <c r="W453" i="15" s="1"/>
  <c r="J454" i="15"/>
  <c r="W454" i="15" s="1"/>
  <c r="J455" i="15"/>
  <c r="W455" i="15" s="1"/>
  <c r="J456" i="15"/>
  <c r="W456" i="15" s="1"/>
  <c r="J457" i="15"/>
  <c r="W457" i="15" s="1"/>
  <c r="J458" i="15"/>
  <c r="W458" i="15" s="1"/>
  <c r="J459" i="15"/>
  <c r="W459" i="15" s="1"/>
  <c r="J460" i="15"/>
  <c r="W460" i="15" s="1"/>
  <c r="J461" i="15"/>
  <c r="W461" i="15" s="1"/>
  <c r="J462" i="15"/>
  <c r="W462" i="15" s="1"/>
  <c r="J463" i="15"/>
  <c r="W463" i="15" s="1"/>
  <c r="J464" i="15"/>
  <c r="W464" i="15" s="1"/>
  <c r="J465" i="15"/>
  <c r="W465" i="15" s="1"/>
  <c r="J466" i="15"/>
  <c r="W466" i="15" s="1"/>
  <c r="J467" i="15"/>
  <c r="W467" i="15" s="1"/>
  <c r="J468" i="15"/>
  <c r="W468" i="15" s="1"/>
  <c r="J469" i="15"/>
  <c r="W469" i="15" s="1"/>
  <c r="J470" i="15"/>
  <c r="W470" i="15" s="1"/>
  <c r="J471" i="15"/>
  <c r="J472" i="15"/>
  <c r="J473" i="15"/>
  <c r="J474" i="15"/>
  <c r="J475" i="15"/>
  <c r="J476" i="15"/>
  <c r="J477" i="15"/>
  <c r="J478" i="15"/>
  <c r="J479" i="15"/>
  <c r="J480" i="15"/>
  <c r="J481" i="15"/>
  <c r="J482" i="15"/>
  <c r="J483" i="15"/>
  <c r="J484" i="15"/>
  <c r="J485" i="15"/>
  <c r="J486" i="15"/>
  <c r="J487" i="15"/>
  <c r="J488" i="15"/>
  <c r="J489" i="15"/>
  <c r="J490" i="15"/>
  <c r="J491" i="15"/>
  <c r="W491" i="15" s="1"/>
  <c r="J492" i="15"/>
  <c r="W492" i="15" s="1"/>
  <c r="J493" i="15"/>
  <c r="W493" i="15" s="1"/>
  <c r="J494" i="15"/>
  <c r="W494" i="15" s="1"/>
  <c r="J495" i="15"/>
  <c r="W495" i="15" s="1"/>
  <c r="J496" i="15"/>
  <c r="W496" i="15" s="1"/>
  <c r="J497" i="15"/>
  <c r="W497" i="15" s="1"/>
  <c r="J498" i="15"/>
  <c r="W498" i="15" s="1"/>
  <c r="J499" i="15"/>
  <c r="W499" i="15" s="1"/>
  <c r="J500" i="15"/>
  <c r="J501" i="15"/>
  <c r="J502" i="15"/>
  <c r="J503" i="15"/>
  <c r="J504" i="15"/>
  <c r="J505" i="15"/>
  <c r="J506" i="15"/>
  <c r="J507" i="15"/>
  <c r="J508" i="15"/>
  <c r="J509" i="15"/>
  <c r="J510" i="15"/>
  <c r="J511" i="15"/>
  <c r="J512" i="15"/>
  <c r="J513" i="15"/>
  <c r="J514" i="15"/>
  <c r="J515" i="15"/>
  <c r="J516" i="15"/>
  <c r="J517" i="15"/>
  <c r="J518" i="15"/>
  <c r="J519" i="15"/>
  <c r="J520" i="15"/>
  <c r="J521" i="15"/>
  <c r="W521" i="15" s="1"/>
  <c r="J522" i="15"/>
  <c r="W522" i="15" s="1"/>
  <c r="J523" i="15"/>
  <c r="W523" i="15" s="1"/>
  <c r="J524" i="15"/>
  <c r="W524" i="15" s="1"/>
  <c r="J525" i="15"/>
  <c r="W525" i="15" s="1"/>
  <c r="J526" i="15"/>
  <c r="W526" i="15" s="1"/>
  <c r="J527" i="15"/>
  <c r="J528" i="15"/>
  <c r="J529" i="15"/>
  <c r="J530" i="15"/>
  <c r="J531" i="15"/>
  <c r="J532" i="15"/>
  <c r="J533" i="15"/>
  <c r="W533" i="15" s="1"/>
  <c r="J534" i="15"/>
  <c r="W534" i="15" s="1"/>
  <c r="J535" i="15"/>
  <c r="W535" i="15" s="1"/>
  <c r="J536" i="15"/>
  <c r="W536" i="15" s="1"/>
  <c r="J537" i="15"/>
  <c r="W537" i="15" s="1"/>
  <c r="J538" i="15"/>
  <c r="W538" i="15" s="1"/>
  <c r="J539" i="15"/>
  <c r="W539" i="15" s="1"/>
  <c r="J540" i="15"/>
  <c r="W540" i="15" s="1"/>
  <c r="J541" i="15"/>
  <c r="W541" i="15" s="1"/>
  <c r="J542" i="15"/>
  <c r="W542" i="15" s="1"/>
  <c r="J543" i="15"/>
  <c r="W543" i="15" s="1"/>
  <c r="J544" i="15"/>
  <c r="W544" i="15" s="1"/>
  <c r="J545" i="15"/>
  <c r="W545" i="15" s="1"/>
  <c r="J546" i="15"/>
  <c r="J547" i="15"/>
  <c r="J548" i="15"/>
  <c r="J549" i="15"/>
  <c r="J550" i="15"/>
  <c r="J551" i="15"/>
  <c r="J552" i="15"/>
  <c r="J553" i="15"/>
  <c r="J554" i="15"/>
  <c r="J555" i="15"/>
  <c r="J556" i="15"/>
  <c r="J557" i="15"/>
  <c r="J558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W573" i="15" s="1"/>
  <c r="J574" i="15"/>
  <c r="W574" i="15" s="1"/>
  <c r="J575" i="15"/>
  <c r="W575" i="15" s="1"/>
  <c r="J576" i="15"/>
  <c r="W576" i="15" s="1"/>
  <c r="J577" i="15"/>
  <c r="W577" i="15" s="1"/>
  <c r="J578" i="15"/>
  <c r="W578" i="15" s="1"/>
  <c r="J579" i="15"/>
  <c r="W579" i="15" s="1"/>
  <c r="J580" i="15"/>
  <c r="W580" i="15" s="1"/>
  <c r="J581" i="15"/>
  <c r="W581" i="15" s="1"/>
  <c r="J582" i="15"/>
  <c r="W582" i="15" s="1"/>
  <c r="J583" i="15"/>
  <c r="W583" i="15" s="1"/>
  <c r="J584" i="15"/>
  <c r="W584" i="15" s="1"/>
  <c r="J585" i="15"/>
  <c r="J586" i="15"/>
  <c r="J587" i="15"/>
  <c r="J589" i="15"/>
  <c r="J590" i="15"/>
  <c r="J591" i="15"/>
  <c r="J592" i="15"/>
  <c r="J593" i="15"/>
  <c r="J594" i="15"/>
  <c r="J595" i="15"/>
  <c r="J596" i="15"/>
  <c r="J597" i="15"/>
  <c r="J598" i="15"/>
  <c r="J599" i="15"/>
  <c r="J600" i="15"/>
  <c r="J601" i="15"/>
  <c r="J602" i="15"/>
  <c r="J603" i="15"/>
  <c r="J604" i="15"/>
  <c r="J605" i="15"/>
  <c r="J606" i="15"/>
  <c r="J607" i="15"/>
  <c r="J608" i="15"/>
  <c r="J609" i="15"/>
  <c r="J610" i="15"/>
  <c r="J611" i="15"/>
  <c r="J612" i="15"/>
  <c r="J613" i="15"/>
  <c r="J614" i="15"/>
  <c r="J615" i="15"/>
  <c r="J616" i="15"/>
  <c r="J617" i="15"/>
  <c r="J618" i="15"/>
  <c r="J619" i="15"/>
  <c r="J620" i="15"/>
  <c r="J621" i="15"/>
  <c r="J622" i="15"/>
  <c r="J623" i="15"/>
  <c r="J624" i="15"/>
  <c r="J625" i="15"/>
  <c r="J626" i="15"/>
  <c r="J627" i="15"/>
  <c r="J628" i="15"/>
  <c r="J629" i="15"/>
  <c r="J630" i="15"/>
  <c r="J631" i="15"/>
  <c r="J632" i="15"/>
  <c r="J633" i="15"/>
  <c r="J634" i="15"/>
  <c r="J635" i="15"/>
  <c r="J636" i="15"/>
  <c r="J637" i="15"/>
  <c r="J638" i="15"/>
  <c r="J639" i="15"/>
  <c r="J640" i="15"/>
  <c r="J641" i="15"/>
  <c r="J642" i="15"/>
  <c r="J643" i="15"/>
  <c r="J644" i="15"/>
  <c r="J645" i="15"/>
  <c r="J646" i="15"/>
  <c r="J647" i="15"/>
  <c r="J648" i="15"/>
  <c r="J649" i="15"/>
  <c r="J650" i="15"/>
  <c r="J651" i="15"/>
  <c r="J652" i="15"/>
  <c r="J653" i="15"/>
  <c r="J654" i="15"/>
  <c r="J655" i="15"/>
  <c r="J656" i="15"/>
  <c r="J657" i="15"/>
  <c r="J658" i="15"/>
  <c r="J659" i="15"/>
  <c r="J660" i="15"/>
  <c r="J661" i="15"/>
  <c r="J662" i="15"/>
  <c r="J663" i="15"/>
  <c r="J664" i="15"/>
  <c r="J665" i="15"/>
  <c r="J666" i="15"/>
  <c r="J667" i="15"/>
  <c r="J668" i="15"/>
  <c r="J669" i="15"/>
  <c r="W669" i="15" s="1"/>
  <c r="J670" i="15"/>
  <c r="W670" i="15" s="1"/>
  <c r="J671" i="15"/>
  <c r="W671" i="15" s="1"/>
  <c r="J672" i="15"/>
  <c r="J673" i="15"/>
  <c r="J674" i="15"/>
  <c r="J675" i="15"/>
  <c r="J676" i="15"/>
  <c r="J677" i="15"/>
  <c r="J678" i="15"/>
  <c r="J679" i="15"/>
  <c r="J680" i="15"/>
  <c r="J681" i="15"/>
  <c r="J682" i="15"/>
  <c r="J683" i="15"/>
  <c r="J684" i="15"/>
  <c r="J685" i="15"/>
  <c r="J686" i="15"/>
  <c r="J687" i="15"/>
  <c r="J688" i="15"/>
  <c r="J689" i="15"/>
  <c r="W689" i="15" s="1"/>
  <c r="J690" i="15"/>
  <c r="W690" i="15" s="1"/>
  <c r="J691" i="15"/>
  <c r="J692" i="15"/>
  <c r="J693" i="15"/>
  <c r="J694" i="15"/>
  <c r="J695" i="15"/>
  <c r="J696" i="15"/>
  <c r="J697" i="15"/>
  <c r="W697" i="15" s="1"/>
  <c r="J698" i="15"/>
  <c r="W698" i="15" s="1"/>
  <c r="J699" i="15"/>
  <c r="W699" i="15" s="1"/>
  <c r="J700" i="15"/>
  <c r="W700" i="15" s="1"/>
  <c r="J701" i="15"/>
  <c r="W701" i="15" s="1"/>
  <c r="J702" i="15"/>
  <c r="W702" i="15" s="1"/>
  <c r="J703" i="15"/>
  <c r="W703" i="15" s="1"/>
  <c r="J704" i="15"/>
  <c r="W704" i="15" s="1"/>
  <c r="J705" i="15"/>
  <c r="W705" i="15" s="1"/>
  <c r="J706" i="15"/>
  <c r="J707" i="15"/>
  <c r="J708" i="15"/>
  <c r="W708" i="15" s="1"/>
  <c r="J709" i="15"/>
  <c r="W709" i="15" s="1"/>
  <c r="J710" i="15"/>
  <c r="J711" i="15"/>
  <c r="J712" i="15"/>
  <c r="J713" i="15"/>
  <c r="J714" i="15"/>
  <c r="J715" i="15"/>
  <c r="J716" i="15"/>
  <c r="J717" i="15"/>
  <c r="J718" i="15"/>
  <c r="J719" i="15"/>
  <c r="J720" i="15"/>
  <c r="J721" i="15"/>
  <c r="J722" i="15"/>
  <c r="J723" i="15"/>
  <c r="J724" i="15"/>
  <c r="J725" i="15"/>
  <c r="J726" i="15"/>
  <c r="J727" i="15"/>
  <c r="J728" i="15"/>
  <c r="J729" i="15"/>
  <c r="J730" i="15"/>
  <c r="J731" i="15"/>
  <c r="J732" i="15"/>
  <c r="J733" i="15"/>
  <c r="J734" i="15"/>
  <c r="J735" i="15"/>
  <c r="J736" i="15"/>
  <c r="J737" i="15"/>
  <c r="J738" i="15"/>
  <c r="J739" i="15"/>
  <c r="J740" i="15"/>
  <c r="J741" i="15"/>
  <c r="J742" i="15"/>
  <c r="J743" i="15"/>
  <c r="J744" i="15"/>
  <c r="J745" i="15"/>
  <c r="J746" i="15"/>
  <c r="J747" i="15"/>
  <c r="J748" i="15"/>
  <c r="J749" i="15"/>
  <c r="J750" i="15"/>
  <c r="J751" i="15"/>
  <c r="J752" i="15"/>
  <c r="J753" i="15"/>
  <c r="J754" i="15"/>
  <c r="J755" i="15"/>
  <c r="J756" i="15"/>
  <c r="J757" i="15"/>
  <c r="J758" i="15"/>
  <c r="J759" i="15"/>
  <c r="J760" i="15"/>
  <c r="J761" i="15"/>
  <c r="J762" i="15"/>
  <c r="J763" i="15"/>
  <c r="J764" i="15"/>
  <c r="J765" i="15"/>
  <c r="J766" i="15"/>
  <c r="J767" i="15"/>
  <c r="J768" i="15"/>
  <c r="J769" i="15"/>
  <c r="J770" i="15"/>
  <c r="J771" i="15"/>
  <c r="J772" i="15"/>
  <c r="J773" i="15"/>
  <c r="J774" i="15"/>
  <c r="J775" i="15"/>
  <c r="J776" i="15"/>
  <c r="J777" i="15"/>
  <c r="J778" i="15"/>
  <c r="J779" i="15"/>
  <c r="J780" i="15"/>
  <c r="J781" i="15"/>
  <c r="J782" i="15"/>
  <c r="J783" i="15"/>
  <c r="J784" i="15"/>
  <c r="J785" i="15"/>
  <c r="J786" i="15"/>
  <c r="J787" i="15"/>
  <c r="J788" i="15"/>
  <c r="J789" i="15"/>
  <c r="J790" i="15"/>
  <c r="J791" i="15"/>
  <c r="J792" i="15"/>
  <c r="J793" i="15"/>
  <c r="J794" i="15"/>
  <c r="J795" i="15"/>
  <c r="J796" i="15"/>
  <c r="J797" i="15"/>
  <c r="J798" i="15"/>
  <c r="J799" i="15"/>
  <c r="J800" i="15"/>
  <c r="J801" i="15"/>
  <c r="J802" i="15"/>
  <c r="J803" i="15"/>
  <c r="J804" i="15"/>
  <c r="J805" i="15"/>
  <c r="J806" i="15"/>
  <c r="J807" i="15"/>
  <c r="J808" i="15"/>
  <c r="J809" i="15"/>
  <c r="J810" i="15"/>
  <c r="J811" i="15"/>
  <c r="J812" i="15"/>
  <c r="J813" i="15"/>
  <c r="J814" i="15"/>
  <c r="J815" i="15"/>
  <c r="J816" i="15"/>
  <c r="J817" i="15"/>
  <c r="J818" i="15"/>
  <c r="J819" i="15"/>
  <c r="J820" i="15"/>
  <c r="J821" i="15"/>
  <c r="J822" i="15"/>
  <c r="J823" i="15"/>
  <c r="J824" i="15"/>
  <c r="J825" i="15"/>
  <c r="J826" i="15"/>
  <c r="J827" i="15"/>
  <c r="J828" i="15"/>
  <c r="J829" i="15"/>
  <c r="J830" i="15"/>
  <c r="J831" i="15"/>
  <c r="J832" i="15"/>
  <c r="J833" i="15"/>
  <c r="J834" i="15"/>
  <c r="J835" i="15"/>
  <c r="J836" i="15"/>
  <c r="J837" i="15"/>
  <c r="J838" i="15"/>
  <c r="J839" i="15"/>
  <c r="J840" i="15"/>
  <c r="J841" i="15"/>
  <c r="J842" i="15"/>
  <c r="J843" i="15"/>
  <c r="J844" i="15"/>
  <c r="J845" i="15"/>
  <c r="J846" i="15"/>
  <c r="J847" i="15"/>
  <c r="J848" i="15"/>
  <c r="J849" i="15"/>
  <c r="J850" i="15"/>
  <c r="J851" i="15"/>
  <c r="J852" i="15"/>
  <c r="J853" i="15"/>
  <c r="J854" i="15"/>
  <c r="J855" i="15"/>
  <c r="J856" i="15"/>
  <c r="J857" i="15"/>
  <c r="J858" i="15"/>
  <c r="J859" i="15"/>
  <c r="J860" i="15"/>
  <c r="J861" i="15"/>
  <c r="J862" i="15"/>
  <c r="J863" i="15"/>
  <c r="J864" i="15"/>
  <c r="J865" i="15"/>
  <c r="J866" i="15"/>
  <c r="J867" i="15"/>
  <c r="J868" i="15"/>
  <c r="J869" i="15"/>
  <c r="J870" i="15"/>
  <c r="J871" i="15"/>
  <c r="J872" i="15"/>
  <c r="J873" i="15"/>
  <c r="J874" i="15"/>
  <c r="J875" i="15"/>
  <c r="J876" i="15"/>
  <c r="J877" i="15"/>
  <c r="J878" i="15"/>
  <c r="J879" i="15"/>
  <c r="J880" i="15"/>
  <c r="J881" i="15"/>
  <c r="J882" i="15"/>
  <c r="J883" i="15"/>
  <c r="J884" i="15"/>
  <c r="J885" i="15"/>
  <c r="J886" i="15"/>
  <c r="J887" i="15"/>
  <c r="J888" i="15"/>
  <c r="J889" i="15"/>
  <c r="J890" i="15"/>
  <c r="J891" i="15"/>
  <c r="J892" i="15"/>
  <c r="J893" i="15"/>
  <c r="J894" i="15"/>
  <c r="J895" i="15"/>
  <c r="J896" i="15"/>
  <c r="J897" i="15"/>
  <c r="J898" i="15"/>
  <c r="J899" i="15"/>
  <c r="J900" i="15"/>
  <c r="J901" i="15"/>
  <c r="J902" i="15"/>
  <c r="J903" i="15"/>
  <c r="J904" i="15"/>
  <c r="J905" i="15"/>
  <c r="J906" i="15"/>
  <c r="J907" i="15"/>
  <c r="J908" i="15"/>
  <c r="J909" i="15"/>
  <c r="J910" i="15"/>
  <c r="J911" i="15"/>
  <c r="J912" i="15"/>
  <c r="J913" i="15"/>
  <c r="J914" i="15"/>
  <c r="J915" i="15"/>
  <c r="J916" i="15"/>
  <c r="J917" i="15"/>
  <c r="J918" i="15"/>
  <c r="J919" i="15"/>
  <c r="J920" i="15"/>
  <c r="J921" i="15"/>
  <c r="J922" i="15"/>
  <c r="J923" i="15"/>
  <c r="J924" i="15"/>
  <c r="J925" i="15"/>
  <c r="J926" i="15"/>
  <c r="J927" i="15"/>
  <c r="J928" i="15"/>
  <c r="J929" i="15"/>
  <c r="J930" i="15"/>
  <c r="J931" i="15"/>
  <c r="J932" i="15"/>
  <c r="J933" i="15"/>
  <c r="J934" i="15"/>
  <c r="J935" i="15"/>
  <c r="J936" i="15"/>
  <c r="J937" i="15"/>
  <c r="J938" i="15"/>
  <c r="J939" i="15"/>
  <c r="J940" i="15"/>
  <c r="J941" i="15"/>
  <c r="J942" i="15"/>
  <c r="J943" i="15"/>
  <c r="J944" i="15"/>
  <c r="J945" i="15"/>
  <c r="J946" i="15"/>
  <c r="J947" i="15"/>
  <c r="J948" i="15"/>
  <c r="J949" i="15"/>
  <c r="J950" i="15"/>
  <c r="J951" i="15"/>
  <c r="J952" i="15"/>
  <c r="J953" i="15"/>
  <c r="J954" i="15"/>
  <c r="J955" i="15"/>
  <c r="J956" i="15"/>
  <c r="J957" i="15"/>
  <c r="J958" i="15"/>
  <c r="J959" i="15"/>
  <c r="J960" i="15"/>
  <c r="J961" i="15"/>
  <c r="J962" i="15"/>
  <c r="J963" i="15"/>
  <c r="J964" i="15"/>
  <c r="J965" i="15"/>
  <c r="J966" i="15"/>
  <c r="J967" i="15"/>
  <c r="J968" i="15"/>
  <c r="J969" i="15"/>
  <c r="J970" i="15"/>
  <c r="J971" i="15"/>
  <c r="J972" i="15"/>
  <c r="J973" i="15"/>
  <c r="J974" i="15"/>
  <c r="J975" i="15"/>
  <c r="J976" i="15"/>
  <c r="J977" i="15"/>
  <c r="J978" i="15"/>
  <c r="J979" i="15"/>
  <c r="J980" i="15"/>
  <c r="J981" i="15"/>
  <c r="J982" i="15"/>
  <c r="J983" i="15"/>
  <c r="J984" i="15"/>
  <c r="J985" i="15"/>
  <c r="J986" i="15"/>
  <c r="J987" i="15"/>
  <c r="J988" i="15"/>
  <c r="J989" i="15"/>
  <c r="J990" i="15"/>
  <c r="J991" i="15"/>
  <c r="J992" i="15"/>
  <c r="J993" i="15"/>
  <c r="J994" i="15"/>
  <c r="J995" i="15"/>
  <c r="J996" i="15"/>
  <c r="J997" i="15"/>
  <c r="J998" i="15"/>
  <c r="J999" i="15"/>
  <c r="J1000" i="15"/>
  <c r="J1001" i="15"/>
  <c r="J1002" i="15"/>
  <c r="J1003" i="15"/>
  <c r="J1004" i="15"/>
  <c r="J1005" i="15"/>
  <c r="J1006" i="15"/>
  <c r="J1007" i="15"/>
  <c r="J1008" i="15"/>
  <c r="J1009" i="15"/>
  <c r="J1010" i="15"/>
  <c r="J1011" i="15"/>
  <c r="J1012" i="15"/>
  <c r="J1013" i="15"/>
  <c r="J1014" i="15"/>
  <c r="J1015" i="15"/>
  <c r="J1016" i="15"/>
  <c r="J1017" i="15"/>
  <c r="J1018" i="15"/>
  <c r="J1019" i="15"/>
  <c r="J1020" i="15"/>
  <c r="J1021" i="15"/>
  <c r="J1022" i="15"/>
  <c r="J1023" i="15"/>
  <c r="J1024" i="15"/>
  <c r="J1025" i="15"/>
  <c r="J1026" i="15"/>
  <c r="J1027" i="15"/>
  <c r="J1028" i="15"/>
  <c r="J1029" i="15"/>
  <c r="J1030" i="15"/>
  <c r="J1031" i="15"/>
  <c r="J1032" i="15"/>
  <c r="J1033" i="15"/>
  <c r="J1034" i="15"/>
  <c r="J1035" i="15"/>
  <c r="J1036" i="15"/>
  <c r="J1037" i="15"/>
  <c r="J1038" i="15"/>
  <c r="J1039" i="15"/>
  <c r="J1040" i="15"/>
  <c r="J1041" i="15"/>
  <c r="J1042" i="15"/>
  <c r="J1043" i="15"/>
  <c r="J1044" i="15"/>
  <c r="J1045" i="15"/>
  <c r="J1046" i="15"/>
  <c r="J1047" i="15"/>
  <c r="J1048" i="15"/>
  <c r="J1049" i="15"/>
  <c r="J1050" i="15"/>
  <c r="J1051" i="15"/>
  <c r="J1052" i="15"/>
  <c r="J1053" i="15"/>
  <c r="J1054" i="15"/>
  <c r="J1055" i="15"/>
  <c r="J1056" i="15"/>
  <c r="J1057" i="15"/>
  <c r="J1058" i="15"/>
  <c r="J1059" i="15"/>
  <c r="J1060" i="15"/>
  <c r="J1061" i="15"/>
  <c r="J1062" i="15"/>
  <c r="J1063" i="15"/>
  <c r="J1064" i="15"/>
  <c r="J1065" i="15"/>
  <c r="J1066" i="15"/>
  <c r="J1067" i="15"/>
  <c r="J1068" i="15"/>
  <c r="J1069" i="15"/>
  <c r="J1070" i="15"/>
  <c r="J1071" i="15"/>
  <c r="J1072" i="15"/>
  <c r="J1073" i="15"/>
  <c r="J1074" i="15"/>
  <c r="J1075" i="15"/>
  <c r="J1076" i="15"/>
  <c r="J1077" i="15"/>
  <c r="J1078" i="15"/>
  <c r="J1079" i="15"/>
  <c r="J1080" i="15"/>
  <c r="J1081" i="15"/>
  <c r="J1082" i="15"/>
  <c r="J1083" i="15"/>
  <c r="J1084" i="15"/>
  <c r="J1085" i="15"/>
  <c r="J1086" i="15"/>
  <c r="J1087" i="15"/>
  <c r="J1088" i="15"/>
  <c r="J1089" i="15"/>
  <c r="J1090" i="15"/>
  <c r="J1091" i="15"/>
  <c r="J1092" i="15"/>
  <c r="J1093" i="15"/>
  <c r="J1094" i="15"/>
  <c r="J1095" i="15"/>
  <c r="J1096" i="15"/>
  <c r="J1097" i="15"/>
  <c r="J1098" i="15"/>
  <c r="J1099" i="15"/>
  <c r="J1100" i="15"/>
  <c r="J1101" i="15"/>
  <c r="J1102" i="15"/>
  <c r="J1103" i="15"/>
  <c r="J1104" i="15"/>
  <c r="J1105" i="15"/>
  <c r="J1106" i="15"/>
  <c r="J1107" i="15"/>
  <c r="J1108" i="15"/>
  <c r="J1109" i="15"/>
  <c r="J1110" i="15"/>
  <c r="J1111" i="15"/>
  <c r="J1112" i="15"/>
  <c r="J1113" i="15"/>
  <c r="J1114" i="15"/>
  <c r="J1115" i="15"/>
  <c r="J1116" i="15"/>
  <c r="J1117" i="15"/>
  <c r="J1118" i="15"/>
  <c r="J1119" i="15"/>
  <c r="J1120" i="15"/>
  <c r="J1121" i="15"/>
  <c r="J1122" i="15"/>
  <c r="J1123" i="15"/>
  <c r="J1124" i="15"/>
  <c r="J1125" i="15"/>
  <c r="J1126" i="15"/>
  <c r="J1127" i="15"/>
  <c r="J1128" i="15"/>
  <c r="J1129" i="15"/>
  <c r="J1130" i="15"/>
  <c r="J1131" i="15"/>
  <c r="J1132" i="15"/>
  <c r="J1133" i="15"/>
  <c r="J1134" i="15"/>
  <c r="J1135" i="15"/>
  <c r="J1136" i="15"/>
  <c r="J1137" i="15"/>
  <c r="J1138" i="15"/>
  <c r="J1139" i="15"/>
  <c r="J1140" i="15"/>
  <c r="J1141" i="15"/>
  <c r="J1142" i="15"/>
  <c r="J1143" i="15"/>
  <c r="J1144" i="15"/>
  <c r="J1145" i="15"/>
  <c r="J1146" i="15"/>
  <c r="J1147" i="15"/>
  <c r="J1148" i="15"/>
  <c r="J1149" i="15"/>
  <c r="J1150" i="15"/>
  <c r="J1151" i="15"/>
  <c r="J1152" i="15"/>
  <c r="J1153" i="15"/>
  <c r="J1154" i="15"/>
  <c r="J1155" i="15"/>
  <c r="J1156" i="15"/>
  <c r="J1157" i="15"/>
  <c r="J1158" i="15"/>
  <c r="J1159" i="15"/>
  <c r="J1160" i="15"/>
  <c r="J1161" i="15"/>
  <c r="J1162" i="15"/>
  <c r="J1163" i="15"/>
  <c r="J1164" i="15"/>
  <c r="J1165" i="15"/>
  <c r="J1166" i="15"/>
  <c r="J1167" i="15"/>
  <c r="J1168" i="15"/>
  <c r="J1169" i="15"/>
  <c r="J1170" i="15"/>
  <c r="J1171" i="15"/>
  <c r="J1172" i="15"/>
  <c r="J1173" i="15"/>
  <c r="J1174" i="15"/>
  <c r="J1175" i="15"/>
  <c r="J1176" i="15"/>
  <c r="J1177" i="15"/>
  <c r="J1178" i="15"/>
  <c r="J1179" i="15"/>
  <c r="J1180" i="15"/>
  <c r="J1181" i="15"/>
  <c r="J1182" i="15"/>
  <c r="J1183" i="15"/>
  <c r="J1184" i="15"/>
  <c r="J1185" i="15"/>
  <c r="J1186" i="15"/>
  <c r="J1187" i="15"/>
  <c r="J1188" i="15"/>
  <c r="J1189" i="15"/>
  <c r="J1190" i="15"/>
  <c r="J1191" i="15"/>
  <c r="J1192" i="15"/>
  <c r="J1193" i="15"/>
  <c r="J1194" i="15"/>
  <c r="J1195" i="15"/>
  <c r="J1196" i="15"/>
  <c r="J1197" i="15"/>
  <c r="J1198" i="15"/>
  <c r="J1199" i="15"/>
  <c r="J1200" i="15"/>
  <c r="J1201" i="15"/>
  <c r="J1202" i="15"/>
  <c r="J1203" i="15"/>
  <c r="J1204" i="15"/>
  <c r="J1205" i="15"/>
  <c r="J1206" i="15"/>
  <c r="J1207" i="15"/>
  <c r="J1208" i="15"/>
  <c r="J1209" i="15"/>
  <c r="J1210" i="15"/>
  <c r="J1211" i="15"/>
  <c r="J1212" i="15"/>
  <c r="J1213" i="15"/>
  <c r="J1214" i="15"/>
  <c r="J1215" i="15"/>
  <c r="J1216" i="15"/>
  <c r="J1217" i="15"/>
  <c r="J1218" i="15"/>
  <c r="J1219" i="15"/>
  <c r="J1220" i="15"/>
  <c r="J1221" i="15"/>
  <c r="J1222" i="15"/>
  <c r="J1223" i="15"/>
  <c r="J1224" i="15"/>
  <c r="J1225" i="15"/>
  <c r="J1226" i="15"/>
  <c r="J1227" i="15"/>
  <c r="J1228" i="15"/>
  <c r="J1229" i="15"/>
  <c r="J1230" i="15"/>
  <c r="J1231" i="15"/>
  <c r="J1232" i="15"/>
  <c r="J1233" i="15"/>
  <c r="J1234" i="15"/>
  <c r="J1235" i="15"/>
  <c r="J1236" i="15"/>
  <c r="J1237" i="15"/>
  <c r="J1238" i="15"/>
  <c r="J1239" i="15"/>
  <c r="J1240" i="15"/>
  <c r="J1241" i="15"/>
  <c r="J1242" i="15"/>
  <c r="J1243" i="15"/>
  <c r="J1244" i="15"/>
  <c r="J1245" i="15"/>
  <c r="J1246" i="15"/>
  <c r="J1247" i="15"/>
  <c r="J1248" i="15"/>
  <c r="J1249" i="15"/>
  <c r="J1250" i="15"/>
  <c r="J1251" i="15"/>
  <c r="J1252" i="15"/>
  <c r="J1253" i="15"/>
  <c r="J1254" i="15"/>
  <c r="J1255" i="15"/>
  <c r="J1256" i="15"/>
  <c r="J1257" i="15"/>
  <c r="J1258" i="15"/>
  <c r="J1259" i="15"/>
  <c r="J1260" i="15"/>
  <c r="J1261" i="15"/>
  <c r="J1262" i="15"/>
  <c r="J1263" i="15"/>
  <c r="J1264" i="15"/>
  <c r="J1265" i="15"/>
  <c r="J1266" i="15"/>
  <c r="J1267" i="15"/>
  <c r="J1268" i="15"/>
  <c r="J1269" i="15"/>
  <c r="J1270" i="15"/>
  <c r="J1271" i="15"/>
  <c r="J1272" i="15"/>
  <c r="J1273" i="15"/>
  <c r="J1274" i="15"/>
  <c r="J1275" i="15"/>
  <c r="J1276" i="15"/>
  <c r="J1277" i="15"/>
  <c r="J1278" i="15"/>
  <c r="J1279" i="15"/>
  <c r="J1280" i="15"/>
  <c r="J1281" i="15"/>
  <c r="J1282" i="15"/>
  <c r="J1283" i="15"/>
  <c r="J1284" i="15"/>
  <c r="J1285" i="15"/>
  <c r="J1286" i="15"/>
  <c r="J1287" i="15"/>
  <c r="J1288" i="15"/>
  <c r="J1289" i="15"/>
  <c r="J1290" i="15"/>
  <c r="J1291" i="15"/>
  <c r="J1292" i="15"/>
  <c r="J1293" i="15"/>
  <c r="J1294" i="15"/>
  <c r="J1295" i="15"/>
  <c r="J1296" i="15"/>
  <c r="J1297" i="15"/>
  <c r="J1298" i="15"/>
  <c r="J1299" i="15"/>
  <c r="J1300" i="15"/>
  <c r="J1301" i="15"/>
  <c r="J1302" i="15"/>
  <c r="J1303" i="15"/>
  <c r="J1304" i="15"/>
  <c r="J1305" i="15"/>
  <c r="J1306" i="15"/>
  <c r="J1307" i="15"/>
  <c r="J1308" i="15"/>
  <c r="J1309" i="15"/>
  <c r="J1310" i="15"/>
  <c r="J1311" i="15"/>
  <c r="J1312" i="15"/>
  <c r="J1313" i="15"/>
  <c r="J1314" i="15"/>
  <c r="J1315" i="15"/>
  <c r="J1316" i="15"/>
  <c r="J1317" i="15"/>
  <c r="J1318" i="15"/>
  <c r="J1319" i="15"/>
  <c r="J1320" i="15"/>
  <c r="J1321" i="15"/>
  <c r="J1322" i="15"/>
  <c r="J1323" i="15"/>
  <c r="J1324" i="15"/>
  <c r="J1325" i="15"/>
  <c r="J1326" i="15"/>
  <c r="J1327" i="15"/>
  <c r="J1328" i="15"/>
  <c r="J1329" i="15"/>
  <c r="J1330" i="15"/>
  <c r="J1331" i="15"/>
  <c r="J1332" i="15"/>
  <c r="J1333" i="15"/>
  <c r="J1334" i="15"/>
  <c r="J1335" i="15"/>
  <c r="J1336" i="15"/>
  <c r="J1337" i="15"/>
  <c r="J1338" i="15"/>
  <c r="J1339" i="15"/>
  <c r="J1340" i="15"/>
  <c r="J1341" i="15"/>
  <c r="J1342" i="15"/>
  <c r="J1343" i="15"/>
  <c r="J1344" i="15"/>
  <c r="J1345" i="15"/>
  <c r="J1346" i="15"/>
  <c r="J1347" i="15"/>
  <c r="J1348" i="15"/>
  <c r="J1349" i="15"/>
  <c r="J1350" i="15"/>
  <c r="J1351" i="15"/>
  <c r="J1352" i="15"/>
  <c r="J1353" i="15"/>
  <c r="J1354" i="15"/>
  <c r="J1355" i="15"/>
  <c r="J1356" i="15"/>
  <c r="J1357" i="15"/>
  <c r="J1358" i="15"/>
  <c r="J1359" i="15"/>
  <c r="J1360" i="15"/>
  <c r="J1361" i="15"/>
  <c r="J1362" i="15"/>
  <c r="J1363" i="15"/>
  <c r="J1364" i="15"/>
  <c r="J1365" i="15"/>
  <c r="J1366" i="15"/>
  <c r="J1367" i="15"/>
  <c r="J1368" i="15"/>
  <c r="J1369" i="15"/>
  <c r="J1370" i="15"/>
  <c r="J1371" i="15"/>
  <c r="J1372" i="15"/>
  <c r="J1373" i="15"/>
  <c r="J1374" i="15"/>
  <c r="J1375" i="15"/>
  <c r="J1376" i="15"/>
  <c r="J1377" i="15"/>
  <c r="J1378" i="15"/>
  <c r="J1379" i="15"/>
  <c r="J1380" i="15"/>
  <c r="J1381" i="15"/>
  <c r="J1382" i="15"/>
  <c r="J1383" i="15"/>
  <c r="J1384" i="15"/>
  <c r="J1385" i="15"/>
  <c r="J1386" i="15"/>
  <c r="J1387" i="15"/>
  <c r="J1388" i="15"/>
  <c r="J1389" i="15"/>
  <c r="J1390" i="15"/>
  <c r="J1391" i="15"/>
  <c r="J1392" i="15"/>
  <c r="J1393" i="15"/>
  <c r="J1394" i="15"/>
  <c r="J1395" i="15"/>
  <c r="J1396" i="15"/>
  <c r="J1397" i="15"/>
  <c r="J1398" i="15"/>
  <c r="J1399" i="15"/>
  <c r="J1400" i="15"/>
  <c r="J1401" i="15"/>
  <c r="J1402" i="15"/>
  <c r="J1403" i="15"/>
  <c r="J1404" i="15"/>
  <c r="J1405" i="15"/>
  <c r="J1406" i="15"/>
  <c r="J1407" i="15"/>
  <c r="J1408" i="15"/>
  <c r="J1409" i="15"/>
  <c r="J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W34" i="15" s="1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W58" i="15" s="1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W98" i="15" s="1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W114" i="15" s="1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500" i="15"/>
  <c r="I501" i="15"/>
  <c r="I502" i="15"/>
  <c r="I503" i="15"/>
  <c r="I504" i="15"/>
  <c r="I505" i="15"/>
  <c r="I506" i="15"/>
  <c r="I507" i="15"/>
  <c r="I508" i="15"/>
  <c r="I509" i="15"/>
  <c r="I510" i="15"/>
  <c r="I511" i="15"/>
  <c r="I512" i="15"/>
  <c r="I513" i="15"/>
  <c r="I514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34" i="15"/>
  <c r="I535" i="15"/>
  <c r="I536" i="15"/>
  <c r="I537" i="15"/>
  <c r="I538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W568" i="15" s="1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630" i="15"/>
  <c r="I631" i="15"/>
  <c r="I632" i="15"/>
  <c r="I633" i="15"/>
  <c r="I634" i="15"/>
  <c r="I635" i="15"/>
  <c r="I636" i="15"/>
  <c r="I637" i="15"/>
  <c r="I638" i="15"/>
  <c r="I639" i="15"/>
  <c r="I640" i="15"/>
  <c r="I641" i="15"/>
  <c r="I642" i="15"/>
  <c r="I643" i="15"/>
  <c r="I644" i="15"/>
  <c r="I645" i="15"/>
  <c r="I646" i="15"/>
  <c r="I647" i="15"/>
  <c r="I648" i="15"/>
  <c r="I649" i="15"/>
  <c r="I650" i="15"/>
  <c r="I651" i="15"/>
  <c r="I652" i="15"/>
  <c r="I653" i="15"/>
  <c r="I654" i="15"/>
  <c r="I655" i="15"/>
  <c r="I656" i="15"/>
  <c r="I657" i="15"/>
  <c r="I658" i="15"/>
  <c r="I659" i="15"/>
  <c r="I660" i="15"/>
  <c r="I661" i="15"/>
  <c r="I662" i="15"/>
  <c r="I663" i="15"/>
  <c r="I664" i="15"/>
  <c r="I665" i="15"/>
  <c r="I666" i="15"/>
  <c r="I667" i="15"/>
  <c r="I668" i="15"/>
  <c r="I669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685" i="15"/>
  <c r="I686" i="15"/>
  <c r="I687" i="15"/>
  <c r="I688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W710" i="15" s="1"/>
  <c r="I711" i="15"/>
  <c r="I712" i="15"/>
  <c r="I713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810" i="15"/>
  <c r="I811" i="15"/>
  <c r="I812" i="15"/>
  <c r="I813" i="15"/>
  <c r="I814" i="15"/>
  <c r="I815" i="15"/>
  <c r="I816" i="15"/>
  <c r="I817" i="15"/>
  <c r="I818" i="15"/>
  <c r="I819" i="15"/>
  <c r="I820" i="15"/>
  <c r="I821" i="15"/>
  <c r="I822" i="15"/>
  <c r="I823" i="15"/>
  <c r="I824" i="15"/>
  <c r="I825" i="15"/>
  <c r="I826" i="15"/>
  <c r="I827" i="15"/>
  <c r="I828" i="15"/>
  <c r="I829" i="15"/>
  <c r="I830" i="15"/>
  <c r="I831" i="15"/>
  <c r="I832" i="15"/>
  <c r="I833" i="15"/>
  <c r="I834" i="15"/>
  <c r="I835" i="15"/>
  <c r="I836" i="15"/>
  <c r="I837" i="15"/>
  <c r="I838" i="15"/>
  <c r="I839" i="15"/>
  <c r="I840" i="15"/>
  <c r="I841" i="15"/>
  <c r="I842" i="15"/>
  <c r="I843" i="15"/>
  <c r="I844" i="15"/>
  <c r="I845" i="15"/>
  <c r="I846" i="15"/>
  <c r="I847" i="15"/>
  <c r="I848" i="15"/>
  <c r="I849" i="15"/>
  <c r="I850" i="15"/>
  <c r="I851" i="15"/>
  <c r="I852" i="15"/>
  <c r="I853" i="15"/>
  <c r="I854" i="15"/>
  <c r="I855" i="15"/>
  <c r="I856" i="15"/>
  <c r="I857" i="15"/>
  <c r="I858" i="15"/>
  <c r="I859" i="15"/>
  <c r="I860" i="15"/>
  <c r="I861" i="15"/>
  <c r="I862" i="15"/>
  <c r="I863" i="15"/>
  <c r="I864" i="15"/>
  <c r="I865" i="15"/>
  <c r="I866" i="15"/>
  <c r="I867" i="15"/>
  <c r="I868" i="15"/>
  <c r="I869" i="15"/>
  <c r="I870" i="15"/>
  <c r="I871" i="15"/>
  <c r="I872" i="15"/>
  <c r="I873" i="15"/>
  <c r="I874" i="15"/>
  <c r="I875" i="15"/>
  <c r="I876" i="15"/>
  <c r="I877" i="15"/>
  <c r="I878" i="15"/>
  <c r="I879" i="15"/>
  <c r="I880" i="15"/>
  <c r="I881" i="15"/>
  <c r="I882" i="15"/>
  <c r="I883" i="15"/>
  <c r="I884" i="15"/>
  <c r="I885" i="15"/>
  <c r="I886" i="15"/>
  <c r="I887" i="15"/>
  <c r="I888" i="15"/>
  <c r="I889" i="15"/>
  <c r="I890" i="15"/>
  <c r="I891" i="15"/>
  <c r="I892" i="15"/>
  <c r="I893" i="15"/>
  <c r="I894" i="15"/>
  <c r="I895" i="15"/>
  <c r="I896" i="15"/>
  <c r="I897" i="15"/>
  <c r="I898" i="15"/>
  <c r="I899" i="15"/>
  <c r="I900" i="15"/>
  <c r="I901" i="15"/>
  <c r="I902" i="15"/>
  <c r="I903" i="15"/>
  <c r="I904" i="15"/>
  <c r="I905" i="15"/>
  <c r="I906" i="15"/>
  <c r="I907" i="15"/>
  <c r="I908" i="15"/>
  <c r="I909" i="15"/>
  <c r="I910" i="15"/>
  <c r="I911" i="15"/>
  <c r="I912" i="15"/>
  <c r="I913" i="15"/>
  <c r="I914" i="15"/>
  <c r="I915" i="15"/>
  <c r="I916" i="15"/>
  <c r="I917" i="15"/>
  <c r="I918" i="15"/>
  <c r="I919" i="15"/>
  <c r="I920" i="15"/>
  <c r="I921" i="15"/>
  <c r="I922" i="15"/>
  <c r="I923" i="15"/>
  <c r="I924" i="15"/>
  <c r="I925" i="15"/>
  <c r="I926" i="15"/>
  <c r="I927" i="15"/>
  <c r="I928" i="15"/>
  <c r="I929" i="15"/>
  <c r="I930" i="15"/>
  <c r="I931" i="15"/>
  <c r="I932" i="15"/>
  <c r="I933" i="15"/>
  <c r="I934" i="15"/>
  <c r="I935" i="15"/>
  <c r="I936" i="15"/>
  <c r="I937" i="15"/>
  <c r="I938" i="15"/>
  <c r="I939" i="15"/>
  <c r="I940" i="15"/>
  <c r="I941" i="15"/>
  <c r="I942" i="15"/>
  <c r="I943" i="15"/>
  <c r="I944" i="15"/>
  <c r="I945" i="15"/>
  <c r="I946" i="15"/>
  <c r="I947" i="15"/>
  <c r="I948" i="15"/>
  <c r="I949" i="15"/>
  <c r="I950" i="15"/>
  <c r="I951" i="15"/>
  <c r="I952" i="15"/>
  <c r="I953" i="15"/>
  <c r="I954" i="15"/>
  <c r="I955" i="15"/>
  <c r="I956" i="15"/>
  <c r="I957" i="15"/>
  <c r="I958" i="15"/>
  <c r="I959" i="15"/>
  <c r="I960" i="15"/>
  <c r="I961" i="15"/>
  <c r="I962" i="15"/>
  <c r="I963" i="15"/>
  <c r="I964" i="15"/>
  <c r="I965" i="15"/>
  <c r="I966" i="15"/>
  <c r="I967" i="15"/>
  <c r="I968" i="15"/>
  <c r="I969" i="15"/>
  <c r="I970" i="15"/>
  <c r="I971" i="15"/>
  <c r="I972" i="15"/>
  <c r="I973" i="15"/>
  <c r="I974" i="15"/>
  <c r="I975" i="15"/>
  <c r="I976" i="15"/>
  <c r="I977" i="15"/>
  <c r="I978" i="15"/>
  <c r="I979" i="15"/>
  <c r="I980" i="15"/>
  <c r="I981" i="15"/>
  <c r="I982" i="15"/>
  <c r="I983" i="15"/>
  <c r="I984" i="15"/>
  <c r="I985" i="15"/>
  <c r="I986" i="15"/>
  <c r="I987" i="15"/>
  <c r="I988" i="15"/>
  <c r="I989" i="15"/>
  <c r="I990" i="15"/>
  <c r="I991" i="15"/>
  <c r="I992" i="15"/>
  <c r="I993" i="15"/>
  <c r="I994" i="15"/>
  <c r="I995" i="15"/>
  <c r="I996" i="15"/>
  <c r="I997" i="15"/>
  <c r="I998" i="15"/>
  <c r="I999" i="15"/>
  <c r="I1000" i="15"/>
  <c r="I1001" i="15"/>
  <c r="I1002" i="15"/>
  <c r="I1003" i="15"/>
  <c r="I1004" i="15"/>
  <c r="I1005" i="15"/>
  <c r="I1006" i="15"/>
  <c r="I1007" i="15"/>
  <c r="I1008" i="15"/>
  <c r="I1009" i="15"/>
  <c r="I1010" i="15"/>
  <c r="I1011" i="15"/>
  <c r="I1012" i="15"/>
  <c r="I1013" i="15"/>
  <c r="I1014" i="15"/>
  <c r="I1015" i="15"/>
  <c r="I1016" i="15"/>
  <c r="I1017" i="15"/>
  <c r="I1018" i="15"/>
  <c r="I1019" i="15"/>
  <c r="I1020" i="15"/>
  <c r="I1021" i="15"/>
  <c r="I1022" i="15"/>
  <c r="I1023" i="15"/>
  <c r="I1024" i="15"/>
  <c r="I1025" i="15"/>
  <c r="I1026" i="15"/>
  <c r="I1027" i="15"/>
  <c r="I1028" i="15"/>
  <c r="I1029" i="15"/>
  <c r="I1030" i="15"/>
  <c r="I1031" i="15"/>
  <c r="I1032" i="15"/>
  <c r="I1033" i="15"/>
  <c r="I1034" i="15"/>
  <c r="I1035" i="15"/>
  <c r="I1036" i="15"/>
  <c r="I1037" i="15"/>
  <c r="I1038" i="15"/>
  <c r="I1039" i="15"/>
  <c r="I1040" i="15"/>
  <c r="I1041" i="15"/>
  <c r="I1042" i="15"/>
  <c r="I1043" i="15"/>
  <c r="I1044" i="15"/>
  <c r="I1045" i="15"/>
  <c r="I1046" i="15"/>
  <c r="I1047" i="15"/>
  <c r="I1048" i="15"/>
  <c r="I1049" i="15"/>
  <c r="I1050" i="15"/>
  <c r="I1051" i="15"/>
  <c r="I1052" i="15"/>
  <c r="I1053" i="15"/>
  <c r="I1054" i="15"/>
  <c r="I1055" i="15"/>
  <c r="I1056" i="15"/>
  <c r="I1057" i="15"/>
  <c r="I1058" i="15"/>
  <c r="I1059" i="15"/>
  <c r="I1060" i="15"/>
  <c r="I1061" i="15"/>
  <c r="I1062" i="15"/>
  <c r="I1063" i="15"/>
  <c r="I1064" i="15"/>
  <c r="I1065" i="15"/>
  <c r="I1066" i="15"/>
  <c r="I1067" i="15"/>
  <c r="I1068" i="15"/>
  <c r="I1069" i="15"/>
  <c r="I1070" i="15"/>
  <c r="I1071" i="15"/>
  <c r="I1072" i="15"/>
  <c r="I1073" i="15"/>
  <c r="I1074" i="15"/>
  <c r="I1075" i="15"/>
  <c r="I1076" i="15"/>
  <c r="I1077" i="15"/>
  <c r="I1078" i="15"/>
  <c r="I1079" i="15"/>
  <c r="I1080" i="15"/>
  <c r="I1081" i="15"/>
  <c r="I1082" i="15"/>
  <c r="I1083" i="15"/>
  <c r="I1084" i="15"/>
  <c r="I1085" i="15"/>
  <c r="I1086" i="15"/>
  <c r="I1087" i="15"/>
  <c r="I1088" i="15"/>
  <c r="I1089" i="15"/>
  <c r="I1090" i="15"/>
  <c r="I1091" i="15"/>
  <c r="I1092" i="15"/>
  <c r="I1093" i="15"/>
  <c r="I1094" i="15"/>
  <c r="I1095" i="15"/>
  <c r="I1096" i="15"/>
  <c r="I1097" i="15"/>
  <c r="I1098" i="15"/>
  <c r="I1099" i="15"/>
  <c r="I1100" i="15"/>
  <c r="I1101" i="15"/>
  <c r="I1102" i="15"/>
  <c r="I1103" i="15"/>
  <c r="I1104" i="15"/>
  <c r="I1105" i="15"/>
  <c r="I1106" i="15"/>
  <c r="I1107" i="15"/>
  <c r="I1108" i="15"/>
  <c r="I1109" i="15"/>
  <c r="I1110" i="15"/>
  <c r="I1111" i="15"/>
  <c r="I1112" i="15"/>
  <c r="I1113" i="15"/>
  <c r="I1114" i="15"/>
  <c r="I1115" i="15"/>
  <c r="I1116" i="15"/>
  <c r="I1117" i="15"/>
  <c r="I1118" i="15"/>
  <c r="I1119" i="15"/>
  <c r="I1120" i="15"/>
  <c r="I1121" i="15"/>
  <c r="I1122" i="15"/>
  <c r="I1123" i="15"/>
  <c r="I1124" i="15"/>
  <c r="I1125" i="15"/>
  <c r="I1126" i="15"/>
  <c r="I1127" i="15"/>
  <c r="I1128" i="15"/>
  <c r="I1129" i="15"/>
  <c r="I1130" i="15"/>
  <c r="I1131" i="15"/>
  <c r="I1132" i="15"/>
  <c r="I1133" i="15"/>
  <c r="I1134" i="15"/>
  <c r="I1135" i="15"/>
  <c r="I1136" i="15"/>
  <c r="I1137" i="15"/>
  <c r="I1138" i="15"/>
  <c r="I1139" i="15"/>
  <c r="I1140" i="15"/>
  <c r="I1141" i="15"/>
  <c r="I1142" i="15"/>
  <c r="I1143" i="15"/>
  <c r="I1144" i="15"/>
  <c r="I1145" i="15"/>
  <c r="I1146" i="15"/>
  <c r="I1147" i="15"/>
  <c r="I1148" i="15"/>
  <c r="I1149" i="15"/>
  <c r="I1150" i="15"/>
  <c r="I1151" i="15"/>
  <c r="I1152" i="15"/>
  <c r="I1153" i="15"/>
  <c r="I1154" i="15"/>
  <c r="I1155" i="15"/>
  <c r="I1156" i="15"/>
  <c r="I1157" i="15"/>
  <c r="I1158" i="15"/>
  <c r="I1159" i="15"/>
  <c r="I1160" i="15"/>
  <c r="I1161" i="15"/>
  <c r="I1162" i="15"/>
  <c r="I1163" i="15"/>
  <c r="I1164" i="15"/>
  <c r="I1165" i="15"/>
  <c r="I1166" i="15"/>
  <c r="I1167" i="15"/>
  <c r="I1168" i="15"/>
  <c r="I1169" i="15"/>
  <c r="I1170" i="15"/>
  <c r="I1171" i="15"/>
  <c r="I1172" i="15"/>
  <c r="I1173" i="15"/>
  <c r="I1174" i="15"/>
  <c r="I1175" i="15"/>
  <c r="I1176" i="15"/>
  <c r="I1177" i="15"/>
  <c r="I1178" i="15"/>
  <c r="I1179" i="15"/>
  <c r="I1180" i="15"/>
  <c r="I1181" i="15"/>
  <c r="I1182" i="15"/>
  <c r="I1183" i="15"/>
  <c r="I1184" i="15"/>
  <c r="I1185" i="15"/>
  <c r="I1186" i="15"/>
  <c r="I1187" i="15"/>
  <c r="I1188" i="15"/>
  <c r="I1189" i="15"/>
  <c r="I1190" i="15"/>
  <c r="I1191" i="15"/>
  <c r="I1192" i="15"/>
  <c r="I1193" i="15"/>
  <c r="I1194" i="15"/>
  <c r="I1195" i="15"/>
  <c r="I1196" i="15"/>
  <c r="I1197" i="15"/>
  <c r="I1198" i="15"/>
  <c r="I1199" i="15"/>
  <c r="I1200" i="15"/>
  <c r="I1201" i="15"/>
  <c r="I1202" i="15"/>
  <c r="I1203" i="15"/>
  <c r="I1204" i="15"/>
  <c r="I1205" i="15"/>
  <c r="I1206" i="15"/>
  <c r="I1207" i="15"/>
  <c r="I1208" i="15"/>
  <c r="I1209" i="15"/>
  <c r="I1210" i="15"/>
  <c r="I1211" i="15"/>
  <c r="I1212" i="15"/>
  <c r="I1213" i="15"/>
  <c r="I1214" i="15"/>
  <c r="I1215" i="15"/>
  <c r="I1216" i="15"/>
  <c r="I1217" i="15"/>
  <c r="I1218" i="15"/>
  <c r="I1219" i="15"/>
  <c r="I1220" i="15"/>
  <c r="I1221" i="15"/>
  <c r="I1222" i="15"/>
  <c r="I1223" i="15"/>
  <c r="I1224" i="15"/>
  <c r="I1225" i="15"/>
  <c r="I1226" i="15"/>
  <c r="I1227" i="15"/>
  <c r="I1228" i="15"/>
  <c r="I1229" i="15"/>
  <c r="I1230" i="15"/>
  <c r="I1231" i="15"/>
  <c r="I1232" i="15"/>
  <c r="I1233" i="15"/>
  <c r="I1234" i="15"/>
  <c r="I1235" i="15"/>
  <c r="I1236" i="15"/>
  <c r="I1237" i="15"/>
  <c r="I1238" i="15"/>
  <c r="I1239" i="15"/>
  <c r="I1240" i="15"/>
  <c r="I1241" i="15"/>
  <c r="I1242" i="15"/>
  <c r="I1243" i="15"/>
  <c r="I1244" i="15"/>
  <c r="I1245" i="15"/>
  <c r="I1246" i="15"/>
  <c r="I1247" i="15"/>
  <c r="I1248" i="15"/>
  <c r="I1249" i="15"/>
  <c r="I1250" i="15"/>
  <c r="I1251" i="15"/>
  <c r="I1252" i="15"/>
  <c r="I1253" i="15"/>
  <c r="I1254" i="15"/>
  <c r="I1255" i="15"/>
  <c r="I1256" i="15"/>
  <c r="I1257" i="15"/>
  <c r="I1258" i="15"/>
  <c r="I1259" i="15"/>
  <c r="I1260" i="15"/>
  <c r="I1261" i="15"/>
  <c r="I1262" i="15"/>
  <c r="I1263" i="15"/>
  <c r="I1264" i="15"/>
  <c r="I1265" i="15"/>
  <c r="I1266" i="15"/>
  <c r="I1267" i="15"/>
  <c r="I1268" i="15"/>
  <c r="I1269" i="15"/>
  <c r="I1270" i="15"/>
  <c r="I1271" i="15"/>
  <c r="I1272" i="15"/>
  <c r="I1273" i="15"/>
  <c r="I1274" i="15"/>
  <c r="I1275" i="15"/>
  <c r="I1276" i="15"/>
  <c r="I1277" i="15"/>
  <c r="I1278" i="15"/>
  <c r="I1279" i="15"/>
  <c r="I1280" i="15"/>
  <c r="I1281" i="15"/>
  <c r="I1282" i="15"/>
  <c r="I1283" i="15"/>
  <c r="I1284" i="15"/>
  <c r="I1285" i="15"/>
  <c r="I1286" i="15"/>
  <c r="I1287" i="15"/>
  <c r="I1288" i="15"/>
  <c r="I1289" i="15"/>
  <c r="I1290" i="15"/>
  <c r="I1291" i="15"/>
  <c r="I1292" i="15"/>
  <c r="I1293" i="15"/>
  <c r="I1294" i="15"/>
  <c r="I1295" i="15"/>
  <c r="I1296" i="15"/>
  <c r="I1297" i="15"/>
  <c r="I1298" i="15"/>
  <c r="I1299" i="15"/>
  <c r="I1300" i="15"/>
  <c r="I1301" i="15"/>
  <c r="I1302" i="15"/>
  <c r="I1303" i="15"/>
  <c r="I1304" i="15"/>
  <c r="I1305" i="15"/>
  <c r="I1306" i="15"/>
  <c r="I1307" i="15"/>
  <c r="I1308" i="15"/>
  <c r="I1309" i="15"/>
  <c r="I1310" i="15"/>
  <c r="I1311" i="15"/>
  <c r="I1312" i="15"/>
  <c r="I1313" i="15"/>
  <c r="I1314" i="15"/>
  <c r="I1315" i="15"/>
  <c r="I1316" i="15"/>
  <c r="I1317" i="15"/>
  <c r="I1318" i="15"/>
  <c r="I1319" i="15"/>
  <c r="I1320" i="15"/>
  <c r="I1321" i="15"/>
  <c r="I1322" i="15"/>
  <c r="I1323" i="15"/>
  <c r="I1324" i="15"/>
  <c r="I1325" i="15"/>
  <c r="I1326" i="15"/>
  <c r="I1327" i="15"/>
  <c r="I1328" i="15"/>
  <c r="I1329" i="15"/>
  <c r="I1330" i="15"/>
  <c r="I1331" i="15"/>
  <c r="I1332" i="15"/>
  <c r="I1333" i="15"/>
  <c r="I1334" i="15"/>
  <c r="I1335" i="15"/>
  <c r="I1336" i="15"/>
  <c r="I1337" i="15"/>
  <c r="I1338" i="15"/>
  <c r="I1339" i="15"/>
  <c r="I1340" i="15"/>
  <c r="I1341" i="15"/>
  <c r="I1342" i="15"/>
  <c r="I1343" i="15"/>
  <c r="I1344" i="15"/>
  <c r="I1345" i="15"/>
  <c r="I1346" i="15"/>
  <c r="I1347" i="15"/>
  <c r="I1348" i="15"/>
  <c r="I1349" i="15"/>
  <c r="I1350" i="15"/>
  <c r="I1351" i="15"/>
  <c r="I1352" i="15"/>
  <c r="I1353" i="15"/>
  <c r="I1354" i="15"/>
  <c r="I1355" i="15"/>
  <c r="I1356" i="15"/>
  <c r="I1357" i="15"/>
  <c r="I1358" i="15"/>
  <c r="I1359" i="15"/>
  <c r="I1360" i="15"/>
  <c r="I1361" i="15"/>
  <c r="I1362" i="15"/>
  <c r="I1363" i="15"/>
  <c r="I1364" i="15"/>
  <c r="I1365" i="15"/>
  <c r="I1366" i="15"/>
  <c r="I1367" i="15"/>
  <c r="I1368" i="15"/>
  <c r="I1369" i="15"/>
  <c r="I1370" i="15"/>
  <c r="I1371" i="15"/>
  <c r="I1372" i="15"/>
  <c r="I1373" i="15"/>
  <c r="I1374" i="15"/>
  <c r="I1375" i="15"/>
  <c r="I1376" i="15"/>
  <c r="I1377" i="15"/>
  <c r="I1378" i="15"/>
  <c r="I1379" i="15"/>
  <c r="I1380" i="15"/>
  <c r="I1381" i="15"/>
  <c r="I1382" i="15"/>
  <c r="I1383" i="15"/>
  <c r="I1384" i="15"/>
  <c r="I1385" i="15"/>
  <c r="I1386" i="15"/>
  <c r="I1387" i="15"/>
  <c r="I1388" i="15"/>
  <c r="I1389" i="15"/>
  <c r="I1390" i="15"/>
  <c r="I1391" i="15"/>
  <c r="I1392" i="15"/>
  <c r="I1393" i="15"/>
  <c r="I1394" i="15"/>
  <c r="I1395" i="15"/>
  <c r="I1396" i="15"/>
  <c r="I1397" i="15"/>
  <c r="I1398" i="15"/>
  <c r="I1399" i="15"/>
  <c r="I1400" i="15"/>
  <c r="I1401" i="15"/>
  <c r="I1402" i="15"/>
  <c r="I1403" i="15"/>
  <c r="I1404" i="15"/>
  <c r="I1405" i="15"/>
  <c r="I1406" i="15"/>
  <c r="I1407" i="15"/>
  <c r="I1408" i="15"/>
  <c r="I1409" i="15"/>
  <c r="I2" i="15"/>
  <c r="N1409" i="15"/>
  <c r="M1409" i="15"/>
  <c r="N1408" i="15"/>
  <c r="M1408" i="15"/>
  <c r="N1407" i="15"/>
  <c r="M1407" i="15"/>
  <c r="N1406" i="15"/>
  <c r="M1406" i="15"/>
  <c r="N1405" i="15"/>
  <c r="M1405" i="15"/>
  <c r="N1404" i="15"/>
  <c r="M1404" i="15"/>
  <c r="N1403" i="15"/>
  <c r="M1403" i="15"/>
  <c r="N1402" i="15"/>
  <c r="M1402" i="15"/>
  <c r="N1401" i="15"/>
  <c r="M1401" i="15"/>
  <c r="N1400" i="15"/>
  <c r="M1400" i="15"/>
  <c r="N1399" i="15"/>
  <c r="M1399" i="15"/>
  <c r="N1398" i="15"/>
  <c r="M1398" i="15"/>
  <c r="N1397" i="15"/>
  <c r="M1397" i="15"/>
  <c r="N1396" i="15"/>
  <c r="M1396" i="15"/>
  <c r="N1395" i="15"/>
  <c r="M1395" i="15"/>
  <c r="N1394" i="15"/>
  <c r="M1394" i="15"/>
  <c r="N1393" i="15"/>
  <c r="M1393" i="15"/>
  <c r="N1392" i="15"/>
  <c r="M1392" i="15"/>
  <c r="N1391" i="15"/>
  <c r="M1391" i="15"/>
  <c r="N1390" i="15"/>
  <c r="M1390" i="15"/>
  <c r="N1389" i="15"/>
  <c r="M1389" i="15"/>
  <c r="N1388" i="15"/>
  <c r="M1388" i="15"/>
  <c r="N1387" i="15"/>
  <c r="M1387" i="15"/>
  <c r="N1386" i="15"/>
  <c r="M1386" i="15"/>
  <c r="N1385" i="15"/>
  <c r="M1385" i="15"/>
  <c r="N1384" i="15"/>
  <c r="M1384" i="15"/>
  <c r="N1383" i="15"/>
  <c r="M1383" i="15"/>
  <c r="N1382" i="15"/>
  <c r="M1382" i="15"/>
  <c r="N1381" i="15"/>
  <c r="M1381" i="15"/>
  <c r="N1380" i="15"/>
  <c r="M1380" i="15"/>
  <c r="N1379" i="15"/>
  <c r="M1379" i="15"/>
  <c r="N1378" i="15"/>
  <c r="M1378" i="15"/>
  <c r="N1377" i="15"/>
  <c r="M1377" i="15"/>
  <c r="N1376" i="15"/>
  <c r="M1376" i="15"/>
  <c r="N1375" i="15"/>
  <c r="M1375" i="15"/>
  <c r="N1374" i="15"/>
  <c r="M1374" i="15"/>
  <c r="N1373" i="15"/>
  <c r="M1373" i="15"/>
  <c r="N1372" i="15"/>
  <c r="M1372" i="15"/>
  <c r="N1371" i="15"/>
  <c r="M1371" i="15"/>
  <c r="N1370" i="15"/>
  <c r="M1370" i="15"/>
  <c r="N1369" i="15"/>
  <c r="M1369" i="15"/>
  <c r="N1368" i="15"/>
  <c r="M1368" i="15"/>
  <c r="N1367" i="15"/>
  <c r="M1367" i="15"/>
  <c r="N1366" i="15"/>
  <c r="M1366" i="15"/>
  <c r="N1365" i="15"/>
  <c r="M1365" i="15"/>
  <c r="N1364" i="15"/>
  <c r="M1364" i="15"/>
  <c r="N1363" i="15"/>
  <c r="M1363" i="15"/>
  <c r="N1362" i="15"/>
  <c r="M1362" i="15"/>
  <c r="N1361" i="15"/>
  <c r="M1361" i="15"/>
  <c r="N1360" i="15"/>
  <c r="M1360" i="15"/>
  <c r="N1359" i="15"/>
  <c r="M1359" i="15"/>
  <c r="N1358" i="15"/>
  <c r="M1358" i="15"/>
  <c r="N1357" i="15"/>
  <c r="M1357" i="15"/>
  <c r="N1356" i="15"/>
  <c r="M1356" i="15"/>
  <c r="N1355" i="15"/>
  <c r="M1355" i="15"/>
  <c r="N1354" i="15"/>
  <c r="M1354" i="15"/>
  <c r="N1353" i="15"/>
  <c r="M1353" i="15"/>
  <c r="N1352" i="15"/>
  <c r="M1352" i="15"/>
  <c r="N1351" i="15"/>
  <c r="M1351" i="15"/>
  <c r="N1350" i="15"/>
  <c r="M1350" i="15"/>
  <c r="N1349" i="15"/>
  <c r="M1349" i="15"/>
  <c r="N1348" i="15"/>
  <c r="M1348" i="15"/>
  <c r="N1347" i="15"/>
  <c r="M1347" i="15"/>
  <c r="N1346" i="15"/>
  <c r="M1346" i="15"/>
  <c r="N1345" i="15"/>
  <c r="M1345" i="15"/>
  <c r="N1344" i="15"/>
  <c r="M1344" i="15"/>
  <c r="N1343" i="15"/>
  <c r="M1343" i="15"/>
  <c r="N1342" i="15"/>
  <c r="M1342" i="15"/>
  <c r="N1341" i="15"/>
  <c r="M1341" i="15"/>
  <c r="N1340" i="15"/>
  <c r="M1340" i="15"/>
  <c r="N1339" i="15"/>
  <c r="M1339" i="15"/>
  <c r="N1338" i="15"/>
  <c r="M1338" i="15"/>
  <c r="N1337" i="15"/>
  <c r="M1337" i="15"/>
  <c r="N1336" i="15"/>
  <c r="M1336" i="15"/>
  <c r="N1335" i="15"/>
  <c r="M1335" i="15"/>
  <c r="N1334" i="15"/>
  <c r="M1334" i="15"/>
  <c r="N1333" i="15"/>
  <c r="M1333" i="15"/>
  <c r="N1332" i="15"/>
  <c r="M1332" i="15"/>
  <c r="N1331" i="15"/>
  <c r="M1331" i="15"/>
  <c r="N1330" i="15"/>
  <c r="M1330" i="15"/>
  <c r="N1329" i="15"/>
  <c r="M1329" i="15"/>
  <c r="N1328" i="15"/>
  <c r="M1328" i="15"/>
  <c r="N1327" i="15"/>
  <c r="M1327" i="15"/>
  <c r="N1326" i="15"/>
  <c r="M1326" i="15"/>
  <c r="N1325" i="15"/>
  <c r="M1325" i="15"/>
  <c r="N1324" i="15"/>
  <c r="M1324" i="15"/>
  <c r="N1323" i="15"/>
  <c r="M1323" i="15"/>
  <c r="N1322" i="15"/>
  <c r="M1322" i="15"/>
  <c r="N1321" i="15"/>
  <c r="M1321" i="15"/>
  <c r="N1320" i="15"/>
  <c r="M1320" i="15"/>
  <c r="N1319" i="15"/>
  <c r="M1319" i="15"/>
  <c r="N1318" i="15"/>
  <c r="M1318" i="15"/>
  <c r="N1317" i="15"/>
  <c r="M1317" i="15"/>
  <c r="N1316" i="15"/>
  <c r="M1316" i="15"/>
  <c r="N1315" i="15"/>
  <c r="M1315" i="15"/>
  <c r="N1314" i="15"/>
  <c r="M1314" i="15"/>
  <c r="N1313" i="15"/>
  <c r="M1313" i="15"/>
  <c r="N1312" i="15"/>
  <c r="M1312" i="15"/>
  <c r="N1311" i="15"/>
  <c r="M1311" i="15"/>
  <c r="N1310" i="15"/>
  <c r="M1310" i="15"/>
  <c r="N1309" i="15"/>
  <c r="M1309" i="15"/>
  <c r="N1308" i="15"/>
  <c r="M1308" i="15"/>
  <c r="N1307" i="15"/>
  <c r="M1307" i="15"/>
  <c r="N1306" i="15"/>
  <c r="M1306" i="15"/>
  <c r="N1305" i="15"/>
  <c r="M1305" i="15"/>
  <c r="N1304" i="15"/>
  <c r="M1304" i="15"/>
  <c r="N1303" i="15"/>
  <c r="M1303" i="15"/>
  <c r="N1302" i="15"/>
  <c r="M1302" i="15"/>
  <c r="N1301" i="15"/>
  <c r="M1301" i="15"/>
  <c r="N1300" i="15"/>
  <c r="M1300" i="15"/>
  <c r="N1299" i="15"/>
  <c r="M1299" i="15"/>
  <c r="N1298" i="15"/>
  <c r="M1298" i="15"/>
  <c r="N1297" i="15"/>
  <c r="M1297" i="15"/>
  <c r="N1296" i="15"/>
  <c r="M1296" i="15"/>
  <c r="N1295" i="15"/>
  <c r="M1295" i="15"/>
  <c r="N1294" i="15"/>
  <c r="M1294" i="15"/>
  <c r="N1293" i="15"/>
  <c r="M1293" i="15"/>
  <c r="N1292" i="15"/>
  <c r="M1292" i="15"/>
  <c r="N1291" i="15"/>
  <c r="M1291" i="15"/>
  <c r="N1290" i="15"/>
  <c r="M1290" i="15"/>
  <c r="N1289" i="15"/>
  <c r="M1289" i="15"/>
  <c r="N1288" i="15"/>
  <c r="M1288" i="15"/>
  <c r="N1287" i="15"/>
  <c r="M1287" i="15"/>
  <c r="N1286" i="15"/>
  <c r="M1286" i="15"/>
  <c r="N1285" i="15"/>
  <c r="M1285" i="15"/>
  <c r="N1284" i="15"/>
  <c r="M1284" i="15"/>
  <c r="N1283" i="15"/>
  <c r="M1283" i="15"/>
  <c r="N1282" i="15"/>
  <c r="M1282" i="15"/>
  <c r="N1281" i="15"/>
  <c r="M1281" i="15"/>
  <c r="N1280" i="15"/>
  <c r="M1280" i="15"/>
  <c r="N1279" i="15"/>
  <c r="M1279" i="15"/>
  <c r="N1278" i="15"/>
  <c r="M1278" i="15"/>
  <c r="N1277" i="15"/>
  <c r="M1277" i="15"/>
  <c r="N1276" i="15"/>
  <c r="M1276" i="15"/>
  <c r="N1275" i="15"/>
  <c r="M1275" i="15"/>
  <c r="N1274" i="15"/>
  <c r="M1274" i="15"/>
  <c r="N1273" i="15"/>
  <c r="M1273" i="15"/>
  <c r="N1272" i="15"/>
  <c r="M1272" i="15"/>
  <c r="N1271" i="15"/>
  <c r="M1271" i="15"/>
  <c r="N1270" i="15"/>
  <c r="M1270" i="15"/>
  <c r="N1269" i="15"/>
  <c r="M1269" i="15"/>
  <c r="N1268" i="15"/>
  <c r="M1268" i="15"/>
  <c r="N1267" i="15"/>
  <c r="M1267" i="15"/>
  <c r="N1266" i="15"/>
  <c r="M1266" i="15"/>
  <c r="N1265" i="15"/>
  <c r="M1265" i="15"/>
  <c r="N1264" i="15"/>
  <c r="M1264" i="15"/>
  <c r="N1263" i="15"/>
  <c r="M1263" i="15"/>
  <c r="N1262" i="15"/>
  <c r="M1262" i="15"/>
  <c r="N1261" i="15"/>
  <c r="M1261" i="15"/>
  <c r="N1260" i="15"/>
  <c r="M1260" i="15"/>
  <c r="N1259" i="15"/>
  <c r="M1259" i="15"/>
  <c r="N1258" i="15"/>
  <c r="M1258" i="15"/>
  <c r="N1257" i="15"/>
  <c r="M1257" i="15"/>
  <c r="N1256" i="15"/>
  <c r="M1256" i="15"/>
  <c r="N1255" i="15"/>
  <c r="M1255" i="15"/>
  <c r="N1254" i="15"/>
  <c r="M1254" i="15"/>
  <c r="N1253" i="15"/>
  <c r="M1253" i="15"/>
  <c r="N1252" i="15"/>
  <c r="M1252" i="15"/>
  <c r="N1251" i="15"/>
  <c r="M1251" i="15"/>
  <c r="N1250" i="15"/>
  <c r="M1250" i="15"/>
  <c r="N1249" i="15"/>
  <c r="M1249" i="15"/>
  <c r="N1248" i="15"/>
  <c r="M1248" i="15"/>
  <c r="N1247" i="15"/>
  <c r="M1247" i="15"/>
  <c r="N1246" i="15"/>
  <c r="M1246" i="15"/>
  <c r="N1245" i="15"/>
  <c r="M1245" i="15"/>
  <c r="N1244" i="15"/>
  <c r="M1244" i="15"/>
  <c r="N1243" i="15"/>
  <c r="M1243" i="15"/>
  <c r="N1242" i="15"/>
  <c r="M1242" i="15"/>
  <c r="N1241" i="15"/>
  <c r="M1241" i="15"/>
  <c r="N1240" i="15"/>
  <c r="M1240" i="15"/>
  <c r="N1239" i="15"/>
  <c r="M1239" i="15"/>
  <c r="N1238" i="15"/>
  <c r="M1238" i="15"/>
  <c r="N1237" i="15"/>
  <c r="M1237" i="15"/>
  <c r="N1236" i="15"/>
  <c r="M1236" i="15"/>
  <c r="N1235" i="15"/>
  <c r="M1235" i="15"/>
  <c r="N1234" i="15"/>
  <c r="M1234" i="15"/>
  <c r="N1233" i="15"/>
  <c r="M1233" i="15"/>
  <c r="N1232" i="15"/>
  <c r="M1232" i="15"/>
  <c r="N1231" i="15"/>
  <c r="M1231" i="15"/>
  <c r="N1230" i="15"/>
  <c r="M1230" i="15"/>
  <c r="N1229" i="15"/>
  <c r="M1229" i="15"/>
  <c r="N1228" i="15"/>
  <c r="M1228" i="15"/>
  <c r="N1227" i="15"/>
  <c r="M1227" i="15"/>
  <c r="N1226" i="15"/>
  <c r="M1226" i="15"/>
  <c r="N1225" i="15"/>
  <c r="M1225" i="15"/>
  <c r="N1224" i="15"/>
  <c r="M1224" i="15"/>
  <c r="N1223" i="15"/>
  <c r="M1223" i="15"/>
  <c r="N1222" i="15"/>
  <c r="M1222" i="15"/>
  <c r="N1221" i="15"/>
  <c r="M1221" i="15"/>
  <c r="N1220" i="15"/>
  <c r="M1220" i="15"/>
  <c r="N1219" i="15"/>
  <c r="M1219" i="15"/>
  <c r="N1218" i="15"/>
  <c r="M1218" i="15"/>
  <c r="N1217" i="15"/>
  <c r="M1217" i="15"/>
  <c r="N1216" i="15"/>
  <c r="M1216" i="15"/>
  <c r="N1215" i="15"/>
  <c r="M1215" i="15"/>
  <c r="N1214" i="15"/>
  <c r="M1214" i="15"/>
  <c r="N1213" i="15"/>
  <c r="M1213" i="15"/>
  <c r="N1212" i="15"/>
  <c r="M1212" i="15"/>
  <c r="N1211" i="15"/>
  <c r="M1211" i="15"/>
  <c r="N1210" i="15"/>
  <c r="M1210" i="15"/>
  <c r="N1209" i="15"/>
  <c r="M1209" i="15"/>
  <c r="N1208" i="15"/>
  <c r="M1208" i="15"/>
  <c r="N1207" i="15"/>
  <c r="M1207" i="15"/>
  <c r="N1206" i="15"/>
  <c r="M1206" i="15"/>
  <c r="N1205" i="15"/>
  <c r="M1205" i="15"/>
  <c r="N1204" i="15"/>
  <c r="M1204" i="15"/>
  <c r="N1203" i="15"/>
  <c r="M1203" i="15"/>
  <c r="N1202" i="15"/>
  <c r="M1202" i="15"/>
  <c r="N1201" i="15"/>
  <c r="M1201" i="15"/>
  <c r="N1200" i="15"/>
  <c r="M1200" i="15"/>
  <c r="N1199" i="15"/>
  <c r="M1199" i="15"/>
  <c r="N1198" i="15"/>
  <c r="M1198" i="15"/>
  <c r="N1197" i="15"/>
  <c r="M1197" i="15"/>
  <c r="N1196" i="15"/>
  <c r="M1196" i="15"/>
  <c r="N1195" i="15"/>
  <c r="M1195" i="15"/>
  <c r="N1194" i="15"/>
  <c r="M1194" i="15"/>
  <c r="N1193" i="15"/>
  <c r="M1193" i="15"/>
  <c r="N1192" i="15"/>
  <c r="M1192" i="15"/>
  <c r="N1191" i="15"/>
  <c r="M1191" i="15"/>
  <c r="N1190" i="15"/>
  <c r="M1190" i="15"/>
  <c r="N1189" i="15"/>
  <c r="M1189" i="15"/>
  <c r="N1188" i="15"/>
  <c r="M1188" i="15"/>
  <c r="N1187" i="15"/>
  <c r="M1187" i="15"/>
  <c r="N1186" i="15"/>
  <c r="M1186" i="15"/>
  <c r="N1185" i="15"/>
  <c r="M1185" i="15"/>
  <c r="N1184" i="15"/>
  <c r="M1184" i="15"/>
  <c r="N1183" i="15"/>
  <c r="M1183" i="15"/>
  <c r="N1182" i="15"/>
  <c r="M1182" i="15"/>
  <c r="N1181" i="15"/>
  <c r="M1181" i="15"/>
  <c r="N1180" i="15"/>
  <c r="M1180" i="15"/>
  <c r="N1179" i="15"/>
  <c r="M1179" i="15"/>
  <c r="N1178" i="15"/>
  <c r="M1178" i="15"/>
  <c r="N1177" i="15"/>
  <c r="M1177" i="15"/>
  <c r="N1176" i="15"/>
  <c r="M1176" i="15"/>
  <c r="N1175" i="15"/>
  <c r="M1175" i="15"/>
  <c r="N1174" i="15"/>
  <c r="M1174" i="15"/>
  <c r="N1173" i="15"/>
  <c r="M1173" i="15"/>
  <c r="N1172" i="15"/>
  <c r="M1172" i="15"/>
  <c r="N1171" i="15"/>
  <c r="M1171" i="15"/>
  <c r="N1170" i="15"/>
  <c r="M1170" i="15"/>
  <c r="N1169" i="15"/>
  <c r="M1169" i="15"/>
  <c r="N1168" i="15"/>
  <c r="M1168" i="15"/>
  <c r="N1167" i="15"/>
  <c r="M1167" i="15"/>
  <c r="N1166" i="15"/>
  <c r="M1166" i="15"/>
  <c r="N1165" i="15"/>
  <c r="M1165" i="15"/>
  <c r="N1164" i="15"/>
  <c r="M1164" i="15"/>
  <c r="N1163" i="15"/>
  <c r="M1163" i="15"/>
  <c r="N1162" i="15"/>
  <c r="M1162" i="15"/>
  <c r="N1161" i="15"/>
  <c r="M1161" i="15"/>
  <c r="N1160" i="15"/>
  <c r="M1160" i="15"/>
  <c r="N1159" i="15"/>
  <c r="M1159" i="15"/>
  <c r="N1158" i="15"/>
  <c r="M1158" i="15"/>
  <c r="N1157" i="15"/>
  <c r="M1157" i="15"/>
  <c r="N1156" i="15"/>
  <c r="M1156" i="15"/>
  <c r="N1155" i="15"/>
  <c r="M1155" i="15"/>
  <c r="N1154" i="15"/>
  <c r="M1154" i="15"/>
  <c r="N1153" i="15"/>
  <c r="M1153" i="15"/>
  <c r="N1152" i="15"/>
  <c r="M1152" i="15"/>
  <c r="N1151" i="15"/>
  <c r="M1151" i="15"/>
  <c r="N1150" i="15"/>
  <c r="M1150" i="15"/>
  <c r="N1149" i="15"/>
  <c r="M1149" i="15"/>
  <c r="N1148" i="15"/>
  <c r="M1148" i="15"/>
  <c r="N1147" i="15"/>
  <c r="M1147" i="15"/>
  <c r="N1146" i="15"/>
  <c r="M1146" i="15"/>
  <c r="N1145" i="15"/>
  <c r="M1145" i="15"/>
  <c r="N1144" i="15"/>
  <c r="M1144" i="15"/>
  <c r="N1143" i="15"/>
  <c r="M1143" i="15"/>
  <c r="N1142" i="15"/>
  <c r="M1142" i="15"/>
  <c r="N1141" i="15"/>
  <c r="M1141" i="15"/>
  <c r="N1140" i="15"/>
  <c r="M1140" i="15"/>
  <c r="N1139" i="15"/>
  <c r="M1139" i="15"/>
  <c r="N1138" i="15"/>
  <c r="M1138" i="15"/>
  <c r="N1137" i="15"/>
  <c r="M1137" i="15"/>
  <c r="N1136" i="15"/>
  <c r="M1136" i="15"/>
  <c r="N1135" i="15"/>
  <c r="M1135" i="15"/>
  <c r="N1134" i="15"/>
  <c r="M1134" i="15"/>
  <c r="N1133" i="15"/>
  <c r="M1133" i="15"/>
  <c r="N1132" i="15"/>
  <c r="M1132" i="15"/>
  <c r="N1131" i="15"/>
  <c r="M1131" i="15"/>
  <c r="N1130" i="15"/>
  <c r="M1130" i="15"/>
  <c r="N1129" i="15"/>
  <c r="M1129" i="15"/>
  <c r="N1128" i="15"/>
  <c r="M1128" i="15"/>
  <c r="N1127" i="15"/>
  <c r="M1127" i="15"/>
  <c r="N1126" i="15"/>
  <c r="M1126" i="15"/>
  <c r="N1125" i="15"/>
  <c r="M1125" i="15"/>
  <c r="N1124" i="15"/>
  <c r="M1124" i="15"/>
  <c r="N1123" i="15"/>
  <c r="M1123" i="15"/>
  <c r="N1122" i="15"/>
  <c r="M1122" i="15"/>
  <c r="N1121" i="15"/>
  <c r="M1121" i="15"/>
  <c r="N1120" i="15"/>
  <c r="M1120" i="15"/>
  <c r="N1119" i="15"/>
  <c r="M1119" i="15"/>
  <c r="N1118" i="15"/>
  <c r="M1118" i="15"/>
  <c r="N1117" i="15"/>
  <c r="M1117" i="15"/>
  <c r="N1116" i="15"/>
  <c r="M1116" i="15"/>
  <c r="N1115" i="15"/>
  <c r="M1115" i="15"/>
  <c r="N1114" i="15"/>
  <c r="M1114" i="15"/>
  <c r="N1113" i="15"/>
  <c r="M1113" i="15"/>
  <c r="N1112" i="15"/>
  <c r="M1112" i="15"/>
  <c r="N1111" i="15"/>
  <c r="M1111" i="15"/>
  <c r="N1110" i="15"/>
  <c r="M1110" i="15"/>
  <c r="N1109" i="15"/>
  <c r="M1109" i="15"/>
  <c r="N1108" i="15"/>
  <c r="M1108" i="15"/>
  <c r="N1107" i="15"/>
  <c r="M1107" i="15"/>
  <c r="N1106" i="15"/>
  <c r="M1106" i="15"/>
  <c r="N1105" i="15"/>
  <c r="M1105" i="15"/>
  <c r="N1104" i="15"/>
  <c r="M1104" i="15"/>
  <c r="N1103" i="15"/>
  <c r="M1103" i="15"/>
  <c r="N1102" i="15"/>
  <c r="M1102" i="15"/>
  <c r="N1101" i="15"/>
  <c r="M1101" i="15"/>
  <c r="N1100" i="15"/>
  <c r="M1100" i="15"/>
  <c r="N1099" i="15"/>
  <c r="M1099" i="15"/>
  <c r="N1098" i="15"/>
  <c r="M1098" i="15"/>
  <c r="N1097" i="15"/>
  <c r="M1097" i="15"/>
  <c r="N1096" i="15"/>
  <c r="M1096" i="15"/>
  <c r="N1095" i="15"/>
  <c r="M1095" i="15"/>
  <c r="N1094" i="15"/>
  <c r="M1094" i="15"/>
  <c r="N1093" i="15"/>
  <c r="M1093" i="15"/>
  <c r="N1092" i="15"/>
  <c r="M1092" i="15"/>
  <c r="N1091" i="15"/>
  <c r="M1091" i="15"/>
  <c r="N1090" i="15"/>
  <c r="M1090" i="15"/>
  <c r="N1089" i="15"/>
  <c r="M1089" i="15"/>
  <c r="N1088" i="15"/>
  <c r="M1088" i="15"/>
  <c r="N1087" i="15"/>
  <c r="M1087" i="15"/>
  <c r="N1086" i="15"/>
  <c r="M1086" i="15"/>
  <c r="N1085" i="15"/>
  <c r="M1085" i="15"/>
  <c r="N1084" i="15"/>
  <c r="M1084" i="15"/>
  <c r="N1083" i="15"/>
  <c r="M1083" i="15"/>
  <c r="N1082" i="15"/>
  <c r="M1082" i="15"/>
  <c r="N1081" i="15"/>
  <c r="M1081" i="15"/>
  <c r="N1080" i="15"/>
  <c r="M1080" i="15"/>
  <c r="N1079" i="15"/>
  <c r="M1079" i="15"/>
  <c r="N1078" i="15"/>
  <c r="M1078" i="15"/>
  <c r="N1077" i="15"/>
  <c r="M1077" i="15"/>
  <c r="N1076" i="15"/>
  <c r="M1076" i="15"/>
  <c r="N1075" i="15"/>
  <c r="M1075" i="15"/>
  <c r="N1074" i="15"/>
  <c r="M1074" i="15"/>
  <c r="N1073" i="15"/>
  <c r="M1073" i="15"/>
  <c r="N1072" i="15"/>
  <c r="M1072" i="15"/>
  <c r="N1071" i="15"/>
  <c r="M1071" i="15"/>
  <c r="N1070" i="15"/>
  <c r="M1070" i="15"/>
  <c r="N1069" i="15"/>
  <c r="M1069" i="15"/>
  <c r="N1068" i="15"/>
  <c r="M1068" i="15"/>
  <c r="N1067" i="15"/>
  <c r="M1067" i="15"/>
  <c r="N1066" i="15"/>
  <c r="M1066" i="15"/>
  <c r="N1065" i="15"/>
  <c r="M1065" i="15"/>
  <c r="N1064" i="15"/>
  <c r="M1064" i="15"/>
  <c r="N1063" i="15"/>
  <c r="M1063" i="15"/>
  <c r="N1062" i="15"/>
  <c r="M1062" i="15"/>
  <c r="N1061" i="15"/>
  <c r="M1061" i="15"/>
  <c r="N1060" i="15"/>
  <c r="M1060" i="15"/>
  <c r="N1059" i="15"/>
  <c r="M1059" i="15"/>
  <c r="N1058" i="15"/>
  <c r="M1058" i="15"/>
  <c r="N1057" i="15"/>
  <c r="M1057" i="15"/>
  <c r="N1056" i="15"/>
  <c r="M1056" i="15"/>
  <c r="N1055" i="15"/>
  <c r="M1055" i="15"/>
  <c r="N1054" i="15"/>
  <c r="M1054" i="15"/>
  <c r="N1053" i="15"/>
  <c r="M1053" i="15"/>
  <c r="N1052" i="15"/>
  <c r="M1052" i="15"/>
  <c r="N1051" i="15"/>
  <c r="M1051" i="15"/>
  <c r="N1050" i="15"/>
  <c r="M1050" i="15"/>
  <c r="N1049" i="15"/>
  <c r="M1049" i="15"/>
  <c r="N1048" i="15"/>
  <c r="M1048" i="15"/>
  <c r="N1047" i="15"/>
  <c r="M1047" i="15"/>
  <c r="N1046" i="15"/>
  <c r="M1046" i="15"/>
  <c r="N1045" i="15"/>
  <c r="M1045" i="15"/>
  <c r="N1044" i="15"/>
  <c r="M1044" i="15"/>
  <c r="N1043" i="15"/>
  <c r="M1043" i="15"/>
  <c r="N1042" i="15"/>
  <c r="M1042" i="15"/>
  <c r="N1041" i="15"/>
  <c r="M1041" i="15"/>
  <c r="N1040" i="15"/>
  <c r="M1040" i="15"/>
  <c r="N1039" i="15"/>
  <c r="M1039" i="15"/>
  <c r="N1038" i="15"/>
  <c r="M1038" i="15"/>
  <c r="N1037" i="15"/>
  <c r="M1037" i="15"/>
  <c r="N1036" i="15"/>
  <c r="M1036" i="15"/>
  <c r="N1035" i="15"/>
  <c r="M1035" i="15"/>
  <c r="N1034" i="15"/>
  <c r="M1034" i="15"/>
  <c r="N1033" i="15"/>
  <c r="M1033" i="15"/>
  <c r="N1032" i="15"/>
  <c r="M1032" i="15"/>
  <c r="N1031" i="15"/>
  <c r="M1031" i="15"/>
  <c r="N1030" i="15"/>
  <c r="M1030" i="15"/>
  <c r="N1029" i="15"/>
  <c r="M1029" i="15"/>
  <c r="N1028" i="15"/>
  <c r="M1028" i="15"/>
  <c r="N1027" i="15"/>
  <c r="M1027" i="15"/>
  <c r="N1026" i="15"/>
  <c r="M1026" i="15"/>
  <c r="N1025" i="15"/>
  <c r="M1025" i="15"/>
  <c r="N1024" i="15"/>
  <c r="M1024" i="15"/>
  <c r="N1023" i="15"/>
  <c r="M1023" i="15"/>
  <c r="N1022" i="15"/>
  <c r="M1022" i="15"/>
  <c r="N1021" i="15"/>
  <c r="M1021" i="15"/>
  <c r="N1020" i="15"/>
  <c r="M1020" i="15"/>
  <c r="N1019" i="15"/>
  <c r="M1019" i="15"/>
  <c r="N1018" i="15"/>
  <c r="M1018" i="15"/>
  <c r="N1017" i="15"/>
  <c r="M1017" i="15"/>
  <c r="N1016" i="15"/>
  <c r="M1016" i="15"/>
  <c r="N1015" i="15"/>
  <c r="M1015" i="15"/>
  <c r="N1014" i="15"/>
  <c r="M1014" i="15"/>
  <c r="N1013" i="15"/>
  <c r="M1013" i="15"/>
  <c r="N1012" i="15"/>
  <c r="M1012" i="15"/>
  <c r="N1011" i="15"/>
  <c r="M1011" i="15"/>
  <c r="N1010" i="15"/>
  <c r="M1010" i="15"/>
  <c r="N1009" i="15"/>
  <c r="M1009" i="15"/>
  <c r="N1008" i="15"/>
  <c r="M1008" i="15"/>
  <c r="N1007" i="15"/>
  <c r="M1007" i="15"/>
  <c r="N1006" i="15"/>
  <c r="M1006" i="15"/>
  <c r="N1005" i="15"/>
  <c r="M1005" i="15"/>
  <c r="N1004" i="15"/>
  <c r="M1004" i="15"/>
  <c r="N1003" i="15"/>
  <c r="M1003" i="15"/>
  <c r="N1002" i="15"/>
  <c r="M1002" i="15"/>
  <c r="N1001" i="15"/>
  <c r="M1001" i="15"/>
  <c r="N1000" i="15"/>
  <c r="M1000" i="15"/>
  <c r="N999" i="15"/>
  <c r="M999" i="15"/>
  <c r="N998" i="15"/>
  <c r="M998" i="15"/>
  <c r="N997" i="15"/>
  <c r="M997" i="15"/>
  <c r="N996" i="15"/>
  <c r="M996" i="15"/>
  <c r="N995" i="15"/>
  <c r="M995" i="15"/>
  <c r="N994" i="15"/>
  <c r="M994" i="15"/>
  <c r="N993" i="15"/>
  <c r="M993" i="15"/>
  <c r="N992" i="15"/>
  <c r="M992" i="15"/>
  <c r="N991" i="15"/>
  <c r="M991" i="15"/>
  <c r="N990" i="15"/>
  <c r="M990" i="15"/>
  <c r="N989" i="15"/>
  <c r="M989" i="15"/>
  <c r="N988" i="15"/>
  <c r="M988" i="15"/>
  <c r="N987" i="15"/>
  <c r="M987" i="15"/>
  <c r="N986" i="15"/>
  <c r="M986" i="15"/>
  <c r="N985" i="15"/>
  <c r="M985" i="15"/>
  <c r="N984" i="15"/>
  <c r="M984" i="15"/>
  <c r="N983" i="15"/>
  <c r="M983" i="15"/>
  <c r="N982" i="15"/>
  <c r="M982" i="15"/>
  <c r="N981" i="15"/>
  <c r="M981" i="15"/>
  <c r="N980" i="15"/>
  <c r="M980" i="15"/>
  <c r="N979" i="15"/>
  <c r="M979" i="15"/>
  <c r="N978" i="15"/>
  <c r="M978" i="15"/>
  <c r="N977" i="15"/>
  <c r="M977" i="15"/>
  <c r="N976" i="15"/>
  <c r="M976" i="15"/>
  <c r="N975" i="15"/>
  <c r="M975" i="15"/>
  <c r="N974" i="15"/>
  <c r="M974" i="15"/>
  <c r="N973" i="15"/>
  <c r="M973" i="15"/>
  <c r="N972" i="15"/>
  <c r="M972" i="15"/>
  <c r="N971" i="15"/>
  <c r="M971" i="15"/>
  <c r="N970" i="15"/>
  <c r="M970" i="15"/>
  <c r="N969" i="15"/>
  <c r="M969" i="15"/>
  <c r="N968" i="15"/>
  <c r="M968" i="15"/>
  <c r="N967" i="15"/>
  <c r="M967" i="15"/>
  <c r="N966" i="15"/>
  <c r="M966" i="15"/>
  <c r="N965" i="15"/>
  <c r="M965" i="15"/>
  <c r="N964" i="15"/>
  <c r="M964" i="15"/>
  <c r="N963" i="15"/>
  <c r="M963" i="15"/>
  <c r="N962" i="15"/>
  <c r="M962" i="15"/>
  <c r="N961" i="15"/>
  <c r="M961" i="15"/>
  <c r="N960" i="15"/>
  <c r="M960" i="15"/>
  <c r="N959" i="15"/>
  <c r="M959" i="15"/>
  <c r="N958" i="15"/>
  <c r="M958" i="15"/>
  <c r="N957" i="15"/>
  <c r="M957" i="15"/>
  <c r="N956" i="15"/>
  <c r="M956" i="15"/>
  <c r="N955" i="15"/>
  <c r="M955" i="15"/>
  <c r="N954" i="15"/>
  <c r="M954" i="15"/>
  <c r="N953" i="15"/>
  <c r="M953" i="15"/>
  <c r="N952" i="15"/>
  <c r="M952" i="15"/>
  <c r="N951" i="15"/>
  <c r="M951" i="15"/>
  <c r="N950" i="15"/>
  <c r="M950" i="15"/>
  <c r="N949" i="15"/>
  <c r="M949" i="15"/>
  <c r="N948" i="15"/>
  <c r="M948" i="15"/>
  <c r="N947" i="15"/>
  <c r="M947" i="15"/>
  <c r="N946" i="15"/>
  <c r="M946" i="15"/>
  <c r="N945" i="15"/>
  <c r="M945" i="15"/>
  <c r="N944" i="15"/>
  <c r="M944" i="15"/>
  <c r="N943" i="15"/>
  <c r="M943" i="15"/>
  <c r="N942" i="15"/>
  <c r="M942" i="15"/>
  <c r="N941" i="15"/>
  <c r="M941" i="15"/>
  <c r="N940" i="15"/>
  <c r="M940" i="15"/>
  <c r="N939" i="15"/>
  <c r="M939" i="15"/>
  <c r="N938" i="15"/>
  <c r="M938" i="15"/>
  <c r="N937" i="15"/>
  <c r="M937" i="15"/>
  <c r="N936" i="15"/>
  <c r="M936" i="15"/>
  <c r="N935" i="15"/>
  <c r="M935" i="15"/>
  <c r="N934" i="15"/>
  <c r="M934" i="15"/>
  <c r="N933" i="15"/>
  <c r="M933" i="15"/>
  <c r="N932" i="15"/>
  <c r="M932" i="15"/>
  <c r="N931" i="15"/>
  <c r="M931" i="15"/>
  <c r="N930" i="15"/>
  <c r="M930" i="15"/>
  <c r="N929" i="15"/>
  <c r="M929" i="15"/>
  <c r="N928" i="15"/>
  <c r="M928" i="15"/>
  <c r="N927" i="15"/>
  <c r="M927" i="15"/>
  <c r="N926" i="15"/>
  <c r="M926" i="15"/>
  <c r="N925" i="15"/>
  <c r="M925" i="15"/>
  <c r="N924" i="15"/>
  <c r="M924" i="15"/>
  <c r="N923" i="15"/>
  <c r="M923" i="15"/>
  <c r="N922" i="15"/>
  <c r="M922" i="15"/>
  <c r="N921" i="15"/>
  <c r="M921" i="15"/>
  <c r="N920" i="15"/>
  <c r="M920" i="15"/>
  <c r="N919" i="15"/>
  <c r="M919" i="15"/>
  <c r="N918" i="15"/>
  <c r="M918" i="15"/>
  <c r="N917" i="15"/>
  <c r="M917" i="15"/>
  <c r="N916" i="15"/>
  <c r="M916" i="15"/>
  <c r="N915" i="15"/>
  <c r="M915" i="15"/>
  <c r="N914" i="15"/>
  <c r="M914" i="15"/>
  <c r="N913" i="15"/>
  <c r="M913" i="15"/>
  <c r="N912" i="15"/>
  <c r="M912" i="15"/>
  <c r="N911" i="15"/>
  <c r="M911" i="15"/>
  <c r="N910" i="15"/>
  <c r="M910" i="15"/>
  <c r="N909" i="15"/>
  <c r="M909" i="15"/>
  <c r="N908" i="15"/>
  <c r="M908" i="15"/>
  <c r="N907" i="15"/>
  <c r="M907" i="15"/>
  <c r="N906" i="15"/>
  <c r="M906" i="15"/>
  <c r="N905" i="15"/>
  <c r="M905" i="15"/>
  <c r="N904" i="15"/>
  <c r="M904" i="15"/>
  <c r="N903" i="15"/>
  <c r="M903" i="15"/>
  <c r="N902" i="15"/>
  <c r="M902" i="15"/>
  <c r="N901" i="15"/>
  <c r="M901" i="15"/>
  <c r="N900" i="15"/>
  <c r="M900" i="15"/>
  <c r="N899" i="15"/>
  <c r="M899" i="15"/>
  <c r="N898" i="15"/>
  <c r="M898" i="15"/>
  <c r="N897" i="15"/>
  <c r="M897" i="15"/>
  <c r="N896" i="15"/>
  <c r="M896" i="15"/>
  <c r="N895" i="15"/>
  <c r="M895" i="15"/>
  <c r="N894" i="15"/>
  <c r="M894" i="15"/>
  <c r="N893" i="15"/>
  <c r="M893" i="15"/>
  <c r="N892" i="15"/>
  <c r="M892" i="15"/>
  <c r="N891" i="15"/>
  <c r="M891" i="15"/>
  <c r="N890" i="15"/>
  <c r="M890" i="15"/>
  <c r="N889" i="15"/>
  <c r="M889" i="15"/>
  <c r="N888" i="15"/>
  <c r="M888" i="15"/>
  <c r="N887" i="15"/>
  <c r="M887" i="15"/>
  <c r="N886" i="15"/>
  <c r="M886" i="15"/>
  <c r="N885" i="15"/>
  <c r="M885" i="15"/>
  <c r="N884" i="15"/>
  <c r="M884" i="15"/>
  <c r="N883" i="15"/>
  <c r="M883" i="15"/>
  <c r="N882" i="15"/>
  <c r="M882" i="15"/>
  <c r="N881" i="15"/>
  <c r="M881" i="15"/>
  <c r="N880" i="15"/>
  <c r="M880" i="15"/>
  <c r="N879" i="15"/>
  <c r="M879" i="15"/>
  <c r="N878" i="15"/>
  <c r="M878" i="15"/>
  <c r="N877" i="15"/>
  <c r="M877" i="15"/>
  <c r="N876" i="15"/>
  <c r="M876" i="15"/>
  <c r="N875" i="15"/>
  <c r="M875" i="15"/>
  <c r="N874" i="15"/>
  <c r="M874" i="15"/>
  <c r="N873" i="15"/>
  <c r="M873" i="15"/>
  <c r="N872" i="15"/>
  <c r="M872" i="15"/>
  <c r="N871" i="15"/>
  <c r="M871" i="15"/>
  <c r="N870" i="15"/>
  <c r="M870" i="15"/>
  <c r="N869" i="15"/>
  <c r="M869" i="15"/>
  <c r="N868" i="15"/>
  <c r="M868" i="15"/>
  <c r="N867" i="15"/>
  <c r="M867" i="15"/>
  <c r="N866" i="15"/>
  <c r="M866" i="15"/>
  <c r="N865" i="15"/>
  <c r="M865" i="15"/>
  <c r="N864" i="15"/>
  <c r="M864" i="15"/>
  <c r="N863" i="15"/>
  <c r="M863" i="15"/>
  <c r="N862" i="15"/>
  <c r="M862" i="15"/>
  <c r="N861" i="15"/>
  <c r="M861" i="15"/>
  <c r="N860" i="15"/>
  <c r="M860" i="15"/>
  <c r="N859" i="15"/>
  <c r="M859" i="15"/>
  <c r="N858" i="15"/>
  <c r="M858" i="15"/>
  <c r="N857" i="15"/>
  <c r="M857" i="15"/>
  <c r="N856" i="15"/>
  <c r="M856" i="15"/>
  <c r="N855" i="15"/>
  <c r="M855" i="15"/>
  <c r="N854" i="15"/>
  <c r="M854" i="15"/>
  <c r="N853" i="15"/>
  <c r="M853" i="15"/>
  <c r="N852" i="15"/>
  <c r="M852" i="15"/>
  <c r="N851" i="15"/>
  <c r="M851" i="15"/>
  <c r="N850" i="15"/>
  <c r="M850" i="15"/>
  <c r="N849" i="15"/>
  <c r="M849" i="15"/>
  <c r="N848" i="15"/>
  <c r="M848" i="15"/>
  <c r="N847" i="15"/>
  <c r="M847" i="15"/>
  <c r="N846" i="15"/>
  <c r="M846" i="15"/>
  <c r="N845" i="15"/>
  <c r="M845" i="15"/>
  <c r="N844" i="15"/>
  <c r="M844" i="15"/>
  <c r="N843" i="15"/>
  <c r="M843" i="15"/>
  <c r="N842" i="15"/>
  <c r="M842" i="15"/>
  <c r="N841" i="15"/>
  <c r="M841" i="15"/>
  <c r="N840" i="15"/>
  <c r="M840" i="15"/>
  <c r="N839" i="15"/>
  <c r="M839" i="15"/>
  <c r="N838" i="15"/>
  <c r="M838" i="15"/>
  <c r="N837" i="15"/>
  <c r="M837" i="15"/>
  <c r="N836" i="15"/>
  <c r="M836" i="15"/>
  <c r="N835" i="15"/>
  <c r="M835" i="15"/>
  <c r="N834" i="15"/>
  <c r="M834" i="15"/>
  <c r="N833" i="15"/>
  <c r="M833" i="15"/>
  <c r="N832" i="15"/>
  <c r="M832" i="15"/>
  <c r="N831" i="15"/>
  <c r="M831" i="15"/>
  <c r="N830" i="15"/>
  <c r="M830" i="15"/>
  <c r="N829" i="15"/>
  <c r="M829" i="15"/>
  <c r="N828" i="15"/>
  <c r="M828" i="15"/>
  <c r="N827" i="15"/>
  <c r="M827" i="15"/>
  <c r="N826" i="15"/>
  <c r="M826" i="15"/>
  <c r="N825" i="15"/>
  <c r="M825" i="15"/>
  <c r="N824" i="15"/>
  <c r="M824" i="15"/>
  <c r="N823" i="15"/>
  <c r="M823" i="15"/>
  <c r="N822" i="15"/>
  <c r="M822" i="15"/>
  <c r="N821" i="15"/>
  <c r="M821" i="15"/>
  <c r="N820" i="15"/>
  <c r="M820" i="15"/>
  <c r="N819" i="15"/>
  <c r="M819" i="15"/>
  <c r="N818" i="15"/>
  <c r="M818" i="15"/>
  <c r="N817" i="15"/>
  <c r="M817" i="15"/>
  <c r="N816" i="15"/>
  <c r="M816" i="15"/>
  <c r="N815" i="15"/>
  <c r="M815" i="15"/>
  <c r="N814" i="15"/>
  <c r="M814" i="15"/>
  <c r="N813" i="15"/>
  <c r="M813" i="15"/>
  <c r="N812" i="15"/>
  <c r="M812" i="15"/>
  <c r="N811" i="15"/>
  <c r="M811" i="15"/>
  <c r="N810" i="15"/>
  <c r="M810" i="15"/>
  <c r="N809" i="15"/>
  <c r="M809" i="15"/>
  <c r="N808" i="15"/>
  <c r="M808" i="15"/>
  <c r="N807" i="15"/>
  <c r="M807" i="15"/>
  <c r="N806" i="15"/>
  <c r="M806" i="15"/>
  <c r="N805" i="15"/>
  <c r="M805" i="15"/>
  <c r="N804" i="15"/>
  <c r="M804" i="15"/>
  <c r="N803" i="15"/>
  <c r="M803" i="15"/>
  <c r="N802" i="15"/>
  <c r="M802" i="15"/>
  <c r="N801" i="15"/>
  <c r="M801" i="15"/>
  <c r="N800" i="15"/>
  <c r="M800" i="15"/>
  <c r="N799" i="15"/>
  <c r="M799" i="15"/>
  <c r="N798" i="15"/>
  <c r="M798" i="15"/>
  <c r="N797" i="15"/>
  <c r="M797" i="15"/>
  <c r="N796" i="15"/>
  <c r="M796" i="15"/>
  <c r="N795" i="15"/>
  <c r="M795" i="15"/>
  <c r="N794" i="15"/>
  <c r="M794" i="15"/>
  <c r="N793" i="15"/>
  <c r="M793" i="15"/>
  <c r="N792" i="15"/>
  <c r="M792" i="15"/>
  <c r="N791" i="15"/>
  <c r="M791" i="15"/>
  <c r="N790" i="15"/>
  <c r="M790" i="15"/>
  <c r="N789" i="15"/>
  <c r="M789" i="15"/>
  <c r="N788" i="15"/>
  <c r="M788" i="15"/>
  <c r="N787" i="15"/>
  <c r="M787" i="15"/>
  <c r="N786" i="15"/>
  <c r="M786" i="15"/>
  <c r="N785" i="15"/>
  <c r="M785" i="15"/>
  <c r="N784" i="15"/>
  <c r="M784" i="15"/>
  <c r="N783" i="15"/>
  <c r="M783" i="15"/>
  <c r="N782" i="15"/>
  <c r="M782" i="15"/>
  <c r="N781" i="15"/>
  <c r="M781" i="15"/>
  <c r="N780" i="15"/>
  <c r="M780" i="15"/>
  <c r="N779" i="15"/>
  <c r="M779" i="15"/>
  <c r="N778" i="15"/>
  <c r="M778" i="15"/>
  <c r="N777" i="15"/>
  <c r="M777" i="15"/>
  <c r="N776" i="15"/>
  <c r="M776" i="15"/>
  <c r="N775" i="15"/>
  <c r="M775" i="15"/>
  <c r="N774" i="15"/>
  <c r="M774" i="15"/>
  <c r="N773" i="15"/>
  <c r="M773" i="15"/>
  <c r="N772" i="15"/>
  <c r="M772" i="15"/>
  <c r="N771" i="15"/>
  <c r="M771" i="15"/>
  <c r="N770" i="15"/>
  <c r="M770" i="15"/>
  <c r="N769" i="15"/>
  <c r="M769" i="15"/>
  <c r="N768" i="15"/>
  <c r="M768" i="15"/>
  <c r="N767" i="15"/>
  <c r="M767" i="15"/>
  <c r="N766" i="15"/>
  <c r="M766" i="15"/>
  <c r="N765" i="15"/>
  <c r="M765" i="15"/>
  <c r="N764" i="15"/>
  <c r="M764" i="15"/>
  <c r="N763" i="15"/>
  <c r="M763" i="15"/>
  <c r="N762" i="15"/>
  <c r="M762" i="15"/>
  <c r="N761" i="15"/>
  <c r="M761" i="15"/>
  <c r="N760" i="15"/>
  <c r="M760" i="15"/>
  <c r="N759" i="15"/>
  <c r="M759" i="15"/>
  <c r="N758" i="15"/>
  <c r="M758" i="15"/>
  <c r="N757" i="15"/>
  <c r="M757" i="15"/>
  <c r="N756" i="15"/>
  <c r="M756" i="15"/>
  <c r="N755" i="15"/>
  <c r="M755" i="15"/>
  <c r="N754" i="15"/>
  <c r="M754" i="15"/>
  <c r="N753" i="15"/>
  <c r="M753" i="15"/>
  <c r="N752" i="15"/>
  <c r="M752" i="15"/>
  <c r="N751" i="15"/>
  <c r="M751" i="15"/>
  <c r="N750" i="15"/>
  <c r="M750" i="15"/>
  <c r="N749" i="15"/>
  <c r="M749" i="15"/>
  <c r="N748" i="15"/>
  <c r="M748" i="15"/>
  <c r="N747" i="15"/>
  <c r="M747" i="15"/>
  <c r="N746" i="15"/>
  <c r="M746" i="15"/>
  <c r="N745" i="15"/>
  <c r="M745" i="15"/>
  <c r="N744" i="15"/>
  <c r="M744" i="15"/>
  <c r="N743" i="15"/>
  <c r="M743" i="15"/>
  <c r="N742" i="15"/>
  <c r="M742" i="15"/>
  <c r="N741" i="15"/>
  <c r="M741" i="15"/>
  <c r="N740" i="15"/>
  <c r="M740" i="15"/>
  <c r="N739" i="15"/>
  <c r="M739" i="15"/>
  <c r="N738" i="15"/>
  <c r="M738" i="15"/>
  <c r="N737" i="15"/>
  <c r="M737" i="15"/>
  <c r="N736" i="15"/>
  <c r="M736" i="15"/>
  <c r="N735" i="15"/>
  <c r="M735" i="15"/>
  <c r="N734" i="15"/>
  <c r="M734" i="15"/>
  <c r="N733" i="15"/>
  <c r="M733" i="15"/>
  <c r="N732" i="15"/>
  <c r="M732" i="15"/>
  <c r="N731" i="15"/>
  <c r="M731" i="15"/>
  <c r="N730" i="15"/>
  <c r="M730" i="15"/>
  <c r="N729" i="15"/>
  <c r="M729" i="15"/>
  <c r="N728" i="15"/>
  <c r="M728" i="15"/>
  <c r="N727" i="15"/>
  <c r="M727" i="15"/>
  <c r="N726" i="15"/>
  <c r="M726" i="15"/>
  <c r="N725" i="15"/>
  <c r="M725" i="15"/>
  <c r="N724" i="15"/>
  <c r="M724" i="15"/>
  <c r="N723" i="15"/>
  <c r="M723" i="15"/>
  <c r="N722" i="15"/>
  <c r="M722" i="15"/>
  <c r="N721" i="15"/>
  <c r="M721" i="15"/>
  <c r="N720" i="15"/>
  <c r="M720" i="15"/>
  <c r="N719" i="15"/>
  <c r="M719" i="15"/>
  <c r="N718" i="15"/>
  <c r="M718" i="15"/>
  <c r="N717" i="15"/>
  <c r="M717" i="15"/>
  <c r="N716" i="15"/>
  <c r="M716" i="15"/>
  <c r="N715" i="15"/>
  <c r="M715" i="15"/>
  <c r="N714" i="15"/>
  <c r="M714" i="15"/>
  <c r="N712" i="15"/>
  <c r="M712" i="15"/>
  <c r="N711" i="15"/>
  <c r="M711" i="15"/>
  <c r="N710" i="15"/>
  <c r="M710" i="15"/>
  <c r="N709" i="15"/>
  <c r="M709" i="15"/>
  <c r="N708" i="15"/>
  <c r="M708" i="15"/>
  <c r="N707" i="15"/>
  <c r="M707" i="15"/>
  <c r="N706" i="15"/>
  <c r="M706" i="15"/>
  <c r="N705" i="15"/>
  <c r="M705" i="15"/>
  <c r="N704" i="15"/>
  <c r="M704" i="15"/>
  <c r="N703" i="15"/>
  <c r="M703" i="15"/>
  <c r="N702" i="15"/>
  <c r="M702" i="15"/>
  <c r="N701" i="15"/>
  <c r="M701" i="15"/>
  <c r="N700" i="15"/>
  <c r="M700" i="15"/>
  <c r="N699" i="15"/>
  <c r="M699" i="15"/>
  <c r="N698" i="15"/>
  <c r="M698" i="15"/>
  <c r="N697" i="15"/>
  <c r="M697" i="15"/>
  <c r="M696" i="15"/>
  <c r="N695" i="15"/>
  <c r="M695" i="15"/>
  <c r="N694" i="15"/>
  <c r="M694" i="15"/>
  <c r="N693" i="15"/>
  <c r="M693" i="15"/>
  <c r="N692" i="15"/>
  <c r="M692" i="15"/>
  <c r="M691" i="15"/>
  <c r="N690" i="15"/>
  <c r="M690" i="15"/>
  <c r="N689" i="15"/>
  <c r="M689" i="15"/>
  <c r="N688" i="15"/>
  <c r="M688" i="15"/>
  <c r="N687" i="15"/>
  <c r="M687" i="15"/>
  <c r="N686" i="15"/>
  <c r="M686" i="15"/>
  <c r="N685" i="15"/>
  <c r="M685" i="15"/>
  <c r="N684" i="15"/>
  <c r="M684" i="15"/>
  <c r="N683" i="15"/>
  <c r="M683" i="15"/>
  <c r="N682" i="15"/>
  <c r="M682" i="15"/>
  <c r="N681" i="15"/>
  <c r="M681" i="15"/>
  <c r="N680" i="15"/>
  <c r="M680" i="15"/>
  <c r="N679" i="15"/>
  <c r="M679" i="15"/>
  <c r="N678" i="15"/>
  <c r="M678" i="15"/>
  <c r="N677" i="15"/>
  <c r="M677" i="15"/>
  <c r="N676" i="15"/>
  <c r="M676" i="15"/>
  <c r="N675" i="15"/>
  <c r="M675" i="15"/>
  <c r="N674" i="15"/>
  <c r="M674" i="15"/>
  <c r="N673" i="15"/>
  <c r="M673" i="15"/>
  <c r="N672" i="15"/>
  <c r="M672" i="15"/>
  <c r="N671" i="15"/>
  <c r="M671" i="15"/>
  <c r="N670" i="15"/>
  <c r="M670" i="15"/>
  <c r="N669" i="15"/>
  <c r="M669" i="15"/>
  <c r="N668" i="15"/>
  <c r="M668" i="15"/>
  <c r="N667" i="15"/>
  <c r="M667" i="15"/>
  <c r="N666" i="15"/>
  <c r="M666" i="15"/>
  <c r="N665" i="15"/>
  <c r="M665" i="15"/>
  <c r="N664" i="15"/>
  <c r="M664" i="15"/>
  <c r="N663" i="15"/>
  <c r="M663" i="15"/>
  <c r="N662" i="15"/>
  <c r="M662" i="15"/>
  <c r="N661" i="15"/>
  <c r="M661" i="15"/>
  <c r="N660" i="15"/>
  <c r="M660" i="15"/>
  <c r="N659" i="15"/>
  <c r="M659" i="15"/>
  <c r="N658" i="15"/>
  <c r="M658" i="15"/>
  <c r="N657" i="15"/>
  <c r="M657" i="15"/>
  <c r="N656" i="15"/>
  <c r="M656" i="15"/>
  <c r="N655" i="15"/>
  <c r="M655" i="15"/>
  <c r="N654" i="15"/>
  <c r="M654" i="15"/>
  <c r="N653" i="15"/>
  <c r="M653" i="15"/>
  <c r="N652" i="15"/>
  <c r="M652" i="15"/>
  <c r="N651" i="15"/>
  <c r="M651" i="15"/>
  <c r="N650" i="15"/>
  <c r="M650" i="15"/>
  <c r="N649" i="15"/>
  <c r="M649" i="15"/>
  <c r="N648" i="15"/>
  <c r="M648" i="15"/>
  <c r="N647" i="15"/>
  <c r="M647" i="15"/>
  <c r="N646" i="15"/>
  <c r="M646" i="15"/>
  <c r="N645" i="15"/>
  <c r="M645" i="15"/>
  <c r="N644" i="15"/>
  <c r="M644" i="15"/>
  <c r="N643" i="15"/>
  <c r="M643" i="15"/>
  <c r="N642" i="15"/>
  <c r="M642" i="15"/>
  <c r="N641" i="15"/>
  <c r="M641" i="15"/>
  <c r="N640" i="15"/>
  <c r="M640" i="15"/>
  <c r="N639" i="15"/>
  <c r="M639" i="15"/>
  <c r="N638" i="15"/>
  <c r="M638" i="15"/>
  <c r="N637" i="15"/>
  <c r="M637" i="15"/>
  <c r="N636" i="15"/>
  <c r="M636" i="15"/>
  <c r="N635" i="15"/>
  <c r="M635" i="15"/>
  <c r="N634" i="15"/>
  <c r="M634" i="15"/>
  <c r="N633" i="15"/>
  <c r="M633" i="15"/>
  <c r="N632" i="15"/>
  <c r="M632" i="15"/>
  <c r="N631" i="15"/>
  <c r="M631" i="15"/>
  <c r="N630" i="15"/>
  <c r="M630" i="15"/>
  <c r="N629" i="15"/>
  <c r="M629" i="15"/>
  <c r="N628" i="15"/>
  <c r="M628" i="15"/>
  <c r="N627" i="15"/>
  <c r="M627" i="15"/>
  <c r="N626" i="15"/>
  <c r="M626" i="15"/>
  <c r="N625" i="15"/>
  <c r="M625" i="15"/>
  <c r="N624" i="15"/>
  <c r="M624" i="15"/>
  <c r="N623" i="15"/>
  <c r="M623" i="15"/>
  <c r="N622" i="15"/>
  <c r="M622" i="15"/>
  <c r="N621" i="15"/>
  <c r="M621" i="15"/>
  <c r="N620" i="15"/>
  <c r="M620" i="15"/>
  <c r="N619" i="15"/>
  <c r="M619" i="15"/>
  <c r="N618" i="15"/>
  <c r="M618" i="15"/>
  <c r="N617" i="15"/>
  <c r="M617" i="15"/>
  <c r="N616" i="15"/>
  <c r="M616" i="15"/>
  <c r="N615" i="15"/>
  <c r="M615" i="15"/>
  <c r="N614" i="15"/>
  <c r="M614" i="15"/>
  <c r="N613" i="15"/>
  <c r="M613" i="15"/>
  <c r="N612" i="15"/>
  <c r="M612" i="15"/>
  <c r="N611" i="15"/>
  <c r="M611" i="15"/>
  <c r="N610" i="15"/>
  <c r="M610" i="15"/>
  <c r="N609" i="15"/>
  <c r="M609" i="15"/>
  <c r="N608" i="15"/>
  <c r="M608" i="15"/>
  <c r="N607" i="15"/>
  <c r="M607" i="15"/>
  <c r="N606" i="15"/>
  <c r="M606" i="15"/>
  <c r="N605" i="15"/>
  <c r="M605" i="15"/>
  <c r="N604" i="15"/>
  <c r="M604" i="15"/>
  <c r="N603" i="15"/>
  <c r="M603" i="15"/>
  <c r="N602" i="15"/>
  <c r="M602" i="15"/>
  <c r="N601" i="15"/>
  <c r="M601" i="15"/>
  <c r="N600" i="15"/>
  <c r="M600" i="15"/>
  <c r="N599" i="15"/>
  <c r="M599" i="15"/>
  <c r="N598" i="15"/>
  <c r="M598" i="15"/>
  <c r="N597" i="15"/>
  <c r="M597" i="15"/>
  <c r="N596" i="15"/>
  <c r="M596" i="15"/>
  <c r="N595" i="15"/>
  <c r="M595" i="15"/>
  <c r="N594" i="15"/>
  <c r="M594" i="15"/>
  <c r="N593" i="15"/>
  <c r="M593" i="15"/>
  <c r="N592" i="15"/>
  <c r="M592" i="15"/>
  <c r="N591" i="15"/>
  <c r="M591" i="15"/>
  <c r="N590" i="15"/>
  <c r="M590" i="15"/>
  <c r="N589" i="15"/>
  <c r="M589" i="15"/>
  <c r="N588" i="15"/>
  <c r="M588" i="15"/>
  <c r="N586" i="15"/>
  <c r="M586" i="15"/>
  <c r="N585" i="15"/>
  <c r="M585" i="15"/>
  <c r="N584" i="15"/>
  <c r="M584" i="15"/>
  <c r="N583" i="15"/>
  <c r="M583" i="15"/>
  <c r="N582" i="15"/>
  <c r="M582" i="15"/>
  <c r="N581" i="15"/>
  <c r="M581" i="15"/>
  <c r="N580" i="15"/>
  <c r="M580" i="15"/>
  <c r="N579" i="15"/>
  <c r="M579" i="15"/>
  <c r="N578" i="15"/>
  <c r="M578" i="15"/>
  <c r="N577" i="15"/>
  <c r="M577" i="15"/>
  <c r="N576" i="15"/>
  <c r="M576" i="15"/>
  <c r="N575" i="15"/>
  <c r="M575" i="15"/>
  <c r="N574" i="15"/>
  <c r="M574" i="15"/>
  <c r="N573" i="15"/>
  <c r="M573" i="15"/>
  <c r="N572" i="15"/>
  <c r="M572" i="15"/>
  <c r="N571" i="15"/>
  <c r="M571" i="15"/>
  <c r="N570" i="15"/>
  <c r="M570" i="15"/>
  <c r="N569" i="15"/>
  <c r="M569" i="15"/>
  <c r="N568" i="15"/>
  <c r="M568" i="15"/>
  <c r="N567" i="15"/>
  <c r="M567" i="15"/>
  <c r="N566" i="15"/>
  <c r="M566" i="15"/>
  <c r="N565" i="15"/>
  <c r="M565" i="15"/>
  <c r="N564" i="15"/>
  <c r="M564" i="15"/>
  <c r="N563" i="15"/>
  <c r="M563" i="15"/>
  <c r="N562" i="15"/>
  <c r="M562" i="15"/>
  <c r="N561" i="15"/>
  <c r="M561" i="15"/>
  <c r="N560" i="15"/>
  <c r="M560" i="15"/>
  <c r="N559" i="15"/>
  <c r="M559" i="15"/>
  <c r="N558" i="15"/>
  <c r="M558" i="15"/>
  <c r="N557" i="15"/>
  <c r="M557" i="15"/>
  <c r="N556" i="15"/>
  <c r="M556" i="15"/>
  <c r="N555" i="15"/>
  <c r="M555" i="15"/>
  <c r="N554" i="15"/>
  <c r="M554" i="15"/>
  <c r="N553" i="15"/>
  <c r="M553" i="15"/>
  <c r="N552" i="15"/>
  <c r="M552" i="15"/>
  <c r="N551" i="15"/>
  <c r="M551" i="15"/>
  <c r="N550" i="15"/>
  <c r="M550" i="15"/>
  <c r="N548" i="15"/>
  <c r="M548" i="15"/>
  <c r="N547" i="15"/>
  <c r="M547" i="15"/>
  <c r="N546" i="15"/>
  <c r="M546" i="15"/>
  <c r="N545" i="15"/>
  <c r="M545" i="15"/>
  <c r="N544" i="15"/>
  <c r="M544" i="15"/>
  <c r="N543" i="15"/>
  <c r="M543" i="15"/>
  <c r="N542" i="15"/>
  <c r="M542" i="15"/>
  <c r="N541" i="15"/>
  <c r="M541" i="15"/>
  <c r="N540" i="15"/>
  <c r="M540" i="15"/>
  <c r="N539" i="15"/>
  <c r="M539" i="15"/>
  <c r="N538" i="15"/>
  <c r="M538" i="15"/>
  <c r="N537" i="15"/>
  <c r="M537" i="15"/>
  <c r="N536" i="15"/>
  <c r="M536" i="15"/>
  <c r="N535" i="15"/>
  <c r="M535" i="15"/>
  <c r="N534" i="15"/>
  <c r="M534" i="15"/>
  <c r="N533" i="15"/>
  <c r="M533" i="15"/>
  <c r="N532" i="15"/>
  <c r="M532" i="15"/>
  <c r="N531" i="15"/>
  <c r="M531" i="15"/>
  <c r="N530" i="15"/>
  <c r="M530" i="15"/>
  <c r="N529" i="15"/>
  <c r="M529" i="15"/>
  <c r="N528" i="15"/>
  <c r="M528" i="15"/>
  <c r="N527" i="15"/>
  <c r="M527" i="15"/>
  <c r="N526" i="15"/>
  <c r="M526" i="15"/>
  <c r="N525" i="15"/>
  <c r="M525" i="15"/>
  <c r="N524" i="15"/>
  <c r="M524" i="15"/>
  <c r="N523" i="15"/>
  <c r="M523" i="15"/>
  <c r="N522" i="15"/>
  <c r="M522" i="15"/>
  <c r="N521" i="15"/>
  <c r="M521" i="15"/>
  <c r="N520" i="15"/>
  <c r="M520" i="15"/>
  <c r="N519" i="15"/>
  <c r="M519" i="15"/>
  <c r="N518" i="15"/>
  <c r="M518" i="15"/>
  <c r="N517" i="15"/>
  <c r="M517" i="15"/>
  <c r="N516" i="15"/>
  <c r="M516" i="15"/>
  <c r="N515" i="15"/>
  <c r="M515" i="15"/>
  <c r="N514" i="15"/>
  <c r="M514" i="15"/>
  <c r="N513" i="15"/>
  <c r="M513" i="15"/>
  <c r="N512" i="15"/>
  <c r="M512" i="15"/>
  <c r="N511" i="15"/>
  <c r="M511" i="15"/>
  <c r="N510" i="15"/>
  <c r="M510" i="15"/>
  <c r="N509" i="15"/>
  <c r="M509" i="15"/>
  <c r="N508" i="15"/>
  <c r="M508" i="15"/>
  <c r="N507" i="15"/>
  <c r="M507" i="15"/>
  <c r="N506" i="15"/>
  <c r="M506" i="15"/>
  <c r="N505" i="15"/>
  <c r="M505" i="15"/>
  <c r="N504" i="15"/>
  <c r="M504" i="15"/>
  <c r="N503" i="15"/>
  <c r="M503" i="15"/>
  <c r="N502" i="15"/>
  <c r="M502" i="15"/>
  <c r="N501" i="15"/>
  <c r="M501" i="15"/>
  <c r="N500" i="15"/>
  <c r="M500" i="15"/>
  <c r="N499" i="15"/>
  <c r="M499" i="15"/>
  <c r="N498" i="15"/>
  <c r="M498" i="15"/>
  <c r="N497" i="15"/>
  <c r="M497" i="15"/>
  <c r="N496" i="15"/>
  <c r="M496" i="15"/>
  <c r="N495" i="15"/>
  <c r="M495" i="15"/>
  <c r="N494" i="15"/>
  <c r="M494" i="15"/>
  <c r="N493" i="15"/>
  <c r="M493" i="15"/>
  <c r="N492" i="15"/>
  <c r="M492" i="15"/>
  <c r="N491" i="15"/>
  <c r="M491" i="15"/>
  <c r="N490" i="15"/>
  <c r="M490" i="15"/>
  <c r="N489" i="15"/>
  <c r="M489" i="15"/>
  <c r="N488" i="15"/>
  <c r="M488" i="15"/>
  <c r="N487" i="15"/>
  <c r="M487" i="15"/>
  <c r="N486" i="15"/>
  <c r="M486" i="15"/>
  <c r="N485" i="15"/>
  <c r="M485" i="15"/>
  <c r="N484" i="15"/>
  <c r="M484" i="15"/>
  <c r="N483" i="15"/>
  <c r="M483" i="15"/>
  <c r="N482" i="15"/>
  <c r="M482" i="15"/>
  <c r="N481" i="15"/>
  <c r="M481" i="15"/>
  <c r="N480" i="15"/>
  <c r="M480" i="15"/>
  <c r="N479" i="15"/>
  <c r="M479" i="15"/>
  <c r="N478" i="15"/>
  <c r="M478" i="15"/>
  <c r="N477" i="15"/>
  <c r="M477" i="15"/>
  <c r="N476" i="15"/>
  <c r="M476" i="15"/>
  <c r="N475" i="15"/>
  <c r="M475" i="15"/>
  <c r="N474" i="15"/>
  <c r="M474" i="15"/>
  <c r="N473" i="15"/>
  <c r="M473" i="15"/>
  <c r="N472" i="15"/>
  <c r="M472" i="15"/>
  <c r="N471" i="15"/>
  <c r="M471" i="15"/>
  <c r="N470" i="15"/>
  <c r="M470" i="15"/>
  <c r="N469" i="15"/>
  <c r="M469" i="15"/>
  <c r="N468" i="15"/>
  <c r="M468" i="15"/>
  <c r="N467" i="15"/>
  <c r="M467" i="15"/>
  <c r="N466" i="15"/>
  <c r="M466" i="15"/>
  <c r="N465" i="15"/>
  <c r="M465" i="15"/>
  <c r="N464" i="15"/>
  <c r="M464" i="15"/>
  <c r="N463" i="15"/>
  <c r="M463" i="15"/>
  <c r="N462" i="15"/>
  <c r="M462" i="15"/>
  <c r="N461" i="15"/>
  <c r="M461" i="15"/>
  <c r="N460" i="15"/>
  <c r="M460" i="15"/>
  <c r="N459" i="15"/>
  <c r="M459" i="15"/>
  <c r="N458" i="15"/>
  <c r="M458" i="15"/>
  <c r="N457" i="15"/>
  <c r="M457" i="15"/>
  <c r="N456" i="15"/>
  <c r="M456" i="15"/>
  <c r="N455" i="15"/>
  <c r="M455" i="15"/>
  <c r="N454" i="15"/>
  <c r="M454" i="15"/>
  <c r="N453" i="15"/>
  <c r="M453" i="15"/>
  <c r="N452" i="15"/>
  <c r="M452" i="15"/>
  <c r="N451" i="15"/>
  <c r="M451" i="15"/>
  <c r="N450" i="15"/>
  <c r="M450" i="15"/>
  <c r="N449" i="15"/>
  <c r="M449" i="15"/>
  <c r="N448" i="15"/>
  <c r="M448" i="15"/>
  <c r="N447" i="15"/>
  <c r="M447" i="15"/>
  <c r="N446" i="15"/>
  <c r="M446" i="15"/>
  <c r="N445" i="15"/>
  <c r="M445" i="15"/>
  <c r="N444" i="15"/>
  <c r="M444" i="15"/>
  <c r="N443" i="15"/>
  <c r="M443" i="15"/>
  <c r="N442" i="15"/>
  <c r="M442" i="15"/>
  <c r="N441" i="15"/>
  <c r="M441" i="15"/>
  <c r="N440" i="15"/>
  <c r="M440" i="15"/>
  <c r="N439" i="15"/>
  <c r="M439" i="15"/>
  <c r="N438" i="15"/>
  <c r="M438" i="15"/>
  <c r="N437" i="15"/>
  <c r="M437" i="15"/>
  <c r="N436" i="15"/>
  <c r="M436" i="15"/>
  <c r="N435" i="15"/>
  <c r="M435" i="15"/>
  <c r="N434" i="15"/>
  <c r="M434" i="15"/>
  <c r="N433" i="15"/>
  <c r="M433" i="15"/>
  <c r="N432" i="15"/>
  <c r="M432" i="15"/>
  <c r="N431" i="15"/>
  <c r="M431" i="15"/>
  <c r="N430" i="15"/>
  <c r="M430" i="15"/>
  <c r="N429" i="15"/>
  <c r="M429" i="15"/>
  <c r="N428" i="15"/>
  <c r="M428" i="15"/>
  <c r="N427" i="15"/>
  <c r="M427" i="15"/>
  <c r="N426" i="15"/>
  <c r="M426" i="15"/>
  <c r="N425" i="15"/>
  <c r="M425" i="15"/>
  <c r="N424" i="15"/>
  <c r="M424" i="15"/>
  <c r="N423" i="15"/>
  <c r="M423" i="15"/>
  <c r="N422" i="15"/>
  <c r="M422" i="15"/>
  <c r="N421" i="15"/>
  <c r="M421" i="15"/>
  <c r="N420" i="15"/>
  <c r="M420" i="15"/>
  <c r="N419" i="15"/>
  <c r="M419" i="15"/>
  <c r="N418" i="15"/>
  <c r="M418" i="15"/>
  <c r="N417" i="15"/>
  <c r="M417" i="15"/>
  <c r="N416" i="15"/>
  <c r="M416" i="15"/>
  <c r="N415" i="15"/>
  <c r="M415" i="15"/>
  <c r="N414" i="15"/>
  <c r="M414" i="15"/>
  <c r="N413" i="15"/>
  <c r="M413" i="15"/>
  <c r="N412" i="15"/>
  <c r="M412" i="15"/>
  <c r="N411" i="15"/>
  <c r="M411" i="15"/>
  <c r="N410" i="15"/>
  <c r="M410" i="15"/>
  <c r="N409" i="15"/>
  <c r="M409" i="15"/>
  <c r="N408" i="15"/>
  <c r="M408" i="15"/>
  <c r="N407" i="15"/>
  <c r="M407" i="15"/>
  <c r="N406" i="15"/>
  <c r="M406" i="15"/>
  <c r="N405" i="15"/>
  <c r="M405" i="15"/>
  <c r="N404" i="15"/>
  <c r="M404" i="15"/>
  <c r="N403" i="15"/>
  <c r="M403" i="15"/>
  <c r="N402" i="15"/>
  <c r="M402" i="15"/>
  <c r="N401" i="15"/>
  <c r="M401" i="15"/>
  <c r="N400" i="15"/>
  <c r="M400" i="15"/>
  <c r="N399" i="15"/>
  <c r="M399" i="15"/>
  <c r="N398" i="15"/>
  <c r="M398" i="15"/>
  <c r="N397" i="15"/>
  <c r="M397" i="15"/>
  <c r="N396" i="15"/>
  <c r="M396" i="15"/>
  <c r="N395" i="15"/>
  <c r="M395" i="15"/>
  <c r="N394" i="15"/>
  <c r="M394" i="15"/>
  <c r="N393" i="15"/>
  <c r="M393" i="15"/>
  <c r="N392" i="15"/>
  <c r="M392" i="15"/>
  <c r="N391" i="15"/>
  <c r="M391" i="15"/>
  <c r="N390" i="15"/>
  <c r="M390" i="15"/>
  <c r="N389" i="15"/>
  <c r="M389" i="15"/>
  <c r="N388" i="15"/>
  <c r="M388" i="15"/>
  <c r="N387" i="15"/>
  <c r="M387" i="15"/>
  <c r="N386" i="15"/>
  <c r="M386" i="15"/>
  <c r="N385" i="15"/>
  <c r="M385" i="15"/>
  <c r="N384" i="15"/>
  <c r="M384" i="15"/>
  <c r="N383" i="15"/>
  <c r="M383" i="15"/>
  <c r="N382" i="15"/>
  <c r="M382" i="15"/>
  <c r="N381" i="15"/>
  <c r="M381" i="15"/>
  <c r="N380" i="15"/>
  <c r="M380" i="15"/>
  <c r="N379" i="15"/>
  <c r="M379" i="15"/>
  <c r="N378" i="15"/>
  <c r="M378" i="15"/>
  <c r="N377" i="15"/>
  <c r="M377" i="15"/>
  <c r="N376" i="15"/>
  <c r="M376" i="15"/>
  <c r="N375" i="15"/>
  <c r="M375" i="15"/>
  <c r="N374" i="15"/>
  <c r="M374" i="15"/>
  <c r="N373" i="15"/>
  <c r="M373" i="15"/>
  <c r="N372" i="15"/>
  <c r="M372" i="15"/>
  <c r="N371" i="15"/>
  <c r="M371" i="15"/>
  <c r="N370" i="15"/>
  <c r="M370" i="15"/>
  <c r="N369" i="15"/>
  <c r="M369" i="15"/>
  <c r="N368" i="15"/>
  <c r="M368" i="15"/>
  <c r="N367" i="15"/>
  <c r="M367" i="15"/>
  <c r="N366" i="15"/>
  <c r="M366" i="15"/>
  <c r="N365" i="15"/>
  <c r="M365" i="15"/>
  <c r="N364" i="15"/>
  <c r="M364" i="15"/>
  <c r="N363" i="15"/>
  <c r="M363" i="15"/>
  <c r="N362" i="15"/>
  <c r="M362" i="15"/>
  <c r="N361" i="15"/>
  <c r="M361" i="15"/>
  <c r="N360" i="15"/>
  <c r="M360" i="15"/>
  <c r="N359" i="15"/>
  <c r="M359" i="15"/>
  <c r="N358" i="15"/>
  <c r="M358" i="15"/>
  <c r="N357" i="15"/>
  <c r="M357" i="15"/>
  <c r="N356" i="15"/>
  <c r="M356" i="15"/>
  <c r="N355" i="15"/>
  <c r="M355" i="15"/>
  <c r="N354" i="15"/>
  <c r="M354" i="15"/>
  <c r="N353" i="15"/>
  <c r="M353" i="15"/>
  <c r="N352" i="15"/>
  <c r="M352" i="15"/>
  <c r="N351" i="15"/>
  <c r="M351" i="15"/>
  <c r="N350" i="15"/>
  <c r="M350" i="15"/>
  <c r="N349" i="15"/>
  <c r="M349" i="15"/>
  <c r="N348" i="15"/>
  <c r="M348" i="15"/>
  <c r="N347" i="15"/>
  <c r="M347" i="15"/>
  <c r="N346" i="15"/>
  <c r="M346" i="15"/>
  <c r="N345" i="15"/>
  <c r="M345" i="15"/>
  <c r="N344" i="15"/>
  <c r="M344" i="15"/>
  <c r="N343" i="15"/>
  <c r="M343" i="15"/>
  <c r="N342" i="15"/>
  <c r="M342" i="15"/>
  <c r="N341" i="15"/>
  <c r="M341" i="15"/>
  <c r="N340" i="15"/>
  <c r="M340" i="15"/>
  <c r="N339" i="15"/>
  <c r="M339" i="15"/>
  <c r="N338" i="15"/>
  <c r="M338" i="15"/>
  <c r="N337" i="15"/>
  <c r="M337" i="15"/>
  <c r="N336" i="15"/>
  <c r="M336" i="15"/>
  <c r="N335" i="15"/>
  <c r="M335" i="15"/>
  <c r="N334" i="15"/>
  <c r="M334" i="15"/>
  <c r="N333" i="15"/>
  <c r="M333" i="15"/>
  <c r="N332" i="15"/>
  <c r="M332" i="15"/>
  <c r="N331" i="15"/>
  <c r="M331" i="15"/>
  <c r="N330" i="15"/>
  <c r="M330" i="15"/>
  <c r="N329" i="15"/>
  <c r="M329" i="15"/>
  <c r="N328" i="15"/>
  <c r="M328" i="15"/>
  <c r="N327" i="15"/>
  <c r="M327" i="15"/>
  <c r="N326" i="15"/>
  <c r="M326" i="15"/>
  <c r="N325" i="15"/>
  <c r="M325" i="15"/>
  <c r="N324" i="15"/>
  <c r="M324" i="15"/>
  <c r="N323" i="15"/>
  <c r="M323" i="15"/>
  <c r="N322" i="15"/>
  <c r="M322" i="15"/>
  <c r="N321" i="15"/>
  <c r="M321" i="15"/>
  <c r="N320" i="15"/>
  <c r="M320" i="15"/>
  <c r="N319" i="15"/>
  <c r="M319" i="15"/>
  <c r="N318" i="15"/>
  <c r="M318" i="15"/>
  <c r="N317" i="15"/>
  <c r="M317" i="15"/>
  <c r="N316" i="15"/>
  <c r="M316" i="15"/>
  <c r="N315" i="15"/>
  <c r="M315" i="15"/>
  <c r="N314" i="15"/>
  <c r="M314" i="15"/>
  <c r="N313" i="15"/>
  <c r="M313" i="15"/>
  <c r="N312" i="15"/>
  <c r="M312" i="15"/>
  <c r="N311" i="15"/>
  <c r="M311" i="15"/>
  <c r="N310" i="15"/>
  <c r="M310" i="15"/>
  <c r="N309" i="15"/>
  <c r="M309" i="15"/>
  <c r="N308" i="15"/>
  <c r="M308" i="15"/>
  <c r="N307" i="15"/>
  <c r="M307" i="15"/>
  <c r="N306" i="15"/>
  <c r="M306" i="15"/>
  <c r="N305" i="15"/>
  <c r="M305" i="15"/>
  <c r="N304" i="15"/>
  <c r="M304" i="15"/>
  <c r="N303" i="15"/>
  <c r="M303" i="15"/>
  <c r="N302" i="15"/>
  <c r="M302" i="15"/>
  <c r="N301" i="15"/>
  <c r="M301" i="15"/>
  <c r="N300" i="15"/>
  <c r="M300" i="15"/>
  <c r="N299" i="15"/>
  <c r="M299" i="15"/>
  <c r="N298" i="15"/>
  <c r="M298" i="15"/>
  <c r="N297" i="15"/>
  <c r="M297" i="15"/>
  <c r="N296" i="15"/>
  <c r="M296" i="15"/>
  <c r="N295" i="15"/>
  <c r="M295" i="15"/>
  <c r="N294" i="15"/>
  <c r="M294" i="15"/>
  <c r="N293" i="15"/>
  <c r="M293" i="15"/>
  <c r="N292" i="15"/>
  <c r="M292" i="15"/>
  <c r="N291" i="15"/>
  <c r="M291" i="15"/>
  <c r="N290" i="15"/>
  <c r="M290" i="15"/>
  <c r="N289" i="15"/>
  <c r="M289" i="15"/>
  <c r="N288" i="15"/>
  <c r="M288" i="15"/>
  <c r="N287" i="15"/>
  <c r="M287" i="15"/>
  <c r="N286" i="15"/>
  <c r="M286" i="15"/>
  <c r="N285" i="15"/>
  <c r="M285" i="15"/>
  <c r="N284" i="15"/>
  <c r="M284" i="15"/>
  <c r="N283" i="15"/>
  <c r="M283" i="15"/>
  <c r="N282" i="15"/>
  <c r="M282" i="15"/>
  <c r="N281" i="15"/>
  <c r="M281" i="15"/>
  <c r="N280" i="15"/>
  <c r="M280" i="15"/>
  <c r="N279" i="15"/>
  <c r="M279" i="15"/>
  <c r="N278" i="15"/>
  <c r="M278" i="15"/>
  <c r="N277" i="15"/>
  <c r="M277" i="15"/>
  <c r="N276" i="15"/>
  <c r="M276" i="15"/>
  <c r="N275" i="15"/>
  <c r="M275" i="15"/>
  <c r="N274" i="15"/>
  <c r="M274" i="15"/>
  <c r="N273" i="15"/>
  <c r="M273" i="15"/>
  <c r="N272" i="15"/>
  <c r="M272" i="15"/>
  <c r="N271" i="15"/>
  <c r="M271" i="15"/>
  <c r="N270" i="15"/>
  <c r="M270" i="15"/>
  <c r="N269" i="15"/>
  <c r="M269" i="15"/>
  <c r="N268" i="15"/>
  <c r="M268" i="15"/>
  <c r="N267" i="15"/>
  <c r="M267" i="15"/>
  <c r="N266" i="15"/>
  <c r="M266" i="15"/>
  <c r="N265" i="15"/>
  <c r="M265" i="15"/>
  <c r="N264" i="15"/>
  <c r="M264" i="15"/>
  <c r="N263" i="15"/>
  <c r="M263" i="15"/>
  <c r="N262" i="15"/>
  <c r="M262" i="15"/>
  <c r="N261" i="15"/>
  <c r="M261" i="15"/>
  <c r="N260" i="15"/>
  <c r="M260" i="15"/>
  <c r="N259" i="15"/>
  <c r="M259" i="15"/>
  <c r="N258" i="15"/>
  <c r="M258" i="15"/>
  <c r="N257" i="15"/>
  <c r="M257" i="15"/>
  <c r="N256" i="15"/>
  <c r="M256" i="15"/>
  <c r="N255" i="15"/>
  <c r="M255" i="15"/>
  <c r="N254" i="15"/>
  <c r="M254" i="15"/>
  <c r="N253" i="15"/>
  <c r="M253" i="15"/>
  <c r="N252" i="15"/>
  <c r="M252" i="15"/>
  <c r="N251" i="15"/>
  <c r="M251" i="15"/>
  <c r="N250" i="15"/>
  <c r="M250" i="15"/>
  <c r="N249" i="15"/>
  <c r="M249" i="15"/>
  <c r="N248" i="15"/>
  <c r="M248" i="15"/>
  <c r="N247" i="15"/>
  <c r="M247" i="15"/>
  <c r="N246" i="15"/>
  <c r="M246" i="15"/>
  <c r="N245" i="15"/>
  <c r="M245" i="15"/>
  <c r="N244" i="15"/>
  <c r="M244" i="15"/>
  <c r="N243" i="15"/>
  <c r="M243" i="15"/>
  <c r="N242" i="15"/>
  <c r="M242" i="15"/>
  <c r="N241" i="15"/>
  <c r="M241" i="15"/>
  <c r="N240" i="15"/>
  <c r="M240" i="15"/>
  <c r="N239" i="15"/>
  <c r="M239" i="15"/>
  <c r="N238" i="15"/>
  <c r="M238" i="15"/>
  <c r="N237" i="15"/>
  <c r="M237" i="15"/>
  <c r="N236" i="15"/>
  <c r="M236" i="15"/>
  <c r="N235" i="15"/>
  <c r="M235" i="15"/>
  <c r="N234" i="15"/>
  <c r="M234" i="15"/>
  <c r="N233" i="15"/>
  <c r="M233" i="15"/>
  <c r="N232" i="15"/>
  <c r="M232" i="15"/>
  <c r="N231" i="15"/>
  <c r="M231" i="15"/>
  <c r="N230" i="15"/>
  <c r="M230" i="15"/>
  <c r="N229" i="15"/>
  <c r="M229" i="15"/>
  <c r="N228" i="15"/>
  <c r="M228" i="15"/>
  <c r="N227" i="15"/>
  <c r="M227" i="15"/>
  <c r="N226" i="15"/>
  <c r="M226" i="15"/>
  <c r="N225" i="15"/>
  <c r="M225" i="15"/>
  <c r="N224" i="15"/>
  <c r="M224" i="15"/>
  <c r="N223" i="15"/>
  <c r="M223" i="15"/>
  <c r="N218" i="15"/>
  <c r="M218" i="15"/>
  <c r="N217" i="15"/>
  <c r="M217" i="15"/>
  <c r="N216" i="15"/>
  <c r="M216" i="15"/>
  <c r="N215" i="15"/>
  <c r="M215" i="15"/>
  <c r="N214" i="15"/>
  <c r="M214" i="15"/>
  <c r="N213" i="15"/>
  <c r="M213" i="15"/>
  <c r="N212" i="15"/>
  <c r="M212" i="15"/>
  <c r="N211" i="15"/>
  <c r="M211" i="15"/>
  <c r="N210" i="15"/>
  <c r="M210" i="15"/>
  <c r="N209" i="15"/>
  <c r="M209" i="15"/>
  <c r="N208" i="15"/>
  <c r="M208" i="15"/>
  <c r="N207" i="15"/>
  <c r="M207" i="15"/>
  <c r="N206" i="15"/>
  <c r="M206" i="15"/>
  <c r="W206" i="15" s="1"/>
  <c r="N205" i="15"/>
  <c r="M205" i="15"/>
  <c r="W205" i="15" s="1"/>
  <c r="N204" i="15"/>
  <c r="M204" i="15"/>
  <c r="W204" i="15" s="1"/>
  <c r="N203" i="15"/>
  <c r="M203" i="15"/>
  <c r="W203" i="15" s="1"/>
  <c r="N202" i="15"/>
  <c r="M202" i="15"/>
  <c r="W202" i="15" s="1"/>
  <c r="N201" i="15"/>
  <c r="M201" i="15"/>
  <c r="W201" i="15" s="1"/>
  <c r="N200" i="15"/>
  <c r="M200" i="15"/>
  <c r="W200" i="15" s="1"/>
  <c r="N199" i="15"/>
  <c r="M199" i="15"/>
  <c r="W199" i="15" s="1"/>
  <c r="N198" i="15"/>
  <c r="M198" i="15"/>
  <c r="W198" i="15" s="1"/>
  <c r="N197" i="15"/>
  <c r="M197" i="15"/>
  <c r="W197" i="15" s="1"/>
  <c r="N196" i="15"/>
  <c r="M196" i="15"/>
  <c r="W196" i="15" s="1"/>
  <c r="N195" i="15"/>
  <c r="M195" i="15"/>
  <c r="W195" i="15" s="1"/>
  <c r="N194" i="15"/>
  <c r="M194" i="15"/>
  <c r="W194" i="15" s="1"/>
  <c r="N193" i="15"/>
  <c r="M193" i="15"/>
  <c r="W193" i="15" s="1"/>
  <c r="N192" i="15"/>
  <c r="M192" i="15"/>
  <c r="W192" i="15" s="1"/>
  <c r="N191" i="15"/>
  <c r="M191" i="15"/>
  <c r="W191" i="15" s="1"/>
  <c r="N190" i="15"/>
  <c r="M190" i="15"/>
  <c r="W190" i="15" s="1"/>
  <c r="N189" i="15"/>
  <c r="M189" i="15"/>
  <c r="W189" i="15" s="1"/>
  <c r="N188" i="15"/>
  <c r="M188" i="15"/>
  <c r="W188" i="15" s="1"/>
  <c r="N187" i="15"/>
  <c r="M187" i="15"/>
  <c r="W187" i="15" s="1"/>
  <c r="N186" i="15"/>
  <c r="M186" i="15"/>
  <c r="W186" i="15" s="1"/>
  <c r="N185" i="15"/>
  <c r="M185" i="15"/>
  <c r="W185" i="15" s="1"/>
  <c r="N184" i="15"/>
  <c r="M184" i="15"/>
  <c r="W184" i="15" s="1"/>
  <c r="N183" i="15"/>
  <c r="M183" i="15"/>
  <c r="W183" i="15" s="1"/>
  <c r="N182" i="15"/>
  <c r="M182" i="15"/>
  <c r="W182" i="15" s="1"/>
  <c r="N181" i="15"/>
  <c r="M181" i="15"/>
  <c r="W181" i="15" s="1"/>
  <c r="N180" i="15"/>
  <c r="M180" i="15"/>
  <c r="W180" i="15" s="1"/>
  <c r="N179" i="15"/>
  <c r="M179" i="15"/>
  <c r="N178" i="15"/>
  <c r="M178" i="15"/>
  <c r="N177" i="15"/>
  <c r="M177" i="15"/>
  <c r="N176" i="15"/>
  <c r="M176" i="15"/>
  <c r="N175" i="15"/>
  <c r="M175" i="15"/>
  <c r="N174" i="15"/>
  <c r="M174" i="15"/>
  <c r="N173" i="15"/>
  <c r="M173" i="15"/>
  <c r="N172" i="15"/>
  <c r="M172" i="15"/>
  <c r="N171" i="15"/>
  <c r="M171" i="15"/>
  <c r="N170" i="15"/>
  <c r="M170" i="15"/>
  <c r="N169" i="15"/>
  <c r="M169" i="15"/>
  <c r="N168" i="15"/>
  <c r="M168" i="15"/>
  <c r="N167" i="15"/>
  <c r="M167" i="15"/>
  <c r="N166" i="15"/>
  <c r="M166" i="15"/>
  <c r="N165" i="15"/>
  <c r="M165" i="15"/>
  <c r="N164" i="15"/>
  <c r="M164" i="15"/>
  <c r="N163" i="15"/>
  <c r="M163" i="15"/>
  <c r="N162" i="15"/>
  <c r="M162" i="15"/>
  <c r="N161" i="15"/>
  <c r="M161" i="15"/>
  <c r="N160" i="15"/>
  <c r="M160" i="15"/>
  <c r="N159" i="15"/>
  <c r="M159" i="15"/>
  <c r="N158" i="15"/>
  <c r="M158" i="15"/>
  <c r="N157" i="15"/>
  <c r="M157" i="15"/>
  <c r="N156" i="15"/>
  <c r="M156" i="15"/>
  <c r="N155" i="15"/>
  <c r="M155" i="15"/>
  <c r="N154" i="15"/>
  <c r="M154" i="15"/>
  <c r="N153" i="15"/>
  <c r="M153" i="15"/>
  <c r="N152" i="15"/>
  <c r="M152" i="15"/>
  <c r="N151" i="15"/>
  <c r="M151" i="15"/>
  <c r="N150" i="15"/>
  <c r="M150" i="15"/>
  <c r="N149" i="15"/>
  <c r="M149" i="15"/>
  <c r="W149" i="15" s="1"/>
  <c r="N148" i="15"/>
  <c r="M148" i="15"/>
  <c r="W148" i="15" s="1"/>
  <c r="N147" i="15"/>
  <c r="M147" i="15"/>
  <c r="W147" i="15" s="1"/>
  <c r="N146" i="15"/>
  <c r="M146" i="15"/>
  <c r="W146" i="15" s="1"/>
  <c r="N145" i="15"/>
  <c r="M145" i="15"/>
  <c r="W145" i="15" s="1"/>
  <c r="N144" i="15"/>
  <c r="M144" i="15"/>
  <c r="W144" i="15" s="1"/>
  <c r="N143" i="15"/>
  <c r="M143" i="15"/>
  <c r="W143" i="15" s="1"/>
  <c r="N142" i="15"/>
  <c r="M142" i="15"/>
  <c r="W142" i="15" s="1"/>
  <c r="N141" i="15"/>
  <c r="M141" i="15"/>
  <c r="W141" i="15" s="1"/>
  <c r="N140" i="15"/>
  <c r="M140" i="15"/>
  <c r="W140" i="15" s="1"/>
  <c r="N139" i="15"/>
  <c r="M139" i="15"/>
  <c r="W139" i="15" s="1"/>
  <c r="N138" i="15"/>
  <c r="M138" i="15"/>
  <c r="W138" i="15" s="1"/>
  <c r="N137" i="15"/>
  <c r="M137" i="15"/>
  <c r="W137" i="15" s="1"/>
  <c r="N136" i="15"/>
  <c r="M136" i="15"/>
  <c r="W136" i="15" s="1"/>
  <c r="N135" i="15"/>
  <c r="M135" i="15"/>
  <c r="N134" i="15"/>
  <c r="M134" i="15"/>
  <c r="N133" i="15"/>
  <c r="M133" i="15"/>
  <c r="N132" i="15"/>
  <c r="M132" i="15"/>
  <c r="N131" i="15"/>
  <c r="M131" i="15"/>
  <c r="N130" i="15"/>
  <c r="M130" i="15"/>
  <c r="N129" i="15"/>
  <c r="M129" i="15"/>
  <c r="N128" i="15"/>
  <c r="M128" i="15"/>
  <c r="N127" i="15"/>
  <c r="M127" i="15"/>
  <c r="N126" i="15"/>
  <c r="M126" i="15"/>
  <c r="N125" i="15"/>
  <c r="M125" i="15"/>
  <c r="N124" i="15"/>
  <c r="M124" i="15"/>
  <c r="N123" i="15"/>
  <c r="M123" i="15"/>
  <c r="N122" i="15"/>
  <c r="M122" i="15"/>
  <c r="N121" i="15"/>
  <c r="M121" i="15"/>
  <c r="W121" i="15" s="1"/>
  <c r="N120" i="15"/>
  <c r="M120" i="15"/>
  <c r="W120" i="15" s="1"/>
  <c r="N119" i="15"/>
  <c r="M119" i="15"/>
  <c r="W119" i="15" s="1"/>
  <c r="N118" i="15"/>
  <c r="M118" i="15"/>
  <c r="W118" i="15" s="1"/>
  <c r="N117" i="15"/>
  <c r="M117" i="15"/>
  <c r="N116" i="15"/>
  <c r="M116" i="15"/>
  <c r="N115" i="15"/>
  <c r="M115" i="15"/>
  <c r="N114" i="15"/>
  <c r="M114" i="15"/>
  <c r="N113" i="15"/>
  <c r="M113" i="15"/>
  <c r="N112" i="15"/>
  <c r="M112" i="15"/>
  <c r="N111" i="15"/>
  <c r="M111" i="15"/>
  <c r="N110" i="15"/>
  <c r="M110" i="15"/>
  <c r="N109" i="15"/>
  <c r="M109" i="15"/>
  <c r="N108" i="15"/>
  <c r="M108" i="15"/>
  <c r="N107" i="15"/>
  <c r="M107" i="15"/>
  <c r="N106" i="15"/>
  <c r="M106" i="15"/>
  <c r="N105" i="15"/>
  <c r="M105" i="15"/>
  <c r="N104" i="15"/>
  <c r="M104" i="15"/>
  <c r="N103" i="15"/>
  <c r="M103" i="15"/>
  <c r="N102" i="15"/>
  <c r="M102" i="15"/>
  <c r="N101" i="15"/>
  <c r="M101" i="15"/>
  <c r="N100" i="15"/>
  <c r="M100" i="15"/>
  <c r="N99" i="15"/>
  <c r="M99" i="15"/>
  <c r="N98" i="15"/>
  <c r="M98" i="15"/>
  <c r="N97" i="15"/>
  <c r="M97" i="15"/>
  <c r="N96" i="15"/>
  <c r="M96" i="15"/>
  <c r="N95" i="15"/>
  <c r="M95" i="15"/>
  <c r="N94" i="15"/>
  <c r="M94" i="15"/>
  <c r="N93" i="15"/>
  <c r="M93" i="15"/>
  <c r="N92" i="15"/>
  <c r="M92" i="15"/>
  <c r="N91" i="15"/>
  <c r="M91" i="15"/>
  <c r="N90" i="15"/>
  <c r="M90" i="15"/>
  <c r="N89" i="15"/>
  <c r="M89" i="15"/>
  <c r="N88" i="15"/>
  <c r="M88" i="15"/>
  <c r="N87" i="15"/>
  <c r="M87" i="15"/>
  <c r="N86" i="15"/>
  <c r="M86" i="15"/>
  <c r="N85" i="15"/>
  <c r="M85" i="15"/>
  <c r="N84" i="15"/>
  <c r="M84" i="15"/>
  <c r="N83" i="15"/>
  <c r="M83" i="15"/>
  <c r="N82" i="15"/>
  <c r="M82" i="15"/>
  <c r="N81" i="15"/>
  <c r="M81" i="15"/>
  <c r="N80" i="15"/>
  <c r="M80" i="15"/>
  <c r="N79" i="15"/>
  <c r="M79" i="15"/>
  <c r="N78" i="15"/>
  <c r="M78" i="15"/>
  <c r="N77" i="15"/>
  <c r="M77" i="15"/>
  <c r="N76" i="15"/>
  <c r="M76" i="15"/>
  <c r="N75" i="15"/>
  <c r="M75" i="15"/>
  <c r="N74" i="15"/>
  <c r="M74" i="15"/>
  <c r="N73" i="15"/>
  <c r="M73" i="15"/>
  <c r="N72" i="15"/>
  <c r="M72" i="15"/>
  <c r="N71" i="15"/>
  <c r="M71" i="15"/>
  <c r="N70" i="15"/>
  <c r="M70" i="15"/>
  <c r="N69" i="15"/>
  <c r="M69" i="15"/>
  <c r="N68" i="15"/>
  <c r="M68" i="15"/>
  <c r="N67" i="15"/>
  <c r="M67" i="15"/>
  <c r="N66" i="15"/>
  <c r="M66" i="15"/>
  <c r="N65" i="15"/>
  <c r="M65" i="15"/>
  <c r="N64" i="15"/>
  <c r="M64" i="15"/>
  <c r="N63" i="15"/>
  <c r="M63" i="15"/>
  <c r="M62" i="15"/>
  <c r="M61" i="15"/>
  <c r="N60" i="15"/>
  <c r="M60" i="15"/>
  <c r="N59" i="15"/>
  <c r="M59" i="15"/>
  <c r="M58" i="15"/>
  <c r="M57" i="15"/>
  <c r="N56" i="15"/>
  <c r="M56" i="15"/>
  <c r="N55" i="15"/>
  <c r="M55" i="15"/>
  <c r="N54" i="15"/>
  <c r="M54" i="15"/>
  <c r="N53" i="15"/>
  <c r="M53" i="15"/>
  <c r="N52" i="15"/>
  <c r="M52" i="15"/>
  <c r="N51" i="15"/>
  <c r="M51" i="15"/>
  <c r="N50" i="15"/>
  <c r="M50" i="15"/>
  <c r="N49" i="15"/>
  <c r="M49" i="15"/>
  <c r="N48" i="15"/>
  <c r="M48" i="15"/>
  <c r="N47" i="15"/>
  <c r="M47" i="15"/>
  <c r="N46" i="15"/>
  <c r="M46" i="15"/>
  <c r="N45" i="15"/>
  <c r="M45" i="15"/>
  <c r="N44" i="15"/>
  <c r="M44" i="15"/>
  <c r="N43" i="15"/>
  <c r="M43" i="15"/>
  <c r="N42" i="15"/>
  <c r="M42" i="15"/>
  <c r="N41" i="15"/>
  <c r="M41" i="15"/>
  <c r="N40" i="15"/>
  <c r="M40" i="15"/>
  <c r="N39" i="15"/>
  <c r="M39" i="15"/>
  <c r="N38" i="15"/>
  <c r="M38" i="15"/>
  <c r="N37" i="15"/>
  <c r="M37" i="15"/>
  <c r="N36" i="15"/>
  <c r="M36" i="15"/>
  <c r="N35" i="15"/>
  <c r="M35" i="15"/>
  <c r="N34" i="15"/>
  <c r="M34" i="15"/>
  <c r="N33" i="15"/>
  <c r="M33" i="15"/>
  <c r="N32" i="15"/>
  <c r="M32" i="15"/>
  <c r="N31" i="15"/>
  <c r="M31" i="15"/>
  <c r="N30" i="15"/>
  <c r="M30" i="15"/>
  <c r="N29" i="15"/>
  <c r="M29" i="15"/>
  <c r="N28" i="15"/>
  <c r="M28" i="15"/>
  <c r="N27" i="15"/>
  <c r="M27" i="15"/>
  <c r="N26" i="15"/>
  <c r="M26" i="15"/>
  <c r="N25" i="15"/>
  <c r="M25" i="15"/>
  <c r="N24" i="15"/>
  <c r="M24" i="15"/>
  <c r="N23" i="15"/>
  <c r="M23" i="15"/>
  <c r="N22" i="15"/>
  <c r="M22" i="15"/>
  <c r="N21" i="15"/>
  <c r="M21" i="15"/>
  <c r="N20" i="15"/>
  <c r="M20" i="15"/>
  <c r="N19" i="15"/>
  <c r="M19" i="15"/>
  <c r="N18" i="15"/>
  <c r="M18" i="15"/>
  <c r="N17" i="15"/>
  <c r="M17" i="15"/>
  <c r="N16" i="15"/>
  <c r="M16" i="15"/>
  <c r="N15" i="15"/>
  <c r="M15" i="15"/>
  <c r="N14" i="15"/>
  <c r="M14" i="15"/>
  <c r="N13" i="15"/>
  <c r="M13" i="15"/>
  <c r="N12" i="15"/>
  <c r="M12" i="15"/>
  <c r="N11" i="15"/>
  <c r="M11" i="15"/>
  <c r="N10" i="15"/>
  <c r="M10" i="15"/>
  <c r="N9" i="15"/>
  <c r="M9" i="15"/>
  <c r="N8" i="15"/>
  <c r="M8" i="15"/>
  <c r="N7" i="15"/>
  <c r="M7" i="15"/>
  <c r="N6" i="15"/>
  <c r="M6" i="15"/>
  <c r="N5" i="15"/>
  <c r="M5" i="15"/>
  <c r="N4" i="15"/>
  <c r="M4" i="15"/>
  <c r="N3" i="15"/>
  <c r="M3" i="15"/>
  <c r="N2" i="15"/>
  <c r="M2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005" i="15"/>
  <c r="O1004" i="15"/>
  <c r="O1003" i="15"/>
  <c r="O1002" i="15"/>
  <c r="O1001" i="15"/>
  <c r="O1000" i="15"/>
  <c r="O999" i="15"/>
  <c r="O998" i="15"/>
  <c r="O997" i="15"/>
  <c r="O996" i="15"/>
  <c r="O995" i="15"/>
  <c r="O994" i="15"/>
  <c r="O993" i="15"/>
  <c r="O992" i="15"/>
  <c r="O991" i="15"/>
  <c r="O990" i="15"/>
  <c r="O989" i="15"/>
  <c r="O988" i="15"/>
  <c r="O987" i="15"/>
  <c r="O986" i="15"/>
  <c r="O985" i="15"/>
  <c r="O984" i="15"/>
  <c r="O983" i="15"/>
  <c r="O982" i="15"/>
  <c r="O981" i="15"/>
  <c r="O980" i="15"/>
  <c r="O979" i="15"/>
  <c r="O978" i="15"/>
  <c r="O977" i="15"/>
  <c r="O976" i="15"/>
  <c r="O975" i="15"/>
  <c r="O974" i="15"/>
  <c r="O973" i="15"/>
  <c r="O972" i="15"/>
  <c r="O971" i="15"/>
  <c r="O970" i="15"/>
  <c r="O969" i="15"/>
  <c r="O968" i="15"/>
  <c r="O967" i="15"/>
  <c r="O966" i="15"/>
  <c r="O965" i="15"/>
  <c r="O964" i="15"/>
  <c r="O963" i="15"/>
  <c r="O962" i="15"/>
  <c r="O961" i="15"/>
  <c r="O960" i="15"/>
  <c r="O959" i="15"/>
  <c r="O958" i="15"/>
  <c r="O957" i="15"/>
  <c r="O956" i="15"/>
  <c r="O955" i="15"/>
  <c r="O954" i="15"/>
  <c r="O953" i="15"/>
  <c r="O952" i="15"/>
  <c r="O951" i="15"/>
  <c r="O950" i="15"/>
  <c r="O949" i="15"/>
  <c r="O948" i="15"/>
  <c r="O947" i="15"/>
  <c r="O946" i="15"/>
  <c r="O945" i="15"/>
  <c r="O944" i="15"/>
  <c r="O943" i="15"/>
  <c r="O942" i="15"/>
  <c r="O941" i="15"/>
  <c r="O940" i="15"/>
  <c r="O939" i="15"/>
  <c r="O938" i="15"/>
  <c r="O937" i="15"/>
  <c r="O936" i="15"/>
  <c r="O935" i="15"/>
  <c r="O934" i="15"/>
  <c r="O933" i="15"/>
  <c r="O932" i="15"/>
  <c r="O931" i="15"/>
  <c r="O930" i="15"/>
  <c r="O929" i="15"/>
  <c r="O928" i="15"/>
  <c r="O927" i="15"/>
  <c r="O926" i="15"/>
  <c r="O925" i="15"/>
  <c r="O924" i="15"/>
  <c r="O923" i="15"/>
  <c r="O922" i="15"/>
  <c r="O921" i="15"/>
  <c r="O920" i="15"/>
  <c r="O919" i="15"/>
  <c r="O918" i="15"/>
  <c r="O917" i="15"/>
  <c r="O916" i="15"/>
  <c r="O915" i="15"/>
  <c r="O914" i="15"/>
  <c r="O913" i="15"/>
  <c r="O912" i="15"/>
  <c r="O911" i="15"/>
  <c r="O910" i="15"/>
  <c r="O909" i="15"/>
  <c r="O908" i="15"/>
  <c r="O907" i="15"/>
  <c r="O906" i="15"/>
  <c r="O905" i="15"/>
  <c r="O904" i="15"/>
  <c r="O903" i="15"/>
  <c r="O902" i="15"/>
  <c r="O901" i="15"/>
  <c r="O900" i="15"/>
  <c r="O899" i="15"/>
  <c r="O898" i="15"/>
  <c r="O897" i="15"/>
  <c r="O896" i="15"/>
  <c r="O895" i="15"/>
  <c r="O894" i="15"/>
  <c r="O893" i="15"/>
  <c r="O892" i="15"/>
  <c r="O891" i="15"/>
  <c r="O890" i="15"/>
  <c r="O889" i="15"/>
  <c r="O888" i="15"/>
  <c r="O887" i="15"/>
  <c r="O886" i="15"/>
  <c r="O885" i="15"/>
  <c r="O884" i="15"/>
  <c r="O883" i="15"/>
  <c r="O882" i="15"/>
  <c r="O881" i="15"/>
  <c r="O880" i="15"/>
  <c r="O879" i="15"/>
  <c r="O878" i="15"/>
  <c r="O877" i="15"/>
  <c r="O876" i="15"/>
  <c r="O875" i="15"/>
  <c r="O874" i="15"/>
  <c r="O873" i="15"/>
  <c r="O872" i="15"/>
  <c r="O871" i="15"/>
  <c r="O870" i="15"/>
  <c r="O869" i="15"/>
  <c r="O868" i="15"/>
  <c r="O867" i="15"/>
  <c r="O866" i="15"/>
  <c r="O865" i="15"/>
  <c r="O864" i="15"/>
  <c r="O863" i="15"/>
  <c r="O862" i="15"/>
  <c r="O861" i="15"/>
  <c r="O860" i="15"/>
  <c r="O859" i="15"/>
  <c r="O858" i="15"/>
  <c r="O857" i="15"/>
  <c r="O856" i="15"/>
  <c r="O855" i="15"/>
  <c r="O854" i="15"/>
  <c r="O853" i="15"/>
  <c r="O852" i="15"/>
  <c r="O851" i="15"/>
  <c r="O850" i="15"/>
  <c r="O849" i="15"/>
  <c r="O848" i="15"/>
  <c r="O847" i="15"/>
  <c r="O846" i="15"/>
  <c r="O845" i="15"/>
  <c r="O844" i="15"/>
  <c r="O843" i="15"/>
  <c r="O842" i="15"/>
  <c r="O841" i="15"/>
  <c r="O840" i="15"/>
  <c r="O839" i="15"/>
  <c r="O838" i="15"/>
  <c r="O837" i="15"/>
  <c r="O836" i="15"/>
  <c r="O835" i="15"/>
  <c r="O834" i="15"/>
  <c r="O833" i="15"/>
  <c r="O832" i="15"/>
  <c r="O831" i="15"/>
  <c r="O830" i="15"/>
  <c r="O829" i="15"/>
  <c r="O828" i="15"/>
  <c r="O827" i="15"/>
  <c r="O826" i="15"/>
  <c r="O825" i="15"/>
  <c r="O824" i="15"/>
  <c r="O823" i="15"/>
  <c r="O822" i="15"/>
  <c r="O821" i="15"/>
  <c r="O820" i="15"/>
  <c r="O819" i="15"/>
  <c r="O818" i="15"/>
  <c r="O817" i="15"/>
  <c r="O816" i="15"/>
  <c r="O815" i="15"/>
  <c r="O814" i="15"/>
  <c r="O813" i="15"/>
  <c r="O812" i="15"/>
  <c r="O811" i="15"/>
  <c r="O810" i="15"/>
  <c r="O809" i="15"/>
  <c r="O808" i="15"/>
  <c r="O807" i="15"/>
  <c r="O806" i="15"/>
  <c r="O805" i="15"/>
  <c r="O804" i="15"/>
  <c r="O803" i="15"/>
  <c r="O802" i="15"/>
  <c r="O801" i="15"/>
  <c r="O800" i="15"/>
  <c r="O799" i="15"/>
  <c r="O798" i="15"/>
  <c r="O797" i="15"/>
  <c r="O796" i="15"/>
  <c r="O795" i="15"/>
  <c r="O794" i="15"/>
  <c r="O793" i="15"/>
  <c r="O792" i="15"/>
  <c r="O791" i="15"/>
  <c r="O790" i="15"/>
  <c r="O789" i="15"/>
  <c r="O788" i="15"/>
  <c r="O787" i="15"/>
  <c r="O786" i="15"/>
  <c r="O785" i="15"/>
  <c r="O784" i="15"/>
  <c r="O783" i="15"/>
  <c r="O782" i="15"/>
  <c r="O781" i="15"/>
  <c r="O780" i="15"/>
  <c r="O779" i="15"/>
  <c r="O778" i="15"/>
  <c r="O777" i="15"/>
  <c r="O776" i="15"/>
  <c r="O775" i="15"/>
  <c r="O774" i="15"/>
  <c r="O773" i="15"/>
  <c r="O772" i="15"/>
  <c r="O771" i="15"/>
  <c r="O770" i="15"/>
  <c r="O769" i="15"/>
  <c r="O768" i="15"/>
  <c r="O767" i="15"/>
  <c r="O766" i="15"/>
  <c r="O765" i="15"/>
  <c r="O764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50" i="15"/>
  <c r="O749" i="15"/>
  <c r="O748" i="15"/>
  <c r="O747" i="15"/>
  <c r="O746" i="15"/>
  <c r="O745" i="15"/>
  <c r="O744" i="15"/>
  <c r="O743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O726" i="15"/>
  <c r="O725" i="15"/>
  <c r="O724" i="15"/>
  <c r="O723" i="15"/>
  <c r="O722" i="15"/>
  <c r="O721" i="15"/>
  <c r="O720" i="15"/>
  <c r="O719" i="15"/>
  <c r="O718" i="15"/>
  <c r="O717" i="15"/>
  <c r="O716" i="15"/>
  <c r="O715" i="15"/>
  <c r="O714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5" i="15"/>
  <c r="O694" i="15"/>
  <c r="O693" i="15"/>
  <c r="O692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8" i="15"/>
  <c r="O677" i="15"/>
  <c r="O676" i="15"/>
  <c r="O675" i="15"/>
  <c r="O674" i="15"/>
  <c r="O673" i="15"/>
  <c r="O672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30" i="15"/>
  <c r="O629" i="15"/>
  <c r="O628" i="15"/>
  <c r="O627" i="15"/>
  <c r="O626" i="15"/>
  <c r="O625" i="15"/>
  <c r="O624" i="15"/>
  <c r="O623" i="15"/>
  <c r="O622" i="15"/>
  <c r="O621" i="15"/>
  <c r="O620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6" i="15"/>
  <c r="O605" i="15"/>
  <c r="O604" i="15"/>
  <c r="O603" i="15"/>
  <c r="O602" i="15"/>
  <c r="O601" i="15"/>
  <c r="O600" i="15"/>
  <c r="O599" i="15"/>
  <c r="O598" i="15"/>
  <c r="O597" i="15"/>
  <c r="O596" i="15"/>
  <c r="O595" i="15"/>
  <c r="O594" i="15"/>
  <c r="O593" i="15"/>
  <c r="O592" i="15"/>
  <c r="O591" i="15"/>
  <c r="O590" i="15"/>
  <c r="O589" i="15"/>
  <c r="O588" i="15"/>
  <c r="O586" i="15"/>
  <c r="O585" i="15"/>
  <c r="O584" i="15"/>
  <c r="O583" i="15"/>
  <c r="O582" i="15"/>
  <c r="O581" i="15"/>
  <c r="O580" i="15"/>
  <c r="O579" i="15"/>
  <c r="O578" i="15"/>
  <c r="O577" i="15"/>
  <c r="O576" i="15"/>
  <c r="O575" i="15"/>
  <c r="O574" i="15"/>
  <c r="O573" i="15"/>
  <c r="O572" i="15"/>
  <c r="O571" i="15"/>
  <c r="O570" i="15"/>
  <c r="O569" i="15"/>
  <c r="O568" i="15"/>
  <c r="O567" i="15"/>
  <c r="O566" i="15"/>
  <c r="O565" i="15"/>
  <c r="O564" i="15"/>
  <c r="O563" i="15"/>
  <c r="O562" i="15"/>
  <c r="O561" i="15"/>
  <c r="O560" i="15"/>
  <c r="O559" i="15"/>
  <c r="O558" i="15"/>
  <c r="O557" i="15"/>
  <c r="O556" i="15"/>
  <c r="O555" i="15"/>
  <c r="O554" i="15"/>
  <c r="O553" i="15"/>
  <c r="O552" i="15"/>
  <c r="O551" i="15"/>
  <c r="O550" i="15"/>
  <c r="O548" i="15"/>
  <c r="O547" i="15"/>
  <c r="O546" i="15"/>
  <c r="O545" i="15"/>
  <c r="O544" i="15"/>
  <c r="O543" i="15"/>
  <c r="O542" i="15"/>
  <c r="O541" i="15"/>
  <c r="O540" i="15"/>
  <c r="O539" i="15"/>
  <c r="O538" i="15"/>
  <c r="O537" i="15"/>
  <c r="O536" i="15"/>
  <c r="O535" i="15"/>
  <c r="O534" i="15"/>
  <c r="O533" i="15"/>
  <c r="O532" i="15"/>
  <c r="O531" i="15"/>
  <c r="O530" i="15"/>
  <c r="O529" i="15"/>
  <c r="O528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6" i="15"/>
  <c r="O485" i="15"/>
  <c r="O484" i="15"/>
  <c r="O483" i="15"/>
  <c r="O482" i="15"/>
  <c r="O481" i="15"/>
  <c r="O480" i="15"/>
  <c r="O479" i="15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0" i="15"/>
  <c r="O59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G805" i="27"/>
  <c r="G806" i="27"/>
  <c r="G807" i="27"/>
  <c r="G808" i="27"/>
  <c r="G809" i="27"/>
  <c r="G810" i="27"/>
  <c r="G811" i="27"/>
  <c r="G812" i="27"/>
  <c r="G813" i="27"/>
  <c r="G814" i="27"/>
  <c r="G815" i="27"/>
  <c r="G816" i="27"/>
  <c r="M953" i="27"/>
  <c r="M954" i="27"/>
  <c r="M955" i="27"/>
  <c r="M956" i="27"/>
  <c r="M957" i="27"/>
  <c r="M958" i="27"/>
  <c r="M959" i="27"/>
  <c r="M960" i="27"/>
  <c r="M961" i="27"/>
  <c r="M962" i="27"/>
  <c r="M963" i="27"/>
  <c r="M964" i="27"/>
  <c r="M965" i="27"/>
  <c r="M966" i="27"/>
  <c r="M967" i="27"/>
  <c r="M968" i="27"/>
  <c r="M969" i="27"/>
  <c r="M970" i="27"/>
  <c r="M971" i="27"/>
  <c r="M972" i="27"/>
  <c r="M973" i="27"/>
  <c r="M974" i="27"/>
  <c r="M975" i="27"/>
  <c r="M976" i="27"/>
  <c r="M977" i="27"/>
  <c r="M978" i="27"/>
  <c r="M979" i="27"/>
  <c r="M980" i="27"/>
  <c r="M981" i="27"/>
  <c r="M982" i="27"/>
  <c r="M983" i="27"/>
  <c r="M984" i="27"/>
  <c r="M985" i="27"/>
  <c r="M986" i="27"/>
  <c r="M987" i="27"/>
  <c r="M988" i="27"/>
  <c r="M989" i="27"/>
  <c r="M990" i="27"/>
  <c r="M991" i="27"/>
  <c r="M992" i="27"/>
  <c r="M993" i="27"/>
  <c r="M994" i="27"/>
  <c r="M995" i="27"/>
  <c r="M996" i="27"/>
  <c r="M997" i="27"/>
  <c r="M998" i="27"/>
  <c r="M999" i="27"/>
  <c r="M1000" i="27"/>
  <c r="M1001" i="27"/>
  <c r="M1002" i="27"/>
  <c r="M1003" i="27"/>
  <c r="M1004" i="27"/>
  <c r="M1005" i="27"/>
  <c r="M1006" i="27"/>
  <c r="M1007" i="27"/>
  <c r="M1008" i="27"/>
  <c r="M1009" i="27"/>
  <c r="M1010" i="27"/>
  <c r="M1011" i="27"/>
  <c r="M1012" i="27"/>
  <c r="M1013" i="27"/>
  <c r="M1014" i="27"/>
  <c r="M952" i="27"/>
  <c r="O952" i="27"/>
  <c r="I920" i="27"/>
  <c r="I921" i="27"/>
  <c r="I922" i="27"/>
  <c r="I923" i="27"/>
  <c r="I924" i="27"/>
  <c r="I925" i="27"/>
  <c r="AF943" i="27"/>
  <c r="AF915" i="27"/>
  <c r="AF884" i="27"/>
  <c r="AE884" i="27"/>
  <c r="P921" i="27"/>
  <c r="P922" i="27"/>
  <c r="P923" i="27"/>
  <c r="P924" i="27"/>
  <c r="P925" i="27"/>
  <c r="P926" i="27"/>
  <c r="P927" i="27"/>
  <c r="P928" i="27"/>
  <c r="P929" i="27"/>
  <c r="P930" i="27"/>
  <c r="P931" i="27"/>
  <c r="P932" i="27"/>
  <c r="P933" i="27"/>
  <c r="P934" i="27"/>
  <c r="P935" i="27"/>
  <c r="P936" i="27"/>
  <c r="P937" i="27"/>
  <c r="P938" i="27"/>
  <c r="P939" i="27"/>
  <c r="P940" i="27"/>
  <c r="P941" i="27"/>
  <c r="P942" i="27"/>
  <c r="P943" i="27"/>
  <c r="P944" i="27"/>
  <c r="P945" i="27"/>
  <c r="AF932" i="27"/>
  <c r="AC932" i="27"/>
  <c r="AF933" i="27"/>
  <c r="AC933" i="27"/>
  <c r="AF934" i="27"/>
  <c r="AC934" i="27"/>
  <c r="AF935" i="27"/>
  <c r="AC935" i="27"/>
  <c r="AF936" i="27"/>
  <c r="AC936" i="27"/>
  <c r="AF937" i="27"/>
  <c r="AC937" i="27"/>
  <c r="AF938" i="27"/>
  <c r="AC938" i="27"/>
  <c r="AF939" i="27"/>
  <c r="AC939" i="27"/>
  <c r="AF940" i="27"/>
  <c r="AC940" i="27"/>
  <c r="AC941" i="27"/>
  <c r="AC942" i="27"/>
  <c r="AC943" i="27"/>
  <c r="AF944" i="27"/>
  <c r="AC944" i="27"/>
  <c r="AF945" i="27"/>
  <c r="AC945" i="27"/>
  <c r="I911" i="27"/>
  <c r="I912" i="27"/>
  <c r="I913" i="27"/>
  <c r="I914" i="27"/>
  <c r="I915" i="27"/>
  <c r="I916" i="27"/>
  <c r="I917" i="27"/>
  <c r="I918" i="27"/>
  <c r="K917" i="27"/>
  <c r="K918" i="27"/>
  <c r="K919" i="27"/>
  <c r="K920" i="27"/>
  <c r="K921" i="27"/>
  <c r="K922" i="27"/>
  <c r="K923" i="27"/>
  <c r="K924" i="27"/>
  <c r="K925" i="27"/>
  <c r="K926" i="27"/>
  <c r="K927" i="27"/>
  <c r="K928" i="27"/>
  <c r="P913" i="27"/>
  <c r="P914" i="27"/>
  <c r="P915" i="27"/>
  <c r="P916" i="27"/>
  <c r="P917" i="27"/>
  <c r="P918" i="27"/>
  <c r="P919" i="27"/>
  <c r="P920" i="27"/>
  <c r="AF917" i="27"/>
  <c r="AC917" i="27"/>
  <c r="AF918" i="27"/>
  <c r="AC918" i="27"/>
  <c r="AF919" i="27"/>
  <c r="AC919" i="27"/>
  <c r="AC920" i="27"/>
  <c r="AC921" i="27"/>
  <c r="AF922" i="27"/>
  <c r="AC922" i="27"/>
  <c r="AC923" i="27"/>
  <c r="AC924" i="27"/>
  <c r="AF925" i="27"/>
  <c r="AC925" i="27"/>
  <c r="AC926" i="27"/>
  <c r="AC927" i="27"/>
  <c r="AC928" i="27"/>
  <c r="AC929" i="27"/>
  <c r="AN930" i="27"/>
  <c r="AN931" i="27"/>
  <c r="AN932" i="27"/>
  <c r="AN933" i="27"/>
  <c r="AN934" i="27"/>
  <c r="AN935" i="27"/>
  <c r="AN936" i="27"/>
  <c r="AN937" i="27"/>
  <c r="AN938" i="27"/>
  <c r="AN939" i="27"/>
  <c r="AN940" i="27"/>
  <c r="AN941" i="27"/>
  <c r="AN942" i="27"/>
  <c r="AN943" i="27"/>
  <c r="AN944" i="27"/>
  <c r="AN945" i="27"/>
  <c r="AN946" i="27"/>
  <c r="AN928" i="27"/>
  <c r="AN929" i="27"/>
  <c r="AN927" i="27"/>
  <c r="AN919" i="27"/>
  <c r="AN920" i="27"/>
  <c r="AN921" i="27"/>
  <c r="AN922" i="27"/>
  <c r="AN923" i="27"/>
  <c r="AN924" i="27"/>
  <c r="AN925" i="27"/>
  <c r="AN926" i="27"/>
  <c r="AN917" i="27"/>
  <c r="AN918" i="27"/>
  <c r="AN916" i="27"/>
  <c r="AN909" i="27"/>
  <c r="AN910" i="27"/>
  <c r="AN911" i="27"/>
  <c r="AN912" i="27"/>
  <c r="AN913" i="27"/>
  <c r="AN914" i="27"/>
  <c r="AN915" i="27"/>
  <c r="AN903" i="27"/>
  <c r="AN904" i="27"/>
  <c r="AN905" i="27"/>
  <c r="AN906" i="27"/>
  <c r="AN907" i="27"/>
  <c r="AN908" i="27"/>
  <c r="AN896" i="27"/>
  <c r="AN897" i="27"/>
  <c r="AN898" i="27"/>
  <c r="AN899" i="27"/>
  <c r="AN900" i="27"/>
  <c r="AN901" i="27"/>
  <c r="AN902" i="27"/>
  <c r="AN893" i="27"/>
  <c r="AN894" i="27"/>
  <c r="AN895" i="27"/>
  <c r="AN887" i="27"/>
  <c r="AN888" i="27"/>
  <c r="AN889" i="27"/>
  <c r="AN890" i="27"/>
  <c r="AN891" i="27"/>
  <c r="AN892" i="27"/>
  <c r="AN885" i="27"/>
  <c r="AN886" i="27"/>
  <c r="C944" i="27"/>
  <c r="AE944" i="27" s="1"/>
  <c r="C945" i="27"/>
  <c r="AE945" i="27" s="1"/>
  <c r="C930" i="27"/>
  <c r="AE930" i="27" s="1"/>
  <c r="C931" i="27"/>
  <c r="AE931" i="27" s="1"/>
  <c r="C932" i="27"/>
  <c r="AE932" i="27" s="1"/>
  <c r="C933" i="27"/>
  <c r="AE933" i="27" s="1"/>
  <c r="C934" i="27"/>
  <c r="AE934" i="27" s="1"/>
  <c r="C935" i="27"/>
  <c r="AE935" i="27" s="1"/>
  <c r="C936" i="27"/>
  <c r="AE936" i="27" s="1"/>
  <c r="C937" i="27"/>
  <c r="AE937" i="27" s="1"/>
  <c r="C938" i="27"/>
  <c r="AE938" i="27" s="1"/>
  <c r="C939" i="27"/>
  <c r="AE939" i="27" s="1"/>
  <c r="C940" i="27"/>
  <c r="AE940" i="27" s="1"/>
  <c r="C941" i="27"/>
  <c r="AE941" i="27" s="1"/>
  <c r="C942" i="27"/>
  <c r="AE942" i="27" s="1"/>
  <c r="C943" i="27"/>
  <c r="AE943" i="27" s="1"/>
  <c r="C918" i="27"/>
  <c r="AE918" i="27" s="1"/>
  <c r="C919" i="27"/>
  <c r="AE919" i="27" s="1"/>
  <c r="C920" i="27"/>
  <c r="AE920" i="27" s="1"/>
  <c r="C921" i="27"/>
  <c r="AE921" i="27" s="1"/>
  <c r="C922" i="27"/>
  <c r="AE922" i="27" s="1"/>
  <c r="C923" i="27"/>
  <c r="AE923" i="27" s="1"/>
  <c r="C924" i="27"/>
  <c r="AE924" i="27" s="1"/>
  <c r="C925" i="27"/>
  <c r="AE925" i="27" s="1"/>
  <c r="C926" i="27"/>
  <c r="AE926" i="27" s="1"/>
  <c r="C927" i="27"/>
  <c r="AE927" i="27" s="1"/>
  <c r="C928" i="27"/>
  <c r="AE928" i="27" s="1"/>
  <c r="C929" i="27"/>
  <c r="AE929" i="27" s="1"/>
  <c r="K892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6" i="27"/>
  <c r="G287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300" i="27"/>
  <c r="G301" i="27"/>
  <c r="G302" i="27"/>
  <c r="G303" i="27"/>
  <c r="G304" i="27"/>
  <c r="G305" i="27"/>
  <c r="G306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05" i="27"/>
  <c r="G406" i="27"/>
  <c r="G407" i="27"/>
  <c r="G408" i="27"/>
  <c r="G409" i="27"/>
  <c r="G410" i="27"/>
  <c r="G411" i="27"/>
  <c r="G412" i="27"/>
  <c r="G413" i="27"/>
  <c r="G414" i="27"/>
  <c r="G415" i="27"/>
  <c r="G416" i="27"/>
  <c r="G417" i="27"/>
  <c r="G418" i="27"/>
  <c r="G419" i="27"/>
  <c r="G420" i="27"/>
  <c r="G421" i="27"/>
  <c r="G422" i="27"/>
  <c r="G423" i="27"/>
  <c r="G424" i="27"/>
  <c r="G425" i="27"/>
  <c r="G426" i="27"/>
  <c r="G427" i="27"/>
  <c r="G428" i="27"/>
  <c r="G429" i="27"/>
  <c r="G430" i="27"/>
  <c r="G431" i="27"/>
  <c r="G432" i="27"/>
  <c r="G433" i="27"/>
  <c r="G434" i="27"/>
  <c r="G435" i="27"/>
  <c r="G436" i="27"/>
  <c r="G437" i="27"/>
  <c r="G438" i="27"/>
  <c r="G439" i="27"/>
  <c r="G440" i="27"/>
  <c r="G441" i="27"/>
  <c r="G442" i="27"/>
  <c r="G443" i="27"/>
  <c r="G444" i="27"/>
  <c r="G445" i="27"/>
  <c r="G446" i="27"/>
  <c r="G447" i="27"/>
  <c r="G448" i="27"/>
  <c r="G449" i="27"/>
  <c r="G450" i="27"/>
  <c r="G451" i="27"/>
  <c r="G452" i="27"/>
  <c r="G453" i="27"/>
  <c r="G454" i="27"/>
  <c r="G455" i="27"/>
  <c r="G456" i="27"/>
  <c r="G457" i="27"/>
  <c r="G458" i="27"/>
  <c r="G459" i="27"/>
  <c r="G460" i="27"/>
  <c r="G461" i="27"/>
  <c r="G462" i="27"/>
  <c r="G463" i="27"/>
  <c r="G464" i="27"/>
  <c r="G465" i="27"/>
  <c r="G466" i="27"/>
  <c r="G467" i="27"/>
  <c r="G468" i="27"/>
  <c r="G469" i="27"/>
  <c r="G470" i="27"/>
  <c r="G471" i="27"/>
  <c r="G472" i="27"/>
  <c r="G473" i="27"/>
  <c r="G474" i="27"/>
  <c r="G475" i="27"/>
  <c r="G476" i="27"/>
  <c r="G477" i="27"/>
  <c r="G478" i="27"/>
  <c r="G479" i="27"/>
  <c r="G480" i="27"/>
  <c r="G481" i="27"/>
  <c r="G482" i="27"/>
  <c r="G483" i="27"/>
  <c r="G484" i="27"/>
  <c r="G485" i="27"/>
  <c r="G486" i="27"/>
  <c r="G487" i="27"/>
  <c r="G488" i="27"/>
  <c r="G489" i="27"/>
  <c r="G490" i="27"/>
  <c r="G491" i="27"/>
  <c r="G492" i="27"/>
  <c r="G493" i="27"/>
  <c r="G494" i="27"/>
  <c r="G495" i="27"/>
  <c r="G496" i="27"/>
  <c r="G497" i="27"/>
  <c r="G498" i="27"/>
  <c r="G499" i="27"/>
  <c r="G500" i="27"/>
  <c r="G501" i="27"/>
  <c r="G502" i="27"/>
  <c r="G503" i="27"/>
  <c r="G504" i="27"/>
  <c r="G505" i="27"/>
  <c r="G506" i="27"/>
  <c r="G507" i="27"/>
  <c r="G508" i="27"/>
  <c r="G509" i="27"/>
  <c r="G510" i="27"/>
  <c r="G511" i="27"/>
  <c r="G512" i="27"/>
  <c r="G513" i="27"/>
  <c r="G514" i="27"/>
  <c r="G515" i="27"/>
  <c r="G516" i="27"/>
  <c r="G517" i="27"/>
  <c r="G518" i="27"/>
  <c r="G519" i="27"/>
  <c r="G520" i="27"/>
  <c r="G521" i="27"/>
  <c r="G522" i="27"/>
  <c r="G523" i="27"/>
  <c r="G524" i="27"/>
  <c r="G525" i="27"/>
  <c r="G526" i="27"/>
  <c r="G527" i="27"/>
  <c r="G528" i="27"/>
  <c r="G529" i="27"/>
  <c r="G530" i="27"/>
  <c r="G531" i="27"/>
  <c r="G532" i="27"/>
  <c r="G533" i="27"/>
  <c r="G534" i="27"/>
  <c r="G535" i="27"/>
  <c r="G536" i="27"/>
  <c r="G537" i="27"/>
  <c r="G538" i="27"/>
  <c r="G539" i="27"/>
  <c r="G540" i="27"/>
  <c r="G541" i="27"/>
  <c r="G542" i="27"/>
  <c r="G543" i="27"/>
  <c r="G544" i="27"/>
  <c r="G545" i="27"/>
  <c r="G546" i="27"/>
  <c r="G547" i="27"/>
  <c r="G548" i="27"/>
  <c r="G549" i="27"/>
  <c r="G550" i="27"/>
  <c r="G551" i="27"/>
  <c r="G552" i="27"/>
  <c r="G553" i="27"/>
  <c r="G554" i="27"/>
  <c r="G555" i="27"/>
  <c r="G556" i="27"/>
  <c r="G557" i="27"/>
  <c r="G558" i="27"/>
  <c r="G559" i="27"/>
  <c r="G560" i="27"/>
  <c r="G561" i="27"/>
  <c r="G562" i="27"/>
  <c r="G563" i="27"/>
  <c r="G564" i="27"/>
  <c r="G565" i="27"/>
  <c r="G566" i="27"/>
  <c r="G567" i="27"/>
  <c r="G568" i="27"/>
  <c r="G569" i="27"/>
  <c r="G570" i="27"/>
  <c r="G571" i="27"/>
  <c r="G572" i="27"/>
  <c r="G573" i="27"/>
  <c r="G574" i="27"/>
  <c r="G575" i="27"/>
  <c r="G576" i="27"/>
  <c r="G577" i="27"/>
  <c r="G578" i="27"/>
  <c r="G579" i="27"/>
  <c r="G580" i="27"/>
  <c r="G581" i="27"/>
  <c r="G582" i="27"/>
  <c r="G583" i="27"/>
  <c r="G584" i="27"/>
  <c r="G585" i="27"/>
  <c r="G586" i="27"/>
  <c r="G587" i="27"/>
  <c r="G588" i="27"/>
  <c r="G589" i="27"/>
  <c r="G590" i="27"/>
  <c r="G591" i="27"/>
  <c r="G592" i="27"/>
  <c r="G593" i="27"/>
  <c r="G594" i="27"/>
  <c r="G595" i="27"/>
  <c r="G596" i="27"/>
  <c r="G597" i="27"/>
  <c r="G598" i="27"/>
  <c r="G599" i="27"/>
  <c r="G600" i="27"/>
  <c r="G601" i="27"/>
  <c r="G602" i="27"/>
  <c r="G603" i="27"/>
  <c r="G604" i="27"/>
  <c r="G605" i="27"/>
  <c r="G606" i="27"/>
  <c r="G607" i="27"/>
  <c r="G608" i="27"/>
  <c r="G609" i="27"/>
  <c r="G610" i="27"/>
  <c r="G611" i="27"/>
  <c r="G612" i="27"/>
  <c r="G613" i="27"/>
  <c r="G614" i="27"/>
  <c r="G615" i="27"/>
  <c r="G616" i="27"/>
  <c r="G617" i="27"/>
  <c r="G618" i="27"/>
  <c r="G619" i="27"/>
  <c r="G620" i="27"/>
  <c r="G621" i="27"/>
  <c r="G622" i="27"/>
  <c r="G623" i="27"/>
  <c r="G624" i="27"/>
  <c r="G625" i="27"/>
  <c r="G626" i="27"/>
  <c r="G627" i="27"/>
  <c r="G628" i="27"/>
  <c r="G629" i="27"/>
  <c r="G630" i="27"/>
  <c r="G631" i="27"/>
  <c r="G632" i="27"/>
  <c r="G633" i="27"/>
  <c r="G634" i="27"/>
  <c r="G635" i="27"/>
  <c r="G636" i="27"/>
  <c r="G637" i="27"/>
  <c r="G638" i="27"/>
  <c r="G639" i="27"/>
  <c r="G640" i="27"/>
  <c r="G641" i="27"/>
  <c r="G642" i="27"/>
  <c r="G643" i="27"/>
  <c r="G644" i="27"/>
  <c r="G645" i="27"/>
  <c r="G646" i="27"/>
  <c r="G647" i="27"/>
  <c r="G648" i="27"/>
  <c r="G649" i="27"/>
  <c r="G650" i="27"/>
  <c r="G651" i="27"/>
  <c r="G652" i="27"/>
  <c r="G653" i="27"/>
  <c r="G654" i="27"/>
  <c r="G655" i="27"/>
  <c r="G656" i="27"/>
  <c r="G657" i="27"/>
  <c r="G658" i="27"/>
  <c r="G659" i="27"/>
  <c r="G660" i="27"/>
  <c r="G661" i="27"/>
  <c r="G662" i="27"/>
  <c r="G663" i="27"/>
  <c r="G664" i="27"/>
  <c r="G665" i="27"/>
  <c r="G666" i="27"/>
  <c r="G667" i="27"/>
  <c r="G668" i="27"/>
  <c r="G669" i="27"/>
  <c r="G670" i="27"/>
  <c r="G671" i="27"/>
  <c r="G672" i="27"/>
  <c r="G673" i="27"/>
  <c r="G674" i="27"/>
  <c r="G675" i="27"/>
  <c r="G676" i="27"/>
  <c r="G677" i="27"/>
  <c r="G678" i="27"/>
  <c r="G679" i="27"/>
  <c r="G680" i="27"/>
  <c r="G681" i="27"/>
  <c r="G682" i="27"/>
  <c r="G683" i="27"/>
  <c r="G684" i="27"/>
  <c r="G685" i="27"/>
  <c r="G686" i="27"/>
  <c r="G687" i="27"/>
  <c r="G688" i="27"/>
  <c r="G689" i="27"/>
  <c r="G690" i="27"/>
  <c r="G691" i="27"/>
  <c r="G692" i="27"/>
  <c r="G693" i="27"/>
  <c r="G694" i="27"/>
  <c r="G695" i="27"/>
  <c r="G696" i="27"/>
  <c r="G697" i="27"/>
  <c r="G698" i="27"/>
  <c r="G699" i="27"/>
  <c r="G700" i="27"/>
  <c r="G701" i="27"/>
  <c r="G702" i="27"/>
  <c r="G703" i="27"/>
  <c r="G704" i="27"/>
  <c r="G705" i="27"/>
  <c r="G706" i="27"/>
  <c r="G707" i="27"/>
  <c r="G708" i="27"/>
  <c r="G709" i="27"/>
  <c r="G710" i="27"/>
  <c r="G711" i="27"/>
  <c r="G712" i="27"/>
  <c r="G713" i="27"/>
  <c r="G714" i="27"/>
  <c r="G715" i="27"/>
  <c r="G716" i="27"/>
  <c r="G717" i="27"/>
  <c r="G718" i="27"/>
  <c r="G719" i="27"/>
  <c r="G720" i="27"/>
  <c r="G721" i="27"/>
  <c r="G722" i="27"/>
  <c r="G723" i="27"/>
  <c r="G724" i="27"/>
  <c r="G725" i="27"/>
  <c r="G726" i="27"/>
  <c r="G727" i="27"/>
  <c r="G728" i="27"/>
  <c r="G729" i="27"/>
  <c r="G730" i="27"/>
  <c r="G731" i="27"/>
  <c r="G732" i="27"/>
  <c r="G733" i="27"/>
  <c r="G734" i="27"/>
  <c r="G735" i="27"/>
  <c r="G736" i="27"/>
  <c r="G737" i="27"/>
  <c r="G738" i="27"/>
  <c r="G739" i="27"/>
  <c r="G740" i="27"/>
  <c r="G741" i="27"/>
  <c r="G742" i="27"/>
  <c r="G743" i="27"/>
  <c r="G744" i="27"/>
  <c r="G745" i="27"/>
  <c r="G746" i="27"/>
  <c r="G747" i="27"/>
  <c r="G748" i="27"/>
  <c r="G749" i="27"/>
  <c r="G750" i="27"/>
  <c r="G751" i="27"/>
  <c r="G752" i="27"/>
  <c r="G753" i="27"/>
  <c r="G754" i="27"/>
  <c r="G755" i="27"/>
  <c r="G756" i="27"/>
  <c r="G757" i="27"/>
  <c r="G758" i="27"/>
  <c r="G759" i="27"/>
  <c r="G760" i="27"/>
  <c r="G761" i="27"/>
  <c r="G762" i="27"/>
  <c r="G763" i="27"/>
  <c r="G764" i="27"/>
  <c r="G765" i="27"/>
  <c r="G766" i="27"/>
  <c r="G767" i="27"/>
  <c r="G768" i="27"/>
  <c r="G769" i="27"/>
  <c r="G770" i="27"/>
  <c r="G771" i="27"/>
  <c r="G772" i="27"/>
  <c r="G773" i="27"/>
  <c r="G774" i="27"/>
  <c r="G775" i="27"/>
  <c r="G776" i="27"/>
  <c r="G777" i="27"/>
  <c r="G778" i="27"/>
  <c r="G779" i="27"/>
  <c r="G780" i="27"/>
  <c r="G781" i="27"/>
  <c r="G782" i="27"/>
  <c r="G783" i="27"/>
  <c r="G784" i="27"/>
  <c r="G785" i="27"/>
  <c r="G786" i="27"/>
  <c r="G787" i="27"/>
  <c r="G788" i="27"/>
  <c r="G789" i="27"/>
  <c r="G790" i="27"/>
  <c r="G791" i="27"/>
  <c r="G792" i="27"/>
  <c r="G793" i="27"/>
  <c r="G794" i="27"/>
  <c r="G795" i="27"/>
  <c r="G796" i="27"/>
  <c r="G797" i="27"/>
  <c r="G798" i="27"/>
  <c r="G799" i="27"/>
  <c r="G800" i="27"/>
  <c r="G801" i="27"/>
  <c r="G802" i="27"/>
  <c r="G803" i="27"/>
  <c r="G804" i="27"/>
  <c r="G2" i="27"/>
  <c r="R824" i="27"/>
  <c r="I824" i="27" s="1"/>
  <c r="R826" i="27"/>
  <c r="I826" i="27" s="1"/>
  <c r="R827" i="27"/>
  <c r="I827" i="27" s="1"/>
  <c r="R828" i="27"/>
  <c r="I828" i="27" s="1"/>
  <c r="R829" i="27"/>
  <c r="I829" i="27" s="1"/>
  <c r="R830" i="27"/>
  <c r="I830" i="27" s="1"/>
  <c r="R831" i="27"/>
  <c r="I831" i="27" s="1"/>
  <c r="R832" i="27"/>
  <c r="I832" i="27" s="1"/>
  <c r="R833" i="27"/>
  <c r="I833" i="27" s="1"/>
  <c r="R834" i="27"/>
  <c r="I834" i="27" s="1"/>
  <c r="R835" i="27"/>
  <c r="I835" i="27" s="1"/>
  <c r="R837" i="27"/>
  <c r="I837" i="27" s="1"/>
  <c r="R838" i="27"/>
  <c r="I838" i="27" s="1"/>
  <c r="R839" i="27"/>
  <c r="I839" i="27" s="1"/>
  <c r="R840" i="27"/>
  <c r="I840" i="27" s="1"/>
  <c r="R841" i="27"/>
  <c r="I841" i="27" s="1"/>
  <c r="R842" i="27"/>
  <c r="I842" i="27" s="1"/>
  <c r="R843" i="27"/>
  <c r="I843" i="27" s="1"/>
  <c r="R844" i="27"/>
  <c r="I844" i="27" s="1"/>
  <c r="R845" i="27"/>
  <c r="I845" i="27" s="1"/>
  <c r="R846" i="27"/>
  <c r="I846" i="27" s="1"/>
  <c r="R847" i="27"/>
  <c r="I847" i="27" s="1"/>
  <c r="R848" i="27"/>
  <c r="I848" i="27" s="1"/>
  <c r="R849" i="27"/>
  <c r="I849" i="27" s="1"/>
  <c r="K849" i="27" s="1"/>
  <c r="R850" i="27"/>
  <c r="I850" i="27" s="1"/>
  <c r="R851" i="27"/>
  <c r="I851" i="27" s="1"/>
  <c r="R852" i="27"/>
  <c r="I852" i="27" s="1"/>
  <c r="R853" i="27"/>
  <c r="I853" i="27" s="1"/>
  <c r="R854" i="27"/>
  <c r="I854" i="27" s="1"/>
  <c r="R855" i="27"/>
  <c r="I855" i="27" s="1"/>
  <c r="R856" i="27"/>
  <c r="I856" i="27" s="1"/>
  <c r="I861" i="27"/>
  <c r="I862" i="27"/>
  <c r="I863" i="27"/>
  <c r="R867" i="27"/>
  <c r="I867" i="27" s="1"/>
  <c r="R868" i="27"/>
  <c r="I868" i="27" s="1"/>
  <c r="R869" i="27"/>
  <c r="I869" i="27" s="1"/>
  <c r="R870" i="27"/>
  <c r="I870" i="27" s="1"/>
  <c r="R871" i="27"/>
  <c r="I871" i="27" s="1"/>
  <c r="R872" i="27"/>
  <c r="I872" i="27" s="1"/>
  <c r="R823" i="27"/>
  <c r="I823" i="27" s="1"/>
  <c r="AC930" i="27"/>
  <c r="AC931" i="27"/>
  <c r="AC885" i="27"/>
  <c r="AC886" i="27"/>
  <c r="AC887" i="27"/>
  <c r="AC888" i="27"/>
  <c r="AC889" i="27"/>
  <c r="AC890" i="27"/>
  <c r="AC891" i="27"/>
  <c r="AC892" i="27"/>
  <c r="AC893" i="27"/>
  <c r="AC894" i="27"/>
  <c r="AC895" i="27"/>
  <c r="AC896" i="27"/>
  <c r="AC897" i="27"/>
  <c r="AC898" i="27"/>
  <c r="AC899" i="27"/>
  <c r="AC900" i="27"/>
  <c r="AC901" i="27"/>
  <c r="AC902" i="27"/>
  <c r="AC903" i="27"/>
  <c r="AC904" i="27"/>
  <c r="AC905" i="27"/>
  <c r="AC906" i="27"/>
  <c r="AC907" i="27"/>
  <c r="AC908" i="27"/>
  <c r="AC909" i="27"/>
  <c r="AF910" i="27"/>
  <c r="AC910" i="27"/>
  <c r="AC911" i="27"/>
  <c r="AF912" i="27"/>
  <c r="AC912" i="27"/>
  <c r="AF913" i="27"/>
  <c r="AC913" i="27"/>
  <c r="AF914" i="27"/>
  <c r="AC914" i="27"/>
  <c r="AC915" i="27"/>
  <c r="AF916" i="27"/>
  <c r="AC916" i="27"/>
  <c r="K885" i="27"/>
  <c r="K886" i="27"/>
  <c r="K887" i="27"/>
  <c r="K888" i="27"/>
  <c r="K889" i="27"/>
  <c r="K890" i="27"/>
  <c r="K891" i="27"/>
  <c r="K893" i="27"/>
  <c r="K894" i="27"/>
  <c r="K895" i="27"/>
  <c r="K896" i="27"/>
  <c r="K897" i="27"/>
  <c r="K898" i="27"/>
  <c r="K899" i="27"/>
  <c r="K900" i="27"/>
  <c r="K901" i="27"/>
  <c r="K902" i="27"/>
  <c r="K903" i="27"/>
  <c r="K904" i="27"/>
  <c r="K905" i="27"/>
  <c r="K906" i="27"/>
  <c r="K907" i="27"/>
  <c r="K908" i="27"/>
  <c r="K909" i="27"/>
  <c r="K910" i="27"/>
  <c r="K911" i="27"/>
  <c r="K912" i="27"/>
  <c r="K913" i="27"/>
  <c r="K914" i="27"/>
  <c r="K915" i="27"/>
  <c r="K916" i="27"/>
  <c r="K929" i="27"/>
  <c r="K930" i="27"/>
  <c r="K931" i="27"/>
  <c r="I885" i="27"/>
  <c r="I886" i="27"/>
  <c r="I887" i="27"/>
  <c r="I888" i="27"/>
  <c r="I889" i="27"/>
  <c r="I890" i="27"/>
  <c r="I891" i="27"/>
  <c r="I892" i="27"/>
  <c r="I893" i="27"/>
  <c r="I894" i="27"/>
  <c r="I895" i="27"/>
  <c r="I896" i="27"/>
  <c r="I897" i="27"/>
  <c r="I898" i="27"/>
  <c r="I899" i="27"/>
  <c r="I900" i="27"/>
  <c r="I901" i="27"/>
  <c r="I902" i="27"/>
  <c r="I903" i="27"/>
  <c r="I904" i="27"/>
  <c r="I905" i="27"/>
  <c r="I906" i="27"/>
  <c r="I907" i="27"/>
  <c r="I908" i="27"/>
  <c r="I909" i="27"/>
  <c r="I910" i="27"/>
  <c r="I926" i="27"/>
  <c r="I927" i="27"/>
  <c r="I928" i="27"/>
  <c r="I929" i="27"/>
  <c r="I930" i="27"/>
  <c r="I931" i="27"/>
  <c r="C885" i="27"/>
  <c r="AE885" i="27" s="1"/>
  <c r="C886" i="27"/>
  <c r="AE886" i="27" s="1"/>
  <c r="C887" i="27"/>
  <c r="AE887" i="27" s="1"/>
  <c r="C888" i="27"/>
  <c r="AE888" i="27" s="1"/>
  <c r="C889" i="27"/>
  <c r="AE889" i="27" s="1"/>
  <c r="C890" i="27"/>
  <c r="AE890" i="27" s="1"/>
  <c r="C891" i="27"/>
  <c r="AE891" i="27" s="1"/>
  <c r="C892" i="27"/>
  <c r="AE892" i="27" s="1"/>
  <c r="C893" i="27"/>
  <c r="AE893" i="27" s="1"/>
  <c r="C894" i="27"/>
  <c r="AE894" i="27" s="1"/>
  <c r="C895" i="27"/>
  <c r="AE895" i="27" s="1"/>
  <c r="C896" i="27"/>
  <c r="AE896" i="27" s="1"/>
  <c r="C897" i="27"/>
  <c r="AE897" i="27" s="1"/>
  <c r="C898" i="27"/>
  <c r="AE898" i="27" s="1"/>
  <c r="C899" i="27"/>
  <c r="AE899" i="27" s="1"/>
  <c r="C900" i="27"/>
  <c r="AE900" i="27" s="1"/>
  <c r="C901" i="27"/>
  <c r="AE901" i="27" s="1"/>
  <c r="C902" i="27"/>
  <c r="AE902" i="27" s="1"/>
  <c r="C903" i="27"/>
  <c r="AE903" i="27" s="1"/>
  <c r="C904" i="27"/>
  <c r="AE904" i="27" s="1"/>
  <c r="C905" i="27"/>
  <c r="AE905" i="27" s="1"/>
  <c r="C906" i="27"/>
  <c r="AE906" i="27" s="1"/>
  <c r="C907" i="27"/>
  <c r="AE907" i="27" s="1"/>
  <c r="C908" i="27"/>
  <c r="AE908" i="27" s="1"/>
  <c r="C909" i="27"/>
  <c r="AE909" i="27" s="1"/>
  <c r="C910" i="27"/>
  <c r="AE910" i="27" s="1"/>
  <c r="C911" i="27"/>
  <c r="AE911" i="27" s="1"/>
  <c r="C912" i="27"/>
  <c r="AE912" i="27" s="1"/>
  <c r="C913" i="27"/>
  <c r="AE913" i="27" s="1"/>
  <c r="C914" i="27"/>
  <c r="AE914" i="27" s="1"/>
  <c r="C915" i="27"/>
  <c r="AE915" i="27" s="1"/>
  <c r="C916" i="27"/>
  <c r="AE916" i="27" s="1"/>
  <c r="C917" i="27"/>
  <c r="AE917" i="27" s="1"/>
  <c r="P885" i="27"/>
  <c r="P886" i="27"/>
  <c r="P887" i="27"/>
  <c r="P888" i="27"/>
  <c r="P889" i="27"/>
  <c r="P890" i="27"/>
  <c r="P891" i="27"/>
  <c r="P892" i="27"/>
  <c r="P893" i="27"/>
  <c r="P894" i="27"/>
  <c r="P895" i="27"/>
  <c r="P896" i="27"/>
  <c r="P897" i="27"/>
  <c r="P898" i="27"/>
  <c r="P899" i="27"/>
  <c r="P900" i="27"/>
  <c r="P901" i="27"/>
  <c r="P902" i="27"/>
  <c r="P903" i="27"/>
  <c r="P904" i="27"/>
  <c r="P905" i="27"/>
  <c r="P906" i="27"/>
  <c r="P907" i="27"/>
  <c r="P908" i="27"/>
  <c r="P909" i="27"/>
  <c r="P910" i="27"/>
  <c r="P911" i="27"/>
  <c r="P912" i="27"/>
  <c r="AC884" i="27"/>
  <c r="P884" i="27"/>
  <c r="K884" i="27"/>
  <c r="I884" i="27"/>
  <c r="C884" i="27"/>
  <c r="N826" i="27"/>
  <c r="N827" i="27"/>
  <c r="E829" i="27"/>
  <c r="N829" i="27" s="1"/>
  <c r="E830" i="27"/>
  <c r="N830" i="27" s="1"/>
  <c r="E831" i="27"/>
  <c r="N831" i="27" s="1"/>
  <c r="E832" i="27"/>
  <c r="N832" i="27" s="1"/>
  <c r="E833" i="27"/>
  <c r="N833" i="27" s="1"/>
  <c r="E834" i="27"/>
  <c r="N834" i="27" s="1"/>
  <c r="E835" i="27"/>
  <c r="N835" i="27" s="1"/>
  <c r="E837" i="27"/>
  <c r="N837" i="27" s="1"/>
  <c r="E838" i="27"/>
  <c r="N838" i="27" s="1"/>
  <c r="E839" i="27"/>
  <c r="N839" i="27" s="1"/>
  <c r="E840" i="27"/>
  <c r="N840" i="27" s="1"/>
  <c r="E841" i="27"/>
  <c r="N841" i="27" s="1"/>
  <c r="E842" i="27"/>
  <c r="N842" i="27" s="1"/>
  <c r="E843" i="27"/>
  <c r="N843" i="27" s="1"/>
  <c r="E844" i="27"/>
  <c r="N844" i="27" s="1"/>
  <c r="E845" i="27"/>
  <c r="N845" i="27" s="1"/>
  <c r="E846" i="27"/>
  <c r="N846" i="27" s="1"/>
  <c r="E847" i="27"/>
  <c r="N847" i="27" s="1"/>
  <c r="E848" i="27"/>
  <c r="N848" i="27" s="1"/>
  <c r="E849" i="27"/>
  <c r="N849" i="27" s="1"/>
  <c r="E850" i="27"/>
  <c r="N850" i="27" s="1"/>
  <c r="E851" i="27"/>
  <c r="N851" i="27" s="1"/>
  <c r="E852" i="27"/>
  <c r="N852" i="27" s="1"/>
  <c r="E853" i="27"/>
  <c r="N853" i="27" s="1"/>
  <c r="E854" i="27"/>
  <c r="N854" i="27" s="1"/>
  <c r="E855" i="27"/>
  <c r="N855" i="27" s="1"/>
  <c r="E856" i="27"/>
  <c r="N856" i="27" s="1"/>
  <c r="E857" i="27"/>
  <c r="N857" i="27" s="1"/>
  <c r="E858" i="27"/>
  <c r="N858" i="27" s="1"/>
  <c r="E859" i="27"/>
  <c r="N859" i="27" s="1"/>
  <c r="E860" i="27"/>
  <c r="N860" i="27" s="1"/>
  <c r="E861" i="27"/>
  <c r="N861" i="27" s="1"/>
  <c r="E862" i="27"/>
  <c r="N862" i="27" s="1"/>
  <c r="E863" i="27"/>
  <c r="N863" i="27" s="1"/>
  <c r="E864" i="27"/>
  <c r="N864" i="27" s="1"/>
  <c r="E866" i="27"/>
  <c r="N866" i="27" s="1"/>
  <c r="E867" i="27"/>
  <c r="N867" i="27" s="1"/>
  <c r="E868" i="27"/>
  <c r="N868" i="27" s="1"/>
  <c r="E869" i="27"/>
  <c r="N869" i="27" s="1"/>
  <c r="E870" i="27"/>
  <c r="N870" i="27" s="1"/>
  <c r="E871" i="27"/>
  <c r="N871" i="27" s="1"/>
  <c r="E872" i="27"/>
  <c r="N872" i="27" s="1"/>
  <c r="E823" i="27"/>
  <c r="N823" i="27" s="1"/>
  <c r="P2" i="15"/>
  <c r="T2" i="15" s="1"/>
  <c r="F1" i="27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1444" i="15"/>
  <c r="P716" i="15"/>
  <c r="T716" i="15" s="1"/>
  <c r="Q716" i="15"/>
  <c r="S716" i="15"/>
  <c r="U716" i="15"/>
  <c r="P717" i="15"/>
  <c r="T717" i="15" s="1"/>
  <c r="Q717" i="15"/>
  <c r="S717" i="15"/>
  <c r="U717" i="15"/>
  <c r="P718" i="15"/>
  <c r="T718" i="15" s="1"/>
  <c r="Q718" i="15"/>
  <c r="S718" i="15"/>
  <c r="U718" i="15"/>
  <c r="P719" i="15"/>
  <c r="T719" i="15" s="1"/>
  <c r="Q719" i="15"/>
  <c r="S719" i="15"/>
  <c r="U719" i="15"/>
  <c r="P720" i="15"/>
  <c r="T720" i="15" s="1"/>
  <c r="Q720" i="15"/>
  <c r="S720" i="15"/>
  <c r="U720" i="15"/>
  <c r="P721" i="15"/>
  <c r="T721" i="15" s="1"/>
  <c r="Q721" i="15"/>
  <c r="S721" i="15"/>
  <c r="U721" i="15"/>
  <c r="P722" i="15"/>
  <c r="T722" i="15" s="1"/>
  <c r="Q722" i="15"/>
  <c r="S722" i="15"/>
  <c r="U722" i="15"/>
  <c r="P723" i="15"/>
  <c r="T723" i="15" s="1"/>
  <c r="Q723" i="15"/>
  <c r="S723" i="15"/>
  <c r="U723" i="15"/>
  <c r="P724" i="15"/>
  <c r="T724" i="15" s="1"/>
  <c r="Q724" i="15"/>
  <c r="S724" i="15"/>
  <c r="U724" i="15"/>
  <c r="P725" i="15"/>
  <c r="T725" i="15" s="1"/>
  <c r="Q725" i="15"/>
  <c r="S725" i="15"/>
  <c r="U725" i="15"/>
  <c r="P726" i="15"/>
  <c r="T726" i="15" s="1"/>
  <c r="Q726" i="15"/>
  <c r="S726" i="15"/>
  <c r="U726" i="15"/>
  <c r="P727" i="15"/>
  <c r="T727" i="15" s="1"/>
  <c r="Q727" i="15"/>
  <c r="S727" i="15"/>
  <c r="U727" i="15"/>
  <c r="P728" i="15"/>
  <c r="T728" i="15" s="1"/>
  <c r="Q728" i="15"/>
  <c r="S728" i="15"/>
  <c r="U728" i="15"/>
  <c r="P729" i="15"/>
  <c r="T729" i="15" s="1"/>
  <c r="Q729" i="15"/>
  <c r="S729" i="15"/>
  <c r="U729" i="15"/>
  <c r="P730" i="15"/>
  <c r="T730" i="15" s="1"/>
  <c r="Q730" i="15"/>
  <c r="S730" i="15"/>
  <c r="U730" i="15"/>
  <c r="P731" i="15"/>
  <c r="T731" i="15" s="1"/>
  <c r="Q731" i="15"/>
  <c r="S731" i="15"/>
  <c r="U731" i="15"/>
  <c r="P732" i="15"/>
  <c r="T732" i="15" s="1"/>
  <c r="Q732" i="15"/>
  <c r="S732" i="15"/>
  <c r="U732" i="15"/>
  <c r="P733" i="15"/>
  <c r="T733" i="15" s="1"/>
  <c r="Q733" i="15"/>
  <c r="S733" i="15"/>
  <c r="U733" i="15"/>
  <c r="P734" i="15"/>
  <c r="T734" i="15" s="1"/>
  <c r="Q734" i="15"/>
  <c r="S734" i="15"/>
  <c r="U734" i="15"/>
  <c r="P735" i="15"/>
  <c r="T735" i="15" s="1"/>
  <c r="Q735" i="15"/>
  <c r="S735" i="15"/>
  <c r="U735" i="15"/>
  <c r="P736" i="15"/>
  <c r="T736" i="15" s="1"/>
  <c r="Q736" i="15"/>
  <c r="S736" i="15"/>
  <c r="U736" i="15"/>
  <c r="P737" i="15"/>
  <c r="T737" i="15" s="1"/>
  <c r="Q737" i="15"/>
  <c r="S737" i="15"/>
  <c r="U737" i="15"/>
  <c r="P738" i="15"/>
  <c r="T738" i="15" s="1"/>
  <c r="Q738" i="15"/>
  <c r="S738" i="15"/>
  <c r="U738" i="15"/>
  <c r="P739" i="15"/>
  <c r="T739" i="15" s="1"/>
  <c r="Q739" i="15"/>
  <c r="S739" i="15"/>
  <c r="U739" i="15"/>
  <c r="P740" i="15"/>
  <c r="T740" i="15" s="1"/>
  <c r="Q740" i="15"/>
  <c r="S740" i="15"/>
  <c r="U740" i="15"/>
  <c r="P741" i="15"/>
  <c r="T741" i="15" s="1"/>
  <c r="Q741" i="15"/>
  <c r="S741" i="15"/>
  <c r="U741" i="15"/>
  <c r="P742" i="15"/>
  <c r="T742" i="15" s="1"/>
  <c r="Q742" i="15"/>
  <c r="S742" i="15"/>
  <c r="U742" i="15"/>
  <c r="P743" i="15"/>
  <c r="T743" i="15" s="1"/>
  <c r="Q743" i="15"/>
  <c r="S743" i="15"/>
  <c r="U743" i="15"/>
  <c r="P744" i="15"/>
  <c r="T744" i="15" s="1"/>
  <c r="Q744" i="15"/>
  <c r="S744" i="15"/>
  <c r="U744" i="15"/>
  <c r="P745" i="15"/>
  <c r="T745" i="15" s="1"/>
  <c r="Q745" i="15"/>
  <c r="S745" i="15"/>
  <c r="U745" i="15"/>
  <c r="P746" i="15"/>
  <c r="T746" i="15" s="1"/>
  <c r="Q746" i="15"/>
  <c r="S746" i="15"/>
  <c r="U746" i="15"/>
  <c r="P747" i="15"/>
  <c r="T747" i="15" s="1"/>
  <c r="Q747" i="15"/>
  <c r="S747" i="15"/>
  <c r="U747" i="15"/>
  <c r="P748" i="15"/>
  <c r="T748" i="15" s="1"/>
  <c r="Q748" i="15"/>
  <c r="S748" i="15"/>
  <c r="U748" i="15"/>
  <c r="P749" i="15"/>
  <c r="T749" i="15" s="1"/>
  <c r="Q749" i="15"/>
  <c r="S749" i="15"/>
  <c r="U749" i="15"/>
  <c r="P750" i="15"/>
  <c r="T750" i="15" s="1"/>
  <c r="Q750" i="15"/>
  <c r="S750" i="15"/>
  <c r="U750" i="15"/>
  <c r="P751" i="15"/>
  <c r="T751" i="15" s="1"/>
  <c r="Q751" i="15"/>
  <c r="S751" i="15"/>
  <c r="U751" i="15"/>
  <c r="P752" i="15"/>
  <c r="T752" i="15" s="1"/>
  <c r="Q752" i="15"/>
  <c r="S752" i="15"/>
  <c r="U752" i="15"/>
  <c r="P753" i="15"/>
  <c r="T753" i="15" s="1"/>
  <c r="Q753" i="15"/>
  <c r="S753" i="15"/>
  <c r="U753" i="15"/>
  <c r="P754" i="15"/>
  <c r="T754" i="15" s="1"/>
  <c r="Q754" i="15"/>
  <c r="S754" i="15"/>
  <c r="U754" i="15"/>
  <c r="P755" i="15"/>
  <c r="T755" i="15" s="1"/>
  <c r="Q755" i="15"/>
  <c r="S755" i="15"/>
  <c r="U755" i="15"/>
  <c r="P756" i="15"/>
  <c r="T756" i="15" s="1"/>
  <c r="Q756" i="15"/>
  <c r="S756" i="15"/>
  <c r="U756" i="15"/>
  <c r="P757" i="15"/>
  <c r="T757" i="15" s="1"/>
  <c r="Q757" i="15"/>
  <c r="S757" i="15"/>
  <c r="U757" i="15"/>
  <c r="P758" i="15"/>
  <c r="T758" i="15" s="1"/>
  <c r="Q758" i="15"/>
  <c r="S758" i="15"/>
  <c r="U758" i="15"/>
  <c r="P759" i="15"/>
  <c r="T759" i="15" s="1"/>
  <c r="Q759" i="15"/>
  <c r="S759" i="15"/>
  <c r="U759" i="15"/>
  <c r="P760" i="15"/>
  <c r="T760" i="15" s="1"/>
  <c r="Q760" i="15"/>
  <c r="S760" i="15"/>
  <c r="U760" i="15"/>
  <c r="P761" i="15"/>
  <c r="T761" i="15" s="1"/>
  <c r="Q761" i="15"/>
  <c r="S761" i="15"/>
  <c r="U761" i="15"/>
  <c r="P762" i="15"/>
  <c r="T762" i="15" s="1"/>
  <c r="Q762" i="15"/>
  <c r="S762" i="15"/>
  <c r="U762" i="15"/>
  <c r="P763" i="15"/>
  <c r="T763" i="15" s="1"/>
  <c r="Q763" i="15"/>
  <c r="S763" i="15"/>
  <c r="U763" i="15"/>
  <c r="P764" i="15"/>
  <c r="T764" i="15" s="1"/>
  <c r="Q764" i="15"/>
  <c r="S764" i="15"/>
  <c r="U764" i="15"/>
  <c r="P765" i="15"/>
  <c r="T765" i="15" s="1"/>
  <c r="Q765" i="15"/>
  <c r="S765" i="15"/>
  <c r="U765" i="15"/>
  <c r="P766" i="15"/>
  <c r="T766" i="15" s="1"/>
  <c r="Q766" i="15"/>
  <c r="S766" i="15"/>
  <c r="U766" i="15"/>
  <c r="P767" i="15"/>
  <c r="T767" i="15" s="1"/>
  <c r="Q767" i="15"/>
  <c r="S767" i="15"/>
  <c r="U767" i="15"/>
  <c r="P768" i="15"/>
  <c r="T768" i="15" s="1"/>
  <c r="Q768" i="15"/>
  <c r="S768" i="15"/>
  <c r="U768" i="15"/>
  <c r="P769" i="15"/>
  <c r="T769" i="15" s="1"/>
  <c r="Q769" i="15"/>
  <c r="S769" i="15"/>
  <c r="U769" i="15"/>
  <c r="P770" i="15"/>
  <c r="T770" i="15" s="1"/>
  <c r="Q770" i="15"/>
  <c r="S770" i="15"/>
  <c r="U770" i="15"/>
  <c r="P771" i="15"/>
  <c r="T771" i="15" s="1"/>
  <c r="Q771" i="15"/>
  <c r="S771" i="15"/>
  <c r="U771" i="15"/>
  <c r="P772" i="15"/>
  <c r="T772" i="15" s="1"/>
  <c r="Q772" i="15"/>
  <c r="S772" i="15"/>
  <c r="U772" i="15"/>
  <c r="P773" i="15"/>
  <c r="T773" i="15" s="1"/>
  <c r="Q773" i="15"/>
  <c r="S773" i="15"/>
  <c r="U773" i="15"/>
  <c r="P774" i="15"/>
  <c r="T774" i="15" s="1"/>
  <c r="Q774" i="15"/>
  <c r="S774" i="15"/>
  <c r="U774" i="15"/>
  <c r="P775" i="15"/>
  <c r="T775" i="15" s="1"/>
  <c r="Q775" i="15"/>
  <c r="S775" i="15"/>
  <c r="U775" i="15"/>
  <c r="P776" i="15"/>
  <c r="T776" i="15" s="1"/>
  <c r="Q776" i="15"/>
  <c r="S776" i="15"/>
  <c r="U776" i="15"/>
  <c r="P777" i="15"/>
  <c r="T777" i="15" s="1"/>
  <c r="Q777" i="15"/>
  <c r="S777" i="15"/>
  <c r="U777" i="15"/>
  <c r="P778" i="15"/>
  <c r="T778" i="15" s="1"/>
  <c r="Q778" i="15"/>
  <c r="S778" i="15"/>
  <c r="U778" i="15"/>
  <c r="P779" i="15"/>
  <c r="T779" i="15" s="1"/>
  <c r="Q779" i="15"/>
  <c r="S779" i="15"/>
  <c r="U779" i="15"/>
  <c r="P780" i="15"/>
  <c r="T780" i="15" s="1"/>
  <c r="Q780" i="15"/>
  <c r="S780" i="15"/>
  <c r="U780" i="15"/>
  <c r="P781" i="15"/>
  <c r="T781" i="15" s="1"/>
  <c r="Q781" i="15"/>
  <c r="S781" i="15"/>
  <c r="U781" i="15"/>
  <c r="P782" i="15"/>
  <c r="T782" i="15" s="1"/>
  <c r="Q782" i="15"/>
  <c r="S782" i="15"/>
  <c r="U782" i="15"/>
  <c r="P783" i="15"/>
  <c r="T783" i="15" s="1"/>
  <c r="Q783" i="15"/>
  <c r="S783" i="15"/>
  <c r="U783" i="15"/>
  <c r="P784" i="15"/>
  <c r="T784" i="15" s="1"/>
  <c r="Q784" i="15"/>
  <c r="S784" i="15"/>
  <c r="U784" i="15"/>
  <c r="P785" i="15"/>
  <c r="T785" i="15" s="1"/>
  <c r="Q785" i="15"/>
  <c r="S785" i="15"/>
  <c r="U785" i="15"/>
  <c r="P786" i="15"/>
  <c r="T786" i="15" s="1"/>
  <c r="Q786" i="15"/>
  <c r="S786" i="15"/>
  <c r="U786" i="15"/>
  <c r="P787" i="15"/>
  <c r="T787" i="15" s="1"/>
  <c r="Q787" i="15"/>
  <c r="S787" i="15"/>
  <c r="U787" i="15"/>
  <c r="P788" i="15"/>
  <c r="T788" i="15" s="1"/>
  <c r="Q788" i="15"/>
  <c r="S788" i="15"/>
  <c r="U788" i="15"/>
  <c r="P789" i="15"/>
  <c r="T789" i="15" s="1"/>
  <c r="Q789" i="15"/>
  <c r="S789" i="15"/>
  <c r="U789" i="15"/>
  <c r="P790" i="15"/>
  <c r="T790" i="15" s="1"/>
  <c r="Q790" i="15"/>
  <c r="S790" i="15"/>
  <c r="U790" i="15"/>
  <c r="P791" i="15"/>
  <c r="T791" i="15" s="1"/>
  <c r="Q791" i="15"/>
  <c r="S791" i="15"/>
  <c r="U791" i="15"/>
  <c r="P792" i="15"/>
  <c r="T792" i="15" s="1"/>
  <c r="Q792" i="15"/>
  <c r="S792" i="15"/>
  <c r="U792" i="15"/>
  <c r="P793" i="15"/>
  <c r="T793" i="15" s="1"/>
  <c r="Q793" i="15"/>
  <c r="S793" i="15"/>
  <c r="U793" i="15"/>
  <c r="P794" i="15"/>
  <c r="T794" i="15" s="1"/>
  <c r="Q794" i="15"/>
  <c r="S794" i="15"/>
  <c r="U794" i="15"/>
  <c r="P795" i="15"/>
  <c r="T795" i="15" s="1"/>
  <c r="Q795" i="15"/>
  <c r="S795" i="15"/>
  <c r="U795" i="15"/>
  <c r="P796" i="15"/>
  <c r="T796" i="15" s="1"/>
  <c r="Q796" i="15"/>
  <c r="S796" i="15"/>
  <c r="U796" i="15"/>
  <c r="P797" i="15"/>
  <c r="T797" i="15" s="1"/>
  <c r="Q797" i="15"/>
  <c r="S797" i="15"/>
  <c r="U797" i="15"/>
  <c r="P798" i="15"/>
  <c r="T798" i="15" s="1"/>
  <c r="Q798" i="15"/>
  <c r="S798" i="15"/>
  <c r="U798" i="15"/>
  <c r="P799" i="15"/>
  <c r="T799" i="15" s="1"/>
  <c r="Q799" i="15"/>
  <c r="S799" i="15"/>
  <c r="U799" i="15"/>
  <c r="P800" i="15"/>
  <c r="T800" i="15" s="1"/>
  <c r="Q800" i="15"/>
  <c r="S800" i="15"/>
  <c r="U800" i="15"/>
  <c r="P801" i="15"/>
  <c r="T801" i="15" s="1"/>
  <c r="Q801" i="15"/>
  <c r="S801" i="15"/>
  <c r="U801" i="15"/>
  <c r="P802" i="15"/>
  <c r="T802" i="15" s="1"/>
  <c r="Q802" i="15"/>
  <c r="S802" i="15"/>
  <c r="U802" i="15"/>
  <c r="P803" i="15"/>
  <c r="T803" i="15" s="1"/>
  <c r="Q803" i="15"/>
  <c r="S803" i="15"/>
  <c r="U803" i="15"/>
  <c r="P804" i="15"/>
  <c r="T804" i="15" s="1"/>
  <c r="Q804" i="15"/>
  <c r="S804" i="15"/>
  <c r="U804" i="15"/>
  <c r="P805" i="15"/>
  <c r="T805" i="15" s="1"/>
  <c r="Q805" i="15"/>
  <c r="S805" i="15"/>
  <c r="U805" i="15"/>
  <c r="P806" i="15"/>
  <c r="T806" i="15" s="1"/>
  <c r="Q806" i="15"/>
  <c r="S806" i="15"/>
  <c r="U806" i="15"/>
  <c r="P807" i="15"/>
  <c r="T807" i="15" s="1"/>
  <c r="Q807" i="15"/>
  <c r="S807" i="15"/>
  <c r="U807" i="15"/>
  <c r="P808" i="15"/>
  <c r="T808" i="15" s="1"/>
  <c r="Q808" i="15"/>
  <c r="S808" i="15"/>
  <c r="U808" i="15"/>
  <c r="P809" i="15"/>
  <c r="T809" i="15" s="1"/>
  <c r="Q809" i="15"/>
  <c r="S809" i="15"/>
  <c r="U809" i="15"/>
  <c r="P810" i="15"/>
  <c r="T810" i="15" s="1"/>
  <c r="Q810" i="15"/>
  <c r="S810" i="15"/>
  <c r="U810" i="15"/>
  <c r="P811" i="15"/>
  <c r="T811" i="15" s="1"/>
  <c r="Q811" i="15"/>
  <c r="S811" i="15"/>
  <c r="U811" i="15"/>
  <c r="P812" i="15"/>
  <c r="T812" i="15" s="1"/>
  <c r="Q812" i="15"/>
  <c r="S812" i="15"/>
  <c r="U812" i="15"/>
  <c r="P813" i="15"/>
  <c r="T813" i="15" s="1"/>
  <c r="Q813" i="15"/>
  <c r="S813" i="15"/>
  <c r="U813" i="15"/>
  <c r="P814" i="15"/>
  <c r="T814" i="15" s="1"/>
  <c r="Q814" i="15"/>
  <c r="S814" i="15"/>
  <c r="U814" i="15"/>
  <c r="P815" i="15"/>
  <c r="T815" i="15" s="1"/>
  <c r="Q815" i="15"/>
  <c r="S815" i="15"/>
  <c r="U815" i="15"/>
  <c r="P816" i="15"/>
  <c r="T816" i="15" s="1"/>
  <c r="Q816" i="15"/>
  <c r="S816" i="15"/>
  <c r="U816" i="15"/>
  <c r="P817" i="15"/>
  <c r="T817" i="15" s="1"/>
  <c r="Q817" i="15"/>
  <c r="S817" i="15"/>
  <c r="U817" i="15"/>
  <c r="P818" i="15"/>
  <c r="T818" i="15" s="1"/>
  <c r="Q818" i="15"/>
  <c r="S818" i="15"/>
  <c r="U818" i="15"/>
  <c r="P819" i="15"/>
  <c r="T819" i="15" s="1"/>
  <c r="Q819" i="15"/>
  <c r="S819" i="15"/>
  <c r="U819" i="15"/>
  <c r="P820" i="15"/>
  <c r="T820" i="15" s="1"/>
  <c r="Q820" i="15"/>
  <c r="S820" i="15"/>
  <c r="U820" i="15"/>
  <c r="P821" i="15"/>
  <c r="T821" i="15" s="1"/>
  <c r="Q821" i="15"/>
  <c r="S821" i="15"/>
  <c r="U821" i="15"/>
  <c r="P822" i="15"/>
  <c r="T822" i="15" s="1"/>
  <c r="Q822" i="15"/>
  <c r="S822" i="15"/>
  <c r="U822" i="15"/>
  <c r="P823" i="15"/>
  <c r="T823" i="15" s="1"/>
  <c r="Q823" i="15"/>
  <c r="S823" i="15"/>
  <c r="U823" i="15"/>
  <c r="P824" i="15"/>
  <c r="T824" i="15" s="1"/>
  <c r="Q824" i="15"/>
  <c r="S824" i="15"/>
  <c r="U824" i="15"/>
  <c r="P825" i="15"/>
  <c r="T825" i="15" s="1"/>
  <c r="Q825" i="15"/>
  <c r="S825" i="15"/>
  <c r="U825" i="15"/>
  <c r="P826" i="15"/>
  <c r="T826" i="15" s="1"/>
  <c r="Q826" i="15"/>
  <c r="S826" i="15"/>
  <c r="U826" i="15"/>
  <c r="P827" i="15"/>
  <c r="T827" i="15" s="1"/>
  <c r="Q827" i="15"/>
  <c r="S827" i="15"/>
  <c r="U827" i="15"/>
  <c r="P828" i="15"/>
  <c r="T828" i="15" s="1"/>
  <c r="Q828" i="15"/>
  <c r="S828" i="15"/>
  <c r="U828" i="15"/>
  <c r="P829" i="15"/>
  <c r="T829" i="15" s="1"/>
  <c r="Q829" i="15"/>
  <c r="S829" i="15"/>
  <c r="U829" i="15"/>
  <c r="P830" i="15"/>
  <c r="T830" i="15" s="1"/>
  <c r="Q830" i="15"/>
  <c r="S830" i="15"/>
  <c r="U830" i="15"/>
  <c r="P831" i="15"/>
  <c r="T831" i="15" s="1"/>
  <c r="Q831" i="15"/>
  <c r="S831" i="15"/>
  <c r="U831" i="15"/>
  <c r="P832" i="15"/>
  <c r="T832" i="15" s="1"/>
  <c r="Q832" i="15"/>
  <c r="S832" i="15"/>
  <c r="U832" i="15"/>
  <c r="P833" i="15"/>
  <c r="T833" i="15" s="1"/>
  <c r="Q833" i="15"/>
  <c r="S833" i="15"/>
  <c r="U833" i="15"/>
  <c r="P834" i="15"/>
  <c r="T834" i="15" s="1"/>
  <c r="Q834" i="15"/>
  <c r="S834" i="15"/>
  <c r="U834" i="15"/>
  <c r="P835" i="15"/>
  <c r="T835" i="15" s="1"/>
  <c r="Q835" i="15"/>
  <c r="S835" i="15"/>
  <c r="U835" i="15"/>
  <c r="P836" i="15"/>
  <c r="T836" i="15" s="1"/>
  <c r="Q836" i="15"/>
  <c r="S836" i="15"/>
  <c r="U836" i="15"/>
  <c r="P837" i="15"/>
  <c r="T837" i="15" s="1"/>
  <c r="Q837" i="15"/>
  <c r="S837" i="15"/>
  <c r="U837" i="15"/>
  <c r="P838" i="15"/>
  <c r="T838" i="15" s="1"/>
  <c r="Q838" i="15"/>
  <c r="S838" i="15"/>
  <c r="U838" i="15"/>
  <c r="P839" i="15"/>
  <c r="T839" i="15" s="1"/>
  <c r="Q839" i="15"/>
  <c r="S839" i="15"/>
  <c r="U839" i="15"/>
  <c r="P840" i="15"/>
  <c r="T840" i="15" s="1"/>
  <c r="Q840" i="15"/>
  <c r="S840" i="15"/>
  <c r="U840" i="15"/>
  <c r="P841" i="15"/>
  <c r="T841" i="15" s="1"/>
  <c r="Q841" i="15"/>
  <c r="S841" i="15"/>
  <c r="U841" i="15"/>
  <c r="P842" i="15"/>
  <c r="T842" i="15" s="1"/>
  <c r="Q842" i="15"/>
  <c r="S842" i="15"/>
  <c r="U842" i="15"/>
  <c r="P843" i="15"/>
  <c r="T843" i="15" s="1"/>
  <c r="Q843" i="15"/>
  <c r="S843" i="15"/>
  <c r="U843" i="15"/>
  <c r="P844" i="15"/>
  <c r="T844" i="15" s="1"/>
  <c r="Q844" i="15"/>
  <c r="S844" i="15"/>
  <c r="U844" i="15"/>
  <c r="P845" i="15"/>
  <c r="T845" i="15" s="1"/>
  <c r="Q845" i="15"/>
  <c r="S845" i="15"/>
  <c r="U845" i="15"/>
  <c r="P846" i="15"/>
  <c r="T846" i="15" s="1"/>
  <c r="Q846" i="15"/>
  <c r="S846" i="15"/>
  <c r="U846" i="15"/>
  <c r="P847" i="15"/>
  <c r="T847" i="15" s="1"/>
  <c r="Q847" i="15"/>
  <c r="S847" i="15"/>
  <c r="U847" i="15"/>
  <c r="P848" i="15"/>
  <c r="T848" i="15" s="1"/>
  <c r="Q848" i="15"/>
  <c r="S848" i="15"/>
  <c r="U848" i="15"/>
  <c r="P849" i="15"/>
  <c r="T849" i="15" s="1"/>
  <c r="Q849" i="15"/>
  <c r="S849" i="15"/>
  <c r="U849" i="15"/>
  <c r="P850" i="15"/>
  <c r="T850" i="15" s="1"/>
  <c r="Q850" i="15"/>
  <c r="S850" i="15"/>
  <c r="U850" i="15"/>
  <c r="P851" i="15"/>
  <c r="T851" i="15" s="1"/>
  <c r="Q851" i="15"/>
  <c r="S851" i="15"/>
  <c r="U851" i="15"/>
  <c r="P852" i="15"/>
  <c r="T852" i="15" s="1"/>
  <c r="Q852" i="15"/>
  <c r="S852" i="15"/>
  <c r="U852" i="15"/>
  <c r="P853" i="15"/>
  <c r="T853" i="15" s="1"/>
  <c r="Q853" i="15"/>
  <c r="S853" i="15"/>
  <c r="U853" i="15"/>
  <c r="P854" i="15"/>
  <c r="T854" i="15" s="1"/>
  <c r="Q854" i="15"/>
  <c r="S854" i="15"/>
  <c r="U854" i="15"/>
  <c r="P855" i="15"/>
  <c r="T855" i="15" s="1"/>
  <c r="Q855" i="15"/>
  <c r="S855" i="15"/>
  <c r="U855" i="15"/>
  <c r="P856" i="15"/>
  <c r="T856" i="15" s="1"/>
  <c r="Q856" i="15"/>
  <c r="S856" i="15"/>
  <c r="U856" i="15"/>
  <c r="P857" i="15"/>
  <c r="T857" i="15" s="1"/>
  <c r="Q857" i="15"/>
  <c r="S857" i="15"/>
  <c r="U857" i="15"/>
  <c r="P858" i="15"/>
  <c r="T858" i="15" s="1"/>
  <c r="Q858" i="15"/>
  <c r="S858" i="15"/>
  <c r="U858" i="15"/>
  <c r="P859" i="15"/>
  <c r="T859" i="15" s="1"/>
  <c r="Q859" i="15"/>
  <c r="S859" i="15"/>
  <c r="U859" i="15"/>
  <c r="P860" i="15"/>
  <c r="T860" i="15" s="1"/>
  <c r="Q860" i="15"/>
  <c r="S860" i="15"/>
  <c r="U860" i="15"/>
  <c r="P861" i="15"/>
  <c r="T861" i="15" s="1"/>
  <c r="Q861" i="15"/>
  <c r="S861" i="15"/>
  <c r="U861" i="15"/>
  <c r="P862" i="15"/>
  <c r="T862" i="15" s="1"/>
  <c r="Q862" i="15"/>
  <c r="S862" i="15"/>
  <c r="U862" i="15"/>
  <c r="P863" i="15"/>
  <c r="T863" i="15" s="1"/>
  <c r="Q863" i="15"/>
  <c r="S863" i="15"/>
  <c r="U863" i="15"/>
  <c r="P864" i="15"/>
  <c r="T864" i="15" s="1"/>
  <c r="Q864" i="15"/>
  <c r="S864" i="15"/>
  <c r="U864" i="15"/>
  <c r="P865" i="15"/>
  <c r="T865" i="15" s="1"/>
  <c r="Q865" i="15"/>
  <c r="S865" i="15"/>
  <c r="U865" i="15"/>
  <c r="P866" i="15"/>
  <c r="T866" i="15" s="1"/>
  <c r="Q866" i="15"/>
  <c r="S866" i="15"/>
  <c r="U866" i="15"/>
  <c r="P867" i="15"/>
  <c r="T867" i="15" s="1"/>
  <c r="Q867" i="15"/>
  <c r="S867" i="15"/>
  <c r="U867" i="15"/>
  <c r="P868" i="15"/>
  <c r="T868" i="15" s="1"/>
  <c r="Q868" i="15"/>
  <c r="S868" i="15"/>
  <c r="U868" i="15"/>
  <c r="P869" i="15"/>
  <c r="T869" i="15" s="1"/>
  <c r="Q869" i="15"/>
  <c r="S869" i="15"/>
  <c r="U869" i="15"/>
  <c r="P870" i="15"/>
  <c r="T870" i="15" s="1"/>
  <c r="Q870" i="15"/>
  <c r="S870" i="15"/>
  <c r="U870" i="15"/>
  <c r="P871" i="15"/>
  <c r="T871" i="15" s="1"/>
  <c r="Q871" i="15"/>
  <c r="S871" i="15"/>
  <c r="U871" i="15"/>
  <c r="P872" i="15"/>
  <c r="T872" i="15" s="1"/>
  <c r="Q872" i="15"/>
  <c r="S872" i="15"/>
  <c r="U872" i="15"/>
  <c r="P873" i="15"/>
  <c r="T873" i="15" s="1"/>
  <c r="Q873" i="15"/>
  <c r="S873" i="15"/>
  <c r="U873" i="15"/>
  <c r="P874" i="15"/>
  <c r="T874" i="15" s="1"/>
  <c r="Q874" i="15"/>
  <c r="S874" i="15"/>
  <c r="U874" i="15"/>
  <c r="P875" i="15"/>
  <c r="T875" i="15" s="1"/>
  <c r="Q875" i="15"/>
  <c r="S875" i="15"/>
  <c r="U875" i="15"/>
  <c r="P876" i="15"/>
  <c r="T876" i="15" s="1"/>
  <c r="Q876" i="15"/>
  <c r="S876" i="15"/>
  <c r="U876" i="15"/>
  <c r="P877" i="15"/>
  <c r="T877" i="15" s="1"/>
  <c r="Q877" i="15"/>
  <c r="S877" i="15"/>
  <c r="U877" i="15"/>
  <c r="P878" i="15"/>
  <c r="T878" i="15" s="1"/>
  <c r="Q878" i="15"/>
  <c r="S878" i="15"/>
  <c r="U878" i="15"/>
  <c r="P879" i="15"/>
  <c r="T879" i="15" s="1"/>
  <c r="Q879" i="15"/>
  <c r="S879" i="15"/>
  <c r="U879" i="15"/>
  <c r="P880" i="15"/>
  <c r="T880" i="15" s="1"/>
  <c r="Q880" i="15"/>
  <c r="S880" i="15"/>
  <c r="U880" i="15"/>
  <c r="P881" i="15"/>
  <c r="T881" i="15" s="1"/>
  <c r="Q881" i="15"/>
  <c r="S881" i="15"/>
  <c r="U881" i="15"/>
  <c r="P882" i="15"/>
  <c r="T882" i="15" s="1"/>
  <c r="Q882" i="15"/>
  <c r="S882" i="15"/>
  <c r="U882" i="15"/>
  <c r="P883" i="15"/>
  <c r="T883" i="15" s="1"/>
  <c r="Q883" i="15"/>
  <c r="S883" i="15"/>
  <c r="U883" i="15"/>
  <c r="P884" i="15"/>
  <c r="T884" i="15" s="1"/>
  <c r="Q884" i="15"/>
  <c r="S884" i="15"/>
  <c r="U884" i="15"/>
  <c r="P885" i="15"/>
  <c r="T885" i="15" s="1"/>
  <c r="Q885" i="15"/>
  <c r="S885" i="15"/>
  <c r="U885" i="15"/>
  <c r="P886" i="15"/>
  <c r="T886" i="15" s="1"/>
  <c r="Q886" i="15"/>
  <c r="S886" i="15"/>
  <c r="U886" i="15"/>
  <c r="P887" i="15"/>
  <c r="T887" i="15" s="1"/>
  <c r="Q887" i="15"/>
  <c r="S887" i="15"/>
  <c r="U887" i="15"/>
  <c r="P888" i="15"/>
  <c r="T888" i="15" s="1"/>
  <c r="Q888" i="15"/>
  <c r="S888" i="15"/>
  <c r="U888" i="15"/>
  <c r="P889" i="15"/>
  <c r="T889" i="15" s="1"/>
  <c r="Q889" i="15"/>
  <c r="S889" i="15"/>
  <c r="U889" i="15"/>
  <c r="P890" i="15"/>
  <c r="T890" i="15" s="1"/>
  <c r="Q890" i="15"/>
  <c r="S890" i="15"/>
  <c r="U890" i="15"/>
  <c r="P891" i="15"/>
  <c r="T891" i="15" s="1"/>
  <c r="Q891" i="15"/>
  <c r="S891" i="15"/>
  <c r="U891" i="15"/>
  <c r="P892" i="15"/>
  <c r="T892" i="15" s="1"/>
  <c r="Q892" i="15"/>
  <c r="S892" i="15"/>
  <c r="U892" i="15"/>
  <c r="P893" i="15"/>
  <c r="T893" i="15" s="1"/>
  <c r="Q893" i="15"/>
  <c r="S893" i="15"/>
  <c r="U893" i="15"/>
  <c r="P894" i="15"/>
  <c r="T894" i="15" s="1"/>
  <c r="Q894" i="15"/>
  <c r="S894" i="15"/>
  <c r="U894" i="15"/>
  <c r="P895" i="15"/>
  <c r="T895" i="15" s="1"/>
  <c r="Q895" i="15"/>
  <c r="S895" i="15"/>
  <c r="U895" i="15"/>
  <c r="P896" i="15"/>
  <c r="T896" i="15" s="1"/>
  <c r="Q896" i="15"/>
  <c r="S896" i="15"/>
  <c r="U896" i="15"/>
  <c r="P897" i="15"/>
  <c r="T897" i="15" s="1"/>
  <c r="Q897" i="15"/>
  <c r="S897" i="15"/>
  <c r="U897" i="15"/>
  <c r="P898" i="15"/>
  <c r="T898" i="15" s="1"/>
  <c r="Q898" i="15"/>
  <c r="S898" i="15"/>
  <c r="U898" i="15"/>
  <c r="P899" i="15"/>
  <c r="T899" i="15" s="1"/>
  <c r="Q899" i="15"/>
  <c r="S899" i="15"/>
  <c r="U899" i="15"/>
  <c r="P900" i="15"/>
  <c r="T900" i="15" s="1"/>
  <c r="Q900" i="15"/>
  <c r="S900" i="15"/>
  <c r="U900" i="15"/>
  <c r="P901" i="15"/>
  <c r="T901" i="15" s="1"/>
  <c r="Q901" i="15"/>
  <c r="S901" i="15"/>
  <c r="U901" i="15"/>
  <c r="P902" i="15"/>
  <c r="T902" i="15" s="1"/>
  <c r="Q902" i="15"/>
  <c r="S902" i="15"/>
  <c r="U902" i="15"/>
  <c r="P903" i="15"/>
  <c r="T903" i="15" s="1"/>
  <c r="Q903" i="15"/>
  <c r="S903" i="15"/>
  <c r="U903" i="15"/>
  <c r="P904" i="15"/>
  <c r="T904" i="15" s="1"/>
  <c r="Q904" i="15"/>
  <c r="S904" i="15"/>
  <c r="U904" i="15"/>
  <c r="P905" i="15"/>
  <c r="T905" i="15" s="1"/>
  <c r="Q905" i="15"/>
  <c r="S905" i="15"/>
  <c r="U905" i="15"/>
  <c r="P906" i="15"/>
  <c r="T906" i="15" s="1"/>
  <c r="Q906" i="15"/>
  <c r="S906" i="15"/>
  <c r="U906" i="15"/>
  <c r="P907" i="15"/>
  <c r="T907" i="15" s="1"/>
  <c r="Q907" i="15"/>
  <c r="S907" i="15"/>
  <c r="U907" i="15"/>
  <c r="P908" i="15"/>
  <c r="T908" i="15" s="1"/>
  <c r="Q908" i="15"/>
  <c r="S908" i="15"/>
  <c r="U908" i="15"/>
  <c r="P909" i="15"/>
  <c r="T909" i="15" s="1"/>
  <c r="Q909" i="15"/>
  <c r="S909" i="15"/>
  <c r="U909" i="15"/>
  <c r="P910" i="15"/>
  <c r="T910" i="15" s="1"/>
  <c r="Q910" i="15"/>
  <c r="S910" i="15"/>
  <c r="U910" i="15"/>
  <c r="P911" i="15"/>
  <c r="T911" i="15" s="1"/>
  <c r="Q911" i="15"/>
  <c r="S911" i="15"/>
  <c r="U911" i="15"/>
  <c r="P912" i="15"/>
  <c r="T912" i="15" s="1"/>
  <c r="Q912" i="15"/>
  <c r="S912" i="15"/>
  <c r="U912" i="15"/>
  <c r="P913" i="15"/>
  <c r="T913" i="15" s="1"/>
  <c r="Q913" i="15"/>
  <c r="S913" i="15"/>
  <c r="U913" i="15"/>
  <c r="P914" i="15"/>
  <c r="T914" i="15" s="1"/>
  <c r="Q914" i="15"/>
  <c r="S914" i="15"/>
  <c r="U914" i="15"/>
  <c r="P915" i="15"/>
  <c r="T915" i="15" s="1"/>
  <c r="Q915" i="15"/>
  <c r="S915" i="15"/>
  <c r="U915" i="15"/>
  <c r="P916" i="15"/>
  <c r="T916" i="15" s="1"/>
  <c r="Q916" i="15"/>
  <c r="S916" i="15"/>
  <c r="U916" i="15"/>
  <c r="P917" i="15"/>
  <c r="T917" i="15" s="1"/>
  <c r="Q917" i="15"/>
  <c r="S917" i="15"/>
  <c r="U917" i="15"/>
  <c r="P918" i="15"/>
  <c r="T918" i="15" s="1"/>
  <c r="Q918" i="15"/>
  <c r="S918" i="15"/>
  <c r="U918" i="15"/>
  <c r="P919" i="15"/>
  <c r="T919" i="15" s="1"/>
  <c r="Q919" i="15"/>
  <c r="S919" i="15"/>
  <c r="U919" i="15"/>
  <c r="P920" i="15"/>
  <c r="T920" i="15" s="1"/>
  <c r="Q920" i="15"/>
  <c r="S920" i="15"/>
  <c r="U920" i="15"/>
  <c r="P921" i="15"/>
  <c r="T921" i="15" s="1"/>
  <c r="Q921" i="15"/>
  <c r="S921" i="15"/>
  <c r="U921" i="15"/>
  <c r="P922" i="15"/>
  <c r="T922" i="15" s="1"/>
  <c r="Q922" i="15"/>
  <c r="S922" i="15"/>
  <c r="U922" i="15"/>
  <c r="P923" i="15"/>
  <c r="T923" i="15" s="1"/>
  <c r="Q923" i="15"/>
  <c r="S923" i="15"/>
  <c r="U923" i="15"/>
  <c r="P924" i="15"/>
  <c r="T924" i="15" s="1"/>
  <c r="Q924" i="15"/>
  <c r="S924" i="15"/>
  <c r="U924" i="15"/>
  <c r="P925" i="15"/>
  <c r="T925" i="15" s="1"/>
  <c r="Q925" i="15"/>
  <c r="S925" i="15"/>
  <c r="U925" i="15"/>
  <c r="P926" i="15"/>
  <c r="T926" i="15" s="1"/>
  <c r="Q926" i="15"/>
  <c r="S926" i="15"/>
  <c r="U926" i="15"/>
  <c r="P927" i="15"/>
  <c r="T927" i="15" s="1"/>
  <c r="Q927" i="15"/>
  <c r="S927" i="15"/>
  <c r="U927" i="15"/>
  <c r="P928" i="15"/>
  <c r="T928" i="15" s="1"/>
  <c r="Q928" i="15"/>
  <c r="S928" i="15"/>
  <c r="U928" i="15"/>
  <c r="P929" i="15"/>
  <c r="T929" i="15" s="1"/>
  <c r="Q929" i="15"/>
  <c r="S929" i="15"/>
  <c r="U929" i="15"/>
  <c r="P930" i="15"/>
  <c r="T930" i="15" s="1"/>
  <c r="Q930" i="15"/>
  <c r="S930" i="15"/>
  <c r="U930" i="15"/>
  <c r="P931" i="15"/>
  <c r="T931" i="15" s="1"/>
  <c r="Q931" i="15"/>
  <c r="S931" i="15"/>
  <c r="U931" i="15"/>
  <c r="P932" i="15"/>
  <c r="T932" i="15" s="1"/>
  <c r="Q932" i="15"/>
  <c r="S932" i="15"/>
  <c r="U932" i="15"/>
  <c r="P933" i="15"/>
  <c r="T933" i="15" s="1"/>
  <c r="Q933" i="15"/>
  <c r="S933" i="15"/>
  <c r="U933" i="15"/>
  <c r="P934" i="15"/>
  <c r="T934" i="15" s="1"/>
  <c r="Q934" i="15"/>
  <c r="S934" i="15"/>
  <c r="U934" i="15"/>
  <c r="P935" i="15"/>
  <c r="T935" i="15" s="1"/>
  <c r="Q935" i="15"/>
  <c r="S935" i="15"/>
  <c r="U935" i="15"/>
  <c r="P936" i="15"/>
  <c r="T936" i="15" s="1"/>
  <c r="Q936" i="15"/>
  <c r="S936" i="15"/>
  <c r="U936" i="15"/>
  <c r="P937" i="15"/>
  <c r="T937" i="15" s="1"/>
  <c r="Q937" i="15"/>
  <c r="S937" i="15"/>
  <c r="U937" i="15"/>
  <c r="P938" i="15"/>
  <c r="T938" i="15" s="1"/>
  <c r="Q938" i="15"/>
  <c r="S938" i="15"/>
  <c r="U938" i="15"/>
  <c r="P939" i="15"/>
  <c r="T939" i="15" s="1"/>
  <c r="Q939" i="15"/>
  <c r="S939" i="15"/>
  <c r="U939" i="15"/>
  <c r="P940" i="15"/>
  <c r="T940" i="15" s="1"/>
  <c r="Q940" i="15"/>
  <c r="S940" i="15"/>
  <c r="U940" i="15"/>
  <c r="P941" i="15"/>
  <c r="T941" i="15" s="1"/>
  <c r="Q941" i="15"/>
  <c r="S941" i="15"/>
  <c r="U941" i="15"/>
  <c r="P942" i="15"/>
  <c r="T942" i="15" s="1"/>
  <c r="Q942" i="15"/>
  <c r="S942" i="15"/>
  <c r="U942" i="15"/>
  <c r="P943" i="15"/>
  <c r="T943" i="15" s="1"/>
  <c r="Q943" i="15"/>
  <c r="S943" i="15"/>
  <c r="U943" i="15"/>
  <c r="P944" i="15"/>
  <c r="T944" i="15" s="1"/>
  <c r="Q944" i="15"/>
  <c r="S944" i="15"/>
  <c r="U944" i="15"/>
  <c r="P945" i="15"/>
  <c r="T945" i="15" s="1"/>
  <c r="Q945" i="15"/>
  <c r="S945" i="15"/>
  <c r="U945" i="15"/>
  <c r="P946" i="15"/>
  <c r="T946" i="15" s="1"/>
  <c r="Q946" i="15"/>
  <c r="S946" i="15"/>
  <c r="U946" i="15"/>
  <c r="P947" i="15"/>
  <c r="T947" i="15" s="1"/>
  <c r="Q947" i="15"/>
  <c r="S947" i="15"/>
  <c r="U947" i="15"/>
  <c r="P948" i="15"/>
  <c r="T948" i="15" s="1"/>
  <c r="Q948" i="15"/>
  <c r="S948" i="15"/>
  <c r="U948" i="15"/>
  <c r="P949" i="15"/>
  <c r="T949" i="15" s="1"/>
  <c r="Q949" i="15"/>
  <c r="S949" i="15"/>
  <c r="U949" i="15"/>
  <c r="P950" i="15"/>
  <c r="T950" i="15" s="1"/>
  <c r="Q950" i="15"/>
  <c r="S950" i="15"/>
  <c r="U950" i="15"/>
  <c r="P951" i="15"/>
  <c r="T951" i="15" s="1"/>
  <c r="Q951" i="15"/>
  <c r="S951" i="15"/>
  <c r="U951" i="15"/>
  <c r="P952" i="15"/>
  <c r="T952" i="15" s="1"/>
  <c r="Q952" i="15"/>
  <c r="S952" i="15"/>
  <c r="U952" i="15"/>
  <c r="P953" i="15"/>
  <c r="T953" i="15" s="1"/>
  <c r="Q953" i="15"/>
  <c r="S953" i="15"/>
  <c r="U953" i="15"/>
  <c r="P954" i="15"/>
  <c r="T954" i="15" s="1"/>
  <c r="Q954" i="15"/>
  <c r="S954" i="15"/>
  <c r="U954" i="15"/>
  <c r="P955" i="15"/>
  <c r="T955" i="15" s="1"/>
  <c r="Q955" i="15"/>
  <c r="S955" i="15"/>
  <c r="U955" i="15"/>
  <c r="P956" i="15"/>
  <c r="T956" i="15" s="1"/>
  <c r="Q956" i="15"/>
  <c r="S956" i="15"/>
  <c r="U956" i="15"/>
  <c r="P957" i="15"/>
  <c r="T957" i="15" s="1"/>
  <c r="Q957" i="15"/>
  <c r="S957" i="15"/>
  <c r="U957" i="15"/>
  <c r="P958" i="15"/>
  <c r="T958" i="15" s="1"/>
  <c r="Q958" i="15"/>
  <c r="S958" i="15"/>
  <c r="U958" i="15"/>
  <c r="P959" i="15"/>
  <c r="T959" i="15" s="1"/>
  <c r="Q959" i="15"/>
  <c r="S959" i="15"/>
  <c r="U959" i="15"/>
  <c r="P960" i="15"/>
  <c r="T960" i="15" s="1"/>
  <c r="Q960" i="15"/>
  <c r="S960" i="15"/>
  <c r="U960" i="15"/>
  <c r="P961" i="15"/>
  <c r="T961" i="15" s="1"/>
  <c r="Q961" i="15"/>
  <c r="S961" i="15"/>
  <c r="U961" i="15"/>
  <c r="P962" i="15"/>
  <c r="T962" i="15" s="1"/>
  <c r="Q962" i="15"/>
  <c r="S962" i="15"/>
  <c r="U962" i="15"/>
  <c r="P963" i="15"/>
  <c r="T963" i="15" s="1"/>
  <c r="Q963" i="15"/>
  <c r="S963" i="15"/>
  <c r="U963" i="15"/>
  <c r="P964" i="15"/>
  <c r="T964" i="15" s="1"/>
  <c r="Q964" i="15"/>
  <c r="S964" i="15"/>
  <c r="U964" i="15"/>
  <c r="P965" i="15"/>
  <c r="T965" i="15" s="1"/>
  <c r="Q965" i="15"/>
  <c r="S965" i="15"/>
  <c r="U965" i="15"/>
  <c r="P966" i="15"/>
  <c r="T966" i="15" s="1"/>
  <c r="Q966" i="15"/>
  <c r="S966" i="15"/>
  <c r="U966" i="15"/>
  <c r="P967" i="15"/>
  <c r="T967" i="15" s="1"/>
  <c r="Q967" i="15"/>
  <c r="S967" i="15"/>
  <c r="U967" i="15"/>
  <c r="P968" i="15"/>
  <c r="T968" i="15" s="1"/>
  <c r="Q968" i="15"/>
  <c r="S968" i="15"/>
  <c r="U968" i="15"/>
  <c r="P969" i="15"/>
  <c r="T969" i="15" s="1"/>
  <c r="Q969" i="15"/>
  <c r="S969" i="15"/>
  <c r="U969" i="15"/>
  <c r="P970" i="15"/>
  <c r="T970" i="15" s="1"/>
  <c r="Q970" i="15"/>
  <c r="S970" i="15"/>
  <c r="U970" i="15"/>
  <c r="P971" i="15"/>
  <c r="T971" i="15" s="1"/>
  <c r="Q971" i="15"/>
  <c r="S971" i="15"/>
  <c r="U971" i="15"/>
  <c r="P972" i="15"/>
  <c r="T972" i="15" s="1"/>
  <c r="Q972" i="15"/>
  <c r="S972" i="15"/>
  <c r="U972" i="15"/>
  <c r="P973" i="15"/>
  <c r="T973" i="15" s="1"/>
  <c r="Q973" i="15"/>
  <c r="S973" i="15"/>
  <c r="U973" i="15"/>
  <c r="P974" i="15"/>
  <c r="T974" i="15" s="1"/>
  <c r="Q974" i="15"/>
  <c r="S974" i="15"/>
  <c r="U974" i="15"/>
  <c r="P975" i="15"/>
  <c r="T975" i="15" s="1"/>
  <c r="Q975" i="15"/>
  <c r="S975" i="15"/>
  <c r="U975" i="15"/>
  <c r="P976" i="15"/>
  <c r="T976" i="15" s="1"/>
  <c r="Q976" i="15"/>
  <c r="S976" i="15"/>
  <c r="U976" i="15"/>
  <c r="P977" i="15"/>
  <c r="T977" i="15" s="1"/>
  <c r="Q977" i="15"/>
  <c r="S977" i="15"/>
  <c r="U977" i="15"/>
  <c r="P978" i="15"/>
  <c r="T978" i="15" s="1"/>
  <c r="Q978" i="15"/>
  <c r="S978" i="15"/>
  <c r="U978" i="15"/>
  <c r="P979" i="15"/>
  <c r="T979" i="15" s="1"/>
  <c r="Q979" i="15"/>
  <c r="S979" i="15"/>
  <c r="U979" i="15"/>
  <c r="P980" i="15"/>
  <c r="T980" i="15" s="1"/>
  <c r="Q980" i="15"/>
  <c r="S980" i="15"/>
  <c r="U980" i="15"/>
  <c r="P981" i="15"/>
  <c r="T981" i="15" s="1"/>
  <c r="Q981" i="15"/>
  <c r="S981" i="15"/>
  <c r="U981" i="15"/>
  <c r="P982" i="15"/>
  <c r="T982" i="15" s="1"/>
  <c r="Q982" i="15"/>
  <c r="S982" i="15"/>
  <c r="U982" i="15"/>
  <c r="P983" i="15"/>
  <c r="T983" i="15" s="1"/>
  <c r="Q983" i="15"/>
  <c r="S983" i="15"/>
  <c r="U983" i="15"/>
  <c r="P984" i="15"/>
  <c r="T984" i="15" s="1"/>
  <c r="Q984" i="15"/>
  <c r="S984" i="15"/>
  <c r="U984" i="15"/>
  <c r="P985" i="15"/>
  <c r="T985" i="15" s="1"/>
  <c r="Q985" i="15"/>
  <c r="S985" i="15"/>
  <c r="U985" i="15"/>
  <c r="P986" i="15"/>
  <c r="T986" i="15" s="1"/>
  <c r="Q986" i="15"/>
  <c r="S986" i="15"/>
  <c r="U986" i="15"/>
  <c r="P987" i="15"/>
  <c r="T987" i="15" s="1"/>
  <c r="Q987" i="15"/>
  <c r="S987" i="15"/>
  <c r="U987" i="15"/>
  <c r="P988" i="15"/>
  <c r="T988" i="15" s="1"/>
  <c r="Q988" i="15"/>
  <c r="S988" i="15"/>
  <c r="U988" i="15"/>
  <c r="P989" i="15"/>
  <c r="T989" i="15" s="1"/>
  <c r="Q989" i="15"/>
  <c r="S989" i="15"/>
  <c r="U989" i="15"/>
  <c r="P990" i="15"/>
  <c r="T990" i="15" s="1"/>
  <c r="Q990" i="15"/>
  <c r="S990" i="15"/>
  <c r="U990" i="15"/>
  <c r="P991" i="15"/>
  <c r="T991" i="15" s="1"/>
  <c r="Q991" i="15"/>
  <c r="S991" i="15"/>
  <c r="U991" i="15"/>
  <c r="P992" i="15"/>
  <c r="T992" i="15" s="1"/>
  <c r="Q992" i="15"/>
  <c r="S992" i="15"/>
  <c r="U992" i="15"/>
  <c r="P993" i="15"/>
  <c r="T993" i="15" s="1"/>
  <c r="Q993" i="15"/>
  <c r="S993" i="15"/>
  <c r="U993" i="15"/>
  <c r="P994" i="15"/>
  <c r="T994" i="15" s="1"/>
  <c r="Q994" i="15"/>
  <c r="S994" i="15"/>
  <c r="U994" i="15"/>
  <c r="P995" i="15"/>
  <c r="T995" i="15" s="1"/>
  <c r="Q995" i="15"/>
  <c r="S995" i="15"/>
  <c r="U995" i="15"/>
  <c r="P996" i="15"/>
  <c r="T996" i="15" s="1"/>
  <c r="Q996" i="15"/>
  <c r="S996" i="15"/>
  <c r="U996" i="15"/>
  <c r="P997" i="15"/>
  <c r="T997" i="15" s="1"/>
  <c r="Q997" i="15"/>
  <c r="S997" i="15"/>
  <c r="U997" i="15"/>
  <c r="P998" i="15"/>
  <c r="T998" i="15" s="1"/>
  <c r="Q998" i="15"/>
  <c r="S998" i="15"/>
  <c r="U998" i="15"/>
  <c r="P999" i="15"/>
  <c r="T999" i="15" s="1"/>
  <c r="Q999" i="15"/>
  <c r="S999" i="15"/>
  <c r="U999" i="15"/>
  <c r="P1000" i="15"/>
  <c r="T1000" i="15" s="1"/>
  <c r="Q1000" i="15"/>
  <c r="S1000" i="15"/>
  <c r="U1000" i="15"/>
  <c r="P1001" i="15"/>
  <c r="T1001" i="15" s="1"/>
  <c r="Q1001" i="15"/>
  <c r="S1001" i="15"/>
  <c r="U1001" i="15"/>
  <c r="P1002" i="15"/>
  <c r="T1002" i="15" s="1"/>
  <c r="Q1002" i="15"/>
  <c r="S1002" i="15"/>
  <c r="U1002" i="15"/>
  <c r="P1003" i="15"/>
  <c r="T1003" i="15" s="1"/>
  <c r="Q1003" i="15"/>
  <c r="S1003" i="15"/>
  <c r="U1003" i="15"/>
  <c r="P1004" i="15"/>
  <c r="T1004" i="15" s="1"/>
  <c r="Q1004" i="15"/>
  <c r="S1004" i="15"/>
  <c r="U1004" i="15"/>
  <c r="P1005" i="15"/>
  <c r="T1005" i="15" s="1"/>
  <c r="Q1005" i="15"/>
  <c r="S1005" i="15"/>
  <c r="U1005" i="15"/>
  <c r="P1006" i="15"/>
  <c r="T1006" i="15" s="1"/>
  <c r="Q1006" i="15"/>
  <c r="S1006" i="15"/>
  <c r="U1006" i="15"/>
  <c r="P1007" i="15"/>
  <c r="T1007" i="15" s="1"/>
  <c r="Q1007" i="15"/>
  <c r="S1007" i="15"/>
  <c r="U1007" i="15"/>
  <c r="P1008" i="15"/>
  <c r="T1008" i="15" s="1"/>
  <c r="Q1008" i="15"/>
  <c r="S1008" i="15"/>
  <c r="U1008" i="15"/>
  <c r="P1009" i="15"/>
  <c r="T1009" i="15" s="1"/>
  <c r="Q1009" i="15"/>
  <c r="S1009" i="15"/>
  <c r="U1009" i="15"/>
  <c r="P1010" i="15"/>
  <c r="T1010" i="15" s="1"/>
  <c r="Q1010" i="15"/>
  <c r="S1010" i="15"/>
  <c r="U1010" i="15"/>
  <c r="P1011" i="15"/>
  <c r="T1011" i="15" s="1"/>
  <c r="Q1011" i="15"/>
  <c r="S1011" i="15"/>
  <c r="U1011" i="15"/>
  <c r="P1012" i="15"/>
  <c r="T1012" i="15" s="1"/>
  <c r="Q1012" i="15"/>
  <c r="S1012" i="15"/>
  <c r="U1012" i="15"/>
  <c r="P1013" i="15"/>
  <c r="T1013" i="15" s="1"/>
  <c r="Q1013" i="15"/>
  <c r="S1013" i="15"/>
  <c r="U1013" i="15"/>
  <c r="P1014" i="15"/>
  <c r="T1014" i="15" s="1"/>
  <c r="Q1014" i="15"/>
  <c r="S1014" i="15"/>
  <c r="U1014" i="15"/>
  <c r="P1015" i="15"/>
  <c r="T1015" i="15" s="1"/>
  <c r="Q1015" i="15"/>
  <c r="S1015" i="15"/>
  <c r="U1015" i="15"/>
  <c r="P1016" i="15"/>
  <c r="T1016" i="15" s="1"/>
  <c r="Q1016" i="15"/>
  <c r="S1016" i="15"/>
  <c r="U1016" i="15"/>
  <c r="P1017" i="15"/>
  <c r="T1017" i="15" s="1"/>
  <c r="Q1017" i="15"/>
  <c r="S1017" i="15"/>
  <c r="U1017" i="15"/>
  <c r="P1018" i="15"/>
  <c r="T1018" i="15" s="1"/>
  <c r="Q1018" i="15"/>
  <c r="S1018" i="15"/>
  <c r="U1018" i="15"/>
  <c r="P1019" i="15"/>
  <c r="T1019" i="15" s="1"/>
  <c r="Q1019" i="15"/>
  <c r="S1019" i="15"/>
  <c r="U1019" i="15"/>
  <c r="P1020" i="15"/>
  <c r="T1020" i="15" s="1"/>
  <c r="Q1020" i="15"/>
  <c r="S1020" i="15"/>
  <c r="U1020" i="15"/>
  <c r="P1021" i="15"/>
  <c r="T1021" i="15" s="1"/>
  <c r="Q1021" i="15"/>
  <c r="S1021" i="15"/>
  <c r="U1021" i="15"/>
  <c r="P1022" i="15"/>
  <c r="T1022" i="15" s="1"/>
  <c r="Q1022" i="15"/>
  <c r="S1022" i="15"/>
  <c r="U1022" i="15"/>
  <c r="P1023" i="15"/>
  <c r="T1023" i="15" s="1"/>
  <c r="Q1023" i="15"/>
  <c r="S1023" i="15"/>
  <c r="U1023" i="15"/>
  <c r="P1024" i="15"/>
  <c r="T1024" i="15" s="1"/>
  <c r="Q1024" i="15"/>
  <c r="S1024" i="15"/>
  <c r="U1024" i="15"/>
  <c r="P1025" i="15"/>
  <c r="T1025" i="15" s="1"/>
  <c r="Q1025" i="15"/>
  <c r="S1025" i="15"/>
  <c r="U1025" i="15"/>
  <c r="P1026" i="15"/>
  <c r="T1026" i="15" s="1"/>
  <c r="Q1026" i="15"/>
  <c r="S1026" i="15"/>
  <c r="U1026" i="15"/>
  <c r="P1027" i="15"/>
  <c r="T1027" i="15" s="1"/>
  <c r="Q1027" i="15"/>
  <c r="S1027" i="15"/>
  <c r="U1027" i="15"/>
  <c r="P1028" i="15"/>
  <c r="T1028" i="15" s="1"/>
  <c r="Q1028" i="15"/>
  <c r="S1028" i="15"/>
  <c r="U1028" i="15"/>
  <c r="P1029" i="15"/>
  <c r="T1029" i="15" s="1"/>
  <c r="Q1029" i="15"/>
  <c r="S1029" i="15"/>
  <c r="U1029" i="15"/>
  <c r="P1030" i="15"/>
  <c r="T1030" i="15" s="1"/>
  <c r="Q1030" i="15"/>
  <c r="S1030" i="15"/>
  <c r="U1030" i="15"/>
  <c r="P1031" i="15"/>
  <c r="T1031" i="15" s="1"/>
  <c r="Q1031" i="15"/>
  <c r="S1031" i="15"/>
  <c r="U1031" i="15"/>
  <c r="P1032" i="15"/>
  <c r="T1032" i="15" s="1"/>
  <c r="Q1032" i="15"/>
  <c r="S1032" i="15"/>
  <c r="U1032" i="15"/>
  <c r="P1033" i="15"/>
  <c r="T1033" i="15" s="1"/>
  <c r="Q1033" i="15"/>
  <c r="S1033" i="15"/>
  <c r="U1033" i="15"/>
  <c r="P1034" i="15"/>
  <c r="T1034" i="15" s="1"/>
  <c r="Q1034" i="15"/>
  <c r="S1034" i="15"/>
  <c r="U1034" i="15"/>
  <c r="P1035" i="15"/>
  <c r="T1035" i="15" s="1"/>
  <c r="Q1035" i="15"/>
  <c r="S1035" i="15"/>
  <c r="U1035" i="15"/>
  <c r="P1036" i="15"/>
  <c r="T1036" i="15" s="1"/>
  <c r="Q1036" i="15"/>
  <c r="S1036" i="15"/>
  <c r="U1036" i="15"/>
  <c r="P1037" i="15"/>
  <c r="T1037" i="15" s="1"/>
  <c r="Q1037" i="15"/>
  <c r="S1037" i="15"/>
  <c r="U1037" i="15"/>
  <c r="P1038" i="15"/>
  <c r="T1038" i="15" s="1"/>
  <c r="Q1038" i="15"/>
  <c r="S1038" i="15"/>
  <c r="U1038" i="15"/>
  <c r="P1039" i="15"/>
  <c r="T1039" i="15" s="1"/>
  <c r="Q1039" i="15"/>
  <c r="S1039" i="15"/>
  <c r="U1039" i="15"/>
  <c r="P1040" i="15"/>
  <c r="T1040" i="15" s="1"/>
  <c r="Q1040" i="15"/>
  <c r="S1040" i="15"/>
  <c r="U1040" i="15"/>
  <c r="P1041" i="15"/>
  <c r="T1041" i="15" s="1"/>
  <c r="Q1041" i="15"/>
  <c r="S1041" i="15"/>
  <c r="U1041" i="15"/>
  <c r="P1042" i="15"/>
  <c r="T1042" i="15" s="1"/>
  <c r="Q1042" i="15"/>
  <c r="S1042" i="15"/>
  <c r="U1042" i="15"/>
  <c r="P1043" i="15"/>
  <c r="T1043" i="15" s="1"/>
  <c r="Q1043" i="15"/>
  <c r="S1043" i="15"/>
  <c r="U1043" i="15"/>
  <c r="P1044" i="15"/>
  <c r="T1044" i="15" s="1"/>
  <c r="Q1044" i="15"/>
  <c r="S1044" i="15"/>
  <c r="U1044" i="15"/>
  <c r="P1045" i="15"/>
  <c r="T1045" i="15" s="1"/>
  <c r="Q1045" i="15"/>
  <c r="S1045" i="15"/>
  <c r="U1045" i="15"/>
  <c r="P1046" i="15"/>
  <c r="T1046" i="15" s="1"/>
  <c r="Q1046" i="15"/>
  <c r="S1046" i="15"/>
  <c r="U1046" i="15"/>
  <c r="P1047" i="15"/>
  <c r="T1047" i="15" s="1"/>
  <c r="Q1047" i="15"/>
  <c r="S1047" i="15"/>
  <c r="U1047" i="15"/>
  <c r="P1048" i="15"/>
  <c r="T1048" i="15" s="1"/>
  <c r="Q1048" i="15"/>
  <c r="S1048" i="15"/>
  <c r="U1048" i="15"/>
  <c r="P1049" i="15"/>
  <c r="T1049" i="15" s="1"/>
  <c r="Q1049" i="15"/>
  <c r="S1049" i="15"/>
  <c r="U1049" i="15"/>
  <c r="P1050" i="15"/>
  <c r="T1050" i="15" s="1"/>
  <c r="Q1050" i="15"/>
  <c r="S1050" i="15"/>
  <c r="U1050" i="15"/>
  <c r="P1051" i="15"/>
  <c r="T1051" i="15" s="1"/>
  <c r="Q1051" i="15"/>
  <c r="S1051" i="15"/>
  <c r="U1051" i="15"/>
  <c r="P1052" i="15"/>
  <c r="T1052" i="15" s="1"/>
  <c r="Q1052" i="15"/>
  <c r="S1052" i="15"/>
  <c r="U1052" i="15"/>
  <c r="P1053" i="15"/>
  <c r="T1053" i="15" s="1"/>
  <c r="Q1053" i="15"/>
  <c r="S1053" i="15"/>
  <c r="U1053" i="15"/>
  <c r="P1054" i="15"/>
  <c r="T1054" i="15" s="1"/>
  <c r="Q1054" i="15"/>
  <c r="S1054" i="15"/>
  <c r="U1054" i="15"/>
  <c r="P1055" i="15"/>
  <c r="T1055" i="15" s="1"/>
  <c r="Q1055" i="15"/>
  <c r="S1055" i="15"/>
  <c r="U1055" i="15"/>
  <c r="P1056" i="15"/>
  <c r="T1056" i="15" s="1"/>
  <c r="Q1056" i="15"/>
  <c r="S1056" i="15"/>
  <c r="U1056" i="15"/>
  <c r="P1057" i="15"/>
  <c r="T1057" i="15" s="1"/>
  <c r="Q1057" i="15"/>
  <c r="S1057" i="15"/>
  <c r="U1057" i="15"/>
  <c r="P1058" i="15"/>
  <c r="T1058" i="15" s="1"/>
  <c r="Q1058" i="15"/>
  <c r="S1058" i="15"/>
  <c r="U1058" i="15"/>
  <c r="P1059" i="15"/>
  <c r="T1059" i="15" s="1"/>
  <c r="Q1059" i="15"/>
  <c r="S1059" i="15"/>
  <c r="U1059" i="15"/>
  <c r="P1060" i="15"/>
  <c r="T1060" i="15" s="1"/>
  <c r="Q1060" i="15"/>
  <c r="S1060" i="15"/>
  <c r="U1060" i="15"/>
  <c r="P1061" i="15"/>
  <c r="T1061" i="15" s="1"/>
  <c r="Q1061" i="15"/>
  <c r="S1061" i="15"/>
  <c r="U1061" i="15"/>
  <c r="P1062" i="15"/>
  <c r="T1062" i="15" s="1"/>
  <c r="Q1062" i="15"/>
  <c r="S1062" i="15"/>
  <c r="U1062" i="15"/>
  <c r="P1063" i="15"/>
  <c r="T1063" i="15" s="1"/>
  <c r="Q1063" i="15"/>
  <c r="S1063" i="15"/>
  <c r="U1063" i="15"/>
  <c r="P1064" i="15"/>
  <c r="T1064" i="15" s="1"/>
  <c r="Q1064" i="15"/>
  <c r="S1064" i="15"/>
  <c r="U1064" i="15"/>
  <c r="P1065" i="15"/>
  <c r="T1065" i="15" s="1"/>
  <c r="Q1065" i="15"/>
  <c r="S1065" i="15"/>
  <c r="U1065" i="15"/>
  <c r="P1066" i="15"/>
  <c r="T1066" i="15" s="1"/>
  <c r="Q1066" i="15"/>
  <c r="S1066" i="15"/>
  <c r="U1066" i="15"/>
  <c r="P1067" i="15"/>
  <c r="T1067" i="15" s="1"/>
  <c r="Q1067" i="15"/>
  <c r="S1067" i="15"/>
  <c r="U1067" i="15"/>
  <c r="P1068" i="15"/>
  <c r="T1068" i="15" s="1"/>
  <c r="Q1068" i="15"/>
  <c r="S1068" i="15"/>
  <c r="U1068" i="15"/>
  <c r="P1069" i="15"/>
  <c r="T1069" i="15" s="1"/>
  <c r="Q1069" i="15"/>
  <c r="S1069" i="15"/>
  <c r="U1069" i="15"/>
  <c r="P1070" i="15"/>
  <c r="T1070" i="15" s="1"/>
  <c r="Q1070" i="15"/>
  <c r="S1070" i="15"/>
  <c r="U1070" i="15"/>
  <c r="P1071" i="15"/>
  <c r="T1071" i="15" s="1"/>
  <c r="Q1071" i="15"/>
  <c r="S1071" i="15"/>
  <c r="U1071" i="15"/>
  <c r="P1072" i="15"/>
  <c r="T1072" i="15" s="1"/>
  <c r="Q1072" i="15"/>
  <c r="S1072" i="15"/>
  <c r="U1072" i="15"/>
  <c r="P1073" i="15"/>
  <c r="T1073" i="15" s="1"/>
  <c r="Q1073" i="15"/>
  <c r="S1073" i="15"/>
  <c r="U1073" i="15"/>
  <c r="P1074" i="15"/>
  <c r="T1074" i="15" s="1"/>
  <c r="Q1074" i="15"/>
  <c r="S1074" i="15"/>
  <c r="U1074" i="15"/>
  <c r="P1075" i="15"/>
  <c r="T1075" i="15" s="1"/>
  <c r="Q1075" i="15"/>
  <c r="S1075" i="15"/>
  <c r="U1075" i="15"/>
  <c r="P1076" i="15"/>
  <c r="T1076" i="15" s="1"/>
  <c r="Q1076" i="15"/>
  <c r="S1076" i="15"/>
  <c r="U1076" i="15"/>
  <c r="P1077" i="15"/>
  <c r="T1077" i="15" s="1"/>
  <c r="Q1077" i="15"/>
  <c r="S1077" i="15"/>
  <c r="U1077" i="15"/>
  <c r="P1078" i="15"/>
  <c r="T1078" i="15" s="1"/>
  <c r="Q1078" i="15"/>
  <c r="S1078" i="15"/>
  <c r="U1078" i="15"/>
  <c r="P1079" i="15"/>
  <c r="T1079" i="15" s="1"/>
  <c r="Q1079" i="15"/>
  <c r="S1079" i="15"/>
  <c r="U1079" i="15"/>
  <c r="P1080" i="15"/>
  <c r="T1080" i="15" s="1"/>
  <c r="Q1080" i="15"/>
  <c r="S1080" i="15"/>
  <c r="U1080" i="15"/>
  <c r="P1081" i="15"/>
  <c r="T1081" i="15" s="1"/>
  <c r="Q1081" i="15"/>
  <c r="S1081" i="15"/>
  <c r="U1081" i="15"/>
  <c r="P1082" i="15"/>
  <c r="T1082" i="15" s="1"/>
  <c r="Q1082" i="15"/>
  <c r="S1082" i="15"/>
  <c r="U1082" i="15"/>
  <c r="P1083" i="15"/>
  <c r="T1083" i="15" s="1"/>
  <c r="Q1083" i="15"/>
  <c r="S1083" i="15"/>
  <c r="U1083" i="15"/>
  <c r="P1084" i="15"/>
  <c r="T1084" i="15" s="1"/>
  <c r="Q1084" i="15"/>
  <c r="S1084" i="15"/>
  <c r="U1084" i="15"/>
  <c r="P1085" i="15"/>
  <c r="T1085" i="15" s="1"/>
  <c r="Q1085" i="15"/>
  <c r="S1085" i="15"/>
  <c r="U1085" i="15"/>
  <c r="P1086" i="15"/>
  <c r="T1086" i="15" s="1"/>
  <c r="Q1086" i="15"/>
  <c r="S1086" i="15"/>
  <c r="U1086" i="15"/>
  <c r="P1087" i="15"/>
  <c r="T1087" i="15" s="1"/>
  <c r="Q1087" i="15"/>
  <c r="S1087" i="15"/>
  <c r="U1087" i="15"/>
  <c r="P1088" i="15"/>
  <c r="T1088" i="15" s="1"/>
  <c r="Q1088" i="15"/>
  <c r="S1088" i="15"/>
  <c r="U1088" i="15"/>
  <c r="P1089" i="15"/>
  <c r="T1089" i="15" s="1"/>
  <c r="Q1089" i="15"/>
  <c r="S1089" i="15"/>
  <c r="U1089" i="15"/>
  <c r="P1090" i="15"/>
  <c r="T1090" i="15" s="1"/>
  <c r="Q1090" i="15"/>
  <c r="S1090" i="15"/>
  <c r="U1090" i="15"/>
  <c r="P1091" i="15"/>
  <c r="T1091" i="15" s="1"/>
  <c r="Q1091" i="15"/>
  <c r="S1091" i="15"/>
  <c r="U1091" i="15"/>
  <c r="P1092" i="15"/>
  <c r="T1092" i="15" s="1"/>
  <c r="Q1092" i="15"/>
  <c r="S1092" i="15"/>
  <c r="U1092" i="15"/>
  <c r="P1093" i="15"/>
  <c r="T1093" i="15" s="1"/>
  <c r="Q1093" i="15"/>
  <c r="S1093" i="15"/>
  <c r="U1093" i="15"/>
  <c r="P1094" i="15"/>
  <c r="T1094" i="15" s="1"/>
  <c r="Q1094" i="15"/>
  <c r="S1094" i="15"/>
  <c r="U1094" i="15"/>
  <c r="P1095" i="15"/>
  <c r="T1095" i="15" s="1"/>
  <c r="Q1095" i="15"/>
  <c r="S1095" i="15"/>
  <c r="U1095" i="15"/>
  <c r="P1096" i="15"/>
  <c r="T1096" i="15" s="1"/>
  <c r="Q1096" i="15"/>
  <c r="S1096" i="15"/>
  <c r="U1096" i="15"/>
  <c r="P1097" i="15"/>
  <c r="T1097" i="15" s="1"/>
  <c r="Q1097" i="15"/>
  <c r="S1097" i="15"/>
  <c r="U1097" i="15"/>
  <c r="P1098" i="15"/>
  <c r="T1098" i="15" s="1"/>
  <c r="Q1098" i="15"/>
  <c r="S1098" i="15"/>
  <c r="U1098" i="15"/>
  <c r="P1099" i="15"/>
  <c r="T1099" i="15" s="1"/>
  <c r="Q1099" i="15"/>
  <c r="S1099" i="15"/>
  <c r="U1099" i="15"/>
  <c r="P1100" i="15"/>
  <c r="T1100" i="15" s="1"/>
  <c r="Q1100" i="15"/>
  <c r="S1100" i="15"/>
  <c r="U1100" i="15"/>
  <c r="P1101" i="15"/>
  <c r="T1101" i="15" s="1"/>
  <c r="Q1101" i="15"/>
  <c r="S1101" i="15"/>
  <c r="U1101" i="15"/>
  <c r="P1102" i="15"/>
  <c r="T1102" i="15" s="1"/>
  <c r="Q1102" i="15"/>
  <c r="S1102" i="15"/>
  <c r="U1102" i="15"/>
  <c r="P1103" i="15"/>
  <c r="T1103" i="15" s="1"/>
  <c r="Q1103" i="15"/>
  <c r="S1103" i="15"/>
  <c r="U1103" i="15"/>
  <c r="P1104" i="15"/>
  <c r="T1104" i="15" s="1"/>
  <c r="Q1104" i="15"/>
  <c r="S1104" i="15"/>
  <c r="U1104" i="15"/>
  <c r="P1105" i="15"/>
  <c r="T1105" i="15" s="1"/>
  <c r="Q1105" i="15"/>
  <c r="S1105" i="15"/>
  <c r="U1105" i="15"/>
  <c r="P1106" i="15"/>
  <c r="T1106" i="15" s="1"/>
  <c r="Q1106" i="15"/>
  <c r="S1106" i="15"/>
  <c r="U1106" i="15"/>
  <c r="P1107" i="15"/>
  <c r="T1107" i="15" s="1"/>
  <c r="Q1107" i="15"/>
  <c r="S1107" i="15"/>
  <c r="U1107" i="15"/>
  <c r="P1108" i="15"/>
  <c r="T1108" i="15" s="1"/>
  <c r="Q1108" i="15"/>
  <c r="S1108" i="15"/>
  <c r="U1108" i="15"/>
  <c r="P1109" i="15"/>
  <c r="T1109" i="15" s="1"/>
  <c r="Q1109" i="15"/>
  <c r="S1109" i="15"/>
  <c r="U1109" i="15"/>
  <c r="P1110" i="15"/>
  <c r="T1110" i="15" s="1"/>
  <c r="Q1110" i="15"/>
  <c r="S1110" i="15"/>
  <c r="U1110" i="15"/>
  <c r="P1111" i="15"/>
  <c r="T1111" i="15" s="1"/>
  <c r="Q1111" i="15"/>
  <c r="S1111" i="15"/>
  <c r="U1111" i="15"/>
  <c r="P1112" i="15"/>
  <c r="T1112" i="15" s="1"/>
  <c r="Q1112" i="15"/>
  <c r="S1112" i="15"/>
  <c r="U1112" i="15"/>
  <c r="P1113" i="15"/>
  <c r="T1113" i="15" s="1"/>
  <c r="Q1113" i="15"/>
  <c r="S1113" i="15"/>
  <c r="U1113" i="15"/>
  <c r="P1114" i="15"/>
  <c r="T1114" i="15" s="1"/>
  <c r="Q1114" i="15"/>
  <c r="S1114" i="15"/>
  <c r="U1114" i="15"/>
  <c r="P1115" i="15"/>
  <c r="T1115" i="15" s="1"/>
  <c r="Q1115" i="15"/>
  <c r="S1115" i="15"/>
  <c r="U1115" i="15"/>
  <c r="P1116" i="15"/>
  <c r="T1116" i="15" s="1"/>
  <c r="Q1116" i="15"/>
  <c r="S1116" i="15"/>
  <c r="U1116" i="15"/>
  <c r="P1117" i="15"/>
  <c r="T1117" i="15" s="1"/>
  <c r="Q1117" i="15"/>
  <c r="S1117" i="15"/>
  <c r="U1117" i="15"/>
  <c r="P1118" i="15"/>
  <c r="T1118" i="15" s="1"/>
  <c r="Q1118" i="15"/>
  <c r="S1118" i="15"/>
  <c r="U1118" i="15"/>
  <c r="P1119" i="15"/>
  <c r="T1119" i="15" s="1"/>
  <c r="Q1119" i="15"/>
  <c r="S1119" i="15"/>
  <c r="U1119" i="15"/>
  <c r="P1120" i="15"/>
  <c r="T1120" i="15" s="1"/>
  <c r="Q1120" i="15"/>
  <c r="S1120" i="15"/>
  <c r="U1120" i="15"/>
  <c r="P1121" i="15"/>
  <c r="T1121" i="15" s="1"/>
  <c r="Q1121" i="15"/>
  <c r="S1121" i="15"/>
  <c r="U1121" i="15"/>
  <c r="P1122" i="15"/>
  <c r="T1122" i="15" s="1"/>
  <c r="Q1122" i="15"/>
  <c r="S1122" i="15"/>
  <c r="U1122" i="15"/>
  <c r="P1123" i="15"/>
  <c r="T1123" i="15" s="1"/>
  <c r="Q1123" i="15"/>
  <c r="S1123" i="15"/>
  <c r="U1123" i="15"/>
  <c r="P1124" i="15"/>
  <c r="T1124" i="15" s="1"/>
  <c r="Q1124" i="15"/>
  <c r="S1124" i="15"/>
  <c r="U1124" i="15"/>
  <c r="P1125" i="15"/>
  <c r="T1125" i="15" s="1"/>
  <c r="Q1125" i="15"/>
  <c r="S1125" i="15"/>
  <c r="U1125" i="15"/>
  <c r="P1126" i="15"/>
  <c r="T1126" i="15" s="1"/>
  <c r="Q1126" i="15"/>
  <c r="S1126" i="15"/>
  <c r="U1126" i="15"/>
  <c r="P1127" i="15"/>
  <c r="T1127" i="15" s="1"/>
  <c r="Q1127" i="15"/>
  <c r="S1127" i="15"/>
  <c r="U1127" i="15"/>
  <c r="P1128" i="15"/>
  <c r="T1128" i="15" s="1"/>
  <c r="Q1128" i="15"/>
  <c r="S1128" i="15"/>
  <c r="U1128" i="15"/>
  <c r="P1129" i="15"/>
  <c r="T1129" i="15" s="1"/>
  <c r="Q1129" i="15"/>
  <c r="S1129" i="15"/>
  <c r="U1129" i="15"/>
  <c r="P1130" i="15"/>
  <c r="T1130" i="15" s="1"/>
  <c r="Q1130" i="15"/>
  <c r="S1130" i="15"/>
  <c r="U1130" i="15"/>
  <c r="P1131" i="15"/>
  <c r="T1131" i="15" s="1"/>
  <c r="Q1131" i="15"/>
  <c r="S1131" i="15"/>
  <c r="U1131" i="15"/>
  <c r="P1132" i="15"/>
  <c r="T1132" i="15" s="1"/>
  <c r="Q1132" i="15"/>
  <c r="S1132" i="15"/>
  <c r="U1132" i="15"/>
  <c r="P1133" i="15"/>
  <c r="T1133" i="15" s="1"/>
  <c r="Q1133" i="15"/>
  <c r="S1133" i="15"/>
  <c r="U1133" i="15"/>
  <c r="P1134" i="15"/>
  <c r="T1134" i="15" s="1"/>
  <c r="Q1134" i="15"/>
  <c r="S1134" i="15"/>
  <c r="U1134" i="15"/>
  <c r="P1135" i="15"/>
  <c r="T1135" i="15" s="1"/>
  <c r="Q1135" i="15"/>
  <c r="S1135" i="15"/>
  <c r="U1135" i="15"/>
  <c r="P1136" i="15"/>
  <c r="T1136" i="15" s="1"/>
  <c r="Q1136" i="15"/>
  <c r="S1136" i="15"/>
  <c r="U1136" i="15"/>
  <c r="P1137" i="15"/>
  <c r="T1137" i="15" s="1"/>
  <c r="Q1137" i="15"/>
  <c r="S1137" i="15"/>
  <c r="U1137" i="15"/>
  <c r="P1138" i="15"/>
  <c r="T1138" i="15" s="1"/>
  <c r="Q1138" i="15"/>
  <c r="S1138" i="15"/>
  <c r="U1138" i="15"/>
  <c r="P1139" i="15"/>
  <c r="T1139" i="15" s="1"/>
  <c r="Q1139" i="15"/>
  <c r="S1139" i="15"/>
  <c r="U1139" i="15"/>
  <c r="P1140" i="15"/>
  <c r="T1140" i="15" s="1"/>
  <c r="Q1140" i="15"/>
  <c r="S1140" i="15"/>
  <c r="U1140" i="15"/>
  <c r="P1141" i="15"/>
  <c r="T1141" i="15" s="1"/>
  <c r="Q1141" i="15"/>
  <c r="S1141" i="15"/>
  <c r="U1141" i="15"/>
  <c r="P1142" i="15"/>
  <c r="T1142" i="15" s="1"/>
  <c r="Q1142" i="15"/>
  <c r="S1142" i="15"/>
  <c r="U1142" i="15"/>
  <c r="P1143" i="15"/>
  <c r="T1143" i="15" s="1"/>
  <c r="Q1143" i="15"/>
  <c r="S1143" i="15"/>
  <c r="U1143" i="15"/>
  <c r="P1144" i="15"/>
  <c r="T1144" i="15" s="1"/>
  <c r="Q1144" i="15"/>
  <c r="S1144" i="15"/>
  <c r="U1144" i="15"/>
  <c r="P1145" i="15"/>
  <c r="T1145" i="15" s="1"/>
  <c r="Q1145" i="15"/>
  <c r="S1145" i="15"/>
  <c r="U1145" i="15"/>
  <c r="P1146" i="15"/>
  <c r="T1146" i="15" s="1"/>
  <c r="Q1146" i="15"/>
  <c r="S1146" i="15"/>
  <c r="U1146" i="15"/>
  <c r="P1147" i="15"/>
  <c r="T1147" i="15" s="1"/>
  <c r="Q1147" i="15"/>
  <c r="S1147" i="15"/>
  <c r="U1147" i="15"/>
  <c r="P1148" i="15"/>
  <c r="T1148" i="15" s="1"/>
  <c r="Q1148" i="15"/>
  <c r="S1148" i="15"/>
  <c r="U1148" i="15"/>
  <c r="P1149" i="15"/>
  <c r="T1149" i="15" s="1"/>
  <c r="Q1149" i="15"/>
  <c r="S1149" i="15"/>
  <c r="U1149" i="15"/>
  <c r="P1150" i="15"/>
  <c r="T1150" i="15" s="1"/>
  <c r="Q1150" i="15"/>
  <c r="S1150" i="15"/>
  <c r="U1150" i="15"/>
  <c r="P1151" i="15"/>
  <c r="T1151" i="15" s="1"/>
  <c r="Q1151" i="15"/>
  <c r="S1151" i="15"/>
  <c r="U1151" i="15"/>
  <c r="P1152" i="15"/>
  <c r="T1152" i="15" s="1"/>
  <c r="Q1152" i="15"/>
  <c r="S1152" i="15"/>
  <c r="U1152" i="15"/>
  <c r="P1153" i="15"/>
  <c r="T1153" i="15" s="1"/>
  <c r="Q1153" i="15"/>
  <c r="S1153" i="15"/>
  <c r="U1153" i="15"/>
  <c r="P1154" i="15"/>
  <c r="T1154" i="15" s="1"/>
  <c r="Q1154" i="15"/>
  <c r="S1154" i="15"/>
  <c r="U1154" i="15"/>
  <c r="P1155" i="15"/>
  <c r="T1155" i="15" s="1"/>
  <c r="Q1155" i="15"/>
  <c r="S1155" i="15"/>
  <c r="U1155" i="15"/>
  <c r="P1156" i="15"/>
  <c r="T1156" i="15" s="1"/>
  <c r="Q1156" i="15"/>
  <c r="S1156" i="15"/>
  <c r="U1156" i="15"/>
  <c r="P1157" i="15"/>
  <c r="T1157" i="15" s="1"/>
  <c r="Q1157" i="15"/>
  <c r="S1157" i="15"/>
  <c r="U1157" i="15"/>
  <c r="P1158" i="15"/>
  <c r="T1158" i="15" s="1"/>
  <c r="Q1158" i="15"/>
  <c r="S1158" i="15"/>
  <c r="U1158" i="15"/>
  <c r="P1159" i="15"/>
  <c r="T1159" i="15" s="1"/>
  <c r="Q1159" i="15"/>
  <c r="S1159" i="15"/>
  <c r="U1159" i="15"/>
  <c r="P1160" i="15"/>
  <c r="T1160" i="15" s="1"/>
  <c r="Q1160" i="15"/>
  <c r="S1160" i="15"/>
  <c r="U1160" i="15"/>
  <c r="P1161" i="15"/>
  <c r="T1161" i="15" s="1"/>
  <c r="Q1161" i="15"/>
  <c r="S1161" i="15"/>
  <c r="U1161" i="15"/>
  <c r="P1162" i="15"/>
  <c r="T1162" i="15" s="1"/>
  <c r="Q1162" i="15"/>
  <c r="S1162" i="15"/>
  <c r="U1162" i="15"/>
  <c r="P1163" i="15"/>
  <c r="T1163" i="15" s="1"/>
  <c r="Q1163" i="15"/>
  <c r="S1163" i="15"/>
  <c r="U1163" i="15"/>
  <c r="P1164" i="15"/>
  <c r="T1164" i="15" s="1"/>
  <c r="Q1164" i="15"/>
  <c r="S1164" i="15"/>
  <c r="U1164" i="15"/>
  <c r="P1165" i="15"/>
  <c r="T1165" i="15" s="1"/>
  <c r="Q1165" i="15"/>
  <c r="S1165" i="15"/>
  <c r="U1165" i="15"/>
  <c r="P1166" i="15"/>
  <c r="T1166" i="15" s="1"/>
  <c r="Q1166" i="15"/>
  <c r="S1166" i="15"/>
  <c r="U1166" i="15"/>
  <c r="P1167" i="15"/>
  <c r="T1167" i="15" s="1"/>
  <c r="Q1167" i="15"/>
  <c r="S1167" i="15"/>
  <c r="U1167" i="15"/>
  <c r="P1168" i="15"/>
  <c r="T1168" i="15" s="1"/>
  <c r="Q1168" i="15"/>
  <c r="S1168" i="15"/>
  <c r="U1168" i="15"/>
  <c r="P1169" i="15"/>
  <c r="T1169" i="15" s="1"/>
  <c r="Q1169" i="15"/>
  <c r="S1169" i="15"/>
  <c r="U1169" i="15"/>
  <c r="P1170" i="15"/>
  <c r="T1170" i="15" s="1"/>
  <c r="Q1170" i="15"/>
  <c r="S1170" i="15"/>
  <c r="U1170" i="15"/>
  <c r="P1171" i="15"/>
  <c r="T1171" i="15" s="1"/>
  <c r="Q1171" i="15"/>
  <c r="S1171" i="15"/>
  <c r="U1171" i="15"/>
  <c r="P1172" i="15"/>
  <c r="T1172" i="15" s="1"/>
  <c r="Q1172" i="15"/>
  <c r="S1172" i="15"/>
  <c r="U1172" i="15"/>
  <c r="P1173" i="15"/>
  <c r="T1173" i="15" s="1"/>
  <c r="Q1173" i="15"/>
  <c r="S1173" i="15"/>
  <c r="U1173" i="15"/>
  <c r="P1174" i="15"/>
  <c r="T1174" i="15" s="1"/>
  <c r="Q1174" i="15"/>
  <c r="S1174" i="15"/>
  <c r="U1174" i="15"/>
  <c r="P1175" i="15"/>
  <c r="T1175" i="15" s="1"/>
  <c r="Q1175" i="15"/>
  <c r="S1175" i="15"/>
  <c r="U1175" i="15"/>
  <c r="P1176" i="15"/>
  <c r="T1176" i="15" s="1"/>
  <c r="Q1176" i="15"/>
  <c r="S1176" i="15"/>
  <c r="U1176" i="15"/>
  <c r="P1177" i="15"/>
  <c r="T1177" i="15" s="1"/>
  <c r="Q1177" i="15"/>
  <c r="S1177" i="15"/>
  <c r="U1177" i="15"/>
  <c r="P1178" i="15"/>
  <c r="T1178" i="15" s="1"/>
  <c r="Q1178" i="15"/>
  <c r="S1178" i="15"/>
  <c r="U1178" i="15"/>
  <c r="P1179" i="15"/>
  <c r="T1179" i="15" s="1"/>
  <c r="Q1179" i="15"/>
  <c r="S1179" i="15"/>
  <c r="U1179" i="15"/>
  <c r="P1180" i="15"/>
  <c r="T1180" i="15" s="1"/>
  <c r="Q1180" i="15"/>
  <c r="S1180" i="15"/>
  <c r="U1180" i="15"/>
  <c r="P1181" i="15"/>
  <c r="T1181" i="15" s="1"/>
  <c r="Q1181" i="15"/>
  <c r="S1181" i="15"/>
  <c r="U1181" i="15"/>
  <c r="P1182" i="15"/>
  <c r="T1182" i="15" s="1"/>
  <c r="Q1182" i="15"/>
  <c r="S1182" i="15"/>
  <c r="U1182" i="15"/>
  <c r="P1183" i="15"/>
  <c r="T1183" i="15" s="1"/>
  <c r="Q1183" i="15"/>
  <c r="S1183" i="15"/>
  <c r="U1183" i="15"/>
  <c r="P1184" i="15"/>
  <c r="T1184" i="15" s="1"/>
  <c r="Q1184" i="15"/>
  <c r="S1184" i="15"/>
  <c r="U1184" i="15"/>
  <c r="P1185" i="15"/>
  <c r="T1185" i="15" s="1"/>
  <c r="Q1185" i="15"/>
  <c r="S1185" i="15"/>
  <c r="U1185" i="15"/>
  <c r="P1186" i="15"/>
  <c r="T1186" i="15" s="1"/>
  <c r="Q1186" i="15"/>
  <c r="S1186" i="15"/>
  <c r="U1186" i="15"/>
  <c r="P1187" i="15"/>
  <c r="T1187" i="15" s="1"/>
  <c r="Q1187" i="15"/>
  <c r="S1187" i="15"/>
  <c r="U1187" i="15"/>
  <c r="P1188" i="15"/>
  <c r="T1188" i="15" s="1"/>
  <c r="Q1188" i="15"/>
  <c r="S1188" i="15"/>
  <c r="U1188" i="15"/>
  <c r="P1189" i="15"/>
  <c r="T1189" i="15" s="1"/>
  <c r="Q1189" i="15"/>
  <c r="S1189" i="15"/>
  <c r="U1189" i="15"/>
  <c r="P1190" i="15"/>
  <c r="T1190" i="15" s="1"/>
  <c r="Q1190" i="15"/>
  <c r="S1190" i="15"/>
  <c r="U1190" i="15"/>
  <c r="P1191" i="15"/>
  <c r="T1191" i="15" s="1"/>
  <c r="Q1191" i="15"/>
  <c r="S1191" i="15"/>
  <c r="U1191" i="15"/>
  <c r="P1192" i="15"/>
  <c r="T1192" i="15" s="1"/>
  <c r="Q1192" i="15"/>
  <c r="S1192" i="15"/>
  <c r="U1192" i="15"/>
  <c r="P1193" i="15"/>
  <c r="T1193" i="15" s="1"/>
  <c r="Q1193" i="15"/>
  <c r="S1193" i="15"/>
  <c r="U1193" i="15"/>
  <c r="P1194" i="15"/>
  <c r="T1194" i="15" s="1"/>
  <c r="Q1194" i="15"/>
  <c r="S1194" i="15"/>
  <c r="U1194" i="15"/>
  <c r="P1195" i="15"/>
  <c r="T1195" i="15" s="1"/>
  <c r="Q1195" i="15"/>
  <c r="S1195" i="15"/>
  <c r="U1195" i="15"/>
  <c r="P1196" i="15"/>
  <c r="T1196" i="15" s="1"/>
  <c r="Q1196" i="15"/>
  <c r="S1196" i="15"/>
  <c r="U1196" i="15"/>
  <c r="P1197" i="15"/>
  <c r="T1197" i="15" s="1"/>
  <c r="Q1197" i="15"/>
  <c r="S1197" i="15"/>
  <c r="U1197" i="15"/>
  <c r="P1198" i="15"/>
  <c r="T1198" i="15" s="1"/>
  <c r="Q1198" i="15"/>
  <c r="S1198" i="15"/>
  <c r="U1198" i="15"/>
  <c r="P1199" i="15"/>
  <c r="T1199" i="15" s="1"/>
  <c r="Q1199" i="15"/>
  <c r="S1199" i="15"/>
  <c r="U1199" i="15"/>
  <c r="P1200" i="15"/>
  <c r="T1200" i="15" s="1"/>
  <c r="Q1200" i="15"/>
  <c r="S1200" i="15"/>
  <c r="U1200" i="15"/>
  <c r="P1201" i="15"/>
  <c r="T1201" i="15" s="1"/>
  <c r="Q1201" i="15"/>
  <c r="S1201" i="15"/>
  <c r="U1201" i="15"/>
  <c r="P1202" i="15"/>
  <c r="T1202" i="15" s="1"/>
  <c r="Q1202" i="15"/>
  <c r="S1202" i="15"/>
  <c r="U1202" i="15"/>
  <c r="P1203" i="15"/>
  <c r="T1203" i="15" s="1"/>
  <c r="Q1203" i="15"/>
  <c r="S1203" i="15"/>
  <c r="U1203" i="15"/>
  <c r="P1204" i="15"/>
  <c r="T1204" i="15" s="1"/>
  <c r="Q1204" i="15"/>
  <c r="S1204" i="15"/>
  <c r="U1204" i="15"/>
  <c r="P1205" i="15"/>
  <c r="T1205" i="15" s="1"/>
  <c r="Q1205" i="15"/>
  <c r="S1205" i="15"/>
  <c r="U1205" i="15"/>
  <c r="P1206" i="15"/>
  <c r="T1206" i="15" s="1"/>
  <c r="Q1206" i="15"/>
  <c r="S1206" i="15"/>
  <c r="U1206" i="15"/>
  <c r="P1207" i="15"/>
  <c r="T1207" i="15" s="1"/>
  <c r="Q1207" i="15"/>
  <c r="S1207" i="15"/>
  <c r="U1207" i="15"/>
  <c r="P1208" i="15"/>
  <c r="T1208" i="15" s="1"/>
  <c r="Q1208" i="15"/>
  <c r="S1208" i="15"/>
  <c r="U1208" i="15"/>
  <c r="P1209" i="15"/>
  <c r="T1209" i="15" s="1"/>
  <c r="Q1209" i="15"/>
  <c r="S1209" i="15"/>
  <c r="U1209" i="15"/>
  <c r="P1210" i="15"/>
  <c r="T1210" i="15" s="1"/>
  <c r="Q1210" i="15"/>
  <c r="S1210" i="15"/>
  <c r="U1210" i="15"/>
  <c r="P1211" i="15"/>
  <c r="T1211" i="15" s="1"/>
  <c r="Q1211" i="15"/>
  <c r="S1211" i="15"/>
  <c r="U1211" i="15"/>
  <c r="P1212" i="15"/>
  <c r="T1212" i="15" s="1"/>
  <c r="Q1212" i="15"/>
  <c r="S1212" i="15"/>
  <c r="U1212" i="15"/>
  <c r="P1213" i="15"/>
  <c r="T1213" i="15" s="1"/>
  <c r="Q1213" i="15"/>
  <c r="S1213" i="15"/>
  <c r="U1213" i="15"/>
  <c r="P1214" i="15"/>
  <c r="T1214" i="15" s="1"/>
  <c r="Q1214" i="15"/>
  <c r="S1214" i="15"/>
  <c r="U1214" i="15"/>
  <c r="P1215" i="15"/>
  <c r="T1215" i="15" s="1"/>
  <c r="Q1215" i="15"/>
  <c r="S1215" i="15"/>
  <c r="U1215" i="15"/>
  <c r="P1216" i="15"/>
  <c r="T1216" i="15" s="1"/>
  <c r="Q1216" i="15"/>
  <c r="S1216" i="15"/>
  <c r="U1216" i="15"/>
  <c r="P1217" i="15"/>
  <c r="T1217" i="15" s="1"/>
  <c r="Q1217" i="15"/>
  <c r="S1217" i="15"/>
  <c r="U1217" i="15"/>
  <c r="P1218" i="15"/>
  <c r="T1218" i="15" s="1"/>
  <c r="Q1218" i="15"/>
  <c r="S1218" i="15"/>
  <c r="U1218" i="15"/>
  <c r="P1219" i="15"/>
  <c r="T1219" i="15" s="1"/>
  <c r="Q1219" i="15"/>
  <c r="S1219" i="15"/>
  <c r="U1219" i="15"/>
  <c r="P1220" i="15"/>
  <c r="T1220" i="15" s="1"/>
  <c r="Q1220" i="15"/>
  <c r="S1220" i="15"/>
  <c r="U1220" i="15"/>
  <c r="P1221" i="15"/>
  <c r="T1221" i="15" s="1"/>
  <c r="Q1221" i="15"/>
  <c r="S1221" i="15"/>
  <c r="U1221" i="15"/>
  <c r="P1222" i="15"/>
  <c r="T1222" i="15" s="1"/>
  <c r="Q1222" i="15"/>
  <c r="S1222" i="15"/>
  <c r="U1222" i="15"/>
  <c r="P1223" i="15"/>
  <c r="T1223" i="15" s="1"/>
  <c r="Q1223" i="15"/>
  <c r="S1223" i="15"/>
  <c r="U1223" i="15"/>
  <c r="P1224" i="15"/>
  <c r="T1224" i="15" s="1"/>
  <c r="Q1224" i="15"/>
  <c r="S1224" i="15"/>
  <c r="U1224" i="15"/>
  <c r="P1225" i="15"/>
  <c r="T1225" i="15" s="1"/>
  <c r="Q1225" i="15"/>
  <c r="S1225" i="15"/>
  <c r="U1225" i="15"/>
  <c r="P1226" i="15"/>
  <c r="T1226" i="15" s="1"/>
  <c r="Q1226" i="15"/>
  <c r="S1226" i="15"/>
  <c r="U1226" i="15"/>
  <c r="P1227" i="15"/>
  <c r="T1227" i="15" s="1"/>
  <c r="Q1227" i="15"/>
  <c r="S1227" i="15"/>
  <c r="U1227" i="15"/>
  <c r="P1228" i="15"/>
  <c r="T1228" i="15" s="1"/>
  <c r="Q1228" i="15"/>
  <c r="S1228" i="15"/>
  <c r="U1228" i="15"/>
  <c r="P1229" i="15"/>
  <c r="T1229" i="15" s="1"/>
  <c r="Q1229" i="15"/>
  <c r="S1229" i="15"/>
  <c r="U1229" i="15"/>
  <c r="P1230" i="15"/>
  <c r="T1230" i="15" s="1"/>
  <c r="Q1230" i="15"/>
  <c r="S1230" i="15"/>
  <c r="U1230" i="15"/>
  <c r="P1231" i="15"/>
  <c r="T1231" i="15" s="1"/>
  <c r="Q1231" i="15"/>
  <c r="S1231" i="15"/>
  <c r="U1231" i="15"/>
  <c r="P1232" i="15"/>
  <c r="T1232" i="15" s="1"/>
  <c r="Q1232" i="15"/>
  <c r="S1232" i="15"/>
  <c r="U1232" i="15"/>
  <c r="P1233" i="15"/>
  <c r="T1233" i="15" s="1"/>
  <c r="Q1233" i="15"/>
  <c r="S1233" i="15"/>
  <c r="U1233" i="15"/>
  <c r="P1234" i="15"/>
  <c r="T1234" i="15" s="1"/>
  <c r="Q1234" i="15"/>
  <c r="S1234" i="15"/>
  <c r="U1234" i="15"/>
  <c r="P1235" i="15"/>
  <c r="T1235" i="15" s="1"/>
  <c r="Q1235" i="15"/>
  <c r="S1235" i="15"/>
  <c r="U1235" i="15"/>
  <c r="P1236" i="15"/>
  <c r="T1236" i="15" s="1"/>
  <c r="Q1236" i="15"/>
  <c r="S1236" i="15"/>
  <c r="U1236" i="15"/>
  <c r="P1237" i="15"/>
  <c r="T1237" i="15" s="1"/>
  <c r="Q1237" i="15"/>
  <c r="S1237" i="15"/>
  <c r="U1237" i="15"/>
  <c r="P1238" i="15"/>
  <c r="T1238" i="15" s="1"/>
  <c r="Q1238" i="15"/>
  <c r="S1238" i="15"/>
  <c r="U1238" i="15"/>
  <c r="P1239" i="15"/>
  <c r="T1239" i="15" s="1"/>
  <c r="Q1239" i="15"/>
  <c r="S1239" i="15"/>
  <c r="U1239" i="15"/>
  <c r="P1240" i="15"/>
  <c r="T1240" i="15" s="1"/>
  <c r="Q1240" i="15"/>
  <c r="S1240" i="15"/>
  <c r="U1240" i="15"/>
  <c r="P1241" i="15"/>
  <c r="T1241" i="15" s="1"/>
  <c r="Q1241" i="15"/>
  <c r="S1241" i="15"/>
  <c r="U1241" i="15"/>
  <c r="P1242" i="15"/>
  <c r="T1242" i="15" s="1"/>
  <c r="Q1242" i="15"/>
  <c r="S1242" i="15"/>
  <c r="U1242" i="15"/>
  <c r="P1243" i="15"/>
  <c r="T1243" i="15" s="1"/>
  <c r="Q1243" i="15"/>
  <c r="S1243" i="15"/>
  <c r="U1243" i="15"/>
  <c r="P1244" i="15"/>
  <c r="T1244" i="15" s="1"/>
  <c r="Q1244" i="15"/>
  <c r="S1244" i="15"/>
  <c r="U1244" i="15"/>
  <c r="P1245" i="15"/>
  <c r="T1245" i="15" s="1"/>
  <c r="Q1245" i="15"/>
  <c r="S1245" i="15"/>
  <c r="U1245" i="15"/>
  <c r="P1246" i="15"/>
  <c r="T1246" i="15" s="1"/>
  <c r="Q1246" i="15"/>
  <c r="S1246" i="15"/>
  <c r="U1246" i="15"/>
  <c r="P1247" i="15"/>
  <c r="T1247" i="15" s="1"/>
  <c r="Q1247" i="15"/>
  <c r="S1247" i="15"/>
  <c r="U1247" i="15"/>
  <c r="P1248" i="15"/>
  <c r="T1248" i="15" s="1"/>
  <c r="Q1248" i="15"/>
  <c r="S1248" i="15"/>
  <c r="U1248" i="15"/>
  <c r="P1249" i="15"/>
  <c r="T1249" i="15" s="1"/>
  <c r="Q1249" i="15"/>
  <c r="S1249" i="15"/>
  <c r="U1249" i="15"/>
  <c r="P1250" i="15"/>
  <c r="T1250" i="15" s="1"/>
  <c r="Q1250" i="15"/>
  <c r="S1250" i="15"/>
  <c r="U1250" i="15"/>
  <c r="P1251" i="15"/>
  <c r="T1251" i="15" s="1"/>
  <c r="Q1251" i="15"/>
  <c r="S1251" i="15"/>
  <c r="U1251" i="15"/>
  <c r="P1252" i="15"/>
  <c r="T1252" i="15" s="1"/>
  <c r="Q1252" i="15"/>
  <c r="S1252" i="15"/>
  <c r="U1252" i="15"/>
  <c r="P1253" i="15"/>
  <c r="T1253" i="15" s="1"/>
  <c r="Q1253" i="15"/>
  <c r="S1253" i="15"/>
  <c r="U1253" i="15"/>
  <c r="P1254" i="15"/>
  <c r="T1254" i="15" s="1"/>
  <c r="Q1254" i="15"/>
  <c r="S1254" i="15"/>
  <c r="U1254" i="15"/>
  <c r="P1255" i="15"/>
  <c r="T1255" i="15" s="1"/>
  <c r="Q1255" i="15"/>
  <c r="S1255" i="15"/>
  <c r="U1255" i="15"/>
  <c r="P1256" i="15"/>
  <c r="T1256" i="15" s="1"/>
  <c r="Q1256" i="15"/>
  <c r="S1256" i="15"/>
  <c r="U1256" i="15"/>
  <c r="P1257" i="15"/>
  <c r="T1257" i="15" s="1"/>
  <c r="Q1257" i="15"/>
  <c r="S1257" i="15"/>
  <c r="U1257" i="15"/>
  <c r="P1258" i="15"/>
  <c r="T1258" i="15" s="1"/>
  <c r="Q1258" i="15"/>
  <c r="S1258" i="15"/>
  <c r="U1258" i="15"/>
  <c r="P1259" i="15"/>
  <c r="T1259" i="15" s="1"/>
  <c r="Q1259" i="15"/>
  <c r="S1259" i="15"/>
  <c r="U1259" i="15"/>
  <c r="P1260" i="15"/>
  <c r="T1260" i="15" s="1"/>
  <c r="Q1260" i="15"/>
  <c r="S1260" i="15"/>
  <c r="U1260" i="15"/>
  <c r="P1261" i="15"/>
  <c r="T1261" i="15" s="1"/>
  <c r="Q1261" i="15"/>
  <c r="S1261" i="15"/>
  <c r="U1261" i="15"/>
  <c r="P1262" i="15"/>
  <c r="T1262" i="15" s="1"/>
  <c r="Q1262" i="15"/>
  <c r="S1262" i="15"/>
  <c r="U1262" i="15"/>
  <c r="P1263" i="15"/>
  <c r="T1263" i="15" s="1"/>
  <c r="Q1263" i="15"/>
  <c r="S1263" i="15"/>
  <c r="U1263" i="15"/>
  <c r="P1264" i="15"/>
  <c r="T1264" i="15" s="1"/>
  <c r="Q1264" i="15"/>
  <c r="S1264" i="15"/>
  <c r="U1264" i="15"/>
  <c r="P1265" i="15"/>
  <c r="T1265" i="15" s="1"/>
  <c r="Q1265" i="15"/>
  <c r="S1265" i="15"/>
  <c r="U1265" i="15"/>
  <c r="P1266" i="15"/>
  <c r="T1266" i="15" s="1"/>
  <c r="Q1266" i="15"/>
  <c r="S1266" i="15"/>
  <c r="U1266" i="15"/>
  <c r="P1267" i="15"/>
  <c r="T1267" i="15" s="1"/>
  <c r="Q1267" i="15"/>
  <c r="S1267" i="15"/>
  <c r="U1267" i="15"/>
  <c r="P1268" i="15"/>
  <c r="T1268" i="15" s="1"/>
  <c r="Q1268" i="15"/>
  <c r="S1268" i="15"/>
  <c r="U1268" i="15"/>
  <c r="P1269" i="15"/>
  <c r="T1269" i="15" s="1"/>
  <c r="Q1269" i="15"/>
  <c r="S1269" i="15"/>
  <c r="U1269" i="15"/>
  <c r="P1270" i="15"/>
  <c r="T1270" i="15" s="1"/>
  <c r="Q1270" i="15"/>
  <c r="S1270" i="15"/>
  <c r="U1270" i="15"/>
  <c r="P1271" i="15"/>
  <c r="T1271" i="15" s="1"/>
  <c r="Q1271" i="15"/>
  <c r="S1271" i="15"/>
  <c r="U1271" i="15"/>
  <c r="P1272" i="15"/>
  <c r="T1272" i="15" s="1"/>
  <c r="Q1272" i="15"/>
  <c r="S1272" i="15"/>
  <c r="U1272" i="15"/>
  <c r="P1273" i="15"/>
  <c r="T1273" i="15" s="1"/>
  <c r="Q1273" i="15"/>
  <c r="S1273" i="15"/>
  <c r="U1273" i="15"/>
  <c r="P1274" i="15"/>
  <c r="T1274" i="15" s="1"/>
  <c r="Q1274" i="15"/>
  <c r="S1274" i="15"/>
  <c r="U1274" i="15"/>
  <c r="P1275" i="15"/>
  <c r="T1275" i="15" s="1"/>
  <c r="Q1275" i="15"/>
  <c r="S1275" i="15"/>
  <c r="U1275" i="15"/>
  <c r="P1276" i="15"/>
  <c r="T1276" i="15" s="1"/>
  <c r="Q1276" i="15"/>
  <c r="S1276" i="15"/>
  <c r="U1276" i="15"/>
  <c r="P1277" i="15"/>
  <c r="T1277" i="15" s="1"/>
  <c r="Q1277" i="15"/>
  <c r="S1277" i="15"/>
  <c r="U1277" i="15"/>
  <c r="P1278" i="15"/>
  <c r="T1278" i="15" s="1"/>
  <c r="Q1278" i="15"/>
  <c r="S1278" i="15"/>
  <c r="U1278" i="15"/>
  <c r="P1279" i="15"/>
  <c r="T1279" i="15" s="1"/>
  <c r="Q1279" i="15"/>
  <c r="S1279" i="15"/>
  <c r="U1279" i="15"/>
  <c r="P1280" i="15"/>
  <c r="T1280" i="15" s="1"/>
  <c r="Q1280" i="15"/>
  <c r="S1280" i="15"/>
  <c r="U1280" i="15"/>
  <c r="P1281" i="15"/>
  <c r="T1281" i="15" s="1"/>
  <c r="Q1281" i="15"/>
  <c r="S1281" i="15"/>
  <c r="U1281" i="15"/>
  <c r="P1282" i="15"/>
  <c r="T1282" i="15" s="1"/>
  <c r="Q1282" i="15"/>
  <c r="S1282" i="15"/>
  <c r="U1282" i="15"/>
  <c r="P1283" i="15"/>
  <c r="T1283" i="15" s="1"/>
  <c r="Q1283" i="15"/>
  <c r="S1283" i="15"/>
  <c r="U1283" i="15"/>
  <c r="P1284" i="15"/>
  <c r="T1284" i="15" s="1"/>
  <c r="Q1284" i="15"/>
  <c r="S1284" i="15"/>
  <c r="U1284" i="15"/>
  <c r="P1285" i="15"/>
  <c r="T1285" i="15" s="1"/>
  <c r="Q1285" i="15"/>
  <c r="S1285" i="15"/>
  <c r="U1285" i="15"/>
  <c r="P1286" i="15"/>
  <c r="T1286" i="15" s="1"/>
  <c r="Q1286" i="15"/>
  <c r="S1286" i="15"/>
  <c r="U1286" i="15"/>
  <c r="P1287" i="15"/>
  <c r="T1287" i="15" s="1"/>
  <c r="Q1287" i="15"/>
  <c r="S1287" i="15"/>
  <c r="U1287" i="15"/>
  <c r="P1288" i="15"/>
  <c r="T1288" i="15" s="1"/>
  <c r="Q1288" i="15"/>
  <c r="S1288" i="15"/>
  <c r="U1288" i="15"/>
  <c r="P1289" i="15"/>
  <c r="T1289" i="15" s="1"/>
  <c r="Q1289" i="15"/>
  <c r="S1289" i="15"/>
  <c r="U1289" i="15"/>
  <c r="P1290" i="15"/>
  <c r="T1290" i="15" s="1"/>
  <c r="Q1290" i="15"/>
  <c r="S1290" i="15"/>
  <c r="U1290" i="15"/>
  <c r="P1291" i="15"/>
  <c r="T1291" i="15" s="1"/>
  <c r="Q1291" i="15"/>
  <c r="S1291" i="15"/>
  <c r="U1291" i="15"/>
  <c r="P1292" i="15"/>
  <c r="T1292" i="15" s="1"/>
  <c r="Q1292" i="15"/>
  <c r="S1292" i="15"/>
  <c r="U1292" i="15"/>
  <c r="P1293" i="15"/>
  <c r="T1293" i="15" s="1"/>
  <c r="Q1293" i="15"/>
  <c r="S1293" i="15"/>
  <c r="U1293" i="15"/>
  <c r="P1294" i="15"/>
  <c r="T1294" i="15" s="1"/>
  <c r="Q1294" i="15"/>
  <c r="S1294" i="15"/>
  <c r="U1294" i="15"/>
  <c r="P1295" i="15"/>
  <c r="T1295" i="15" s="1"/>
  <c r="Q1295" i="15"/>
  <c r="S1295" i="15"/>
  <c r="U1295" i="15"/>
  <c r="P1296" i="15"/>
  <c r="T1296" i="15" s="1"/>
  <c r="Q1296" i="15"/>
  <c r="S1296" i="15"/>
  <c r="U1296" i="15"/>
  <c r="P1297" i="15"/>
  <c r="T1297" i="15" s="1"/>
  <c r="Q1297" i="15"/>
  <c r="S1297" i="15"/>
  <c r="U1297" i="15"/>
  <c r="P1298" i="15"/>
  <c r="T1298" i="15" s="1"/>
  <c r="Q1298" i="15"/>
  <c r="S1298" i="15"/>
  <c r="U1298" i="15"/>
  <c r="P1299" i="15"/>
  <c r="T1299" i="15" s="1"/>
  <c r="Q1299" i="15"/>
  <c r="S1299" i="15"/>
  <c r="U1299" i="15"/>
  <c r="P1300" i="15"/>
  <c r="T1300" i="15" s="1"/>
  <c r="Q1300" i="15"/>
  <c r="S1300" i="15"/>
  <c r="U1300" i="15"/>
  <c r="P1301" i="15"/>
  <c r="T1301" i="15" s="1"/>
  <c r="Q1301" i="15"/>
  <c r="S1301" i="15"/>
  <c r="U1301" i="15"/>
  <c r="P1302" i="15"/>
  <c r="T1302" i="15" s="1"/>
  <c r="Q1302" i="15"/>
  <c r="S1302" i="15"/>
  <c r="U1302" i="15"/>
  <c r="P1303" i="15"/>
  <c r="T1303" i="15" s="1"/>
  <c r="Q1303" i="15"/>
  <c r="S1303" i="15"/>
  <c r="U1303" i="15"/>
  <c r="P1304" i="15"/>
  <c r="T1304" i="15" s="1"/>
  <c r="Q1304" i="15"/>
  <c r="S1304" i="15"/>
  <c r="U1304" i="15"/>
  <c r="P1305" i="15"/>
  <c r="T1305" i="15" s="1"/>
  <c r="Q1305" i="15"/>
  <c r="S1305" i="15"/>
  <c r="U1305" i="15"/>
  <c r="P1306" i="15"/>
  <c r="T1306" i="15" s="1"/>
  <c r="Q1306" i="15"/>
  <c r="S1306" i="15"/>
  <c r="U1306" i="15"/>
  <c r="P1307" i="15"/>
  <c r="T1307" i="15" s="1"/>
  <c r="Q1307" i="15"/>
  <c r="S1307" i="15"/>
  <c r="U1307" i="15"/>
  <c r="P1308" i="15"/>
  <c r="T1308" i="15" s="1"/>
  <c r="Q1308" i="15"/>
  <c r="S1308" i="15"/>
  <c r="U1308" i="15"/>
  <c r="P1309" i="15"/>
  <c r="T1309" i="15" s="1"/>
  <c r="Q1309" i="15"/>
  <c r="S1309" i="15"/>
  <c r="U1309" i="15"/>
  <c r="P1310" i="15"/>
  <c r="T1310" i="15" s="1"/>
  <c r="Q1310" i="15"/>
  <c r="S1310" i="15"/>
  <c r="U1310" i="15"/>
  <c r="P1311" i="15"/>
  <c r="T1311" i="15" s="1"/>
  <c r="Q1311" i="15"/>
  <c r="S1311" i="15"/>
  <c r="U1311" i="15"/>
  <c r="P1312" i="15"/>
  <c r="T1312" i="15" s="1"/>
  <c r="Q1312" i="15"/>
  <c r="S1312" i="15"/>
  <c r="U1312" i="15"/>
  <c r="P1313" i="15"/>
  <c r="T1313" i="15" s="1"/>
  <c r="Q1313" i="15"/>
  <c r="S1313" i="15"/>
  <c r="U1313" i="15"/>
  <c r="P1314" i="15"/>
  <c r="T1314" i="15" s="1"/>
  <c r="Q1314" i="15"/>
  <c r="S1314" i="15"/>
  <c r="U1314" i="15"/>
  <c r="P1315" i="15"/>
  <c r="T1315" i="15" s="1"/>
  <c r="Q1315" i="15"/>
  <c r="S1315" i="15"/>
  <c r="U1315" i="15"/>
  <c r="P1316" i="15"/>
  <c r="T1316" i="15" s="1"/>
  <c r="Q1316" i="15"/>
  <c r="S1316" i="15"/>
  <c r="U1316" i="15"/>
  <c r="P1317" i="15"/>
  <c r="T1317" i="15" s="1"/>
  <c r="Q1317" i="15"/>
  <c r="S1317" i="15"/>
  <c r="U1317" i="15"/>
  <c r="P1318" i="15"/>
  <c r="T1318" i="15" s="1"/>
  <c r="Q1318" i="15"/>
  <c r="S1318" i="15"/>
  <c r="U1318" i="15"/>
  <c r="P1319" i="15"/>
  <c r="T1319" i="15" s="1"/>
  <c r="Q1319" i="15"/>
  <c r="S1319" i="15"/>
  <c r="U1319" i="15"/>
  <c r="P1320" i="15"/>
  <c r="T1320" i="15" s="1"/>
  <c r="Q1320" i="15"/>
  <c r="S1320" i="15"/>
  <c r="U1320" i="15"/>
  <c r="P1321" i="15"/>
  <c r="T1321" i="15" s="1"/>
  <c r="Q1321" i="15"/>
  <c r="S1321" i="15"/>
  <c r="U1321" i="15"/>
  <c r="P1322" i="15"/>
  <c r="T1322" i="15" s="1"/>
  <c r="Q1322" i="15"/>
  <c r="S1322" i="15"/>
  <c r="U1322" i="15"/>
  <c r="P1323" i="15"/>
  <c r="T1323" i="15" s="1"/>
  <c r="Q1323" i="15"/>
  <c r="S1323" i="15"/>
  <c r="U1323" i="15"/>
  <c r="P1324" i="15"/>
  <c r="T1324" i="15" s="1"/>
  <c r="Q1324" i="15"/>
  <c r="S1324" i="15"/>
  <c r="U1324" i="15"/>
  <c r="P1325" i="15"/>
  <c r="T1325" i="15" s="1"/>
  <c r="Q1325" i="15"/>
  <c r="S1325" i="15"/>
  <c r="U1325" i="15"/>
  <c r="P1326" i="15"/>
  <c r="T1326" i="15" s="1"/>
  <c r="Q1326" i="15"/>
  <c r="S1326" i="15"/>
  <c r="U1326" i="15"/>
  <c r="P1327" i="15"/>
  <c r="T1327" i="15" s="1"/>
  <c r="Q1327" i="15"/>
  <c r="S1327" i="15"/>
  <c r="U1327" i="15"/>
  <c r="P1328" i="15"/>
  <c r="T1328" i="15" s="1"/>
  <c r="Q1328" i="15"/>
  <c r="S1328" i="15"/>
  <c r="U1328" i="15"/>
  <c r="P1329" i="15"/>
  <c r="T1329" i="15" s="1"/>
  <c r="Q1329" i="15"/>
  <c r="S1329" i="15"/>
  <c r="U1329" i="15"/>
  <c r="P1330" i="15"/>
  <c r="T1330" i="15" s="1"/>
  <c r="Q1330" i="15"/>
  <c r="S1330" i="15"/>
  <c r="U1330" i="15"/>
  <c r="P1331" i="15"/>
  <c r="T1331" i="15" s="1"/>
  <c r="Q1331" i="15"/>
  <c r="S1331" i="15"/>
  <c r="U1331" i="15"/>
  <c r="P1332" i="15"/>
  <c r="T1332" i="15" s="1"/>
  <c r="Q1332" i="15"/>
  <c r="S1332" i="15"/>
  <c r="U1332" i="15"/>
  <c r="P1333" i="15"/>
  <c r="T1333" i="15" s="1"/>
  <c r="Q1333" i="15"/>
  <c r="S1333" i="15"/>
  <c r="U1333" i="15"/>
  <c r="P1334" i="15"/>
  <c r="T1334" i="15" s="1"/>
  <c r="Q1334" i="15"/>
  <c r="S1334" i="15"/>
  <c r="U1334" i="15"/>
  <c r="P1335" i="15"/>
  <c r="T1335" i="15" s="1"/>
  <c r="Q1335" i="15"/>
  <c r="S1335" i="15"/>
  <c r="U1335" i="15"/>
  <c r="P1336" i="15"/>
  <c r="T1336" i="15" s="1"/>
  <c r="Q1336" i="15"/>
  <c r="S1336" i="15"/>
  <c r="U1336" i="15"/>
  <c r="P1337" i="15"/>
  <c r="T1337" i="15" s="1"/>
  <c r="Q1337" i="15"/>
  <c r="S1337" i="15"/>
  <c r="U1337" i="15"/>
  <c r="P1338" i="15"/>
  <c r="T1338" i="15" s="1"/>
  <c r="Q1338" i="15"/>
  <c r="S1338" i="15"/>
  <c r="U1338" i="15"/>
  <c r="P1339" i="15"/>
  <c r="T1339" i="15" s="1"/>
  <c r="Q1339" i="15"/>
  <c r="S1339" i="15"/>
  <c r="U1339" i="15"/>
  <c r="P1340" i="15"/>
  <c r="T1340" i="15" s="1"/>
  <c r="Q1340" i="15"/>
  <c r="S1340" i="15"/>
  <c r="U1340" i="15"/>
  <c r="P1341" i="15"/>
  <c r="T1341" i="15" s="1"/>
  <c r="Q1341" i="15"/>
  <c r="S1341" i="15"/>
  <c r="U1341" i="15"/>
  <c r="P1342" i="15"/>
  <c r="T1342" i="15" s="1"/>
  <c r="Q1342" i="15"/>
  <c r="S1342" i="15"/>
  <c r="U1342" i="15"/>
  <c r="P1343" i="15"/>
  <c r="T1343" i="15" s="1"/>
  <c r="Q1343" i="15"/>
  <c r="S1343" i="15"/>
  <c r="U1343" i="15"/>
  <c r="P1344" i="15"/>
  <c r="T1344" i="15" s="1"/>
  <c r="Q1344" i="15"/>
  <c r="S1344" i="15"/>
  <c r="U1344" i="15"/>
  <c r="P1345" i="15"/>
  <c r="T1345" i="15" s="1"/>
  <c r="Q1345" i="15"/>
  <c r="S1345" i="15"/>
  <c r="U1345" i="15"/>
  <c r="P1346" i="15"/>
  <c r="T1346" i="15" s="1"/>
  <c r="Q1346" i="15"/>
  <c r="S1346" i="15"/>
  <c r="U1346" i="15"/>
  <c r="P1347" i="15"/>
  <c r="T1347" i="15" s="1"/>
  <c r="Q1347" i="15"/>
  <c r="S1347" i="15"/>
  <c r="U1347" i="15"/>
  <c r="P1348" i="15"/>
  <c r="T1348" i="15" s="1"/>
  <c r="Q1348" i="15"/>
  <c r="S1348" i="15"/>
  <c r="U1348" i="15"/>
  <c r="P1349" i="15"/>
  <c r="T1349" i="15" s="1"/>
  <c r="Q1349" i="15"/>
  <c r="S1349" i="15"/>
  <c r="U1349" i="15"/>
  <c r="P1350" i="15"/>
  <c r="T1350" i="15" s="1"/>
  <c r="Q1350" i="15"/>
  <c r="S1350" i="15"/>
  <c r="U1350" i="15"/>
  <c r="P1351" i="15"/>
  <c r="T1351" i="15" s="1"/>
  <c r="Q1351" i="15"/>
  <c r="S1351" i="15"/>
  <c r="U1351" i="15"/>
  <c r="P1352" i="15"/>
  <c r="T1352" i="15" s="1"/>
  <c r="Q1352" i="15"/>
  <c r="S1352" i="15"/>
  <c r="U1352" i="15"/>
  <c r="P1353" i="15"/>
  <c r="T1353" i="15" s="1"/>
  <c r="Q1353" i="15"/>
  <c r="S1353" i="15"/>
  <c r="U1353" i="15"/>
  <c r="P1354" i="15"/>
  <c r="T1354" i="15" s="1"/>
  <c r="Q1354" i="15"/>
  <c r="S1354" i="15"/>
  <c r="U1354" i="15"/>
  <c r="P1355" i="15"/>
  <c r="T1355" i="15" s="1"/>
  <c r="Q1355" i="15"/>
  <c r="S1355" i="15"/>
  <c r="U1355" i="15"/>
  <c r="P1356" i="15"/>
  <c r="T1356" i="15" s="1"/>
  <c r="Q1356" i="15"/>
  <c r="S1356" i="15"/>
  <c r="U1356" i="15"/>
  <c r="P1357" i="15"/>
  <c r="T1357" i="15" s="1"/>
  <c r="Q1357" i="15"/>
  <c r="S1357" i="15"/>
  <c r="U1357" i="15"/>
  <c r="P1358" i="15"/>
  <c r="T1358" i="15" s="1"/>
  <c r="Q1358" i="15"/>
  <c r="S1358" i="15"/>
  <c r="U1358" i="15"/>
  <c r="P1359" i="15"/>
  <c r="T1359" i="15" s="1"/>
  <c r="Q1359" i="15"/>
  <c r="S1359" i="15"/>
  <c r="U1359" i="15"/>
  <c r="P1360" i="15"/>
  <c r="T1360" i="15" s="1"/>
  <c r="Q1360" i="15"/>
  <c r="S1360" i="15"/>
  <c r="U1360" i="15"/>
  <c r="P1361" i="15"/>
  <c r="T1361" i="15" s="1"/>
  <c r="Q1361" i="15"/>
  <c r="S1361" i="15"/>
  <c r="U1361" i="15"/>
  <c r="P1362" i="15"/>
  <c r="T1362" i="15" s="1"/>
  <c r="Q1362" i="15"/>
  <c r="S1362" i="15"/>
  <c r="U1362" i="15"/>
  <c r="P1363" i="15"/>
  <c r="T1363" i="15" s="1"/>
  <c r="Q1363" i="15"/>
  <c r="S1363" i="15"/>
  <c r="U1363" i="15"/>
  <c r="P1364" i="15"/>
  <c r="T1364" i="15" s="1"/>
  <c r="Q1364" i="15"/>
  <c r="S1364" i="15"/>
  <c r="U1364" i="15"/>
  <c r="P1365" i="15"/>
  <c r="T1365" i="15" s="1"/>
  <c r="Q1365" i="15"/>
  <c r="S1365" i="15"/>
  <c r="U1365" i="15"/>
  <c r="P1366" i="15"/>
  <c r="T1366" i="15" s="1"/>
  <c r="Q1366" i="15"/>
  <c r="S1366" i="15"/>
  <c r="U1366" i="15"/>
  <c r="P1367" i="15"/>
  <c r="T1367" i="15" s="1"/>
  <c r="Q1367" i="15"/>
  <c r="S1367" i="15"/>
  <c r="U1367" i="15"/>
  <c r="P1368" i="15"/>
  <c r="T1368" i="15" s="1"/>
  <c r="Q1368" i="15"/>
  <c r="S1368" i="15"/>
  <c r="U1368" i="15"/>
  <c r="P1369" i="15"/>
  <c r="T1369" i="15" s="1"/>
  <c r="Q1369" i="15"/>
  <c r="S1369" i="15"/>
  <c r="U1369" i="15"/>
  <c r="P1370" i="15"/>
  <c r="T1370" i="15" s="1"/>
  <c r="Q1370" i="15"/>
  <c r="S1370" i="15"/>
  <c r="U1370" i="15"/>
  <c r="P1371" i="15"/>
  <c r="T1371" i="15" s="1"/>
  <c r="Q1371" i="15"/>
  <c r="S1371" i="15"/>
  <c r="U1371" i="15"/>
  <c r="P1372" i="15"/>
  <c r="T1372" i="15" s="1"/>
  <c r="Q1372" i="15"/>
  <c r="S1372" i="15"/>
  <c r="U1372" i="15"/>
  <c r="P1373" i="15"/>
  <c r="T1373" i="15" s="1"/>
  <c r="Q1373" i="15"/>
  <c r="S1373" i="15"/>
  <c r="U1373" i="15"/>
  <c r="P1374" i="15"/>
  <c r="T1374" i="15" s="1"/>
  <c r="Q1374" i="15"/>
  <c r="S1374" i="15"/>
  <c r="U1374" i="15"/>
  <c r="P1375" i="15"/>
  <c r="T1375" i="15" s="1"/>
  <c r="Q1375" i="15"/>
  <c r="S1375" i="15"/>
  <c r="U1375" i="15"/>
  <c r="P1376" i="15"/>
  <c r="T1376" i="15" s="1"/>
  <c r="Q1376" i="15"/>
  <c r="S1376" i="15"/>
  <c r="U1376" i="15"/>
  <c r="P1377" i="15"/>
  <c r="T1377" i="15" s="1"/>
  <c r="Q1377" i="15"/>
  <c r="S1377" i="15"/>
  <c r="U1377" i="15"/>
  <c r="P1378" i="15"/>
  <c r="T1378" i="15" s="1"/>
  <c r="Q1378" i="15"/>
  <c r="S1378" i="15"/>
  <c r="U1378" i="15"/>
  <c r="P1379" i="15"/>
  <c r="T1379" i="15" s="1"/>
  <c r="Q1379" i="15"/>
  <c r="S1379" i="15"/>
  <c r="U1379" i="15"/>
  <c r="P1380" i="15"/>
  <c r="T1380" i="15" s="1"/>
  <c r="Q1380" i="15"/>
  <c r="S1380" i="15"/>
  <c r="U1380" i="15"/>
  <c r="P1381" i="15"/>
  <c r="T1381" i="15" s="1"/>
  <c r="Q1381" i="15"/>
  <c r="S1381" i="15"/>
  <c r="U1381" i="15"/>
  <c r="P1382" i="15"/>
  <c r="T1382" i="15" s="1"/>
  <c r="Q1382" i="15"/>
  <c r="S1382" i="15"/>
  <c r="U1382" i="15"/>
  <c r="P1383" i="15"/>
  <c r="T1383" i="15" s="1"/>
  <c r="Q1383" i="15"/>
  <c r="S1383" i="15"/>
  <c r="U1383" i="15"/>
  <c r="P1384" i="15"/>
  <c r="T1384" i="15" s="1"/>
  <c r="Q1384" i="15"/>
  <c r="S1384" i="15"/>
  <c r="U1384" i="15"/>
  <c r="P1385" i="15"/>
  <c r="T1385" i="15" s="1"/>
  <c r="Q1385" i="15"/>
  <c r="S1385" i="15"/>
  <c r="U1385" i="15"/>
  <c r="P1386" i="15"/>
  <c r="T1386" i="15" s="1"/>
  <c r="Q1386" i="15"/>
  <c r="S1386" i="15"/>
  <c r="U1386" i="15"/>
  <c r="P1387" i="15"/>
  <c r="T1387" i="15" s="1"/>
  <c r="Q1387" i="15"/>
  <c r="S1387" i="15"/>
  <c r="U1387" i="15"/>
  <c r="P1388" i="15"/>
  <c r="T1388" i="15" s="1"/>
  <c r="Q1388" i="15"/>
  <c r="S1388" i="15"/>
  <c r="U1388" i="15"/>
  <c r="P1389" i="15"/>
  <c r="T1389" i="15" s="1"/>
  <c r="Q1389" i="15"/>
  <c r="S1389" i="15"/>
  <c r="U1389" i="15"/>
  <c r="P1390" i="15"/>
  <c r="T1390" i="15" s="1"/>
  <c r="Q1390" i="15"/>
  <c r="S1390" i="15"/>
  <c r="U1390" i="15"/>
  <c r="P1391" i="15"/>
  <c r="T1391" i="15" s="1"/>
  <c r="Q1391" i="15"/>
  <c r="S1391" i="15"/>
  <c r="U1391" i="15"/>
  <c r="P1392" i="15"/>
  <c r="T1392" i="15" s="1"/>
  <c r="Q1392" i="15"/>
  <c r="S1392" i="15"/>
  <c r="U1392" i="15"/>
  <c r="P1393" i="15"/>
  <c r="T1393" i="15" s="1"/>
  <c r="Q1393" i="15"/>
  <c r="S1393" i="15"/>
  <c r="U1393" i="15"/>
  <c r="P1394" i="15"/>
  <c r="T1394" i="15" s="1"/>
  <c r="Q1394" i="15"/>
  <c r="S1394" i="15"/>
  <c r="U1394" i="15"/>
  <c r="P1395" i="15"/>
  <c r="T1395" i="15" s="1"/>
  <c r="Q1395" i="15"/>
  <c r="S1395" i="15"/>
  <c r="U1395" i="15"/>
  <c r="P1396" i="15"/>
  <c r="T1396" i="15" s="1"/>
  <c r="Q1396" i="15"/>
  <c r="S1396" i="15"/>
  <c r="U1396" i="15"/>
  <c r="P1397" i="15"/>
  <c r="T1397" i="15" s="1"/>
  <c r="Q1397" i="15"/>
  <c r="S1397" i="15"/>
  <c r="U1397" i="15"/>
  <c r="P1398" i="15"/>
  <c r="T1398" i="15" s="1"/>
  <c r="Q1398" i="15"/>
  <c r="S1398" i="15"/>
  <c r="U1398" i="15"/>
  <c r="P1399" i="15"/>
  <c r="T1399" i="15" s="1"/>
  <c r="Q1399" i="15"/>
  <c r="S1399" i="15"/>
  <c r="U1399" i="15"/>
  <c r="P1400" i="15"/>
  <c r="T1400" i="15" s="1"/>
  <c r="Q1400" i="15"/>
  <c r="S1400" i="15"/>
  <c r="U1400" i="15"/>
  <c r="P1401" i="15"/>
  <c r="T1401" i="15" s="1"/>
  <c r="Q1401" i="15"/>
  <c r="S1401" i="15"/>
  <c r="U1401" i="15"/>
  <c r="P1402" i="15"/>
  <c r="T1402" i="15" s="1"/>
  <c r="Q1402" i="15"/>
  <c r="S1402" i="15"/>
  <c r="U1402" i="15"/>
  <c r="P1403" i="15"/>
  <c r="T1403" i="15" s="1"/>
  <c r="Q1403" i="15"/>
  <c r="S1403" i="15"/>
  <c r="U1403" i="15"/>
  <c r="P1404" i="15"/>
  <c r="T1404" i="15" s="1"/>
  <c r="Q1404" i="15"/>
  <c r="S1404" i="15"/>
  <c r="U1404" i="15"/>
  <c r="P1405" i="15"/>
  <c r="T1405" i="15" s="1"/>
  <c r="Q1405" i="15"/>
  <c r="S1405" i="15"/>
  <c r="U1405" i="15"/>
  <c r="P1406" i="15"/>
  <c r="T1406" i="15" s="1"/>
  <c r="Q1406" i="15"/>
  <c r="S1406" i="15"/>
  <c r="U1406" i="15"/>
  <c r="P1407" i="15"/>
  <c r="T1407" i="15" s="1"/>
  <c r="Q1407" i="15"/>
  <c r="S1407" i="15"/>
  <c r="U1407" i="15"/>
  <c r="P1408" i="15"/>
  <c r="T1408" i="15" s="1"/>
  <c r="Q1408" i="15"/>
  <c r="S1408" i="15"/>
  <c r="U1408" i="15"/>
  <c r="P1409" i="15"/>
  <c r="T1409" i="15" s="1"/>
  <c r="Q1409" i="15"/>
  <c r="S1409" i="15"/>
  <c r="U1409" i="15"/>
  <c r="R2" i="24"/>
  <c r="R1080" i="24"/>
  <c r="R1079" i="24"/>
  <c r="R1078" i="24"/>
  <c r="R1077" i="24"/>
  <c r="R1076" i="24"/>
  <c r="R1075" i="24"/>
  <c r="R1074" i="24"/>
  <c r="R1073" i="24"/>
  <c r="R1072" i="24"/>
  <c r="R1071" i="24"/>
  <c r="R1070" i="24"/>
  <c r="R1069" i="24"/>
  <c r="R1068" i="24"/>
  <c r="R1067" i="24"/>
  <c r="R1066" i="24"/>
  <c r="R1065" i="24"/>
  <c r="R1064" i="24"/>
  <c r="R1063" i="24"/>
  <c r="R1062" i="24"/>
  <c r="R1061" i="24"/>
  <c r="R1060" i="24"/>
  <c r="R1059" i="24"/>
  <c r="R1058" i="24"/>
  <c r="R1057" i="24"/>
  <c r="R1056" i="24"/>
  <c r="R1055" i="24"/>
  <c r="R1054" i="24"/>
  <c r="R1053" i="24"/>
  <c r="R1052" i="24"/>
  <c r="R1051" i="24"/>
  <c r="R1050" i="24"/>
  <c r="R1049" i="24"/>
  <c r="R1048" i="24"/>
  <c r="R1047" i="24"/>
  <c r="R1046" i="24"/>
  <c r="R1045" i="24"/>
  <c r="R1044" i="24"/>
  <c r="R1043" i="24"/>
  <c r="R1042" i="24"/>
  <c r="R1041" i="24"/>
  <c r="R1040" i="24"/>
  <c r="R1039" i="24"/>
  <c r="R1038" i="24"/>
  <c r="R1037" i="24"/>
  <c r="R1036" i="24"/>
  <c r="R1035" i="24"/>
  <c r="R1034" i="24"/>
  <c r="R1033" i="24"/>
  <c r="R1032" i="24"/>
  <c r="R1031" i="24"/>
  <c r="R1030" i="24"/>
  <c r="R1029" i="24"/>
  <c r="R1028" i="24"/>
  <c r="R1027" i="24"/>
  <c r="R1026" i="24"/>
  <c r="R1025" i="24"/>
  <c r="R1024" i="24"/>
  <c r="R1023" i="24"/>
  <c r="R1022" i="24"/>
  <c r="R1021" i="24"/>
  <c r="R1020" i="24"/>
  <c r="R1019" i="24"/>
  <c r="R1018" i="24"/>
  <c r="R1017" i="24"/>
  <c r="R1016" i="24"/>
  <c r="R1015" i="24"/>
  <c r="R1014" i="24"/>
  <c r="R1013" i="24"/>
  <c r="R1012" i="24"/>
  <c r="R1011" i="24"/>
  <c r="R1010" i="24"/>
  <c r="R1009" i="24"/>
  <c r="R1008" i="24"/>
  <c r="R1007" i="24"/>
  <c r="R1006" i="24"/>
  <c r="R1005" i="24"/>
  <c r="R1004" i="24"/>
  <c r="R1003" i="24"/>
  <c r="R1002" i="24"/>
  <c r="R1001" i="24"/>
  <c r="R1000" i="24"/>
  <c r="R999" i="24"/>
  <c r="R998" i="24"/>
  <c r="R997" i="24"/>
  <c r="R996" i="24"/>
  <c r="R995" i="24"/>
  <c r="R994" i="24"/>
  <c r="R993" i="24"/>
  <c r="R992" i="24"/>
  <c r="R991" i="24"/>
  <c r="R990" i="24"/>
  <c r="R989" i="24"/>
  <c r="R988" i="24"/>
  <c r="R987" i="24"/>
  <c r="R986" i="24"/>
  <c r="R985" i="24"/>
  <c r="R984" i="24"/>
  <c r="R983" i="24"/>
  <c r="R982" i="24"/>
  <c r="R981" i="24"/>
  <c r="R980" i="24"/>
  <c r="R979" i="24"/>
  <c r="R978" i="24"/>
  <c r="R977" i="24"/>
  <c r="R976" i="24"/>
  <c r="R975" i="24"/>
  <c r="R974" i="24"/>
  <c r="R973" i="24"/>
  <c r="R972" i="24"/>
  <c r="R971" i="24"/>
  <c r="R970" i="24"/>
  <c r="R969" i="24"/>
  <c r="R968" i="24"/>
  <c r="R967" i="24"/>
  <c r="R966" i="24"/>
  <c r="R965" i="24"/>
  <c r="R964" i="24"/>
  <c r="R963" i="24"/>
  <c r="R962" i="24"/>
  <c r="R961" i="24"/>
  <c r="R960" i="24"/>
  <c r="R959" i="24"/>
  <c r="R958" i="24"/>
  <c r="R957" i="24"/>
  <c r="R956" i="24"/>
  <c r="R955" i="24"/>
  <c r="R954" i="24"/>
  <c r="R953" i="24"/>
  <c r="R952" i="24"/>
  <c r="R951" i="24"/>
  <c r="R950" i="24"/>
  <c r="R949" i="24"/>
  <c r="R948" i="24"/>
  <c r="R947" i="24"/>
  <c r="R946" i="24"/>
  <c r="R945" i="24"/>
  <c r="R944" i="24"/>
  <c r="R943" i="24"/>
  <c r="R942" i="24"/>
  <c r="R941" i="24"/>
  <c r="R940" i="24"/>
  <c r="R939" i="24"/>
  <c r="R938" i="24"/>
  <c r="R937" i="24"/>
  <c r="R936" i="24"/>
  <c r="R935" i="24"/>
  <c r="R934" i="24"/>
  <c r="R933" i="24"/>
  <c r="R932" i="24"/>
  <c r="R931" i="24"/>
  <c r="R930" i="24"/>
  <c r="R929" i="24"/>
  <c r="R928" i="24"/>
  <c r="R927" i="24"/>
  <c r="R926" i="24"/>
  <c r="R925" i="24"/>
  <c r="R924" i="24"/>
  <c r="R923" i="24"/>
  <c r="R922" i="24"/>
  <c r="R921" i="24"/>
  <c r="R920" i="24"/>
  <c r="R919" i="24"/>
  <c r="R918" i="24"/>
  <c r="R917" i="24"/>
  <c r="R916" i="24"/>
  <c r="R915" i="24"/>
  <c r="R914" i="24"/>
  <c r="R913" i="24"/>
  <c r="R912" i="24"/>
  <c r="R911" i="24"/>
  <c r="R910" i="24"/>
  <c r="R909" i="24"/>
  <c r="R908" i="24"/>
  <c r="R907" i="24"/>
  <c r="R906" i="24"/>
  <c r="R905" i="24"/>
  <c r="R904" i="24"/>
  <c r="R903" i="24"/>
  <c r="R902" i="24"/>
  <c r="R901" i="24"/>
  <c r="R900" i="24"/>
  <c r="R899" i="24"/>
  <c r="R898" i="24"/>
  <c r="R897" i="24"/>
  <c r="R896" i="24"/>
  <c r="R895" i="24"/>
  <c r="R894" i="24"/>
  <c r="R893" i="24"/>
  <c r="R892" i="24"/>
  <c r="R891" i="24"/>
  <c r="R890" i="24"/>
  <c r="R889" i="24"/>
  <c r="R888" i="24"/>
  <c r="R887" i="24"/>
  <c r="R886" i="24"/>
  <c r="R885" i="24"/>
  <c r="R884" i="24"/>
  <c r="R883" i="24"/>
  <c r="R882" i="24"/>
  <c r="R881" i="24"/>
  <c r="R880" i="24"/>
  <c r="R879" i="24"/>
  <c r="R878" i="24"/>
  <c r="R877" i="24"/>
  <c r="R876" i="24"/>
  <c r="R875" i="24"/>
  <c r="R874" i="24"/>
  <c r="R873" i="24"/>
  <c r="R872" i="24"/>
  <c r="R871" i="24"/>
  <c r="R870" i="24"/>
  <c r="R869" i="24"/>
  <c r="R868" i="24"/>
  <c r="R867" i="24"/>
  <c r="R866" i="24"/>
  <c r="R865" i="24"/>
  <c r="R864" i="24"/>
  <c r="R863" i="24"/>
  <c r="R862" i="24"/>
  <c r="R861" i="24"/>
  <c r="R860" i="24"/>
  <c r="R859" i="24"/>
  <c r="R858" i="24"/>
  <c r="R857" i="24"/>
  <c r="R856" i="24"/>
  <c r="R855" i="24"/>
  <c r="R854" i="24"/>
  <c r="R853" i="24"/>
  <c r="R852" i="24"/>
  <c r="R851" i="24"/>
  <c r="R850" i="24"/>
  <c r="R849" i="24"/>
  <c r="R848" i="24"/>
  <c r="R847" i="24"/>
  <c r="R846" i="24"/>
  <c r="R844" i="24"/>
  <c r="R843" i="24"/>
  <c r="R842" i="24"/>
  <c r="R841" i="24"/>
  <c r="R840" i="24"/>
  <c r="R839" i="24"/>
  <c r="R838" i="24"/>
  <c r="R837" i="24"/>
  <c r="R836" i="24"/>
  <c r="R835" i="24"/>
  <c r="R834" i="24"/>
  <c r="R833" i="24"/>
  <c r="R832" i="24"/>
  <c r="R831" i="24"/>
  <c r="R830" i="24"/>
  <c r="R829" i="24"/>
  <c r="R828" i="24"/>
  <c r="R827" i="24"/>
  <c r="R826" i="24"/>
  <c r="R825" i="24"/>
  <c r="R824" i="24"/>
  <c r="R823" i="24"/>
  <c r="R822" i="24"/>
  <c r="R821" i="24"/>
  <c r="R820" i="24"/>
  <c r="R819" i="24"/>
  <c r="R818" i="24"/>
  <c r="R817" i="24"/>
  <c r="R816" i="24"/>
  <c r="R815" i="24"/>
  <c r="R814" i="24"/>
  <c r="R813" i="24"/>
  <c r="R812" i="24"/>
  <c r="R811" i="24"/>
  <c r="R810" i="24"/>
  <c r="R809" i="24"/>
  <c r="R808" i="24"/>
  <c r="R807" i="24"/>
  <c r="R806" i="24"/>
  <c r="R805" i="24"/>
  <c r="R804" i="24"/>
  <c r="R803" i="24"/>
  <c r="R802" i="24"/>
  <c r="R801" i="24"/>
  <c r="R800" i="24"/>
  <c r="R799" i="24"/>
  <c r="R798" i="24"/>
  <c r="R797" i="24"/>
  <c r="R796" i="24"/>
  <c r="R795" i="24"/>
  <c r="R794" i="24"/>
  <c r="R793" i="24"/>
  <c r="R792" i="24"/>
  <c r="R791" i="24"/>
  <c r="R790" i="24"/>
  <c r="R789" i="24"/>
  <c r="R788" i="24"/>
  <c r="R787" i="24"/>
  <c r="R786" i="24"/>
  <c r="R785" i="24"/>
  <c r="R784" i="24"/>
  <c r="R783" i="24"/>
  <c r="R782" i="24"/>
  <c r="R781" i="24"/>
  <c r="R780" i="24"/>
  <c r="R779" i="24"/>
  <c r="R778" i="24"/>
  <c r="R777" i="24"/>
  <c r="R776" i="24"/>
  <c r="R775" i="24"/>
  <c r="R774" i="24"/>
  <c r="R773" i="24"/>
  <c r="R772" i="24"/>
  <c r="R771" i="24"/>
  <c r="R770" i="24"/>
  <c r="R769" i="24"/>
  <c r="R768" i="24"/>
  <c r="R767" i="24"/>
  <c r="R766" i="24"/>
  <c r="R765" i="24"/>
  <c r="R764" i="24"/>
  <c r="R763" i="24"/>
  <c r="R762" i="24"/>
  <c r="R761" i="24"/>
  <c r="R760" i="24"/>
  <c r="R759" i="24"/>
  <c r="R758" i="24"/>
  <c r="R757" i="24"/>
  <c r="R756" i="24"/>
  <c r="R755" i="24"/>
  <c r="R754" i="24"/>
  <c r="R753" i="24"/>
  <c r="R752" i="24"/>
  <c r="R751" i="24"/>
  <c r="R750" i="24"/>
  <c r="R749" i="24"/>
  <c r="R748" i="24"/>
  <c r="R747" i="24"/>
  <c r="R746" i="24"/>
  <c r="R745" i="24"/>
  <c r="R744" i="24"/>
  <c r="R743" i="24"/>
  <c r="R742" i="24"/>
  <c r="R741" i="24"/>
  <c r="R740" i="24"/>
  <c r="R739" i="24"/>
  <c r="R738" i="24"/>
  <c r="R737" i="24"/>
  <c r="R736" i="24"/>
  <c r="R735" i="24"/>
  <c r="R734" i="24"/>
  <c r="R733" i="24"/>
  <c r="R732" i="24"/>
  <c r="R731" i="24"/>
  <c r="R730" i="24"/>
  <c r="R729" i="24"/>
  <c r="R728" i="24"/>
  <c r="R727" i="24"/>
  <c r="R726" i="24"/>
  <c r="R725" i="24"/>
  <c r="R724" i="24"/>
  <c r="R723" i="24"/>
  <c r="R722" i="24"/>
  <c r="R721" i="24"/>
  <c r="R720" i="24"/>
  <c r="R719" i="24"/>
  <c r="R718" i="24"/>
  <c r="R717" i="24"/>
  <c r="R716" i="24"/>
  <c r="R715" i="24"/>
  <c r="R714" i="24"/>
  <c r="R713" i="24"/>
  <c r="R712" i="24"/>
  <c r="R711" i="24"/>
  <c r="R710" i="24"/>
  <c r="R709" i="24"/>
  <c r="R708" i="24"/>
  <c r="R707" i="24"/>
  <c r="R706" i="24"/>
  <c r="R705" i="24"/>
  <c r="R704" i="24"/>
  <c r="R703" i="24"/>
  <c r="R702" i="24"/>
  <c r="R701" i="24"/>
  <c r="R700" i="24"/>
  <c r="R699" i="24"/>
  <c r="R698" i="24"/>
  <c r="R697" i="24"/>
  <c r="R696" i="24"/>
  <c r="R695" i="24"/>
  <c r="R694" i="24"/>
  <c r="R693" i="24"/>
  <c r="R692" i="24"/>
  <c r="R691" i="24"/>
  <c r="R690" i="24"/>
  <c r="R689" i="24"/>
  <c r="R688" i="24"/>
  <c r="R687" i="24"/>
  <c r="R686" i="24"/>
  <c r="R685" i="24"/>
  <c r="R684" i="24"/>
  <c r="R683" i="24"/>
  <c r="R682" i="24"/>
  <c r="R681" i="24"/>
  <c r="R680" i="24"/>
  <c r="R679" i="24"/>
  <c r="R678" i="24"/>
  <c r="R677" i="24"/>
  <c r="R676" i="24"/>
  <c r="R675" i="24"/>
  <c r="R674" i="24"/>
  <c r="R673" i="24"/>
  <c r="R672" i="24"/>
  <c r="R671" i="24"/>
  <c r="R670" i="24"/>
  <c r="R669" i="24"/>
  <c r="R668" i="24"/>
  <c r="R667" i="24"/>
  <c r="R666" i="24"/>
  <c r="R665" i="24"/>
  <c r="R664" i="24"/>
  <c r="R663" i="24"/>
  <c r="R662" i="24"/>
  <c r="R661" i="24"/>
  <c r="R660" i="24"/>
  <c r="R659" i="24"/>
  <c r="R658" i="24"/>
  <c r="R657" i="24"/>
  <c r="R656" i="24"/>
  <c r="R655" i="24"/>
  <c r="R654" i="24"/>
  <c r="R653" i="24"/>
  <c r="R652" i="24"/>
  <c r="R651" i="24"/>
  <c r="R650" i="24"/>
  <c r="R649" i="24"/>
  <c r="R648" i="24"/>
  <c r="R647" i="24"/>
  <c r="R646" i="24"/>
  <c r="R645" i="24"/>
  <c r="R644" i="24"/>
  <c r="R643" i="24"/>
  <c r="R642" i="24"/>
  <c r="R641" i="24"/>
  <c r="R640" i="24"/>
  <c r="R639" i="24"/>
  <c r="R638" i="24"/>
  <c r="R637" i="24"/>
  <c r="R636" i="24"/>
  <c r="R635" i="24"/>
  <c r="R634" i="24"/>
  <c r="R633" i="24"/>
  <c r="R632" i="24"/>
  <c r="R631" i="24"/>
  <c r="R630" i="24"/>
  <c r="R629" i="24"/>
  <c r="R628" i="24"/>
  <c r="R627" i="24"/>
  <c r="R626" i="24"/>
  <c r="R625" i="24"/>
  <c r="R624" i="24"/>
  <c r="R623" i="24"/>
  <c r="R622" i="24"/>
  <c r="R621" i="24"/>
  <c r="R620" i="24"/>
  <c r="R619" i="24"/>
  <c r="R618" i="24"/>
  <c r="R617" i="24"/>
  <c r="R616" i="24"/>
  <c r="R615" i="24"/>
  <c r="R614" i="24"/>
  <c r="R613" i="24"/>
  <c r="R612" i="24"/>
  <c r="R611" i="24"/>
  <c r="R610" i="24"/>
  <c r="R609" i="24"/>
  <c r="R608" i="24"/>
  <c r="R607" i="24"/>
  <c r="R606" i="24"/>
  <c r="R605" i="24"/>
  <c r="R604" i="24"/>
  <c r="R603" i="24"/>
  <c r="R602" i="24"/>
  <c r="R601" i="24"/>
  <c r="R600" i="24"/>
  <c r="R599" i="24"/>
  <c r="R598" i="24"/>
  <c r="R597" i="24"/>
  <c r="R596" i="24"/>
  <c r="R595" i="24"/>
  <c r="R594" i="24"/>
  <c r="R593" i="24"/>
  <c r="R592" i="24"/>
  <c r="R591" i="24"/>
  <c r="R590" i="24"/>
  <c r="R589" i="24"/>
  <c r="R588" i="24"/>
  <c r="R587" i="24"/>
  <c r="R586" i="24"/>
  <c r="R585" i="24"/>
  <c r="R584" i="24"/>
  <c r="R583" i="24"/>
  <c r="R582" i="24"/>
  <c r="R581" i="24"/>
  <c r="R580" i="24"/>
  <c r="R579" i="24"/>
  <c r="R578" i="24"/>
  <c r="R577" i="24"/>
  <c r="R576" i="24"/>
  <c r="R575" i="24"/>
  <c r="R574" i="24"/>
  <c r="R573" i="24"/>
  <c r="R572" i="24"/>
  <c r="R571" i="24"/>
  <c r="R570" i="24"/>
  <c r="R569" i="24"/>
  <c r="R568" i="24"/>
  <c r="R567" i="24"/>
  <c r="R566" i="24"/>
  <c r="R565" i="24"/>
  <c r="R564" i="24"/>
  <c r="R563" i="24"/>
  <c r="R562" i="24"/>
  <c r="R561" i="24"/>
  <c r="R560" i="24"/>
  <c r="R559" i="24"/>
  <c r="R558" i="24"/>
  <c r="R557" i="24"/>
  <c r="R556" i="24"/>
  <c r="R555" i="24"/>
  <c r="R554" i="24"/>
  <c r="R553" i="24"/>
  <c r="R552" i="24"/>
  <c r="R551" i="24"/>
  <c r="R550" i="24"/>
  <c r="R549" i="24"/>
  <c r="R548" i="24"/>
  <c r="R547" i="24"/>
  <c r="R546" i="24"/>
  <c r="R545" i="24"/>
  <c r="R544" i="24"/>
  <c r="R543" i="24"/>
  <c r="R542" i="24"/>
  <c r="R541" i="24"/>
  <c r="R540" i="24"/>
  <c r="R539" i="24"/>
  <c r="R538" i="24"/>
  <c r="R537" i="24"/>
  <c r="R536" i="24"/>
  <c r="R535" i="24"/>
  <c r="R534" i="24"/>
  <c r="R533" i="24"/>
  <c r="R532" i="24"/>
  <c r="R531" i="24"/>
  <c r="R530" i="24"/>
  <c r="R529" i="24"/>
  <c r="R528" i="24"/>
  <c r="R527" i="24"/>
  <c r="R526" i="24"/>
  <c r="R525" i="24"/>
  <c r="R524" i="24"/>
  <c r="R523" i="24"/>
  <c r="R522" i="24"/>
  <c r="R521" i="24"/>
  <c r="R520" i="24"/>
  <c r="R519" i="24"/>
  <c r="R518" i="24"/>
  <c r="R517" i="24"/>
  <c r="R516" i="24"/>
  <c r="R515" i="24"/>
  <c r="R514" i="24"/>
  <c r="R513" i="24"/>
  <c r="R512" i="24"/>
  <c r="R511" i="24"/>
  <c r="R510" i="24"/>
  <c r="R509" i="24"/>
  <c r="R508" i="24"/>
  <c r="R507" i="24"/>
  <c r="R506" i="24"/>
  <c r="R505" i="24"/>
  <c r="R504" i="24"/>
  <c r="R503" i="24"/>
  <c r="R502" i="24"/>
  <c r="R501" i="24"/>
  <c r="R500" i="24"/>
  <c r="R499" i="24"/>
  <c r="R498" i="24"/>
  <c r="R497" i="24"/>
  <c r="R496" i="24"/>
  <c r="R495" i="24"/>
  <c r="R494" i="24"/>
  <c r="R493" i="24"/>
  <c r="R492" i="24"/>
  <c r="R491" i="24"/>
  <c r="R490" i="24"/>
  <c r="R489" i="24"/>
  <c r="R488" i="24"/>
  <c r="R487" i="24"/>
  <c r="R486" i="24"/>
  <c r="R485" i="24"/>
  <c r="R484" i="24"/>
  <c r="R483" i="24"/>
  <c r="R482" i="24"/>
  <c r="R481" i="24"/>
  <c r="R480" i="24"/>
  <c r="R479" i="24"/>
  <c r="R478" i="24"/>
  <c r="R477" i="24"/>
  <c r="R476" i="24"/>
  <c r="R475" i="24"/>
  <c r="R474" i="24"/>
  <c r="R473" i="24"/>
  <c r="R472" i="24"/>
  <c r="R471" i="24"/>
  <c r="R470" i="24"/>
  <c r="R469" i="24"/>
  <c r="R468" i="24"/>
  <c r="R467" i="24"/>
  <c r="R466" i="24"/>
  <c r="R465" i="24"/>
  <c r="R464" i="24"/>
  <c r="R463" i="24"/>
  <c r="R462" i="24"/>
  <c r="R461" i="24"/>
  <c r="R460" i="24"/>
  <c r="R459" i="24"/>
  <c r="R458" i="24"/>
  <c r="R457" i="24"/>
  <c r="R456" i="24"/>
  <c r="R455" i="24"/>
  <c r="R454" i="24"/>
  <c r="R453" i="24"/>
  <c r="R452" i="24"/>
  <c r="R451" i="24"/>
  <c r="R450" i="24"/>
  <c r="R449" i="24"/>
  <c r="R448" i="24"/>
  <c r="R447" i="24"/>
  <c r="R446" i="24"/>
  <c r="R445" i="24"/>
  <c r="R444" i="24"/>
  <c r="R443" i="24"/>
  <c r="R442" i="24"/>
  <c r="R441" i="24"/>
  <c r="R440" i="24"/>
  <c r="R439" i="24"/>
  <c r="R438" i="24"/>
  <c r="R437" i="24"/>
  <c r="R436" i="24"/>
  <c r="R435" i="24"/>
  <c r="R434" i="24"/>
  <c r="R433" i="24"/>
  <c r="R432" i="24"/>
  <c r="R431" i="24"/>
  <c r="R430" i="24"/>
  <c r="R429" i="24"/>
  <c r="R428" i="24"/>
  <c r="R427" i="24"/>
  <c r="R426" i="24"/>
  <c r="R425" i="24"/>
  <c r="R424" i="24"/>
  <c r="R423" i="24"/>
  <c r="R422" i="24"/>
  <c r="R421" i="24"/>
  <c r="R420" i="24"/>
  <c r="R419" i="24"/>
  <c r="R418" i="24"/>
  <c r="R417" i="24"/>
  <c r="R416" i="24"/>
  <c r="R415" i="24"/>
  <c r="R414" i="24"/>
  <c r="R413" i="24"/>
  <c r="R412" i="24"/>
  <c r="R411" i="24"/>
  <c r="R410" i="24"/>
  <c r="R409" i="24"/>
  <c r="R408" i="24"/>
  <c r="R407" i="24"/>
  <c r="R406" i="24"/>
  <c r="R405" i="24"/>
  <c r="R404" i="24"/>
  <c r="R403" i="24"/>
  <c r="R402" i="24"/>
  <c r="R401" i="24"/>
  <c r="R400" i="24"/>
  <c r="R399" i="24"/>
  <c r="R398" i="24"/>
  <c r="R397" i="24"/>
  <c r="R396" i="24"/>
  <c r="R395" i="24"/>
  <c r="R394" i="24"/>
  <c r="R393" i="24"/>
  <c r="R392" i="24"/>
  <c r="R391" i="24"/>
  <c r="R390" i="24"/>
  <c r="R389" i="24"/>
  <c r="R388" i="24"/>
  <c r="R387" i="24"/>
  <c r="R386" i="24"/>
  <c r="R385" i="24"/>
  <c r="R384" i="24"/>
  <c r="R383" i="24"/>
  <c r="R382" i="24"/>
  <c r="R381" i="24"/>
  <c r="R380" i="24"/>
  <c r="R379" i="24"/>
  <c r="R378" i="24"/>
  <c r="R377" i="24"/>
  <c r="R376" i="24"/>
  <c r="R375" i="24"/>
  <c r="R374" i="24"/>
  <c r="R373" i="24"/>
  <c r="R372" i="24"/>
  <c r="R371" i="24"/>
  <c r="R370" i="24"/>
  <c r="R369" i="24"/>
  <c r="R368" i="24"/>
  <c r="R367" i="24"/>
  <c r="R366" i="24"/>
  <c r="R365" i="24"/>
  <c r="R364" i="24"/>
  <c r="R363" i="24"/>
  <c r="R362" i="24"/>
  <c r="R361" i="24"/>
  <c r="R360" i="24"/>
  <c r="R359" i="24"/>
  <c r="R358" i="24"/>
  <c r="R357" i="24"/>
  <c r="R356" i="24"/>
  <c r="R355" i="24"/>
  <c r="R354" i="24"/>
  <c r="R353" i="24"/>
  <c r="R352" i="24"/>
  <c r="R351" i="24"/>
  <c r="R350" i="24"/>
  <c r="R349" i="24"/>
  <c r="R348" i="24"/>
  <c r="R347" i="24"/>
  <c r="R346" i="24"/>
  <c r="R345" i="24"/>
  <c r="R344" i="24"/>
  <c r="R343" i="24"/>
  <c r="R342" i="24"/>
  <c r="R341" i="24"/>
  <c r="R340" i="24"/>
  <c r="R339" i="24"/>
  <c r="R338" i="24"/>
  <c r="R337" i="24"/>
  <c r="R336" i="24"/>
  <c r="R335" i="24"/>
  <c r="R334" i="24"/>
  <c r="R333" i="24"/>
  <c r="R332" i="24"/>
  <c r="R331" i="24"/>
  <c r="R330" i="24"/>
  <c r="R329" i="24"/>
  <c r="R328" i="24"/>
  <c r="R327" i="24"/>
  <c r="R326" i="24"/>
  <c r="R325" i="24"/>
  <c r="R324" i="24"/>
  <c r="R323" i="24"/>
  <c r="R322" i="24"/>
  <c r="R321" i="24"/>
  <c r="R320" i="24"/>
  <c r="R318" i="24"/>
  <c r="R317" i="24"/>
  <c r="R316" i="24"/>
  <c r="R315" i="24"/>
  <c r="R314" i="24"/>
  <c r="R313" i="24"/>
  <c r="R312" i="24"/>
  <c r="R311" i="24"/>
  <c r="R310" i="24"/>
  <c r="R309" i="24"/>
  <c r="R308" i="24"/>
  <c r="R307" i="24"/>
  <c r="R306" i="24"/>
  <c r="R305" i="24"/>
  <c r="R304" i="24"/>
  <c r="R303" i="24"/>
  <c r="R302" i="24"/>
  <c r="R301" i="24"/>
  <c r="R300" i="24"/>
  <c r="R299" i="24"/>
  <c r="R298" i="24"/>
  <c r="R297" i="24"/>
  <c r="R296" i="24"/>
  <c r="R295" i="24"/>
  <c r="R294" i="24"/>
  <c r="R293" i="24"/>
  <c r="R292" i="24"/>
  <c r="R291" i="24"/>
  <c r="R290" i="24"/>
  <c r="R289" i="24"/>
  <c r="R288" i="24"/>
  <c r="R287" i="24"/>
  <c r="R286" i="24"/>
  <c r="R285" i="24"/>
  <c r="R284" i="24"/>
  <c r="R283" i="24"/>
  <c r="R282" i="24"/>
  <c r="R281" i="24"/>
  <c r="R280" i="24"/>
  <c r="R279" i="24"/>
  <c r="R278" i="24"/>
  <c r="R277" i="24"/>
  <c r="R276" i="24"/>
  <c r="R275" i="24"/>
  <c r="R274" i="24"/>
  <c r="R273" i="24"/>
  <c r="R272" i="24"/>
  <c r="R271" i="24"/>
  <c r="R270" i="24"/>
  <c r="R269" i="24"/>
  <c r="R268" i="24"/>
  <c r="R267" i="24"/>
  <c r="R266" i="24"/>
  <c r="R265" i="24"/>
  <c r="R264" i="24"/>
  <c r="R263" i="24"/>
  <c r="R262" i="24"/>
  <c r="R261" i="24"/>
  <c r="R260" i="24"/>
  <c r="R259" i="24"/>
  <c r="R258" i="24"/>
  <c r="R257" i="24"/>
  <c r="R256" i="24"/>
  <c r="R255" i="24"/>
  <c r="R254" i="24"/>
  <c r="R253" i="24"/>
  <c r="R252" i="24"/>
  <c r="R251" i="24"/>
  <c r="R250" i="24"/>
  <c r="R249" i="24"/>
  <c r="R248" i="24"/>
  <c r="R247" i="24"/>
  <c r="R246" i="24"/>
  <c r="R245" i="24"/>
  <c r="R244" i="24"/>
  <c r="R243" i="24"/>
  <c r="R242" i="24"/>
  <c r="R241" i="24"/>
  <c r="R240" i="24"/>
  <c r="R239" i="24"/>
  <c r="R238" i="24"/>
  <c r="R237" i="24"/>
  <c r="R236" i="24"/>
  <c r="R235" i="24"/>
  <c r="R234" i="24"/>
  <c r="R233" i="24"/>
  <c r="R232" i="24"/>
  <c r="R231" i="24"/>
  <c r="R230" i="24"/>
  <c r="R229" i="24"/>
  <c r="R228" i="24"/>
  <c r="R227" i="24"/>
  <c r="R226" i="24"/>
  <c r="R225" i="24"/>
  <c r="R224" i="24"/>
  <c r="R223" i="24"/>
  <c r="R222" i="24"/>
  <c r="R221" i="24"/>
  <c r="R220" i="24"/>
  <c r="R219" i="24"/>
  <c r="R218" i="24"/>
  <c r="R217" i="24"/>
  <c r="R216" i="24"/>
  <c r="R215" i="24"/>
  <c r="R214" i="24"/>
  <c r="R213" i="24"/>
  <c r="R212" i="24"/>
  <c r="R211" i="24"/>
  <c r="R210" i="24"/>
  <c r="R209" i="24"/>
  <c r="R208" i="24"/>
  <c r="R207" i="24"/>
  <c r="R206" i="24"/>
  <c r="R205" i="24"/>
  <c r="R204" i="24"/>
  <c r="R203" i="24"/>
  <c r="R202" i="24"/>
  <c r="R201" i="24"/>
  <c r="R200" i="24"/>
  <c r="R199" i="24"/>
  <c r="R198" i="24"/>
  <c r="R197" i="24"/>
  <c r="R196" i="24"/>
  <c r="R195" i="24"/>
  <c r="R194" i="24"/>
  <c r="R193" i="24"/>
  <c r="R192" i="24"/>
  <c r="R191" i="24"/>
  <c r="R190" i="24"/>
  <c r="R189" i="24"/>
  <c r="R188" i="24"/>
  <c r="R187" i="24"/>
  <c r="R186" i="24"/>
  <c r="R185" i="24"/>
  <c r="R184" i="24"/>
  <c r="R183" i="24"/>
  <c r="R182" i="24"/>
  <c r="R181" i="24"/>
  <c r="R180" i="24"/>
  <c r="R179" i="24"/>
  <c r="R178" i="24"/>
  <c r="R177" i="24"/>
  <c r="R176" i="24"/>
  <c r="R175" i="24"/>
  <c r="R174" i="24"/>
  <c r="R173" i="24"/>
  <c r="R172" i="24"/>
  <c r="R171" i="24"/>
  <c r="R170" i="24"/>
  <c r="R169" i="24"/>
  <c r="R168" i="24"/>
  <c r="R167" i="24"/>
  <c r="R166" i="24"/>
  <c r="R165" i="24"/>
  <c r="R164" i="24"/>
  <c r="R163" i="24"/>
  <c r="R162" i="24"/>
  <c r="R161" i="24"/>
  <c r="R160" i="24"/>
  <c r="R159" i="24"/>
  <c r="R158" i="24"/>
  <c r="R157" i="24"/>
  <c r="R156" i="24"/>
  <c r="R155" i="24"/>
  <c r="R154" i="24"/>
  <c r="R153" i="24"/>
  <c r="R152" i="24"/>
  <c r="R151" i="24"/>
  <c r="R150" i="24"/>
  <c r="R149" i="24"/>
  <c r="R148" i="24"/>
  <c r="R147" i="24"/>
  <c r="R146" i="24"/>
  <c r="R145" i="24"/>
  <c r="R144" i="24"/>
  <c r="R143" i="24"/>
  <c r="R142" i="24"/>
  <c r="R141" i="24"/>
  <c r="R140" i="24"/>
  <c r="R139" i="24"/>
  <c r="R138" i="24"/>
  <c r="R137" i="24"/>
  <c r="R136" i="24"/>
  <c r="R135" i="24"/>
  <c r="R134" i="24"/>
  <c r="R133" i="24"/>
  <c r="R132" i="24"/>
  <c r="R131" i="24"/>
  <c r="R130" i="24"/>
  <c r="R129" i="24"/>
  <c r="R128" i="24"/>
  <c r="R127" i="24"/>
  <c r="R126" i="24"/>
  <c r="R125" i="24"/>
  <c r="R124" i="24"/>
  <c r="R123" i="24"/>
  <c r="R122" i="24"/>
  <c r="R121" i="24"/>
  <c r="R120" i="24"/>
  <c r="R119" i="24"/>
  <c r="R118" i="24"/>
  <c r="R117" i="24"/>
  <c r="R116" i="24"/>
  <c r="R115" i="24"/>
  <c r="R114" i="24"/>
  <c r="R113" i="24"/>
  <c r="R112" i="24"/>
  <c r="R111" i="24"/>
  <c r="R110" i="24"/>
  <c r="R109" i="24"/>
  <c r="R108" i="24"/>
  <c r="R107" i="24"/>
  <c r="R106" i="24"/>
  <c r="R105" i="24"/>
  <c r="R104" i="24"/>
  <c r="R103" i="24"/>
  <c r="R102" i="24"/>
  <c r="R101" i="24"/>
  <c r="R100" i="24"/>
  <c r="R99" i="24"/>
  <c r="R98" i="24"/>
  <c r="R97" i="24"/>
  <c r="R96" i="24"/>
  <c r="R95" i="24"/>
  <c r="R94" i="24"/>
  <c r="R93" i="24"/>
  <c r="R92" i="24"/>
  <c r="R91" i="24"/>
  <c r="R90" i="24"/>
  <c r="R89" i="24"/>
  <c r="R88" i="24"/>
  <c r="R87" i="24"/>
  <c r="R86" i="24"/>
  <c r="R85" i="24"/>
  <c r="R84" i="24"/>
  <c r="R83" i="24"/>
  <c r="R82" i="24"/>
  <c r="R81" i="24"/>
  <c r="R80" i="24"/>
  <c r="R79" i="24"/>
  <c r="R78" i="24"/>
  <c r="R77" i="24"/>
  <c r="R76" i="24"/>
  <c r="R75" i="24"/>
  <c r="R74" i="24"/>
  <c r="R73" i="24"/>
  <c r="R72" i="24"/>
  <c r="R71" i="24"/>
  <c r="R70" i="24"/>
  <c r="R69" i="24"/>
  <c r="R68" i="24"/>
  <c r="R67" i="24"/>
  <c r="R66" i="24"/>
  <c r="R65" i="24"/>
  <c r="R64" i="24"/>
  <c r="R63" i="24"/>
  <c r="R62" i="24"/>
  <c r="R61" i="24"/>
  <c r="R60" i="24"/>
  <c r="R59" i="24"/>
  <c r="R58" i="24"/>
  <c r="R57" i="24"/>
  <c r="R56" i="24"/>
  <c r="R55" i="24"/>
  <c r="R54" i="24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R39" i="24"/>
  <c r="R38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R4" i="24"/>
  <c r="R3" i="24"/>
  <c r="AB3" i="23"/>
  <c r="AB4" i="23"/>
  <c r="AB5" i="23"/>
  <c r="AB6" i="23"/>
  <c r="AB7" i="23"/>
  <c r="AB8" i="23"/>
  <c r="AB9" i="23"/>
  <c r="AB10" i="23"/>
  <c r="AB2" i="23"/>
  <c r="AB11" i="23"/>
  <c r="AB12" i="23"/>
  <c r="AB13" i="23"/>
  <c r="AB14" i="23"/>
  <c r="AB15" i="23"/>
  <c r="AB16" i="23"/>
  <c r="AB17" i="23"/>
  <c r="AB18" i="23"/>
  <c r="AB19" i="23"/>
  <c r="AB20" i="23"/>
  <c r="AB21" i="23"/>
  <c r="AB22" i="23"/>
  <c r="AB23" i="23"/>
  <c r="AB24" i="23"/>
  <c r="AB25" i="23"/>
  <c r="AB26" i="23"/>
  <c r="AB27" i="23"/>
  <c r="AB28" i="23"/>
  <c r="AB29" i="23"/>
  <c r="AB30" i="23"/>
  <c r="AB31" i="23"/>
  <c r="AB32" i="23"/>
  <c r="AB33" i="23"/>
  <c r="AB34" i="23"/>
  <c r="AB35" i="23"/>
  <c r="AB36" i="23"/>
  <c r="AB37" i="23"/>
  <c r="AB38" i="23"/>
  <c r="AB39" i="23"/>
  <c r="AB40" i="23"/>
  <c r="AB41" i="23"/>
  <c r="AB42" i="23"/>
  <c r="AB43" i="23"/>
  <c r="AB44" i="23"/>
  <c r="AB45" i="23"/>
  <c r="AB46" i="23"/>
  <c r="AB47" i="23"/>
  <c r="AB48" i="23"/>
  <c r="AB49" i="23"/>
  <c r="AB50" i="23"/>
  <c r="AB51" i="23"/>
  <c r="AB52" i="23"/>
  <c r="AB53" i="23"/>
  <c r="AB54" i="23"/>
  <c r="AB55" i="23"/>
  <c r="AB56" i="23"/>
  <c r="AB57" i="23"/>
  <c r="AB58" i="23"/>
  <c r="AB59" i="23"/>
  <c r="AB60" i="23"/>
  <c r="AB61" i="23"/>
  <c r="AB62" i="23"/>
  <c r="AB63" i="23"/>
  <c r="AB64" i="23"/>
  <c r="AB65" i="23"/>
  <c r="AB66" i="23"/>
  <c r="AB67" i="23"/>
  <c r="AB68" i="23"/>
  <c r="AB69" i="23"/>
  <c r="AB70" i="23"/>
  <c r="AB71" i="23"/>
  <c r="AB72" i="23"/>
  <c r="AB73" i="23"/>
  <c r="AB74" i="23"/>
  <c r="AB75" i="23"/>
  <c r="AB76" i="23"/>
  <c r="AB77" i="23"/>
  <c r="AB78" i="23"/>
  <c r="AB79" i="23"/>
  <c r="AB80" i="23"/>
  <c r="AB81" i="23"/>
  <c r="AB82" i="23"/>
  <c r="AB83" i="23"/>
  <c r="AB84" i="23"/>
  <c r="AB85" i="23"/>
  <c r="AB86" i="23"/>
  <c r="AB87" i="23"/>
  <c r="AB88" i="23"/>
  <c r="AB89" i="23"/>
  <c r="AB90" i="23"/>
  <c r="AB91" i="23"/>
  <c r="AB92" i="23"/>
  <c r="AB93" i="23"/>
  <c r="AB94" i="23"/>
  <c r="AB95" i="23"/>
  <c r="AB96" i="23"/>
  <c r="AB97" i="23"/>
  <c r="AB98" i="23"/>
  <c r="AB99" i="23"/>
  <c r="AB100" i="23"/>
  <c r="AB101" i="23"/>
  <c r="AB102" i="23"/>
  <c r="AB103" i="23"/>
  <c r="AB104" i="23"/>
  <c r="AB105" i="23"/>
  <c r="AB106" i="23"/>
  <c r="AB107" i="23"/>
  <c r="AB108" i="23"/>
  <c r="AB109" i="23"/>
  <c r="AB110" i="23"/>
  <c r="AB111" i="23"/>
  <c r="AB112" i="23"/>
  <c r="AB113" i="23"/>
  <c r="AB114" i="23"/>
  <c r="AB115" i="23"/>
  <c r="AB116" i="23"/>
  <c r="AB117" i="23"/>
  <c r="AB118" i="23"/>
  <c r="AB119" i="23"/>
  <c r="AB120" i="23"/>
  <c r="AB121" i="23"/>
  <c r="AB122" i="23"/>
  <c r="AB123" i="23"/>
  <c r="AB124" i="23"/>
  <c r="AB125" i="23"/>
  <c r="AB126" i="23"/>
  <c r="AB127" i="23"/>
  <c r="X57" i="15"/>
  <c r="X58" i="15"/>
  <c r="X61" i="15"/>
  <c r="X62" i="15"/>
  <c r="X219" i="15"/>
  <c r="X220" i="15"/>
  <c r="X221" i="15"/>
  <c r="X222" i="15"/>
  <c r="X549" i="15"/>
  <c r="X587" i="15"/>
  <c r="X691" i="15"/>
  <c r="X696" i="15"/>
  <c r="X713" i="15"/>
  <c r="Y549" i="15"/>
  <c r="Y587" i="15"/>
  <c r="Y688" i="15"/>
  <c r="Y691" i="15"/>
  <c r="Y696" i="15"/>
  <c r="Y713" i="15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U182" i="15"/>
  <c r="U183" i="15"/>
  <c r="U184" i="15"/>
  <c r="U185" i="15"/>
  <c r="U186" i="15"/>
  <c r="U187" i="15"/>
  <c r="U188" i="15"/>
  <c r="U189" i="15"/>
  <c r="U190" i="15"/>
  <c r="U191" i="15"/>
  <c r="U192" i="15"/>
  <c r="U193" i="15"/>
  <c r="U194" i="15"/>
  <c r="U195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08" i="15"/>
  <c r="U209" i="15"/>
  <c r="U210" i="15"/>
  <c r="U211" i="15"/>
  <c r="U212" i="15"/>
  <c r="U213" i="15"/>
  <c r="U214" i="15"/>
  <c r="U215" i="15"/>
  <c r="U216" i="15"/>
  <c r="U217" i="15"/>
  <c r="U218" i="15"/>
  <c r="U219" i="15"/>
  <c r="U220" i="15"/>
  <c r="U221" i="15"/>
  <c r="U222" i="15"/>
  <c r="U223" i="15"/>
  <c r="U224" i="15"/>
  <c r="U225" i="15"/>
  <c r="U226" i="15"/>
  <c r="U227" i="15"/>
  <c r="U228" i="15"/>
  <c r="U229" i="15"/>
  <c r="U230" i="15"/>
  <c r="U231" i="15"/>
  <c r="U232" i="15"/>
  <c r="U233" i="15"/>
  <c r="U234" i="15"/>
  <c r="U235" i="15"/>
  <c r="U236" i="15"/>
  <c r="U237" i="15"/>
  <c r="U238" i="15"/>
  <c r="U239" i="15"/>
  <c r="U240" i="15"/>
  <c r="U241" i="15"/>
  <c r="U242" i="15"/>
  <c r="U243" i="15"/>
  <c r="U244" i="15"/>
  <c r="U245" i="15"/>
  <c r="U246" i="15"/>
  <c r="U247" i="15"/>
  <c r="U248" i="15"/>
  <c r="U249" i="15"/>
  <c r="U250" i="15"/>
  <c r="U251" i="15"/>
  <c r="U252" i="15"/>
  <c r="U253" i="15"/>
  <c r="U254" i="15"/>
  <c r="U255" i="15"/>
  <c r="U256" i="15"/>
  <c r="U257" i="15"/>
  <c r="U258" i="15"/>
  <c r="U259" i="15"/>
  <c r="U260" i="15"/>
  <c r="U261" i="15"/>
  <c r="U262" i="15"/>
  <c r="U263" i="15"/>
  <c r="U264" i="15"/>
  <c r="U265" i="15"/>
  <c r="U266" i="15"/>
  <c r="U267" i="15"/>
  <c r="U268" i="15"/>
  <c r="U269" i="15"/>
  <c r="U270" i="15"/>
  <c r="U271" i="15"/>
  <c r="U272" i="15"/>
  <c r="U273" i="15"/>
  <c r="U274" i="15"/>
  <c r="U275" i="15"/>
  <c r="U276" i="15"/>
  <c r="U277" i="15"/>
  <c r="U278" i="15"/>
  <c r="U279" i="15"/>
  <c r="U280" i="15"/>
  <c r="U281" i="15"/>
  <c r="U282" i="15"/>
  <c r="U283" i="15"/>
  <c r="U284" i="15"/>
  <c r="U285" i="15"/>
  <c r="U286" i="15"/>
  <c r="U287" i="15"/>
  <c r="U288" i="15"/>
  <c r="U289" i="15"/>
  <c r="U290" i="15"/>
  <c r="U291" i="15"/>
  <c r="U292" i="15"/>
  <c r="U293" i="15"/>
  <c r="U294" i="15"/>
  <c r="U295" i="15"/>
  <c r="U296" i="15"/>
  <c r="U297" i="15"/>
  <c r="U298" i="15"/>
  <c r="U299" i="15"/>
  <c r="U300" i="15"/>
  <c r="U301" i="15"/>
  <c r="U302" i="15"/>
  <c r="U303" i="15"/>
  <c r="U304" i="15"/>
  <c r="U305" i="15"/>
  <c r="U306" i="15"/>
  <c r="U307" i="15"/>
  <c r="U308" i="15"/>
  <c r="U309" i="15"/>
  <c r="U310" i="15"/>
  <c r="U311" i="15"/>
  <c r="U312" i="15"/>
  <c r="U313" i="15"/>
  <c r="U314" i="15"/>
  <c r="U315" i="15"/>
  <c r="U316" i="15"/>
  <c r="U317" i="15"/>
  <c r="U318" i="15"/>
  <c r="U319" i="15"/>
  <c r="U320" i="15"/>
  <c r="U321" i="15"/>
  <c r="U322" i="15"/>
  <c r="U323" i="15"/>
  <c r="U324" i="15"/>
  <c r="U325" i="15"/>
  <c r="U326" i="15"/>
  <c r="U327" i="15"/>
  <c r="U328" i="15"/>
  <c r="U329" i="15"/>
  <c r="U330" i="15"/>
  <c r="U331" i="15"/>
  <c r="U332" i="15"/>
  <c r="U333" i="15"/>
  <c r="U334" i="15"/>
  <c r="U335" i="15"/>
  <c r="U336" i="15"/>
  <c r="U337" i="15"/>
  <c r="U338" i="15"/>
  <c r="U339" i="15"/>
  <c r="U340" i="15"/>
  <c r="U341" i="15"/>
  <c r="U342" i="15"/>
  <c r="U343" i="15"/>
  <c r="U344" i="15"/>
  <c r="U345" i="15"/>
  <c r="U346" i="15"/>
  <c r="U347" i="15"/>
  <c r="U348" i="15"/>
  <c r="U349" i="15"/>
  <c r="U350" i="15"/>
  <c r="U351" i="15"/>
  <c r="U352" i="15"/>
  <c r="U353" i="15"/>
  <c r="U354" i="15"/>
  <c r="U355" i="15"/>
  <c r="U356" i="15"/>
  <c r="U357" i="15"/>
  <c r="U358" i="15"/>
  <c r="U359" i="15"/>
  <c r="U360" i="15"/>
  <c r="U361" i="15"/>
  <c r="U362" i="15"/>
  <c r="U363" i="15"/>
  <c r="U364" i="15"/>
  <c r="U365" i="15"/>
  <c r="U366" i="15"/>
  <c r="U367" i="15"/>
  <c r="U368" i="15"/>
  <c r="U369" i="15"/>
  <c r="U370" i="15"/>
  <c r="U371" i="15"/>
  <c r="U372" i="15"/>
  <c r="U373" i="15"/>
  <c r="U374" i="15"/>
  <c r="U375" i="15"/>
  <c r="U376" i="15"/>
  <c r="U377" i="15"/>
  <c r="U378" i="15"/>
  <c r="U379" i="15"/>
  <c r="U380" i="15"/>
  <c r="U381" i="15"/>
  <c r="U382" i="15"/>
  <c r="U383" i="15"/>
  <c r="U384" i="15"/>
  <c r="U385" i="15"/>
  <c r="U386" i="15"/>
  <c r="U387" i="15"/>
  <c r="U388" i="15"/>
  <c r="U389" i="15"/>
  <c r="U390" i="15"/>
  <c r="U391" i="15"/>
  <c r="U392" i="15"/>
  <c r="U393" i="15"/>
  <c r="U394" i="15"/>
  <c r="U395" i="15"/>
  <c r="U396" i="15"/>
  <c r="U397" i="15"/>
  <c r="U398" i="15"/>
  <c r="U399" i="15"/>
  <c r="U400" i="15"/>
  <c r="U401" i="15"/>
  <c r="U402" i="15"/>
  <c r="U403" i="15"/>
  <c r="U404" i="15"/>
  <c r="U405" i="15"/>
  <c r="U406" i="15"/>
  <c r="U407" i="15"/>
  <c r="U408" i="15"/>
  <c r="U409" i="15"/>
  <c r="U410" i="15"/>
  <c r="U411" i="15"/>
  <c r="U412" i="15"/>
  <c r="U413" i="15"/>
  <c r="U414" i="15"/>
  <c r="U415" i="15"/>
  <c r="U416" i="15"/>
  <c r="U417" i="15"/>
  <c r="U418" i="15"/>
  <c r="U419" i="15"/>
  <c r="U420" i="15"/>
  <c r="U421" i="15"/>
  <c r="U422" i="15"/>
  <c r="U423" i="15"/>
  <c r="U424" i="15"/>
  <c r="U425" i="15"/>
  <c r="U426" i="15"/>
  <c r="U427" i="15"/>
  <c r="U428" i="15"/>
  <c r="U429" i="15"/>
  <c r="U430" i="15"/>
  <c r="U431" i="15"/>
  <c r="U432" i="15"/>
  <c r="U433" i="15"/>
  <c r="U434" i="15"/>
  <c r="U435" i="15"/>
  <c r="U436" i="15"/>
  <c r="U437" i="15"/>
  <c r="U438" i="15"/>
  <c r="U439" i="15"/>
  <c r="U440" i="15"/>
  <c r="U441" i="15"/>
  <c r="U442" i="15"/>
  <c r="U443" i="15"/>
  <c r="U444" i="15"/>
  <c r="U445" i="15"/>
  <c r="U446" i="15"/>
  <c r="U447" i="15"/>
  <c r="U448" i="15"/>
  <c r="U449" i="15"/>
  <c r="U450" i="15"/>
  <c r="U451" i="15"/>
  <c r="U452" i="15"/>
  <c r="U453" i="15"/>
  <c r="U454" i="15"/>
  <c r="U455" i="15"/>
  <c r="U456" i="15"/>
  <c r="U457" i="15"/>
  <c r="U458" i="15"/>
  <c r="U459" i="15"/>
  <c r="U460" i="15"/>
  <c r="U461" i="15"/>
  <c r="U462" i="15"/>
  <c r="U463" i="15"/>
  <c r="U464" i="15"/>
  <c r="U465" i="15"/>
  <c r="U466" i="15"/>
  <c r="U467" i="15"/>
  <c r="U468" i="15"/>
  <c r="U469" i="15"/>
  <c r="U470" i="15"/>
  <c r="U471" i="15"/>
  <c r="U472" i="15"/>
  <c r="U473" i="15"/>
  <c r="U474" i="15"/>
  <c r="U475" i="15"/>
  <c r="U476" i="15"/>
  <c r="U477" i="15"/>
  <c r="U478" i="15"/>
  <c r="U479" i="15"/>
  <c r="U480" i="15"/>
  <c r="U481" i="15"/>
  <c r="U482" i="15"/>
  <c r="U483" i="15"/>
  <c r="U484" i="15"/>
  <c r="U485" i="15"/>
  <c r="U486" i="15"/>
  <c r="U487" i="15"/>
  <c r="U488" i="15"/>
  <c r="U489" i="15"/>
  <c r="U490" i="15"/>
  <c r="U491" i="15"/>
  <c r="U492" i="15"/>
  <c r="U493" i="15"/>
  <c r="U494" i="15"/>
  <c r="U495" i="15"/>
  <c r="U496" i="15"/>
  <c r="U497" i="15"/>
  <c r="U498" i="15"/>
  <c r="U499" i="15"/>
  <c r="U500" i="15"/>
  <c r="U501" i="15"/>
  <c r="U502" i="15"/>
  <c r="U503" i="15"/>
  <c r="U504" i="15"/>
  <c r="U505" i="15"/>
  <c r="U506" i="15"/>
  <c r="U507" i="15"/>
  <c r="U508" i="15"/>
  <c r="U509" i="15"/>
  <c r="U510" i="15"/>
  <c r="U511" i="15"/>
  <c r="U512" i="15"/>
  <c r="U513" i="15"/>
  <c r="U514" i="15"/>
  <c r="U515" i="15"/>
  <c r="U516" i="15"/>
  <c r="U517" i="15"/>
  <c r="U518" i="15"/>
  <c r="U519" i="15"/>
  <c r="U520" i="15"/>
  <c r="U521" i="15"/>
  <c r="U522" i="15"/>
  <c r="U523" i="15"/>
  <c r="U524" i="15"/>
  <c r="U525" i="15"/>
  <c r="U526" i="15"/>
  <c r="U527" i="15"/>
  <c r="U528" i="15"/>
  <c r="U529" i="15"/>
  <c r="U530" i="15"/>
  <c r="U531" i="15"/>
  <c r="U532" i="15"/>
  <c r="U533" i="15"/>
  <c r="U534" i="15"/>
  <c r="U535" i="15"/>
  <c r="U536" i="15"/>
  <c r="U537" i="15"/>
  <c r="U538" i="15"/>
  <c r="U539" i="15"/>
  <c r="U540" i="15"/>
  <c r="U541" i="15"/>
  <c r="U542" i="15"/>
  <c r="U543" i="15"/>
  <c r="U544" i="15"/>
  <c r="U545" i="15"/>
  <c r="U546" i="15"/>
  <c r="U547" i="15"/>
  <c r="U548" i="15"/>
  <c r="U549" i="15"/>
  <c r="U550" i="15"/>
  <c r="U551" i="15"/>
  <c r="U552" i="15"/>
  <c r="U553" i="15"/>
  <c r="U554" i="15"/>
  <c r="U555" i="15"/>
  <c r="U556" i="15"/>
  <c r="U557" i="15"/>
  <c r="U558" i="15"/>
  <c r="U559" i="15"/>
  <c r="U560" i="15"/>
  <c r="U561" i="15"/>
  <c r="U562" i="15"/>
  <c r="U563" i="15"/>
  <c r="U564" i="15"/>
  <c r="U565" i="15"/>
  <c r="U566" i="15"/>
  <c r="U567" i="15"/>
  <c r="U568" i="15"/>
  <c r="U569" i="15"/>
  <c r="U570" i="15"/>
  <c r="U571" i="15"/>
  <c r="U572" i="15"/>
  <c r="U573" i="15"/>
  <c r="U574" i="15"/>
  <c r="U575" i="15"/>
  <c r="U576" i="15"/>
  <c r="U577" i="15"/>
  <c r="U578" i="15"/>
  <c r="U579" i="15"/>
  <c r="U580" i="15"/>
  <c r="U581" i="15"/>
  <c r="U582" i="15"/>
  <c r="U583" i="15"/>
  <c r="U584" i="15"/>
  <c r="U585" i="15"/>
  <c r="U586" i="15"/>
  <c r="U587" i="15"/>
  <c r="U588" i="15"/>
  <c r="U589" i="15"/>
  <c r="U590" i="15"/>
  <c r="U591" i="15"/>
  <c r="U592" i="15"/>
  <c r="U593" i="15"/>
  <c r="U594" i="15"/>
  <c r="U595" i="15"/>
  <c r="U596" i="15"/>
  <c r="U597" i="15"/>
  <c r="U598" i="15"/>
  <c r="U599" i="15"/>
  <c r="U600" i="15"/>
  <c r="U601" i="15"/>
  <c r="U602" i="15"/>
  <c r="U603" i="15"/>
  <c r="U604" i="15"/>
  <c r="U605" i="15"/>
  <c r="U606" i="15"/>
  <c r="U607" i="15"/>
  <c r="U608" i="15"/>
  <c r="U609" i="15"/>
  <c r="U610" i="15"/>
  <c r="U611" i="15"/>
  <c r="U612" i="15"/>
  <c r="U613" i="15"/>
  <c r="U614" i="15"/>
  <c r="U615" i="15"/>
  <c r="U616" i="15"/>
  <c r="U617" i="15"/>
  <c r="U618" i="15"/>
  <c r="U619" i="15"/>
  <c r="U620" i="15"/>
  <c r="U621" i="15"/>
  <c r="U622" i="15"/>
  <c r="U623" i="15"/>
  <c r="U624" i="15"/>
  <c r="U625" i="15"/>
  <c r="U626" i="15"/>
  <c r="U627" i="15"/>
  <c r="U628" i="15"/>
  <c r="U629" i="15"/>
  <c r="U630" i="15"/>
  <c r="U631" i="15"/>
  <c r="U632" i="15"/>
  <c r="U633" i="15"/>
  <c r="U634" i="15"/>
  <c r="U635" i="15"/>
  <c r="U636" i="15"/>
  <c r="U637" i="15"/>
  <c r="U638" i="15"/>
  <c r="U639" i="15"/>
  <c r="U640" i="15"/>
  <c r="U641" i="15"/>
  <c r="U642" i="15"/>
  <c r="U643" i="15"/>
  <c r="U644" i="15"/>
  <c r="U645" i="15"/>
  <c r="U646" i="15"/>
  <c r="U647" i="15"/>
  <c r="U648" i="15"/>
  <c r="U649" i="15"/>
  <c r="U650" i="15"/>
  <c r="U651" i="15"/>
  <c r="U652" i="15"/>
  <c r="U653" i="15"/>
  <c r="U654" i="15"/>
  <c r="U655" i="15"/>
  <c r="U656" i="15"/>
  <c r="U657" i="15"/>
  <c r="U658" i="15"/>
  <c r="U659" i="15"/>
  <c r="U660" i="15"/>
  <c r="U661" i="15"/>
  <c r="U662" i="15"/>
  <c r="U663" i="15"/>
  <c r="U664" i="15"/>
  <c r="U665" i="15"/>
  <c r="U666" i="15"/>
  <c r="U667" i="15"/>
  <c r="U668" i="15"/>
  <c r="U669" i="15"/>
  <c r="U670" i="15"/>
  <c r="U671" i="15"/>
  <c r="U672" i="15"/>
  <c r="U673" i="15"/>
  <c r="U674" i="15"/>
  <c r="U675" i="15"/>
  <c r="U676" i="15"/>
  <c r="U677" i="15"/>
  <c r="U678" i="15"/>
  <c r="U679" i="15"/>
  <c r="U680" i="15"/>
  <c r="U681" i="15"/>
  <c r="U682" i="15"/>
  <c r="U683" i="15"/>
  <c r="U684" i="15"/>
  <c r="U685" i="15"/>
  <c r="U686" i="15"/>
  <c r="U687" i="15"/>
  <c r="U688" i="15"/>
  <c r="U689" i="15"/>
  <c r="U690" i="15"/>
  <c r="U691" i="15"/>
  <c r="U692" i="15"/>
  <c r="U693" i="15"/>
  <c r="U694" i="15"/>
  <c r="U695" i="15"/>
  <c r="U696" i="15"/>
  <c r="U697" i="15"/>
  <c r="U698" i="15"/>
  <c r="U699" i="15"/>
  <c r="U700" i="15"/>
  <c r="U701" i="15"/>
  <c r="U702" i="15"/>
  <c r="U703" i="15"/>
  <c r="U704" i="15"/>
  <c r="U705" i="15"/>
  <c r="U706" i="15"/>
  <c r="U707" i="15"/>
  <c r="U708" i="15"/>
  <c r="U709" i="15"/>
  <c r="U710" i="15"/>
  <c r="U711" i="15"/>
  <c r="U712" i="15"/>
  <c r="U713" i="15"/>
  <c r="U714" i="15"/>
  <c r="U715" i="15"/>
  <c r="U2" i="15"/>
  <c r="Q549" i="23"/>
  <c r="Q2" i="23"/>
  <c r="Q3" i="23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Z18" i="23" s="1"/>
  <c r="Q19" i="23"/>
  <c r="Z19" i="23" s="1"/>
  <c r="Q20" i="23"/>
  <c r="Z20" i="23" s="1"/>
  <c r="Q21" i="23"/>
  <c r="Z21" i="23" s="1"/>
  <c r="Q22" i="23"/>
  <c r="Z22" i="23" s="1"/>
  <c r="Q23" i="23"/>
  <c r="Z23" i="23" s="1"/>
  <c r="Q24" i="23"/>
  <c r="Z24" i="23" s="1"/>
  <c r="Q25" i="23"/>
  <c r="Z25" i="23" s="1"/>
  <c r="Q26" i="23"/>
  <c r="Z26" i="23" s="1"/>
  <c r="Q27" i="23"/>
  <c r="Z27" i="23" s="1"/>
  <c r="Q28" i="23"/>
  <c r="Z28" i="23" s="1"/>
  <c r="Q29" i="23"/>
  <c r="Z29" i="23" s="1"/>
  <c r="Q30" i="23"/>
  <c r="Z30" i="23" s="1"/>
  <c r="Q31" i="23"/>
  <c r="Z31" i="23" s="1"/>
  <c r="Q32" i="23"/>
  <c r="Z32" i="23" s="1"/>
  <c r="Q33" i="23"/>
  <c r="Z33" i="23" s="1"/>
  <c r="Q34" i="23"/>
  <c r="Z34" i="23" s="1"/>
  <c r="Q35" i="23"/>
  <c r="Z35" i="23" s="1"/>
  <c r="Q36" i="23"/>
  <c r="Z36" i="23" s="1"/>
  <c r="Q37" i="23"/>
  <c r="Z37" i="23" s="1"/>
  <c r="Q38" i="23"/>
  <c r="Z38" i="23" s="1"/>
  <c r="Q39" i="23"/>
  <c r="Z39" i="23" s="1"/>
  <c r="Q40" i="23"/>
  <c r="Z40" i="23" s="1"/>
  <c r="Q41" i="23"/>
  <c r="Z41" i="23" s="1"/>
  <c r="Q42" i="23"/>
  <c r="Z42" i="23" s="1"/>
  <c r="Q43" i="23"/>
  <c r="Z43" i="23" s="1"/>
  <c r="Q44" i="23"/>
  <c r="Z44" i="23" s="1"/>
  <c r="Q45" i="23"/>
  <c r="Z45" i="23" s="1"/>
  <c r="Q46" i="23"/>
  <c r="Z46" i="23" s="1"/>
  <c r="Q47" i="23"/>
  <c r="Z47" i="23" s="1"/>
  <c r="Q48" i="23"/>
  <c r="Z48" i="23" s="1"/>
  <c r="Q49" i="23"/>
  <c r="Z49" i="23" s="1"/>
  <c r="Q50" i="23"/>
  <c r="Z50" i="23" s="1"/>
  <c r="Q51" i="23"/>
  <c r="Z51" i="23" s="1"/>
  <c r="Q52" i="23"/>
  <c r="Z52" i="23" s="1"/>
  <c r="Q53" i="23"/>
  <c r="Z53" i="23" s="1"/>
  <c r="Q54" i="23"/>
  <c r="Z54" i="23" s="1"/>
  <c r="Q55" i="23"/>
  <c r="Z55" i="23" s="1"/>
  <c r="Q56" i="23"/>
  <c r="Z56" i="23" s="1"/>
  <c r="Q57" i="23"/>
  <c r="Z57" i="23" s="1"/>
  <c r="Q58" i="23"/>
  <c r="Z58" i="23" s="1"/>
  <c r="Q59" i="23"/>
  <c r="Z59" i="23" s="1"/>
  <c r="Q60" i="23"/>
  <c r="Z60" i="23" s="1"/>
  <c r="Q61" i="23"/>
  <c r="Z61" i="23" s="1"/>
  <c r="Q62" i="23"/>
  <c r="Z62" i="23" s="1"/>
  <c r="Q63" i="23"/>
  <c r="Z63" i="23" s="1"/>
  <c r="Q64" i="23"/>
  <c r="Z64" i="23" s="1"/>
  <c r="Q65" i="23"/>
  <c r="Z65" i="23" s="1"/>
  <c r="Q66" i="23"/>
  <c r="Z66" i="23" s="1"/>
  <c r="Q67" i="23"/>
  <c r="Z67" i="23" s="1"/>
  <c r="Q68" i="23"/>
  <c r="Z68" i="23" s="1"/>
  <c r="Q69" i="23"/>
  <c r="Z69" i="23" s="1"/>
  <c r="Q70" i="23"/>
  <c r="Z70" i="23" s="1"/>
  <c r="Q71" i="23"/>
  <c r="Z71" i="23" s="1"/>
  <c r="Q72" i="23"/>
  <c r="Z72" i="23" s="1"/>
  <c r="Q73" i="23"/>
  <c r="Z73" i="23" s="1"/>
  <c r="Q74" i="23"/>
  <c r="Z74" i="23" s="1"/>
  <c r="Q75" i="23"/>
  <c r="Z75" i="23" s="1"/>
  <c r="Q76" i="23"/>
  <c r="Z76" i="23" s="1"/>
  <c r="Q77" i="23"/>
  <c r="Z77" i="23" s="1"/>
  <c r="Q78" i="23"/>
  <c r="Z78" i="23" s="1"/>
  <c r="Q79" i="23"/>
  <c r="Z79" i="23" s="1"/>
  <c r="Q80" i="23"/>
  <c r="Z80" i="23" s="1"/>
  <c r="Q81" i="23"/>
  <c r="Z81" i="23" s="1"/>
  <c r="Q82" i="23"/>
  <c r="Z82" i="23" s="1"/>
  <c r="Q83" i="23"/>
  <c r="Q84" i="23"/>
  <c r="Q85" i="23"/>
  <c r="Q86" i="23"/>
  <c r="Q87" i="23"/>
  <c r="Q88" i="23"/>
  <c r="Q89" i="23"/>
  <c r="Q90" i="23"/>
  <c r="Q91" i="23"/>
  <c r="Q92" i="23"/>
  <c r="Q93" i="23"/>
  <c r="Q94" i="23"/>
  <c r="Q95" i="23"/>
  <c r="Q96" i="23"/>
  <c r="Q97" i="23"/>
  <c r="Q98" i="23"/>
  <c r="Q99" i="23"/>
  <c r="Q100" i="23"/>
  <c r="Q101" i="23"/>
  <c r="Q102" i="23"/>
  <c r="Q103" i="23"/>
  <c r="Q104" i="23"/>
  <c r="Q105" i="23"/>
  <c r="Q106" i="23"/>
  <c r="Q107" i="23"/>
  <c r="Q108" i="23"/>
  <c r="Q109" i="23"/>
  <c r="Q110" i="23"/>
  <c r="Q111" i="23"/>
  <c r="Z111" i="23" s="1"/>
  <c r="Q112" i="23"/>
  <c r="Z112" i="23" s="1"/>
  <c r="Q113" i="23"/>
  <c r="Z113" i="23" s="1"/>
  <c r="Q114" i="23"/>
  <c r="Z114" i="23" s="1"/>
  <c r="Q115" i="23"/>
  <c r="Z115" i="23" s="1"/>
  <c r="Q116" i="23"/>
  <c r="Z116" i="23" s="1"/>
  <c r="Q117" i="23"/>
  <c r="Q118" i="23"/>
  <c r="Q119" i="23"/>
  <c r="Q120" i="23"/>
  <c r="Q121" i="23"/>
  <c r="Q122" i="23"/>
  <c r="Q123" i="23"/>
  <c r="Q124" i="23"/>
  <c r="Q125" i="23"/>
  <c r="Q126" i="23"/>
  <c r="Q127" i="23"/>
  <c r="Q775" i="23"/>
  <c r="N775" i="23"/>
  <c r="Q774" i="23"/>
  <c r="N774" i="23"/>
  <c r="Q773" i="23"/>
  <c r="N773" i="23"/>
  <c r="Q772" i="23"/>
  <c r="N772" i="23"/>
  <c r="Q771" i="23"/>
  <c r="N771" i="23"/>
  <c r="Q770" i="23"/>
  <c r="N770" i="23"/>
  <c r="Q769" i="23"/>
  <c r="N769" i="23"/>
  <c r="Q768" i="23"/>
  <c r="N768" i="23"/>
  <c r="Q767" i="23"/>
  <c r="N767" i="23"/>
  <c r="Q766" i="23"/>
  <c r="N766" i="23"/>
  <c r="Q765" i="23"/>
  <c r="N765" i="23"/>
  <c r="Q764" i="23"/>
  <c r="N764" i="23"/>
  <c r="Q763" i="23"/>
  <c r="N763" i="23"/>
  <c r="Q762" i="23"/>
  <c r="N762" i="23"/>
  <c r="Q761" i="23"/>
  <c r="N761" i="23"/>
  <c r="Q760" i="23"/>
  <c r="N760" i="23"/>
  <c r="Q759" i="23"/>
  <c r="N759" i="23"/>
  <c r="Q758" i="23"/>
  <c r="N758" i="23"/>
  <c r="Q757" i="23"/>
  <c r="N757" i="23"/>
  <c r="Q756" i="23"/>
  <c r="N756" i="23"/>
  <c r="Q755" i="23"/>
  <c r="N755" i="23"/>
  <c r="Q754" i="23"/>
  <c r="N754" i="23"/>
  <c r="Q753" i="23"/>
  <c r="N753" i="23"/>
  <c r="Q752" i="23"/>
  <c r="N752" i="23"/>
  <c r="Q751" i="23"/>
  <c r="N751" i="23"/>
  <c r="Q750" i="23"/>
  <c r="N750" i="23"/>
  <c r="Q749" i="23"/>
  <c r="N749" i="23"/>
  <c r="Q748" i="23"/>
  <c r="N748" i="23"/>
  <c r="Q747" i="23"/>
  <c r="N747" i="23"/>
  <c r="Q746" i="23"/>
  <c r="N746" i="23"/>
  <c r="Q745" i="23"/>
  <c r="N745" i="23"/>
  <c r="Q744" i="23"/>
  <c r="N744" i="23"/>
  <c r="Q743" i="23"/>
  <c r="N743" i="23"/>
  <c r="Q742" i="23"/>
  <c r="N742" i="23"/>
  <c r="Q741" i="23"/>
  <c r="N741" i="23"/>
  <c r="Q740" i="23"/>
  <c r="N740" i="23"/>
  <c r="Q739" i="23"/>
  <c r="N739" i="23"/>
  <c r="Q738" i="23"/>
  <c r="N738" i="23"/>
  <c r="Q737" i="23"/>
  <c r="N737" i="23"/>
  <c r="Q736" i="23"/>
  <c r="N736" i="23"/>
  <c r="Q735" i="23"/>
  <c r="N735" i="23"/>
  <c r="Q734" i="23"/>
  <c r="N734" i="23"/>
  <c r="Q733" i="23"/>
  <c r="N733" i="23"/>
  <c r="Q732" i="23"/>
  <c r="N732" i="23"/>
  <c r="Q731" i="23"/>
  <c r="N731" i="23"/>
  <c r="Q730" i="23"/>
  <c r="N730" i="23"/>
  <c r="Q729" i="23"/>
  <c r="N729" i="23"/>
  <c r="Q728" i="23"/>
  <c r="N728" i="23"/>
  <c r="Q727" i="23"/>
  <c r="N727" i="23"/>
  <c r="Q726" i="23"/>
  <c r="N726" i="23"/>
  <c r="Q725" i="23"/>
  <c r="N725" i="23"/>
  <c r="Q724" i="23"/>
  <c r="N724" i="23"/>
  <c r="Q723" i="23"/>
  <c r="N723" i="23"/>
  <c r="Q722" i="23"/>
  <c r="N722" i="23"/>
  <c r="Q721" i="23"/>
  <c r="N721" i="23"/>
  <c r="Q720" i="23"/>
  <c r="N720" i="23"/>
  <c r="Q719" i="23"/>
  <c r="N719" i="23"/>
  <c r="Q718" i="23"/>
  <c r="N718" i="23"/>
  <c r="Q717" i="23"/>
  <c r="N717" i="23"/>
  <c r="Q716" i="23"/>
  <c r="N716" i="23"/>
  <c r="Q715" i="23"/>
  <c r="N715" i="23"/>
  <c r="Q714" i="23"/>
  <c r="N714" i="23"/>
  <c r="Q713" i="23"/>
  <c r="N713" i="23"/>
  <c r="Q712" i="23"/>
  <c r="N712" i="23"/>
  <c r="Q711" i="23"/>
  <c r="N711" i="23"/>
  <c r="Q710" i="23"/>
  <c r="N710" i="23"/>
  <c r="Q709" i="23"/>
  <c r="N709" i="23"/>
  <c r="Q708" i="23"/>
  <c r="N708" i="23"/>
  <c r="Q707" i="23"/>
  <c r="N707" i="23"/>
  <c r="Q706" i="23"/>
  <c r="N706" i="23"/>
  <c r="Q705" i="23"/>
  <c r="N705" i="23"/>
  <c r="Q704" i="23"/>
  <c r="N704" i="23"/>
  <c r="Q703" i="23"/>
  <c r="N703" i="23"/>
  <c r="Q702" i="23"/>
  <c r="N702" i="23"/>
  <c r="Q701" i="23"/>
  <c r="N701" i="23"/>
  <c r="Q700" i="23"/>
  <c r="N700" i="23"/>
  <c r="Q699" i="23"/>
  <c r="N699" i="23"/>
  <c r="Q698" i="23"/>
  <c r="N698" i="23"/>
  <c r="Q697" i="23"/>
  <c r="N697" i="23"/>
  <c r="Q696" i="23"/>
  <c r="N696" i="23"/>
  <c r="Q695" i="23"/>
  <c r="N695" i="23"/>
  <c r="Q694" i="23"/>
  <c r="N694" i="23"/>
  <c r="Q693" i="23"/>
  <c r="N693" i="23"/>
  <c r="Q692" i="23"/>
  <c r="N692" i="23"/>
  <c r="Q691" i="23"/>
  <c r="N691" i="23"/>
  <c r="Q690" i="23"/>
  <c r="N690" i="23"/>
  <c r="Q689" i="23"/>
  <c r="N689" i="23"/>
  <c r="Q688" i="23"/>
  <c r="N688" i="23"/>
  <c r="Q687" i="23"/>
  <c r="N687" i="23"/>
  <c r="Q686" i="23"/>
  <c r="N686" i="23"/>
  <c r="Q685" i="23"/>
  <c r="N685" i="23"/>
  <c r="Q684" i="23"/>
  <c r="N684" i="23"/>
  <c r="Q683" i="23"/>
  <c r="N683" i="23"/>
  <c r="Q682" i="23"/>
  <c r="N682" i="23"/>
  <c r="Q681" i="23"/>
  <c r="N681" i="23"/>
  <c r="Q680" i="23"/>
  <c r="N680" i="23"/>
  <c r="Q679" i="23"/>
  <c r="N679" i="23"/>
  <c r="Q678" i="23"/>
  <c r="N678" i="23"/>
  <c r="Q677" i="23"/>
  <c r="N677" i="23"/>
  <c r="Q676" i="23"/>
  <c r="N676" i="23"/>
  <c r="Q675" i="23"/>
  <c r="N675" i="23"/>
  <c r="Q674" i="23"/>
  <c r="N674" i="23"/>
  <c r="Q673" i="23"/>
  <c r="N673" i="23"/>
  <c r="Q672" i="23"/>
  <c r="N672" i="23"/>
  <c r="Q671" i="23"/>
  <c r="N671" i="23"/>
  <c r="Q670" i="23"/>
  <c r="N670" i="23"/>
  <c r="Q669" i="23"/>
  <c r="N669" i="23"/>
  <c r="Q668" i="23"/>
  <c r="N668" i="23"/>
  <c r="Q667" i="23"/>
  <c r="N667" i="23"/>
  <c r="Q666" i="23"/>
  <c r="N666" i="23"/>
  <c r="Q665" i="23"/>
  <c r="N665" i="23"/>
  <c r="Q664" i="23"/>
  <c r="N664" i="23"/>
  <c r="Q663" i="23"/>
  <c r="N663" i="23"/>
  <c r="Q662" i="23"/>
  <c r="N662" i="23"/>
  <c r="Q661" i="23"/>
  <c r="N661" i="23"/>
  <c r="Q660" i="23"/>
  <c r="N660" i="23"/>
  <c r="Q659" i="23"/>
  <c r="N659" i="23"/>
  <c r="Q658" i="23"/>
  <c r="N658" i="23"/>
  <c r="Q657" i="23"/>
  <c r="N657" i="23"/>
  <c r="Q656" i="23"/>
  <c r="N656" i="23"/>
  <c r="Q655" i="23"/>
  <c r="N655" i="23"/>
  <c r="Q654" i="23"/>
  <c r="N654" i="23"/>
  <c r="Q653" i="23"/>
  <c r="N653" i="23"/>
  <c r="Q652" i="23"/>
  <c r="N652" i="23"/>
  <c r="Q651" i="23"/>
  <c r="N651" i="23"/>
  <c r="Q650" i="23"/>
  <c r="N650" i="23"/>
  <c r="Q649" i="23"/>
  <c r="N649" i="23"/>
  <c r="Q648" i="23"/>
  <c r="N648" i="23"/>
  <c r="Q647" i="23"/>
  <c r="N647" i="23"/>
  <c r="Q646" i="23"/>
  <c r="N646" i="23"/>
  <c r="Q645" i="23"/>
  <c r="N645" i="23"/>
  <c r="Q644" i="23"/>
  <c r="N644" i="23"/>
  <c r="Q643" i="23"/>
  <c r="N643" i="23"/>
  <c r="Q642" i="23"/>
  <c r="N642" i="23"/>
  <c r="Q641" i="23"/>
  <c r="N641" i="23"/>
  <c r="Q640" i="23"/>
  <c r="N640" i="23"/>
  <c r="Q639" i="23"/>
  <c r="N639" i="23"/>
  <c r="Q638" i="23"/>
  <c r="N638" i="23"/>
  <c r="Q637" i="23"/>
  <c r="N637" i="23"/>
  <c r="Q636" i="23"/>
  <c r="N636" i="23"/>
  <c r="Q635" i="23"/>
  <c r="N635" i="23"/>
  <c r="Q634" i="23"/>
  <c r="N634" i="23"/>
  <c r="Q633" i="23"/>
  <c r="N633" i="23"/>
  <c r="Q632" i="23"/>
  <c r="N632" i="23"/>
  <c r="Q631" i="23"/>
  <c r="N631" i="23"/>
  <c r="Q630" i="23"/>
  <c r="N630" i="23"/>
  <c r="Q629" i="23"/>
  <c r="N629" i="23"/>
  <c r="Q628" i="23"/>
  <c r="N628" i="23"/>
  <c r="Q627" i="23"/>
  <c r="N627" i="23"/>
  <c r="Q626" i="23"/>
  <c r="N626" i="23"/>
  <c r="Q625" i="23"/>
  <c r="N625" i="23"/>
  <c r="Q624" i="23"/>
  <c r="N624" i="23"/>
  <c r="Q623" i="23"/>
  <c r="N623" i="23"/>
  <c r="Q622" i="23"/>
  <c r="N622" i="23"/>
  <c r="Q621" i="23"/>
  <c r="N621" i="23"/>
  <c r="Q620" i="23"/>
  <c r="N620" i="23"/>
  <c r="Q619" i="23"/>
  <c r="N619" i="23"/>
  <c r="Q618" i="23"/>
  <c r="N618" i="23"/>
  <c r="Q617" i="23"/>
  <c r="N617" i="23"/>
  <c r="Q616" i="23"/>
  <c r="N616" i="23"/>
  <c r="Q615" i="23"/>
  <c r="N615" i="23"/>
  <c r="Q614" i="23"/>
  <c r="N614" i="23"/>
  <c r="Q613" i="23"/>
  <c r="N613" i="23"/>
  <c r="Q612" i="23"/>
  <c r="N612" i="23"/>
  <c r="Q611" i="23"/>
  <c r="N611" i="23"/>
  <c r="Q610" i="23"/>
  <c r="N610" i="23"/>
  <c r="Q609" i="23"/>
  <c r="N609" i="23"/>
  <c r="Q608" i="23"/>
  <c r="N608" i="23"/>
  <c r="Q607" i="23"/>
  <c r="N607" i="23"/>
  <c r="Q606" i="23"/>
  <c r="N606" i="23"/>
  <c r="Q605" i="23"/>
  <c r="N605" i="23"/>
  <c r="Q604" i="23"/>
  <c r="N604" i="23"/>
  <c r="Q603" i="23"/>
  <c r="N603" i="23"/>
  <c r="Q602" i="23"/>
  <c r="N602" i="23"/>
  <c r="Q601" i="23"/>
  <c r="N601" i="23"/>
  <c r="Q600" i="23"/>
  <c r="N600" i="23"/>
  <c r="Q599" i="23"/>
  <c r="N599" i="23"/>
  <c r="Q598" i="23"/>
  <c r="N598" i="23"/>
  <c r="Q597" i="23"/>
  <c r="N597" i="23"/>
  <c r="Q596" i="23"/>
  <c r="N596" i="23"/>
  <c r="Q595" i="23"/>
  <c r="N595" i="23"/>
  <c r="Q594" i="23"/>
  <c r="N594" i="23"/>
  <c r="Q593" i="23"/>
  <c r="N593" i="23"/>
  <c r="Q592" i="23"/>
  <c r="N592" i="23"/>
  <c r="Q591" i="23"/>
  <c r="N591" i="23"/>
  <c r="Q590" i="23"/>
  <c r="N590" i="23"/>
  <c r="Q589" i="23"/>
  <c r="N589" i="23"/>
  <c r="Q588" i="23"/>
  <c r="N588" i="23"/>
  <c r="Q587" i="23"/>
  <c r="N587" i="23"/>
  <c r="Q586" i="23"/>
  <c r="N586" i="23"/>
  <c r="Q585" i="23"/>
  <c r="N585" i="23"/>
  <c r="Q584" i="23"/>
  <c r="N584" i="23"/>
  <c r="Q583" i="23"/>
  <c r="N583" i="23"/>
  <c r="Q582" i="23"/>
  <c r="N582" i="23"/>
  <c r="Q581" i="23"/>
  <c r="N581" i="23"/>
  <c r="Q580" i="23"/>
  <c r="N580" i="23"/>
  <c r="Q579" i="23"/>
  <c r="N579" i="23"/>
  <c r="Q578" i="23"/>
  <c r="N578" i="23"/>
  <c r="Q577" i="23"/>
  <c r="N577" i="23"/>
  <c r="Q576" i="23"/>
  <c r="N576" i="23"/>
  <c r="Q575" i="23"/>
  <c r="N575" i="23"/>
  <c r="Q574" i="23"/>
  <c r="N574" i="23"/>
  <c r="Q573" i="23"/>
  <c r="N573" i="23"/>
  <c r="Q572" i="23"/>
  <c r="N572" i="23"/>
  <c r="Q571" i="23"/>
  <c r="N571" i="23"/>
  <c r="Q570" i="23"/>
  <c r="N570" i="23"/>
  <c r="Q569" i="23"/>
  <c r="N569" i="23"/>
  <c r="Q568" i="23"/>
  <c r="N568" i="23"/>
  <c r="Q567" i="23"/>
  <c r="N567" i="23"/>
  <c r="Q566" i="23"/>
  <c r="N566" i="23"/>
  <c r="Q565" i="23"/>
  <c r="N565" i="23"/>
  <c r="Q564" i="23"/>
  <c r="N564" i="23"/>
  <c r="Q563" i="23"/>
  <c r="N563" i="23"/>
  <c r="Q562" i="23"/>
  <c r="N562" i="23"/>
  <c r="Q561" i="23"/>
  <c r="N561" i="23"/>
  <c r="Q560" i="23"/>
  <c r="N560" i="23"/>
  <c r="Q559" i="23"/>
  <c r="N559" i="23"/>
  <c r="Q558" i="23"/>
  <c r="N558" i="23"/>
  <c r="Q557" i="23"/>
  <c r="N557" i="23"/>
  <c r="Q556" i="23"/>
  <c r="N556" i="23"/>
  <c r="Q555" i="23"/>
  <c r="N555" i="23"/>
  <c r="Q554" i="23"/>
  <c r="N554" i="23"/>
  <c r="N549" i="23"/>
  <c r="Q548" i="23"/>
  <c r="N548" i="23"/>
  <c r="Q547" i="23"/>
  <c r="N547" i="23"/>
  <c r="Q546" i="23"/>
  <c r="N546" i="23"/>
  <c r="Q545" i="23"/>
  <c r="N545" i="23"/>
  <c r="Q544" i="23"/>
  <c r="N544" i="23"/>
  <c r="Q543" i="23"/>
  <c r="N543" i="23"/>
  <c r="Q542" i="23"/>
  <c r="N542" i="23"/>
  <c r="Q541" i="23"/>
  <c r="N541" i="23"/>
  <c r="Q540" i="23"/>
  <c r="N540" i="23"/>
  <c r="Q539" i="23"/>
  <c r="N539" i="23"/>
  <c r="Q538" i="23"/>
  <c r="N538" i="23"/>
  <c r="Q537" i="23"/>
  <c r="N537" i="23"/>
  <c r="Q536" i="23"/>
  <c r="N536" i="23"/>
  <c r="Q535" i="23"/>
  <c r="N535" i="23"/>
  <c r="Q534" i="23"/>
  <c r="N534" i="23"/>
  <c r="Q533" i="23"/>
  <c r="N533" i="23"/>
  <c r="Q532" i="23"/>
  <c r="N532" i="23"/>
  <c r="Q531" i="23"/>
  <c r="N531" i="23"/>
  <c r="Q530" i="23"/>
  <c r="N530" i="23"/>
  <c r="Q529" i="23"/>
  <c r="N529" i="23"/>
  <c r="Q528" i="23"/>
  <c r="N528" i="23"/>
  <c r="Q527" i="23"/>
  <c r="N527" i="23"/>
  <c r="Q526" i="23"/>
  <c r="N526" i="23"/>
  <c r="Q525" i="23"/>
  <c r="N525" i="23"/>
  <c r="Q524" i="23"/>
  <c r="N524" i="23"/>
  <c r="Q523" i="23"/>
  <c r="N523" i="23"/>
  <c r="Q522" i="23"/>
  <c r="N522" i="23"/>
  <c r="Q521" i="23"/>
  <c r="N521" i="23"/>
  <c r="Q520" i="23"/>
  <c r="N520" i="23"/>
  <c r="Q519" i="23"/>
  <c r="N519" i="23"/>
  <c r="Q518" i="23"/>
  <c r="N518" i="23"/>
  <c r="Q517" i="23"/>
  <c r="N517" i="23"/>
  <c r="Q516" i="23"/>
  <c r="N516" i="23"/>
  <c r="Q515" i="23"/>
  <c r="N515" i="23"/>
  <c r="Q514" i="23"/>
  <c r="N514" i="23"/>
  <c r="Q513" i="23"/>
  <c r="N513" i="23"/>
  <c r="Q512" i="23"/>
  <c r="N512" i="23"/>
  <c r="Q511" i="23"/>
  <c r="N511" i="23"/>
  <c r="Q510" i="23"/>
  <c r="N510" i="23"/>
  <c r="Q509" i="23"/>
  <c r="N509" i="23"/>
  <c r="Q508" i="23"/>
  <c r="N508" i="23"/>
  <c r="Q507" i="23"/>
  <c r="N507" i="23"/>
  <c r="Q506" i="23"/>
  <c r="N506" i="23"/>
  <c r="Q505" i="23"/>
  <c r="N505" i="23"/>
  <c r="Q504" i="23"/>
  <c r="N504" i="23"/>
  <c r="Q503" i="23"/>
  <c r="N503" i="23"/>
  <c r="Q502" i="23"/>
  <c r="N502" i="23"/>
  <c r="Q501" i="23"/>
  <c r="N501" i="23"/>
  <c r="Q500" i="23"/>
  <c r="N500" i="23"/>
  <c r="Q499" i="23"/>
  <c r="N499" i="23"/>
  <c r="Q498" i="23"/>
  <c r="N498" i="23"/>
  <c r="Q497" i="23"/>
  <c r="N497" i="23"/>
  <c r="Q496" i="23"/>
  <c r="N496" i="23"/>
  <c r="Q495" i="23"/>
  <c r="N495" i="23"/>
  <c r="Q494" i="23"/>
  <c r="N494" i="23"/>
  <c r="Q493" i="23"/>
  <c r="N493" i="23"/>
  <c r="Q492" i="23"/>
  <c r="N492" i="23"/>
  <c r="Q491" i="23"/>
  <c r="N491" i="23"/>
  <c r="Q490" i="23"/>
  <c r="N490" i="23"/>
  <c r="Q489" i="23"/>
  <c r="N489" i="23"/>
  <c r="Q488" i="23"/>
  <c r="N488" i="23"/>
  <c r="Q487" i="23"/>
  <c r="N487" i="23"/>
  <c r="Q486" i="23"/>
  <c r="N486" i="23"/>
  <c r="Q485" i="23"/>
  <c r="N485" i="23"/>
  <c r="Q484" i="23"/>
  <c r="N484" i="23"/>
  <c r="Q483" i="23"/>
  <c r="N483" i="23"/>
  <c r="Q482" i="23"/>
  <c r="N482" i="23"/>
  <c r="Q481" i="23"/>
  <c r="N481" i="23"/>
  <c r="Q480" i="23"/>
  <c r="N480" i="23"/>
  <c r="Q479" i="23"/>
  <c r="N479" i="23"/>
  <c r="Q478" i="23"/>
  <c r="N478" i="23"/>
  <c r="Q477" i="23"/>
  <c r="N477" i="23"/>
  <c r="Q476" i="23"/>
  <c r="N476" i="23"/>
  <c r="Q475" i="23"/>
  <c r="N475" i="23"/>
  <c r="Q474" i="23"/>
  <c r="N474" i="23"/>
  <c r="Q473" i="23"/>
  <c r="N473" i="23"/>
  <c r="Q472" i="23"/>
  <c r="N472" i="23"/>
  <c r="Q471" i="23"/>
  <c r="N471" i="23"/>
  <c r="Q470" i="23"/>
  <c r="N470" i="23"/>
  <c r="Q469" i="23"/>
  <c r="N469" i="23"/>
  <c r="Q468" i="23"/>
  <c r="N468" i="23"/>
  <c r="Q467" i="23"/>
  <c r="N467" i="23"/>
  <c r="Q466" i="23"/>
  <c r="N466" i="23"/>
  <c r="Q465" i="23"/>
  <c r="N465" i="23"/>
  <c r="Q464" i="23"/>
  <c r="N464" i="23"/>
  <c r="Q463" i="23"/>
  <c r="N463" i="23"/>
  <c r="Q462" i="23"/>
  <c r="N462" i="23"/>
  <c r="Q461" i="23"/>
  <c r="N461" i="23"/>
  <c r="Q460" i="23"/>
  <c r="N460" i="23"/>
  <c r="Q459" i="23"/>
  <c r="N459" i="23"/>
  <c r="Q458" i="23"/>
  <c r="N458" i="23"/>
  <c r="Q457" i="23"/>
  <c r="N457" i="23"/>
  <c r="Q456" i="23"/>
  <c r="N456" i="23"/>
  <c r="Q455" i="23"/>
  <c r="N455" i="23"/>
  <c r="Q454" i="23"/>
  <c r="N454" i="23"/>
  <c r="Q453" i="23"/>
  <c r="N453" i="23"/>
  <c r="Q452" i="23"/>
  <c r="N452" i="23"/>
  <c r="Q451" i="23"/>
  <c r="N451" i="23"/>
  <c r="Q450" i="23"/>
  <c r="N450" i="23"/>
  <c r="Q449" i="23"/>
  <c r="N449" i="23"/>
  <c r="Q448" i="23"/>
  <c r="N448" i="23"/>
  <c r="Q447" i="23"/>
  <c r="N447" i="23"/>
  <c r="Q446" i="23"/>
  <c r="N446" i="23"/>
  <c r="Q445" i="23"/>
  <c r="N445" i="23"/>
  <c r="Q444" i="23"/>
  <c r="N444" i="23"/>
  <c r="Q443" i="23"/>
  <c r="N443" i="23"/>
  <c r="Q442" i="23"/>
  <c r="N442" i="23"/>
  <c r="Q441" i="23"/>
  <c r="N441" i="23"/>
  <c r="Q440" i="23"/>
  <c r="N440" i="23"/>
  <c r="Q439" i="23"/>
  <c r="N439" i="23"/>
  <c r="Q438" i="23"/>
  <c r="N438" i="23"/>
  <c r="Q437" i="23"/>
  <c r="N437" i="23"/>
  <c r="Q436" i="23"/>
  <c r="N436" i="23"/>
  <c r="Q435" i="23"/>
  <c r="N435" i="23"/>
  <c r="Q434" i="23"/>
  <c r="N434" i="23"/>
  <c r="Q433" i="23"/>
  <c r="N433" i="23"/>
  <c r="Q432" i="23"/>
  <c r="N432" i="23"/>
  <c r="Q431" i="23"/>
  <c r="N431" i="23"/>
  <c r="Q430" i="23"/>
  <c r="N430" i="23"/>
  <c r="Q429" i="23"/>
  <c r="N429" i="23"/>
  <c r="Q428" i="23"/>
  <c r="N428" i="23"/>
  <c r="Q427" i="23"/>
  <c r="N427" i="23"/>
  <c r="Q426" i="23"/>
  <c r="N426" i="23"/>
  <c r="Q425" i="23"/>
  <c r="N425" i="23"/>
  <c r="Q424" i="23"/>
  <c r="N424" i="23"/>
  <c r="Q423" i="23"/>
  <c r="N423" i="23"/>
  <c r="Q422" i="23"/>
  <c r="N422" i="23"/>
  <c r="Q421" i="23"/>
  <c r="N421" i="23"/>
  <c r="Q420" i="23"/>
  <c r="N420" i="23"/>
  <c r="Q419" i="23"/>
  <c r="N419" i="23"/>
  <c r="Q418" i="23"/>
  <c r="N418" i="23"/>
  <c r="Q417" i="23"/>
  <c r="N417" i="23"/>
  <c r="Q416" i="23"/>
  <c r="N416" i="23"/>
  <c r="Q415" i="23"/>
  <c r="N415" i="23"/>
  <c r="Q414" i="23"/>
  <c r="N414" i="23"/>
  <c r="Q413" i="23"/>
  <c r="N413" i="23"/>
  <c r="Q412" i="23"/>
  <c r="N412" i="23"/>
  <c r="Q411" i="23"/>
  <c r="N411" i="23"/>
  <c r="Q410" i="23"/>
  <c r="N410" i="23"/>
  <c r="Q409" i="23"/>
  <c r="N409" i="23"/>
  <c r="Q408" i="23"/>
  <c r="N408" i="23"/>
  <c r="Q407" i="23"/>
  <c r="N407" i="23"/>
  <c r="Q406" i="23"/>
  <c r="N406" i="23"/>
  <c r="Q405" i="23"/>
  <c r="N405" i="23"/>
  <c r="Q404" i="23"/>
  <c r="N404" i="23"/>
  <c r="Q403" i="23"/>
  <c r="N403" i="23"/>
  <c r="Q402" i="23"/>
  <c r="N402" i="23"/>
  <c r="Q401" i="23"/>
  <c r="N401" i="23"/>
  <c r="Q400" i="23"/>
  <c r="N400" i="23"/>
  <c r="Q399" i="23"/>
  <c r="N399" i="23"/>
  <c r="Q398" i="23"/>
  <c r="N398" i="23"/>
  <c r="Q397" i="23"/>
  <c r="N397" i="23"/>
  <c r="Q396" i="23"/>
  <c r="N396" i="23"/>
  <c r="Q395" i="23"/>
  <c r="N395" i="23"/>
  <c r="Q394" i="23"/>
  <c r="N394" i="23"/>
  <c r="Q393" i="23"/>
  <c r="N393" i="23"/>
  <c r="Q392" i="23"/>
  <c r="N392" i="23"/>
  <c r="Q391" i="23"/>
  <c r="N391" i="23"/>
  <c r="Q390" i="23"/>
  <c r="N390" i="23"/>
  <c r="Q389" i="23"/>
  <c r="N389" i="23"/>
  <c r="Q388" i="23"/>
  <c r="N388" i="23"/>
  <c r="Q387" i="23"/>
  <c r="N387" i="23"/>
  <c r="Q386" i="23"/>
  <c r="N386" i="23"/>
  <c r="Q385" i="23"/>
  <c r="N385" i="23"/>
  <c r="Q384" i="23"/>
  <c r="N384" i="23"/>
  <c r="Q383" i="23"/>
  <c r="N383" i="23"/>
  <c r="Q382" i="23"/>
  <c r="N382" i="23"/>
  <c r="Q381" i="23"/>
  <c r="N381" i="23"/>
  <c r="Q380" i="23"/>
  <c r="N380" i="23"/>
  <c r="Q379" i="23"/>
  <c r="N379" i="23"/>
  <c r="Q378" i="23"/>
  <c r="N378" i="23"/>
  <c r="Q377" i="23"/>
  <c r="N377" i="23"/>
  <c r="Q376" i="23"/>
  <c r="N376" i="23"/>
  <c r="Q375" i="23"/>
  <c r="N375" i="23"/>
  <c r="Q374" i="23"/>
  <c r="N374" i="23"/>
  <c r="Q373" i="23"/>
  <c r="N373" i="23"/>
  <c r="Q372" i="23"/>
  <c r="N372" i="23"/>
  <c r="Q371" i="23"/>
  <c r="N371" i="23"/>
  <c r="Q370" i="23"/>
  <c r="N370" i="23"/>
  <c r="Q369" i="23"/>
  <c r="N369" i="23"/>
  <c r="Q368" i="23"/>
  <c r="N368" i="23"/>
  <c r="Q367" i="23"/>
  <c r="N367" i="23"/>
  <c r="Q366" i="23"/>
  <c r="N366" i="23"/>
  <c r="Q365" i="23"/>
  <c r="N365" i="23"/>
  <c r="Q364" i="23"/>
  <c r="N364" i="23"/>
  <c r="Q363" i="23"/>
  <c r="N363" i="23"/>
  <c r="Q362" i="23"/>
  <c r="N362" i="23"/>
  <c r="Q361" i="23"/>
  <c r="N361" i="23"/>
  <c r="Q360" i="23"/>
  <c r="N360" i="23"/>
  <c r="Q359" i="23"/>
  <c r="N359" i="23"/>
  <c r="Q358" i="23"/>
  <c r="N358" i="23"/>
  <c r="Q357" i="23"/>
  <c r="N357" i="23"/>
  <c r="Q356" i="23"/>
  <c r="N356" i="23"/>
  <c r="Q355" i="23"/>
  <c r="N355" i="23"/>
  <c r="Q354" i="23"/>
  <c r="N354" i="23"/>
  <c r="Q353" i="23"/>
  <c r="N353" i="23"/>
  <c r="Q352" i="23"/>
  <c r="N352" i="23"/>
  <c r="Q351" i="23"/>
  <c r="N351" i="23"/>
  <c r="Q350" i="23"/>
  <c r="N350" i="23"/>
  <c r="Q349" i="23"/>
  <c r="N349" i="23"/>
  <c r="Q348" i="23"/>
  <c r="N348" i="23"/>
  <c r="Q347" i="23"/>
  <c r="N347" i="23"/>
  <c r="Q346" i="23"/>
  <c r="N346" i="23"/>
  <c r="Q345" i="23"/>
  <c r="N345" i="23"/>
  <c r="Q344" i="23"/>
  <c r="N344" i="23"/>
  <c r="Q343" i="23"/>
  <c r="N343" i="23"/>
  <c r="Q342" i="23"/>
  <c r="N342" i="23"/>
  <c r="Q341" i="23"/>
  <c r="N341" i="23"/>
  <c r="Q340" i="23"/>
  <c r="N340" i="23"/>
  <c r="Q339" i="23"/>
  <c r="N339" i="23"/>
  <c r="Q338" i="23"/>
  <c r="N338" i="23"/>
  <c r="Q337" i="23"/>
  <c r="N337" i="23"/>
  <c r="Q336" i="23"/>
  <c r="N336" i="23"/>
  <c r="Q335" i="23"/>
  <c r="N335" i="23"/>
  <c r="Q334" i="23"/>
  <c r="N334" i="23"/>
  <c r="Q333" i="23"/>
  <c r="N333" i="23"/>
  <c r="Q332" i="23"/>
  <c r="N332" i="23"/>
  <c r="Q331" i="23"/>
  <c r="N331" i="23"/>
  <c r="Q330" i="23"/>
  <c r="N330" i="23"/>
  <c r="Q329" i="23"/>
  <c r="N329" i="23"/>
  <c r="Q328" i="23"/>
  <c r="N328" i="23"/>
  <c r="Q327" i="23"/>
  <c r="N327" i="23"/>
  <c r="Q326" i="23"/>
  <c r="N326" i="23"/>
  <c r="Q325" i="23"/>
  <c r="N325" i="23"/>
  <c r="Q324" i="23"/>
  <c r="N324" i="23"/>
  <c r="Q323" i="23"/>
  <c r="N323" i="23"/>
  <c r="Q322" i="23"/>
  <c r="N322" i="23"/>
  <c r="Q321" i="23"/>
  <c r="N321" i="23"/>
  <c r="Q320" i="23"/>
  <c r="N320" i="23"/>
  <c r="Q319" i="23"/>
  <c r="N319" i="23"/>
  <c r="Q311" i="23"/>
  <c r="N311" i="23"/>
  <c r="Q310" i="23"/>
  <c r="N310" i="23"/>
  <c r="Q309" i="23"/>
  <c r="N309" i="23"/>
  <c r="Q308" i="23"/>
  <c r="N308" i="23"/>
  <c r="Q307" i="23"/>
  <c r="N307" i="23"/>
  <c r="Q306" i="23"/>
  <c r="N306" i="23"/>
  <c r="Q305" i="23"/>
  <c r="N305" i="23"/>
  <c r="Q304" i="23"/>
  <c r="N304" i="23"/>
  <c r="Q303" i="23"/>
  <c r="N303" i="23"/>
  <c r="Q302" i="23"/>
  <c r="N302" i="23"/>
  <c r="Q301" i="23"/>
  <c r="N301" i="23"/>
  <c r="Q300" i="23"/>
  <c r="N300" i="23"/>
  <c r="Q299" i="23"/>
  <c r="N299" i="23"/>
  <c r="Q298" i="23"/>
  <c r="N298" i="23"/>
  <c r="Q297" i="23"/>
  <c r="N297" i="23"/>
  <c r="Q296" i="23"/>
  <c r="N296" i="23"/>
  <c r="Q295" i="23"/>
  <c r="N295" i="23"/>
  <c r="Q294" i="23"/>
  <c r="N294" i="23"/>
  <c r="Q293" i="23"/>
  <c r="N293" i="23"/>
  <c r="Q292" i="23"/>
  <c r="N292" i="23"/>
  <c r="Q291" i="23"/>
  <c r="N291" i="23"/>
  <c r="Q290" i="23"/>
  <c r="N290" i="23"/>
  <c r="Q289" i="23"/>
  <c r="N289" i="23"/>
  <c r="Q288" i="23"/>
  <c r="N288" i="23"/>
  <c r="Q287" i="23"/>
  <c r="N287" i="23"/>
  <c r="Q286" i="23"/>
  <c r="N286" i="23"/>
  <c r="Q285" i="23"/>
  <c r="N285" i="23"/>
  <c r="Q284" i="23"/>
  <c r="N284" i="23"/>
  <c r="Q283" i="23"/>
  <c r="N283" i="23"/>
  <c r="Q282" i="23"/>
  <c r="N282" i="23"/>
  <c r="Q281" i="23"/>
  <c r="N281" i="23"/>
  <c r="Q280" i="23"/>
  <c r="N280" i="23"/>
  <c r="Q279" i="23"/>
  <c r="N279" i="23"/>
  <c r="Q278" i="23"/>
  <c r="N278" i="23"/>
  <c r="Q277" i="23"/>
  <c r="N277" i="23"/>
  <c r="Q276" i="23"/>
  <c r="N276" i="23"/>
  <c r="Q275" i="23"/>
  <c r="N275" i="23"/>
  <c r="Q274" i="23"/>
  <c r="N274" i="23"/>
  <c r="Q273" i="23"/>
  <c r="N273" i="23"/>
  <c r="Q272" i="23"/>
  <c r="N272" i="23"/>
  <c r="Q271" i="23"/>
  <c r="N271" i="23"/>
  <c r="Q270" i="23"/>
  <c r="N270" i="23"/>
  <c r="Q269" i="23"/>
  <c r="N269" i="23"/>
  <c r="Q268" i="23"/>
  <c r="N268" i="23"/>
  <c r="Q267" i="23"/>
  <c r="N267" i="23"/>
  <c r="Q266" i="23"/>
  <c r="N266" i="23"/>
  <c r="Q265" i="23"/>
  <c r="N265" i="23"/>
  <c r="Q264" i="23"/>
  <c r="N264" i="23"/>
  <c r="Q263" i="23"/>
  <c r="N263" i="23"/>
  <c r="Q262" i="23"/>
  <c r="N262" i="23"/>
  <c r="Q261" i="23"/>
  <c r="N261" i="23"/>
  <c r="Q260" i="23"/>
  <c r="N260" i="23"/>
  <c r="Q259" i="23"/>
  <c r="N259" i="23"/>
  <c r="Q258" i="23"/>
  <c r="N258" i="23"/>
  <c r="Q257" i="23"/>
  <c r="N257" i="23"/>
  <c r="Q256" i="23"/>
  <c r="N256" i="23"/>
  <c r="Q255" i="23"/>
  <c r="N255" i="23"/>
  <c r="Q254" i="23"/>
  <c r="N254" i="23"/>
  <c r="Q253" i="23"/>
  <c r="N253" i="23"/>
  <c r="Q252" i="23"/>
  <c r="N252" i="23"/>
  <c r="Q251" i="23"/>
  <c r="N251" i="23"/>
  <c r="Q250" i="23"/>
  <c r="N250" i="23"/>
  <c r="Q249" i="23"/>
  <c r="N249" i="23"/>
  <c r="Q248" i="23"/>
  <c r="N248" i="23"/>
  <c r="Q247" i="23"/>
  <c r="N247" i="23"/>
  <c r="Q246" i="23"/>
  <c r="N246" i="23"/>
  <c r="Q245" i="23"/>
  <c r="N245" i="23"/>
  <c r="Q244" i="23"/>
  <c r="N244" i="23"/>
  <c r="Q243" i="23"/>
  <c r="N243" i="23"/>
  <c r="Q242" i="23"/>
  <c r="N242" i="23"/>
  <c r="Q241" i="23"/>
  <c r="N241" i="23"/>
  <c r="Q240" i="23"/>
  <c r="N240" i="23"/>
  <c r="Q239" i="23"/>
  <c r="N239" i="23"/>
  <c r="Q238" i="23"/>
  <c r="N238" i="23"/>
  <c r="Q237" i="23"/>
  <c r="N237" i="23"/>
  <c r="Q236" i="23"/>
  <c r="N236" i="23"/>
  <c r="Q235" i="23"/>
  <c r="N235" i="23"/>
  <c r="Q234" i="23"/>
  <c r="N234" i="23"/>
  <c r="Q233" i="23"/>
  <c r="N233" i="23"/>
  <c r="Q232" i="23"/>
  <c r="N232" i="23"/>
  <c r="Q231" i="23"/>
  <c r="N231" i="23"/>
  <c r="Q230" i="23"/>
  <c r="N230" i="23"/>
  <c r="Q229" i="23"/>
  <c r="N229" i="23"/>
  <c r="Q228" i="23"/>
  <c r="N228" i="23"/>
  <c r="Q227" i="23"/>
  <c r="N227" i="23"/>
  <c r="Q226" i="23"/>
  <c r="N226" i="23"/>
  <c r="Q225" i="23"/>
  <c r="N225" i="23"/>
  <c r="Q224" i="23"/>
  <c r="N224" i="23"/>
  <c r="Q223" i="23"/>
  <c r="N223" i="23"/>
  <c r="Q222" i="23"/>
  <c r="N222" i="23"/>
  <c r="Q221" i="23"/>
  <c r="N221" i="23"/>
  <c r="Q220" i="23"/>
  <c r="N220" i="23"/>
  <c r="Q219" i="23"/>
  <c r="N219" i="23"/>
  <c r="Q218" i="23"/>
  <c r="N218" i="23"/>
  <c r="Q217" i="23"/>
  <c r="N217" i="23"/>
  <c r="Q216" i="23"/>
  <c r="N216" i="23"/>
  <c r="Q215" i="23"/>
  <c r="N215" i="23"/>
  <c r="Q214" i="23"/>
  <c r="N214" i="23"/>
  <c r="Q213" i="23"/>
  <c r="N213" i="23"/>
  <c r="Q212" i="23"/>
  <c r="N212" i="23"/>
  <c r="Q211" i="23"/>
  <c r="N211" i="23"/>
  <c r="Q210" i="23"/>
  <c r="N210" i="23"/>
  <c r="Q209" i="23"/>
  <c r="N209" i="23"/>
  <c r="Q208" i="23"/>
  <c r="N208" i="23"/>
  <c r="Q207" i="23"/>
  <c r="N207" i="23"/>
  <c r="Q206" i="23"/>
  <c r="N206" i="23"/>
  <c r="Q205" i="23"/>
  <c r="N205" i="23"/>
  <c r="Q204" i="23"/>
  <c r="N204" i="23"/>
  <c r="Q203" i="23"/>
  <c r="N203" i="23"/>
  <c r="Q202" i="23"/>
  <c r="N202" i="23"/>
  <c r="Q201" i="23"/>
  <c r="N201" i="23"/>
  <c r="Q200" i="23"/>
  <c r="N200" i="23"/>
  <c r="Q199" i="23"/>
  <c r="N199" i="23"/>
  <c r="Q198" i="23"/>
  <c r="N198" i="23"/>
  <c r="Q197" i="23"/>
  <c r="N197" i="23"/>
  <c r="Q196" i="23"/>
  <c r="N196" i="23"/>
  <c r="Q195" i="23"/>
  <c r="N195" i="23"/>
  <c r="Q194" i="23"/>
  <c r="N194" i="23"/>
  <c r="Q193" i="23"/>
  <c r="N193" i="23"/>
  <c r="Q192" i="23"/>
  <c r="N192" i="23"/>
  <c r="Q191" i="23"/>
  <c r="N191" i="23"/>
  <c r="Q190" i="23"/>
  <c r="N190" i="23"/>
  <c r="Q189" i="23"/>
  <c r="Z189" i="23" s="1"/>
  <c r="N189" i="23"/>
  <c r="Q188" i="23"/>
  <c r="Z188" i="23" s="1"/>
  <c r="N188" i="23"/>
  <c r="Q187" i="23"/>
  <c r="Z187" i="23" s="1"/>
  <c r="N187" i="23"/>
  <c r="Q186" i="23"/>
  <c r="Z186" i="23" s="1"/>
  <c r="N186" i="23"/>
  <c r="Q185" i="23"/>
  <c r="Z185" i="23" s="1"/>
  <c r="N185" i="23"/>
  <c r="Q184" i="23"/>
  <c r="Z184" i="23" s="1"/>
  <c r="N184" i="23"/>
  <c r="Q183" i="23"/>
  <c r="Z183" i="23" s="1"/>
  <c r="N183" i="23"/>
  <c r="Q182" i="23"/>
  <c r="Z182" i="23" s="1"/>
  <c r="N182" i="23"/>
  <c r="Q181" i="23"/>
  <c r="Z181" i="23" s="1"/>
  <c r="N181" i="23"/>
  <c r="Q180" i="23"/>
  <c r="Z180" i="23" s="1"/>
  <c r="N180" i="23"/>
  <c r="Q179" i="23"/>
  <c r="Z179" i="23" s="1"/>
  <c r="N179" i="23"/>
  <c r="Q178" i="23"/>
  <c r="Z178" i="23" s="1"/>
  <c r="N178" i="23"/>
  <c r="Q177" i="23"/>
  <c r="Z177" i="23" s="1"/>
  <c r="N177" i="23"/>
  <c r="Q176" i="23"/>
  <c r="Z176" i="23" s="1"/>
  <c r="N176" i="23"/>
  <c r="Q175" i="23"/>
  <c r="Z175" i="23" s="1"/>
  <c r="N175" i="23"/>
  <c r="Q174" i="23"/>
  <c r="Z174" i="23" s="1"/>
  <c r="N174" i="23"/>
  <c r="Q173" i="23"/>
  <c r="Z173" i="23" s="1"/>
  <c r="N173" i="23"/>
  <c r="Q172" i="23"/>
  <c r="Z172" i="23" s="1"/>
  <c r="N172" i="23"/>
  <c r="Q171" i="23"/>
  <c r="Z171" i="23" s="1"/>
  <c r="N171" i="23"/>
  <c r="Q170" i="23"/>
  <c r="Z170" i="23" s="1"/>
  <c r="N170" i="23"/>
  <c r="Q169" i="23"/>
  <c r="Z169" i="23" s="1"/>
  <c r="N169" i="23"/>
  <c r="Q168" i="23"/>
  <c r="Z168" i="23" s="1"/>
  <c r="N168" i="23"/>
  <c r="Q167" i="23"/>
  <c r="Z167" i="23" s="1"/>
  <c r="N167" i="23"/>
  <c r="Q166" i="23"/>
  <c r="Z166" i="23" s="1"/>
  <c r="N166" i="23"/>
  <c r="Q165" i="23"/>
  <c r="Z165" i="23" s="1"/>
  <c r="N165" i="23"/>
  <c r="Q164" i="23"/>
  <c r="Z164" i="23" s="1"/>
  <c r="N164" i="23"/>
  <c r="Q163" i="23"/>
  <c r="Z163" i="23" s="1"/>
  <c r="N163" i="23"/>
  <c r="Q162" i="23"/>
  <c r="Z162" i="23" s="1"/>
  <c r="N162" i="23"/>
  <c r="Q161" i="23"/>
  <c r="Z161" i="23" s="1"/>
  <c r="N161" i="23"/>
  <c r="Q160" i="23"/>
  <c r="Z160" i="23" s="1"/>
  <c r="N160" i="23"/>
  <c r="Q159" i="23"/>
  <c r="Z159" i="23" s="1"/>
  <c r="N159" i="23"/>
  <c r="Q158" i="23"/>
  <c r="Z158" i="23" s="1"/>
  <c r="N158" i="23"/>
  <c r="Q157" i="23"/>
  <c r="Z157" i="23" s="1"/>
  <c r="N157" i="23"/>
  <c r="Q156" i="23"/>
  <c r="Z156" i="23" s="1"/>
  <c r="N156" i="23"/>
  <c r="Q155" i="23"/>
  <c r="Z155" i="23" s="1"/>
  <c r="N155" i="23"/>
  <c r="Q154" i="23"/>
  <c r="Z154" i="23" s="1"/>
  <c r="N154" i="23"/>
  <c r="Q153" i="23"/>
  <c r="Z153" i="23" s="1"/>
  <c r="N153" i="23"/>
  <c r="Q152" i="23"/>
  <c r="Z152" i="23" s="1"/>
  <c r="N152" i="23"/>
  <c r="Q151" i="23"/>
  <c r="N151" i="23"/>
  <c r="Q150" i="23"/>
  <c r="Z150" i="23" s="1"/>
  <c r="N150" i="23"/>
  <c r="Q149" i="23"/>
  <c r="Z149" i="23" s="1"/>
  <c r="N149" i="23"/>
  <c r="Q148" i="23"/>
  <c r="Z148" i="23" s="1"/>
  <c r="N148" i="23"/>
  <c r="Q147" i="23"/>
  <c r="Z147" i="23" s="1"/>
  <c r="N147" i="23"/>
  <c r="Q146" i="23"/>
  <c r="Z146" i="23" s="1"/>
  <c r="N146" i="23"/>
  <c r="Q145" i="23"/>
  <c r="Z145" i="23" s="1"/>
  <c r="N145" i="23"/>
  <c r="Q144" i="23"/>
  <c r="Z144" i="23" s="1"/>
  <c r="N144" i="23"/>
  <c r="Q143" i="23"/>
  <c r="Z143" i="23" s="1"/>
  <c r="N143" i="23"/>
  <c r="Q142" i="23"/>
  <c r="Z142" i="23" s="1"/>
  <c r="N142" i="23"/>
  <c r="Q141" i="23"/>
  <c r="Z141" i="23" s="1"/>
  <c r="N141" i="23"/>
  <c r="Q140" i="23"/>
  <c r="Z140" i="23" s="1"/>
  <c r="N140" i="23"/>
  <c r="Q139" i="23"/>
  <c r="Z139" i="23" s="1"/>
  <c r="N139" i="23"/>
  <c r="Q138" i="23"/>
  <c r="Z138" i="23" s="1"/>
  <c r="N138" i="23"/>
  <c r="Q137" i="23"/>
  <c r="Z137" i="23" s="1"/>
  <c r="N137" i="23"/>
  <c r="Q136" i="23"/>
  <c r="Z136" i="23" s="1"/>
  <c r="N136" i="23"/>
  <c r="Q135" i="23"/>
  <c r="Z135" i="23" s="1"/>
  <c r="N135" i="23"/>
  <c r="Q134" i="23"/>
  <c r="Z134" i="23" s="1"/>
  <c r="N134" i="23"/>
  <c r="Q133" i="23"/>
  <c r="Z133" i="23" s="1"/>
  <c r="N133" i="23"/>
  <c r="Q132" i="23"/>
  <c r="Z132" i="23" s="1"/>
  <c r="N132" i="23"/>
  <c r="N127" i="23"/>
  <c r="N126" i="23"/>
  <c r="N125" i="23"/>
  <c r="N124" i="23"/>
  <c r="N123" i="23"/>
  <c r="N122" i="23"/>
  <c r="N121" i="23"/>
  <c r="N120" i="23"/>
  <c r="N119" i="23"/>
  <c r="N118" i="23"/>
  <c r="N117" i="23"/>
  <c r="N116" i="23"/>
  <c r="N115" i="23"/>
  <c r="N114" i="23"/>
  <c r="N113" i="23"/>
  <c r="N112" i="23"/>
  <c r="N111" i="23"/>
  <c r="N110" i="23"/>
  <c r="N109" i="23"/>
  <c r="N108" i="23"/>
  <c r="N107" i="23"/>
  <c r="N106" i="23"/>
  <c r="N105" i="23"/>
  <c r="N104" i="23"/>
  <c r="N103" i="23"/>
  <c r="N102" i="23"/>
  <c r="N101" i="23"/>
  <c r="N100" i="23"/>
  <c r="N99" i="23"/>
  <c r="N98" i="23"/>
  <c r="N97" i="23"/>
  <c r="N96" i="23"/>
  <c r="N95" i="23"/>
  <c r="N94" i="23"/>
  <c r="N93" i="23"/>
  <c r="N92" i="23"/>
  <c r="N91" i="23"/>
  <c r="N90" i="23"/>
  <c r="N89" i="23"/>
  <c r="N88" i="23"/>
  <c r="N87" i="23"/>
  <c r="N86" i="23"/>
  <c r="N85" i="23"/>
  <c r="N84" i="23"/>
  <c r="N83" i="23"/>
  <c r="N82" i="23"/>
  <c r="N81" i="23"/>
  <c r="N80" i="23"/>
  <c r="N79" i="23"/>
  <c r="N78" i="23"/>
  <c r="N77" i="23"/>
  <c r="N76" i="23"/>
  <c r="N75" i="23"/>
  <c r="N74" i="23"/>
  <c r="N73" i="23"/>
  <c r="N72" i="23"/>
  <c r="N71" i="23"/>
  <c r="N70" i="23"/>
  <c r="N69" i="23"/>
  <c r="N68" i="23"/>
  <c r="N67" i="23"/>
  <c r="N66" i="23"/>
  <c r="N65" i="23"/>
  <c r="N64" i="23"/>
  <c r="N63" i="23"/>
  <c r="N62" i="23"/>
  <c r="N61" i="23"/>
  <c r="N60" i="23"/>
  <c r="N59" i="23"/>
  <c r="N58" i="23"/>
  <c r="N57" i="23"/>
  <c r="N56" i="23"/>
  <c r="N55" i="23"/>
  <c r="N54" i="23"/>
  <c r="N53" i="23"/>
  <c r="N52" i="23"/>
  <c r="N51" i="23"/>
  <c r="N50" i="23"/>
  <c r="N49" i="23"/>
  <c r="N48" i="23"/>
  <c r="N47" i="23"/>
  <c r="N46" i="23"/>
  <c r="N45" i="23"/>
  <c r="N44" i="23"/>
  <c r="N43" i="23"/>
  <c r="N42" i="23"/>
  <c r="N41" i="23"/>
  <c r="N40" i="23"/>
  <c r="N39" i="23"/>
  <c r="N38" i="23"/>
  <c r="N37" i="23"/>
  <c r="N36" i="23"/>
  <c r="N35" i="23"/>
  <c r="N34" i="23"/>
  <c r="N33" i="23"/>
  <c r="N32" i="23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N15" i="23"/>
  <c r="N14" i="23"/>
  <c r="N13" i="23"/>
  <c r="N12" i="23"/>
  <c r="N11" i="23"/>
  <c r="N10" i="23"/>
  <c r="N9" i="23"/>
  <c r="N8" i="23"/>
  <c r="N7" i="23"/>
  <c r="N6" i="23"/>
  <c r="N5" i="23"/>
  <c r="N4" i="23"/>
  <c r="N3" i="23"/>
  <c r="N2" i="23"/>
  <c r="Q3" i="22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58" i="22"/>
  <c r="Q59" i="22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Q154" i="22"/>
  <c r="Q155" i="22"/>
  <c r="Q156" i="22"/>
  <c r="Q161" i="22"/>
  <c r="Q162" i="22"/>
  <c r="Q163" i="22"/>
  <c r="Q164" i="22"/>
  <c r="Q165" i="22"/>
  <c r="Q166" i="22"/>
  <c r="Q167" i="22"/>
  <c r="Q168" i="22"/>
  <c r="Q169" i="22"/>
  <c r="Q170" i="22"/>
  <c r="Q171" i="22"/>
  <c r="Q172" i="22"/>
  <c r="Q173" i="22"/>
  <c r="Q174" i="22"/>
  <c r="Q175" i="22"/>
  <c r="Q176" i="22"/>
  <c r="Q177" i="22"/>
  <c r="Q178" i="22"/>
  <c r="Q179" i="22"/>
  <c r="Q180" i="22"/>
  <c r="Q181" i="22"/>
  <c r="Q182" i="22"/>
  <c r="Q183" i="22"/>
  <c r="Q184" i="22"/>
  <c r="Q185" i="22"/>
  <c r="Q186" i="22"/>
  <c r="Q187" i="22"/>
  <c r="Q188" i="22"/>
  <c r="Q189" i="22"/>
  <c r="Q190" i="22"/>
  <c r="Q191" i="22"/>
  <c r="Q192" i="22"/>
  <c r="Q193" i="22"/>
  <c r="Q194" i="22"/>
  <c r="Q195" i="22"/>
  <c r="Q196" i="22"/>
  <c r="Q197" i="22"/>
  <c r="Q198" i="22"/>
  <c r="Q199" i="22"/>
  <c r="Q200" i="22"/>
  <c r="Q201" i="22"/>
  <c r="Q202" i="22"/>
  <c r="Q203" i="22"/>
  <c r="Q204" i="22"/>
  <c r="Q205" i="22"/>
  <c r="Q206" i="22"/>
  <c r="Q207" i="22"/>
  <c r="Q208" i="22"/>
  <c r="Q209" i="22"/>
  <c r="Q210" i="22"/>
  <c r="Q211" i="22"/>
  <c r="Q212" i="22"/>
  <c r="Q213" i="22"/>
  <c r="Q214" i="22"/>
  <c r="Q215" i="22"/>
  <c r="Q216" i="22"/>
  <c r="Q217" i="22"/>
  <c r="Q218" i="22"/>
  <c r="Q219" i="22"/>
  <c r="Q220" i="22"/>
  <c r="Q221" i="22"/>
  <c r="Q222" i="22"/>
  <c r="Q223" i="22"/>
  <c r="Q224" i="22"/>
  <c r="Q225" i="22"/>
  <c r="Q226" i="22"/>
  <c r="Q227" i="22"/>
  <c r="Q228" i="22"/>
  <c r="Q229" i="22"/>
  <c r="Q230" i="22"/>
  <c r="Q231" i="22"/>
  <c r="Q232" i="22"/>
  <c r="Q233" i="22"/>
  <c r="Q234" i="22"/>
  <c r="Q235" i="22"/>
  <c r="Q236" i="22"/>
  <c r="Q237" i="22"/>
  <c r="Q238" i="22"/>
  <c r="Q239" i="22"/>
  <c r="Q240" i="22"/>
  <c r="Q241" i="22"/>
  <c r="Q242" i="22"/>
  <c r="Q243" i="22"/>
  <c r="Q244" i="22"/>
  <c r="Q245" i="22"/>
  <c r="Q246" i="22"/>
  <c r="Q247" i="22"/>
  <c r="Q248" i="22"/>
  <c r="Q249" i="22"/>
  <c r="Q250" i="22"/>
  <c r="Q251" i="22"/>
  <c r="Q252" i="22"/>
  <c r="Q253" i="22"/>
  <c r="Q254" i="22"/>
  <c r="Q255" i="22"/>
  <c r="Q256" i="22"/>
  <c r="Q257" i="22"/>
  <c r="Q258" i="22"/>
  <c r="Q259" i="22"/>
  <c r="Q260" i="22"/>
  <c r="Q261" i="22"/>
  <c r="Q262" i="22"/>
  <c r="Q263" i="22"/>
  <c r="Q264" i="22"/>
  <c r="Q265" i="22"/>
  <c r="Q266" i="22"/>
  <c r="Q267" i="22"/>
  <c r="Q268" i="22"/>
  <c r="Q269" i="22"/>
  <c r="Q270" i="22"/>
  <c r="Q271" i="22"/>
  <c r="Q272" i="22"/>
  <c r="Q273" i="22"/>
  <c r="Q274" i="22"/>
  <c r="Q275" i="22"/>
  <c r="Q276" i="22"/>
  <c r="Q277" i="22"/>
  <c r="Q278" i="22"/>
  <c r="Q279" i="22"/>
  <c r="Q280" i="22"/>
  <c r="Q281" i="22"/>
  <c r="Q282" i="22"/>
  <c r="Q283" i="22"/>
  <c r="Q284" i="22"/>
  <c r="Q285" i="22"/>
  <c r="Q286" i="22"/>
  <c r="Q287" i="22"/>
  <c r="Q288" i="22"/>
  <c r="Q289" i="22"/>
  <c r="Q290" i="22"/>
  <c r="Q291" i="22"/>
  <c r="Q292" i="22"/>
  <c r="Q293" i="22"/>
  <c r="Q294" i="22"/>
  <c r="Q295" i="22"/>
  <c r="Q296" i="22"/>
  <c r="Q297" i="22"/>
  <c r="Q298" i="22"/>
  <c r="Q299" i="22"/>
  <c r="Q300" i="22"/>
  <c r="Q301" i="22"/>
  <c r="Q302" i="22"/>
  <c r="Q303" i="22"/>
  <c r="Q304" i="22"/>
  <c r="Q305" i="22"/>
  <c r="Q306" i="22"/>
  <c r="Q307" i="22"/>
  <c r="Q308" i="22"/>
  <c r="Q309" i="22"/>
  <c r="Q310" i="22"/>
  <c r="Q311" i="22"/>
  <c r="Q312" i="22"/>
  <c r="Q313" i="22"/>
  <c r="Q314" i="22"/>
  <c r="Q315" i="22"/>
  <c r="Q316" i="22"/>
  <c r="Q317" i="22"/>
  <c r="Q318" i="22"/>
  <c r="Q319" i="22"/>
  <c r="Q320" i="22"/>
  <c r="Q321" i="22"/>
  <c r="Q322" i="22"/>
  <c r="Q323" i="22"/>
  <c r="Q324" i="22"/>
  <c r="Q325" i="22"/>
  <c r="Q326" i="22"/>
  <c r="Q327" i="22"/>
  <c r="Q328" i="22"/>
  <c r="Q329" i="22"/>
  <c r="Q330" i="22"/>
  <c r="Q331" i="22"/>
  <c r="Q332" i="22"/>
  <c r="Q333" i="22"/>
  <c r="Q334" i="22"/>
  <c r="Q335" i="22"/>
  <c r="Q336" i="22"/>
  <c r="Q337" i="22"/>
  <c r="Q338" i="22"/>
  <c r="Q339" i="22"/>
  <c r="Q340" i="22"/>
  <c r="Q341" i="22"/>
  <c r="Q342" i="22"/>
  <c r="Q343" i="22"/>
  <c r="Q344" i="22"/>
  <c r="Q345" i="22"/>
  <c r="Q346" i="22"/>
  <c r="Q347" i="22"/>
  <c r="Q348" i="22"/>
  <c r="Q349" i="22"/>
  <c r="Q350" i="22"/>
  <c r="Q351" i="22"/>
  <c r="Q352" i="22"/>
  <c r="Q353" i="22"/>
  <c r="Q354" i="22"/>
  <c r="Q355" i="22"/>
  <c r="Q356" i="22"/>
  <c r="Q357" i="22"/>
  <c r="Q358" i="22"/>
  <c r="Q359" i="22"/>
  <c r="Q360" i="22"/>
  <c r="Q361" i="22"/>
  <c r="Q362" i="22"/>
  <c r="Q363" i="22"/>
  <c r="Q364" i="22"/>
  <c r="Q365" i="22"/>
  <c r="Q366" i="22"/>
  <c r="Q367" i="22"/>
  <c r="Q368" i="22"/>
  <c r="Q369" i="22"/>
  <c r="Q370" i="22"/>
  <c r="Q371" i="22"/>
  <c r="Q372" i="22"/>
  <c r="Q373" i="22"/>
  <c r="Q374" i="22"/>
  <c r="Q375" i="22"/>
  <c r="Q376" i="22"/>
  <c r="Q377" i="22"/>
  <c r="Q378" i="22"/>
  <c r="Q379" i="22"/>
  <c r="Q380" i="22"/>
  <c r="Q381" i="22"/>
  <c r="Q382" i="22"/>
  <c r="Q383" i="22"/>
  <c r="Q384" i="22"/>
  <c r="Q385" i="22"/>
  <c r="Q386" i="22"/>
  <c r="Q387" i="22"/>
  <c r="Q388" i="22"/>
  <c r="Q389" i="22"/>
  <c r="Q390" i="22"/>
  <c r="Q391" i="22"/>
  <c r="Q392" i="22"/>
  <c r="Q393" i="22"/>
  <c r="Q394" i="22"/>
  <c r="Q395" i="22"/>
  <c r="Q396" i="22"/>
  <c r="Q397" i="22"/>
  <c r="Q398" i="22"/>
  <c r="Q399" i="22"/>
  <c r="Q400" i="22"/>
  <c r="Q401" i="22"/>
  <c r="Q402" i="22"/>
  <c r="Q403" i="22"/>
  <c r="Q404" i="22"/>
  <c r="Q405" i="22"/>
  <c r="Q406" i="22"/>
  <c r="Q407" i="22"/>
  <c r="Q408" i="22"/>
  <c r="Q409" i="22"/>
  <c r="Q410" i="22"/>
  <c r="Q411" i="22"/>
  <c r="Q412" i="22"/>
  <c r="Q413" i="22"/>
  <c r="Q414" i="22"/>
  <c r="Q415" i="22"/>
  <c r="Q416" i="22"/>
  <c r="Q417" i="22"/>
  <c r="Q418" i="22"/>
  <c r="Q419" i="22"/>
  <c r="Q420" i="22"/>
  <c r="Q421" i="22"/>
  <c r="Q422" i="22"/>
  <c r="Q423" i="22"/>
  <c r="Q424" i="22"/>
  <c r="Q425" i="22"/>
  <c r="Q426" i="22"/>
  <c r="Q427" i="22"/>
  <c r="Q428" i="22"/>
  <c r="Q429" i="22"/>
  <c r="Q430" i="22"/>
  <c r="Q431" i="22"/>
  <c r="Q432" i="22"/>
  <c r="Q433" i="22"/>
  <c r="Q434" i="22"/>
  <c r="Q435" i="22"/>
  <c r="Q436" i="22"/>
  <c r="Q437" i="22"/>
  <c r="Q438" i="22"/>
  <c r="Q439" i="22"/>
  <c r="Q440" i="22"/>
  <c r="Q441" i="22"/>
  <c r="Q442" i="22"/>
  <c r="Q443" i="22"/>
  <c r="Q444" i="22"/>
  <c r="Q445" i="22"/>
  <c r="Q446" i="22"/>
  <c r="Q447" i="22"/>
  <c r="Q448" i="22"/>
  <c r="Q449" i="22"/>
  <c r="Q450" i="22"/>
  <c r="Q451" i="22"/>
  <c r="Q452" i="22"/>
  <c r="Q453" i="22"/>
  <c r="Q454" i="22"/>
  <c r="Q455" i="22"/>
  <c r="Q456" i="22"/>
  <c r="Q457" i="22"/>
  <c r="Q458" i="22"/>
  <c r="Q459" i="22"/>
  <c r="Q460" i="22"/>
  <c r="Q461" i="22"/>
  <c r="Q462" i="22"/>
  <c r="Q463" i="22"/>
  <c r="Q464" i="22"/>
  <c r="Q465" i="22"/>
  <c r="Q466" i="22"/>
  <c r="Q467" i="22"/>
  <c r="Q468" i="22"/>
  <c r="Q469" i="22"/>
  <c r="Q470" i="22"/>
  <c r="Q471" i="22"/>
  <c r="Q472" i="22"/>
  <c r="Q473" i="22"/>
  <c r="Q474" i="22"/>
  <c r="Q475" i="22"/>
  <c r="Q476" i="22"/>
  <c r="Q477" i="22"/>
  <c r="Q478" i="22"/>
  <c r="Q479" i="22"/>
  <c r="Q480" i="22"/>
  <c r="Q481" i="22"/>
  <c r="Q482" i="22"/>
  <c r="Q483" i="22"/>
  <c r="Q484" i="22"/>
  <c r="Q485" i="22"/>
  <c r="Q486" i="22"/>
  <c r="Q487" i="22"/>
  <c r="Q488" i="22"/>
  <c r="Q489" i="22"/>
  <c r="Q490" i="22"/>
  <c r="Q491" i="22"/>
  <c r="Q492" i="22"/>
  <c r="Q493" i="22"/>
  <c r="Q494" i="22"/>
  <c r="Q495" i="22"/>
  <c r="Q496" i="22"/>
  <c r="Q497" i="22"/>
  <c r="Q498" i="22"/>
  <c r="Q499" i="22"/>
  <c r="Q500" i="22"/>
  <c r="Q501" i="22"/>
  <c r="Q502" i="22"/>
  <c r="Q503" i="22"/>
  <c r="Q504" i="22"/>
  <c r="Q505" i="22"/>
  <c r="Q506" i="22"/>
  <c r="Q507" i="22"/>
  <c r="Q508" i="22"/>
  <c r="Q509" i="22"/>
  <c r="Q510" i="22"/>
  <c r="Q511" i="22"/>
  <c r="Q512" i="22"/>
  <c r="Q513" i="22"/>
  <c r="Q514" i="22"/>
  <c r="Q515" i="22"/>
  <c r="Q516" i="22"/>
  <c r="Q517" i="22"/>
  <c r="Q518" i="22"/>
  <c r="Q519" i="22"/>
  <c r="Q520" i="22"/>
  <c r="Q521" i="22"/>
  <c r="Q522" i="22"/>
  <c r="Q523" i="22"/>
  <c r="Q524" i="22"/>
  <c r="Q525" i="22"/>
  <c r="Q526" i="22"/>
  <c r="Q527" i="22"/>
  <c r="Q528" i="22"/>
  <c r="Q529" i="22"/>
  <c r="Q530" i="22"/>
  <c r="Q531" i="22"/>
  <c r="Q532" i="22"/>
  <c r="Q533" i="22"/>
  <c r="Q534" i="22"/>
  <c r="Q535" i="22"/>
  <c r="Q536" i="22"/>
  <c r="Q537" i="22"/>
  <c r="Q538" i="22"/>
  <c r="Q539" i="22"/>
  <c r="Q540" i="22"/>
  <c r="Q541" i="22"/>
  <c r="Q542" i="22"/>
  <c r="Q543" i="22"/>
  <c r="Q544" i="22"/>
  <c r="Q545" i="22"/>
  <c r="Q546" i="22"/>
  <c r="Q547" i="22"/>
  <c r="Q548" i="22"/>
  <c r="Q549" i="22"/>
  <c r="Q550" i="22"/>
  <c r="Q551" i="22"/>
  <c r="Q552" i="22"/>
  <c r="Q553" i="22"/>
  <c r="Q554" i="22"/>
  <c r="Q555" i="22"/>
  <c r="Q556" i="22"/>
  <c r="Q557" i="22"/>
  <c r="Q558" i="22"/>
  <c r="Q559" i="22"/>
  <c r="Q560" i="22"/>
  <c r="Q561" i="22"/>
  <c r="Q562" i="22"/>
  <c r="Q563" i="22"/>
  <c r="Q564" i="22"/>
  <c r="Q565" i="22"/>
  <c r="Q566" i="22"/>
  <c r="Q567" i="22"/>
  <c r="Q568" i="22"/>
  <c r="Q569" i="22"/>
  <c r="Q570" i="22"/>
  <c r="Q571" i="22"/>
  <c r="Q572" i="22"/>
  <c r="Q573" i="22"/>
  <c r="Q574" i="22"/>
  <c r="Q575" i="22"/>
  <c r="Q576" i="22"/>
  <c r="Q577" i="22"/>
  <c r="Q578" i="22"/>
  <c r="Q579" i="22"/>
  <c r="Q580" i="22"/>
  <c r="Q581" i="22"/>
  <c r="Q582" i="22"/>
  <c r="Q583" i="22"/>
  <c r="Q584" i="22"/>
  <c r="Q585" i="22"/>
  <c r="Q586" i="22"/>
  <c r="Q587" i="22"/>
  <c r="Q588" i="22"/>
  <c r="Q589" i="22"/>
  <c r="Q590" i="22"/>
  <c r="Q591" i="22"/>
  <c r="Q592" i="22"/>
  <c r="Q593" i="22"/>
  <c r="Q594" i="22"/>
  <c r="Q595" i="22"/>
  <c r="Q596" i="22"/>
  <c r="Q597" i="22"/>
  <c r="Q598" i="22"/>
  <c r="Q599" i="22"/>
  <c r="Q600" i="22"/>
  <c r="Q601" i="22"/>
  <c r="Q602" i="22"/>
  <c r="Q603" i="22"/>
  <c r="Q604" i="22"/>
  <c r="Q605" i="22"/>
  <c r="Q606" i="22"/>
  <c r="Q607" i="22"/>
  <c r="Q608" i="22"/>
  <c r="Q609" i="22"/>
  <c r="Q610" i="22"/>
  <c r="Q611" i="22"/>
  <c r="Q612" i="22"/>
  <c r="Q613" i="22"/>
  <c r="Q614" i="22"/>
  <c r="Q615" i="22"/>
  <c r="Q616" i="22"/>
  <c r="Q617" i="22"/>
  <c r="Q618" i="22"/>
  <c r="Q619" i="22"/>
  <c r="Q620" i="22"/>
  <c r="Q621" i="22"/>
  <c r="Q622" i="22"/>
  <c r="Q623" i="22"/>
  <c r="Q624" i="22"/>
  <c r="Q625" i="22"/>
  <c r="Q626" i="22"/>
  <c r="Q627" i="22"/>
  <c r="Q628" i="22"/>
  <c r="Q629" i="22"/>
  <c r="Q630" i="22"/>
  <c r="Q631" i="22"/>
  <c r="Q632" i="22"/>
  <c r="Q633" i="22"/>
  <c r="Q634" i="22"/>
  <c r="Q635" i="22"/>
  <c r="Q636" i="22"/>
  <c r="Q637" i="22"/>
  <c r="Q638" i="22"/>
  <c r="Q639" i="22"/>
  <c r="Q640" i="22"/>
  <c r="Q641" i="22"/>
  <c r="Q642" i="22"/>
  <c r="Q643" i="22"/>
  <c r="Q644" i="22"/>
  <c r="Q645" i="22"/>
  <c r="Q646" i="22"/>
  <c r="Q647" i="22"/>
  <c r="Q648" i="22"/>
  <c r="Q649" i="22"/>
  <c r="Q650" i="22"/>
  <c r="Q651" i="22"/>
  <c r="Q652" i="22"/>
  <c r="Q653" i="22"/>
  <c r="Q654" i="22"/>
  <c r="Q655" i="22"/>
  <c r="Q656" i="22"/>
  <c r="Q657" i="22"/>
  <c r="Q658" i="22"/>
  <c r="Q659" i="22"/>
  <c r="Q660" i="22"/>
  <c r="Q661" i="22"/>
  <c r="Q662" i="22"/>
  <c r="Q663" i="22"/>
  <c r="Q664" i="22"/>
  <c r="Q665" i="22"/>
  <c r="Q666" i="22"/>
  <c r="Q667" i="22"/>
  <c r="Q668" i="22"/>
  <c r="Q669" i="22"/>
  <c r="Q670" i="22"/>
  <c r="Q671" i="22"/>
  <c r="Q672" i="22"/>
  <c r="Q673" i="22"/>
  <c r="Q674" i="22"/>
  <c r="Q675" i="22"/>
  <c r="Q676" i="22"/>
  <c r="Q677" i="22"/>
  <c r="Q678" i="22"/>
  <c r="Q679" i="22"/>
  <c r="Q680" i="22"/>
  <c r="Q681" i="22"/>
  <c r="Q682" i="22"/>
  <c r="Q683" i="22"/>
  <c r="Q684" i="22"/>
  <c r="Q685" i="22"/>
  <c r="Q686" i="22"/>
  <c r="Q687" i="22"/>
  <c r="Q688" i="22"/>
  <c r="Q689" i="22"/>
  <c r="Q690" i="22"/>
  <c r="Q691" i="22"/>
  <c r="Q692" i="22"/>
  <c r="Q693" i="22"/>
  <c r="Q694" i="22"/>
  <c r="Q695" i="22"/>
  <c r="Q696" i="22"/>
  <c r="Q697" i="22"/>
  <c r="Q698" i="22"/>
  <c r="Q699" i="22"/>
  <c r="Q700" i="22"/>
  <c r="Q701" i="22"/>
  <c r="Q702" i="22"/>
  <c r="Q703" i="22"/>
  <c r="Q704" i="22"/>
  <c r="Q705" i="22"/>
  <c r="Q706" i="22"/>
  <c r="Q707" i="22"/>
  <c r="Q708" i="22"/>
  <c r="Q709" i="22"/>
  <c r="Q710" i="22"/>
  <c r="Q711" i="22"/>
  <c r="Q712" i="22"/>
  <c r="Q713" i="22"/>
  <c r="Q714" i="22"/>
  <c r="Q715" i="22"/>
  <c r="Q716" i="22"/>
  <c r="Q717" i="22"/>
  <c r="Q718" i="22"/>
  <c r="Q719" i="22"/>
  <c r="Q720" i="22"/>
  <c r="Q721" i="22"/>
  <c r="Q722" i="22"/>
  <c r="Q723" i="22"/>
  <c r="Q724" i="22"/>
  <c r="Q725" i="22"/>
  <c r="Q726" i="22"/>
  <c r="Q727" i="22"/>
  <c r="Q728" i="22"/>
  <c r="Q729" i="22"/>
  <c r="Q730" i="22"/>
  <c r="Q731" i="22"/>
  <c r="Q732" i="22"/>
  <c r="Q733" i="22"/>
  <c r="Q734" i="22"/>
  <c r="Q735" i="22"/>
  <c r="Q736" i="22"/>
  <c r="Q737" i="22"/>
  <c r="Q738" i="22"/>
  <c r="Q739" i="22"/>
  <c r="Q740" i="22"/>
  <c r="Q741" i="22"/>
  <c r="Q742" i="22"/>
  <c r="Q743" i="22"/>
  <c r="Q744" i="22"/>
  <c r="Q745" i="22"/>
  <c r="Q746" i="22"/>
  <c r="Q747" i="22"/>
  <c r="Q748" i="22"/>
  <c r="Q749" i="22"/>
  <c r="Q750" i="22"/>
  <c r="Q751" i="22"/>
  <c r="Q752" i="22"/>
  <c r="Q753" i="22"/>
  <c r="Q754" i="22"/>
  <c r="Q755" i="22"/>
  <c r="Q756" i="22"/>
  <c r="Q757" i="22"/>
  <c r="Q758" i="22"/>
  <c r="Q759" i="22"/>
  <c r="Q760" i="22"/>
  <c r="Q761" i="22"/>
  <c r="Q762" i="22"/>
  <c r="Q763" i="22"/>
  <c r="Q764" i="22"/>
  <c r="Q765" i="22"/>
  <c r="Q766" i="22"/>
  <c r="Q767" i="22"/>
  <c r="Q768" i="22"/>
  <c r="Q769" i="22"/>
  <c r="Q770" i="22"/>
  <c r="Q771" i="22"/>
  <c r="Q772" i="22"/>
  <c r="Q773" i="22"/>
  <c r="Q774" i="22"/>
  <c r="Q775" i="22"/>
  <c r="Q776" i="22"/>
  <c r="Q777" i="22"/>
  <c r="Q778" i="22"/>
  <c r="Q779" i="22"/>
  <c r="Q780" i="22"/>
  <c r="Q781" i="22"/>
  <c r="Q782" i="22"/>
  <c r="Q783" i="22"/>
  <c r="Q784" i="22"/>
  <c r="Q785" i="22"/>
  <c r="Q786" i="22"/>
  <c r="Q787" i="22"/>
  <c r="Q788" i="22"/>
  <c r="Q789" i="22"/>
  <c r="Q790" i="22"/>
  <c r="Q791" i="22"/>
  <c r="Q792" i="22"/>
  <c r="Q793" i="22"/>
  <c r="Q794" i="22"/>
  <c r="Q795" i="22"/>
  <c r="Q796" i="22"/>
  <c r="Q797" i="22"/>
  <c r="Q798" i="22"/>
  <c r="Q799" i="22"/>
  <c r="Q800" i="22"/>
  <c r="Q801" i="22"/>
  <c r="Q802" i="22"/>
  <c r="Q803" i="22"/>
  <c r="Q804" i="22"/>
  <c r="Q805" i="22"/>
  <c r="Q806" i="22"/>
  <c r="Q807" i="22"/>
  <c r="Q808" i="22"/>
  <c r="Q809" i="22"/>
  <c r="Q810" i="22"/>
  <c r="Q811" i="22"/>
  <c r="Q812" i="22"/>
  <c r="Q813" i="22"/>
  <c r="Q814" i="22"/>
  <c r="Q815" i="22"/>
  <c r="Q816" i="22"/>
  <c r="Q817" i="22"/>
  <c r="Q818" i="22"/>
  <c r="Q819" i="22"/>
  <c r="Q820" i="22"/>
  <c r="Q821" i="22"/>
  <c r="Q822" i="22"/>
  <c r="Q823" i="22"/>
  <c r="Q824" i="22"/>
  <c r="Q825" i="22"/>
  <c r="Q826" i="22"/>
  <c r="Q827" i="22"/>
  <c r="Q828" i="22"/>
  <c r="Q829" i="22"/>
  <c r="Q830" i="22"/>
  <c r="Q831" i="22"/>
  <c r="Q832" i="22"/>
  <c r="Q833" i="22"/>
  <c r="Q834" i="22"/>
  <c r="Q835" i="22"/>
  <c r="Q836" i="22"/>
  <c r="Q837" i="22"/>
  <c r="Q838" i="22"/>
  <c r="Q839" i="22"/>
  <c r="Q840" i="22"/>
  <c r="Q841" i="22"/>
  <c r="Q842" i="22"/>
  <c r="Q843" i="22"/>
  <c r="Q844" i="22"/>
  <c r="Q845" i="22"/>
  <c r="Q846" i="22"/>
  <c r="Q847" i="22"/>
  <c r="Q848" i="22"/>
  <c r="Q849" i="22"/>
  <c r="Q850" i="22"/>
  <c r="Q851" i="22"/>
  <c r="Q852" i="22"/>
  <c r="Q853" i="22"/>
  <c r="Q854" i="22"/>
  <c r="Q855" i="22"/>
  <c r="Q856" i="22"/>
  <c r="Q857" i="22"/>
  <c r="Q858" i="22"/>
  <c r="Q859" i="22"/>
  <c r="Q860" i="22"/>
  <c r="Q861" i="22"/>
  <c r="Q862" i="22"/>
  <c r="Q863" i="22"/>
  <c r="Q2" i="22"/>
  <c r="N866" i="22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N227" i="22"/>
  <c r="N228" i="22"/>
  <c r="N229" i="22"/>
  <c r="N230" i="22"/>
  <c r="N231" i="22"/>
  <c r="N232" i="22"/>
  <c r="N233" i="22"/>
  <c r="N234" i="22"/>
  <c r="N235" i="22"/>
  <c r="N236" i="22"/>
  <c r="N237" i="22"/>
  <c r="N238" i="22"/>
  <c r="N239" i="22"/>
  <c r="N240" i="22"/>
  <c r="N241" i="22"/>
  <c r="N242" i="22"/>
  <c r="N243" i="22"/>
  <c r="N244" i="22"/>
  <c r="N245" i="22"/>
  <c r="N246" i="22"/>
  <c r="N247" i="22"/>
  <c r="N248" i="22"/>
  <c r="N249" i="22"/>
  <c r="N250" i="22"/>
  <c r="N251" i="22"/>
  <c r="N252" i="22"/>
  <c r="N253" i="22"/>
  <c r="N254" i="22"/>
  <c r="N255" i="22"/>
  <c r="N256" i="22"/>
  <c r="N257" i="22"/>
  <c r="N258" i="22"/>
  <c r="N259" i="22"/>
  <c r="N260" i="22"/>
  <c r="N261" i="22"/>
  <c r="N262" i="22"/>
  <c r="N263" i="22"/>
  <c r="N264" i="22"/>
  <c r="N265" i="22"/>
  <c r="N266" i="22"/>
  <c r="N267" i="22"/>
  <c r="N268" i="22"/>
  <c r="N269" i="22"/>
  <c r="N270" i="22"/>
  <c r="N271" i="22"/>
  <c r="N272" i="22"/>
  <c r="N273" i="22"/>
  <c r="N274" i="22"/>
  <c r="N275" i="22"/>
  <c r="N276" i="22"/>
  <c r="N277" i="22"/>
  <c r="N278" i="22"/>
  <c r="N279" i="22"/>
  <c r="N280" i="22"/>
  <c r="N281" i="22"/>
  <c r="N282" i="22"/>
  <c r="N283" i="22"/>
  <c r="N284" i="22"/>
  <c r="N285" i="22"/>
  <c r="N286" i="22"/>
  <c r="N287" i="22"/>
  <c r="N288" i="22"/>
  <c r="N289" i="22"/>
  <c r="N290" i="22"/>
  <c r="N291" i="22"/>
  <c r="N292" i="22"/>
  <c r="N293" i="22"/>
  <c r="N294" i="22"/>
  <c r="N295" i="22"/>
  <c r="N296" i="22"/>
  <c r="N297" i="22"/>
  <c r="N298" i="22"/>
  <c r="N299" i="22"/>
  <c r="N300" i="22"/>
  <c r="N301" i="22"/>
  <c r="N302" i="22"/>
  <c r="N303" i="22"/>
  <c r="N304" i="22"/>
  <c r="N305" i="22"/>
  <c r="N306" i="22"/>
  <c r="N307" i="22"/>
  <c r="N308" i="22"/>
  <c r="N309" i="22"/>
  <c r="N310" i="22"/>
  <c r="N311" i="22"/>
  <c r="N312" i="22"/>
  <c r="N313" i="22"/>
  <c r="N314" i="22"/>
  <c r="N315" i="22"/>
  <c r="N316" i="22"/>
  <c r="N317" i="22"/>
  <c r="N318" i="22"/>
  <c r="N319" i="22"/>
  <c r="N320" i="22"/>
  <c r="N321" i="22"/>
  <c r="N322" i="22"/>
  <c r="N323" i="22"/>
  <c r="N324" i="22"/>
  <c r="N325" i="22"/>
  <c r="N326" i="22"/>
  <c r="N327" i="22"/>
  <c r="N328" i="22"/>
  <c r="N329" i="22"/>
  <c r="N330" i="22"/>
  <c r="N331" i="22"/>
  <c r="N332" i="22"/>
  <c r="N333" i="22"/>
  <c r="N334" i="22"/>
  <c r="N335" i="22"/>
  <c r="N336" i="22"/>
  <c r="N337" i="22"/>
  <c r="N338" i="22"/>
  <c r="N339" i="22"/>
  <c r="N340" i="22"/>
  <c r="N341" i="22"/>
  <c r="N342" i="22"/>
  <c r="N343" i="22"/>
  <c r="N344" i="22"/>
  <c r="N345" i="22"/>
  <c r="N346" i="22"/>
  <c r="N347" i="22"/>
  <c r="N348" i="22"/>
  <c r="N349" i="22"/>
  <c r="N350" i="22"/>
  <c r="N351" i="22"/>
  <c r="N352" i="22"/>
  <c r="N353" i="22"/>
  <c r="N354" i="22"/>
  <c r="N355" i="22"/>
  <c r="N356" i="22"/>
  <c r="N357" i="22"/>
  <c r="N358" i="22"/>
  <c r="N359" i="22"/>
  <c r="N360" i="22"/>
  <c r="N361" i="22"/>
  <c r="N362" i="22"/>
  <c r="N363" i="22"/>
  <c r="N364" i="22"/>
  <c r="N365" i="22"/>
  <c r="N366" i="22"/>
  <c r="N367" i="22"/>
  <c r="N368" i="22"/>
  <c r="N369" i="22"/>
  <c r="N370" i="22"/>
  <c r="N371" i="22"/>
  <c r="N372" i="22"/>
  <c r="N373" i="22"/>
  <c r="N374" i="22"/>
  <c r="N375" i="22"/>
  <c r="N376" i="22"/>
  <c r="N377" i="22"/>
  <c r="N378" i="22"/>
  <c r="N379" i="22"/>
  <c r="N380" i="22"/>
  <c r="N381" i="22"/>
  <c r="N382" i="22"/>
  <c r="N383" i="22"/>
  <c r="N384" i="22"/>
  <c r="N385" i="22"/>
  <c r="N386" i="22"/>
  <c r="N387" i="22"/>
  <c r="N388" i="22"/>
  <c r="N389" i="22"/>
  <c r="N390" i="22"/>
  <c r="N391" i="22"/>
  <c r="N392" i="22"/>
  <c r="N393" i="22"/>
  <c r="N394" i="22"/>
  <c r="N395" i="22"/>
  <c r="N396" i="22"/>
  <c r="N397" i="22"/>
  <c r="N398" i="22"/>
  <c r="N399" i="22"/>
  <c r="N400" i="22"/>
  <c r="N401" i="22"/>
  <c r="N402" i="22"/>
  <c r="N403" i="22"/>
  <c r="N404" i="22"/>
  <c r="N405" i="22"/>
  <c r="N406" i="22"/>
  <c r="N407" i="22"/>
  <c r="N408" i="22"/>
  <c r="N409" i="22"/>
  <c r="N410" i="22"/>
  <c r="N411" i="22"/>
  <c r="N412" i="22"/>
  <c r="N413" i="22"/>
  <c r="N414" i="22"/>
  <c r="N415" i="22"/>
  <c r="N416" i="22"/>
  <c r="N417" i="22"/>
  <c r="N418" i="22"/>
  <c r="N419" i="22"/>
  <c r="N420" i="22"/>
  <c r="N421" i="22"/>
  <c r="N422" i="22"/>
  <c r="N423" i="22"/>
  <c r="N424" i="22"/>
  <c r="N425" i="22"/>
  <c r="N426" i="22"/>
  <c r="N427" i="22"/>
  <c r="N428" i="22"/>
  <c r="N429" i="22"/>
  <c r="N430" i="22"/>
  <c r="N431" i="22"/>
  <c r="N432" i="22"/>
  <c r="N433" i="22"/>
  <c r="N434" i="22"/>
  <c r="N435" i="22"/>
  <c r="N436" i="22"/>
  <c r="N437" i="22"/>
  <c r="N438" i="22"/>
  <c r="N439" i="22"/>
  <c r="N440" i="22"/>
  <c r="N441" i="22"/>
  <c r="N442" i="22"/>
  <c r="N443" i="22"/>
  <c r="N444" i="22"/>
  <c r="N445" i="22"/>
  <c r="N446" i="22"/>
  <c r="N447" i="22"/>
  <c r="N448" i="22"/>
  <c r="N449" i="22"/>
  <c r="N450" i="22"/>
  <c r="N451" i="22"/>
  <c r="N452" i="22"/>
  <c r="N453" i="22"/>
  <c r="N454" i="22"/>
  <c r="N455" i="22"/>
  <c r="N456" i="22"/>
  <c r="N457" i="22"/>
  <c r="N458" i="22"/>
  <c r="N459" i="22"/>
  <c r="N460" i="22"/>
  <c r="N461" i="22"/>
  <c r="N462" i="22"/>
  <c r="N463" i="22"/>
  <c r="N464" i="22"/>
  <c r="N465" i="22"/>
  <c r="N466" i="22"/>
  <c r="N467" i="22"/>
  <c r="N468" i="22"/>
  <c r="N469" i="22"/>
  <c r="N470" i="22"/>
  <c r="N471" i="22"/>
  <c r="N472" i="22"/>
  <c r="N473" i="22"/>
  <c r="N474" i="22"/>
  <c r="N475" i="22"/>
  <c r="N476" i="22"/>
  <c r="N477" i="22"/>
  <c r="N478" i="22"/>
  <c r="N479" i="22"/>
  <c r="N480" i="22"/>
  <c r="N481" i="22"/>
  <c r="N482" i="22"/>
  <c r="N483" i="22"/>
  <c r="N484" i="22"/>
  <c r="N485" i="22"/>
  <c r="N486" i="22"/>
  <c r="N487" i="22"/>
  <c r="N488" i="22"/>
  <c r="N489" i="22"/>
  <c r="N490" i="22"/>
  <c r="N491" i="22"/>
  <c r="N492" i="22"/>
  <c r="N493" i="22"/>
  <c r="N494" i="22"/>
  <c r="N495" i="22"/>
  <c r="N496" i="22"/>
  <c r="N497" i="22"/>
  <c r="N498" i="22"/>
  <c r="N499" i="22"/>
  <c r="N500" i="22"/>
  <c r="N501" i="22"/>
  <c r="N502" i="22"/>
  <c r="N503" i="22"/>
  <c r="N504" i="22"/>
  <c r="N505" i="22"/>
  <c r="N506" i="22"/>
  <c r="N507" i="22"/>
  <c r="N508" i="22"/>
  <c r="N509" i="22"/>
  <c r="N510" i="22"/>
  <c r="N511" i="22"/>
  <c r="N512" i="22"/>
  <c r="N513" i="22"/>
  <c r="N514" i="22"/>
  <c r="N515" i="22"/>
  <c r="N516" i="22"/>
  <c r="N517" i="22"/>
  <c r="N518" i="22"/>
  <c r="N519" i="22"/>
  <c r="N520" i="22"/>
  <c r="N521" i="22"/>
  <c r="N522" i="22"/>
  <c r="N523" i="22"/>
  <c r="N524" i="22"/>
  <c r="N525" i="22"/>
  <c r="N526" i="22"/>
  <c r="N527" i="22"/>
  <c r="N528" i="22"/>
  <c r="N529" i="22"/>
  <c r="N530" i="22"/>
  <c r="N531" i="22"/>
  <c r="N532" i="22"/>
  <c r="N533" i="22"/>
  <c r="N534" i="22"/>
  <c r="N535" i="22"/>
  <c r="N536" i="22"/>
  <c r="N537" i="22"/>
  <c r="N538" i="22"/>
  <c r="N539" i="22"/>
  <c r="N540" i="22"/>
  <c r="N541" i="22"/>
  <c r="N542" i="22"/>
  <c r="N543" i="22"/>
  <c r="N544" i="22"/>
  <c r="N545" i="22"/>
  <c r="N546" i="22"/>
  <c r="N547" i="22"/>
  <c r="N548" i="22"/>
  <c r="N549" i="22"/>
  <c r="N550" i="22"/>
  <c r="N551" i="22"/>
  <c r="N552" i="22"/>
  <c r="N553" i="22"/>
  <c r="N554" i="22"/>
  <c r="N555" i="22"/>
  <c r="N556" i="22"/>
  <c r="N557" i="22"/>
  <c r="N558" i="22"/>
  <c r="N559" i="22"/>
  <c r="N560" i="22"/>
  <c r="N561" i="22"/>
  <c r="N562" i="22"/>
  <c r="N563" i="22"/>
  <c r="N564" i="22"/>
  <c r="N565" i="22"/>
  <c r="N566" i="22"/>
  <c r="N567" i="22"/>
  <c r="N568" i="22"/>
  <c r="N569" i="22"/>
  <c r="N570" i="22"/>
  <c r="N571" i="22"/>
  <c r="N572" i="22"/>
  <c r="N573" i="22"/>
  <c r="N574" i="22"/>
  <c r="N575" i="22"/>
  <c r="N576" i="22"/>
  <c r="N577" i="22"/>
  <c r="N578" i="22"/>
  <c r="N579" i="22"/>
  <c r="N580" i="22"/>
  <c r="N581" i="22"/>
  <c r="N582" i="22"/>
  <c r="N583" i="22"/>
  <c r="N584" i="22"/>
  <c r="N585" i="22"/>
  <c r="N586" i="22"/>
  <c r="N587" i="22"/>
  <c r="N588" i="22"/>
  <c r="N589" i="22"/>
  <c r="N590" i="22"/>
  <c r="N591" i="22"/>
  <c r="N592" i="22"/>
  <c r="N593" i="22"/>
  <c r="N594" i="22"/>
  <c r="N595" i="22"/>
  <c r="N596" i="22"/>
  <c r="N597" i="22"/>
  <c r="N598" i="22"/>
  <c r="N599" i="22"/>
  <c r="N600" i="22"/>
  <c r="N601" i="22"/>
  <c r="N602" i="22"/>
  <c r="N603" i="22"/>
  <c r="N604" i="22"/>
  <c r="N605" i="22"/>
  <c r="N606" i="22"/>
  <c r="N607" i="22"/>
  <c r="N608" i="22"/>
  <c r="N609" i="22"/>
  <c r="N610" i="22"/>
  <c r="N611" i="22"/>
  <c r="N612" i="22"/>
  <c r="N613" i="22"/>
  <c r="N614" i="22"/>
  <c r="N615" i="22"/>
  <c r="N616" i="22"/>
  <c r="N617" i="22"/>
  <c r="N618" i="22"/>
  <c r="N619" i="22"/>
  <c r="N620" i="22"/>
  <c r="N621" i="22"/>
  <c r="N622" i="22"/>
  <c r="N623" i="22"/>
  <c r="N624" i="22"/>
  <c r="N625" i="22"/>
  <c r="N626" i="22"/>
  <c r="N627" i="22"/>
  <c r="N628" i="22"/>
  <c r="N629" i="22"/>
  <c r="N630" i="22"/>
  <c r="N631" i="22"/>
  <c r="N632" i="22"/>
  <c r="N633" i="22"/>
  <c r="N634" i="22"/>
  <c r="N635" i="22"/>
  <c r="N636" i="22"/>
  <c r="N637" i="22"/>
  <c r="N638" i="22"/>
  <c r="N639" i="22"/>
  <c r="N640" i="22"/>
  <c r="N641" i="22"/>
  <c r="N642" i="22"/>
  <c r="N643" i="22"/>
  <c r="N644" i="22"/>
  <c r="N645" i="22"/>
  <c r="N646" i="22"/>
  <c r="N647" i="22"/>
  <c r="N648" i="22"/>
  <c r="N649" i="22"/>
  <c r="N650" i="22"/>
  <c r="N651" i="22"/>
  <c r="N652" i="22"/>
  <c r="N653" i="22"/>
  <c r="N654" i="22"/>
  <c r="N655" i="22"/>
  <c r="N656" i="22"/>
  <c r="N657" i="22"/>
  <c r="N658" i="22"/>
  <c r="N659" i="22"/>
  <c r="N660" i="22"/>
  <c r="N661" i="22"/>
  <c r="N662" i="22"/>
  <c r="N663" i="22"/>
  <c r="N664" i="22"/>
  <c r="N665" i="22"/>
  <c r="N666" i="22"/>
  <c r="N667" i="22"/>
  <c r="N668" i="22"/>
  <c r="N669" i="22"/>
  <c r="N670" i="22"/>
  <c r="N671" i="22"/>
  <c r="N672" i="22"/>
  <c r="N673" i="22"/>
  <c r="N674" i="22"/>
  <c r="N675" i="22"/>
  <c r="N676" i="22"/>
  <c r="N677" i="22"/>
  <c r="N678" i="22"/>
  <c r="N679" i="22"/>
  <c r="N680" i="22"/>
  <c r="N681" i="22"/>
  <c r="N682" i="22"/>
  <c r="N683" i="22"/>
  <c r="N684" i="22"/>
  <c r="N685" i="22"/>
  <c r="N686" i="22"/>
  <c r="N687" i="22"/>
  <c r="N688" i="22"/>
  <c r="N689" i="22"/>
  <c r="N690" i="22"/>
  <c r="N691" i="22"/>
  <c r="N692" i="22"/>
  <c r="N693" i="22"/>
  <c r="N694" i="22"/>
  <c r="N695" i="22"/>
  <c r="N696" i="22"/>
  <c r="N697" i="22"/>
  <c r="N698" i="22"/>
  <c r="N699" i="22"/>
  <c r="N700" i="22"/>
  <c r="N701" i="22"/>
  <c r="N702" i="22"/>
  <c r="N703" i="22"/>
  <c r="N704" i="22"/>
  <c r="N705" i="22"/>
  <c r="N706" i="22"/>
  <c r="N707" i="22"/>
  <c r="N708" i="22"/>
  <c r="N709" i="22"/>
  <c r="N710" i="22"/>
  <c r="N711" i="22"/>
  <c r="N712" i="22"/>
  <c r="N713" i="22"/>
  <c r="N714" i="22"/>
  <c r="N715" i="22"/>
  <c r="N716" i="22"/>
  <c r="N717" i="22"/>
  <c r="N718" i="22"/>
  <c r="N719" i="22"/>
  <c r="N720" i="22"/>
  <c r="N721" i="22"/>
  <c r="N722" i="22"/>
  <c r="N723" i="22"/>
  <c r="N724" i="22"/>
  <c r="N725" i="22"/>
  <c r="N726" i="22"/>
  <c r="N727" i="22"/>
  <c r="N728" i="22"/>
  <c r="N729" i="22"/>
  <c r="N730" i="22"/>
  <c r="N731" i="22"/>
  <c r="N732" i="22"/>
  <c r="N733" i="22"/>
  <c r="N734" i="22"/>
  <c r="N735" i="22"/>
  <c r="N736" i="22"/>
  <c r="N737" i="22"/>
  <c r="N738" i="22"/>
  <c r="N739" i="22"/>
  <c r="N740" i="22"/>
  <c r="N741" i="22"/>
  <c r="N742" i="22"/>
  <c r="N743" i="22"/>
  <c r="N744" i="22"/>
  <c r="N745" i="22"/>
  <c r="N746" i="22"/>
  <c r="N747" i="22"/>
  <c r="N748" i="22"/>
  <c r="N749" i="22"/>
  <c r="N750" i="22"/>
  <c r="N751" i="22"/>
  <c r="N752" i="22"/>
  <c r="N753" i="22"/>
  <c r="N754" i="22"/>
  <c r="N755" i="22"/>
  <c r="N756" i="22"/>
  <c r="N757" i="22"/>
  <c r="N758" i="22"/>
  <c r="N759" i="22"/>
  <c r="N760" i="22"/>
  <c r="N761" i="22"/>
  <c r="N762" i="22"/>
  <c r="N763" i="22"/>
  <c r="N764" i="22"/>
  <c r="N765" i="22"/>
  <c r="N766" i="22"/>
  <c r="N767" i="22"/>
  <c r="N768" i="22"/>
  <c r="N769" i="22"/>
  <c r="N770" i="22"/>
  <c r="N771" i="22"/>
  <c r="N772" i="22"/>
  <c r="N773" i="22"/>
  <c r="N774" i="22"/>
  <c r="N775" i="22"/>
  <c r="N776" i="22"/>
  <c r="N777" i="22"/>
  <c r="N778" i="22"/>
  <c r="N779" i="22"/>
  <c r="N780" i="22"/>
  <c r="N781" i="22"/>
  <c r="N782" i="22"/>
  <c r="N783" i="22"/>
  <c r="N784" i="22"/>
  <c r="N785" i="22"/>
  <c r="N786" i="22"/>
  <c r="N787" i="22"/>
  <c r="N788" i="22"/>
  <c r="N789" i="22"/>
  <c r="N790" i="22"/>
  <c r="N791" i="22"/>
  <c r="N792" i="22"/>
  <c r="N793" i="22"/>
  <c r="N794" i="22"/>
  <c r="N795" i="22"/>
  <c r="N796" i="22"/>
  <c r="N797" i="22"/>
  <c r="N798" i="22"/>
  <c r="N799" i="22"/>
  <c r="N800" i="22"/>
  <c r="N801" i="22"/>
  <c r="N802" i="22"/>
  <c r="N803" i="22"/>
  <c r="N804" i="22"/>
  <c r="N805" i="22"/>
  <c r="N806" i="22"/>
  <c r="N807" i="22"/>
  <c r="N808" i="22"/>
  <c r="N809" i="22"/>
  <c r="N810" i="22"/>
  <c r="N811" i="22"/>
  <c r="N812" i="22"/>
  <c r="N813" i="22"/>
  <c r="N814" i="22"/>
  <c r="N815" i="22"/>
  <c r="N816" i="22"/>
  <c r="N817" i="22"/>
  <c r="N818" i="22"/>
  <c r="N819" i="22"/>
  <c r="N820" i="22"/>
  <c r="N821" i="22"/>
  <c r="N822" i="22"/>
  <c r="N823" i="22"/>
  <c r="N824" i="22"/>
  <c r="N825" i="22"/>
  <c r="N826" i="22"/>
  <c r="N827" i="22"/>
  <c r="N828" i="22"/>
  <c r="N829" i="22"/>
  <c r="N830" i="22"/>
  <c r="N831" i="22"/>
  <c r="N832" i="22"/>
  <c r="N833" i="22"/>
  <c r="N834" i="22"/>
  <c r="N835" i="22"/>
  <c r="N836" i="22"/>
  <c r="N837" i="22"/>
  <c r="N838" i="22"/>
  <c r="N839" i="22"/>
  <c r="N840" i="22"/>
  <c r="N841" i="22"/>
  <c r="N842" i="22"/>
  <c r="N843" i="22"/>
  <c r="N844" i="22"/>
  <c r="N845" i="22"/>
  <c r="N846" i="22"/>
  <c r="N847" i="22"/>
  <c r="N848" i="22"/>
  <c r="N849" i="22"/>
  <c r="N850" i="22"/>
  <c r="N851" i="22"/>
  <c r="N852" i="22"/>
  <c r="N853" i="22"/>
  <c r="N854" i="22"/>
  <c r="N855" i="22"/>
  <c r="N856" i="22"/>
  <c r="N857" i="22"/>
  <c r="N858" i="22"/>
  <c r="N859" i="22"/>
  <c r="N860" i="22"/>
  <c r="N861" i="22"/>
  <c r="N862" i="22"/>
  <c r="N863" i="22"/>
  <c r="N2" i="22"/>
  <c r="Z40" i="21"/>
  <c r="Y40" i="21"/>
  <c r="X40" i="21"/>
  <c r="W40" i="21"/>
  <c r="AA40" i="21" s="1"/>
  <c r="V40" i="21"/>
  <c r="U40" i="21"/>
  <c r="T40" i="21"/>
  <c r="O40" i="21"/>
  <c r="N40" i="21"/>
  <c r="M40" i="21"/>
  <c r="AO40" i="21" s="1"/>
  <c r="J40" i="21"/>
  <c r="H40" i="21"/>
  <c r="B40" i="21"/>
  <c r="AD40" i="21" s="1"/>
  <c r="Z39" i="21"/>
  <c r="Y39" i="21"/>
  <c r="X39" i="21"/>
  <c r="W39" i="21"/>
  <c r="AA39" i="21" s="1"/>
  <c r="V39" i="21"/>
  <c r="U39" i="21"/>
  <c r="T39" i="21"/>
  <c r="O39" i="21"/>
  <c r="N39" i="21"/>
  <c r="M39" i="21"/>
  <c r="J39" i="21"/>
  <c r="H39" i="21"/>
  <c r="B39" i="21"/>
  <c r="AD39" i="21" s="1"/>
  <c r="Z38" i="21"/>
  <c r="Y38" i="21"/>
  <c r="X38" i="21"/>
  <c r="W38" i="21"/>
  <c r="AA38" i="21" s="1"/>
  <c r="V38" i="21"/>
  <c r="U38" i="21"/>
  <c r="T38" i="21"/>
  <c r="O38" i="21"/>
  <c r="N38" i="21"/>
  <c r="M38" i="21"/>
  <c r="J38" i="21"/>
  <c r="H38" i="21"/>
  <c r="B38" i="21"/>
  <c r="Z37" i="21"/>
  <c r="Y37" i="21"/>
  <c r="X37" i="21"/>
  <c r="W37" i="21"/>
  <c r="AA37" i="21" s="1"/>
  <c r="V37" i="21"/>
  <c r="U37" i="21"/>
  <c r="T37" i="21"/>
  <c r="O37" i="21"/>
  <c r="N37" i="21"/>
  <c r="M37" i="21"/>
  <c r="J37" i="21"/>
  <c r="H37" i="21"/>
  <c r="B37" i="21"/>
  <c r="AD37" i="21" s="1"/>
  <c r="AA36" i="21"/>
  <c r="Z36" i="21"/>
  <c r="Y36" i="21"/>
  <c r="X36" i="21"/>
  <c r="W36" i="21"/>
  <c r="V36" i="21"/>
  <c r="U36" i="21"/>
  <c r="T36" i="21"/>
  <c r="O36" i="21"/>
  <c r="N36" i="21"/>
  <c r="M36" i="21"/>
  <c r="J36" i="21"/>
  <c r="H36" i="21"/>
  <c r="B36" i="21"/>
  <c r="Z35" i="21"/>
  <c r="Y35" i="21"/>
  <c r="X35" i="21"/>
  <c r="W35" i="21"/>
  <c r="AA35" i="21" s="1"/>
  <c r="V35" i="21"/>
  <c r="U35" i="21"/>
  <c r="T35" i="21"/>
  <c r="O35" i="21"/>
  <c r="N35" i="21"/>
  <c r="M35" i="21"/>
  <c r="AO35" i="21" s="1"/>
  <c r="J35" i="21"/>
  <c r="H35" i="21"/>
  <c r="B35" i="21"/>
  <c r="AD35" i="21" s="1"/>
  <c r="Z34" i="21"/>
  <c r="Y34" i="21"/>
  <c r="X34" i="21"/>
  <c r="W34" i="21"/>
  <c r="AA34" i="21" s="1"/>
  <c r="V34" i="21"/>
  <c r="U34" i="21"/>
  <c r="T34" i="21"/>
  <c r="O34" i="21"/>
  <c r="N34" i="21"/>
  <c r="M34" i="21"/>
  <c r="J34" i="21"/>
  <c r="H34" i="21"/>
  <c r="B34" i="21"/>
  <c r="AD34" i="21" s="1"/>
  <c r="Z33" i="21"/>
  <c r="Y33" i="21"/>
  <c r="X33" i="21"/>
  <c r="W33" i="21"/>
  <c r="AA33" i="21" s="1"/>
  <c r="V33" i="21"/>
  <c r="U33" i="21"/>
  <c r="T33" i="21"/>
  <c r="O33" i="21"/>
  <c r="N33" i="21"/>
  <c r="M33" i="21"/>
  <c r="J33" i="21"/>
  <c r="H33" i="21"/>
  <c r="B33" i="21"/>
  <c r="AD33" i="21" s="1"/>
  <c r="AA32" i="21"/>
  <c r="Z32" i="21"/>
  <c r="Y32" i="21"/>
  <c r="X32" i="21"/>
  <c r="W32" i="21"/>
  <c r="V32" i="21"/>
  <c r="U32" i="21"/>
  <c r="T32" i="21"/>
  <c r="O32" i="21"/>
  <c r="N32" i="21"/>
  <c r="M32" i="21"/>
  <c r="J32" i="21"/>
  <c r="H32" i="21"/>
  <c r="B32" i="21"/>
  <c r="AD32" i="21" s="1"/>
  <c r="Z31" i="21"/>
  <c r="Y31" i="21"/>
  <c r="X31" i="21"/>
  <c r="W31" i="21"/>
  <c r="AA31" i="21" s="1"/>
  <c r="V31" i="21"/>
  <c r="U31" i="21"/>
  <c r="T31" i="21"/>
  <c r="O31" i="21"/>
  <c r="N31" i="21"/>
  <c r="M31" i="21"/>
  <c r="J31" i="21"/>
  <c r="H31" i="21"/>
  <c r="B31" i="21"/>
  <c r="AD31" i="21" s="1"/>
  <c r="AO30" i="21"/>
  <c r="Z30" i="21"/>
  <c r="Y30" i="21"/>
  <c r="X30" i="21"/>
  <c r="W30" i="21"/>
  <c r="AA30" i="21" s="1"/>
  <c r="V30" i="21"/>
  <c r="U30" i="21"/>
  <c r="T30" i="21"/>
  <c r="O30" i="21"/>
  <c r="N30" i="21"/>
  <c r="M30" i="21"/>
  <c r="J30" i="21"/>
  <c r="H30" i="21"/>
  <c r="B30" i="21"/>
  <c r="AD30" i="21" s="1"/>
  <c r="AO29" i="21"/>
  <c r="Z29" i="21"/>
  <c r="Y29" i="21"/>
  <c r="X29" i="21"/>
  <c r="W29" i="21"/>
  <c r="AA29" i="21" s="1"/>
  <c r="V29" i="21"/>
  <c r="U29" i="21"/>
  <c r="T29" i="21"/>
  <c r="O29" i="21"/>
  <c r="N29" i="21"/>
  <c r="M29" i="21"/>
  <c r="J29" i="21"/>
  <c r="H29" i="21"/>
  <c r="B29" i="21"/>
  <c r="AD29" i="21" s="1"/>
  <c r="AO28" i="21"/>
  <c r="AA28" i="21"/>
  <c r="Z28" i="21"/>
  <c r="Y28" i="21"/>
  <c r="X28" i="21"/>
  <c r="W28" i="21"/>
  <c r="V28" i="21"/>
  <c r="U28" i="21"/>
  <c r="T28" i="21"/>
  <c r="O28" i="21"/>
  <c r="N28" i="21"/>
  <c r="M28" i="21"/>
  <c r="J28" i="21"/>
  <c r="H28" i="21"/>
  <c r="B28" i="21"/>
  <c r="AD28" i="21" s="1"/>
  <c r="AO27" i="21"/>
  <c r="AA27" i="21"/>
  <c r="Z27" i="21"/>
  <c r="Y27" i="21"/>
  <c r="X27" i="21"/>
  <c r="W27" i="21"/>
  <c r="V27" i="21"/>
  <c r="U27" i="21"/>
  <c r="T27" i="21"/>
  <c r="O27" i="21"/>
  <c r="N27" i="21"/>
  <c r="M27" i="21"/>
  <c r="J27" i="21"/>
  <c r="H27" i="21"/>
  <c r="B27" i="21"/>
  <c r="AD27" i="21" s="1"/>
  <c r="AO26" i="21"/>
  <c r="Z26" i="21"/>
  <c r="Y26" i="21"/>
  <c r="X26" i="21"/>
  <c r="W26" i="21"/>
  <c r="AA26" i="21" s="1"/>
  <c r="V26" i="21"/>
  <c r="U26" i="21"/>
  <c r="T26" i="21"/>
  <c r="O26" i="21"/>
  <c r="N26" i="21"/>
  <c r="M26" i="21"/>
  <c r="J26" i="21"/>
  <c r="H26" i="21"/>
  <c r="B26" i="21"/>
  <c r="AD26" i="21" s="1"/>
  <c r="AO25" i="21"/>
  <c r="Z25" i="21"/>
  <c r="Y25" i="21"/>
  <c r="X25" i="21"/>
  <c r="W25" i="21"/>
  <c r="AA25" i="21" s="1"/>
  <c r="V25" i="21"/>
  <c r="U25" i="21"/>
  <c r="T25" i="21"/>
  <c r="O25" i="21"/>
  <c r="N25" i="21"/>
  <c r="M25" i="21"/>
  <c r="J25" i="21"/>
  <c r="H25" i="21"/>
  <c r="B25" i="21"/>
  <c r="AD25" i="21" s="1"/>
  <c r="AO24" i="21"/>
  <c r="Z24" i="21"/>
  <c r="Y24" i="21"/>
  <c r="X24" i="21"/>
  <c r="W24" i="21"/>
  <c r="AA24" i="21" s="1"/>
  <c r="V24" i="21"/>
  <c r="U24" i="21"/>
  <c r="T24" i="21"/>
  <c r="O24" i="21"/>
  <c r="N24" i="21"/>
  <c r="M24" i="21"/>
  <c r="J24" i="21"/>
  <c r="H24" i="21"/>
  <c r="B24" i="21"/>
  <c r="AD24" i="21" s="1"/>
  <c r="AD23" i="21"/>
  <c r="AA23" i="21"/>
  <c r="Z23" i="21"/>
  <c r="Y23" i="21"/>
  <c r="X23" i="21"/>
  <c r="W23" i="21"/>
  <c r="V23" i="21"/>
  <c r="U23" i="21"/>
  <c r="T23" i="21"/>
  <c r="O23" i="21"/>
  <c r="N23" i="21"/>
  <c r="M23" i="21"/>
  <c r="J23" i="21"/>
  <c r="H23" i="21"/>
  <c r="B23" i="21"/>
  <c r="Z22" i="21"/>
  <c r="Y22" i="21"/>
  <c r="X22" i="21"/>
  <c r="W22" i="21"/>
  <c r="AA22" i="21" s="1"/>
  <c r="V22" i="21"/>
  <c r="U22" i="21"/>
  <c r="T22" i="21"/>
  <c r="O22" i="21"/>
  <c r="N22" i="21"/>
  <c r="M22" i="21"/>
  <c r="J22" i="21"/>
  <c r="H22" i="21"/>
  <c r="B22" i="21"/>
  <c r="AD22" i="21" s="1"/>
  <c r="P690" i="15"/>
  <c r="T690" i="15" s="1"/>
  <c r="P692" i="15"/>
  <c r="T692" i="15" s="1"/>
  <c r="P693" i="15"/>
  <c r="T693" i="15" s="1"/>
  <c r="P694" i="15"/>
  <c r="T694" i="15" s="1"/>
  <c r="P695" i="15"/>
  <c r="T695" i="15" s="1"/>
  <c r="P697" i="15"/>
  <c r="T697" i="15" s="1"/>
  <c r="P698" i="15"/>
  <c r="T698" i="15" s="1"/>
  <c r="P699" i="15"/>
  <c r="T699" i="15" s="1"/>
  <c r="P700" i="15"/>
  <c r="T700" i="15" s="1"/>
  <c r="P701" i="15"/>
  <c r="T701" i="15" s="1"/>
  <c r="P702" i="15"/>
  <c r="T702" i="15" s="1"/>
  <c r="P703" i="15"/>
  <c r="T703" i="15" s="1"/>
  <c r="P704" i="15"/>
  <c r="T704" i="15" s="1"/>
  <c r="P705" i="15"/>
  <c r="T705" i="15" s="1"/>
  <c r="P706" i="15"/>
  <c r="T706" i="15" s="1"/>
  <c r="P707" i="15"/>
  <c r="T707" i="15" s="1"/>
  <c r="P708" i="15"/>
  <c r="T708" i="15" s="1"/>
  <c r="P709" i="15"/>
  <c r="T709" i="15" s="1"/>
  <c r="P710" i="15"/>
  <c r="T710" i="15" s="1"/>
  <c r="P711" i="15"/>
  <c r="T711" i="15" s="1"/>
  <c r="P712" i="15"/>
  <c r="T712" i="15" s="1"/>
  <c r="P714" i="15"/>
  <c r="T714" i="15" s="1"/>
  <c r="P715" i="15"/>
  <c r="T715" i="15" s="1"/>
  <c r="P689" i="15"/>
  <c r="T689" i="15" s="1"/>
  <c r="P672" i="15"/>
  <c r="T672" i="15" s="1"/>
  <c r="Q672" i="15"/>
  <c r="S672" i="15"/>
  <c r="P673" i="15"/>
  <c r="T673" i="15" s="1"/>
  <c r="Q673" i="15"/>
  <c r="S673" i="15"/>
  <c r="P674" i="15"/>
  <c r="T674" i="15" s="1"/>
  <c r="Q674" i="15"/>
  <c r="S674" i="15"/>
  <c r="P675" i="15"/>
  <c r="T675" i="15" s="1"/>
  <c r="Q675" i="15"/>
  <c r="S675" i="15"/>
  <c r="P676" i="15"/>
  <c r="T676" i="15" s="1"/>
  <c r="Q676" i="15"/>
  <c r="S676" i="15"/>
  <c r="P677" i="15"/>
  <c r="T677" i="15" s="1"/>
  <c r="Q677" i="15"/>
  <c r="S677" i="15"/>
  <c r="P678" i="15"/>
  <c r="T678" i="15" s="1"/>
  <c r="Q678" i="15"/>
  <c r="S678" i="15"/>
  <c r="P679" i="15"/>
  <c r="T679" i="15" s="1"/>
  <c r="Q679" i="15"/>
  <c r="S679" i="15"/>
  <c r="P680" i="15"/>
  <c r="T680" i="15" s="1"/>
  <c r="Q680" i="15"/>
  <c r="S680" i="15"/>
  <c r="P681" i="15"/>
  <c r="T681" i="15" s="1"/>
  <c r="Q681" i="15"/>
  <c r="S681" i="15"/>
  <c r="P682" i="15"/>
  <c r="T682" i="15" s="1"/>
  <c r="Q682" i="15"/>
  <c r="S682" i="15"/>
  <c r="P683" i="15"/>
  <c r="T683" i="15" s="1"/>
  <c r="Q683" i="15"/>
  <c r="S683" i="15"/>
  <c r="P684" i="15"/>
  <c r="T684" i="15" s="1"/>
  <c r="Q684" i="15"/>
  <c r="S684" i="15"/>
  <c r="P685" i="15"/>
  <c r="T685" i="15" s="1"/>
  <c r="Q685" i="15"/>
  <c r="S685" i="15"/>
  <c r="P686" i="15"/>
  <c r="T686" i="15" s="1"/>
  <c r="Q686" i="15"/>
  <c r="S686" i="15"/>
  <c r="P687" i="15"/>
  <c r="T687" i="15" s="1"/>
  <c r="Q687" i="15"/>
  <c r="S687" i="15"/>
  <c r="P688" i="15"/>
  <c r="T688" i="15" s="1"/>
  <c r="Q688" i="15"/>
  <c r="S688" i="15"/>
  <c r="Q689" i="15"/>
  <c r="S689" i="15"/>
  <c r="Q690" i="15"/>
  <c r="S690" i="15"/>
  <c r="Q692" i="15"/>
  <c r="S692" i="15"/>
  <c r="Q693" i="15"/>
  <c r="S693" i="15"/>
  <c r="Q694" i="15"/>
  <c r="S694" i="15"/>
  <c r="Q695" i="15"/>
  <c r="S695" i="15"/>
  <c r="Q697" i="15"/>
  <c r="S697" i="15"/>
  <c r="Q698" i="15"/>
  <c r="S698" i="15"/>
  <c r="Q699" i="15"/>
  <c r="S699" i="15"/>
  <c r="Q700" i="15"/>
  <c r="S700" i="15"/>
  <c r="Q701" i="15"/>
  <c r="S701" i="15"/>
  <c r="Q702" i="15"/>
  <c r="S702" i="15"/>
  <c r="Q703" i="15"/>
  <c r="S703" i="15"/>
  <c r="Q704" i="15"/>
  <c r="S704" i="15"/>
  <c r="Q705" i="15"/>
  <c r="S705" i="15"/>
  <c r="Q706" i="15"/>
  <c r="S706" i="15"/>
  <c r="Q707" i="15"/>
  <c r="S707" i="15"/>
  <c r="Q708" i="15"/>
  <c r="S708" i="15"/>
  <c r="Q709" i="15"/>
  <c r="S709" i="15"/>
  <c r="Q710" i="15"/>
  <c r="S710" i="15"/>
  <c r="Q711" i="15"/>
  <c r="S711" i="15"/>
  <c r="Q712" i="15"/>
  <c r="S712" i="15"/>
  <c r="Q714" i="15"/>
  <c r="S714" i="15"/>
  <c r="Q715" i="15"/>
  <c r="S715" i="15"/>
  <c r="P210" i="15"/>
  <c r="T210" i="15" s="1"/>
  <c r="Q210" i="15"/>
  <c r="S210" i="15"/>
  <c r="P211" i="15"/>
  <c r="T211" i="15" s="1"/>
  <c r="Q211" i="15"/>
  <c r="S211" i="15"/>
  <c r="P207" i="15"/>
  <c r="T207" i="15" s="1"/>
  <c r="Q207" i="15"/>
  <c r="S207" i="15"/>
  <c r="P208" i="15"/>
  <c r="T208" i="15" s="1"/>
  <c r="Q208" i="15"/>
  <c r="S208" i="15"/>
  <c r="P209" i="15"/>
  <c r="T209" i="15" s="1"/>
  <c r="Q209" i="15"/>
  <c r="S209" i="15"/>
  <c r="P276" i="15"/>
  <c r="T276" i="15" s="1"/>
  <c r="Q276" i="15"/>
  <c r="S276" i="15"/>
  <c r="P277" i="15"/>
  <c r="T277" i="15" s="1"/>
  <c r="Q277" i="15"/>
  <c r="S277" i="15"/>
  <c r="P278" i="15"/>
  <c r="T278" i="15" s="1"/>
  <c r="Q278" i="15"/>
  <c r="S278" i="15"/>
  <c r="Y10" i="21"/>
  <c r="X10" i="21"/>
  <c r="W10" i="21"/>
  <c r="V10" i="21"/>
  <c r="Z10" i="21" s="1"/>
  <c r="U10" i="21"/>
  <c r="T10" i="21"/>
  <c r="S10" i="21"/>
  <c r="N10" i="21"/>
  <c r="M10" i="21"/>
  <c r="L10" i="21"/>
  <c r="I10" i="21"/>
  <c r="B10" i="21"/>
  <c r="AC10" i="21" s="1"/>
  <c r="Y9" i="21"/>
  <c r="X9" i="21"/>
  <c r="W9" i="21"/>
  <c r="V9" i="21"/>
  <c r="Z9" i="21" s="1"/>
  <c r="U9" i="21"/>
  <c r="T9" i="21"/>
  <c r="S9" i="21"/>
  <c r="N9" i="21"/>
  <c r="AE9" i="21" s="1"/>
  <c r="M9" i="21"/>
  <c r="L9" i="21"/>
  <c r="I9" i="21"/>
  <c r="B9" i="21"/>
  <c r="Y8" i="21"/>
  <c r="X8" i="21"/>
  <c r="W8" i="21"/>
  <c r="V8" i="21"/>
  <c r="Z8" i="21" s="1"/>
  <c r="U8" i="21"/>
  <c r="T8" i="21"/>
  <c r="S8" i="21"/>
  <c r="N8" i="21"/>
  <c r="M8" i="21"/>
  <c r="L8" i="21"/>
  <c r="I8" i="21"/>
  <c r="B8" i="21"/>
  <c r="AN8" i="21" s="1"/>
  <c r="Y7" i="21"/>
  <c r="X7" i="21"/>
  <c r="W7" i="21"/>
  <c r="V7" i="21"/>
  <c r="Z7" i="21" s="1"/>
  <c r="U7" i="21"/>
  <c r="T7" i="21"/>
  <c r="S7" i="21"/>
  <c r="N7" i="21"/>
  <c r="M7" i="21"/>
  <c r="L7" i="21"/>
  <c r="I7" i="21"/>
  <c r="B7" i="21"/>
  <c r="AC7" i="21" s="1"/>
  <c r="Y6" i="21"/>
  <c r="X6" i="21"/>
  <c r="W6" i="21"/>
  <c r="V6" i="21"/>
  <c r="Z6" i="21" s="1"/>
  <c r="U6" i="21"/>
  <c r="T6" i="21"/>
  <c r="S6" i="21"/>
  <c r="N6" i="21"/>
  <c r="M6" i="21"/>
  <c r="L6" i="21"/>
  <c r="I6" i="21"/>
  <c r="B6" i="21"/>
  <c r="AC6" i="21" s="1"/>
  <c r="Y5" i="21"/>
  <c r="X5" i="21"/>
  <c r="W5" i="21"/>
  <c r="V5" i="21"/>
  <c r="Z5" i="21" s="1"/>
  <c r="U5" i="21"/>
  <c r="T5" i="21"/>
  <c r="S5" i="21"/>
  <c r="N5" i="21"/>
  <c r="M5" i="21"/>
  <c r="L5" i="21"/>
  <c r="I5" i="21"/>
  <c r="B5" i="21"/>
  <c r="AC5" i="21" s="1"/>
  <c r="Z4" i="21"/>
  <c r="Y4" i="21"/>
  <c r="X4" i="21"/>
  <c r="W4" i="21"/>
  <c r="V4" i="21"/>
  <c r="U4" i="21"/>
  <c r="T4" i="21"/>
  <c r="S4" i="21"/>
  <c r="N4" i="21"/>
  <c r="M4" i="21"/>
  <c r="L4" i="21"/>
  <c r="I4" i="21"/>
  <c r="B4" i="21"/>
  <c r="AC4" i="21" s="1"/>
  <c r="Z3" i="21"/>
  <c r="Y3" i="21"/>
  <c r="X3" i="21"/>
  <c r="W3" i="21"/>
  <c r="V3" i="21"/>
  <c r="U3" i="21"/>
  <c r="T3" i="21"/>
  <c r="S3" i="21"/>
  <c r="N3" i="21"/>
  <c r="M3" i="21"/>
  <c r="L3" i="21"/>
  <c r="I3" i="21"/>
  <c r="B3" i="21"/>
  <c r="AC3" i="21" s="1"/>
  <c r="Y2" i="21"/>
  <c r="X2" i="21"/>
  <c r="W2" i="21"/>
  <c r="V2" i="21"/>
  <c r="Z2" i="21" s="1"/>
  <c r="U2" i="21"/>
  <c r="T2" i="21"/>
  <c r="S2" i="21"/>
  <c r="N2" i="21"/>
  <c r="M2" i="21"/>
  <c r="L2" i="21"/>
  <c r="I2" i="21"/>
  <c r="B2" i="21"/>
  <c r="AC2" i="21" s="1"/>
  <c r="Y1" i="21"/>
  <c r="X1" i="21"/>
  <c r="W1" i="21"/>
  <c r="V1" i="21"/>
  <c r="Z1" i="21" s="1"/>
  <c r="U1" i="21"/>
  <c r="T1" i="21"/>
  <c r="S1" i="21"/>
  <c r="N1" i="21"/>
  <c r="M1" i="21"/>
  <c r="L1" i="21"/>
  <c r="I1" i="21"/>
  <c r="B1" i="21"/>
  <c r="P510" i="15"/>
  <c r="T510" i="15" s="1"/>
  <c r="Q510" i="15"/>
  <c r="S510" i="15"/>
  <c r="P511" i="15"/>
  <c r="T511" i="15" s="1"/>
  <c r="Q511" i="15"/>
  <c r="S511" i="15"/>
  <c r="P512" i="15"/>
  <c r="T512" i="15" s="1"/>
  <c r="Q512" i="15"/>
  <c r="S512" i="15"/>
  <c r="P513" i="15"/>
  <c r="T513" i="15" s="1"/>
  <c r="Q513" i="15"/>
  <c r="S513" i="15"/>
  <c r="P514" i="15"/>
  <c r="T514" i="15" s="1"/>
  <c r="Q514" i="15"/>
  <c r="S514" i="15"/>
  <c r="P515" i="15"/>
  <c r="T515" i="15" s="1"/>
  <c r="Q515" i="15"/>
  <c r="S515" i="15"/>
  <c r="P516" i="15"/>
  <c r="T516" i="15" s="1"/>
  <c r="Q516" i="15"/>
  <c r="S516" i="15"/>
  <c r="P517" i="15"/>
  <c r="T517" i="15" s="1"/>
  <c r="Q517" i="15"/>
  <c r="S517" i="15"/>
  <c r="P518" i="15"/>
  <c r="T518" i="15" s="1"/>
  <c r="Q518" i="15"/>
  <c r="S518" i="15"/>
  <c r="P519" i="15"/>
  <c r="T519" i="15" s="1"/>
  <c r="Q519" i="15"/>
  <c r="S519" i="15"/>
  <c r="P520" i="15"/>
  <c r="T520" i="15" s="1"/>
  <c r="Q520" i="15"/>
  <c r="S520" i="15"/>
  <c r="P581" i="15"/>
  <c r="T581" i="15" s="1"/>
  <c r="P582" i="15"/>
  <c r="T582" i="15" s="1"/>
  <c r="P583" i="15"/>
  <c r="T583" i="15" s="1"/>
  <c r="P584" i="15"/>
  <c r="T584" i="15" s="1"/>
  <c r="P585" i="15"/>
  <c r="T585" i="15" s="1"/>
  <c r="P586" i="15"/>
  <c r="T586" i="15" s="1"/>
  <c r="P588" i="15"/>
  <c r="T588" i="15" s="1"/>
  <c r="P589" i="15"/>
  <c r="T589" i="15" s="1"/>
  <c r="P590" i="15"/>
  <c r="T590" i="15" s="1"/>
  <c r="P591" i="15"/>
  <c r="T591" i="15" s="1"/>
  <c r="P592" i="15"/>
  <c r="T592" i="15" s="1"/>
  <c r="P593" i="15"/>
  <c r="T593" i="15" s="1"/>
  <c r="P594" i="15"/>
  <c r="T594" i="15" s="1"/>
  <c r="P595" i="15"/>
  <c r="T595" i="15" s="1"/>
  <c r="P596" i="15"/>
  <c r="T596" i="15" s="1"/>
  <c r="P597" i="15"/>
  <c r="T597" i="15" s="1"/>
  <c r="P598" i="15"/>
  <c r="T598" i="15" s="1"/>
  <c r="P599" i="15"/>
  <c r="T599" i="15" s="1"/>
  <c r="P600" i="15"/>
  <c r="T600" i="15" s="1"/>
  <c r="P601" i="15"/>
  <c r="T601" i="15" s="1"/>
  <c r="P602" i="15"/>
  <c r="T602" i="15" s="1"/>
  <c r="P603" i="15"/>
  <c r="T603" i="15" s="1"/>
  <c r="P604" i="15"/>
  <c r="T604" i="15" s="1"/>
  <c r="P605" i="15"/>
  <c r="T605" i="15" s="1"/>
  <c r="P606" i="15"/>
  <c r="T606" i="15" s="1"/>
  <c r="P607" i="15"/>
  <c r="T607" i="15" s="1"/>
  <c r="P608" i="15"/>
  <c r="T608" i="15" s="1"/>
  <c r="P609" i="15"/>
  <c r="T609" i="15" s="1"/>
  <c r="P610" i="15"/>
  <c r="T610" i="15" s="1"/>
  <c r="P611" i="15"/>
  <c r="T611" i="15" s="1"/>
  <c r="P612" i="15"/>
  <c r="T612" i="15" s="1"/>
  <c r="P613" i="15"/>
  <c r="T613" i="15" s="1"/>
  <c r="P614" i="15"/>
  <c r="T614" i="15" s="1"/>
  <c r="P615" i="15"/>
  <c r="T615" i="15" s="1"/>
  <c r="P616" i="15"/>
  <c r="T616" i="15" s="1"/>
  <c r="P617" i="15"/>
  <c r="T617" i="15" s="1"/>
  <c r="P618" i="15"/>
  <c r="T618" i="15" s="1"/>
  <c r="P619" i="15"/>
  <c r="T619" i="15" s="1"/>
  <c r="P620" i="15"/>
  <c r="T620" i="15" s="1"/>
  <c r="P621" i="15"/>
  <c r="T621" i="15" s="1"/>
  <c r="P622" i="15"/>
  <c r="T622" i="15" s="1"/>
  <c r="P623" i="15"/>
  <c r="T623" i="15" s="1"/>
  <c r="P624" i="15"/>
  <c r="T624" i="15" s="1"/>
  <c r="P625" i="15"/>
  <c r="T625" i="15" s="1"/>
  <c r="P626" i="15"/>
  <c r="T626" i="15" s="1"/>
  <c r="P627" i="15"/>
  <c r="T627" i="15" s="1"/>
  <c r="P628" i="15"/>
  <c r="T628" i="15" s="1"/>
  <c r="P629" i="15"/>
  <c r="T629" i="15" s="1"/>
  <c r="P630" i="15"/>
  <c r="T630" i="15" s="1"/>
  <c r="P631" i="15"/>
  <c r="T631" i="15" s="1"/>
  <c r="P632" i="15"/>
  <c r="T632" i="15" s="1"/>
  <c r="P633" i="15"/>
  <c r="T633" i="15" s="1"/>
  <c r="P634" i="15"/>
  <c r="T634" i="15" s="1"/>
  <c r="P635" i="15"/>
  <c r="T635" i="15" s="1"/>
  <c r="P636" i="15"/>
  <c r="T636" i="15" s="1"/>
  <c r="P637" i="15"/>
  <c r="T637" i="15" s="1"/>
  <c r="P638" i="15"/>
  <c r="T638" i="15" s="1"/>
  <c r="P639" i="15"/>
  <c r="T639" i="15" s="1"/>
  <c r="P640" i="15"/>
  <c r="T640" i="15" s="1"/>
  <c r="P641" i="15"/>
  <c r="T641" i="15" s="1"/>
  <c r="P642" i="15"/>
  <c r="T642" i="15" s="1"/>
  <c r="P643" i="15"/>
  <c r="T643" i="15" s="1"/>
  <c r="P644" i="15"/>
  <c r="T644" i="15" s="1"/>
  <c r="P645" i="15"/>
  <c r="T645" i="15" s="1"/>
  <c r="P646" i="15"/>
  <c r="T646" i="15" s="1"/>
  <c r="P647" i="15"/>
  <c r="T647" i="15" s="1"/>
  <c r="P648" i="15"/>
  <c r="T648" i="15" s="1"/>
  <c r="P649" i="15"/>
  <c r="T649" i="15" s="1"/>
  <c r="P650" i="15"/>
  <c r="T650" i="15" s="1"/>
  <c r="P651" i="15"/>
  <c r="T651" i="15" s="1"/>
  <c r="P652" i="15"/>
  <c r="T652" i="15" s="1"/>
  <c r="P653" i="15"/>
  <c r="T653" i="15" s="1"/>
  <c r="P654" i="15"/>
  <c r="T654" i="15" s="1"/>
  <c r="P655" i="15"/>
  <c r="T655" i="15" s="1"/>
  <c r="P656" i="15"/>
  <c r="T656" i="15" s="1"/>
  <c r="P657" i="15"/>
  <c r="T657" i="15" s="1"/>
  <c r="P658" i="15"/>
  <c r="T658" i="15" s="1"/>
  <c r="P659" i="15"/>
  <c r="T659" i="15" s="1"/>
  <c r="P660" i="15"/>
  <c r="T660" i="15" s="1"/>
  <c r="P661" i="15"/>
  <c r="T661" i="15" s="1"/>
  <c r="P662" i="15"/>
  <c r="T662" i="15" s="1"/>
  <c r="P663" i="15"/>
  <c r="T663" i="15" s="1"/>
  <c r="P664" i="15"/>
  <c r="T664" i="15" s="1"/>
  <c r="P665" i="15"/>
  <c r="T665" i="15" s="1"/>
  <c r="P666" i="15"/>
  <c r="T666" i="15" s="1"/>
  <c r="P667" i="15"/>
  <c r="T667" i="15" s="1"/>
  <c r="P668" i="15"/>
  <c r="T668" i="15" s="1"/>
  <c r="P669" i="15"/>
  <c r="T669" i="15" s="1"/>
  <c r="P670" i="15"/>
  <c r="T670" i="15" s="1"/>
  <c r="P671" i="15"/>
  <c r="T671" i="15" s="1"/>
  <c r="P3" i="15"/>
  <c r="T3" i="15" s="1"/>
  <c r="P4" i="15"/>
  <c r="T4" i="15" s="1"/>
  <c r="P5" i="15"/>
  <c r="T5" i="15" s="1"/>
  <c r="P6" i="15"/>
  <c r="T6" i="15" s="1"/>
  <c r="P7" i="15"/>
  <c r="T7" i="15" s="1"/>
  <c r="P8" i="15"/>
  <c r="T8" i="15" s="1"/>
  <c r="P9" i="15"/>
  <c r="T9" i="15" s="1"/>
  <c r="P10" i="15"/>
  <c r="T10" i="15" s="1"/>
  <c r="P11" i="15"/>
  <c r="T11" i="15" s="1"/>
  <c r="P12" i="15"/>
  <c r="T12" i="15" s="1"/>
  <c r="P13" i="15"/>
  <c r="T13" i="15" s="1"/>
  <c r="P14" i="15"/>
  <c r="T14" i="15" s="1"/>
  <c r="P15" i="15"/>
  <c r="T15" i="15" s="1"/>
  <c r="P16" i="15"/>
  <c r="T16" i="15" s="1"/>
  <c r="P17" i="15"/>
  <c r="T17" i="15" s="1"/>
  <c r="P18" i="15"/>
  <c r="T18" i="15" s="1"/>
  <c r="P19" i="15"/>
  <c r="T19" i="15" s="1"/>
  <c r="P20" i="15"/>
  <c r="T20" i="15" s="1"/>
  <c r="P21" i="15"/>
  <c r="T21" i="15" s="1"/>
  <c r="P22" i="15"/>
  <c r="T22" i="15" s="1"/>
  <c r="P23" i="15"/>
  <c r="T23" i="15" s="1"/>
  <c r="P24" i="15"/>
  <c r="T24" i="15" s="1"/>
  <c r="P25" i="15"/>
  <c r="T25" i="15" s="1"/>
  <c r="P26" i="15"/>
  <c r="T26" i="15" s="1"/>
  <c r="P27" i="15"/>
  <c r="T27" i="15" s="1"/>
  <c r="P28" i="15"/>
  <c r="T28" i="15" s="1"/>
  <c r="P29" i="15"/>
  <c r="T29" i="15" s="1"/>
  <c r="P30" i="15"/>
  <c r="T30" i="15" s="1"/>
  <c r="P31" i="15"/>
  <c r="T31" i="15" s="1"/>
  <c r="P32" i="15"/>
  <c r="T32" i="15" s="1"/>
  <c r="P33" i="15"/>
  <c r="T33" i="15" s="1"/>
  <c r="P34" i="15"/>
  <c r="T34" i="15" s="1"/>
  <c r="P35" i="15"/>
  <c r="T35" i="15" s="1"/>
  <c r="P36" i="15"/>
  <c r="T36" i="15" s="1"/>
  <c r="P37" i="15"/>
  <c r="T37" i="15" s="1"/>
  <c r="P38" i="15"/>
  <c r="T38" i="15" s="1"/>
  <c r="P39" i="15"/>
  <c r="T39" i="15" s="1"/>
  <c r="P40" i="15"/>
  <c r="T40" i="15" s="1"/>
  <c r="P41" i="15"/>
  <c r="T41" i="15" s="1"/>
  <c r="P42" i="15"/>
  <c r="T42" i="15" s="1"/>
  <c r="P43" i="15"/>
  <c r="T43" i="15" s="1"/>
  <c r="P44" i="15"/>
  <c r="T44" i="15" s="1"/>
  <c r="P45" i="15"/>
  <c r="T45" i="15" s="1"/>
  <c r="P46" i="15"/>
  <c r="T46" i="15" s="1"/>
  <c r="P47" i="15"/>
  <c r="T47" i="15" s="1"/>
  <c r="P48" i="15"/>
  <c r="T48" i="15" s="1"/>
  <c r="P49" i="15"/>
  <c r="T49" i="15" s="1"/>
  <c r="P50" i="15"/>
  <c r="T50" i="15" s="1"/>
  <c r="P51" i="15"/>
  <c r="T51" i="15" s="1"/>
  <c r="P52" i="15"/>
  <c r="T52" i="15" s="1"/>
  <c r="P53" i="15"/>
  <c r="T53" i="15" s="1"/>
  <c r="P54" i="15"/>
  <c r="T54" i="15" s="1"/>
  <c r="P55" i="15"/>
  <c r="T55" i="15" s="1"/>
  <c r="P56" i="15"/>
  <c r="T56" i="15" s="1"/>
  <c r="P57" i="15"/>
  <c r="T57" i="15" s="1"/>
  <c r="P58" i="15"/>
  <c r="T58" i="15" s="1"/>
  <c r="P59" i="15"/>
  <c r="T59" i="15" s="1"/>
  <c r="P60" i="15"/>
  <c r="T60" i="15" s="1"/>
  <c r="P61" i="15"/>
  <c r="T61" i="15" s="1"/>
  <c r="P62" i="15"/>
  <c r="T62" i="15" s="1"/>
  <c r="P63" i="15"/>
  <c r="T63" i="15" s="1"/>
  <c r="P64" i="15"/>
  <c r="T64" i="15" s="1"/>
  <c r="P65" i="15"/>
  <c r="T65" i="15" s="1"/>
  <c r="P66" i="15"/>
  <c r="T66" i="15" s="1"/>
  <c r="P67" i="15"/>
  <c r="T67" i="15" s="1"/>
  <c r="P68" i="15"/>
  <c r="T68" i="15" s="1"/>
  <c r="P69" i="15"/>
  <c r="T69" i="15" s="1"/>
  <c r="P70" i="15"/>
  <c r="T70" i="15" s="1"/>
  <c r="P71" i="15"/>
  <c r="T71" i="15" s="1"/>
  <c r="P72" i="15"/>
  <c r="T72" i="15" s="1"/>
  <c r="P73" i="15"/>
  <c r="T73" i="15" s="1"/>
  <c r="P74" i="15"/>
  <c r="T74" i="15" s="1"/>
  <c r="P75" i="15"/>
  <c r="T75" i="15" s="1"/>
  <c r="P76" i="15"/>
  <c r="T76" i="15" s="1"/>
  <c r="P77" i="15"/>
  <c r="T77" i="15" s="1"/>
  <c r="P78" i="15"/>
  <c r="T78" i="15" s="1"/>
  <c r="P79" i="15"/>
  <c r="T79" i="15" s="1"/>
  <c r="P80" i="15"/>
  <c r="T80" i="15" s="1"/>
  <c r="P81" i="15"/>
  <c r="T81" i="15" s="1"/>
  <c r="P82" i="15"/>
  <c r="T82" i="15" s="1"/>
  <c r="P83" i="15"/>
  <c r="T83" i="15" s="1"/>
  <c r="P84" i="15"/>
  <c r="T84" i="15" s="1"/>
  <c r="P85" i="15"/>
  <c r="T85" i="15" s="1"/>
  <c r="P86" i="15"/>
  <c r="T86" i="15" s="1"/>
  <c r="P87" i="15"/>
  <c r="T87" i="15" s="1"/>
  <c r="P88" i="15"/>
  <c r="T88" i="15" s="1"/>
  <c r="P89" i="15"/>
  <c r="T89" i="15" s="1"/>
  <c r="P90" i="15"/>
  <c r="T90" i="15" s="1"/>
  <c r="P91" i="15"/>
  <c r="T91" i="15" s="1"/>
  <c r="P92" i="15"/>
  <c r="T92" i="15" s="1"/>
  <c r="P93" i="15"/>
  <c r="T93" i="15" s="1"/>
  <c r="P94" i="15"/>
  <c r="T94" i="15" s="1"/>
  <c r="P95" i="15"/>
  <c r="T95" i="15" s="1"/>
  <c r="P96" i="15"/>
  <c r="T96" i="15" s="1"/>
  <c r="P97" i="15"/>
  <c r="T97" i="15" s="1"/>
  <c r="P98" i="15"/>
  <c r="T98" i="15" s="1"/>
  <c r="P99" i="15"/>
  <c r="T99" i="15" s="1"/>
  <c r="P100" i="15"/>
  <c r="T100" i="15" s="1"/>
  <c r="P101" i="15"/>
  <c r="T101" i="15" s="1"/>
  <c r="P102" i="15"/>
  <c r="T102" i="15" s="1"/>
  <c r="P103" i="15"/>
  <c r="T103" i="15" s="1"/>
  <c r="P104" i="15"/>
  <c r="T104" i="15" s="1"/>
  <c r="P105" i="15"/>
  <c r="T105" i="15" s="1"/>
  <c r="P106" i="15"/>
  <c r="T106" i="15" s="1"/>
  <c r="P107" i="15"/>
  <c r="T107" i="15" s="1"/>
  <c r="P108" i="15"/>
  <c r="T108" i="15" s="1"/>
  <c r="P109" i="15"/>
  <c r="T109" i="15" s="1"/>
  <c r="P110" i="15"/>
  <c r="T110" i="15" s="1"/>
  <c r="P111" i="15"/>
  <c r="T111" i="15" s="1"/>
  <c r="P112" i="15"/>
  <c r="T112" i="15" s="1"/>
  <c r="P113" i="15"/>
  <c r="T113" i="15" s="1"/>
  <c r="P114" i="15"/>
  <c r="T114" i="15" s="1"/>
  <c r="P115" i="15"/>
  <c r="T115" i="15" s="1"/>
  <c r="P116" i="15"/>
  <c r="T116" i="15" s="1"/>
  <c r="P117" i="15"/>
  <c r="T117" i="15" s="1"/>
  <c r="P118" i="15"/>
  <c r="T118" i="15" s="1"/>
  <c r="P119" i="15"/>
  <c r="T119" i="15" s="1"/>
  <c r="P120" i="15"/>
  <c r="T120" i="15" s="1"/>
  <c r="P121" i="15"/>
  <c r="T121" i="15" s="1"/>
  <c r="P122" i="15"/>
  <c r="T122" i="15" s="1"/>
  <c r="P123" i="15"/>
  <c r="T123" i="15" s="1"/>
  <c r="P124" i="15"/>
  <c r="T124" i="15" s="1"/>
  <c r="P125" i="15"/>
  <c r="T125" i="15" s="1"/>
  <c r="P126" i="15"/>
  <c r="T126" i="15" s="1"/>
  <c r="P127" i="15"/>
  <c r="T127" i="15" s="1"/>
  <c r="P128" i="15"/>
  <c r="T128" i="15" s="1"/>
  <c r="P129" i="15"/>
  <c r="T129" i="15" s="1"/>
  <c r="P130" i="15"/>
  <c r="T130" i="15" s="1"/>
  <c r="P131" i="15"/>
  <c r="T131" i="15" s="1"/>
  <c r="P132" i="15"/>
  <c r="T132" i="15" s="1"/>
  <c r="P133" i="15"/>
  <c r="T133" i="15" s="1"/>
  <c r="P134" i="15"/>
  <c r="T134" i="15" s="1"/>
  <c r="P135" i="15"/>
  <c r="T135" i="15" s="1"/>
  <c r="P136" i="15"/>
  <c r="T136" i="15" s="1"/>
  <c r="P137" i="15"/>
  <c r="T137" i="15" s="1"/>
  <c r="P138" i="15"/>
  <c r="T138" i="15" s="1"/>
  <c r="P139" i="15"/>
  <c r="T139" i="15" s="1"/>
  <c r="P140" i="15"/>
  <c r="T140" i="15" s="1"/>
  <c r="P141" i="15"/>
  <c r="T141" i="15" s="1"/>
  <c r="P142" i="15"/>
  <c r="T142" i="15" s="1"/>
  <c r="P143" i="15"/>
  <c r="T143" i="15" s="1"/>
  <c r="P144" i="15"/>
  <c r="T144" i="15" s="1"/>
  <c r="P145" i="15"/>
  <c r="T145" i="15" s="1"/>
  <c r="P146" i="15"/>
  <c r="T146" i="15" s="1"/>
  <c r="P147" i="15"/>
  <c r="T147" i="15" s="1"/>
  <c r="P148" i="15"/>
  <c r="T148" i="15" s="1"/>
  <c r="P149" i="15"/>
  <c r="T149" i="15" s="1"/>
  <c r="P150" i="15"/>
  <c r="T150" i="15" s="1"/>
  <c r="P151" i="15"/>
  <c r="T151" i="15" s="1"/>
  <c r="P152" i="15"/>
  <c r="T152" i="15" s="1"/>
  <c r="P153" i="15"/>
  <c r="T153" i="15" s="1"/>
  <c r="P154" i="15"/>
  <c r="T154" i="15" s="1"/>
  <c r="P155" i="15"/>
  <c r="T155" i="15" s="1"/>
  <c r="P156" i="15"/>
  <c r="T156" i="15" s="1"/>
  <c r="P157" i="15"/>
  <c r="T157" i="15" s="1"/>
  <c r="P158" i="15"/>
  <c r="T158" i="15" s="1"/>
  <c r="P159" i="15"/>
  <c r="T159" i="15" s="1"/>
  <c r="P160" i="15"/>
  <c r="T160" i="15" s="1"/>
  <c r="P161" i="15"/>
  <c r="T161" i="15" s="1"/>
  <c r="P162" i="15"/>
  <c r="T162" i="15" s="1"/>
  <c r="P163" i="15"/>
  <c r="T163" i="15" s="1"/>
  <c r="P164" i="15"/>
  <c r="T164" i="15" s="1"/>
  <c r="P165" i="15"/>
  <c r="T165" i="15" s="1"/>
  <c r="P166" i="15"/>
  <c r="T166" i="15" s="1"/>
  <c r="P167" i="15"/>
  <c r="T167" i="15" s="1"/>
  <c r="P168" i="15"/>
  <c r="T168" i="15" s="1"/>
  <c r="P169" i="15"/>
  <c r="T169" i="15" s="1"/>
  <c r="P170" i="15"/>
  <c r="T170" i="15" s="1"/>
  <c r="P171" i="15"/>
  <c r="T171" i="15" s="1"/>
  <c r="P172" i="15"/>
  <c r="T172" i="15" s="1"/>
  <c r="P173" i="15"/>
  <c r="T173" i="15" s="1"/>
  <c r="P174" i="15"/>
  <c r="T174" i="15" s="1"/>
  <c r="P175" i="15"/>
  <c r="T175" i="15" s="1"/>
  <c r="P176" i="15"/>
  <c r="T176" i="15" s="1"/>
  <c r="P177" i="15"/>
  <c r="T177" i="15" s="1"/>
  <c r="P178" i="15"/>
  <c r="T178" i="15" s="1"/>
  <c r="P179" i="15"/>
  <c r="T179" i="15" s="1"/>
  <c r="P180" i="15"/>
  <c r="T180" i="15" s="1"/>
  <c r="P181" i="15"/>
  <c r="T181" i="15" s="1"/>
  <c r="P182" i="15"/>
  <c r="T182" i="15" s="1"/>
  <c r="P183" i="15"/>
  <c r="T183" i="15" s="1"/>
  <c r="P184" i="15"/>
  <c r="T184" i="15" s="1"/>
  <c r="P185" i="15"/>
  <c r="T185" i="15" s="1"/>
  <c r="P186" i="15"/>
  <c r="T186" i="15" s="1"/>
  <c r="P187" i="15"/>
  <c r="T187" i="15" s="1"/>
  <c r="P188" i="15"/>
  <c r="T188" i="15" s="1"/>
  <c r="P189" i="15"/>
  <c r="T189" i="15" s="1"/>
  <c r="P190" i="15"/>
  <c r="T190" i="15" s="1"/>
  <c r="P191" i="15"/>
  <c r="T191" i="15" s="1"/>
  <c r="P192" i="15"/>
  <c r="T192" i="15" s="1"/>
  <c r="P193" i="15"/>
  <c r="T193" i="15" s="1"/>
  <c r="P194" i="15"/>
  <c r="T194" i="15" s="1"/>
  <c r="P195" i="15"/>
  <c r="T195" i="15" s="1"/>
  <c r="P196" i="15"/>
  <c r="T196" i="15" s="1"/>
  <c r="P197" i="15"/>
  <c r="T197" i="15" s="1"/>
  <c r="P198" i="15"/>
  <c r="T198" i="15" s="1"/>
  <c r="P199" i="15"/>
  <c r="T199" i="15" s="1"/>
  <c r="P200" i="15"/>
  <c r="T200" i="15" s="1"/>
  <c r="P201" i="15"/>
  <c r="T201" i="15" s="1"/>
  <c r="P202" i="15"/>
  <c r="T202" i="15" s="1"/>
  <c r="P203" i="15"/>
  <c r="T203" i="15" s="1"/>
  <c r="P204" i="15"/>
  <c r="T204" i="15" s="1"/>
  <c r="P205" i="15"/>
  <c r="T205" i="15" s="1"/>
  <c r="P206" i="15"/>
  <c r="T206" i="15" s="1"/>
  <c r="P212" i="15"/>
  <c r="T212" i="15" s="1"/>
  <c r="P213" i="15"/>
  <c r="T213" i="15" s="1"/>
  <c r="P214" i="15"/>
  <c r="T214" i="15" s="1"/>
  <c r="P215" i="15"/>
  <c r="T215" i="15" s="1"/>
  <c r="P216" i="15"/>
  <c r="T216" i="15" s="1"/>
  <c r="P217" i="15"/>
  <c r="T217" i="15" s="1"/>
  <c r="P218" i="15"/>
  <c r="T218" i="15" s="1"/>
  <c r="P223" i="15"/>
  <c r="T223" i="15" s="1"/>
  <c r="P224" i="15"/>
  <c r="T224" i="15" s="1"/>
  <c r="P225" i="15"/>
  <c r="T225" i="15" s="1"/>
  <c r="P226" i="15"/>
  <c r="T226" i="15" s="1"/>
  <c r="P227" i="15"/>
  <c r="T227" i="15" s="1"/>
  <c r="P228" i="15"/>
  <c r="T228" i="15" s="1"/>
  <c r="P229" i="15"/>
  <c r="T229" i="15" s="1"/>
  <c r="P230" i="15"/>
  <c r="T230" i="15" s="1"/>
  <c r="P231" i="15"/>
  <c r="T231" i="15" s="1"/>
  <c r="P232" i="15"/>
  <c r="T232" i="15" s="1"/>
  <c r="P233" i="15"/>
  <c r="T233" i="15" s="1"/>
  <c r="P234" i="15"/>
  <c r="T234" i="15" s="1"/>
  <c r="P235" i="15"/>
  <c r="T235" i="15" s="1"/>
  <c r="P236" i="15"/>
  <c r="T236" i="15" s="1"/>
  <c r="P237" i="15"/>
  <c r="T237" i="15" s="1"/>
  <c r="P238" i="15"/>
  <c r="T238" i="15" s="1"/>
  <c r="P239" i="15"/>
  <c r="T239" i="15" s="1"/>
  <c r="P240" i="15"/>
  <c r="T240" i="15" s="1"/>
  <c r="P241" i="15"/>
  <c r="T241" i="15" s="1"/>
  <c r="P242" i="15"/>
  <c r="T242" i="15" s="1"/>
  <c r="P243" i="15"/>
  <c r="T243" i="15" s="1"/>
  <c r="P244" i="15"/>
  <c r="T244" i="15" s="1"/>
  <c r="P245" i="15"/>
  <c r="T245" i="15" s="1"/>
  <c r="P246" i="15"/>
  <c r="T246" i="15" s="1"/>
  <c r="P247" i="15"/>
  <c r="T247" i="15" s="1"/>
  <c r="P248" i="15"/>
  <c r="T248" i="15" s="1"/>
  <c r="P249" i="15"/>
  <c r="T249" i="15" s="1"/>
  <c r="P250" i="15"/>
  <c r="T250" i="15" s="1"/>
  <c r="P251" i="15"/>
  <c r="T251" i="15" s="1"/>
  <c r="P252" i="15"/>
  <c r="T252" i="15" s="1"/>
  <c r="P253" i="15"/>
  <c r="T253" i="15" s="1"/>
  <c r="P254" i="15"/>
  <c r="T254" i="15" s="1"/>
  <c r="P255" i="15"/>
  <c r="T255" i="15" s="1"/>
  <c r="P256" i="15"/>
  <c r="T256" i="15" s="1"/>
  <c r="P257" i="15"/>
  <c r="T257" i="15" s="1"/>
  <c r="P258" i="15"/>
  <c r="T258" i="15" s="1"/>
  <c r="P259" i="15"/>
  <c r="T259" i="15" s="1"/>
  <c r="P260" i="15"/>
  <c r="T260" i="15" s="1"/>
  <c r="P261" i="15"/>
  <c r="T261" i="15" s="1"/>
  <c r="P262" i="15"/>
  <c r="T262" i="15" s="1"/>
  <c r="P263" i="15"/>
  <c r="T263" i="15" s="1"/>
  <c r="P264" i="15"/>
  <c r="T264" i="15" s="1"/>
  <c r="P265" i="15"/>
  <c r="T265" i="15" s="1"/>
  <c r="P266" i="15"/>
  <c r="T266" i="15" s="1"/>
  <c r="P267" i="15"/>
  <c r="T267" i="15" s="1"/>
  <c r="P268" i="15"/>
  <c r="T268" i="15" s="1"/>
  <c r="P269" i="15"/>
  <c r="T269" i="15" s="1"/>
  <c r="P270" i="15"/>
  <c r="T270" i="15" s="1"/>
  <c r="P271" i="15"/>
  <c r="T271" i="15" s="1"/>
  <c r="P272" i="15"/>
  <c r="T272" i="15" s="1"/>
  <c r="P273" i="15"/>
  <c r="T273" i="15" s="1"/>
  <c r="P274" i="15"/>
  <c r="T274" i="15" s="1"/>
  <c r="P275" i="15"/>
  <c r="T275" i="15" s="1"/>
  <c r="P279" i="15"/>
  <c r="T279" i="15" s="1"/>
  <c r="P280" i="15"/>
  <c r="T280" i="15" s="1"/>
  <c r="P281" i="15"/>
  <c r="T281" i="15" s="1"/>
  <c r="P282" i="15"/>
  <c r="T282" i="15" s="1"/>
  <c r="P283" i="15"/>
  <c r="T283" i="15" s="1"/>
  <c r="P284" i="15"/>
  <c r="T284" i="15" s="1"/>
  <c r="P285" i="15"/>
  <c r="T285" i="15" s="1"/>
  <c r="P286" i="15"/>
  <c r="T286" i="15" s="1"/>
  <c r="P287" i="15"/>
  <c r="T287" i="15" s="1"/>
  <c r="P288" i="15"/>
  <c r="T288" i="15" s="1"/>
  <c r="P289" i="15"/>
  <c r="T289" i="15" s="1"/>
  <c r="P290" i="15"/>
  <c r="T290" i="15" s="1"/>
  <c r="P291" i="15"/>
  <c r="T291" i="15" s="1"/>
  <c r="P292" i="15"/>
  <c r="T292" i="15" s="1"/>
  <c r="P293" i="15"/>
  <c r="T293" i="15" s="1"/>
  <c r="P294" i="15"/>
  <c r="T294" i="15" s="1"/>
  <c r="P295" i="15"/>
  <c r="T295" i="15" s="1"/>
  <c r="P296" i="15"/>
  <c r="T296" i="15" s="1"/>
  <c r="P297" i="15"/>
  <c r="T297" i="15" s="1"/>
  <c r="P298" i="15"/>
  <c r="T298" i="15" s="1"/>
  <c r="P299" i="15"/>
  <c r="T299" i="15" s="1"/>
  <c r="P300" i="15"/>
  <c r="T300" i="15" s="1"/>
  <c r="P301" i="15"/>
  <c r="T301" i="15" s="1"/>
  <c r="P302" i="15"/>
  <c r="T302" i="15" s="1"/>
  <c r="P303" i="15"/>
  <c r="T303" i="15" s="1"/>
  <c r="P304" i="15"/>
  <c r="T304" i="15" s="1"/>
  <c r="P305" i="15"/>
  <c r="T305" i="15" s="1"/>
  <c r="P306" i="15"/>
  <c r="T306" i="15" s="1"/>
  <c r="P307" i="15"/>
  <c r="T307" i="15" s="1"/>
  <c r="P308" i="15"/>
  <c r="T308" i="15" s="1"/>
  <c r="P309" i="15"/>
  <c r="T309" i="15" s="1"/>
  <c r="P310" i="15"/>
  <c r="T310" i="15" s="1"/>
  <c r="P311" i="15"/>
  <c r="T311" i="15" s="1"/>
  <c r="P312" i="15"/>
  <c r="T312" i="15" s="1"/>
  <c r="P313" i="15"/>
  <c r="T313" i="15" s="1"/>
  <c r="P314" i="15"/>
  <c r="T314" i="15" s="1"/>
  <c r="P315" i="15"/>
  <c r="T315" i="15" s="1"/>
  <c r="P316" i="15"/>
  <c r="T316" i="15" s="1"/>
  <c r="P317" i="15"/>
  <c r="T317" i="15" s="1"/>
  <c r="P318" i="15"/>
  <c r="T318" i="15" s="1"/>
  <c r="P319" i="15"/>
  <c r="T319" i="15" s="1"/>
  <c r="P320" i="15"/>
  <c r="T320" i="15" s="1"/>
  <c r="P321" i="15"/>
  <c r="T321" i="15" s="1"/>
  <c r="P322" i="15"/>
  <c r="T322" i="15" s="1"/>
  <c r="P323" i="15"/>
  <c r="T323" i="15" s="1"/>
  <c r="P324" i="15"/>
  <c r="T324" i="15" s="1"/>
  <c r="P325" i="15"/>
  <c r="T325" i="15" s="1"/>
  <c r="P326" i="15"/>
  <c r="T326" i="15" s="1"/>
  <c r="P327" i="15"/>
  <c r="T327" i="15" s="1"/>
  <c r="P328" i="15"/>
  <c r="T328" i="15" s="1"/>
  <c r="P329" i="15"/>
  <c r="T329" i="15" s="1"/>
  <c r="P330" i="15"/>
  <c r="T330" i="15" s="1"/>
  <c r="P331" i="15"/>
  <c r="T331" i="15" s="1"/>
  <c r="P332" i="15"/>
  <c r="T332" i="15" s="1"/>
  <c r="P333" i="15"/>
  <c r="T333" i="15" s="1"/>
  <c r="P334" i="15"/>
  <c r="T334" i="15" s="1"/>
  <c r="P335" i="15"/>
  <c r="T335" i="15" s="1"/>
  <c r="P336" i="15"/>
  <c r="T336" i="15" s="1"/>
  <c r="P337" i="15"/>
  <c r="T337" i="15" s="1"/>
  <c r="P338" i="15"/>
  <c r="T338" i="15" s="1"/>
  <c r="P339" i="15"/>
  <c r="T339" i="15" s="1"/>
  <c r="P340" i="15"/>
  <c r="T340" i="15" s="1"/>
  <c r="P341" i="15"/>
  <c r="T341" i="15" s="1"/>
  <c r="P342" i="15"/>
  <c r="T342" i="15" s="1"/>
  <c r="P343" i="15"/>
  <c r="T343" i="15" s="1"/>
  <c r="P344" i="15"/>
  <c r="T344" i="15" s="1"/>
  <c r="P345" i="15"/>
  <c r="T345" i="15" s="1"/>
  <c r="P346" i="15"/>
  <c r="T346" i="15" s="1"/>
  <c r="P347" i="15"/>
  <c r="T347" i="15" s="1"/>
  <c r="P348" i="15"/>
  <c r="T348" i="15" s="1"/>
  <c r="P349" i="15"/>
  <c r="T349" i="15" s="1"/>
  <c r="P350" i="15"/>
  <c r="T350" i="15" s="1"/>
  <c r="P351" i="15"/>
  <c r="T351" i="15" s="1"/>
  <c r="P352" i="15"/>
  <c r="T352" i="15" s="1"/>
  <c r="P353" i="15"/>
  <c r="T353" i="15" s="1"/>
  <c r="P354" i="15"/>
  <c r="T354" i="15" s="1"/>
  <c r="P355" i="15"/>
  <c r="T355" i="15" s="1"/>
  <c r="P356" i="15"/>
  <c r="T356" i="15" s="1"/>
  <c r="P357" i="15"/>
  <c r="T357" i="15" s="1"/>
  <c r="P358" i="15"/>
  <c r="T358" i="15" s="1"/>
  <c r="P359" i="15"/>
  <c r="T359" i="15" s="1"/>
  <c r="P360" i="15"/>
  <c r="T360" i="15" s="1"/>
  <c r="P361" i="15"/>
  <c r="T361" i="15" s="1"/>
  <c r="P362" i="15"/>
  <c r="T362" i="15" s="1"/>
  <c r="P363" i="15"/>
  <c r="T363" i="15" s="1"/>
  <c r="P364" i="15"/>
  <c r="T364" i="15" s="1"/>
  <c r="P365" i="15"/>
  <c r="T365" i="15" s="1"/>
  <c r="P366" i="15"/>
  <c r="T366" i="15" s="1"/>
  <c r="P367" i="15"/>
  <c r="T367" i="15" s="1"/>
  <c r="P368" i="15"/>
  <c r="T368" i="15" s="1"/>
  <c r="P369" i="15"/>
  <c r="T369" i="15" s="1"/>
  <c r="P370" i="15"/>
  <c r="T370" i="15" s="1"/>
  <c r="P371" i="15"/>
  <c r="T371" i="15" s="1"/>
  <c r="P372" i="15"/>
  <c r="T372" i="15" s="1"/>
  <c r="P373" i="15"/>
  <c r="T373" i="15" s="1"/>
  <c r="P374" i="15"/>
  <c r="T374" i="15" s="1"/>
  <c r="P375" i="15"/>
  <c r="T375" i="15" s="1"/>
  <c r="P376" i="15"/>
  <c r="T376" i="15" s="1"/>
  <c r="P377" i="15"/>
  <c r="T377" i="15" s="1"/>
  <c r="P378" i="15"/>
  <c r="T378" i="15" s="1"/>
  <c r="P379" i="15"/>
  <c r="T379" i="15" s="1"/>
  <c r="P380" i="15"/>
  <c r="T380" i="15" s="1"/>
  <c r="P381" i="15"/>
  <c r="T381" i="15" s="1"/>
  <c r="P382" i="15"/>
  <c r="T382" i="15" s="1"/>
  <c r="P383" i="15"/>
  <c r="T383" i="15" s="1"/>
  <c r="P384" i="15"/>
  <c r="T384" i="15" s="1"/>
  <c r="P385" i="15"/>
  <c r="T385" i="15" s="1"/>
  <c r="P386" i="15"/>
  <c r="T386" i="15" s="1"/>
  <c r="P387" i="15"/>
  <c r="T387" i="15" s="1"/>
  <c r="P388" i="15"/>
  <c r="T388" i="15" s="1"/>
  <c r="P389" i="15"/>
  <c r="T389" i="15" s="1"/>
  <c r="P390" i="15"/>
  <c r="T390" i="15" s="1"/>
  <c r="P391" i="15"/>
  <c r="T391" i="15" s="1"/>
  <c r="P392" i="15"/>
  <c r="T392" i="15" s="1"/>
  <c r="P393" i="15"/>
  <c r="T393" i="15" s="1"/>
  <c r="P394" i="15"/>
  <c r="T394" i="15" s="1"/>
  <c r="P395" i="15"/>
  <c r="T395" i="15" s="1"/>
  <c r="P396" i="15"/>
  <c r="T396" i="15" s="1"/>
  <c r="P397" i="15"/>
  <c r="T397" i="15" s="1"/>
  <c r="P398" i="15"/>
  <c r="T398" i="15" s="1"/>
  <c r="P399" i="15"/>
  <c r="T399" i="15" s="1"/>
  <c r="P400" i="15"/>
  <c r="T400" i="15" s="1"/>
  <c r="P401" i="15"/>
  <c r="T401" i="15" s="1"/>
  <c r="P402" i="15"/>
  <c r="T402" i="15" s="1"/>
  <c r="P403" i="15"/>
  <c r="T403" i="15" s="1"/>
  <c r="P404" i="15"/>
  <c r="T404" i="15" s="1"/>
  <c r="P405" i="15"/>
  <c r="T405" i="15" s="1"/>
  <c r="P406" i="15"/>
  <c r="T406" i="15" s="1"/>
  <c r="P407" i="15"/>
  <c r="T407" i="15" s="1"/>
  <c r="P408" i="15"/>
  <c r="T408" i="15" s="1"/>
  <c r="P409" i="15"/>
  <c r="T409" i="15" s="1"/>
  <c r="P410" i="15"/>
  <c r="T410" i="15" s="1"/>
  <c r="P411" i="15"/>
  <c r="T411" i="15" s="1"/>
  <c r="P412" i="15"/>
  <c r="T412" i="15" s="1"/>
  <c r="P413" i="15"/>
  <c r="T413" i="15" s="1"/>
  <c r="P414" i="15"/>
  <c r="T414" i="15" s="1"/>
  <c r="P415" i="15"/>
  <c r="T415" i="15" s="1"/>
  <c r="P416" i="15"/>
  <c r="T416" i="15" s="1"/>
  <c r="P417" i="15"/>
  <c r="T417" i="15" s="1"/>
  <c r="P418" i="15"/>
  <c r="T418" i="15" s="1"/>
  <c r="P419" i="15"/>
  <c r="T419" i="15" s="1"/>
  <c r="P420" i="15"/>
  <c r="T420" i="15" s="1"/>
  <c r="P421" i="15"/>
  <c r="T421" i="15" s="1"/>
  <c r="P422" i="15"/>
  <c r="T422" i="15" s="1"/>
  <c r="P423" i="15"/>
  <c r="T423" i="15" s="1"/>
  <c r="P424" i="15"/>
  <c r="T424" i="15" s="1"/>
  <c r="P425" i="15"/>
  <c r="T425" i="15" s="1"/>
  <c r="P426" i="15"/>
  <c r="T426" i="15" s="1"/>
  <c r="P427" i="15"/>
  <c r="T427" i="15" s="1"/>
  <c r="P428" i="15"/>
  <c r="T428" i="15" s="1"/>
  <c r="P429" i="15"/>
  <c r="T429" i="15" s="1"/>
  <c r="P430" i="15"/>
  <c r="T430" i="15" s="1"/>
  <c r="P431" i="15"/>
  <c r="T431" i="15" s="1"/>
  <c r="P432" i="15"/>
  <c r="T432" i="15" s="1"/>
  <c r="P433" i="15"/>
  <c r="T433" i="15" s="1"/>
  <c r="P434" i="15"/>
  <c r="T434" i="15" s="1"/>
  <c r="P435" i="15"/>
  <c r="T435" i="15" s="1"/>
  <c r="P436" i="15"/>
  <c r="T436" i="15" s="1"/>
  <c r="P437" i="15"/>
  <c r="T437" i="15" s="1"/>
  <c r="P438" i="15"/>
  <c r="T438" i="15" s="1"/>
  <c r="P439" i="15"/>
  <c r="T439" i="15" s="1"/>
  <c r="P440" i="15"/>
  <c r="T440" i="15" s="1"/>
  <c r="P441" i="15"/>
  <c r="T441" i="15" s="1"/>
  <c r="P442" i="15"/>
  <c r="T442" i="15" s="1"/>
  <c r="P443" i="15"/>
  <c r="T443" i="15" s="1"/>
  <c r="P444" i="15"/>
  <c r="T444" i="15" s="1"/>
  <c r="P445" i="15"/>
  <c r="T445" i="15" s="1"/>
  <c r="P446" i="15"/>
  <c r="T446" i="15" s="1"/>
  <c r="P447" i="15"/>
  <c r="T447" i="15" s="1"/>
  <c r="P448" i="15"/>
  <c r="T448" i="15" s="1"/>
  <c r="P449" i="15"/>
  <c r="T449" i="15" s="1"/>
  <c r="P450" i="15"/>
  <c r="T450" i="15" s="1"/>
  <c r="P451" i="15"/>
  <c r="T451" i="15" s="1"/>
  <c r="P452" i="15"/>
  <c r="T452" i="15" s="1"/>
  <c r="P453" i="15"/>
  <c r="T453" i="15" s="1"/>
  <c r="P454" i="15"/>
  <c r="T454" i="15" s="1"/>
  <c r="P455" i="15"/>
  <c r="T455" i="15" s="1"/>
  <c r="P456" i="15"/>
  <c r="T456" i="15" s="1"/>
  <c r="P457" i="15"/>
  <c r="T457" i="15" s="1"/>
  <c r="P458" i="15"/>
  <c r="T458" i="15" s="1"/>
  <c r="P459" i="15"/>
  <c r="T459" i="15" s="1"/>
  <c r="P460" i="15"/>
  <c r="T460" i="15" s="1"/>
  <c r="P461" i="15"/>
  <c r="T461" i="15" s="1"/>
  <c r="P462" i="15"/>
  <c r="T462" i="15" s="1"/>
  <c r="P463" i="15"/>
  <c r="T463" i="15" s="1"/>
  <c r="P464" i="15"/>
  <c r="T464" i="15" s="1"/>
  <c r="P465" i="15"/>
  <c r="T465" i="15" s="1"/>
  <c r="P466" i="15"/>
  <c r="T466" i="15" s="1"/>
  <c r="P467" i="15"/>
  <c r="T467" i="15" s="1"/>
  <c r="P468" i="15"/>
  <c r="T468" i="15" s="1"/>
  <c r="P469" i="15"/>
  <c r="T469" i="15" s="1"/>
  <c r="P470" i="15"/>
  <c r="T470" i="15" s="1"/>
  <c r="P471" i="15"/>
  <c r="T471" i="15" s="1"/>
  <c r="P472" i="15"/>
  <c r="T472" i="15" s="1"/>
  <c r="P473" i="15"/>
  <c r="T473" i="15" s="1"/>
  <c r="P474" i="15"/>
  <c r="T474" i="15" s="1"/>
  <c r="P475" i="15"/>
  <c r="T475" i="15" s="1"/>
  <c r="P476" i="15"/>
  <c r="T476" i="15" s="1"/>
  <c r="P477" i="15"/>
  <c r="T477" i="15" s="1"/>
  <c r="P478" i="15"/>
  <c r="T478" i="15" s="1"/>
  <c r="P479" i="15"/>
  <c r="T479" i="15" s="1"/>
  <c r="P480" i="15"/>
  <c r="T480" i="15" s="1"/>
  <c r="P481" i="15"/>
  <c r="T481" i="15" s="1"/>
  <c r="P482" i="15"/>
  <c r="T482" i="15" s="1"/>
  <c r="P483" i="15"/>
  <c r="T483" i="15" s="1"/>
  <c r="P484" i="15"/>
  <c r="T484" i="15" s="1"/>
  <c r="P485" i="15"/>
  <c r="T485" i="15" s="1"/>
  <c r="P486" i="15"/>
  <c r="T486" i="15" s="1"/>
  <c r="P487" i="15"/>
  <c r="T487" i="15" s="1"/>
  <c r="P488" i="15"/>
  <c r="T488" i="15" s="1"/>
  <c r="P489" i="15"/>
  <c r="T489" i="15" s="1"/>
  <c r="P490" i="15"/>
  <c r="T490" i="15" s="1"/>
  <c r="P491" i="15"/>
  <c r="T491" i="15" s="1"/>
  <c r="P492" i="15"/>
  <c r="T492" i="15" s="1"/>
  <c r="P493" i="15"/>
  <c r="T493" i="15" s="1"/>
  <c r="P494" i="15"/>
  <c r="T494" i="15" s="1"/>
  <c r="P495" i="15"/>
  <c r="T495" i="15" s="1"/>
  <c r="P496" i="15"/>
  <c r="T496" i="15" s="1"/>
  <c r="P497" i="15"/>
  <c r="T497" i="15" s="1"/>
  <c r="P498" i="15"/>
  <c r="T498" i="15" s="1"/>
  <c r="P499" i="15"/>
  <c r="T499" i="15" s="1"/>
  <c r="P500" i="15"/>
  <c r="T500" i="15" s="1"/>
  <c r="P501" i="15"/>
  <c r="T501" i="15" s="1"/>
  <c r="P502" i="15"/>
  <c r="T502" i="15" s="1"/>
  <c r="P503" i="15"/>
  <c r="T503" i="15" s="1"/>
  <c r="Q522" i="15"/>
  <c r="Q523" i="15"/>
  <c r="Q524" i="15"/>
  <c r="Q525" i="15"/>
  <c r="Q526" i="15"/>
  <c r="Q527" i="15"/>
  <c r="Q528" i="15"/>
  <c r="Q529" i="15"/>
  <c r="Q530" i="15"/>
  <c r="Q531" i="15"/>
  <c r="Q532" i="15"/>
  <c r="Q533" i="15"/>
  <c r="Q534" i="15"/>
  <c r="Q535" i="15"/>
  <c r="Q536" i="15"/>
  <c r="Q537" i="15"/>
  <c r="Q538" i="15"/>
  <c r="Q539" i="15"/>
  <c r="Q540" i="15"/>
  <c r="Q541" i="15"/>
  <c r="Q542" i="15"/>
  <c r="Q543" i="15"/>
  <c r="Q544" i="15"/>
  <c r="Q545" i="15"/>
  <c r="Q546" i="15"/>
  <c r="Q547" i="15"/>
  <c r="Q548" i="15"/>
  <c r="Q550" i="15"/>
  <c r="Q551" i="15"/>
  <c r="Q552" i="15"/>
  <c r="Q553" i="15"/>
  <c r="Q554" i="15"/>
  <c r="Q555" i="15"/>
  <c r="Q556" i="15"/>
  <c r="Q557" i="15"/>
  <c r="Q558" i="15"/>
  <c r="Q559" i="15"/>
  <c r="Q560" i="15"/>
  <c r="Q561" i="15"/>
  <c r="Q562" i="15"/>
  <c r="Q563" i="15"/>
  <c r="Q564" i="15"/>
  <c r="Q565" i="15"/>
  <c r="Q566" i="15"/>
  <c r="Q567" i="15"/>
  <c r="Q568" i="15"/>
  <c r="Q569" i="15"/>
  <c r="Q570" i="15"/>
  <c r="Q571" i="15"/>
  <c r="Q572" i="15"/>
  <c r="Q573" i="15"/>
  <c r="Q574" i="15"/>
  <c r="Q575" i="15"/>
  <c r="Q576" i="15"/>
  <c r="Q577" i="15"/>
  <c r="Q578" i="15"/>
  <c r="Q579" i="15"/>
  <c r="Q580" i="15"/>
  <c r="Q581" i="15"/>
  <c r="Q582" i="15"/>
  <c r="Q583" i="15"/>
  <c r="Q584" i="15"/>
  <c r="Q585" i="15"/>
  <c r="Q586" i="15"/>
  <c r="Q588" i="15"/>
  <c r="Q589" i="15"/>
  <c r="Q590" i="15"/>
  <c r="Q591" i="15"/>
  <c r="Q592" i="15"/>
  <c r="Q593" i="15"/>
  <c r="Q594" i="15"/>
  <c r="Q595" i="15"/>
  <c r="Q596" i="15"/>
  <c r="Q597" i="15"/>
  <c r="Q598" i="15"/>
  <c r="Q599" i="15"/>
  <c r="Q600" i="15"/>
  <c r="Q601" i="15"/>
  <c r="Q602" i="15"/>
  <c r="Q603" i="15"/>
  <c r="Q604" i="15"/>
  <c r="Q605" i="15"/>
  <c r="Q606" i="15"/>
  <c r="Q607" i="15"/>
  <c r="Q608" i="15"/>
  <c r="Q609" i="15"/>
  <c r="Q610" i="15"/>
  <c r="Q611" i="15"/>
  <c r="Q612" i="15"/>
  <c r="Q613" i="15"/>
  <c r="Q614" i="15"/>
  <c r="Q615" i="15"/>
  <c r="Q616" i="15"/>
  <c r="Q617" i="15"/>
  <c r="Q618" i="15"/>
  <c r="Q619" i="15"/>
  <c r="Q620" i="15"/>
  <c r="Q621" i="15"/>
  <c r="Q622" i="15"/>
  <c r="Q623" i="15"/>
  <c r="Q624" i="15"/>
  <c r="Q625" i="15"/>
  <c r="Q626" i="15"/>
  <c r="Q627" i="15"/>
  <c r="Q628" i="15"/>
  <c r="Q629" i="15"/>
  <c r="Q630" i="15"/>
  <c r="Q631" i="15"/>
  <c r="Q632" i="15"/>
  <c r="Q633" i="15"/>
  <c r="Q634" i="15"/>
  <c r="Q635" i="15"/>
  <c r="Q636" i="15"/>
  <c r="Q637" i="15"/>
  <c r="Q638" i="15"/>
  <c r="Q639" i="15"/>
  <c r="Q640" i="15"/>
  <c r="Q641" i="15"/>
  <c r="Q642" i="15"/>
  <c r="Q643" i="15"/>
  <c r="Q644" i="15"/>
  <c r="Q645" i="15"/>
  <c r="Q646" i="15"/>
  <c r="Q647" i="15"/>
  <c r="Q648" i="15"/>
  <c r="Q649" i="15"/>
  <c r="Q650" i="15"/>
  <c r="Q651" i="15"/>
  <c r="Q652" i="15"/>
  <c r="Q653" i="15"/>
  <c r="Q654" i="15"/>
  <c r="Q655" i="15"/>
  <c r="Q656" i="15"/>
  <c r="Q657" i="15"/>
  <c r="Q658" i="15"/>
  <c r="Q659" i="15"/>
  <c r="Q660" i="15"/>
  <c r="Q661" i="15"/>
  <c r="Q662" i="15"/>
  <c r="Q663" i="15"/>
  <c r="Q664" i="15"/>
  <c r="Q665" i="15"/>
  <c r="Q666" i="15"/>
  <c r="Q667" i="15"/>
  <c r="Q668" i="15"/>
  <c r="Q669" i="15"/>
  <c r="Q670" i="15"/>
  <c r="Q671" i="15"/>
  <c r="Q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12" i="15"/>
  <c r="Q213" i="15"/>
  <c r="Q214" i="15"/>
  <c r="Q215" i="15"/>
  <c r="Q216" i="15"/>
  <c r="Q217" i="15"/>
  <c r="Q218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298" i="15"/>
  <c r="Q299" i="15"/>
  <c r="Q300" i="15"/>
  <c r="Q301" i="15"/>
  <c r="Q302" i="15"/>
  <c r="Q303" i="15"/>
  <c r="Q304" i="15"/>
  <c r="Q305" i="15"/>
  <c r="Q306" i="15"/>
  <c r="Q307" i="15"/>
  <c r="Q308" i="15"/>
  <c r="Q309" i="15"/>
  <c r="Q310" i="15"/>
  <c r="Q311" i="15"/>
  <c r="Q312" i="15"/>
  <c r="Q313" i="15"/>
  <c r="Q314" i="15"/>
  <c r="Q315" i="15"/>
  <c r="Q316" i="15"/>
  <c r="Q317" i="15"/>
  <c r="Q318" i="15"/>
  <c r="Q319" i="15"/>
  <c r="Q320" i="15"/>
  <c r="Q321" i="15"/>
  <c r="Q322" i="15"/>
  <c r="Q323" i="15"/>
  <c r="Q324" i="15"/>
  <c r="Q325" i="15"/>
  <c r="Q326" i="15"/>
  <c r="Q327" i="15"/>
  <c r="Q328" i="15"/>
  <c r="Q329" i="15"/>
  <c r="Q330" i="15"/>
  <c r="Q331" i="15"/>
  <c r="Q332" i="15"/>
  <c r="Q333" i="15"/>
  <c r="Q334" i="15"/>
  <c r="Q335" i="15"/>
  <c r="Q336" i="15"/>
  <c r="Q337" i="15"/>
  <c r="Q338" i="15"/>
  <c r="Q339" i="15"/>
  <c r="Q340" i="15"/>
  <c r="Q341" i="15"/>
  <c r="Q342" i="15"/>
  <c r="Q343" i="15"/>
  <c r="Q344" i="15"/>
  <c r="Q345" i="15"/>
  <c r="Q346" i="15"/>
  <c r="Q347" i="15"/>
  <c r="Q348" i="15"/>
  <c r="Q349" i="15"/>
  <c r="Q350" i="15"/>
  <c r="Q351" i="15"/>
  <c r="Q352" i="15"/>
  <c r="Q353" i="15"/>
  <c r="Q354" i="15"/>
  <c r="Q355" i="15"/>
  <c r="Q356" i="15"/>
  <c r="Q357" i="15"/>
  <c r="Q358" i="15"/>
  <c r="Q359" i="15"/>
  <c r="Q360" i="15"/>
  <c r="Q361" i="15"/>
  <c r="Q362" i="15"/>
  <c r="Q363" i="15"/>
  <c r="Q364" i="15"/>
  <c r="Q365" i="15"/>
  <c r="Q366" i="15"/>
  <c r="Q367" i="15"/>
  <c r="Q368" i="15"/>
  <c r="Q369" i="15"/>
  <c r="Q370" i="15"/>
  <c r="Q371" i="15"/>
  <c r="Q372" i="15"/>
  <c r="Q373" i="15"/>
  <c r="Q374" i="15"/>
  <c r="Q375" i="15"/>
  <c r="Q376" i="15"/>
  <c r="Q377" i="15"/>
  <c r="Q378" i="15"/>
  <c r="Q379" i="15"/>
  <c r="Q380" i="15"/>
  <c r="Q381" i="15"/>
  <c r="Q382" i="15"/>
  <c r="Q383" i="15"/>
  <c r="Q384" i="15"/>
  <c r="Q385" i="15"/>
  <c r="Q386" i="15"/>
  <c r="Q387" i="15"/>
  <c r="Q388" i="15"/>
  <c r="Q389" i="15"/>
  <c r="Q390" i="15"/>
  <c r="Q391" i="15"/>
  <c r="Q392" i="15"/>
  <c r="Q393" i="15"/>
  <c r="Q394" i="15"/>
  <c r="Q395" i="15"/>
  <c r="Q396" i="15"/>
  <c r="Q397" i="15"/>
  <c r="Q398" i="15"/>
  <c r="Q399" i="15"/>
  <c r="Q400" i="15"/>
  <c r="Q401" i="15"/>
  <c r="Q402" i="15"/>
  <c r="Q403" i="15"/>
  <c r="Q404" i="15"/>
  <c r="Q405" i="15"/>
  <c r="Q406" i="15"/>
  <c r="Q407" i="15"/>
  <c r="Q408" i="15"/>
  <c r="Q409" i="15"/>
  <c r="Q410" i="15"/>
  <c r="Q411" i="15"/>
  <c r="Q412" i="15"/>
  <c r="Q413" i="15"/>
  <c r="Q414" i="15"/>
  <c r="Q415" i="15"/>
  <c r="Q416" i="15"/>
  <c r="Q417" i="15"/>
  <c r="Q418" i="15"/>
  <c r="Q419" i="15"/>
  <c r="Q420" i="15"/>
  <c r="Q421" i="15"/>
  <c r="Q422" i="15"/>
  <c r="Q423" i="15"/>
  <c r="Q424" i="15"/>
  <c r="Q425" i="15"/>
  <c r="Q426" i="15"/>
  <c r="Q427" i="15"/>
  <c r="Q428" i="15"/>
  <c r="Q429" i="15"/>
  <c r="Q430" i="15"/>
  <c r="Q431" i="15"/>
  <c r="Q432" i="15"/>
  <c r="Q433" i="15"/>
  <c r="Q434" i="15"/>
  <c r="Q435" i="15"/>
  <c r="Q436" i="15"/>
  <c r="Q437" i="15"/>
  <c r="Q438" i="15"/>
  <c r="Q439" i="15"/>
  <c r="Q440" i="15"/>
  <c r="Q441" i="15"/>
  <c r="Q442" i="15"/>
  <c r="Q443" i="15"/>
  <c r="Q444" i="15"/>
  <c r="Q445" i="15"/>
  <c r="Q446" i="15"/>
  <c r="Q447" i="15"/>
  <c r="Q448" i="15"/>
  <c r="Q449" i="15"/>
  <c r="Q450" i="15"/>
  <c r="Q451" i="15"/>
  <c r="Q452" i="15"/>
  <c r="Q453" i="15"/>
  <c r="Q454" i="15"/>
  <c r="Q455" i="15"/>
  <c r="Q456" i="15"/>
  <c r="Q457" i="15"/>
  <c r="Q458" i="15"/>
  <c r="Q459" i="15"/>
  <c r="Q460" i="15"/>
  <c r="Q461" i="15"/>
  <c r="Q462" i="15"/>
  <c r="Q463" i="15"/>
  <c r="Q464" i="15"/>
  <c r="Q465" i="15"/>
  <c r="Q466" i="15"/>
  <c r="Q467" i="15"/>
  <c r="Q468" i="15"/>
  <c r="Q469" i="15"/>
  <c r="Q470" i="15"/>
  <c r="Q471" i="15"/>
  <c r="Q472" i="15"/>
  <c r="Q473" i="15"/>
  <c r="Q474" i="15"/>
  <c r="Q475" i="15"/>
  <c r="Q476" i="15"/>
  <c r="Q477" i="15"/>
  <c r="Q478" i="15"/>
  <c r="Q479" i="15"/>
  <c r="Q480" i="15"/>
  <c r="Q481" i="15"/>
  <c r="Q482" i="15"/>
  <c r="Q483" i="15"/>
  <c r="Q484" i="15"/>
  <c r="Q485" i="15"/>
  <c r="Q486" i="15"/>
  <c r="Q487" i="15"/>
  <c r="Q488" i="15"/>
  <c r="Q489" i="15"/>
  <c r="Q490" i="15"/>
  <c r="Q491" i="15"/>
  <c r="Q492" i="15"/>
  <c r="Q493" i="15"/>
  <c r="Q494" i="15"/>
  <c r="Q495" i="15"/>
  <c r="Q496" i="15"/>
  <c r="Q497" i="15"/>
  <c r="Q498" i="15"/>
  <c r="Q499" i="15"/>
  <c r="Q500" i="15"/>
  <c r="Q501" i="15"/>
  <c r="Q502" i="15"/>
  <c r="Q503" i="15"/>
  <c r="Q504" i="15"/>
  <c r="Q505" i="15"/>
  <c r="Q506" i="15"/>
  <c r="Q507" i="15"/>
  <c r="Q508" i="15"/>
  <c r="Q509" i="15"/>
  <c r="Q521" i="15"/>
  <c r="S646" i="15"/>
  <c r="S647" i="15"/>
  <c r="S648" i="15"/>
  <c r="S649" i="15"/>
  <c r="S650" i="15"/>
  <c r="S651" i="15"/>
  <c r="S652" i="15"/>
  <c r="S653" i="15"/>
  <c r="S654" i="15"/>
  <c r="S655" i="15"/>
  <c r="S656" i="15"/>
  <c r="P521" i="15"/>
  <c r="T521" i="15" s="1"/>
  <c r="P522" i="15"/>
  <c r="T522" i="15" s="1"/>
  <c r="P523" i="15"/>
  <c r="T523" i="15" s="1"/>
  <c r="P524" i="15"/>
  <c r="T524" i="15" s="1"/>
  <c r="P525" i="15"/>
  <c r="T525" i="15" s="1"/>
  <c r="P526" i="15"/>
  <c r="T526" i="15" s="1"/>
  <c r="P527" i="15"/>
  <c r="T527" i="15" s="1"/>
  <c r="P528" i="15"/>
  <c r="T528" i="15" s="1"/>
  <c r="P529" i="15"/>
  <c r="T529" i="15" s="1"/>
  <c r="P530" i="15"/>
  <c r="T530" i="15" s="1"/>
  <c r="P531" i="15"/>
  <c r="T531" i="15" s="1"/>
  <c r="P532" i="15"/>
  <c r="T532" i="15" s="1"/>
  <c r="P533" i="15"/>
  <c r="T533" i="15" s="1"/>
  <c r="P534" i="15"/>
  <c r="T534" i="15" s="1"/>
  <c r="P535" i="15"/>
  <c r="T535" i="15" s="1"/>
  <c r="P536" i="15"/>
  <c r="T536" i="15" s="1"/>
  <c r="P537" i="15"/>
  <c r="T537" i="15" s="1"/>
  <c r="P538" i="15"/>
  <c r="T538" i="15" s="1"/>
  <c r="P539" i="15"/>
  <c r="T539" i="15" s="1"/>
  <c r="P540" i="15"/>
  <c r="T540" i="15" s="1"/>
  <c r="P541" i="15"/>
  <c r="T541" i="15" s="1"/>
  <c r="P542" i="15"/>
  <c r="T542" i="15" s="1"/>
  <c r="P543" i="15"/>
  <c r="T543" i="15" s="1"/>
  <c r="P544" i="15"/>
  <c r="T544" i="15" s="1"/>
  <c r="P545" i="15"/>
  <c r="T545" i="15" s="1"/>
  <c r="P546" i="15"/>
  <c r="T546" i="15" s="1"/>
  <c r="P547" i="15"/>
  <c r="T547" i="15" s="1"/>
  <c r="P548" i="15"/>
  <c r="T548" i="15" s="1"/>
  <c r="P550" i="15"/>
  <c r="T550" i="15" s="1"/>
  <c r="P551" i="15"/>
  <c r="T551" i="15" s="1"/>
  <c r="P552" i="15"/>
  <c r="T552" i="15" s="1"/>
  <c r="P553" i="15"/>
  <c r="T553" i="15" s="1"/>
  <c r="P554" i="15"/>
  <c r="T554" i="15" s="1"/>
  <c r="P555" i="15"/>
  <c r="T555" i="15" s="1"/>
  <c r="P556" i="15"/>
  <c r="T556" i="15" s="1"/>
  <c r="P557" i="15"/>
  <c r="T557" i="15" s="1"/>
  <c r="P558" i="15"/>
  <c r="T558" i="15" s="1"/>
  <c r="P559" i="15"/>
  <c r="T559" i="15" s="1"/>
  <c r="P560" i="15"/>
  <c r="T560" i="15" s="1"/>
  <c r="P561" i="15"/>
  <c r="T561" i="15" s="1"/>
  <c r="P562" i="15"/>
  <c r="T562" i="15" s="1"/>
  <c r="P563" i="15"/>
  <c r="T563" i="15" s="1"/>
  <c r="P564" i="15"/>
  <c r="T564" i="15" s="1"/>
  <c r="P565" i="15"/>
  <c r="T565" i="15" s="1"/>
  <c r="P566" i="15"/>
  <c r="T566" i="15" s="1"/>
  <c r="P567" i="15"/>
  <c r="T567" i="15" s="1"/>
  <c r="P568" i="15"/>
  <c r="T568" i="15" s="1"/>
  <c r="P569" i="15"/>
  <c r="T569" i="15" s="1"/>
  <c r="P570" i="15"/>
  <c r="T570" i="15" s="1"/>
  <c r="P571" i="15"/>
  <c r="T571" i="15" s="1"/>
  <c r="P572" i="15"/>
  <c r="T572" i="15" s="1"/>
  <c r="P573" i="15"/>
  <c r="T573" i="15" s="1"/>
  <c r="P574" i="15"/>
  <c r="T574" i="15" s="1"/>
  <c r="P575" i="15"/>
  <c r="T575" i="15" s="1"/>
  <c r="P576" i="15"/>
  <c r="T576" i="15" s="1"/>
  <c r="P577" i="15"/>
  <c r="T577" i="15" s="1"/>
  <c r="P578" i="15"/>
  <c r="T578" i="15" s="1"/>
  <c r="P579" i="15"/>
  <c r="T579" i="15" s="1"/>
  <c r="P580" i="15"/>
  <c r="T580" i="15" s="1"/>
  <c r="P504" i="15"/>
  <c r="T504" i="15" s="1"/>
  <c r="P505" i="15"/>
  <c r="T505" i="15" s="1"/>
  <c r="P506" i="15"/>
  <c r="T506" i="15" s="1"/>
  <c r="P507" i="15"/>
  <c r="T507" i="15" s="1"/>
  <c r="P508" i="15"/>
  <c r="T508" i="15" s="1"/>
  <c r="P509" i="15"/>
  <c r="T509" i="15" s="1"/>
  <c r="S461" i="15"/>
  <c r="S462" i="15"/>
  <c r="S463" i="15"/>
  <c r="S464" i="15"/>
  <c r="S465" i="15"/>
  <c r="S466" i="15"/>
  <c r="S467" i="15"/>
  <c r="S468" i="15"/>
  <c r="S469" i="15"/>
  <c r="S470" i="15"/>
  <c r="S471" i="15"/>
  <c r="S472" i="15"/>
  <c r="S473" i="15"/>
  <c r="S474" i="15"/>
  <c r="S475" i="15"/>
  <c r="S476" i="15"/>
  <c r="S477" i="15"/>
  <c r="S478" i="15"/>
  <c r="S479" i="15"/>
  <c r="S480" i="15"/>
  <c r="S481" i="15"/>
  <c r="S482" i="15"/>
  <c r="S483" i="15"/>
  <c r="S484" i="15"/>
  <c r="S485" i="15"/>
  <c r="S486" i="15"/>
  <c r="S487" i="15"/>
  <c r="S488" i="15"/>
  <c r="S489" i="15"/>
  <c r="S490" i="15"/>
  <c r="S491" i="15"/>
  <c r="S492" i="15"/>
  <c r="S493" i="15"/>
  <c r="S494" i="15"/>
  <c r="S495" i="15"/>
  <c r="S496" i="15"/>
  <c r="S497" i="15"/>
  <c r="S498" i="15"/>
  <c r="S499" i="15"/>
  <c r="S500" i="15"/>
  <c r="S501" i="15"/>
  <c r="S502" i="15"/>
  <c r="S503" i="15"/>
  <c r="S504" i="15"/>
  <c r="S505" i="15"/>
  <c r="S506" i="15"/>
  <c r="S507" i="15"/>
  <c r="S508" i="15"/>
  <c r="S509" i="15"/>
  <c r="S522" i="15"/>
  <c r="S523" i="15"/>
  <c r="S524" i="15"/>
  <c r="S525" i="15"/>
  <c r="S526" i="15"/>
  <c r="S527" i="15"/>
  <c r="S528" i="15"/>
  <c r="S529" i="15"/>
  <c r="S530" i="15"/>
  <c r="S531" i="15"/>
  <c r="S532" i="15"/>
  <c r="S533" i="15"/>
  <c r="S534" i="15"/>
  <c r="S535" i="15"/>
  <c r="S536" i="15"/>
  <c r="S537" i="15"/>
  <c r="S538" i="15"/>
  <c r="S539" i="15"/>
  <c r="S540" i="15"/>
  <c r="S541" i="15"/>
  <c r="S542" i="15"/>
  <c r="S543" i="15"/>
  <c r="S544" i="15"/>
  <c r="S545" i="15"/>
  <c r="S546" i="15"/>
  <c r="S547" i="15"/>
  <c r="S548" i="15"/>
  <c r="S550" i="15"/>
  <c r="S551" i="15"/>
  <c r="S552" i="15"/>
  <c r="S553" i="15"/>
  <c r="S554" i="15"/>
  <c r="S555" i="15"/>
  <c r="S556" i="15"/>
  <c r="S557" i="15"/>
  <c r="S558" i="15"/>
  <c r="S559" i="15"/>
  <c r="S560" i="15"/>
  <c r="S561" i="15"/>
  <c r="S562" i="15"/>
  <c r="S563" i="15"/>
  <c r="S564" i="15"/>
  <c r="S565" i="15"/>
  <c r="S566" i="15"/>
  <c r="S567" i="15"/>
  <c r="S568" i="15"/>
  <c r="S569" i="15"/>
  <c r="S570" i="15"/>
  <c r="S571" i="15"/>
  <c r="S572" i="15"/>
  <c r="S573" i="15"/>
  <c r="S574" i="15"/>
  <c r="S575" i="15"/>
  <c r="S576" i="15"/>
  <c r="S577" i="15"/>
  <c r="S578" i="15"/>
  <c r="S579" i="15"/>
  <c r="S580" i="15"/>
  <c r="S581" i="15"/>
  <c r="S582" i="15"/>
  <c r="S583" i="15"/>
  <c r="S584" i="15"/>
  <c r="S585" i="15"/>
  <c r="S586" i="15"/>
  <c r="S588" i="15"/>
  <c r="S589" i="15"/>
  <c r="S590" i="15"/>
  <c r="S591" i="15"/>
  <c r="S592" i="15"/>
  <c r="S593" i="15"/>
  <c r="S594" i="15"/>
  <c r="S595" i="15"/>
  <c r="S596" i="15"/>
  <c r="S597" i="15"/>
  <c r="S598" i="15"/>
  <c r="S599" i="15"/>
  <c r="S600" i="15"/>
  <c r="S601" i="15"/>
  <c r="S602" i="15"/>
  <c r="S603" i="15"/>
  <c r="S604" i="15"/>
  <c r="S605" i="15"/>
  <c r="S606" i="15"/>
  <c r="S607" i="15"/>
  <c r="S608" i="15"/>
  <c r="S609" i="15"/>
  <c r="S610" i="15"/>
  <c r="S611" i="15"/>
  <c r="S612" i="15"/>
  <c r="S613" i="15"/>
  <c r="S614" i="15"/>
  <c r="S615" i="15"/>
  <c r="S616" i="15"/>
  <c r="S617" i="15"/>
  <c r="S618" i="15"/>
  <c r="S619" i="15"/>
  <c r="S620" i="15"/>
  <c r="S621" i="15"/>
  <c r="S622" i="15"/>
  <c r="S623" i="15"/>
  <c r="S624" i="15"/>
  <c r="S625" i="15"/>
  <c r="S626" i="15"/>
  <c r="S627" i="15"/>
  <c r="S628" i="15"/>
  <c r="S629" i="15"/>
  <c r="S630" i="15"/>
  <c r="S631" i="15"/>
  <c r="S632" i="15"/>
  <c r="S633" i="15"/>
  <c r="S634" i="15"/>
  <c r="S635" i="15"/>
  <c r="S636" i="15"/>
  <c r="S637" i="15"/>
  <c r="S638" i="15"/>
  <c r="S639" i="15"/>
  <c r="S640" i="15"/>
  <c r="S641" i="15"/>
  <c r="S642" i="15"/>
  <c r="S643" i="15"/>
  <c r="S644" i="15"/>
  <c r="S645" i="15"/>
  <c r="S657" i="15"/>
  <c r="S658" i="15"/>
  <c r="S659" i="15"/>
  <c r="S660" i="15"/>
  <c r="S661" i="15"/>
  <c r="S662" i="15"/>
  <c r="S663" i="15"/>
  <c r="S664" i="15"/>
  <c r="S665" i="15"/>
  <c r="S666" i="15"/>
  <c r="S667" i="15"/>
  <c r="S668" i="15"/>
  <c r="S669" i="15"/>
  <c r="S670" i="15"/>
  <c r="S671" i="15"/>
  <c r="S2" i="15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S106" i="15"/>
  <c r="S107" i="15"/>
  <c r="S108" i="15"/>
  <c r="S109" i="15"/>
  <c r="S110" i="15"/>
  <c r="S111" i="15"/>
  <c r="S112" i="15"/>
  <c r="S113" i="15"/>
  <c r="S114" i="15"/>
  <c r="S115" i="15"/>
  <c r="S116" i="15"/>
  <c r="S117" i="15"/>
  <c r="S118" i="15"/>
  <c r="S119" i="15"/>
  <c r="S120" i="15"/>
  <c r="S121" i="15"/>
  <c r="S122" i="15"/>
  <c r="S123" i="15"/>
  <c r="S124" i="15"/>
  <c r="S125" i="15"/>
  <c r="S126" i="15"/>
  <c r="S127" i="15"/>
  <c r="S128" i="15"/>
  <c r="S129" i="15"/>
  <c r="S130" i="15"/>
  <c r="S131" i="15"/>
  <c r="S132" i="15"/>
  <c r="S133" i="15"/>
  <c r="S134" i="15"/>
  <c r="S135" i="15"/>
  <c r="S136" i="15"/>
  <c r="S137" i="15"/>
  <c r="S138" i="15"/>
  <c r="S139" i="15"/>
  <c r="S140" i="15"/>
  <c r="S141" i="15"/>
  <c r="S142" i="15"/>
  <c r="S143" i="15"/>
  <c r="S144" i="15"/>
  <c r="S145" i="15"/>
  <c r="S146" i="15"/>
  <c r="S147" i="15"/>
  <c r="S148" i="15"/>
  <c r="S149" i="15"/>
  <c r="S150" i="15"/>
  <c r="S151" i="15"/>
  <c r="S152" i="15"/>
  <c r="S153" i="15"/>
  <c r="S154" i="15"/>
  <c r="S155" i="15"/>
  <c r="S156" i="15"/>
  <c r="S157" i="15"/>
  <c r="S158" i="15"/>
  <c r="S159" i="15"/>
  <c r="S160" i="15"/>
  <c r="S161" i="15"/>
  <c r="S162" i="15"/>
  <c r="S163" i="15"/>
  <c r="S164" i="15"/>
  <c r="S165" i="15"/>
  <c r="S166" i="15"/>
  <c r="S167" i="15"/>
  <c r="S168" i="15"/>
  <c r="S169" i="15"/>
  <c r="S170" i="15"/>
  <c r="S171" i="15"/>
  <c r="S172" i="15"/>
  <c r="S173" i="15"/>
  <c r="S174" i="15"/>
  <c r="S175" i="15"/>
  <c r="S176" i="15"/>
  <c r="S177" i="15"/>
  <c r="S178" i="15"/>
  <c r="S179" i="15"/>
  <c r="S180" i="15"/>
  <c r="S181" i="15"/>
  <c r="S182" i="15"/>
  <c r="S183" i="15"/>
  <c r="S184" i="15"/>
  <c r="S185" i="15"/>
  <c r="S186" i="15"/>
  <c r="S187" i="15"/>
  <c r="S188" i="15"/>
  <c r="S189" i="15"/>
  <c r="S190" i="15"/>
  <c r="S191" i="15"/>
  <c r="S192" i="15"/>
  <c r="S193" i="15"/>
  <c r="S194" i="15"/>
  <c r="S195" i="15"/>
  <c r="S196" i="15"/>
  <c r="S197" i="15"/>
  <c r="S198" i="15"/>
  <c r="S199" i="15"/>
  <c r="S200" i="15"/>
  <c r="S201" i="15"/>
  <c r="S202" i="15"/>
  <c r="S203" i="15"/>
  <c r="S204" i="15"/>
  <c r="S205" i="15"/>
  <c r="S206" i="15"/>
  <c r="S212" i="15"/>
  <c r="S213" i="15"/>
  <c r="S214" i="15"/>
  <c r="S215" i="15"/>
  <c r="S216" i="15"/>
  <c r="S217" i="15"/>
  <c r="S218" i="15"/>
  <c r="S223" i="15"/>
  <c r="S224" i="15"/>
  <c r="S225" i="15"/>
  <c r="S226" i="15"/>
  <c r="S227" i="15"/>
  <c r="S228" i="15"/>
  <c r="S229" i="15"/>
  <c r="S230" i="15"/>
  <c r="S231" i="15"/>
  <c r="S232" i="15"/>
  <c r="S233" i="15"/>
  <c r="S234" i="15"/>
  <c r="S235" i="15"/>
  <c r="S236" i="15"/>
  <c r="S237" i="15"/>
  <c r="S238" i="15"/>
  <c r="S239" i="15"/>
  <c r="S240" i="15"/>
  <c r="S241" i="15"/>
  <c r="S242" i="15"/>
  <c r="S243" i="15"/>
  <c r="S244" i="15"/>
  <c r="S245" i="15"/>
  <c r="S246" i="15"/>
  <c r="S247" i="15"/>
  <c r="S248" i="15"/>
  <c r="S249" i="15"/>
  <c r="S250" i="15"/>
  <c r="S251" i="15"/>
  <c r="S252" i="15"/>
  <c r="S253" i="15"/>
  <c r="S254" i="15"/>
  <c r="S255" i="15"/>
  <c r="S256" i="15"/>
  <c r="S257" i="15"/>
  <c r="S258" i="15"/>
  <c r="S259" i="15"/>
  <c r="S260" i="15"/>
  <c r="S261" i="15"/>
  <c r="S262" i="15"/>
  <c r="S263" i="15"/>
  <c r="S264" i="15"/>
  <c r="S265" i="15"/>
  <c r="S266" i="15"/>
  <c r="S267" i="15"/>
  <c r="S268" i="15"/>
  <c r="S269" i="15"/>
  <c r="S270" i="15"/>
  <c r="S271" i="15"/>
  <c r="S272" i="15"/>
  <c r="S273" i="15"/>
  <c r="S274" i="15"/>
  <c r="S275" i="15"/>
  <c r="S279" i="15"/>
  <c r="S280" i="15"/>
  <c r="S281" i="15"/>
  <c r="S282" i="15"/>
  <c r="S283" i="15"/>
  <c r="S284" i="15"/>
  <c r="S285" i="15"/>
  <c r="S286" i="15"/>
  <c r="S287" i="15"/>
  <c r="S288" i="15"/>
  <c r="S289" i="15"/>
  <c r="S290" i="15"/>
  <c r="S291" i="15"/>
  <c r="S292" i="15"/>
  <c r="S293" i="15"/>
  <c r="S294" i="15"/>
  <c r="S295" i="15"/>
  <c r="S296" i="15"/>
  <c r="S297" i="15"/>
  <c r="S298" i="15"/>
  <c r="S299" i="15"/>
  <c r="S300" i="15"/>
  <c r="S301" i="15"/>
  <c r="S302" i="15"/>
  <c r="S303" i="15"/>
  <c r="S304" i="15"/>
  <c r="S305" i="15"/>
  <c r="S306" i="15"/>
  <c r="S307" i="15"/>
  <c r="S308" i="15"/>
  <c r="S309" i="15"/>
  <c r="S310" i="15"/>
  <c r="S311" i="15"/>
  <c r="S312" i="15"/>
  <c r="S313" i="15"/>
  <c r="S314" i="15"/>
  <c r="S315" i="15"/>
  <c r="S316" i="15"/>
  <c r="S317" i="15"/>
  <c r="S318" i="15"/>
  <c r="S319" i="15"/>
  <c r="S320" i="15"/>
  <c r="S321" i="15"/>
  <c r="S322" i="15"/>
  <c r="S323" i="15"/>
  <c r="S324" i="15"/>
  <c r="S325" i="15"/>
  <c r="S326" i="15"/>
  <c r="S327" i="15"/>
  <c r="S328" i="15"/>
  <c r="S329" i="15"/>
  <c r="S330" i="15"/>
  <c r="S331" i="15"/>
  <c r="S332" i="15"/>
  <c r="S333" i="15"/>
  <c r="S334" i="15"/>
  <c r="S335" i="15"/>
  <c r="S336" i="15"/>
  <c r="S337" i="15"/>
  <c r="S338" i="15"/>
  <c r="S339" i="15"/>
  <c r="S340" i="15"/>
  <c r="S341" i="15"/>
  <c r="S342" i="15"/>
  <c r="S343" i="15"/>
  <c r="S344" i="15"/>
  <c r="S345" i="15"/>
  <c r="S346" i="15"/>
  <c r="S347" i="15"/>
  <c r="S348" i="15"/>
  <c r="S349" i="15"/>
  <c r="S350" i="15"/>
  <c r="S351" i="15"/>
  <c r="S352" i="15"/>
  <c r="S353" i="15"/>
  <c r="S354" i="15"/>
  <c r="S355" i="15"/>
  <c r="S356" i="15"/>
  <c r="S357" i="15"/>
  <c r="S358" i="15"/>
  <c r="S359" i="15"/>
  <c r="S360" i="15"/>
  <c r="S361" i="15"/>
  <c r="S362" i="15"/>
  <c r="S363" i="15"/>
  <c r="S364" i="15"/>
  <c r="S365" i="15"/>
  <c r="S366" i="15"/>
  <c r="S367" i="15"/>
  <c r="S368" i="15"/>
  <c r="S369" i="15"/>
  <c r="S370" i="15"/>
  <c r="S371" i="15"/>
  <c r="S372" i="15"/>
  <c r="S373" i="15"/>
  <c r="S374" i="15"/>
  <c r="S375" i="15"/>
  <c r="S376" i="15"/>
  <c r="S377" i="15"/>
  <c r="S378" i="15"/>
  <c r="S379" i="15"/>
  <c r="S380" i="15"/>
  <c r="S381" i="15"/>
  <c r="S382" i="15"/>
  <c r="S383" i="15"/>
  <c r="S384" i="15"/>
  <c r="S385" i="15"/>
  <c r="S386" i="15"/>
  <c r="S387" i="15"/>
  <c r="S388" i="15"/>
  <c r="S389" i="15"/>
  <c r="S390" i="15"/>
  <c r="S391" i="15"/>
  <c r="S392" i="15"/>
  <c r="S393" i="15"/>
  <c r="S394" i="15"/>
  <c r="S395" i="15"/>
  <c r="S396" i="15"/>
  <c r="S397" i="15"/>
  <c r="S398" i="15"/>
  <c r="S399" i="15"/>
  <c r="S400" i="15"/>
  <c r="S401" i="15"/>
  <c r="S402" i="15"/>
  <c r="S403" i="15"/>
  <c r="S404" i="15"/>
  <c r="S405" i="15"/>
  <c r="S406" i="15"/>
  <c r="S407" i="15"/>
  <c r="S408" i="15"/>
  <c r="S409" i="15"/>
  <c r="S410" i="15"/>
  <c r="S411" i="15"/>
  <c r="S412" i="15"/>
  <c r="S413" i="15"/>
  <c r="S414" i="15"/>
  <c r="S415" i="15"/>
  <c r="S416" i="15"/>
  <c r="S417" i="15"/>
  <c r="S418" i="15"/>
  <c r="S419" i="15"/>
  <c r="S420" i="15"/>
  <c r="S421" i="15"/>
  <c r="S422" i="15"/>
  <c r="S423" i="15"/>
  <c r="S424" i="15"/>
  <c r="S425" i="15"/>
  <c r="S426" i="15"/>
  <c r="S427" i="15"/>
  <c r="S428" i="15"/>
  <c r="S429" i="15"/>
  <c r="S430" i="15"/>
  <c r="S431" i="15"/>
  <c r="S432" i="15"/>
  <c r="S433" i="15"/>
  <c r="S434" i="15"/>
  <c r="S435" i="15"/>
  <c r="S436" i="15"/>
  <c r="S437" i="15"/>
  <c r="S438" i="15"/>
  <c r="S439" i="15"/>
  <c r="S440" i="15"/>
  <c r="S441" i="15"/>
  <c r="S442" i="15"/>
  <c r="S443" i="15"/>
  <c r="S444" i="15"/>
  <c r="S445" i="15"/>
  <c r="S446" i="15"/>
  <c r="S447" i="15"/>
  <c r="S448" i="15"/>
  <c r="S449" i="15"/>
  <c r="S450" i="15"/>
  <c r="S451" i="15"/>
  <c r="S452" i="15"/>
  <c r="S453" i="15"/>
  <c r="S454" i="15"/>
  <c r="S455" i="15"/>
  <c r="S456" i="15"/>
  <c r="S457" i="15"/>
  <c r="S458" i="15"/>
  <c r="S459" i="15"/>
  <c r="S460" i="15"/>
  <c r="S521" i="15"/>
  <c r="Z189" i="16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1" i="18"/>
  <c r="F122" i="18"/>
  <c r="F123" i="18"/>
  <c r="F124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101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7" i="18"/>
  <c r="F86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54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28" i="18"/>
  <c r="B20" i="18"/>
  <c r="C20" i="18"/>
  <c r="C4" i="16" a="1"/>
  <c r="C4" i="16" s="1"/>
  <c r="X850" i="29" l="1"/>
  <c r="W850" i="29"/>
  <c r="U878" i="29"/>
  <c r="V878" i="29"/>
  <c r="X859" i="29"/>
  <c r="X857" i="29"/>
  <c r="X860" i="29"/>
  <c r="V859" i="29"/>
  <c r="V858" i="29"/>
  <c r="U851" i="29"/>
  <c r="X851" i="29"/>
  <c r="W852" i="29"/>
  <c r="U879" i="29"/>
  <c r="W860" i="29"/>
  <c r="V855" i="29"/>
  <c r="V850" i="29"/>
  <c r="W851" i="29"/>
  <c r="X856" i="29"/>
  <c r="V854" i="29"/>
  <c r="V852" i="29"/>
  <c r="V879" i="29"/>
  <c r="X879" i="29"/>
  <c r="U857" i="29"/>
  <c r="W858" i="29"/>
  <c r="W856" i="29"/>
  <c r="U853" i="29"/>
  <c r="V851" i="29"/>
  <c r="X854" i="29"/>
  <c r="V860" i="29"/>
  <c r="X878" i="29"/>
  <c r="W855" i="29"/>
  <c r="W854" i="29"/>
  <c r="U852" i="29"/>
  <c r="U859" i="29"/>
  <c r="V853" i="29"/>
  <c r="X853" i="29"/>
  <c r="V856" i="29"/>
  <c r="X855" i="29"/>
  <c r="X858" i="29"/>
  <c r="W857" i="29"/>
  <c r="O372" i="18"/>
  <c r="P372" i="18" s="1"/>
  <c r="O378" i="18"/>
  <c r="P378" i="18" s="1"/>
  <c r="H137" i="30"/>
  <c r="H247" i="30"/>
  <c r="O370" i="18"/>
  <c r="P370" i="18" s="1"/>
  <c r="O369" i="18"/>
  <c r="P369" i="18" s="1"/>
  <c r="O355" i="18"/>
  <c r="P355" i="18" s="1"/>
  <c r="O373" i="18"/>
  <c r="P373" i="18" s="1"/>
  <c r="O362" i="18"/>
  <c r="P362" i="18" s="1"/>
  <c r="O376" i="18"/>
  <c r="P376" i="18" s="1"/>
  <c r="O365" i="18"/>
  <c r="P365" i="18" s="1"/>
  <c r="O361" i="18"/>
  <c r="P361" i="18" s="1"/>
  <c r="O356" i="18"/>
  <c r="P356" i="18" s="1"/>
  <c r="O379" i="18"/>
  <c r="P379" i="18" s="1"/>
  <c r="O381" i="18"/>
  <c r="P381" i="18" s="1"/>
  <c r="O364" i="18"/>
  <c r="P364" i="18" s="1"/>
  <c r="O367" i="18"/>
  <c r="P367" i="18" s="1"/>
  <c r="O357" i="18"/>
  <c r="P357" i="18" s="1"/>
  <c r="O380" i="18"/>
  <c r="P380" i="18" s="1"/>
  <c r="O377" i="18"/>
  <c r="P377" i="18" s="1"/>
  <c r="O366" i="18"/>
  <c r="P366" i="18" s="1"/>
  <c r="O363" i="18"/>
  <c r="P363" i="18" s="1"/>
  <c r="O360" i="18"/>
  <c r="P360" i="18" s="1"/>
  <c r="O354" i="18"/>
  <c r="P354" i="18" s="1"/>
  <c r="O375" i="18"/>
  <c r="P375" i="18" s="1"/>
  <c r="O359" i="18"/>
  <c r="P359" i="18" s="1"/>
  <c r="O353" i="18"/>
  <c r="P353" i="18" s="1"/>
  <c r="O374" i="18"/>
  <c r="P374" i="18" s="1"/>
  <c r="O371" i="18"/>
  <c r="P371" i="18" s="1"/>
  <c r="O368" i="18"/>
  <c r="P368" i="18" s="1"/>
  <c r="O358" i="18"/>
  <c r="P358" i="18" s="1"/>
  <c r="O352" i="18"/>
  <c r="P352" i="18" s="1"/>
  <c r="H240" i="30"/>
  <c r="I240" i="30" s="1"/>
  <c r="P240" i="30" s="1"/>
  <c r="H84" i="30"/>
  <c r="I84" i="30" s="1"/>
  <c r="P84" i="30" s="1"/>
  <c r="H25" i="30"/>
  <c r="I25" i="30" s="1"/>
  <c r="P25" i="30" s="1"/>
  <c r="H350" i="30"/>
  <c r="I350" i="30" s="1"/>
  <c r="H330" i="30"/>
  <c r="I330" i="30" s="1"/>
  <c r="H310" i="30"/>
  <c r="I310" i="30" s="1"/>
  <c r="H343" i="30"/>
  <c r="I343" i="30" s="1"/>
  <c r="H339" i="30"/>
  <c r="I339" i="30" s="1"/>
  <c r="H299" i="30"/>
  <c r="I299" i="30" s="1"/>
  <c r="H295" i="30"/>
  <c r="I295" i="30" s="1"/>
  <c r="H275" i="30"/>
  <c r="I275" i="30" s="1"/>
  <c r="P275" i="30" s="1"/>
  <c r="H259" i="30"/>
  <c r="I259" i="30" s="1"/>
  <c r="P259" i="30" s="1"/>
  <c r="H251" i="30"/>
  <c r="I251" i="30" s="1"/>
  <c r="P251" i="30" s="1"/>
  <c r="H378" i="30"/>
  <c r="I378" i="30" s="1"/>
  <c r="H326" i="30"/>
  <c r="I326" i="30" s="1"/>
  <c r="H318" i="30"/>
  <c r="I318" i="30" s="1"/>
  <c r="H302" i="30"/>
  <c r="I302" i="30" s="1"/>
  <c r="H433" i="30"/>
  <c r="I433" i="30" s="1"/>
  <c r="H389" i="30"/>
  <c r="I389" i="30" s="1"/>
  <c r="H233" i="30"/>
  <c r="I233" i="30" s="1"/>
  <c r="P233" i="30" s="1"/>
  <c r="H344" i="30"/>
  <c r="I344" i="30" s="1"/>
  <c r="H332" i="30"/>
  <c r="I332" i="30" s="1"/>
  <c r="H280" i="30"/>
  <c r="I280" i="30" s="1"/>
  <c r="P280" i="30" s="1"/>
  <c r="H264" i="30"/>
  <c r="I264" i="30" s="1"/>
  <c r="P264" i="30" s="1"/>
  <c r="H248" i="30"/>
  <c r="I248" i="30" s="1"/>
  <c r="P248" i="30" s="1"/>
  <c r="H244" i="30"/>
  <c r="I244" i="30" s="1"/>
  <c r="P244" i="30" s="1"/>
  <c r="H124" i="30"/>
  <c r="I124" i="30" s="1"/>
  <c r="P124" i="30" s="1"/>
  <c r="H112" i="30"/>
  <c r="I112" i="30" s="1"/>
  <c r="P112" i="30" s="1"/>
  <c r="H427" i="30"/>
  <c r="I427" i="30" s="1"/>
  <c r="H411" i="30"/>
  <c r="I411" i="30" s="1"/>
  <c r="H407" i="30"/>
  <c r="I407" i="30" s="1"/>
  <c r="H387" i="30"/>
  <c r="I387" i="30" s="1"/>
  <c r="H367" i="30"/>
  <c r="I367" i="30" s="1"/>
  <c r="H348" i="30"/>
  <c r="I348" i="30" s="1"/>
  <c r="H325" i="30"/>
  <c r="I325" i="30" s="1"/>
  <c r="H294" i="30"/>
  <c r="I294" i="30" s="1"/>
  <c r="H286" i="30"/>
  <c r="I286" i="30" s="1"/>
  <c r="P286" i="30" s="1"/>
  <c r="H262" i="30"/>
  <c r="I262" i="30" s="1"/>
  <c r="P262" i="30" s="1"/>
  <c r="H254" i="30"/>
  <c r="I254" i="30" s="1"/>
  <c r="P254" i="30" s="1"/>
  <c r="H246" i="30"/>
  <c r="I246" i="30" s="1"/>
  <c r="P246" i="30" s="1"/>
  <c r="H242" i="30"/>
  <c r="I242" i="30" s="1"/>
  <c r="P242" i="30" s="1"/>
  <c r="H328" i="30"/>
  <c r="I328" i="30" s="1"/>
  <c r="H312" i="30"/>
  <c r="I312" i="30" s="1"/>
  <c r="H114" i="30"/>
  <c r="I114" i="30" s="1"/>
  <c r="P114" i="30" s="1"/>
  <c r="H12" i="30"/>
  <c r="I12" i="30" s="1"/>
  <c r="P12" i="30" s="1"/>
  <c r="H430" i="30"/>
  <c r="I430" i="30" s="1"/>
  <c r="H422" i="30"/>
  <c r="I422" i="30" s="1"/>
  <c r="H410" i="30"/>
  <c r="I410" i="30" s="1"/>
  <c r="H390" i="30"/>
  <c r="I390" i="30" s="1"/>
  <c r="H220" i="30"/>
  <c r="I220" i="30" s="1"/>
  <c r="P220" i="30" s="1"/>
  <c r="H200" i="30"/>
  <c r="I200" i="30" s="1"/>
  <c r="P200" i="30" s="1"/>
  <c r="H80" i="30"/>
  <c r="I80" i="30" s="1"/>
  <c r="P80" i="30" s="1"/>
  <c r="H43" i="30"/>
  <c r="I43" i="30" s="1"/>
  <c r="P43" i="30" s="1"/>
  <c r="H404" i="30"/>
  <c r="I404" i="30" s="1"/>
  <c r="H388" i="30"/>
  <c r="I388" i="30" s="1"/>
  <c r="H368" i="30"/>
  <c r="I368" i="30" s="1"/>
  <c r="H364" i="30"/>
  <c r="I364" i="30" s="1"/>
  <c r="H341" i="30"/>
  <c r="I341" i="30" s="1"/>
  <c r="H306" i="30"/>
  <c r="I306" i="30" s="1"/>
  <c r="H237" i="30"/>
  <c r="I237" i="30" s="1"/>
  <c r="P237" i="30" s="1"/>
  <c r="H225" i="30"/>
  <c r="I225" i="30" s="1"/>
  <c r="P225" i="30" s="1"/>
  <c r="H204" i="30"/>
  <c r="I204" i="30" s="1"/>
  <c r="P204" i="30" s="1"/>
  <c r="H198" i="30"/>
  <c r="I198" i="30" s="1"/>
  <c r="P198" i="30" s="1"/>
  <c r="H189" i="30"/>
  <c r="I189" i="30" s="1"/>
  <c r="P189" i="30" s="1"/>
  <c r="H187" i="30"/>
  <c r="I187" i="30" s="1"/>
  <c r="P187" i="30" s="1"/>
  <c r="H183" i="30"/>
  <c r="I183" i="30" s="1"/>
  <c r="P183" i="30" s="1"/>
  <c r="H182" i="30"/>
  <c r="I182" i="30" s="1"/>
  <c r="P182" i="30" s="1"/>
  <c r="H180" i="30"/>
  <c r="I180" i="30" s="1"/>
  <c r="P180" i="30" s="1"/>
  <c r="H174" i="30"/>
  <c r="I174" i="30" s="1"/>
  <c r="P174" i="30" s="1"/>
  <c r="H170" i="30"/>
  <c r="I170" i="30" s="1"/>
  <c r="P170" i="30" s="1"/>
  <c r="H166" i="30"/>
  <c r="I166" i="30" s="1"/>
  <c r="P166" i="30" s="1"/>
  <c r="H156" i="30"/>
  <c r="I156" i="30" s="1"/>
  <c r="P156" i="30" s="1"/>
  <c r="H150" i="30"/>
  <c r="I150" i="30" s="1"/>
  <c r="P150" i="30" s="1"/>
  <c r="H148" i="30"/>
  <c r="I148" i="30" s="1"/>
  <c r="P148" i="30" s="1"/>
  <c r="H144" i="30"/>
  <c r="I144" i="30" s="1"/>
  <c r="P144" i="30" s="1"/>
  <c r="H142" i="30"/>
  <c r="I142" i="30" s="1"/>
  <c r="P142" i="30" s="1"/>
  <c r="H140" i="30"/>
  <c r="I140" i="30" s="1"/>
  <c r="P140" i="30" s="1"/>
  <c r="H134" i="30"/>
  <c r="I134" i="30" s="1"/>
  <c r="P134" i="30" s="1"/>
  <c r="H122" i="30"/>
  <c r="I122" i="30" s="1"/>
  <c r="P122" i="30" s="1"/>
  <c r="H118" i="30"/>
  <c r="I118" i="30" s="1"/>
  <c r="P118" i="30" s="1"/>
  <c r="H116" i="30"/>
  <c r="I116" i="30" s="1"/>
  <c r="P116" i="30" s="1"/>
  <c r="H115" i="30"/>
  <c r="I115" i="30" s="1"/>
  <c r="P115" i="30" s="1"/>
  <c r="H102" i="30"/>
  <c r="I102" i="30" s="1"/>
  <c r="P102" i="30" s="1"/>
  <c r="H100" i="30"/>
  <c r="I100" i="30" s="1"/>
  <c r="P100" i="30" s="1"/>
  <c r="H98" i="30"/>
  <c r="I98" i="30" s="1"/>
  <c r="P98" i="30" s="1"/>
  <c r="H92" i="30"/>
  <c r="I92" i="30" s="1"/>
  <c r="P92" i="30" s="1"/>
  <c r="H86" i="30"/>
  <c r="I86" i="30" s="1"/>
  <c r="P86" i="30" s="1"/>
  <c r="H83" i="30"/>
  <c r="I83" i="30" s="1"/>
  <c r="P83" i="30" s="1"/>
  <c r="H76" i="30"/>
  <c r="I76" i="30" s="1"/>
  <c r="P76" i="30" s="1"/>
  <c r="H70" i="30"/>
  <c r="I70" i="30" s="1"/>
  <c r="P70" i="30" s="1"/>
  <c r="H62" i="30"/>
  <c r="I62" i="30" s="1"/>
  <c r="P62" i="30" s="1"/>
  <c r="H60" i="30"/>
  <c r="I60" i="30" s="1"/>
  <c r="P60" i="30" s="1"/>
  <c r="H16" i="30"/>
  <c r="I16" i="30" s="1"/>
  <c r="P16" i="30" s="1"/>
  <c r="H356" i="30"/>
  <c r="I356" i="30" s="1"/>
  <c r="H314" i="30"/>
  <c r="I314" i="30" s="1"/>
  <c r="H130" i="30"/>
  <c r="I130" i="30" s="1"/>
  <c r="P130" i="30" s="1"/>
  <c r="H8" i="30"/>
  <c r="I8" i="30" s="1"/>
  <c r="P8" i="30" s="1"/>
  <c r="H29" i="30"/>
  <c r="I29" i="30" s="1"/>
  <c r="P29" i="30" s="1"/>
  <c r="H434" i="30"/>
  <c r="I434" i="30" s="1"/>
  <c r="H402" i="30"/>
  <c r="I402" i="30" s="1"/>
  <c r="H394" i="30"/>
  <c r="I394" i="30" s="1"/>
  <c r="H386" i="30"/>
  <c r="I386" i="30" s="1"/>
  <c r="H298" i="30"/>
  <c r="I298" i="30" s="1"/>
  <c r="H278" i="30"/>
  <c r="I278" i="30" s="1"/>
  <c r="P278" i="30" s="1"/>
  <c r="H270" i="30"/>
  <c r="I270" i="30" s="1"/>
  <c r="P270" i="30" s="1"/>
  <c r="H196" i="30"/>
  <c r="I196" i="30" s="1"/>
  <c r="P196" i="30" s="1"/>
  <c r="H172" i="30"/>
  <c r="I172" i="30" s="1"/>
  <c r="P172" i="30" s="1"/>
  <c r="H168" i="30"/>
  <c r="I168" i="30" s="1"/>
  <c r="P168" i="30" s="1"/>
  <c r="H133" i="30"/>
  <c r="I133" i="30" s="1"/>
  <c r="P133" i="30" s="1"/>
  <c r="H106" i="30"/>
  <c r="I106" i="30" s="1"/>
  <c r="P106" i="30" s="1"/>
  <c r="H99" i="30"/>
  <c r="I99" i="30" s="1"/>
  <c r="P99" i="30" s="1"/>
  <c r="H424" i="30"/>
  <c r="I424" i="30" s="1"/>
  <c r="H376" i="30"/>
  <c r="I376" i="30" s="1"/>
  <c r="H425" i="30"/>
  <c r="I425" i="30" s="1"/>
  <c r="H417" i="30"/>
  <c r="I417" i="30" s="1"/>
  <c r="H413" i="30"/>
  <c r="I413" i="30" s="1"/>
  <c r="H409" i="30"/>
  <c r="I409" i="30" s="1"/>
  <c r="H401" i="30"/>
  <c r="I401" i="30" s="1"/>
  <c r="H393" i="30"/>
  <c r="I393" i="30" s="1"/>
  <c r="H385" i="30"/>
  <c r="I385" i="30" s="1"/>
  <c r="H370" i="30"/>
  <c r="I370" i="30" s="1"/>
  <c r="H308" i="30"/>
  <c r="I308" i="30" s="1"/>
  <c r="H304" i="30"/>
  <c r="I304" i="30" s="1"/>
  <c r="H277" i="30"/>
  <c r="I277" i="30" s="1"/>
  <c r="P277" i="30" s="1"/>
  <c r="H250" i="30"/>
  <c r="I250" i="30" s="1"/>
  <c r="P250" i="30" s="1"/>
  <c r="H226" i="30"/>
  <c r="I226" i="30" s="1"/>
  <c r="P226" i="30" s="1"/>
  <c r="H214" i="30"/>
  <c r="I214" i="30" s="1"/>
  <c r="P214" i="30" s="1"/>
  <c r="H206" i="30"/>
  <c r="I206" i="30" s="1"/>
  <c r="P206" i="30" s="1"/>
  <c r="H202" i="30"/>
  <c r="I202" i="30" s="1"/>
  <c r="P202" i="30" s="1"/>
  <c r="H132" i="30"/>
  <c r="I132" i="30" s="1"/>
  <c r="P132" i="30" s="1"/>
  <c r="H128" i="30"/>
  <c r="I128" i="30" s="1"/>
  <c r="P128" i="30" s="1"/>
  <c r="H117" i="30"/>
  <c r="I117" i="30" s="1"/>
  <c r="P117" i="30" s="1"/>
  <c r="H90" i="30"/>
  <c r="I90" i="30" s="1"/>
  <c r="P90" i="30" s="1"/>
  <c r="H209" i="30"/>
  <c r="I209" i="30" s="1"/>
  <c r="P209" i="30" s="1"/>
  <c r="H108" i="30"/>
  <c r="I108" i="30" s="1"/>
  <c r="P108" i="30" s="1"/>
  <c r="H377" i="30"/>
  <c r="I377" i="30" s="1"/>
  <c r="H373" i="30"/>
  <c r="I373" i="30" s="1"/>
  <c r="H342" i="30"/>
  <c r="I342" i="30" s="1"/>
  <c r="H334" i="30"/>
  <c r="I334" i="30" s="1"/>
  <c r="H315" i="30"/>
  <c r="I315" i="30" s="1"/>
  <c r="H296" i="30"/>
  <c r="I296" i="30" s="1"/>
  <c r="H292" i="30"/>
  <c r="I292" i="30" s="1"/>
  <c r="H288" i="30"/>
  <c r="I288" i="30" s="1"/>
  <c r="P288" i="30" s="1"/>
  <c r="H284" i="30"/>
  <c r="I284" i="30" s="1"/>
  <c r="P284" i="30" s="1"/>
  <c r="H190" i="30"/>
  <c r="I190" i="30" s="1"/>
  <c r="P190" i="30" s="1"/>
  <c r="H101" i="30"/>
  <c r="I101" i="30" s="1"/>
  <c r="P101" i="30" s="1"/>
  <c r="H78" i="30"/>
  <c r="I78" i="30" s="1"/>
  <c r="P78" i="30" s="1"/>
  <c r="H362" i="30"/>
  <c r="I362" i="30" s="1"/>
  <c r="H54" i="30"/>
  <c r="I54" i="30" s="1"/>
  <c r="P54" i="30" s="1"/>
  <c r="H431" i="30"/>
  <c r="I431" i="30" s="1"/>
  <c r="H420" i="30"/>
  <c r="I420" i="30" s="1"/>
  <c r="H405" i="30"/>
  <c r="I405" i="30" s="1"/>
  <c r="H372" i="30"/>
  <c r="I372" i="30" s="1"/>
  <c r="H357" i="30"/>
  <c r="I357" i="30" s="1"/>
  <c r="H346" i="30"/>
  <c r="I346" i="30" s="1"/>
  <c r="H331" i="30"/>
  <c r="I331" i="30" s="1"/>
  <c r="H324" i="30"/>
  <c r="I324" i="30" s="1"/>
  <c r="H320" i="30"/>
  <c r="I320" i="30" s="1"/>
  <c r="H291" i="30"/>
  <c r="I291" i="30" s="1"/>
  <c r="H258" i="30"/>
  <c r="I258" i="30" s="1"/>
  <c r="P258" i="30" s="1"/>
  <c r="I247" i="30"/>
  <c r="P247" i="30" s="1"/>
  <c r="H236" i="30"/>
  <c r="I236" i="30" s="1"/>
  <c r="P236" i="30" s="1"/>
  <c r="H232" i="30"/>
  <c r="I232" i="30" s="1"/>
  <c r="P232" i="30" s="1"/>
  <c r="H228" i="30"/>
  <c r="I228" i="30" s="1"/>
  <c r="P228" i="30" s="1"/>
  <c r="H217" i="30"/>
  <c r="I217" i="30" s="1"/>
  <c r="P217" i="30" s="1"/>
  <c r="H213" i="30"/>
  <c r="I213" i="30" s="1"/>
  <c r="P213" i="30" s="1"/>
  <c r="H205" i="30"/>
  <c r="I205" i="30" s="1"/>
  <c r="P205" i="30" s="1"/>
  <c r="H194" i="30"/>
  <c r="I194" i="30" s="1"/>
  <c r="P194" i="30" s="1"/>
  <c r="H164" i="30"/>
  <c r="I164" i="30" s="1"/>
  <c r="P164" i="30" s="1"/>
  <c r="H160" i="30"/>
  <c r="I160" i="30" s="1"/>
  <c r="P160" i="30" s="1"/>
  <c r="H149" i="30"/>
  <c r="I149" i="30" s="1"/>
  <c r="P149" i="30" s="1"/>
  <c r="H146" i="30"/>
  <c r="I146" i="30" s="1"/>
  <c r="P146" i="30" s="1"/>
  <c r="H138" i="30"/>
  <c r="I138" i="30" s="1"/>
  <c r="P138" i="30" s="1"/>
  <c r="H131" i="30"/>
  <c r="I131" i="30" s="1"/>
  <c r="P131" i="30" s="1"/>
  <c r="H94" i="30"/>
  <c r="I94" i="30" s="1"/>
  <c r="P94" i="30" s="1"/>
  <c r="H65" i="30"/>
  <c r="I65" i="30" s="1"/>
  <c r="P65" i="30" s="1"/>
  <c r="H61" i="30"/>
  <c r="I61" i="30" s="1"/>
  <c r="P61" i="30" s="1"/>
  <c r="H53" i="30"/>
  <c r="I53" i="30" s="1"/>
  <c r="P53" i="30" s="1"/>
  <c r="H30" i="30"/>
  <c r="I30" i="30" s="1"/>
  <c r="P30" i="30" s="1"/>
  <c r="H428" i="30"/>
  <c r="I428" i="30" s="1"/>
  <c r="H266" i="30"/>
  <c r="I266" i="30" s="1"/>
  <c r="P266" i="30" s="1"/>
  <c r="H66" i="30"/>
  <c r="I66" i="30" s="1"/>
  <c r="P66" i="30" s="1"/>
  <c r="H46" i="30"/>
  <c r="I46" i="30" s="1"/>
  <c r="P46" i="30" s="1"/>
  <c r="H383" i="30"/>
  <c r="I383" i="30" s="1"/>
  <c r="H379" i="30"/>
  <c r="I379" i="30" s="1"/>
  <c r="H338" i="30"/>
  <c r="I338" i="30" s="1"/>
  <c r="H327" i="30"/>
  <c r="I327" i="30" s="1"/>
  <c r="H316" i="30"/>
  <c r="I316" i="30" s="1"/>
  <c r="H309" i="30"/>
  <c r="I309" i="30" s="1"/>
  <c r="H283" i="30"/>
  <c r="I283" i="30" s="1"/>
  <c r="P283" i="30" s="1"/>
  <c r="H276" i="30"/>
  <c r="I276" i="30" s="1"/>
  <c r="P276" i="30" s="1"/>
  <c r="H272" i="30"/>
  <c r="I272" i="30" s="1"/>
  <c r="P272" i="30" s="1"/>
  <c r="H243" i="30"/>
  <c r="I243" i="30" s="1"/>
  <c r="P243" i="30" s="1"/>
  <c r="H224" i="30"/>
  <c r="I224" i="30" s="1"/>
  <c r="P224" i="30" s="1"/>
  <c r="H186" i="30"/>
  <c r="I186" i="30" s="1"/>
  <c r="P186" i="30" s="1"/>
  <c r="H358" i="30"/>
  <c r="I358" i="30" s="1"/>
  <c r="H419" i="30"/>
  <c r="I419" i="30" s="1"/>
  <c r="H375" i="30"/>
  <c r="I375" i="30" s="1"/>
  <c r="H360" i="30"/>
  <c r="I360" i="30" s="1"/>
  <c r="H352" i="30"/>
  <c r="I352" i="30" s="1"/>
  <c r="H323" i="30"/>
  <c r="I323" i="30" s="1"/>
  <c r="H290" i="30"/>
  <c r="I290" i="30" s="1"/>
  <c r="H279" i="30"/>
  <c r="I279" i="30" s="1"/>
  <c r="P279" i="30" s="1"/>
  <c r="H268" i="30"/>
  <c r="I268" i="30" s="1"/>
  <c r="P268" i="30" s="1"/>
  <c r="H261" i="30"/>
  <c r="I261" i="30" s="1"/>
  <c r="P261" i="30" s="1"/>
  <c r="H239" i="30"/>
  <c r="I239" i="30" s="1"/>
  <c r="P239" i="30" s="1"/>
  <c r="H231" i="30"/>
  <c r="I231" i="30" s="1"/>
  <c r="P231" i="30" s="1"/>
  <c r="H212" i="30"/>
  <c r="I212" i="30" s="1"/>
  <c r="P212" i="30" s="1"/>
  <c r="H197" i="30"/>
  <c r="I197" i="30" s="1"/>
  <c r="P197" i="30" s="1"/>
  <c r="H126" i="30"/>
  <c r="I126" i="30" s="1"/>
  <c r="P126" i="30" s="1"/>
  <c r="H68" i="30"/>
  <c r="I68" i="30" s="1"/>
  <c r="P68" i="30" s="1"/>
  <c r="H52" i="30"/>
  <c r="I52" i="30" s="1"/>
  <c r="P52" i="30" s="1"/>
  <c r="H432" i="30"/>
  <c r="I432" i="30" s="1"/>
  <c r="H58" i="30"/>
  <c r="I58" i="30" s="1"/>
  <c r="P58" i="30" s="1"/>
  <c r="H6" i="30"/>
  <c r="I6" i="30" s="1"/>
  <c r="P6" i="30" s="1"/>
  <c r="H14" i="30"/>
  <c r="I14" i="30" s="1"/>
  <c r="P14" i="30" s="1"/>
  <c r="H22" i="30"/>
  <c r="I22" i="30" s="1"/>
  <c r="P22" i="30" s="1"/>
  <c r="H41" i="30"/>
  <c r="I41" i="30" s="1"/>
  <c r="P41" i="30" s="1"/>
  <c r="H426" i="30"/>
  <c r="I426" i="30" s="1"/>
  <c r="H418" i="30"/>
  <c r="I418" i="30" s="1"/>
  <c r="H400" i="30"/>
  <c r="I400" i="30" s="1"/>
  <c r="H396" i="30"/>
  <c r="I396" i="30" s="1"/>
  <c r="H382" i="30"/>
  <c r="I382" i="30" s="1"/>
  <c r="H359" i="30"/>
  <c r="I359" i="30" s="1"/>
  <c r="H322" i="30"/>
  <c r="I322" i="30" s="1"/>
  <c r="H311" i="30"/>
  <c r="I311" i="30" s="1"/>
  <c r="H300" i="30"/>
  <c r="I300" i="30" s="1"/>
  <c r="H293" i="30"/>
  <c r="I293" i="30" s="1"/>
  <c r="H282" i="30"/>
  <c r="I282" i="30" s="1"/>
  <c r="P282" i="30" s="1"/>
  <c r="H267" i="30"/>
  <c r="I267" i="30" s="1"/>
  <c r="P267" i="30" s="1"/>
  <c r="H260" i="30"/>
  <c r="I260" i="30" s="1"/>
  <c r="P260" i="30" s="1"/>
  <c r="H256" i="30"/>
  <c r="I256" i="30" s="1"/>
  <c r="P256" i="30" s="1"/>
  <c r="H238" i="30"/>
  <c r="I238" i="30" s="1"/>
  <c r="P238" i="30" s="1"/>
  <c r="H234" i="30"/>
  <c r="I234" i="30" s="1"/>
  <c r="P234" i="30" s="1"/>
  <c r="H230" i="30"/>
  <c r="I230" i="30" s="1"/>
  <c r="P230" i="30" s="1"/>
  <c r="H219" i="30"/>
  <c r="I219" i="30" s="1"/>
  <c r="P219" i="30" s="1"/>
  <c r="H207" i="30"/>
  <c r="I207" i="30" s="1"/>
  <c r="P207" i="30" s="1"/>
  <c r="H158" i="30"/>
  <c r="I158" i="30" s="1"/>
  <c r="P158" i="30" s="1"/>
  <c r="H96" i="30"/>
  <c r="I96" i="30" s="1"/>
  <c r="P96" i="30" s="1"/>
  <c r="H85" i="30"/>
  <c r="I85" i="30" s="1"/>
  <c r="P85" i="30" s="1"/>
  <c r="H82" i="30"/>
  <c r="I82" i="30" s="1"/>
  <c r="P82" i="30" s="1"/>
  <c r="H74" i="30"/>
  <c r="I74" i="30" s="1"/>
  <c r="P74" i="30" s="1"/>
  <c r="H67" i="30"/>
  <c r="I67" i="30" s="1"/>
  <c r="P67" i="30" s="1"/>
  <c r="H59" i="30"/>
  <c r="I59" i="30" s="1"/>
  <c r="P59" i="30" s="1"/>
  <c r="H55" i="30"/>
  <c r="I55" i="30" s="1"/>
  <c r="P55" i="30" s="1"/>
  <c r="H395" i="30"/>
  <c r="I395" i="30" s="1"/>
  <c r="H381" i="30"/>
  <c r="I381" i="30" s="1"/>
  <c r="H347" i="30"/>
  <c r="I347" i="30" s="1"/>
  <c r="H340" i="30"/>
  <c r="I340" i="30" s="1"/>
  <c r="H336" i="30"/>
  <c r="I336" i="30" s="1"/>
  <c r="H307" i="30"/>
  <c r="I307" i="30" s="1"/>
  <c r="H274" i="30"/>
  <c r="I274" i="30" s="1"/>
  <c r="P274" i="30" s="1"/>
  <c r="H263" i="30"/>
  <c r="I263" i="30" s="1"/>
  <c r="P263" i="30" s="1"/>
  <c r="H252" i="30"/>
  <c r="I252" i="30" s="1"/>
  <c r="P252" i="30" s="1"/>
  <c r="H245" i="30"/>
  <c r="I245" i="30" s="1"/>
  <c r="P245" i="30" s="1"/>
  <c r="H241" i="30"/>
  <c r="I241" i="30" s="1"/>
  <c r="P241" i="30" s="1"/>
  <c r="H222" i="30"/>
  <c r="I222" i="30" s="1"/>
  <c r="P222" i="30" s="1"/>
  <c r="H203" i="30"/>
  <c r="I203" i="30" s="1"/>
  <c r="P203" i="30" s="1"/>
  <c r="H199" i="30"/>
  <c r="I199" i="30" s="1"/>
  <c r="P199" i="30" s="1"/>
  <c r="H188" i="30"/>
  <c r="I188" i="30" s="1"/>
  <c r="P188" i="30" s="1"/>
  <c r="H173" i="30"/>
  <c r="I173" i="30" s="1"/>
  <c r="P173" i="30" s="1"/>
  <c r="H154" i="30"/>
  <c r="I154" i="30" s="1"/>
  <c r="P154" i="30" s="1"/>
  <c r="H147" i="30"/>
  <c r="I147" i="30" s="1"/>
  <c r="P147" i="30" s="1"/>
  <c r="H110" i="30"/>
  <c r="I110" i="30" s="1"/>
  <c r="P110" i="30" s="1"/>
  <c r="H421" i="30"/>
  <c r="I421" i="30" s="1"/>
  <c r="H398" i="30"/>
  <c r="I398" i="30" s="1"/>
  <c r="H392" i="30"/>
  <c r="I392" i="30" s="1"/>
  <c r="H354" i="30"/>
  <c r="I354" i="30" s="1"/>
  <c r="H56" i="30"/>
  <c r="I56" i="30" s="1"/>
  <c r="P56" i="30" s="1"/>
  <c r="H35" i="30"/>
  <c r="I35" i="30" s="1"/>
  <c r="P35" i="30" s="1"/>
  <c r="H18" i="30"/>
  <c r="I18" i="30" s="1"/>
  <c r="P18" i="30" s="1"/>
  <c r="H10" i="30"/>
  <c r="I10" i="30" s="1"/>
  <c r="P10" i="30" s="1"/>
  <c r="H414" i="30"/>
  <c r="I414" i="30" s="1"/>
  <c r="H408" i="30"/>
  <c r="I408" i="30" s="1"/>
  <c r="H397" i="30"/>
  <c r="I397" i="30" s="1"/>
  <c r="H391" i="30"/>
  <c r="I391" i="30" s="1"/>
  <c r="H371" i="30"/>
  <c r="I371" i="30" s="1"/>
  <c r="H235" i="30"/>
  <c r="I235" i="30" s="1"/>
  <c r="P235" i="30" s="1"/>
  <c r="H229" i="30"/>
  <c r="I229" i="30" s="1"/>
  <c r="P229" i="30" s="1"/>
  <c r="H223" i="30"/>
  <c r="I223" i="30" s="1"/>
  <c r="P223" i="30" s="1"/>
  <c r="H210" i="30"/>
  <c r="I210" i="30" s="1"/>
  <c r="P210" i="30" s="1"/>
  <c r="H176" i="30"/>
  <c r="I176" i="30" s="1"/>
  <c r="P176" i="30" s="1"/>
  <c r="H163" i="30"/>
  <c r="I163" i="30" s="1"/>
  <c r="P163" i="30" s="1"/>
  <c r="H159" i="30"/>
  <c r="I159" i="30" s="1"/>
  <c r="P159" i="30" s="1"/>
  <c r="H44" i="30"/>
  <c r="I44" i="30" s="1"/>
  <c r="P44" i="30" s="1"/>
  <c r="H49" i="30"/>
  <c r="I49" i="30" s="1"/>
  <c r="P49" i="30" s="1"/>
  <c r="H64" i="30"/>
  <c r="I64" i="30" s="1"/>
  <c r="P64" i="30" s="1"/>
  <c r="H3" i="30"/>
  <c r="I3" i="30" s="1"/>
  <c r="P3" i="30" s="1"/>
  <c r="H11" i="30"/>
  <c r="I11" i="30" s="1"/>
  <c r="P11" i="30" s="1"/>
  <c r="H19" i="30"/>
  <c r="I19" i="30" s="1"/>
  <c r="P19" i="30" s="1"/>
  <c r="H429" i="30"/>
  <c r="I429" i="30" s="1"/>
  <c r="H423" i="30"/>
  <c r="I423" i="30" s="1"/>
  <c r="H403" i="30"/>
  <c r="I403" i="30" s="1"/>
  <c r="H384" i="30"/>
  <c r="I384" i="30" s="1"/>
  <c r="H380" i="30"/>
  <c r="I380" i="30" s="1"/>
  <c r="H374" i="30"/>
  <c r="I374" i="30" s="1"/>
  <c r="H363" i="30"/>
  <c r="I363" i="30" s="1"/>
  <c r="H349" i="30"/>
  <c r="I349" i="30" s="1"/>
  <c r="H333" i="30"/>
  <c r="I333" i="30" s="1"/>
  <c r="H317" i="30"/>
  <c r="I317" i="30" s="1"/>
  <c r="H301" i="30"/>
  <c r="I301" i="30" s="1"/>
  <c r="H285" i="30"/>
  <c r="I285" i="30" s="1"/>
  <c r="P285" i="30" s="1"/>
  <c r="H269" i="30"/>
  <c r="I269" i="30" s="1"/>
  <c r="P269" i="30" s="1"/>
  <c r="H253" i="30"/>
  <c r="I253" i="30" s="1"/>
  <c r="P253" i="30" s="1"/>
  <c r="H216" i="30"/>
  <c r="I216" i="30" s="1"/>
  <c r="P216" i="30" s="1"/>
  <c r="H192" i="30"/>
  <c r="I192" i="30" s="1"/>
  <c r="P192" i="30" s="1"/>
  <c r="H179" i="30"/>
  <c r="I179" i="30" s="1"/>
  <c r="P179" i="30" s="1"/>
  <c r="H175" i="30"/>
  <c r="I175" i="30" s="1"/>
  <c r="P175" i="30" s="1"/>
  <c r="H165" i="30"/>
  <c r="I165" i="30" s="1"/>
  <c r="P165" i="30" s="1"/>
  <c r="H162" i="30"/>
  <c r="I162" i="30" s="1"/>
  <c r="P162" i="30" s="1"/>
  <c r="H155" i="30"/>
  <c r="I155" i="30" s="1"/>
  <c r="P155" i="30" s="1"/>
  <c r="H152" i="30"/>
  <c r="I152" i="30" s="1"/>
  <c r="P152" i="30" s="1"/>
  <c r="H139" i="30"/>
  <c r="I139" i="30" s="1"/>
  <c r="P139" i="30" s="1"/>
  <c r="H136" i="30"/>
  <c r="I136" i="30" s="1"/>
  <c r="P136" i="30" s="1"/>
  <c r="H123" i="30"/>
  <c r="I123" i="30" s="1"/>
  <c r="P123" i="30" s="1"/>
  <c r="H120" i="30"/>
  <c r="I120" i="30" s="1"/>
  <c r="P120" i="30" s="1"/>
  <c r="H107" i="30"/>
  <c r="I107" i="30" s="1"/>
  <c r="P107" i="30" s="1"/>
  <c r="H104" i="30"/>
  <c r="I104" i="30" s="1"/>
  <c r="P104" i="30" s="1"/>
  <c r="H91" i="30"/>
  <c r="I91" i="30" s="1"/>
  <c r="P91" i="30" s="1"/>
  <c r="H88" i="30"/>
  <c r="I88" i="30" s="1"/>
  <c r="P88" i="30" s="1"/>
  <c r="H75" i="30"/>
  <c r="I75" i="30" s="1"/>
  <c r="P75" i="30" s="1"/>
  <c r="H72" i="30"/>
  <c r="I72" i="30" s="1"/>
  <c r="P72" i="30" s="1"/>
  <c r="H69" i="30"/>
  <c r="I69" i="30" s="1"/>
  <c r="P69" i="30" s="1"/>
  <c r="H63" i="30"/>
  <c r="I63" i="30" s="1"/>
  <c r="P63" i="30" s="1"/>
  <c r="H4" i="30"/>
  <c r="I4" i="30" s="1"/>
  <c r="P4" i="30" s="1"/>
  <c r="H20" i="30"/>
  <c r="I20" i="30" s="1"/>
  <c r="P20" i="30" s="1"/>
  <c r="H5" i="30"/>
  <c r="I5" i="30" s="1"/>
  <c r="P5" i="30" s="1"/>
  <c r="H21" i="30"/>
  <c r="I21" i="30" s="1"/>
  <c r="P21" i="30" s="1"/>
  <c r="H28" i="30"/>
  <c r="I28" i="30" s="1"/>
  <c r="P28" i="30" s="1"/>
  <c r="H39" i="30"/>
  <c r="I39" i="30" s="1"/>
  <c r="P39" i="30" s="1"/>
  <c r="H435" i="30"/>
  <c r="I435" i="30" s="1"/>
  <c r="H416" i="30"/>
  <c r="I416" i="30" s="1"/>
  <c r="H412" i="30"/>
  <c r="I412" i="30" s="1"/>
  <c r="H406" i="30"/>
  <c r="I406" i="30" s="1"/>
  <c r="H399" i="30"/>
  <c r="I399" i="30" s="1"/>
  <c r="H366" i="30"/>
  <c r="I366" i="30" s="1"/>
  <c r="H355" i="30"/>
  <c r="I355" i="30" s="1"/>
  <c r="H215" i="30"/>
  <c r="I215" i="30" s="1"/>
  <c r="P215" i="30" s="1"/>
  <c r="H208" i="30"/>
  <c r="I208" i="30" s="1"/>
  <c r="P208" i="30" s="1"/>
  <c r="H195" i="30"/>
  <c r="I195" i="30" s="1"/>
  <c r="P195" i="30" s="1"/>
  <c r="H191" i="30"/>
  <c r="I191" i="30" s="1"/>
  <c r="P191" i="30" s="1"/>
  <c r="H181" i="30"/>
  <c r="I181" i="30" s="1"/>
  <c r="P181" i="30" s="1"/>
  <c r="H178" i="30"/>
  <c r="I178" i="30" s="1"/>
  <c r="P178" i="30" s="1"/>
  <c r="H57" i="30"/>
  <c r="I57" i="30" s="1"/>
  <c r="P57" i="30" s="1"/>
  <c r="H51" i="30"/>
  <c r="I51" i="30" s="1"/>
  <c r="P51" i="30" s="1"/>
  <c r="H27" i="30"/>
  <c r="I27" i="30" s="1"/>
  <c r="P27" i="30" s="1"/>
  <c r="H415" i="30"/>
  <c r="I415" i="30" s="1"/>
  <c r="H365" i="30"/>
  <c r="I365" i="30" s="1"/>
  <c r="H351" i="30"/>
  <c r="I351" i="30" s="1"/>
  <c r="H335" i="30"/>
  <c r="I335" i="30" s="1"/>
  <c r="H319" i="30"/>
  <c r="I319" i="30" s="1"/>
  <c r="H303" i="30"/>
  <c r="I303" i="30" s="1"/>
  <c r="H287" i="30"/>
  <c r="I287" i="30" s="1"/>
  <c r="P287" i="30" s="1"/>
  <c r="H271" i="30"/>
  <c r="I271" i="30" s="1"/>
  <c r="P271" i="30" s="1"/>
  <c r="H255" i="30"/>
  <c r="I255" i="30" s="1"/>
  <c r="P255" i="30" s="1"/>
  <c r="H227" i="30"/>
  <c r="I227" i="30" s="1"/>
  <c r="P227" i="30" s="1"/>
  <c r="H221" i="30"/>
  <c r="I221" i="30" s="1"/>
  <c r="P221" i="30" s="1"/>
  <c r="H218" i="30"/>
  <c r="I218" i="30" s="1"/>
  <c r="P218" i="30" s="1"/>
  <c r="H211" i="30"/>
  <c r="I211" i="30" s="1"/>
  <c r="P211" i="30" s="1"/>
  <c r="H184" i="30"/>
  <c r="I184" i="30" s="1"/>
  <c r="P184" i="30" s="1"/>
  <c r="H171" i="30"/>
  <c r="I171" i="30" s="1"/>
  <c r="P171" i="30" s="1"/>
  <c r="H167" i="30"/>
  <c r="I167" i="30" s="1"/>
  <c r="P167" i="30" s="1"/>
  <c r="H157" i="30"/>
  <c r="I157" i="30" s="1"/>
  <c r="P157" i="30" s="1"/>
  <c r="H141" i="30"/>
  <c r="I141" i="30" s="1"/>
  <c r="P141" i="30" s="1"/>
  <c r="H125" i="30"/>
  <c r="I125" i="30" s="1"/>
  <c r="P125" i="30" s="1"/>
  <c r="H109" i="30"/>
  <c r="I109" i="30" s="1"/>
  <c r="P109" i="30" s="1"/>
  <c r="H93" i="30"/>
  <c r="I93" i="30" s="1"/>
  <c r="P93" i="30" s="1"/>
  <c r="H77" i="30"/>
  <c r="I77" i="30" s="1"/>
  <c r="P77" i="30" s="1"/>
  <c r="H369" i="30"/>
  <c r="I369" i="30" s="1"/>
  <c r="H361" i="30"/>
  <c r="I361" i="30" s="1"/>
  <c r="H353" i="30"/>
  <c r="I353" i="30" s="1"/>
  <c r="H345" i="30"/>
  <c r="I345" i="30" s="1"/>
  <c r="H337" i="30"/>
  <c r="I337" i="30" s="1"/>
  <c r="H329" i="30"/>
  <c r="I329" i="30" s="1"/>
  <c r="H321" i="30"/>
  <c r="I321" i="30" s="1"/>
  <c r="H313" i="30"/>
  <c r="I313" i="30" s="1"/>
  <c r="H305" i="30"/>
  <c r="I305" i="30" s="1"/>
  <c r="H297" i="30"/>
  <c r="I297" i="30" s="1"/>
  <c r="H289" i="30"/>
  <c r="I289" i="30" s="1"/>
  <c r="P289" i="30" s="1"/>
  <c r="H281" i="30"/>
  <c r="I281" i="30" s="1"/>
  <c r="P281" i="30" s="1"/>
  <c r="H273" i="30"/>
  <c r="I273" i="30" s="1"/>
  <c r="P273" i="30" s="1"/>
  <c r="H265" i="30"/>
  <c r="I265" i="30" s="1"/>
  <c r="P265" i="30" s="1"/>
  <c r="H257" i="30"/>
  <c r="I257" i="30" s="1"/>
  <c r="P257" i="30" s="1"/>
  <c r="H249" i="30"/>
  <c r="I249" i="30" s="1"/>
  <c r="P249" i="30" s="1"/>
  <c r="H151" i="30"/>
  <c r="I151" i="30" s="1"/>
  <c r="P151" i="30" s="1"/>
  <c r="H143" i="30"/>
  <c r="I143" i="30" s="1"/>
  <c r="P143" i="30" s="1"/>
  <c r="H135" i="30"/>
  <c r="I135" i="30" s="1"/>
  <c r="P135" i="30" s="1"/>
  <c r="H127" i="30"/>
  <c r="I127" i="30" s="1"/>
  <c r="P127" i="30" s="1"/>
  <c r="H119" i="30"/>
  <c r="I119" i="30" s="1"/>
  <c r="P119" i="30" s="1"/>
  <c r="H111" i="30"/>
  <c r="I111" i="30" s="1"/>
  <c r="P111" i="30" s="1"/>
  <c r="H103" i="30"/>
  <c r="I103" i="30" s="1"/>
  <c r="P103" i="30" s="1"/>
  <c r="H95" i="30"/>
  <c r="I95" i="30" s="1"/>
  <c r="P95" i="30" s="1"/>
  <c r="H87" i="30"/>
  <c r="I87" i="30" s="1"/>
  <c r="P87" i="30" s="1"/>
  <c r="H79" i="30"/>
  <c r="I79" i="30" s="1"/>
  <c r="P79" i="30" s="1"/>
  <c r="H71" i="30"/>
  <c r="I71" i="30" s="1"/>
  <c r="P71" i="30" s="1"/>
  <c r="H201" i="30"/>
  <c r="I201" i="30" s="1"/>
  <c r="P201" i="30" s="1"/>
  <c r="H193" i="30"/>
  <c r="I193" i="30" s="1"/>
  <c r="P193" i="30" s="1"/>
  <c r="H185" i="30"/>
  <c r="I185" i="30" s="1"/>
  <c r="P185" i="30" s="1"/>
  <c r="H177" i="30"/>
  <c r="I177" i="30" s="1"/>
  <c r="P177" i="30" s="1"/>
  <c r="H169" i="30"/>
  <c r="I169" i="30" s="1"/>
  <c r="P169" i="30" s="1"/>
  <c r="H161" i="30"/>
  <c r="I161" i="30" s="1"/>
  <c r="P161" i="30" s="1"/>
  <c r="H153" i="30"/>
  <c r="I153" i="30" s="1"/>
  <c r="P153" i="30" s="1"/>
  <c r="H145" i="30"/>
  <c r="I145" i="30" s="1"/>
  <c r="P145" i="30" s="1"/>
  <c r="I137" i="30"/>
  <c r="P137" i="30" s="1"/>
  <c r="H129" i="30"/>
  <c r="I129" i="30" s="1"/>
  <c r="P129" i="30" s="1"/>
  <c r="H121" i="30"/>
  <c r="I121" i="30" s="1"/>
  <c r="P121" i="30" s="1"/>
  <c r="H113" i="30"/>
  <c r="I113" i="30" s="1"/>
  <c r="P113" i="30" s="1"/>
  <c r="H105" i="30"/>
  <c r="I105" i="30" s="1"/>
  <c r="P105" i="30" s="1"/>
  <c r="H97" i="30"/>
  <c r="I97" i="30" s="1"/>
  <c r="P97" i="30" s="1"/>
  <c r="H89" i="30"/>
  <c r="I89" i="30" s="1"/>
  <c r="P89" i="30" s="1"/>
  <c r="H81" i="30"/>
  <c r="I81" i="30" s="1"/>
  <c r="P81" i="30" s="1"/>
  <c r="H73" i="30"/>
  <c r="I73" i="30" s="1"/>
  <c r="P73" i="30" s="1"/>
  <c r="H47" i="30"/>
  <c r="I47" i="30" s="1"/>
  <c r="P47" i="30" s="1"/>
  <c r="H45" i="30"/>
  <c r="I45" i="30" s="1"/>
  <c r="P45" i="30" s="1"/>
  <c r="H37" i="30"/>
  <c r="I37" i="30" s="1"/>
  <c r="P37" i="30" s="1"/>
  <c r="H2" i="30"/>
  <c r="I2" i="30" s="1"/>
  <c r="P2" i="30" s="1"/>
  <c r="H26" i="30"/>
  <c r="I26" i="30" s="1"/>
  <c r="P26" i="30" s="1"/>
  <c r="H42" i="30"/>
  <c r="I42" i="30" s="1"/>
  <c r="P42" i="30" s="1"/>
  <c r="H50" i="30"/>
  <c r="I50" i="30" s="1"/>
  <c r="P50" i="30" s="1"/>
  <c r="H32" i="30"/>
  <c r="I32" i="30" s="1"/>
  <c r="P32" i="30" s="1"/>
  <c r="H34" i="30"/>
  <c r="I34" i="30" s="1"/>
  <c r="P34" i="30" s="1"/>
  <c r="H36" i="30"/>
  <c r="I36" i="30" s="1"/>
  <c r="P36" i="30" s="1"/>
  <c r="H38" i="30"/>
  <c r="I38" i="30" s="1"/>
  <c r="P38" i="30" s="1"/>
  <c r="H33" i="30"/>
  <c r="I33" i="30" s="1"/>
  <c r="P33" i="30" s="1"/>
  <c r="H48" i="30"/>
  <c r="I48" i="30" s="1"/>
  <c r="P48" i="30" s="1"/>
  <c r="H23" i="30"/>
  <c r="I23" i="30" s="1"/>
  <c r="P23" i="30" s="1"/>
  <c r="H31" i="30"/>
  <c r="I31" i="30" s="1"/>
  <c r="P31" i="30" s="1"/>
  <c r="H40" i="30"/>
  <c r="I40" i="30" s="1"/>
  <c r="P40" i="30" s="1"/>
  <c r="H24" i="30"/>
  <c r="I24" i="30" s="1"/>
  <c r="P24" i="30" s="1"/>
  <c r="H7" i="30"/>
  <c r="I7" i="30" s="1"/>
  <c r="P7" i="30" s="1"/>
  <c r="H15" i="30"/>
  <c r="I15" i="30" s="1"/>
  <c r="P15" i="30" s="1"/>
  <c r="H9" i="30"/>
  <c r="I9" i="30" s="1"/>
  <c r="P9" i="30" s="1"/>
  <c r="H17" i="30"/>
  <c r="I17" i="30" s="1"/>
  <c r="P17" i="30" s="1"/>
  <c r="H13" i="30"/>
  <c r="I13" i="30" s="1"/>
  <c r="P13" i="30" s="1"/>
  <c r="H1" i="30"/>
  <c r="I1" i="30" s="1"/>
  <c r="P1" i="30" s="1"/>
  <c r="AF941" i="27"/>
  <c r="AF923" i="27"/>
  <c r="AF921" i="27"/>
  <c r="AF920" i="27"/>
  <c r="AF911" i="27"/>
  <c r="V66" i="28"/>
  <c r="AB566" i="28"/>
  <c r="AB598" i="28"/>
  <c r="AB550" i="28"/>
  <c r="W66" i="28"/>
  <c r="R66" i="28"/>
  <c r="S66" i="28"/>
  <c r="AB66" i="28" s="1"/>
  <c r="U66" i="28"/>
  <c r="AB682" i="28"/>
  <c r="AB606" i="28"/>
  <c r="AB574" i="28"/>
  <c r="AB577" i="28"/>
  <c r="AB593" i="28"/>
  <c r="AB586" i="28"/>
  <c r="AA682" i="28"/>
  <c r="U24" i="28"/>
  <c r="V32" i="28"/>
  <c r="R40" i="28"/>
  <c r="V56" i="28"/>
  <c r="V24" i="28"/>
  <c r="W32" i="28"/>
  <c r="S40" i="28"/>
  <c r="AB40" i="28" s="1"/>
  <c r="W56" i="28"/>
  <c r="R64" i="28"/>
  <c r="W24" i="28"/>
  <c r="U40" i="28"/>
  <c r="S64" i="28"/>
  <c r="AB64" i="28" s="1"/>
  <c r="V40" i="28"/>
  <c r="R48" i="28"/>
  <c r="U64" i="28"/>
  <c r="U16" i="28"/>
  <c r="W40" i="28"/>
  <c r="U48" i="28"/>
  <c r="V64" i="28"/>
  <c r="V16" i="28"/>
  <c r="AA16" i="28" s="1"/>
  <c r="R32" i="28"/>
  <c r="V48" i="28"/>
  <c r="R56" i="28"/>
  <c r="W64" i="28"/>
  <c r="R24" i="28"/>
  <c r="S32" i="28"/>
  <c r="AB32" i="28" s="1"/>
  <c r="S56" i="28"/>
  <c r="AB56" i="28" s="1"/>
  <c r="W10" i="28"/>
  <c r="U2" i="28"/>
  <c r="T10" i="28"/>
  <c r="X10" i="28" s="1"/>
  <c r="T9" i="28"/>
  <c r="X9" i="28" s="1"/>
  <c r="T8" i="28"/>
  <c r="X8" i="28" s="1"/>
  <c r="R8" i="28"/>
  <c r="AA8" i="28" s="1"/>
  <c r="R9" i="28"/>
  <c r="AA9" i="28" s="1"/>
  <c r="R10" i="28"/>
  <c r="AA10" i="28" s="1"/>
  <c r="S8" i="28"/>
  <c r="AB8" i="28" s="1"/>
  <c r="S9" i="28"/>
  <c r="AB9" i="28" s="1"/>
  <c r="S10" i="28"/>
  <c r="AB10" i="28" s="1"/>
  <c r="U10" i="28"/>
  <c r="AB625" i="28"/>
  <c r="AA71" i="28"/>
  <c r="AA77" i="28"/>
  <c r="AA97" i="28"/>
  <c r="AA103" i="28"/>
  <c r="AA145" i="28"/>
  <c r="AA151" i="28"/>
  <c r="AA177" i="28"/>
  <c r="AA184" i="28"/>
  <c r="AA191" i="28"/>
  <c r="AA198" i="28"/>
  <c r="AB634" i="28"/>
  <c r="AA1342" i="28"/>
  <c r="AA2" i="28"/>
  <c r="AB2" i="28"/>
  <c r="AD2" i="28"/>
  <c r="AE2" i="28"/>
  <c r="AA57" i="28"/>
  <c r="AA91" i="28"/>
  <c r="AA1406" i="28"/>
  <c r="AA241" i="28"/>
  <c r="AA1318" i="28"/>
  <c r="AB633" i="28"/>
  <c r="AA65" i="28"/>
  <c r="AA72" i="28"/>
  <c r="AA98" i="28"/>
  <c r="AA146" i="28"/>
  <c r="AA152" i="28"/>
  <c r="AA178" i="28"/>
  <c r="AA185" i="28"/>
  <c r="AA192" i="28"/>
  <c r="AA84" i="28"/>
  <c r="AA119" i="28"/>
  <c r="AB614" i="28"/>
  <c r="AA49" i="28"/>
  <c r="AA63" i="28"/>
  <c r="AA90" i="28"/>
  <c r="AA111" i="28"/>
  <c r="AA138" i="28"/>
  <c r="AA144" i="28"/>
  <c r="AA157" i="28"/>
  <c r="AA170" i="28"/>
  <c r="AA176" i="28"/>
  <c r="AA1470" i="28"/>
  <c r="AA233" i="28"/>
  <c r="AA238" i="28"/>
  <c r="AA265" i="28"/>
  <c r="AA73" i="28"/>
  <c r="AA79" i="28"/>
  <c r="AA85" i="28"/>
  <c r="AA99" i="28"/>
  <c r="AA105" i="28"/>
  <c r="AA113" i="28"/>
  <c r="AA120" i="28"/>
  <c r="AA153" i="28"/>
  <c r="AA159" i="28"/>
  <c r="AA186" i="28"/>
  <c r="AA193" i="28"/>
  <c r="AA200" i="28"/>
  <c r="AA78" i="28"/>
  <c r="AA104" i="28"/>
  <c r="AA112" i="28"/>
  <c r="AA127" i="28"/>
  <c r="AA158" i="28"/>
  <c r="AA165" i="28"/>
  <c r="AA199" i="28"/>
  <c r="AA70" i="28"/>
  <c r="AA96" i="28"/>
  <c r="AA150" i="28"/>
  <c r="AA183" i="28"/>
  <c r="AA190" i="28"/>
  <c r="AA1366" i="28"/>
  <c r="AA1430" i="28"/>
  <c r="AA1494" i="28"/>
  <c r="AA240" i="28"/>
  <c r="AA247" i="28"/>
  <c r="AA248" i="28"/>
  <c r="AA254" i="28"/>
  <c r="AA27" i="28"/>
  <c r="AA234" i="28"/>
  <c r="AA239" i="28"/>
  <c r="AA246" i="28"/>
  <c r="AA253" i="28"/>
  <c r="AA1358" i="28"/>
  <c r="AA1422" i="28"/>
  <c r="AA1486" i="28"/>
  <c r="AA19" i="28"/>
  <c r="AA55" i="28"/>
  <c r="AA62" i="28"/>
  <c r="AA69" i="28"/>
  <c r="AA76" i="28"/>
  <c r="AA89" i="28"/>
  <c r="AA136" i="28"/>
  <c r="AA95" i="28"/>
  <c r="AA102" i="28"/>
  <c r="AA124" i="28"/>
  <c r="AA137" i="28"/>
  <c r="AA143" i="28"/>
  <c r="AA169" i="28"/>
  <c r="AA175" i="28"/>
  <c r="AA182" i="28"/>
  <c r="AA197" i="28"/>
  <c r="AA232" i="28"/>
  <c r="AA258" i="28"/>
  <c r="AA264" i="28"/>
  <c r="AA1334" i="28"/>
  <c r="AA1398" i="28"/>
  <c r="AA1462" i="28"/>
  <c r="AA54" i="28"/>
  <c r="AA61" i="28"/>
  <c r="AA88" i="28"/>
  <c r="AA135" i="28"/>
  <c r="AA116" i="28"/>
  <c r="AA123" i="28"/>
  <c r="AA130" i="28"/>
  <c r="AA142" i="28"/>
  <c r="AA149" i="28"/>
  <c r="AA162" i="28"/>
  <c r="AA168" i="28"/>
  <c r="AA174" i="28"/>
  <c r="AA189" i="28"/>
  <c r="AA231" i="28"/>
  <c r="AA237" i="28"/>
  <c r="AA257" i="28"/>
  <c r="AA263" i="28"/>
  <c r="AA1374" i="28"/>
  <c r="AA1438" i="28"/>
  <c r="AA1502" i="28"/>
  <c r="AA53" i="28"/>
  <c r="AA68" i="28"/>
  <c r="AA81" i="28"/>
  <c r="AA87" i="28"/>
  <c r="AA134" i="28"/>
  <c r="AA94" i="28"/>
  <c r="AA107" i="28"/>
  <c r="AA115" i="28"/>
  <c r="AA122" i="28"/>
  <c r="AA129" i="28"/>
  <c r="AA161" i="28"/>
  <c r="AA167" i="28"/>
  <c r="AA181" i="28"/>
  <c r="AA250" i="28"/>
  <c r="AA256" i="28"/>
  <c r="AA262" i="28"/>
  <c r="AA1350" i="28"/>
  <c r="AA1414" i="28"/>
  <c r="AA1478" i="28"/>
  <c r="AA60" i="28"/>
  <c r="AA80" i="28"/>
  <c r="AA86" i="28"/>
  <c r="AA106" i="28"/>
  <c r="AA114" i="28"/>
  <c r="AA121" i="28"/>
  <c r="AA128" i="28"/>
  <c r="AA141" i="28"/>
  <c r="AA154" i="28"/>
  <c r="AA160" i="28"/>
  <c r="AA166" i="28"/>
  <c r="AA173" i="28"/>
  <c r="AA194" i="28"/>
  <c r="AA242" i="28"/>
  <c r="AA249" i="28"/>
  <c r="AA255" i="28"/>
  <c r="AA1326" i="28"/>
  <c r="AA1390" i="28"/>
  <c r="AA1454" i="28"/>
  <c r="AA52" i="28"/>
  <c r="AA133" i="28"/>
  <c r="AA261" i="28"/>
  <c r="AA1382" i="28"/>
  <c r="AA1446" i="28"/>
  <c r="AA245" i="28"/>
  <c r="AA20" i="28"/>
  <c r="AA28" i="28"/>
  <c r="AA29" i="28"/>
  <c r="AA30" i="28"/>
  <c r="AA31" i="28"/>
  <c r="AA33" i="28"/>
  <c r="AA34" i="28"/>
  <c r="AA35" i="28"/>
  <c r="AA36" i="28"/>
  <c r="AA37" i="28"/>
  <c r="AA38" i="28"/>
  <c r="AA39" i="28"/>
  <c r="AA41" i="28"/>
  <c r="AA42" i="28"/>
  <c r="AA1315" i="28"/>
  <c r="AA1323" i="28"/>
  <c r="AA1331" i="28"/>
  <c r="AA1339" i="28"/>
  <c r="AA1347" i="28"/>
  <c r="AA1355" i="28"/>
  <c r="AA1363" i="28"/>
  <c r="AA1371" i="28"/>
  <c r="AA1379" i="28"/>
  <c r="AA1387" i="28"/>
  <c r="AA1395" i="28"/>
  <c r="AA1403" i="28"/>
  <c r="AA1411" i="28"/>
  <c r="AA1419" i="28"/>
  <c r="AA1427" i="28"/>
  <c r="AA1435" i="28"/>
  <c r="AA1443" i="28"/>
  <c r="AA1451" i="28"/>
  <c r="AA1459" i="28"/>
  <c r="AA1467" i="28"/>
  <c r="AA1475" i="28"/>
  <c r="AA1483" i="28"/>
  <c r="AA1491" i="28"/>
  <c r="AA1499" i="28"/>
  <c r="AA7" i="28"/>
  <c r="AA15" i="28"/>
  <c r="AA17" i="28"/>
  <c r="AA25" i="28"/>
  <c r="AA432" i="28"/>
  <c r="AA398" i="28"/>
  <c r="AA393" i="28"/>
  <c r="AA1325" i="28"/>
  <c r="AA3" i="28"/>
  <c r="AA21" i="28"/>
  <c r="AA1359" i="28"/>
  <c r="AA1399" i="28"/>
  <c r="AA1487" i="28"/>
  <c r="AA4" i="28"/>
  <c r="AA12" i="28"/>
  <c r="AA22" i="28"/>
  <c r="AA47" i="28"/>
  <c r="AA1312" i="28"/>
  <c r="AA1320" i="28"/>
  <c r="AA1328" i="28"/>
  <c r="AA1336" i="28"/>
  <c r="AA1344" i="28"/>
  <c r="AA1352" i="28"/>
  <c r="AA1360" i="28"/>
  <c r="AA1368" i="28"/>
  <c r="AA1376" i="28"/>
  <c r="AA1384" i="28"/>
  <c r="AA1392" i="28"/>
  <c r="AA1400" i="28"/>
  <c r="AA1408" i="28"/>
  <c r="AA1416" i="28"/>
  <c r="AA1424" i="28"/>
  <c r="AA1432" i="28"/>
  <c r="AA1440" i="28"/>
  <c r="AA1448" i="28"/>
  <c r="AA1456" i="28"/>
  <c r="AA1464" i="28"/>
  <c r="AA1472" i="28"/>
  <c r="AA1480" i="28"/>
  <c r="AA1488" i="28"/>
  <c r="AA1496" i="28"/>
  <c r="AA1504" i="28"/>
  <c r="AA11" i="28"/>
  <c r="AA1319" i="28"/>
  <c r="AA1335" i="28"/>
  <c r="AA1367" i="28"/>
  <c r="AA1375" i="28"/>
  <c r="AA1431" i="28"/>
  <c r="AA1471" i="28"/>
  <c r="AA1479" i="28"/>
  <c r="AA5" i="28"/>
  <c r="AA13" i="28"/>
  <c r="AA23" i="28"/>
  <c r="AA46" i="28"/>
  <c r="AA1313" i="28"/>
  <c r="AA1321" i="28"/>
  <c r="AA1329" i="28"/>
  <c r="AA1337" i="28"/>
  <c r="AA1345" i="28"/>
  <c r="AA1353" i="28"/>
  <c r="AA1361" i="28"/>
  <c r="AA1369" i="28"/>
  <c r="AA1377" i="28"/>
  <c r="AA1385" i="28"/>
  <c r="AA1393" i="28"/>
  <c r="AA1401" i="28"/>
  <c r="AA1409" i="28"/>
  <c r="AA1417" i="28"/>
  <c r="AA1425" i="28"/>
  <c r="AA1433" i="28"/>
  <c r="AA1441" i="28"/>
  <c r="AA1449" i="28"/>
  <c r="AA1457" i="28"/>
  <c r="AA1465" i="28"/>
  <c r="AA1473" i="28"/>
  <c r="AA1481" i="28"/>
  <c r="AA1489" i="28"/>
  <c r="AA1497" i="28"/>
  <c r="AA1505" i="28"/>
  <c r="AA225" i="28"/>
  <c r="AA1343" i="28"/>
  <c r="AA1351" i="28"/>
  <c r="AA1407" i="28"/>
  <c r="AA1439" i="28"/>
  <c r="AA6" i="28"/>
  <c r="AA14" i="28"/>
  <c r="AA45" i="28"/>
  <c r="AA1314" i="28"/>
  <c r="AA1322" i="28"/>
  <c r="AA1330" i="28"/>
  <c r="AA1338" i="28"/>
  <c r="AA1346" i="28"/>
  <c r="AA1354" i="28"/>
  <c r="AA1362" i="28"/>
  <c r="AA1370" i="28"/>
  <c r="AA1378" i="28"/>
  <c r="AA1386" i="28"/>
  <c r="AA1394" i="28"/>
  <c r="AA1402" i="28"/>
  <c r="AA1410" i="28"/>
  <c r="AA1418" i="28"/>
  <c r="AA1426" i="28"/>
  <c r="AA1434" i="28"/>
  <c r="AA1442" i="28"/>
  <c r="AA1450" i="28"/>
  <c r="AA1458" i="28"/>
  <c r="AA1466" i="28"/>
  <c r="AA1474" i="28"/>
  <c r="AA1482" i="28"/>
  <c r="AA1490" i="28"/>
  <c r="AA1498" i="28"/>
  <c r="AA382" i="28"/>
  <c r="AA381" i="28"/>
  <c r="AA380" i="28"/>
  <c r="AA379" i="28"/>
  <c r="AA378" i="28"/>
  <c r="AA377" i="28"/>
  <c r="AA376" i="28"/>
  <c r="AA375" i="28"/>
  <c r="AA374" i="28"/>
  <c r="AA373" i="28"/>
  <c r="AA372" i="28"/>
  <c r="AA371" i="28"/>
  <c r="AA370" i="28"/>
  <c r="AA369" i="28"/>
  <c r="AA368" i="28"/>
  <c r="AA367" i="28"/>
  <c r="AA366" i="28"/>
  <c r="AA365" i="28"/>
  <c r="AA364" i="28"/>
  <c r="AA363" i="28"/>
  <c r="AA362" i="28"/>
  <c r="AA361" i="28"/>
  <c r="AA360" i="28"/>
  <c r="AA359" i="28"/>
  <c r="AA358" i="28"/>
  <c r="AA357" i="28"/>
  <c r="AA356" i="28"/>
  <c r="AA355" i="28"/>
  <c r="AA354" i="28"/>
  <c r="AA353" i="28"/>
  <c r="AA352" i="28"/>
  <c r="AA351" i="28"/>
  <c r="AA350" i="28"/>
  <c r="AA349" i="28"/>
  <c r="AA348" i="28"/>
  <c r="AA347" i="28"/>
  <c r="AA346" i="28"/>
  <c r="AA345" i="28"/>
  <c r="AA344" i="28"/>
  <c r="AA343" i="28"/>
  <c r="AA342" i="28"/>
  <c r="AA341" i="28"/>
  <c r="AA340" i="28"/>
  <c r="AA339" i="28"/>
  <c r="AA338" i="28"/>
  <c r="AA337" i="28"/>
  <c r="AA336" i="28"/>
  <c r="AA335" i="28"/>
  <c r="AA334" i="28"/>
  <c r="AA333" i="28"/>
  <c r="AA332" i="28"/>
  <c r="AA331" i="28"/>
  <c r="AA330" i="28"/>
  <c r="AA329" i="28"/>
  <c r="AA328" i="28"/>
  <c r="AA327" i="28"/>
  <c r="AA326" i="28"/>
  <c r="AA325" i="28"/>
  <c r="AA324" i="28"/>
  <c r="AA323" i="28"/>
  <c r="AA322" i="28"/>
  <c r="AA321" i="28"/>
  <c r="AA320" i="28"/>
  <c r="AA319" i="28"/>
  <c r="AA318" i="28"/>
  <c r="AA317" i="28"/>
  <c r="AA316" i="28"/>
  <c r="AA315" i="28"/>
  <c r="AA314" i="28"/>
  <c r="AA313" i="28"/>
  <c r="AA312" i="28"/>
  <c r="AA311" i="28"/>
  <c r="AA310" i="28"/>
  <c r="AA309" i="28"/>
  <c r="AA308" i="28"/>
  <c r="AA307" i="28"/>
  <c r="AA306" i="28"/>
  <c r="AA305" i="28"/>
  <c r="AA304" i="28"/>
  <c r="AA303" i="28"/>
  <c r="AA302" i="28"/>
  <c r="AA301" i="28"/>
  <c r="AA300" i="28"/>
  <c r="AA1311" i="28"/>
  <c r="AA1423" i="28"/>
  <c r="AA1455" i="28"/>
  <c r="AA1503" i="28"/>
  <c r="AA299" i="28"/>
  <c r="AA298" i="28"/>
  <c r="AA297" i="28"/>
  <c r="AA296" i="28"/>
  <c r="AA295" i="28"/>
  <c r="AA294" i="28"/>
  <c r="AA293" i="28"/>
  <c r="AA292" i="28"/>
  <c r="AA291" i="28"/>
  <c r="AA290" i="28"/>
  <c r="AA289" i="28"/>
  <c r="AA288" i="28"/>
  <c r="AA287" i="28"/>
  <c r="AA286" i="28"/>
  <c r="AA285" i="28"/>
  <c r="AA284" i="28"/>
  <c r="AA283" i="28"/>
  <c r="AA282" i="28"/>
  <c r="AA281" i="28"/>
  <c r="AA280" i="28"/>
  <c r="AA279" i="28"/>
  <c r="AA278" i="28"/>
  <c r="AA277" i="28"/>
  <c r="AA276" i="28"/>
  <c r="AA275" i="28"/>
  <c r="AA274" i="28"/>
  <c r="AA273" i="28"/>
  <c r="AA272" i="28"/>
  <c r="AA271" i="28"/>
  <c r="AA270" i="28"/>
  <c r="AA269" i="28"/>
  <c r="AA268" i="28"/>
  <c r="AA267" i="28"/>
  <c r="AA266" i="28"/>
  <c r="AA1310" i="28"/>
  <c r="AA1309" i="28"/>
  <c r="AA1308" i="28"/>
  <c r="AA1307" i="28"/>
  <c r="AA1306" i="28"/>
  <c r="AA1305" i="28"/>
  <c r="AA1304" i="28"/>
  <c r="AA1303" i="28"/>
  <c r="AA1302" i="28"/>
  <c r="AA1301" i="28"/>
  <c r="AA1300" i="28"/>
  <c r="AA1299" i="28"/>
  <c r="AA1298" i="28"/>
  <c r="AA1297" i="28"/>
  <c r="AA1296" i="28"/>
  <c r="AA1295" i="28"/>
  <c r="AA1294" i="28"/>
  <c r="AA1293" i="28"/>
  <c r="AA1292" i="28"/>
  <c r="AA1291" i="28"/>
  <c r="AA1290" i="28"/>
  <c r="AA1289" i="28"/>
  <c r="AA1288" i="28"/>
  <c r="AA1287" i="28"/>
  <c r="AA1286" i="28"/>
  <c r="AA1285" i="28"/>
  <c r="AA1284" i="28"/>
  <c r="AA1283" i="28"/>
  <c r="AA1282" i="28"/>
  <c r="AA1281" i="28"/>
  <c r="AA1280" i="28"/>
  <c r="AA1279" i="28"/>
  <c r="AA1278" i="28"/>
  <c r="AA1277" i="28"/>
  <c r="AA1276" i="28"/>
  <c r="AA1275" i="28"/>
  <c r="AA1274" i="28"/>
  <c r="AA1273" i="28"/>
  <c r="AA1272" i="28"/>
  <c r="AA1271" i="28"/>
  <c r="AA1270" i="28"/>
  <c r="AA1269" i="28"/>
  <c r="AA1268" i="28"/>
  <c r="AA1267" i="28"/>
  <c r="AA1266" i="28"/>
  <c r="AA1265" i="28"/>
  <c r="AA1264" i="28"/>
  <c r="AA1263" i="28"/>
  <c r="AA1262" i="28"/>
  <c r="AA1261" i="28"/>
  <c r="AA1260" i="28"/>
  <c r="AA1259" i="28"/>
  <c r="AA1258" i="28"/>
  <c r="AA1257" i="28"/>
  <c r="AA1256" i="28"/>
  <c r="AA1255" i="28"/>
  <c r="AA1254" i="28"/>
  <c r="AA1253" i="28"/>
  <c r="AA1252" i="28"/>
  <c r="AA1251" i="28"/>
  <c r="AA1250" i="28"/>
  <c r="AA1249" i="28"/>
  <c r="AA1248" i="28"/>
  <c r="AA1247" i="28"/>
  <c r="AA1246" i="28"/>
  <c r="AA1245" i="28"/>
  <c r="AA1244" i="28"/>
  <c r="AA1243" i="28"/>
  <c r="AA1242" i="28"/>
  <c r="AA1241" i="28"/>
  <c r="AA1240" i="28"/>
  <c r="AA1239" i="28"/>
  <c r="AA1238" i="28"/>
  <c r="AA1237" i="28"/>
  <c r="AA1236" i="28"/>
  <c r="AA1235" i="28"/>
  <c r="AA1234" i="28"/>
  <c r="AA1233" i="28"/>
  <c r="AA1232" i="28"/>
  <c r="AA1231" i="28"/>
  <c r="AA1230" i="28"/>
  <c r="AA1229" i="28"/>
  <c r="AA1228" i="28"/>
  <c r="AA1227" i="28"/>
  <c r="AA1226" i="28"/>
  <c r="AA1225" i="28"/>
  <c r="AA1224" i="28"/>
  <c r="AA1223" i="28"/>
  <c r="AA1222" i="28"/>
  <c r="AA1221" i="28"/>
  <c r="AA1220" i="28"/>
  <c r="AA1219" i="28"/>
  <c r="AA1218" i="28"/>
  <c r="AA1217" i="28"/>
  <c r="AA1216" i="28"/>
  <c r="AA1215" i="28"/>
  <c r="AA1214" i="28"/>
  <c r="AA1213" i="28"/>
  <c r="AA1212" i="28"/>
  <c r="AA1211" i="28"/>
  <c r="AA1210" i="28"/>
  <c r="AA1209" i="28"/>
  <c r="AA1208" i="28"/>
  <c r="AA1207" i="28"/>
  <c r="AA1206" i="28"/>
  <c r="AA1205" i="28"/>
  <c r="AA1204" i="28"/>
  <c r="AA1203" i="28"/>
  <c r="AA1202" i="28"/>
  <c r="AA1201" i="28"/>
  <c r="AA1200" i="28"/>
  <c r="AA1199" i="28"/>
  <c r="AA1198" i="28"/>
  <c r="AA1197" i="28"/>
  <c r="AA1196" i="28"/>
  <c r="AA1195" i="28"/>
  <c r="AA1194" i="28"/>
  <c r="AA1193" i="28"/>
  <c r="AA1192" i="28"/>
  <c r="AA1191" i="28"/>
  <c r="AA1190" i="28"/>
  <c r="AA1189" i="28"/>
  <c r="AA1188" i="28"/>
  <c r="AA1187" i="28"/>
  <c r="AA1186" i="28"/>
  <c r="AA1185" i="28"/>
  <c r="AA1184" i="28"/>
  <c r="AA1183" i="28"/>
  <c r="AA1182" i="28"/>
  <c r="AA1181" i="28"/>
  <c r="AA1180" i="28"/>
  <c r="AA1179" i="28"/>
  <c r="AA1178" i="28"/>
  <c r="AA1177" i="28"/>
  <c r="AA1176" i="28"/>
  <c r="AA1175" i="28"/>
  <c r="AA1174" i="28"/>
  <c r="AA1173" i="28"/>
  <c r="AA1172" i="28"/>
  <c r="AA1171" i="28"/>
  <c r="AA1170" i="28"/>
  <c r="AA1169" i="28"/>
  <c r="AA1168" i="28"/>
  <c r="AA1167" i="28"/>
  <c r="AA1166" i="28"/>
  <c r="AA1165" i="28"/>
  <c r="AA1164" i="28"/>
  <c r="AA1163" i="28"/>
  <c r="AA1162" i="28"/>
  <c r="AA1161" i="28"/>
  <c r="AA1160" i="28"/>
  <c r="AA1159" i="28"/>
  <c r="AA1158" i="28"/>
  <c r="AA1157" i="28"/>
  <c r="AA1156" i="28"/>
  <c r="AA1155" i="28"/>
  <c r="AA1154" i="28"/>
  <c r="AA1153" i="28"/>
  <c r="AA1152" i="28"/>
  <c r="AA1151" i="28"/>
  <c r="AA1150" i="28"/>
  <c r="AA1149" i="28"/>
  <c r="AA1148" i="28"/>
  <c r="AA1147" i="28"/>
  <c r="AA1146" i="28"/>
  <c r="AA1145" i="28"/>
  <c r="AA1144" i="28"/>
  <c r="AA1143" i="28"/>
  <c r="AA1142" i="28"/>
  <c r="AA1141" i="28"/>
  <c r="AA1140" i="28"/>
  <c r="AA1139" i="28"/>
  <c r="AA1138" i="28"/>
  <c r="AA1137" i="28"/>
  <c r="AA1136" i="28"/>
  <c r="AA1135" i="28"/>
  <c r="AA1134" i="28"/>
  <c r="AA1133" i="28"/>
  <c r="AA1132" i="28"/>
  <c r="AA1131" i="28"/>
  <c r="AA1130" i="28"/>
  <c r="AA1129" i="28"/>
  <c r="AA1128" i="28"/>
  <c r="AA1127" i="28"/>
  <c r="AA1126" i="28"/>
  <c r="AA1125" i="28"/>
  <c r="AA1124" i="28"/>
  <c r="AA1123" i="28"/>
  <c r="AA1122" i="28"/>
  <c r="AA1121" i="28"/>
  <c r="AA1120" i="28"/>
  <c r="AA1119" i="28"/>
  <c r="AA1118" i="28"/>
  <c r="AA1327" i="28"/>
  <c r="AA1383" i="28"/>
  <c r="AA1391" i="28"/>
  <c r="AA1415" i="28"/>
  <c r="AA1447" i="28"/>
  <c r="AA1463" i="28"/>
  <c r="AA1495" i="28"/>
  <c r="AA18" i="28"/>
  <c r="AA26" i="28"/>
  <c r="AA44" i="28"/>
  <c r="AA1316" i="28"/>
  <c r="AA1324" i="28"/>
  <c r="AA1332" i="28"/>
  <c r="AA1340" i="28"/>
  <c r="AA1348" i="28"/>
  <c r="AA1356" i="28"/>
  <c r="AA1364" i="28"/>
  <c r="AA1372" i="28"/>
  <c r="AA1380" i="28"/>
  <c r="AA1388" i="28"/>
  <c r="AA1396" i="28"/>
  <c r="AA1404" i="28"/>
  <c r="AA1412" i="28"/>
  <c r="AA1420" i="28"/>
  <c r="AA1428" i="28"/>
  <c r="AA1436" i="28"/>
  <c r="AA1444" i="28"/>
  <c r="AA1452" i="28"/>
  <c r="AA1460" i="28"/>
  <c r="AA1468" i="28"/>
  <c r="AA1476" i="28"/>
  <c r="AA1484" i="28"/>
  <c r="AA1492" i="28"/>
  <c r="AA1500" i="28"/>
  <c r="AA1073" i="28"/>
  <c r="AA1072" i="28"/>
  <c r="AA1071" i="28"/>
  <c r="AA1070" i="28"/>
  <c r="AA1069" i="28"/>
  <c r="AA1068" i="28"/>
  <c r="AA1067" i="28"/>
  <c r="AA1066" i="28"/>
  <c r="AA1065" i="28"/>
  <c r="AA1064" i="28"/>
  <c r="AA1063" i="28"/>
  <c r="AA1062" i="28"/>
  <c r="AA1061" i="28"/>
  <c r="AA1060" i="28"/>
  <c r="AA1059" i="28"/>
  <c r="AA1058" i="28"/>
  <c r="AA1057" i="28"/>
  <c r="AA1056" i="28"/>
  <c r="AA1055" i="28"/>
  <c r="AA1054" i="28"/>
  <c r="AA1053" i="28"/>
  <c r="AA1052" i="28"/>
  <c r="AA1051" i="28"/>
  <c r="AA1050" i="28"/>
  <c r="AA1049" i="28"/>
  <c r="AA1048" i="28"/>
  <c r="AA1047" i="28"/>
  <c r="AA1046" i="28"/>
  <c r="AA1045" i="28"/>
  <c r="AA1044" i="28"/>
  <c r="AA1043" i="28"/>
  <c r="AA1042" i="28"/>
  <c r="AA1041" i="28"/>
  <c r="AA1040" i="28"/>
  <c r="AA1039" i="28"/>
  <c r="AA1038" i="28"/>
  <c r="AA1037" i="28"/>
  <c r="AA1036" i="28"/>
  <c r="AA1035" i="28"/>
  <c r="AA1034" i="28"/>
  <c r="AA1033" i="28"/>
  <c r="AA1032" i="28"/>
  <c r="AA1031" i="28"/>
  <c r="AA43" i="28"/>
  <c r="AA50" i="28"/>
  <c r="AA51" i="28"/>
  <c r="AA58" i="28"/>
  <c r="AA59" i="28"/>
  <c r="AA66" i="28"/>
  <c r="AA67" i="28"/>
  <c r="AA74" i="28"/>
  <c r="AA75" i="28"/>
  <c r="AA82" i="28"/>
  <c r="AA83" i="28"/>
  <c r="AA131" i="28"/>
  <c r="AA132" i="28"/>
  <c r="AA92" i="28"/>
  <c r="AA93" i="28"/>
  <c r="AA100" i="28"/>
  <c r="AA101" i="28"/>
  <c r="AA109" i="28"/>
  <c r="AA110" i="28"/>
  <c r="AA117" i="28"/>
  <c r="AA118" i="28"/>
  <c r="AA125" i="28"/>
  <c r="AA126" i="28"/>
  <c r="AA139" i="28"/>
  <c r="AA140" i="28"/>
  <c r="AA147" i="28"/>
  <c r="AA148" i="28"/>
  <c r="AA155" i="28"/>
  <c r="AA156" i="28"/>
  <c r="AA163" i="28"/>
  <c r="AA164" i="28"/>
  <c r="AA171" i="28"/>
  <c r="AA172" i="28"/>
  <c r="AA179" i="28"/>
  <c r="AA180" i="28"/>
  <c r="AA187" i="28"/>
  <c r="AA188" i="28"/>
  <c r="AA195" i="28"/>
  <c r="AA196" i="28"/>
  <c r="AA235" i="28"/>
  <c r="AA236" i="28"/>
  <c r="AA243" i="28"/>
  <c r="AA244" i="28"/>
  <c r="AA251" i="28"/>
  <c r="AA252" i="28"/>
  <c r="AA259" i="28"/>
  <c r="AA260" i="28"/>
  <c r="AA1317" i="28"/>
  <c r="AA1333" i="28"/>
  <c r="AA1341" i="28"/>
  <c r="AA1349" i="28"/>
  <c r="AA1357" i="28"/>
  <c r="AA1365" i="28"/>
  <c r="AA1373" i="28"/>
  <c r="AA1381" i="28"/>
  <c r="AA1389" i="28"/>
  <c r="AA1397" i="28"/>
  <c r="AA1405" i="28"/>
  <c r="AA1413" i="28"/>
  <c r="AA1421" i="28"/>
  <c r="AA1429" i="28"/>
  <c r="AA1437" i="28"/>
  <c r="AA1445" i="28"/>
  <c r="AA1453" i="28"/>
  <c r="AA1461" i="28"/>
  <c r="AA1469" i="28"/>
  <c r="AA1477" i="28"/>
  <c r="AA1485" i="28"/>
  <c r="AA1493" i="28"/>
  <c r="AA1501" i="28"/>
  <c r="AA1117" i="28"/>
  <c r="AA1116" i="28"/>
  <c r="AA1115" i="28"/>
  <c r="AA1114" i="28"/>
  <c r="AA1113" i="28"/>
  <c r="AA1112" i="28"/>
  <c r="AA1111" i="28"/>
  <c r="AA1110" i="28"/>
  <c r="AA1109" i="28"/>
  <c r="AA1108" i="28"/>
  <c r="AA1107" i="28"/>
  <c r="AA1106" i="28"/>
  <c r="AA1105" i="28"/>
  <c r="AA1104" i="28"/>
  <c r="AA1103" i="28"/>
  <c r="AA1102" i="28"/>
  <c r="AA1101" i="28"/>
  <c r="AA1100" i="28"/>
  <c r="AA1099" i="28"/>
  <c r="AA1098" i="28"/>
  <c r="AA1097" i="28"/>
  <c r="AA1096" i="28"/>
  <c r="AA1095" i="28"/>
  <c r="AA1094" i="28"/>
  <c r="AA1093" i="28"/>
  <c r="AA1092" i="28"/>
  <c r="AA1091" i="28"/>
  <c r="AA1090" i="28"/>
  <c r="AA1089" i="28"/>
  <c r="AA1088" i="28"/>
  <c r="AA1087" i="28"/>
  <c r="AA1086" i="28"/>
  <c r="AA1085" i="28"/>
  <c r="AA1084" i="28"/>
  <c r="AA1083" i="28"/>
  <c r="AA1082" i="28"/>
  <c r="AA1081" i="28"/>
  <c r="AA1080" i="28"/>
  <c r="AA1079" i="28"/>
  <c r="AA1078" i="28"/>
  <c r="AA1077" i="28"/>
  <c r="AA1076" i="28"/>
  <c r="AA1075" i="28"/>
  <c r="AA1074" i="28"/>
  <c r="AA1030" i="28"/>
  <c r="AA1029" i="28"/>
  <c r="AA1028" i="28"/>
  <c r="AA1027" i="28"/>
  <c r="AA1026" i="28"/>
  <c r="AA1025" i="28"/>
  <c r="AA1024" i="28"/>
  <c r="AA1023" i="28"/>
  <c r="AA1022" i="28"/>
  <c r="AA1021" i="28"/>
  <c r="AA1020" i="28"/>
  <c r="AA1019" i="28"/>
  <c r="AA1018" i="28"/>
  <c r="AA1017" i="28"/>
  <c r="AA1016" i="28"/>
  <c r="AA1015" i="28"/>
  <c r="AA1014" i="28"/>
  <c r="AA1013" i="28"/>
  <c r="AA1012" i="28"/>
  <c r="AA1011" i="28"/>
  <c r="AA1010" i="28"/>
  <c r="AA1009" i="28"/>
  <c r="AA1008" i="28"/>
  <c r="AA1007" i="28"/>
  <c r="AA1006" i="28"/>
  <c r="AA1005" i="28"/>
  <c r="AA1004" i="28"/>
  <c r="AA1003" i="28"/>
  <c r="AA1002" i="28"/>
  <c r="AA1001" i="28"/>
  <c r="AA1000" i="28"/>
  <c r="AA999" i="28"/>
  <c r="AA998" i="28"/>
  <c r="AA997" i="28"/>
  <c r="AA996" i="28"/>
  <c r="AA995" i="28"/>
  <c r="AA994" i="28"/>
  <c r="AA993" i="28"/>
  <c r="AA992" i="28"/>
  <c r="AA991" i="28"/>
  <c r="AA990" i="28"/>
  <c r="AA989" i="28"/>
  <c r="AA988" i="28"/>
  <c r="AA987" i="28"/>
  <c r="AA986" i="28"/>
  <c r="AA985" i="28"/>
  <c r="AA984" i="28"/>
  <c r="AA983" i="28"/>
  <c r="AA982" i="28"/>
  <c r="AA981" i="28"/>
  <c r="AA980" i="28"/>
  <c r="AA979" i="28"/>
  <c r="AA978" i="28"/>
  <c r="AA977" i="28"/>
  <c r="AA976" i="28"/>
  <c r="AA975" i="28"/>
  <c r="AA974" i="28"/>
  <c r="AA973" i="28"/>
  <c r="AA972" i="28"/>
  <c r="AA971" i="28"/>
  <c r="AA970" i="28"/>
  <c r="AA969" i="28"/>
  <c r="AA968" i="28"/>
  <c r="AA967" i="28"/>
  <c r="AA966" i="28"/>
  <c r="AA965" i="28"/>
  <c r="AA964" i="28"/>
  <c r="AA963" i="28"/>
  <c r="AA962" i="28"/>
  <c r="AA961" i="28"/>
  <c r="AA960" i="28"/>
  <c r="AA959" i="28"/>
  <c r="AA958" i="28"/>
  <c r="AA957" i="28"/>
  <c r="AA956" i="28"/>
  <c r="AA955" i="28"/>
  <c r="AA954" i="28"/>
  <c r="AA953" i="28"/>
  <c r="AA952" i="28"/>
  <c r="AA951" i="28"/>
  <c r="AA950" i="28"/>
  <c r="AA949" i="28"/>
  <c r="AA948" i="28"/>
  <c r="AA947" i="28"/>
  <c r="AA946" i="28"/>
  <c r="AA945" i="28"/>
  <c r="AA944" i="28"/>
  <c r="AA943" i="28"/>
  <c r="AA942" i="28"/>
  <c r="AA941" i="28"/>
  <c r="AA940" i="28"/>
  <c r="AA939" i="28"/>
  <c r="AA938" i="28"/>
  <c r="AA937" i="28"/>
  <c r="AA936" i="28"/>
  <c r="AA935" i="28"/>
  <c r="AA934" i="28"/>
  <c r="AA933" i="28"/>
  <c r="AA932" i="28"/>
  <c r="AA931" i="28"/>
  <c r="AA930" i="28"/>
  <c r="AA458" i="28"/>
  <c r="AA457" i="28"/>
  <c r="AA456" i="28"/>
  <c r="AA455" i="28"/>
  <c r="AA454" i="28"/>
  <c r="AA453" i="28"/>
  <c r="AA452" i="28"/>
  <c r="AA451" i="28"/>
  <c r="AA450" i="28"/>
  <c r="AA449" i="28"/>
  <c r="AA448" i="28"/>
  <c r="AA447" i="28"/>
  <c r="AA446" i="28"/>
  <c r="AA445" i="28"/>
  <c r="AA444" i="28"/>
  <c r="AA443" i="28"/>
  <c r="AA442" i="28"/>
  <c r="AA441" i="28"/>
  <c r="AA440" i="28"/>
  <c r="AA439" i="28"/>
  <c r="AA438" i="28"/>
  <c r="AA437" i="28"/>
  <c r="AA436" i="28"/>
  <c r="AA435" i="28"/>
  <c r="AA434" i="28"/>
  <c r="AA433" i="28"/>
  <c r="AA431" i="28"/>
  <c r="AA430" i="28"/>
  <c r="AA429" i="28"/>
  <c r="AA428" i="28"/>
  <c r="AA427" i="28"/>
  <c r="AA426" i="28"/>
  <c r="AA425" i="28"/>
  <c r="AA424" i="28"/>
  <c r="AA423" i="28"/>
  <c r="AA422" i="28"/>
  <c r="AA421" i="28"/>
  <c r="AA420" i="28"/>
  <c r="AA419" i="28"/>
  <c r="AA418" i="28"/>
  <c r="AA417" i="28"/>
  <c r="AA416" i="28"/>
  <c r="AA415" i="28"/>
  <c r="AA414" i="28"/>
  <c r="AA413" i="28"/>
  <c r="AA412" i="28"/>
  <c r="AA411" i="28"/>
  <c r="AA410" i="28"/>
  <c r="AA409" i="28"/>
  <c r="AA408" i="28"/>
  <c r="AA407" i="28"/>
  <c r="AA406" i="28"/>
  <c r="AA405" i="28"/>
  <c r="AA404" i="28"/>
  <c r="AA403" i="28"/>
  <c r="AA402" i="28"/>
  <c r="AA401" i="28"/>
  <c r="AA400" i="28"/>
  <c r="AA399" i="28"/>
  <c r="AA397" i="28"/>
  <c r="AA396" i="28"/>
  <c r="AA395" i="28"/>
  <c r="AA394" i="28"/>
  <c r="AA392" i="28"/>
  <c r="AA391" i="28"/>
  <c r="AA390" i="28"/>
  <c r="AA389" i="28"/>
  <c r="AA388" i="28"/>
  <c r="AA387" i="28"/>
  <c r="AA929" i="28"/>
  <c r="AA928" i="28"/>
  <c r="AA927" i="28"/>
  <c r="AA926" i="28"/>
  <c r="AA925" i="28"/>
  <c r="AA924" i="28"/>
  <c r="AA923" i="28"/>
  <c r="AA922" i="28"/>
  <c r="AA921" i="28"/>
  <c r="AA920" i="28"/>
  <c r="AA919" i="28"/>
  <c r="AA918" i="28"/>
  <c r="AA917" i="28"/>
  <c r="AA916" i="28"/>
  <c r="AA915" i="28"/>
  <c r="AA914" i="28"/>
  <c r="AA913" i="28"/>
  <c r="AA912" i="28"/>
  <c r="AA911" i="28"/>
  <c r="AA910" i="28"/>
  <c r="AA909" i="28"/>
  <c r="AA908" i="28"/>
  <c r="AA907" i="28"/>
  <c r="AA906" i="28"/>
  <c r="AA905" i="28"/>
  <c r="AA904" i="28"/>
  <c r="AA903" i="28"/>
  <c r="AA902" i="28"/>
  <c r="AA901" i="28"/>
  <c r="AA900" i="28"/>
  <c r="AA899" i="28"/>
  <c r="AA898" i="28"/>
  <c r="AA897" i="28"/>
  <c r="AA896" i="28"/>
  <c r="AA895" i="28"/>
  <c r="AA894" i="28"/>
  <c r="AA893" i="28"/>
  <c r="AA892" i="28"/>
  <c r="AA891" i="28"/>
  <c r="AA890" i="28"/>
  <c r="AA889" i="28"/>
  <c r="AA888" i="28"/>
  <c r="AA887" i="28"/>
  <c r="AA886" i="28"/>
  <c r="AA885" i="28"/>
  <c r="AA884" i="28"/>
  <c r="AA883" i="28"/>
  <c r="AA882" i="28"/>
  <c r="AA881" i="28"/>
  <c r="AA880" i="28"/>
  <c r="AA879" i="28"/>
  <c r="AA878" i="28"/>
  <c r="AA877" i="28"/>
  <c r="AA876" i="28"/>
  <c r="AA875" i="28"/>
  <c r="AA874" i="28"/>
  <c r="AA873" i="28"/>
  <c r="AA872" i="28"/>
  <c r="AA871" i="28"/>
  <c r="AA870" i="28"/>
  <c r="AA869" i="28"/>
  <c r="AA868" i="28"/>
  <c r="AA867" i="28"/>
  <c r="AA866" i="28"/>
  <c r="AA865" i="28"/>
  <c r="AA864" i="28"/>
  <c r="AA863" i="28"/>
  <c r="AA862" i="28"/>
  <c r="AA861" i="28"/>
  <c r="AA860" i="28"/>
  <c r="AA859" i="28"/>
  <c r="AA858" i="28"/>
  <c r="AA857" i="28"/>
  <c r="AA856" i="28"/>
  <c r="AA855" i="28"/>
  <c r="AA854" i="28"/>
  <c r="AA853" i="28"/>
  <c r="AA852" i="28"/>
  <c r="AA851" i="28"/>
  <c r="AA850" i="28"/>
  <c r="AA849" i="28"/>
  <c r="AA848" i="28"/>
  <c r="AA847" i="28"/>
  <c r="AA846" i="28"/>
  <c r="AA845" i="28"/>
  <c r="AA844" i="28"/>
  <c r="AA843" i="28"/>
  <c r="AA842" i="28"/>
  <c r="AA841" i="28"/>
  <c r="AA840" i="28"/>
  <c r="AA839" i="28"/>
  <c r="AA838" i="28"/>
  <c r="AA837" i="28"/>
  <c r="AA836" i="28"/>
  <c r="AA835" i="28"/>
  <c r="AA834" i="28"/>
  <c r="AA833" i="28"/>
  <c r="AA832" i="28"/>
  <c r="AA831" i="28"/>
  <c r="AA830" i="28"/>
  <c r="AA829" i="28"/>
  <c r="AA828" i="28"/>
  <c r="AA827" i="28"/>
  <c r="AA826" i="28"/>
  <c r="AA825" i="28"/>
  <c r="AA824" i="28"/>
  <c r="AA823" i="28"/>
  <c r="AA822" i="28"/>
  <c r="AA821" i="28"/>
  <c r="AA820" i="28"/>
  <c r="AA819" i="28"/>
  <c r="AA818" i="28"/>
  <c r="AA817" i="28"/>
  <c r="AA816" i="28"/>
  <c r="AA815" i="28"/>
  <c r="AA814" i="28"/>
  <c r="AA813" i="28"/>
  <c r="AA812" i="28"/>
  <c r="AA810" i="28"/>
  <c r="AA809" i="28"/>
  <c r="AA808" i="28"/>
  <c r="AA807" i="28"/>
  <c r="AA806" i="28"/>
  <c r="AA805" i="28"/>
  <c r="AA804" i="28"/>
  <c r="AA803" i="28"/>
  <c r="AA802" i="28"/>
  <c r="AA801" i="28"/>
  <c r="AA800" i="28"/>
  <c r="AA799" i="28"/>
  <c r="AA798" i="28"/>
  <c r="AA797" i="28"/>
  <c r="AA796" i="28"/>
  <c r="AA795" i="28"/>
  <c r="AA794" i="28"/>
  <c r="AA793" i="28"/>
  <c r="AA792" i="28"/>
  <c r="AA791" i="28"/>
  <c r="AA790" i="28"/>
  <c r="AA789" i="28"/>
  <c r="AA788" i="28"/>
  <c r="AA787" i="28"/>
  <c r="AA786" i="28"/>
  <c r="AA785" i="28"/>
  <c r="AA784" i="28"/>
  <c r="AA780" i="28"/>
  <c r="AA779" i="28"/>
  <c r="AA778" i="28"/>
  <c r="AA777" i="28"/>
  <c r="AA776" i="28"/>
  <c r="AA775" i="28"/>
  <c r="AA774" i="28"/>
  <c r="AA773" i="28"/>
  <c r="AA772" i="28"/>
  <c r="AA771" i="28"/>
  <c r="AA770" i="28"/>
  <c r="AA769" i="28"/>
  <c r="AA768" i="28"/>
  <c r="AA767" i="28"/>
  <c r="AA766" i="28"/>
  <c r="AA765" i="28"/>
  <c r="AA764" i="28"/>
  <c r="AA763" i="28"/>
  <c r="AA762" i="28"/>
  <c r="AA761" i="28"/>
  <c r="AA760" i="28"/>
  <c r="AA759" i="28"/>
  <c r="AA758" i="28"/>
  <c r="AA757" i="28"/>
  <c r="AA756" i="28"/>
  <c r="AA755" i="28"/>
  <c r="AA754" i="28"/>
  <c r="AA753" i="28"/>
  <c r="AA752" i="28"/>
  <c r="AA751" i="28"/>
  <c r="AA750" i="28"/>
  <c r="AA749" i="28"/>
  <c r="AA748" i="28"/>
  <c r="AA747" i="28"/>
  <c r="AA746" i="28"/>
  <c r="AA745" i="28"/>
  <c r="AA744" i="28"/>
  <c r="AA743" i="28"/>
  <c r="AA742" i="28"/>
  <c r="AA741" i="28"/>
  <c r="AA740" i="28"/>
  <c r="AA739" i="28"/>
  <c r="AA738" i="28"/>
  <c r="AA737" i="28"/>
  <c r="AA736" i="28"/>
  <c r="AA735" i="28"/>
  <c r="AA734" i="28"/>
  <c r="AA733" i="28"/>
  <c r="AA732" i="28"/>
  <c r="AA731" i="28"/>
  <c r="AA730" i="28"/>
  <c r="AA729" i="28"/>
  <c r="AA728" i="28"/>
  <c r="AA727" i="28"/>
  <c r="AA726" i="28"/>
  <c r="AA725" i="28"/>
  <c r="AA724" i="28"/>
  <c r="AA723" i="28"/>
  <c r="AA722" i="28"/>
  <c r="AA721" i="28"/>
  <c r="AA720" i="28"/>
  <c r="AA719" i="28"/>
  <c r="AA718" i="28"/>
  <c r="AA717" i="28"/>
  <c r="AA716" i="28"/>
  <c r="AA715" i="28"/>
  <c r="AA714" i="28"/>
  <c r="AA713" i="28"/>
  <c r="AA712" i="28"/>
  <c r="AA711" i="28"/>
  <c r="AA710" i="28"/>
  <c r="AA709" i="28"/>
  <c r="AA708" i="28"/>
  <c r="AA707" i="28"/>
  <c r="AA706" i="28"/>
  <c r="AA705" i="28"/>
  <c r="AA704" i="28"/>
  <c r="AA703" i="28"/>
  <c r="AA702" i="28"/>
  <c r="AA701" i="28"/>
  <c r="AA700" i="28"/>
  <c r="AA699" i="28"/>
  <c r="AA698" i="28"/>
  <c r="AA697" i="28"/>
  <c r="AA696" i="28"/>
  <c r="AA695" i="28"/>
  <c r="AA694" i="28"/>
  <c r="AA693" i="28"/>
  <c r="AA692" i="28"/>
  <c r="AA691" i="28"/>
  <c r="AA690" i="28"/>
  <c r="AA689" i="28"/>
  <c r="AA688" i="28"/>
  <c r="AA687" i="28"/>
  <c r="AA686" i="28"/>
  <c r="AA685" i="28"/>
  <c r="AA684" i="28"/>
  <c r="AA683" i="28"/>
  <c r="AA681" i="28"/>
  <c r="AA680" i="28"/>
  <c r="AA679" i="28"/>
  <c r="AA678" i="28"/>
  <c r="AA677" i="28"/>
  <c r="AA676" i="28"/>
  <c r="AA675" i="28"/>
  <c r="AA674" i="28"/>
  <c r="AA673" i="28"/>
  <c r="AA672" i="28"/>
  <c r="AA671" i="28"/>
  <c r="AA670" i="28"/>
  <c r="AA669" i="28"/>
  <c r="AA668" i="28"/>
  <c r="AA667" i="28"/>
  <c r="AA666" i="28"/>
  <c r="AA665" i="28"/>
  <c r="AA664" i="28"/>
  <c r="AA663" i="28"/>
  <c r="AA662" i="28"/>
  <c r="AA661" i="28"/>
  <c r="AA660" i="28"/>
  <c r="AA659" i="28"/>
  <c r="AA658" i="28"/>
  <c r="AA657" i="28"/>
  <c r="AA656" i="28"/>
  <c r="AA655" i="28"/>
  <c r="AA654" i="28"/>
  <c r="AA653" i="28"/>
  <c r="AA652" i="28"/>
  <c r="AA651" i="28"/>
  <c r="AA650" i="28"/>
  <c r="AA649" i="28"/>
  <c r="AA648" i="28"/>
  <c r="AA647" i="28"/>
  <c r="AA646" i="28"/>
  <c r="AA645" i="28"/>
  <c r="AA644" i="28"/>
  <c r="AA643" i="28"/>
  <c r="AA642" i="28"/>
  <c r="AA641" i="28"/>
  <c r="AA640" i="28"/>
  <c r="AA639" i="28"/>
  <c r="AA638" i="28"/>
  <c r="AA637" i="28"/>
  <c r="AA636" i="28"/>
  <c r="AA635" i="28"/>
  <c r="AA634" i="28"/>
  <c r="AA633" i="28"/>
  <c r="AA632" i="28"/>
  <c r="AA631" i="28"/>
  <c r="AA630" i="28"/>
  <c r="AA629" i="28"/>
  <c r="AA628" i="28"/>
  <c r="AA627" i="28"/>
  <c r="AA626" i="28"/>
  <c r="AA625" i="28"/>
  <c r="AA624" i="28"/>
  <c r="AA623" i="28"/>
  <c r="AA622" i="28"/>
  <c r="AA621" i="28"/>
  <c r="AA620" i="28"/>
  <c r="AA619" i="28"/>
  <c r="AA618" i="28"/>
  <c r="AA617" i="28"/>
  <c r="AA616" i="28"/>
  <c r="AA615" i="28"/>
  <c r="AA614" i="28"/>
  <c r="AA613" i="28"/>
  <c r="AA612" i="28"/>
  <c r="AA611" i="28"/>
  <c r="AA610" i="28"/>
  <c r="AA609" i="28"/>
  <c r="AA608" i="28"/>
  <c r="AA607" i="28"/>
  <c r="AA606" i="28"/>
  <c r="AA605" i="28"/>
  <c r="AA604" i="28"/>
  <c r="AA603" i="28"/>
  <c r="AA602" i="28"/>
  <c r="AA601" i="28"/>
  <c r="AA600" i="28"/>
  <c r="AA599" i="28"/>
  <c r="AA598" i="28"/>
  <c r="AA597" i="28"/>
  <c r="AA596" i="28"/>
  <c r="AA595" i="28"/>
  <c r="AA594" i="28"/>
  <c r="AA593" i="28"/>
  <c r="AA592" i="28"/>
  <c r="AA583" i="28"/>
  <c r="AA591" i="28"/>
  <c r="AA590" i="28"/>
  <c r="AA589" i="28"/>
  <c r="AA588" i="28"/>
  <c r="AA587" i="28"/>
  <c r="AA386" i="28"/>
  <c r="AA385" i="28"/>
  <c r="AA384" i="28"/>
  <c r="AA383" i="28"/>
  <c r="AA227" i="28"/>
  <c r="AA202" i="28"/>
  <c r="AA226" i="28"/>
  <c r="AA201" i="28"/>
  <c r="AA586" i="28"/>
  <c r="AA585" i="28"/>
  <c r="AA584" i="28"/>
  <c r="AA582" i="28"/>
  <c r="AA581" i="28"/>
  <c r="AA580" i="28"/>
  <c r="AA579" i="28"/>
  <c r="AA578" i="28"/>
  <c r="AA577" i="28"/>
  <c r="AA576" i="28"/>
  <c r="AA575" i="28"/>
  <c r="AA574" i="28"/>
  <c r="AA573" i="28"/>
  <c r="AA572" i="28"/>
  <c r="AA571" i="28"/>
  <c r="AA570" i="28"/>
  <c r="AA569" i="28"/>
  <c r="AA568" i="28"/>
  <c r="AA567" i="28"/>
  <c r="AA566" i="28"/>
  <c r="AA565" i="28"/>
  <c r="AA564" i="28"/>
  <c r="AA563" i="28"/>
  <c r="AA562" i="28"/>
  <c r="AA561" i="28"/>
  <c r="AA560" i="28"/>
  <c r="AA559" i="28"/>
  <c r="AA558" i="28"/>
  <c r="AA557" i="28"/>
  <c r="AA556" i="28"/>
  <c r="AA555" i="28"/>
  <c r="AA554" i="28"/>
  <c r="AA553" i="28"/>
  <c r="AA552" i="28"/>
  <c r="AA551" i="28"/>
  <c r="AA550" i="28"/>
  <c r="AA549" i="28"/>
  <c r="AA548" i="28"/>
  <c r="AA547" i="28"/>
  <c r="AA546" i="28"/>
  <c r="AA545" i="28"/>
  <c r="AA544" i="28"/>
  <c r="AA543" i="28"/>
  <c r="AA542" i="28"/>
  <c r="AA541" i="28"/>
  <c r="AA540" i="28"/>
  <c r="AA539" i="28"/>
  <c r="AA538" i="28"/>
  <c r="AA537" i="28"/>
  <c r="AA536" i="28"/>
  <c r="AA535" i="28"/>
  <c r="AA534" i="28"/>
  <c r="AA533" i="28"/>
  <c r="AA532" i="28"/>
  <c r="AA531" i="28"/>
  <c r="AA530" i="28"/>
  <c r="AA529" i="28"/>
  <c r="AA528" i="28"/>
  <c r="AA527" i="28"/>
  <c r="AA526" i="28"/>
  <c r="AA525" i="28"/>
  <c r="AA524" i="28"/>
  <c r="AA523" i="28"/>
  <c r="AA522" i="28"/>
  <c r="AA521" i="28"/>
  <c r="AA520" i="28"/>
  <c r="AA519" i="28"/>
  <c r="AA518" i="28"/>
  <c r="AA517" i="28"/>
  <c r="AA516" i="28"/>
  <c r="AA515" i="28"/>
  <c r="AA514" i="28"/>
  <c r="AA513" i="28"/>
  <c r="AA512" i="28"/>
  <c r="AA511" i="28"/>
  <c r="AA510" i="28"/>
  <c r="AA509" i="28"/>
  <c r="AA508" i="28"/>
  <c r="AA507" i="28"/>
  <c r="AA506" i="28"/>
  <c r="AA505" i="28"/>
  <c r="AA504" i="28"/>
  <c r="AA503" i="28"/>
  <c r="AA502" i="28"/>
  <c r="AA501" i="28"/>
  <c r="AA500" i="28"/>
  <c r="AA499" i="28"/>
  <c r="AA498" i="28"/>
  <c r="AA497" i="28"/>
  <c r="AA496" i="28"/>
  <c r="AA495" i="28"/>
  <c r="AA494" i="28"/>
  <c r="AA493" i="28"/>
  <c r="AA492" i="28"/>
  <c r="AA491" i="28"/>
  <c r="AA485" i="28"/>
  <c r="AA462" i="28"/>
  <c r="AA224" i="28"/>
  <c r="AA490" i="28"/>
  <c r="AA489" i="28"/>
  <c r="AA488" i="28"/>
  <c r="AA487" i="28"/>
  <c r="AA486" i="28"/>
  <c r="AA484" i="28"/>
  <c r="AA483" i="28"/>
  <c r="AA482" i="28"/>
  <c r="AA481" i="28"/>
  <c r="AA480" i="28"/>
  <c r="AA479" i="28"/>
  <c r="AA478" i="28"/>
  <c r="AA477" i="28"/>
  <c r="AA476" i="28"/>
  <c r="AA475" i="28"/>
  <c r="AA474" i="28"/>
  <c r="AA473" i="28"/>
  <c r="AA472" i="28"/>
  <c r="AA471" i="28"/>
  <c r="AA470" i="28"/>
  <c r="AA469" i="28"/>
  <c r="AA468" i="28"/>
  <c r="AA467" i="28"/>
  <c r="AA466" i="28"/>
  <c r="AA465" i="28"/>
  <c r="AA464" i="28"/>
  <c r="AA463" i="28"/>
  <c r="AA461" i="28"/>
  <c r="AA460" i="28"/>
  <c r="AA459" i="28"/>
  <c r="AA230" i="28"/>
  <c r="AA229" i="28"/>
  <c r="AA217" i="28"/>
  <c r="AA228" i="28"/>
  <c r="AA214" i="28"/>
  <c r="AA223" i="28"/>
  <c r="AA222" i="28"/>
  <c r="AA221" i="28"/>
  <c r="AA216" i="28"/>
  <c r="AA215" i="28"/>
  <c r="AA213" i="28"/>
  <c r="AA212" i="28"/>
  <c r="AA220" i="28"/>
  <c r="AA219" i="28"/>
  <c r="AA211" i="28"/>
  <c r="AA218" i="28"/>
  <c r="AA210" i="28"/>
  <c r="AA205" i="28"/>
  <c r="AA204" i="28"/>
  <c r="AA203" i="28"/>
  <c r="AD7" i="21"/>
  <c r="AE4" i="21"/>
  <c r="AE7" i="21"/>
  <c r="AN5" i="21"/>
  <c r="AF28" i="21"/>
  <c r="AE1" i="21"/>
  <c r="AN2" i="21"/>
  <c r="AF27" i="21"/>
  <c r="AE26" i="21"/>
  <c r="AO38" i="21"/>
  <c r="AO39" i="21"/>
  <c r="AF26" i="21"/>
  <c r="AE37" i="21"/>
  <c r="AD2" i="21"/>
  <c r="AF37" i="21"/>
  <c r="AD4" i="21"/>
  <c r="AN6" i="21"/>
  <c r="AD6" i="21"/>
  <c r="AE10" i="21"/>
  <c r="AF22" i="21"/>
  <c r="AE25" i="21"/>
  <c r="AO32" i="21"/>
  <c r="AE32" i="21"/>
  <c r="AO34" i="21"/>
  <c r="AO36" i="21"/>
  <c r="AF38" i="21"/>
  <c r="AE24" i="21"/>
  <c r="AD3" i="21"/>
  <c r="AD9" i="21"/>
  <c r="AO31" i="21"/>
  <c r="AN1" i="21"/>
  <c r="AE3" i="21"/>
  <c r="AE5" i="21"/>
  <c r="AO23" i="21"/>
  <c r="AE36" i="21"/>
  <c r="AE6" i="21"/>
  <c r="AN10" i="21"/>
  <c r="AE29" i="21"/>
  <c r="AE31" i="21"/>
  <c r="AF32" i="21"/>
  <c r="AE35" i="21"/>
  <c r="AE40" i="21"/>
  <c r="AD5" i="21"/>
  <c r="AN9" i="21"/>
  <c r="AF24" i="21"/>
  <c r="AE28" i="21"/>
  <c r="AE30" i="21"/>
  <c r="AF31" i="21"/>
  <c r="AF35" i="21"/>
  <c r="AF36" i="21"/>
  <c r="AE39" i="21"/>
  <c r="AF40" i="21"/>
  <c r="AE2" i="21"/>
  <c r="AN7" i="21"/>
  <c r="AD8" i="21"/>
  <c r="AF23" i="21"/>
  <c r="AE27" i="21"/>
  <c r="AF30" i="21"/>
  <c r="AE33" i="21"/>
  <c r="AE34" i="21"/>
  <c r="AD38" i="21"/>
  <c r="AF39" i="21"/>
  <c r="AN3" i="21"/>
  <c r="AE8" i="21"/>
  <c r="AD10" i="21"/>
  <c r="AO22" i="21"/>
  <c r="AF34" i="21"/>
  <c r="AE38" i="21"/>
  <c r="AB677" i="28"/>
  <c r="AB559" i="28"/>
  <c r="AB585" i="28"/>
  <c r="AB758" i="28"/>
  <c r="AB700" i="28"/>
  <c r="AB678" i="28"/>
  <c r="AB652" i="28"/>
  <c r="AB657" i="28"/>
  <c r="AB713" i="28"/>
  <c r="AB721" i="28"/>
  <c r="AB805" i="28"/>
  <c r="AB658" i="28"/>
  <c r="AB665" i="28"/>
  <c r="AB674" i="28"/>
  <c r="AB653" i="28"/>
  <c r="AB753" i="28"/>
  <c r="AB768" i="28"/>
  <c r="AB698" i="28"/>
  <c r="AB732" i="28"/>
  <c r="AB769" i="28"/>
  <c r="AB637" i="28"/>
  <c r="AB654" i="28"/>
  <c r="AB689" i="28"/>
  <c r="AB772" i="28"/>
  <c r="AB776" i="28"/>
  <c r="AB636" i="28"/>
  <c r="AB645" i="28"/>
  <c r="AB688" i="28"/>
  <c r="AB690" i="28"/>
  <c r="AB697" i="28"/>
  <c r="AB764" i="28"/>
  <c r="AB787" i="28"/>
  <c r="AB539" i="28"/>
  <c r="AB673" i="28"/>
  <c r="AB694" i="28"/>
  <c r="AB705" i="28"/>
  <c r="AB712" i="28"/>
  <c r="AB724" i="28"/>
  <c r="AB757" i="28"/>
  <c r="AB626" i="28"/>
  <c r="AB642" i="28"/>
  <c r="AB650" i="28"/>
  <c r="AB666" i="28"/>
  <c r="AB681" i="28"/>
  <c r="AB685" i="28"/>
  <c r="AB709" i="28"/>
  <c r="AB765" i="28"/>
  <c r="AB602" i="28"/>
  <c r="AB661" i="28"/>
  <c r="AB803" i="28"/>
  <c r="AB532" i="28"/>
  <c r="AB538" i="28"/>
  <c r="AB541" i="28"/>
  <c r="AB607" i="28"/>
  <c r="AB750" i="28"/>
  <c r="AB587" i="28"/>
  <c r="AB540" i="28"/>
  <c r="AB542" i="28"/>
  <c r="AB545" i="28"/>
  <c r="AB558" i="28"/>
  <c r="AB569" i="28"/>
  <c r="AB583" i="28"/>
  <c r="AB613" i="28"/>
  <c r="AB638" i="28"/>
  <c r="AB649" i="28"/>
  <c r="AB729" i="28"/>
  <c r="AB796" i="28"/>
  <c r="AB618" i="28"/>
  <c r="AB726" i="28"/>
  <c r="AB773" i="28"/>
  <c r="AB575" i="28"/>
  <c r="AB601" i="28"/>
  <c r="AB617" i="28"/>
  <c r="AB622" i="28"/>
  <c r="AB629" i="28"/>
  <c r="AB669" i="28"/>
  <c r="AB684" i="28"/>
  <c r="AB717" i="28"/>
  <c r="AB728" i="28"/>
  <c r="AB730" i="28"/>
  <c r="AB731" i="28"/>
  <c r="AB744" i="28"/>
  <c r="AB793" i="28"/>
  <c r="AB693" i="28"/>
  <c r="AB696" i="28"/>
  <c r="AB701" i="28"/>
  <c r="AB722" i="28"/>
  <c r="AB761" i="28"/>
  <c r="AB788" i="28"/>
  <c r="AB795" i="28"/>
  <c r="AB797" i="28"/>
  <c r="AB668" i="28"/>
  <c r="AB716" i="28"/>
  <c r="AB745" i="28"/>
  <c r="AB790" i="28"/>
  <c r="AB804" i="28"/>
  <c r="AB809" i="28"/>
  <c r="AB591" i="28"/>
  <c r="AB561" i="28"/>
  <c r="AB784" i="28"/>
  <c r="AB582" i="28"/>
  <c r="AB686" i="28"/>
  <c r="AB610" i="28"/>
  <c r="AB646" i="28"/>
  <c r="AB670" i="28"/>
  <c r="AB553" i="28"/>
  <c r="AB630" i="28"/>
  <c r="AB662" i="28"/>
  <c r="AB534" i="28"/>
  <c r="AB562" i="28"/>
  <c r="AB568" i="28"/>
  <c r="AB570" i="28"/>
  <c r="AB578" i="28"/>
  <c r="AB581" i="28"/>
  <c r="AB590" i="28"/>
  <c r="AB594" i="28"/>
  <c r="AB600" i="28"/>
  <c r="AB609" i="28"/>
  <c r="AB621" i="28"/>
  <c r="AB707" i="28"/>
  <c r="AB546" i="28"/>
  <c r="AB554" i="28"/>
  <c r="AB565" i="28"/>
  <c r="AB573" i="28"/>
  <c r="AB597" i="28"/>
  <c r="AB603" i="28"/>
  <c r="AB632" i="28"/>
  <c r="AB648" i="28"/>
  <c r="AB699" i="28"/>
  <c r="AB706" i="28"/>
  <c r="AB719" i="28"/>
  <c r="AB734" i="28"/>
  <c r="AB535" i="28"/>
  <c r="AB536" i="28"/>
  <c r="AB549" i="28"/>
  <c r="AB557" i="28"/>
  <c r="AB605" i="28"/>
  <c r="AB676" i="28"/>
  <c r="AB680" i="28"/>
  <c r="AB692" i="28"/>
  <c r="AB718" i="28"/>
  <c r="AB604" i="28"/>
  <c r="AB628" i="28"/>
  <c r="AB640" i="28"/>
  <c r="AB644" i="28"/>
  <c r="AB672" i="28"/>
  <c r="AB720" i="28"/>
  <c r="AB733" i="28"/>
  <c r="AB738" i="28"/>
  <c r="AB800" i="28"/>
  <c r="AB702" i="28"/>
  <c r="AB704" i="28"/>
  <c r="AB725" i="28"/>
  <c r="AB760" i="28"/>
  <c r="AB771" i="28"/>
  <c r="AB792" i="28"/>
  <c r="AB807" i="28"/>
  <c r="AB741" i="28"/>
  <c r="AB749" i="28"/>
  <c r="AB752" i="28"/>
  <c r="AB801" i="28"/>
  <c r="AB789" i="28"/>
  <c r="AB748" i="28"/>
  <c r="AB751" i="28"/>
  <c r="AB767" i="28"/>
  <c r="AB737" i="28"/>
  <c r="AB756" i="28"/>
  <c r="AB777" i="28"/>
  <c r="AB548" i="28"/>
  <c r="AB555" i="28"/>
  <c r="AB588" i="28"/>
  <c r="AB580" i="28"/>
  <c r="AB537" i="28"/>
  <c r="AB533" i="28"/>
  <c r="AB564" i="28"/>
  <c r="AB571" i="28"/>
  <c r="AB596" i="28"/>
  <c r="AB627" i="28"/>
  <c r="AB667" i="28"/>
  <c r="AB708" i="28"/>
  <c r="AB743" i="28"/>
  <c r="AB611" i="28"/>
  <c r="AB615" i="28"/>
  <c r="AB619" i="28"/>
  <c r="AB623" i="28"/>
  <c r="AB663" i="28"/>
  <c r="AB543" i="28"/>
  <c r="AB552" i="28"/>
  <c r="AB659" i="28"/>
  <c r="AB711" i="28"/>
  <c r="AB736" i="28"/>
  <c r="AB655" i="28"/>
  <c r="AB739" i="28"/>
  <c r="AB746" i="28"/>
  <c r="AB754" i="28"/>
  <c r="AB774" i="28"/>
  <c r="AB547" i="28"/>
  <c r="AB556" i="28"/>
  <c r="AB563" i="28"/>
  <c r="AB572" i="28"/>
  <c r="AB579" i="28"/>
  <c r="AB589" i="28"/>
  <c r="AB595" i="28"/>
  <c r="AB608" i="28"/>
  <c r="AB612" i="28"/>
  <c r="AB616" i="28"/>
  <c r="AB620" i="28"/>
  <c r="AB624" i="28"/>
  <c r="AB651" i="28"/>
  <c r="AB664" i="28"/>
  <c r="AB695" i="28"/>
  <c r="AB639" i="28"/>
  <c r="AB647" i="28"/>
  <c r="AB660" i="28"/>
  <c r="AB691" i="28"/>
  <c r="AB714" i="28"/>
  <c r="AB742" i="28"/>
  <c r="AB544" i="28"/>
  <c r="AB551" i="28"/>
  <c r="AB560" i="28"/>
  <c r="AB567" i="28"/>
  <c r="AB576" i="28"/>
  <c r="AB584" i="28"/>
  <c r="AB592" i="28"/>
  <c r="AB599" i="28"/>
  <c r="AB635" i="28"/>
  <c r="AB643" i="28"/>
  <c r="AB656" i="28"/>
  <c r="AB675" i="28"/>
  <c r="AB687" i="28"/>
  <c r="AB740" i="28"/>
  <c r="AB763" i="28"/>
  <c r="AB775" i="28"/>
  <c r="AB631" i="28"/>
  <c r="AB671" i="28"/>
  <c r="AB683" i="28"/>
  <c r="AB710" i="28"/>
  <c r="AB799" i="28"/>
  <c r="AB785" i="28"/>
  <c r="AB727" i="28"/>
  <c r="AB755" i="28"/>
  <c r="AB762" i="28"/>
  <c r="AB779" i="28"/>
  <c r="AB715" i="28"/>
  <c r="AB747" i="28"/>
  <c r="AB703" i="28"/>
  <c r="AB735" i="28"/>
  <c r="AB759" i="28"/>
  <c r="AB766" i="28"/>
  <c r="AB806" i="28"/>
  <c r="AB723" i="28"/>
  <c r="AB770" i="28"/>
  <c r="AB794" i="28"/>
  <c r="AB802" i="28"/>
  <c r="AB810" i="28"/>
  <c r="AB798" i="28"/>
  <c r="AB778" i="28"/>
  <c r="W450" i="15"/>
  <c r="W35" i="15"/>
  <c r="W43" i="15"/>
  <c r="W51" i="15"/>
  <c r="W59" i="15"/>
  <c r="W67" i="15"/>
  <c r="W75" i="15"/>
  <c r="W83" i="15"/>
  <c r="W91" i="15"/>
  <c r="W99" i="15"/>
  <c r="W115" i="15"/>
  <c r="W123" i="15"/>
  <c r="W131" i="15"/>
  <c r="W134" i="15"/>
  <c r="W126" i="15"/>
  <c r="W110" i="15"/>
  <c r="W102" i="15"/>
  <c r="W94" i="15"/>
  <c r="W86" i="15"/>
  <c r="W78" i="15"/>
  <c r="W70" i="15"/>
  <c r="W62" i="15"/>
  <c r="W54" i="15"/>
  <c r="W46" i="15"/>
  <c r="W38" i="15"/>
  <c r="W30" i="15"/>
  <c r="W133" i="15"/>
  <c r="W125" i="15"/>
  <c r="W117" i="15"/>
  <c r="W101" i="15"/>
  <c r="W93" i="15"/>
  <c r="W85" i="15"/>
  <c r="W77" i="15"/>
  <c r="W69" i="15"/>
  <c r="W61" i="15"/>
  <c r="W53" i="15"/>
  <c r="W45" i="15"/>
  <c r="W37" i="15"/>
  <c r="W29" i="15"/>
  <c r="W132" i="15"/>
  <c r="W124" i="15"/>
  <c r="W116" i="15"/>
  <c r="W100" i="15"/>
  <c r="W92" i="15"/>
  <c r="W84" i="15"/>
  <c r="W76" i="15"/>
  <c r="W68" i="15"/>
  <c r="W60" i="15"/>
  <c r="W52" i="15"/>
  <c r="W44" i="15"/>
  <c r="W36" i="15"/>
  <c r="W28" i="15"/>
  <c r="W27" i="15"/>
  <c r="W31" i="15"/>
  <c r="W39" i="15"/>
  <c r="W47" i="15"/>
  <c r="W55" i="15"/>
  <c r="W63" i="15"/>
  <c r="W71" i="15"/>
  <c r="W87" i="15"/>
  <c r="W95" i="15"/>
  <c r="W103" i="15"/>
  <c r="W111" i="15"/>
  <c r="W127" i="15"/>
  <c r="W135" i="15"/>
  <c r="W170" i="15"/>
  <c r="W26" i="15"/>
  <c r="W24" i="15"/>
  <c r="AF942" i="27"/>
  <c r="AF924" i="27"/>
  <c r="AF900" i="27"/>
  <c r="AF898" i="27"/>
  <c r="AF895" i="27"/>
  <c r="AF890" i="27"/>
  <c r="AF930" i="27"/>
  <c r="AF908" i="27"/>
  <c r="AF906" i="27"/>
  <c r="AF902" i="27"/>
  <c r="AF889" i="27"/>
  <c r="AF929" i="27"/>
  <c r="AF886" i="27"/>
  <c r="AF931" i="27"/>
  <c r="AF927" i="27"/>
  <c r="AF901" i="27"/>
  <c r="AF893" i="27"/>
  <c r="AF888" i="27"/>
  <c r="AF909" i="27"/>
  <c r="AF894" i="27"/>
  <c r="AF887" i="27"/>
  <c r="AF926" i="27"/>
  <c r="AF896" i="27"/>
  <c r="AF891" i="27"/>
  <c r="AF904" i="27"/>
  <c r="AF897" i="27"/>
  <c r="AF905" i="27"/>
  <c r="AF903" i="27"/>
  <c r="AF899" i="27"/>
  <c r="AF928" i="27"/>
  <c r="AF907" i="27"/>
  <c r="AF885" i="27"/>
  <c r="AF892" i="27"/>
  <c r="Y682" i="15"/>
  <c r="Y58" i="15"/>
  <c r="Y572" i="15"/>
  <c r="Y683" i="15"/>
  <c r="X197" i="15"/>
  <c r="X205" i="15"/>
  <c r="X253" i="15"/>
  <c r="X261" i="15"/>
  <c r="X269" i="15"/>
  <c r="Y689" i="15"/>
  <c r="Y62" i="15"/>
  <c r="Y708" i="15"/>
  <c r="Y684" i="15"/>
  <c r="Y568" i="15"/>
  <c r="X592" i="15"/>
  <c r="Y680" i="15"/>
  <c r="X65" i="15"/>
  <c r="X73" i="15"/>
  <c r="Y681" i="15"/>
  <c r="X528" i="15"/>
  <c r="X536" i="15"/>
  <c r="X544" i="15"/>
  <c r="Y686" i="15"/>
  <c r="X13" i="15"/>
  <c r="X21" i="15"/>
  <c r="X29" i="15"/>
  <c r="X37" i="15"/>
  <c r="X45" i="15"/>
  <c r="X53" i="15"/>
  <c r="X579" i="15"/>
  <c r="X580" i="15"/>
  <c r="X149" i="15"/>
  <c r="X157" i="15"/>
  <c r="X597" i="15"/>
  <c r="X9" i="15"/>
  <c r="X17" i="15"/>
  <c r="X25" i="15"/>
  <c r="X33" i="15"/>
  <c r="X41" i="15"/>
  <c r="X49" i="15"/>
  <c r="X148" i="15"/>
  <c r="X576" i="15"/>
  <c r="X584" i="15"/>
  <c r="X593" i="15"/>
  <c r="X81" i="15"/>
  <c r="X89" i="15"/>
  <c r="X97" i="15"/>
  <c r="X105" i="15"/>
  <c r="X113" i="15"/>
  <c r="X121" i="15"/>
  <c r="X129" i="15"/>
  <c r="X137" i="15"/>
  <c r="X200" i="15"/>
  <c r="X256" i="15"/>
  <c r="X264" i="15"/>
  <c r="X272" i="15"/>
  <c r="Y57" i="15"/>
  <c r="Y560" i="15"/>
  <c r="Y552" i="15"/>
  <c r="Y245" i="15"/>
  <c r="Y484" i="15"/>
  <c r="X19" i="15"/>
  <c r="X27" i="15"/>
  <c r="X51" i="15"/>
  <c r="Y238" i="15"/>
  <c r="Y566" i="15"/>
  <c r="Y558" i="15"/>
  <c r="X524" i="15"/>
  <c r="X532" i="15"/>
  <c r="X540" i="15"/>
  <c r="X548" i="15"/>
  <c r="X573" i="15"/>
  <c r="X577" i="15"/>
  <c r="X581" i="15"/>
  <c r="X585" i="15"/>
  <c r="X594" i="15"/>
  <c r="X598" i="15"/>
  <c r="X145" i="15"/>
  <c r="X199" i="15"/>
  <c r="X203" i="15"/>
  <c r="X255" i="15"/>
  <c r="X259" i="15"/>
  <c r="X263" i="15"/>
  <c r="X267" i="15"/>
  <c r="X271" i="15"/>
  <c r="X275" i="15"/>
  <c r="X11" i="15"/>
  <c r="X35" i="15"/>
  <c r="X43" i="15"/>
  <c r="Y246" i="15"/>
  <c r="X168" i="15"/>
  <c r="X176" i="15"/>
  <c r="X184" i="15"/>
  <c r="X192" i="15"/>
  <c r="X525" i="15"/>
  <c r="X533" i="15"/>
  <c r="X541" i="15"/>
  <c r="X574" i="15"/>
  <c r="X578" i="15"/>
  <c r="X582" i="15"/>
  <c r="X586" i="15"/>
  <c r="Y476" i="15"/>
  <c r="X63" i="15"/>
  <c r="X67" i="15"/>
  <c r="X71" i="15"/>
  <c r="X75" i="15"/>
  <c r="X79" i="15"/>
  <c r="X83" i="15"/>
  <c r="X87" i="15"/>
  <c r="X91" i="15"/>
  <c r="X95" i="15"/>
  <c r="X99" i="15"/>
  <c r="X103" i="15"/>
  <c r="X107" i="15"/>
  <c r="X111" i="15"/>
  <c r="X115" i="15"/>
  <c r="X119" i="15"/>
  <c r="X123" i="15"/>
  <c r="X127" i="15"/>
  <c r="X131" i="15"/>
  <c r="X135" i="15"/>
  <c r="X139" i="15"/>
  <c r="Y687" i="15"/>
  <c r="X522" i="15"/>
  <c r="X530" i="15"/>
  <c r="X538" i="15"/>
  <c r="X546" i="15"/>
  <c r="Y685" i="15"/>
  <c r="Y485" i="15"/>
  <c r="Y477" i="15"/>
  <c r="X523" i="15"/>
  <c r="X531" i="15"/>
  <c r="X539" i="15"/>
  <c r="X547" i="15"/>
  <c r="X445" i="15"/>
  <c r="X453" i="15"/>
  <c r="X461" i="15"/>
  <c r="X493" i="15"/>
  <c r="X501" i="15"/>
  <c r="X517" i="15"/>
  <c r="Y510" i="15"/>
  <c r="Y506" i="15"/>
  <c r="X442" i="15"/>
  <c r="X70" i="15"/>
  <c r="X78" i="15"/>
  <c r="X86" i="15"/>
  <c r="X94" i="15"/>
  <c r="X102" i="15"/>
  <c r="X110" i="15"/>
  <c r="X118" i="15"/>
  <c r="X126" i="15"/>
  <c r="X134" i="15"/>
  <c r="Y564" i="15"/>
  <c r="Y489" i="15"/>
  <c r="Y481" i="15"/>
  <c r="X595" i="15"/>
  <c r="X142" i="15"/>
  <c r="Y208" i="15"/>
  <c r="X165" i="15"/>
  <c r="X173" i="15"/>
  <c r="X181" i="15"/>
  <c r="X189" i="15"/>
  <c r="X6" i="15"/>
  <c r="X14" i="15"/>
  <c r="X22" i="15"/>
  <c r="X30" i="15"/>
  <c r="X38" i="15"/>
  <c r="X46" i="15"/>
  <c r="X54" i="15"/>
  <c r="Y508" i="15"/>
  <c r="Y565" i="15"/>
  <c r="Y474" i="15"/>
  <c r="Y482" i="15"/>
  <c r="Y557" i="15"/>
  <c r="X69" i="15"/>
  <c r="X77" i="15"/>
  <c r="X85" i="15"/>
  <c r="X93" i="15"/>
  <c r="X101" i="15"/>
  <c r="X109" i="15"/>
  <c r="Y241" i="15"/>
  <c r="Y249" i="15"/>
  <c r="Y570" i="15"/>
  <c r="Y562" i="15"/>
  <c r="Y554" i="15"/>
  <c r="X521" i="15"/>
  <c r="X529" i="15"/>
  <c r="X537" i="15"/>
  <c r="X545" i="15"/>
  <c r="X196" i="15"/>
  <c r="X204" i="15"/>
  <c r="X260" i="15"/>
  <c r="X268" i="15"/>
  <c r="X443" i="15"/>
  <c r="Y478" i="15"/>
  <c r="Y486" i="15"/>
  <c r="X451" i="15"/>
  <c r="X459" i="15"/>
  <c r="X467" i="15"/>
  <c r="X491" i="15"/>
  <c r="X499" i="15"/>
  <c r="X515" i="15"/>
  <c r="Y216" i="15"/>
  <c r="Y228" i="15"/>
  <c r="Y236" i="15"/>
  <c r="Y252" i="15"/>
  <c r="Y439" i="15"/>
  <c r="Y435" i="15"/>
  <c r="Y431" i="15"/>
  <c r="Y280" i="15"/>
  <c r="Y424" i="15"/>
  <c r="Y420" i="15"/>
  <c r="Y416" i="15"/>
  <c r="Y412" i="15"/>
  <c r="Y408" i="15"/>
  <c r="Y404" i="15"/>
  <c r="Y571" i="15"/>
  <c r="Y163" i="15"/>
  <c r="Y223" i="15"/>
  <c r="Y231" i="15"/>
  <c r="Y511" i="15"/>
  <c r="Y239" i="15"/>
  <c r="Y247" i="15"/>
  <c r="Y430" i="15"/>
  <c r="Y411" i="15"/>
  <c r="Y395" i="15"/>
  <c r="Y379" i="15"/>
  <c r="Y371" i="15"/>
  <c r="Y355" i="15"/>
  <c r="Y347" i="15"/>
  <c r="Y335" i="15"/>
  <c r="Y327" i="15"/>
  <c r="Y319" i="15"/>
  <c r="Y315" i="15"/>
  <c r="Y279" i="15"/>
  <c r="Y308" i="15"/>
  <c r="Y304" i="15"/>
  <c r="Y300" i="15"/>
  <c r="Y296" i="15"/>
  <c r="Y292" i="15"/>
  <c r="Y288" i="15"/>
  <c r="Y473" i="15"/>
  <c r="Y218" i="15"/>
  <c r="Y434" i="15"/>
  <c r="Y415" i="15"/>
  <c r="Y399" i="15"/>
  <c r="Y383" i="15"/>
  <c r="Y367" i="15"/>
  <c r="Y359" i="15"/>
  <c r="Y343" i="15"/>
  <c r="Y331" i="15"/>
  <c r="Y248" i="15"/>
  <c r="X527" i="15"/>
  <c r="X535" i="15"/>
  <c r="X543" i="15"/>
  <c r="X198" i="15"/>
  <c r="X206" i="15"/>
  <c r="X441" i="15"/>
  <c r="Y230" i="15"/>
  <c r="Y423" i="15"/>
  <c r="Y407" i="15"/>
  <c r="Y387" i="15"/>
  <c r="Y375" i="15"/>
  <c r="Y363" i="15"/>
  <c r="Y351" i="15"/>
  <c r="Y339" i="15"/>
  <c r="Y323" i="15"/>
  <c r="Y240" i="15"/>
  <c r="Y212" i="15"/>
  <c r="Y224" i="15"/>
  <c r="Y232" i="15"/>
  <c r="Y437" i="15"/>
  <c r="Y433" i="15"/>
  <c r="Y429" i="15"/>
  <c r="Y426" i="15"/>
  <c r="Y422" i="15"/>
  <c r="Y418" i="15"/>
  <c r="Y414" i="15"/>
  <c r="Y555" i="15"/>
  <c r="Y704" i="15"/>
  <c r="Y427" i="15"/>
  <c r="Y403" i="15"/>
  <c r="X446" i="15"/>
  <c r="Y695" i="15"/>
  <c r="Y438" i="15"/>
  <c r="Y419" i="15"/>
  <c r="Y391" i="15"/>
  <c r="Y214" i="15"/>
  <c r="Y226" i="15"/>
  <c r="Y234" i="15"/>
  <c r="Y436" i="15"/>
  <c r="Y432" i="15"/>
  <c r="Y428" i="15"/>
  <c r="Y425" i="15"/>
  <c r="Y421" i="15"/>
  <c r="Y417" i="15"/>
  <c r="Y413" i="15"/>
  <c r="Y409" i="15"/>
  <c r="Y405" i="15"/>
  <c r="Y401" i="15"/>
  <c r="Y397" i="15"/>
  <c r="Y393" i="15"/>
  <c r="Y389" i="15"/>
  <c r="Y385" i="15"/>
  <c r="Y381" i="15"/>
  <c r="Y377" i="15"/>
  <c r="Y373" i="15"/>
  <c r="Y369" i="15"/>
  <c r="Y365" i="15"/>
  <c r="Y361" i="15"/>
  <c r="Y357" i="15"/>
  <c r="Y353" i="15"/>
  <c r="Y349" i="15"/>
  <c r="Y345" i="15"/>
  <c r="Y341" i="15"/>
  <c r="Y337" i="15"/>
  <c r="Y333" i="15"/>
  <c r="Y329" i="15"/>
  <c r="Y325" i="15"/>
  <c r="Y321" i="15"/>
  <c r="Y317" i="15"/>
  <c r="Y313" i="15"/>
  <c r="Y306" i="15"/>
  <c r="Y298" i="15"/>
  <c r="Y290" i="15"/>
  <c r="Y569" i="15"/>
  <c r="Y599" i="15"/>
  <c r="Y550" i="15"/>
  <c r="Y553" i="15"/>
  <c r="Y507" i="15"/>
  <c r="X146" i="15"/>
  <c r="Y400" i="15"/>
  <c r="Y396" i="15"/>
  <c r="Y392" i="15"/>
  <c r="Y388" i="15"/>
  <c r="Y384" i="15"/>
  <c r="Y380" i="15"/>
  <c r="Y376" i="15"/>
  <c r="Y372" i="15"/>
  <c r="Y368" i="15"/>
  <c r="Y364" i="15"/>
  <c r="Y360" i="15"/>
  <c r="Y356" i="15"/>
  <c r="Y352" i="15"/>
  <c r="Y348" i="15"/>
  <c r="Y344" i="15"/>
  <c r="Y340" i="15"/>
  <c r="Y336" i="15"/>
  <c r="Y332" i="15"/>
  <c r="Y328" i="15"/>
  <c r="Y324" i="15"/>
  <c r="Y320" i="15"/>
  <c r="Y316" i="15"/>
  <c r="Y312" i="15"/>
  <c r="Y309" i="15"/>
  <c r="Y305" i="15"/>
  <c r="Y301" i="15"/>
  <c r="Y297" i="15"/>
  <c r="Y293" i="15"/>
  <c r="Y289" i="15"/>
  <c r="Y285" i="15"/>
  <c r="Y567" i="15"/>
  <c r="X671" i="15"/>
  <c r="X169" i="15"/>
  <c r="X177" i="15"/>
  <c r="X185" i="15"/>
  <c r="X193" i="15"/>
  <c r="Y207" i="15"/>
  <c r="Y277" i="15"/>
  <c r="X670" i="15"/>
  <c r="X4" i="15"/>
  <c r="X8" i="15"/>
  <c r="X12" i="15"/>
  <c r="X16" i="15"/>
  <c r="X20" i="15"/>
  <c r="X24" i="15"/>
  <c r="X28" i="15"/>
  <c r="X32" i="15"/>
  <c r="X36" i="15"/>
  <c r="X40" i="15"/>
  <c r="X44" i="15"/>
  <c r="X48" i="15"/>
  <c r="X52" i="15"/>
  <c r="X56" i="15"/>
  <c r="X66" i="15"/>
  <c r="X74" i="15"/>
  <c r="X82" i="15"/>
  <c r="X90" i="15"/>
  <c r="X98" i="15"/>
  <c r="X106" i="15"/>
  <c r="X114" i="15"/>
  <c r="X122" i="15"/>
  <c r="X130" i="15"/>
  <c r="X138" i="15"/>
  <c r="X164" i="15"/>
  <c r="X172" i="15"/>
  <c r="X180" i="15"/>
  <c r="X188" i="15"/>
  <c r="X454" i="15"/>
  <c r="X462" i="15"/>
  <c r="X470" i="15"/>
  <c r="X494" i="15"/>
  <c r="X502" i="15"/>
  <c r="X518" i="15"/>
  <c r="Y707" i="15"/>
  <c r="Y678" i="15"/>
  <c r="X715" i="15"/>
  <c r="X700" i="15"/>
  <c r="X673" i="15"/>
  <c r="X526" i="15"/>
  <c r="X534" i="15"/>
  <c r="X542" i="15"/>
  <c r="X575" i="15"/>
  <c r="X583" i="15"/>
  <c r="X596" i="15"/>
  <c r="X143" i="15"/>
  <c r="X147" i="15"/>
  <c r="X201" i="15"/>
  <c r="X257" i="15"/>
  <c r="X265" i="15"/>
  <c r="X273" i="15"/>
  <c r="X444" i="15"/>
  <c r="Y711" i="15"/>
  <c r="Y410" i="15"/>
  <c r="Y406" i="15"/>
  <c r="Y402" i="15"/>
  <c r="Y398" i="15"/>
  <c r="Y394" i="15"/>
  <c r="Y390" i="15"/>
  <c r="Y386" i="15"/>
  <c r="Y382" i="15"/>
  <c r="Y378" i="15"/>
  <c r="Y374" i="15"/>
  <c r="Y370" i="15"/>
  <c r="Y366" i="15"/>
  <c r="Y362" i="15"/>
  <c r="Y358" i="15"/>
  <c r="Y354" i="15"/>
  <c r="Y350" i="15"/>
  <c r="Y346" i="15"/>
  <c r="Y342" i="15"/>
  <c r="Y338" i="15"/>
  <c r="Y334" i="15"/>
  <c r="Y330" i="15"/>
  <c r="Y326" i="15"/>
  <c r="Y322" i="15"/>
  <c r="Y318" i="15"/>
  <c r="Y314" i="15"/>
  <c r="Y311" i="15"/>
  <c r="Y307" i="15"/>
  <c r="Y303" i="15"/>
  <c r="Y299" i="15"/>
  <c r="Y295" i="15"/>
  <c r="Y291" i="15"/>
  <c r="Y287" i="15"/>
  <c r="Y561" i="15"/>
  <c r="Y563" i="15"/>
  <c r="Y488" i="15"/>
  <c r="Y480" i="15"/>
  <c r="Y556" i="15"/>
  <c r="Y509" i="15"/>
  <c r="Y505" i="15"/>
  <c r="Y209" i="15"/>
  <c r="X2" i="15"/>
  <c r="X18" i="15"/>
  <c r="X26" i="15"/>
  <c r="X34" i="15"/>
  <c r="X42" i="15"/>
  <c r="X50" i="15"/>
  <c r="X59" i="15"/>
  <c r="X64" i="15"/>
  <c r="X68" i="15"/>
  <c r="X72" i="15"/>
  <c r="X76" i="15"/>
  <c r="X80" i="15"/>
  <c r="X84" i="15"/>
  <c r="X88" i="15"/>
  <c r="X92" i="15"/>
  <c r="X96" i="15"/>
  <c r="X100" i="15"/>
  <c r="X104" i="15"/>
  <c r="X108" i="15"/>
  <c r="X112" i="15"/>
  <c r="X116" i="15"/>
  <c r="X120" i="15"/>
  <c r="X124" i="15"/>
  <c r="X128" i="15"/>
  <c r="X132" i="15"/>
  <c r="X136" i="15"/>
  <c r="X140" i="15"/>
  <c r="X166" i="15"/>
  <c r="X170" i="15"/>
  <c r="X174" i="15"/>
  <c r="X178" i="15"/>
  <c r="X182" i="15"/>
  <c r="X186" i="15"/>
  <c r="X190" i="15"/>
  <c r="X194" i="15"/>
  <c r="Y693" i="15"/>
  <c r="Y61" i="15"/>
  <c r="Y674" i="15"/>
  <c r="X676" i="15"/>
  <c r="X669" i="15"/>
  <c r="X15" i="15"/>
  <c r="X23" i="15"/>
  <c r="X31" i="15"/>
  <c r="X39" i="15"/>
  <c r="X47" i="15"/>
  <c r="X55" i="15"/>
  <c r="X60" i="15"/>
  <c r="X117" i="15"/>
  <c r="X125" i="15"/>
  <c r="X133" i="15"/>
  <c r="X141" i="15"/>
  <c r="X167" i="15"/>
  <c r="X171" i="15"/>
  <c r="X175" i="15"/>
  <c r="X179" i="15"/>
  <c r="X183" i="15"/>
  <c r="X187" i="15"/>
  <c r="X191" i="15"/>
  <c r="X195" i="15"/>
  <c r="X449" i="15"/>
  <c r="X457" i="15"/>
  <c r="X465" i="15"/>
  <c r="X497" i="15"/>
  <c r="X513" i="15"/>
  <c r="Y699" i="15"/>
  <c r="Y150" i="15"/>
  <c r="Y154" i="15"/>
  <c r="Y159" i="15"/>
  <c r="Y152" i="15"/>
  <c r="Y156" i="15"/>
  <c r="Y160" i="15"/>
  <c r="Y213" i="15"/>
  <c r="Y225" i="15"/>
  <c r="Y233" i="15"/>
  <c r="Y242" i="15"/>
  <c r="Y250" i="15"/>
  <c r="Y284" i="15"/>
  <c r="Y471" i="15"/>
  <c r="Y3" i="15"/>
  <c r="Y606" i="15"/>
  <c r="Y602" i="15"/>
  <c r="Y667" i="15"/>
  <c r="Y663" i="15"/>
  <c r="Y659" i="15"/>
  <c r="Y655" i="15"/>
  <c r="Y651" i="15"/>
  <c r="Y647" i="15"/>
  <c r="Y588" i="15"/>
  <c r="Y641" i="15"/>
  <c r="Y637" i="15"/>
  <c r="Y633" i="15"/>
  <c r="Y630" i="15"/>
  <c r="Y626" i="15"/>
  <c r="Y622" i="15"/>
  <c r="Y619" i="15"/>
  <c r="Y615" i="15"/>
  <c r="Y611" i="15"/>
  <c r="Y487" i="15"/>
  <c r="Y479" i="15"/>
  <c r="Y504" i="15"/>
  <c r="Y221" i="15"/>
  <c r="Y211" i="15"/>
  <c r="X551" i="15"/>
  <c r="X555" i="15"/>
  <c r="X559" i="15"/>
  <c r="X563" i="15"/>
  <c r="X567" i="15"/>
  <c r="X571" i="15"/>
  <c r="X588" i="15"/>
  <c r="X600" i="15"/>
  <c r="X604" i="15"/>
  <c r="X608" i="15"/>
  <c r="X612" i="15"/>
  <c r="X616" i="15"/>
  <c r="X151" i="15"/>
  <c r="X155" i="15"/>
  <c r="X209" i="15"/>
  <c r="X213" i="15"/>
  <c r="X217" i="15"/>
  <c r="X225" i="15"/>
  <c r="X229" i="15"/>
  <c r="X233" i="15"/>
  <c r="X237" i="15"/>
  <c r="X241" i="15"/>
  <c r="X245" i="15"/>
  <c r="X249" i="15"/>
  <c r="X316" i="15"/>
  <c r="X320" i="15"/>
  <c r="X324" i="15"/>
  <c r="X328" i="15"/>
  <c r="X332" i="15"/>
  <c r="X336" i="15"/>
  <c r="X340" i="15"/>
  <c r="X344" i="15"/>
  <c r="Y701" i="15"/>
  <c r="Y710" i="15"/>
  <c r="Y516" i="15"/>
  <c r="Y500" i="15"/>
  <c r="Y492" i="15"/>
  <c r="Y460" i="15"/>
  <c r="Y452" i="15"/>
  <c r="Y444" i="15"/>
  <c r="Y251" i="15"/>
  <c r="Y310" i="15"/>
  <c r="Y302" i="15"/>
  <c r="Y294" i="15"/>
  <c r="Y286" i="15"/>
  <c r="Y503" i="15"/>
  <c r="X620" i="15"/>
  <c r="X624" i="15"/>
  <c r="X628" i="15"/>
  <c r="X632" i="15"/>
  <c r="X636" i="15"/>
  <c r="X640" i="15"/>
  <c r="X644" i="15"/>
  <c r="X648" i="15"/>
  <c r="X652" i="15"/>
  <c r="X656" i="15"/>
  <c r="X660" i="15"/>
  <c r="X664" i="15"/>
  <c r="X668" i="15"/>
  <c r="X10" i="15"/>
  <c r="X159" i="15"/>
  <c r="X162" i="15"/>
  <c r="X277" i="15"/>
  <c r="X281" i="15"/>
  <c r="X285" i="15"/>
  <c r="X289" i="15"/>
  <c r="X293" i="15"/>
  <c r="X297" i="15"/>
  <c r="X301" i="15"/>
  <c r="X305" i="15"/>
  <c r="X309" i="15"/>
  <c r="X313" i="15"/>
  <c r="X348" i="15"/>
  <c r="X352" i="15"/>
  <c r="X356" i="15"/>
  <c r="X360" i="15"/>
  <c r="X364" i="15"/>
  <c r="X368" i="15"/>
  <c r="X372" i="15"/>
  <c r="X376" i="15"/>
  <c r="X380" i="15"/>
  <c r="X384" i="15"/>
  <c r="X388" i="15"/>
  <c r="X392" i="15"/>
  <c r="X396" i="15"/>
  <c r="X400" i="15"/>
  <c r="X404" i="15"/>
  <c r="X408" i="15"/>
  <c r="X412" i="15"/>
  <c r="X416" i="15"/>
  <c r="X420" i="15"/>
  <c r="X424" i="15"/>
  <c r="X428" i="15"/>
  <c r="X432" i="15"/>
  <c r="X436" i="15"/>
  <c r="X440" i="15"/>
  <c r="Y243" i="15"/>
  <c r="Y153" i="15"/>
  <c r="Y158" i="15"/>
  <c r="Y161" i="15"/>
  <c r="Y215" i="15"/>
  <c r="Y227" i="15"/>
  <c r="Y235" i="15"/>
  <c r="Y244" i="15"/>
  <c r="Y237" i="15"/>
  <c r="Y281" i="15"/>
  <c r="Y472" i="15"/>
  <c r="Y7" i="15"/>
  <c r="Y605" i="15"/>
  <c r="Y601" i="15"/>
  <c r="Y666" i="15"/>
  <c r="Y662" i="15"/>
  <c r="Y658" i="15"/>
  <c r="Y654" i="15"/>
  <c r="Y650" i="15"/>
  <c r="Y646" i="15"/>
  <c r="Y644" i="15"/>
  <c r="Y640" i="15"/>
  <c r="Y636" i="15"/>
  <c r="Y591" i="15"/>
  <c r="Y629" i="15"/>
  <c r="Y625" i="15"/>
  <c r="Y621" i="15"/>
  <c r="Y618" i="15"/>
  <c r="Y614" i="15"/>
  <c r="Y610" i="15"/>
  <c r="Y222" i="15"/>
  <c r="X552" i="15"/>
  <c r="X556" i="15"/>
  <c r="X560" i="15"/>
  <c r="X564" i="15"/>
  <c r="X568" i="15"/>
  <c r="X572" i="15"/>
  <c r="X589" i="15"/>
  <c r="X601" i="15"/>
  <c r="X605" i="15"/>
  <c r="X609" i="15"/>
  <c r="Y709" i="15"/>
  <c r="Y714" i="15"/>
  <c r="Y514" i="15"/>
  <c r="Y498" i="15"/>
  <c r="Y490" i="15"/>
  <c r="Y466" i="15"/>
  <c r="Y458" i="15"/>
  <c r="Y450" i="15"/>
  <c r="Y442" i="15"/>
  <c r="Y274" i="15"/>
  <c r="Y266" i="15"/>
  <c r="Y258" i="15"/>
  <c r="Y202" i="15"/>
  <c r="Y194" i="15"/>
  <c r="Y186" i="15"/>
  <c r="Y178" i="15"/>
  <c r="Y170" i="15"/>
  <c r="Y147" i="15"/>
  <c r="Y139" i="15"/>
  <c r="Y131" i="15"/>
  <c r="Y123" i="15"/>
  <c r="Y115" i="15"/>
  <c r="Y107" i="15"/>
  <c r="Y99" i="15"/>
  <c r="Y91" i="15"/>
  <c r="Y83" i="15"/>
  <c r="Y75" i="15"/>
  <c r="Y67" i="15"/>
  <c r="Y59" i="15"/>
  <c r="Y51" i="15"/>
  <c r="Y43" i="15"/>
  <c r="Y35" i="15"/>
  <c r="Y27" i="15"/>
  <c r="Y19" i="15"/>
  <c r="Y276" i="15"/>
  <c r="X621" i="15"/>
  <c r="X625" i="15"/>
  <c r="X629" i="15"/>
  <c r="X633" i="15"/>
  <c r="X637" i="15"/>
  <c r="X641" i="15"/>
  <c r="X645" i="15"/>
  <c r="X649" i="15"/>
  <c r="X653" i="15"/>
  <c r="X657" i="15"/>
  <c r="X661" i="15"/>
  <c r="X665" i="15"/>
  <c r="X3" i="15"/>
  <c r="X7" i="15"/>
  <c r="X163" i="15"/>
  <c r="X278" i="15"/>
  <c r="X282" i="15"/>
  <c r="X286" i="15"/>
  <c r="X290" i="15"/>
  <c r="X294" i="15"/>
  <c r="X298" i="15"/>
  <c r="X302" i="15"/>
  <c r="X306" i="15"/>
  <c r="X310" i="15"/>
  <c r="X314" i="15"/>
  <c r="X349" i="15"/>
  <c r="X353" i="15"/>
  <c r="X357" i="15"/>
  <c r="X361" i="15"/>
  <c r="X365" i="15"/>
  <c r="X369" i="15"/>
  <c r="X373" i="15"/>
  <c r="X377" i="15"/>
  <c r="X381" i="15"/>
  <c r="X385" i="15"/>
  <c r="X389" i="15"/>
  <c r="X393" i="15"/>
  <c r="X397" i="15"/>
  <c r="X401" i="15"/>
  <c r="X405" i="15"/>
  <c r="X409" i="15"/>
  <c r="X413" i="15"/>
  <c r="X417" i="15"/>
  <c r="X421" i="15"/>
  <c r="X425" i="15"/>
  <c r="X429" i="15"/>
  <c r="X433" i="15"/>
  <c r="X437" i="15"/>
  <c r="Y698" i="15"/>
  <c r="Y679" i="15"/>
  <c r="Y513" i="15"/>
  <c r="Y497" i="15"/>
  <c r="Y465" i="15"/>
  <c r="Y457" i="15"/>
  <c r="Y449" i="15"/>
  <c r="Y441" i="15"/>
  <c r="Y162" i="15"/>
  <c r="Y217" i="15"/>
  <c r="Y229" i="15"/>
  <c r="Y282" i="15"/>
  <c r="Y468" i="15"/>
  <c r="Y5" i="15"/>
  <c r="Y608" i="15"/>
  <c r="Y604" i="15"/>
  <c r="Y600" i="15"/>
  <c r="Y665" i="15"/>
  <c r="Y661" i="15"/>
  <c r="Y657" i="15"/>
  <c r="Y653" i="15"/>
  <c r="Y649" i="15"/>
  <c r="Y589" i="15"/>
  <c r="Y643" i="15"/>
  <c r="Y639" i="15"/>
  <c r="Y635" i="15"/>
  <c r="Y632" i="15"/>
  <c r="Y628" i="15"/>
  <c r="Y624" i="15"/>
  <c r="Y590" i="15"/>
  <c r="Y617" i="15"/>
  <c r="Y613" i="15"/>
  <c r="Y609" i="15"/>
  <c r="Y483" i="15"/>
  <c r="Y475" i="15"/>
  <c r="Y559" i="15"/>
  <c r="Y551" i="15"/>
  <c r="Y219" i="15"/>
  <c r="X553" i="15"/>
  <c r="X557" i="15"/>
  <c r="X561" i="15"/>
  <c r="X565" i="15"/>
  <c r="X569" i="15"/>
  <c r="X590" i="15"/>
  <c r="X602" i="15"/>
  <c r="X606" i="15"/>
  <c r="X610" i="15"/>
  <c r="X614" i="15"/>
  <c r="X618" i="15"/>
  <c r="X153" i="15"/>
  <c r="X207" i="15"/>
  <c r="X211" i="15"/>
  <c r="X215" i="15"/>
  <c r="X223" i="15"/>
  <c r="X227" i="15"/>
  <c r="X231" i="15"/>
  <c r="X235" i="15"/>
  <c r="X239" i="15"/>
  <c r="X243" i="15"/>
  <c r="X247" i="15"/>
  <c r="X251" i="15"/>
  <c r="X318" i="15"/>
  <c r="X322" i="15"/>
  <c r="X326" i="15"/>
  <c r="X330" i="15"/>
  <c r="X334" i="15"/>
  <c r="X338" i="15"/>
  <c r="X342" i="15"/>
  <c r="X346" i="15"/>
  <c r="X469" i="15"/>
  <c r="X473" i="15"/>
  <c r="X477" i="15"/>
  <c r="X481" i="15"/>
  <c r="X485" i="15"/>
  <c r="X489" i="15"/>
  <c r="X505" i="15"/>
  <c r="X509" i="15"/>
  <c r="Y705" i="15"/>
  <c r="Y697" i="15"/>
  <c r="Y520" i="15"/>
  <c r="Y512" i="15"/>
  <c r="Y496" i="15"/>
  <c r="Y464" i="15"/>
  <c r="Y456" i="15"/>
  <c r="Y448" i="15"/>
  <c r="Y440" i="15"/>
  <c r="Y272" i="15"/>
  <c r="Y264" i="15"/>
  <c r="Y256" i="15"/>
  <c r="Y200" i="15"/>
  <c r="Y192" i="15"/>
  <c r="Y184" i="15"/>
  <c r="Y176" i="15"/>
  <c r="Y168" i="15"/>
  <c r="Y145" i="15"/>
  <c r="Y137" i="15"/>
  <c r="Y129" i="15"/>
  <c r="Y121" i="15"/>
  <c r="Y113" i="15"/>
  <c r="Y105" i="15"/>
  <c r="Y97" i="15"/>
  <c r="Y89" i="15"/>
  <c r="Y81" i="15"/>
  <c r="Y73" i="15"/>
  <c r="Y65" i="15"/>
  <c r="X622" i="15"/>
  <c r="X626" i="15"/>
  <c r="X630" i="15"/>
  <c r="X634" i="15"/>
  <c r="X638" i="15"/>
  <c r="X642" i="15"/>
  <c r="X646" i="15"/>
  <c r="X650" i="15"/>
  <c r="X654" i="15"/>
  <c r="X658" i="15"/>
  <c r="X662" i="15"/>
  <c r="X666" i="15"/>
  <c r="X160" i="15"/>
  <c r="X279" i="15"/>
  <c r="X283" i="15"/>
  <c r="X287" i="15"/>
  <c r="X291" i="15"/>
  <c r="X295" i="15"/>
  <c r="X299" i="15"/>
  <c r="X303" i="15"/>
  <c r="X307" i="15"/>
  <c r="X311" i="15"/>
  <c r="X315" i="15"/>
  <c r="X350" i="15"/>
  <c r="X354" i="15"/>
  <c r="X358" i="15"/>
  <c r="X362" i="15"/>
  <c r="X366" i="15"/>
  <c r="X370" i="15"/>
  <c r="X374" i="15"/>
  <c r="X378" i="15"/>
  <c r="X382" i="15"/>
  <c r="X386" i="15"/>
  <c r="X390" i="15"/>
  <c r="X394" i="15"/>
  <c r="X398" i="15"/>
  <c r="X402" i="15"/>
  <c r="X406" i="15"/>
  <c r="X410" i="15"/>
  <c r="X414" i="15"/>
  <c r="X418" i="15"/>
  <c r="X422" i="15"/>
  <c r="X426" i="15"/>
  <c r="X430" i="15"/>
  <c r="X434" i="15"/>
  <c r="X438" i="15"/>
  <c r="Y690" i="15"/>
  <c r="Y519" i="15"/>
  <c r="Y495" i="15"/>
  <c r="Y463" i="15"/>
  <c r="Y455" i="15"/>
  <c r="Y447" i="15"/>
  <c r="Y271" i="15"/>
  <c r="Y263" i="15"/>
  <c r="Y255" i="15"/>
  <c r="Y199" i="15"/>
  <c r="Y191" i="15"/>
  <c r="Y183" i="15"/>
  <c r="Y175" i="15"/>
  <c r="Y167" i="15"/>
  <c r="Y144" i="15"/>
  <c r="Y136" i="15"/>
  <c r="Y128" i="15"/>
  <c r="Y120" i="15"/>
  <c r="Y112" i="15"/>
  <c r="Y104" i="15"/>
  <c r="Y96" i="15"/>
  <c r="Y88" i="15"/>
  <c r="Y80" i="15"/>
  <c r="Y72" i="15"/>
  <c r="Y64" i="15"/>
  <c r="Y151" i="15"/>
  <c r="Y155" i="15"/>
  <c r="Y283" i="15"/>
  <c r="Y469" i="15"/>
  <c r="Y10" i="15"/>
  <c r="Y607" i="15"/>
  <c r="Y603" i="15"/>
  <c r="Y668" i="15"/>
  <c r="Y664" i="15"/>
  <c r="Y660" i="15"/>
  <c r="Y656" i="15"/>
  <c r="Y652" i="15"/>
  <c r="Y648" i="15"/>
  <c r="Y645" i="15"/>
  <c r="Y642" i="15"/>
  <c r="Y638" i="15"/>
  <c r="Y634" i="15"/>
  <c r="Y631" i="15"/>
  <c r="Y627" i="15"/>
  <c r="Y623" i="15"/>
  <c r="Y620" i="15"/>
  <c r="Y616" i="15"/>
  <c r="Y612" i="15"/>
  <c r="Y220" i="15"/>
  <c r="Y210" i="15"/>
  <c r="X550" i="15"/>
  <c r="X554" i="15"/>
  <c r="X558" i="15"/>
  <c r="X562" i="15"/>
  <c r="X566" i="15"/>
  <c r="X570" i="15"/>
  <c r="X591" i="15"/>
  <c r="X599" i="15"/>
  <c r="X603" i="15"/>
  <c r="X607" i="15"/>
  <c r="X611" i="15"/>
  <c r="X615" i="15"/>
  <c r="X619" i="15"/>
  <c r="X150" i="15"/>
  <c r="X154" i="15"/>
  <c r="X208" i="15"/>
  <c r="X212" i="15"/>
  <c r="X216" i="15"/>
  <c r="X224" i="15"/>
  <c r="X228" i="15"/>
  <c r="X232" i="15"/>
  <c r="X236" i="15"/>
  <c r="X240" i="15"/>
  <c r="X244" i="15"/>
  <c r="X248" i="15"/>
  <c r="X252" i="15"/>
  <c r="X319" i="15"/>
  <c r="X323" i="15"/>
  <c r="X327" i="15"/>
  <c r="X331" i="15"/>
  <c r="X335" i="15"/>
  <c r="X339" i="15"/>
  <c r="X343" i="15"/>
  <c r="X347" i="15"/>
  <c r="X450" i="15"/>
  <c r="X458" i="15"/>
  <c r="X466" i="15"/>
  <c r="X474" i="15"/>
  <c r="X478" i="15"/>
  <c r="X482" i="15"/>
  <c r="X486" i="15"/>
  <c r="X490" i="15"/>
  <c r="X498" i="15"/>
  <c r="X506" i="15"/>
  <c r="X510" i="15"/>
  <c r="X514" i="15"/>
  <c r="Y278" i="15"/>
  <c r="X623" i="15"/>
  <c r="X627" i="15"/>
  <c r="X631" i="15"/>
  <c r="X635" i="15"/>
  <c r="X639" i="15"/>
  <c r="X643" i="15"/>
  <c r="X647" i="15"/>
  <c r="X651" i="15"/>
  <c r="X655" i="15"/>
  <c r="X659" i="15"/>
  <c r="X663" i="15"/>
  <c r="X667" i="15"/>
  <c r="X5" i="15"/>
  <c r="X158" i="15"/>
  <c r="X161" i="15"/>
  <c r="X276" i="15"/>
  <c r="X280" i="15"/>
  <c r="X284" i="15"/>
  <c r="X288" i="15"/>
  <c r="X292" i="15"/>
  <c r="X296" i="15"/>
  <c r="X300" i="15"/>
  <c r="X304" i="15"/>
  <c r="X308" i="15"/>
  <c r="X312" i="15"/>
  <c r="X351" i="15"/>
  <c r="X355" i="15"/>
  <c r="X359" i="15"/>
  <c r="X363" i="15"/>
  <c r="X367" i="15"/>
  <c r="X371" i="15"/>
  <c r="X375" i="15"/>
  <c r="X379" i="15"/>
  <c r="X383" i="15"/>
  <c r="X387" i="15"/>
  <c r="X391" i="15"/>
  <c r="X395" i="15"/>
  <c r="X399" i="15"/>
  <c r="X403" i="15"/>
  <c r="X407" i="15"/>
  <c r="X411" i="15"/>
  <c r="X415" i="15"/>
  <c r="X419" i="15"/>
  <c r="X423" i="15"/>
  <c r="X427" i="15"/>
  <c r="X431" i="15"/>
  <c r="X435" i="15"/>
  <c r="X439" i="15"/>
  <c r="X447" i="15"/>
  <c r="Y268" i="15"/>
  <c r="Y260" i="15"/>
  <c r="Y204" i="15"/>
  <c r="Y196" i="15"/>
  <c r="Y188" i="15"/>
  <c r="Y180" i="15"/>
  <c r="Y172" i="15"/>
  <c r="Y164" i="15"/>
  <c r="Y157" i="15"/>
  <c r="Y149" i="15"/>
  <c r="Y141" i="15"/>
  <c r="Y133" i="15"/>
  <c r="Y125" i="15"/>
  <c r="Y117" i="15"/>
  <c r="Y109" i="15"/>
  <c r="Y101" i="15"/>
  <c r="Y93" i="15"/>
  <c r="Y85" i="15"/>
  <c r="Y77" i="15"/>
  <c r="Y69" i="15"/>
  <c r="Y53" i="15"/>
  <c r="Y45" i="15"/>
  <c r="Y37" i="15"/>
  <c r="Y29" i="15"/>
  <c r="Y21" i="15"/>
  <c r="Y13" i="15"/>
  <c r="Y594" i="15"/>
  <c r="Y586" i="15"/>
  <c r="Y578" i="15"/>
  <c r="Y546" i="15"/>
  <c r="Y538" i="15"/>
  <c r="Y530" i="15"/>
  <c r="Y522" i="15"/>
  <c r="X697" i="15"/>
  <c r="X684" i="15"/>
  <c r="Y706" i="15"/>
  <c r="X613" i="15"/>
  <c r="X617" i="15"/>
  <c r="X144" i="15"/>
  <c r="X152" i="15"/>
  <c r="X156" i="15"/>
  <c r="X202" i="15"/>
  <c r="X210" i="15"/>
  <c r="X214" i="15"/>
  <c r="X218" i="15"/>
  <c r="X226" i="15"/>
  <c r="X230" i="15"/>
  <c r="X234" i="15"/>
  <c r="X238" i="15"/>
  <c r="X242" i="15"/>
  <c r="X246" i="15"/>
  <c r="X250" i="15"/>
  <c r="X254" i="15"/>
  <c r="X258" i="15"/>
  <c r="X262" i="15"/>
  <c r="X266" i="15"/>
  <c r="X270" i="15"/>
  <c r="X274" i="15"/>
  <c r="X317" i="15"/>
  <c r="X321" i="15"/>
  <c r="X325" i="15"/>
  <c r="X329" i="15"/>
  <c r="X333" i="15"/>
  <c r="X337" i="15"/>
  <c r="X341" i="15"/>
  <c r="X345" i="15"/>
  <c r="X448" i="15"/>
  <c r="X452" i="15"/>
  <c r="X456" i="15"/>
  <c r="X460" i="15"/>
  <c r="X464" i="15"/>
  <c r="X468" i="15"/>
  <c r="X472" i="15"/>
  <c r="X476" i="15"/>
  <c r="X480" i="15"/>
  <c r="X484" i="15"/>
  <c r="X488" i="15"/>
  <c r="X492" i="15"/>
  <c r="X496" i="15"/>
  <c r="X500" i="15"/>
  <c r="X504" i="15"/>
  <c r="X508" i="15"/>
  <c r="X512" i="15"/>
  <c r="X516" i="15"/>
  <c r="X520" i="15"/>
  <c r="Y521" i="15"/>
  <c r="Y700" i="15"/>
  <c r="Y715" i="15"/>
  <c r="Y692" i="15"/>
  <c r="Y515" i="15"/>
  <c r="Y499" i="15"/>
  <c r="Y491" i="15"/>
  <c r="Y467" i="15"/>
  <c r="Y459" i="15"/>
  <c r="Y451" i="15"/>
  <c r="Y443" i="15"/>
  <c r="Y275" i="15"/>
  <c r="Y267" i="15"/>
  <c r="Y259" i="15"/>
  <c r="Y203" i="15"/>
  <c r="Y195" i="15"/>
  <c r="Y187" i="15"/>
  <c r="Y179" i="15"/>
  <c r="Y171" i="15"/>
  <c r="Y148" i="15"/>
  <c r="Y140" i="15"/>
  <c r="Y132" i="15"/>
  <c r="Y124" i="15"/>
  <c r="Y116" i="15"/>
  <c r="Y108" i="15"/>
  <c r="Y100" i="15"/>
  <c r="Y92" i="15"/>
  <c r="Y84" i="15"/>
  <c r="Y76" i="15"/>
  <c r="Y68" i="15"/>
  <c r="Y60" i="15"/>
  <c r="Y52" i="15"/>
  <c r="Y44" i="15"/>
  <c r="Y36" i="15"/>
  <c r="Y28" i="15"/>
  <c r="Y20" i="15"/>
  <c r="Y12" i="15"/>
  <c r="Y4" i="15"/>
  <c r="Y673" i="15"/>
  <c r="Y593" i="15"/>
  <c r="Y585" i="15"/>
  <c r="Y577" i="15"/>
  <c r="Y545" i="15"/>
  <c r="Y537" i="15"/>
  <c r="Y529" i="15"/>
  <c r="X711" i="15"/>
  <c r="X707" i="15"/>
  <c r="X685" i="15"/>
  <c r="Y11" i="15"/>
  <c r="Y672" i="15"/>
  <c r="Y592" i="15"/>
  <c r="Y584" i="15"/>
  <c r="Y576" i="15"/>
  <c r="Y544" i="15"/>
  <c r="Y536" i="15"/>
  <c r="Y528" i="15"/>
  <c r="X686" i="15"/>
  <c r="X678" i="15"/>
  <c r="Y273" i="15"/>
  <c r="Y265" i="15"/>
  <c r="Y257" i="15"/>
  <c r="Y201" i="15"/>
  <c r="Y193" i="15"/>
  <c r="Y185" i="15"/>
  <c r="Y177" i="15"/>
  <c r="Y169" i="15"/>
  <c r="Y146" i="15"/>
  <c r="Y138" i="15"/>
  <c r="Y130" i="15"/>
  <c r="Y122" i="15"/>
  <c r="Y114" i="15"/>
  <c r="Y106" i="15"/>
  <c r="Y98" i="15"/>
  <c r="Y90" i="15"/>
  <c r="Y82" i="15"/>
  <c r="Y74" i="15"/>
  <c r="Y66" i="15"/>
  <c r="Y50" i="15"/>
  <c r="Y42" i="15"/>
  <c r="Y34" i="15"/>
  <c r="Y26" i="15"/>
  <c r="Y18" i="15"/>
  <c r="Y2" i="15"/>
  <c r="Y671" i="15"/>
  <c r="Y583" i="15"/>
  <c r="Y575" i="15"/>
  <c r="Y543" i="15"/>
  <c r="Y535" i="15"/>
  <c r="Y527" i="15"/>
  <c r="X712" i="15"/>
  <c r="X708" i="15"/>
  <c r="X703" i="15"/>
  <c r="X699" i="15"/>
  <c r="X693" i="15"/>
  <c r="X687" i="15"/>
  <c r="X679" i="15"/>
  <c r="Y49" i="15"/>
  <c r="Y41" i="15"/>
  <c r="Y33" i="15"/>
  <c r="Y25" i="15"/>
  <c r="Y17" i="15"/>
  <c r="Y9" i="15"/>
  <c r="Y670" i="15"/>
  <c r="Y598" i="15"/>
  <c r="Y582" i="15"/>
  <c r="Y574" i="15"/>
  <c r="Y542" i="15"/>
  <c r="Y534" i="15"/>
  <c r="Y526" i="15"/>
  <c r="X714" i="15"/>
  <c r="X688" i="15"/>
  <c r="X680" i="15"/>
  <c r="X672" i="15"/>
  <c r="Y56" i="15"/>
  <c r="Y48" i="15"/>
  <c r="Y40" i="15"/>
  <c r="Y32" i="15"/>
  <c r="Y24" i="15"/>
  <c r="Y16" i="15"/>
  <c r="Y8" i="15"/>
  <c r="Y677" i="15"/>
  <c r="Y669" i="15"/>
  <c r="Y597" i="15"/>
  <c r="Y581" i="15"/>
  <c r="Y573" i="15"/>
  <c r="Y541" i="15"/>
  <c r="Y533" i="15"/>
  <c r="Y525" i="15"/>
  <c r="X709" i="15"/>
  <c r="X704" i="15"/>
  <c r="X694" i="15"/>
  <c r="X689" i="15"/>
  <c r="X681" i="15"/>
  <c r="Y703" i="15"/>
  <c r="Y518" i="15"/>
  <c r="Y502" i="15"/>
  <c r="Y494" i="15"/>
  <c r="Y470" i="15"/>
  <c r="Y462" i="15"/>
  <c r="Y454" i="15"/>
  <c r="Y446" i="15"/>
  <c r="Y270" i="15"/>
  <c r="Y262" i="15"/>
  <c r="Y254" i="15"/>
  <c r="Y206" i="15"/>
  <c r="Y198" i="15"/>
  <c r="Y190" i="15"/>
  <c r="Y182" i="15"/>
  <c r="Y174" i="15"/>
  <c r="Y166" i="15"/>
  <c r="Y143" i="15"/>
  <c r="Y135" i="15"/>
  <c r="Y127" i="15"/>
  <c r="Y119" i="15"/>
  <c r="Y111" i="15"/>
  <c r="Y103" i="15"/>
  <c r="Y95" i="15"/>
  <c r="Y87" i="15"/>
  <c r="Y79" i="15"/>
  <c r="Y71" i="15"/>
  <c r="Y63" i="15"/>
  <c r="Y55" i="15"/>
  <c r="Y47" i="15"/>
  <c r="Y39" i="15"/>
  <c r="Y31" i="15"/>
  <c r="Y23" i="15"/>
  <c r="Y15" i="15"/>
  <c r="Y676" i="15"/>
  <c r="Y596" i="15"/>
  <c r="Y580" i="15"/>
  <c r="Y548" i="15"/>
  <c r="Y540" i="15"/>
  <c r="Y532" i="15"/>
  <c r="Y524" i="15"/>
  <c r="X705" i="15"/>
  <c r="X682" i="15"/>
  <c r="X674" i="15"/>
  <c r="Y712" i="15"/>
  <c r="X455" i="15"/>
  <c r="X463" i="15"/>
  <c r="X471" i="15"/>
  <c r="X475" i="15"/>
  <c r="X479" i="15"/>
  <c r="X483" i="15"/>
  <c r="X487" i="15"/>
  <c r="X495" i="15"/>
  <c r="X503" i="15"/>
  <c r="X507" i="15"/>
  <c r="X511" i="15"/>
  <c r="X519" i="15"/>
  <c r="Y702" i="15"/>
  <c r="Y694" i="15"/>
  <c r="Y517" i="15"/>
  <c r="Y501" i="15"/>
  <c r="Y493" i="15"/>
  <c r="Y461" i="15"/>
  <c r="Y453" i="15"/>
  <c r="Y445" i="15"/>
  <c r="Y269" i="15"/>
  <c r="Y261" i="15"/>
  <c r="Y253" i="15"/>
  <c r="Y205" i="15"/>
  <c r="Y197" i="15"/>
  <c r="Y189" i="15"/>
  <c r="Y181" i="15"/>
  <c r="Y173" i="15"/>
  <c r="Y165" i="15"/>
  <c r="Y142" i="15"/>
  <c r="Y134" i="15"/>
  <c r="Y126" i="15"/>
  <c r="Y118" i="15"/>
  <c r="Y110" i="15"/>
  <c r="Y102" i="15"/>
  <c r="Y94" i="15"/>
  <c r="Y86" i="15"/>
  <c r="Y78" i="15"/>
  <c r="Y70" i="15"/>
  <c r="Y54" i="15"/>
  <c r="Y46" i="15"/>
  <c r="Y38" i="15"/>
  <c r="Y30" i="15"/>
  <c r="Y22" i="15"/>
  <c r="Y14" i="15"/>
  <c r="Y6" i="15"/>
  <c r="Y675" i="15"/>
  <c r="Y595" i="15"/>
  <c r="Y579" i="15"/>
  <c r="Y547" i="15"/>
  <c r="Y539" i="15"/>
  <c r="Y531" i="15"/>
  <c r="Y523" i="15"/>
  <c r="X710" i="15"/>
  <c r="X706" i="15"/>
  <c r="X701" i="15"/>
  <c r="X695" i="15"/>
  <c r="X690" i="15"/>
  <c r="X683" i="15"/>
  <c r="X675" i="15"/>
  <c r="X702" i="15"/>
  <c r="X698" i="15"/>
  <c r="X692" i="15"/>
  <c r="X677" i="15"/>
  <c r="AE22" i="21"/>
  <c r="AO33" i="21"/>
  <c r="AO37" i="21"/>
  <c r="AF33" i="21"/>
  <c r="AE23" i="21"/>
  <c r="AD36" i="21"/>
  <c r="AF25" i="21"/>
  <c r="AF29" i="21"/>
  <c r="Z2" i="15"/>
  <c r="AA2" i="15"/>
  <c r="AB2" i="15"/>
  <c r="AN4" i="21"/>
  <c r="AC8" i="21"/>
  <c r="AC1" i="21"/>
  <c r="AC9" i="21"/>
  <c r="AD1" i="21"/>
  <c r="AA40" i="28" l="1"/>
  <c r="AA32" i="28"/>
  <c r="AA64" i="28"/>
  <c r="AA48" i="28"/>
  <c r="AA24" i="28"/>
  <c r="AA56" i="2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<sst xmlns="http://schemas.openxmlformats.org/spreadsheetml/2006/main" count="66890" uniqueCount="12551">
  <si>
    <t>An</t>
  </si>
  <si>
    <t>Anchorage</t>
  </si>
  <si>
    <t>Br</t>
  </si>
  <si>
    <t>AL</t>
  </si>
  <si>
    <t>Birmingham</t>
  </si>
  <si>
    <t>Mb</t>
  </si>
  <si>
    <t>Mobile</t>
  </si>
  <si>
    <t>Mt</t>
  </si>
  <si>
    <t>Montgomrey</t>
  </si>
  <si>
    <t>LR</t>
  </si>
  <si>
    <t>AR</t>
  </si>
  <si>
    <t>Little Rock</t>
  </si>
  <si>
    <t>AZ3</t>
  </si>
  <si>
    <t>AZ</t>
  </si>
  <si>
    <t>Flagstaff</t>
  </si>
  <si>
    <t>Ph</t>
  </si>
  <si>
    <t>Phoenix</t>
  </si>
  <si>
    <t>Tu</t>
  </si>
  <si>
    <t>Tuscon</t>
  </si>
  <si>
    <t>Bk</t>
  </si>
  <si>
    <t>CA</t>
  </si>
  <si>
    <t>Bakersfield</t>
  </si>
  <si>
    <t>Fr</t>
  </si>
  <si>
    <t>Fresno</t>
  </si>
  <si>
    <t>LA</t>
  </si>
  <si>
    <t>Los Angeles</t>
  </si>
  <si>
    <t>Mo</t>
  </si>
  <si>
    <t>Modesto</t>
  </si>
  <si>
    <t>RSB</t>
  </si>
  <si>
    <t>Sa</t>
  </si>
  <si>
    <t>Sacramento</t>
  </si>
  <si>
    <t>SD</t>
  </si>
  <si>
    <t>San Diego</t>
  </si>
  <si>
    <t>SF</t>
  </si>
  <si>
    <t>San Francisco</t>
  </si>
  <si>
    <t>SJ</t>
  </si>
  <si>
    <t>San Jose</t>
  </si>
  <si>
    <t>CS</t>
  </si>
  <si>
    <t>CO</t>
  </si>
  <si>
    <t>Colorado Springs</t>
  </si>
  <si>
    <t>Dn</t>
  </si>
  <si>
    <t>Denver</t>
  </si>
  <si>
    <t>Hr</t>
  </si>
  <si>
    <t>CT</t>
  </si>
  <si>
    <t>Hartford</t>
  </si>
  <si>
    <t>NH</t>
  </si>
  <si>
    <t>New Haven</t>
  </si>
  <si>
    <t>Bridgeport</t>
  </si>
  <si>
    <t>DC</t>
  </si>
  <si>
    <t>WashingtonDC</t>
  </si>
  <si>
    <t>Wl</t>
  </si>
  <si>
    <t>DE</t>
  </si>
  <si>
    <t>Wilmington</t>
  </si>
  <si>
    <t>Jc</t>
  </si>
  <si>
    <t>FL</t>
  </si>
  <si>
    <t>Jacksonville</t>
  </si>
  <si>
    <t>Mm</t>
  </si>
  <si>
    <t>Miami</t>
  </si>
  <si>
    <t>Or</t>
  </si>
  <si>
    <t>Orlando</t>
  </si>
  <si>
    <t>Pn</t>
  </si>
  <si>
    <t>Pensacola</t>
  </si>
  <si>
    <t>Tm</t>
  </si>
  <si>
    <t>Tampa</t>
  </si>
  <si>
    <t>WPB</t>
  </si>
  <si>
    <t>West Palm Beach</t>
  </si>
  <si>
    <t>Tl</t>
  </si>
  <si>
    <t>Tallahassee</t>
  </si>
  <si>
    <t>At</t>
  </si>
  <si>
    <t>GA</t>
  </si>
  <si>
    <t>Atlanta</t>
  </si>
  <si>
    <t>Ag</t>
  </si>
  <si>
    <t>Augusta</t>
  </si>
  <si>
    <t>GA1</t>
  </si>
  <si>
    <t>Macon</t>
  </si>
  <si>
    <t>CGA</t>
  </si>
  <si>
    <t>ColumbusGA</t>
  </si>
  <si>
    <t>Sv</t>
  </si>
  <si>
    <t>Savannah</t>
  </si>
  <si>
    <t>DM</t>
  </si>
  <si>
    <t>Quad Cities</t>
  </si>
  <si>
    <t>Des Moines</t>
  </si>
  <si>
    <t>IA1</t>
  </si>
  <si>
    <t>Mason City</t>
  </si>
  <si>
    <t>IA2</t>
  </si>
  <si>
    <t>Sioux City</t>
  </si>
  <si>
    <t>Bs</t>
  </si>
  <si>
    <t>ID</t>
  </si>
  <si>
    <t>Boise</t>
  </si>
  <si>
    <t>ID2</t>
  </si>
  <si>
    <t>Idaho Falls</t>
  </si>
  <si>
    <t>Ch</t>
  </si>
  <si>
    <t>IL</t>
  </si>
  <si>
    <t>Chicago</t>
  </si>
  <si>
    <t>Ro</t>
  </si>
  <si>
    <t>Rockford</t>
  </si>
  <si>
    <t>Pe</t>
  </si>
  <si>
    <t>Peoria</t>
  </si>
  <si>
    <t>IL1</t>
  </si>
  <si>
    <t>Springfield</t>
  </si>
  <si>
    <t>Ev</t>
  </si>
  <si>
    <t>IN</t>
  </si>
  <si>
    <t>Fort Wayne</t>
  </si>
  <si>
    <t>In</t>
  </si>
  <si>
    <t>Indianapolis</t>
  </si>
  <si>
    <t>SB</t>
  </si>
  <si>
    <t>South Bend</t>
  </si>
  <si>
    <t>Evansville</t>
  </si>
  <si>
    <t>IN1</t>
  </si>
  <si>
    <t>Gary</t>
  </si>
  <si>
    <t>IN2</t>
  </si>
  <si>
    <t>Terre Haute</t>
  </si>
  <si>
    <t>Wi</t>
  </si>
  <si>
    <t>Wichita</t>
  </si>
  <si>
    <t>Lx</t>
  </si>
  <si>
    <t>KY</t>
  </si>
  <si>
    <t xml:space="preserve">Lexington </t>
  </si>
  <si>
    <t>Louisville</t>
  </si>
  <si>
    <t>BR</t>
  </si>
  <si>
    <t>Baton Rouge</t>
  </si>
  <si>
    <t>NO</t>
  </si>
  <si>
    <t>New Orleans</t>
  </si>
  <si>
    <t>Sh</t>
  </si>
  <si>
    <t>Shreveport</t>
  </si>
  <si>
    <t>Sp</t>
  </si>
  <si>
    <t>MA</t>
  </si>
  <si>
    <t>Bo</t>
  </si>
  <si>
    <t>Boston</t>
  </si>
  <si>
    <t>Wr</t>
  </si>
  <si>
    <t>Worcester</t>
  </si>
  <si>
    <t>Ba</t>
  </si>
  <si>
    <t>MD</t>
  </si>
  <si>
    <t>Baltimore</t>
  </si>
  <si>
    <t>Bn</t>
  </si>
  <si>
    <t>ME</t>
  </si>
  <si>
    <t>Bangor</t>
  </si>
  <si>
    <t>PME</t>
  </si>
  <si>
    <t>PortlandME</t>
  </si>
  <si>
    <t>AA</t>
  </si>
  <si>
    <t>MI</t>
  </si>
  <si>
    <t>Ann Arbor</t>
  </si>
  <si>
    <t>Dt</t>
  </si>
  <si>
    <t>Detroit</t>
  </si>
  <si>
    <t>Fl</t>
  </si>
  <si>
    <t>Flint</t>
  </si>
  <si>
    <t>GR</t>
  </si>
  <si>
    <t>Grand Rapids</t>
  </si>
  <si>
    <t>Ln</t>
  </si>
  <si>
    <t>Lansing</t>
  </si>
  <si>
    <t>Mn</t>
  </si>
  <si>
    <t>MN</t>
  </si>
  <si>
    <t>Minneapolis</t>
  </si>
  <si>
    <t>Du</t>
  </si>
  <si>
    <t>Duluth</t>
  </si>
  <si>
    <t>MN1</t>
  </si>
  <si>
    <t>MN2</t>
  </si>
  <si>
    <t>Chisholm</t>
  </si>
  <si>
    <t>KC</t>
  </si>
  <si>
    <t>MO</t>
  </si>
  <si>
    <t>Kansas City</t>
  </si>
  <si>
    <t>SMO</t>
  </si>
  <si>
    <t>SpringfieldMO</t>
  </si>
  <si>
    <t>SL</t>
  </si>
  <si>
    <t>St. Louis</t>
  </si>
  <si>
    <t>MO1</t>
  </si>
  <si>
    <t>Bl</t>
  </si>
  <si>
    <t>MT</t>
  </si>
  <si>
    <t>Billings</t>
  </si>
  <si>
    <t>GF</t>
  </si>
  <si>
    <t>Missoula</t>
  </si>
  <si>
    <t>Ms</t>
  </si>
  <si>
    <t>Great Falls</t>
  </si>
  <si>
    <t>Brockway</t>
  </si>
  <si>
    <t>As</t>
  </si>
  <si>
    <t>NC</t>
  </si>
  <si>
    <t>Asheville</t>
  </si>
  <si>
    <t>Ct</t>
  </si>
  <si>
    <t>Charlotte</t>
  </si>
  <si>
    <t>Fy</t>
  </si>
  <si>
    <t>Fayetteville</t>
  </si>
  <si>
    <t>Rl</t>
  </si>
  <si>
    <t>Raleigh</t>
  </si>
  <si>
    <t>Dr</t>
  </si>
  <si>
    <t>Durham</t>
  </si>
  <si>
    <t>Gr</t>
  </si>
  <si>
    <t>Bismarck</t>
  </si>
  <si>
    <t>Fargo</t>
  </si>
  <si>
    <t>Mi</t>
  </si>
  <si>
    <t>Minot</t>
  </si>
  <si>
    <t>Lincoln</t>
  </si>
  <si>
    <t>Om</t>
  </si>
  <si>
    <t>Omaha</t>
  </si>
  <si>
    <t>NE1</t>
  </si>
  <si>
    <t>Norfolk</t>
  </si>
  <si>
    <t>NE2</t>
  </si>
  <si>
    <t>North Platte</t>
  </si>
  <si>
    <t>NE3</t>
  </si>
  <si>
    <t>Scotts Bluff</t>
  </si>
  <si>
    <t>Manchester</t>
  </si>
  <si>
    <t>Tr</t>
  </si>
  <si>
    <t>NJ</t>
  </si>
  <si>
    <t>Trenton</t>
  </si>
  <si>
    <t>Aq</t>
  </si>
  <si>
    <t>NM</t>
  </si>
  <si>
    <t>Albuquerque</t>
  </si>
  <si>
    <t>NM1</t>
  </si>
  <si>
    <t>Santa Fe</t>
  </si>
  <si>
    <t>Jk</t>
  </si>
  <si>
    <t>NS</t>
  </si>
  <si>
    <t>Jackson</t>
  </si>
  <si>
    <t>LV</t>
  </si>
  <si>
    <t>NV</t>
  </si>
  <si>
    <t>Las Vegas</t>
  </si>
  <si>
    <t>Rn</t>
  </si>
  <si>
    <t>Reno</t>
  </si>
  <si>
    <t>Al</t>
  </si>
  <si>
    <t>NY</t>
  </si>
  <si>
    <t>Albany</t>
  </si>
  <si>
    <t>Buffalo</t>
  </si>
  <si>
    <t>Rc</t>
  </si>
  <si>
    <t>Rochester</t>
  </si>
  <si>
    <t>Sy</t>
  </si>
  <si>
    <t xml:space="preserve">Syracuse </t>
  </si>
  <si>
    <t>Binghamton</t>
  </si>
  <si>
    <t>Ak</t>
  </si>
  <si>
    <t>OH</t>
  </si>
  <si>
    <t>Akron</t>
  </si>
  <si>
    <t>Cn</t>
  </si>
  <si>
    <t>Canton</t>
  </si>
  <si>
    <t>Ci</t>
  </si>
  <si>
    <t>Cincinnati</t>
  </si>
  <si>
    <t>Cl</t>
  </si>
  <si>
    <t>Cleveland</t>
  </si>
  <si>
    <t>COH</t>
  </si>
  <si>
    <t>Columbus</t>
  </si>
  <si>
    <t>Dy</t>
  </si>
  <si>
    <t>Dayton</t>
  </si>
  <si>
    <t>Toledo</t>
  </si>
  <si>
    <t>YW</t>
  </si>
  <si>
    <t>LE</t>
  </si>
  <si>
    <t>OK</t>
  </si>
  <si>
    <t>Tulsa</t>
  </si>
  <si>
    <t>OC</t>
  </si>
  <si>
    <t>Oklahoma City</t>
  </si>
  <si>
    <t>PV</t>
  </si>
  <si>
    <t>OR</t>
  </si>
  <si>
    <t>OR1</t>
  </si>
  <si>
    <t>Eugene</t>
  </si>
  <si>
    <t>ABE</t>
  </si>
  <si>
    <t>PA</t>
  </si>
  <si>
    <t>Er</t>
  </si>
  <si>
    <t>Erie</t>
  </si>
  <si>
    <t>Pittsburgh</t>
  </si>
  <si>
    <t>SWB</t>
  </si>
  <si>
    <t>Harrisburg</t>
  </si>
  <si>
    <t>SCW</t>
  </si>
  <si>
    <t>Pr</t>
  </si>
  <si>
    <t>RI</t>
  </si>
  <si>
    <t>Providence</t>
  </si>
  <si>
    <t>CSC</t>
  </si>
  <si>
    <t>SC</t>
  </si>
  <si>
    <t>Charleston</t>
  </si>
  <si>
    <t>Gv</t>
  </si>
  <si>
    <t>Greenville</t>
  </si>
  <si>
    <t>Columbia</t>
  </si>
  <si>
    <t>Ab</t>
  </si>
  <si>
    <t>Aberdeen</t>
  </si>
  <si>
    <t>Sioux Falls</t>
  </si>
  <si>
    <t>RC</t>
  </si>
  <si>
    <t>Rapid City</t>
  </si>
  <si>
    <t>SD1</t>
  </si>
  <si>
    <t>Lemmon</t>
  </si>
  <si>
    <t>SD2</t>
  </si>
  <si>
    <t>Redfield</t>
  </si>
  <si>
    <t>Cg</t>
  </si>
  <si>
    <t>TN</t>
  </si>
  <si>
    <t>Chattanooga</t>
  </si>
  <si>
    <t>Kn</t>
  </si>
  <si>
    <t>Knoxville</t>
  </si>
  <si>
    <t>Me</t>
  </si>
  <si>
    <t>Memphis</t>
  </si>
  <si>
    <t>Nv</t>
  </si>
  <si>
    <t>SA</t>
  </si>
  <si>
    <t>TX</t>
  </si>
  <si>
    <t>San Antonio</t>
  </si>
  <si>
    <t>EP</t>
  </si>
  <si>
    <t>El Paso</t>
  </si>
  <si>
    <t>Au</t>
  </si>
  <si>
    <t>Austin</t>
  </si>
  <si>
    <t>CC</t>
  </si>
  <si>
    <t>Corpus Christi</t>
  </si>
  <si>
    <t>DFW</t>
  </si>
  <si>
    <t>Ho</t>
  </si>
  <si>
    <t>Houston</t>
  </si>
  <si>
    <t>TX1</t>
  </si>
  <si>
    <t>TX2</t>
  </si>
  <si>
    <t>Lubbock</t>
  </si>
  <si>
    <t>TX3</t>
  </si>
  <si>
    <t>Odessa</t>
  </si>
  <si>
    <t>UT</t>
  </si>
  <si>
    <t>Salt Lake City</t>
  </si>
  <si>
    <t>Og</t>
  </si>
  <si>
    <t>Ogden</t>
  </si>
  <si>
    <t>PO</t>
  </si>
  <si>
    <t>Nr</t>
  </si>
  <si>
    <t>VA</t>
  </si>
  <si>
    <t>Richmond</t>
  </si>
  <si>
    <t>Roanoke</t>
  </si>
  <si>
    <t>VT</t>
  </si>
  <si>
    <t>Burlington</t>
  </si>
  <si>
    <t>Ru</t>
  </si>
  <si>
    <t>Rutland</t>
  </si>
  <si>
    <t>Se</t>
  </si>
  <si>
    <t>WA</t>
  </si>
  <si>
    <t>Seattle</t>
  </si>
  <si>
    <t>Sk</t>
  </si>
  <si>
    <t>Spokane</t>
  </si>
  <si>
    <t>WA1</t>
  </si>
  <si>
    <t>Md</t>
  </si>
  <si>
    <t>WI</t>
  </si>
  <si>
    <t>Madison</t>
  </si>
  <si>
    <t>Ml</t>
  </si>
  <si>
    <t>Milwaukee</t>
  </si>
  <si>
    <t>CWV</t>
  </si>
  <si>
    <t>WV</t>
  </si>
  <si>
    <t>CharlestonWV</t>
  </si>
  <si>
    <t>HA</t>
  </si>
  <si>
    <t>NYC</t>
  </si>
  <si>
    <t>New York City</t>
  </si>
  <si>
    <t>Ithica</t>
  </si>
  <si>
    <t>DASS</t>
  </si>
  <si>
    <t>White Oak</t>
  </si>
  <si>
    <t>Newnan</t>
  </si>
  <si>
    <t>Americus</t>
  </si>
  <si>
    <t>Winnfield</t>
  </si>
  <si>
    <t>657x</t>
  </si>
  <si>
    <t>MS</t>
  </si>
  <si>
    <t>Kiln</t>
  </si>
  <si>
    <t>Phil</t>
  </si>
  <si>
    <t>Philadelphia</t>
  </si>
  <si>
    <t>nonDASS</t>
  </si>
  <si>
    <t>Chatanooga</t>
  </si>
  <si>
    <t>Gainesboro</t>
  </si>
  <si>
    <t>Statesville</t>
  </si>
  <si>
    <t>Shelbyville</t>
  </si>
  <si>
    <t>Waverly</t>
  </si>
  <si>
    <t>Colinwood</t>
  </si>
  <si>
    <t>Dyersburg</t>
  </si>
  <si>
    <t>Dyer</t>
  </si>
  <si>
    <t>507A</t>
  </si>
  <si>
    <t>Arp</t>
  </si>
  <si>
    <t>509A</t>
  </si>
  <si>
    <t>Bolivar</t>
  </si>
  <si>
    <t>515A</t>
  </si>
  <si>
    <t>Nashville</t>
  </si>
  <si>
    <t>Brownsville</t>
  </si>
  <si>
    <t>Denison</t>
  </si>
  <si>
    <t>Denton</t>
  </si>
  <si>
    <t>McAllenn</t>
  </si>
  <si>
    <t>Waco</t>
  </si>
  <si>
    <t>OR013</t>
  </si>
  <si>
    <t>Burns</t>
  </si>
  <si>
    <t>OR011</t>
  </si>
  <si>
    <t>Jordan Valley</t>
  </si>
  <si>
    <t>OR002</t>
  </si>
  <si>
    <t>OR006</t>
  </si>
  <si>
    <t>Junction City</t>
  </si>
  <si>
    <t>Marshall</t>
  </si>
  <si>
    <t>Belk</t>
  </si>
  <si>
    <t>856C</t>
  </si>
  <si>
    <t>Huntsville</t>
  </si>
  <si>
    <t>Warrenton</t>
  </si>
  <si>
    <t>Hondo</t>
  </si>
  <si>
    <t>Encinal</t>
  </si>
  <si>
    <t>Laredo</t>
  </si>
  <si>
    <t>OR015</t>
  </si>
  <si>
    <t>Pendleton</t>
  </si>
  <si>
    <t>Labov 66</t>
  </si>
  <si>
    <t>Maryville</t>
  </si>
  <si>
    <t>Sweetwater</t>
  </si>
  <si>
    <t>Stewart</t>
  </si>
  <si>
    <t>Elbridge</t>
  </si>
  <si>
    <t>Bay</t>
  </si>
  <si>
    <t>El Dorado</t>
  </si>
  <si>
    <t>Rome</t>
  </si>
  <si>
    <t>Oneonta</t>
  </si>
  <si>
    <t>Shady Grove</t>
  </si>
  <si>
    <t>Gantt</t>
  </si>
  <si>
    <t>Damascus</t>
  </si>
  <si>
    <t>Stockton</t>
  </si>
  <si>
    <t>Drew</t>
  </si>
  <si>
    <t>Lorman</t>
  </si>
  <si>
    <t>Hawthorne</t>
  </si>
  <si>
    <t>Waxahachie</t>
  </si>
  <si>
    <t>Beaumont</t>
  </si>
  <si>
    <t>White</t>
  </si>
  <si>
    <t>New</t>
  </si>
  <si>
    <t>Junction</t>
  </si>
  <si>
    <t>City</t>
  </si>
  <si>
    <t>Corpus</t>
  </si>
  <si>
    <t>El</t>
  </si>
  <si>
    <t>Shady</t>
  </si>
  <si>
    <t>Little</t>
  </si>
  <si>
    <t>San</t>
  </si>
  <si>
    <t>Colorado</t>
  </si>
  <si>
    <t>West</t>
  </si>
  <si>
    <t>Beach</t>
  </si>
  <si>
    <t>Des</t>
  </si>
  <si>
    <t>Mason</t>
  </si>
  <si>
    <t>Idaho</t>
  </si>
  <si>
    <t>Fort</t>
  </si>
  <si>
    <t>South</t>
  </si>
  <si>
    <t>Lexington</t>
  </si>
  <si>
    <t>Baton</t>
  </si>
  <si>
    <t>Ann</t>
  </si>
  <si>
    <t>Grand</t>
  </si>
  <si>
    <t>Kansas</t>
  </si>
  <si>
    <t>Scotts</t>
  </si>
  <si>
    <t>Las</t>
  </si>
  <si>
    <t>Syracuse</t>
  </si>
  <si>
    <t>Oklahoma</t>
  </si>
  <si>
    <t>Lake</t>
  </si>
  <si>
    <t>r</t>
  </si>
  <si>
    <t>d</t>
  </si>
  <si>
    <t>s</t>
  </si>
  <si>
    <t>Toronto</t>
  </si>
  <si>
    <t>N Truro</t>
  </si>
  <si>
    <t>Belmont</t>
  </si>
  <si>
    <t>Haverhill</t>
  </si>
  <si>
    <t>Uxbridge</t>
  </si>
  <si>
    <t>Greenwich</t>
  </si>
  <si>
    <t>Meriden</t>
  </si>
  <si>
    <t>Manhattan</t>
  </si>
  <si>
    <t>Lino Lakes</t>
  </si>
  <si>
    <t>Burgettstown</t>
  </si>
  <si>
    <t>Mentor</t>
  </si>
  <si>
    <t>Euclid</t>
  </si>
  <si>
    <t>Brunswick</t>
  </si>
  <si>
    <t>Fiindlay</t>
  </si>
  <si>
    <t>Kalida</t>
  </si>
  <si>
    <t>Benton Ridge</t>
  </si>
  <si>
    <t>Jenera</t>
  </si>
  <si>
    <t>Cheviot</t>
  </si>
  <si>
    <t>Riipley</t>
  </si>
  <si>
    <t>Long Bottom</t>
  </si>
  <si>
    <t>Ironton</t>
  </si>
  <si>
    <t>Vernon</t>
  </si>
  <si>
    <t>Fredericktown</t>
  </si>
  <si>
    <t>Bladensburg</t>
  </si>
  <si>
    <t>Tylerton</t>
  </si>
  <si>
    <t>Suffolk</t>
  </si>
  <si>
    <t>Bertrand</t>
  </si>
  <si>
    <t>Irvington</t>
  </si>
  <si>
    <t>Hanover</t>
  </si>
  <si>
    <t>Cross</t>
  </si>
  <si>
    <t>Moultriie</t>
  </si>
  <si>
    <t>Montgomery</t>
  </si>
  <si>
    <t>Gaitlinburg</t>
  </si>
  <si>
    <t>Robbinisville</t>
  </si>
  <si>
    <t>Goldston</t>
  </si>
  <si>
    <t>Hurdle Mills</t>
  </si>
  <si>
    <t>Leasburg</t>
  </si>
  <si>
    <t>Sladesville</t>
  </si>
  <si>
    <t>Engelhard</t>
  </si>
  <si>
    <t>Swan Quarter</t>
  </si>
  <si>
    <t>Ocracoke</t>
  </si>
  <si>
    <t>White County</t>
  </si>
  <si>
    <t>Yale</t>
  </si>
  <si>
    <t>Americana</t>
  </si>
  <si>
    <t>Barksdale</t>
  </si>
  <si>
    <t>Oglesby</t>
  </si>
  <si>
    <t>Chappel Hill</t>
  </si>
  <si>
    <t>Independence</t>
  </si>
  <si>
    <t>Canyon</t>
  </si>
  <si>
    <t>Gilmer</t>
  </si>
  <si>
    <t>Brazos</t>
  </si>
  <si>
    <t>Wise County</t>
  </si>
  <si>
    <t>Henderson</t>
  </si>
  <si>
    <t>Tyler</t>
  </si>
  <si>
    <t>Clifton</t>
  </si>
  <si>
    <t>Dallas</t>
  </si>
  <si>
    <t>Garland</t>
  </si>
  <si>
    <t>Troup</t>
  </si>
  <si>
    <t>Honey Grove</t>
  </si>
  <si>
    <t>Dumas</t>
  </si>
  <si>
    <t>Elkhart</t>
  </si>
  <si>
    <t>Grand Prarie</t>
  </si>
  <si>
    <t>Silsbee</t>
  </si>
  <si>
    <t>Snyder</t>
  </si>
  <si>
    <t>Royse City</t>
  </si>
  <si>
    <t>Perryton</t>
  </si>
  <si>
    <t>Richardson</t>
  </si>
  <si>
    <t>Plano</t>
  </si>
  <si>
    <t>Carrollton</t>
  </si>
  <si>
    <t>DeSoto</t>
  </si>
  <si>
    <t>Leander</t>
  </si>
  <si>
    <t>Cherokee Sound</t>
  </si>
  <si>
    <t>Cherokee</t>
  </si>
  <si>
    <t>New Orleans1</t>
  </si>
  <si>
    <t>Philadelphia1</t>
  </si>
  <si>
    <t>Macon1</t>
  </si>
  <si>
    <t>Dayton1</t>
  </si>
  <si>
    <t>Springfield1</t>
  </si>
  <si>
    <t>Philadelphia2</t>
  </si>
  <si>
    <t>Memphis1</t>
  </si>
  <si>
    <t>Nashville1</t>
  </si>
  <si>
    <t>Brownsville1</t>
  </si>
  <si>
    <t>Austin1</t>
  </si>
  <si>
    <t>Jacksonville1</t>
  </si>
  <si>
    <t>Madison1</t>
  </si>
  <si>
    <t>Ocracoke1</t>
  </si>
  <si>
    <t>Huntsville1</t>
  </si>
  <si>
    <t>Corpus Christi1</t>
  </si>
  <si>
    <t>Dayton2</t>
  </si>
  <si>
    <t>Montgomery1</t>
  </si>
  <si>
    <t>Robbinisville1</t>
  </si>
  <si>
    <t>Raleigh1</t>
  </si>
  <si>
    <t>Swan Quarter1</t>
  </si>
  <si>
    <t>Ocracoke2</t>
  </si>
  <si>
    <t>New Orleans2</t>
  </si>
  <si>
    <t>Yale1</t>
  </si>
  <si>
    <t>Houston1</t>
  </si>
  <si>
    <t>Houston2</t>
  </si>
  <si>
    <t>Wilmington1</t>
  </si>
  <si>
    <t>Springfield2</t>
  </si>
  <si>
    <t>Raleigh2</t>
  </si>
  <si>
    <t>Norfolk1</t>
  </si>
  <si>
    <t>Columbus1</t>
  </si>
  <si>
    <t>El Paso1</t>
  </si>
  <si>
    <t>Houston3</t>
  </si>
  <si>
    <t>Montgomery2</t>
  </si>
  <si>
    <t>Raleigh3</t>
  </si>
  <si>
    <t>Yale2</t>
  </si>
  <si>
    <t>Kilgore1</t>
  </si>
  <si>
    <t>Kilgore2</t>
  </si>
  <si>
    <t>York</t>
  </si>
  <si>
    <t>N</t>
  </si>
  <si>
    <t>Benton</t>
  </si>
  <si>
    <t>Harkers Island</t>
  </si>
  <si>
    <t>RomaLos Saenz</t>
  </si>
  <si>
    <t>St Johns</t>
  </si>
  <si>
    <t>HuntingtonAshland</t>
  </si>
  <si>
    <t>ProvoOrem</t>
  </si>
  <si>
    <t>Dallas FtWorth</t>
  </si>
  <si>
    <t>AmarilloLubbock</t>
  </si>
  <si>
    <t>AtownBthlm Easton</t>
  </si>
  <si>
    <t>Youngstown Warren</t>
  </si>
  <si>
    <t>Lorain Elyria</t>
  </si>
  <si>
    <t>Greensboro WS</t>
  </si>
  <si>
    <t>Riverside SanBrndino</t>
  </si>
  <si>
    <t>FtLauderdale</t>
  </si>
  <si>
    <t>St James</t>
  </si>
  <si>
    <t>RomaLos</t>
  </si>
  <si>
    <t>St</t>
  </si>
  <si>
    <t>Greensboro</t>
  </si>
  <si>
    <t>Easton</t>
  </si>
  <si>
    <t>St Joseph</t>
  </si>
  <si>
    <t>St Louis</t>
  </si>
  <si>
    <t>Portland Vancouver</t>
  </si>
  <si>
    <t>SCollegeWilliamsprt</t>
  </si>
  <si>
    <t>ScrantWilkesBarre</t>
  </si>
  <si>
    <t>Inez</t>
  </si>
  <si>
    <t>nineteenseventy</t>
  </si>
  <si>
    <t>Labov 13</t>
  </si>
  <si>
    <t>Labov</t>
  </si>
  <si>
    <t>Philadelphia3</t>
  </si>
  <si>
    <t>LancsOH1</t>
  </si>
  <si>
    <t>Columbus0</t>
  </si>
  <si>
    <t>PrimerSC</t>
  </si>
  <si>
    <t>Charleston1</t>
  </si>
  <si>
    <t>Charleston2</t>
  </si>
  <si>
    <t>Franklin</t>
  </si>
  <si>
    <t>B Franklin</t>
  </si>
  <si>
    <t>Philadelphiia</t>
  </si>
  <si>
    <t>I Thomas</t>
  </si>
  <si>
    <t>Webster</t>
  </si>
  <si>
    <t>Corvalis</t>
  </si>
  <si>
    <t>Valencia</t>
  </si>
  <si>
    <t>Midiothlan</t>
  </si>
  <si>
    <t xml:space="preserve"> </t>
  </si>
  <si>
    <t>Lowell</t>
  </si>
  <si>
    <t>Hale</t>
  </si>
  <si>
    <t>Ayers 33</t>
  </si>
  <si>
    <t>Cambridge</t>
  </si>
  <si>
    <t>Rowley</t>
  </si>
  <si>
    <t>Fr_1</t>
  </si>
  <si>
    <t>Fr_2</t>
  </si>
  <si>
    <t>LBV_1</t>
  </si>
  <si>
    <t>LBV_2</t>
  </si>
  <si>
    <t>BUV_1</t>
  </si>
  <si>
    <t>BUV2</t>
  </si>
  <si>
    <t>CV_1</t>
  </si>
  <si>
    <t>CV_2</t>
  </si>
  <si>
    <t>Cn_1</t>
  </si>
  <si>
    <t>Cn_2</t>
  </si>
  <si>
    <t>Vr_1</t>
  </si>
  <si>
    <t>Vr_2</t>
  </si>
  <si>
    <t>Layer</t>
  </si>
  <si>
    <t>number</t>
  </si>
  <si>
    <t>source</t>
  </si>
  <si>
    <t>district</t>
  </si>
  <si>
    <t>name</t>
  </si>
  <si>
    <t>LAT</t>
  </si>
  <si>
    <t>LON</t>
  </si>
  <si>
    <t>test</t>
  </si>
  <si>
    <t>year</t>
  </si>
  <si>
    <t>name broken</t>
  </si>
  <si>
    <t>constant</t>
  </si>
  <si>
    <t>AS_95.2</t>
  </si>
  <si>
    <t>AS Miami</t>
  </si>
  <si>
    <t>Miami1</t>
  </si>
  <si>
    <t>Miami2</t>
  </si>
  <si>
    <t>Syracuse2</t>
  </si>
  <si>
    <t>Driscoll</t>
  </si>
  <si>
    <t>DriscollNY</t>
  </si>
  <si>
    <t>3d</t>
  </si>
  <si>
    <t>w</t>
  </si>
  <si>
    <t>Compton, California</t>
  </si>
  <si>
    <t>Teluk Intan</t>
  </si>
  <si>
    <t>Stockton, California</t>
  </si>
  <si>
    <t>Alta Loma, Rancho Cucamonga, California</t>
  </si>
  <si>
    <t>Bakersfield, California</t>
  </si>
  <si>
    <t>Richmond, California</t>
  </si>
  <si>
    <t>Parksdale, California</t>
  </si>
  <si>
    <t>Carson, California</t>
  </si>
  <si>
    <t>Oakland, California</t>
  </si>
  <si>
    <t>Inglewood, California</t>
  </si>
  <si>
    <t>Pasadena, California</t>
  </si>
  <si>
    <t>Hampton, Virginia</t>
  </si>
  <si>
    <t>White Plains, New York</t>
  </si>
  <si>
    <t>Far Rockaway, Queens</t>
  </si>
  <si>
    <t>Leicester</t>
  </si>
  <si>
    <t>New Haven, Connecticut</t>
  </si>
  <si>
    <t>The Bronx</t>
  </si>
  <si>
    <t>St Albans</t>
  </si>
  <si>
    <t>Brooklyn</t>
  </si>
  <si>
    <t>Rahway, New Jersey</t>
  </si>
  <si>
    <t>Teaneck, New Jersey</t>
  </si>
  <si>
    <t>Franklin Township, Wright County, Minnesota</t>
  </si>
  <si>
    <t>Trenton, New Jersey</t>
  </si>
  <si>
    <t>Pleasantville, New Jersey</t>
  </si>
  <si>
    <t>Parkesburg, Pennsylvania</t>
  </si>
  <si>
    <t>Hastings, Minnesota</t>
  </si>
  <si>
    <t>Saint Paul, Minnesota</t>
  </si>
  <si>
    <t>Brooklyn Park, Minnesota</t>
  </si>
  <si>
    <t>Shakopee, Minnesota</t>
  </si>
  <si>
    <t>Rockford, Illinois</t>
  </si>
  <si>
    <t>Gary, Indiana</t>
  </si>
  <si>
    <t>Bedford, Virginia</t>
  </si>
  <si>
    <t>Louisville, Kentucky</t>
  </si>
  <si>
    <t>Pinehurst, North Carolina</t>
  </si>
  <si>
    <t>Greensboro, North Carolina</t>
  </si>
  <si>
    <t>Laurinburg, North Carolina</t>
  </si>
  <si>
    <t>Durham, North Carolina</t>
  </si>
  <si>
    <t>Raleigh, North Carolina</t>
  </si>
  <si>
    <t>Rocky Mount, North Carolina</t>
  </si>
  <si>
    <t>Washington, D.C.</t>
  </si>
  <si>
    <t>Wilson, North Carolina</t>
  </si>
  <si>
    <t>Halifax County, Virginia</t>
  </si>
  <si>
    <t>Smithfield, North Carolina</t>
  </si>
  <si>
    <t>Norfolk, Virginia</t>
  </si>
  <si>
    <t>Plaquemine, Louisiana</t>
  </si>
  <si>
    <t>Jackson, Mississippi</t>
  </si>
  <si>
    <t>Ocean Springs, Mississippi</t>
  </si>
  <si>
    <t>Lake Charles, Louisiana</t>
  </si>
  <si>
    <t>Missouri City, Texas</t>
  </si>
  <si>
    <t>League City, Texas</t>
  </si>
  <si>
    <t>Mobile, Alabama</t>
  </si>
  <si>
    <t>Fort Worth, Texas</t>
  </si>
  <si>
    <t>Kansas City, kA</t>
  </si>
  <si>
    <t>Kansas City, MO</t>
  </si>
  <si>
    <t>Eureka Springs</t>
  </si>
  <si>
    <t>Northside Tulsa</t>
  </si>
  <si>
    <t>Spencer</t>
  </si>
  <si>
    <t>Belleville</t>
  </si>
  <si>
    <t>Carbondale</t>
  </si>
  <si>
    <t>North Little Rock</t>
  </si>
  <si>
    <t>Byhalia</t>
  </si>
  <si>
    <t>Moorseville</t>
  </si>
  <si>
    <t>Rock Hill</t>
  </si>
  <si>
    <t>Arlington</t>
  </si>
  <si>
    <t>Bamberg</t>
  </si>
  <si>
    <t>Powder Springs</t>
  </si>
  <si>
    <t>Tucker</t>
  </si>
  <si>
    <t>Stockbridge</t>
  </si>
  <si>
    <t>Kalamazoo</t>
  </si>
  <si>
    <t>Southfield</t>
  </si>
  <si>
    <t>Farmington Hills</t>
  </si>
  <si>
    <t>Burton</t>
  </si>
  <si>
    <t>Cincinatti</t>
  </si>
  <si>
    <t>Gahanna</t>
  </si>
  <si>
    <t>Twinsburg</t>
  </si>
  <si>
    <t>Tonawanda</t>
  </si>
  <si>
    <t>Ft. Lauderdale</t>
  </si>
  <si>
    <t>Gainesville</t>
  </si>
  <si>
    <t>Boca Raton</t>
  </si>
  <si>
    <t>Ocala</t>
  </si>
  <si>
    <t>West Perrine</t>
  </si>
  <si>
    <t>Staford County</t>
  </si>
  <si>
    <t>Silver Spring</t>
  </si>
  <si>
    <t>Tacoma Part</t>
  </si>
  <si>
    <t>Ashburn</t>
  </si>
  <si>
    <t>Sutland</t>
  </si>
  <si>
    <t>Lanharn</t>
  </si>
  <si>
    <t>Bowie</t>
  </si>
  <si>
    <t>Laurel</t>
  </si>
  <si>
    <t>Lanham</t>
  </si>
  <si>
    <t>Bristol</t>
  </si>
  <si>
    <t>Diamond Bar</t>
  </si>
  <si>
    <t>Parksdale</t>
  </si>
  <si>
    <t>Oakland</t>
  </si>
  <si>
    <t>Pasadena</t>
  </si>
  <si>
    <t>Anaheim</t>
  </si>
  <si>
    <t>Kansas City, KS</t>
  </si>
  <si>
    <t>Lake Charles</t>
  </si>
  <si>
    <t>Plaquemine</t>
  </si>
  <si>
    <t>Ocean Springs</t>
  </si>
  <si>
    <t>Halifax County</t>
  </si>
  <si>
    <t>Smithfield</t>
  </si>
  <si>
    <t>Washington DC</t>
  </si>
  <si>
    <t>Spencer, OK</t>
  </si>
  <si>
    <t>Belleville, IIL</t>
  </si>
  <si>
    <t>Gahana</t>
  </si>
  <si>
    <t>leicester</t>
  </si>
  <si>
    <t>Teaneck</t>
  </si>
  <si>
    <t>White Plains</t>
  </si>
  <si>
    <t>Stafford County</t>
  </si>
  <si>
    <t>Wilson</t>
  </si>
  <si>
    <t>Durham-Raleigh</t>
  </si>
  <si>
    <t>Laurinburg</t>
  </si>
  <si>
    <t>Pinehurst</t>
  </si>
  <si>
    <t>Bedford</t>
  </si>
  <si>
    <t>Parkesburg</t>
  </si>
  <si>
    <t>Pleasantville</t>
  </si>
  <si>
    <t>Midiothlan, VA</t>
  </si>
  <si>
    <t>KS</t>
  </si>
  <si>
    <t>TC</t>
  </si>
  <si>
    <t>Franklin Township</t>
  </si>
  <si>
    <t>1970 AA</t>
  </si>
  <si>
    <t>TaylorJones</t>
  </si>
  <si>
    <t>?</t>
  </si>
  <si>
    <t>LAMSAS</t>
  </si>
  <si>
    <t>Counties</t>
  </si>
  <si>
    <t>Counties in Lamsas</t>
  </si>
  <si>
    <t>PEAS1</t>
  </si>
  <si>
    <t>PEAS2</t>
  </si>
  <si>
    <t>PEAS3</t>
  </si>
  <si>
    <t>PEAS4</t>
  </si>
  <si>
    <t>PEAS5</t>
  </si>
  <si>
    <t>PEAS6</t>
  </si>
  <si>
    <t>PEAS7</t>
  </si>
  <si>
    <t>PEAS8</t>
  </si>
  <si>
    <t>PEAS9</t>
  </si>
  <si>
    <t>PEAS10</t>
  </si>
  <si>
    <t>PEAS11</t>
  </si>
  <si>
    <t>PEAS12</t>
  </si>
  <si>
    <t>PEAS13</t>
  </si>
  <si>
    <t>PEAS14</t>
  </si>
  <si>
    <t>PEAS15</t>
  </si>
  <si>
    <t>PEAS16</t>
  </si>
  <si>
    <t>PEAS17</t>
  </si>
  <si>
    <t>PEAS18</t>
  </si>
  <si>
    <t>PEAS19</t>
  </si>
  <si>
    <t>PEAS20</t>
  </si>
  <si>
    <t>PEAS21</t>
  </si>
  <si>
    <t>PEAS22</t>
  </si>
  <si>
    <t>PEAS23</t>
  </si>
  <si>
    <t>PEAS24</t>
  </si>
  <si>
    <t>PEAS25</t>
  </si>
  <si>
    <t>PEAS26</t>
  </si>
  <si>
    <t>PEAS27</t>
  </si>
  <si>
    <t>PEAS28</t>
  </si>
  <si>
    <t>PEAS29</t>
  </si>
  <si>
    <t>PEAS30</t>
  </si>
  <si>
    <t>PEAS31</t>
  </si>
  <si>
    <t>PEAS32</t>
  </si>
  <si>
    <t>PEAS33</t>
  </si>
  <si>
    <t>PEAS34</t>
  </si>
  <si>
    <t>PEAS35</t>
  </si>
  <si>
    <t>PEAS36</t>
  </si>
  <si>
    <t>PEAS37</t>
  </si>
  <si>
    <t>PEAS38</t>
  </si>
  <si>
    <t>PEAS39</t>
  </si>
  <si>
    <t>PEAS40</t>
  </si>
  <si>
    <t>PEAS41</t>
  </si>
  <si>
    <t>PEAS42</t>
  </si>
  <si>
    <t>PEAS43</t>
  </si>
  <si>
    <t>PEAS44</t>
  </si>
  <si>
    <t>PEAS45</t>
  </si>
  <si>
    <t>PEAS46</t>
  </si>
  <si>
    <t>PEAS47</t>
  </si>
  <si>
    <t>PEAS48</t>
  </si>
  <si>
    <t>PEAS49</t>
  </si>
  <si>
    <t>PEAS50</t>
  </si>
  <si>
    <t>PEAS51</t>
  </si>
  <si>
    <t>PEAS52</t>
  </si>
  <si>
    <t>PEAS53</t>
  </si>
  <si>
    <t>PEAS54</t>
  </si>
  <si>
    <t>PEAS55</t>
  </si>
  <si>
    <t>PEAS56</t>
  </si>
  <si>
    <t>PEAS57</t>
  </si>
  <si>
    <t>PEAS58</t>
  </si>
  <si>
    <t>PEAS59</t>
  </si>
  <si>
    <t>PEAS60</t>
  </si>
  <si>
    <t>PEAS61</t>
  </si>
  <si>
    <t>PEAS62</t>
  </si>
  <si>
    <t>PEAS63</t>
  </si>
  <si>
    <t>PEAS64</t>
  </si>
  <si>
    <t>PEAS65</t>
  </si>
  <si>
    <t>PEAS66</t>
  </si>
  <si>
    <t>PEAS67</t>
  </si>
  <si>
    <t>PEAS68</t>
  </si>
  <si>
    <t>PEAS69</t>
  </si>
  <si>
    <t>PEAS70</t>
  </si>
  <si>
    <t>PEAS71</t>
  </si>
  <si>
    <t>PEAS72</t>
  </si>
  <si>
    <t>PEAS73</t>
  </si>
  <si>
    <t>PEAS74</t>
  </si>
  <si>
    <t>PEAS75</t>
  </si>
  <si>
    <t>PEAS76</t>
  </si>
  <si>
    <t>PEAS77</t>
  </si>
  <si>
    <t>PEAS78</t>
  </si>
  <si>
    <t>PEAS79</t>
  </si>
  <si>
    <t>PEAS80</t>
  </si>
  <si>
    <t>PEAS81</t>
  </si>
  <si>
    <t>PEAS82</t>
  </si>
  <si>
    <t>PEAS83</t>
  </si>
  <si>
    <t>PEAS84</t>
  </si>
  <si>
    <t>PEAS85</t>
  </si>
  <si>
    <t>PEAS86</t>
  </si>
  <si>
    <t>PEAS87</t>
  </si>
  <si>
    <t>PEAS88</t>
  </si>
  <si>
    <t>PEAS89</t>
  </si>
  <si>
    <t>PEAS90</t>
  </si>
  <si>
    <t>PEAS91</t>
  </si>
  <si>
    <t>PEAS92</t>
  </si>
  <si>
    <t>PEAS93</t>
  </si>
  <si>
    <t>PEAS94</t>
  </si>
  <si>
    <t>PEAS95</t>
  </si>
  <si>
    <t>PEAS96</t>
  </si>
  <si>
    <t>PEAS97</t>
  </si>
  <si>
    <t>PEAS98</t>
  </si>
  <si>
    <t>PEAS99</t>
  </si>
  <si>
    <t>PEAS100</t>
  </si>
  <si>
    <t>PEAS101</t>
  </si>
  <si>
    <t>PEAS102</t>
  </si>
  <si>
    <t>PEAS103</t>
  </si>
  <si>
    <t>PEAS104</t>
  </si>
  <si>
    <t>PEAS105</t>
  </si>
  <si>
    <t>PEAS106</t>
  </si>
  <si>
    <t>PEAS107</t>
  </si>
  <si>
    <t>PEAS108</t>
  </si>
  <si>
    <t>PEAS109</t>
  </si>
  <si>
    <t>PEAS110</t>
  </si>
  <si>
    <t>PEAS111</t>
  </si>
  <si>
    <t>PEAS112</t>
  </si>
  <si>
    <t>PEAS113</t>
  </si>
  <si>
    <t>PEAS114</t>
  </si>
  <si>
    <t>PEAS115</t>
  </si>
  <si>
    <t>PEAS116</t>
  </si>
  <si>
    <t>PEAS117</t>
  </si>
  <si>
    <t>PEAS118</t>
  </si>
  <si>
    <t>PEAS119</t>
  </si>
  <si>
    <t>PEAS120</t>
  </si>
  <si>
    <t>PEAS121</t>
  </si>
  <si>
    <t>PEAS122</t>
  </si>
  <si>
    <t>PEAS123</t>
  </si>
  <si>
    <t>PEAS124</t>
  </si>
  <si>
    <t>PEAS125</t>
  </si>
  <si>
    <t>PEAS126</t>
  </si>
  <si>
    <t>PEAS127</t>
  </si>
  <si>
    <t>PEAS128</t>
  </si>
  <si>
    <t>PEAS129</t>
  </si>
  <si>
    <t>PEAS130</t>
  </si>
  <si>
    <t>PEAS131</t>
  </si>
  <si>
    <t>PEAS132</t>
  </si>
  <si>
    <t>PEAS133</t>
  </si>
  <si>
    <t>PEAS134</t>
  </si>
  <si>
    <t>PEAS135</t>
  </si>
  <si>
    <t>PEAS136</t>
  </si>
  <si>
    <t>PEAS137</t>
  </si>
  <si>
    <t>PEAS138</t>
  </si>
  <si>
    <t>PEAS139</t>
  </si>
  <si>
    <t>PEAS141</t>
  </si>
  <si>
    <t>PEAS142</t>
  </si>
  <si>
    <t>PEAS143</t>
  </si>
  <si>
    <t>PEAS144</t>
  </si>
  <si>
    <t>PEAS145</t>
  </si>
  <si>
    <t>PEAS146</t>
  </si>
  <si>
    <t>PEAS147</t>
  </si>
  <si>
    <t>PEAS148</t>
  </si>
  <si>
    <t>PEAS149</t>
  </si>
  <si>
    <t>PEAS150</t>
  </si>
  <si>
    <t>Brewer</t>
  </si>
  <si>
    <t>Machias</t>
  </si>
  <si>
    <t>Portland</t>
  </si>
  <si>
    <t>Concord</t>
  </si>
  <si>
    <t>Keene</t>
  </si>
  <si>
    <t>Beverly</t>
  </si>
  <si>
    <t>Barnstable</t>
  </si>
  <si>
    <t>Newport</t>
  </si>
  <si>
    <t>Wilimantic</t>
  </si>
  <si>
    <t>Granby</t>
  </si>
  <si>
    <t>Virginia</t>
  </si>
  <si>
    <t>Tennessee</t>
  </si>
  <si>
    <t>Maryland</t>
  </si>
  <si>
    <t>Nobleboro</t>
  </si>
  <si>
    <t>Farmington</t>
  </si>
  <si>
    <t>Billerica</t>
  </si>
  <si>
    <t>Bridgewater</t>
  </si>
  <si>
    <t>Plymouth</t>
  </si>
  <si>
    <t>Wakefield</t>
  </si>
  <si>
    <t>New London</t>
  </si>
  <si>
    <t>Deerfield</t>
  </si>
  <si>
    <t>Middletown</t>
  </si>
  <si>
    <t>Milford</t>
  </si>
  <si>
    <t>Litchfield</t>
  </si>
  <si>
    <t>Cornwall</t>
  </si>
  <si>
    <t>Pittfield</t>
  </si>
  <si>
    <t>Hurley</t>
  </si>
  <si>
    <t>Oswego</t>
  </si>
  <si>
    <t>Bath</t>
  </si>
  <si>
    <t>Geneva</t>
  </si>
  <si>
    <t>Lima</t>
  </si>
  <si>
    <t>Guilford</t>
  </si>
  <si>
    <t>Danbury</t>
  </si>
  <si>
    <t>Pawlet</t>
  </si>
  <si>
    <t>Goehen</t>
  </si>
  <si>
    <t>Poughkeepsie</t>
  </si>
  <si>
    <t>Fort Edward</t>
  </si>
  <si>
    <t>Utica</t>
  </si>
  <si>
    <t>Ontario</t>
  </si>
  <si>
    <t>Elmira</t>
  </si>
  <si>
    <t>Albion</t>
  </si>
  <si>
    <t>Orchard Park</t>
  </si>
  <si>
    <t>Salamanca</t>
  </si>
  <si>
    <t>Westfield</t>
  </si>
  <si>
    <t>Goshen</t>
  </si>
  <si>
    <t>PEAS151</t>
  </si>
  <si>
    <t>PEAS152</t>
  </si>
  <si>
    <t>PEAS153</t>
  </si>
  <si>
    <t>PEAS154</t>
  </si>
  <si>
    <t>PEAS155</t>
  </si>
  <si>
    <t>PEAS156</t>
  </si>
  <si>
    <t>PEAS157</t>
  </si>
  <si>
    <t>Northampton</t>
  </si>
  <si>
    <t>Flushing</t>
  </si>
  <si>
    <t>Jersey City</t>
  </si>
  <si>
    <t>Newark</t>
  </si>
  <si>
    <t>Orange</t>
  </si>
  <si>
    <t>New Brunswick</t>
  </si>
  <si>
    <t>Lancaster</t>
  </si>
  <si>
    <t>Reading</t>
  </si>
  <si>
    <t>Kingston</t>
  </si>
  <si>
    <t>Williamsburg</t>
  </si>
  <si>
    <t>Cassville</t>
  </si>
  <si>
    <t>Boon</t>
  </si>
  <si>
    <t>Summerville</t>
  </si>
  <si>
    <t>Jefferson</t>
  </si>
  <si>
    <t>Beaver</t>
  </si>
  <si>
    <t>Elizabeth</t>
  </si>
  <si>
    <t>Sugar Run</t>
  </si>
  <si>
    <t>Coliers</t>
  </si>
  <si>
    <t>Wheeling</t>
  </si>
  <si>
    <t>Parsons</t>
  </si>
  <si>
    <t>Point Pleasant</t>
  </si>
  <si>
    <t>Marietta</t>
  </si>
  <si>
    <t>DEL</t>
  </si>
  <si>
    <t>Dover</t>
  </si>
  <si>
    <t>Salisbury</t>
  </si>
  <si>
    <t>Annapolis</t>
  </si>
  <si>
    <t>Leonardtown</t>
  </si>
  <si>
    <t>Georgetown</t>
  </si>
  <si>
    <t>Alexandria</t>
  </si>
  <si>
    <t>Shepherdstown</t>
  </si>
  <si>
    <t>Winchester</t>
  </si>
  <si>
    <t>Stafford</t>
  </si>
  <si>
    <t>Fredericksburg</t>
  </si>
  <si>
    <t>Wiconico Church</t>
  </si>
  <si>
    <t>Gloucester</t>
  </si>
  <si>
    <t>Petersburg</t>
  </si>
  <si>
    <t>Lynchburg</t>
  </si>
  <si>
    <t>Charlottesville</t>
  </si>
  <si>
    <t>Edenton</t>
  </si>
  <si>
    <t>New Bern</t>
  </si>
  <si>
    <t>Tarboro</t>
  </si>
  <si>
    <t>Stoval</t>
  </si>
  <si>
    <t>Greenboro</t>
  </si>
  <si>
    <t>Charlottes</t>
  </si>
  <si>
    <t>Pawleys Island</t>
  </si>
  <si>
    <t>Florence</t>
  </si>
  <si>
    <t>Mt Pleasant</t>
  </si>
  <si>
    <t>Beaufort</t>
  </si>
  <si>
    <t>Blufton</t>
  </si>
  <si>
    <t>Barnswell</t>
  </si>
  <si>
    <t>Camden</t>
  </si>
  <si>
    <t>Newberry</t>
  </si>
  <si>
    <t>Egypt</t>
  </si>
  <si>
    <t>Valoma</t>
  </si>
  <si>
    <t>St Marys</t>
  </si>
  <si>
    <t>St Augustine</t>
  </si>
  <si>
    <t>GeorgetownSC</t>
  </si>
  <si>
    <t>FarmingtonWV</t>
  </si>
  <si>
    <t>BurlingtonNJ</t>
  </si>
  <si>
    <t>Bluffton</t>
  </si>
  <si>
    <t>Point</t>
  </si>
  <si>
    <t>Jersey</t>
  </si>
  <si>
    <t>DV</t>
  </si>
  <si>
    <t>schwa</t>
  </si>
  <si>
    <t>Jamaica</t>
  </si>
  <si>
    <t>Trinidad</t>
  </si>
  <si>
    <t>Guyana</t>
  </si>
  <si>
    <t>Barbados</t>
  </si>
  <si>
    <t>Monserrat</t>
  </si>
  <si>
    <t>Bahamas</t>
  </si>
  <si>
    <t>Jamaica1</t>
  </si>
  <si>
    <t>Lumbee</t>
  </si>
  <si>
    <t>Navajo</t>
  </si>
  <si>
    <t>Belize</t>
  </si>
  <si>
    <t>Hopi</t>
  </si>
  <si>
    <t>Mohave</t>
  </si>
  <si>
    <t>Isleta</t>
  </si>
  <si>
    <t>Tsimshian</t>
  </si>
  <si>
    <t>Nicaragua</t>
  </si>
  <si>
    <t>Falklands</t>
  </si>
  <si>
    <t>Bermuda</t>
  </si>
  <si>
    <t>Trinidad1</t>
  </si>
  <si>
    <t>Guyana1</t>
  </si>
  <si>
    <t>Barbados1</t>
  </si>
  <si>
    <t>Monserrat1</t>
  </si>
  <si>
    <t>Bermuda1</t>
  </si>
  <si>
    <t>Bahamas2</t>
  </si>
  <si>
    <t>Jamaica2</t>
  </si>
  <si>
    <t>Trinidad2</t>
  </si>
  <si>
    <t>Guyana2</t>
  </si>
  <si>
    <t>Barbados2</t>
  </si>
  <si>
    <t>Monserrat2</t>
  </si>
  <si>
    <t>Ocean</t>
  </si>
  <si>
    <t>Halifax</t>
  </si>
  <si>
    <t>Philadelphia4</t>
  </si>
  <si>
    <t>Mobile1</t>
  </si>
  <si>
    <t>Little Rock1</t>
  </si>
  <si>
    <t>Bakersfield1</t>
  </si>
  <si>
    <t>Los Angeles1</t>
  </si>
  <si>
    <t>Richmond1</t>
  </si>
  <si>
    <t>Stockton1</t>
  </si>
  <si>
    <t>Colorado Springs1</t>
  </si>
  <si>
    <t>New Haven1</t>
  </si>
  <si>
    <t>Jacksonville2</t>
  </si>
  <si>
    <t>Orlando1</t>
  </si>
  <si>
    <t>Tampa1</t>
  </si>
  <si>
    <t>Atlanta1</t>
  </si>
  <si>
    <t>Augusta1</t>
  </si>
  <si>
    <t>Chicago1</t>
  </si>
  <si>
    <t>Rockford1</t>
  </si>
  <si>
    <t>Indianapolis1</t>
  </si>
  <si>
    <t>New Orleans3</t>
  </si>
  <si>
    <t>Baltimore1</t>
  </si>
  <si>
    <t>Detroit1</t>
  </si>
  <si>
    <t>Flint1</t>
  </si>
  <si>
    <t>Minneapolis1</t>
  </si>
  <si>
    <t>Jackson1</t>
  </si>
  <si>
    <t>Charlotte1</t>
  </si>
  <si>
    <t>NYC2</t>
  </si>
  <si>
    <t>Canton1</t>
  </si>
  <si>
    <t>Cleveland1</t>
  </si>
  <si>
    <t>Tulsa1</t>
  </si>
  <si>
    <t>Columbus2</t>
  </si>
  <si>
    <t>Washington</t>
  </si>
  <si>
    <t>Vancouver</t>
  </si>
  <si>
    <t>Edmonton</t>
  </si>
  <si>
    <t>Calgary</t>
  </si>
  <si>
    <t>Saskatoon</t>
  </si>
  <si>
    <t>Winnipeg</t>
  </si>
  <si>
    <t>Regina</t>
  </si>
  <si>
    <t>SltSteMarie</t>
  </si>
  <si>
    <t>Thunder Bay</t>
  </si>
  <si>
    <t>London</t>
  </si>
  <si>
    <t>Ottawa</t>
  </si>
  <si>
    <t>Montreal</t>
  </si>
  <si>
    <t>St John</t>
  </si>
  <si>
    <t>Hallifax</t>
  </si>
  <si>
    <t>Sydney</t>
  </si>
  <si>
    <t>BC</t>
  </si>
  <si>
    <t>NL</t>
  </si>
  <si>
    <t>Ft</t>
  </si>
  <si>
    <t>EA 1850</t>
  </si>
  <si>
    <t>EA 1870</t>
  </si>
  <si>
    <t>AA 1900</t>
  </si>
  <si>
    <t>EA 1900</t>
  </si>
  <si>
    <t>AA 1950</t>
  </si>
  <si>
    <t>EA 1950</t>
  </si>
  <si>
    <t>EA 1970</t>
  </si>
  <si>
    <t>Nova Scotia</t>
  </si>
  <si>
    <t>Guysborough</t>
  </si>
  <si>
    <t>Poplack</t>
  </si>
  <si>
    <t>DR</t>
  </si>
  <si>
    <t>Samana</t>
  </si>
  <si>
    <t>ColoniaJuarez</t>
  </si>
  <si>
    <t>MEX</t>
  </si>
  <si>
    <t>Smemoe</t>
  </si>
  <si>
    <t>Eau</t>
  </si>
  <si>
    <t>wiki</t>
  </si>
  <si>
    <t>Leap</t>
  </si>
  <si>
    <t>Ogdensburg</t>
  </si>
  <si>
    <t>Lansing1</t>
  </si>
  <si>
    <t>Rochester1</t>
  </si>
  <si>
    <t>Buffalo1</t>
  </si>
  <si>
    <t>Detroit2</t>
  </si>
  <si>
    <t>Chicago2</t>
  </si>
  <si>
    <t>Lumbee1</t>
  </si>
  <si>
    <t>Lumbee2</t>
  </si>
  <si>
    <t>mid</t>
  </si>
  <si>
    <t>Houma</t>
  </si>
  <si>
    <t>category</t>
  </si>
  <si>
    <t>Bajan</t>
  </si>
  <si>
    <t>Carib</t>
  </si>
  <si>
    <t>Midatl</t>
  </si>
  <si>
    <t>SE</t>
  </si>
  <si>
    <t>WNE</t>
  </si>
  <si>
    <t>Bahama_B</t>
  </si>
  <si>
    <t>SWNE</t>
  </si>
  <si>
    <t>NENE</t>
  </si>
  <si>
    <t>SENE</t>
  </si>
  <si>
    <t>W</t>
  </si>
  <si>
    <t>S</t>
  </si>
  <si>
    <t>ENE</t>
  </si>
  <si>
    <t>M</t>
  </si>
  <si>
    <t>Bahama</t>
  </si>
  <si>
    <t>CAN</t>
  </si>
  <si>
    <t>rhot2</t>
  </si>
  <si>
    <t>ae</t>
  </si>
  <si>
    <t>OS</t>
  </si>
  <si>
    <t>diph</t>
  </si>
  <si>
    <t>grad2</t>
  </si>
  <si>
    <t>grad1</t>
  </si>
  <si>
    <t>Pennsylvania MD</t>
  </si>
  <si>
    <t>AAE_R</t>
  </si>
  <si>
    <t>AAE_LA</t>
  </si>
  <si>
    <t>AAE_7R</t>
  </si>
  <si>
    <t>AAE_NY</t>
  </si>
  <si>
    <t>lbv2</t>
  </si>
  <si>
    <t>lbv1</t>
  </si>
  <si>
    <t>rhot1</t>
  </si>
  <si>
    <t>ENE_1800</t>
  </si>
  <si>
    <t>ENE_1850</t>
  </si>
  <si>
    <t>SSE_Tide</t>
  </si>
  <si>
    <t>LowC_1800</t>
  </si>
  <si>
    <t>Oregon</t>
  </si>
  <si>
    <t>Benicia</t>
  </si>
  <si>
    <t>ListenPast</t>
  </si>
  <si>
    <t>ListenPast1</t>
  </si>
  <si>
    <t>ListenPast2</t>
  </si>
  <si>
    <t>ListenPast3</t>
  </si>
  <si>
    <t>ListenPast4</t>
  </si>
  <si>
    <t>AustinNV</t>
  </si>
  <si>
    <t>W_1800</t>
  </si>
  <si>
    <t>Swan River</t>
  </si>
  <si>
    <t>Port Hope</t>
  </si>
  <si>
    <t>ON</t>
  </si>
  <si>
    <t>ListenPast5</t>
  </si>
  <si>
    <t>ListenPast6</t>
  </si>
  <si>
    <t>ListenPast7</t>
  </si>
  <si>
    <t>Pittsfield</t>
  </si>
  <si>
    <t>Wassink</t>
  </si>
  <si>
    <t>YSeattle</t>
  </si>
  <si>
    <t>Hall-Lew</t>
  </si>
  <si>
    <t>San Francisco1</t>
  </si>
  <si>
    <t>Eugene1</t>
  </si>
  <si>
    <t>Grenada</t>
  </si>
  <si>
    <t>Skidaway</t>
  </si>
  <si>
    <t>Dallas County</t>
  </si>
  <si>
    <t>Hempstead</t>
  </si>
  <si>
    <t>Kilgore</t>
  </si>
  <si>
    <t>Springville</t>
  </si>
  <si>
    <t>Bryan</t>
  </si>
  <si>
    <t>Midway</t>
  </si>
  <si>
    <t>Ganada</t>
  </si>
  <si>
    <t>Swan Quarte</t>
  </si>
  <si>
    <t>Maxton</t>
  </si>
  <si>
    <t>Red Springs</t>
  </si>
  <si>
    <t>Liberia</t>
  </si>
  <si>
    <t>Red</t>
  </si>
  <si>
    <t>Unknown</t>
  </si>
  <si>
    <t>Mclarty</t>
  </si>
  <si>
    <t>-70.88</t>
  </si>
  <si>
    <t>-70.6673</t>
  </si>
  <si>
    <t>-73.1887</t>
  </si>
  <si>
    <t>-72.0995</t>
  </si>
  <si>
    <t>-73.2454</t>
  </si>
  <si>
    <t>-72.6506</t>
  </si>
  <si>
    <t>-71.4222</t>
  </si>
  <si>
    <t>Port</t>
  </si>
  <si>
    <t>Dallas1</t>
  </si>
  <si>
    <t>schwa2</t>
  </si>
  <si>
    <t>missing</t>
  </si>
  <si>
    <t>constant name</t>
  </si>
  <si>
    <t>Orleans</t>
  </si>
  <si>
    <t>ne</t>
  </si>
  <si>
    <t>cons</t>
  </si>
  <si>
    <t>S_merger</t>
  </si>
  <si>
    <t>LAGS_SSE</t>
  </si>
  <si>
    <t>PhiladelphiaC</t>
  </si>
  <si>
    <t>GeorgiaC</t>
  </si>
  <si>
    <t>LouisianaC</t>
  </si>
  <si>
    <t>ColumbusC</t>
  </si>
  <si>
    <t>consonant</t>
  </si>
  <si>
    <t>Eoklahoma</t>
  </si>
  <si>
    <t>SanFranciscoC</t>
  </si>
  <si>
    <t>Baltimore2</t>
  </si>
  <si>
    <t>Washington DC3</t>
  </si>
  <si>
    <t>New York City 3</t>
  </si>
  <si>
    <t>PADS_SSE</t>
  </si>
  <si>
    <t>EA 1875</t>
  </si>
  <si>
    <t>San Antonio2</t>
  </si>
  <si>
    <t>Waxahachie2</t>
  </si>
  <si>
    <t>Beaumont1</t>
  </si>
  <si>
    <t>Brownsville2</t>
  </si>
  <si>
    <t>front</t>
  </si>
  <si>
    <t>center</t>
  </si>
  <si>
    <t>back</t>
  </si>
  <si>
    <t>diphthong</t>
  </si>
  <si>
    <t>rhotic</t>
  </si>
  <si>
    <t>Handbook</t>
  </si>
  <si>
    <t>Liberal</t>
  </si>
  <si>
    <t>Merced</t>
  </si>
  <si>
    <t>Hickory</t>
  </si>
  <si>
    <t>Cuero</t>
  </si>
  <si>
    <t>Edinburgh</t>
  </si>
  <si>
    <t>Donna</t>
  </si>
  <si>
    <t>Cotula</t>
  </si>
  <si>
    <t>SanAntonio</t>
  </si>
  <si>
    <t>McAllen</t>
  </si>
  <si>
    <t>Bovina</t>
  </si>
  <si>
    <t>Siler City</t>
  </si>
  <si>
    <t>NYCL</t>
  </si>
  <si>
    <t>NYCA</t>
  </si>
  <si>
    <t>Jamaica3</t>
  </si>
  <si>
    <t>notes</t>
  </si>
  <si>
    <t>ListenPast15</t>
  </si>
  <si>
    <t>(Ayres, 1933)</t>
  </si>
  <si>
    <t>(Childs &amp; Wolfram,  2005)</t>
  </si>
  <si>
    <t>(Labov, 2013)</t>
  </si>
  <si>
    <t>(Holiday, 2013)</t>
  </si>
  <si>
    <t>(Britain &amp; Sudbury,  2008)</t>
  </si>
  <si>
    <t>(Sneller, 2020)</t>
  </si>
  <si>
    <t>(Butters &amp; Nix, 1986)</t>
  </si>
  <si>
    <t>(Hall-Lew, 2007)</t>
  </si>
  <si>
    <t>(Newman et al., 2018)</t>
  </si>
  <si>
    <t>(Labov,  1968)</t>
  </si>
  <si>
    <t>(Wagner,  2016)</t>
  </si>
  <si>
    <t>(Driscoll, 2016)</t>
  </si>
  <si>
    <t>(Kapner, 2019)</t>
  </si>
  <si>
    <t>(Thiel., 2019)</t>
  </si>
  <si>
    <t>(Mclarty, 2016)</t>
  </si>
  <si>
    <t>(Labov, 1968)</t>
  </si>
  <si>
    <t>(Wassink, 2015)</t>
  </si>
  <si>
    <t>(Lee, 2016)</t>
  </si>
  <si>
    <t>(Hall-Lew, 2014)</t>
  </si>
  <si>
    <t>(Ito,  2010)</t>
  </si>
  <si>
    <t>(Thomas, 2019)</t>
  </si>
  <si>
    <t>(Carter, 2004)</t>
  </si>
  <si>
    <t>(Kohn, 2016)</t>
  </si>
  <si>
    <t>(Strand &amp; Wroblewski, 2010)</t>
  </si>
  <si>
    <t>(McBride, 2015)</t>
  </si>
  <si>
    <t>(Escure, 1983)</t>
  </si>
  <si>
    <t>(Leap, 1973) in (Leap, 1993)</t>
  </si>
  <si>
    <t>(Penfield-Japser, 1977) &amp; (Leap, 1993)</t>
  </si>
  <si>
    <t>(Roeder, 2010)</t>
  </si>
  <si>
    <t>LAGS</t>
  </si>
  <si>
    <t>INF004</t>
  </si>
  <si>
    <t>Johnson</t>
  </si>
  <si>
    <t>Laurel Bloomery</t>
  </si>
  <si>
    <t>A</t>
  </si>
  <si>
    <t>F</t>
  </si>
  <si>
    <t>Show</t>
  </si>
  <si>
    <t>INF016</t>
  </si>
  <si>
    <t>Sullivan</t>
  </si>
  <si>
    <t>Kingsport</t>
  </si>
  <si>
    <t>INF018</t>
  </si>
  <si>
    <t>Cocke</t>
  </si>
  <si>
    <t>Rankin</t>
  </si>
  <si>
    <t>INF022</t>
  </si>
  <si>
    <t>New Market</t>
  </si>
  <si>
    <t>INF022A</t>
  </si>
  <si>
    <t>Hamblen</t>
  </si>
  <si>
    <t>Morristown</t>
  </si>
  <si>
    <t>INF033</t>
  </si>
  <si>
    <t>Knox</t>
  </si>
  <si>
    <t>INF033EXTRA</t>
  </si>
  <si>
    <t>INF035</t>
  </si>
  <si>
    <t>INF040</t>
  </si>
  <si>
    <t>Monroe</t>
  </si>
  <si>
    <t>INF046</t>
  </si>
  <si>
    <t>Cumberland</t>
  </si>
  <si>
    <t>Crossville</t>
  </si>
  <si>
    <t>INF049</t>
  </si>
  <si>
    <t>Rhea</t>
  </si>
  <si>
    <t>INF051</t>
  </si>
  <si>
    <t>Bradley</t>
  </si>
  <si>
    <t>INF055A</t>
  </si>
  <si>
    <t>Hamilton</t>
  </si>
  <si>
    <t>INF058</t>
  </si>
  <si>
    <t>INF067</t>
  </si>
  <si>
    <t>Whitfield</t>
  </si>
  <si>
    <t>Dalton</t>
  </si>
  <si>
    <t>INF097</t>
  </si>
  <si>
    <t>De Kalb</t>
  </si>
  <si>
    <t>Decatur</t>
  </si>
  <si>
    <t>B</t>
  </si>
  <si>
    <t>INF101</t>
  </si>
  <si>
    <t>Fulton</t>
  </si>
  <si>
    <t>INF101UrbSup</t>
  </si>
  <si>
    <t>INF104</t>
  </si>
  <si>
    <t>INF124</t>
  </si>
  <si>
    <t>Bibb</t>
  </si>
  <si>
    <t>INF146</t>
  </si>
  <si>
    <t>Peach</t>
  </si>
  <si>
    <t>Fort Valley</t>
  </si>
  <si>
    <t>D</t>
  </si>
  <si>
    <t>INF164</t>
  </si>
  <si>
    <t>Chatham</t>
  </si>
  <si>
    <t>C</t>
  </si>
  <si>
    <t>INF171</t>
  </si>
  <si>
    <t>Muscogee</t>
  </si>
  <si>
    <t>INF185</t>
  </si>
  <si>
    <t>Irwin</t>
  </si>
  <si>
    <t>Ocilla</t>
  </si>
  <si>
    <t>E</t>
  </si>
  <si>
    <t>INF191</t>
  </si>
  <si>
    <t>Dougherty</t>
  </si>
  <si>
    <t>INF208</t>
  </si>
  <si>
    <t>Lowndes</t>
  </si>
  <si>
    <t>Valdosta</t>
  </si>
  <si>
    <t>INF209A</t>
  </si>
  <si>
    <t>INF220</t>
  </si>
  <si>
    <t>Bainbridge</t>
  </si>
  <si>
    <t>INF230</t>
  </si>
  <si>
    <t>Duval</t>
  </si>
  <si>
    <t>INF232</t>
  </si>
  <si>
    <t>INF238</t>
  </si>
  <si>
    <t>Taylor</t>
  </si>
  <si>
    <t>INF240</t>
  </si>
  <si>
    <t>Leon</t>
  </si>
  <si>
    <t>INF243</t>
  </si>
  <si>
    <t>Wakulla</t>
  </si>
  <si>
    <t>Sopchoppy</t>
  </si>
  <si>
    <t>INF248</t>
  </si>
  <si>
    <t>Sumter</t>
  </si>
  <si>
    <t>Oxford</t>
  </si>
  <si>
    <t>INF253</t>
  </si>
  <si>
    <t>Levy</t>
  </si>
  <si>
    <t>Cedar Key</t>
  </si>
  <si>
    <t>INF259</t>
  </si>
  <si>
    <t>Volusia</t>
  </si>
  <si>
    <t>Port Orange</t>
  </si>
  <si>
    <t>INF261</t>
  </si>
  <si>
    <t>INF264</t>
  </si>
  <si>
    <t>Polk</t>
  </si>
  <si>
    <t>Fort Meade</t>
  </si>
  <si>
    <t>INF266</t>
  </si>
  <si>
    <t>Pinellas</t>
  </si>
  <si>
    <t>St. Petersburg</t>
  </si>
  <si>
    <t>INF273</t>
  </si>
  <si>
    <t>Hillsborough</t>
  </si>
  <si>
    <t>INF274</t>
  </si>
  <si>
    <t>INF278</t>
  </si>
  <si>
    <t>Lee</t>
  </si>
  <si>
    <t>Fort Myers</t>
  </si>
  <si>
    <t>INF279</t>
  </si>
  <si>
    <t>Broward</t>
  </si>
  <si>
    <t>INF285</t>
  </si>
  <si>
    <t>Dade</t>
  </si>
  <si>
    <t>INF286</t>
  </si>
  <si>
    <t>INF289</t>
  </si>
  <si>
    <t>Key West</t>
  </si>
  <si>
    <t>INF294</t>
  </si>
  <si>
    <t>Sumner</t>
  </si>
  <si>
    <t>INF294A</t>
  </si>
  <si>
    <t>Gallatin</t>
  </si>
  <si>
    <t>INF297</t>
  </si>
  <si>
    <t>Cheatham</t>
  </si>
  <si>
    <t>Ashland City</t>
  </si>
  <si>
    <t>INF299</t>
  </si>
  <si>
    <t>INF307</t>
  </si>
  <si>
    <t>Davidson</t>
  </si>
  <si>
    <t>INF310</t>
  </si>
  <si>
    <t>INF314</t>
  </si>
  <si>
    <t>Dickson</t>
  </si>
  <si>
    <t>INF322</t>
  </si>
  <si>
    <t>Cannon</t>
  </si>
  <si>
    <t>Woodbury</t>
  </si>
  <si>
    <t>INF329</t>
  </si>
  <si>
    <t>INF339</t>
  </si>
  <si>
    <t>Scottsboro</t>
  </si>
  <si>
    <t>INF343</t>
  </si>
  <si>
    <t>INF350D</t>
  </si>
  <si>
    <t>Lauderdale</t>
  </si>
  <si>
    <t>INF352</t>
  </si>
  <si>
    <t>Rainsville</t>
  </si>
  <si>
    <t>INF365</t>
  </si>
  <si>
    <t>Belgreen</t>
  </si>
  <si>
    <t>INF374</t>
  </si>
  <si>
    <t>INF375</t>
  </si>
  <si>
    <t>INF375B</t>
  </si>
  <si>
    <t>INF375C</t>
  </si>
  <si>
    <t>INF378</t>
  </si>
  <si>
    <t>Tuscaloosa</t>
  </si>
  <si>
    <t>INF383</t>
  </si>
  <si>
    <t>Calhoun</t>
  </si>
  <si>
    <t>Anniston</t>
  </si>
  <si>
    <t>INF387</t>
  </si>
  <si>
    <t>Talladega</t>
  </si>
  <si>
    <t>INF391</t>
  </si>
  <si>
    <t>Chambers</t>
  </si>
  <si>
    <t>Lanett</t>
  </si>
  <si>
    <t>INF405</t>
  </si>
  <si>
    <t>Wilcox</t>
  </si>
  <si>
    <t>INF408</t>
  </si>
  <si>
    <t>Marengo</t>
  </si>
  <si>
    <t>Demopolis</t>
  </si>
  <si>
    <t>INF411</t>
  </si>
  <si>
    <t>Opelika</t>
  </si>
  <si>
    <t>INF413</t>
  </si>
  <si>
    <t>Russell</t>
  </si>
  <si>
    <t>Phenix City</t>
  </si>
  <si>
    <t>INF413B</t>
  </si>
  <si>
    <t>INF419</t>
  </si>
  <si>
    <t>INF423</t>
  </si>
  <si>
    <t>Barbour</t>
  </si>
  <si>
    <t>INF429</t>
  </si>
  <si>
    <t>Ashford</t>
  </si>
  <si>
    <t>INF436C</t>
  </si>
  <si>
    <t>Pike</t>
  </si>
  <si>
    <t>Troy</t>
  </si>
  <si>
    <t>INF436D</t>
  </si>
  <si>
    <t>INF437</t>
  </si>
  <si>
    <t>INF443</t>
  </si>
  <si>
    <t>Coffee</t>
  </si>
  <si>
    <t>Enterprise</t>
  </si>
  <si>
    <t>INF461</t>
  </si>
  <si>
    <t>Wausau</t>
  </si>
  <si>
    <t>INF470</t>
  </si>
  <si>
    <t>Escambia</t>
  </si>
  <si>
    <t>Barrineau Park</t>
  </si>
  <si>
    <t>INF474</t>
  </si>
  <si>
    <t>Baldwin</t>
  </si>
  <si>
    <t>Gulf Shores</t>
  </si>
  <si>
    <t>INF480</t>
  </si>
  <si>
    <t>Bayou La Batre</t>
  </si>
  <si>
    <t>INF483</t>
  </si>
  <si>
    <t>INF484</t>
  </si>
  <si>
    <t>INF490</t>
  </si>
  <si>
    <t>Weakley</t>
  </si>
  <si>
    <t>Dresden</t>
  </si>
  <si>
    <t>INF499</t>
  </si>
  <si>
    <t>McNairy</t>
  </si>
  <si>
    <t>Selmer</t>
  </si>
  <si>
    <t>INF502</t>
  </si>
  <si>
    <t>INF504</t>
  </si>
  <si>
    <t>Haywood</t>
  </si>
  <si>
    <t>INF516</t>
  </si>
  <si>
    <t>Shelby</t>
  </si>
  <si>
    <t>INF516A</t>
  </si>
  <si>
    <t>INF517</t>
  </si>
  <si>
    <t>INF522</t>
  </si>
  <si>
    <t>Alcorn</t>
  </si>
  <si>
    <t>Corinth</t>
  </si>
  <si>
    <t>INF524</t>
  </si>
  <si>
    <t>Tippah</t>
  </si>
  <si>
    <t>Ripley</t>
  </si>
  <si>
    <t>INF533</t>
  </si>
  <si>
    <t>Chickasaw</t>
  </si>
  <si>
    <t>INF541</t>
  </si>
  <si>
    <t>Tallahatchie</t>
  </si>
  <si>
    <t>INF576</t>
  </si>
  <si>
    <t>Yazoo</t>
  </si>
  <si>
    <t>Pleasant Hill</t>
  </si>
  <si>
    <t>INF591</t>
  </si>
  <si>
    <t>Hinds</t>
  </si>
  <si>
    <t>INF599</t>
  </si>
  <si>
    <t>Forrest</t>
  </si>
  <si>
    <t>Hattiesburg</t>
  </si>
  <si>
    <t>INF629</t>
  </si>
  <si>
    <t>Pearl River</t>
  </si>
  <si>
    <t>Picayune</t>
  </si>
  <si>
    <t>INF643</t>
  </si>
  <si>
    <t>E. Baton Rouge</t>
  </si>
  <si>
    <t>Zachary</t>
  </si>
  <si>
    <t>INF645</t>
  </si>
  <si>
    <t>INF649</t>
  </si>
  <si>
    <t>Plaquemines</t>
  </si>
  <si>
    <t>Boothville</t>
  </si>
  <si>
    <t>INF656</t>
  </si>
  <si>
    <t>INF657</t>
  </si>
  <si>
    <t>INF657X</t>
  </si>
  <si>
    <t>INF659</t>
  </si>
  <si>
    <t>Grand Isle</t>
  </si>
  <si>
    <t>INF662</t>
  </si>
  <si>
    <t>Terrebonne</t>
  </si>
  <si>
    <t>Schriever</t>
  </si>
  <si>
    <t>INF671</t>
  </si>
  <si>
    <t>Iberville</t>
  </si>
  <si>
    <t>Bayou Sorrel</t>
  </si>
  <si>
    <t>INF677A</t>
  </si>
  <si>
    <t>Mississippi</t>
  </si>
  <si>
    <t>Blythesville</t>
  </si>
  <si>
    <t>INF679</t>
  </si>
  <si>
    <t>Craighead</t>
  </si>
  <si>
    <t>INF680</t>
  </si>
  <si>
    <t>Jonesboro</t>
  </si>
  <si>
    <t>INF687</t>
  </si>
  <si>
    <t>Izard</t>
  </si>
  <si>
    <t>Lafferty</t>
  </si>
  <si>
    <t>INF709</t>
  </si>
  <si>
    <t>Pulaski</t>
  </si>
  <si>
    <t>INF712</t>
  </si>
  <si>
    <t>INF714</t>
  </si>
  <si>
    <t>Faulkner</t>
  </si>
  <si>
    <t>Greenbrier</t>
  </si>
  <si>
    <t>INF724</t>
  </si>
  <si>
    <t>West Fork</t>
  </si>
  <si>
    <t>INF729</t>
  </si>
  <si>
    <t>Yell</t>
  </si>
  <si>
    <t>Danville</t>
  </si>
  <si>
    <t>INF732</t>
  </si>
  <si>
    <t>Sebastian</t>
  </si>
  <si>
    <t>Fort Smith</t>
  </si>
  <si>
    <t>INF739</t>
  </si>
  <si>
    <t>Hot Springs</t>
  </si>
  <si>
    <t>INF741</t>
  </si>
  <si>
    <t>Clark</t>
  </si>
  <si>
    <t>Arkadelphia</t>
  </si>
  <si>
    <t>INF752</t>
  </si>
  <si>
    <t>Desha</t>
  </si>
  <si>
    <t>Arkansas City</t>
  </si>
  <si>
    <t>INF753</t>
  </si>
  <si>
    <t>INF755</t>
  </si>
  <si>
    <t>Chicot</t>
  </si>
  <si>
    <t>Lake Village</t>
  </si>
  <si>
    <t>INF769</t>
  </si>
  <si>
    <t>Ouachita</t>
  </si>
  <si>
    <t>INF776</t>
  </si>
  <si>
    <t>Caddo</t>
  </si>
  <si>
    <t>INF779</t>
  </si>
  <si>
    <t>INF780</t>
  </si>
  <si>
    <t>INF787</t>
  </si>
  <si>
    <t>Natchitoches</t>
  </si>
  <si>
    <t>INF806A</t>
  </si>
  <si>
    <t>Evangeline</t>
  </si>
  <si>
    <t>Chataignier</t>
  </si>
  <si>
    <t>INF823</t>
  </si>
  <si>
    <t>Nacogdoches</t>
  </si>
  <si>
    <t>Harmony</t>
  </si>
  <si>
    <t>INF824</t>
  </si>
  <si>
    <t>INF827</t>
  </si>
  <si>
    <t>Smith</t>
  </si>
  <si>
    <t>INF831</t>
  </si>
  <si>
    <t>Harrison</t>
  </si>
  <si>
    <t>INF833</t>
  </si>
  <si>
    <t>Texarkana</t>
  </si>
  <si>
    <t>INF834</t>
  </si>
  <si>
    <t>Titus</t>
  </si>
  <si>
    <t>Mount Pleasant</t>
  </si>
  <si>
    <t>INF845</t>
  </si>
  <si>
    <t>INF846</t>
  </si>
  <si>
    <t>INF859</t>
  </si>
  <si>
    <t>Walker</t>
  </si>
  <si>
    <t>INF862</t>
  </si>
  <si>
    <t>Port Arthur</t>
  </si>
  <si>
    <t>INF867</t>
  </si>
  <si>
    <t>Harris</t>
  </si>
  <si>
    <t>INF870</t>
  </si>
  <si>
    <t>INF870A</t>
  </si>
  <si>
    <t>INF876</t>
  </si>
  <si>
    <t>Victoria</t>
  </si>
  <si>
    <t>INF877</t>
  </si>
  <si>
    <t>INF889</t>
  </si>
  <si>
    <t>Bexar</t>
  </si>
  <si>
    <t>INF891</t>
  </si>
  <si>
    <t>INF895</t>
  </si>
  <si>
    <t>Webb</t>
  </si>
  <si>
    <t>INF899</t>
  </si>
  <si>
    <t>Starr</t>
  </si>
  <si>
    <t>Roma-Los Saenz</t>
  </si>
  <si>
    <t>INF901</t>
  </si>
  <si>
    <t>Brooks</t>
  </si>
  <si>
    <t>Falfurrias</t>
  </si>
  <si>
    <t>INF902</t>
  </si>
  <si>
    <t>San Patricio</t>
  </si>
  <si>
    <t>Sinton</t>
  </si>
  <si>
    <t>INF905</t>
  </si>
  <si>
    <t>Nueces</t>
  </si>
  <si>
    <t>INF908</t>
  </si>
  <si>
    <t>Hidalgo</t>
  </si>
  <si>
    <t>Edinburg</t>
  </si>
  <si>
    <t>INF911</t>
  </si>
  <si>
    <t>Cameron</t>
  </si>
  <si>
    <t>INF013</t>
  </si>
  <si>
    <t>Holston Valley</t>
  </si>
  <si>
    <t>INF024</t>
  </si>
  <si>
    <t>Claiborne</t>
  </si>
  <si>
    <t>Little Sycamore</t>
  </si>
  <si>
    <t>INF027</t>
  </si>
  <si>
    <t>Blount</t>
  </si>
  <si>
    <t>INF027A</t>
  </si>
  <si>
    <t>INF028</t>
  </si>
  <si>
    <t>INF032</t>
  </si>
  <si>
    <t>INF037</t>
  </si>
  <si>
    <t>Campbell</t>
  </si>
  <si>
    <t>La Follette</t>
  </si>
  <si>
    <t>INF038A</t>
  </si>
  <si>
    <t>Scott</t>
  </si>
  <si>
    <t>Elgin</t>
  </si>
  <si>
    <t>INF053</t>
  </si>
  <si>
    <t>INF054</t>
  </si>
  <si>
    <t>INF054A</t>
  </si>
  <si>
    <t>INF056</t>
  </si>
  <si>
    <t>Hixson</t>
  </si>
  <si>
    <t>INF060</t>
  </si>
  <si>
    <t>Sequatchie</t>
  </si>
  <si>
    <t>Dunlap</t>
  </si>
  <si>
    <t>INF062</t>
  </si>
  <si>
    <t>East Ellijay</t>
  </si>
  <si>
    <t>INF069</t>
  </si>
  <si>
    <t>Pickens</t>
  </si>
  <si>
    <t>Jasper</t>
  </si>
  <si>
    <t>INF071</t>
  </si>
  <si>
    <t>Woodstock</t>
  </si>
  <si>
    <t>INF071A</t>
  </si>
  <si>
    <t>INF073</t>
  </si>
  <si>
    <t>INF075</t>
  </si>
  <si>
    <t>Gordon</t>
  </si>
  <si>
    <t>Curryville</t>
  </si>
  <si>
    <t>INF078</t>
  </si>
  <si>
    <t>Floyd</t>
  </si>
  <si>
    <t>INF090</t>
  </si>
  <si>
    <t>Sandy Cross</t>
  </si>
  <si>
    <t>INF091</t>
  </si>
  <si>
    <t>Colbert</t>
  </si>
  <si>
    <t>INF092</t>
  </si>
  <si>
    <t>Hart</t>
  </si>
  <si>
    <t>Hartwell</t>
  </si>
  <si>
    <t>INF093B</t>
  </si>
  <si>
    <t>Walton</t>
  </si>
  <si>
    <t>Walnut Grove</t>
  </si>
  <si>
    <t>INF095A</t>
  </si>
  <si>
    <t>INF095B</t>
  </si>
  <si>
    <t>INF099</t>
  </si>
  <si>
    <t>INF099A</t>
  </si>
  <si>
    <t>INF099B</t>
  </si>
  <si>
    <t>East Point</t>
  </si>
  <si>
    <t>INF103A</t>
  </si>
  <si>
    <t>INF106</t>
  </si>
  <si>
    <t>Cobb</t>
  </si>
  <si>
    <t>INF109C</t>
  </si>
  <si>
    <t>Carroll</t>
  </si>
  <si>
    <t>Hickory Level</t>
  </si>
  <si>
    <t>INF113C</t>
  </si>
  <si>
    <t>Fayette</t>
  </si>
  <si>
    <t>INF118</t>
  </si>
  <si>
    <t>Coweta</t>
  </si>
  <si>
    <t>INF122</t>
  </si>
  <si>
    <t>INF122C</t>
  </si>
  <si>
    <t>INF125</t>
  </si>
  <si>
    <t>Monticello</t>
  </si>
  <si>
    <t>INF126</t>
  </si>
  <si>
    <t>INF127</t>
  </si>
  <si>
    <t>Warren</t>
  </si>
  <si>
    <t>INF129</t>
  </si>
  <si>
    <t>Milledgeville</t>
  </si>
  <si>
    <t>INF130</t>
  </si>
  <si>
    <t>Deepstep</t>
  </si>
  <si>
    <t>INF134C</t>
  </si>
  <si>
    <t>Spalding</t>
  </si>
  <si>
    <t>Griffin</t>
  </si>
  <si>
    <t>INF135</t>
  </si>
  <si>
    <t>INF138A</t>
  </si>
  <si>
    <t>Zebulon</t>
  </si>
  <si>
    <t>INF139</t>
  </si>
  <si>
    <t>Talbot</t>
  </si>
  <si>
    <t>Talbotton</t>
  </si>
  <si>
    <t>INF141</t>
  </si>
  <si>
    <t>Meriwether</t>
  </si>
  <si>
    <t>INF144</t>
  </si>
  <si>
    <t>Waverly Hall</t>
  </si>
  <si>
    <t>INF155</t>
  </si>
  <si>
    <t>Bulloch</t>
  </si>
  <si>
    <t>Statesboro</t>
  </si>
  <si>
    <t>INF159A</t>
  </si>
  <si>
    <t>Tattnall</t>
  </si>
  <si>
    <t>Cobbtown</t>
  </si>
  <si>
    <t>INF162A</t>
  </si>
  <si>
    <t>Pooler</t>
  </si>
  <si>
    <t>INF167</t>
  </si>
  <si>
    <t>Plains</t>
  </si>
  <si>
    <t>INF174</t>
  </si>
  <si>
    <t>Pierce</t>
  </si>
  <si>
    <t>Blackshear</t>
  </si>
  <si>
    <t>INF184</t>
  </si>
  <si>
    <t>INF186</t>
  </si>
  <si>
    <t>Tift</t>
  </si>
  <si>
    <t>Tifton</t>
  </si>
  <si>
    <t>INF190A</t>
  </si>
  <si>
    <t>INF193A</t>
  </si>
  <si>
    <t>Quitman</t>
  </si>
  <si>
    <t>INF199A</t>
  </si>
  <si>
    <t>Ware</t>
  </si>
  <si>
    <t>Waycross</t>
  </si>
  <si>
    <t>INF201A</t>
  </si>
  <si>
    <t>Glynn</t>
  </si>
  <si>
    <t>INF202</t>
  </si>
  <si>
    <t>INF203</t>
  </si>
  <si>
    <t>Clinch</t>
  </si>
  <si>
    <t>Homerville</t>
  </si>
  <si>
    <t>INF204</t>
  </si>
  <si>
    <t>INF205</t>
  </si>
  <si>
    <t>Echols</t>
  </si>
  <si>
    <t>Statenville</t>
  </si>
  <si>
    <t>INF209</t>
  </si>
  <si>
    <t>INF214</t>
  </si>
  <si>
    <t>Thomas</t>
  </si>
  <si>
    <t>Thomasville</t>
  </si>
  <si>
    <t>INF217</t>
  </si>
  <si>
    <t>Mitchell</t>
  </si>
  <si>
    <t>Cotton</t>
  </si>
  <si>
    <t>INF219</t>
  </si>
  <si>
    <t>INF223</t>
  </si>
  <si>
    <t>Miller</t>
  </si>
  <si>
    <t>Colquitt</t>
  </si>
  <si>
    <t>INF231</t>
  </si>
  <si>
    <t>INF236</t>
  </si>
  <si>
    <t>Hopeful Church</t>
  </si>
  <si>
    <t>INF239</t>
  </si>
  <si>
    <t>INF249</t>
  </si>
  <si>
    <t>Whitney</t>
  </si>
  <si>
    <t>INF249A</t>
  </si>
  <si>
    <t>Okahumpka</t>
  </si>
  <si>
    <t>INF252</t>
  </si>
  <si>
    <t>INF257</t>
  </si>
  <si>
    <t>Putnam</t>
  </si>
  <si>
    <t>Bardin</t>
  </si>
  <si>
    <t>INF258</t>
  </si>
  <si>
    <t>Tomoka Farms</t>
  </si>
  <si>
    <t>INF272</t>
  </si>
  <si>
    <t>INF284</t>
  </si>
  <si>
    <t>INF288B</t>
  </si>
  <si>
    <t>INF290</t>
  </si>
  <si>
    <t>Fentress</t>
  </si>
  <si>
    <t>Forbus</t>
  </si>
  <si>
    <t>INF293</t>
  </si>
  <si>
    <t>INF300</t>
  </si>
  <si>
    <t>Tennessee Ridge</t>
  </si>
  <si>
    <t>INF302</t>
  </si>
  <si>
    <t>INF305</t>
  </si>
  <si>
    <t>INF306</t>
  </si>
  <si>
    <t>INF327</t>
  </si>
  <si>
    <t>Poplins Crossroads</t>
  </si>
  <si>
    <t>INF331</t>
  </si>
  <si>
    <t>Williamson</t>
  </si>
  <si>
    <t>INF335</t>
  </si>
  <si>
    <t>Lawrence</t>
  </si>
  <si>
    <t>Ramah</t>
  </si>
  <si>
    <t>INF338</t>
  </si>
  <si>
    <t>Stevenson</t>
  </si>
  <si>
    <t>INF342</t>
  </si>
  <si>
    <t>INF348</t>
  </si>
  <si>
    <t>Town Creek</t>
  </si>
  <si>
    <t>INF349A</t>
  </si>
  <si>
    <t>Killen</t>
  </si>
  <si>
    <t>INF350</t>
  </si>
  <si>
    <t>INF350B</t>
  </si>
  <si>
    <t>INF350C</t>
  </si>
  <si>
    <t>INF354</t>
  </si>
  <si>
    <t>Preston</t>
  </si>
  <si>
    <t>INF356</t>
  </si>
  <si>
    <t>INF358</t>
  </si>
  <si>
    <t>INF360</t>
  </si>
  <si>
    <t>Winston</t>
  </si>
  <si>
    <t>Haleyville</t>
  </si>
  <si>
    <t>INF361</t>
  </si>
  <si>
    <t>Addison</t>
  </si>
  <si>
    <t>INF368</t>
  </si>
  <si>
    <t>Etowah</t>
  </si>
  <si>
    <t>Gadsden</t>
  </si>
  <si>
    <t>INF371</t>
  </si>
  <si>
    <t>INF379</t>
  </si>
  <si>
    <t>INF379A</t>
  </si>
  <si>
    <t>INF385</t>
  </si>
  <si>
    <t>Alpine</t>
  </si>
  <si>
    <t>INF389</t>
  </si>
  <si>
    <t>Montevallo</t>
  </si>
  <si>
    <t>INF390</t>
  </si>
  <si>
    <t>Randolph</t>
  </si>
  <si>
    <t>INF395</t>
  </si>
  <si>
    <t>Elmore</t>
  </si>
  <si>
    <t>Tallassee</t>
  </si>
  <si>
    <t>INF398</t>
  </si>
  <si>
    <t>Autauga</t>
  </si>
  <si>
    <t>Prattville</t>
  </si>
  <si>
    <t>INF398A</t>
  </si>
  <si>
    <t>INF407</t>
  </si>
  <si>
    <t>Aimwell</t>
  </si>
  <si>
    <t>INF409</t>
  </si>
  <si>
    <t>Livingston</t>
  </si>
  <si>
    <t>INF416</t>
  </si>
  <si>
    <t>INF425</t>
  </si>
  <si>
    <t>Henry</t>
  </si>
  <si>
    <t>Abbeville</t>
  </si>
  <si>
    <t>INF428</t>
  </si>
  <si>
    <t>Dothan</t>
  </si>
  <si>
    <t>INF436B</t>
  </si>
  <si>
    <t>INF440</t>
  </si>
  <si>
    <t>Butler</t>
  </si>
  <si>
    <t>INF445</t>
  </si>
  <si>
    <t>Covington</t>
  </si>
  <si>
    <t>Andalusia</t>
  </si>
  <si>
    <t>INF446</t>
  </si>
  <si>
    <t>INF448</t>
  </si>
  <si>
    <t>Mexboro</t>
  </si>
  <si>
    <t>INF452</t>
  </si>
  <si>
    <t>Apalachicola</t>
  </si>
  <si>
    <t>INF455</t>
  </si>
  <si>
    <t>Gulf</t>
  </si>
  <si>
    <t>Port St. Joe</t>
  </si>
  <si>
    <t>INF456</t>
  </si>
  <si>
    <t>INF458</t>
  </si>
  <si>
    <t>Panama City</t>
  </si>
  <si>
    <t>INF471</t>
  </si>
  <si>
    <t>INF476</t>
  </si>
  <si>
    <t>Foley</t>
  </si>
  <si>
    <t>INF479</t>
  </si>
  <si>
    <t>INF487</t>
  </si>
  <si>
    <t>Paris</t>
  </si>
  <si>
    <t>INF489</t>
  </si>
  <si>
    <t>Huntingdon</t>
  </si>
  <si>
    <t>INF494</t>
  </si>
  <si>
    <t>Obion</t>
  </si>
  <si>
    <t>INF496</t>
  </si>
  <si>
    <t>Tiptonville</t>
  </si>
  <si>
    <t>INF508</t>
  </si>
  <si>
    <t>INF509</t>
  </si>
  <si>
    <t>Hardeman</t>
  </si>
  <si>
    <t>INF511</t>
  </si>
  <si>
    <t>INF519</t>
  </si>
  <si>
    <t>INF539</t>
  </si>
  <si>
    <t>Holcomb</t>
  </si>
  <si>
    <t>INF542</t>
  </si>
  <si>
    <t>Lafayette</t>
  </si>
  <si>
    <t>INF551</t>
  </si>
  <si>
    <t>INF553</t>
  </si>
  <si>
    <t>INF558A</t>
  </si>
  <si>
    <t>Oktibbeha</t>
  </si>
  <si>
    <t>Oktoc</t>
  </si>
  <si>
    <t>INF561</t>
  </si>
  <si>
    <t>Attala</t>
  </si>
  <si>
    <t>Kosciusko</t>
  </si>
  <si>
    <t>INF563</t>
  </si>
  <si>
    <t>INF568</t>
  </si>
  <si>
    <t>Leflore</t>
  </si>
  <si>
    <t>Greenwood</t>
  </si>
  <si>
    <t>INF574</t>
  </si>
  <si>
    <t>INF584</t>
  </si>
  <si>
    <t>Wicker</t>
  </si>
  <si>
    <t>INF595</t>
  </si>
  <si>
    <t>INF617</t>
  </si>
  <si>
    <t>Pascagoula</t>
  </si>
  <si>
    <t>INF621</t>
  </si>
  <si>
    <t>Biloxi</t>
  </si>
  <si>
    <t>INF631</t>
  </si>
  <si>
    <t>St. Tammany</t>
  </si>
  <si>
    <t>Slidell</t>
  </si>
  <si>
    <t>INF633</t>
  </si>
  <si>
    <t>Bogalusa</t>
  </si>
  <si>
    <t>INF635</t>
  </si>
  <si>
    <t>Tangipahoa</t>
  </si>
  <si>
    <t>East Fork</t>
  </si>
  <si>
    <t>INF644</t>
  </si>
  <si>
    <t>INF648</t>
  </si>
  <si>
    <t>INF657Y</t>
  </si>
  <si>
    <t>INF657Z</t>
  </si>
  <si>
    <t>INF661</t>
  </si>
  <si>
    <t>Little Bayou Black</t>
  </si>
  <si>
    <t>INF664</t>
  </si>
  <si>
    <t>Assumption</t>
  </si>
  <si>
    <t>Labadieville</t>
  </si>
  <si>
    <t>INF670C</t>
  </si>
  <si>
    <t>Grosse Tete</t>
  </si>
  <si>
    <t>INF675</t>
  </si>
  <si>
    <t>Clay</t>
  </si>
  <si>
    <t>Piggott</t>
  </si>
  <si>
    <t>INF681</t>
  </si>
  <si>
    <t>Sharp</t>
  </si>
  <si>
    <t>Cave City</t>
  </si>
  <si>
    <t>INF683</t>
  </si>
  <si>
    <t>Evening Shade</t>
  </si>
  <si>
    <t>INF684</t>
  </si>
  <si>
    <t>INF685</t>
  </si>
  <si>
    <t>Salem</t>
  </si>
  <si>
    <t>INF691</t>
  </si>
  <si>
    <t>St. Francis</t>
  </si>
  <si>
    <t>Forrest City</t>
  </si>
  <si>
    <t>INF693</t>
  </si>
  <si>
    <t>Searcy</t>
  </si>
  <si>
    <t>INF695</t>
  </si>
  <si>
    <t>Prairie</t>
  </si>
  <si>
    <t>Des Arc</t>
  </si>
  <si>
    <t>INF698</t>
  </si>
  <si>
    <t>Phillips</t>
  </si>
  <si>
    <t>West Helena</t>
  </si>
  <si>
    <t>INF702</t>
  </si>
  <si>
    <t>Pine Bluff</t>
  </si>
  <si>
    <t>INF711</t>
  </si>
  <si>
    <t>INF718</t>
  </si>
  <si>
    <t>Baker</t>
  </si>
  <si>
    <t>INF719</t>
  </si>
  <si>
    <t>INF723</t>
  </si>
  <si>
    <t>Winslow</t>
  </si>
  <si>
    <t>INF725</t>
  </si>
  <si>
    <t>INF731</t>
  </si>
  <si>
    <t>INF736</t>
  </si>
  <si>
    <t>Mena</t>
  </si>
  <si>
    <t>INF738</t>
  </si>
  <si>
    <t>INF745</t>
  </si>
  <si>
    <t>INF746</t>
  </si>
  <si>
    <t>Lewisville</t>
  </si>
  <si>
    <t>INF750</t>
  </si>
  <si>
    <t>Union</t>
  </si>
  <si>
    <t>Strong</t>
  </si>
  <si>
    <t>INF757</t>
  </si>
  <si>
    <t>E. Carroll</t>
  </si>
  <si>
    <t>Lake Providence</t>
  </si>
  <si>
    <t>INF760</t>
  </si>
  <si>
    <t>Omega</t>
  </si>
  <si>
    <t>INF765</t>
  </si>
  <si>
    <t>Spearsville</t>
  </si>
  <si>
    <t>INF770</t>
  </si>
  <si>
    <t>INF791</t>
  </si>
  <si>
    <t>INF798</t>
  </si>
  <si>
    <t>Rapides</t>
  </si>
  <si>
    <t>INF801</t>
  </si>
  <si>
    <t>Catahoula</t>
  </si>
  <si>
    <t>Harrisonburg</t>
  </si>
  <si>
    <t>INF803A</t>
  </si>
  <si>
    <t>Avoyelles</t>
  </si>
  <si>
    <t>Belle D'Eau</t>
  </si>
  <si>
    <t>INF804</t>
  </si>
  <si>
    <t>St. Landry</t>
  </si>
  <si>
    <t>Opelousas</t>
  </si>
  <si>
    <t>INF804A</t>
  </si>
  <si>
    <t>INF806</t>
  </si>
  <si>
    <t>Ville Platte</t>
  </si>
  <si>
    <t>INF813</t>
  </si>
  <si>
    <t>Vermilion</t>
  </si>
  <si>
    <t>Pecan Island</t>
  </si>
  <si>
    <t>INF826</t>
  </si>
  <si>
    <t>INF836</t>
  </si>
  <si>
    <t>Lamar</t>
  </si>
  <si>
    <t>INF861</t>
  </si>
  <si>
    <t>INF861A</t>
  </si>
  <si>
    <t>Sabine Pass</t>
  </si>
  <si>
    <t>INF863</t>
  </si>
  <si>
    <t>INF878</t>
  </si>
  <si>
    <t>Refugio</t>
  </si>
  <si>
    <t>Tivoli</t>
  </si>
  <si>
    <t>INF881</t>
  </si>
  <si>
    <t>INF886</t>
  </si>
  <si>
    <t>INF887</t>
  </si>
  <si>
    <t>INF893</t>
  </si>
  <si>
    <t>INF900</t>
  </si>
  <si>
    <t>INF909</t>
  </si>
  <si>
    <t>INF006</t>
  </si>
  <si>
    <t>Carter</t>
  </si>
  <si>
    <t>Shell Creek</t>
  </si>
  <si>
    <t>INF007</t>
  </si>
  <si>
    <t>INF008</t>
  </si>
  <si>
    <t>INF011</t>
  </si>
  <si>
    <t>Greene</t>
  </si>
  <si>
    <t>Jackson Chapel</t>
  </si>
  <si>
    <t>INF011A</t>
  </si>
  <si>
    <t>Greeneville</t>
  </si>
  <si>
    <t>INF012</t>
  </si>
  <si>
    <t>Big Creek</t>
  </si>
  <si>
    <t>INF014</t>
  </si>
  <si>
    <t>Bluff City</t>
  </si>
  <si>
    <t>INF019</t>
  </si>
  <si>
    <t>Bat Harbor</t>
  </si>
  <si>
    <t>INF020</t>
  </si>
  <si>
    <t>Cosby</t>
  </si>
  <si>
    <t>INF025</t>
  </si>
  <si>
    <t>Sevier</t>
  </si>
  <si>
    <t>Wear Valley</t>
  </si>
  <si>
    <t>INF026</t>
  </si>
  <si>
    <t>Allensville</t>
  </si>
  <si>
    <t>INF039</t>
  </si>
  <si>
    <t>Robbins</t>
  </si>
  <si>
    <t>INF045</t>
  </si>
  <si>
    <t>INF050</t>
  </si>
  <si>
    <t>Reliance</t>
  </si>
  <si>
    <t>INF059</t>
  </si>
  <si>
    <t>INF065</t>
  </si>
  <si>
    <t>Rabun</t>
  </si>
  <si>
    <t>Flat Creek</t>
  </si>
  <si>
    <t>INF068</t>
  </si>
  <si>
    <t>Catoosa</t>
  </si>
  <si>
    <t>Ringgold</t>
  </si>
  <si>
    <t>INF070</t>
  </si>
  <si>
    <t>Hickory Flat</t>
  </si>
  <si>
    <t>INF070A</t>
  </si>
  <si>
    <t>Sharp Top</t>
  </si>
  <si>
    <t>INF070B</t>
  </si>
  <si>
    <t>INF074A</t>
  </si>
  <si>
    <t>Habersham</t>
  </si>
  <si>
    <t>Cornelia</t>
  </si>
  <si>
    <t>INF074B</t>
  </si>
  <si>
    <t>Tallulah Falls</t>
  </si>
  <si>
    <t>INF079</t>
  </si>
  <si>
    <t>INF080</t>
  </si>
  <si>
    <t>Chattooga</t>
  </si>
  <si>
    <t>Menlo</t>
  </si>
  <si>
    <t>INF081</t>
  </si>
  <si>
    <t>Forsyth</t>
  </si>
  <si>
    <t>Ducktown</t>
  </si>
  <si>
    <t>INF082</t>
  </si>
  <si>
    <t>Gwinnett</t>
  </si>
  <si>
    <t>Buford</t>
  </si>
  <si>
    <t>INF085</t>
  </si>
  <si>
    <t>Rockdale</t>
  </si>
  <si>
    <t>Conyers</t>
  </si>
  <si>
    <t>INF086A</t>
  </si>
  <si>
    <t>Hall</t>
  </si>
  <si>
    <t>Oakwood</t>
  </si>
  <si>
    <t>INF087</t>
  </si>
  <si>
    <t>Banks</t>
  </si>
  <si>
    <t>Homer</t>
  </si>
  <si>
    <t>INF088</t>
  </si>
  <si>
    <t>Stephens</t>
  </si>
  <si>
    <t>Toccoa</t>
  </si>
  <si>
    <t>INF089</t>
  </si>
  <si>
    <t>INF091A</t>
  </si>
  <si>
    <t>INF093</t>
  </si>
  <si>
    <t>INF094</t>
  </si>
  <si>
    <t>Elbert</t>
  </si>
  <si>
    <t>Elberton</t>
  </si>
  <si>
    <t>INF096</t>
  </si>
  <si>
    <t>INF098C</t>
  </si>
  <si>
    <t>INF105</t>
  </si>
  <si>
    <t>INF105A</t>
  </si>
  <si>
    <t>INF107</t>
  </si>
  <si>
    <t>Rockmart</t>
  </si>
  <si>
    <t>INF109A</t>
  </si>
  <si>
    <t>INF109B</t>
  </si>
  <si>
    <t>INF113D</t>
  </si>
  <si>
    <t>INF115</t>
  </si>
  <si>
    <t>Lincolnton</t>
  </si>
  <si>
    <t>INF119B</t>
  </si>
  <si>
    <t>Butts</t>
  </si>
  <si>
    <t>INF121</t>
  </si>
  <si>
    <t>INF122A</t>
  </si>
  <si>
    <t>INF123</t>
  </si>
  <si>
    <t>INF128</t>
  </si>
  <si>
    <t>Appling</t>
  </si>
  <si>
    <t>INF130A</t>
  </si>
  <si>
    <t>Wadley</t>
  </si>
  <si>
    <t>INF131A</t>
  </si>
  <si>
    <t>INF132</t>
  </si>
  <si>
    <t>Burke</t>
  </si>
  <si>
    <t>Gough</t>
  </si>
  <si>
    <t>INF136</t>
  </si>
  <si>
    <t>Upson</t>
  </si>
  <si>
    <t>Thomaston</t>
  </si>
  <si>
    <t>INF136A</t>
  </si>
  <si>
    <t>INF137</t>
  </si>
  <si>
    <t>INF138B</t>
  </si>
  <si>
    <t>Pedenville</t>
  </si>
  <si>
    <t>INF139A</t>
  </si>
  <si>
    <t>INF142</t>
  </si>
  <si>
    <t>Abbottsford</t>
  </si>
  <si>
    <t>INF143</t>
  </si>
  <si>
    <t>INF150</t>
  </si>
  <si>
    <t>Crisp</t>
  </si>
  <si>
    <t>Cordele</t>
  </si>
  <si>
    <t>INF152</t>
  </si>
  <si>
    <t>Emanuel</t>
  </si>
  <si>
    <t>Swainsboro</t>
  </si>
  <si>
    <t>INF153</t>
  </si>
  <si>
    <t>Screven</t>
  </si>
  <si>
    <t>Hilltonia</t>
  </si>
  <si>
    <t>INF154</t>
  </si>
  <si>
    <t>Laurens</t>
  </si>
  <si>
    <t>Lollie</t>
  </si>
  <si>
    <t>INF157</t>
  </si>
  <si>
    <t>Dodge</t>
  </si>
  <si>
    <t>Rhine</t>
  </si>
  <si>
    <t>INF159</t>
  </si>
  <si>
    <t>Glennville</t>
  </si>
  <si>
    <t>INF160</t>
  </si>
  <si>
    <t>Pembroke</t>
  </si>
  <si>
    <t>INF161</t>
  </si>
  <si>
    <t>INF163</t>
  </si>
  <si>
    <t>INF175</t>
  </si>
  <si>
    <t>Patterson</t>
  </si>
  <si>
    <t>INF176</t>
  </si>
  <si>
    <t>Jeff Davis</t>
  </si>
  <si>
    <t>Hazlehurst</t>
  </si>
  <si>
    <t>INF177</t>
  </si>
  <si>
    <t>Wayne</t>
  </si>
  <si>
    <t>Mt. Pleasant</t>
  </si>
  <si>
    <t>INF178</t>
  </si>
  <si>
    <t>Liberty</t>
  </si>
  <si>
    <t>Allenhurst</t>
  </si>
  <si>
    <t>INF180</t>
  </si>
  <si>
    <t>McIntosh</t>
  </si>
  <si>
    <t>Townsend</t>
  </si>
  <si>
    <t>INF181</t>
  </si>
  <si>
    <t>Darien</t>
  </si>
  <si>
    <t>INF183</t>
  </si>
  <si>
    <t>INF189</t>
  </si>
  <si>
    <t>Leesburg</t>
  </si>
  <si>
    <t>INF190</t>
  </si>
  <si>
    <t>INF192C</t>
  </si>
  <si>
    <t>Springvale</t>
  </si>
  <si>
    <t>INF192D</t>
  </si>
  <si>
    <t>Coleman</t>
  </si>
  <si>
    <t>INF193</t>
  </si>
  <si>
    <t>INF197</t>
  </si>
  <si>
    <t>Charlton</t>
  </si>
  <si>
    <t>Folkston</t>
  </si>
  <si>
    <t>INF197A</t>
  </si>
  <si>
    <t>INF198</t>
  </si>
  <si>
    <t>Moniac</t>
  </si>
  <si>
    <t>INF203A</t>
  </si>
  <si>
    <t>Atkinson</t>
  </si>
  <si>
    <t>Axson</t>
  </si>
  <si>
    <t>INF206</t>
  </si>
  <si>
    <t>INF211</t>
  </si>
  <si>
    <t>Berrien</t>
  </si>
  <si>
    <t>Ray City</t>
  </si>
  <si>
    <t>INF212</t>
  </si>
  <si>
    <t>Moultrie</t>
  </si>
  <si>
    <t>INF216</t>
  </si>
  <si>
    <t>Camilla</t>
  </si>
  <si>
    <t>INF221</t>
  </si>
  <si>
    <t>Newton</t>
  </si>
  <si>
    <t>INF222</t>
  </si>
  <si>
    <t>INF223B</t>
  </si>
  <si>
    <t>INF246</t>
  </si>
  <si>
    <t>Marion</t>
  </si>
  <si>
    <t>Flemington</t>
  </si>
  <si>
    <t>INF247</t>
  </si>
  <si>
    <t>Sparr</t>
  </si>
  <si>
    <t>INF250</t>
  </si>
  <si>
    <t>Dixie</t>
  </si>
  <si>
    <t>Jena</t>
  </si>
  <si>
    <t>INF254</t>
  </si>
  <si>
    <t>St. Johns</t>
  </si>
  <si>
    <t>St. Augustine</t>
  </si>
  <si>
    <t>INF255A</t>
  </si>
  <si>
    <t>INF260</t>
  </si>
  <si>
    <t>Seminole</t>
  </si>
  <si>
    <t>Paola</t>
  </si>
  <si>
    <t>INF269</t>
  </si>
  <si>
    <t>Plant City</t>
  </si>
  <si>
    <t>INF276</t>
  </si>
  <si>
    <t>Okeechobee</t>
  </si>
  <si>
    <t>Basinger</t>
  </si>
  <si>
    <t>INF277</t>
  </si>
  <si>
    <t>Palm Beach</t>
  </si>
  <si>
    <t>INF288</t>
  </si>
  <si>
    <t>Islamorada</t>
  </si>
  <si>
    <t>INF291</t>
  </si>
  <si>
    <t>Glenobey</t>
  </si>
  <si>
    <t>INF295</t>
  </si>
  <si>
    <t>Robertson</t>
  </si>
  <si>
    <t>INF298A</t>
  </si>
  <si>
    <t>Hurricane Creek</t>
  </si>
  <si>
    <t>INF318</t>
  </si>
  <si>
    <t>Hickman</t>
  </si>
  <si>
    <t>Whitehouse</t>
  </si>
  <si>
    <t>INF320</t>
  </si>
  <si>
    <t>Van Buren</t>
  </si>
  <si>
    <t>INF324</t>
  </si>
  <si>
    <t>INF328</t>
  </si>
  <si>
    <t>Normandy</t>
  </si>
  <si>
    <t>INF330</t>
  </si>
  <si>
    <t>Arno</t>
  </si>
  <si>
    <t>INF332</t>
  </si>
  <si>
    <t>Giles</t>
  </si>
  <si>
    <t>Lynnville</t>
  </si>
  <si>
    <t>INF333</t>
  </si>
  <si>
    <t>Leoma</t>
  </si>
  <si>
    <t>INF334</t>
  </si>
  <si>
    <t>INF340</t>
  </si>
  <si>
    <t>Toney</t>
  </si>
  <si>
    <t>INF345</t>
  </si>
  <si>
    <t>Limestone</t>
  </si>
  <si>
    <t>Athens</t>
  </si>
  <si>
    <t>INF353A</t>
  </si>
  <si>
    <t>Albertville</t>
  </si>
  <si>
    <t>INF355</t>
  </si>
  <si>
    <t>Blountsville</t>
  </si>
  <si>
    <t>INF357</t>
  </si>
  <si>
    <t>Cullman</t>
  </si>
  <si>
    <t>INF362</t>
  </si>
  <si>
    <t>Winfield</t>
  </si>
  <si>
    <t>INF364A</t>
  </si>
  <si>
    <t>Vina</t>
  </si>
  <si>
    <t>INF369</t>
  </si>
  <si>
    <t>St. Clair</t>
  </si>
  <si>
    <t>Ashville</t>
  </si>
  <si>
    <t>INF370</t>
  </si>
  <si>
    <t>INF370B</t>
  </si>
  <si>
    <t>Bessemer</t>
  </si>
  <si>
    <t>INF377A</t>
  </si>
  <si>
    <t>INF380</t>
  </si>
  <si>
    <t>Gordo</t>
  </si>
  <si>
    <t>INF381</t>
  </si>
  <si>
    <t>INF382</t>
  </si>
  <si>
    <t>INF382B</t>
  </si>
  <si>
    <t>Choccolocco</t>
  </si>
  <si>
    <t>INF385A</t>
  </si>
  <si>
    <t>INF388A</t>
  </si>
  <si>
    <t>INF391A</t>
  </si>
  <si>
    <t>INF392</t>
  </si>
  <si>
    <t>Tallapoosa</t>
  </si>
  <si>
    <t>Alexander City</t>
  </si>
  <si>
    <t>INF393</t>
  </si>
  <si>
    <t>Coosa</t>
  </si>
  <si>
    <t>Goodwater</t>
  </si>
  <si>
    <t>INF394</t>
  </si>
  <si>
    <t>INF397</t>
  </si>
  <si>
    <t>Booth</t>
  </si>
  <si>
    <t>INF399A</t>
  </si>
  <si>
    <t>Chilton</t>
  </si>
  <si>
    <t>Clanton</t>
  </si>
  <si>
    <t>INF402</t>
  </si>
  <si>
    <t>Perry</t>
  </si>
  <si>
    <t>Sprott</t>
  </si>
  <si>
    <t>INF410A</t>
  </si>
  <si>
    <t>Beehive</t>
  </si>
  <si>
    <t>INF412</t>
  </si>
  <si>
    <t>INF415</t>
  </si>
  <si>
    <t>Bullock</t>
  </si>
  <si>
    <t>Union Springs</t>
  </si>
  <si>
    <t>INF416A</t>
  </si>
  <si>
    <t>Ramer</t>
  </si>
  <si>
    <t>INF420</t>
  </si>
  <si>
    <t>Macedonia</t>
  </si>
  <si>
    <t>INF426</t>
  </si>
  <si>
    <t>INF432</t>
  </si>
  <si>
    <t>Slocomb</t>
  </si>
  <si>
    <t>INF435</t>
  </si>
  <si>
    <t>INF435A</t>
  </si>
  <si>
    <t>INF436E</t>
  </si>
  <si>
    <t>Orion</t>
  </si>
  <si>
    <t>INF439</t>
  </si>
  <si>
    <t>Shacklesville</t>
  </si>
  <si>
    <t>INF444</t>
  </si>
  <si>
    <t>INF446A</t>
  </si>
  <si>
    <t>Conecuh</t>
  </si>
  <si>
    <t>Evergreen</t>
  </si>
  <si>
    <t>INF447</t>
  </si>
  <si>
    <t>Peterman</t>
  </si>
  <si>
    <t>INF449A</t>
  </si>
  <si>
    <t>Clarke</t>
  </si>
  <si>
    <t>INF454</t>
  </si>
  <si>
    <t>INF462</t>
  </si>
  <si>
    <t>Point Washington</t>
  </si>
  <si>
    <t>INF465</t>
  </si>
  <si>
    <t>Okaloosa</t>
  </si>
  <si>
    <t>Laurel Hill</t>
  </si>
  <si>
    <t>INF469</t>
  </si>
  <si>
    <t>INF472</t>
  </si>
  <si>
    <t>INF475</t>
  </si>
  <si>
    <t>INF488</t>
  </si>
  <si>
    <t>Westport</t>
  </si>
  <si>
    <t>INF492</t>
  </si>
  <si>
    <t>INF497</t>
  </si>
  <si>
    <t>Dunbar</t>
  </si>
  <si>
    <t>INF498</t>
  </si>
  <si>
    <t>INF500</t>
  </si>
  <si>
    <t>Scotts Hill</t>
  </si>
  <si>
    <t>INF501</t>
  </si>
  <si>
    <t>INF506</t>
  </si>
  <si>
    <t>Tipton</t>
  </si>
  <si>
    <t>INF513</t>
  </si>
  <si>
    <t>INF520</t>
  </si>
  <si>
    <t>Tishomingo</t>
  </si>
  <si>
    <t>Iuka</t>
  </si>
  <si>
    <t>INF526</t>
  </si>
  <si>
    <t>Holly Springs</t>
  </si>
  <si>
    <t>INF534</t>
  </si>
  <si>
    <t>Saltillo</t>
  </si>
  <si>
    <t>INF535</t>
  </si>
  <si>
    <t>Tupelo</t>
  </si>
  <si>
    <t>INF540</t>
  </si>
  <si>
    <t>Enid</t>
  </si>
  <si>
    <t>INF544</t>
  </si>
  <si>
    <t>INF548</t>
  </si>
  <si>
    <t>Sunflower</t>
  </si>
  <si>
    <t>INF560</t>
  </si>
  <si>
    <t>Choctaw</t>
  </si>
  <si>
    <t>Ackerman</t>
  </si>
  <si>
    <t>INF562B</t>
  </si>
  <si>
    <t>INF578</t>
  </si>
  <si>
    <t>Redwood</t>
  </si>
  <si>
    <t>INF580A</t>
  </si>
  <si>
    <t>Issaquena</t>
  </si>
  <si>
    <t>Addie</t>
  </si>
  <si>
    <t>INF582</t>
  </si>
  <si>
    <t>INF592</t>
  </si>
  <si>
    <t>INF594</t>
  </si>
  <si>
    <t>INF601</t>
  </si>
  <si>
    <t>Jones</t>
  </si>
  <si>
    <t>Soso</t>
  </si>
  <si>
    <t>INF601A</t>
  </si>
  <si>
    <t>INF603</t>
  </si>
  <si>
    <t>Baxterville</t>
  </si>
  <si>
    <t>INF608</t>
  </si>
  <si>
    <t>Brookhaven</t>
  </si>
  <si>
    <t>INF616</t>
  </si>
  <si>
    <t>Vancleave</t>
  </si>
  <si>
    <t>INF623</t>
  </si>
  <si>
    <t>Saucier</t>
  </si>
  <si>
    <t>INF626</t>
  </si>
  <si>
    <t>Hancock</t>
  </si>
  <si>
    <t>INF628</t>
  </si>
  <si>
    <t>Carriere</t>
  </si>
  <si>
    <t>INF630</t>
  </si>
  <si>
    <t>INF630A</t>
  </si>
  <si>
    <t>INF638</t>
  </si>
  <si>
    <t>E. Feliciana</t>
  </si>
  <si>
    <t>Clinton</t>
  </si>
  <si>
    <t>INF642</t>
  </si>
  <si>
    <t>INF646</t>
  </si>
  <si>
    <t>W. Feliciana</t>
  </si>
  <si>
    <t>St. Francisville</t>
  </si>
  <si>
    <t>INF651</t>
  </si>
  <si>
    <t>INF652</t>
  </si>
  <si>
    <t>INF658</t>
  </si>
  <si>
    <t>INF668</t>
  </si>
  <si>
    <t>Iberia</t>
  </si>
  <si>
    <t>Loreauville</t>
  </si>
  <si>
    <t>INF670D</t>
  </si>
  <si>
    <t>INF673</t>
  </si>
  <si>
    <t>Pointe Coupee</t>
  </si>
  <si>
    <t>New Roads</t>
  </si>
  <si>
    <t>INF677</t>
  </si>
  <si>
    <t>INF678</t>
  </si>
  <si>
    <t>INF682</t>
  </si>
  <si>
    <t>Ash Flat</t>
  </si>
  <si>
    <t>INF694</t>
  </si>
  <si>
    <t>INF699</t>
  </si>
  <si>
    <t>Helena</t>
  </si>
  <si>
    <t>INF701</t>
  </si>
  <si>
    <t>Dudley Lake</t>
  </si>
  <si>
    <t>INF703</t>
  </si>
  <si>
    <t>INF706</t>
  </si>
  <si>
    <t>INF708</t>
  </si>
  <si>
    <t>INF717</t>
  </si>
  <si>
    <t>Hilltop</t>
  </si>
  <si>
    <t>INF721</t>
  </si>
  <si>
    <t>Berryville</t>
  </si>
  <si>
    <t>INF722</t>
  </si>
  <si>
    <t>Sulphur Springs</t>
  </si>
  <si>
    <t>INF730</t>
  </si>
  <si>
    <t>INF733</t>
  </si>
  <si>
    <t>Gate</t>
  </si>
  <si>
    <t>INF734</t>
  </si>
  <si>
    <t>Hatton</t>
  </si>
  <si>
    <t>INF742</t>
  </si>
  <si>
    <t>De Queen</t>
  </si>
  <si>
    <t>INF743</t>
  </si>
  <si>
    <t>Lockesburg</t>
  </si>
  <si>
    <t>INF747</t>
  </si>
  <si>
    <t>Nevada</t>
  </si>
  <si>
    <t>Cale</t>
  </si>
  <si>
    <t>INF749</t>
  </si>
  <si>
    <t>INF751</t>
  </si>
  <si>
    <t>INF764</t>
  </si>
  <si>
    <t>Mount Union</t>
  </si>
  <si>
    <t>INF767</t>
  </si>
  <si>
    <t>West Monroe</t>
  </si>
  <si>
    <t>INF772</t>
  </si>
  <si>
    <t>Antioch</t>
  </si>
  <si>
    <t>INF783</t>
  </si>
  <si>
    <t>Red River</t>
  </si>
  <si>
    <t>Coushatta</t>
  </si>
  <si>
    <t>INF786</t>
  </si>
  <si>
    <t>Provencal</t>
  </si>
  <si>
    <t>INF788</t>
  </si>
  <si>
    <t>Sabine</t>
  </si>
  <si>
    <t>Many</t>
  </si>
  <si>
    <t>INF793</t>
  </si>
  <si>
    <t>Beauregard</t>
  </si>
  <si>
    <t>De Ridder</t>
  </si>
  <si>
    <t>INF797</t>
  </si>
  <si>
    <t>Bayou Rapides</t>
  </si>
  <si>
    <t>INF800</t>
  </si>
  <si>
    <t>INF805</t>
  </si>
  <si>
    <t>INF822</t>
  </si>
  <si>
    <t>INF825</t>
  </si>
  <si>
    <t>INF839</t>
  </si>
  <si>
    <t>Cooke</t>
  </si>
  <si>
    <t>Valley View</t>
  </si>
  <si>
    <t>INF841</t>
  </si>
  <si>
    <t>Tarrant</t>
  </si>
  <si>
    <t>Fort Worth</t>
  </si>
  <si>
    <t>INF848</t>
  </si>
  <si>
    <t>Anderson</t>
  </si>
  <si>
    <t>Palestine</t>
  </si>
  <si>
    <t>INF849</t>
  </si>
  <si>
    <t>Navarro</t>
  </si>
  <si>
    <t>Corsicana</t>
  </si>
  <si>
    <t>INF850</t>
  </si>
  <si>
    <t>Ellis</t>
  </si>
  <si>
    <t>Waxahatchie</t>
  </si>
  <si>
    <t>INF852</t>
  </si>
  <si>
    <t>McLennan</t>
  </si>
  <si>
    <t>INF855</t>
  </si>
  <si>
    <t>Burleson</t>
  </si>
  <si>
    <t>Caldwell</t>
  </si>
  <si>
    <t>INF856C</t>
  </si>
  <si>
    <t>INF858</t>
  </si>
  <si>
    <t>INF865</t>
  </si>
  <si>
    <t>INF874</t>
  </si>
  <si>
    <t>Matagorda</t>
  </si>
  <si>
    <t>INF875</t>
  </si>
  <si>
    <t>Mission Valley</t>
  </si>
  <si>
    <t>INF882</t>
  </si>
  <si>
    <t>Travis</t>
  </si>
  <si>
    <t>INF885</t>
  </si>
  <si>
    <t>Comal</t>
  </si>
  <si>
    <t>New Braunfels</t>
  </si>
  <si>
    <t>INF892</t>
  </si>
  <si>
    <t>Medina</t>
  </si>
  <si>
    <t>INF894</t>
  </si>
  <si>
    <t>INF897</t>
  </si>
  <si>
    <t>Zapata</t>
  </si>
  <si>
    <t>San Ygnacio</t>
  </si>
  <si>
    <t>INF898</t>
  </si>
  <si>
    <t>INF906</t>
  </si>
  <si>
    <t>INF908A</t>
  </si>
  <si>
    <t>INF910</t>
  </si>
  <si>
    <t>INF001</t>
  </si>
  <si>
    <t>Neva</t>
  </si>
  <si>
    <t>INF002</t>
  </si>
  <si>
    <t>INF003</t>
  </si>
  <si>
    <t>Shady Valley</t>
  </si>
  <si>
    <t>INF005</t>
  </si>
  <si>
    <t>INF009</t>
  </si>
  <si>
    <t>INF010</t>
  </si>
  <si>
    <t>INF015</t>
  </si>
  <si>
    <t>INF017</t>
  </si>
  <si>
    <t>Hawkins</t>
  </si>
  <si>
    <t>INF021</t>
  </si>
  <si>
    <t>Talbott</t>
  </si>
  <si>
    <t>INF023</t>
  </si>
  <si>
    <t>INF036</t>
  </si>
  <si>
    <t>Jacksboro</t>
  </si>
  <si>
    <t>INF038</t>
  </si>
  <si>
    <t>Oneida</t>
  </si>
  <si>
    <t>INF041</t>
  </si>
  <si>
    <t>Loudon</t>
  </si>
  <si>
    <t>Lenoir City</t>
  </si>
  <si>
    <t>INF042</t>
  </si>
  <si>
    <t>Roane</t>
  </si>
  <si>
    <t>INF043</t>
  </si>
  <si>
    <t>Morgan</t>
  </si>
  <si>
    <t>Wartburg</t>
  </si>
  <si>
    <t>INF044</t>
  </si>
  <si>
    <t>Sequatchie Valley</t>
  </si>
  <si>
    <t>INF047</t>
  </si>
  <si>
    <t>Spring City</t>
  </si>
  <si>
    <t>INF048</t>
  </si>
  <si>
    <t>INF051A</t>
  </si>
  <si>
    <t>INF055</t>
  </si>
  <si>
    <t>INF061</t>
  </si>
  <si>
    <t>Ellijay</t>
  </si>
  <si>
    <t>INF063</t>
  </si>
  <si>
    <t>Murray</t>
  </si>
  <si>
    <t>Chatsworth</t>
  </si>
  <si>
    <t>INF063A</t>
  </si>
  <si>
    <t>Blairsville</t>
  </si>
  <si>
    <t>INF064</t>
  </si>
  <si>
    <t>INF066A</t>
  </si>
  <si>
    <t>INF066B</t>
  </si>
  <si>
    <t>Varnell</t>
  </si>
  <si>
    <t>INF072</t>
  </si>
  <si>
    <t>Lumpkin</t>
  </si>
  <si>
    <t>Dahlonega</t>
  </si>
  <si>
    <t>INF075A</t>
  </si>
  <si>
    <t>Resaca</t>
  </si>
  <si>
    <t>INF076</t>
  </si>
  <si>
    <t>Bartow</t>
  </si>
  <si>
    <t>INF083</t>
  </si>
  <si>
    <t>Norcross</t>
  </si>
  <si>
    <t>INF086</t>
  </si>
  <si>
    <t>Flowery Branch</t>
  </si>
  <si>
    <t>INF095</t>
  </si>
  <si>
    <t>Lithonia</t>
  </si>
  <si>
    <t>INF098B</t>
  </si>
  <si>
    <t>Rico</t>
  </si>
  <si>
    <t>INF102A</t>
  </si>
  <si>
    <t>INF108</t>
  </si>
  <si>
    <t>Haralson</t>
  </si>
  <si>
    <t>INF109</t>
  </si>
  <si>
    <t>INF112</t>
  </si>
  <si>
    <t>Clayton</t>
  </si>
  <si>
    <t>Morrow</t>
  </si>
  <si>
    <t>INF113</t>
  </si>
  <si>
    <t>Inman</t>
  </si>
  <si>
    <t>INF113A</t>
  </si>
  <si>
    <t>INF113B</t>
  </si>
  <si>
    <t>INF117</t>
  </si>
  <si>
    <t>INF119C</t>
  </si>
  <si>
    <t>INF120</t>
  </si>
  <si>
    <t>INF122B</t>
  </si>
  <si>
    <t>INF131</t>
  </si>
  <si>
    <t>INF133</t>
  </si>
  <si>
    <t>Barnesville</t>
  </si>
  <si>
    <t>INF133B</t>
  </si>
  <si>
    <t>INF134B</t>
  </si>
  <si>
    <t>INF138</t>
  </si>
  <si>
    <t>New Hope</t>
  </si>
  <si>
    <t>INF143A</t>
  </si>
  <si>
    <t>La Grange</t>
  </si>
  <si>
    <t>INF147</t>
  </si>
  <si>
    <t>INF148</t>
  </si>
  <si>
    <t>Hawkinsville</t>
  </si>
  <si>
    <t>INF151</t>
  </si>
  <si>
    <t>Adrian</t>
  </si>
  <si>
    <t>INF156</t>
  </si>
  <si>
    <t>Effingham</t>
  </si>
  <si>
    <t>INF157A</t>
  </si>
  <si>
    <t>Eastman</t>
  </si>
  <si>
    <t>INF163A</t>
  </si>
  <si>
    <t>INF166</t>
  </si>
  <si>
    <t>INF168</t>
  </si>
  <si>
    <t>Buena Vista</t>
  </si>
  <si>
    <t>INF170</t>
  </si>
  <si>
    <t>INF172</t>
  </si>
  <si>
    <t>Chattahoochee</t>
  </si>
  <si>
    <t>Eelbeck</t>
  </si>
  <si>
    <t>INF173</t>
  </si>
  <si>
    <t>Surrency</t>
  </si>
  <si>
    <t>INF182</t>
  </si>
  <si>
    <t>Nicholls</t>
  </si>
  <si>
    <t>INF187</t>
  </si>
  <si>
    <t>Worth</t>
  </si>
  <si>
    <t>INF195</t>
  </si>
  <si>
    <t>St. Marys</t>
  </si>
  <si>
    <t>INF199</t>
  </si>
  <si>
    <t>Manor</t>
  </si>
  <si>
    <t>INF203B</t>
  </si>
  <si>
    <t>INF203C</t>
  </si>
  <si>
    <t>INF213</t>
  </si>
  <si>
    <t>INF225</t>
  </si>
  <si>
    <t>Donalsonville</t>
  </si>
  <si>
    <t>INF228</t>
  </si>
  <si>
    <t>INF235</t>
  </si>
  <si>
    <t>INF237</t>
  </si>
  <si>
    <t>INF242</t>
  </si>
  <si>
    <t>INF245</t>
  </si>
  <si>
    <t>Alachua</t>
  </si>
  <si>
    <t>INF255</t>
  </si>
  <si>
    <t>INF256</t>
  </si>
  <si>
    <t>INF262</t>
  </si>
  <si>
    <t>INF263</t>
  </si>
  <si>
    <t>Lake Wales</t>
  </si>
  <si>
    <t>INF265</t>
  </si>
  <si>
    <t>Indian River</t>
  </si>
  <si>
    <t>Fellsmere</t>
  </si>
  <si>
    <t>INF275</t>
  </si>
  <si>
    <t>De Soto</t>
  </si>
  <si>
    <t>Fort Ogden</t>
  </si>
  <si>
    <t>INF282</t>
  </si>
  <si>
    <t>INF288A</t>
  </si>
  <si>
    <t>INF292</t>
  </si>
  <si>
    <t>INF296</t>
  </si>
  <si>
    <t>INF298</t>
  </si>
  <si>
    <t>Fredonia</t>
  </si>
  <si>
    <t>INF301</t>
  </si>
  <si>
    <t>INF304</t>
  </si>
  <si>
    <t>INF312</t>
  </si>
  <si>
    <t>INF313</t>
  </si>
  <si>
    <t>INF315</t>
  </si>
  <si>
    <t>Humphreys</t>
  </si>
  <si>
    <t>INF317</t>
  </si>
  <si>
    <t>Only</t>
  </si>
  <si>
    <t>INF319</t>
  </si>
  <si>
    <t>INF321</t>
  </si>
  <si>
    <t>INF323</t>
  </si>
  <si>
    <t>Grundy</t>
  </si>
  <si>
    <t>Tracy City</t>
  </si>
  <si>
    <t>INF325</t>
  </si>
  <si>
    <t>Decherd</t>
  </si>
  <si>
    <t>INF326</t>
  </si>
  <si>
    <t>INF336</t>
  </si>
  <si>
    <t>Collinwood</t>
  </si>
  <si>
    <t>INF341</t>
  </si>
  <si>
    <t>Monrovia</t>
  </si>
  <si>
    <t>INF345A</t>
  </si>
  <si>
    <t>INF349</t>
  </si>
  <si>
    <t>Green Hill</t>
  </si>
  <si>
    <t>INF351</t>
  </si>
  <si>
    <t>Barton</t>
  </si>
  <si>
    <t>INF353</t>
  </si>
  <si>
    <t>Arab</t>
  </si>
  <si>
    <t>INF359</t>
  </si>
  <si>
    <t>INF366</t>
  </si>
  <si>
    <t>Centre</t>
  </si>
  <si>
    <t>INF367</t>
  </si>
  <si>
    <t>Altoona</t>
  </si>
  <si>
    <t>INF376</t>
  </si>
  <si>
    <t>Duncanville</t>
  </si>
  <si>
    <t>INF382A</t>
  </si>
  <si>
    <t>Cleburne</t>
  </si>
  <si>
    <t>Heflin</t>
  </si>
  <si>
    <t>INF388</t>
  </si>
  <si>
    <t>INF392A</t>
  </si>
  <si>
    <t>INF400A</t>
  </si>
  <si>
    <t>Green Pond</t>
  </si>
  <si>
    <t>INF403A</t>
  </si>
  <si>
    <t>Selma</t>
  </si>
  <si>
    <t>INF404</t>
  </si>
  <si>
    <t>INF405A</t>
  </si>
  <si>
    <t>Lower Peach Tree</t>
  </si>
  <si>
    <t>INF417</t>
  </si>
  <si>
    <t>INF417A</t>
  </si>
  <si>
    <t>INF422</t>
  </si>
  <si>
    <t>Burkville</t>
  </si>
  <si>
    <t>INF430</t>
  </si>
  <si>
    <t>Dale</t>
  </si>
  <si>
    <t>Daleville</t>
  </si>
  <si>
    <t>INF431</t>
  </si>
  <si>
    <t>INF433</t>
  </si>
  <si>
    <t>INF442</t>
  </si>
  <si>
    <t>New Brockton</t>
  </si>
  <si>
    <t>INF450</t>
  </si>
  <si>
    <t>Leroy</t>
  </si>
  <si>
    <t>INF451</t>
  </si>
  <si>
    <t>Needham</t>
  </si>
  <si>
    <t>INF460</t>
  </si>
  <si>
    <t>INF466</t>
  </si>
  <si>
    <t>INF467</t>
  </si>
  <si>
    <t>Santa Rosa</t>
  </si>
  <si>
    <t>Jay</t>
  </si>
  <si>
    <t>INF482</t>
  </si>
  <si>
    <t>INF486</t>
  </si>
  <si>
    <t>Elkhorn</t>
  </si>
  <si>
    <t>INF491</t>
  </si>
  <si>
    <t>Gibson</t>
  </si>
  <si>
    <t>INF493</t>
  </si>
  <si>
    <t>Woodland Mills</t>
  </si>
  <si>
    <t>INF503</t>
  </si>
  <si>
    <t>INF507A</t>
  </si>
  <si>
    <t>INF509A</t>
  </si>
  <si>
    <t>INF515A</t>
  </si>
  <si>
    <t>INF521</t>
  </si>
  <si>
    <t>INF525A</t>
  </si>
  <si>
    <t>Bethlehem</t>
  </si>
  <si>
    <t>INF527</t>
  </si>
  <si>
    <t>Hernando</t>
  </si>
  <si>
    <t>INF528</t>
  </si>
  <si>
    <t>Tunica</t>
  </si>
  <si>
    <t>INF529</t>
  </si>
  <si>
    <t>Marks</t>
  </si>
  <si>
    <t>INF531</t>
  </si>
  <si>
    <t>Coahoma</t>
  </si>
  <si>
    <t>Friars Point</t>
  </si>
  <si>
    <t>INF536</t>
  </si>
  <si>
    <t>Pontotoc</t>
  </si>
  <si>
    <t>Toxish</t>
  </si>
  <si>
    <t>INF536A</t>
  </si>
  <si>
    <t>INF538</t>
  </si>
  <si>
    <t>INF546</t>
  </si>
  <si>
    <t>Burgess</t>
  </si>
  <si>
    <t>INF549</t>
  </si>
  <si>
    <t>Benoit</t>
  </si>
  <si>
    <t>INF553A</t>
  </si>
  <si>
    <t>INF554</t>
  </si>
  <si>
    <t>Noxubee</t>
  </si>
  <si>
    <t>Mashulaville</t>
  </si>
  <si>
    <t>INF556</t>
  </si>
  <si>
    <t>INF557</t>
  </si>
  <si>
    <t>Starkville</t>
  </si>
  <si>
    <t>INF559</t>
  </si>
  <si>
    <t>Chester</t>
  </si>
  <si>
    <t>INF562</t>
  </si>
  <si>
    <t>McCool</t>
  </si>
  <si>
    <t>INF562A</t>
  </si>
  <si>
    <t>INF565</t>
  </si>
  <si>
    <t>INF567</t>
  </si>
  <si>
    <t>INF575</t>
  </si>
  <si>
    <t>Freerun</t>
  </si>
  <si>
    <t>INF579</t>
  </si>
  <si>
    <t>Vicksburg</t>
  </si>
  <si>
    <t>INF581</t>
  </si>
  <si>
    <t>Mayersville</t>
  </si>
  <si>
    <t>INF583</t>
  </si>
  <si>
    <t>INF588</t>
  </si>
  <si>
    <t>Raymond</t>
  </si>
  <si>
    <t>INF597</t>
  </si>
  <si>
    <t>Leakesville</t>
  </si>
  <si>
    <t>INF600A</t>
  </si>
  <si>
    <t>INF600B</t>
  </si>
  <si>
    <t>INF600C</t>
  </si>
  <si>
    <t>Union Line</t>
  </si>
  <si>
    <t>INF604</t>
  </si>
  <si>
    <t>Lumberton</t>
  </si>
  <si>
    <t>INF605</t>
  </si>
  <si>
    <t>Simpson</t>
  </si>
  <si>
    <t>Weathersby</t>
  </si>
  <si>
    <t>INF605A</t>
  </si>
  <si>
    <t>Mendenhall</t>
  </si>
  <si>
    <t>INF606</t>
  </si>
  <si>
    <t>Holmesville</t>
  </si>
  <si>
    <t>INF607</t>
  </si>
  <si>
    <t>Bogue Chitto</t>
  </si>
  <si>
    <t>INF608A</t>
  </si>
  <si>
    <t>INF615</t>
  </si>
  <si>
    <t>Adams</t>
  </si>
  <si>
    <t>Natchez</t>
  </si>
  <si>
    <t>INF616A</t>
  </si>
  <si>
    <t>INF618</t>
  </si>
  <si>
    <t>Moss Point</t>
  </si>
  <si>
    <t>INF619</t>
  </si>
  <si>
    <t>INF625</t>
  </si>
  <si>
    <t>INF632</t>
  </si>
  <si>
    <t>INF634</t>
  </si>
  <si>
    <t>Kentwood</t>
  </si>
  <si>
    <t>INF636</t>
  </si>
  <si>
    <t>INF639</t>
  </si>
  <si>
    <t>INF653</t>
  </si>
  <si>
    <t>INF663</t>
  </si>
  <si>
    <t>St. Mary</t>
  </si>
  <si>
    <t>Morgan City</t>
  </si>
  <si>
    <t>INF666</t>
  </si>
  <si>
    <t>Ascension</t>
  </si>
  <si>
    <t>Donaldsonville</t>
  </si>
  <si>
    <t>INF670</t>
  </si>
  <si>
    <t>INF670B</t>
  </si>
  <si>
    <t>INF674</t>
  </si>
  <si>
    <t>INF686</t>
  </si>
  <si>
    <t>Melbourne</t>
  </si>
  <si>
    <t>INF689</t>
  </si>
  <si>
    <t>INF692</t>
  </si>
  <si>
    <t>INF696</t>
  </si>
  <si>
    <t>Rondo</t>
  </si>
  <si>
    <t>INF700</t>
  </si>
  <si>
    <t>Arkansas</t>
  </si>
  <si>
    <t>Stuttgart</t>
  </si>
  <si>
    <t>INF705</t>
  </si>
  <si>
    <t>INF713</t>
  </si>
  <si>
    <t>INF715</t>
  </si>
  <si>
    <t>Pee Dee</t>
  </si>
  <si>
    <t>INF716</t>
  </si>
  <si>
    <t>Baxter</t>
  </si>
  <si>
    <t>Mountain Home</t>
  </si>
  <si>
    <t>INF717A</t>
  </si>
  <si>
    <t>Red Hill</t>
  </si>
  <si>
    <t>INF720</t>
  </si>
  <si>
    <t>Boone</t>
  </si>
  <si>
    <t>Valley Springs</t>
  </si>
  <si>
    <t>INF726</t>
  </si>
  <si>
    <t>Crawford</t>
  </si>
  <si>
    <t>Mulberry</t>
  </si>
  <si>
    <t>INF727</t>
  </si>
  <si>
    <t>INF728</t>
  </si>
  <si>
    <t>Wing</t>
  </si>
  <si>
    <t>INF735</t>
  </si>
  <si>
    <t>INF737</t>
  </si>
  <si>
    <t>INF740</t>
  </si>
  <si>
    <t>Hearn</t>
  </si>
  <si>
    <t>INF758</t>
  </si>
  <si>
    <t>W. Carroll</t>
  </si>
  <si>
    <t>Oak Grove</t>
  </si>
  <si>
    <t>INF762</t>
  </si>
  <si>
    <t>Tensas</t>
  </si>
  <si>
    <t>Delta Bridge</t>
  </si>
  <si>
    <t>INF763</t>
  </si>
  <si>
    <t>INF773</t>
  </si>
  <si>
    <t>Germantown</t>
  </si>
  <si>
    <t>INF775</t>
  </si>
  <si>
    <t>Spring Ridge</t>
  </si>
  <si>
    <t>INF778</t>
  </si>
  <si>
    <t>INF781</t>
  </si>
  <si>
    <t>Grand Cane</t>
  </si>
  <si>
    <t>INF782</t>
  </si>
  <si>
    <t>INF785</t>
  </si>
  <si>
    <t>Robeline</t>
  </si>
  <si>
    <t>INF790</t>
  </si>
  <si>
    <t>Anacoco</t>
  </si>
  <si>
    <t>INF792</t>
  </si>
  <si>
    <t>Hopewell</t>
  </si>
  <si>
    <t>INF794</t>
  </si>
  <si>
    <t>Winn</t>
  </si>
  <si>
    <t>INF795</t>
  </si>
  <si>
    <t>Grant</t>
  </si>
  <si>
    <t>Colfax</t>
  </si>
  <si>
    <t>INF799</t>
  </si>
  <si>
    <t>Concordia</t>
  </si>
  <si>
    <t>New Era</t>
  </si>
  <si>
    <t>INF802</t>
  </si>
  <si>
    <t>Marksville</t>
  </si>
  <si>
    <t>INF803</t>
  </si>
  <si>
    <t>INF807</t>
  </si>
  <si>
    <t>Ridge</t>
  </si>
  <si>
    <t>INF810</t>
  </si>
  <si>
    <t>Acadia</t>
  </si>
  <si>
    <t>Iota</t>
  </si>
  <si>
    <t>INF812</t>
  </si>
  <si>
    <t>INF829</t>
  </si>
  <si>
    <t>INF832</t>
  </si>
  <si>
    <t>INF837</t>
  </si>
  <si>
    <t>Hunt</t>
  </si>
  <si>
    <t>INF838</t>
  </si>
  <si>
    <t>Grayson</t>
  </si>
  <si>
    <t>INF840</t>
  </si>
  <si>
    <t>INF844</t>
  </si>
  <si>
    <t>INF851</t>
  </si>
  <si>
    <t>Venus</t>
  </si>
  <si>
    <t>INF853</t>
  </si>
  <si>
    <t>INF854</t>
  </si>
  <si>
    <t>Bell</t>
  </si>
  <si>
    <t>Temple</t>
  </si>
  <si>
    <t>INF854A</t>
  </si>
  <si>
    <t>INF856</t>
  </si>
  <si>
    <t>INF856B</t>
  </si>
  <si>
    <t>INF871</t>
  </si>
  <si>
    <t>Galveston</t>
  </si>
  <si>
    <t>INF873</t>
  </si>
  <si>
    <t>Caney</t>
  </si>
  <si>
    <t>INF879</t>
  </si>
  <si>
    <t>Goliad</t>
  </si>
  <si>
    <t>INF880</t>
  </si>
  <si>
    <t>Schulenburg</t>
  </si>
  <si>
    <t>INF883</t>
  </si>
  <si>
    <t>INF884</t>
  </si>
  <si>
    <t>INF896</t>
  </si>
  <si>
    <t>INF904</t>
  </si>
  <si>
    <t>INF907</t>
  </si>
  <si>
    <t>#</t>
  </si>
  <si>
    <t>Project</t>
  </si>
  <si>
    <t>State</t>
  </si>
  <si>
    <t>County</t>
  </si>
  <si>
    <t>Town</t>
  </si>
  <si>
    <t>Land region</t>
  </si>
  <si>
    <t>Sex</t>
  </si>
  <si>
    <t>Ethnicity</t>
  </si>
  <si>
    <t>Age level</t>
  </si>
  <si>
    <t>Education</t>
  </si>
  <si>
    <t>Social status</t>
  </si>
  <si>
    <t>Actions</t>
  </si>
  <si>
    <t>Laurel Bloomery, Johnson County, TN</t>
  </si>
  <si>
    <t>Kingsport, Sullivan County, TN</t>
  </si>
  <si>
    <t>Rankin, Cocke County, TN</t>
  </si>
  <si>
    <t>New Market, Jefferson County, TN</t>
  </si>
  <si>
    <t>Morristown, Hamblen County, TN</t>
  </si>
  <si>
    <t>Knoxville, Knox County, TN</t>
  </si>
  <si>
    <t>Sweetwater, Monroe County, TN</t>
  </si>
  <si>
    <t>Crossville, Cumberland County, TN</t>
  </si>
  <si>
    <t>Dayton, Rhea County, TN</t>
  </si>
  <si>
    <t>Cleveland, Bradley County, TN</t>
  </si>
  <si>
    <t>Chattanooga, Hamilton County, TN</t>
  </si>
  <si>
    <t>Portland, Sumner County, TN</t>
  </si>
  <si>
    <t>Gallatin, Sumner County, TN</t>
  </si>
  <si>
    <t>Ashland City, Cheatham County, TN</t>
  </si>
  <si>
    <t>Stewart, Houston County, TN</t>
  </si>
  <si>
    <t>Nashville, Davidson County, TN</t>
  </si>
  <si>
    <t>Dickson, Dickson County, TN</t>
  </si>
  <si>
    <t>Woodbury, Cannon County, TN</t>
  </si>
  <si>
    <t>Shelbyville, Bedford County, TN</t>
  </si>
  <si>
    <t>Dresden, Weakley County, TN</t>
  </si>
  <si>
    <t>Selmer, McNairy County, TN</t>
  </si>
  <si>
    <t>Jackson, Madison County, TN</t>
  </si>
  <si>
    <t>Brownsville, Haywood County, TN</t>
  </si>
  <si>
    <t>Memphis, Shelby County, TN</t>
  </si>
  <si>
    <t>Dalton, Whitfield County, GA</t>
  </si>
  <si>
    <t>Decatur, DeKalb County, GA</t>
  </si>
  <si>
    <t>Atlanta, Fulton County, GA</t>
  </si>
  <si>
    <t>Macon, Bibb County, GA</t>
  </si>
  <si>
    <t>Fort Valley, Peach County, GA</t>
  </si>
  <si>
    <t>Savannah, Chatham County, GA</t>
  </si>
  <si>
    <t>Columbus, Muscogee County, GA</t>
  </si>
  <si>
    <t>Ocilla, Irwin County, GA</t>
  </si>
  <si>
    <t>Albany, Dougherty County, GA</t>
  </si>
  <si>
    <t>Valdosta, Lowndes County, GA</t>
  </si>
  <si>
    <t>Bainbridge, Decatur County, GA</t>
  </si>
  <si>
    <t>Jacksonville, Duval County, FL</t>
  </si>
  <si>
    <t>Shady Grove, Taylor County, FL</t>
  </si>
  <si>
    <t>Tallahassee, Leon County, FL</t>
  </si>
  <si>
    <t>Sopchoppy, Wakulla County, FL</t>
  </si>
  <si>
    <t>Oxford, Sumter County, FL</t>
  </si>
  <si>
    <t>Cedar Key, Levy County, FL</t>
  </si>
  <si>
    <t>Port Orange, Volusia County, FL</t>
  </si>
  <si>
    <t>Orlando, Orange County, FL</t>
  </si>
  <si>
    <t>Fort Meade, Polk County, FL</t>
  </si>
  <si>
    <t>St. Petersburg, Pinellas County, FL</t>
  </si>
  <si>
    <t>Tampa, Hillsborough County, FL</t>
  </si>
  <si>
    <t>Fort Myers, Lee County, FL</t>
  </si>
  <si>
    <t>Ft. Lauderdale, Broward County, FL</t>
  </si>
  <si>
    <t>Miami, Dade County, FL</t>
  </si>
  <si>
    <t>Key West, Monroe County, FL</t>
  </si>
  <si>
    <t>Scottsboro, Jackson County, AL</t>
  </si>
  <si>
    <t>Huntsville, Madison County, AL</t>
  </si>
  <si>
    <t>Florence, Lauderdale County, AL</t>
  </si>
  <si>
    <t>Rainsville, DeKalb County, AL</t>
  </si>
  <si>
    <t>Belgreen, Franklin County, AL</t>
  </si>
  <si>
    <t>Birmingham, Jefferson County, AL</t>
  </si>
  <si>
    <t>Tuscaloosa, Tuscaloosa County, AL</t>
  </si>
  <si>
    <t>Anniston, Calhoun County, AL</t>
  </si>
  <si>
    <t>Talladega, Talladega County, AL</t>
  </si>
  <si>
    <t>Lanett, Chambers County, AL</t>
  </si>
  <si>
    <t>Camden, Wilcox County, AL</t>
  </si>
  <si>
    <t>Demopolis, Marengo County, AL</t>
  </si>
  <si>
    <t>Opelika, Lee County, AL</t>
  </si>
  <si>
    <t>: 36.3696</t>
  </si>
  <si>
    <t>: -81.7594</t>
  </si>
  <si>
    <t>: 36.5484</t>
  </si>
  <si>
    <t>: -82.5618</t>
  </si>
  <si>
    <t>: 35.7278</t>
  </si>
  <si>
    <t>: -83.1042</t>
  </si>
  <si>
    <t>: 36.0983</t>
  </si>
  <si>
    <t>: -83.5900</t>
  </si>
  <si>
    <t>: 36.2084</t>
  </si>
  <si>
    <t>: -83.2980</t>
  </si>
  <si>
    <t>: 35.9606</t>
  </si>
  <si>
    <t>: -83.9207</t>
  </si>
  <si>
    <t>: 35.5850</t>
  </si>
  <si>
    <t>: -84.3744</t>
  </si>
  <si>
    <t>: 35.9213</t>
  </si>
  <si>
    <t>: -85.0214</t>
  </si>
  <si>
    <t>: 35.4938</t>
  </si>
  <si>
    <t>: -84.9828</t>
  </si>
  <si>
    <t>: 35.1595</t>
  </si>
  <si>
    <t>: -84.8750</t>
  </si>
  <si>
    <t>: 35.0456</t>
  </si>
  <si>
    <t>: -85.3097</t>
  </si>
  <si>
    <t>: 36.5585</t>
  </si>
  <si>
    <t>: -86.5219</t>
  </si>
  <si>
    <t>: 36.3860</t>
  </si>
  <si>
    <t>: -86.6151</t>
  </si>
  <si>
    <t>: 36.2742</t>
  </si>
  <si>
    <t>: -87.0611</t>
  </si>
  <si>
    <t>: 36.1557</t>
  </si>
  <si>
    <t>: -87.8613</t>
  </si>
  <si>
    <t>: 36.1627</t>
  </si>
  <si>
    <t>: -86.7816</t>
  </si>
  <si>
    <t>: 36.0781</t>
  </si>
  <si>
    <t>: -87.3898</t>
  </si>
  <si>
    <t>: 35.6833</t>
  </si>
  <si>
    <t>: -86.0833</t>
  </si>
  <si>
    <t>: 35.5553</t>
  </si>
  <si>
    <t>: -86.4590</t>
  </si>
  <si>
    <t>: 36.1858</t>
  </si>
  <si>
    <t>: -88.8650</t>
  </si>
  <si>
    <t>: 35.1514</t>
  </si>
  <si>
    <t>: -88.5670</t>
  </si>
  <si>
    <t>: 35.6145</t>
  </si>
  <si>
    <t>: -88.8139</t>
  </si>
  <si>
    <t>: 36.0361</t>
  </si>
  <si>
    <t>: -88.9051</t>
  </si>
  <si>
    <t>: 35.1495</t>
  </si>
  <si>
    <t>: -90.0490</t>
  </si>
  <si>
    <t>: 34.7690</t>
  </si>
  <si>
    <t>: -84.9702</t>
  </si>
  <si>
    <t>: 33.7744</t>
  </si>
  <si>
    <t>: -84.2963</t>
  </si>
  <si>
    <t>: 33.7490</t>
  </si>
  <si>
    <t>: -84.3880</t>
  </si>
  <si>
    <t>: 32.8407</t>
  </si>
  <si>
    <t>: -83.6324</t>
  </si>
  <si>
    <t>: 32.5369</t>
  </si>
  <si>
    <t>: -83.8853</t>
  </si>
  <si>
    <t>: 32.0835</t>
  </si>
  <si>
    <t>: -81.0998</t>
  </si>
  <si>
    <t>: 32.4609</t>
  </si>
  <si>
    <t>: -84.9877</t>
  </si>
  <si>
    <t>: 31.6720</t>
  </si>
  <si>
    <t>: -83.2666</t>
  </si>
  <si>
    <t>: 31.5785</t>
  </si>
  <si>
    <t>: -84.1557</t>
  </si>
  <si>
    <t>: 30.8327</t>
  </si>
  <si>
    <t>: -83.2785</t>
  </si>
  <si>
    <t>: 30.9032</t>
  </si>
  <si>
    <t>: -84.5826</t>
  </si>
  <si>
    <t>: 30.3322</t>
  </si>
  <si>
    <t>: -81.6557</t>
  </si>
  <si>
    <t>: 30.2810</t>
  </si>
  <si>
    <t>: -83.8234</t>
  </si>
  <si>
    <t>: 30.4383</t>
  </si>
  <si>
    <t>: -84.2807</t>
  </si>
  <si>
    <t>: 30.0657</t>
  </si>
  <si>
    <t>: -84.4072</t>
  </si>
  <si>
    <t>: 28.7483</t>
  </si>
  <si>
    <t>: -82.0748</t>
  </si>
  <si>
    <t>: 29.1418</t>
  </si>
  <si>
    <t>: -83.0615</t>
  </si>
  <si>
    <t>: 29.1383</t>
  </si>
  <si>
    <t>: -80.9817</t>
  </si>
  <si>
    <t>: 28.5383</t>
  </si>
  <si>
    <t>: -81.3792</t>
  </si>
  <si>
    <t>: 27.7355</t>
  </si>
  <si>
    <t>: -81.5264</t>
  </si>
  <si>
    <t>: 27.7676</t>
  </si>
  <si>
    <t>: -82.6404</t>
  </si>
  <si>
    <t>: 27.9506</t>
  </si>
  <si>
    <t>: -82.4572</t>
  </si>
  <si>
    <t>: 26.6466</t>
  </si>
  <si>
    <t>: -81.8496</t>
  </si>
  <si>
    <t>: 26.1224</t>
  </si>
  <si>
    <t>: -80.1373</t>
  </si>
  <si>
    <t>: 25.7617</t>
  </si>
  <si>
    <t>: -80.1918</t>
  </si>
  <si>
    <t>: 24.5551</t>
  </si>
  <si>
    <t>: -81.7826</t>
  </si>
  <si>
    <t>: 34.6558</t>
  </si>
  <si>
    <t>: -86.0836</t>
  </si>
  <si>
    <t>: 34.7304</t>
  </si>
  <si>
    <t>: -86.5861</t>
  </si>
  <si>
    <t>: 34.7990</t>
  </si>
  <si>
    <t>: -87.6776</t>
  </si>
  <si>
    <t>: 34.4832</t>
  </si>
  <si>
    <t>: -85.8160</t>
  </si>
  <si>
    <t>: 34.4758</t>
  </si>
  <si>
    <t>: -87.7254</t>
  </si>
  <si>
    <t>: 33.5186</t>
  </si>
  <si>
    <t>: -86.8104</t>
  </si>
  <si>
    <t>: 33.2098</t>
  </si>
  <si>
    <t>: -87.5692</t>
  </si>
  <si>
    <t>: 33.6595</t>
  </si>
  <si>
    <t>: -85.8314</t>
  </si>
  <si>
    <t>: 33.4327</t>
  </si>
  <si>
    <t>: -86.1054</t>
  </si>
  <si>
    <t>: 32.8775</t>
  </si>
  <si>
    <t>: -85.2064</t>
  </si>
  <si>
    <t>: 31.9894</t>
  </si>
  <si>
    <t>: -87.3060</t>
  </si>
  <si>
    <t>: 32.5224</t>
  </si>
  <si>
    <t>: -87.8320</t>
  </si>
  <si>
    <t>: 32.6450</t>
  </si>
  <si>
    <t>Decatur, De Kalb County, GA</t>
  </si>
  <si>
    <t>Rainsville, De Kalb County, AL</t>
  </si>
  <si>
    <t>Ripley, Tippah County, MS</t>
  </si>
  <si>
    <t>Houston, Chickasaw County, MS</t>
  </si>
  <si>
    <t>Charleston, Tallahatchie County, MS</t>
  </si>
  <si>
    <t>Pleasant Hill, Yazoo County, MS</t>
  </si>
  <si>
    <t>Jackson, Hinds County, MS</t>
  </si>
  <si>
    <t>Hattiesburg, Forrest County, MS</t>
  </si>
  <si>
    <t>Picayune, Pearl River County, MS</t>
  </si>
  <si>
    <t>Zachary, E. Baton Rouge Parish, LA</t>
  </si>
  <si>
    <t>Baton Rouge, E. Baton Rouge Parish, LA</t>
  </si>
  <si>
    <t>Boothville, Plaquemines Parish, LA</t>
  </si>
  <si>
    <t>New Orleans, Orleans Parish, LA</t>
  </si>
  <si>
    <t>Grand Isle, Jefferson Parish, LA</t>
  </si>
  <si>
    <t>Schriever, Terrebonne Parish, LA</t>
  </si>
  <si>
    <t>Bayou Sorrel, Iberville Parish, LA</t>
  </si>
  <si>
    <t>Blytheville, Mississippi County, AR</t>
  </si>
  <si>
    <t>Bay, Craighead County, AR</t>
  </si>
  <si>
    <t>Jonesboro, Craighead County, AR</t>
  </si>
  <si>
    <t>Lafferty, Izard County, AR</t>
  </si>
  <si>
    <t>Little Rock, Pulaski County, AR</t>
  </si>
  <si>
    <t>Greenbrier, Faulkner County, AR</t>
  </si>
  <si>
    <t>West Fork, Washington County, AR</t>
  </si>
  <si>
    <t>Danville, Yell County, AR</t>
  </si>
  <si>
    <t>Fort Smith, Sebastian County, AR</t>
  </si>
  <si>
    <t>Hot Springs, Garland County, AR</t>
  </si>
  <si>
    <t>Arkadelphia, Clark County, AR</t>
  </si>
  <si>
    <t>Arkansas City, Desha County, AR</t>
  </si>
  <si>
    <t>Dumas, Desha County, AR</t>
  </si>
  <si>
    <t>Lake Village, Chicot County, AR</t>
  </si>
  <si>
    <t>Monroe, Ouachita Parish, LA</t>
  </si>
  <si>
    <t>Shreveport, Caddo Parish, LA</t>
  </si>
  <si>
    <t>Natchitoches, Natchitoches Parish, LA</t>
  </si>
  <si>
    <t>Chataignier, Evangeline Parish, LA</t>
  </si>
  <si>
    <t>Harmony, Nacogdoches County, TX</t>
  </si>
  <si>
    <t>Nacogdoches, Nacogdoches County, TX</t>
  </si>
  <si>
    <t>Tyler, Smith County, TX</t>
  </si>
  <si>
    <t>Marshall, Harrison County, TX</t>
  </si>
  <si>
    <t>Texarkana, Bowie County, TX</t>
  </si>
  <si>
    <t>Mount Pleasant, Titus County, TX</t>
  </si>
  <si>
    <t>Dallas, Dallas County, TX</t>
  </si>
  <si>
    <t>Huntsville, Walker County, TX</t>
  </si>
  <si>
    <t>Port Arthur, Jefferson County, TX</t>
  </si>
  <si>
    <t>Houston, Harris County, TX</t>
  </si>
  <si>
    <t>Victoria, Victoria County, TX</t>
  </si>
  <si>
    <t>San Antonio, Bexar County, TX</t>
  </si>
  <si>
    <t>Laredo, Webb County, TX</t>
  </si>
  <si>
    <t>Roma-Los Saenz, Starr County, TX</t>
  </si>
  <si>
    <t>Falfurrias, Brooks County, TX</t>
  </si>
  <si>
    <t>Sinton, San Patricio County, TX</t>
  </si>
  <si>
    <t>Corpus Christi, Nueces County, TX</t>
  </si>
  <si>
    <t>Edinburg, Hidalgo County, TX</t>
  </si>
  <si>
    <t>Brownsville, Cameron County, TX</t>
  </si>
  <si>
    <t>Corinth, Alcorn County, MS</t>
  </si>
  <si>
    <t>Phenix City, Russell County, AL</t>
  </si>
  <si>
    <t>Montgomery, Montgomery County, AL</t>
  </si>
  <si>
    <t>Louisville, Barbour County, AL</t>
  </si>
  <si>
    <t>Ashford, Houston County, AL</t>
  </si>
  <si>
    <t>Troy, Pike County, AL</t>
  </si>
  <si>
    <t>Enterprise, Coffee County, AL</t>
  </si>
  <si>
    <t>Wausau, Washington County, FL</t>
  </si>
  <si>
    <t>Barrineau Park, Escambia County, FL</t>
  </si>
  <si>
    <t>Gulf Shores, Baldwin County, AL</t>
  </si>
  <si>
    <t>Bayou La Batre, Mobile County, AL</t>
  </si>
  <si>
    <t>Mobile, Mobile County, AL</t>
  </si>
  <si>
    <t>Holston Valley, Sullivan County, TN</t>
  </si>
  <si>
    <t>Little Sycamore, Claiborne County, TN</t>
  </si>
  <si>
    <t>Maryville, Blount County, TN</t>
  </si>
  <si>
    <t>La Follette, Campbell County, TN</t>
  </si>
  <si>
    <t>Elgin, Scott County, TN</t>
  </si>
  <si>
    <t>Hixson, Hamilton County, TN</t>
  </si>
  <si>
    <t>Dunlap, Sequatchie County, TN</t>
  </si>
  <si>
    <t>East Ellijay, Gilmer County, GA</t>
  </si>
  <si>
    <t>Jasper, Pickens County, GA</t>
  </si>
  <si>
    <t>Woodstock, Cherokee County, GA</t>
  </si>
  <si>
    <t>Cleveland, White County, GA</t>
  </si>
  <si>
    <t>Curryville, Gordon County, GA</t>
  </si>
  <si>
    <t>Rome, Floyd County, GA</t>
  </si>
  <si>
    <t>Sandy Cross, Franklin County, GA</t>
  </si>
  <si>
    <t>Colbert, Madison County, GA</t>
  </si>
  <si>
    <t>Hartwell, Hart County, GA</t>
  </si>
  <si>
    <t>Walnut Grove, Walton County, GA</t>
  </si>
  <si>
    <t>East Point, Fulton County, GA</t>
  </si>
  <si>
    <t>Marietta, Cobb County, GA</t>
  </si>
  <si>
    <t>Hickory Level, Carroll County, GA</t>
  </si>
  <si>
    <t>Fayetteville, Fayette County, GA</t>
  </si>
  <si>
    <t>Newnan, Coweta County, GA</t>
  </si>
  <si>
    <t>Monticello, Jasper County, GA</t>
  </si>
  <si>
    <t>Warrenton, Warren County, GA</t>
  </si>
  <si>
    <t>Milledgeville, Baldwin County, GA</t>
  </si>
  <si>
    <t>Deepstep, Washington County, GA</t>
  </si>
  <si>
    <t>Griffin, Spalding County, GA</t>
  </si>
  <si>
    <t>Zebulon, Pike County, GA</t>
  </si>
  <si>
    <t>Talbotton, Talbot County, GA</t>
  </si>
  <si>
    <t>Manchester, Meriwether County, GA</t>
  </si>
  <si>
    <t>Waverly Hall, Harris County, GA</t>
  </si>
  <si>
    <t>Statesboro, Bulloch County, GA</t>
  </si>
  <si>
    <t>Cobbtown, Tattnall County, GA</t>
  </si>
  <si>
    <t>Pooler, Chatham County, GA</t>
  </si>
  <si>
    <t>Plains, Sumter County, GA</t>
  </si>
  <si>
    <t>Blackshear, Pierce County, GA</t>
  </si>
  <si>
    <t>Tifton, Tift County, GA</t>
  </si>
  <si>
    <t>Georgetown, Quitman County, GA</t>
  </si>
  <si>
    <t>Waycross, Ware County, GA</t>
  </si>
  <si>
    <t>Brunswick, Glynn County, GA</t>
  </si>
  <si>
    <t>Homerville, Clinch County, GA</t>
  </si>
  <si>
    <t>Fargo, Clinch County, GA</t>
  </si>
  <si>
    <t>Statenville, Echols County, GA</t>
  </si>
  <si>
    <t>Thomasville, Thomas County, GA</t>
  </si>
  <si>
    <t>Cotton, Mitchell County, GA</t>
  </si>
  <si>
    <t>Colquitt, Miller County, GA</t>
  </si>
  <si>
    <t>Hopeful Church, Columbia County, FL</t>
  </si>
  <si>
    <t>Whitney, Lake County, FL</t>
  </si>
  <si>
    <t>Okahumpka, Lake County, FL</t>
  </si>
  <si>
    <t>Bardin, Putnam County, FL</t>
  </si>
  <si>
    <t>Tomoka Farms, Volusia County, FL</t>
  </si>
  <si>
    <t>Forbus, Fentress County, TN</t>
  </si>
  <si>
    <t>Tennessee Ridge, Houston County, TN</t>
  </si>
  <si>
    <t>Gainesboro, Jackson County, TN</t>
  </si>
  <si>
    <t>Statesville, Wilson County, TN</t>
  </si>
  <si>
    <t>Poplins Crossroads, Bedford County, TN</t>
  </si>
  <si>
    <t>Franklin, Williamson County, TN</t>
  </si>
  <si>
    <t>Ramah, Lawrence County, TN</t>
  </si>
  <si>
    <t>Stevenson, Jackson County, AL</t>
  </si>
  <si>
    <t>Town Creek, Lawrence County, AL</t>
  </si>
  <si>
    <t>Killen, Lauderdale County, AL</t>
  </si>
  <si>
    <t>Lexington, Lauderdale County, AL</t>
  </si>
  <si>
    <t>Preston, Marshall County, AL</t>
  </si>
  <si>
    <t>Oneonta, Blount County, AL</t>
  </si>
  <si>
    <t>Jasper, Walker County, AL</t>
  </si>
  <si>
    <t>Haleyville, Winston County, AL</t>
  </si>
  <si>
    <t>Addison, Winston County, AL</t>
  </si>
  <si>
    <t>Gadsden, Etowah County, AL</t>
  </si>
  <si>
    <t>Alpine, Talladega County, AL</t>
  </si>
  <si>
    <t>Montevallo, Shelby County, AL</t>
  </si>
  <si>
    <t>Roanoke, Randolph County, AL</t>
  </si>
  <si>
    <t>Tallassee, Elmore County, AL</t>
  </si>
  <si>
    <t>Prattville, Autauga County, AL</t>
  </si>
  <si>
    <t>Aimwell, Marengo County, AL</t>
  </si>
  <si>
    <t>Livingston, Sumter County, AL</t>
  </si>
  <si>
    <t>Abbeville, Henry County, AL</t>
  </si>
  <si>
    <t>Dothan, Houston County, AL</t>
  </si>
  <si>
    <t>Greenville, Butler County, AL</t>
  </si>
  <si>
    <t>Andalusia, Covington County, AL</t>
  </si>
  <si>
    <t>Damascus, Escambia County, AL</t>
  </si>
  <si>
    <t>Mexboro, Monroe County, AL</t>
  </si>
  <si>
    <t>Apalachicola, Franklin County, FL</t>
  </si>
  <si>
    <t>Port St. Joe, Gulf County, FL</t>
  </si>
  <si>
    <t>Panama City, Bay County, FL</t>
  </si>
  <si>
    <t>Pensacola, Escambia County, FL</t>
  </si>
  <si>
    <t>Foley, Baldwin County, AL</t>
  </si>
  <si>
    <t>Paris, Henry County, TN</t>
  </si>
  <si>
    <t>Huntingdon, Carroll County, TN</t>
  </si>
  <si>
    <t>Elbridge, Obion County, TN</t>
  </si>
  <si>
    <t>Tiptonville, Lake County, TN</t>
  </si>
  <si>
    <t>Ripley, Lauderdale County, TN</t>
  </si>
  <si>
    <t>Bolivar, Hardeman County, TN</t>
  </si>
  <si>
    <t>Holcomb, Grenada County, MS</t>
  </si>
  <si>
    <t>Oxford, Lafayette County, MS</t>
  </si>
  <si>
    <t>Greenville, Washington County, MS</t>
  </si>
  <si>
    <t>Columbus, Lowndes County, MS</t>
  </si>
  <si>
    <t>Oktoc, Oktibbeha County, MS</t>
  </si>
  <si>
    <t>Kosciusko, Attala County, MS</t>
  </si>
  <si>
    <t>Greenwood, Leflore County, MS</t>
  </si>
  <si>
    <t>Wicker, Smith County, MS</t>
  </si>
  <si>
    <t>Lorman, Jefferson County, MS</t>
  </si>
  <si>
    <t>Pascagoula, Jackson County, MS</t>
  </si>
  <si>
    <t>Biloxi, Harrison County, MS</t>
  </si>
  <si>
    <t>Piggott, Clay County, AR</t>
  </si>
  <si>
    <t>Cave City, Sharp County, AR</t>
  </si>
  <si>
    <t>Evening Shade, Sharp County, AR</t>
  </si>
  <si>
    <t>Salem, Fulton County, AR</t>
  </si>
  <si>
    <t>Forrest City, St. Francis County, AR</t>
  </si>
  <si>
    <t>Searcy, White County, AR</t>
  </si>
  <si>
    <t>Des Arc, Prairie County, AR</t>
  </si>
  <si>
    <t>West Helena, Phillips County, AR</t>
  </si>
  <si>
    <t>Pine Bluff, Jefferson County, AR</t>
  </si>
  <si>
    <t>Baker, Searcy County, AR</t>
  </si>
  <si>
    <t>Marshall, Searcy County, AR</t>
  </si>
  <si>
    <t>Winslow, Washington County, AR</t>
  </si>
  <si>
    <t>Fayetteville, Washington County, AR</t>
  </si>
  <si>
    <t>Mena, Polk County, AR</t>
  </si>
  <si>
    <t>Texarkana, Miller County, AR</t>
  </si>
  <si>
    <t>Lewisville, Lafayette County, AR</t>
  </si>
  <si>
    <t>Strong, Union County, AR</t>
  </si>
  <si>
    <t>Belk, Lamar County, TX</t>
  </si>
  <si>
    <t>Beaumont, Jefferson County, TX</t>
  </si>
  <si>
    <t>Sabine Pass, Jefferson County, TX</t>
  </si>
  <si>
    <t>Tivoli, Refugio County, TX</t>
  </si>
  <si>
    <t>Warrenton, Fayette County, TX</t>
  </si>
  <si>
    <t>Hondo, Medina County, TX</t>
  </si>
  <si>
    <t>McAllen, Hidalgo County, TX</t>
  </si>
  <si>
    <t>Denton, Denton County, TX</t>
  </si>
  <si>
    <t>Fort Worth, Tarrant County, TX</t>
  </si>
  <si>
    <t>Greenville, Hunt County, TX</t>
  </si>
  <si>
    <t>Palestine, Anderson County, TX</t>
  </si>
  <si>
    <t>Slidell, St. Tammany County, LA</t>
  </si>
  <si>
    <t>Bogalusa, Washington County, LA</t>
  </si>
  <si>
    <t>East Fork, Tangipahoa County, LA</t>
  </si>
  <si>
    <t>Baton Rouge, E. Baton Rouge County, LA</t>
  </si>
  <si>
    <t>Boothville, Plaquemines County, LA</t>
  </si>
  <si>
    <t>New Orleans, Orleans County, LA</t>
  </si>
  <si>
    <t>Little Bayou Black, Terrebonne County, LA</t>
  </si>
  <si>
    <t>Labadieville, Assumption County, LA</t>
  </si>
  <si>
    <t>Grosse Tete, Iberville County, LA</t>
  </si>
  <si>
    <t>Lake Providence, E. Carroll County, LA</t>
  </si>
  <si>
    <t>Omega, Madison County, LA</t>
  </si>
  <si>
    <t>Spearsville, Union County, LA</t>
  </si>
  <si>
    <t>Monroe, Ouachita County, LA</t>
  </si>
  <si>
    <t>Hawthorne, Vernon County, LA</t>
  </si>
  <si>
    <t>Alexandria, Rapides County, LA</t>
  </si>
  <si>
    <t>Harrisonburg, Catahoula County, LA</t>
  </si>
  <si>
    <t>Belle D'Eau, Avoyelles County, LA</t>
  </si>
  <si>
    <t>Opelousas, St. Landry County, LA</t>
  </si>
  <si>
    <t>Ville Platte, Evangeline County, LA</t>
  </si>
  <si>
    <t>Pecan Island, Vermilion County, LA</t>
  </si>
  <si>
    <t>Shell Creek, Carter County, TN</t>
  </si>
  <si>
    <t>Carter, Carter County, TN</t>
  </si>
  <si>
    <t>Jackson Chapel, Greene County, TN</t>
  </si>
  <si>
    <t>Greeneville, Greene County, TN</t>
  </si>
  <si>
    <t>Big Creek, Sullivan County, TN</t>
  </si>
  <si>
    <t>Bluff City, Sullivan County, TN</t>
  </si>
  <si>
    <t>Bat Harbor, Cocke County, TN</t>
  </si>
  <si>
    <t>Cosby, Cocke County, TN</t>
  </si>
  <si>
    <t>Wear Valley, Sevier County, TN</t>
  </si>
  <si>
    <t>Allensville, Sevier County, TN</t>
  </si>
  <si>
    <t>Robbins, Scott County, TN</t>
  </si>
  <si>
    <t>Reliance, Polk County, TN</t>
  </si>
  <si>
    <t>Flat Creek, Rabun County, GA</t>
  </si>
  <si>
    <t>Ringgold, Catoosa County, GA</t>
  </si>
  <si>
    <t>Hickory Flat, Cherokee County, GA</t>
  </si>
  <si>
    <t>Sharp Top, Cherokee County, GA</t>
  </si>
  <si>
    <t>Cornelia, Habersham County, GA</t>
  </si>
  <si>
    <t>Tallulah Falls, Habersham County, GA</t>
  </si>
  <si>
    <t>Menlo, Chattooga County, GA</t>
  </si>
  <si>
    <t>Ducktown, Forsyth County, GA</t>
  </si>
  <si>
    <t>Buford, Gwinnett County, GA</t>
  </si>
  <si>
    <t>Conyers, Rockdale County, GA</t>
  </si>
  <si>
    <t>Oakwood, Hall County, GA</t>
  </si>
  <si>
    <t>Homer, Banks County, GA</t>
  </si>
  <si>
    <t>Toccoa, Stephens County, GA</t>
  </si>
  <si>
    <t>Jefferson, Jackson County, GA</t>
  </si>
  <si>
    <t>Monroe, Walton County, GA</t>
  </si>
  <si>
    <t>Elberton, Elbert County, GA</t>
  </si>
  <si>
    <t>Rockmart, Polk County, GA</t>
  </si>
  <si>
    <t>Carrollton, Carroll County, GA</t>
  </si>
  <si>
    <t>Lincolnton, Lincoln County, GA</t>
  </si>
  <si>
    <t>Jackson, Butts County, GA</t>
  </si>
  <si>
    <t>Forsyth, Monroe County, GA</t>
  </si>
  <si>
    <t>Appling, Columbia County, GA</t>
  </si>
  <si>
    <t>Wadley, Jefferson County, GA</t>
  </si>
  <si>
    <t>Augusta, Richmond County, GA</t>
  </si>
  <si>
    <t>Gough, Burke County, GA</t>
  </si>
  <si>
    <t>Thomaston, Upson County, GA</t>
  </si>
  <si>
    <t>Pedenville, Pike County, GA</t>
  </si>
  <si>
    <t>Abbottsford, Troup County, GA</t>
  </si>
  <si>
    <t>Cordele, Crisp County, GA</t>
  </si>
  <si>
    <t>Swainsboro, Emanuel County, GA</t>
  </si>
  <si>
    <t>Hilltonia, Screven County, GA</t>
  </si>
  <si>
    <t>Lollie, Laurens County, GA</t>
  </si>
  <si>
    <t>Rhine, Dodge County, GA</t>
  </si>
  <si>
    <t>Glennville, Tattnall County, GA</t>
  </si>
  <si>
    <t>Pembroke, Bryan County, GA</t>
  </si>
  <si>
    <t>Patterson, Pierce County, GA</t>
  </si>
  <si>
    <t>Hazlehurst, Jeff Davis County, GA</t>
  </si>
  <si>
    <t>Mt. Pleasant, Wayne County, GA</t>
  </si>
  <si>
    <t>Allenhurst, Liberty County, GA</t>
  </si>
  <si>
    <t>Townsend, McIntosh County, GA</t>
  </si>
  <si>
    <t>Darien, McIntosh County, GA</t>
  </si>
  <si>
    <t>Big Creek, Irwin County, GA</t>
  </si>
  <si>
    <t>Leesburg, Lee County, GA</t>
  </si>
  <si>
    <t>Springvale, Randolph County, GA</t>
  </si>
  <si>
    <t>Coleman, Randolph County, GA</t>
  </si>
  <si>
    <t>Folkston, Charlton County, GA</t>
  </si>
  <si>
    <t>Moniac, Charlton County, GA</t>
  </si>
  <si>
    <t>Axson, Atkinson County, GA</t>
  </si>
  <si>
    <t>Ray City, Berrien County, GA</t>
  </si>
  <si>
    <t>Moultrie, Colquitt County, GA</t>
  </si>
  <si>
    <t>Camilla, Mitchell County, GA</t>
  </si>
  <si>
    <t>Newton, Baker County, GA</t>
  </si>
  <si>
    <t>Flemington, Marion County, FL</t>
  </si>
  <si>
    <t>Sparr, Marion County, FL</t>
  </si>
  <si>
    <t>Jena, Dixie County, FL</t>
  </si>
  <si>
    <t>St. Augustine, St. Johns County, FL</t>
  </si>
  <si>
    <t>Paola, Seminole County, FL</t>
  </si>
  <si>
    <t>Plant City, Hillsborough County, FL</t>
  </si>
  <si>
    <t>Basinger, Okeechobee County, FL</t>
  </si>
  <si>
    <t>West Palm Beach, Palm Beach County, FL</t>
  </si>
  <si>
    <t>Islamorada, Monroe County, FL</t>
  </si>
  <si>
    <t>Glenobey, Fentress County, TN</t>
  </si>
  <si>
    <t>Springfield, Robertson County, TN</t>
  </si>
  <si>
    <t>Hurricane Creek, Stewart County, TN</t>
  </si>
  <si>
    <t>Whitehouse, Hickman County, TN</t>
  </si>
  <si>
    <t>Spencer, Van Buren County, TN</t>
  </si>
  <si>
    <t>Winchester, Franklin County, TN</t>
  </si>
  <si>
    <t>Normandy, Bedford County, TN</t>
  </si>
  <si>
    <t>Arno, Williamson County, TN</t>
  </si>
  <si>
    <t>Lynnville, Giles County, TN</t>
  </si>
  <si>
    <t>Leoma, Lawrence County, TN</t>
  </si>
  <si>
    <t>Toney, Madison County, AL</t>
  </si>
  <si>
    <t>Athens, Limestone County, AL</t>
  </si>
  <si>
    <t>Albertville, Marshall County, AL</t>
  </si>
  <si>
    <t>Blountsville, Blount County, AL</t>
  </si>
  <si>
    <t>Cullman, Cullman County, AL</t>
  </si>
  <si>
    <t>Winfield, Marion County, AL</t>
  </si>
  <si>
    <t>Vina, Franklin County, AL</t>
  </si>
  <si>
    <t>Ashville, St. Clair County, AL</t>
  </si>
  <si>
    <t>Bessemer, Jefferson County, AL</t>
  </si>
  <si>
    <t>Gordo, Pickens County, AL</t>
  </si>
  <si>
    <t>Fayette, Fayette County, AL</t>
  </si>
  <si>
    <t>Choccolocco, Calhoun County, AL</t>
  </si>
  <si>
    <t>Lincoln, Talladega County, AL</t>
  </si>
  <si>
    <t>Lafayette, Chambers County, AL</t>
  </si>
  <si>
    <t>Alexander City, Tallapoosa County, AL</t>
  </si>
  <si>
    <t>Goodwater, Coosa County, AL</t>
  </si>
  <si>
    <t>Booth, Autauga County, AL</t>
  </si>
  <si>
    <t>Clanton, Chilton County, AL</t>
  </si>
  <si>
    <t>Sprott, Perry County, AL</t>
  </si>
  <si>
    <t>Beehive, Lee County, AL</t>
  </si>
  <si>
    <t>Union Springs, Bullock County, AL</t>
  </si>
  <si>
    <t>Ramer, Montgomery County, AL</t>
  </si>
  <si>
    <t>Macedonia, Lowndes County, AL</t>
  </si>
  <si>
    <t>Slocomb, Geneva County, AL</t>
  </si>
  <si>
    <t>Banks, Pike County, AL</t>
  </si>
  <si>
    <t>Orion, Pike County, AL</t>
  </si>
  <si>
    <t>Shacklesville, Butler County, AL</t>
  </si>
  <si>
    <t>Gantt, Covington County, AL</t>
  </si>
  <si>
    <t>Evergreen, Conecuh County, AL</t>
  </si>
  <si>
    <t>Peterman, Monroe County, AL</t>
  </si>
  <si>
    <t>Thomasville, Clarke County, AL</t>
  </si>
  <si>
    <t>Point Washington, Walton County, FL</t>
  </si>
  <si>
    <t>Laurel Hill, Okaloosa County, FL</t>
  </si>
  <si>
    <t>Stockton, Baldwin County, AL</t>
  </si>
  <si>
    <t>Westport, Carroll County, TN</t>
  </si>
  <si>
    <t>Dyersburg, Dyer County, TN</t>
  </si>
  <si>
    <t>Dunbar, Decatur County, TN</t>
  </si>
  <si>
    <t>Scotts Hill, Henderson County, TN</t>
  </si>
  <si>
    <t>Covington, Tipton County, TN</t>
  </si>
  <si>
    <t>Iuka, Tishomingo County, MS</t>
  </si>
  <si>
    <t>Holly Springs, Marshall County, MS</t>
  </si>
  <si>
    <t>Saltillo, Lee County, MS</t>
  </si>
  <si>
    <t>Tupelo, Lee County, MS</t>
  </si>
  <si>
    <t>Enid, Tallahatchie County, MS</t>
  </si>
  <si>
    <t>Taylor, Lafayette County, MS</t>
  </si>
  <si>
    <t>Drew, Sunflower County, MS</t>
  </si>
  <si>
    <t>Ackerman, Choctaw County, MS</t>
  </si>
  <si>
    <t>Redwood, Warren County, MS</t>
  </si>
  <si>
    <t>Addie, Issaquena County, MS</t>
  </si>
  <si>
    <t>Quitman, Clarke County, MS</t>
  </si>
  <si>
    <t>Soso, Jones County, MS</t>
  </si>
  <si>
    <t>Laurel, Jones County, MS</t>
  </si>
  <si>
    <t>Baxterville, Lamar County, MS</t>
  </si>
  <si>
    <t>Brookhaven, Lincoln County, MS</t>
  </si>
  <si>
    <t>Vancleave, Jackson County, MS</t>
  </si>
  <si>
    <t>Saucier, Harrison County, MS</t>
  </si>
  <si>
    <t>Kiln, Hancock County, MS</t>
  </si>
  <si>
    <t>Carriere, Pearl River County, MS</t>
  </si>
  <si>
    <t>Clinton, E. Feliciana County, LA</t>
  </si>
  <si>
    <t>St. Francisville, W. Feliciana County, LA</t>
  </si>
  <si>
    <t>Grand Isle, Jefferson County, LA</t>
  </si>
  <si>
    <t>Loreauville, Iberia County, LA</t>
  </si>
  <si>
    <t>New Roads, Pointe Coupee County, AR</t>
  </si>
  <si>
    <t>Ash Flat, Sharp County, AR</t>
  </si>
  <si>
    <t>Helena, Phillips County, AR</t>
  </si>
  <si>
    <t>Dudley Lake, Jefferson County, AR</t>
  </si>
  <si>
    <t>White Oak, Cleveland County, AR</t>
  </si>
  <si>
    <t>Hilltop, Searcy County, AR</t>
  </si>
  <si>
    <t>Berryville, Carroll County, AR</t>
  </si>
  <si>
    <t>Sulphur Springs, Benton County, AR</t>
  </si>
  <si>
    <t>Gate, Scott County, AR</t>
  </si>
  <si>
    <t>Hatton, Polk County, AR</t>
  </si>
  <si>
    <t>De Queen, Sevier County, AR</t>
  </si>
  <si>
    <t>Lockesburg, Sevier County, AR</t>
  </si>
  <si>
    <t>Cale, Nevada County, AR</t>
  </si>
  <si>
    <t>El Dorado, Union County, AR</t>
  </si>
  <si>
    <t>Junction City, Union County, AR</t>
  </si>
  <si>
    <t>Mount Union, Union County, LA</t>
  </si>
  <si>
    <t>West Monroe, Ouachita County, LA</t>
  </si>
  <si>
    <t>Antioch, Lincoln County, LA</t>
  </si>
  <si>
    <t>Coushatta, Red River County, LA</t>
  </si>
  <si>
    <t>Provencal, Natchitoches County, LA</t>
  </si>
  <si>
    <t>Many, Sabine County, LA</t>
  </si>
  <si>
    <t>De Ridder, Beauregard County, LA</t>
  </si>
  <si>
    <t>Bayou Rapides, Rapides County, LA</t>
  </si>
  <si>
    <t>Enterprise, Catahoula County, LA</t>
  </si>
  <si>
    <t>Chataignier, Evangeline County, LA</t>
  </si>
  <si>
    <t>Valley View, Cooke County, TX</t>
  </si>
  <si>
    <t>Corsicana, Navarro County, TX</t>
  </si>
  <si>
    <t>Waxahachie, Ellis County, TX</t>
  </si>
  <si>
    <t>Waco, McLennan County, TX</t>
  </si>
  <si>
    <t>Caldwell, Burleson County, TX</t>
  </si>
  <si>
    <t>Matagorda, Matagorda County, TX</t>
  </si>
  <si>
    <t>Mission Valley, Victoria County, TX</t>
  </si>
  <si>
    <t>Austin, Travis County, TX</t>
  </si>
  <si>
    <t>New Braunfels, Comal County, TX</t>
  </si>
  <si>
    <t>Encinal, Webb County, TX</t>
  </si>
  <si>
    <t>San Ygnacio, Zapata County, TX</t>
  </si>
  <si>
    <t>Neva, Johnson County, TN</t>
  </si>
  <si>
    <t>Shady Valley, Johnson County, TN</t>
  </si>
  <si>
    <t>Leesburg, Washington County, TN</t>
  </si>
  <si>
    <t>St. Clair, Hawkins County, TN</t>
  </si>
  <si>
    <t>Talbott, Jefferson County, TN</t>
  </si>
  <si>
    <t>Jacksboro, Campbell County, TN</t>
  </si>
  <si>
    <t>Oneida, Scott County, TN</t>
  </si>
  <si>
    <t>Lenoir City, Loudon County, TN</t>
  </si>
  <si>
    <t>Kingston, Roane County, TN</t>
  </si>
  <si>
    <t>Wartburg, Morgan County, TN</t>
  </si>
  <si>
    <t>Sequatchie Valley, Cumberland County, TN</t>
  </si>
  <si>
    <t>Spring City, Rhea County, TN</t>
  </si>
  <si>
    <t>Ellijay, Gilmer County, GA</t>
  </si>
  <si>
    <t>Chatsworth, Murray County, GA</t>
  </si>
  <si>
    <t>Blairsville, Union County, GA</t>
  </si>
  <si>
    <t>Varnell, Whitfield County, GA</t>
  </si>
  <si>
    <t>Dahlonega, Lumpkin County, GA</t>
  </si>
  <si>
    <t>Resaca, Gordon County, GA</t>
  </si>
  <si>
    <t>Kingston, Bartow County, GA</t>
  </si>
  <si>
    <t>Norcross, Gwinnett County, GA</t>
  </si>
  <si>
    <t>Flowery Branch, Hall County, GA</t>
  </si>
  <si>
    <t>Lithonia, De Kalb County, GA</t>
  </si>
  <si>
    <t>Rico, Fulton County, GA</t>
  </si>
  <si>
    <t>Tallapoosa, Haralson County, GA</t>
  </si>
  <si>
    <t>Morrow, Clayton County, GA</t>
  </si>
  <si>
    <t>Inman, Fayette County, GA</t>
  </si>
  <si>
    <t>Barnesville, Lamar County, GA</t>
  </si>
  <si>
    <t>New Hope, Pike County, GA</t>
  </si>
  <si>
    <t>La Grange, Troup County, GA</t>
  </si>
  <si>
    <t>Butler, Taylor County, GA</t>
  </si>
  <si>
    <t>Hawkinsville, Pulaski County, GA</t>
  </si>
  <si>
    <t>Adrian, Emanuel County, GA</t>
  </si>
  <si>
    <t>Springfield, Effingham County, GA</t>
  </si>
  <si>
    <t>Eastman, Dodge County, GA</t>
  </si>
  <si>
    <t>Americus, Sumter County, GA</t>
  </si>
  <si>
    <t>Buena Vista, Marion County, GA</t>
  </si>
  <si>
    <t>Eelbeck, Chattahoochee County, GA</t>
  </si>
  <si>
    <t>Surrency, Appling County, GA</t>
  </si>
  <si>
    <t>Nicholls, Coffee County, GA</t>
  </si>
  <si>
    <t>Sumner, Worth County, GA</t>
  </si>
  <si>
    <t>St. Marys, Camden County, GA</t>
  </si>
  <si>
    <t>Manor, Ware County, GA</t>
  </si>
  <si>
    <t>Donalsonville, Seminole County, GA</t>
  </si>
  <si>
    <t>Mason City, Columbia County, FL</t>
  </si>
  <si>
    <t>Gainesville, Alachua County, FL</t>
  </si>
  <si>
    <t>Lake Wales, Polk County, FL</t>
  </si>
  <si>
    <t>Fellsmere, Indian River County, FL</t>
  </si>
  <si>
    <t>Fort Ogden, De Soto County, FL</t>
  </si>
  <si>
    <t>Fredonia, Montgomery County, TN</t>
  </si>
  <si>
    <t>Waverly, Humphreys County, TN</t>
  </si>
  <si>
    <t>Only, Hickman County, TN</t>
  </si>
  <si>
    <t>Tracy City, Grundy County, TN</t>
  </si>
  <si>
    <t>Decherd, Franklin County, TN</t>
  </si>
  <si>
    <t>Collinwood, Wayne County, TN</t>
  </si>
  <si>
    <t>Monrovia, Madison County, AL</t>
  </si>
  <si>
    <t>Decatur, Morgan County, AL</t>
  </si>
  <si>
    <t>Green Hill, Lauderdale County, AL</t>
  </si>
  <si>
    <t>Barton, Colbert County, AL</t>
  </si>
  <si>
    <t>Arab, Marshall County, AL</t>
  </si>
  <si>
    <t>Centre, Cherokee County, AL</t>
  </si>
  <si>
    <t>Altoona, Etowah County, AL</t>
  </si>
  <si>
    <t>Duncanville, Tuscaloosa County, AL</t>
  </si>
  <si>
    <t>Heflin, Cleburne County, AL</t>
  </si>
  <si>
    <t>Shelby, Shelby County, AL</t>
  </si>
  <si>
    <t>Green Pond, Bibb County, AL</t>
  </si>
  <si>
    <t>Selma, Dallas County, AL</t>
  </si>
  <si>
    <t>Lower Peach Tree, Wilcox County, AL</t>
  </si>
  <si>
    <t>Burkville, Lowndes County, AL</t>
  </si>
  <si>
    <t>Daleville, Dale County, AL</t>
  </si>
  <si>
    <t>Geneva, Geneva County, AL</t>
  </si>
  <si>
    <t>New Brockton, Coffee County, AL</t>
  </si>
  <si>
    <t>Leroy, Washington County, AL</t>
  </si>
  <si>
    <t>Needham, Choctaw County, AL</t>
  </si>
  <si>
    <t>Rock Hill, Washington County, FL</t>
  </si>
  <si>
    <t>Jay, Santa Rosa County, FL</t>
  </si>
  <si>
    <t>Elkhorn, Henry County, TN</t>
  </si>
  <si>
    <t>Dyer, Gibson County, TN</t>
  </si>
  <si>
    <t>Woodland Mills, Obion County, TN</t>
  </si>
  <si>
    <t>Arp, Lauderdale County, TN</t>
  </si>
  <si>
    <t>Bethlehem, Marshall County, MS</t>
  </si>
  <si>
    <t>Hernando, De Soto County, MS</t>
  </si>
  <si>
    <t>Tunica, Tunica County, MS</t>
  </si>
  <si>
    <t>Marks, Quitman County, MS</t>
  </si>
  <si>
    <t>Friars Point, Coahoma County, MS</t>
  </si>
  <si>
    <t>Toxish, Pontotoc County, MS</t>
  </si>
  <si>
    <t>Pontotoc, Pontotoc County, MS</t>
  </si>
  <si>
    <t>Burgess, Lafayette County, MS</t>
  </si>
  <si>
    <t>Benoit, Bolivar County, MS</t>
  </si>
  <si>
    <t>Mashulaville, Noxubee County, MS</t>
  </si>
  <si>
    <t>Macon, Noxubee County, MS</t>
  </si>
  <si>
    <t>Starkville, Oktibbeha County, MS</t>
  </si>
  <si>
    <t>Chester, Choctaw County, MS</t>
  </si>
  <si>
    <t>McCool, Attala County, MS</t>
  </si>
  <si>
    <t>Jefferson, Carroll County, MS</t>
  </si>
  <si>
    <t>Freerun, Yazoo County, MS</t>
  </si>
  <si>
    <t>Vicksburg, Warren County, MS</t>
  </si>
  <si>
    <t>Mayersville, Issaquena County, MS</t>
  </si>
  <si>
    <t>Trenton, Smith County, MS</t>
  </si>
  <si>
    <t>Raymond, Hinds County, MS</t>
  </si>
  <si>
    <t>Leakesville, Greene County, MS</t>
  </si>
  <si>
    <t>Union Line, Jones County, MS</t>
  </si>
  <si>
    <t>Lumberton, Lamar County, MS</t>
  </si>
  <si>
    <t>Weathersby, Simpson County, MS</t>
  </si>
  <si>
    <t>Mendenhall, Simpson County, MS</t>
  </si>
  <si>
    <t>Holmesville, Pike County, MS</t>
  </si>
  <si>
    <t>Bogue Chitto, Lincoln County, MS</t>
  </si>
  <si>
    <t>Natchez, Adams County, MS</t>
  </si>
  <si>
    <t>Ocean Springs, Jackson County, MS</t>
  </si>
  <si>
    <t>Moss Point, Jackson County, MS</t>
  </si>
  <si>
    <t>Kentwood, Tangipahoa County, LA</t>
  </si>
  <si>
    <t>Livingston, Livingston County, LA</t>
  </si>
  <si>
    <t>Zachary, E. Baton Rouge County, LA</t>
  </si>
  <si>
    <t>Morgan City, St. Mary County, LA</t>
  </si>
  <si>
    <t>Donaldsonville, Ascension County, LA</t>
  </si>
  <si>
    <t>Melbourne, Izard County, AR</t>
  </si>
  <si>
    <t>Rondo, Lee County, AR</t>
  </si>
  <si>
    <t>Stuttgart, Arkansas County, AR</t>
  </si>
  <si>
    <t>Pee Dee, Van Buren County, AR</t>
  </si>
  <si>
    <t>Mountain Home, Baxter County, AR</t>
  </si>
  <si>
    <t>Red Hill, Searcy County, AR</t>
  </si>
  <si>
    <t>Valley Springs, Boone County, AR</t>
  </si>
  <si>
    <t>Mulberry, Crawford County, AR</t>
  </si>
  <si>
    <t>Lamar, Johnson County, AR</t>
  </si>
  <si>
    <t>Wing, Yell County, AR</t>
  </si>
  <si>
    <t>Hearn, Clark County, AR</t>
  </si>
  <si>
    <t>Oak Grove, W. Carroll County, LA</t>
  </si>
  <si>
    <t>Delta Bridge, Tensas County, LA</t>
  </si>
  <si>
    <t>Germantown, Webster County, LA</t>
  </si>
  <si>
    <t>Spring Ridge, Caddo County, LA</t>
  </si>
  <si>
    <t>Shreveport, Caddo County, LA</t>
  </si>
  <si>
    <t>Grand Cane, De Soto County, LA</t>
  </si>
  <si>
    <t>Robeline, Natchitoches County, LA</t>
  </si>
  <si>
    <t>Anacoco, Vernon County, LA</t>
  </si>
  <si>
    <t>Hopewell, Beauregard County, LA</t>
  </si>
  <si>
    <t>Winnfield, Winn County, LA</t>
  </si>
  <si>
    <t>Colfax, Grant County, LA</t>
  </si>
  <si>
    <t>New Era, Concordia County, LA</t>
  </si>
  <si>
    <t>Marksville, Avoyelles County, LA</t>
  </si>
  <si>
    <t>Ridge, Lafayette County, LA</t>
  </si>
  <si>
    <t>Iota, Acadia County, LA</t>
  </si>
  <si>
    <t>Denison, Grayson County, TX</t>
  </si>
  <si>
    <t>Venus, Johnson County, TX</t>
  </si>
  <si>
    <t>Temple, Bell County, TX</t>
  </si>
  <si>
    <t>Galveston, Galveston County, TX</t>
  </si>
  <si>
    <t>Caney, Matagorda County, TX</t>
  </si>
  <si>
    <t>Goliad, Goliad County, TX</t>
  </si>
  <si>
    <t>Schulenburg, Fayette County, TX</t>
  </si>
  <si>
    <t>RIGHT</t>
  </si>
  <si>
    <t>father</t>
  </si>
  <si>
    <t>bother</t>
  </si>
  <si>
    <t>uu</t>
  </si>
  <si>
    <t>ou</t>
  </si>
  <si>
    <t>au</t>
  </si>
  <si>
    <t>a</t>
  </si>
  <si>
    <t>o</t>
  </si>
  <si>
    <t>u</t>
  </si>
  <si>
    <t>u&lt;</t>
  </si>
  <si>
    <t>Bu</t>
  </si>
  <si>
    <t>i</t>
  </si>
  <si>
    <t>o/θ</t>
  </si>
  <si>
    <t>æ</t>
  </si>
  <si>
    <t>a&gt;</t>
  </si>
  <si>
    <t>raising</t>
  </si>
  <si>
    <t>æe</t>
  </si>
  <si>
    <t>bio</t>
  </si>
  <si>
    <t>Informant</t>
  </si>
  <si>
    <t>Age</t>
  </si>
  <si>
    <t>Age Level</t>
  </si>
  <si>
    <t>Soc Status</t>
  </si>
  <si>
    <t>Land Regions</t>
  </si>
  <si>
    <t>Locality</t>
  </si>
  <si>
    <t>Date</t>
  </si>
  <si>
    <t>Sector#</t>
  </si>
  <si>
    <t>Latitude</t>
  </si>
  <si>
    <t>Longitude</t>
  </si>
  <si>
    <t>Birthyear</t>
  </si>
  <si>
    <t>R</t>
  </si>
  <si>
    <t>U</t>
  </si>
  <si>
    <t xml:space="preserve">Shelby </t>
  </si>
  <si>
    <t xml:space="preserve">Harris </t>
  </si>
  <si>
    <t xml:space="preserve">Laurel  </t>
  </si>
  <si>
    <t>INF077B</t>
  </si>
  <si>
    <t>INF337A</t>
  </si>
  <si>
    <t>Hollywood</t>
  </si>
  <si>
    <t>INF586</t>
  </si>
  <si>
    <t>Edwards</t>
  </si>
  <si>
    <t>INF872</t>
  </si>
  <si>
    <t>Bay City</t>
  </si>
  <si>
    <t>INF567A</t>
  </si>
  <si>
    <t>INF761</t>
  </si>
  <si>
    <t>Cooters Point</t>
  </si>
  <si>
    <t>INF434</t>
  </si>
  <si>
    <t>INF573</t>
  </si>
  <si>
    <t>Eden</t>
  </si>
  <si>
    <t>INF396</t>
  </si>
  <si>
    <t>INF660</t>
  </si>
  <si>
    <t>Ardoyne</t>
  </si>
  <si>
    <t>INF267</t>
  </si>
  <si>
    <t>Bealsville</t>
  </si>
  <si>
    <t>INF771</t>
  </si>
  <si>
    <t>Ruston</t>
  </si>
  <si>
    <t>INF903</t>
  </si>
  <si>
    <t>INF098A</t>
  </si>
  <si>
    <t>INF344</t>
  </si>
  <si>
    <t>INF600</t>
  </si>
  <si>
    <t>INF620</t>
  </si>
  <si>
    <t>INF116</t>
  </si>
  <si>
    <t>INF226</t>
  </si>
  <si>
    <t>INF697</t>
  </si>
  <si>
    <t>INF410</t>
  </si>
  <si>
    <t>Auburn</t>
  </si>
  <si>
    <t>INF074</t>
  </si>
  <si>
    <t>INF077</t>
  </si>
  <si>
    <t>INF093A</t>
  </si>
  <si>
    <t>INF364</t>
  </si>
  <si>
    <t>Russellville</t>
  </si>
  <si>
    <t>INF525</t>
  </si>
  <si>
    <t>INF609</t>
  </si>
  <si>
    <t>Lessley</t>
  </si>
  <si>
    <t>Wilkinson</t>
  </si>
  <si>
    <t>INF650</t>
  </si>
  <si>
    <t>INF179A</t>
  </si>
  <si>
    <t>Bellville</t>
  </si>
  <si>
    <t>INF672</t>
  </si>
  <si>
    <t>Mix</t>
  </si>
  <si>
    <t>INF748</t>
  </si>
  <si>
    <t>INF774</t>
  </si>
  <si>
    <t>INF303</t>
  </si>
  <si>
    <t>Watertown</t>
  </si>
  <si>
    <t>INF119</t>
  </si>
  <si>
    <t>INF449</t>
  </si>
  <si>
    <t>INF587</t>
  </si>
  <si>
    <t>INF596</t>
  </si>
  <si>
    <t>Little Springs</t>
  </si>
  <si>
    <t>INF627</t>
  </si>
  <si>
    <t>INF665</t>
  </si>
  <si>
    <t>INF118A</t>
  </si>
  <si>
    <t>Heard</t>
  </si>
  <si>
    <t>INF577</t>
  </si>
  <si>
    <t>INF667</t>
  </si>
  <si>
    <t>Olivier</t>
  </si>
  <si>
    <t>INF031</t>
  </si>
  <si>
    <t>INF134</t>
  </si>
  <si>
    <t>INF464</t>
  </si>
  <si>
    <t>Campton</t>
  </si>
  <si>
    <t>INF500A</t>
  </si>
  <si>
    <t>INF537</t>
  </si>
  <si>
    <t>INF598</t>
  </si>
  <si>
    <t>INF647</t>
  </si>
  <si>
    <t>INF688</t>
  </si>
  <si>
    <t>INF441</t>
  </si>
  <si>
    <t>INF507</t>
  </si>
  <si>
    <t>INF057</t>
  </si>
  <si>
    <t>INF194</t>
  </si>
  <si>
    <t>Fort Gaines</t>
  </si>
  <si>
    <t>INF346</t>
  </si>
  <si>
    <t>Courtland</t>
  </si>
  <si>
    <t>INF580</t>
  </si>
  <si>
    <t>INF593</t>
  </si>
  <si>
    <t>INF611</t>
  </si>
  <si>
    <t>Woodville</t>
  </si>
  <si>
    <t>INF650B</t>
  </si>
  <si>
    <t>INF172A</t>
  </si>
  <si>
    <t>INF200</t>
  </si>
  <si>
    <t>St. Simons</t>
  </si>
  <si>
    <t>INF241</t>
  </si>
  <si>
    <t>INF421</t>
  </si>
  <si>
    <t>INF477</t>
  </si>
  <si>
    <t>INF495</t>
  </si>
  <si>
    <t>INF756</t>
  </si>
  <si>
    <t>INF864</t>
  </si>
  <si>
    <t>INF029</t>
  </si>
  <si>
    <t>INF077A</t>
  </si>
  <si>
    <t>INF165</t>
  </si>
  <si>
    <t>INF234</t>
  </si>
  <si>
    <t>INF244</t>
  </si>
  <si>
    <t>INF459</t>
  </si>
  <si>
    <t>St. Joseph</t>
  </si>
  <si>
    <t>INF610</t>
  </si>
  <si>
    <t>INF670A</t>
  </si>
  <si>
    <t>INF110</t>
  </si>
  <si>
    <t>McDonough</t>
  </si>
  <si>
    <t>Sparta</t>
  </si>
  <si>
    <t>INF192B</t>
  </si>
  <si>
    <t>Cuthbert</t>
  </si>
  <si>
    <t>INF251</t>
  </si>
  <si>
    <t>INF612</t>
  </si>
  <si>
    <t>Sibley</t>
  </si>
  <si>
    <t>INF054B</t>
  </si>
  <si>
    <t>INF084</t>
  </si>
  <si>
    <t>INF373</t>
  </si>
  <si>
    <t>INF438</t>
  </si>
  <si>
    <t xml:space="preserve">U </t>
  </si>
  <si>
    <t>INF512</t>
  </si>
  <si>
    <t>INF530</t>
  </si>
  <si>
    <t>Sherard</t>
  </si>
  <si>
    <t>INF766</t>
  </si>
  <si>
    <t>Sterlington</t>
  </si>
  <si>
    <t>INF210</t>
  </si>
  <si>
    <t>INF637</t>
  </si>
  <si>
    <t>INF796</t>
  </si>
  <si>
    <t>Pineville</t>
  </si>
  <si>
    <t>INF856A</t>
  </si>
  <si>
    <t>INF052</t>
  </si>
  <si>
    <t>Ooltewah</t>
  </si>
  <si>
    <t>INF149</t>
  </si>
  <si>
    <t>Vienna</t>
  </si>
  <si>
    <t>Dooly</t>
  </si>
  <si>
    <t>INF377</t>
  </si>
  <si>
    <t>Fosters</t>
  </si>
  <si>
    <t>INF401</t>
  </si>
  <si>
    <t>INF532</t>
  </si>
  <si>
    <t>INF857</t>
  </si>
  <si>
    <t>INF860</t>
  </si>
  <si>
    <t>INF057A</t>
  </si>
  <si>
    <t>INF098</t>
  </si>
  <si>
    <t>INF399</t>
  </si>
  <si>
    <t>INF400</t>
  </si>
  <si>
    <t>Centreville</t>
  </si>
  <si>
    <t>INF403</t>
  </si>
  <si>
    <t>INF555</t>
  </si>
  <si>
    <t>Brooksville</t>
  </si>
  <si>
    <t>INF590</t>
  </si>
  <si>
    <t>INF784</t>
  </si>
  <si>
    <t>INF140</t>
  </si>
  <si>
    <t>INF468</t>
  </si>
  <si>
    <t>INF640</t>
  </si>
  <si>
    <t>INF676</t>
  </si>
  <si>
    <t>INF754</t>
  </si>
  <si>
    <t>INF828</t>
  </si>
  <si>
    <t>INF192</t>
  </si>
  <si>
    <t>INF552</t>
  </si>
  <si>
    <t>INF821</t>
  </si>
  <si>
    <t>Pine Flat</t>
  </si>
  <si>
    <t>INF169</t>
  </si>
  <si>
    <t>Upatoi</t>
  </si>
  <si>
    <t>INF224</t>
  </si>
  <si>
    <t>Blakely</t>
  </si>
  <si>
    <t>Early</t>
  </si>
  <si>
    <t>INF347</t>
  </si>
  <si>
    <t>Moulton</t>
  </si>
  <si>
    <t>INF350A</t>
  </si>
  <si>
    <t>INF510</t>
  </si>
  <si>
    <t>INF789</t>
  </si>
  <si>
    <t>INF066</t>
  </si>
  <si>
    <t>Rocky Face</t>
  </si>
  <si>
    <t>INF117A</t>
  </si>
  <si>
    <t>Grantville</t>
  </si>
  <si>
    <t>INF119A</t>
  </si>
  <si>
    <t>INF145</t>
  </si>
  <si>
    <t>INF206A</t>
  </si>
  <si>
    <t>INF543</t>
  </si>
  <si>
    <t>Lafayette Springs</t>
  </si>
  <si>
    <t>INF316</t>
  </si>
  <si>
    <t>Centerville</t>
  </si>
  <si>
    <t>INF515</t>
  </si>
  <si>
    <t>INF545</t>
  </si>
  <si>
    <t>INF550</t>
  </si>
  <si>
    <t>Leland</t>
  </si>
  <si>
    <t>INF609A</t>
  </si>
  <si>
    <t>INF650A</t>
  </si>
  <si>
    <t>INF842</t>
  </si>
  <si>
    <t>INF188</t>
  </si>
  <si>
    <t>INF188A</t>
  </si>
  <si>
    <t>INF505</t>
  </si>
  <si>
    <t>INF886A</t>
  </si>
  <si>
    <t>INF134D</t>
  </si>
  <si>
    <t>INF192A</t>
  </si>
  <si>
    <t>Leary</t>
  </si>
  <si>
    <t>INF235A</t>
  </si>
  <si>
    <t>Mount Tabor</t>
  </si>
  <si>
    <t>INF473</t>
  </si>
  <si>
    <t>Marlow</t>
  </si>
  <si>
    <t>INF704</t>
  </si>
  <si>
    <t>INF133A</t>
  </si>
  <si>
    <t>INF134A</t>
  </si>
  <si>
    <t>INF280</t>
  </si>
  <si>
    <t>INF453</t>
  </si>
  <si>
    <t>Dalkeith</t>
  </si>
  <si>
    <t>INF759</t>
  </si>
  <si>
    <t>Tallulah</t>
  </si>
  <si>
    <t>INF774A</t>
  </si>
  <si>
    <t>Blanchard</t>
  </si>
  <si>
    <t>INF614</t>
  </si>
  <si>
    <t>INF835</t>
  </si>
  <si>
    <t>Chicota</t>
  </si>
  <si>
    <t>INF215</t>
  </si>
  <si>
    <t>INF179</t>
  </si>
  <si>
    <t>Sapelo Island</t>
  </si>
  <si>
    <t>INF229</t>
  </si>
  <si>
    <t>INF690</t>
  </si>
  <si>
    <t>INF808</t>
  </si>
  <si>
    <t>INF134F</t>
  </si>
  <si>
    <t>INF102B</t>
  </si>
  <si>
    <t>INF134E</t>
  </si>
  <si>
    <t>INF585</t>
  </si>
  <si>
    <t>INF868</t>
  </si>
  <si>
    <t>INF102</t>
  </si>
  <si>
    <t>INF102U</t>
  </si>
  <si>
    <t>INF436</t>
  </si>
  <si>
    <t>INF309</t>
  </si>
  <si>
    <t>INF886B</t>
  </si>
  <si>
    <t>INF111</t>
  </si>
  <si>
    <t>Lovejoy</t>
  </si>
  <si>
    <t>INF207</t>
  </si>
  <si>
    <t>INF478</t>
  </si>
  <si>
    <t>INF030</t>
  </si>
  <si>
    <t>INF162</t>
  </si>
  <si>
    <t>INF641</t>
  </si>
  <si>
    <t>INF268</t>
  </si>
  <si>
    <t>INF337</t>
  </si>
  <si>
    <t>INF363</t>
  </si>
  <si>
    <t>INF103</t>
  </si>
  <si>
    <t>INF427</t>
  </si>
  <si>
    <t>INF281</t>
  </si>
  <si>
    <t>INF384</t>
  </si>
  <si>
    <t>Piedmont</t>
  </si>
  <si>
    <t>INF457</t>
  </si>
  <si>
    <t>INF602</t>
  </si>
  <si>
    <t>INF843</t>
  </si>
  <si>
    <t>INF165A</t>
  </si>
  <si>
    <t>Koinonia</t>
  </si>
  <si>
    <t>INF890</t>
  </si>
  <si>
    <t>INF406</t>
  </si>
  <si>
    <t>INF723A</t>
  </si>
  <si>
    <t>INF768</t>
  </si>
  <si>
    <t>INF418</t>
  </si>
  <si>
    <t>INF811</t>
  </si>
  <si>
    <t>Church Point</t>
  </si>
  <si>
    <t>INF172B</t>
  </si>
  <si>
    <t>INF518</t>
  </si>
  <si>
    <t>INF034</t>
  </si>
  <si>
    <t>INF114A</t>
  </si>
  <si>
    <t>INF414</t>
  </si>
  <si>
    <t>Tuskegee</t>
  </si>
  <si>
    <t>INF271</t>
  </si>
  <si>
    <t>INF311</t>
  </si>
  <si>
    <t>INF564</t>
  </si>
  <si>
    <t>INF847</t>
  </si>
  <si>
    <t>INF436A</t>
  </si>
  <si>
    <t>INF485</t>
  </si>
  <si>
    <t>INF287</t>
  </si>
  <si>
    <t>INF375A</t>
  </si>
  <si>
    <t>INF869</t>
  </si>
  <si>
    <t>INF624</t>
  </si>
  <si>
    <t>Red Creek</t>
  </si>
  <si>
    <t>Stone</t>
  </si>
  <si>
    <t>INF655</t>
  </si>
  <si>
    <t>INF385C</t>
  </si>
  <si>
    <t>INF547</t>
  </si>
  <si>
    <t>Crowder</t>
  </si>
  <si>
    <t>Panola</t>
  </si>
  <si>
    <t>INF424</t>
  </si>
  <si>
    <t>Eufaula</t>
  </si>
  <si>
    <t>INF830</t>
  </si>
  <si>
    <t>INF102C</t>
  </si>
  <si>
    <t>INF233</t>
  </si>
  <si>
    <t>INF571</t>
  </si>
  <si>
    <t>Neshoba</t>
  </si>
  <si>
    <t>INF710</t>
  </si>
  <si>
    <t>INF201</t>
  </si>
  <si>
    <t>INF481</t>
  </si>
  <si>
    <t>INF654</t>
  </si>
  <si>
    <t>INF308</t>
  </si>
  <si>
    <t>INF372</t>
  </si>
  <si>
    <t>INF558</t>
  </si>
  <si>
    <t>INF777</t>
  </si>
  <si>
    <t>INF227</t>
  </si>
  <si>
    <t>INF270</t>
  </si>
  <si>
    <t>INF283</t>
  </si>
  <si>
    <t>INF707</t>
  </si>
  <si>
    <t>INF888</t>
  </si>
  <si>
    <t>INF514</t>
  </si>
  <si>
    <t>INF523</t>
  </si>
  <si>
    <t>INF866</t>
  </si>
  <si>
    <t>INF463</t>
  </si>
  <si>
    <t>De Funiak Springs</t>
  </si>
  <si>
    <t>INF622</t>
  </si>
  <si>
    <t>Gulfport</t>
  </si>
  <si>
    <t>INF413A</t>
  </si>
  <si>
    <t>INF100</t>
  </si>
  <si>
    <t>INF589</t>
  </si>
  <si>
    <t>Keys:</t>
  </si>
  <si>
    <t>Social Status</t>
  </si>
  <si>
    <t>1 = under 50</t>
  </si>
  <si>
    <t>1 = none</t>
  </si>
  <si>
    <t>1 = Lower</t>
  </si>
  <si>
    <t>2 = 51-64</t>
  </si>
  <si>
    <t>2 = 1-8 grades</t>
  </si>
  <si>
    <t>2 = Lower Middle</t>
  </si>
  <si>
    <t>3 = 65-74</t>
  </si>
  <si>
    <t>3 = high school</t>
  </si>
  <si>
    <t>3 = Middle</t>
  </si>
  <si>
    <t>4 = over 75</t>
  </si>
  <si>
    <t>4 = any college</t>
  </si>
  <si>
    <t>4 = Upper Middle</t>
  </si>
  <si>
    <t>0 = not recorded</t>
  </si>
  <si>
    <t>non-DASS</t>
  </si>
  <si>
    <t>Green</t>
  </si>
  <si>
    <t>Key</t>
  </si>
  <si>
    <t>Flowery</t>
  </si>
  <si>
    <t>Buena</t>
  </si>
  <si>
    <t>Rock</t>
  </si>
  <si>
    <t>Valley</t>
  </si>
  <si>
    <t>La</t>
  </si>
  <si>
    <t>Bogue</t>
  </si>
  <si>
    <t>Spring</t>
  </si>
  <si>
    <t>Lenoir</t>
  </si>
  <si>
    <t>Woodland</t>
  </si>
  <si>
    <t>Grosse</t>
  </si>
  <si>
    <t>Mountain</t>
  </si>
  <si>
    <t>Pecan</t>
  </si>
  <si>
    <t>Alexander</t>
  </si>
  <si>
    <t>Holston</t>
  </si>
  <si>
    <t>Lower</t>
  </si>
  <si>
    <t>Tree</t>
  </si>
  <si>
    <t>Friars</t>
  </si>
  <si>
    <t>Tracy</t>
  </si>
  <si>
    <t>Moss</t>
  </si>
  <si>
    <t>Hot</t>
  </si>
  <si>
    <t>Delta</t>
  </si>
  <si>
    <t>Oak</t>
  </si>
  <si>
    <t>Bat</t>
  </si>
  <si>
    <t>Wear</t>
  </si>
  <si>
    <t>Pee</t>
  </si>
  <si>
    <t>Big</t>
  </si>
  <si>
    <t>Bluff</t>
  </si>
  <si>
    <t>Pleasant</t>
  </si>
  <si>
    <t>Holly</t>
  </si>
  <si>
    <t>Sulphur</t>
  </si>
  <si>
    <t>Mount</t>
  </si>
  <si>
    <t>Shell</t>
  </si>
  <si>
    <t>Flat</t>
  </si>
  <si>
    <t>Plant</t>
  </si>
  <si>
    <t>Mission</t>
  </si>
  <si>
    <t>De</t>
  </si>
  <si>
    <t>Bayou</t>
  </si>
  <si>
    <t>East</t>
  </si>
  <si>
    <t>Joe</t>
  </si>
  <si>
    <t>Ray</t>
  </si>
  <si>
    <t>Dudley</t>
  </si>
  <si>
    <t>Hurricane</t>
  </si>
  <si>
    <t>Roma-Los</t>
  </si>
  <si>
    <t>Black</t>
  </si>
  <si>
    <t>Ash</t>
  </si>
  <si>
    <t>Walnut</t>
  </si>
  <si>
    <t>Cave</t>
  </si>
  <si>
    <t>Belle</t>
  </si>
  <si>
    <t>Evening</t>
  </si>
  <si>
    <t>Sandy</t>
  </si>
  <si>
    <t>Tomoka</t>
  </si>
  <si>
    <t>Cedar</t>
  </si>
  <si>
    <t>Poplins</t>
  </si>
  <si>
    <t>Pine</t>
  </si>
  <si>
    <t>Ville</t>
  </si>
  <si>
    <t>Hopeful</t>
  </si>
  <si>
    <t>Panama</t>
  </si>
  <si>
    <t>Batre</t>
  </si>
  <si>
    <t>Barrineau</t>
  </si>
  <si>
    <t>Phenix</t>
  </si>
  <si>
    <t>Ashland</t>
  </si>
  <si>
    <t>Birth</t>
  </si>
  <si>
    <t>Number</t>
  </si>
  <si>
    <t>Roseau</t>
  </si>
  <si>
    <t>Sprague</t>
  </si>
  <si>
    <t>Patpoonge Township</t>
  </si>
  <si>
    <t>Rainy River</t>
  </si>
  <si>
    <t>Koochiching</t>
  </si>
  <si>
    <t>Grand Marais</t>
  </si>
  <si>
    <t>International Falls</t>
  </si>
  <si>
    <t>Cook</t>
  </si>
  <si>
    <t>Provencher Electoral District</t>
  </si>
  <si>
    <t>Gentilly</t>
  </si>
  <si>
    <t>Fisher</t>
  </si>
  <si>
    <t>Crookston</t>
  </si>
  <si>
    <t>Beltrami</t>
  </si>
  <si>
    <t>Bemidji</t>
  </si>
  <si>
    <t>Itasca</t>
  </si>
  <si>
    <t>Otter Tail</t>
  </si>
  <si>
    <t>Fergus Falls</t>
  </si>
  <si>
    <t>Crow Wing</t>
  </si>
  <si>
    <t>Brainerd</t>
  </si>
  <si>
    <t>Bay Lake Township</t>
  </si>
  <si>
    <t>Kanabec</t>
  </si>
  <si>
    <t>Mora</t>
  </si>
  <si>
    <t>Big Stone</t>
  </si>
  <si>
    <t>Graceville</t>
  </si>
  <si>
    <t>Stearns</t>
  </si>
  <si>
    <t>Sauk Center</t>
  </si>
  <si>
    <t>Wright</t>
  </si>
  <si>
    <t>Clearwater</t>
  </si>
  <si>
    <t>Hennepin</t>
  </si>
  <si>
    <t>Ramsey</t>
  </si>
  <si>
    <t>Little Canada</t>
  </si>
  <si>
    <t>Marine on St. Croix</t>
  </si>
  <si>
    <t>Stillwater</t>
  </si>
  <si>
    <t>Mcleod</t>
  </si>
  <si>
    <t>Hutchinson</t>
  </si>
  <si>
    <t>Montevideo</t>
  </si>
  <si>
    <t>Chippewa</t>
  </si>
  <si>
    <t>Minneota</t>
  </si>
  <si>
    <t>Rice</t>
  </si>
  <si>
    <t>Faribault</t>
  </si>
  <si>
    <t>Blue Earth</t>
  </si>
  <si>
    <t>Mankato</t>
  </si>
  <si>
    <t>Mapleton</t>
  </si>
  <si>
    <t>Goodhue</t>
  </si>
  <si>
    <t>Winona</t>
  </si>
  <si>
    <t>Redwing</t>
  </si>
  <si>
    <t>Featherstone Township</t>
  </si>
  <si>
    <t>Nobles</t>
  </si>
  <si>
    <t>Freeborn</t>
  </si>
  <si>
    <t>Subject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</si>
  <si>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</si>
  <si>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</si>
  <si>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</si>
  <si>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</si>
  <si>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</si>
  <si>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</si>
  <si>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</si>
  <si>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</si>
  <si>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</si>
  <si>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</si>
  <si>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</si>
  <si>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</si>
  <si>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</si>
  <si>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</si>
  <si>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</si>
  <si>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</si>
  <si>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</si>
  <si>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</si>
  <si>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</si>
  <si>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</si>
  <si>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</si>
  <si>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</si>
  <si>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</si>
  <si>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</si>
  <si>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TS 25</t>
  </si>
  <si>
    <t>TS 26</t>
  </si>
  <si>
    <t>TS 27</t>
  </si>
  <si>
    <t>TS 28</t>
  </si>
  <si>
    <t>TS 29</t>
  </si>
  <si>
    <t>TS 30</t>
  </si>
  <si>
    <t>TS 31</t>
  </si>
  <si>
    <t>TS 32</t>
  </si>
  <si>
    <t>TS 33</t>
  </si>
  <si>
    <t>TS 34</t>
  </si>
  <si>
    <t>TS 35</t>
  </si>
  <si>
    <t>TS 36</t>
  </si>
  <si>
    <t>TS 37</t>
  </si>
  <si>
    <t>TS 38</t>
  </si>
  <si>
    <t>TS 39</t>
  </si>
  <si>
    <t>TS 40</t>
  </si>
  <si>
    <t>TS 41</t>
  </si>
  <si>
    <t>TS 42</t>
  </si>
  <si>
    <t>TS 43</t>
  </si>
  <si>
    <t>TS 44</t>
  </si>
  <si>
    <t>TS 45</t>
  </si>
  <si>
    <t>TS 46</t>
  </si>
  <si>
    <t>TS 47</t>
  </si>
  <si>
    <t>TS 48</t>
  </si>
  <si>
    <t>TS 49</t>
  </si>
  <si>
    <t>TS 50</t>
  </si>
  <si>
    <t>TS 51</t>
  </si>
  <si>
    <t>TS 52</t>
  </si>
  <si>
    <t>TS 53</t>
  </si>
  <si>
    <t>TS 54</t>
  </si>
  <si>
    <t>TS 55</t>
  </si>
  <si>
    <t>TS 56</t>
  </si>
  <si>
    <t>TS 57</t>
  </si>
  <si>
    <t>TS 58</t>
  </si>
  <si>
    <t>TS 59</t>
  </si>
  <si>
    <t>TS 60</t>
  </si>
  <si>
    <t>TS 61</t>
  </si>
  <si>
    <t>TS 62</t>
  </si>
  <si>
    <t>TS 63</t>
  </si>
  <si>
    <t>TS 64</t>
  </si>
  <si>
    <t>TS 65</t>
  </si>
  <si>
    <t>TS 66</t>
  </si>
  <si>
    <t>TS 67</t>
  </si>
  <si>
    <t>TS 68</t>
  </si>
  <si>
    <t>TS 69</t>
  </si>
  <si>
    <t>TS 70</t>
  </si>
  <si>
    <t>TS 71</t>
  </si>
  <si>
    <t>TS 72</t>
  </si>
  <si>
    <t>TS 73</t>
  </si>
  <si>
    <t>TS 74</t>
  </si>
  <si>
    <t>TS 75</t>
  </si>
  <si>
    <t>TS 76</t>
  </si>
  <si>
    <t>TS 77</t>
  </si>
  <si>
    <t>TS 78</t>
  </si>
  <si>
    <t>TS 79</t>
  </si>
  <si>
    <t>TS 80</t>
  </si>
  <si>
    <t>TS 81</t>
  </si>
  <si>
    <t>TS 82</t>
  </si>
  <si>
    <t>TS 83</t>
  </si>
  <si>
    <t>TS 84</t>
  </si>
  <si>
    <t>TS 85</t>
  </si>
  <si>
    <t>TS 86</t>
  </si>
  <si>
    <t>TS 87</t>
  </si>
  <si>
    <t>TS 88</t>
  </si>
  <si>
    <t>TS 89</t>
  </si>
  <si>
    <t>TS 90</t>
  </si>
  <si>
    <t>TS 91</t>
  </si>
  <si>
    <t>TS 92</t>
  </si>
  <si>
    <t>TS 93</t>
  </si>
  <si>
    <t>TS 94</t>
  </si>
  <si>
    <t>TS 95</t>
  </si>
  <si>
    <t>TS 96</t>
  </si>
  <si>
    <t>TS 97</t>
  </si>
  <si>
    <t>TS 98</t>
  </si>
  <si>
    <t>TS 99</t>
  </si>
  <si>
    <t>TS 100</t>
  </si>
  <si>
    <t>TS 101</t>
  </si>
  <si>
    <t>TS 102</t>
  </si>
  <si>
    <t>TS 103</t>
  </si>
  <si>
    <t>TS 104</t>
  </si>
  <si>
    <t>TS 105</t>
  </si>
  <si>
    <t>TS 106</t>
  </si>
  <si>
    <t>TS 107</t>
  </si>
  <si>
    <t>TS 108</t>
  </si>
  <si>
    <t>TS 109</t>
  </si>
  <si>
    <t>TS 110</t>
  </si>
  <si>
    <t>TS 111</t>
  </si>
  <si>
    <t>TS 112</t>
  </si>
  <si>
    <t>TS 113</t>
  </si>
  <si>
    <t>TS 114</t>
  </si>
  <si>
    <t>TS 115</t>
  </si>
  <si>
    <t>TS 116</t>
  </si>
  <si>
    <t>TS 117</t>
  </si>
  <si>
    <t>TS 118</t>
  </si>
  <si>
    <t>TS 119</t>
  </si>
  <si>
    <t>TS 120</t>
  </si>
  <si>
    <t>TS 121</t>
  </si>
  <si>
    <t>TS 122</t>
  </si>
  <si>
    <t>TS 123</t>
  </si>
  <si>
    <t>TS 124</t>
  </si>
  <si>
    <t>TS 125</t>
  </si>
  <si>
    <t>TS 126</t>
  </si>
  <si>
    <t>TS 127</t>
  </si>
  <si>
    <t>TS 128</t>
  </si>
  <si>
    <t>TS 129</t>
  </si>
  <si>
    <t>TS 130</t>
  </si>
  <si>
    <t>TS 131</t>
  </si>
  <si>
    <t>TS 132</t>
  </si>
  <si>
    <t>TS 133</t>
  </si>
  <si>
    <t>TS 134</t>
  </si>
  <si>
    <t>TS 135</t>
  </si>
  <si>
    <t>TS 136</t>
  </si>
  <si>
    <t>TS 137</t>
  </si>
  <si>
    <t>TS 138</t>
  </si>
  <si>
    <t>TS 139</t>
  </si>
  <si>
    <t>TS 140</t>
  </si>
  <si>
    <t>TS 141</t>
  </si>
  <si>
    <t>TS 142</t>
  </si>
  <si>
    <t>TS 143</t>
  </si>
  <si>
    <t>TS 144</t>
  </si>
  <si>
    <t>TS 145</t>
  </si>
  <si>
    <t>TS 146</t>
  </si>
  <si>
    <t>TS 147</t>
  </si>
  <si>
    <t>TS 148</t>
  </si>
  <si>
    <t>TS 149</t>
  </si>
  <si>
    <t>TS 150</t>
  </si>
  <si>
    <t>TS 151</t>
  </si>
  <si>
    <t>TS 152</t>
  </si>
  <si>
    <t>TS 153</t>
  </si>
  <si>
    <t>TS 154</t>
  </si>
  <si>
    <t>TS 155</t>
  </si>
  <si>
    <t>TS 156</t>
  </si>
  <si>
    <t>TS 157</t>
  </si>
  <si>
    <t>TS 158</t>
  </si>
  <si>
    <t>TS 159</t>
  </si>
  <si>
    <t>TS 160</t>
  </si>
  <si>
    <t>TS 161</t>
  </si>
  <si>
    <t>TS 162</t>
  </si>
  <si>
    <t>TS 163</t>
  </si>
  <si>
    <t>TS 164</t>
  </si>
  <si>
    <t>TS 165</t>
  </si>
  <si>
    <t>TS 166</t>
  </si>
  <si>
    <t>TS 167</t>
  </si>
  <si>
    <t>TS 168</t>
  </si>
  <si>
    <t>TS 169</t>
  </si>
  <si>
    <t>TS 170</t>
  </si>
  <si>
    <t>TS 171</t>
  </si>
  <si>
    <t>TS 172</t>
  </si>
  <si>
    <t>TS 173</t>
  </si>
  <si>
    <t>TS 174</t>
  </si>
  <si>
    <t>TS 175</t>
  </si>
  <si>
    <t>TS 176</t>
  </si>
  <si>
    <t>TS 177</t>
  </si>
  <si>
    <t>TS 178</t>
  </si>
  <si>
    <t>TS 179</t>
  </si>
  <si>
    <t>TS 180</t>
  </si>
  <si>
    <t>TS 181</t>
  </si>
  <si>
    <t>TS 182</t>
  </si>
  <si>
    <t>TS 183</t>
  </si>
  <si>
    <t>TS 184</t>
  </si>
  <si>
    <t>TS 185</t>
  </si>
  <si>
    <t>TS 186</t>
  </si>
  <si>
    <t>TS 187</t>
  </si>
  <si>
    <t>TS 188</t>
  </si>
  <si>
    <t>TS 189</t>
  </si>
  <si>
    <t>TS 190</t>
  </si>
  <si>
    <t>TS 191</t>
  </si>
  <si>
    <t>TS 192</t>
  </si>
  <si>
    <t>TS 193</t>
  </si>
  <si>
    <t>TS 194</t>
  </si>
  <si>
    <t>TS 195</t>
  </si>
  <si>
    <t>TS 196</t>
  </si>
  <si>
    <t>TS 197</t>
  </si>
  <si>
    <t>TS 198</t>
  </si>
  <si>
    <t>TS 199</t>
  </si>
  <si>
    <t>TS 200</t>
  </si>
  <si>
    <t>TS 201</t>
  </si>
  <si>
    <t>TS 202</t>
  </si>
  <si>
    <t>TS 203</t>
  </si>
  <si>
    <t>TS 204</t>
  </si>
  <si>
    <t>TS 205</t>
  </si>
  <si>
    <t>TS 206</t>
  </si>
  <si>
    <t>TS 207</t>
  </si>
  <si>
    <t>TS 208</t>
  </si>
  <si>
    <t>TS 209</t>
  </si>
  <si>
    <t>TS 210</t>
  </si>
  <si>
    <t>TS 211</t>
  </si>
  <si>
    <t>TS 212</t>
  </si>
  <si>
    <t>TS 213</t>
  </si>
  <si>
    <t>TS 214</t>
  </si>
  <si>
    <t>TS 215</t>
  </si>
  <si>
    <t>TS 216</t>
  </si>
  <si>
    <t>TS 217</t>
  </si>
  <si>
    <t>TS 218</t>
  </si>
  <si>
    <t>TS 219</t>
  </si>
  <si>
    <t>TS 220</t>
  </si>
  <si>
    <t>TS 221</t>
  </si>
  <si>
    <t>TS 222</t>
  </si>
  <si>
    <t>TS 223</t>
  </si>
  <si>
    <t>TS 224</t>
  </si>
  <si>
    <t>TS 225</t>
  </si>
  <si>
    <t>TS 226</t>
  </si>
  <si>
    <t>TS 227</t>
  </si>
  <si>
    <t>TS 228</t>
  </si>
  <si>
    <t>TS 229</t>
  </si>
  <si>
    <t>TS 230</t>
  </si>
  <si>
    <t>TS 231</t>
  </si>
  <si>
    <t>TS 232</t>
  </si>
  <si>
    <t>TS 233</t>
  </si>
  <si>
    <t>TS 234</t>
  </si>
  <si>
    <t>TS 235</t>
  </si>
  <si>
    <t>TS 236</t>
  </si>
  <si>
    <t>TS 237</t>
  </si>
  <si>
    <t>TS 238</t>
  </si>
  <si>
    <t>TS 239</t>
  </si>
  <si>
    <t>TS 240</t>
  </si>
  <si>
    <t>TS 241</t>
  </si>
  <si>
    <t>TS 242</t>
  </si>
  <si>
    <t>TS 243</t>
  </si>
  <si>
    <t>TS 244</t>
  </si>
  <si>
    <t>TS 245</t>
  </si>
  <si>
    <t>TS 246</t>
  </si>
  <si>
    <t>TS 247</t>
  </si>
  <si>
    <t>TS 248</t>
  </si>
  <si>
    <t>TS 249</t>
  </si>
  <si>
    <t>TS 250</t>
  </si>
  <si>
    <t>TS 251</t>
  </si>
  <si>
    <t>TS 252</t>
  </si>
  <si>
    <t>TS 253</t>
  </si>
  <si>
    <t>TS 254</t>
  </si>
  <si>
    <t>TS 255</t>
  </si>
  <si>
    <t>TS 256</t>
  </si>
  <si>
    <t>TS 257</t>
  </si>
  <si>
    <t>TS 258</t>
  </si>
  <si>
    <t>TS 259</t>
  </si>
  <si>
    <t>TS 260</t>
  </si>
  <si>
    <t>TS 261</t>
  </si>
  <si>
    <t>TS 262</t>
  </si>
  <si>
    <t>TS 263</t>
  </si>
  <si>
    <t>TS 264</t>
  </si>
  <si>
    <t>TS 265</t>
  </si>
  <si>
    <t>TS 266</t>
  </si>
  <si>
    <t>TS 267</t>
  </si>
  <si>
    <t>TS 268</t>
  </si>
  <si>
    <t>TS 269</t>
  </si>
  <si>
    <t>TS 270</t>
  </si>
  <si>
    <t>TS 271</t>
  </si>
  <si>
    <t>TS 272</t>
  </si>
  <si>
    <t>TS 273</t>
  </si>
  <si>
    <t>TS 274</t>
  </si>
  <si>
    <t>TS 275</t>
  </si>
  <si>
    <t>TS 276</t>
  </si>
  <si>
    <t>TS 277</t>
  </si>
  <si>
    <t>TS 278</t>
  </si>
  <si>
    <t>TS 279</t>
  </si>
  <si>
    <t>TS 280</t>
  </si>
  <si>
    <t>TS 281</t>
  </si>
  <si>
    <t>TS 282</t>
  </si>
  <si>
    <t>TS 283</t>
  </si>
  <si>
    <t>TS 284</t>
  </si>
  <si>
    <t>TS 285</t>
  </si>
  <si>
    <t>TS 286</t>
  </si>
  <si>
    <t>TS 287</t>
  </si>
  <si>
    <t>TS 288</t>
  </si>
  <si>
    <t>TS 289</t>
  </si>
  <si>
    <t>TS 290</t>
  </si>
  <si>
    <t>TS 291</t>
  </si>
  <si>
    <t>TS 292</t>
  </si>
  <si>
    <t>TS 293</t>
  </si>
  <si>
    <t>TS 294</t>
  </si>
  <si>
    <t>TS 295</t>
  </si>
  <si>
    <t>TS 296</t>
  </si>
  <si>
    <t>TS 297</t>
  </si>
  <si>
    <t>TS 298</t>
  </si>
  <si>
    <t>TS 299</t>
  </si>
  <si>
    <t>TS 300</t>
  </si>
  <si>
    <t>TS 301</t>
  </si>
  <si>
    <t>TS 302</t>
  </si>
  <si>
    <t>TS 303</t>
  </si>
  <si>
    <t>TS 304</t>
  </si>
  <si>
    <t>TS 305</t>
  </si>
  <si>
    <t>TS 306</t>
  </si>
  <si>
    <t>TS 307</t>
  </si>
  <si>
    <t>TS 308</t>
  </si>
  <si>
    <t>TS 309</t>
  </si>
  <si>
    <t>TS 310</t>
  </si>
  <si>
    <t>TS 311</t>
  </si>
  <si>
    <t>TS 312</t>
  </si>
  <si>
    <t>TS 313</t>
  </si>
  <si>
    <t>TS 314</t>
  </si>
  <si>
    <t>TS 315</t>
  </si>
  <si>
    <t>TS 316</t>
  </si>
  <si>
    <t>TS 317</t>
  </si>
  <si>
    <t>TS 318</t>
  </si>
  <si>
    <t>TS 319</t>
  </si>
  <si>
    <t>TS 320</t>
  </si>
  <si>
    <t>TS 321</t>
  </si>
  <si>
    <t>TS 322</t>
  </si>
  <si>
    <t>TS 323</t>
  </si>
  <si>
    <t>TS 324</t>
  </si>
  <si>
    <t>TS 325</t>
  </si>
  <si>
    <t>TS 326</t>
  </si>
  <si>
    <t>TS 327</t>
  </si>
  <si>
    <t>TS 328</t>
  </si>
  <si>
    <t>TS 329</t>
  </si>
  <si>
    <t>TS 330</t>
  </si>
  <si>
    <t>TS 331</t>
  </si>
  <si>
    <t>TS 332</t>
  </si>
  <si>
    <t>TS 333</t>
  </si>
  <si>
    <t>TS 334</t>
  </si>
  <si>
    <t>TS 335</t>
  </si>
  <si>
    <t>TS 336</t>
  </si>
  <si>
    <t>TS 337</t>
  </si>
  <si>
    <t>TS 338</t>
  </si>
  <si>
    <t>TS 339</t>
  </si>
  <si>
    <t>TS 340</t>
  </si>
  <si>
    <t>TS 341</t>
  </si>
  <si>
    <t>TS 342</t>
  </si>
  <si>
    <t>TS 343</t>
  </si>
  <si>
    <t>TS 344</t>
  </si>
  <si>
    <t>TS 345</t>
  </si>
  <si>
    <t>TS 346</t>
  </si>
  <si>
    <t>TS 347</t>
  </si>
  <si>
    <t>TS 348</t>
  </si>
  <si>
    <t>TS 349</t>
  </si>
  <si>
    <t>TS 350</t>
  </si>
  <si>
    <t>TS 351</t>
  </si>
  <si>
    <t>TS 352</t>
  </si>
  <si>
    <t>TS 353</t>
  </si>
  <si>
    <t>TS 354</t>
  </si>
  <si>
    <t>TS 355</t>
  </si>
  <si>
    <t>TS 356</t>
  </si>
  <si>
    <t>TS 357</t>
  </si>
  <si>
    <t>TS 358</t>
  </si>
  <si>
    <t>TS 359</t>
  </si>
  <si>
    <t>TS 360</t>
  </si>
  <si>
    <t>TS 361</t>
  </si>
  <si>
    <t>TS 362</t>
  </si>
  <si>
    <t>TS 363</t>
  </si>
  <si>
    <t>TS 364</t>
  </si>
  <si>
    <t>TS 365</t>
  </si>
  <si>
    <t>TS 366</t>
  </si>
  <si>
    <t>TS 367</t>
  </si>
  <si>
    <t>TS 368</t>
  </si>
  <si>
    <t>TS 369</t>
  </si>
  <si>
    <t>TS 370</t>
  </si>
  <si>
    <t>TS 371</t>
  </si>
  <si>
    <t>TS 372</t>
  </si>
  <si>
    <t>TS 373</t>
  </si>
  <si>
    <t>TS 374</t>
  </si>
  <si>
    <t>TS 375</t>
  </si>
  <si>
    <t>TS 376</t>
  </si>
  <si>
    <t>TS 377</t>
  </si>
  <si>
    <t>TS 378</t>
  </si>
  <si>
    <t>TS 379</t>
  </si>
  <si>
    <t>TS 380</t>
  </si>
  <si>
    <t>TS 381</t>
  </si>
  <si>
    <t>TS 382</t>
  </si>
  <si>
    <t>TS 383</t>
  </si>
  <si>
    <t>TS 384</t>
  </si>
  <si>
    <t>TS 385</t>
  </si>
  <si>
    <t>TS 386</t>
  </si>
  <si>
    <t>TS 387</t>
  </si>
  <si>
    <t>TS 388</t>
  </si>
  <si>
    <t>TS 389</t>
  </si>
  <si>
    <t>TS 390</t>
  </si>
  <si>
    <t>TS 391</t>
  </si>
  <si>
    <t>TS 392</t>
  </si>
  <si>
    <t>TS 393</t>
  </si>
  <si>
    <t>TS 394</t>
  </si>
  <si>
    <t>TS 395</t>
  </si>
  <si>
    <t>TS 396</t>
  </si>
  <si>
    <t>TS 397</t>
  </si>
  <si>
    <t>TS 398</t>
  </si>
  <si>
    <t>TS 399</t>
  </si>
  <si>
    <t>TS 400</t>
  </si>
  <si>
    <t>TS 401</t>
  </si>
  <si>
    <t>TS 402</t>
  </si>
  <si>
    <t>TS 403</t>
  </si>
  <si>
    <t>TS 404</t>
  </si>
  <si>
    <t>TS 405</t>
  </si>
  <si>
    <t>TS 406</t>
  </si>
  <si>
    <t>TS 407</t>
  </si>
  <si>
    <t>TS 408</t>
  </si>
  <si>
    <t>TS 409</t>
  </si>
  <si>
    <t>TS 410</t>
  </si>
  <si>
    <t>TS 411</t>
  </si>
  <si>
    <t>TS 412</t>
  </si>
  <si>
    <t>TS 413</t>
  </si>
  <si>
    <t>TS 414</t>
  </si>
  <si>
    <t>TS 415</t>
  </si>
  <si>
    <t>TS 416</t>
  </si>
  <si>
    <t>TS 417</t>
  </si>
  <si>
    <t>TS 418</t>
  </si>
  <si>
    <t>TS 419</t>
  </si>
  <si>
    <t>TS 420</t>
  </si>
  <si>
    <t>TS 421</t>
  </si>
  <si>
    <t>TS 422</t>
  </si>
  <si>
    <t>TS 423</t>
  </si>
  <si>
    <t>TS 424</t>
  </si>
  <si>
    <t>TS 425</t>
  </si>
  <si>
    <t>TS 426</t>
  </si>
  <si>
    <t>TS 427</t>
  </si>
  <si>
    <t>TS 428</t>
  </si>
  <si>
    <t>TS 429</t>
  </si>
  <si>
    <t>TS 430</t>
  </si>
  <si>
    <t>TS 431</t>
  </si>
  <si>
    <t>TS 432</t>
  </si>
  <si>
    <t>TS 433</t>
  </si>
  <si>
    <t>TS 434</t>
  </si>
  <si>
    <t>TS 435</t>
  </si>
  <si>
    <t>TS 436</t>
  </si>
  <si>
    <t>TS 437</t>
  </si>
  <si>
    <t>TS 438</t>
  </si>
  <si>
    <t>TS 439</t>
  </si>
  <si>
    <t>TS 440</t>
  </si>
  <si>
    <t>TS 441</t>
  </si>
  <si>
    <t>TS 442</t>
  </si>
  <si>
    <t>TS 443</t>
  </si>
  <si>
    <t>TS 444</t>
  </si>
  <si>
    <t>TS 445</t>
  </si>
  <si>
    <t>TS 446</t>
  </si>
  <si>
    <t>TS 447</t>
  </si>
  <si>
    <t>TS 448</t>
  </si>
  <si>
    <t>TS 449</t>
  </si>
  <si>
    <t>TS 450</t>
  </si>
  <si>
    <t>TS 451</t>
  </si>
  <si>
    <t>TS 452</t>
  </si>
  <si>
    <t>TS 453</t>
  </si>
  <si>
    <t>TS 454</t>
  </si>
  <si>
    <t>TS 455</t>
  </si>
  <si>
    <t>TS 456</t>
  </si>
  <si>
    <t>TS 457</t>
  </si>
  <si>
    <t>TS 458</t>
  </si>
  <si>
    <t>TS 459</t>
  </si>
  <si>
    <t>TS 460</t>
  </si>
  <si>
    <t>TS 461</t>
  </si>
  <si>
    <t>TS 462</t>
  </si>
  <si>
    <t>TS 463</t>
  </si>
  <si>
    <t>TS 464</t>
  </si>
  <si>
    <t>TS 465</t>
  </si>
  <si>
    <t>TS 466</t>
  </si>
  <si>
    <t>TS 467</t>
  </si>
  <si>
    <t>TS 468</t>
  </si>
  <si>
    <t>TS 469</t>
  </si>
  <si>
    <t>TS 470</t>
  </si>
  <si>
    <t>TS 471</t>
  </si>
  <si>
    <t>TS 472</t>
  </si>
  <si>
    <t>TS 473</t>
  </si>
  <si>
    <t>TS 474</t>
  </si>
  <si>
    <t>TS 475</t>
  </si>
  <si>
    <t>TS 476</t>
  </si>
  <si>
    <t>TS 477</t>
  </si>
  <si>
    <t>TS 478</t>
  </si>
  <si>
    <t>TS 479</t>
  </si>
  <si>
    <t>TS 480</t>
  </si>
  <si>
    <t>TS 481</t>
  </si>
  <si>
    <t>TS 482</t>
  </si>
  <si>
    <t>TS 483</t>
  </si>
  <si>
    <t>TS 484</t>
  </si>
  <si>
    <t>TS 485</t>
  </si>
  <si>
    <t>TS 486</t>
  </si>
  <si>
    <t>TS 487</t>
  </si>
  <si>
    <t>TS 488</t>
  </si>
  <si>
    <t>TS 489</t>
  </si>
  <si>
    <t>TS 490</t>
  </si>
  <si>
    <t>TS 491</t>
  </si>
  <si>
    <t>TS 492</t>
  </si>
  <si>
    <t>TS 493</t>
  </si>
  <si>
    <t>TS 494</t>
  </si>
  <si>
    <t>TS 495</t>
  </si>
  <si>
    <t>TS 496</t>
  </si>
  <si>
    <t>TS 497</t>
  </si>
  <si>
    <t>TS 498</t>
  </si>
  <si>
    <t>TS 499</t>
  </si>
  <si>
    <t>TS 500</t>
  </si>
  <si>
    <t>TS 501</t>
  </si>
  <si>
    <t>TS 502</t>
  </si>
  <si>
    <t>TS 503</t>
  </si>
  <si>
    <t>TS 504</t>
  </si>
  <si>
    <t>TS 505</t>
  </si>
  <si>
    <t>TS 506</t>
  </si>
  <si>
    <t>TS 507</t>
  </si>
  <si>
    <t>TS 508</t>
  </si>
  <si>
    <t>TS 509</t>
  </si>
  <si>
    <t>TS 510</t>
  </si>
  <si>
    <t>TS 511</t>
  </si>
  <si>
    <t>TS 512</t>
  </si>
  <si>
    <t>TS 513</t>
  </si>
  <si>
    <t>TS 514</t>
  </si>
  <si>
    <t>TS 515</t>
  </si>
  <si>
    <t>TS 516</t>
  </si>
  <si>
    <t>TS 517</t>
  </si>
  <si>
    <t>TS 518</t>
  </si>
  <si>
    <t>TS 519</t>
  </si>
  <si>
    <t>TS 520</t>
  </si>
  <si>
    <t>TS 521</t>
  </si>
  <si>
    <t>TS 522</t>
  </si>
  <si>
    <t>TS 523</t>
  </si>
  <si>
    <t>TS 524</t>
  </si>
  <si>
    <t>TS 525</t>
  </si>
  <si>
    <t>TS 526</t>
  </si>
  <si>
    <t>TS 527</t>
  </si>
  <si>
    <t>TS 528</t>
  </si>
  <si>
    <t>TS 529</t>
  </si>
  <si>
    <t>TS 530</t>
  </si>
  <si>
    <t>TS 531</t>
  </si>
  <si>
    <t>TS 532</t>
  </si>
  <si>
    <t>TS 533</t>
  </si>
  <si>
    <t>TS 534</t>
  </si>
  <si>
    <t>TS 535</t>
  </si>
  <si>
    <t>TS 536</t>
  </si>
  <si>
    <t>TS 537</t>
  </si>
  <si>
    <t>TS 538</t>
  </si>
  <si>
    <t>TS 539</t>
  </si>
  <si>
    <t>TS 540</t>
  </si>
  <si>
    <t>TS 541</t>
  </si>
  <si>
    <t>TS 542</t>
  </si>
  <si>
    <t>TS 543</t>
  </si>
  <si>
    <t>TS 544</t>
  </si>
  <si>
    <t>TS 545</t>
  </si>
  <si>
    <t>TS 546</t>
  </si>
  <si>
    <t>TS 547</t>
  </si>
  <si>
    <t>TS 548</t>
  </si>
  <si>
    <t>TS 549</t>
  </si>
  <si>
    <t>TS 550</t>
  </si>
  <si>
    <t>TS 551</t>
  </si>
  <si>
    <t>TS 552</t>
  </si>
  <si>
    <t>TS 553</t>
  </si>
  <si>
    <t>TS 554</t>
  </si>
  <si>
    <t>TS 555</t>
  </si>
  <si>
    <t>TS 556</t>
  </si>
  <si>
    <t>TS 557</t>
  </si>
  <si>
    <t>TS 558</t>
  </si>
  <si>
    <t>TS 559</t>
  </si>
  <si>
    <t>TS 560</t>
  </si>
  <si>
    <t>TS 561</t>
  </si>
  <si>
    <t>TS 562</t>
  </si>
  <si>
    <t>TS 563</t>
  </si>
  <si>
    <t>TS 564</t>
  </si>
  <si>
    <t>TS 565</t>
  </si>
  <si>
    <t>TS 566</t>
  </si>
  <si>
    <t>TS 567</t>
  </si>
  <si>
    <t>TS 568</t>
  </si>
  <si>
    <t>TS 569</t>
  </si>
  <si>
    <t>TS 570</t>
  </si>
  <si>
    <t>TS 571</t>
  </si>
  <si>
    <t>TS 572</t>
  </si>
  <si>
    <t>TS 573</t>
  </si>
  <si>
    <t>TS 574</t>
  </si>
  <si>
    <t>TS 575</t>
  </si>
  <si>
    <t>TS 576</t>
  </si>
  <si>
    <t>TS 577</t>
  </si>
  <si>
    <t>TS 578</t>
  </si>
  <si>
    <t>TS 579</t>
  </si>
  <si>
    <t>TS 580</t>
  </si>
  <si>
    <t>TS 581</t>
  </si>
  <si>
    <t>TS 582</t>
  </si>
  <si>
    <t>TS 583</t>
  </si>
  <si>
    <t>TS 584</t>
  </si>
  <si>
    <t>TS 585</t>
  </si>
  <si>
    <t>TS 586</t>
  </si>
  <si>
    <t>TS 587</t>
  </si>
  <si>
    <t>TS 588</t>
  </si>
  <si>
    <t>TS 589</t>
  </si>
  <si>
    <t>TS 590</t>
  </si>
  <si>
    <t>TS 591</t>
  </si>
  <si>
    <t>TS 592</t>
  </si>
  <si>
    <t>TS 593</t>
  </si>
  <si>
    <t>TS 594</t>
  </si>
  <si>
    <t>TS 595</t>
  </si>
  <si>
    <t>TS 596</t>
  </si>
  <si>
    <t>TS 597</t>
  </si>
  <si>
    <t>TS 598</t>
  </si>
  <si>
    <t>TS 599</t>
  </si>
  <si>
    <t>TS 600</t>
  </si>
  <si>
    <t>TS 601</t>
  </si>
  <si>
    <t>TS 602</t>
  </si>
  <si>
    <t>TS 603</t>
  </si>
  <si>
    <t>TS 604</t>
  </si>
  <si>
    <t>TS 605</t>
  </si>
  <si>
    <t>TS 606</t>
  </si>
  <si>
    <t>TS 607</t>
  </si>
  <si>
    <t>TS 608</t>
  </si>
  <si>
    <t>TS 609</t>
  </si>
  <si>
    <t>TS 610</t>
  </si>
  <si>
    <t>TS 611</t>
  </si>
  <si>
    <t>TS 612</t>
  </si>
  <si>
    <t>TS 613</t>
  </si>
  <si>
    <t>TS 614</t>
  </si>
  <si>
    <t>TS 615</t>
  </si>
  <si>
    <t>TS 616</t>
  </si>
  <si>
    <t>TS 617</t>
  </si>
  <si>
    <t>TS 618</t>
  </si>
  <si>
    <t>TS 619</t>
  </si>
  <si>
    <t>TS 620</t>
  </si>
  <si>
    <t>TS 621</t>
  </si>
  <si>
    <t>TS 622</t>
  </si>
  <si>
    <t>TS 623</t>
  </si>
  <si>
    <t>TS 624</t>
  </si>
  <si>
    <t>TS 625</t>
  </si>
  <si>
    <t>TS 626</t>
  </si>
  <si>
    <t>TS 627</t>
  </si>
  <si>
    <t>TS 628</t>
  </si>
  <si>
    <t>TS 629</t>
  </si>
  <si>
    <t>TS 630</t>
  </si>
  <si>
    <t>TS 631</t>
  </si>
  <si>
    <t>TS 632</t>
  </si>
  <si>
    <t>TS 633</t>
  </si>
  <si>
    <t>TS 634</t>
  </si>
  <si>
    <t>TS 635</t>
  </si>
  <si>
    <t>TS 636</t>
  </si>
  <si>
    <t>TS 637</t>
  </si>
  <si>
    <t>TS 638</t>
  </si>
  <si>
    <t>TS 639</t>
  </si>
  <si>
    <t>TS 640</t>
  </si>
  <si>
    <t>TS 641</t>
  </si>
  <si>
    <t>TS 642</t>
  </si>
  <si>
    <t>TS 643</t>
  </si>
  <si>
    <t>TS 644</t>
  </si>
  <si>
    <t>TS 645</t>
  </si>
  <si>
    <t>TS 646</t>
  </si>
  <si>
    <t>TS 647</t>
  </si>
  <si>
    <t>TS 648</t>
  </si>
  <si>
    <t>TS 649</t>
  </si>
  <si>
    <t>TS 650</t>
  </si>
  <si>
    <t>TS 651</t>
  </si>
  <si>
    <t>TS 652</t>
  </si>
  <si>
    <t>TS 653</t>
  </si>
  <si>
    <t>TS 654</t>
  </si>
  <si>
    <t>TS 655</t>
  </si>
  <si>
    <t>TS 656</t>
  </si>
  <si>
    <t>TS 657</t>
  </si>
  <si>
    <t>TS 658</t>
  </si>
  <si>
    <t>TS 659</t>
  </si>
  <si>
    <t>TS 660</t>
  </si>
  <si>
    <t>TS 661</t>
  </si>
  <si>
    <t>TS 662</t>
  </si>
  <si>
    <t>TS 663</t>
  </si>
  <si>
    <t>TS 664</t>
  </si>
  <si>
    <t>TS 665</t>
  </si>
  <si>
    <t>TS 666</t>
  </si>
  <si>
    <t>TS 667</t>
  </si>
  <si>
    <t>TS 668</t>
  </si>
  <si>
    <t>TS 669</t>
  </si>
  <si>
    <t>TS 670</t>
  </si>
  <si>
    <t>TS 671</t>
  </si>
  <si>
    <t>TS 672</t>
  </si>
  <si>
    <t>TS 673</t>
  </si>
  <si>
    <t>TS 674</t>
  </si>
  <si>
    <t>TS 675</t>
  </si>
  <si>
    <t>TS 676</t>
  </si>
  <si>
    <t>TS 677</t>
  </si>
  <si>
    <t>TS 678</t>
  </si>
  <si>
    <t>TS 679</t>
  </si>
  <si>
    <t>TS 680</t>
  </si>
  <si>
    <t>TS 681</t>
  </si>
  <si>
    <t>TS 682</t>
  </si>
  <si>
    <t>TS 683</t>
  </si>
  <si>
    <t>TS 684</t>
  </si>
  <si>
    <t>TS 685</t>
  </si>
  <si>
    <t>TS 686</t>
  </si>
  <si>
    <t>TS 687</t>
  </si>
  <si>
    <t>TS 688</t>
  </si>
  <si>
    <t>TS 689</t>
  </si>
  <si>
    <t>TS 690</t>
  </si>
  <si>
    <t>TS 691</t>
  </si>
  <si>
    <t>TS 692</t>
  </si>
  <si>
    <t>TS 693</t>
  </si>
  <si>
    <t>TS 694</t>
  </si>
  <si>
    <t>TS 695</t>
  </si>
  <si>
    <t>TS 696</t>
  </si>
  <si>
    <t>TS 697</t>
  </si>
  <si>
    <t>TS 698</t>
  </si>
  <si>
    <t>TS 699</t>
  </si>
  <si>
    <t>TS 700</t>
  </si>
  <si>
    <t>TS 701</t>
  </si>
  <si>
    <t>TS 702</t>
  </si>
  <si>
    <t>TS 703</t>
  </si>
  <si>
    <t>TS 704</t>
  </si>
  <si>
    <t>TS 705</t>
  </si>
  <si>
    <t>TS 706</t>
  </si>
  <si>
    <t>TS 707</t>
  </si>
  <si>
    <t>TS 708</t>
  </si>
  <si>
    <t>TS 709</t>
  </si>
  <si>
    <t>TS 710</t>
  </si>
  <si>
    <t>TS 711</t>
  </si>
  <si>
    <t>TS 712</t>
  </si>
  <si>
    <t>TS 713</t>
  </si>
  <si>
    <t>TS 714</t>
  </si>
  <si>
    <t>TS 715</t>
  </si>
  <si>
    <t>TS 716</t>
  </si>
  <si>
    <t>TS 717</t>
  </si>
  <si>
    <t>TS 718</t>
  </si>
  <si>
    <t>TS 719</t>
  </si>
  <si>
    <t>TS 720</t>
  </si>
  <si>
    <t>TS 721</t>
  </si>
  <si>
    <t>TS 722</t>
  </si>
  <si>
    <t>TS 723</t>
  </si>
  <si>
    <t>TS 724</t>
  </si>
  <si>
    <t>TS 725</t>
  </si>
  <si>
    <t>TS 726</t>
  </si>
  <si>
    <t>TS 727</t>
  </si>
  <si>
    <t>TS 728</t>
  </si>
  <si>
    <t>TS 729</t>
  </si>
  <si>
    <t>TS 730</t>
  </si>
  <si>
    <t>TS 731</t>
  </si>
  <si>
    <t>TS 732</t>
  </si>
  <si>
    <t>TS 733</t>
  </si>
  <si>
    <t>TS 734</t>
  </si>
  <si>
    <t>TS 735</t>
  </si>
  <si>
    <t>TS 736</t>
  </si>
  <si>
    <t>TS 737</t>
  </si>
  <si>
    <t>TS 738</t>
  </si>
  <si>
    <t>TS 739</t>
  </si>
  <si>
    <t>TS 740</t>
  </si>
  <si>
    <t>TS 741</t>
  </si>
  <si>
    <t>TS 742</t>
  </si>
  <si>
    <t>TS 743</t>
  </si>
  <si>
    <t>TS 744</t>
  </si>
  <si>
    <t>TS 745</t>
  </si>
  <si>
    <t>TS 746</t>
  </si>
  <si>
    <t>TS 747</t>
  </si>
  <si>
    <t>TS 748</t>
  </si>
  <si>
    <t>TS 749</t>
  </si>
  <si>
    <t>TS 750</t>
  </si>
  <si>
    <t>TS 751</t>
  </si>
  <si>
    <t>TS 752</t>
  </si>
  <si>
    <t>TS 753</t>
  </si>
  <si>
    <t>TS 754</t>
  </si>
  <si>
    <t>TS 755</t>
  </si>
  <si>
    <t>TS 756</t>
  </si>
  <si>
    <t>TS 757</t>
  </si>
  <si>
    <t>TS 758</t>
  </si>
  <si>
    <t>TS 759</t>
  </si>
  <si>
    <t>TS 760</t>
  </si>
  <si>
    <t>TS 761</t>
  </si>
  <si>
    <t>TS 762</t>
  </si>
  <si>
    <t>Thelma M., 31, Birmingham AL</t>
  </si>
  <si>
    <t>Nina Bb., 42, New York City TS 495</t>
  </si>
  <si>
    <t>John E, 46. Albany NY, TS 353</t>
  </si>
  <si>
    <t>Sybil P, [1996], New Orleans LA, TS611</t>
  </si>
  <si>
    <t>Martin H., 35 [1994], St. Louis MO, TS111</t>
  </si>
  <si>
    <t>Transmission and Diffusion</t>
  </si>
  <si>
    <t>ANAE 4</t>
  </si>
  <si>
    <t>Alex S., 42, Providence RI, TS 474</t>
  </si>
  <si>
    <t>ANAE 8</t>
  </si>
  <si>
    <t>Judy H., 57, St. Louis MO, TS 109</t>
  </si>
  <si>
    <t>Henry K., 61, Pittsburgh PA, TS 544</t>
  </si>
  <si>
    <t>ANAE 9</t>
  </si>
  <si>
    <t>Horace P., 43, Chattanooga TN, TS 609</t>
  </si>
  <si>
    <t>Belle M., 61, Birmingham AL, TS 340</t>
  </si>
  <si>
    <t>Sheldon M., 31, Lubbock TS 542</t>
  </si>
  <si>
    <t>Danica L., 37, Columbus, OH, TS 737</t>
  </si>
  <si>
    <t>ANAE 12</t>
  </si>
  <si>
    <t>Alice R., 32, Cleveland, OH TS110</t>
  </si>
  <si>
    <t>Matthew D., 45, Charlotte, NC, TS 483</t>
  </si>
  <si>
    <t>Fay M., 34, Lexington KY , TS 283</t>
  </si>
  <si>
    <t>Mary K., 71, Little Rock AR, TS 402</t>
  </si>
  <si>
    <t>Denise L., 21 [1995], Boston, TS 427</t>
  </si>
  <si>
    <t>ANAE 13</t>
  </si>
  <si>
    <t>TS 763</t>
  </si>
  <si>
    <t>TS 764</t>
  </si>
  <si>
    <t>TS 765</t>
  </si>
  <si>
    <t>TS 766</t>
  </si>
  <si>
    <t>TS 767</t>
  </si>
  <si>
    <t>TS 768</t>
  </si>
  <si>
    <t>TS 769</t>
  </si>
  <si>
    <t>TS 770</t>
  </si>
  <si>
    <t>TS 771</t>
  </si>
  <si>
    <t>TS 772</t>
  </si>
  <si>
    <t>TS 773</t>
  </si>
  <si>
    <t>TS 774</t>
  </si>
  <si>
    <t>TS 775</t>
  </si>
  <si>
    <t>TS 776</t>
  </si>
  <si>
    <t>TS 777</t>
  </si>
  <si>
    <t>TS 778</t>
  </si>
  <si>
    <t>TS 779</t>
  </si>
  <si>
    <t>TS 780</t>
  </si>
  <si>
    <t>TS 781</t>
  </si>
  <si>
    <t>TS 782</t>
  </si>
  <si>
    <t>TS 783</t>
  </si>
  <si>
    <t>TS 784</t>
  </si>
  <si>
    <t>TS 785</t>
  </si>
  <si>
    <t>TS 786</t>
  </si>
  <si>
    <t>TS 787</t>
  </si>
  <si>
    <t>TS 788</t>
  </si>
  <si>
    <t>TS 789</t>
  </si>
  <si>
    <t>TS 790</t>
  </si>
  <si>
    <t>TS 791</t>
  </si>
  <si>
    <t>TS 792</t>
  </si>
  <si>
    <t>TS 793</t>
  </si>
  <si>
    <t>TS 794</t>
  </si>
  <si>
    <t>TS 795</t>
  </si>
  <si>
    <t>TS 796</t>
  </si>
  <si>
    <t>TS 797</t>
  </si>
  <si>
    <t>TS 798</t>
  </si>
  <si>
    <t>TS 799</t>
  </si>
  <si>
    <t>TS 800</t>
  </si>
  <si>
    <t>NYC system of Pat M., 48 [2000], TS 800</t>
  </si>
  <si>
    <t>Rosanne V ., 30 [1996], Philadelphia TS 587</t>
  </si>
  <si>
    <t> James W., 78 [1993], Chicago, Illinois, TS 55</t>
  </si>
  <si>
    <t>ANAE 14</t>
  </si>
  <si>
    <t> Steve A., 43 [1994], Ann Arbor, MI, TS 115</t>
  </si>
  <si>
    <t>Martha F., 28 [1992], Kenosha, WI, TS 3</t>
  </si>
  <si>
    <t>Sharon K., 35 [1995], Rochester, NY , TS 359</t>
  </si>
  <si>
    <t>Libby R., 42 [1994], Detroit, Michigan, TS 125</t>
  </si>
  <si>
    <t> Joanna R., 14 [1994], Detroit, Michigan TS 124</t>
  </si>
  <si>
    <t> Jesse M., 57 [1996], New Britain CT, TS 465</t>
  </si>
  <si>
    <t>Phyllis P., 63 [1995], Rutland VT, TS 434</t>
  </si>
  <si>
    <t>David B., 35, St. Johnʼs, Newfound-land, TS 662</t>
  </si>
  <si>
    <t>ANAE 15</t>
  </si>
  <si>
    <t>Cindy M., 26, Halifax, Nova Scotia, TS 796</t>
  </si>
  <si>
    <t> Joseph T., 42, Boston MA, TS 454</t>
  </si>
  <si>
    <t>ANAE 16</t>
  </si>
  <si>
    <t> Adrienne M., 75, Manchester NH, TS 447</t>
  </si>
  <si>
    <t>Natalie M., 45 [1998], Portland ME, TS 724</t>
  </si>
  <si>
    <t>ANAE 17</t>
  </si>
  <si>
    <t>TS 801</t>
  </si>
  <si>
    <t>TS 802</t>
  </si>
  <si>
    <t>TS 803</t>
  </si>
  <si>
    <t>TS 804</t>
  </si>
  <si>
    <t>TS 805</t>
  </si>
  <si>
    <t>TS 806</t>
  </si>
  <si>
    <t>TS 807</t>
  </si>
  <si>
    <t>Florence O., 70, Jersey City NJ, TS807</t>
  </si>
  <si>
    <t>Peg M., 66, Trenton NJ, TS 385</t>
  </si>
  <si>
    <t>Lucy C., 34 [1996], Chattanooga TN, TS 612</t>
  </si>
  <si>
    <t>ANAE 18</t>
  </si>
  <si>
    <t>Peggy C., 40 [1996], Charleston, TS 500</t>
  </si>
  <si>
    <t>Edith G., 38 [1996], New Orleans LA, TS 608</t>
  </si>
  <si>
    <t>Malcolm C., 27 [1999], Atlanta. TS 711</t>
  </si>
  <si>
    <t>ANAE 19</t>
  </si>
  <si>
    <t>Sonya O., 40 [1994], Kansas City, KS. TS 152</t>
  </si>
  <si>
    <t>Kenneth K., 35 [1996], Pittsburgh PA, TS 545</t>
  </si>
  <si>
    <t>Cecila S., 62 [1995], Pittsburgh PA, TS 356</t>
  </si>
  <si>
    <t>George K., 61 [1994], Cincinnati OH, TS 118</t>
  </si>
  <si>
    <t>Lucia M., 58 [1994], Cincinnati OH, TS 118</t>
  </si>
  <si>
    <t>Joyce H., 53 [1994], St. Louis, MO, TS 167</t>
  </si>
  <si>
    <t>Rose M., 38 [1994], St. Louis, MO, TS 161</t>
  </si>
  <si>
    <t>Ernest P., 24, Las Vegas NV, TS 323</t>
  </si>
  <si>
    <t>ANAE 20</t>
  </si>
  <si>
    <t>Jessie M., 23 [1995], Provo UT, TS 332</t>
  </si>
  <si>
    <t>Kate A., 14 [1996], Albuquerque NM, TS 515</t>
  </si>
  <si>
    <t>Martha F.</t>
  </si>
  <si>
    <t xml:space="preserve"> 28 [1992]</t>
  </si>
  <si>
    <t xml:space="preserve"> Kenosha</t>
  </si>
  <si>
    <t xml:space="preserve"> TS 3</t>
  </si>
  <si>
    <t> James W.</t>
  </si>
  <si>
    <t xml:space="preserve"> 78 [1993]</t>
  </si>
  <si>
    <t xml:space="preserve"> Chicago</t>
  </si>
  <si>
    <t xml:space="preserve"> TS 55</t>
  </si>
  <si>
    <t>Judy H.</t>
  </si>
  <si>
    <t xml:space="preserve"> TS 109</t>
  </si>
  <si>
    <t>Alice R.</t>
  </si>
  <si>
    <t xml:space="preserve"> Cleveland</t>
  </si>
  <si>
    <t>Martin H.</t>
  </si>
  <si>
    <t xml:space="preserve"> 35 [1994]</t>
  </si>
  <si>
    <t xml:space="preserve"> TS111</t>
  </si>
  <si>
    <t> Steve A.</t>
  </si>
  <si>
    <t xml:space="preserve"> 43 [1994]</t>
  </si>
  <si>
    <t xml:space="preserve"> Ann Arbor</t>
  </si>
  <si>
    <t xml:space="preserve"> TS 115</t>
  </si>
  <si>
    <t>George K.</t>
  </si>
  <si>
    <t xml:space="preserve"> 61 [1994]</t>
  </si>
  <si>
    <t xml:space="preserve"> TS 118</t>
  </si>
  <si>
    <t> Joanna R.</t>
  </si>
  <si>
    <t xml:space="preserve"> 14 [1994]</t>
  </si>
  <si>
    <t xml:space="preserve"> Detroit</t>
  </si>
  <si>
    <t>Libby R.</t>
  </si>
  <si>
    <t xml:space="preserve"> 42 [1994]</t>
  </si>
  <si>
    <t xml:space="preserve"> TS 125</t>
  </si>
  <si>
    <t>Sonya O.</t>
  </si>
  <si>
    <t xml:space="preserve"> 40 [1994]</t>
  </si>
  <si>
    <t xml:space="preserve"> Kansas City</t>
  </si>
  <si>
    <t>Rose M.</t>
  </si>
  <si>
    <t xml:space="preserve"> 38 [1994]</t>
  </si>
  <si>
    <t xml:space="preserve"> St. Louis</t>
  </si>
  <si>
    <t xml:space="preserve"> TS 161</t>
  </si>
  <si>
    <t>Joyce H.</t>
  </si>
  <si>
    <t xml:space="preserve"> 53 [1994]</t>
  </si>
  <si>
    <t xml:space="preserve"> TS 167</t>
  </si>
  <si>
    <t>Fay M.</t>
  </si>
  <si>
    <t xml:space="preserve"> TS 283</t>
  </si>
  <si>
    <t>Ernest P.</t>
  </si>
  <si>
    <t xml:space="preserve"> TS 323</t>
  </si>
  <si>
    <t>Jessie M.</t>
  </si>
  <si>
    <t xml:space="preserve"> 23 [1995]</t>
  </si>
  <si>
    <t xml:space="preserve"> TS 332</t>
  </si>
  <si>
    <t>Belle M.</t>
  </si>
  <si>
    <t xml:space="preserve"> TS 340</t>
  </si>
  <si>
    <t>Thelma M.</t>
  </si>
  <si>
    <t>John E</t>
  </si>
  <si>
    <t xml:space="preserve"> TS 353</t>
  </si>
  <si>
    <t>Cecila S.</t>
  </si>
  <si>
    <t xml:space="preserve"> 62 [1995]</t>
  </si>
  <si>
    <t xml:space="preserve"> TS 356</t>
  </si>
  <si>
    <t>Sharon K.</t>
  </si>
  <si>
    <t xml:space="preserve"> 35 [1995]</t>
  </si>
  <si>
    <t xml:space="preserve"> Rochester</t>
  </si>
  <si>
    <t xml:space="preserve"> TS 359</t>
  </si>
  <si>
    <t>Peg M.</t>
  </si>
  <si>
    <t xml:space="preserve"> TS 385</t>
  </si>
  <si>
    <t>Mary K.</t>
  </si>
  <si>
    <t xml:space="preserve"> TS 402</t>
  </si>
  <si>
    <t>Denise L.</t>
  </si>
  <si>
    <t xml:space="preserve"> 21 [1995]</t>
  </si>
  <si>
    <t xml:space="preserve"> TS 427</t>
  </si>
  <si>
    <t>Phyllis P.</t>
  </si>
  <si>
    <t xml:space="preserve"> 63 [1995]</t>
  </si>
  <si>
    <t xml:space="preserve"> TS 434</t>
  </si>
  <si>
    <t> Adrienne M.</t>
  </si>
  <si>
    <t xml:space="preserve"> TS 447</t>
  </si>
  <si>
    <t> Joseph T.</t>
  </si>
  <si>
    <t xml:space="preserve"> TS 454</t>
  </si>
  <si>
    <t> Jesse M.</t>
  </si>
  <si>
    <t xml:space="preserve"> 57 [1996]</t>
  </si>
  <si>
    <t xml:space="preserve"> TS 465</t>
  </si>
  <si>
    <t>Alex S.</t>
  </si>
  <si>
    <t xml:space="preserve"> TS 474</t>
  </si>
  <si>
    <t>Matthew D.</t>
  </si>
  <si>
    <t xml:space="preserve"> Charlotte</t>
  </si>
  <si>
    <t xml:space="preserve"> TS 483</t>
  </si>
  <si>
    <t>Nina Bb.</t>
  </si>
  <si>
    <t>Peggy C.</t>
  </si>
  <si>
    <t xml:space="preserve"> 40 [1996]</t>
  </si>
  <si>
    <t xml:space="preserve"> TS 500</t>
  </si>
  <si>
    <t>Kate A.</t>
  </si>
  <si>
    <t xml:space="preserve"> 14 [1996]</t>
  </si>
  <si>
    <t xml:space="preserve"> TS 515</t>
  </si>
  <si>
    <t>Sheldon M.</t>
  </si>
  <si>
    <t>Henry K.</t>
  </si>
  <si>
    <t xml:space="preserve"> TS 544</t>
  </si>
  <si>
    <t>Kenneth K.</t>
  </si>
  <si>
    <t xml:space="preserve"> 35 [1996]</t>
  </si>
  <si>
    <t xml:space="preserve"> TS 545</t>
  </si>
  <si>
    <t>Rosanne V .</t>
  </si>
  <si>
    <t xml:space="preserve"> 30 [1996]</t>
  </si>
  <si>
    <t>Edith G.</t>
  </si>
  <si>
    <t xml:space="preserve"> 38 [1996]</t>
  </si>
  <si>
    <t xml:space="preserve"> TS 608</t>
  </si>
  <si>
    <t>Horace P.</t>
  </si>
  <si>
    <t xml:space="preserve"> TS 609</t>
  </si>
  <si>
    <t>Sybil P</t>
  </si>
  <si>
    <t xml:space="preserve"> TS611</t>
  </si>
  <si>
    <t>Lucy C.</t>
  </si>
  <si>
    <t xml:space="preserve"> 34 [1996]</t>
  </si>
  <si>
    <t xml:space="preserve"> TS 612</t>
  </si>
  <si>
    <t>David B.</t>
  </si>
  <si>
    <t xml:space="preserve"> TS 662</t>
  </si>
  <si>
    <t>Malcolm C.</t>
  </si>
  <si>
    <t xml:space="preserve"> 27 [1999]</t>
  </si>
  <si>
    <t>Natalie M.</t>
  </si>
  <si>
    <t xml:space="preserve"> 45 [1998]</t>
  </si>
  <si>
    <t xml:space="preserve"> TS 724</t>
  </si>
  <si>
    <t>Danica L.</t>
  </si>
  <si>
    <t xml:space="preserve"> TS 757</t>
  </si>
  <si>
    <t>Cindy M.</t>
  </si>
  <si>
    <t xml:space="preserve"> Halifax</t>
  </si>
  <si>
    <t xml:space="preserve"> TS 796</t>
  </si>
  <si>
    <t>NYC system of Pat M.</t>
  </si>
  <si>
    <t xml:space="preserve"> 48 [2000]</t>
  </si>
  <si>
    <t xml:space="preserve"> TS 800</t>
  </si>
  <si>
    <t>Florence O.</t>
  </si>
  <si>
    <t xml:space="preserve"> TS807</t>
  </si>
  <si>
    <t xml:space="preserve"> TS 152</t>
  </si>
  <si>
    <t xml:space="preserve"> Cincinnati </t>
  </si>
  <si>
    <t>TS110</t>
  </si>
  <si>
    <t xml:space="preserve"> St. Louis </t>
  </si>
  <si>
    <t xml:space="preserve"> Lexington </t>
  </si>
  <si>
    <t xml:space="preserve"> Las Vegas</t>
  </si>
  <si>
    <t xml:space="preserve"> Provo </t>
  </si>
  <si>
    <t xml:space="preserve"> TS 341</t>
  </si>
  <si>
    <t xml:space="preserve">Albany </t>
  </si>
  <si>
    <t xml:space="preserve"> Pittsburgh </t>
  </si>
  <si>
    <t xml:space="preserve"> New York City </t>
  </si>
  <si>
    <t>St. Johnʼs</t>
  </si>
  <si>
    <t xml:space="preserve">Atlanta. </t>
  </si>
  <si>
    <t xml:space="preserve">Portland </t>
  </si>
  <si>
    <t xml:space="preserve">Columbus </t>
  </si>
  <si>
    <t>Danica L., 35 [1999], Columbus OH, TS 757</t>
  </si>
  <si>
    <t xml:space="preserve"> 35 [1999]</t>
  </si>
  <si>
    <t>New Britain</t>
  </si>
  <si>
    <t>Birth year</t>
  </si>
  <si>
    <t>69 [1996]</t>
  </si>
  <si>
    <t>Kenosha, WI</t>
  </si>
  <si>
    <t>Chicago, IL</t>
  </si>
  <si>
    <t>St. Louis, MO</t>
  </si>
  <si>
    <t>Cleveland, OH</t>
  </si>
  <si>
    <t>Ann Arbor, MI</t>
  </si>
  <si>
    <t>Cincinnati, OH</t>
  </si>
  <si>
    <t>Detroit, MI</t>
  </si>
  <si>
    <t>Las Vegas, NV</t>
  </si>
  <si>
    <t>St. John’s, NL (Canada)</t>
  </si>
  <si>
    <t>Jersey City, NJ</t>
  </si>
  <si>
    <t>Lexington, KY</t>
  </si>
  <si>
    <t>Provo, UT</t>
  </si>
  <si>
    <t>Birmingham, AL</t>
  </si>
  <si>
    <t>Albany, NY</t>
  </si>
  <si>
    <t>Pittsburgh, PA</t>
  </si>
  <si>
    <t>Rochester, NY</t>
  </si>
  <si>
    <t>Trenton, NJ</t>
  </si>
  <si>
    <t>Little Rock, AR</t>
  </si>
  <si>
    <t>Boston, MA</t>
  </si>
  <si>
    <t>Rutland, VT</t>
  </si>
  <si>
    <t>Charlotte, NC</t>
  </si>
  <si>
    <t>Charleston, SC</t>
  </si>
  <si>
    <t>Albuquerque, NM</t>
  </si>
  <si>
    <t>Lubbock, TX</t>
  </si>
  <si>
    <t>New Orleans, LA</t>
  </si>
  <si>
    <t>Philadelphia, PA</t>
  </si>
  <si>
    <t>Chattanooga, TN</t>
  </si>
  <si>
    <t>Atlanta, GA</t>
  </si>
  <si>
    <t>Portland, ME</t>
  </si>
  <si>
    <t>Columbus, OH</t>
  </si>
  <si>
    <t>New York City, NY</t>
  </si>
  <si>
    <t>Providence, RI</t>
  </si>
  <si>
    <t>New Britain, CT</t>
  </si>
  <si>
    <t>Halifax, NS</t>
  </si>
  <si>
    <t xml:space="preserve"> Birmingham</t>
  </si>
  <si>
    <t>Kenosha</t>
  </si>
  <si>
    <t>St.</t>
  </si>
  <si>
    <t>Arbor</t>
  </si>
  <si>
    <t>Vegas</t>
  </si>
  <si>
    <t>Provo</t>
  </si>
  <si>
    <t>Britain</t>
  </si>
  <si>
    <t>Atlanta.</t>
  </si>
  <si>
    <t>Johns</t>
  </si>
  <si>
    <t>LouisA</t>
  </si>
  <si>
    <t>LouisB</t>
  </si>
  <si>
    <t>LouisC</t>
  </si>
  <si>
    <t>LouisD</t>
  </si>
  <si>
    <t>KenoshaWI</t>
  </si>
  <si>
    <t>ChicagoIL</t>
  </si>
  <si>
    <t>ClevelandOH</t>
  </si>
  <si>
    <t>AnnArborMI</t>
  </si>
  <si>
    <t>CincinnatiOH</t>
  </si>
  <si>
    <t>KansasCityKS</t>
  </si>
  <si>
    <t>LexingtonKY</t>
  </si>
  <si>
    <t>LasVegasNV</t>
  </si>
  <si>
    <t>ProvoUT</t>
  </si>
  <si>
    <t>AlbanyNY</t>
  </si>
  <si>
    <t>RochesterNY</t>
  </si>
  <si>
    <t>TrentonNJ</t>
  </si>
  <si>
    <t>LittleRockAR</t>
  </si>
  <si>
    <t>RutlandVT</t>
  </si>
  <si>
    <t>ManchesterNH</t>
  </si>
  <si>
    <t>ProvidenceRI</t>
  </si>
  <si>
    <t>CharlotteNC</t>
  </si>
  <si>
    <t>CharlestonSC</t>
  </si>
  <si>
    <t>LubbockTX</t>
  </si>
  <si>
    <t>PhiladelphiaPA</t>
  </si>
  <si>
    <t>ColumbusOH</t>
  </si>
  <si>
    <t>HalifaxNS</t>
  </si>
  <si>
    <t>JerseyCityNJ</t>
  </si>
  <si>
    <t>Name unknown, 80, Middlebubry VT, TS 462</t>
  </si>
  <si>
    <t>Boberg 2001</t>
  </si>
  <si>
    <t>Name unknown, 80+, Middlebubry VT, TS 436</t>
  </si>
  <si>
    <t>63, South Hadley VT, TS 452</t>
  </si>
  <si>
    <t>75, VT, TS 453</t>
  </si>
  <si>
    <t>37, Springfield MA, TS 477</t>
  </si>
  <si>
    <t>49, Burlington VT,435</t>
  </si>
  <si>
    <t>70, Springfield MA, TS 437</t>
  </si>
  <si>
    <t>20, unknown CT, TS 456</t>
  </si>
  <si>
    <t>47, Detroit MI, TS 127</t>
  </si>
  <si>
    <t>Geolinguistic diffusion at the Canada-US</t>
  </si>
  <si>
    <t>37, Detroit MI, TS 176</t>
  </si>
  <si>
    <t>56, Buffalo NY, TS 347</t>
  </si>
  <si>
    <t>34, Toronto ON, TS 645</t>
  </si>
  <si>
    <t>53, Windsor ON, TS 643</t>
  </si>
  <si>
    <t>27, Windsor ON, TS 661</t>
  </si>
  <si>
    <t>Columbus OH, TS 100</t>
  </si>
  <si>
    <t>Middlebury</t>
  </si>
  <si>
    <t>South Hadley</t>
  </si>
  <si>
    <t>New York</t>
  </si>
  <si>
    <t>Windsor</t>
  </si>
  <si>
    <t>Albequerque</t>
  </si>
  <si>
    <t>StLouisMO</t>
  </si>
  <si>
    <t>DetroitMI</t>
  </si>
  <si>
    <t>BirminghamAL</t>
  </si>
  <si>
    <t>BuffaloNY</t>
  </si>
  <si>
    <t>PittsburghPA</t>
  </si>
  <si>
    <t>BostonMA</t>
  </si>
  <si>
    <t>BurlingtonVT</t>
  </si>
  <si>
    <t>MiddleburyVT</t>
  </si>
  <si>
    <t>SpringfieldMA</t>
  </si>
  <si>
    <t>SouthHadleyVT</t>
  </si>
  <si>
    <t/>
  </si>
  <si>
    <t>NewBritain</t>
  </si>
  <si>
    <t>NewYorkNYC</t>
  </si>
  <si>
    <t>AlbequerqueNM</t>
  </si>
  <si>
    <t>NewOrleansLA</t>
  </si>
  <si>
    <t>ChattanoogaTN</t>
  </si>
  <si>
    <t>WindsorON</t>
  </si>
  <si>
    <t>TorontoON</t>
  </si>
  <si>
    <t>StJohnsNL</t>
  </si>
  <si>
    <t>AtlantaGA</t>
  </si>
  <si>
    <t>NewYorkNY</t>
  </si>
  <si>
    <t>Columbus OH</t>
  </si>
  <si>
    <t>Name unknown</t>
  </si>
  <si>
    <t>57 year old woman from Columbus OH, TS 100</t>
  </si>
  <si>
    <t>StLouisMOB</t>
  </si>
  <si>
    <t>DetroitMIB</t>
  </si>
  <si>
    <t>DetroitMIC</t>
  </si>
  <si>
    <t>StLouisMOC</t>
  </si>
  <si>
    <t>BirminghamALB</t>
  </si>
  <si>
    <t>MiddleburyVTB</t>
  </si>
  <si>
    <t>PittsburghPAB</t>
  </si>
  <si>
    <t>ColumbusOHC</t>
  </si>
  <si>
    <t>ColumbusOHB</t>
  </si>
  <si>
    <t>WindsorONBB</t>
  </si>
  <si>
    <t>ChattanoogaTNB</t>
  </si>
  <si>
    <t>NewOrleansLAB</t>
  </si>
  <si>
    <t>PittsburghPAA</t>
  </si>
  <si>
    <t>SpringfieldMABB</t>
  </si>
  <si>
    <t>BostonMAB</t>
  </si>
  <si>
    <t>StLouisMOD</t>
  </si>
  <si>
    <t>DetroitMID</t>
  </si>
  <si>
    <t>Toronto, ON (Canada)</t>
  </si>
  <si>
    <t>Columbus, OH (USA)</t>
  </si>
  <si>
    <t>Buffalo, NY (USA)</t>
  </si>
  <si>
    <t>Windsore</t>
  </si>
  <si>
    <t>const eHalifaxNS = L.marker([-74.05055,40.71907], {icon: dp_lx}).bindPopup(', HalifaxNS&lt;br&gt;').addTo(nineteenhundred);</t>
  </si>
  <si>
    <t>const eChicagoIL = L.marker([41.88183,-87.62318], {icon: dp_lx}).bindPopup(', ChicagoIL&lt;br&gt;ANAE 14').addTo(nineteenhundred);</t>
  </si>
  <si>
    <t>const eColumbusOH = L.marker([39.9612,-82.9988], {icon: dp_lx}).bindPopup(', ColumbusOH&lt;br&gt;0').addTo(nineteenhundred);</t>
  </si>
  <si>
    <t>const eStLouisMO = L.marker([38.627,-90.1994], {icon: dp_lx}).bindPopup(', StLouisMO&lt;br&gt;ANAE 8').addTo(nineteenhundred);</t>
  </si>
  <si>
    <t>const eCincinnatiOH = L.marker([39.10312,-84.51202], {icon: dp_lx}).bindPopup(', CincinnatiOH&lt;br&gt;ANAE 19').addTo(nineteenhundred);</t>
  </si>
  <si>
    <t>const eStLouisMOD = L.marker([38.627,-90.1994], {icon: dp_lx}).bindPopup(', StLouisMOD&lt;br&gt;ANAE 19').addTo(nineteenhundred);</t>
  </si>
  <si>
    <t>const eBirminghamAL = L.marker([33.54368,-86.77963], {icon: dp_lx}).bindPopup(', BirminghamAL&lt;br&gt;ANAE 9').addTo(nineteenhundred);</t>
  </si>
  <si>
    <t>const eBuffaloNY = L.marker([42.8864,-78.8784], {icon: dp_lx}).bindPopup(', BuffaloNY&lt;br&gt;Geolinguistic diffusion at the Canada-US').addTo(nineteenhundred);</t>
  </si>
  <si>
    <t>const ePittsburghPA = L.marker([40.44062,-79.99589], {icon: dp_lx}).bindPopup(', PittsburghPA&lt;br&gt;0').addTo(nineteenhundred);</t>
  </si>
  <si>
    <t>const eTrentonNJ = L.marker([40.21705,-74.742935], {icon: dp_lx}).bindPopup(', TrentonNJ&lt;br&gt;ANAE 17').addTo(nineteenhundred);</t>
  </si>
  <si>
    <t>const eLittleRockAR = L.marker([34.74648,-92.2896], {icon: dp_lx}).bindPopup(', LittleRockAR&lt;br&gt;ANAE 12').addTo(nineteenhundred);</t>
  </si>
  <si>
    <t>const eRutlandVT = L.marker([43.610622,-72.972603], {icon: dp_lx}).bindPopup(', RutlandVT&lt;br&gt;ANAE 14').addTo(nineteenhundred);</t>
  </si>
  <si>
    <t>const eMiddleburyVT = L.marker([44.0153,-73.1673], {icon: dp_lx}).bindPopup(', MiddleburyVT&lt;br&gt;Boberg 2001').addTo(nineteenhundred);</t>
  </si>
  <si>
    <t>const eSpringfieldMA = L.marker([42.1015,-72.5898], {icon: dp_lx}).bindPopup(', SpringfieldMA&lt;br&gt;0').addTo(nineteenhundred);</t>
  </si>
  <si>
    <t>const eManchesterNH = L.marker([42.9956,-71.4548], {icon: dp_lx}).bindPopup(', ManchesterNH&lt;br&gt;0').addTo(nineteenhundred);</t>
  </si>
  <si>
    <t>const eSouthHadleyVT = L.marker([42.2593,-72.5745], {icon: dp_lx}).bindPopup(', SouthHadleyVT&lt;br&gt;Boberg 2001').addTo(nineteenhundred);</t>
  </si>
  <si>
    <t>const fNewYorkNYC = L.marker([35.10677,-106.62918], {icon: dp_lx}).bindPopup(', NewYorkNYC&lt;br&gt;ANAE 17').addTo(nineteenfifty);</t>
  </si>
  <si>
    <t>const eNewOrleansLAB = L.marker([42.3149,-83.0364], {icon: dp_lx}).bindPopup(', NewOrleansLAB&lt;br&gt;').addTo(nineteenhundred);</t>
  </si>
  <si>
    <t>CharlestonSCB</t>
  </si>
  <si>
    <t>const fKenoshaWI = L.marker([42.58808,-87.8229], {icon: dp_lx}).bindPopup(', KenoshaWI&lt;br&gt;ANAE 14').addTo(nineteenfifty);</t>
  </si>
  <si>
    <t>const fClevelandOH = L.marker([41.50549,-81.68129], {icon: dp_lx}).bindPopup(', ClevelandOH&lt;br&gt;ANAE 12').addTo(nineteenfifty);</t>
  </si>
  <si>
    <t>const fStLouisMOB = L.marker([38.627,-90.1994], {icon: dp_lx}).bindPopup(', StLouisMOB&lt;br&gt;Transmission and Diffusion').addTo(nineteenfifty);</t>
  </si>
  <si>
    <t>const fAnnArborMI = L.marker([42.27959,-83.73212], {icon: dp_lx}).bindPopup(', AnnArborMI&lt;br&gt;ANAE 14').addTo(nineteenfifty);</t>
  </si>
  <si>
    <t>const gDetroitMI = L.marker([42.33143,-83.04575], {icon: dp_lx}).bindPopup(', DetroitMI&lt;br&gt;ANAE 14').addTo(nineteenseventy);</t>
  </si>
  <si>
    <t>const fDetroitMIB = L.marker([42.33143,-83.04575], {icon: dp_lx}).bindPopup(', DetroitMIB&lt;br&gt;ANAE 14').addTo(nineteenfifty);</t>
  </si>
  <si>
    <t>const fDetroitMIC = L.marker([42.33143,-83.04575], {icon: dp_lx}).bindPopup(', DetroitMIC&lt;br&gt;Geolinguistic diffusion at the Canada-US').addTo(nineteenfifty);</t>
  </si>
  <si>
    <t>const fKansasCityKS = L.marker([39.10667,-94.67639], {icon: dp_lx}).bindPopup(', KansasCityKS&lt;br&gt;ANAE 19').addTo(nineteenfifty);</t>
  </si>
  <si>
    <t>const fStLouisMOC = L.marker([38.627,-90.1994], {icon: dp_lx}).bindPopup(', StLouisMOC&lt;br&gt;ANAE 19').addTo(nineteenfifty);</t>
  </si>
  <si>
    <t>const fDetroitMID = L.marker([42.33143,-83.04575], {icon: dp_lx}).bindPopup(', DetroitMID&lt;br&gt;Geolinguistic diffusion at the Canada-US').addTo(nineteenfifty);</t>
  </si>
  <si>
    <t>const fLexingtonKY = L.marker([38.04799,-84.50164], {icon: dp_lx}).bindPopup(', LexingtonKY&lt;br&gt;ANAE 12').addTo(nineteenfifty);</t>
  </si>
  <si>
    <t>const fLasVegasNV = L.marker([36.18811,-115.17647], {icon: dp_lx}).bindPopup(', LasVegasNV&lt;br&gt;ANAE 20').addTo(nineteenfifty);</t>
  </si>
  <si>
    <t>const fProvoUT = L.marker([40.23385,-111.65853], {icon: dp_lx}).bindPopup(', ProvoUT&lt;br&gt;ANAE 20').addTo(nineteenfifty);</t>
  </si>
  <si>
    <t>const fBirminghamALB = L.marker([33.54368,-86.77963], {icon: dp_lx}).bindPopup(', BirminghamALB&lt;br&gt;ANAE 4').addTo(nineteenfifty);</t>
  </si>
  <si>
    <t>const fAlbanyNY = L.marker([42.65258,-73.75623], {icon: dp_lx}).bindPopup(', AlbanyNY&lt;br&gt;Transmission and Diffusion').addTo(nineteenfifty);</t>
  </si>
  <si>
    <t>const fRochesterNY = L.marker([43.16103,-77.61092], {icon: dp_lx}).bindPopup(', RochesterNY&lt;br&gt;ANAE 14').addTo(nineteenfifty);</t>
  </si>
  <si>
    <t>const fBostonMA = L.marker([42.361145,-71.057083], {icon: dp_lx}).bindPopup(', BostonMA&lt;br&gt;ANAE 13').addTo(nineteenfifty);</t>
  </si>
  <si>
    <t>const fBurlingtonVT = L.marker([44.4759,-73.2121], {icon: dp_lx}).bindPopup(', BurlingtonVT&lt;br&gt;Boberg 2001').addTo(nineteenfifty);</t>
  </si>
  <si>
    <t>const eBostonMAB = L.marker([42.361145,-71.057083], {icon: dp_lx}).bindPopup(', BostonMAB&lt;br&gt;ANAE 16').addTo(nineteenhundred);</t>
  </si>
  <si>
    <t>const fMiddleburyVTB = L.marker([44.0153,-73.1673], {icon: dp_lx}).bindPopup(', MiddleburyVTB&lt;br&gt;').addTo(nineteenfifty);</t>
  </si>
  <si>
    <t>const fNewBritain = L.marker([41.66121,-72.77954], {icon: dp_lx}).bindPopup(', NewBritain&lt;br&gt;ANAE 14').addTo(nineteenfifty);</t>
  </si>
  <si>
    <t>const eProvidenceRI = L.marker([41.825226,-71.418884], {icon: dp_lx}).bindPopup(', ProvidenceRI&lt;br&gt;Boberg 2001').addTo(nineteenhundred);</t>
  </si>
  <si>
    <t>const eSpringfieldMABB = L.marker([41.66121,-72.77954], {icon: dp_lx}).bindPopup(', SpringfieldMABB&lt;br&gt;ANAE 14').addTo(nineteenhundred);</t>
  </si>
  <si>
    <t>const fCharlotteNC = L.marker([35.22722,-80.84306], {icon: dp_lx}).bindPopup(', CharlotteNC&lt;br&gt;ANAE 8').addTo(nineteenfifty);</t>
  </si>
  <si>
    <t>const fNewYorkNYC = L.marker([40.712728,-74.006015], {icon: dp_lx}).bindPopup(', NewYorkNYC&lt;br&gt;Boberg 2001').addTo(nineteenfifty);</t>
  </si>
  <si>
    <t>const fCharlestonSCB = L.marker([32.77657,-79.93092], {icon: dp_lx}).bindPopup(', CharlestonSCB&lt;br&gt;ANAE 12').addTo(nineteenfifty);</t>
  </si>
  <si>
    <t>const fCharlestonSCB = L.marker([33.5767,-101.85507], {icon: dp_lx}).bindPopup(', CharlestonSCB&lt;br&gt;ANAE 18').addTo(nineteenfifty);</t>
  </si>
  <si>
    <t>const gAlbequerqueNM = L.marker([40.44062,-79.99589], {icon: dp_lx}).bindPopup(', AlbequerqueNM&lt;br&gt;ANAE 20').addTo(nineteenseventy);</t>
  </si>
  <si>
    <t>const fLubbockTX = L.marker([40.44062,-79.99589], {icon: dp_lx}).bindPopup(', LubbockTX&lt;br&gt;ANAE 9').addTo(nineteenfifty);</t>
  </si>
  <si>
    <t>const ePittsburghPAA = L.marker([39.952583,-75.165222], {icon: dp_lx}).bindPopup(', PittsburghPAA&lt;br&gt;ANAE 9').addTo(nineteenhundred);</t>
  </si>
  <si>
    <t>const fPittsburghPAB = L.marker([29.95107,-90.07153], {icon: dp_lx}).bindPopup(', PittsburghPAB&lt;br&gt;ANAE 19').addTo(nineteenfifty);</t>
  </si>
  <si>
    <t>const fPhiladelphiaPA = L.marker([35.045631,-85.309677], {icon: dp_lx}).bindPopup(', PhiladelphiaPA&lt;br&gt;').addTo(nineteenfifty);</t>
  </si>
  <si>
    <t>const fNewOrleansLA = L.marker([29.95107,-90.07153], {icon: dp_lx}).bindPopup(', NewOrleansLA&lt;br&gt;').addTo(nineteenfifty);</t>
  </si>
  <si>
    <t>const fChattanoogaTN = L.marker([35.045631,-85.309677], {icon: dp_lx}).bindPopup(', ChattanoogaTN&lt;br&gt;').addTo(nineteenfifty);</t>
  </si>
  <si>
    <t>const fChattanoogaTNB = L.marker([43.6532,-79.3832], {icon: dp_lx}).bindPopup(', ChattanoogaTNB&lt;br&gt;').addTo(nineteenfifty);</t>
  </si>
  <si>
    <t>const eWindsorON = L.marker([42.3149,-83.0364], {icon: dp_lx}).bindPopup(', WindsorON&lt;br&gt;').addTo(nineteenhundred);</t>
  </si>
  <si>
    <t>const fTorontoON = L.marker([47.56139,-52.71194], {icon: dp_lx}).bindPopup(', TorontoON&lt;br&gt;').addTo(nineteenfifty);</t>
  </si>
  <si>
    <t>const fWindsorONBB = L.marker([33.75375,84.38633], {icon: dp_lx}).bindPopup(', WindsorONBB&lt;br&gt;').addTo(nineteenfifty);</t>
  </si>
  <si>
    <t>const fStJohnsNL = L.marker([43.68003,-70.31043], {icon: dp_lx}).bindPopup(', StJohnsNL&lt;br&gt;').addTo(nineteenfifty);</t>
  </si>
  <si>
    <t>const fAtlantaGA = L.marker([39.9612,-82.9988], {icon: dp_lx}).bindPopup(', AtlantaGA&lt;br&gt;').addTo(nineteenfifty);</t>
  </si>
  <si>
    <t>const fPortlandME = L.marker([39.96222,-83.00056], {icon: dp_lx}).bindPopup(', PortlandME&lt;br&gt;').addTo(nineteenfifty);</t>
  </si>
  <si>
    <t>const fColumbusOHB = L.marker([44.64876,-63.57524], {icon: dp_lx}).bindPopup(', ColumbusOHB&lt;br&gt;').addTo(nineteenfifty);</t>
  </si>
  <si>
    <t>const fColumbusOHC = L.marker([40.712728,-74.006015], {icon: dp_lx}).bindPopup(', ColumbusOHC&lt;br&gt;').addTo(nineteenfifty);</t>
  </si>
  <si>
    <t>const fHalifaxNS = L.marker([40.71907,-74.05055], {icon: dp_lx}).bindPopup(', HalifaxNS&lt;br&gt;').addTo(nineteenfifty);</t>
  </si>
  <si>
    <t>Mimi P, 45 [2000] Indianapolis, IN</t>
  </si>
  <si>
    <t>Principles of Linguistic</t>
  </si>
  <si>
    <t>TS 808</t>
  </si>
  <si>
    <t>TS 809</t>
  </si>
  <si>
    <t>TS 810</t>
  </si>
  <si>
    <t>TS 811</t>
  </si>
  <si>
    <t>TS 812</t>
  </si>
  <si>
    <t>TS 813</t>
  </si>
  <si>
    <t>TS 814</t>
  </si>
  <si>
    <t>TS 815</t>
  </si>
  <si>
    <t>Alex O., 81 [2000] North Plainfield NJ TS 815</t>
  </si>
  <si>
    <t>North Plainfield</t>
  </si>
  <si>
    <t>Principles of Linguistic Change</t>
  </si>
  <si>
    <t>Kitty R., 56 [1993] Chicago IL TS 66</t>
  </si>
  <si>
    <t>Joanna R., 14 [1994], Detroit, Michigan TS 124</t>
  </si>
  <si>
    <t>Steve A., 43 [1994], Ann Arbor, MI, TS 115</t>
  </si>
  <si>
    <t>Pennsylvania</t>
  </si>
  <si>
    <t>Connecticut</t>
  </si>
  <si>
    <t>Massachusetts</t>
  </si>
  <si>
    <t>Rhode Island</t>
  </si>
  <si>
    <t>Ohio</t>
  </si>
  <si>
    <t>South Carolina</t>
  </si>
  <si>
    <t>Maine</t>
  </si>
  <si>
    <t>New Hampshire</t>
  </si>
  <si>
    <t>Delaware</t>
  </si>
  <si>
    <t>West Virginia</t>
  </si>
  <si>
    <t>North Carolina</t>
  </si>
  <si>
    <t>Georgia</t>
  </si>
  <si>
    <t>California</t>
  </si>
  <si>
    <t>New Jersey</t>
  </si>
  <si>
    <t>Manitoba</t>
  </si>
  <si>
    <t>Louisiana</t>
  </si>
  <si>
    <t>Texas</t>
  </si>
  <si>
    <t>Michigan</t>
  </si>
  <si>
    <t>Wisconsin</t>
  </si>
  <si>
    <t>Vermont</t>
  </si>
  <si>
    <t>Alabama</t>
  </si>
  <si>
    <t>Newfoundland</t>
  </si>
  <si>
    <t>Minnesota</t>
  </si>
  <si>
    <t>Brazil</t>
  </si>
  <si>
    <t>Indiana</t>
  </si>
  <si>
    <t>Missouri</t>
  </si>
  <si>
    <t>Florida</t>
  </si>
  <si>
    <t>Utah</t>
  </si>
  <si>
    <t>Alaska</t>
  </si>
  <si>
    <t>Arizona</t>
  </si>
  <si>
    <t>District of Columbia</t>
  </si>
  <si>
    <t>Iowa</t>
  </si>
  <si>
    <t>Illinois</t>
  </si>
  <si>
    <t>Kentucky</t>
  </si>
  <si>
    <t>Montana</t>
  </si>
  <si>
    <t>North Dakota</t>
  </si>
  <si>
    <t>Nebraska</t>
  </si>
  <si>
    <t>New Mexico</t>
  </si>
  <si>
    <t>South Dakota</t>
  </si>
  <si>
    <t>British Columbia</t>
  </si>
  <si>
    <t>Alberta</t>
  </si>
  <si>
    <t>Saskatchewan</t>
  </si>
  <si>
    <t>Quebec</t>
  </si>
  <si>
    <t>Mexico</t>
  </si>
  <si>
    <t>W1700</t>
  </si>
  <si>
    <t>W1800</t>
  </si>
  <si>
    <t>W1850</t>
  </si>
  <si>
    <t>W1870</t>
  </si>
  <si>
    <t>W1900</t>
  </si>
  <si>
    <t>W1950</t>
  </si>
  <si>
    <t>W1970</t>
  </si>
  <si>
    <t>B1800</t>
  </si>
  <si>
    <t>B1850</t>
  </si>
  <si>
    <t>B1870</t>
  </si>
  <si>
    <t>B1900</t>
  </si>
  <si>
    <t>B1950</t>
  </si>
  <si>
    <t>B1970</t>
  </si>
  <si>
    <t>N1900</t>
  </si>
  <si>
    <t>N1950</t>
  </si>
  <si>
    <t>BueNVista</t>
  </si>
  <si>
    <t>WalLWalla</t>
  </si>
  <si>
    <t>L1900</t>
  </si>
  <si>
    <t>L1950</t>
  </si>
  <si>
    <t>L1970</t>
  </si>
  <si>
    <t>LGrange</t>
  </si>
  <si>
    <t>LFollette</t>
  </si>
  <si>
    <t>Bayou LBatre</t>
  </si>
  <si>
    <t>A1900</t>
  </si>
  <si>
    <t>A1950</t>
  </si>
  <si>
    <t>A1970</t>
  </si>
  <si>
    <t xml:space="preserve">constant </t>
  </si>
  <si>
    <t>(Thomas, 1788) in (Grandgent, 1862)</t>
  </si>
  <si>
    <t>(Hale, 1788) in (Grandgent, 1862)</t>
  </si>
  <si>
    <t>(Thomas, 2003)</t>
  </si>
  <si>
    <t>(Lowell, 1798) in (Grandgent, 1862)</t>
  </si>
  <si>
    <t>(Babbit,1892)</t>
  </si>
  <si>
    <t>LANCS in (Durian 2006)</t>
  </si>
  <si>
    <t>(Emerson 1788)</t>
  </si>
  <si>
    <t>(Grandgent, 1892)</t>
  </si>
  <si>
    <t>(Primer 1898)</t>
  </si>
  <si>
    <t>(Johnson 2003)</t>
  </si>
  <si>
    <t>impressionistic&lt;br&gt;LAMSAS, in (Kurath, 1963)</t>
  </si>
  <si>
    <t>DASS 703 (LAGS 703)</t>
  </si>
  <si>
    <t>DASS 117 (LAGS 117)</t>
  </si>
  <si>
    <t>DASS 166 (LAGS 166)</t>
  </si>
  <si>
    <t>DASS 811 (LAGS 811)</t>
  </si>
  <si>
    <t>DASS 657x (LAGS 657x)</t>
  </si>
  <si>
    <t>DASS 556 (LAGS 556)</t>
  </si>
  <si>
    <t>DASS 625 (LAGS 625)</t>
  </si>
  <si>
    <t>DASS 312 (LAGS 312)</t>
  </si>
  <si>
    <t>DASS 503 (LAGS 503)</t>
  </si>
  <si>
    <t>DASS 853 (LAGS 853)</t>
  </si>
  <si>
    <t>DRE OR013)</t>
  </si>
  <si>
    <t>DRE OR011)</t>
  </si>
  <si>
    <t>DRE OR002)</t>
  </si>
  <si>
    <t>DRE OR006)</t>
  </si>
  <si>
    <t>(Gordon, 2002)</t>
  </si>
  <si>
    <t>DASS 894 (LAGS 894)</t>
  </si>
  <si>
    <t>DASS 911 (LAGS 911)</t>
  </si>
  <si>
    <t>DRE OR015)</t>
  </si>
  <si>
    <t>DASS 27 (LAGS 27)</t>
  </si>
  <si>
    <t>DASS 40 (LAGS 40)</t>
  </si>
  <si>
    <t>DASS 299 (LAGS 299)</t>
  </si>
  <si>
    <t>DASS 893 (LAGS 893)</t>
  </si>
  <si>
    <t>DASS 850 (LAGS 850)</t>
  </si>
  <si>
    <t>DASS 863 (LAGS 863)</t>
  </si>
  <si>
    <t>DASS 494 (LAGS 494)</t>
  </si>
  <si>
    <t>DASS 52 (LAGS 52)</t>
  </si>
  <si>
    <t>DASS 678 (LAGS 678)</t>
  </si>
  <si>
    <t>DASS 741 (LAGS 741)</t>
  </si>
  <si>
    <t>DASS 79 (LAGS 79)</t>
  </si>
  <si>
    <t>DASS 342 (LAGS 342)</t>
  </si>
  <si>
    <t>DASS 356 (LAGS 356)</t>
  </si>
  <si>
    <t>DASS 434 (LAGS 434)</t>
  </si>
  <si>
    <t>DASS 444 (LAGS 444)</t>
  </si>
  <si>
    <t>DASS 446 (LAGS 446)</t>
  </si>
  <si>
    <t>DASS 472 (LAGS 472)</t>
  </si>
  <si>
    <t>DASS 548 (LAGS 548)</t>
  </si>
  <si>
    <t>DASS 595 (LAGS 595)</t>
  </si>
  <si>
    <t>DASS 791 (LAGS 791)</t>
  </si>
  <si>
    <t>(Wells, 1984)</t>
  </si>
  <si>
    <t>ANAE (Labov et al, 2003)</t>
  </si>
  <si>
    <t>DASS 847 (LAGS 847)</t>
  </si>
  <si>
    <t>DASS 888 (LAGS 888)</t>
  </si>
  <si>
    <t>(Jones, 2020)</t>
  </si>
  <si>
    <t>const B1970BahamasBahamas= L.marker([25.0343,-77.3963], {icon: dp_lx}).bindPopup('Bahamas, Bahamas&lt;br&gt;Black 1975-1099&lt;br&gt;&lt;br&gt;(Childs &amp; Wolfram,  2005)').addTo(B1970);</t>
  </si>
  <si>
    <t>const B1970Jamaica3Jamaica= L.marker([18.1096,-77.2975], {icon: lo_lx}).bindPopup('Jamaica3, Jamaica&lt;br&gt;Black 1975-1099&lt;br&gt;&lt;br&gt;0').addTo(B1970);</t>
  </si>
  <si>
    <t>const B1970Guyana2Guyana= L.marker([4.8604,-58.9302], {icon: dp_lx}).bindPopup('Guyana2, Guyana&lt;br&gt;Black 1975-1099&lt;br&gt;&lt;br&gt;0').addTo(B1970);</t>
  </si>
  <si>
    <t>const L1950LiberalKansas= L.marker([26.3017,-98.1633], {icon: dp_lx}).bindPopup('Liberal, Kansas&lt;br&gt;Hispanic 1945-1974&lt;br&gt;&lt;br&gt;(Kohn, 2016)').addTo(L1950);</t>
  </si>
  <si>
    <t>const L1950RaleighNorthCarolina= L.marker([37.0436,-100.921], {icon: dp_lx}).bindPopup('Raleigh, North Carolina&lt;br&gt;Hispanic 1945-1974&lt;br&gt;&lt;br&gt;(Carter, 2004)').addTo(L1950);</t>
  </si>
  <si>
    <t>const L1950DurhamNorthCarolina= L.marker([35.7796,-78.6382], {icon: dp_lx}).bindPopup('Durham, North Carolina&lt;br&gt;Hispanic 1945-1974&lt;br&gt;&lt;br&gt;(Thomas, 2019)').addTo(L1950);</t>
  </si>
  <si>
    <t>const L1950HickoryNorthCarolina= L.marker([35.994,-78.8986], {icon: dp_lx}).bindPopup('Hickory, North Carolina&lt;br&gt;Hispanic 1945-1974&lt;br&gt;&lt;br&gt;(Thomas, 2019)').addTo(L1950);</t>
  </si>
  <si>
    <t>const L1970NYCLNewYork= L.marker([40.7128,-74.006], {icon: dp_lx}).bindPopup('NYCL, New York&lt;br&gt;Hispanic 1975-1099&lt;br&gt;&lt;br&gt;(Newman et al., 2018)').addTo(L1970);</t>
  </si>
  <si>
    <t>const L1970Chicago1IL= L.marker([32.7171,-100.9176], {icon: dp_lx}).bindPopup('Chicago1, IL&lt;br&gt;Hispanic 1975-1099&lt;br&gt;&lt;br&gt;(Roeder, 2010)').addTo(L1970);</t>
  </si>
  <si>
    <t>const A1900MercedCalifornia= L.marker([37.3022,-120.482], {icon: dp_lx}).bindPopup('Merced, California&lt;br&gt;Asian 1900-1944&lt;br&gt;&lt;br&gt;(D'Onofrio, 2020)').addTo(A1900);</t>
  </si>
  <si>
    <t>const A1950MinneapolisMN= L.marker([44.9778,-93.265], {icon: dp_lx}).bindPopup('Minneapolis, MN&lt;br&gt;Asian 1945-1974&lt;br&gt;&lt;br&gt;(Ito,  2010)').addTo(A1950);</t>
  </si>
  <si>
    <t>const A1970NYCANewYork= L.marker([40.7128,-74.006], {icon: dp_lx}).bindPopup('NYCA, New York&lt;br&gt;Asian 1975-1099&lt;br&gt;&lt;br&gt;(Hall-Lew, 2014)').addTo(A1970);</t>
  </si>
  <si>
    <t>const A1970SanFranciscoCalifornia= L.marker([37.7749,-122.4194], {icon: dp_lx}).bindPopup('San Francisco, California&lt;br&gt;Asian 1975-1099&lt;br&gt;&lt;br&gt;(Hall-Lew, 2007)').addTo(A1970);</t>
  </si>
  <si>
    <t>const A1970SeattleWA= L.marker([47.6062,-122.3321], {icon: dp_lx}).bindPopup('Seattle, WA&lt;br&gt;Asian 1975-1099&lt;br&gt;&lt;br&gt;(Wassink, 2015)').addTo(A1970);</t>
  </si>
  <si>
    <t>const W1700PhiladelphiaPennsylvaniaFranklin= L.marker([39.95,-75.15], {icon: mn_lx}).bindPopup('Philadelphia, Pennsylvania&lt;br&gt;White 1700-1799&lt;br&gt;Franklin&lt;br&gt;B Franklin').addTo(W1700);</t>
  </si>
  <si>
    <t>const W1700HartfordConnecticutWebster= L.marker([41.98,-72.68], {icon: mn_lx}).bindPopup('Hartford, Connecticut&lt;br&gt;White 1700-1799&lt;br&gt;Webster&lt;br&gt;Webster').addTo(W1700);</t>
  </si>
  <si>
    <t>const W1700RowleyMassachusettsHale= L.marker([42.72,-70.87], {icon: mn_lx}).bindPopup('Rowley, Massachusetts&lt;br&gt;White 1700-1799&lt;br&gt;Hale&lt;br&gt;(Hale, 1788) in (Grandgent, 1862)').addTo(W1700);</t>
  </si>
  <si>
    <t>const W1800CambridgeMassachusettsLowell= L.marker([42.37,-71.1], {icon: dp_lx}).bindPopup('Cambridge, Massachusetts&lt;br&gt;White 1800-1844&lt;br&gt;Lowell&lt;br&gt;(Lowell, 1798) in (Grandgent, 1862)').addTo(W1800);</t>
  </si>
  <si>
    <t>const W1850NewYorkCityNewYorkNYC= L.marker([41.2,-74.16], {icon: dp_lx}).bindPopup('New York City, New York&lt;br&gt;White 1845-1874&lt;br&gt;NYC&lt;br&gt;(Babbit,1892)').addTo(W1850);</t>
  </si>
  <si>
    <t>const W1850Columbus0OhioLancsOH1= L.marker([40.32,-82.84], {icon: dp_lx}).bindPopup('Columbus0, Ohio&lt;br&gt;White 1845-1874&lt;br&gt;LancsOH1&lt;br&gt;LANCS in (Durian 2006)').addTo(W1850);</t>
  </si>
  <si>
    <t>const W1850IthicaNewYorkIthica= L.marker([43.05,-76.43], {icon: dp_lx}).bindPopup('Ithica, New York&lt;br&gt;White 1845-1874&lt;br&gt;Ithica&lt;br&gt;(Emerson 1788)').addTo(W1850);</t>
  </si>
  <si>
    <t>const W1850PennsylvaniaMDMarylandMD= L.marker([40.53,-75.35], {icon: dp_lx}).bindPopup('Pennsylvania MD, Maryland&lt;br&gt;White 1845-1874&lt;br&gt;MD&lt;br&gt;(Grandgent, 1892)').addTo(W1850);</t>
  </si>
  <si>
    <t>const W1850VirginiaVirginiaVA= L.marker([37.34,-76.65], {icon: dp_lx}).bindPopup('Virginia, Virginia&lt;br&gt;White 1845-1874&lt;br&gt;VA&lt;br&gt;(Grandgent, 1892)').addTo(W1850);</t>
  </si>
  <si>
    <t>const W1850TennesseeTennesseeTN= L.marker([39.04,-86.82], {icon: dp_lx}).bindPopup('Tennessee, Tennessee&lt;br&gt;White 1845-1874&lt;br&gt;TN&lt;br&gt;(Grandgent, 1892)').addTo(W1850);</t>
  </si>
  <si>
    <t>const W1850Charleston1SouthCarolinaPrimerSC= L.marker([33.3,-80.53], {icon: dp_lx}).bindPopup('Charleston1, South Carolina&lt;br&gt;White 1845-1874&lt;br&gt;PrimerSC&lt;br&gt;(Primer 1898)').addTo(W1850);</t>
  </si>
  <si>
    <t>const W1850BeverlyMassachusettsListenPast= L.marker([42.5584,-70.88], {icon: dp_lx}).bindPopup('Beverly, Massachusetts&lt;br&gt;White 1845-1874&lt;br&gt;ListenPast&lt;br&gt;(Johnson 2003)').addTo(W1850);</t>
  </si>
  <si>
    <t>const W1850PlymouthMassachusettsListenPast= L.marker([41.9584,-70.6673], {icon: dp_lx}).bindPopup('Plymouth, Massachusetts&lt;br&gt;White 1845-1874&lt;br&gt;ListenPast&lt;br&gt;(Johnson 2003)').addTo(W1850);</t>
  </si>
  <si>
    <t>const W1850LitchfieldConnecticutListenPast= L.marker([41.7476,-73.1887], {icon: dp_lx}).bindPopup('Litchfield, Connecticut&lt;br&gt;White 1845-1874&lt;br&gt;ListenPast&lt;br&gt;(Johnson 2003)').addTo(W1850);</t>
  </si>
  <si>
    <t>const W1850NewLondonConnecticutListenPast= L.marker([41.3557,-72.0995], {icon: dp_lx}).bindPopup('New London, Connecticut&lt;br&gt;White 1845-1874&lt;br&gt;ListenPast&lt;br&gt;(Johnson 2003)').addTo(W1850);</t>
  </si>
  <si>
    <t>const W1850PittsfieldMassachusettsListenPast= L.marker([42.4501,-73.2454], {icon: dp_lx}).bindPopup('Pittsfield, Massachusetts&lt;br&gt;White 1845-1874&lt;br&gt;ListenPast&lt;br&gt;(Johnson 2003)').addTo(W1850);</t>
  </si>
  <si>
    <t>const W1850MiddletownConnecticutListenPast= L.marker([41.5623,-72.6506], {icon: dp_lx}).bindPopup('Middletown, Connecticut&lt;br&gt;White 1845-1874&lt;br&gt;ListenPast&lt;br&gt;(Johnson 2003)').addTo(W1850);</t>
  </si>
  <si>
    <t>const W1850ProvidenceRhodeIslandListenPast= L.marker([41.8236,-71.4222], {icon: dp_lx}).bindPopup('Providence, Rhode Island&lt;br&gt;White 1845-1874&lt;br&gt;ListenPast&lt;br&gt;(Johnson 2003)').addTo(W1850);</t>
  </si>
  <si>
    <t>const W1850SanFranciscoCaliforniaListenPast4= L.marker([38.37,-112.67], {icon: dp_lx}).bindPopup('San Francisco, California&lt;br&gt;White 1845-1874&lt;br&gt;ListenPast4&lt;br&gt;(Johnson 2003)').addTo(W1850);</t>
  </si>
  <si>
    <t>const W1870NorthamptonMassachusettsListenPast= L.marker([42.2,-72.39], {icon: dp_lx}).bindPopup('Northampton, Massachusetts&lt;br&gt;White 1875-1899&lt;br&gt;ListenPast&lt;br&gt;(Johnson 2003)').addTo(W1870);</t>
  </si>
  <si>
    <t>const W1870NewportRhodeIslandListenPast= L.marker([41.64,-71.32], {icon: dp_lx}).bindPopup('Newport, Rhode Island&lt;br&gt;White 1875-1899&lt;br&gt;ListenPast&lt;br&gt;(Johnson 2003)').addTo(W1870);</t>
  </si>
  <si>
    <t>const W1870NewHavenConnecticutListenPast= L.marker([41.5,-73.53], {icon: dp_lx}).bindPopup('New Haven, Connecticut&lt;br&gt;White 1875-1899&lt;br&gt;ListenPast&lt;br&gt;(Johnson 2003)').addTo(W1870);</t>
  </si>
  <si>
    <t>const W1870SwanRiverManitobaListenPast1= L.marker([52.105,-101.2687], {icon: dp_lx}).bindPopup('Swan River, Manitoba&lt;br&gt;White 1875-1899&lt;br&gt;ListenPast1&lt;br&gt;ListenPast15').addTo(W1870);</t>
  </si>
  <si>
    <t>const W1870UnknownManitobaListenPast2= L.marker([43.8,-78.2], {icon: dp_lx}).bindPopup('Unknown, Manitoba&lt;br&gt;White 1875-1899&lt;br&gt;ListenPast2&lt;br&gt;ListenPast15').addTo(W1870);</t>
  </si>
  <si>
    <t>const W1870PortHopeOntarioListenPast3= L.marker([43.9518,-78.2922], {icon: dp_lx}).bindPopup('Port Hope, Ontario&lt;br&gt;White 1875-1899&lt;br&gt;ListenPast3&lt;br&gt;ListenPast15').addTo(W1870);</t>
  </si>
  <si>
    <t>const W1870BeniciaCaliforniaListenPast5= L.marker([38.0494,-122.1586], {icon: dp_lx}).bindPopup('Benicia, California&lt;br&gt;White 1875-1899&lt;br&gt;ListenPast5&lt;br&gt;(Johnson 2003)').addTo(W1870);</t>
  </si>
  <si>
    <t>const W1870HawthorneNevadaListenPast6= L.marker([38.5244,-118.6248], {icon: dp_lx}).bindPopup('Hawthorne, Nevada&lt;br&gt;White 1875-1899&lt;br&gt;ListenPast6&lt;br&gt;(Johnson 2003)').addTo(W1870);</t>
  </si>
  <si>
    <t>const W1870AustinNVNevadaListenPast7= L.marker([39.4927,-117.0709], {icon: dp_lx}).bindPopup('AustinNV, Nevada&lt;br&gt;White 1875-1899&lt;br&gt;ListenPast7&lt;br&gt;(Johnson 2003)').addTo(W1870);</t>
  </si>
  <si>
    <t>const W1870WhiteOakArkansas703= L.marker([33.88,-92.17], {icon: dp_sl}).bindPopup('White Oak, Arkansas&lt;br&gt;White 1875-1899&lt;br&gt;703&lt;br&gt;DASS 703 (LAGS 703)').addTo(W1870);</t>
  </si>
  <si>
    <t>const W1870NewnanGeorgia117= L.marker([33.37,-84.78], {icon: dp_sl}).bindPopup('Newnan, Georgia&lt;br&gt;White 1875-1899&lt;br&gt;117&lt;br&gt;DASS 117 (LAGS 117)').addTo(W1870);</t>
  </si>
  <si>
    <t>const W1870AmericusGeorgia166= L.marker([33.67,-84.22], {icon: dp_sl}).bindPopup('Americus, Georgia&lt;br&gt;White 1875-1899&lt;br&gt;166&lt;br&gt;DASS 166 (LAGS 166)').addTo(W1870);</t>
  </si>
  <si>
    <t>const W1870WinnfieldLouisiana811= L.marker([31.92,-92.63], {icon: dp_sl}).bindPopup('Winnfield, Louisiana&lt;br&gt;White 1875-1899&lt;br&gt;811&lt;br&gt;DASS 811 (LAGS 811)').addTo(W1870);</t>
  </si>
  <si>
    <t>const W1870NewOrleans1Louisiana657x= L.marker([30.58,-90.13], {icon: dp_sl}).bindPopup('New Orleans1, Louisiana&lt;br&gt;White 1875-1899&lt;br&gt;657x&lt;br&gt;DASS 657x (LAGS 657x)').addTo(W1870);</t>
  </si>
  <si>
    <t>const W1870Macon1Mississippi556= L.marker([32.83,-83.65], {icon: dp_sl}).bindPopup('Macon1, Mississippi&lt;br&gt;White 1875-1899&lt;br&gt;556&lt;br&gt;DASS 556 (LAGS 556)').addTo(W1870);</t>
  </si>
  <si>
    <t>const W1870KilnMississippi625= L.marker([30.4,-89.43], {icon: dp_sl}).bindPopup('Kiln, Mississippi&lt;br&gt;White 1875-1899&lt;br&gt;625&lt;br&gt;DASS 625 (LAGS 625)').addTo(W1870);</t>
  </si>
  <si>
    <t>const W1870Philadelphia2PennsylvaniaPhil= L.marker([39.95,-75.15], {icon: dp_sl}).bindPopup('Philadelphia2, Pennsylvania&lt;br&gt;White 1875-1899&lt;br&gt;Phil&lt;br&gt;(Labov, 2013)').addTo(W1870);</t>
  </si>
  <si>
    <t>const W1870Nashville1Tennessee312= L.marker([36.15,-86.77], {icon: dp_sl}).bindPopup('Nashville1, Tennessee&lt;br&gt;White 1875-1899&lt;br&gt;312&lt;br&gt;DASS 312 (LAGS 312)').addTo(W1870);</t>
  </si>
  <si>
    <t>const W1870Brownsville1Tennessee503= L.marker([35.58,-89.25], {icon: dp_sl}).bindPopup('Brownsville1, Tennessee&lt;br&gt;White 1875-1899&lt;br&gt;503&lt;br&gt;DASS 503 (LAGS 503)').addTo(W1870);</t>
  </si>
  <si>
    <t>const W1870BurnsOregonOR013= L.marker([43.58,-119.5], {icon: dp_we}).bindPopup('Burns, Oregon&lt;br&gt;White 1875-1899&lt;br&gt;OR013&lt;br&gt;DRE OR013)').addTo(W1870);</t>
  </si>
  <si>
    <t>const W1870JordanValleyOregonOR011= L.marker([42.97,-117.5], {icon: dp_we}).bindPopup('Jordan Valley, Oregon&lt;br&gt;White 1875-1899&lt;br&gt;OR011&lt;br&gt;DRE OR011)').addTo(W1870);</t>
  </si>
  <si>
    <t>const W1870Jacksonville1OregonOR002= L.marker([42.3,-122.97], {icon: dp_we}).bindPopup('Jacksonville1, Oregon&lt;br&gt;White 1875-1899&lt;br&gt;OR002&lt;br&gt;DRE OR002)').addTo(W1870);</t>
  </si>
  <si>
    <t>const W1870JunctionCityOregonOR006= L.marker([44.22,-123.2], {icon: dp_we}).bindPopup('Junction City, Oregon&lt;br&gt;White 1875-1899&lt;br&gt;OR006&lt;br&gt;DRE OR006)').addTo(W1870);</t>
  </si>
  <si>
    <t>const W1870GrandRapidsMichiganListenPast= L.marker([43.58,-86.08], {icon: dp_lx}).bindPopup('Grand Rapids, Michigan&lt;br&gt;White 1875-1899&lt;br&gt;ListenPast&lt;br&gt;(Gordon, 2002)').addTo(W1870);</t>
  </si>
  <si>
    <t>const W1870BuffaloNewYorkListenPast= L.marker([43.47,-79.45], {icon: dp_lx}).bindPopup('Buffalo, New York&lt;br&gt;White 1875-1899&lt;br&gt;ListenPast&lt;br&gt;(Gordon, 2002)').addTo(W1870);</t>
  </si>
  <si>
    <t>const W1870KansasCityKansasListenPast= L.marker([39.1142,-94.6275], {icon: dp_lx}).bindPopup('Kansas City, Kansas&lt;br&gt;White 1875-1899&lt;br&gt;ListenPast&lt;br&gt;(Gordon, 2002)').addTo(W1870);</t>
  </si>
  <si>
    <t>const W1870EncinalTexas894= L.marker([28.33,-99.35], {icon: dp_lx}).bindPopup('Encinal, Texas&lt;br&gt;White 1875-1899&lt;br&gt;894&lt;br&gt;DASS 894 (LAGS 894)').addTo(W1870);</t>
  </si>
  <si>
    <t>const W1870WacoTexas853= L.marker([27.52,-99.48], {icon: dp_lx}).bindPopup('Waco, Texas&lt;br&gt;White 1875-1899&lt;br&gt;853&lt;br&gt;DASS 853 (LAGS 853)').addTo(W1870);</t>
  </si>
  <si>
    <t>const W1900EncinalTexas894= L.marker([28.33,-99.35], {icon: dp_lx}).bindPopup('Encinal, Texas&lt;br&gt;White 1900-1944&lt;br&gt;894&lt;br&gt;DASS 894 (LAGS 894)').addTo(W1900);</t>
  </si>
  <si>
    <t>const W1900BrownsvilleTexas911= L.marker([25.92,-97.48], {icon: dp_lx}).bindPopup('Brownsville, Texas&lt;br&gt;White 1900-1944&lt;br&gt;911&lt;br&gt;DASS 911 (LAGS 911)').addTo(W1900);</t>
  </si>
  <si>
    <t>const W1900PendletonOregonOR015= L.marker([45.67,-118.78], {icon: dp_lx}).bindPopup('Pendleton, Oregon&lt;br&gt;White 1900-1944&lt;br&gt;OR015&lt;br&gt;DRE OR015)').addTo(W1900);</t>
  </si>
  <si>
    <t>const W1900NYCNewYorkNY= L.marker([40.68,-73.98], {icon: dp_lx}).bindPopup('NYC, New York&lt;br&gt;White 1900-1944&lt;br&gt;NY&lt;br&gt;Labov 66').addTo(W1900);</t>
  </si>
  <si>
    <t>const W1900MaryvilleTennessee27= L.marker([35.73,-83.97], {icon: dp_sl}).bindPopup('Maryville, Tennessee&lt;br&gt;White 1900-1944&lt;br&gt;27&lt;br&gt;DASS 27 (LAGS 27)').addTo(W1900);</t>
  </si>
  <si>
    <t>const W1900SweetwaterTennessee40= L.marker([35.6,-84.47], {icon: dp_sl}).bindPopup('Sweetwater, Tennessee&lt;br&gt;White 1900-1944&lt;br&gt;40&lt;br&gt;DASS 40 (LAGS 40)').addTo(W1900);</t>
  </si>
  <si>
    <t>const W1900StewartTennessee299= L.marker([36.32,-87.83], {icon: dp_sl}).bindPopup('Stewart, Tennessee&lt;br&gt;White 1900-1944&lt;br&gt;299&lt;br&gt;DASS 299 (LAGS 299)').addTo(W1900);</t>
  </si>
  <si>
    <t>const W1900ElbridgeTennessee494= L.marker([36.25,-89.18], {icon: dp_sl}).bindPopup('Elbridge, Tennessee&lt;br&gt;White 1900-1944&lt;br&gt;494&lt;br&gt;DASS 494 (LAGS 494)').addTo(W1900);</t>
  </si>
  <si>
    <t>const W1900Dayton2Tennessee52= L.marker([35.5,-85.17], {icon: dp_sl}).bindPopup('Dayton2, Tennessee&lt;br&gt;White 1900-1944&lt;br&gt;52&lt;br&gt;DASS 52 (LAGS 52)').addTo(W1900);</t>
  </si>
  <si>
    <t>const W1900BayArkansas678= L.marker([35.73,-90.55], {icon: dp_sl}).bindPopup('Bay, Arkansas&lt;br&gt;White 1900-1944&lt;br&gt;678&lt;br&gt;DASS 678 (LAGS 678)').addTo(W1900);</t>
  </si>
  <si>
    <t>const W1900ElDoradoArkansas741= L.marker([33.2,-92.65], {icon: dp_sl}).bindPopup('El Dorado, Arkansas&lt;br&gt;White 1900-1944&lt;br&gt;741&lt;br&gt;DASS 741 (LAGS 741)').addTo(W1900);</t>
  </si>
  <si>
    <t>const W1900RomeGeorgia79= L.marker([34.25,-85.18], {icon: dp_sl}).bindPopup('Rome, Georgia&lt;br&gt;White 1900-1944&lt;br&gt;79&lt;br&gt;DASS 79 (LAGS 79)').addTo(W1900);</t>
  </si>
  <si>
    <t>const W1900HuntsvilleAlabama342= L.marker([34.72,-86.58], {icon: dp_sl}).bindPopup('Huntsville, Alabama&lt;br&gt;White 1900-1944&lt;br&gt;342&lt;br&gt;DASS 342 (LAGS 342)').addTo(W1900);</t>
  </si>
  <si>
    <t>const W1900OneontaAlabama356= L.marker([33.93,-86.47], {icon: dp_sl}).bindPopup('Oneonta, Alabama&lt;br&gt;White 1900-1944&lt;br&gt;356&lt;br&gt;DASS 356 (LAGS 356)').addTo(W1900);</t>
  </si>
  <si>
    <t>const W1900ShadyGroveAlabama434= L.marker([31.9,-86.15], {icon: dp_sl}).bindPopup('Shady Grove, Alabama&lt;br&gt;White 1900-1944&lt;br&gt;434&lt;br&gt;DASS 434 (LAGS 434)').addTo(W1900);</t>
  </si>
  <si>
    <t>const W1900GanttAlabama444= L.marker([31.4,-86.48], {icon: dp_sl}).bindPopup('Gantt, Alabama&lt;br&gt;White 1900-1944&lt;br&gt;444&lt;br&gt;DASS 444 (LAGS 444)').addTo(W1900);</t>
  </si>
  <si>
    <t>const W1900DamascusAlabama446= L.marker([33.97,-86.87], {icon: dp_sl}).bindPopup('Damascus, Alabama&lt;br&gt;White 1900-1944&lt;br&gt;446&lt;br&gt;DASS 446 (LAGS 446)').addTo(W1900);</t>
  </si>
  <si>
    <t>const W1900StocktonAlabama472= L.marker([30.98,-87.85], {icon: dp_sl}).bindPopup('Stockton, Alabama&lt;br&gt;White 1900-1944&lt;br&gt;472&lt;br&gt;DASS 472 (LAGS 472)').addTo(W1900);</t>
  </si>
  <si>
    <t>const W1900DrewMississippi548= L.marker([33.8,-90.52], {icon: dp_sl}).bindPopup('Drew, Mississippi&lt;br&gt;White 1900-1944&lt;br&gt;548&lt;br&gt;DASS 548 (LAGS 548)').addTo(W1900);</t>
  </si>
  <si>
    <t>const W1900LormanMississippi595= L.marker([31.82,-91.05], {icon: dp_sl}).bindPopup('Lorman, Mississippi&lt;br&gt;White 1900-1944&lt;br&gt;595&lt;br&gt;DASS 595 (LAGS 595)').addTo(W1900);</t>
  </si>
  <si>
    <t>const W1900HawthorneLouisiana791= L.marker([31.13,-93.27], {icon: dp_sl}).bindPopup('Hawthorne, Louisiana&lt;br&gt;White 1900-1944&lt;br&gt;791&lt;br&gt;DASS 791 (LAGS 791)').addTo(W1900);</t>
  </si>
  <si>
    <t>const W1900WaxahachieTexas850= L.marker([32.38,-96.83], {icon: dp_sl}).bindPopup('Waxahachie, Texas&lt;br&gt;White 1900-1944&lt;br&gt;850&lt;br&gt;DASS 850 (LAGS 850)').addTo(W1900);</t>
  </si>
  <si>
    <t>const W1900BeaumontTexas863= L.marker([30.07,-94.12], {icon: dp_sl}).bindPopup('Beaumont, Texas&lt;br&gt;White 1900-1944&lt;br&gt;863&lt;br&gt;DASS 863 (LAGS 863)').addTo(W1900);</t>
  </si>
  <si>
    <t>const W1900IndianapolisIndianaListenPast= L.marker([38.2527,-85.7585], {icon: dp_lx}).bindPopup('Indianapolis, Indiana&lt;br&gt;White 1900-1944&lt;br&gt;ListenPast&lt;br&gt;(Gordon, 2002)').addTo(W1900);</t>
  </si>
  <si>
    <t>const W1900PittsburghPennsylvaniaListenPast= L.marker([40.72,-80.62], {icon: dp_lx}).bindPopup('Pittsburgh, Pennsylvania&lt;br&gt;White 1900-1944&lt;br&gt;ListenPast&lt;br&gt;(Gordon, 2002)').addTo(W1900);</t>
  </si>
  <si>
    <t>const W1950WestPalmBeachFloridaWPB= L.marker([27.17,-80.08], {icon: dp_lx}).bindPopup('West Palm Beach, Florida&lt;br&gt;White 1945-1974&lt;br&gt;WPB&lt;br&gt;ANAE (Labov et al, 2003)').addTo(W1950);</t>
  </si>
  <si>
    <t>const W1950SaltLakeCityUtahSL= L.marker([41.25,-112.47], {icon: dp_we}).bindPopup('Salt Lake City, Utah&lt;br&gt;White 1945-1974&lt;br&gt;SL&lt;br&gt;ANAE (Labov et al, 2003)').addTo(W1950);</t>
  </si>
  <si>
    <t>const W1950AnchorageAlaskaAn= L.marker([61.37,-150.47], {icon: dp_lx}).bindPopup('Anchorage, Alaska&lt;br&gt;White 1945-1974&lt;br&gt;An&lt;br&gt;ANAE (Labov et al, 2003)').addTo(W1950);</t>
  </si>
  <si>
    <t>const W1950BirminghamAlabamaBr= L.marker([33.87,-87.33], {icon: dp_lx}).bindPopup('Birmingham, Alabama&lt;br&gt;White 1945-1974&lt;br&gt;Br&lt;br&gt;ANAE (Labov et al, 2003)').addTo(W1950);</t>
  </si>
  <si>
    <t>const W1950MobileAlabamaMb= L.marker([31.13,-88.05], {icon: dp_lx}).bindPopup('Mobile, Alabama&lt;br&gt;White 1945-1974&lt;br&gt;Mb&lt;br&gt;ANAE (Labov et al, 2003)').addTo(W1950);</t>
  </si>
  <si>
    <t>const W1950MontgomreyAlabamaMt= L.marker([32.58,-86.45], {icon: dp_lx}).bindPopup('Montgomrey, Alabama&lt;br&gt;White 1945-1974&lt;br&gt;Mt&lt;br&gt;ANAE (Labov et al, 2003)').addTo(W1950);</t>
  </si>
  <si>
    <t>const W1950LittleRockArkansasLR= L.marker([35.22,-92.53], {icon: dp_lx}).bindPopup('Little Rock, Arkansas&lt;br&gt;White 1945-1974&lt;br&gt;LR&lt;br&gt;ANAE (Labov et al, 2003)').addTo(W1950);</t>
  </si>
  <si>
    <t>const W1950FlagstaffArizonaAZ3= L.marker([35.3,-112.03], {icon: dp_we}).bindPopup('Flagstaff, Arizona&lt;br&gt;White 1945-1974&lt;br&gt;AZ3&lt;br&gt;ANAE (Labov et al, 2003)').addTo(W1950);</t>
  </si>
  <si>
    <t>const W1950PhoenixArizonaPh= L.marker([33.72,-112.12], {icon: dp_we}).bindPopup('Phoenix, Arizona&lt;br&gt;White 1945-1974&lt;br&gt;Ph&lt;br&gt;ANAE (Labov et al, 2003)').addTo(W1950);</t>
  </si>
  <si>
    <t>const W1950TusconArizonaTu= L.marker([33.37,-111.53], {icon: dp_we}).bindPopup('Tuscon, Arizona&lt;br&gt;White 1945-1974&lt;br&gt;Tu&lt;br&gt;ANAE (Labov et al, 2003)').addTo(W1950);</t>
  </si>
  <si>
    <t>const W1950BakersfieldCaliforniaBk= L.marker([35.62,-119.28], {icon: dp_we}).bindPopup('Bakersfield, California&lt;br&gt;White 1945-1974&lt;br&gt;Bk&lt;br&gt;ANAE (Labov et al, 2003)').addTo(W1950);</t>
  </si>
  <si>
    <t>const W1950FresnoCaliforniaFr= L.marker([37.25,-120.28], {icon: dp_we}).bindPopup('Fresno, California&lt;br&gt;White 1945-1974&lt;br&gt;Fr&lt;br&gt;ANAE (Labov et al, 2003)').addTo(W1950);</t>
  </si>
  <si>
    <t>const W1950LosAngelesCaliforniaLA= L.marker([34.08,-118.42], {icon: dp_we}).bindPopup('Los Angeles, California&lt;br&gt;White 1945-1974&lt;br&gt;LA&lt;br&gt;ANAE (Labov et al, 2003)').addTo(W1950);</t>
  </si>
  <si>
    <t>const W1950ModestoCaliforniaMo= L.marker([38.08,-121.63], {icon: dp_we}).bindPopup('Modesto, California&lt;br&gt;White 1945-1974&lt;br&gt;Mo&lt;br&gt;ANAE (Labov et al, 2003)').addTo(W1950);</t>
  </si>
  <si>
    <t>const W1950RiversideSanBrndinoCaliforniaRSB= L.marker([34.55,-117.63], {icon: dp_we}).bindPopup('Riverside SanBrndino, California&lt;br&gt;White 1945-1974&lt;br&gt;RSB&lt;br&gt;ANAE (Labov et al, 2003)').addTo(W1950);</t>
  </si>
  <si>
    <t>const W1950SacramentoCaliforniaSa= L.marker([38.95,-121.8], {icon: dp_we}).bindPopup('Sacramento, California&lt;br&gt;White 1945-1974&lt;br&gt;Sa&lt;br&gt;ANAE (Labov et al, 2003)').addTo(W1950);</t>
  </si>
  <si>
    <t>const W1950SanDiegoCaliforniaSD= L.marker([33.17,-117.25], {icon: dp_we}).bindPopup('San Diego, California&lt;br&gt;White 1945-1974&lt;br&gt;SD&lt;br&gt;ANAE (Labov et al, 2003)').addTo(W1950);</t>
  </si>
  <si>
    <t>const W1950SanFranciscoCaliforniaSF= L.marker([38.37,-112.67], {icon: dp_we}).bindPopup('San Francisco, California&lt;br&gt;White 1945-1974&lt;br&gt;SF&lt;br&gt;ANAE (Labov et al, 2003)').addTo(W1950);</t>
  </si>
  <si>
    <t>const W1950SanJoseCaliforniaSJ= L.marker([37.55,-122.47], {icon: dp_we}).bindPopup('San Jose, California&lt;br&gt;White 1945-1974&lt;br&gt;SJ&lt;br&gt;ANAE (Labov et al, 2003)').addTo(W1950);</t>
  </si>
  <si>
    <t>const W1950ColoradoSpringsColoradoCS= L.marker([39.38,-105.37], {icon: dp_we}).bindPopup('Colorado Springs, Colorado&lt;br&gt;White 1945-1974&lt;br&gt;CS&lt;br&gt;ANAE (Labov et al, 2003)').addTo(W1950);</t>
  </si>
  <si>
    <t>const W1950DenverColoradoDn= L.marker([40.38,-106.08], {icon: dp_we}).bindPopup('Denver, Colorado&lt;br&gt;White 1945-1974&lt;br&gt;Dn&lt;br&gt;ANAE (Labov et al, 2003)').addTo(W1950);</t>
  </si>
  <si>
    <t>const W1950BridgeportConnecticutBr= L.marker([41.3,-73.3], {icon: dp_lx}).bindPopup('Bridgeport, Connecticut&lt;br&gt;White 1945-1974&lt;br&gt;Br&lt;br&gt;ANAE (Labov et al, 2003)').addTo(W1950);</t>
  </si>
  <si>
    <t>const W1950HartfordConnecticutHr= L.marker([42.25,-73.12], {icon: dp_lx}).bindPopup('Hartford, Connecticut&lt;br&gt;White 1945-1974&lt;br&gt;Hr&lt;br&gt;ANAE (Labov et al, 2003)').addTo(W1950);</t>
  </si>
  <si>
    <t>const W1950NewHavenConnecticutNH= L.marker([41.5,-73.53], {icon: dp_lx}).bindPopup('New Haven, Connecticut&lt;br&gt;White 1945-1974&lt;br&gt;NH&lt;br&gt;ANAE (Labov et al, 2003)').addTo(W1950);</t>
  </si>
  <si>
    <t>const W1950WashingtonDCDistrictofColumbiaDC= L.marker([39.5,-77], {icon: dp_sa1}).bindPopup('WashingtonDC, District of Columbia&lt;br&gt;White 1945-1974&lt;br&gt;DC&lt;br&gt;ANAE (Labov et al, 2003)').addTo(W1950);</t>
  </si>
  <si>
    <t>const W1950Wilmington1DelawareWl= L.marker([40.22,-75.88], {icon: dp_sa1}).bindPopup('Wilmington1, Delaware&lt;br&gt;White 1945-1974&lt;br&gt;Wl&lt;br&gt;ANAE (Labov et al, 2003)').addTo(W1950);</t>
  </si>
  <si>
    <t>const W1950FtLauderdaleFloridaFL= L.marker([27.55,-81.83], {icon: dp_lx}).bindPopup('FtLauderdale, Florida&lt;br&gt;White 1945-1974&lt;br&gt;FL&lt;br&gt;ANAE (Labov et al, 2003)').addTo(W1950);</t>
  </si>
  <si>
    <t>const W1950JacksonvilleFloridaJc= L.marker([30.55,-82.08], {icon: dp_lx}).bindPopup('Jacksonville, Florida&lt;br&gt;White 1945-1974&lt;br&gt;Jc&lt;br&gt;ANAE (Labov et al, 2003)').addTo(W1950);</t>
  </si>
  <si>
    <t>const W1950Miami1FloridaMm= L.marker([26.5,-80.55], {icon: dp_lx}).bindPopup('Miami1, Florida&lt;br&gt;White 1945-1974&lt;br&gt;Mm&lt;br&gt;ANAE (Labov et al, 2003)').addTo(W1950);</t>
  </si>
  <si>
    <t>const W1950OrlandoFloridaOr= L.marker([28.88,-81.62], {icon: dp_lx}).bindPopup('Orlando, Florida&lt;br&gt;White 1945-1974&lt;br&gt;Or&lt;br&gt;ANAE (Labov et al, 2003)').addTo(W1950);</t>
  </si>
  <si>
    <t>const W1950PensacolaFloridaPn= L.marker([30.72,-87.33], {icon: dp_lx}).bindPopup('Pensacola, Florida&lt;br&gt;White 1945-1974&lt;br&gt;Pn&lt;br&gt;ANAE (Labov et al, 2003)').addTo(W1950);</t>
  </si>
  <si>
    <t>const W1950TallahasseeFloridaTl= L.marker([30.75,-84.42], {icon: dp_lx}).bindPopup('Tallahassee, Florida&lt;br&gt;White 1945-1974&lt;br&gt;Tl&lt;br&gt;ANAE (Labov et al, 2003)').addTo(W1950);</t>
  </si>
  <si>
    <t>const W1950TampaFloridaTm= L.marker([28.55,-82.75], {icon: dp_lx}).bindPopup('Tampa, Florida&lt;br&gt;White 1945-1974&lt;br&gt;Tm&lt;br&gt;ANAE (Labov et al, 2003)').addTo(W1950);</t>
  </si>
  <si>
    <t>const W1950AtlantaGeorgiaAt= L.marker([34.22,-84.63], {icon: dp_lx}).bindPopup('Atlanta, Georgia&lt;br&gt;White 1945-1974&lt;br&gt;At&lt;br&gt;ANAE (Labov et al, 2003)').addTo(W1950);</t>
  </si>
  <si>
    <t>const W1950AugustaGeorgiaAg= L.marker([33.78,-82.62], {icon: dp_lx}).bindPopup('Augusta, Georgia&lt;br&gt;White 1945-1974&lt;br&gt;Ag&lt;br&gt;ANAE (Labov et al, 2003)').addTo(W1950);</t>
  </si>
  <si>
    <t>const W1950ColumbusGAGeorgiaCGA= L.marker([32.8,-85.55], {icon: dp_lx}).bindPopup('ColumbusGA, Georgia&lt;br&gt;White 1945-1974&lt;br&gt;CGA&lt;br&gt;ANAE (Labov et al, 2003)').addTo(W1950);</t>
  </si>
  <si>
    <t>const W1950MaconGeorgiaGA1= L.marker([33.38,-84.08], {icon: dp_lx}).bindPopup('Macon, Georgia&lt;br&gt;White 1945-1974&lt;br&gt;GA1&lt;br&gt;ANAE (Labov et al, 2003)').addTo(W1950);</t>
  </si>
  <si>
    <t>const W1950SavannahGeorgiaSv= L.marker([32.12,-81.13], {icon: dp_lx}).bindPopup('Savannah, Georgia&lt;br&gt;White 1945-1974&lt;br&gt;Sv&lt;br&gt;ANAE (Labov et al, 2003)').addTo(W1950);</t>
  </si>
  <si>
    <t>const W1950DesMoinesIowaDM= L.marker([41.97,-94.03], {icon: dp_we}).bindPopup('Des Moines, Iowa&lt;br&gt;White 1945-1974&lt;br&gt;DM&lt;br&gt;ANAE (Labov et al, 2003)').addTo(W1950);</t>
  </si>
  <si>
    <t>const W1950MasonCityIowaIA1= L.marker([44.55,-93.33], {icon: dp_lx}).bindPopup('Mason City, Iowa&lt;br&gt;White 1945-1974&lt;br&gt;IA1&lt;br&gt;ANAE (Labov et al, 2003)').addTo(W1950);</t>
  </si>
  <si>
    <t>const W1950QuadCitiesIowaDM= L.marker([41.88,-90.97], {icon: dp_we}).bindPopup('Quad Cities, Iowa&lt;br&gt;White 1945-1974&lt;br&gt;DM&lt;br&gt;ANAE (Labov et al, 2003)').addTo(W1950);</t>
  </si>
  <si>
    <t>const W1950SiouxCityIowaIA2= L.marker([42.8,-96.63], {icon: dp_we}).bindPopup('Sioux City, Iowa&lt;br&gt;White 1945-1974&lt;br&gt;IA2&lt;br&gt;ANAE (Labov et al, 2003)').addTo(W1950);</t>
  </si>
  <si>
    <t>const W1950BoiseIdahoBs= L.marker([44,-116.33], {icon: dp_we}).bindPopup('Boise, Idaho&lt;br&gt;White 1945-1974&lt;br&gt;Bs&lt;br&gt;ANAE (Labov et al, 2003)').addTo(W1950);</t>
  </si>
  <si>
    <t>const W1950IdahoFallsIdahoID2= L.marker([43.83,-112.55], {icon: dp_we}).bindPopup('Idaho Falls, Idaho&lt;br&gt;White 1945-1974&lt;br&gt;ID2&lt;br&gt;ANAE (Labov et al, 2003)').addTo(W1950);</t>
  </si>
  <si>
    <t>const W1950ChicagoIllinoisCh= L.marker([42.45,-88.03], {icon: dp_lx}).bindPopup('Chicago, Illinois&lt;br&gt;White 1945-1974&lt;br&gt;Ch&lt;br&gt;ANAE (Labov et al, 2003)').addTo(W1950);</t>
  </si>
  <si>
    <t>const W1950PeoriaIllinoisPe= L.marker([41.13,-89.97], {icon: dp_lx}).bindPopup('Peoria, Illinois&lt;br&gt;White 1945-1974&lt;br&gt;Pe&lt;br&gt;ANAE (Labov et al, 2003)').addTo(W1950);</t>
  </si>
  <si>
    <t>const W1950RockfordIllinoisRo= L.marker([42.45,-89.13], {icon: dp_lx}).bindPopup('Rockford, Illinois&lt;br&gt;White 1945-1974&lt;br&gt;Ro&lt;br&gt;ANAE (Labov et al, 2003)').addTo(W1950);</t>
  </si>
  <si>
    <t>const W1950Springfield2IllinoisIL1= L.marker([40.3,-90.08], {icon: dp_lx}).bindPopup('Springfield2, Illinois&lt;br&gt;White 1945-1974&lt;br&gt;IL1&lt;br&gt;ANAE (Labov et al, 2003)').addTo(W1950);</t>
  </si>
  <si>
    <t>const W1950EvansvilleIndianaEv= L.marker([38.62,-87.92], {icon: dp_we}).bindPopup('Evansville, Indiana&lt;br&gt;White 1945-1974&lt;br&gt;Ev&lt;br&gt;ANAE (Labov et al, 2003)').addTo(W1950);</t>
  </si>
  <si>
    <t>const W1950FortWayneIndianaEv= L.marker([41.12,-85.22], {icon: dp_we}).bindPopup('Fort Wayne, Indiana&lt;br&gt;White 1945-1974&lt;br&gt;Ev&lt;br&gt;ANAE (Labov et al, 2003)').addTo(W1950);</t>
  </si>
  <si>
    <t>const W1950GaryIndianaIN1= L.marker([41.97,-87.55], {icon: dp_lx}).bindPopup('Gary, Indiana&lt;br&gt;White 1945-1974&lt;br&gt;IN1&lt;br&gt;ANAE (Labov et al, 2003)').addTo(W1950);</t>
  </si>
  <si>
    <t>const W1950IndianapolisIndianaIn= L.marker([40.28,-86.25], {icon: dp_we}).bindPopup('Indianapolis, Indiana&lt;br&gt;White 1945-1974&lt;br&gt;In&lt;br&gt;ANAE (Labov et al, 2003)').addTo(W1950);</t>
  </si>
  <si>
    <t>const W1950SouthBendIndianaSB= L.marker([42.12,-86.42], {icon: dp_we}).bindPopup('South Bend, Indiana&lt;br&gt;White 1945-1974&lt;br&gt;SB&lt;br&gt;ANAE (Labov et al, 2003)').addTo(W1950);</t>
  </si>
  <si>
    <t>const W1950TerreHauteIndianaIN2= L.marker([39.78,-87.63], {icon: dp_we}).bindPopup('Terre Haute, Indiana&lt;br&gt;White 1945-1974&lt;br&gt;IN2&lt;br&gt;ANAE (Labov et al, 2003)').addTo(W1950);</t>
  </si>
  <si>
    <t>const W1950WichitaKansasWi= L.marker([38.13,-97.55], {icon: dp_we}).bindPopup('Wichita, Kansas&lt;br&gt;White 1945-1974&lt;br&gt;Wi&lt;br&gt;ANAE (Labov et al, 2003)').addTo(W1950);</t>
  </si>
  <si>
    <t>const W1950LexingtonKentuckyLx= L.marker([38.03,-84.8], {icon: dp_lx}).bindPopup('Lexington , Kentucky&lt;br&gt;White 1945-1974&lt;br&gt;Lx&lt;br&gt;ANAE (Labov et al, 2003)').addTo(W1950);</t>
  </si>
  <si>
    <t>const W1950LouisvilleKentuckyLx= L.marker([38.42,-86.25], {icon: dp_lx}).bindPopup('Louisville, Kentucky&lt;br&gt;White 1945-1974&lt;br&gt;Lx&lt;br&gt;ANAE (Labov et al, 2003)').addTo(W1950);</t>
  </si>
  <si>
    <t>const W1950BatonRougeLouisianaBR= L.marker([30.8,-91.28], {icon: dp_lx}).bindPopup('Baton Rouge, Louisiana&lt;br&gt;White 1945-1974&lt;br&gt;BR&lt;br&gt;ANAE (Labov et al, 2003)').addTo(W1950);</t>
  </si>
  <si>
    <t>const W1950NewOrleansLouisianaNO= L.marker([30.97,-90.22], {icon: dp_lx}).bindPopup('New Orleans, Louisiana&lt;br&gt;White 1945-1974&lt;br&gt;NO&lt;br&gt;ANAE (Labov et al, 2003)').addTo(W1950);</t>
  </si>
  <si>
    <t>const W1950ShreveportLouisianaSh= L.marker([32.83,-94.22], {icon: dp_lx}).bindPopup('Shreveport, Louisiana&lt;br&gt;White 1945-1974&lt;br&gt;Sh&lt;br&gt;ANAE (Labov et al, 2003)').addTo(W1950);</t>
  </si>
  <si>
    <t>const W1950BostonMassachusettsBo= L.marker([42.58,-71.08], {icon: dp_we}).bindPopup('Boston, Massachusetts&lt;br&gt;White 1945-1974&lt;br&gt;Bo&lt;br&gt;ANAE (Labov et al, 2003)').addTo(W1950);</t>
  </si>
  <si>
    <t>const W1950SpringfieldMassachusettsSp= L.marker([42.17,-72.97], {icon: dp_we}).bindPopup('Springfield, Massachusetts&lt;br&gt;White 1945-1974&lt;br&gt;Sp&lt;br&gt;ANAE (Labov et al, 2003)').addTo(W1950);</t>
  </si>
  <si>
    <t>const W1950WorcesterMassachusettsWr= L.marker([42.45,-72.3], {icon: dp_we}).bindPopup('Worcester, Massachusetts&lt;br&gt;White 1945-1974&lt;br&gt;Wr&lt;br&gt;ANAE (Labov et al, 2003)').addTo(W1950);</t>
  </si>
  <si>
    <t>const W1950BaltimoreMarylandBa= L.marker([39.47,-77], {icon: dp_sa1}).bindPopup('Baltimore, Maryland&lt;br&gt;White 1945-1974&lt;br&gt;Ba&lt;br&gt;ANAE (Labov et al, 2003)').addTo(W1950);</t>
  </si>
  <si>
    <t>const W1950BangorMaineBn= L.marker([45.33,-69.28], {icon: dp_we}).bindPopup('Bangor, Maine&lt;br&gt;White 1945-1974&lt;br&gt;Bn&lt;br&gt;ANAE (Labov et al, 2003)').addTo(W1950);</t>
  </si>
  <si>
    <t>const W1950PortlandMEMainePME= L.marker([44.08,-70.42], {icon: dp_we}).bindPopup('PortlandME, Maine&lt;br&gt;White 1945-1974&lt;br&gt;PME&lt;br&gt;ANAE (Labov et al, 2003)').addTo(W1950);</t>
  </si>
  <si>
    <t>const W1950AnnArborMichiganAA= L.marker([42.45,-84.22], {icon: dp_lx}).bindPopup('Ann Arbor, Michigan&lt;br&gt;White 1945-1974&lt;br&gt;AA&lt;br&gt;ANAE (Labov et al, 2003)').addTo(W1950);</t>
  </si>
  <si>
    <t>const W1950DetroitMichiganDt= L.marker([42.53,-83.05], {icon: dp_lx}).bindPopup('Detroit, Michigan&lt;br&gt;White 1945-1974&lt;br&gt;Dt&lt;br&gt;ANAE (Labov et al, 2003)').addTo(W1950);</t>
  </si>
  <si>
    <t>const W1950FlintMichiganFl= L.marker([43.03,-84.13], {icon: dp_lx}).bindPopup('Flint, Michigan&lt;br&gt;White 1945-1974&lt;br&gt;Fl&lt;br&gt;ANAE (Labov et al, 2003)').addTo(W1950);</t>
  </si>
  <si>
    <t>const W1950GrandRapidsMichiganGR= L.marker([43.58,-86.08], {icon: dp_lx}).bindPopup('Grand Rapids, Michigan&lt;br&gt;White 1945-1974&lt;br&gt;GR&lt;br&gt;ANAE (Labov et al, 2003)').addTo(W1950);</t>
  </si>
  <si>
    <t>const W1950LansingMichiganLn= L.marker([43.22,-84.88], {icon: dp_lx}).bindPopup('Lansing, Michigan&lt;br&gt;White 1945-1974&lt;br&gt;Ln&lt;br&gt;ANAE (Labov et al, 2003)').addTo(W1950);</t>
  </si>
  <si>
    <t>const W1950ChisholmMinnesotaMN2= L.marker([47.8,-93.45], {icon: dp_lx}).bindPopup('Chisholm, Minnesota&lt;br&gt;White 1945-1974&lt;br&gt;MN2&lt;br&gt;ANAE (Labov et al, 2003)').addTo(W1950);</t>
  </si>
  <si>
    <t>const W1950DuluthMinnesotaDu= L.marker([47.3,-92.13], {icon: dp_lx}).bindPopup('Duluth, Minnesota&lt;br&gt;White 1945-1974&lt;br&gt;Du&lt;br&gt;ANAE (Labov et al, 2003)').addTo(W1950);</t>
  </si>
  <si>
    <t>const W1950MinneapolisMinnesotaMn= L.marker([45.62,-93.45], {icon: dp_lx}).bindPopup('Minneapolis, Minnesota&lt;br&gt;White 1945-1974&lt;br&gt;Mn&lt;br&gt;ANAE (Labov et al, 2003)').addTo(W1950);</t>
  </si>
  <si>
    <t>const W1950StJamesMinnesotaMN1= L.marker([44.62,-95.03], {icon: dp_lx}).bindPopup('St James, Minnesota&lt;br&gt;White 1945-1974&lt;br&gt;MN1&lt;br&gt;ANAE (Labov et al, 2003)').addTo(W1950);</t>
  </si>
  <si>
    <t>const W1950KansasCityMissouriKC= L.marker([39.13,-94.95], {icon: dp_we}).bindPopup('Kansas City, Missouri&lt;br&gt;White 1945-1974&lt;br&gt;KC&lt;br&gt;ANAE (Labov et al, 2003)').addTo(W1950);</t>
  </si>
  <si>
    <t>const W1950SpringfieldMOMissouriSMO= L.marker([37.33,-93.47], {icon: dp_we}).bindPopup('SpringfieldMO, Missouri&lt;br&gt;White 1945-1974&lt;br&gt;SMO&lt;br&gt;ANAE (Labov et al, 2003)').addTo(W1950);</t>
  </si>
  <si>
    <t>const W1950StJosephMissouriMO1= L.marker([40.25,-95.38], {icon: dp_we}).bindPopup('St Joseph, Missouri&lt;br&gt;White 1945-1974&lt;br&gt;MO1&lt;br&gt;ANAE (Labov et al, 2003)').addTo(W1950);</t>
  </si>
  <si>
    <t>const W1950StLouisMissouriSL= L.marker([39.03,-90.3], {icon: dp_we}).bindPopup('St Louis, Missouri&lt;br&gt;White 1945-1974&lt;br&gt;SL&lt;br&gt;ANAE (Labov et al, 2003)').addTo(W1950);</t>
  </si>
  <si>
    <t>const W1950BillingsMontanaBl= L.marker([46.3,-108.83], {icon: dp_we}).bindPopup('Billings, Montana&lt;br&gt;White 1945-1974&lt;br&gt;Bl&lt;br&gt;ANAE (Labov et al, 2003)').addTo(W1950);</t>
  </si>
  <si>
    <t>const W1950BrockwayMontanaMT= L.marker([47.28,-106.25], {icon: dp_we}).bindPopup('Brockway, Montana&lt;br&gt;White 1945-1974&lt;br&gt;MT&lt;br&gt;ANAE (Labov et al, 2003)').addTo(W1950);</t>
  </si>
  <si>
    <t>const W1950GreatFallsMontanaMs= L.marker([47.83,-111.47], {icon: dp_we}).bindPopup('Great Falls, Montana&lt;br&gt;White 1945-1974&lt;br&gt;Ms&lt;br&gt;ANAE (Labov et al, 2003)').addTo(W1950);</t>
  </si>
  <si>
    <t>const W1950MissoulaMontanaGF= L.marker([47.42,-114], {icon: dp_we}).bindPopup('Missoula, Montana&lt;br&gt;White 1945-1974&lt;br&gt;GF&lt;br&gt;ANAE (Labov et al, 2003)').addTo(W1950);</t>
  </si>
  <si>
    <t>const W1950AshevilleNorthCarolinaAs= L.marker([35.97,-82.92], {icon: dp_lx}).bindPopup('Asheville, North Carolina&lt;br&gt;White 1945-1974&lt;br&gt;As&lt;br&gt;ANAE (Labov et al, 2003)').addTo(W1950);</t>
  </si>
  <si>
    <t>const W1950CharlotteNorthCarolinaCt= L.marker([35.37,-81.38], {icon: dp_lx}).bindPopup('Charlotte, North Carolina&lt;br&gt;White 1945-1974&lt;br&gt;Ct&lt;br&gt;ANAE (Labov et al, 2003)').addTo(W1950);</t>
  </si>
  <si>
    <t>const W1950DurhamNorthCarolinaDr= L.marker([36.63,-79.5], {icon: dp_lx}).bindPopup('Durham, North Carolina&lt;br&gt;White 1945-1974&lt;br&gt;Dr&lt;br&gt;ANAE (Labov et al, 2003)').addTo(W1950);</t>
  </si>
  <si>
    <t>const W1950FayettevilleNorthCarolinaFy= L.marker([35.83,-79.45], {icon: dp_lx}).bindPopup('Fayetteville, North Carolina&lt;br&gt;White 1945-1974&lt;br&gt;Fy&lt;br&gt;ANAE (Labov et al, 2003)').addTo(W1950);</t>
  </si>
  <si>
    <t>const W1950GreensboroWSNorthCarolinaGr= L.marker([37.12,-80.37], {icon: dp_lx}).bindPopup('Greensboro WS, North Carolina&lt;br&gt;White 1945-1974&lt;br&gt;Gr&lt;br&gt;ANAE (Labov et al, 2003)').addTo(W1950);</t>
  </si>
  <si>
    <t>const W1950Raleigh2NorthCarolinaRl= L.marker([36.28,-78.63], {icon: dp_lx}).bindPopup('Raleigh2, North Carolina&lt;br&gt;White 1945-1974&lt;br&gt;Rl&lt;br&gt;ANAE (Labov et al, 2003)').addTo(W1950);</t>
  </si>
  <si>
    <t>const W1950BismarckNorthDakotaBk= L.marker([47.33,-101.3], {icon: dp_lx}).bindPopup('Bismarck, North Dakota&lt;br&gt;White 1945-1974&lt;br&gt;Bk&lt;br&gt;ANAE (Labov et al, 2003)').addTo(W1950);</t>
  </si>
  <si>
    <t>const W1950FargoNorthDakotaFr= L.marker([47.45,-97.3], {icon: dp_lx}).bindPopup('Fargo, North Dakota&lt;br&gt;White 1945-1974&lt;br&gt;Fr&lt;br&gt;ANAE (Labov et al, 2003)').addTo(W1950);</t>
  </si>
  <si>
    <t>const W1950MinotNorthDakotaMi= L.marker([48.37,-101.47], {icon: dp_lx}).bindPopup('Minot, North Dakota&lt;br&gt;White 1945-1974&lt;br&gt;Mi&lt;br&gt;ANAE (Labov et al, 2003)').addTo(W1950);</t>
  </si>
  <si>
    <t>const W1950LincolnNebraskaLn= L.marker([41.33,-97.12], {icon: dp_we}).bindPopup('Lincoln, Nebraska&lt;br&gt;White 1945-1974&lt;br&gt;Ln&lt;br&gt;ANAE (Labov et al, 2003)').addTo(W1950);</t>
  </si>
  <si>
    <t>const W1950Norfolk1NebraskaNE1= L.marker([42.03,-97.72], {icon: dp_we}).bindPopup('Norfolk1, Nebraska&lt;br&gt;White 1945-1974&lt;br&gt;NE1&lt;br&gt;ANAE (Labov et al, 2003)').addTo(W1950);</t>
  </si>
  <si>
    <t>const W1950NorthPlatteNebraskaNE2= L.marker([41.38,-101.45], {icon: dp_we}).bindPopup('North Platte, Nebraska&lt;br&gt;White 1945-1974&lt;br&gt;NE2&lt;br&gt;ANAE (Labov et al, 2003)').addTo(W1950);</t>
  </si>
  <si>
    <t>const W1950OmahaNebraskaOm= L.marker([41.42,-96.55], {icon: dp_we}).bindPopup('Omaha, Nebraska&lt;br&gt;White 1945-1974&lt;br&gt;Om&lt;br&gt;ANAE (Labov et al, 2003)').addTo(W1950);</t>
  </si>
  <si>
    <t>const W1950ScottsBluffNebraskaNE3= L.marker([42.45,-104.08], {icon: dp_we}).bindPopup('Scotts Bluff, Nebraska&lt;br&gt;White 1945-1974&lt;br&gt;NE3&lt;br&gt;ANAE (Labov et al, 2003)').addTo(W1950);</t>
  </si>
  <si>
    <t>const W1950ManchesterNewHampshireMn= L.marker([43.63,-71.75], {icon: dp_we}).bindPopup('Manchester, New Hampshire&lt;br&gt;White 1945-1974&lt;br&gt;Mn&lt;br&gt;ANAE (Labov et al, 2003)').addTo(W1950);</t>
  </si>
  <si>
    <t>const W1950TrentonNewJerseyTr= L.marker([40.62,-79.63], {icon: dp_we}).bindPopup('Trenton, New Jersey&lt;br&gt;White 1945-1974&lt;br&gt;Tr&lt;br&gt;ANAE (Labov et al, 2003)').addTo(W1950);</t>
  </si>
  <si>
    <t>const W1950AlbuquerqueNewMexicoAq= L.marker([35.17,-107], {icon: dp_we}).bindPopup('Albuquerque, New Mexico&lt;br&gt;White 1945-1974&lt;br&gt;Aq&lt;br&gt;ANAE (Labov et al, 2003)').addTo(W1950);</t>
  </si>
  <si>
    <t>const W1950LasVegasNevadaLV= L.marker([36.28,-115.22], {icon: dp_we}).bindPopup('Las Vegas, Nevada&lt;br&gt;White 1945-1974&lt;br&gt;LV&lt;br&gt;ANAE (Labov et al, 2003)').addTo(W1950);</t>
  </si>
  <si>
    <t>const W1950RenoNevadaRn= L.marker([39.87,-120.37], {icon: dp_we}).bindPopup('Reno, Nevada&lt;br&gt;White 1945-1974&lt;br&gt;Rn&lt;br&gt;ANAE (Labov et al, 2003)').addTo(W1950);</t>
  </si>
  <si>
    <t>const W1950AlbanyNewYorkAl= L.marker([43.08,-74.25], {icon: dp_sa1}).bindPopup('Albany, New York&lt;br&gt;White 1945-1974&lt;br&gt;Al&lt;br&gt;ANAE (Labov et al, 2003)').addTo(W1950);</t>
  </si>
  <si>
    <t>const W1950BinghamtonNewYorkBn= L.marker([42.17,-80.63], {icon: dp_we}).bindPopup('Binghamton, New York&lt;br&gt;White 1945-1974&lt;br&gt;Bn&lt;br&gt;ANAE (Labov et al, 2003)').addTo(W1950);</t>
  </si>
  <si>
    <t>const W1950BuffaloNewYorkBn= L.marker([43.47,-79.45], {icon: dp_we}).bindPopup('Buffalo, New York&lt;br&gt;White 1945-1974&lt;br&gt;Bn&lt;br&gt;ANAE (Labov et al, 2003)').addTo(W1950);</t>
  </si>
  <si>
    <t>const W1950RochesterNewYorkRc= L.marker([43.25,-78], {icon: dp_we}).bindPopup('Rochester, New York&lt;br&gt;White 1945-1974&lt;br&gt;Rc&lt;br&gt;ANAE (Labov et al, 2003)').addTo(W1950);</t>
  </si>
  <si>
    <t>const W1950SyracuseNewYorkSy= L.marker([43.05,-76.22], {icon: dp_we}).bindPopup('Syracuse , New York&lt;br&gt;White 1945-1974&lt;br&gt;Sy&lt;br&gt;ANAE (Labov et al, 2003)').addTo(W1950);</t>
  </si>
  <si>
    <t>const W1950AkronOhioAk= L.marker([41.12,-81.87], {icon: dp_we}).bindPopup('Akron, Ohio&lt;br&gt;White 1945-1974&lt;br&gt;Ak&lt;br&gt;ANAE (Labov et al, 2003)').addTo(W1950);</t>
  </si>
  <si>
    <t>const W1950CantonOhioCn= L.marker([41.33,-81.62], {icon: dp_we}).bindPopup('Canton, Ohio&lt;br&gt;White 1945-1974&lt;br&gt;Cn&lt;br&gt;ANAE (Labov et al, 2003)').addTo(W1950);</t>
  </si>
  <si>
    <t>const W1950CincinnatiOhioCi= L.marker([39.17,-84.83], {icon: dp_we}).bindPopup('Cincinnati, Ohio&lt;br&gt;White 1945-1974&lt;br&gt;Ci&lt;br&gt;ANAE (Labov et al, 2003)').addTo(W1950);</t>
  </si>
  <si>
    <t>const W1950ClevelandOhioCl= L.marker([41.78,-82.12], {icon: dp_we}).bindPopup('Cleveland, Ohio&lt;br&gt;White 1945-1974&lt;br&gt;Cl&lt;br&gt;ANAE (Labov et al, 2003)').addTo(W1950);</t>
  </si>
  <si>
    <t>const W1950Columbus1OhioCOH= L.marker([40.58,-83], {icon: dp_we}).bindPopup('Columbus1, Ohio&lt;br&gt;White 1945-1974&lt;br&gt;COH&lt;br&gt;ANAE (Labov et al, 2003)').addTo(W1950);</t>
  </si>
  <si>
    <t>const W1950DaytonOhioDy= L.marker([40.25,-84.3], {icon: dp_sa1}).bindPopup('Dayton, Ohio&lt;br&gt;White 1945-1974&lt;br&gt;Dy&lt;br&gt;ANAE (Labov et al, 2003)').addTo(W1950);</t>
  </si>
  <si>
    <t>const W1950LorainElyriaOhioLE= L.marker([41.72,-81.63], {icon: dp_we}).bindPopup('Lorain Elyria, Ohio&lt;br&gt;White 1945-1974&lt;br&gt;LE&lt;br&gt;ANAE (Labov et al, 2003)').addTo(W1950);</t>
  </si>
  <si>
    <t>const W1950ToledoOhioTl= L.marker([42.08,-83.95], {icon: dp_we}).bindPopup('Toledo, Ohio&lt;br&gt;White 1945-1974&lt;br&gt;Tl&lt;br&gt;ANAE (Labov et al, 2003)').addTo(W1950);</t>
  </si>
  <si>
    <t>const W1950YoungstownWarrenOhioYW= L.marker([41.17,-81.08], {icon: dp_we}).bindPopup('Youngstown Warren, Ohio&lt;br&gt;White 1945-1974&lt;br&gt;YW&lt;br&gt;ANAE (Labov et al, 2003)').addTo(W1950);</t>
  </si>
  <si>
    <t>const W1950OklahomaCityOklahomaOC= L.marker([35.78,-97.87], {icon: dp_we}).bindPopup('Oklahoma City, Oklahoma&lt;br&gt;White 1945-1974&lt;br&gt;OC&lt;br&gt;ANAE (Labov et al, 2003)').addTo(W1950);</t>
  </si>
  <si>
    <t>const W1950TulsaOklahomaTu= L.marker([36.2,-96.55], {icon: dp_we}).bindPopup('Tulsa, Oklahoma&lt;br&gt;White 1945-1974&lt;br&gt;Tu&lt;br&gt;ANAE (Labov et al, 2003)').addTo(W1950);</t>
  </si>
  <si>
    <t>const W1950PortlandVancouverOregonPV= L.marker([45.87,-123.12], {icon: dp_we}).bindPopup('Portland Vancouver, Oregon&lt;br&gt;White 1945-1974&lt;br&gt;PV&lt;br&gt;ANAE (Labov et al, 2003)').addTo(W1950);</t>
  </si>
  <si>
    <t>const W1950AtownBthlmEastonPennsylvaniaABE= L.marker([41,-75.78], {icon: dp_we}).bindPopup('AtownBthlm Easton, Pennsylvania&lt;br&gt;White 1945-1974&lt;br&gt;ABE&lt;br&gt;ANAE (Labov et al, 2003)').addTo(W1950);</t>
  </si>
  <si>
    <t>const W1950EriePennsylvaniaEr= L.marker([42.2,-80.13], {icon: dp_we}).bindPopup('Erie, Pennsylvania&lt;br&gt;White 1945-1974&lt;br&gt;Er&lt;br&gt;ANAE (Labov et al, 2003)').addTo(W1950);</t>
  </si>
  <si>
    <t>const W1950HarrisburgPennsylvaniaHr= L.marker([40.45,-77.45], {icon: dp_we}).bindPopup('Harrisburg, Pennsylvania&lt;br&gt;White 1945-1974&lt;br&gt;Hr&lt;br&gt;ANAE (Labov et al, 2003)').addTo(W1950);</t>
  </si>
  <si>
    <t>const W1950PittsburghPennsylvaniaHr= L.marker([40.72,-80.62], {icon: dp_we}).bindPopup('Pittsburgh, Pennsylvania&lt;br&gt;White 1945-1974&lt;br&gt;Hr&lt;br&gt;ANAE (Labov et al, 2003)').addTo(W1950);</t>
  </si>
  <si>
    <t>const W1950SCollegeWilliamsprtPennsylvaniaSCW= L.marker([41.3,-82.63], {icon: dp_we}).bindPopup('SCollegeWilliamsprt, Pennsylvania&lt;br&gt;White 1945-1974&lt;br&gt;SCW&lt;br&gt;ANAE (Labov et al, 2003)').addTo(W1950);</t>
  </si>
  <si>
    <t>const W1950ScrantWilkesBarrePennsylvaniaSWB= L.marker([41.67,-76.12], {icon: dp_we}).bindPopup('ScrantWilkesBarre, Pennsylvania&lt;br&gt;White 1945-1974&lt;br&gt;SWB&lt;br&gt;ANAE (Labov et al, 2003)').addTo(W1950);</t>
  </si>
  <si>
    <t>const W1950ProvidenceRhodeIslandPr= L.marker([42.37,-71.7], {icon: dp_we}).bindPopup('Providence, Rhode Island&lt;br&gt;White 1945-1974&lt;br&gt;Pr&lt;br&gt;ANAE (Labov et al, 2003)').addTo(W1950);</t>
  </si>
  <si>
    <t>const W1950Charleston2SouthCarolinaCSC= L.marker([33.3,-80.53], {icon: dp_lx}).bindPopup('Charleston2, South Carolina&lt;br&gt;White 1945-1974&lt;br&gt;CSC&lt;br&gt;ANAE (Labov et al, 2003)').addTo(W1950);</t>
  </si>
  <si>
    <t>const W1950ColumbiaSouthCarolinaCl= L.marker([34,-81.55], {icon: dp_lx}).bindPopup('Columbia, South Carolina&lt;br&gt;White 1945-1974&lt;br&gt;Cl&lt;br&gt;ANAE (Labov et al, 2003)').addTo(W1950);</t>
  </si>
  <si>
    <t>const W1950GreenvilleSouthCarolinaGv= L.marker([35.38,-82.63], {icon: dp_lx}).bindPopup('Greenville, South Carolina&lt;br&gt;White 1945-1974&lt;br&gt;Gv&lt;br&gt;ANAE (Labov et al, 2003)').addTo(W1950);</t>
  </si>
  <si>
    <t>const W1950AberdeenSouthDakotaAb= L.marker([45.75,-98.8], {icon: dp_we}).bindPopup('Aberdeen, South Dakota&lt;br&gt;White 1945-1974&lt;br&gt;Ab&lt;br&gt;ANAE (Labov et al, 2003)').addTo(W1950);</t>
  </si>
  <si>
    <t>const W1950LemmonSouthDakotaSD1= L.marker([46.55,-103.83], {icon: dp_we}).bindPopup('Lemmon, South Dakota&lt;br&gt;White 1945-1974&lt;br&gt;SD1&lt;br&gt;ANAE (Labov et al, 2003)').addTo(W1950);</t>
  </si>
  <si>
    <t>const W1950RapidCitySouthDakotaRC= L.marker([44.22,-103.63], {icon: dp_we}).bindPopup('Rapid City, South Dakota&lt;br&gt;White 1945-1974&lt;br&gt;RC&lt;br&gt;ANAE (Labov et al, 2003)').addTo(W1950);</t>
  </si>
  <si>
    <t>const W1950RedfieldSouthDakotaSD2= L.marker([45.45,-98.87], {icon: dp_we}).bindPopup('Redfield, South Dakota&lt;br&gt;White 1945-1974&lt;br&gt;SD2&lt;br&gt;ANAE (Labov et al, 2003)').addTo(W1950);</t>
  </si>
  <si>
    <t>const W1950SiouxFallsSouthDakotaSF= L.marker([44.17,-97.2], {icon: dp_we}).bindPopup('Sioux Falls, South Dakota&lt;br&gt;White 1945-1974&lt;br&gt;SF&lt;br&gt;ANAE (Labov et al, 2003)').addTo(W1950);</t>
  </si>
  <si>
    <t>const W1950ChattanoogaTennesseeCg= L.marker([35.55,-85.45], {icon: dp_lx}).bindPopup('Chattanooga, Tennessee&lt;br&gt;White 1945-1974&lt;br&gt;Cg&lt;br&gt;ANAE (Labov et al, 2003)').addTo(W1950);</t>
  </si>
  <si>
    <t>const W1950KnoxvilleTennesseeKn= L.marker([37,-83.63], {icon: dp_lx}).bindPopup('Knoxville, Tennessee&lt;br&gt;White 1945-1974&lt;br&gt;Kn&lt;br&gt;ANAE (Labov et al, 2003)').addTo(W1950);</t>
  </si>
  <si>
    <t>const W1950MemphisTennesseeMe= L.marker([35.2,-90.62], {icon: dp_lx}).bindPopup('Memphis, Tennessee&lt;br&gt;White 1945-1974&lt;br&gt;Me&lt;br&gt;ANAE (Labov et al, 2003)').addTo(W1950);</t>
  </si>
  <si>
    <t>const W1950NashvilleTennesseeNv= L.marker([36.25,-87.28], {icon: dp_lx}).bindPopup('Nashville, Tennessee&lt;br&gt;White 1945-1974&lt;br&gt;Nv&lt;br&gt;ANAE (Labov et al, 2003)').addTo(W1950);</t>
  </si>
  <si>
    <t>const W1950AmarilloLubbockTexasTX1= L.marker([35.3,-102.38], {icon: dp_lx}).bindPopup('AmarilloLubbock, Texas&lt;br&gt;White 1945-1974&lt;br&gt;TX1&lt;br&gt;ANAE (Labov et al, 2003)').addTo(W1950);</t>
  </si>
  <si>
    <t>const W1950AustinTexasAu= L.marker([30.45,-98.22], {icon: dp_lx}).bindPopup('Austin, Texas&lt;br&gt;White 1945-1974&lt;br&gt;Au&lt;br&gt;ANAE (Labov et al, 2003)').addTo(W1950);</t>
  </si>
  <si>
    <t>const W1950CorpusChristiTexasCC= L.marker([28.22,-97.67], {icon: dp_lx}).bindPopup('Corpus Christi, Texas&lt;br&gt;White 1945-1974&lt;br&gt;CC&lt;br&gt;ANAE (Labov et al, 2003)').addTo(W1950);</t>
  </si>
  <si>
    <t>const W1950DallasFtWorthTexasDFW= L.marker([33.28,-97.33], {icon: dp_lx}).bindPopup('Dallas FtWorth, Texas&lt;br&gt;White 1945-1974&lt;br&gt;DFW&lt;br&gt;ANAE (Labov et al, 2003)').addTo(W1950);</t>
  </si>
  <si>
    <t>const W1950ElPaso1TexasEP= L.marker([32.25,-106.8], {icon: dp_lx}).bindPopup('El Paso1, Texas&lt;br&gt;White 1945-1974&lt;br&gt;EP&lt;br&gt;ANAE (Labov et al, 2003)').addTo(W1950);</t>
  </si>
  <si>
    <t>const W1950Houston3TexasHo= L.marker([30.25,-84.63], {icon: dp_lx}).bindPopup('Houston3, Texas&lt;br&gt;White 1945-1974&lt;br&gt;Ho&lt;br&gt;ANAE (Labov et al, 2003)').addTo(W1950);</t>
  </si>
  <si>
    <t>const W1950LubbockTexasTX2= L.marker([33.95,-102.47], {icon: dp_lx}).bindPopup('Lubbock, Texas&lt;br&gt;White 1945-1974&lt;br&gt;TX2&lt;br&gt;ANAE (Labov et al, 2003)').addTo(W1950);</t>
  </si>
  <si>
    <t>const W1950OdessaTexasTX3= L.marker([32.42,-102.58], {icon: dp_lx}).bindPopup('Odessa, Texas&lt;br&gt;White 1945-1974&lt;br&gt;TX3&lt;br&gt;ANAE (Labov et al, 2003)').addTo(W1950);</t>
  </si>
  <si>
    <t>const W1950SanAntonioTexasSA= L.marker([29.7,-98.8], {icon: dp_lx}).bindPopup('San Antonio, Texas&lt;br&gt;White 1945-1974&lt;br&gt;SA&lt;br&gt;ANAE (Labov et al, 2003)').addTo(W1950);</t>
  </si>
  <si>
    <t>const W1950OgdenUtahOg= L.marker([41.37,-112.58], {icon: dp_we}).bindPopup('Ogden, Utah&lt;br&gt;White 1945-1974&lt;br&gt;Og&lt;br&gt;ANAE (Labov et al, 2003)').addTo(W1950);</t>
  </si>
  <si>
    <t>const W1950ProvoOremUtahPO= L.marker([40.38,-112.08], {icon: dp_we}).bindPopup('ProvoOrem, Utah&lt;br&gt;White 1945-1974&lt;br&gt;PO&lt;br&gt;ANAE (Labov et al, 2003)').addTo(W1950);</t>
  </si>
  <si>
    <t>const W1950NorfolkVirginiaNr= L.marker([37.38,-76.47], {icon: dp_lx}).bindPopup('Norfolk, Virginia&lt;br&gt;White 1945-1974&lt;br&gt;Nr&lt;br&gt;ANAE (Labov et al, 2003)').addTo(W1950);</t>
  </si>
  <si>
    <t>const W1950RichmondVirginiaRc= L.marker([37.9,-77.72], {icon: dp_lx}).bindPopup('Richmond, Virginia&lt;br&gt;White 1945-1974&lt;br&gt;Rc&lt;br&gt;ANAE (Labov et al, 2003)').addTo(W1950);</t>
  </si>
  <si>
    <t>const W1950RoanokeVirginiaRn= L.marker([37.45,-80.55], {icon: dp_lx}).bindPopup('Roanoke, Virginia&lt;br&gt;White 1945-1974&lt;br&gt;Rn&lt;br&gt;ANAE (Labov et al, 2003)').addTo(W1950);</t>
  </si>
  <si>
    <t>const W1950BurlingtonVermontBl= L.marker([44.78,-73.33], {icon: dp_lx}).bindPopup('Burlington, Vermont&lt;br&gt;White 1945-1974&lt;br&gt;Bl&lt;br&gt;ANAE (Labov et al, 2003)').addTo(W1950);</t>
  </si>
  <si>
    <t>const W1950RutlandVermontRu= L.marker([44,-73.62], {icon: dp_lx}).bindPopup('Rutland, Vermont&lt;br&gt;White 1945-1974&lt;br&gt;Ru&lt;br&gt;ANAE (Labov et al, 2003)').addTo(W1950);</t>
  </si>
  <si>
    <t>const W1950SeattleWashingtonSe= L.marker([48,-85.63], {icon: dp_we}).bindPopup('Seattle, Washington&lt;br&gt;White 1945-1974&lt;br&gt;Se&lt;br&gt;ANAE (Labov et al, 2003)').addTo(W1950);</t>
  </si>
  <si>
    <t>const W1950SpokaneWashingtonSk= L.marker([48.08,-117.7], {icon: dp_we}).bindPopup('Spokane, Washington&lt;br&gt;White 1945-1974&lt;br&gt;Sk&lt;br&gt;ANAE (Labov et al, 2003)').addTo(W1950);</t>
  </si>
  <si>
    <t>const W1950WalLWallaWashingtonWA1= L.marker([46.83,-118.53], {icon: dp_we}).bindPopup('WalLWalla, Washington&lt;br&gt;White 1945-1974&lt;br&gt;WA1&lt;br&gt;ANAE (Labov et al, 2003)').addTo(W1950);</t>
  </si>
  <si>
    <t>const W1950MadisonWisconsinMd= L.marker([43.05,-89.67], {icon: dp_lx}).bindPopup('Madison, Wisconsin&lt;br&gt;White 1945-1974&lt;br&gt;Md&lt;br&gt;ANAE (Labov et al, 2003)').addTo(W1950);</t>
  </si>
  <si>
    <t>const W1950MilwaukeeWisconsinMl= L.marker([43.13,-88.97], {icon: dp_lx}).bindPopup('Milwaukee, Wisconsin&lt;br&gt;White 1945-1974&lt;br&gt;Ml&lt;br&gt;ANAE (Labov et al, 2003)').addTo(W1950);</t>
  </si>
  <si>
    <t>const W1950CharlestonWVWestVirginiaCWV= L.marker([38.55,-82.05], {icon: dp_lx}).bindPopup('CharlestonWV, West Virginia&lt;br&gt;White 1945-1974&lt;br&gt;CWV&lt;br&gt;ANAE (Labov et al, 2003)').addTo(W1950);</t>
  </si>
  <si>
    <t>const W1950HuntingtonAshlandWestVirginiaHA= L.marker([38.7,-82.63], {icon: dp_lx}).bindPopup('HuntingtonAshland, West Virginia&lt;br&gt;White 1945-1974&lt;br&gt;HA&lt;br&gt;ANAE (Labov et al, 2003)').addTo(W1950);</t>
  </si>
  <si>
    <t>const W1950SantaFeNewMexicoNM1= L.marker([36.12,-106.58], {icon: dp_we}).bindPopup('Santa Fe, New Mexico&lt;br&gt;White 1945-1974&lt;br&gt;NM1&lt;br&gt;ANAE (Labov et al, 2003)').addTo(W1950);</t>
  </si>
  <si>
    <t>const W1950EugeneOregonOR1= L.marker([44.08,-123.13], {icon: dp_we}).bindPopup('Eugene, Oregon&lt;br&gt;White 1945-1974&lt;br&gt;OR1&lt;br&gt;ANAE (Labov et al, 2003)').addTo(W1950);</t>
  </si>
  <si>
    <t>const W1950JacksonNovaScotiaJk= L.marker([32.47,-90.3], {icon: dp_lx}).bindPopup('Jackson, Nova Scotia&lt;br&gt;White 1945-1974&lt;br&gt;Jk&lt;br&gt;ANAE (Labov et al, 2003)').addTo(W1950);</t>
  </si>
  <si>
    <t>const W1950VancouverBritishColumbiaVancouver= L.marker([49.2827,-123.1207], {icon: dp_lx}).bindPopup('Vancouver, British Columbia&lt;br&gt;White 1945-1974&lt;br&gt;Vancouver&lt;br&gt;ANAE (Labov et al, 2003)').addTo(W1950);</t>
  </si>
  <si>
    <t>const W1950EdmontonAlbertaEdmonton= L.marker([53.5461,-113.4938], {icon: dp_lx}).bindPopup('Edmonton, Alberta&lt;br&gt;White 1945-1974&lt;br&gt;Edmonton&lt;br&gt;ANAE (Labov et al, 2003)').addTo(W1950);</t>
  </si>
  <si>
    <t>const W1950CalgaryAlbertaCalgary= L.marker([51.0447,-114.0719], {icon: dp_lx}).bindPopup('Calgary, Alberta&lt;br&gt;White 1945-1974&lt;br&gt;Calgary&lt;br&gt;ANAE (Labov et al, 2003)').addTo(W1950);</t>
  </si>
  <si>
    <t>const W1950SaskatoonSaskatchewanSaskatoon= L.marker([52.1332,-106.67], {icon: dp_lx}).bindPopup('Saskatoon, Saskatchewan&lt;br&gt;White 1945-1974&lt;br&gt;Saskatoon&lt;br&gt;ANAE (Labov et al, 2003)').addTo(W1950);</t>
  </si>
  <si>
    <t>const W1950ReginaSaskatchewanRegina= L.marker([50.4452,-104.6189], {icon: dp_lx}).bindPopup('Regina, Saskatchewan&lt;br&gt;White 1945-1974&lt;br&gt;Regina&lt;br&gt;ANAE (Labov et al, 2003)').addTo(W1950);</t>
  </si>
  <si>
    <t>const W1950WinnipegManitobaWinnipeg= L.marker([49.8951,-97.1384], {icon: dp_lx}).bindPopup('Winnipeg, Manitoba&lt;br&gt;White 1945-1974&lt;br&gt;Winnipeg&lt;br&gt;ANAE (Labov et al, 2003)').addTo(W1950);</t>
  </si>
  <si>
    <t>const W1950SltSteMarieOntarioSltSteMarie= L.marker([46.5219,-84.3461], {icon: dp_lx}).bindPopup('SltSteMarie, Ontario&lt;br&gt;White 1945-1974&lt;br&gt;SltSteMarie&lt;br&gt;ANAE (Labov et al, 2003)').addTo(W1950);</t>
  </si>
  <si>
    <t>const W1950LondonOntarioLondon= L.marker([42.9849,-81.2453], {icon: dp_lx}).bindPopup('London, Ontario&lt;br&gt;White 1945-1974&lt;br&gt;London&lt;br&gt;ANAE (Labov et al, 2003)').addTo(W1950);</t>
  </si>
  <si>
    <t>const W1950TorontoOntarioToronto= L.marker([43.651,-79.347], {icon: dp_lx}).bindPopup('Toronto, Ontario&lt;br&gt;White 1945-1974&lt;br&gt;Toronto&lt;br&gt;ANAE (Labov et al, 2003)').addTo(W1950);</t>
  </si>
  <si>
    <t>const W1950OttawaOntarioOttawa= L.marker([45.4215,-75.6919], {icon: dp_lx}).bindPopup('Ottawa, Ontario&lt;br&gt;White 1945-1974&lt;br&gt;Ottawa&lt;br&gt;ANAE (Labov et al, 2003)').addTo(W1950);</t>
  </si>
  <si>
    <t>const W1950MontrealQuebecMontreal= L.marker([45.5017,-73.5673], {icon: dp_lx}).bindPopup('Montreal, Quebec&lt;br&gt;White 1945-1974&lt;br&gt;Montreal&lt;br&gt;ANAE (Labov et al, 2003)').addTo(W1950);</t>
  </si>
  <si>
    <t>const W1950HallifaxNovaScotiaHallifax= L.marker([44.6488,-63.5752], {icon: dp_lx}).bindPopup('Hallifax, Nova Scotia&lt;br&gt;White 1945-1974&lt;br&gt;Hallifax&lt;br&gt;ANAE (Labov et al, 2003)').addTo(W1950);</t>
  </si>
  <si>
    <t>const W1950SydneyNovaScotiaSydney= L.marker([46.1368,-60.1942], {icon: dp_lx}).bindPopup('Sydney, Nova Scotia&lt;br&gt;White 1945-1974&lt;br&gt;Sydney&lt;br&gt;ANAE (Labov et al, 2003)').addTo(W1950);</t>
  </si>
  <si>
    <t>const W1970Syracuse2NewYorkDriscollNY= L.marker([43.05,-76.22], {icon: dp_lx}).bindPopup('Syracuse2, New York&lt;br&gt;White 1975-1099&lt;br&gt;DriscollNY&lt;br&gt;Driscoll').addTo(W1970);</t>
  </si>
  <si>
    <t>const W1970ColoniaJuarezMexicoColoniaJuarez= L.marker([30.4196,-107.91], {icon: dp_lx}).bindPopup('ColoniaJuarez, Mexico&lt;br&gt;White 1975-1099&lt;br&gt;ColoniaJuarez&lt;br&gt;Smemoe').addTo(W1970);</t>
  </si>
  <si>
    <t>const W1970EauWisconsinEau= L.marker([44.8113,-91.4985], {icon: dp_lx}).bindPopup('Eau, Wisconsin&lt;br&gt;White 1975-1099&lt;br&gt;Eau&lt;br&gt;wiki').addTo(W1970);</t>
  </si>
  <si>
    <t>const W1970SeattleWashingtonYSeattle= L.marker([48,-85.63], {icon: dp_we}).bindPopup('Seattle, Washington&lt;br&gt;White 1975-1099&lt;br&gt;YSeattle&lt;br&gt;Wassink').addTo(W1970);</t>
  </si>
  <si>
    <t>const W1970PortlandOregonMclarty= L.marker([45.87,-123.12], {icon: dp_we}).bindPopup('Portland, Oregon&lt;br&gt;White 1975-1099&lt;br&gt;Mclarty&lt;br&gt;(Mclarty, 2016)').addTo(W1970);</t>
  </si>
  <si>
    <t>const W1970Eugene1OregonMclarty= L.marker([44.08,-123.13], {icon: dp_we}).bindPopup('Eugene1, Oregon&lt;br&gt;White 1975-1099&lt;br&gt;Mclarty&lt;br&gt;(Mclarty, 2016)').addTo(W1970);</t>
  </si>
  <si>
    <t>const B1900Jamaica1JamaicaJamaica1= L.marker([18.1096,-77.2975], {icon: lo_lx}).bindPopup('Jamaica1, Jamaica&lt;br&gt;Black 1900-1944&lt;br&gt;Jamaica1&lt;br&gt;(Wells, 1984)').addTo(B1900);</t>
  </si>
  <si>
    <t>const B1900Trinidad1TrinidadTrinidad1= L.marker([10.6918,-61.2225], {icon: mn_lx}).bindPopup('Trinidad1, Trinidad&lt;br&gt;Black 1900-1944&lt;br&gt;Trinidad1&lt;br&gt;(Wells, 1984)').addTo(B1900);</t>
  </si>
  <si>
    <t>const B1900Guyana1GuyanaGuyana1= L.marker([4.8604,-58.9302], {icon: mn_lx}).bindPopup('Guyana1, Guyana&lt;br&gt;Black 1900-1944&lt;br&gt;Guyana1&lt;br&gt;(Wells, 1984)').addTo(B1900);</t>
  </si>
  <si>
    <t>const B1900Barbados1BarbadosBarbados1= L.marker([13.1939,-59.5432], {icon: dp_lx}).bindPopup('Barbados1, Barbados&lt;br&gt;Black 1900-1944&lt;br&gt;Barbados1&lt;br&gt;(Wells, 1984)').addTo(B1900);</t>
  </si>
  <si>
    <t>const B1900Monserrat1MonserratMonserrat1= L.marker([16.7425,-62.1874], {icon: mn_lx}).bindPopup('Monserrat1, Monserrat&lt;br&gt;Black 1900-1944&lt;br&gt;Monserrat1&lt;br&gt;(Wells, 1984)').addTo(B1900);</t>
  </si>
  <si>
    <t>const B1900Bermuda1BermudaBermuda1= L.marker([45.23,-61.3], {icon: dp_lx}).bindPopup('Bermuda1, Bermuda&lt;br&gt;Black 1900-1944&lt;br&gt;Bermuda1&lt;br&gt;(Ayres, 1933)').addTo(B1900);</t>
  </si>
  <si>
    <t>const B1950DurhamNorthCarolinaDurham= L.marker([35.994,-78.8986], {icon: dp_lx}).bindPopup('Durham, North Carolina&lt;br&gt;Black 1945-1974&lt;br&gt;Durham&lt;br&gt;ANAE (Labov et al, 2003)').addTo(B1950);</t>
  </si>
  <si>
    <t>const B1950ColumbiaSouthCarolinaColumbia= L.marker([34.0007,-81.0348], {icon: dp_lx}).bindPopup('Columbia, South Carolina&lt;br&gt;Black 1945-1974&lt;br&gt;Columbia&lt;br&gt;ANAE (Labov et al, 2003)').addTo(B1950);</t>
  </si>
  <si>
    <t>const B1950AugustaGeorgiaAugusta= L.marker([33.4735,-82.0105], {icon: dp_lx}).bindPopup('Augusta, Georgia&lt;br&gt;Black 1945-1974&lt;br&gt;Augusta&lt;br&gt;ANAE (Labov et al, 2003)').addTo(B1950);</t>
  </si>
  <si>
    <t>const B1950AtlantaGeorgiaAtlanta= L.marker([33.749,-84.388], {icon: dp_lx}).bindPopup('Atlanta, Georgia&lt;br&gt;Black 1945-1974&lt;br&gt;Atlanta&lt;br&gt;ANAE (Labov et al, 2003)').addTo(B1950);</t>
  </si>
  <si>
    <t>const B1950JacksonMichiganJackson= L.marker([32.2988,-90.1848], {icon: dp_lx}).bindPopup('Jackson, Michigan&lt;br&gt;Black 1945-1974&lt;br&gt;Jackson&lt;br&gt;ANAE (Labov et al, 2003)').addTo(B1950);</t>
  </si>
  <si>
    <t>const B1950LubbockTexasLubbock= L.marker([33.5779,-101.8552], {icon: dp_lx}).bindPopup('Lubbock, Texas&lt;br&gt;Black 1945-1974&lt;br&gt;Lubbock&lt;br&gt;ANAE (Labov et al, 2003)').addTo(B1950);</t>
  </si>
  <si>
    <t>const B1950ChicagoILChicago= L.marker([41.8781,-87.6298], {icon: dp_lx}).bindPopup('Chicago, IL&lt;br&gt;Black 1945-1974&lt;br&gt;Chicago&lt;br&gt;ANAE (Labov et al, 2003)').addTo(B1950);</t>
  </si>
  <si>
    <t>const B1950DetroitMichiganDetroit= L.marker([42.3314,-83.0458], {icon: dp_lx}).bindPopup('Detroit, Michigan&lt;br&gt;Black 1945-1974&lt;br&gt;Detroit&lt;br&gt;ANAE (Labov et al, 2003)').addTo(B1950);</t>
  </si>
  <si>
    <t>const B1950NYCNewYorkNYC= L.marker([40.7128,-74.006], {icon: dp_lx}).bindPopup('NYC, New York&lt;br&gt;Black 1945-1974&lt;br&gt;NYC&lt;br&gt;ANAE (Labov et al, 2003)').addTo(B1950);</t>
  </si>
  <si>
    <t>const B1950BahamasBahamasBahamas2= L.marker([25.0343,-77.3963], {icon: dp_lx}).bindPopup('Bahamas, Bahamas&lt;br&gt;Black 1945-1974&lt;br&gt;Bahamas2&lt;br&gt;(Wells, 1984)').addTo(B1950);</t>
  </si>
  <si>
    <t>const B1950JamaicaJamaicaJamaica2= L.marker([18.1096,-77.2975], {icon: lo_lx}).bindPopup('Jamaica, Jamaica&lt;br&gt;Black 1945-1974&lt;br&gt;Jamaica2&lt;br&gt;(Wells, 1984)').addTo(B1950);</t>
  </si>
  <si>
    <t>const B1950TrinidadTrinidadTrinidad2= L.marker([10.6918,-61.2225], {icon: mn_lx}).bindPopup('Trinidad, Trinidad&lt;br&gt;Black 1945-1974&lt;br&gt;Trinidad2&lt;br&gt;(Wells, 1984)').addTo(B1950);</t>
  </si>
  <si>
    <t>const B1950GuyanaGuyanaGuyana2= L.marker([4.8604,-58.9302], {icon: mn_lx}).bindPopup('Guyana, Guyana&lt;br&gt;Black 1945-1974&lt;br&gt;Guyana2&lt;br&gt;(Wells, 1984)').addTo(B1950);</t>
  </si>
  <si>
    <t>const B1950BarbadosBarbadosBarbados2= L.marker([13.1939,-59.5432], {icon: dp_lx}).bindPopup('Barbados, Barbados&lt;br&gt;Black 1945-1974&lt;br&gt;Barbados2&lt;br&gt;(Wells, 1984)').addTo(B1950);</t>
  </si>
  <si>
    <t>const B1950MonserratMonserratMonserrat2= L.marker([16.7425,-62.1874], {icon: mn_lx}).bindPopup('Monserrat, Monserrat&lt;br&gt;Black 1945-1974&lt;br&gt;Monserrat2&lt;br&gt;(Wells, 1984)').addTo(B1950);</t>
  </si>
  <si>
    <t>const B1950BelizeBelizeBelize= L.marker([17.1899,-88.4976], {icon: mn_lx}).bindPopup('Belize, Belize&lt;br&gt;Black 1945-1974&lt;br&gt;Belize&lt;br&gt;(Escure, 1983)').addTo(B1950);</t>
  </si>
  <si>
    <t>const B1950NicaraguaNicaraguaNicaragua= L.marker([12.8654,-85.2072], {icon: mn_lx}).bindPopup('Nicaragua, Nicaragua&lt;br&gt;Black 1945-1974&lt;br&gt;Nicaragua&lt;br&gt;(O'Neil, 1993)').addTo(B1950);</t>
  </si>
  <si>
    <t>const B1950FalklandsFalklandsFalklands= L.marker([51.7963,-59.5236], {icon: dp_lx}).bindPopup('Falklands, Falklands&lt;br&gt;Black 1945-1974&lt;br&gt;Falklands&lt;br&gt;(Britain &amp; Sudbury,  2008)').addTo(B1950);</t>
  </si>
  <si>
    <t>const B1950BermudaBermudaBermuda= L.marker([32.3078,-64.7505], {icon: dp_lx}).bindPopup('Bermuda, Bermuda&lt;br&gt;Black 1945-1974&lt;br&gt;Bermuda&lt;br&gt;(Holiday, 2013)').addTo(B1950);</t>
  </si>
  <si>
    <t>const B1950NovaScotiaNSGuysborough= L.marker([45.23,-61.3], {icon: mn_lx}).bindPopup('Nova Scotia, NS&lt;br&gt;Black 1945-1974&lt;br&gt;Guysborough&lt;br&gt;Poplack').addTo(B1950);</t>
  </si>
  <si>
    <t>const B1950SamanaDRSamana= L.marker([19.12,-69.19], {icon: mn_lx}).bindPopup('Samana, DR&lt;br&gt;Black 1945-1974&lt;br&gt;Samana&lt;br&gt;Poplack').addTo(B1950);</t>
  </si>
  <si>
    <t>const B1970Philadelphia4PennsylvaniaPhiladelphia1= L.marker([39.95,-75.15], {icon: dp_lx}).bindPopup('Philadelphia4, Pennsylvania&lt;br&gt;Black 1975-1099&lt;br&gt;Philadelphia1&lt;br&gt;(Jones, 2020)').addTo(B1970);</t>
  </si>
  <si>
    <t>const B1970Mobile1AlabamaMobile= L.marker([31.13,-88.05], {icon: dp_lx}).bindPopup('Mobile1, Alabama&lt;br&gt;Black 1975-1099&lt;br&gt;Mobile&lt;br&gt;(Jones, 2020)').addTo(B1970);</t>
  </si>
  <si>
    <t>const B1970AnaheimCaliforniaAnaheim= L.marker([33.82,-117.9], {icon: dp_lx}).bindPopup('Anaheim, California&lt;br&gt;Black 1975-1099&lt;br&gt;Anaheim&lt;br&gt;(Jones, 2020)').addTo(B1970);</t>
  </si>
  <si>
    <t>const B1970Bakersfield1CaliforniaBakersfield= L.marker([35.62,-119.28], {icon: dp_lx}).bindPopup('Bakersfield1, California&lt;br&gt;Black 1975-1099&lt;br&gt;Bakersfield&lt;br&gt;(Jones, 2020)').addTo(B1970);</t>
  </si>
  <si>
    <t>const B1970OaklandCaliforniaOakland= L.marker([37.8044,-122.2711], {icon: dp_lx}).bindPopup('Oakland, California&lt;br&gt;Black 1975-1099&lt;br&gt;Oakland&lt;br&gt;(Jones, 2020)').addTo(B1970);</t>
  </si>
  <si>
    <t>const B1970ParksdaleCaliforniaParksdale= L.marker([36.875,-119.7921], {icon: dp_lx}).bindPopup('Parksdale, California&lt;br&gt;Black 1975-1099&lt;br&gt;Parksdale&lt;br&gt;(Jones, 2020)').addTo(B1970);</t>
  </si>
  <si>
    <t>const B1970PasadenaCaliforniaPasadena= L.marker([34.1478,-118.1445], {icon: dp_lx}).bindPopup('Pasadena, California&lt;br&gt;Black 1975-1099&lt;br&gt;Pasadena&lt;br&gt;(Jones, 2020)').addTo(B1970);</t>
  </si>
  <si>
    <t>const B1970Richmond1CaliforniaRichmond= L.marker([37.9358,-122.3477], {icon: dp_lx}).bindPopup('Richmond1, California&lt;br&gt;Black 1975-1099&lt;br&gt;Richmond&lt;br&gt;(Jones, 2020)').addTo(B1970);</t>
  </si>
  <si>
    <t>const B1970Stockton1CaliforniaStockton= L.marker([37.9577,-121.2908], {icon: dp_lx}).bindPopup('Stockton1, California&lt;br&gt;Black 1975-1099&lt;br&gt;Stockton&lt;br&gt;(Jones, 2020)').addTo(B1970);</t>
  </si>
  <si>
    <t>const B1970GainesvilleFloridaGainesville= L.marker([29.6516,-82.3248], {icon: dp_lx}).bindPopup('Gainesville, Florida&lt;br&gt;Black 1975-1099&lt;br&gt;Gainesville&lt;br&gt;(Jones, 2020)').addTo(B1970);</t>
  </si>
  <si>
    <t>const B1970Jacksonville2FloridaJacksonville= L.marker([30.3322,-81.6557], {icon: dp_lx}).bindPopup('Jacksonville2, Florida&lt;br&gt;Black 1975-1099&lt;br&gt;Jacksonville&lt;br&gt;(Jones, 2020)').addTo(B1970);</t>
  </si>
  <si>
    <t>const B1970MiamiFloridaMiami= L.marker([25.7617,-80.1918], {icon: dp_lx}).bindPopup('Miami, Florida&lt;br&gt;Black 1975-1099&lt;br&gt;Miami&lt;br&gt;(Jones, 2020)').addTo(B1970);</t>
  </si>
  <si>
    <t>const B1970OcalaFloridaOcala= L.marker([29.1872,-82.1401], {icon: dp_lx}).bindPopup('Ocala, Florida&lt;br&gt;Black 1975-1099&lt;br&gt;Ocala&lt;br&gt;(Jones, 2020)').addTo(B1970);</t>
  </si>
  <si>
    <t>const B1970Orlando1FloridaOrlando= L.marker([28.5383,-81.3792], {icon: dp_lx}).bindPopup('Orlando1, Florida&lt;br&gt;Black 1975-1099&lt;br&gt;Orlando&lt;br&gt;(Jones, 2020)').addTo(B1970);</t>
  </si>
  <si>
    <t>const B1970Tampa1FloridaTampa= L.marker([27.9506,-82.4572], {icon: dp_lx}).bindPopup('Tampa1, Florida&lt;br&gt;Black 1975-1099&lt;br&gt;Tampa&lt;br&gt;(Jones, 2020)').addTo(B1970);</t>
  </si>
  <si>
    <t>const B1970Atlanta1GeorgiaAtlanta= L.marker([33.749,-84.388], {icon: dp_lx}).bindPopup('Atlanta1, Georgia&lt;br&gt;Black 1975-1099&lt;br&gt;Atlanta&lt;br&gt;(Jones, 2020)').addTo(B1970);</t>
  </si>
  <si>
    <t>const B1970Augusta1GeorgiaAugusta= L.marker([33.4735,-82.0105], {icon: dp_lx}).bindPopup('Augusta1, Georgia&lt;br&gt;Black 1975-1099&lt;br&gt;Augusta&lt;br&gt;(Jones, 2020)').addTo(B1970);</t>
  </si>
  <si>
    <t>const B1970BedfordIllinoisBedford= L.marker([41.8764,-87.6601], {icon: dp_lx}).bindPopup('Bedford, Illinois&lt;br&gt;Black 1975-1099&lt;br&gt;Bedford&lt;br&gt;(Jones, 2020)').addTo(B1970);</t>
  </si>
  <si>
    <t>const B1970CarbondaleIllinoisCarbondale= L.marker([37.7273,-89.2168], {icon: dp_lx}).bindPopup('Carbondale, Illinois&lt;br&gt;Black 1975-1099&lt;br&gt;Carbondale&lt;br&gt;(Jones, 2020)').addTo(B1970);</t>
  </si>
  <si>
    <t>const B1970Chicago1IllinoisChicago= L.marker([41.8781,-87.6298], {icon: dp_lx}).bindPopup('Chicago1, Illinois&lt;br&gt;Black 1975-1099&lt;br&gt;Chicago&lt;br&gt;(Jones, 2020)').addTo(B1970);</t>
  </si>
  <si>
    <t>const B1970Rockford1IllinoisRockford= L.marker([42.2711,-89.0937], {icon: dp_lx}).bindPopup('Rockford1, Illinois&lt;br&gt;Black 1975-1099&lt;br&gt;Rockford&lt;br&gt;(Jones, 2020)').addTo(B1970);</t>
  </si>
  <si>
    <t>const B1970Indianapolis1IndianaIndianapolis= L.marker([39.7684,-86.1581], {icon: dp_lx}).bindPopup('Indianapolis1, Indiana&lt;br&gt;Black 1975-1099&lt;br&gt;Indianapolis&lt;br&gt;(Jones, 2020)').addTo(B1970);</t>
  </si>
  <si>
    <t>const B1970PlaquemineLouisianaPlaquemine= L.marker([30.2899,-91.234], {icon: dp_lx}).bindPopup('Plaquemine, Louisiana&lt;br&gt;Black 1975-1099&lt;br&gt;Plaquemine&lt;br&gt;(Jones, 2020)').addTo(B1970);</t>
  </si>
  <si>
    <t>const B1970LeicesterMassachusettsLeicester= L.marker([42.2437,-71.9081], {icon: dp_lx}).bindPopup('Leicester, Massachusetts&lt;br&gt;Black 1975-1099&lt;br&gt;Leicester&lt;br&gt;(Jones, 2020)').addTo(B1970);</t>
  </si>
  <si>
    <t>const B1970SpencerMassachusettsSpencer= L.marker([42.2445,-71.992], {icon: dp_lx}).bindPopup('Spencer, Massachusetts&lt;br&gt;Black 1975-1099&lt;br&gt;Spencer&lt;br&gt;(Jones, 2020)').addTo(B1970);</t>
  </si>
  <si>
    <t>const B1970Baltimore1MarylandBaltimore= L.marker([39.2904,-76.6122], {icon: dp_lx}).bindPopup('Baltimore1, Maryland&lt;br&gt;Black 1975-1099&lt;br&gt;Baltimore&lt;br&gt;(Jones, 2020)').addTo(B1970);</t>
  </si>
  <si>
    <t>const B1970Detroit1MichiganDetroit= L.marker([42.3314,-83.0458], {icon: dp_lx}).bindPopup('Detroit1, Michigan&lt;br&gt;Black 1975-1099&lt;br&gt;Detroit&lt;br&gt;(Jones, 2020)').addTo(B1970);</t>
  </si>
  <si>
    <t>const B1970Flint1MichiganFlint= L.marker([43.0125,-83.6875], {icon: dp_lx}).bindPopup('Flint1, Michigan&lt;br&gt;Black 1975-1099&lt;br&gt;Flint&lt;br&gt;(Jones, 2020)').addTo(B1970);</t>
  </si>
  <si>
    <t>const B1970KalamazooMichiganKalamazoo= L.marker([42.2917,-85.5872], {icon: dp_lx}).bindPopup('Kalamazoo, Michigan&lt;br&gt;Black 1975-1099&lt;br&gt;Kalamazoo&lt;br&gt;(Jones, 2020)').addTo(B1970);</t>
  </si>
  <si>
    <t>const B1970Minneapolis1MinnesotaMinneapolis= L.marker([44.9778,-93.265], {icon: dp_lx}).bindPopup('Minneapolis1, Minnesota&lt;br&gt;Black 1975-1099&lt;br&gt;Minneapolis&lt;br&gt;(Jones, 2020)').addTo(B1970);</t>
  </si>
  <si>
    <t>const B1970Jackson1MississippiJackson= L.marker([32.2988,-90.1848], {icon: dp_lx}).bindPopup('Jackson1, Mississippi&lt;br&gt;Black 1975-1099&lt;br&gt;Jackson&lt;br&gt;(Jones, 2020)').addTo(B1970);</t>
  </si>
  <si>
    <t>const B1970Charlotte1NorthCarolinaCharlotte= L.marker([35.2271,-80.8431], {icon: dp_lx}).bindPopup('Charlotte1, North Carolina&lt;br&gt;Black 1975-1099&lt;br&gt;Charlotte&lt;br&gt;(Jones, 2020)').addTo(B1970);</t>
  </si>
  <si>
    <t>const B1970GreensboroNorthCarolinaGreensboro= L.marker([35.7796,-78.6382], {icon: dp_lx}).bindPopup('Greensboro, North Carolina&lt;br&gt;Black 1975-1099&lt;br&gt;Greensboro&lt;br&gt;(Jones, 2020)').addTo(B1970);</t>
  </si>
  <si>
    <t>const B1970LaurinburgNorthCarolinaLaurinburg= L.marker([36.0726,-79.792], {icon: dp_lx}).bindPopup('Laurinburg, North Carolina&lt;br&gt;Black 1975-1099&lt;br&gt;Laurinburg&lt;br&gt;(Jones, 2020)').addTo(B1970);</t>
  </si>
  <si>
    <t>const B1970MoorsevilleNorthCarolinaMoorseville= L.marker([34.7743,-79.4628], {icon: dp_lx}).bindPopup('Moorseville, North Carolina&lt;br&gt;Black 1975-1099&lt;br&gt;Moorseville&lt;br&gt;(Jones, 2020)').addTo(B1970);</t>
  </si>
  <si>
    <t>const B1970PinehurstNorthCarolinaPinehurst= L.marker([35.5849,-80.8101], {icon: dp_lx}).bindPopup('Pinehurst, North Carolina&lt;br&gt;Black 1975-1099&lt;br&gt;Pinehurst&lt;br&gt;(Jones, 2020)').addTo(B1970);</t>
  </si>
  <si>
    <t>const B1970SmithfieldNorthCarolinaSmithfield= L.marker([35.1954,-79.4692], {icon: dp_lx}).bindPopup('Smithfield, North Carolina&lt;br&gt;Black 1975-1099&lt;br&gt;Smithfield&lt;br&gt;(Jones, 2020)').addTo(B1970);</t>
  </si>
  <si>
    <t>const B1970WilsonNorthCarolinaWilson= L.marker([35.5085,-78.3397], {icon: dp_lx}).bindPopup('Wilson, North Carolina&lt;br&gt;Black 1975-1099&lt;br&gt;Wilson&lt;br&gt;(Jones, 2020)').addTo(B1970);</t>
  </si>
  <si>
    <t>const B1970PleasantvilleNewJerseyPleasantville= L.marker([35.7213,-77.9155], {icon: dp_lx}).bindPopup('Pleasantville, New Jersey&lt;br&gt;Black 1975-1099&lt;br&gt;Pleasantville&lt;br&gt;(Jones, 2020)').addTo(B1970);</t>
  </si>
  <si>
    <t>const B1970TeaneckNewJerseyTeaneck= L.marker([40.6082,-74.2776], {icon: dp_lx}).bindPopup('Teaneck, New Jersey&lt;br&gt;Black 1975-1099&lt;br&gt;Teaneck&lt;br&gt;(Jones, 2020)').addTo(B1970);</t>
  </si>
  <si>
    <t>const B1970NYC2NewYorkNYC= L.marker([40.2171,-74.7429], {icon: dp_lx}).bindPopup('NYC2, New York&lt;br&gt;Black 1975-1099&lt;br&gt;NYC&lt;br&gt;(Jones, 2020)').addTo(B1970);</t>
  </si>
  <si>
    <t>const B1970TonawandaNewYorkTonawanda= L.marker([40.7128,-74.006], {icon: dp_lx}).bindPopup('Tonawanda, New York&lt;br&gt;Black 1975-1099&lt;br&gt;Tonawanda&lt;br&gt;(Jones, 2020)').addTo(B1970);</t>
  </si>
  <si>
    <t>const B1970Canton1OhioCanton= L.marker([41.033,-73.7629], {icon: dp_lx}).bindPopup('Canton1, Ohio&lt;br&gt;Black 1975-1099&lt;br&gt;Canton&lt;br&gt;(Jones, 2020)').addTo(B1970);</t>
  </si>
  <si>
    <t>const B1970CincinattiOhioCincinatti= L.marker([40.7989,-81.3784], {icon: dp_lx}).bindPopup('Cincinatti, Ohio&lt;br&gt;Black 1975-1099&lt;br&gt;Cincinatti&lt;br&gt;(Jones, 2020)').addTo(B1970);</t>
  </si>
  <si>
    <t>const B1970Cleveland1OhioCleveland= L.marker([39.1031,-84.512], {icon: dp_lx}).bindPopup('Cleveland1, Ohio&lt;br&gt;Black 1975-1099&lt;br&gt;Cleveland&lt;br&gt;(Jones, 2020)').addTo(B1970);</t>
  </si>
  <si>
    <t>const B1970Columbus2OhioColumbus= L.marker([41.4993,-81.6944], {icon: dp_lx}).bindPopup('Columbus2, Ohio&lt;br&gt;Black 1975-1099&lt;br&gt;Columbus&lt;br&gt;(Jones, 2020)').addTo(B1970);</t>
  </si>
  <si>
    <t>const B1970GahanaOhioGahana= L.marker([39.9612,-82.9988], {icon: dp_lx}).bindPopup('Gahana, Ohio&lt;br&gt;Black 1975-1099&lt;br&gt;Gahana&lt;br&gt;(Jones, 2020)').addTo(B1970);</t>
  </si>
  <si>
    <t>const B1970Tulsa1OklahomaTulsa= L.marker([40.0192,-82.8796], {icon: dp_lx}).bindPopup('Tulsa1, Oklahoma&lt;br&gt;Black 1975-1099&lt;br&gt;Tulsa&lt;br&gt;(Jones, 2020)').addTo(B1970);</t>
  </si>
  <si>
    <t>const B1970CorvalisOregonCorvalis= L.marker([36.1536,-95.9928], {icon: dp_lx}).bindPopup('Corvalis, Oregon&lt;br&gt;Black 1975-1099&lt;br&gt;Corvalis&lt;br&gt;(Jones, 2020)').addTo(B1970);</t>
  </si>
  <si>
    <t>const B1970ParkesburgPennsylvaniaParkesburg= L.marker([44.5646,-123.262], {icon: dp_lx}).bindPopup('Parkesburg, Pennsylvania&lt;br&gt;Black 1975-1099&lt;br&gt;Parkesburg&lt;br&gt;(Jones, 2020)').addTo(B1970);</t>
  </si>
  <si>
    <t>const B1970PhiladelphiaPennsylvaniaPhiladelphia= L.marker([39.9587,-75.9186], {icon: dp_lx}).bindPopup('Philadelphia, Pennsylvania&lt;br&gt;Black 1975-1099&lt;br&gt;Philadelphia&lt;br&gt;(Jones, 2020)').addTo(B1970);</t>
  </si>
  <si>
    <t>const B1970BambergSouthCarolinaBamberg= L.marker([39.9526,-75.1652], {icon: dp_lx}).bindPopup('Bamberg, South Carolina&lt;br&gt;Black 1975-1099&lt;br&gt;Bamberg&lt;br&gt;(Jones, 2020)').addTo(B1970);</t>
  </si>
  <si>
    <t>const B1970GreenvilleSouthCarolinaGreenville= L.marker([33.2974,-81.0345], {icon: dp_lx}).bindPopup('Greenville, South Carolina&lt;br&gt;Black 1975-1099&lt;br&gt;Greenville&lt;br&gt;(Jones, 2020)').addTo(B1970);</t>
  </si>
  <si>
    <t>const B1970ArlingtonTexasArlington= L.marker([34.8526,-82.394], {icon: dp_lx}).bindPopup('Arlington, Texas&lt;br&gt;Black 1975-1099&lt;br&gt;Arlington&lt;br&gt;(Jones, 2020)').addTo(B1970);</t>
  </si>
  <si>
    <t>const B1970MemphisTennesseeMemphis= L.marker([32.7357,-97.1081], {icon: dp_lx}).bindPopup('Memphis, Tennessee&lt;br&gt;Black 1975-1099&lt;br&gt;Memphis&lt;br&gt;(Jones, 2020)').addTo(B1970);</t>
  </si>
  <si>
    <t>const B1970DFWTexasDFW= L.marker([35.1495,-90.049], {icon: dp_lx}).bindPopup('DFW, Texas&lt;br&gt;Black 1975-1099&lt;br&gt;DFW&lt;br&gt;(Jones, 2020)').addTo(B1970);</t>
  </si>
  <si>
    <t>const B1970HoustonTexasHouston= L.marker([32.8998,-97.0403], {icon: dp_lx}).bindPopup('Houston, Texas&lt;br&gt;Black 1975-1099&lt;br&gt;Houston&lt;br&gt;(Jones, 2020)').addTo(B1970);</t>
  </si>
  <si>
    <t>const B1970AshburnVirginiaAshburn= L.marker([29.7604,-95.3698], {icon: dp_lx}).bindPopup('Ashburn, Virginia&lt;br&gt;Black 1975-1099&lt;br&gt;Ashburn&lt;br&gt;(Jones, 2020)').addTo(B1970);</t>
  </si>
  <si>
    <t>const B1970NorfolkVirginiaNorfolk= L.marker([36.6982,-78.9288], {icon: dp_lx}).bindPopup('Norfolk, Virginia&lt;br&gt;Black 1975-1099&lt;br&gt;Norfolk&lt;br&gt;(Jones, 2020)').addTo(B1970);</t>
  </si>
  <si>
    <t>const B1970SuffolkVirginiaSuffolk= L.marker([38.4335,-77.4083], {icon: dp_lx}).bindPopup('Suffolk, Virginia&lt;br&gt;Black 1975-1099&lt;br&gt;Suffolk&lt;br&gt;(Jones, 2020)').addTo(B1970);</t>
  </si>
  <si>
    <t>const N1900Lumbee1NorthCarolinaLumbee= L.marker([34.5723,-79.0177], {icon: dp_lx}).bindPopup('Lumbee1, North Carolina&lt;br&gt;Indigenous 1900-1944&lt;br&gt;Lumbee&lt;br&gt;(Thomas, 2003)').addTo(N1900);</t>
  </si>
  <si>
    <t>const N1950Lumbee2NorthCarolinaLumbee= L.marker([34.5723,-79.0177], {icon: dp_lx}).bindPopup('Lumbee2, North Carolina&lt;br&gt;Indigenous 1945-1974&lt;br&gt;Lumbee&lt;br&gt;(Thomas, 2003)').addTo(N1950);</t>
  </si>
  <si>
    <t>const N1950CherokeeNorthCarolinaCherokee= L.marker([35.4745,-83.3143], {icon: dp_lx}).bindPopup('Cherokee, North Carolina&lt;br&gt;Indigenous 1945-1974&lt;br&gt;Cherokee&lt;br&gt;(Thomas, 2003)').addTo(N1950);</t>
  </si>
  <si>
    <t>const N1950NavajoAZNavajo= L.marker([36.0678,-109.0452], {icon: dp_lx}).bindPopup('Navajo, AZ&lt;br&gt;Indigenous 1945-1974&lt;br&gt;Navajo&lt;br&gt;(Thomas, 2003)').addTo(N1950);</t>
  </si>
  <si>
    <t>const N1950HopiAZHopi= L.marker([35.8697,-110.6417], {icon: dp_lx}).bindPopup('Hopi, AZ&lt;br&gt;Indigenous 1945-1974&lt;br&gt;Hopi&lt;br&gt;(Penfield-Japser, 1977) &amp; (Leap, 1993)').addTo(N1950);</t>
  </si>
  <si>
    <t>const N1950MohaveCaliforniaMohave= L.marker([34.8964,-114.6323], {icon: dp_lx}).bindPopup('Mohave, California&lt;br&gt;Indigenous 1945-1974&lt;br&gt;Mohave&lt;br&gt;(Penfield-Japser, 1977) &amp; (Leap, 1993)').addTo(N1950);</t>
  </si>
  <si>
    <t>const N1950IsletaNMIsleta= L.marker([34.9061,-106.6894], {icon: dp_lx}).bindPopup('Isleta, NM&lt;br&gt;Indigenous 1945-1974&lt;br&gt;Isleta&lt;br&gt;(Leap, 1973) in (Leap, 1993)').addTo(N1950);</t>
  </si>
  <si>
    <t>const N1950TsimshianBCTsimshian= L.marker([55.1292,-131.5767], {icon: dp_lx}).bindPopup('Tsimshian, BC&lt;br&gt;Indigenous 1945-1974&lt;br&gt;Tsimshian&lt;br&gt;Leap').addTo(N1950);</t>
  </si>
  <si>
    <t>const N1950HoumaLouisianaHouma= L.marker([56.1292,-131.5767], {icon: mn_lx}).bindPopup('Houma, Louisiana&lt;br&gt;Indigenous 1945-1974&lt;br&gt;Houma&lt;br&gt;(Strand &amp; Wroblewski, 2010)').addTo(N1950);</t>
  </si>
  <si>
    <t>const W1870SpencerTennesseeINF319= L.marker([35.74698,-85.46483], {icon: dp_lx}).bindPopup('Spencer, Tennessee&lt;br&gt;White 1875-1899&lt;br&gt;INF319&lt;br&gt;non-DASS').addTo(W1870);</t>
  </si>
  <si>
    <t>const W1850RicoGeorgiaINF098B= L.marker([33.57537,-84.76841], {icon: dp_lx}).bindPopup('Rico, Georgia&lt;br&gt;White 1845-1874&lt;br&gt;INF098B&lt;br&gt;non-DASS').addTo(W1850);</t>
  </si>
  <si>
    <t>const W1870ButlerGeorgiaINF147= L.marker([32.55616,-84.23295], {icon: dp_lx}).bindPopup('Butler, Georgia&lt;br&gt;White 1875-1899&lt;br&gt;INF147&lt;br&gt;non-DASS').addTo(W1870);</t>
  </si>
  <si>
    <t>const W1870SpringfieldGeorgiaINF156= L.marker([32.37064,-81.31316], {icon: dp_lx}).bindPopup('Springfield, Georgia&lt;br&gt;White 1875-1899&lt;br&gt;INF156&lt;br&gt;non-DASS').addTo(W1870);</t>
  </si>
  <si>
    <t>const W1870GreenPondAlabamaINF400A= L.marker([33.22419,-87.12533], {icon: dp_lx}).bindPopup('Green Pond, Alabama&lt;br&gt;White 1875-1899&lt;br&gt;INF400A&lt;br&gt;non-DASS').addTo(W1870);</t>
  </si>
  <si>
    <t>const W1870SearcyArkansasINF692= L.marker([35.25087,-91.74516], {icon: dp_lx}).bindPopup('Searcy, Arkansas&lt;br&gt;White 1875-1899&lt;br&gt;INF692&lt;br&gt;non-DASS').addTo(W1870);</t>
  </si>
  <si>
    <t>const W1870HopewellLouisianaINF792= L.marker([30.76056,-93.12947], {icon: dp_lx}).bindPopup('Hopewell, Louisiana&lt;br&gt;White 1875-1899&lt;br&gt;INF792&lt;br&gt;non-DASS').addTo(W1870);</t>
  </si>
  <si>
    <t>const W1870TempleTexasINF854A= L.marker([31.09774,-97.34509], {icon: dp_lx}).bindPopup('Temple, Texas&lt;br&gt;White 1875-1899&lt;br&gt;INF854A&lt;br&gt;non-DASS').addTo(W1870);</t>
  </si>
  <si>
    <t>const W1870ChatsworthGeorgiaINF063= L.marker([34.78258,-84.79625], {icon: dp_lx}).bindPopup('Chatsworth, Georgia&lt;br&gt;White 1875-1899&lt;br&gt;INF063&lt;br&gt;non-DASS').addTo(W1870);</t>
  </si>
  <si>
    <t>const W1870DaltonGeorgiaINF066A= L.marker([34.76104,-85.0021], {icon: dp_lx}).bindPopup('Dalton, Georgia&lt;br&gt;White 1875-1899&lt;br&gt;INF066A&lt;br&gt;non-DASS').addTo(W1870);</t>
  </si>
  <si>
    <t>const W1870ShelbyvilleTennesseeINF326= L.marker([35.48535,-86.46291], {icon: dp_lx}).bindPopup('Shelbyville, Tennessee&lt;br&gt;White 1875-1899&lt;br&gt;INF326&lt;br&gt;non-DASS').addTo(W1870);</t>
  </si>
  <si>
    <t>const W1870DecaturAlabamaINF345A= L.marker([34.60897,-86.97802], {icon: dp_lx}).bindPopup('Decatur, Alabama&lt;br&gt;White 1875-1899&lt;br&gt;INF345A&lt;br&gt;non-DASS').addTo(W1870);</t>
  </si>
  <si>
    <t>const W1870HolmesvilleMississippiINF606= L.marker([31.20479,-90.30844], {icon: dp_lx}).bindPopup('Holmesville, Mississippi&lt;br&gt;White 1875-1899&lt;br&gt;INF606&lt;br&gt;non-DASS').addTo(W1870);</t>
  </si>
  <si>
    <t>const W1870SpearsvilleLouisianaINF763= L.marker([32.93451,-92.6082], {icon: dp_lx}).bindPopup('Spearsville, Louisiana&lt;br&gt;White 1875-1899&lt;br&gt;INF763&lt;br&gt;non-DASS').addTo(W1870);</t>
  </si>
  <si>
    <t>const W1870KingstonTennesseeINF042= L.marker([35.87198,-84.51632], {icon: dp_lx}).bindPopup('Kingston, Tennessee&lt;br&gt;White 1875-1899&lt;br&gt;INF042&lt;br&gt;non-DASS').addTo(W1870);</t>
  </si>
  <si>
    <t>const W1870FayettevilleGeorgiaINF113B= L.marker([33.44773,-84.46295], {icon: dp_lx}).bindPopup('Fayetteville, Georgia&lt;br&gt;White 1875-1899&lt;br&gt;INF113B&lt;br&gt;non-DASS').addTo(W1870);</t>
  </si>
  <si>
    <t>const W1870AugustaGeorgiaINF131= L.marker([33.47916,-81.97529], {icon: dp_lx}).bindPopup('Augusta, Georgia&lt;br&gt;White 1875-1899&lt;br&gt;INF131&lt;br&gt;non-DASS').addTo(W1870);</t>
  </si>
  <si>
    <t>const W1870SurrencyGeorgiaINF173= L.marker([31.71889,-82.20035], {icon: dp_lx}).bindPopup('Surrency, Georgia&lt;br&gt;White 1875-1899&lt;br&gt;INF173&lt;br&gt;non-DASS').addTo(W1870);</t>
  </si>
  <si>
    <t>const W1870KeyWestFLINF288A= L.marker([24.55842,-81.80108], {icon: dp_lx}).bindPopup('Key West, FL&lt;br&gt;White 1875-1899&lt;br&gt;INF288A&lt;br&gt;non-DASS').addTo(W1870);</t>
  </si>
  <si>
    <t>const W1870AltoonaAlabamaINF367= L.marker([34.02904,-86.31977], {icon: dp_lx}).bindPopup('Altoona, Alabama&lt;br&gt;White 1875-1899&lt;br&gt;INF367&lt;br&gt;non-DASS').addTo(W1870);</t>
  </si>
  <si>
    <t>const W1870DenisonTexasINF838= L.marker([33.75961,-96.53662], {icon: dp_lx}).bindPopup('Denison, Texas&lt;br&gt;White 1875-1899&lt;br&gt;INF838&lt;br&gt;non-DASS').addTo(W1870);</t>
  </si>
  <si>
    <t>const W1870FloweryBranchGeorgiaINF086= L.marker([34.18462,-83.92465], {icon: dp_lx}).bindPopup('Flowery Branch, Georgia&lt;br&gt;White 1875-1899&lt;br&gt;INF086&lt;br&gt;non-DASS').addTo(W1870);</t>
  </si>
  <si>
    <t>const W1870SpringfieldTennesseeINF296= L.marker([36.50933,-86.45552], {icon: dp_lx}).bindPopup('Springfield, Tennessee&lt;br&gt;White 1875-1899&lt;br&gt;INF296&lt;br&gt;non-DASS').addTo(W1870);</t>
  </si>
  <si>
    <t>const W1870LaurelHillFLINF466= L.marker([30.96572,-84.94332], {icon: dp_lx}).bindPopup('Laurel Hill, FL&lt;br&gt;White 1875-1899&lt;br&gt;INF466&lt;br&gt;non-DASS').addTo(W1870);</t>
  </si>
  <si>
    <t>const W1870ResacaGeorgiaINF075A= L.marker([34.5802,-84.51823], {icon: dp_lx}).bindPopup('Resaca, Georgia&lt;br&gt;White 1875-1899&lt;br&gt;INF075A&lt;br&gt;non-DASS').addTo(W1870);</t>
  </si>
  <si>
    <t>const W1870BueNVistaGeorgiaINF168= L.marker([32.31788,-85.64244], {icon: dp_lx}).bindPopup('BueNVista, Georgia&lt;br&gt;White 1875-1899&lt;br&gt;INF168&lt;br&gt;non-DASS').addTo(W1870);</t>
  </si>
  <si>
    <t>const W1870RockHillFLINF460= L.marker([30.77974,-90.88208], {icon: dp_lx}).bindPopup('Rock Hill, FL&lt;br&gt;White 1875-1899&lt;br&gt;INF460&lt;br&gt;non-DASS').addTo(W1870);</t>
  </si>
  <si>
    <t>const W1870VicksburgMississippiINF579= L.marker([32.35009,-89.2745], {icon: dp_lx}).bindPopup('Vicksburg, Mississippi&lt;br&gt;White 1875-1899&lt;br&gt;INF579&lt;br&gt;non-DASS').addTo(W1870);</t>
  </si>
  <si>
    <t>const W1870SosoMississippiINF600A= L.marker([31.7568,-98.12026], {icon: dp_lx}).bindPopup('Soso, Mississippi&lt;br&gt;White 1875-1899&lt;br&gt;INF600A&lt;br&gt;non-DASS').addTo(W1870);</t>
  </si>
  <si>
    <t>const W1870NewBraunfelsTexasINF884= L.marker([29.69843,-84.97847], {icon: dp_lx}).bindPopup('New Braunfels, Texas&lt;br&gt;White 1875-1899&lt;br&gt;INF884&lt;br&gt;non-DASS').addTo(W1870);</t>
  </si>
  <si>
    <t>const W1870SequatchieValleyTennesseeINF044= L.marker([35.78035,-84.76957], {icon: dp_lx}).bindPopup('Sequatchie Valley, Tennessee&lt;br&gt;White 1875-1899&lt;br&gt;INF044&lt;br&gt;non-DASS').addTo(W1870);</t>
  </si>
  <si>
    <t>const W1870BlairsvilleGeorgiaINF063A= L.marker([34.7662,-83.95826], {icon: dp_lx}).bindPopup('Blairsville, Georgia&lt;br&gt;White 1875-1899&lt;br&gt;INF063A&lt;br&gt;non-DASS').addTo(W1870);</t>
  </si>
  <si>
    <t>const W1870NewnanGeorgiaINF117= L.marker([33.38044,-85.02894], {icon: dp_lx}).bindPopup('Newnan, Georgia&lt;br&gt;White 1875-1899&lt;br&gt;INF117&lt;br&gt;non-DASS').addTo(W1870);</t>
  </si>
  <si>
    <t>const W1870LGrangeGeorgiaINF143A= L.marker([33.03292,-85.58044], {icon: dp_lx}).bindPopup('LGrange, Georgia&lt;br&gt;White 1875-1899&lt;br&gt;INF143A&lt;br&gt;non-DASS').addTo(W1870);</t>
  </si>
  <si>
    <t>const W1870HeflinAlabamaINF382A= L.marker([33.65439,-90.38289], {icon: dp_lx}).bindPopup('Heflin, Alabama&lt;br&gt;White 1875-1899&lt;br&gt;INF382A&lt;br&gt;non-DASS').addTo(W1870);</t>
  </si>
  <si>
    <t>const W1870TunicaMississippiINF528= L.marker([34.69026,-93.30442], {icon: dp_lx}).bindPopup('Tunica, Mississippi&lt;br&gt;White 1875-1899&lt;br&gt;INF528&lt;br&gt;non-DASS').addTo(W1870);</t>
  </si>
  <si>
    <t>const W1870RobelineLouisianaINF785= L.marker([31.69032,-83.21341], {icon: dp_lx}).bindPopup('Robeline, Louisiana&lt;br&gt;White 1875-1899&lt;br&gt;INF785&lt;br&gt;non-DASS').addTo(W1870);</t>
  </si>
  <si>
    <t>const W1870MemphisTennesseeINF515A= L.marker([35.13899,-88.96817], {icon: dp_lx}).bindPopup('Memphis, Tennessee&lt;br&gt;White 1875-1899&lt;br&gt;INF515A&lt;br&gt;non-DASS').addTo(W1870);</t>
  </si>
  <si>
    <t>const W1870ToxishMississippiINF536= L.marker([34.1212,-90.17576], {icon: dp_lx}).bindPopup('Toxish, Mississippi&lt;br&gt;White 1875-1899&lt;br&gt;INF536&lt;br&gt;non-DASS').addTo(W1870);</t>
  </si>
  <si>
    <t>const W1870GreenwoodMississippiINF567= L.marker([33.51744,-90.44933], {icon: dp_lx}).bindPopup('Greenwood, Mississippi&lt;br&gt;White 1875-1899&lt;br&gt;INF567&lt;br&gt;non-DASS').addTo(W1870);</t>
  </si>
  <si>
    <t>const W1870BogueChittoMississippiINF607= L.marker([31.43739,-92.38793], {icon: dp_lx}).bindPopup('Bogue Chitto, Mississippi&lt;br&gt;White 1875-1899&lt;br&gt;INF607&lt;br&gt;non-DASS').addTo(W1870);</t>
  </si>
  <si>
    <t>const W1870GreenbrierArkansasINF713= L.marker([35.23417,-94.05203], {icon: dp_lx}).bindPopup('Greenbrier, Arkansas&lt;br&gt;White 1875-1899&lt;br&gt;INF713&lt;br&gt;non-DASS').addTo(W1870);</t>
  </si>
  <si>
    <t>const W1870MulberryArkansasINF726= L.marker([35.49794,-93.94415], {icon: dp_lx}).bindPopup('Mulberry, Arkansas&lt;br&gt;White 1875-1899&lt;br&gt;INF726&lt;br&gt;non-DASS').addTo(W1870);</t>
  </si>
  <si>
    <t>const W1870SpringRidgeLouisianaINF775= L.marker([32.3119,-93.80966], {icon: dp_lx}).bindPopup('Spring Ridge, Louisiana&lt;br&gt;White 1875-1899&lt;br&gt;INF775&lt;br&gt;non-DASS').addTo(W1870);</t>
  </si>
  <si>
    <t>const W1870GrandCaneLouisianaINF781= L.marker([32.08456,-95.56901], {icon: dp_lx}).bindPopup('Grand Cane, Louisiana&lt;br&gt;White 1875-1899&lt;br&gt;INF781&lt;br&gt;non-DASS').addTo(W1870);</t>
  </si>
  <si>
    <t>const W1870HuntsvilleTexasINF856= L.marker([30.71824,-81.75965], {icon: dp_lx}).bindPopup('Huntsville, Texas&lt;br&gt;White 1875-1899&lt;br&gt;INF856&lt;br&gt;non-DASS').addTo(W1870);</t>
  </si>
  <si>
    <t>const W1870LaurelBloomeryTennesseeINF002= L.marker([36.56655,-84.2649], {icon: dp_lx}).bindPopup('Laurel Bloomery, Tennessee&lt;br&gt;White 1875-1899&lt;br&gt;INF002&lt;br&gt;non-DASS').addTo(W1870);</t>
  </si>
  <si>
    <t>const W1870LenoirCityTennesseeINF041= L.marker([35.7917,-84.97376], {icon: dp_lx}).bindPopup('Lenoir City, Tennessee&lt;br&gt;White 1875-1899&lt;br&gt;INF041&lt;br&gt;non-DASS').addTo(W1870);</t>
  </si>
  <si>
    <t>const W1870VarnellGeorgiaINF066B= L.marker([34.90087,-85.2893], {icon: dp_lx}).bindPopup('Varnell, Georgia&lt;br&gt;White 1875-1899&lt;br&gt;INF066B&lt;br&gt;non-DASS').addTo(W1870);</t>
  </si>
  <si>
    <t>const W1870TallapoosaGeorgiaINF108= L.marker([33.74435,-84.31705], {icon: dp_lx}).bindPopup('Tallapoosa, Georgia&lt;br&gt;White 1875-1899&lt;br&gt;INF108&lt;br&gt;non-DASS').addTo(W1870);</t>
  </si>
  <si>
    <t>const W1870NewHopeGeorgiaINF138= L.marker([33.11536,-87.21615], {icon: dp_lx}).bindPopup('New Hope, Georgia&lt;br&gt;White 1875-1899&lt;br&gt;INF138&lt;br&gt;non-DASS').addTo(W1870);</t>
  </si>
  <si>
    <t>const W1870FredoniaTennesseeINF298= L.marker([36.43487,-89.11471], {icon: dp_lx}).bindPopup('Fredonia, Tennessee&lt;br&gt;White 1875-1899&lt;br&gt;INF298&lt;br&gt;non-DASS').addTo(W1870);</t>
  </si>
  <si>
    <t>const W1870WoodlandMillsTennesseeINF493= L.marker([36.48739,-89.28706], {icon: dp_lx}).bindPopup('Woodland Mills, Tennessee&lt;br&gt;White 1875-1899&lt;br&gt;INF493&lt;br&gt;non-DASS').addTo(W1870);</t>
  </si>
  <si>
    <t>const W1870UnionLineMississippiINF600C= L.marker([31.78426,-92.57862], {icon: dp_lx}).bindPopup('Union Line, Mississippi&lt;br&gt;White 1875-1899&lt;br&gt;INF600C&lt;br&gt;non-DASS').addTo(W1870);</t>
  </si>
  <si>
    <t>const W1870RedHillArkansasINF717A= L.marker([35.91969,-93.46414], {icon: dp_lx}).bindPopup('Red Hill, Arkansas&lt;br&gt;White 1875-1899&lt;br&gt;INF717A&lt;br&gt;non-DASS').addTo(W1870);</t>
  </si>
  <si>
    <t>const W1870WingArkansasINF728= L.marker([34.94473,-95.85511], {icon: dp_lx}).bindPopup('Wing, Arkansas&lt;br&gt;White 1875-1899&lt;br&gt;INF728&lt;br&gt;non-DASS').addTo(W1870);</t>
  </si>
  <si>
    <t>const W1870CaneyTexasINF873= L.marker([28.96352,-84.26378], {icon: dp_lx}).bindPopup('Caney, Texas&lt;br&gt;White 1875-1899&lt;br&gt;INF873&lt;br&gt;non-DASS').addTo(W1870);</t>
  </si>
  <si>
    <t>const W1870GriffinGeorgiaINF134B= L.marker([33.25138,-82.5902], {icon: dp_lx}).bindPopup('Griffin, Georgia&lt;br&gt;White 1875-1899&lt;br&gt;INF134B&lt;br&gt;non-DASS').addTo(W1870);</t>
  </si>
  <si>
    <t>const W1870AdrianGeorgiaINF151= L.marker([32.53104,-83.17791], {icon: dp_lx}).bindPopup('Adrian, Georgia&lt;br&gt;White 1875-1899&lt;br&gt;INF151&lt;br&gt;non-DASS').addTo(W1870);</t>
  </si>
  <si>
    <t>const W1870EastmanGeorgiaINF157A= L.marker([32.1985,-82.63157], {icon: dp_lx}).bindPopup('Eastman, Georgia&lt;br&gt;White 1875-1899&lt;br&gt;INF157A&lt;br&gt;non-DASS').addTo(W1870);</t>
  </si>
  <si>
    <t>const W1870NichollsGeorgiaINF182= L.marker([31.51821,-82.74665], {icon: dp_lx}).bindPopup('Nicholls, Georgia&lt;br&gt;White 1875-1899&lt;br&gt;INF182&lt;br&gt;non-DASS').addTo(W1870);</t>
  </si>
  <si>
    <t>const W1870HomervilleGeorgiaINF203C= L.marker([31.03569,-84.87926], {icon: dp_lx}).bindPopup('Homerville, Georgia&lt;br&gt;White 1875-1899&lt;br&gt;INF203C&lt;br&gt;non-DASS').addTo(W1870);</t>
  </si>
  <si>
    <t>const W1870DonalsonvilleGeorgiaINF225= L.marker([31.04041,-81.80169], {icon: dp_lx}).bindPopup('Donalsonville, Georgia&lt;br&gt;White 1875-1899&lt;br&gt;INF225&lt;br&gt;non-DASS').addTo(W1870);</t>
  </si>
  <si>
    <t>const W1870FortMeadeFloridaINF262= L.marker([27.7519,-86.53328], {icon: dp_lx}).bindPopup('Fort Meade, Florida&lt;br&gt;White 1875-1899&lt;br&gt;INF262&lt;br&gt;non-DASS').addTo(W1870);</t>
  </si>
  <si>
    <t>const W1870BurkvilleAlabamaINF422= L.marker([32.32338,-88.9879], {icon: dp_lx}).bindPopup('Burkville, Alabama&lt;br&gt;White 1875-1899&lt;br&gt;INF422&lt;br&gt;non-DASS').addTo(W1870);</t>
  </si>
  <si>
    <t>const W1870BolivarTennesseeINF509A= L.marker([35.2561,-90.98492], {icon: dp_lx}).bindPopup('Bolivar, Tennessee&lt;br&gt;White 1875-1899&lt;br&gt;INF509A&lt;br&gt;non-DASS').addTo(W1870);</t>
  </si>
  <si>
    <t>const W1870DonaldsonvilleLouisianaINF666= L.marker([3010531,-91.43229], {icon: dp_lx}).bindPopup('Donaldsonville, Louisiana&lt;br&gt;White 1875-1899&lt;br&gt;INF666&lt;br&gt;non-DASS').addTo(W1870);</t>
  </si>
  <si>
    <t>const W1870GrosseTeteLouisianaINF670= L.marker([30.41159,-92.38528], {icon: dp_lx}).bindPopup('Grosse Tete, Louisiana&lt;br&gt;White 1875-1899&lt;br&gt;INF670&lt;br&gt;non-DASS').addTo(W1870);</t>
  </si>
  <si>
    <t>const W1870MountainHomeArkansasINF716= L.marker([36.33542,-92.45035], {icon: dp_lx}).bindPopup('Mountain Home, Arkansas&lt;br&gt;White 1875-1899&lt;br&gt;INF716&lt;br&gt;non-DASS').addTo(W1870);</t>
  </si>
  <si>
    <t>const W1870PecanIslandLouisianaINF812= L.marker([29.64657,-96.79619], {icon: dp_lx}).bindPopup('Pecan Island, Louisiana&lt;br&gt;White 1875-1899&lt;br&gt;INF812&lt;br&gt;non-DASS').addTo(W1870);</t>
  </si>
  <si>
    <t>const W1870DallasTexasINF844= L.marker([32.77802,-97.3915], {icon: dp_lx}).bindPopup('Dallas, Texas&lt;br&gt;White 1875-1899&lt;br&gt;INF844&lt;br&gt;non-DASS').addTo(W1870);</t>
  </si>
  <si>
    <t>const W1870CorpusChristiTexasINF904= L.marker([27.79415,-98.23005], {icon: dp_lx}).bindPopup('Corpus Christi, Texas&lt;br&gt;White 1875-1899&lt;br&gt;INF904&lt;br&gt;non-DASS').addTo(W1870);</t>
  </si>
  <si>
    <t>const W1870McAllenTexasINF907= L.marker([26.20346,-83.41536], {icon: dp_lx}).bindPopup('McAllen, Texas&lt;br&gt;White 1875-1899&lt;br&gt;INF907&lt;br&gt;non-DASS').addTo(W1870);</t>
  </si>
  <si>
    <t>const W1870TalbottTennesseeINF021= L.marker([36.15284,-84.51593], {icon: dp_lx}).bindPopup('Talbott, Tennessee&lt;br&gt;White 1875-1899&lt;br&gt;INF021&lt;br&gt;non-DASS').addTo(W1870);</t>
  </si>
  <si>
    <t>const W1870OneidaTennesseeINF038= L.marker([36.50087,-85.65555], {icon: dp_lx}).bindPopup('Oneida, Tennessee&lt;br&gt;White 1875-1899&lt;br&gt;INF038&lt;br&gt;non-DASS').addTo(W1870);</t>
  </si>
  <si>
    <t>const W1870GainesboroTennesseeINF301= L.marker([36.35458,-86.49614], {icon: dp_lx}).bindPopup('Gainesboro, Tennessee&lt;br&gt;White 1875-1899&lt;br&gt;INF301&lt;br&gt;non-DASS').addTo(W1870);</t>
  </si>
  <si>
    <t>const W1870ArabAlabamaINF353= L.marker([34.3224,-85.95649], {icon: dp_lx}).bindPopup('Arab, Alabama&lt;br&gt;White 1875-1899&lt;br&gt;INF353&lt;br&gt;non-DASS').addTo(W1870);</t>
  </si>
  <si>
    <t>const W1870AlexanderCityAlabamaINF392A= L.marker([32.94307,-89.59482], {icon: dp_lx}).bindPopup('Alexander City, Alabama&lt;br&gt;White 1875-1899&lt;br&gt;INF392A&lt;br&gt;non-DASS').addTo(W1870);</t>
  </si>
  <si>
    <t>const W1870ArpTennesseeINF507A= L.marker([35.76965,-89.32603], {icon: dp_lx}).bindPopup('Arp, Tennessee&lt;br&gt;White 1875-1899&lt;br&gt;INF507A&lt;br&gt;non-DASS').addTo(W1870);</t>
  </si>
  <si>
    <t>const W1870BethlehemMississippiINF525A= L.marker([34.5748,-88.4282], {icon: dp_lx}).bindPopup('Bethlehem, Mississippi&lt;br&gt;White 1875-1899&lt;br&gt;INF525A&lt;br&gt;non-DASS').addTo(W1870);</t>
  </si>
  <si>
    <t>const W1870ColumbusMississippiINF553A= L.marker([33.49517,-89.23822], {icon: dp_lx}).bindPopup('Columbus, Mississippi&lt;br&gt;White 1875-1899&lt;br&gt;INF553A&lt;br&gt;non-DASS').addTo(W1870);</t>
  </si>
  <si>
    <t>const W1870ChesterMississippiINF559= L.marker([33.35721,-88.80733], {icon: dp_lx}).bindPopup('Chester, Mississippi&lt;br&gt;White 1875-1899&lt;br&gt;INF559&lt;br&gt;non-DASS').addTo(W1870);</t>
  </si>
  <si>
    <t>const W1870OceanSpringsMississippiINF616A= L.marker([30.41636,-88.97278], {icon: dp_lx}).bindPopup('Ocean Springs, Mississippi&lt;br&gt;White 1875-1899&lt;br&gt;INF616A&lt;br&gt;non-DASS').addTo(W1870);</t>
  </si>
  <si>
    <t>const W1870BiloxiMississippiINF619= L.marker([30.39514,-91.2035], {icon: dp_lx}).bindPopup('Biloxi, Mississippi&lt;br&gt;White 1875-1899&lt;br&gt;INF619&lt;br&gt;non-DASS').addTo(W1870);</t>
  </si>
  <si>
    <t>const W1870MorganCityLouisianaINF663= L.marker([29.70103,-91.43386], {icon: dp_lx}).bindPopup('Morgan City, Louisiana&lt;br&gt;White 1875-1899&lt;br&gt;INF663&lt;br&gt;non-DASS').addTo(W1870);</t>
  </si>
  <si>
    <t>const W1870AnacocoLouisianaINF790= L.marker([31.25184,-96.10718], {icon: dp_lx}).bindPopup('Anacoco, Louisiana&lt;br&gt;White 1875-1899&lt;br&gt;INF790&lt;br&gt;non-DASS').addTo(W1870);</t>
  </si>
  <si>
    <t>const W1870GreenvilleTexasINF837= L.marker([33.13906,-81.92867], {icon: dp_lx}).bindPopup('Greenville, Texas&lt;br&gt;White 1875-1899&lt;br&gt;INF837&lt;br&gt;non-DASS').addTo(W1870);</t>
  </si>
  <si>
    <t>const W1870ShadyValleyTennesseeINF003= L.marker([36.51905,-82.07017], {icon: dp_lx}).bindPopup('Shady Valley, Tennessee&lt;br&gt;White 1875-1899&lt;br&gt;INF003&lt;br&gt;non-DASS').addTo(W1870);</t>
  </si>
  <si>
    <t>const W1870HolstonValleyTennesseeINF015= L.marker([36.56553,-83.41591], {icon: dp_lx}).bindPopup('Holston Valley, Tennessee&lt;br&gt;White 1875-1899&lt;br&gt;INF015&lt;br&gt;non-DASS').addTo(W1870);</t>
  </si>
  <si>
    <t>const W1870LittleSycamoreTennesseeINF023= L.marker([36.51155,-84.18734], {icon: dp_lx}).bindPopup('Little Sycamore, Tennessee&lt;br&gt;White 1875-1899&lt;br&gt;INF023&lt;br&gt;non-DASS').addTo(W1870);</t>
  </si>
  <si>
    <t>const W1870JacksboroTennesseeINF036= L.marker([36.33149,-85.47644], {icon: dp_lx}).bindPopup('Jacksboro, Tennessee&lt;br&gt;White 1875-1899&lt;br&gt;INF036&lt;br&gt;non-DASS').addTo(W1870);</t>
  </si>
  <si>
    <t>const W1870MenloGeorgiaINF080= L.marker([34.48306,-82.86437], {icon: dp_lx}).bindPopup('Menlo, Georgia&lt;br&gt;White 1875-1899&lt;br&gt;INF080&lt;br&gt;non-DASS').addTo(W1870);</t>
  </si>
  <si>
    <t>const W1870ElbertonGeorgiaINF094= L.marker([34.10998,-84.45506], {icon: dp_lx}).bindPopup('Elberton, Georgia&lt;br&gt;White 1875-1899&lt;br&gt;INF094&lt;br&gt;non-DASS').addTo(W1870);</t>
  </si>
  <si>
    <t>const W1870AmericusGeorgiaINF166= L.marker([32.07277,-84.61956], {icon: dp_lx}).bindPopup('Americus, Georgia&lt;br&gt;White 1875-1899&lt;br&gt;INF166&lt;br&gt;non-DASS').addTo(W1870);</t>
  </si>
  <si>
    <t>const W1870SopchoppyFLINF242= L.marker([30.08195,-87.69165], {icon: dp_lx}).bindPopup('Sopchoppy, FL&lt;br&gt;White 1875-1899&lt;br&gt;INF242&lt;br&gt;non-DASS').addTo(W1870);</t>
  </si>
  <si>
    <t>const W1870OnlyTennesseeINF317= L.marker([35.85807,-85.4575], {icon: dp_lx}).bindPopup('Only, Tennessee&lt;br&gt;White 1875-1899&lt;br&gt;INF317&lt;br&gt;non-DASS').addTo(W1870);</t>
  </si>
  <si>
    <t>const W1870GreenHillAlabamaINF349= L.marker([34.97394,-85.67927], {icon: dp_lx}).bindPopup('Green Hill, Alabama&lt;br&gt;White 1875-1899&lt;br&gt;INF349&lt;br&gt;non-DASS').addTo(W1870);</t>
  </si>
  <si>
    <t>const W1870CentreAlabamaINF366= L.marker([34.15213,-87.57368], {icon: dp_lx}).bindPopup('Centre, Alabama&lt;br&gt;White 1875-1899&lt;br&gt;INF366&lt;br&gt;non-DASS').addTo(W1870);</t>
  </si>
  <si>
    <t>const W1870LowerPeachTreeAlabamaINF405A= L.marker([31.86298,-85.86628], {icon: dp_lx}).bindPopup('Lower Peach Tree, Alabama&lt;br&gt;White 1875-1899&lt;br&gt;INF405A&lt;br&gt;non-DASS').addTo(W1870);</t>
  </si>
  <si>
    <t>const W1870GenevaAlabamaINF431= L.marker([31.0395,-89.99724], {icon: dp_lx}).bindPopup('Geneva, Alabama&lt;br&gt;White 1875-1899&lt;br&gt;INF431&lt;br&gt;non-DASS').addTo(W1870);</t>
  </si>
  <si>
    <t>const W1870HernandoMississippiINF527= L.marker([34.82354,-90.64026], {icon: dp_lx}).bindPopup('Hernando, Mississippi&lt;br&gt;White 1875-1899&lt;br&gt;INF527&lt;br&gt;non-DASS').addTo(W1870);</t>
  </si>
  <si>
    <t>const W1870FriarsPointMississippiINF531= L.marker([34.3647,-89.43459], {icon: dp_lx}).bindPopup('Friars Point, Mississippi&lt;br&gt;White 1875-1899&lt;br&gt;INF531&lt;br&gt;non-DASS').addTo(W1870);</t>
  </si>
  <si>
    <t>const W1870KilnMississippiINF625= L.marker([30.41169,-90.19359], {icon: dp_lx}).bindPopup('Kiln, Mississippi&lt;br&gt;White 1875-1899&lt;br&gt;INF625&lt;br&gt;non-DASS').addTo(W1870);</t>
  </si>
  <si>
    <t>const W1870PiggottArkansasINF674= L.marker([36.38558,-90.78739], {icon: dp_lx}).bindPopup('Piggott, Arkansas&lt;br&gt;White 1875-1899&lt;br&gt;INF674&lt;br&gt;non-DASS').addTo(W1870);</t>
  </si>
  <si>
    <t>const W1870ForrestCityArkansasINF689= L.marker([35.00857,-90.82263], {icon: dp_lx}).bindPopup('Forrest City, Arkansas&lt;br&gt;White 1875-1899&lt;br&gt;INF689&lt;br&gt;non-DASS').addTo(W1870);</t>
  </si>
  <si>
    <t>const W1870RondoArkansasINF696= L.marker([34.65967,-92.0625], {icon: dp_lx}).bindPopup('Rondo, Arkansas&lt;br&gt;White 1875-1899&lt;br&gt;INF696&lt;br&gt;non-DASS').addTo(W1870);</t>
  </si>
  <si>
    <t>const W1870MarksvilleLouisianaINF802= L.marker([31.12462,-92.06325], {icon: dp_lx}).bindPopup('Marksville, Louisiana&lt;br&gt;White 1875-1899&lt;br&gt;INF802&lt;br&gt;non-DASS').addTo(W1870);</t>
  </si>
  <si>
    <t>const W1870RidgeLouisianaINF807= L.marker([30.15921,-94.04305], {icon: dp_lx}).bindPopup('Ridge, Louisiana&lt;br&gt;White 1875-1899&lt;br&gt;INF807&lt;br&gt;non-DASS').addTo(W1870);</t>
  </si>
  <si>
    <t>const W1870TexarkanaTexasINF832= L.marker([33.42827,-81.75943], {icon: dp_lx}).bindPopup('Texarkana, Texas&lt;br&gt;White 1875-1899&lt;br&gt;INF832&lt;br&gt;non-DASS').addTo(W1870);</t>
  </si>
  <si>
    <t>const W1870LeesburgTennesseeINF010= L.marker([36.29302,-84.887], {icon: dp_lx}).bindPopup('Leesburg, Tennessee&lt;br&gt;White 1875-1899&lt;br&gt;INF010&lt;br&gt;non-DASS').addTo(W1870);</t>
  </si>
  <si>
    <t>const W1870Cleveland0INF051A= L.marker([35.19435,-84.48279], {icon: dp_lx}).bindPopup('Cleveland, 0&lt;br&gt;White 1875-1899&lt;br&gt;INF051A&lt;br&gt;non-DASS').addTo(W1870);</t>
  </si>
  <si>
    <t>const W1870EllijayGeorgiaINF061= L.marker([34.69487,-84.33934], {icon: dp_lx}).bindPopup('Ellijay, Georgia&lt;br&gt;White 1875-1899&lt;br&gt;INF061&lt;br&gt;non-DASS').addTo(W1870);</t>
  </si>
  <si>
    <t>const W1870MorrowGeorgiaINF112= L.marker([33.58331,-81.73131], {icon: dp_lx}).bindPopup('Morrow, Georgia&lt;br&gt;White 1875-1899&lt;br&gt;INF112&lt;br&gt;non-DASS').addTo(W1870);</t>
  </si>
  <si>
    <t>const W1870BardinFLINF256= L.marker([29.72555,-86.11565], {icon: dp_lx}).bindPopup('Bardin, FL&lt;br&gt;White 1875-1899&lt;br&gt;INF256&lt;br&gt;non-DASS').addTo(W1870);</t>
  </si>
  <si>
    <t>const W1870StatesvilleTennesseeINF304= L.marker([36.0179,-87.79578], {icon: dp_lx}).bindPopup('Statesville, Tennessee&lt;br&gt;White 1875-1899&lt;br&gt;INF304&lt;br&gt;non-DASS').addTo(W1870);</t>
  </si>
  <si>
    <t>const W1870WaverlyTennesseeINF315= L.marker([36.08333,-85.73756], {icon: dp_lx}).bindPopup('Waverly, Tennessee&lt;br&gt;White 1875-1899&lt;br&gt;INF315&lt;br&gt;non-DASS').addTo(W1870);</t>
  </si>
  <si>
    <t>const W1870TracyCityTennesseeINF323= L.marker([35.26197,-86.5836], {icon: dp_lx}).bindPopup('Tracy City, Tennessee&lt;br&gt;White 1875-1899&lt;br&gt;INF323&lt;br&gt;non-DASS').addTo(W1870);</t>
  </si>
  <si>
    <t>const W1870ShelbyAlabamaINF388= L.marker([33.1145,-87.9885], {icon: dp_lx}).bindPopup('Shelby , Alabama&lt;br&gt;White 1875-1899&lt;br&gt;INF388&lt;br&gt;non-DASS').addTo(W1870);</t>
  </si>
  <si>
    <t>const W1870LeroyAlabamaINF450= L.marker([31.49841,-88.33636], {icon: dp_lx}).bindPopup('Leroy, Alabama&lt;br&gt;White 1875-1899&lt;br&gt;INF450&lt;br&gt;non-DASS').addTo(W1870);</t>
  </si>
  <si>
    <t>const W1870NeedhamAlabamaINF451= L.marker([31.98799,-88.04302], {icon: dp_lx}).bindPopup('Needham, Alabama&lt;br&gt;White 1875-1899&lt;br&gt;INF451&lt;br&gt;non-DASS').addTo(W1870);</t>
  </si>
  <si>
    <t>const W1870MobileAlabamaINF482= L.marker([30.68672,-89.26221], {icon: dp_lx}).bindPopup('Mobile, Alabama&lt;br&gt;White 1875-1899&lt;br&gt;INF482&lt;br&gt;non-DASS').addTo(W1870);</t>
  </si>
  <si>
    <t>const W1870BrownsvilleTennesseeINF503= L.marker([35.5941,-88.1976], {icon: dp_lx}).bindPopup('Brownsville, Tennessee&lt;br&gt;White 1875-1899&lt;br&gt;INF503&lt;br&gt;non-DASS').addTo(W1870);</t>
  </si>
  <si>
    <t>const W1870IukaMississippiINF521= L.marker([34.815,-90.27464], {icon: dp_lx}).bindPopup('Iuka, Mississippi&lt;br&gt;White 1875-1899&lt;br&gt;INF521&lt;br&gt;non-DASS').addTo(W1870);</t>
  </si>
  <si>
    <t>const W1870MarksMississippiINF529= L.marker([34.25345,-88.99607], {icon: dp_lx}).bindPopup('Marks, Mississippi&lt;br&gt;White 1875-1899&lt;br&gt;INF529&lt;br&gt;non-DASS').addTo(W1870);</t>
  </si>
  <si>
    <t>const W1870PontotocMississippiINF538= L.marker([34.241,-90.34969], {icon: dp_lx}).bindPopup('Pontotoc, Mississippi&lt;br&gt;White 1875-1899&lt;br&gt;INF538&lt;br&gt;non-DASS').addTo(W1870);</t>
  </si>
  <si>
    <t>const W1870FreerunMississippiINF575= L.marker([32.87364,-89.27815], {icon: dp_lx}).bindPopup('Freerun, Mississippi&lt;br&gt;White 1875-1899&lt;br&gt;INF575&lt;br&gt;non-DASS').addTo(W1870);</t>
  </si>
  <si>
    <t>const W1870WeathersbyMississippiINF605= L.marker([31.93349,-90.44748], {icon: dp_lx}).bindPopup('Weathersby, Mississippi&lt;br&gt;White 1875-1899&lt;br&gt;INF605&lt;br&gt;non-DASS').addTo(W1870);</t>
  </si>
  <si>
    <t>const W1870BrookhavenMississippiINF608A= L.marker([31.58099,-88.53808], {icon: dp_lx}).bindPopup('Brookhaven, Mississippi&lt;br&gt;White 1875-1899&lt;br&gt;INF608A&lt;br&gt;non-DASS').addTo(W1870);</t>
  </si>
  <si>
    <t>const W1870MossPointMississippiINF618= L.marker([30.39685,-90.75287], {icon: dp_lx}).bindPopup('Moss Point, Mississippi&lt;br&gt;White 1875-1899&lt;br&gt;INF618&lt;br&gt;non-DASS').addTo(W1870);</t>
  </si>
  <si>
    <t>const W1870LivingstonLouisianaINF636= L.marker([30.50312,-91.15037], {icon: dp_lx}).bindPopup('Livingston, Louisiana&lt;br&gt;White 1875-1899&lt;br&gt;INF636&lt;br&gt;non-DASS').addTo(W1870);</t>
  </si>
  <si>
    <t>const W1870ZacharyLouisianaINF639= L.marker([30.6477,-91.55265], {icon: dp_lx}).bindPopup('Zachary, Louisiana&lt;br&gt;White 1875-1899&lt;br&gt;INF639&lt;br&gt;non-DASS').addTo(W1870);</t>
  </si>
  <si>
    <t>const W1870StuttgartArkansasINF700= L.marker([34.49841,-92.27406], {icon: dp_lx}).bindPopup('Stuttgart, Arkansas&lt;br&gt;White 1875-1899&lt;br&gt;INF700&lt;br&gt;non-DASS').addTo(W1870);</t>
  </si>
  <si>
    <t>const W1870LittleRockArkansasINF705= L.marker([34.74758,-92.70612], {icon: dp_lx}).bindPopup('Little Rock, Arkansas&lt;br&gt;White 1875-1899&lt;br&gt;INF705&lt;br&gt;non-DASS').addTo(W1870);</t>
  </si>
  <si>
    <t>const W1870ColfaxLouisianaINF795= L.marker([31.51951,-97.1019], {icon: dp_lx}).bindPopup('Colfax, Louisiana&lt;br&gt;White 1875-1899&lt;br&gt;INF795&lt;br&gt;non-DASS').addTo(W1870);</t>
  </si>
  <si>
    <t>const W1870VenusTexasINF851= L.marker([32.43122,-85.01208], {icon: dp_lx}).bindPopup('Venus, Texas&lt;br&gt;White 1875-1899&lt;br&gt;INF851&lt;br&gt;non-DASS').addTo(W1870);</t>
  </si>
  <si>
    <t>const W1870DaytonTennesseeINF048= L.marker([35.49518,-84.34892], {icon: dp_lx}).bindPopup('Dayton, Tennessee&lt;br&gt;White 1875-1899&lt;br&gt;INF048&lt;br&gt;non-DASS').addTo(W1870);</t>
  </si>
  <si>
    <t>const W1870AtlantaGeorgiaINF102A= L.marker([33.77392,-84.4177], {icon: dp_lx}).bindPopup('Atlanta, Georgia&lt;br&gt;White 1875-1899&lt;br&gt;INF102A&lt;br&gt;non-DASS').addTo(W1870);</t>
  </si>
  <si>
    <t>const W1870InmanGeorgiaINF113= L.marker([33.39239,-84.155337], {icon: dp_lx}).bindPopup('Inman, Georgia&lt;br&gt;White 1875-1899&lt;br&gt;INF113&lt;br&gt;non-DASS').addTo(W1870);</t>
  </si>
  <si>
    <t>const W1870BarnesvilleGeorgiaINF133B= L.marker([33.0546,-81.55237], {icon: dp_lx}).bindPopup('Barnesville, Georgia&lt;br&gt;White 1875-1899&lt;br&gt;INF133B&lt;br&gt;non-DASS').addTo(W1870);</t>
  </si>
  <si>
    <t>const W1870ThomasvilleGeorgiaINF213= L.marker([30.83635,-84.35109], {icon: dp_lx}).bindPopup('Thomasville, Georgia&lt;br&gt;White 1875-1899&lt;br&gt;INF213&lt;br&gt;non-DASS').addTo(W1870);</t>
  </si>
  <si>
    <t>const W1870NewtonGeorgiaINF221= L.marker([31.31368,-87.73925], {icon: dp_lx}).bindPopup('Newton, Georgia&lt;br&gt;White 1875-1899&lt;br&gt;INF221&lt;br&gt;non-DASS').addTo(W1870);</t>
  </si>
  <si>
    <t>const W1870CollinwoodTennesseeINF336= L.marker([35.17438,-86.71413], {icon: dp_lx}).bindPopup('Collinwood, Tennessee&lt;br&gt;White 1875-1899&lt;br&gt;INF336&lt;br&gt;non-DASS').addTo(W1870);</t>
  </si>
  <si>
    <t>const W1870MonroviaAlabamaINF341= L.marker([34.7865,873.89114], {icon: dp_lx}).bindPopup('Monrovia, Alabama&lt;br&gt;White 1875-1899&lt;br&gt;INF341&lt;br&gt;non-DASS').addTo(W1870);</t>
  </si>
  <si>
    <t>const W1870BartonAlabamaINF351= L.marker([34.73879,-87.02451], {icon: dp_lx}).bindPopup('Barton, Alabama&lt;br&gt;White 1875-1899&lt;br&gt;INF351&lt;br&gt;non-DASS').addTo(W1870);</t>
  </si>
  <si>
    <t>const W1870SelmaAlabamaINF403A= L.marker([32.43156,-86.30868], {icon: dp_lx}).bindPopup('Selma, Alabama&lt;br&gt;White 1875-1899&lt;br&gt;INF403A&lt;br&gt;non-DASS').addTo(W1870);</t>
  </si>
  <si>
    <t>const W1870MontgomeryAlabamaINF417A= L.marker([32.36778,-88.15974], {icon: dp_lx}).bindPopup('Montgomery, Alabama&lt;br&gt;White 1875-1899&lt;br&gt;INF417A&lt;br&gt;non-DASS').addTo(W1870);</t>
  </si>
  <si>
    <t>const W1870ElkhornTennesseeINF486= L.marker([36.33239,-89.66827], {icon: dp_lx}).bindPopup('Elkhorn, Tennessee&lt;br&gt;White 1875-1899&lt;br&gt;INF486&lt;br&gt;non-DASS').addTo(W1870);</t>
  </si>
  <si>
    <t>const W1870BurgessMississippiINF546= L.marker([34.34156,-89.58995], {icon: dp_lx}).bindPopup('Burgess, Mississippi&lt;br&gt;White 1875-1899&lt;br&gt;INF546&lt;br&gt;non-DASS').addTo(W1870);</t>
  </si>
  <si>
    <t>const W1870KosciuskoMississippiINF562A= L.marker([33.06285,-90.42287], {icon: dp_lx}).bindPopup('Kosciusko, Mississippi&lt;br&gt;White 1875-1899&lt;br&gt;INF562A&lt;br&gt;non-DASS').addTo(W1870);</t>
  </si>
  <si>
    <t>const W1870RaymondMississippiINF588= L.marker([32.25949,-92.99322], {icon: dp_lx}).bindPopup('Raymond, Mississippi&lt;br&gt;White 1875-1899&lt;br&gt;INF588&lt;br&gt;non-DASS').addTo(W1870);</t>
  </si>
  <si>
    <t>const W1870ValleySpringsArkansasINF720= L.marker([36.15642,-93.05298], {icon: dp_lx}).bindPopup('Valley Springs, Arkansas&lt;br&gt;White 1875-1899&lt;br&gt;INF720&lt;br&gt;non-DASS').addTo(W1870);</t>
  </si>
  <si>
    <t>const W1870HotSpringsArkansasINF737= L.marker([34.50768,-91.35578], {icon: dp_lx}).bindPopup('Hot Springs, Arkansas&lt;br&gt;White 1875-1899&lt;br&gt;INF737&lt;br&gt;non-DASS').addTo(W1870);</t>
  </si>
  <si>
    <t>const W1870DeltaBridgeLouisianaINF762= L.marker([31.95619,-92.49429], {icon: dp_lx}).bindPopup('Delta Bridge, Louisiana&lt;br&gt;White 1875-1899&lt;br&gt;INF762&lt;br&gt;non-DASS').addTo(W1870);</t>
  </si>
  <si>
    <t>const W1870IotaLouisianaINF810= L.marker([30.33105,-94.39552], {icon: dp_lx}).bindPopup('Iota, Louisiana&lt;br&gt;White 1875-1899&lt;br&gt;INF810&lt;br&gt;non-DASS').addTo(W1870);</t>
  </si>
  <si>
    <t>const W1870MarshallTexasINF829= L.marker([32.55979,-97.38875], {icon: dp_lx}).bindPopup('Marshall, Texas&lt;br&gt;White 1875-1899&lt;br&gt;INF829&lt;br&gt;non-DASS').addTo(W1870);</t>
  </si>
  <si>
    <t>const W1870GoliadTexasINF879= L.marker([28.6682,-84.21219], {icon: dp_lx}).bindPopup('Goliad, Texas&lt;br&gt;White 1875-1899&lt;br&gt;INF879&lt;br&gt;non-DASS').addTo(W1870);</t>
  </si>
  <si>
    <t>const W1870NorcrossGeorgiaINF083= L.marker([33.94195,-83.88294], {icon: dp_lx}).bindPopup('Norcross, Georgia&lt;br&gt;White 1875-1899&lt;br&gt;INF083&lt;br&gt;non-DASS').addTo(W1870);</t>
  </si>
  <si>
    <t>const W1870OakwoodGeorgiaINF086A= L.marker([34.22883,-84.10575], {icon: dp_lx}).bindPopup('Oakwood, Georgia&lt;br&gt;White 1875-1899&lt;br&gt;INF086A&lt;br&gt;non-DASS').addTo(W1870);</t>
  </si>
  <si>
    <t>const W1870LithoniaGeorgiaINF095= L.marker([33.7121,-85.03215], {icon: dp_lx}).bindPopup('Lithonia, Georgia&lt;br&gt;White 1875-1899&lt;br&gt;INF095&lt;br&gt;non-DASS').addTo(W1870);</t>
  </si>
  <si>
    <t>const W1870HickoryLevelGeorgiaINF109= L.marker([33.63505,-83.63254], {icon: dp_lx}).bindPopup('Hickory Level, Georgia&lt;br&gt;White 1875-1899&lt;br&gt;INF109&lt;br&gt;non-DASS').addTo(W1870);</t>
  </si>
  <si>
    <t>const W1870MaconGeorgiaINF122B= L.marker([32.84065,-81.98253], {icon: dp_lx}).bindPopup('Macon, Georgia&lt;br&gt;White 1875-1899&lt;br&gt;INF122B&lt;br&gt;non-DASS').addTo(W1870);</t>
  </si>
  <si>
    <t>const W1870SumnerGeorgiaINF187= L.marker([31.50918,-81.65259], {icon: dp_lx}).bindPopup('Sumner, Georgia&lt;br&gt;White 1875-1899&lt;br&gt;INF187&lt;br&gt;non-DASS').addTo(W1870);</t>
  </si>
  <si>
    <t>const W1870JacksonvilleFLINF228= L.marker([30.33148,-83.63714], {icon: dp_lx}).bindPopup('Jacksonville, FL&lt;br&gt;White 1875-1899&lt;br&gt;INF228&lt;br&gt;non-DASS').addTo(W1870);</t>
  </si>
  <si>
    <t>const W1870ShadyGroveFLINF237= L.marker([30.30569,-86.51559], {icon: dp_lx}).bindPopup('Shady Grove, FL&lt;br&gt;White 1875-1899&lt;br&gt;INF237&lt;br&gt;non-DASS').addTo(W1870);</t>
  </si>
  <si>
    <t>const W1870PortlandTennesseeINF292= L.marker([36.5782,-86.77727], {icon: dp_lx}).bindPopup('Portland, Tennessee&lt;br&gt;White 1875-1899&lt;br&gt;INF292&lt;br&gt;non-DASS').addTo(W1870);</t>
  </si>
  <si>
    <t>const W1870NashvilleTennesseeINF312= L.marker([36.16641,-86.78663], {icon: dp_lx}).bindPopup('Nashville, Tennessee&lt;br&gt;White 1875-1899&lt;br&gt;INF312&lt;br&gt;non-DASS').addTo(W1870);</t>
  </si>
  <si>
    <t>const W1870DecherdTennesseeINF325= L.marker([35.21039,-88.99831], {icon: dp_lx}).bindPopup('Decherd, Tennessee&lt;br&gt;White 1875-1899&lt;br&gt;INF325&lt;br&gt;non-DASS').addTo(W1870);</t>
  </si>
  <si>
    <t>const W1870McCoolMississippiINF562= L.marker([33.20239,-89.45215], {icon: dp_lx}).bindPopup('McCool, Mississippi&lt;br&gt;White 1875-1899&lt;br&gt;INF562&lt;br&gt;non-DASS').addTo(W1870);</t>
  </si>
  <si>
    <t>const W1870LumbertonMississippiINF604= L.marker([31.00144,-89.86879], {icon: dp_lx}).bindPopup('Lumberton, Mississippi&lt;br&gt;White 1875-1899&lt;br&gt;INF604&lt;br&gt;non-DASS').addTo(W1870);</t>
  </si>
  <si>
    <t>const W1870MendenhallMississippiINF605A= L.marker([31.96033,-91.39807], {icon: dp_lx}).bindPopup('Mendenhall, Mississippi&lt;br&gt;White 1875-1899&lt;br&gt;INF605A&lt;br&gt;non-DASS').addTo(W1870);</t>
  </si>
  <si>
    <t>const W1870NatchezMississippiINF615= L.marker([31.55936,-91.9071], {icon: dp_lx}).bindPopup('Natchez, Mississippi&lt;br&gt;White 1875-1899&lt;br&gt;INF615&lt;br&gt;non-DASS').addTo(W1870);</t>
  </si>
  <si>
    <t>const W1870MelbourneArkansasINF686= L.marker([36.05926,-94.23869], {icon: dp_lx}).bindPopup('Melbourne, Arkansas&lt;br&gt;White 1875-1899&lt;br&gt;INF686&lt;br&gt;non-DASS').addTo(W1870);</t>
  </si>
  <si>
    <t>const W1870MenaArkansasINF735= L.marker([34.58535,-91.39053], {icon: dp_lx}).bindPopup('Mena, Arkansas&lt;br&gt;White 1875-1899&lt;br&gt;INF735&lt;br&gt;non-DASS').addTo(W1870);</t>
  </si>
  <si>
    <t>const W1870OakGroveLouisianaINF758= L.marker([32.86096,-97.7445], {icon: dp_lx}).bindPopup('Oak Grove, Louisiana&lt;br&gt;White 1875-1899&lt;br&gt;INF758&lt;br&gt;non-DASS').addTo(W1870);</t>
  </si>
  <si>
    <t>const W1870AustinTexasINF883= L.marker([30.2633,-83.13067], {icon: dp_lx}).bindPopup('Austin, Texas&lt;br&gt;White 1875-1899&lt;br&gt;INF883&lt;br&gt;non-DASS').addTo(W1870);</t>
  </si>
  <si>
    <t>const W1870BatHarborTennesseeINF019= L.marker([35.93245,-82.47592], {icon: dp_lx}).bindPopup('Bat Harbor, Tennessee&lt;br&gt;White 1875-1899&lt;br&gt;INF019&lt;br&gt;non-DASS').addTo(W1870);</t>
  </si>
  <si>
    <t>const W1870LincolntonGeorgiaINF115= L.marker([33.78807,-83.96647], {icon: dp_lx}).bindPopup('Lincolnton, Georgia&lt;br&gt;White 1875-1899&lt;br&gt;INF115&lt;br&gt;non-DASS').addTo(W1870);</t>
  </si>
  <si>
    <t>const W1870JacksonGeorgiaINF119C= L.marker([33.2944,-83.95098], {icon: dp_lx}).bindPopup('Jackson, Georgia&lt;br&gt;White 1875-1899&lt;br&gt;INF119C&lt;br&gt;non-DASS').addTo(W1870);</t>
  </si>
  <si>
    <t>const W1870SavannahGeorgiaINF161= L.marker([32.0808,-82.22426], {icon: dp_lx}).bindPopup('Savannah, Georgia&lt;br&gt;White 1875-1899&lt;br&gt;INF161&lt;br&gt;non-DASS').addTo(W1870);</t>
  </si>
  <si>
    <t>const W1870MoniacGeorgiaINF198= L.marker([30.51922,-82.59803], {icon: dp_lx}).bindPopup('Moniac, Georgia&lt;br&gt;White 1875-1899&lt;br&gt;INF198&lt;br&gt;non-DASS').addTo(W1870);</t>
  </si>
  <si>
    <t>const W1870MasonCityFloridaINF235= L.marker([30.04131,-80.23744], {icon: dp_lx}).bindPopup('Mason City, Florida&lt;br&gt;White 1875-1899&lt;br&gt;INF235&lt;br&gt;non-DASS').addTo(W1870);</t>
  </si>
  <si>
    <t>const W1870MiamiFloridaINF282= L.marker([25.729,-88.81396], {icon: dp_lx}).bindPopup('Miami, Florida&lt;br&gt;White 1875-1899&lt;br&gt;INF282&lt;br&gt;non-DASS').addTo(W1870);</t>
  </si>
  <si>
    <t>const W1870StarkvilleMississippiINF557= L.marker([33.46588,-90.50891], {icon: dp_lx}).bindPopup('Starkville, Mississippi&lt;br&gt;White 1875-1899&lt;br&gt;INF557&lt;br&gt;non-DASS').addTo(W1870);</t>
  </si>
  <si>
    <t>const W1870KentwoodLouisianaINF634= L.marker([30.93684,-90.07714], {icon: dp_lx}).bindPopup('Kentwood, Louisiana&lt;br&gt;White 1875-1899&lt;br&gt;INF634&lt;br&gt;non-DASS').addTo(W1870);</t>
  </si>
  <si>
    <t>const W1870NewOrleansLouisianaINF653= L.marker([29.95564,-93.74312], {icon: dp_lx}).bindPopup('New Orleans, Louisiana&lt;br&gt;White 1875-1899&lt;br&gt;INF653&lt;br&gt;non-DASS').addTo(W1870);</t>
  </si>
  <si>
    <t>const W1870ShreveportLouisianaINF778= L.marker([32.50964,-82.83115], {icon: dp_lx}).bindPopup('Shreveport, Louisiana&lt;br&gt;White 1875-1899&lt;br&gt;INF778&lt;br&gt;non-DASS').addTo(W1870);</t>
  </si>
  <si>
    <t>const W1870GreenevilleTennesseeINF011A= L.marker([36.16275,-83.64717], {icon: dp_lx}).bindPopup('Greeneville, Tennessee&lt;br&gt;White 1875-1899&lt;br&gt;INF011A&lt;br&gt;non-DASS').addTo(W1870);</t>
  </si>
  <si>
    <t>const W1870WearValleyTennesseeINF025= L.marker([35.71965,-83.52263], {icon: dp_lx}).bindPopup('Wear Valley, Tennessee&lt;br&gt;White 1875-1899&lt;br&gt;INF025&lt;br&gt;non-DASS').addTo(W1870);</t>
  </si>
  <si>
    <t>const W1870AllensvilleTennesseeINF026= L.marker([35.95944,-85.29693], {icon: dp_lx}).bindPopup('Allensville, Tennessee&lt;br&gt;White 1875-1899&lt;br&gt;INF026&lt;br&gt;non-DASS').addTo(W1870);</t>
  </si>
  <si>
    <t>const W1870ChattanoogaTennesseeINF055= L.marker([35.05137,-84.9497], {icon: dp_lx}).bindPopup('Chattanooga, Tennessee&lt;br&gt;White 1875-1899&lt;br&gt;INF055&lt;br&gt;non-DASS').addTo(W1870);</t>
  </si>
  <si>
    <t>const W1870KingstonGeorgiaINF076= L.marker([34.23894,-83.57118], {icon: dp_lx}).bindPopup('Kingston, Georgia&lt;br&gt;White 1875-1899&lt;br&gt;INF076&lt;br&gt;non-DASS').addTo(W1870);</t>
  </si>
  <si>
    <t>const W1870JeffersonGeorgiaINF089= L.marker([34.11858,-83.21278], {icon: dp_lx}).bindPopup('Jefferson, Georgia&lt;br&gt;White 1875-1899&lt;br&gt;INF089&lt;br&gt;non-DASS').addTo(W1870);</t>
  </si>
  <si>
    <t>const W1870ColbertGeorgiaINF091A= L.marker([34.03853,-83.62793], {icon: dp_lx}).bindPopup('Colbert, Georgia&lt;br&gt;White 1875-1899&lt;br&gt;INF091A&lt;br&gt;non-DASS').addTo(W1870);</t>
  </si>
  <si>
    <t>const W1870AllenhurstGeorgiaINF178= L.marker([31.78587,-82.00643], {icon: dp_lx}).bindPopup('Allenhurst, Georgia&lt;br&gt;White 1875-1899&lt;br&gt;INF178&lt;br&gt;non-DASS').addTo(W1870);</t>
  </si>
  <si>
    <t>const W1870FolkstonGeorgiaINF197= L.marker([30.83166,-82.32314], {icon: dp_lx}).bindPopup('Folkston, Georgia&lt;br&gt;White 1875-1899&lt;br&gt;INF197&lt;br&gt;non-DASS').addTo(W1870);</t>
  </si>
  <si>
    <t>const W1870GainesvilleFloridaINF245= L.marker([29.65195,-80.60362], {icon: dp_lx}).bindPopup('Gainesville, Florida&lt;br&gt;White 1875-1899&lt;br&gt;INF245&lt;br&gt;non-DASS').addTo(W1870);</t>
  </si>
  <si>
    <t>const W1870FellsmereFloridaINF265= L.marker([27.76665,-80.05272], {icon: dp_lx}).bindPopup('Fellsmere, Florida&lt;br&gt;White 1875-1899&lt;br&gt;INF265&lt;br&gt;non-DASS').addTo(W1870);</t>
  </si>
  <si>
    <t>const W1870WestPalmBeachFloridaINF277= L.marker([26.71433,-85.48081], {icon: dp_lx}).bindPopup('West Palm Beach, Florida&lt;br&gt;White 1875-1899&lt;br&gt;INF277&lt;br&gt;non-DASS').addTo(W1870);</t>
  </si>
  <si>
    <t>const W1870WinchesterTennesseeINF324= L.marker([35.1864,-87.0052], {icon: dp_lx}).bindPopup('Winchester, Tennessee&lt;br&gt;White 1875-1899&lt;br&gt;INF324&lt;br&gt;non-DASS').addTo(W1870);</t>
  </si>
  <si>
    <t>const W1870LynnvilleTennesseeINF332= L.marker([35.37716,-87.34824], {icon: dp_lx}).bindPopup('Lynnville, Tennessee&lt;br&gt;White 1875-1899&lt;br&gt;INF332&lt;br&gt;non-DASS').addTo(W1870);</t>
  </si>
  <si>
    <t>const W1870LeomaTennesseeINF334= L.marker([35.15981,-85.82649], {icon: dp_lx}).bindPopup('Leoma, Tennessee&lt;br&gt;White 1875-1899&lt;br&gt;INF334&lt;br&gt;non-DASS').addTo(W1870);</t>
  </si>
  <si>
    <t>const W1870AnnistonAlabamaINF382= L.marker([33.65719,-85.70222], {icon: dp_lx}).bindPopup('Anniston, Alabama&lt;br&gt;White 1875-1899&lt;br&gt;INF382&lt;br&gt;non-DASS').addTo(W1870);</t>
  </si>
  <si>
    <t>const W1870ChoccoloccoAlabamaINF382B= L.marker([33.66034,-86.63217], {icon: dp_lx}).bindPopup('Choccolocco, Alabama&lt;br&gt;White 1875-1899&lt;br&gt;INF382B&lt;br&gt;non-DASS').addTo(W1870);</t>
  </si>
  <si>
    <t>const W1870ClantonAlabamaINF399A= L.marker([32.84101,-88.99362], {icon: dp_lx}).bindPopup('Clanton, Alabama&lt;br&gt;White 1875-1899&lt;br&gt;INF399A&lt;br&gt;non-DASS').addTo(W1870);</t>
  </si>
  <si>
    <t>const W1870DyerTennesseeINF491= L.marker([36.06626,-91.01025], {icon: dp_lx}).bindPopup('Dyer, Tennessee&lt;br&gt;White 1875-1899&lt;br&gt;INF491&lt;br&gt;non-DASS').addTo(W1870);</t>
  </si>
  <si>
    <t>const W1870BenoitMississippiINF549= L.marker([33.65254,-88.56123], {icon: dp_lx}).bindPopup('Benoit, Mississippi&lt;br&gt;White 1875-1899&lt;br&gt;INF549&lt;br&gt;non-DASS').addTo(W1870);</t>
  </si>
  <si>
    <t>const W1870MaconMississippiINF556= L.marker([33.10543,-89.61078], {icon: dp_lx}).bindPopup('Macon, Mississippi&lt;br&gt;White 1875-1899&lt;br&gt;INF556&lt;br&gt;non-DASS').addTo(W1870);</t>
  </si>
  <si>
    <t>const W1870TrentonMississippiINF583= L.marker([32.17791,-90.0689], {icon: dp_lx}).bindPopup('Trenton, Mississippi&lt;br&gt;White 1875-1899&lt;br&gt;INF583&lt;br&gt;non-DASS').addTo(W1870);</t>
  </si>
  <si>
    <t>const W1870PeeDeeArkansasINF715= L.marker([35.60525,-97.13173], {icon: dp_lx}).bindPopup('Pee Dee, Arkansas&lt;br&gt;White 1875-1899&lt;br&gt;INF715&lt;br&gt;non-DASS').addTo(W1870);</t>
  </si>
  <si>
    <t>const W1870DentonTexasINF840= L.marker([33.21661,-97.14911], {icon: dp_lx}).bindPopup('Denton, Texas&lt;br&gt;White 1875-1899&lt;br&gt;INF840&lt;br&gt;non-DASS').addTo(W1870);</t>
  </si>
  <si>
    <t>const W1870WacoTexasINF853= L.marker([31.57198,-82.07985], {icon: dp_lx}).bindPopup('Waco, Texas&lt;br&gt;White 1875-1899&lt;br&gt;INF853&lt;br&gt;non-DASS').addTo(W1870);</t>
  </si>
  <si>
    <t>const W1870BigCreekTennesseeINF012= L.marker([36.49255,-82.26363], {icon: dp_lx}).bindPopup('Big Creek, Tennessee&lt;br&gt;White 1875-1899&lt;br&gt;INF012&lt;br&gt;non-DASS').addTo(W1870);</t>
  </si>
  <si>
    <t>const W1870BluffCityTennesseeINF014= L.marker([36.4732,-84.24557], {icon: dp_lx}).bindPopup('Bluff City, Tennessee&lt;br&gt;White 1875-1899&lt;br&gt;INF014&lt;br&gt;non-DASS').addTo(W1870);</t>
  </si>
  <si>
    <t>const W1870DucktownGeorgiaINF081= L.marker([34.24122,-81.9285], {icon: dp_lx}).bindPopup('Ducktown, Georgia&lt;br&gt;White 1875-1899&lt;br&gt;INF081&lt;br&gt;non-DASS').addTo(W1870);</t>
  </si>
  <si>
    <t>const W1870GlennvilleGeorgiaINF159= L.marker([31.93654,-81.67075], {icon: dp_lx}).bindPopup('Glennville, Georgia&lt;br&gt;White 1875-1899&lt;br&gt;INF159&lt;br&gt;non-DASS').addTo(W1870);</t>
  </si>
  <si>
    <t>const W1870TownsendGeorgiaINF180= L.marker([31.54157,-82.75707], {icon: dp_lx}).bindPopup('Townsend, Georgia&lt;br&gt;White 1875-1899&lt;br&gt;INF180&lt;br&gt;non-DASS').addTo(W1870);</t>
  </si>
  <si>
    <t>const W1870DuncanvilleAlabamaINF376= L.marker([33.06026,-86.29986], {icon: dp_lx}).bindPopup('Duncanville, Alabama&lt;br&gt;White 1875-1899&lt;br&gt;INF376&lt;br&gt;non-DASS').addTo(W1870);</t>
  </si>
  <si>
    <t>const W1870PensacolaFloridaINF469= L.marker([30.42177,-88.14171], {icon: dp_lx}).bindPopup('Pensacola, Florida&lt;br&gt;White 1875-1899&lt;br&gt;INF469&lt;br&gt;non-DASS').addTo(W1870);</t>
  </si>
  <si>
    <t>const W1870DunbarTennesseeINF497= L.marker([35.45568,-88.24917], {icon: dp_lx}).bindPopup('Dunbar, Tennessee&lt;br&gt;White 1875-1899&lt;br&gt;INF497&lt;br&gt;non-DASS').addTo(W1870);</t>
  </si>
  <si>
    <t>const W1870ScottsHillTennesseeINF500= L.marker([35.52121,-89.45081], {icon: dp_lx}).bindPopup('Scotts Hill, Tennessee&lt;br&gt;White 1875-1899&lt;br&gt;INF500&lt;br&gt;non-DASS').addTo(W1870);</t>
  </si>
  <si>
    <t>const W1870HollySpringsMississippiINF526= L.marker([34.76755,-89.89328], {icon: dp_lx}).bindPopup('Holly Springs, Mississippi&lt;br&gt;White 1875-1899&lt;br&gt;INF526&lt;br&gt;non-DASS').addTo(W1870);</t>
  </si>
  <si>
    <t>const W1870JeffersonMississippiINF565= L.marker([33.63246,-89.86477], {icon: dp_lx}).bindPopup('Jefferson, Mississippi&lt;br&gt;White 1875-1899&lt;br&gt;INF565&lt;br&gt;non-DASS').addTo(W1870);</t>
  </si>
  <si>
    <t>const W1870BogalusaLouisianaINF632= L.marker([30.79061,-93.16266], {icon: dp_lx}).bindPopup('Bogalusa, Louisiana&lt;br&gt;White 1875-1899&lt;br&gt;INF632&lt;br&gt;non-DASS').addTo(W1870);</t>
  </si>
  <si>
    <t>const W1870HearnArkansasINF740= L.marker([34.13885,-93.33865], {icon: dp_lx}).bindPopup('Hearn, Arkansas&lt;br&gt;White 1875-1899&lt;br&gt;INF740&lt;br&gt;non-DASS').addTo(W1870);</t>
  </si>
  <si>
    <t>const W1870CoushattaLouisianaINF782= L.marker([32.01523,-92.6396], {icon: dp_lx}).bindPopup('Coushatta, Louisiana&lt;br&gt;White 1875-1899&lt;br&gt;INF782&lt;br&gt;non-DASS').addTo(W1870);</t>
  </si>
  <si>
    <t>const W1870WinnfieldLouisianaINF794= L.marker([31.92586,-92.32165], {icon: dp_lx}).bindPopup('Winnfield, Louisiana&lt;br&gt;White 1875-1899&lt;br&gt;INF794&lt;br&gt;non-DASS').addTo(W1870);</t>
  </si>
  <si>
    <t>const W1870ChataignierLouisianaINF805= L.marker([30.56891,-94.65899], {icon: dp_lx}).bindPopup('Chataignier, Louisiana&lt;br&gt;White 1875-1899&lt;br&gt;INF805&lt;br&gt;non-DASS').addTo(W1870);</t>
  </si>
  <si>
    <t>const W1870NacogdochesTexasINF822= L.marker([31.60486,-95.2967], {icon: dp_lx}).bindPopup('Nacogdoches, Texas&lt;br&gt;White 1875-1899&lt;br&gt;INF822&lt;br&gt;non-DASS').addTo(W1870);</t>
  </si>
  <si>
    <t>const W1870TylerTexasINF825= L.marker([32.3457,-95.52849], {icon: dp_lx}).bindPopup('Tyler, Texas&lt;br&gt;White 1875-1899&lt;br&gt;INF825&lt;br&gt;non-DASS').addTo(W1870);</t>
  </si>
  <si>
    <t>const W1870GalvestonTexasINF871= L.marker([29.29591,-84.00624], {icon: dp_lx}).bindPopup('Galveston, Texas&lt;br&gt;White 1875-1899&lt;br&gt;INF871&lt;br&gt;non-DASS').addTo(W1870);</t>
  </si>
  <si>
    <t>const W1870BufordGeorgiaINF082= L.marker([34.11952,-83.33318], {icon: dp_lx}).bindPopup('Buford, Georgia&lt;br&gt;White 1875-1899&lt;br&gt;INF082&lt;br&gt;non-DASS').addTo(W1870);</t>
  </si>
  <si>
    <t>const W1870ToccoaGeorgiaINF088= L.marker([34.58002,-85.18213], {icon: dp_lx}).bindPopup('Toccoa, Georgia&lt;br&gt;White 1875-1899&lt;br&gt;INF088&lt;br&gt;non-DASS').addTo(W1870);</t>
  </si>
  <si>
    <t>const W1870AbbottsfordGeorgiaINF143= L.marker([33.04909,-81.65718], {icon: dp_lx}).bindPopup('Abbottsford, Georgia&lt;br&gt;White 1875-1899&lt;br&gt;INF143&lt;br&gt;non-DASS').addTo(W1870);</t>
  </si>
  <si>
    <t>const W1870HilltoniaGeorgiaINF153= L.marker([32.88236,-82.75343], {icon: dp_lx}).bindPopup('Hilltonia, Georgia&lt;br&gt;White 1875-1899&lt;br&gt;INF153&lt;br&gt;non-DASS').addTo(W1870);</t>
  </si>
  <si>
    <t>const W1870LollieGeorgiaINF154= L.marker([32.48063,-81.09133], {icon: dp_lx}).bindPopup('Lollie, Georgia&lt;br&gt;White 1875-1899&lt;br&gt;INF154&lt;br&gt;non-DASS').addTo(W1870);</t>
  </si>
  <si>
    <t>const W1870EelbeckGeorgiaINF172= L.marker([32.44171,-82.57354], {icon: dp_lx}).bindPopup('Eelbeck, Georgia&lt;br&gt;White 1875-1899&lt;br&gt;INF172&lt;br&gt;non-DASS').addTo(W1870);</t>
  </si>
  <si>
    <t>const W1870ManorGeorgiaINF199= L.marker([31.10435,-85.92941], {icon: dp_lx}).bindPopup('Manor, Georgia&lt;br&gt;White 1875-1899&lt;br&gt;INF199&lt;br&gt;non-DASS').addTo(W1870);</t>
  </si>
  <si>
    <t>const W1870NewBrocktonAlabamaINF442= L.marker([31.38592,-89.58906], {icon: dp_lx}).bindPopup('New Brockton, Alabama&lt;br&gt;White 1875-1899&lt;br&gt;INF442&lt;br&gt;non-DASS').addTo(W1870);</t>
  </si>
  <si>
    <t>const W1870TaylorMississippiINF544= L.marker([34.26953,-92.30598], {icon: dp_lx}).bindPopup('Taylor, Mississippi&lt;br&gt;White 1875-1899&lt;br&gt;INF544&lt;br&gt;non-DASS').addTo(W1870);</t>
  </si>
  <si>
    <t>const W1870WhiteOakArkansasINF703= L.marker([34.03019,-94.45844], {icon: dp_lx}).bindPopup('White Oak, Arkansas&lt;br&gt;White 1875-1899&lt;br&gt;INF703&lt;br&gt;non-DASS').addTo(W1870);</t>
  </si>
  <si>
    <t>const W1870SulphurSpringsArkansasINF722= L.marker([36.4809,-92.556], {icon: dp_lx}).bindPopup('Sulphur Springs, Arkansas&lt;br&gt;White 1875-1899&lt;br&gt;INF722&lt;br&gt;non-DASS').addTo(W1870);</t>
  </si>
  <si>
    <t>const W1870MountUnionLouisianaINF764= L.marker([32.93416,-93.23156], {icon: dp_lx}).bindPopup('Mount Union, Louisiana&lt;br&gt;White 1875-1899&lt;br&gt;INF764&lt;br&gt;non-DASS').addTo(W1870);</t>
  </si>
  <si>
    <t>const W1870GermantownLouisianaINF773= L.marker([32.70102,-91.88443], {icon: dp_lx}).bindPopup('Germantown, Louisiana&lt;br&gt;White 1875-1899&lt;br&gt;INF773&lt;br&gt;non-DASS').addTo(W1870);</t>
  </si>
  <si>
    <t>const W1870EnterpriseLouisianaINF800= L.marker([31.90319,-96.90338], {icon: dp_lx}).bindPopup('Enterprise, Louisiana&lt;br&gt;White 1875-1899&lt;br&gt;INF800&lt;br&gt;non-DASS').addTo(W1870);</t>
  </si>
  <si>
    <t>const W1870SchulenburgTexasINF880= L.marker([29.68218,-99.43757], {icon: dp_lx}).bindPopup('Schulenburg, Texas&lt;br&gt;White 1875-1899&lt;br&gt;INF880&lt;br&gt;non-DASS').addTo(W1870);</t>
  </si>
  <si>
    <t>const W1870SanYgnacioTexasINF896= L.marker([27.04752,-82.04003], {icon: dp_lx}).bindPopup('San Ygnacio, Texas&lt;br&gt;White 1875-1899&lt;br&gt;INF896&lt;br&gt;non-DASS').addTo(W1870);</t>
  </si>
  <si>
    <t>const W1870ShellCreekTennesseeINF006= L.marker([36.18812,-82.04053], {icon: dp_lx}).bindPopup('Shell Creek, Tennessee&lt;br&gt;White 1875-1899&lt;br&gt;INF006&lt;br&gt;non-DASS').addTo(W1870);</t>
  </si>
  <si>
    <t>const W1870CosbyTennesseeINF020= L.marker([35.79847,-84.86067], {icon: dp_lx}).bindPopup('Cosby, Tennessee&lt;br&gt;White 1875-1899&lt;br&gt;INF020&lt;br&gt;non-DASS').addTo(W1870);</t>
  </si>
  <si>
    <t>const W1900SpringCityTennesseeINF047= L.marker([35.69217,-83.50408], {icon: dp_lx}).bindPopup('Spring City, Tennessee&lt;br&gt;White 1900-1944&lt;br&gt;INF047&lt;br&gt;non-DASS').addTo(W1900);</t>
  </si>
  <si>
    <t>const W1900FlatCreekGeorgiaINF065= L.marker([34.74636,-85.10887], {icon: dp_lx}).bindPopup('Flat Creek, Georgia&lt;br&gt;White 1900-1944&lt;br&gt;INF065&lt;br&gt;non-DASS').addTo(W1900);</t>
  </si>
  <si>
    <t>const W1900RinggoldGeorgiaINF068= L.marker([34.91547,-83.98454], {icon: dp_lx}).bindPopup('Ringgold, Georgia&lt;br&gt;White 1900-1944&lt;br&gt;INF068&lt;br&gt;non-DASS').addTo(W1900);</t>
  </si>
  <si>
    <t>const W1900DahlonegaGeorgiaINF072= L.marker([34.53285,-84.50311], {icon: dp_lx}).bindPopup('Dahlonega, Georgia&lt;br&gt;White 1900-1944&lt;br&gt;INF072&lt;br&gt;non-DASS').addTo(W1900);</t>
  </si>
  <si>
    <t>const W1900PedenvilleGeorgiaINF138B= L.marker([33.06842,-82.59567], {icon: dp_lx}).bindPopup('Pedenville, Georgia&lt;br&gt;White 1900-1944&lt;br&gt;INF138B&lt;br&gt;non-DASS').addTo(W1900);</t>
  </si>
  <si>
    <t>const W1900HazlehurstGeorgiaINF176= L.marker([31.8701,-81.43423], {icon: dp_lx}).bindPopup('Hazlehurst, Georgia&lt;br&gt;White 1900-1944&lt;br&gt;INF176&lt;br&gt;non-DASS').addTo(W1900);</t>
  </si>
  <si>
    <t>const W1900DarienGeorgiaINF181= L.marker([31.3712,-84.73334], {icon: dp_lx}).bindPopup('Darien, Georgia&lt;br&gt;White 1900-1944&lt;br&gt;INF181&lt;br&gt;non-DASS').addTo(W1900);</t>
  </si>
  <si>
    <t>const W1900ColquittGeorgiaINF222= L.marker([31.17227,-81.31095], {icon: dp_lx}).bindPopup('Colquitt, Georgia&lt;br&gt;White 1900-1944&lt;br&gt;INF222&lt;br&gt;non-DASS').addTo(W1900);</t>
  </si>
  <si>
    <t>const W1900LakeWalesFloridaINF263= L.marker([27.90129,-82.12533], {icon: dp_lx}).bindPopup('Lake Wales, Florida&lt;br&gt;White 1900-1944&lt;br&gt;INF263&lt;br&gt;non-DASS').addTo(W1900);</t>
  </si>
  <si>
    <t>const W1900PlantCityFloridaINF269= L.marker([28.0172,-81.9566], {icon: dp_lx}).bindPopup('Plant City, Florida&lt;br&gt;White 1900-1944&lt;br&gt;INF269&lt;br&gt;non-DASS').addTo(W1900);</t>
  </si>
  <si>
    <t>const W1900FortOgdenFloridaINF275= L.marker([27.08185,-87.6211], {icon: dp_lx}).bindPopup('Fort Ogden, Florida&lt;br&gt;White 1900-1944&lt;br&gt;INF275&lt;br&gt;non-DASS').addTo(W1900);</t>
  </si>
  <si>
    <t>const W1900HaleyvilleAlabamaINF359= L.marker([34.22026,-86.05361], {icon: dp_lx}).bindPopup('Haleyville, Alabama&lt;br&gt;White 1900-1944&lt;br&gt;INF359&lt;br&gt;non-DASS').addTo(W1900);</t>
  </si>
  <si>
    <t>const W1900GoodwaterAlabamaINF393= L.marker([33.06567,-85.71428], {icon: dp_lx}).bindPopup('Goodwater, Alabama&lt;br&gt;White 1900-1944&lt;br&gt;INF393&lt;br&gt;non-DASS').addTo(W1900);</t>
  </si>
  <si>
    <t>const W1900DalevilleAlabamaINF430= L.marker([31.30711,-85.86619], {icon: dp_lx}).bindPopup('Daleville, Alabama&lt;br&gt;White 1900-1944&lt;br&gt;INF430&lt;br&gt;non-DASS').addTo(W1900);</t>
  </si>
  <si>
    <t>const W1900GenevaAlabamaINF433= L.marker([31.04182,-86.48498], {icon: dp_lx}).bindPopup('Geneva, Alabama&lt;br&gt;White 1900-1944&lt;br&gt;INF433&lt;br&gt;non-DASS').addTo(W1900);</t>
  </si>
  <si>
    <t>const W1900JayFloridaINF467= L.marker([30.95125,-91.05186], {icon: dp_lx}).bindPopup('Jay, Florida&lt;br&gt;White 1900-1944&lt;br&gt;INF467&lt;br&gt;non-DASS').addTo(W1900);</t>
  </si>
  <si>
    <t>const W1900MayersvilleMississippiINF581= L.marker([32.90205,-88.56036], {icon: dp_lx}).bindPopup('Mayersville, Mississippi&lt;br&gt;White 1900-1944&lt;br&gt;INF581&lt;br&gt;non-DASS').addTo(W1900);</t>
  </si>
  <si>
    <t>const W1900LeakesvilleMississippiINF597= L.marker([31.15723,-93.39319], {icon: dp_lx}).bindPopup('Leakesville, Mississippi&lt;br&gt;White 1900-1944&lt;br&gt;INF597&lt;br&gt;non-DASS').addTo(W1900);</t>
  </si>
  <si>
    <t>const W1900LamarArkansasINF727= L.marker([35.4451,-93.47992], {icon: dp_lx}).bindPopup('Lamar, Arkansas&lt;br&gt;White 1900-1944&lt;br&gt;INF727&lt;br&gt;non-DASS').addTo(W1900);</t>
  </si>
  <si>
    <t>const W1900ManyLouisianaINF788= L.marker([31.56881,-91.82888], {icon: dp_lx}).bindPopup('Many, Louisiana&lt;br&gt;White 1900-1944&lt;br&gt;INF788&lt;br&gt;non-DASS').addTo(W1900);</t>
  </si>
  <si>
    <t>const W1900NewEraLouisianaINF799= L.marker([31.36589,-97.3428], {icon: dp_lx}).bindPopup('New Era, Louisiana&lt;br&gt;White 1900-1944&lt;br&gt;INF799&lt;br&gt;non-DASS').addTo(W1900);</t>
  </si>
  <si>
    <t>const W1900TempleTexasINF854= L.marker([31.09817,-97.17211], {icon: dp_lx}).bindPopup('Temple, Texas&lt;br&gt;White 1900-1944&lt;br&gt;INF854&lt;br&gt;non-DASS').addTo(W1900);</t>
  </si>
  <si>
    <t>const W1900MissionValleyTexasINF875= L.marker([28.8808,-97.74109], {icon: dp_lx}).bindPopup('Mission Valley, Texas&lt;br&gt;White 1900-1944&lt;br&gt;INF875&lt;br&gt;non-DASS').addTo(W1900);</t>
  </si>
  <si>
    <t>const W1900AustinTexasINF882= L.marker([30.26237,-99.35809], {icon: dp_lx}).bindPopup('Austin, Texas&lt;br&gt;White 1900-1944&lt;br&gt;INF882&lt;br&gt;non-DASS').addTo(W1900);</t>
  </si>
  <si>
    <t>const W1900EncinalTexasINF894= L.marker([28.02947,-83.49886], {icon: dp_lx}).bindPopup('Encinal, Texas&lt;br&gt;White 1900-1944&lt;br&gt;INF894&lt;br&gt;non-DASS').addTo(W1900);</t>
  </si>
  <si>
    <t>const W1900HomerGeorgiaINF087= L.marker([34.33407,-84.55209], {icon: dp_lx}).bindPopup('Homer, Georgia&lt;br&gt;White 1900-1944&lt;br&gt;INF087&lt;br&gt;non-DASS').addTo(W1900);</t>
  </si>
  <si>
    <t>const W1900MariettaGeorgiaINF105A= L.marker([33.95227,-83.62233], {icon: dp_lx}).bindPopup('Marietta, Georgia&lt;br&gt;White 1900-1944&lt;br&gt;INF105A&lt;br&gt;non-DASS').addTo(W1900);</t>
  </si>
  <si>
    <t>const W1900MaconGeorgiaINF123= L.marker([32.83655,-82.31858], {icon: dp_lx}).bindPopup('Macon, Georgia&lt;br&gt;White 1900-1944&lt;br&gt;INF123&lt;br&gt;non-DASS').addTo(W1900);</t>
  </si>
  <si>
    <t>const W1900ApplingGeorgiaINF128= L.marker([33.55634,-82.2268], {icon: dp_lx}).bindPopup('Appling, Georgia&lt;br&gt;White 1900-1944&lt;br&gt;INF128&lt;br&gt;non-DASS').addTo(W1900);</t>
  </si>
  <si>
    <t>const W1900GoughGeorgiaINF132= L.marker([33.0919,-84.32816], {icon: dp_lx}).bindPopup('Gough, Georgia&lt;br&gt;White 1900-1944&lt;br&gt;INF132&lt;br&gt;non-DASS').addTo(W1900);</t>
  </si>
  <si>
    <t>const W1900ThomastonGeorgiaINF136= L.marker([32.89758,-84.54011], {icon: dp_lx}).bindPopup('Thomaston, Georgia&lt;br&gt;White 1900-1944&lt;br&gt;INF136&lt;br&gt;non-DASS').addTo(W1900);</t>
  </si>
  <si>
    <t>const W1900TalbottonGeorgiaINF139A= L.marker([32.67762,-81.62262], {icon: dp_lx}).bindPopup('Talbotton, Georgia&lt;br&gt;White 1900-1944&lt;br&gt;INF139A&lt;br&gt;non-DASS').addTo(W1900);</t>
  </si>
  <si>
    <t>const W1900PembrokeGeorgiaINF160= L.marker([32.13586,-84.17215], {icon: dp_lx}).bindPopup('Pembroke, Georgia&lt;br&gt;White 1900-1944&lt;br&gt;INF160&lt;br&gt;non-DASS').addTo(W1900);</t>
  </si>
  <si>
    <t>const W1900LeesburgGeorgiaINF189= L.marker([31.73206,-82.29688], {icon: dp_lx}).bindPopup('Leesburg, Georgia&lt;br&gt;White 1900-1944&lt;br&gt;INF189&lt;br&gt;non-DASS').addTo(W1900);</t>
  </si>
  <si>
    <t>const W1900FlemingtonFloridaINF246= L.marker([29.40567,-80.56787], {icon: dp_lx}).bindPopup('Flemington, Florida&lt;br&gt;White 1900-1944&lt;br&gt;INF246&lt;br&gt;non-DASS').addTo(W1900);</t>
  </si>
  <si>
    <t>const W1900IslamoradaFloridaINF288= L.marker([24.96034,-87.61032], {icon: dp_lx}).bindPopup('Islamorada, Florida&lt;br&gt;White 1900-1944&lt;br&gt;INF288&lt;br&gt;non-DASS').addTo(W1900);</t>
  </si>
  <si>
    <t>const W1900WhitehouseTennesseeINF318= L.marker([35.9087,-86.97216], {icon: dp_lx}).bindPopup('Whitehouse, Tennessee&lt;br&gt;White 1900-1944&lt;br&gt;INF318&lt;br&gt;non-DASS').addTo(W1900);</t>
  </si>
  <si>
    <t>const W1900AthensAlabamaINF345= L.marker([34.80246,-87.81682], {icon: dp_lx}).bindPopup('Athens, Alabama&lt;br&gt;White 1900-1944&lt;br&gt;INF345&lt;br&gt;non-DASS').addTo(W1900);</t>
  </si>
  <si>
    <t>const W1900WinfieldAlabamaINF362= L.marker([33.92918,-88.06252], {icon: dp_lx}).bindPopup('Winfield, Alabama&lt;br&gt;White 1900-1944&lt;br&gt;INF362&lt;br&gt;non-DASS').addTo(W1900);</t>
  </si>
  <si>
    <t>const W1900VinaAlabamaINF364A= L.marker([34.37671,-86.95441], {icon: dp_lx}).bindPopup('Vina, Alabama&lt;br&gt;White 1900-1944&lt;br&gt;INF364A&lt;br&gt;non-DASS').addTo(W1900);</t>
  </si>
  <si>
    <t>const W1900BessemerAlabamaINF370B= L.marker([33.40147,-87.55284], {icon: dp_lx}).bindPopup('Bessemer, Alabama&lt;br&gt;White 1900-1944&lt;br&gt;INF370B&lt;br&gt;non-DASS').addTo(W1900);</t>
  </si>
  <si>
    <t>const W1900TuscaloosaAlabamaINF377A= L.marker([33.17012,-87.02397], {icon: dp_lx}).bindPopup('Tuscaloosa, Alabama&lt;br&gt;White 1900-1944&lt;br&gt;INF377A&lt;br&gt;non-DASS').addTo(W1900);</t>
  </si>
  <si>
    <t>const W1900SelmaAlabamaINF404= L.marker([32.41486,-86.45959], {icon: dp_lx}).bindPopup('Selma, Alabama&lt;br&gt;White 1900-1944&lt;br&gt;INF404&lt;br&gt;non-DASS').addTo(W1900);</t>
  </si>
  <si>
    <t>const W1900LaurelHillFloridaINF465= L.marker([30.96681,-88.1975], {icon: dp_lx}).bindPopup('Laurel Hill, Florida&lt;br&gt;White 1900-1944&lt;br&gt;INF465&lt;br&gt;non-DASS').addTo(W1900);</t>
  </si>
  <si>
    <t>const W1900IukaMississippiINF520= L.marker([34.81597,-89.59575], {icon: dp_lx}).bindPopup('Iuka, Mississippi&lt;br&gt;White 1900-1944&lt;br&gt;INF520&lt;br&gt;non-DASS').addTo(W1900);</t>
  </si>
  <si>
    <t>const W1900BaxtervilleMississippiINF603= L.marker([31.08766,-90.44073], {icon: dp_lx}).bindPopup('Baxterville, Mississippi&lt;br&gt;White 1900-1944&lt;br&gt;INF603&lt;br&gt;non-DASS').addTo(W1900);</t>
  </si>
  <si>
    <t>const W1900BrookhavenMississippiINF608= L.marker([31.57908,-88.68766], {icon: dp_lx}).bindPopup('Brookhaven, Mississippi&lt;br&gt;White 1900-1944&lt;br&gt;INF608&lt;br&gt;non-DASS').addTo(W1900);</t>
  </si>
  <si>
    <t>const W1900VancleaveMississippiINF616= L.marker([30.53962,-89.65475], {icon: dp_lx}).bindPopup('Vancleave, Mississippi&lt;br&gt;White 1900-1944&lt;br&gt;INF616&lt;br&gt;non-DASS').addTo(W1900);</t>
  </si>
  <si>
    <t>const W1900CarriereMississippiINF628= L.marker([30.61818,-89.9042], {icon: dp_lx}).bindPopup('Carriere, Mississippi&lt;br&gt;White 1900-1944&lt;br&gt;INF628&lt;br&gt;non-DASS').addTo(W1900);</t>
  </si>
  <si>
    <t>const W1900BlythesvilleArkansasINF677= L.marker([35.92842,-94.33913], {icon: dp_lx}).bindPopup('Blythesville, Arkansas&lt;br&gt;White 1900-1944&lt;br&gt;INF677&lt;br&gt;non-DASS').addTo(W1900);</t>
  </si>
  <si>
    <t>const W1900DeQueenArkansasINF742= L.marker([34.03678,-98.16361], {icon: dp_lx}).bindPopup('De Queen, Arkansas&lt;br&gt;White 1900-1944&lt;br&gt;INF742&lt;br&gt;non-DASS').addTo(W1900);</t>
  </si>
  <si>
    <t>const W1900EdinburgTexasINF908A= L.marker([26.30156,-85.38833], {icon: dp_lx}).bindPopup('Edinburg, Texas&lt;br&gt;White 1900-1944&lt;br&gt;INF908A&lt;br&gt;non-DASS').addTo(W1900);</t>
  </si>
  <si>
    <t>const W1900DunlapTennesseeINF059= L.marker([35.37643,-84.43066], {icon: dp_lx}).bindPopup('Dunlap, Tennessee&lt;br&gt;White 1900-1944&lt;br&gt;INF059&lt;br&gt;non-DASS').addTo(W1900);</t>
  </si>
  <si>
    <t>const W1900HickoryFlatGeorgiaINF070= L.marker([34.16782,-85.16665], {icon: dp_lx}).bindPopup('Hickory Flat, Georgia&lt;br&gt;White 1900-1944&lt;br&gt;INF070&lt;br&gt;non-DASS').addTo(W1900);</t>
  </si>
  <si>
    <t>const W1900RockmartGeorgiaINF107= L.marker([34.00267,-83.97427], {icon: dp_lx}).bindPopup('Rockmart, Georgia&lt;br&gt;White 1900-1944&lt;br&gt;INF107&lt;br&gt;non-DASS').addTo(W1900);</t>
  </si>
  <si>
    <t>const W1900JacksonGeorgiaINF119B= L.marker([33.29425,-82.40457], {icon: dp_lx}).bindPopup('Jackson, Georgia&lt;br&gt;White 1900-1944&lt;br&gt;INF119B&lt;br&gt;non-DASS').addTo(W1900);</t>
  </si>
  <si>
    <t>const W1900WadleyGeorgiaINF130A= L.marker([32.86641,-82.34156], {icon: dp_lx}).bindPopup('Wadley, Georgia&lt;br&gt;White 1900-1944&lt;br&gt;INF130A&lt;br&gt;non-DASS').addTo(W1900);</t>
  </si>
  <si>
    <t>const W1900SwainsboroGeorgiaINF152= L.marker([32.59333,-82.11268], {icon: dp_lx}).bindPopup('Swainsboro, Georgia&lt;br&gt;White 1900-1944&lt;br&gt;INF152&lt;br&gt;non-DASS').addTo(W1900);</t>
  </si>
  <si>
    <t>const W1900SparrFloridaINF247= L.marker([29.33762,-85.01311], {icon: dp_lx}).bindPopup('Sparr, Florida&lt;br&gt;White 1900-1944&lt;br&gt;INF247&lt;br&gt;non-DASS').addTo(W1900);</t>
  </si>
  <si>
    <t>const W1900GlenobeyTennesseeINF291= L.marker([36.38867,-86.88197], {icon: dp_lx}).bindPopup('Glenobey, Tennessee&lt;br&gt;White 1900-1944&lt;br&gt;INF291&lt;br&gt;non-DASS').addTo(W1900);</t>
  </si>
  <si>
    <t>const W1900SpringfieldTennesseeINF295= L.marker([36.50906,-86.25997], {icon: dp_lx}).bindPopup('Springfield, Tennessee&lt;br&gt;White 1900-1944&lt;br&gt;INF295&lt;br&gt;non-DASS').addTo(W1900);</t>
  </si>
  <si>
    <t>const W1900NormandyTennesseeINF328= L.marker([35.45188,-87.3479], {icon: dp_lx}).bindPopup('Normandy, Tennessee&lt;br&gt;White 1900-1944&lt;br&gt;INF328&lt;br&gt;non-DASS').addTo(W1900);</t>
  </si>
  <si>
    <t>const W1900LeomaTennesseeINF333= L.marker([35.16046,-86.25497], {icon: dp_lx}).bindPopup('Leoma, Tennessee&lt;br&gt;White 1900-1944&lt;br&gt;INF333&lt;br&gt;non-DASS').addTo(W1900);</t>
  </si>
  <si>
    <t>const W1900AshvilleAlabamaINF369= L.marker([33.83651,-86.86301], {icon: dp_lx}).bindPopup('Ashville, Alabama&lt;br&gt;White 1900-1944&lt;br&gt;INF369&lt;br&gt;non-DASS').addTo(W1900);</t>
  </si>
  <si>
    <t>const W1900MontevalloAlabamaINF388A= L.marker([33.10036,-85.57574], {icon: dp_lx}).bindPopup('Montevallo, Alabama&lt;br&gt;White 1900-1944&lt;br&gt;INF388A&lt;br&gt;non-DASS').addTo(W1900);</t>
  </si>
  <si>
    <t>const W1900BeehiveAlabamaINF410A= L.marker([32.55478,-86.80456], {icon: dp_lx}).bindPopup('Beehive, Alabama&lt;br&gt;White 1900-1944&lt;br&gt;INF410A&lt;br&gt;non-DASS').addTo(W1900);</t>
  </si>
  <si>
    <t>const W1900MacedoniaAlabamaINF420= L.marker([31.99071,-85.36041], {icon: dp_lx}).bindPopup('Macedonia, Alabama&lt;br&gt;White 1900-1944&lt;br&gt;INF420&lt;br&gt;non-DASS').addTo(W1900);</t>
  </si>
  <si>
    <t>const W1900DothanAlabamaINF426= L.marker([31.22273,-97.25959], {icon: dp_lx}).bindPopup('Dothan, Alabama&lt;br&gt;White 1900-1944&lt;br&gt;INF426&lt;br&gt;non-DASS').addTo(W1900);</t>
  </si>
  <si>
    <t>const W1900PetermanAlabamaINF447= L.marker([31.58471,-89.38545], {icon: dp_lx}).bindPopup('Peterman, Alabama&lt;br&gt;White 1900-1944&lt;br&gt;INF447&lt;br&gt;non-DASS').addTo(W1900);</t>
  </si>
  <si>
    <t>const W1900DyersburgTennesseeINF492= L.marker([36.03447,-90.04825], {icon: dp_lx}).bindPopup('Dyersburg, Tennessee&lt;br&gt;White 1900-1944&lt;br&gt;INF492&lt;br&gt;non-DASS').addTo(W1900);</t>
  </si>
  <si>
    <t>const W1900MemphisTennesseeINF513= L.marker([35.14952,-90.18076], {icon: dp_lx}).bindPopup('Memphis, Tennessee&lt;br&gt;White 1900-1944&lt;br&gt;INF513&lt;br&gt;non-DASS').addTo(W1900);</t>
  </si>
  <si>
    <t>const W1900JacksonMississippiINF592= L.marker([32.29718,-91.37631], {icon: dp_lx}).bindPopup('Jackson, Mississippi&lt;br&gt;White 1900-1944&lt;br&gt;INF592&lt;br&gt;non-DASS').addTo(W1900);</t>
  </si>
  <si>
    <t>const W1900GrosseTeteLouisianaINF670D= L.marker([30.4188,-93.2403], {icon: dp_lx}).bindPopup('Grosse Tete, Louisiana&lt;br&gt;White 1900-1944&lt;br&gt;INF670D&lt;br&gt;non-DASS').addTo(W1900);</t>
  </si>
  <si>
    <t>const W1900CaleArkansasINF747= L.marker([33.62594,-92.61176], {icon: dp_lx}).bindPopup('Cale, Arkansas&lt;br&gt;White 1900-1944&lt;br&gt;INF747&lt;br&gt;non-DASS').addTo(W1900);</t>
  </si>
  <si>
    <t>const W1900BayouRapidesLouisianaINF797= L.marker([31.29753,-85.0467], {icon: dp_lx}).bindPopup('Bayou Rapides, Louisiana&lt;br&gt;White 1900-1944&lt;br&gt;INF797&lt;br&gt;non-DASS').addTo(W1900);</t>
  </si>
  <si>
    <t>const W1900CrossvilleTennesseeINF045= L.marker([36.02582,-84.50201], {icon: dp_lx}).bindPopup('Crossville, Tennessee&lt;br&gt;White 1900-1944&lt;br&gt;INF045&lt;br&gt;non-DASS').addTo(W1900);</t>
  </si>
  <si>
    <t>const W1900RelianceTennesseeINF050= L.marker([35.1896,-83.39189], {icon: dp_lx}).bindPopup('Reliance, Tennessee&lt;br&gt;White 1900-1944&lt;br&gt;INF050&lt;br&gt;non-DASS').addTo(W1900);</t>
  </si>
  <si>
    <t>const W1900TallulahFallsGeorgiaINF074B= L.marker([34.73637,-83.71321], {icon: dp_lx}).bindPopup('Tallulah Falls, Georgia&lt;br&gt;White 1900-1944&lt;br&gt;INF074B&lt;br&gt;non-DASS').addTo(W1900);</t>
  </si>
  <si>
    <t>const W1900MonroeGeorgiaINF093= L.marker([33.79478,-84.54708], {icon: dp_lx}).bindPopup('Monroe, Georgia&lt;br&gt;White 1900-1944&lt;br&gt;INF093&lt;br&gt;non-DASS').addTo(W1900);</t>
  </si>
  <si>
    <t>const W1900FayettevilleGeorgiaINF113D= L.marker([33.44874,-83.93847], {icon: dp_lx}).bindPopup('Fayetteville, Georgia&lt;br&gt;White 1900-1944&lt;br&gt;INF113D&lt;br&gt;non-DASS').addTo(W1900);</t>
  </si>
  <si>
    <t>const W1900ForsythGeorgiaINF121= L.marker([33.0342,-82.00532], {icon: dp_lx}).bindPopup('Forsyth, Georgia&lt;br&gt;White 1900-1944&lt;br&gt;INF121&lt;br&gt;non-DASS').addTo(W1900);</t>
  </si>
  <si>
    <t>const W1900FolkstonGeorgiaINF197A= L.marker([30.83182,-82.73735], {icon: dp_lx}).bindPopup('Folkston, Georgia&lt;br&gt;White 1900-1944&lt;br&gt;INF197A&lt;br&gt;non-DASS').addTo(W1900);</t>
  </si>
  <si>
    <t>const W1900AxsonGeorgiaINF203A= L.marker([31.27715,-81.36283], {icon: dp_lx}).bindPopup('Axson, Georgia&lt;br&gt;White 1900-1944&lt;br&gt;INF203A&lt;br&gt;non-DASS').addTo(W1900);</t>
  </si>
  <si>
    <t>const W1900PaolaFloridaINF260= L.marker([28.78628,-86.2073], {icon: dp_lx}).bindPopup('Paola, Florida&lt;br&gt;White 1900-1944&lt;br&gt;INF260&lt;br&gt;non-DASS').addTo(W1900);</t>
  </si>
  <si>
    <t>const W1900AlbertvilleAlabamaINF353A= L.marker([34.27081,-86.59008], {icon: dp_lx}).bindPopup('Albertville, Alabama&lt;br&gt;White 1900-1944&lt;br&gt;INF353A&lt;br&gt;non-DASS').addTo(W1900);</t>
  </si>
  <si>
    <t>const W1900BlountsvilleAlabamaINF355= L.marker([34.08611,-87.08831], {icon: dp_lx}).bindPopup('Blountsville, Alabama&lt;br&gt;White 1900-1944&lt;br&gt;INF355&lt;br&gt;non-DASS').addTo(W1900);</t>
  </si>
  <si>
    <t>const W1900BirminghamAlabamaINF370= L.marker([33.37953,-85.88955], {icon: dp_lx}).bindPopup('Birmingham, Alabama&lt;br&gt;White 1900-1944&lt;br&gt;INF370&lt;br&gt;non-DASS').addTo(W1900);</t>
  </si>
  <si>
    <t>const W1900TallasseeAlabamaINF394= L.marker([32.53434,-85.98126], {icon: dp_lx}).bindPopup('Tallassee, Alabama&lt;br&gt;White 1900-1944&lt;br&gt;INF394&lt;br&gt;non-DASS').addTo(W1900);</t>
  </si>
  <si>
    <t>const W1900TroyAlabamaINF435= L.marker([31.8041,-92.27545], {icon: dp_lx}).bindPopup('Troy, Alabama&lt;br&gt;White 1900-1944&lt;br&gt;INF435&lt;br&gt;non-DASS').addTo(W1900);</t>
  </si>
  <si>
    <t>const W1900LittleRockArkansasINF706= L.marker([34.7468,-92.27545], {icon: dp_lx}).bindPopup('Little Rock, Arkansas&lt;br&gt;White 1900-1944&lt;br&gt;INF706&lt;br&gt;non-DASS').addTo(W1900);</t>
  </si>
  <si>
    <t>const W1900HilltopArkansasINF717= L.marker([35.84587,-92.73908], {icon: dp_lx}).bindPopup('Hilltop, Arkansas&lt;br&gt;White 1900-1944&lt;br&gt;INF717&lt;br&gt;non-DASS').addTo(W1900);</t>
  </si>
  <si>
    <t>const W1900AntiochLouisianaINF772= L.marker([32.58608,-97.16511], {icon: dp_lx}).bindPopup('Antioch, Louisiana&lt;br&gt;White 1900-1944&lt;br&gt;INF772&lt;br&gt;non-DASS').addTo(W1900);</t>
  </si>
  <si>
    <t>const W1900ValleyViewTexasINF839= L.marker([33.48823,-96.69248], {icon: dp_lx}).bindPopup('Valley View, Texas&lt;br&gt;White 1900-1944&lt;br&gt;INF839&lt;br&gt;non-DASS').addTo(W1900);</t>
  </si>
  <si>
    <t>const W1900CaldwellTexasINF855= L.marker([30.53208,-95.52558], {icon: dp_lx}).bindPopup('Caldwell, Texas&lt;br&gt;White 1900-1944&lt;br&gt;INF855&lt;br&gt;non-DASS').addTo(W1900);</t>
  </si>
  <si>
    <t>const W1900HuntsvilleTexasINF856C= L.marker([30.71617,-95.36837], {icon: dp_lx}).bindPopup('Huntsville, Texas&lt;br&gt;White 1900-1944&lt;br&gt;INF856C&lt;br&gt;non-DASS').addTo(W1900);</t>
  </si>
  <si>
    <t>const W1900HoustonTexasINF865= L.marker([29.76221,-82.04463], {icon: dp_lx}).bindPopup('Houston, Texas&lt;br&gt;White 1900-1944&lt;br&gt;INF865&lt;br&gt;non-DASS').addTo(W1900);</t>
  </si>
  <si>
    <t>const W1900CarterTennesseeINF008= L.marker([36.44611,-84.44174], {icon: dp_lx}).bindPopup('Carter, Tennessee&lt;br&gt;White 1900-1944&lt;br&gt;INF008&lt;br&gt;non-DASS').addTo(W1900);</t>
  </si>
  <si>
    <t>const W1900EastPointGeorgiaINF098C= L.marker([33.67967,-83.47821], {icon: dp_lx}).bindPopup('East Point, Georgia&lt;br&gt;White 1900-1944&lt;br&gt;INF098C&lt;br&gt;non-DASS').addTo(W1900);</t>
  </si>
  <si>
    <t>const W1900HawkinsvilleGeorgiaINF148= L.marker([32.2848,-83.20019], {icon: dp_lx}).bindPopup('Hawkinsville, Georgia&lt;br&gt;White 1900-1944&lt;br&gt;INF148&lt;br&gt;non-DASS').addTo(W1900);</t>
  </si>
  <si>
    <t>const W1900RhineGeorgiaINF157= L.marker([31.98979,-83.78881], {icon: dp_lx}).bindPopup('Rhine, Georgia&lt;br&gt;White 1900-1944&lt;br&gt;INF157&lt;br&gt;non-DASS').addTo(W1900);</t>
  </si>
  <si>
    <t>const W1900MoultrieGeorgiaINF212= L.marker([31.17999,-84.73309], {icon: dp_lx}).bindPopup('Moultrie, Georgia&lt;br&gt;White 1900-1944&lt;br&gt;INF212&lt;br&gt;non-DASS').addTo(W1900);</t>
  </si>
  <si>
    <t>const W1900BasingerFloridaINF276= L.marker([27.3892,-85.97137], {icon: dp_lx}).bindPopup('Basinger, Florida&lt;br&gt;White 1900-1944&lt;br&gt;INF276&lt;br&gt;non-DASS').addTo(W1900);</t>
  </si>
  <si>
    <t>const W1900AlexanderCityAlabamaINF392= L.marker([32.9337,-86.57236], {icon: dp_lx}).bindPopup('Alexander City, Alabama&lt;br&gt;White 1900-1944&lt;br&gt;INF392&lt;br&gt;non-DASS').addTo(W1900);</t>
  </si>
  <si>
    <t>const W1900BoothAlabamaINF397= L.marker([32.50239,-85.30087], {icon: dp_lx}).bindPopup('Booth, Alabama&lt;br&gt;White 1900-1944&lt;br&gt;INF397&lt;br&gt;non-DASS').addTo(W1900);</t>
  </si>
  <si>
    <t>const W1900QuitmanMississippiINF582= L.marker([32.03799,-89.27335], {icon: dp_lx}).bindPopup('Quitman, Mississippi&lt;br&gt;White 1900-1944&lt;br&gt;INF582&lt;br&gt;non-DASS').addTo(W1900);</t>
  </si>
  <si>
    <t>const W1900SosoMississippiINF601= L.marker([31.75419,-94.41839], {icon: dp_lx}).bindPopup('Soso, Mississippi&lt;br&gt;White 1900-1944&lt;br&gt;INF601&lt;br&gt;non-DASS').addTo(W1900);</t>
  </si>
  <si>
    <t>const W1900FortSmithArkansasINF730= L.marker([35.38221,-97.14954], {icon: dp_lx}).bindPopup('Fort Smith, Arkansas&lt;br&gt;White 1900-1944&lt;br&gt;INF730&lt;br&gt;non-DASS').addTo(W1900);</t>
  </si>
  <si>
    <t>const W1900WacoTexasINF852= L.marker([31.57046,-99.14171], {icon: dp_lx}).bindPopup('Waco, Texas&lt;br&gt;White 1900-1944&lt;br&gt;INF852&lt;br&gt;non-DASS').addTo(W1900);</t>
  </si>
  <si>
    <t>const W1900HondoTexasINF892= L.marker([29.34753,-97.39138], {icon: dp_lx}).bindPopup('Hondo, Texas&lt;br&gt;White 1900-1944&lt;br&gt;INF892&lt;br&gt;non-DASS').addTo(W1900);</t>
  </si>
  <si>
    <t>const W1900CorpusChristiTexasINF906= L.marker([27.7998,-84.32817], {icon: dp_lx}).bindPopup('Corpus Christi, Texas&lt;br&gt;White 1900-1944&lt;br&gt;INF906&lt;br&gt;non-DASS').addTo(W1900);</t>
  </si>
  <si>
    <t>const W1900RayCityGeorgiaINF211= L.marker([31.0748,-81.31568], {icon: dp_lx}).bindPopup('Ray City, Georgia&lt;br&gt;White 1900-1944&lt;br&gt;INF211&lt;br&gt;non-DASS').addTo(W1900);</t>
  </si>
  <si>
    <t>const W1900KillenAlabamaINF349A= L.marker([34.85897,-87.90862], {icon: dp_lx}).bindPopup('Killen, Alabama&lt;br&gt;White 1900-1944&lt;br&gt;INF349A&lt;br&gt;non-DASS').addTo(W1900);</t>
  </si>
  <si>
    <t>const W1900GordoAlabamaINF380= L.marker([33.31986,-86.11852], {icon: dp_lx}).bindPopup('Gordo, Alabama&lt;br&gt;White 1900-1944&lt;br&gt;INF380&lt;br&gt;non-DASS').addTo(W1900);</t>
  </si>
  <si>
    <t>const W1900LincolnAlabamaINF385A= L.marker([33.61707,-85.57734], {icon: dp_lx}).bindPopup('Lincoln, Alabama&lt;br&gt;White 1900-1944&lt;br&gt;INF385A&lt;br&gt;non-DASS').addTo(W1900);</t>
  </si>
  <si>
    <t>const W1900UnionSpringsAlabamaINF415= L.marker([32.14621,-87.74107], {icon: dp_lx}).bindPopup('Union Springs, Alabama&lt;br&gt;White 1900-1944&lt;br&gt;INF415&lt;br&gt;non-DASS').addTo(W1900);</t>
  </si>
  <si>
    <t>const W1900ThomasvilleAlabamaINF449A= L.marker([31.91411,-90.80549], {icon: dp_lx}).bindPopup('Thomasville, Alabama&lt;br&gt;White 1900-1944&lt;br&gt;INF449A&lt;br&gt;non-DASS').addTo(W1900);</t>
  </si>
  <si>
    <t>const W1900RedwoodMississippiINF578= L.marker([32.47789,-91.07617], {icon: dp_lx}).bindPopup('Redwood, Mississippi&lt;br&gt;White 1900-1944&lt;br&gt;INF578&lt;br&gt;non-DASS').addTo(W1900);</t>
  </si>
  <si>
    <t>const W1900AddieMississippiINF580A= L.marker([32.98699,-91.05006], {icon: dp_lx}).bindPopup('Addie, Mississippi&lt;br&gt;White 1900-1944&lt;br&gt;INF580A&lt;br&gt;non-DASS').addTo(W1900);</t>
  </si>
  <si>
    <t>const W1900LormanMississippiINF594= L.marker([31.82078,-91.01491], {icon: dp_lx}).bindPopup('Lorman, Mississippi&lt;br&gt;White 1900-1944&lt;br&gt;INF594&lt;br&gt;non-DASS').addTo(W1900);</t>
  </si>
  <si>
    <t>const W1900ClintonLouisianaINF638= L.marker([30.87505,-90.59118], {icon: dp_lx}).bindPopup('Clinton, Louisiana&lt;br&gt;White 1900-1944&lt;br&gt;INF638&lt;br&gt;non-DASS').addTo(W1900);</t>
  </si>
  <si>
    <t>const W1900HelenaArkansasINF699= L.marker([34.52917,-91.89829], {icon: dp_lx}).bindPopup('Helena, Arkansas&lt;br&gt;White 1900-1944&lt;br&gt;INF699&lt;br&gt;non-DASS').addTo(W1900);</t>
  </si>
  <si>
    <t>const W1900DudleyLakeArkansasINF701= L.marker([34.4545,-94.16747], {icon: dp_lx}).bindPopup('Dudley Lake, Arkansas&lt;br&gt;White 1900-1944&lt;br&gt;INF701&lt;br&gt;non-DASS').addTo(W1900);</t>
  </si>
  <si>
    <t>const W1900GateArkansasINF733= L.marker([34.71637,-92.12806], {icon: dp_lx}).bindPopup('Gate, Arkansas&lt;br&gt;White 1900-1944&lt;br&gt;INF733&lt;br&gt;non-DASS').addTo(W1900);</t>
  </si>
  <si>
    <t>const W1900WestMonroeLouisianaINF767= L.marker([32.50395,-95.63153], {icon: dp_lx}).bindPopup('West Monroe, Louisiana&lt;br&gt;White 1900-1944&lt;br&gt;INF767&lt;br&gt;non-DASS').addTo(W1900);</t>
  </si>
  <si>
    <t>const W1900PalestineTexasINF848= L.marker([31.76168,-98.12428], {icon: dp_lx}).bindPopup('Palestine, Texas&lt;br&gt;White 1900-1944&lt;br&gt;INF848&lt;br&gt;non-DASS').addTo(W1900);</t>
  </si>
  <si>
    <t>const W1900NewBraunfelsTexasINF885= L.marker([29.70276,-99.43702], {icon: dp_lx}).bindPopup('New Braunfels, Texas&lt;br&gt;White 1900-1944&lt;br&gt;INF885&lt;br&gt;non-DASS').addTo(W1900);</t>
  </si>
  <si>
    <t>const W1900SanYgnacioTexasINF897= L.marker([27.04213,-97.48466], {icon: dp_lx}).bindPopup('San Ygnacio, Texas&lt;br&gt;White 1900-1944&lt;br&gt;INF897&lt;br&gt;non-DASS').addTo(W1900);</t>
  </si>
  <si>
    <t>const W1900BrownsvilleTexasINF910= L.marker([25.9049,-83.03017], {icon: dp_lx}).bindPopup('Brownsville, Texas&lt;br&gt;White 1900-1944&lt;br&gt;INF910&lt;br&gt;non-DASS').addTo(W1900);</t>
  </si>
  <si>
    <t>const W1900JacksonChapelTennesseeINF011= L.marker([36.11735,-83.52746], {icon: dp_lx}).bindPopup('Jackson Chapel, Tennessee&lt;br&gt;White 1900-1944&lt;br&gt;INF011&lt;br&gt;non-DASS').addTo(W1900);</t>
  </si>
  <si>
    <t>const W1900CorneliaGeorgiaINF074A= L.marker([34.51189,-83.78275], {icon: dp_lx}).bindPopup('Cornelia, Georgia&lt;br&gt;White 1900-1944&lt;br&gt;INF074A&lt;br&gt;non-DASS').addTo(W1900);</t>
  </si>
  <si>
    <t>const W1900CordeleGeorgiaINF150= L.marker([31.97198,-82.24057], {icon: dp_lx}).bindPopup('Cordele, Georgia&lt;br&gt;White 1900-1944&lt;br&gt;INF150&lt;br&gt;non-DASS').addTo(W1900);</t>
  </si>
  <si>
    <t>const W1900BlackshearGeorgiaINF174= L.marker([31.30443,-87.88189], {icon: dp_lx}).bindPopup('Blackshear, Georgia&lt;br&gt;White 1900-1944&lt;br&gt;INF174&lt;br&gt;non-DASS').addTo(W1900);</t>
  </si>
  <si>
    <t>const W1900HurricaneCreekTennesseeINF298A= L.marker([36.49637,-86.73651], {icon: dp_lx}).bindPopup('Hurricane Creek, Tennessee&lt;br&gt;White 1900-1944&lt;br&gt;INF298A&lt;br&gt;non-DASS').addTo(W1900);</t>
  </si>
  <si>
    <t>const W1900ArnoTennesseeINF330= L.marker([35.81486,-86.11522], {icon: dp_lx}).bindPopup('Arno, Tennessee&lt;br&gt;White 1900-1944&lt;br&gt;INF330&lt;br&gt;non-DASS').addTo(W1900);</t>
  </si>
  <si>
    <t>const W1900PointWashingtonFloridaINF462= L.marker([30.37139,-88.3159], {icon: dp_lx}).bindPopup('Point Washington, Florida&lt;br&gt;White 1900-1944&lt;br&gt;INF462&lt;br&gt;non-DASS').addTo(W1900);</t>
  </si>
  <si>
    <t>const W1900WestportTennesseeINF488= L.marker([35.89613,-89.64588], {icon: dp_lx}).bindPopup('Westport, Tennessee&lt;br&gt;White 1900-1944&lt;br&gt;INF488&lt;br&gt;non-DASS').addTo(W1900);</t>
  </si>
  <si>
    <t>const W1900CovingtonTennesseeINF506= L.marker([35.5645,-89.58673], {icon: dp_lx}).bindPopup('Covington, Tennessee&lt;br&gt;White 1900-1944&lt;br&gt;INF506&lt;br&gt;non-DASS').addTo(W1900);</t>
  </si>
  <si>
    <t>const W1900KosciuskoMississippiINF562B= L.marker([33.06594,-89.13689], {icon: dp_lx}).bindPopup('Kosciusko, Mississippi&lt;br&gt;White 1900-1944&lt;br&gt;INF562B&lt;br&gt;non-DASS').addTo(W1900);</t>
  </si>
  <si>
    <t>const W1900SaucierMississippiINF623= L.marker([30.635777,-89.43537], {icon: dp_lx}).bindPopup('Saucier, Mississippi&lt;br&gt;White 1900-1944&lt;br&gt;INF623&lt;br&gt;non-DASS').addTo(W1900);</t>
  </si>
  <si>
    <t>const W1900KilnMississippiINF626= L.marker([30.40914,-91.49644], {icon: dp_lx}).bindPopup('Kiln, Mississippi&lt;br&gt;White 1900-1944&lt;br&gt;INF626&lt;br&gt;non-DASS').addTo(W1900);</t>
  </si>
  <si>
    <t>const W1900DesArcArkansasINF694= L.marker([34.97591,-83.92038], {icon: dp_lx}).bindPopup('Des Arc, Arkansas&lt;br&gt;White 1900-1944&lt;br&gt;INF694&lt;br&gt;non-DASS').addTo(W1900);</t>
  </si>
  <si>
    <t>const W1900KnoxvilleTennesseeINF028= L.marker([35.95991,-82.66464], {icon: dp_lx}).bindPopup('Knoxville, Tennessee&lt;br&gt;White 1900-1944&lt;br&gt;INF028&lt;br&gt;non-DASS').addTo(W1900);</t>
  </si>
  <si>
    <t>const W1900WarrentonGeorgiaINF127= L.marker([33.40699,-82.97268], {icon: dp_lx}).bindPopup('Warrenton, Georgia&lt;br&gt;White 1900-1944&lt;br&gt;INF127&lt;br&gt;non-DASS').addTo(W1900);</t>
  </si>
  <si>
    <t>const W1900DeepstepGeorgiaINF130= L.marker([33.01871,-81.78339], {icon: dp_lx}).bindPopup('Deepstep, Georgia&lt;br&gt;White 1900-1944&lt;br&gt;INF130&lt;br&gt;non-DASS').addTo(W1900);</t>
  </si>
  <si>
    <t>const W1900StatesboroGeorgiaINF155= L.marker([32.44893,-81.3128], {icon: dp_lx}).bindPopup('Statesboro, Georgia&lt;br&gt;White 1900-1944&lt;br&gt;INF155&lt;br&gt;non-DASS').addTo(W1900);</t>
  </si>
  <si>
    <t>const W1900LexingtonAlabamaINF350= L.marker([34.96864,-85.40124], {icon: dp_lx}).bindPopup('Lexington, Alabama&lt;br&gt;White 1900-1944&lt;br&gt;INF350&lt;br&gt;non-DASS').addTo(W1900);</t>
  </si>
  <si>
    <t>const W1900LafayetteAlabamaINF391A= L.marker([32.89978,-85.59229], {icon: dp_lx}).bindPopup('Lafayette, Alabama&lt;br&gt;White 1900-1944&lt;br&gt;INF391A&lt;br&gt;non-DASS').addTo(W1900);</t>
  </si>
  <si>
    <t>const W1900SlocombAlabamaINF432= L.marker([31.10761,-86.02312], {icon: dp_lx}).bindPopup('Slocomb, Alabama&lt;br&gt;White 1900-1944&lt;br&gt;INF432&lt;br&gt;non-DASS').addTo(W1900);</t>
  </si>
  <si>
    <t>const W1900OrionAlabamaINF436E= L.marker([31.94537,-86.95457], {icon: dp_lx}).bindPopup('Orion, Alabama&lt;br&gt;White 1900-1944&lt;br&gt;INF436E&lt;br&gt;non-DASS').addTo(W1900);</t>
  </si>
  <si>
    <t>const W1900EvergreenAlabamaINF446A= L.marker([31.43426,-87.85801], {icon: dp_lx}).bindPopup('Evergreen, Alabama&lt;br&gt;White 1900-1944&lt;br&gt;INF446A&lt;br&gt;non-DASS').addTo(W1900);</t>
  </si>
  <si>
    <t>const W1900EnidMississippiINF540= L.marker([34.11672,-91.18731], {icon: dp_lx}).bindPopup('Enid, Mississippi&lt;br&gt;White 1900-1944&lt;br&gt;INF540&lt;br&gt;non-DASS').addTo(W1900);</t>
  </si>
  <si>
    <t>const W1900BatonRougeLouisianaINF642= L.marker([30.44341,-90.07453], {icon: dp_lx}).bindPopup('Baton Rouge, Louisiana&lt;br&gt;White 1900-1944&lt;br&gt;INF642&lt;br&gt;non-DASS').addTo(W1900);</t>
  </si>
  <si>
    <t>const W1900NewOrleansLouisianaINF652= L.marker([29.9569,-91.73814], {icon: dp_lx}).bindPopup('New Orleans, Louisiana&lt;br&gt;White 1900-1944&lt;br&gt;INF652&lt;br&gt;non-DASS').addTo(W1900);</t>
  </si>
  <si>
    <t>const W1900LoreauvilleLouisianaINF668= L.marker([30.05677,-90.5667], {icon: dp_lx}).bindPopup('Loreauville, Louisiana&lt;br&gt;White 1900-1944&lt;br&gt;INF668&lt;br&gt;non-DASS').addTo(W1900);</t>
  </si>
  <si>
    <t>const W1900HattonArkansasINF734= L.marker([34.35717,-97.32944], {icon: dp_lx}).bindPopup('Hatton, Arkansas&lt;br&gt;White 1900-1944&lt;br&gt;INF734&lt;br&gt;non-DASS').addTo(W1900);</t>
  </si>
  <si>
    <t>const W1900FortWorthTexasINF841= L.marker([32.74901,-84.59469], {icon: dp_lx}).bindPopup('Fort Worth, Texas&lt;br&gt;White 1900-1944&lt;br&gt;INF841&lt;br&gt;non-DASS').addTo(W1900);</t>
  </si>
  <si>
    <t>const W1900RobbinsTennesseeINF039= L.marker([36.34442,-84.42028], {icon: dp_lx}).bindPopup('Robbins, Tennessee&lt;br&gt;White 1900-1944&lt;br&gt;INF039&lt;br&gt;non-DASS').addTo(W1900);</t>
  </si>
  <si>
    <t>const W1900MilledgevilleGeorgiaINF129= L.marker([33.08122,-84.26841], {icon: dp_lx}).bindPopup('Milledgeville, Georgia&lt;br&gt;White 1900-1944&lt;br&gt;INF129&lt;br&gt;non-DASS').addTo(W1900);</t>
  </si>
  <si>
    <t>const W1900GriffinGeorgiaINF134C= L.marker([33.24582,-82.13891], {icon: dp_lx}).bindPopup('Griffin, Georgia&lt;br&gt;White 1900-1944&lt;br&gt;INF134C&lt;br&gt;non-DASS').addTo(W1900);</t>
  </si>
  <si>
    <t>const W1900CobbtownGeorgiaINF159A= L.marker([32.28056,-84.88936], {icon: dp_lx}).bindPopup('Cobbtown, Georgia&lt;br&gt;White 1900-1944&lt;br&gt;INF159A&lt;br&gt;non-DASS').addTo(W1900);</t>
  </si>
  <si>
    <t>const W1900ColemanGeorgiaINF192D= L.marker([31.67286,-85.10553], {icon: dp_lx}).bindPopup('Coleman, Georgia&lt;br&gt;White 1900-1944&lt;br&gt;INF192D&lt;br&gt;non-DASS').addTo(W1900);</t>
  </si>
  <si>
    <t>const W1900GeorgetownGeorgiaINF193= L.marker([31.88482,-84.20463], {icon: dp_lx}).bindPopup('Georgetown, Georgia&lt;br&gt;White 1900-1944&lt;br&gt;INF193&lt;br&gt;non-DASS').addTo(W1900);</t>
  </si>
  <si>
    <t>const W1900CamillaGeorgiaINF216= L.marker([31.2312,-85.01137], {icon: dp_lx}).bindPopup('Camilla, Georgia&lt;br&gt;White 1900-1944&lt;br&gt;INF216&lt;br&gt;non-DASS').addTo(W1900);</t>
  </si>
  <si>
    <t>const W1900ForbusTennesseeINF290= L.marker([36.56229,-86.87156], {icon: dp_lx}).bindPopup('Forbus, Tennessee&lt;br&gt;White 1900-1944&lt;br&gt;INF290&lt;br&gt;non-DASS').addTo(W1900);</t>
  </si>
  <si>
    <t>const W1900FranklinTennesseeINF331= L.marker([35.92393,-88.3613], {icon: dp_lx}).bindPopup('Franklin, Tennessee&lt;br&gt;White 1900-1944&lt;br&gt;INF331&lt;br&gt;non-DASS').addTo(W1900);</t>
  </si>
  <si>
    <t>const W1900JacksonTennesseeINF501= L.marker([35.61294,-88.68423], {icon: dp_lx}).bindPopup('Jackson, Tennessee&lt;br&gt;White 1900-1944&lt;br&gt;INF501&lt;br&gt;non-DASS').addTo(W1900);</t>
  </si>
  <si>
    <t>const W1900SaltilloMississippiINF534= L.marker([34.37676,-95.9682], {icon: dp_lx}).bindPopup('Saltillo, Mississippi&lt;br&gt;White 1900-1944&lt;br&gt;INF534&lt;br&gt;non-DASS').addTo(W1900);</t>
  </si>
  <si>
    <t>const W1900MatagordaTexasINF874= L.marker([28.69091,-99.00863], {icon: dp_lx}).bindPopup('Matagorda, Texas&lt;br&gt;White 1900-1944&lt;br&gt;INF874&lt;br&gt;non-DASS').addTo(W1900);</t>
  </si>
  <si>
    <t>const W1900DecaturGeorgiaINF095A= L.marker([33.78489,-83.62686], {icon: dp_lx}).bindPopup('Decatur, Georgia&lt;br&gt;White 1900-1944&lt;br&gt;INF095A&lt;br&gt;non-DASS').addTo(W1900);</t>
  </si>
  <si>
    <t>const W1900ValdostaGeorgiaINF206= L.marker([30.84994,-87.82902], {icon: dp_lx}).bindPopup('Valdosta, Georgia&lt;br&gt;White 1900-1944&lt;br&gt;INF206&lt;br&gt;non-DASS').addTo(W1900);</t>
  </si>
  <si>
    <t>const W1900FayetteAlabamaINF381= L.marker([33.68456,-86.22107], {icon: dp_lx}).bindPopup('Fayette, Alabama&lt;br&gt;White 1900-1944&lt;br&gt;INF381&lt;br&gt;non-DASS').addTo(W1900);</t>
  </si>
  <si>
    <t>const W1900RamerAlabamaINF416A= L.marker([32.05028,-85.84275], {icon: dp_lx}).bindPopup('Ramer, Alabama&lt;br&gt;White 1900-1944&lt;br&gt;INF416A&lt;br&gt;non-DASS').addTo(W1900);</t>
  </si>
  <si>
    <t>const W1900BanksAlabamaINF435A= L.marker([31.815,-88.59144], {icon: dp_lx}).bindPopup('Banks, Alabama&lt;br&gt;White 1900-1944&lt;br&gt;INF435A&lt;br&gt;non-DASS').addTo(W1900);</t>
  </si>
  <si>
    <t>const W1900SelmerTennesseeINF498= L.marker([35.16946,-89.50579], {icon: dp_lx}).bindPopup('Selmer, Tennessee&lt;br&gt;White 1900-1944&lt;br&gt;INF498&lt;br&gt;non-DASS').addTo(W1900);</t>
  </si>
  <si>
    <t>const W1900OxfordMississippiINF542= L.marker([34.36212,-90.52332], {icon: dp_lx}).bindPopup('Oxford, Mississippi&lt;br&gt;White 1900-1944&lt;br&gt;INF542&lt;br&gt;non-DASS').addTo(W1900);</t>
  </si>
  <si>
    <t>const W1900AckermanMississippiINF560= L.marker([33.31132,-89.54364], {icon: dp_lx}).bindPopup('Ackerman, Mississippi&lt;br&gt;White 1900-1944&lt;br&gt;INF560&lt;br&gt;non-DASS').addTo(W1900);</t>
  </si>
  <si>
    <t>const W1900WickerMississippiINF584= L.marker([32.21892,-89.7828], {icon: dp_lx}).bindPopup('Wicker, Mississippi&lt;br&gt;White 1900-1944&lt;br&gt;INF584&lt;br&gt;non-DASS').addTo(W1900);</t>
  </si>
  <si>
    <t>const W1900SlidellLouisianaINF630A= L.marker([30.27757,-90.72624], {icon: dp_lx}).bindPopup('Slidell, Louisiana&lt;br&gt;White 1900-1944&lt;br&gt;INF630A&lt;br&gt;non-DASS').addTo(W1900);</t>
  </si>
  <si>
    <t>const W1900LittleBayouBlackLouisianaINF661= L.marker([29.57471,-91.43401], {icon: dp_lx}).bindPopup('Little Bayou Black, Louisiana&lt;br&gt;White 1900-1944&lt;br&gt;INF661&lt;br&gt;non-DASS').addTo(W1900);</t>
  </si>
  <si>
    <t>const W1900NewRoadsArkansasINF673= L.marker([30.69328,-91.60866], {icon: dp_lx}).bindPopup('New Roads, Arkansas&lt;br&gt;White 1900-1944&lt;br&gt;INF673&lt;br&gt;non-DASS').addTo(W1900);</t>
  </si>
  <si>
    <t>const W1900AshFlatArkansasINF682= L.marker([36.22409,-92.6655], {icon: dp_lx}).bindPopup('Ash Flat, Arkansas&lt;br&gt;White 1900-1944&lt;br&gt;INF682&lt;br&gt;non-DASS').addTo(W1900);</t>
  </si>
  <si>
    <t>const W1900ElDoradoArkansasINF749= L.marker([33.21193,-92.72478], {icon: dp_lx}).bindPopup('El Dorado, Arkansas&lt;br&gt;White 1900-1944&lt;br&gt;INF749&lt;br&gt;non-DASS').addTo(W1900);</t>
  </si>
  <si>
    <t>const W1900JunctionCityArkansasINF751= L.marker([33.01549,-93.34218], {icon: dp_lx}).bindPopup('Junction City, Arkansas&lt;br&gt;White 1900-1944&lt;br&gt;INF751&lt;br&gt;non-DASS').addTo(W1900);</t>
  </si>
  <si>
    <t>const W1900CoushattaLouisianaINF783= L.marker([32.01469,-93.28695], {icon: dp_lx}).bindPopup('Coushatta, Louisiana&lt;br&gt;White 1900-1944&lt;br&gt;INF783&lt;br&gt;non-DASS').addTo(W1900);</t>
  </si>
  <si>
    <t>const W1900DeRidderLouisianaINF793= L.marker([30.83946,-95.55145], {icon: dp_lx}).bindPopup('De Ridder, Louisiana&lt;br&gt;White 1900-1944&lt;br&gt;INF793&lt;br&gt;non-DASS').addTo(W1900);</t>
  </si>
  <si>
    <t>const W1900ChattanoogaTennesseeINF053= L.marker([35.04579,-84.00554], {icon: dp_lx}).bindPopup('Chattanooga, Tennessee&lt;br&gt;White 1900-1944&lt;br&gt;INF053&lt;br&gt;non-DASS').addTo(W1900);</t>
  </si>
  <si>
    <t>const W1900ConyersGeorgiaINF085= L.marker([33.65363,-83.21774], {icon: dp_lx}).bindPopup('Conyers, Georgia&lt;br&gt;White 1900-1944&lt;br&gt;INF085&lt;br&gt;non-DASS').addTo(W1900);</t>
  </si>
  <si>
    <t>const W1900ColbertGeorgiaINF091= L.marker([34.0373,-84.29644], {icon: dp_lx}).bindPopup('Colbert, Georgia&lt;br&gt;White 1900-1944&lt;br&gt;INF091&lt;br&gt;non-DASS').addTo(W1900);</t>
  </si>
  <si>
    <t>const W1900AtlantaGeorgiaINF099A= L.marker([33.77324,-84.32817], {icon: dp_lx}).bindPopup('Atlanta, Georgia&lt;br&gt;White 1900-1944&lt;br&gt;INF099A&lt;br&gt;non-DASS').addTo(W1900);</t>
  </si>
  <si>
    <t>const W1900PoolerGeorgiaINF162A= L.marker([32.11489,-83.40886], {icon: dp_lx}).bindPopup('Pooler, Georgia&lt;br&gt;White 1900-1944&lt;br&gt;INF162A&lt;br&gt;non-DASS').addTo(W1900);</t>
  </si>
  <si>
    <t>const W1900BigCreekGeorgiaINF183= L.marker([31.68332,-84.156], {icon: dp_lx}).bindPopup('Big Creek, Georgia&lt;br&gt;White 1900-1944&lt;br&gt;INF183&lt;br&gt;non-DASS').addTo(W1900);</t>
  </si>
  <si>
    <t>const W1900AlbanyGeorgiaINF190= L.marker([31.5804,-84.57562], {icon: dp_lx}).bindPopup('Albany, Georgia&lt;br&gt;White 1900-1944&lt;br&gt;INF190&lt;br&gt;non-DASS').addTo(W1900);</t>
  </si>
  <si>
    <t>const W1900BainbridgeGeorgiaINF219= L.marker([30.90614,-87.6728], {icon: dp_lx}).bindPopup('Bainbridge, Georgia&lt;br&gt;White 1900-1944&lt;br&gt;INF219&lt;br&gt;non-DASS').addTo(W1900);</t>
  </si>
  <si>
    <t>const W1900FlorenceAlabamaINF350B= L.marker([34.79279,-86.1686], {icon: dp_lx}).bindPopup('Florence, Alabama&lt;br&gt;White 1900-1944&lt;br&gt;INF350B&lt;br&gt;non-DASS').addTo(W1900);</t>
  </si>
  <si>
    <t>const W1900PrestonAlabamaINF354= L.marker([34.52898,-87.22154], {icon: dp_lx}).bindPopup('Preston, Alabama&lt;br&gt;White 1900-1944&lt;br&gt;INF354&lt;br&gt;non-DASS').addTo(W1900);</t>
  </si>
  <si>
    <t>const W1900SprottAlabamaINF402= L.marker([32.67658,-85.30193], {icon: dp_lx}).bindPopup('Sprott, Alabama&lt;br&gt;White 1900-1944&lt;br&gt;INF402&lt;br&gt;non-DASS').addTo(W1900);</t>
  </si>
  <si>
    <t>const W1900PensacolaFloridaINF471= L.marker([30.42082,-88.70699], {icon: dp_lx}).bindPopup('Pensacola, Florida&lt;br&gt;White 1900-1944&lt;br&gt;INF471&lt;br&gt;non-DASS').addTo(W1900);</t>
  </si>
  <si>
    <t>const W1900TupeloMississippiINF535= L.marker([34.25746,-90.33692], {icon: dp_lx}).bindPopup('Tupelo, Mississippi&lt;br&gt;White 1900-1944&lt;br&gt;INF535&lt;br&gt;non-DASS').addTo(W1900);</t>
  </si>
  <si>
    <t>const W1900PleasantHillMississippiINF574= L.marker([32.95933,-89.7816], {icon: dp_lx}).bindPopup('Pleasant Hill, Mississippi&lt;br&gt;White 1900-1944&lt;br&gt;INF574&lt;br&gt;non-DASS').addTo(W1900);</t>
  </si>
  <si>
    <t>const W1900MenaArkansasINF736= L.marker([34.58344,-96.84876], {icon: dp_lx}).bindPopup('Mena, Arkansas&lt;br&gt;White 1900-1944&lt;br&gt;INF736&lt;br&gt;non-DASS').addTo(W1900);</t>
  </si>
  <si>
    <t>const W1900BeaumontTexasINF861= L.marker([30.07503,-98.49739], {icon: dp_lx}).bindPopup('Beaumont, Texas&lt;br&gt;White 1900-1944&lt;br&gt;INF861&lt;br&gt;non-DASS').addTo(W1900);</t>
  </si>
  <si>
    <t>const W1900SanAntonioTexasINF887= L.marker([29.42518,-82.54448], {icon: dp_lx}).bindPopup('San Antonio, Texas&lt;br&gt;White 1900-1944&lt;br&gt;INF887&lt;br&gt;non-DASS').addTo(W1900);</t>
  </si>
  <si>
    <t>const W1900LeesburgTennesseeINF009= L.marker([36.29361,-85.18127], {icon: dp_lx}).bindPopup('Leesburg, Tennessee&lt;br&gt;White 1900-1944&lt;br&gt;INF009&lt;br&gt;non-DASS').addTo(W1900);</t>
  </si>
  <si>
    <t>const W1900HixsonTennesseeINF056= L.marker([35.16955,-85.38884], {icon: dp_lx}).bindPopup('Hixson, Tennessee&lt;br&gt;White 1900-1944&lt;br&gt;INF056&lt;br&gt;non-DASS').addTo(W1900);</t>
  </si>
  <si>
    <t>const W1900WalnutGroveGeorgiaINF093B= L.marker([33.74248,-84.44045], {icon: dp_lx}).bindPopup('Walnut Grove, Georgia&lt;br&gt;White 1900-1944&lt;br&gt;INF093B&lt;br&gt;non-DASS').addTo(W1900);</t>
  </si>
  <si>
    <t>const W1900CarrolltonGeorgiaINF109A= L.marker([33.58043,-85.04878], {icon: dp_lx}).bindPopup('Carrollton, Georgia&lt;br&gt;White 1900-1944&lt;br&gt;INF109A&lt;br&gt;non-DASS').addTo(W1900);</t>
  </si>
  <si>
    <t>const W1900PattersonGeorgiaINF175= L.marker([31.38715,-83.37305], {icon: dp_lx}).bindPopup('Patterson, Georgia&lt;br&gt;White 1900-1944&lt;br&gt;INF175&lt;br&gt;non-DASS').addTo(W1900);</t>
  </si>
  <si>
    <t>const W1900JenaFloridaINF250= L.marker([29.66403,-82.45678], {icon: dp_lx}).bindPopup('Jena, Florida&lt;br&gt;White 1900-1944&lt;br&gt;INF250&lt;br&gt;non-DASS').addTo(W1900);</t>
  </si>
  <si>
    <t>const W1900TampaFloridaINF272= L.marker([27.94727,-86.51559], {icon: dp_lx}).bindPopup('Tampa, Florida&lt;br&gt;White 1900-1944&lt;br&gt;INF272&lt;br&gt;non-DASS').addTo(W1900);</t>
  </si>
  <si>
    <t>const W1900PortlandTennesseeINF293= L.marker([36.5782,-88.18651], {icon: dp_lx}).bindPopup('Portland, Tennessee&lt;br&gt;White 1900-1944&lt;br&gt;INF293&lt;br&gt;non-DASS').addTo(W1900);</t>
  </si>
  <si>
    <t>const W1900LivingstonAlabamaINF409= L.marker([32.58435,-86.81409], {icon: dp_lx}).bindPopup('Livingston, Alabama&lt;br&gt;White 1900-1944&lt;br&gt;INF409&lt;br&gt;non-DASS').addTo(W1900);</t>
  </si>
  <si>
    <t>const W1900ShacklesvilleAlabamaINF439= L.marker([31.78341,-89.13461], {icon: dp_lx}).bindPopup('Shacklesville, Alabama&lt;br&gt;White 1900-1944&lt;br&gt;INF439&lt;br&gt;non-DASS').addTo(W1900);</t>
  </si>
  <si>
    <t>const W1900LaurelMississippiINF601A= L.marker([31.69688,-89.99672], {icon: dp_lx}).bindPopup('Laurel  , Mississippi&lt;br&gt;White 1900-1944&lt;br&gt;INF601A&lt;br&gt;non-DASS').addTo(W1900);</t>
  </si>
  <si>
    <t>const W1900GrandIsleLouisianaINF658= L.marker([29.23166,-94.16848], {icon: dp_lx}).bindPopup('Grand Isle, Louisiana&lt;br&gt;White 1900-1944&lt;br&gt;INF658&lt;br&gt;non-DASS').addTo(W1900);</t>
  </si>
  <si>
    <t>const W1900LockesburgArkansasINF743= L.marker([33.9673,-93.20214], {icon: dp_lx}).bindPopup('Lockesburg, Arkansas&lt;br&gt;White 1900-1944&lt;br&gt;INF743&lt;br&gt;non-DASS').addTo(W1900);</t>
  </si>
  <si>
    <t>const W1900ProvencalLouisianaINF786= L.marker([31.65295,-83.99487], {icon: dp_lx}).bindPopup('Provencal, Louisiana&lt;br&gt;White 1900-1944&lt;br&gt;INF786&lt;br&gt;non-DASS').addTo(W1900);</t>
  </si>
  <si>
    <t>const W1900MaryvilleTennesseeINF027A= L.marker([35.74978,-83.91475], {icon: dp_lx}).bindPopup('Maryville, Tennessee&lt;br&gt;White 1900-1944&lt;br&gt;INF027A&lt;br&gt;non-DASS').addTo(W1900);</t>
  </si>
  <si>
    <t>const W1900ElginTennesseeINF038A= L.marker([36.33533,-83.2198], {icon: dp_lx}).bindPopup('Elgin, Tennessee&lt;br&gt;White 1900-1944&lt;br&gt;INF038A&lt;br&gt;non-DASS').addTo(W1900);</t>
  </si>
  <si>
    <t>const W1900ManchesterGeorgiaINF141= L.marker([32.85994,-81.08403], {icon: dp_lx}).bindPopup('Manchester, Georgia&lt;br&gt;White 1900-1944&lt;br&gt;INF141&lt;br&gt;non-DASS').addTo(W1900);</t>
  </si>
  <si>
    <t>const W1900SavannahGeorgiaINF163= L.marker([32.07894,-84.06544], {icon: dp_lx}).bindPopup('Savannah, Georgia&lt;br&gt;White 1900-1944&lt;br&gt;INF163&lt;br&gt;non-DASS').addTo(W1900);</t>
  </si>
  <si>
    <t>const W1900CottonGeorgiaINF217= L.marker([31.16237,-81.89766], {icon: dp_lx}).bindPopup('Cotton, Georgia&lt;br&gt;White 1900-1944&lt;br&gt;INF217&lt;br&gt;non-DASS').addTo(W1900);</t>
  </si>
  <si>
    <t>const W1900OkahumpkaFloridaINF249A= L.marker([28.7477,-85.65719], {icon: dp_lx}).bindPopup('Okahumpka, Florida&lt;br&gt;White 1900-1944&lt;br&gt;INF249A&lt;br&gt;non-DASS').addTo(W1900);</t>
  </si>
  <si>
    <t>const W1900GainesboroTennesseeINF302= L.marker([36.35561,-86.59663], {icon: dp_lx}).bindPopup('Gainesboro, Tennessee&lt;br&gt;White 1900-1944&lt;br&gt;INF302&lt;br&gt;non-DASS').addTo(W1900);</t>
  </si>
  <si>
    <t>const W1900CullmanAlabamaINF357= L.marker([34.17498,-91.54843], {icon: dp_lx}).bindPopup('Cullman, Alabama&lt;br&gt;White 1900-1944&lt;br&gt;INF357&lt;br&gt;non-DASS').addTo(W1900);</t>
  </si>
  <si>
    <t>const W1900CaveCityArkansasINF681= L.marker([35.94177,-94.13447], {icon: dp_lx}).bindPopup('Cave City, Arkansas&lt;br&gt;White 1900-1944&lt;br&gt;INF681&lt;br&gt;non-DASS').addTo(W1900);</t>
  </si>
  <si>
    <t>const W1900WinslowArkansasINF723= L.marker([35.80266,-91.14427], {icon: dp_lx}).bindPopup('Winslow, Arkansas&lt;br&gt;White 1900-1944&lt;br&gt;INF723&lt;br&gt;non-DASS').addTo(W1900);</t>
  </si>
  <si>
    <t>const W1900OmegaLouisianaINF760= L.marker([32.51592,-92.19022], {icon: dp_lx}).bindPopup('Omega, Louisiana&lt;br&gt;White 1900-1944&lt;br&gt;INF760&lt;br&gt;non-DASS').addTo(W1900);</t>
  </si>
  <si>
    <t>const W1900BelleD'EauLouisianaINF803A= L.marker([31.08424,-92.44774], {icon: dp_lx}).bindPopup('Belle D'Eau, Louisiana&lt;br&gt;White 1900-1944&lt;br&gt;INF803A&lt;br&gt;non-DASS').addTo(W1900);</t>
  </si>
  <si>
    <t>const W1900PecanIslandLouisianaINF813= L.marker([29.64661,-82.07157], {icon: dp_lx}).bindPopup('Pecan Island, Louisiana&lt;br&gt;White 1900-1944&lt;br&gt;INF813&lt;br&gt;non-DASS').addTo(W1900);</t>
  </si>
  <si>
    <t>const W1900HolstonValleyTennesseeINF013= L.marker([36.56505,-85.08163], {icon: dp_lx}).bindPopup('Holston Valley, Tennessee&lt;br&gt;White 1900-1944&lt;br&gt;INF013&lt;br&gt;non-DASS').addTo(W1900);</t>
  </si>
  <si>
    <t>const W1900CurryvilleGeorgiaINF075= L.marker([34.44413,-84.44718], {icon: dp_lx}).bindPopup('Curryville, Georgia&lt;br&gt;White 1900-1944&lt;br&gt;INF075&lt;br&gt;non-DASS').addTo(W1900);</t>
  </si>
  <si>
    <t>const W1900ZebulonGeorgiaINF138A= L.marker([33.09809,-84.87951], {icon: dp_lx}).bindPopup('Zebulon, Georgia&lt;br&gt;White 1900-1944&lt;br&gt;INF138A&lt;br&gt;non-DASS').addTo(W1900);</t>
  </si>
  <si>
    <t>const W1900SpringvaleGeorgiaINF192C= L.marker([31.82804,-81.93395], {icon: dp_lx}).bindPopup('Springvale, Georgia&lt;br&gt;White 1900-1944&lt;br&gt;INF192C&lt;br&gt;non-DASS').addTo(W1900);</t>
  </si>
  <si>
    <t>const W1900WhitneyFloridaINF249= L.marker([28.81431,-87.18149], {icon: dp_lx}).bindPopup('Whitney, Florida&lt;br&gt;White 1900-1944&lt;br&gt;INF249&lt;br&gt;non-DASS').addTo(W1900);</t>
  </si>
  <si>
    <t>const W1900AddisonAlabamaINF361= L.marker([34.20223,-86.23792], {icon: dp_lx}).bindPopup('Addison, Alabama&lt;br&gt;White 1900-1944&lt;br&gt;INF361&lt;br&gt;non-DASS').addTo(W1900);</t>
  </si>
  <si>
    <t>const W1900AlpineAlabamaINF385= L.marker([33.34881,-85.37515], {icon: dp_lx}).bindPopup('Alpine, Alabama&lt;br&gt;White 1900-1944&lt;br&gt;INF385&lt;br&gt;non-DASS').addTo(W1900);</t>
  </si>
  <si>
    <t>const W1900RoanokeAlabamaINF390= L.marker([33.15224,-86.45078], {icon: dp_lx}).bindPopup('Roanoke, Alabama&lt;br&gt;White 1900-1944&lt;br&gt;INF390&lt;br&gt;non-DASS').addTo(W1900);</t>
  </si>
  <si>
    <t>const W1900PrattvilleAlabamaINF398A= L.marker([32.46629,-89.97586], {icon: dp_lx}).bindPopup('Prattville, Alabama&lt;br&gt;White 1900-1944&lt;br&gt;INF398A&lt;br&gt;non-DASS').addTo(W1900);</t>
  </si>
  <si>
    <t>const W1900HolcombMississippiINF539= L.marker([33.7647,-91.6162], {icon: dp_lx}).bindPopup('Holcomb, Mississippi&lt;br&gt;White 1900-1944&lt;br&gt;INF539&lt;br&gt;non-DASS').addTo(W1900);</t>
  </si>
  <si>
    <t>const W1900EveningShadeArkansasINF683= L.marker([36.07211,-94.04215], {icon: dp_lx}).bindPopup('Evening Shade, Arkansas&lt;br&gt;White 1900-1944&lt;br&gt;INF683&lt;br&gt;non-DASS').addTo(W1900);</t>
  </si>
  <si>
    <t>const W1900TexarkanaArkansasINF745= L.marker([33.42892,-92.08195], {icon: dp_lx}).bindPopup('Texarkana, Arkansas&lt;br&gt;White 1900-1944&lt;br&gt;INF745&lt;br&gt;non-DASS').addTo(W1900);</t>
  </si>
  <si>
    <t>const W1900OpelousasLouisianaINF804A= L.marker([30.53182,-95.6983], {icon: dp_lx}).bindPopup('Opelousas, Louisiana&lt;br&gt;White 1900-1944&lt;br&gt;INF804A&lt;br&gt;non-DASS').addTo(W1900);</t>
  </si>
  <si>
    <t>const W1900BelkTexasINF836= L.marker([33.84477,-84.42733], {icon: dp_lx}).bindPopup('Belk, Texas&lt;br&gt;White 1900-1944&lt;br&gt;INF836&lt;br&gt;non-DASS').addTo(W1900);</t>
  </si>
  <si>
    <t>const W1900JasperGeorgiaINF069= L.marker([34.46866,-82.93173], {icon: dp_lx}).bindPopup('Jasper, Georgia&lt;br&gt;White 1900-1944&lt;br&gt;INF069&lt;br&gt;non-DASS').addTo(W1900);</t>
  </si>
  <si>
    <t>const W1900HartwellGeorgiaINF092= L.marker([34.35339,-87.56047], {icon: dp_lx}).bindPopup('Hartwell, Georgia&lt;br&gt;White 1900-1944&lt;br&gt;INF092&lt;br&gt;non-DASS').addTo(W1900);</t>
  </si>
  <si>
    <t>const W1900RipleyTennesseeINF508= L.marker([35.74597,-88.75784], {icon: dp_lx}).bindPopup('Ripley, Tennessee&lt;br&gt;White 1900-1944&lt;br&gt;INF508&lt;br&gt;non-DASS').addTo(W1900);</t>
  </si>
  <si>
    <t>const W1900OktocMississippiINF558A= L.marker([33.33179,-83.75943], {icon: dp_lx}).bindPopup('Oktoc, Mississippi&lt;br&gt;White 1900-1944&lt;br&gt;INF558A&lt;br&gt;non-DASS').addTo(W1900);</t>
  </si>
  <si>
    <t>const W1900ClevelandGeorgiaINF073= L.marker([34.59649,-84.73412], {icon: dp_lx}).bindPopup('Cleveland, Georgia&lt;br&gt;White 1900-1944&lt;br&gt;INF073&lt;br&gt;non-DASS').addTo(W1900);</t>
  </si>
  <si>
    <t>const W1900WaverlyHallGeorgiaINF144= L.marker([32.68893,-83.0277], {icon: dp_lx}).bindPopup('Waverly Hall, Georgia&lt;br&gt;White 1900-1944&lt;br&gt;INF144&lt;br&gt;non-DASS').addTo(W1900);</t>
  </si>
  <si>
    <t>const W1900StatenvilleGeorgiaINF205= L.marker([30.70347,-86.86189], {icon: dp_lx}).bindPopup('Statenville, Georgia&lt;br&gt;White 1900-1944&lt;br&gt;INF205&lt;br&gt;non-DASS').addTo(W1900);</t>
  </si>
  <si>
    <t>const W1900EastForkLouisianaINF635= L.marker([30.97834,-91.6144], {icon: dp_lx}).bindPopup('East Fork, Louisiana&lt;br&gt;White 1900-1944&lt;br&gt;INF635&lt;br&gt;non-DASS').addTo(W1900);</t>
  </si>
  <si>
    <t>const W1900LewisvilleArkansasINF746= L.marker([33.35627,-92.35662], {icon: dp_lx}).bindPopup('Lewisville, Arkansas&lt;br&gt;White 1900-1944&lt;br&gt;INF746&lt;br&gt;non-DASS').addTo(W1900);</t>
  </si>
  <si>
    <t>const W1900StrongArkansasINF750= L.marker([33.11027,-83.42523], {icon: dp_lx}).bindPopup('Strong, Arkansas&lt;br&gt;White 1900-1944&lt;br&gt;INF750&lt;br&gt;non-DASS').addTo(W1900);</t>
  </si>
  <si>
    <t>const W1900LittleSycamoreTennesseeINF024= L.marker([36.50612,-84.47372], {icon: dp_lx}).bindPopup('Little Sycamore, Tennessee&lt;br&gt;White 1900-1944&lt;br&gt;INF024&lt;br&gt;non-DASS').addTo(W1900);</t>
  </si>
  <si>
    <t>const W1900EastEllijayGeorgiaINF062= L.marker([34.6856,-83.06872], {icon: dp_lx}).bindPopup('East Ellijay, Georgia&lt;br&gt;White 1900-1944&lt;br&gt;INF062&lt;br&gt;non-DASS').addTo(W1900);</t>
  </si>
  <si>
    <t>const W1900SandyCrossGeorgiaINF090= L.marker([33.94032,-83.62115], {icon: dp_lx}).bindPopup('Sandy Cross, Georgia&lt;br&gt;White 1900-1944&lt;br&gt;INF090&lt;br&gt;non-DASS').addTo(W1900);</t>
  </si>
  <si>
    <t>const W1900BrunswickGeorgiaINF201A= L.marker([31.14404,-84.72947], {icon: dp_lx}).bindPopup('Brunswick, Georgia&lt;br&gt;White 1900-1944&lt;br&gt;INF201A&lt;br&gt;non-DASS').addTo(W1900);</t>
  </si>
  <si>
    <t>const W1900BardinFloridaINF257= L.marker([29.67586,-80.13487], {icon: dp_lx}).bindPopup('Bardin, Florida&lt;br&gt;White 1900-1944&lt;br&gt;INF257&lt;br&gt;non-DASS').addTo(W1900);</t>
  </si>
  <si>
    <t>const W1900KeyWestFloridaINF288B= L.marker([25.79308,-85.83872], {icon: dp_lx}).bindPopup('Key West, Florida&lt;br&gt;White 1900-1944&lt;br&gt;INF288B&lt;br&gt;non-DASS').addTo(W1900);</t>
  </si>
  <si>
    <t>const W1900StevensonAlabamaINF338= L.marker([34.86863,-87.28135], {icon: dp_lx}).bindPopup('Stevenson, Alabama&lt;br&gt;White 1900-1944&lt;br&gt;INF338&lt;br&gt;non-DASS').addTo(W1900);</t>
  </si>
  <si>
    <t>const W1900JasperAlabamaINF358= L.marker([33.8313,-89.32201], {icon: dp_lx}).bindPopup('Jasper, Alabama&lt;br&gt;White 1900-1944&lt;br&gt;INF358&lt;br&gt;non-DASS').addTo(W1900);</t>
  </si>
  <si>
    <t>const W1900BolivarTennesseeINF511= L.marker([35.25472,-89.5877], {icon: dp_lx}).bindPopup('Bolivar, Tennessee&lt;br&gt;White 1900-1944&lt;br&gt;INF511&lt;br&gt;non-DASS').addTo(W1900);</t>
  </si>
  <si>
    <t>const W1900OcillaGeorgiaINF184= L.marker([31.59431,-86.12435], {icon: dp_lx}).bindPopup('Ocilla, Georgia&lt;br&gt;White 1900-1944&lt;br&gt;INF184&lt;br&gt;non-DASS').addTo(W1900);</t>
  </si>
  <si>
    <t>const W1900StatesvilleTennesseeINF305= L.marker([36.02045,-87.52893], {icon: dp_lx}).bindPopup('Statesville, Tennessee&lt;br&gt;White 1900-1944&lt;br&gt;INF305&lt;br&gt;non-DASS').addTo(W1900);</t>
  </si>
  <si>
    <t>const W1900BogalusaLouisianaINF633= L.marker([30.79093,-94.42005], {icon: dp_lx}).bindPopup('Bogalusa, Louisiana&lt;br&gt;White 1900-1944&lt;br&gt;INF633&lt;br&gt;non-DASS').addTo(W1900);</t>
  </si>
  <si>
    <t>const W1900CorsicanaTexasINF849= L.marker([32.09149,-96.88801], {icon: dp_lx}).bindPopup('Corsicana, Texas&lt;br&gt;White 1900-1944&lt;br&gt;INF849&lt;br&gt;non-DASS').addTo(W1900);</t>
  </si>
  <si>
    <t>const W1900TivoliTexasINF878= L.marker([28.45505,-85.16727], {icon: dp_lx}).bindPopup('Tivoli, Texas&lt;br&gt;White 1900-1944&lt;br&gt;INF878&lt;br&gt;non-DASS').addTo(W1900);</t>
  </si>
  <si>
    <t>const W1900HomervilleGeorgiaINF203= L.marker([31.27715,-81.07486], {icon: dp_lx}).bindPopup('Homerville, Georgia&lt;br&gt;White 1900-1944&lt;br&gt;INF203&lt;br&gt;non-DASS').addTo(W1900);</t>
  </si>
  <si>
    <t>const W1900TomokaFarmsFloridaINF258= L.marker([29.09707,-86.47269], {icon: dp_lx}).bindPopup('Tomoka Farms, Florida&lt;br&gt;White 1900-1944&lt;br&gt;INF258&lt;br&gt;non-DASS').addTo(W1900);</t>
  </si>
  <si>
    <t>const W1900AimwellAlabamaINF407= L.marker([32.1214,-89.48614], {icon: dp_lx}).bindPopup('Aimwell, Alabama&lt;br&gt;White 1900-1944&lt;br&gt;INF407&lt;br&gt;non-DASS').addTo(W1900);</t>
  </si>
  <si>
    <t>const W1900TiptonvilleTennesseeINF496= L.marker([36.37838,-90.17996], {icon: dp_lx}).bindPopup('Tiptonville, Tennessee&lt;br&gt;White 1900-1944&lt;br&gt;INF496&lt;br&gt;non-DASS').addTo(W1900);</t>
  </si>
  <si>
    <t>const W1900GreenwoodMississippiINF568= L.marker([33.51567,-97.48825], {icon: dp_lx}).bindPopup('Greenwood, Mississippi&lt;br&gt;White 1900-1944&lt;br&gt;INF568&lt;br&gt;non-DASS').addTo(W1900);</t>
  </si>
  <si>
    <t>const W1900CedarKeyFloridaINF252= L.marker([29.14114,-86.5822], {icon: dp_lx}).bindPopup('Cedar Key, Florida&lt;br&gt;White 1900-1944&lt;br&gt;INF252&lt;br&gt;non-DASS').addTo(W1900);</t>
  </si>
  <si>
    <t>const W1900PoplinsCrossroadsTennesseeINF327= L.marker([35.57972,-86.49429], {icon: dp_lx}).bindPopup('Poplins Crossroads, Tennessee&lt;br&gt;White 1900-1944&lt;br&gt;INF327&lt;br&gt;non-DASS').addTo(W1900);</t>
  </si>
  <si>
    <t>const W1900AndalusiaAlabamaINF445= L.marker([31.32029,-89.84798], {icon: dp_lx}).bindPopup('Andalusia, Alabama&lt;br&gt;White 1900-1944&lt;br&gt;INF445&lt;br&gt;non-DASS').addTo(W1900);</t>
  </si>
  <si>
    <t>const W1900MarshallArkansasINF719= L.marker([35.90688,-92.44656], {icon: dp_lx}).bindPopup('Marshall, Arkansas&lt;br&gt;White 1900-1944&lt;br&gt;INF719&lt;br&gt;non-DASS').addTo(W1900);</t>
  </si>
  <si>
    <t>const W1900AlexandriaLouisianaINF798= L.marker([31.31188,-96.72954], {icon: dp_lx}).bindPopup('Alexandria, Louisiana&lt;br&gt;White 1900-1944&lt;br&gt;INF798&lt;br&gt;non-DASS').addTo(W1900);</t>
  </si>
  <si>
    <t>const W1900WarrentonTexasINF881= L.marker([30.01993,-83.9732], {icon: dp_lx}).bindPopup('Warrenton, Texas&lt;br&gt;White 1900-1944&lt;br&gt;INF881&lt;br&gt;non-DASS').addTo(W1900);</t>
  </si>
  <si>
    <t>const W1900WoodstockGeorgiaINF071A= L.marker([34.10275,-83.68357], {icon: dp_lx}).bindPopup('Woodstock, Georgia&lt;br&gt;White 1900-1944&lt;br&gt;INF071A&lt;br&gt;non-DASS').addTo(W1900);</t>
  </si>
  <si>
    <t>const W1900Monticello0INF126= L.marker([33.30455,-86.45062], {icon: dp_lx}).bindPopup('Monticello, 0&lt;br&gt;White 1900-1944&lt;br&gt;INF126&lt;br&gt;non-DASS').addTo(W1900);</t>
  </si>
  <si>
    <t>const W1900MobileAlabamaINF479= L.marker([30.69008,-90.95433], {icon: dp_lx}).bindPopup('Mobile, Alabama&lt;br&gt;White 1900-1944&lt;br&gt;INF479&lt;br&gt;non-DASS').addTo(W1900);</t>
  </si>
  <si>
    <t>const W1900LabadievilleLouisianaINF664= L.marker([29.83942,-91.18416], {icon: dp_lx}).bindPopup('Labadieville, Louisiana&lt;br&gt;White 1900-1944&lt;br&gt;INF664&lt;br&gt;non-DASS').addTo(W1900);</t>
  </si>
  <si>
    <t>const W1900LakeProvidenceLouisianaINF757= L.marker([32.80256,-92.11858], {icon: dp_lx}).bindPopup('Lake Providence, Louisiana&lt;br&gt;White 1900-1944&lt;br&gt;INF757&lt;br&gt;non-DASS').addTo(W1900);</t>
  </si>
  <si>
    <t>const W1900MonroeLouisianaINF770= L.marker([32.5099,-92.08227], {icon: dp_lx}).bindPopup('Monroe, Louisiana&lt;br&gt;White 1900-1944&lt;br&gt;INF770&lt;br&gt;non-DASS').addTo(W1900);</t>
  </si>
  <si>
    <t>const W1900NewnanGeorgiaINF118= L.marker([33.36994,-85.25019], {icon: dp_lx}).bindPopup('Newnan, Georgia&lt;br&gt;White 1900-1944&lt;br&gt;INF118&lt;br&gt;non-DASS').addTo(W1900);</t>
  </si>
  <si>
    <t>const W1900AbbevilleAlabamaINF425= L.marker([31.57159,-86.63152], {icon: dp_lx}).bindPopup('Abbeville, Alabama&lt;br&gt;White 1900-1944&lt;br&gt;INF425&lt;br&gt;non-DASS').addTo(W1900);</t>
  </si>
  <si>
    <t>const W1900GreenvilleAlabamaINF440= L.marker([31.82944,-95.29429], {icon: dp_lx}).bindPopup('Greenville, Alabama&lt;br&gt;White 1900-1944&lt;br&gt;INF440&lt;br&gt;non-DASS').addTo(W1900);</t>
  </si>
  <si>
    <t>const W1900TylerTexasINF826= L.marker([32.34665,-98.1412], {icon: dp_lx}).bindPopup('Tyler, Texas&lt;br&gt;White 1900-1944&lt;br&gt;INF826&lt;br&gt;non-DASS').addTo(W1900);</t>
  </si>
  <si>
    <t>const W1900FalfurriasTexasINF900= L.marker([27.22644,-84.14195], {icon: dp_lx}).bindPopup('Falfurrias, Texas&lt;br&gt;White 1900-1944&lt;br&gt;INF900&lt;br&gt;non-DASS').addTo(W1900);</t>
  </si>
  <si>
    <t>const W1900LFolletteTennesseeINF037= L.marker([36.36088,-84.29163], {icon: dp_lx}).bindPopup('LFollette, Tennessee&lt;br&gt;White 1900-1944&lt;br&gt;INF037&lt;br&gt;non-DASS').addTo(W1900);</t>
  </si>
  <si>
    <t>const W1900PlainsGeorgiaINF167= L.marker([32.03687,-84.17626], {icon: dp_lx}).bindPopup('Plains, Georgia&lt;br&gt;White 1900-1944&lt;br&gt;INF167&lt;br&gt;non-DASS').addTo(W1900);</t>
  </si>
  <si>
    <t>const W1900JacksonvilleFloridaINF231= L.marker([30.33468,-85.89866], {icon: dp_lx}).bindPopup('Jacksonville, Florida&lt;br&gt;White 1900-1944&lt;br&gt;INF231&lt;br&gt;non-DASS').addTo(W1900);</t>
  </si>
  <si>
    <t>const W1900SabinePassTexasINF861A= L.marker([29.7334,-98.49317], {icon: dp_lx}).bindPopup('Sabine Pass, Texas&lt;br&gt;White 1900-1944&lt;br&gt;INF861A&lt;br&gt;non-DASS').addTo(W1900);</t>
  </si>
  <si>
    <t>const W1900GadsdenAlabamaINF368= L.marker([34.01499,-88.97272], {icon: dp_lx}).bindPopup('Gadsden, Alabama&lt;br&gt;White 1900-1944&lt;br&gt;INF368&lt;br&gt;non-DASS').addTo(W1900);</t>
  </si>
  <si>
    <t>const W1900BiloxiMississippiINF621= L.marker([30.39146,-91.82267], {icon: dp_lx}).bindPopup('Biloxi, Mississippi&lt;br&gt;White 1900-1944&lt;br&gt;INF621&lt;br&gt;non-DASS').addTo(W1900);</t>
  </si>
  <si>
    <t>const W1900SalemArkansasINF685= L.marker([36.37104,-82.56177], {icon: dp_lx}).bindPopup('Salem, Arkansas&lt;br&gt;White 1900-1944&lt;br&gt;INF685&lt;br&gt;non-DASS').addTo(W1900);</t>
  </si>
  <si>
    <t>const W1900FargoGeorgiaINF204= L.marker([30.68603,-83.97193], {icon: dp_lx}).bindPopup('Fargo, Georgia&lt;br&gt;White 1900-1944&lt;br&gt;INF204&lt;br&gt;non-DASS').addTo(W1900);</t>
  </si>
  <si>
    <t>const W1900ThomasvilleGeorgiaINF214= L.marker([30.8355,-91.05302], {icon: dp_lx}).bindPopup('Thomasville, Georgia&lt;br&gt;White 1900-1944&lt;br&gt;INF214&lt;br&gt;non-DASS').addTo(W1900);</t>
  </si>
  <si>
    <t>const W1900WestHelenaArkansasINF698= L.marker([34.54402,-92.00343], {icon: dp_lx}).bindPopup('West Helena, Arkansas&lt;br&gt;White 1900-1944&lt;br&gt;INF698&lt;br&gt;non-DASS').addTo(W1900);</t>
  </si>
  <si>
    <t>const W1900PineBluffArkansasINF702= L.marker([34.2238,-93.05185], {icon: dp_lx}).bindPopup('Pine Bluff, Arkansas&lt;br&gt;White 1900-1944&lt;br&gt;INF702&lt;br&gt;non-DASS').addTo(W1900);</t>
  </si>
  <si>
    <t>const W1900HotSpringsArkansasINF738= L.marker([34.51086,-84.29656], {icon: dp_lx}).bindPopup('Hot Springs, Arkansas&lt;br&gt;White 1900-1944&lt;br&gt;INF738&lt;br&gt;non-DASS').addTo(W1900);</t>
  </si>
  <si>
    <t>const W1900TiftonGeorgiaINF186= L.marker([31.45051,-86.77809], {icon: dp_lx}).bindPopup('Tifton, Georgia&lt;br&gt;White 1900-1944&lt;br&gt;INF186&lt;br&gt;non-DASS').addTo(W1900);</t>
  </si>
  <si>
    <t>const W1900NashvilleTennesseeINF306= L.marker([36.16779,-87.33049], {icon: dp_lx}).bindPopup('Nashville, Tennessee&lt;br&gt;White 1900-1944&lt;br&gt;INF306&lt;br&gt;non-DASS').addTo(W1900);</t>
  </si>
  <si>
    <t>const W1900RamahTennesseeINF335= L.marker([35.07862,-87.40589], {icon: dp_lx}).bindPopup('Ramah, Tennessee&lt;br&gt;White 1900-1944&lt;br&gt;INF335&lt;br&gt;non-DASS').addTo(W1900);</t>
  </si>
  <si>
    <t>const W1900TownCreekAlabamaINF348= L.marker([34.68131,-87.37715], {icon: dp_lx}).bindPopup('Town Creek, Alabama&lt;br&gt;White 1900-1944&lt;br&gt;INF348&lt;br&gt;non-DASS').addTo(W1900);</t>
  </si>
  <si>
    <t>const W1900MexboroAlabamaINF448= L.marker([31.49506,-87.68381], {icon: dp_lx}).bindPopup('Mexboro, Alabama&lt;br&gt;White 1900-1944&lt;br&gt;INF448&lt;br&gt;non-DASS').addTo(W1900);</t>
  </si>
  <si>
    <t>const W1900FoleyAlabamaINF476= L.marker([30.40643,-88.32637], {icon: dp_lx}).bindPopup('Foley, Alabama&lt;br&gt;White 1900-1944&lt;br&gt;INF476&lt;br&gt;non-DASS').addTo(W1900);</t>
  </si>
  <si>
    <t>const W1900ParisTennesseeINF487= L.marker([36.3019,-88.55655], {icon: dp_lx}).bindPopup('Paris, Tennessee&lt;br&gt;White 1900-1944&lt;br&gt;INF487&lt;br&gt;non-DASS').addTo(W1900);</t>
  </si>
  <si>
    <t>const W1900PascagoulaMississippiINF617= L.marker([30.36588,-90.06471], {icon: dp_lx}).bindPopup('Pascagoula, Mississippi&lt;br&gt;White 1900-1944&lt;br&gt;INF617&lt;br&gt;non-DASS').addTo(W1900);</t>
  </si>
  <si>
    <t>const W1900ForrestCityArkansasINF691= L.marker([35.01191,-92.59694], {icon: dp_lx}).bindPopup('Forrest City, Arkansas&lt;br&gt;White 1900-1944&lt;br&gt;INF691&lt;br&gt;non-DASS').addTo(W1900);</t>
  </si>
  <si>
    <t>const W1900BakerArkansasINF718= L.marker([35.91317,-94.15796], {icon: dp_lx}).bindPopup('Baker, Arkansas&lt;br&gt;White 1900-1944&lt;br&gt;INF718&lt;br&gt;non-DASS').addTo(W1900);</t>
  </si>
  <si>
    <t>const W1900FayettevilleArkansasINF725= L.marker([36.06359,-93.28648], {icon: dp_lx}).bindPopup('Fayetteville, Arkansas&lt;br&gt;White 1900-1944&lt;br&gt;INF725&lt;br&gt;non-DASS').addTo(W1900);</t>
  </si>
  <si>
    <t>const W1900TallahasseeFloridaINF239= L.marker([30.43978,-86.82931], {icon: dp_lx}).bindPopup('Tallahassee, Florida&lt;br&gt;White 1900-1944&lt;br&gt;INF239&lt;br&gt;non-DASS').addTo(W1900);</t>
  </si>
  <si>
    <t>const W1900HuntingdonTennesseeINF489= L.marker([36.0008,-91.03779], {icon: dp_lx}).bindPopup('Huntingdon, Tennessee&lt;br&gt;White 1900-1944&lt;br&gt;INF489&lt;br&gt;non-DASS').addTo(W1900);</t>
  </si>
  <si>
    <t>const W1900GreenvilleMississippiINF551= L.marker([33.39971,-91.7363], {icon: dp_lx}).bindPopup('Greenville, Mississippi&lt;br&gt;White 1900-1944&lt;br&gt;INF551&lt;br&gt;non-DASS').addTo(W1900);</t>
  </si>
  <si>
    <t>const W1900SearcyArkansasINF693= L.marker([35.25085,-92.27549], {icon: dp_lx}).bindPopup('Searcy, Arkansas&lt;br&gt;White 1900-1944&lt;br&gt;INF693&lt;br&gt;non-DASS').addTo(W1900);</t>
  </si>
  <si>
    <t>const W1900VillePlatteLouisianaINF806= L.marker([30.68897,-84.99966], {icon: dp_lx}).bindPopup('Ville Platte, Louisiana&lt;br&gt;White 1900-1944&lt;br&gt;INF806&lt;br&gt;non-DASS').addTo(W1900);</t>
  </si>
  <si>
    <t>const W1900HickoryLevelGeorgiaINF109C= L.marker([33.67927,-82.57595], {icon: dp_lx}).bindPopup('Hickory Level, Georgia&lt;br&gt;White 1900-1944&lt;br&gt;INF109C&lt;br&gt;non-DASS').addTo(W1900);</t>
  </si>
  <si>
    <t>const W1900HopefulChurchFloridaINF236= L.marker([30.09872,-86.30751], {icon: dp_lx}).bindPopup('Hopeful Church, Florida&lt;br&gt;White 1900-1944&lt;br&gt;INF236&lt;br&gt;non-DASS').addTo(W1900);</t>
  </si>
  <si>
    <t>const W1900MontgomeryAlabamaINF416= L.marker([32.3798,84.98698], {icon: dp_lx}).bindPopup('Montgomery, Alabama&lt;br&gt;White 1900-1944&lt;br&gt;INF416&lt;br&gt;non-DASS').addTo(W1900);</t>
  </si>
  <si>
    <t>const W1900ApalachicolaFloridaINF452= L.marker([29.7255,-85.28879], {icon: dp_lx}).bindPopup('Apalachicola, Florida&lt;br&gt;White 1900-1944&lt;br&gt;INF452&lt;br&gt;non-DASS').addTo(W1900);</t>
  </si>
  <si>
    <t>const W1900ColumbusMississippiINF553= L.marker([33.49565,-90.19159], {icon: dp_lx}).bindPopup('Columbus, Mississippi&lt;br&gt;White 1900-1944&lt;br&gt;INF553&lt;br&gt;non-DASS').addTo(W1900);</t>
  </si>
  <si>
    <t>const W1900PiggottArkansasINF675= L.marker([36.38258,-91.49528], {icon: dp_lx}).bindPopup('Piggott, Arkansas&lt;br&gt;White 1900-1944&lt;br&gt;INF675&lt;br&gt;non-DASS').addTo(W1900);</t>
  </si>
  <si>
    <t>const W1900BelgreenAlabamaINF365= L.marker([34.47419,-89.42136], {icon: dp_lx}).bindPopup('Belgreen, Alabama&lt;br&gt;White 1900-1944&lt;br&gt;INF365&lt;br&gt;non-DASS').addTo(W1900);</t>
  </si>
  <si>
    <t>const W1900BoothvilleLouisianaINF648= L.marker([29.34444,-92.6064], {icon: dp_lx}).bindPopup('Boothville, Louisiana&lt;br&gt;White 1900-1944&lt;br&gt;INF648&lt;br&gt;non-DASS').addTo(W1900);</t>
  </si>
  <si>
    <t>const W1900SpearsvilleLouisianaINF765= L.marker([32.93499,-83.24449], {icon: dp_lx}).bindPopup('Spearsville, Louisiana&lt;br&gt;White 1900-1944&lt;br&gt;INF765&lt;br&gt;non-DASS').addTo(W1900);</t>
  </si>
  <si>
    <t>const W1900RankinTennesseeINF018= L.marker([36.02739,-82.35838], {icon: dp_lx}).bindPopup('Rankin, Tennessee&lt;br&gt;White 1900-1944&lt;br&gt;INF018&lt;br&gt;non-DASS').addTo(W1900);</t>
  </si>
  <si>
    <t>const W1900WaycrossGeorgiaINF199A= L.marker([31.21138,-87.62142], {icon: dp_lx}).bindPopup('Waycross, Georgia&lt;br&gt;White 1900-1944&lt;br&gt;INF199A&lt;br&gt;non-DASS').addTo(W1900);</t>
  </si>
  <si>
    <t>const W1900HarrisonburgLouisianaINF801= L.marker([31.76971,-84.55028], {icon: dp_lx}).bindPopup('Harrisonburg, Louisiana&lt;br&gt;White 1900-1944&lt;br&gt;INF801&lt;br&gt;non-DASS').addTo(W1900);</t>
  </si>
  <si>
    <t>const W1900OpelikaAlabamaINF411= L.marker([32.65184,-88.39091], {icon: dp_lx}).bindPopup('Opelika, Alabama&lt;br&gt;White 1900-1944&lt;br&gt;INF411&lt;br&gt;non-DASS').addTo(W1900);</t>
  </si>
  <si>
    <t>const W1900LouisvilleAlabamaINF423= L.marker([31.78285,-85.65037], {icon: dp_lx}).bindPopup('Louisville, Alabama&lt;br&gt;White 1900-1944&lt;br&gt;INF423&lt;br&gt;non-DASS').addTo(W1900);</t>
  </si>
  <si>
    <t>const W1900PanamaCityFloridaINF458= L.marker([30.16774,-85.58875], {icon: dp_lx}).bindPopup('Panama City, Florida&lt;br&gt;White 1900-1944&lt;br&gt;INF458&lt;br&gt;non-DASS').addTo(W1900);</t>
  </si>
  <si>
    <t>const W1900WausauFloridaINF461= L.marker([30.63191,-90.3294], {icon: dp_lx}).bindPopup('Wausau, Florida&lt;br&gt;White 1900-1944&lt;br&gt;INF461&lt;br&gt;non-DASS').addTo(W1900);</t>
  </si>
  <si>
    <t>const W1900VictoriaTexasINF877= L.marker([28.80547,-97.49546], {icon: dp_lx}).bindPopup('Victoria, Texas&lt;br&gt;White 1900-1944&lt;br&gt;INF877&lt;br&gt;non-DASS').addTo(W1900);</t>
  </si>
  <si>
    <t>const W1900AshfordAlabamaINF429= L.marker([31.18719,-90.70504], {icon: dp_lx}).bindPopup('Ashford, Alabama&lt;br&gt;White 1900-1944&lt;br&gt;INF429&lt;br&gt;non-DASS').addTo(W1900);</t>
  </si>
  <si>
    <t>const W1900JonesboroArkansasINF680= L.marker([35.8357,-93.39379], {icon: dp_lx}).bindPopup('Jonesboro, Arkansas&lt;br&gt;White 1900-1944&lt;br&gt;INF680&lt;br&gt;non-DASS').addTo(W1900);</t>
  </si>
  <si>
    <t>const W1900DanvilleArkansasINF729= L.marker([35.05621,-91.28169], {icon: dp_lx}).bindPopup('Danville, Arkansas&lt;br&gt;White 1900-1944&lt;br&gt;INF729&lt;br&gt;non-DASS').addTo(W1900);</t>
  </si>
  <si>
    <t>const W1900LakeVillageArkansasINF755= L.marker([33.33103,-94.65601], {icon: dp_lx}).bindPopup('Lake Village, Arkansas&lt;br&gt;White 1900-1944&lt;br&gt;INF755&lt;br&gt;non-DASS').addTo(W1900);</t>
  </si>
  <si>
    <t>const W1900NacogdochesTexasINF824= L.marker([31.60392,-84.46099], {icon: dp_lx}).bindPopup('Nacogdoches, Texas&lt;br&gt;White 1900-1944&lt;br&gt;INF824&lt;br&gt;non-DASS').addTo(W1900);</t>
  </si>
  <si>
    <t>const W1900NatchitochesLouisianaINF787= L.marker([31.76183,-83.63166], {icon: dp_lx}).bindPopup('Natchitoches, Louisiana&lt;br&gt;White 1900-1944&lt;br&gt;INF787&lt;br&gt;non-DASS').addTo(W1900);</t>
  </si>
  <si>
    <t>const W1900ShadyGroveFloridaINF238= L.marker([30.288,-88.2464], {icon: dp_lx}).bindPopup('Shady Grove, Florida&lt;br&gt;White 1900-1944&lt;br&gt;INF238&lt;br&gt;non-DASS').addTo(W1900);</t>
  </si>
  <si>
    <t>const W1900BayouLBatreAlabamaINF480= L.marker([30.41151,-89.59035], {icon: dp_lx}).bindPopup('Bayou LBatre, Alabama&lt;br&gt;White 1900-1944&lt;br&gt;INF480&lt;br&gt;non-DASS').addTo(W1900);</t>
  </si>
  <si>
    <t>const W1900TennesseeRidgeTennesseeINF300= L.marker([36.31407,-87.66322], {icon: dp_lx}).bindPopup('Tennessee Ridge, Tennessee&lt;br&gt;White 1900-1944&lt;br&gt;INF300&lt;br&gt;non-DASS').addTo(W1900);</t>
  </si>
  <si>
    <t>const W1900ZacharyLouisianaINF643= L.marker([30.64847,-95.5529], {icon: dp_lx}).bindPopup('Zachary, Louisiana&lt;br&gt;White 1900-1944&lt;br&gt;INF643&lt;br&gt;non-DASS').addTo(W1900);</t>
  </si>
  <si>
    <t>const W1900BayouSorrelLouisianaINF671= L.marker([30.15628,-92.39491], {icon: dp_lx}).bindPopup('Bayou Sorrel, Louisiana&lt;br&gt;White 1900-1944&lt;br&gt;INF671&lt;br&gt;non-DASS').addTo(W1900);</t>
  </si>
  <si>
    <t>const W1900GreenbrierArkansasINF714= L.marker([35.23603,-99.01158], {icon: dp_lx}).bindPopup('Greenbrier, Arkansas&lt;br&gt;White 1900-1944&lt;br&gt;INF714&lt;br&gt;non-DASS').addTo(W1900);</t>
  </si>
  <si>
    <t>const W1900LaurelBloomeryTennesseeINF004= L.marker([36.56682,-82.03739], {icon: dp_lx}).bindPopup('Laurel Bloomery, Tennessee&lt;br&gt;White 1900-1944&lt;br&gt;INF004&lt;br&gt;non-DASS').addTo(W1900);</t>
  </si>
  <si>
    <t>const W1900OxfordFloridaINF248= L.marker([28.92591,-93.05351], {icon: dp_lx}).bindPopup('Oxford, Florida&lt;br&gt;White 1900-1944&lt;br&gt;INF248&lt;br&gt;non-DASS').addTo(W1900);</t>
  </si>
  <si>
    <t>const W1900HarmonyTexasINF823= L.marker([31.52918,-84.49434], {icon: dp_lx}).bindPopup('Harmony, Texas&lt;br&gt;White 1900-1944&lt;br&gt;INF823&lt;br&gt;non-DASS').addTo(W1900);</t>
  </si>
  <si>
    <t>const W1900SopchoppyFloridaINF243= L.marker([30.0589,-87.56825], {icon: dp_lx}).bindPopup('Sopchoppy, Florida&lt;br&gt;White 1900-1944&lt;br&gt;INF243&lt;br&gt;non-DASS').addTo(W1900);</t>
  </si>
  <si>
    <t>const W1900SchrieverLouisianaINF662= L.marker([29.74508,-93.74614], {icon: dp_lx}).bindPopup('Schriever, Louisiana&lt;br&gt;White 1900-1944&lt;br&gt;INF662&lt;br&gt;non-DASS').addTo(W1900);</t>
  </si>
  <si>
    <t>const W1900ShreveportLouisianaINF776= L.marker([32.51258,-92.32193], {icon: dp_lx}).bindPopup('Shreveport, Louisiana&lt;br&gt;White 1900-1944&lt;br&gt;INF776&lt;br&gt;non-DASS').addTo(W1900);</t>
  </si>
  <si>
    <t>const W1900ChataignierLouisianaINF806A= L.marker([30.56825,-83.03484], {icon: dp_lx}).bindPopup('Chataignier, Louisiana&lt;br&gt;White 1900-1944&lt;br&gt;INF806A&lt;br&gt;non-DASS').addTo(W1900);</t>
  </si>
  <si>
    <t>const W1900BarrineauParkFloridaINF470= L.marker([30.69688,-89.26211], {icon: dp_lx}).bindPopup('Barrineau Park, Florida&lt;br&gt;White 1900-1944&lt;br&gt;INF470&lt;br&gt;non-DASS').addTo(W1900);</t>
  </si>
  <si>
    <t>const W1900BrownsvilleTennesseeINF504= L.marker([35.5958,-92.11712], {icon: dp_lx}).bindPopup('Brownsville, Tennessee&lt;br&gt;White 1900-1944&lt;br&gt;INF504&lt;br&gt;non-DASS').addTo(W1900);</t>
  </si>
  <si>
    <t>const W1900FortValleyGeorgiaINF146= L.marker([32.55865,-81.80082], {icon: dp_lx}).bindPopup('Fort Valley, Georgia&lt;br&gt;White 1900-1944&lt;br&gt;INF146&lt;br&gt;non-DASS').addTo(W1900);</t>
  </si>
  <si>
    <t>const W1900WestForkArkansasINF724= L.marker([35.92427,-86.8119], {icon: dp_lx}).bindPopup('West Fork, Arkansas&lt;br&gt;White 1900-1944&lt;br&gt;INF724&lt;br&gt;non-DASS').addTo(W1900);</t>
  </si>
  <si>
    <t>const W1900LaffertyArkansasINF687= L.marker([35.91074,-94.3502], {icon: dp_lx}).bindPopup('Lafferty, Arkansas&lt;br&gt;White 1900-1944&lt;br&gt;INF687&lt;br&gt;non-DASS').addTo(W1900);</t>
  </si>
  <si>
    <t>const W1900MarshallTexasINF831= L.marker([32.5451,-95.36159], {icon: dp_lx}).bindPopup('Marshall, Texas&lt;br&gt;White 1900-1944&lt;br&gt;INF831&lt;br&gt;non-DASS').addTo(W1900);</t>
  </si>
  <si>
    <t>const W1900PortOrangeFloridaINF259= L.marker([29.12615,-86.07932], {icon: dp_lx}).bindPopup('Port Orange, Florida&lt;br&gt;White 1900-1944&lt;br&gt;INF259&lt;br&gt;non-DASS').addTo(W1900);</t>
  </si>
  <si>
    <t>const W1900ScottsboroAlabamaINF339= L.marker([34.68144,-86.8101], {icon: dp_lx}).bindPopup('Scottsboro, Alabama&lt;br&gt;White 1900-1944&lt;br&gt;INF339&lt;br&gt;non-DASS').addTo(W1900);</t>
  </si>
  <si>
    <t>const W1900AnnistonAlabamaINF383= L.marker([33.65721,-88.03869], {icon: dp_lx}).bindPopup('Anniston, Alabama&lt;br&gt;White 1900-1944&lt;br&gt;INF383&lt;br&gt;non-DASS').addTo(W1900);</t>
  </si>
  <si>
    <t>const W1900DresdenTennesseeINF490= L.marker([36.29171,-90.05439], {icon: dp_lx}).bindPopup('Dresden, Tennessee&lt;br&gt;White 1900-1944&lt;br&gt;INF490&lt;br&gt;non-DASS').addTo(W1900);</t>
  </si>
  <si>
    <t>const W1950MemphisTennesseeINF517= L.marker([35.13824,-94.42161], {icon: dp_lx}).bindPopup('Memphis, Tennessee&lt;br&gt;White 1945-1974&lt;br&gt;INF517&lt;br&gt;non-DASS').addTo(W1950);</t>
  </si>
  <si>
    <t>const W1950FortSmithArkansasINF732= L.marker([35.38482,-98.14427], {icon: dp_lx}).bindPopup('Fort Smith, Arkansas&lt;br&gt;White 1945-1974&lt;br&gt;INF732&lt;br&gt;non-DASS').addTo(W1950);</t>
  </si>
  <si>
    <t>const W1950FalfurriasTexasINF901= L.marker([27.22676,-97.40298], {icon: dp_lx}).bindPopup('Falfurrias, Texas&lt;br&gt;White 1945-1974&lt;br&gt;INF901&lt;br&gt;non-DASS').addTo(W1950);</t>
  </si>
  <si>
    <t>const W1950CorpusChristiTexasINF905= L.marker([27.79636,-82.4554], {icon: dp_lx}).bindPopup('Corpus Christi, Texas&lt;br&gt;White 1945-1974&lt;br&gt;INF905&lt;br&gt;non-DASS').addTo(W1950);</t>
  </si>
  <si>
    <t>const W1950TampaFloridaINF274= L.marker([27.9486,-91.20705], {icon: dp_lx}).bindPopup('Tampa, Florida&lt;br&gt;White 1945-1974&lt;br&gt;INF274&lt;br&gt;non-DASS').addTo(W1950);</t>
  </si>
  <si>
    <t>const W1950ArkansasCityArkansasINF752= L.marker([33.60902,-96.80411], {icon: dp_lx}).bindPopup('Arkansas City, Arkansas&lt;br&gt;White 1945-1974&lt;br&gt;INF752&lt;br&gt;non-DASS').addTo(W1950);</t>
  </si>
  <si>
    <t>const W1950DallasTexasINF846= L.marker([32.7787,-95.36596], {icon: dp_lx}).bindPopup('Dallas, Texas&lt;br&gt;White 1945-1974&lt;br&gt;INF846&lt;br&gt;non-DASS').addTo(W1950);</t>
  </si>
  <si>
    <t>const W1950HoustonTexasINF870A= L.marker([29.76211,-96.99938], {icon: dp_lx}).bindPopup('Houston, Texas&lt;br&gt;White 1945-1974&lt;br&gt;INF870A&lt;br&gt;non-DASS').addTo(W1950);</t>
  </si>
  <si>
    <t>const W1950VictoriaTexasINF876= L.marker([28.80573,-89.67986], {icon: dp_lx}).bindPopup('Victoria, Texas&lt;br&gt;White 1945-1974&lt;br&gt;INF876&lt;br&gt;non-DASS').addTo(W1950);</t>
  </si>
  <si>
    <t>const W1950PicayuneMississippiINF629= L.marker([30.52586,-94.04798], {icon: dp_lx}).bindPopup('Picayune, Mississippi&lt;br&gt;White 1945-1974&lt;br&gt;INF629&lt;br&gt;non-DASS').addTo(W1950);</t>
  </si>
  <si>
    <t>const W1950TexarkanaTexasINF833= L.marker([33.42518,-93.92874], {icon: dp_lx}).bindPopup('Texarkana, Texas&lt;br&gt;White 1945-1974&lt;br&gt;INF833&lt;br&gt;non-DASS').addTo(W1950);</t>
  </si>
  <si>
    <t>const W1950PortArthurTexasINF862= L.marker([29.8989,-85.02633], {icon: dp_lx}).bindPopup('Port Arthur, Texas&lt;br&gt;White 1945-1974&lt;br&gt;INF862&lt;br&gt;non-DASS').addTo(W1950);</t>
  </si>
  <si>
    <t>const W1950CrossvilleTennesseeINF046= L.marker([35.94813,-84.97153], {icon: dp_lx}).bindPopup('Crossville, Tennessee&lt;br&gt;White 1945-1974&lt;br&gt;INF046&lt;br&gt;non-DASS').addTo(W1950);</t>
  </si>
  <si>
    <t>const W1950DaltonGeorgiaINF067= L.marker([34.76146,-83.27547], {icon: dp_lx}).bindPopup('Dalton, Georgia&lt;br&gt;White 1945-1974&lt;br&gt;INF067&lt;br&gt;non-DASS').addTo(W1950);</t>
  </si>
  <si>
    <t>const W1950ValdostaGeorgiaINF209A= L.marker([30.82451,-86.73331], {icon: dp_lx}).bindPopup('Valdosta, Georgia&lt;br&gt;White 1945-1974&lt;br&gt;INF209A&lt;br&gt;non-DASS').addTo(W1950);</t>
  </si>
  <si>
    <t>const W1950ToneyAlabamaINF340= L.marker([34.89825,-86.10602], {icon: dp_lx}).bindPopup('Toney, Alabama&lt;br&gt;White 1945-1974&lt;br&gt;INF340&lt;br&gt;non-DASS').addTo(W1950);</t>
  </si>
  <si>
    <t>const W1950TalladegaAlabamaINF387= L.marker([33.43397,-94.96853], {icon: dp_lx}).bindPopup('Talladega, Alabama&lt;br&gt;White 1945-1974&lt;br&gt;INF387&lt;br&gt;non-DASS').addTo(W1950);</t>
  </si>
  <si>
    <t>const W1950MountPleasantTexasINF834= L.marker([33.15713,-84.15598], {icon: dp_lx}).bindPopup('Mount Pleasant, Texas&lt;br&gt;White 1945-1974&lt;br&gt;INF834&lt;br&gt;non-DASS').addTo(W1950);</t>
  </si>
  <si>
    <t>const W1950AlbanyGeorgiaINF191= L.marker([31.57536,-91.18637], {icon: dp_lx}).bindPopup('Albany, Georgia&lt;br&gt;White 1945-1974&lt;br&gt;INF191&lt;br&gt;non-DASS').addTo(W1950);</t>
  </si>
  <si>
    <t>const W1950BatonRougeLouisianaINF645= L.marker([30.44123,-93.7476], {icon: dp_lx}).bindPopup('Baton Rouge, Louisiana&lt;br&gt;White 1945-1974&lt;br&gt;INF645&lt;br&gt;non-DASS').addTo(W1950);</t>
  </si>
  <si>
    <t>const W1950ShreveportLouisianaINF779= L.marker([32.51586,-84.87554], {icon: dp_lx}).bindPopup('Shreveport, Louisiana&lt;br&gt;White 1945-1974&lt;br&gt;INF779&lt;br&gt;non-DASS').addTo(W1950);</t>
  </si>
  <si>
    <t>const W1950ClevelandTennesseeINF051= L.marker([35.15984,-85.00081], {icon: dp_lx}).bindPopup('Cleveland, Tennessee&lt;br&gt;White 1945-1974&lt;br&gt;INF051&lt;br&gt;non-DASS').addTo(W1950);</t>
  </si>
  <si>
    <t>const W1950PhenixCityAlabamaINF413= L.marker([32.46767,-85.97212], {icon: dp_lx}).bindPopup('Phenix City, Alabama&lt;br&gt;White 1945-1974&lt;br&gt;INF413&lt;br&gt;non-DASS').addTo(W1950);</t>
  </si>
  <si>
    <t>const W1950TroyAlabamaINF436C= L.marker([31.80796,-85.99087], {icon: dp_lx}).bindPopup('Troy, Alabama&lt;br&gt;White 1945-1974&lt;br&gt;INF436C&lt;br&gt;non-DASS').addTo(W1950);</t>
  </si>
  <si>
    <t>const W1950BoothvilleLouisianaINF649= L.marker([29.3438,-98.49128], {icon: dp_lx}).bindPopup('Boothville, Louisiana&lt;br&gt;White 1945-1974&lt;br&gt;INF649&lt;br&gt;non-DASS').addTo(W1950);</t>
  </si>
  <si>
    <t>const W1950SanAntonioTexasINF891= L.marker([29.42642,-86.45988], {icon: dp_lx}).bindPopup('San Antonio, Texas&lt;br&gt;White 1945-1974&lt;br&gt;INF891&lt;br&gt;non-DASS').addTo(W1950);</t>
  </si>
  <si>
    <t>const W1950ShelbyvilleTennesseeINF329= L.marker([35.48343,-86.58522], {icon: dp_lx}).bindPopup('Shelbyville, Tennessee&lt;br&gt;White 1945-1974&lt;br&gt;INF329&lt;br&gt;non-DASS').addTo(W1950);</t>
  </si>
  <si>
    <t>const W1950HuntsvilleAlabamaINF343= L.marker([34.72956,-85.18695], {icon: dp_lx}).bindPopup('Huntsville, Alabama&lt;br&gt;White 1945-1974&lt;br&gt;INF343&lt;br&gt;non-DASS').addTo(W1950);</t>
  </si>
  <si>
    <t>const W1950LanettAlabamaINF391= L.marker([32.86942,-86.32216], {icon: dp_lx}).bindPopup('Lanett, Alabama&lt;br&gt;White 1945-1974&lt;br&gt;INF391&lt;br&gt;non-DASS').addTo(W1950);</t>
  </si>
  <si>
    <t>const W1950MontgomeryAlabamaINF419= L.marker([32.36684,-83.63032], {icon: dp_lx}).bindPopup('Montgomery, Alabama&lt;br&gt;White 1945-1974&lt;br&gt;INF419&lt;br&gt;non-DASS').addTo(W1950);</t>
  </si>
  <si>
    <t>const W1950MaconGeorgiaINF124= L.marker([32.84333,-82.63936], {icon: dp_lx}).bindPopup('Macon, Georgia&lt;br&gt;White 1945-1974&lt;br&gt;INF124&lt;br&gt;non-DASS').addTo(W1950);</t>
  </si>
  <si>
    <t>const W1950DemopolisAlabamaINF408= L.marker([32.50442,-92.28146], {icon: dp_lx}).bindPopup('Demopolis, Alabama&lt;br&gt;White 1945-1974&lt;br&gt;INF408&lt;br&gt;non-DASS').addTo(W1950);</t>
  </si>
  <si>
    <t>const W1950LittleRockArkansasINF712= L.marker([34.74757,-83.55329], {icon: dp_lx}).bindPopup('Little Rock, Arkansas&lt;br&gt;White 1945-1974&lt;br&gt;INF712&lt;br&gt;non-DASS').addTo(W1950);</t>
  </si>
  <si>
    <t>const W1950NewMarketTennesseeINF022= L.marker([36.10376,-80.23744], {icon: dp_lx}).bindPopup('New Market, Tennessee&lt;br&gt;White 1945-1974&lt;br&gt;INF022&lt;br&gt;non-DASS').addTo(W1950);</t>
  </si>
  <si>
    <t>const W1950MiamiFloridaINF286= L.marker([25.72983,-90.03667], {icon: dp_lx}).bindPopup('Miami, Florida&lt;br&gt;White 1945-1974&lt;br&gt;INF286&lt;br&gt;non-DASS').addTo(W1950);</t>
  </si>
  <si>
    <t>const W1950HoustonMississippiINF533= L.marker([33.89675,-85.01208], {icon: dp_lx}).bindPopup('Houston, Mississippi&lt;br&gt;White 1945-1974&lt;br&gt;INF533&lt;br&gt;non-DASS').addTo(W1950);</t>
  </si>
  <si>
    <t>const W1950DaytonTennesseeINF049= L.marker([35.49518,-85.28279], {icon: dp_lx}).bindPopup('Dayton, Tennessee&lt;br&gt;White 1945-1974&lt;br&gt;INF049&lt;br&gt;non-DASS').addTo(W1950);</t>
  </si>
  <si>
    <t>const W1950ChattanoogaTennesseeINF058= L.marker([35.03895,-97.5092], {icon: dp_lx}).bindPopup('Chattanooga, Tennessee&lt;br&gt;White 1945-1974&lt;br&gt;INF058&lt;br&gt;non-DASS').addTo(W1950);</t>
  </si>
  <si>
    <t>const W1950SintonTexasINF902= L.marker([28.03669,-85.30975], {icon: dp_lx}).bindPopup('Sinton, Texas&lt;br&gt;White 1945-1974&lt;br&gt;INF902&lt;br&gt;non-DASS').addTo(W1950);</t>
  </si>
  <si>
    <t>const W1950JacksonvilleFloridaINF232= L.marker([30.32816,-80.23744], {icon: dp_lx}).bindPopup('Jacksonville, Florida&lt;br&gt;White 1945-1974&lt;br&gt;INF232&lt;br&gt;non-DASS').addTo(W1950);</t>
  </si>
  <si>
    <t>const W1950PortlandTennesseeINF294= L.marker([36.57733,-86.4464], {icon: dp_lx}).bindPopup('Portland, Tennessee&lt;br&gt;White 1945-1974&lt;br&gt;INF294&lt;br&gt;non-DASS').addTo(W1950);</t>
  </si>
  <si>
    <t>const W1950GallatinTennesseeINF294A= L.marker([36.38836,-88.03885], {icon: dp_lx}).bindPopup('Gallatin, Tennessee&lt;br&gt;White 1945-1974&lt;br&gt;INF294A&lt;br&gt;non-DASS').addTo(W1950);</t>
  </si>
  <si>
    <t>const W1950MobileAlabamaINF483= L.marker([30.69066,-93.05318], {icon: dp_lx}).bindPopup('Mobile, Alabama&lt;br&gt;White 1945-1974&lt;br&gt;INF483&lt;br&gt;non-DASS').addTo(W1950);</t>
  </si>
  <si>
    <t>const W1950HotSpringsArkansasINF739= L.marker([34.50916,-91.49028], {icon: dp_lx}).bindPopup('Hot Springs, Arkansas&lt;br&gt;White 1945-1974&lt;br&gt;INF739&lt;br&gt;non-DASS').addTo(W1950);</t>
  </si>
  <si>
    <t>const W1950DumasArkansasINF753= L.marker([33.88748,-82.55997], {icon: dp_lx}).bindPopup('Dumas, Arkansas&lt;br&gt;White 1945-1974&lt;br&gt;INF753&lt;br&gt;non-DASS').addTo(W1950);</t>
  </si>
  <si>
    <t>const W1950KingsportTennesseeINF016= L.marker([36.54754,-83.29283], {icon: dp_lx}).bindPopup('Kingsport, Tennessee&lt;br&gt;White 1945-1974&lt;br&gt;INF016&lt;br&gt;non-DASS').addTo(W1950);</t>
  </si>
  <si>
    <t>const W1950MorristownTennesseeINF022A= L.marker([36.2147,-81.09228], {icon: dp_lx}).bindPopup('Morristown, Tennessee&lt;br&gt;White 1945-1974&lt;br&gt;INF022A&lt;br&gt;non-DASS').addTo(W1950);</t>
  </si>
  <si>
    <t>const W1950SavannahGeorgiaINF164= L.marker([32.0812,-83.25054], {icon: dp_lx}).bindPopup('Savannah, Georgia&lt;br&gt;White 1945-1974&lt;br&gt;INF164&lt;br&gt;non-DASS').addTo(W1950);</t>
  </si>
  <si>
    <t>const W1950OcillaGeorgiaINF185= L.marker([31.59426,-98.16016], {icon: dp_lx}).bindPopup('Ocilla, Georgia&lt;br&gt;White 1945-1974&lt;br&gt;INF185&lt;br&gt;non-DASS').addTo(W1950);</t>
  </si>
  <si>
    <t>const W1950EdinburgTexasINF908= L.marker([26.30104,-84.98763], {icon: dp_lx}).bindPopup('Edinburg, Texas&lt;br&gt;White 1945-1974&lt;br&gt;INF908&lt;br&gt;non-DASS').addTo(W1950);</t>
  </si>
  <si>
    <t>const W1950ColumbusGeorgiaINF171= L.marker([32.45907,-84.57557], {icon: dp_lx}).bindPopup('Columbus, Georgia&lt;br&gt;White 1945-1974&lt;br&gt;INF171&lt;br&gt;non-DASS').addTo(W1950);</t>
  </si>
  <si>
    <t>const W1950BainbridgeGeorgiaINF220= L.marker([30.90399,-86.06999], {icon: dp_lx}).bindPopup('Bainbridge, Georgia&lt;br&gt;White 1945-1974&lt;br&gt;INF220&lt;br&gt;non-DASS').addTo(W1950);</t>
  </si>
  <si>
    <t>const W1950WoodburyTennesseeINF322= L.marker([35.82771,-86.8259], {icon: dp_lx}).bindPopup('Woodbury, Tennessee&lt;br&gt;White 1945-1974&lt;br&gt;INF322&lt;br&gt;non-DASS').addTo(W1950);</t>
  </si>
  <si>
    <t>const W1950BirminghamAlabamaINF374= L.marker([33.52123,-85.9737], {icon: dp_lx}).bindPopup('Birmingham, Alabama&lt;br&gt;White 1945-1974&lt;br&gt;INF374&lt;br&gt;non-DASS').addTo(W1950);</t>
  </si>
  <si>
    <t>const W1950NewOrleansLouisianaINF656= L.marker([29.95737,-83.91559], {icon: dp_lx}).bindPopup('New Orleans, Louisiana&lt;br&gt;White 1945-1974&lt;br&gt;INF656&lt;br&gt;non-DASS').addTo(W1950);</t>
  </si>
  <si>
    <t>const W1950KnoxvilleTennesseeINF033= L.marker([35.96962,-83.91559], {icon: dp_lx}).bindPopup('Knoxville, Tennessee&lt;br&gt;White 1945-1974&lt;br&gt;INF033&lt;br&gt;non-DASS').addTo(W1950);</t>
  </si>
  <si>
    <t>const W1950FortMyersFloridaINF278= L.marker([26.64084,-86.76486], {icon: dp_lx}).bindPopup('Fort Myers, Florida&lt;br&gt;White 1945-1974&lt;br&gt;INF278&lt;br&gt;non-DASS').addTo(W1950);</t>
  </si>
  <si>
    <t>const W1950NashvilleTennesseeINF307= L.marker([36.16669,-90.03592], {icon: dp_lx}).bindPopup('Nashville, Tennessee&lt;br&gt;White 1945-1974&lt;br&gt;INF307&lt;br&gt;non-DASS').addTo(W1950);</t>
  </si>
  <si>
    <t>const W1950OrlandoFloridaINF261= L.marker([28.53777,-82.45874], {icon: dp_lx}).bindPopup('Orlando, Florida&lt;br&gt;White 1945-1974&lt;br&gt;INF261&lt;br&gt;non-DASS').addTo(W1950);</t>
  </si>
  <si>
    <t>const W1950CharlestonMississippiINF541= L.marker([34.00715,-90.18332], {icon: dp_lx}).bindPopup('Charleston, Mississippi&lt;br&gt;White 1945-1974&lt;br&gt;INF541&lt;br&gt;non-DASS').addTo(W1950);</t>
  </si>
  <si>
    <t>const W1950JacksonMississippiINF591= L.marker([32.29743,-89.2911], {icon: dp_lx}).bindPopup('Jackson, Mississippi&lt;br&gt;White 1945-1974&lt;br&gt;INF591&lt;br&gt;non-DASS').addTo(W1950);</t>
  </si>
  <si>
    <t>const W1950HattiesburgMississippiINF599= L.marker([31.32761,-93.74775], {icon: dp_lx}).bindPopup('Hattiesburg, Mississippi&lt;br&gt;White 1945-1974&lt;br&gt;INF599&lt;br&gt;non-DASS').addTo(W1950);</t>
  </si>
  <si>
    <t>const W1950FortMeadeFloridaINF264= L.marker([27.75177,-80.14353], {icon: dp_lx}).bindPopup('Fort Meade, Florida&lt;br&gt;White 1945-1974&lt;br&gt;INF264&lt;br&gt;non-DASS').addTo(W1950);</t>
  </si>
  <si>
    <t>const W1950AshlandCityTennesseeINF297= L.marker([36.27452,-87.38712], {icon: dp_lx}).bindPopup('Ashland City, Tennessee&lt;br&gt;White 1945-1974&lt;br&gt;INF297&lt;br&gt;non-DASS').addTo(W1950);</t>
  </si>
  <si>
    <t>const W1950DicksonTennesseeINF314= L.marker([36.07617,-85.84738], {icon: dp_lx}).bindPopup('Dickson, Tennessee&lt;br&gt;White 1945-1974&lt;br&gt;INF314&lt;br&gt;non-DASS').addTo(W1950);</t>
  </si>
  <si>
    <t>const W1950RainsvilleAlabamaINF352= L.marker([34.49401,-86.9979], {icon: dp_lx}).bindPopup('Rainsville, Alabama&lt;br&gt;White 1945-1974&lt;br&gt;INF352&lt;br&gt;non-DASS').addTo(W1950);</t>
  </si>
  <si>
    <t>const W1950EnterpriseAlabamaINF443= L.marker([31.31543,-87.68316], {icon: dp_lx}).bindPopup('Enterprise, Alabama&lt;br&gt;White 1945-1974&lt;br&gt;INF443&lt;br&gt;non-DASS').addTo(W1950);</t>
  </si>
  <si>
    <t>const W1950GulfShoresAlabamaINF474= L.marker([30.27798,-88.95193], {icon: dp_lx}).bindPopup('Gulf Shores, Alabama&lt;br&gt;White 1945-1974&lt;br&gt;INF474&lt;br&gt;non-DASS').addTo(W1950);</t>
  </si>
  <si>
    <t>const W1950RipleyMississippiINF524= L.marker([34.72973,-95.37126], {icon: dp_lx}).bindPopup('Ripley, Mississippi&lt;br&gt;White 1945-1974&lt;br&gt;INF524&lt;br&gt;non-DASS').addTo(W1950);</t>
  </si>
  <si>
    <t>const W1950TallahasseeFloridaINF240= L.marker([30.43816,-87.29088], {icon: dp_lx}).bindPopup('Tallahassee, Florida&lt;br&gt;White 1945-1974&lt;br&gt;INF240&lt;br&gt;non-DASS').addTo(W1950);</t>
  </si>
  <si>
    <t>const W1950CamdenAlabamaINF405= L.marker([31.99341,-85.0008], {icon: dp_lx}).bindPopup('Camden, Alabama&lt;br&gt;White 1945-1974&lt;br&gt;INF405&lt;br&gt;non-DASS').addTo(W1950);</t>
  </si>
  <si>
    <t>const W1950CorinthMississippiINF522= L.marker([34.92824,-84.39187], {icon: dp_lx}).bindPopup('Corinth, Mississippi&lt;br&gt;White 1945-1974&lt;br&gt;INF522&lt;br&gt;non-DASS').addTo(W1950);</t>
  </si>
  <si>
    <t>const W1950AtlantaGeorgiaINF101= L.marker([33.79937,-84.39187], {icon: dp_lx}).bindPopup('Atlanta, Georgia&lt;br&gt;White 1945-1974&lt;br&gt;INF101&lt;br&gt;non-DASS').addTo(W1950);</t>
  </si>
  <si>
    <t>const W1700WorcesterMassachusettsIThomas= L.marker([42.45,-72.3], {icon: mn_lx}).bindPopup('Worcester, Massachusetts&lt;br&gt;White 1700-1799&lt;br&gt;I Thomas&lt;br&gt;(Thomas, 1788) in (Grandgent, 1862)').addTo(W1700);</t>
  </si>
  <si>
    <t>const W1950ThunderBayOntarioThunderBay= L.marker([48.3809,-89.2477], {icon: dp_lx}).bindPopup('Thunder Bay, Ontario&lt;br&gt;White 1945-1974&lt;br&gt;Thunder Bay&lt;br&gt;ANAE (Labov et al, 2003)').addTo(W1950);</t>
  </si>
  <si>
    <t>const W1950StJohnNewBrunswickStJohn= L.marker([45.2733,-66.0633], {icon: dp_lx}).bindPopup('St John, New Brunswick&lt;br&gt;White 1945-1974&lt;br&gt;St John&lt;br&gt;ANAE (Labov et al, 2003)').addTo(W1950);</t>
  </si>
  <si>
    <t>const W1950StJohnsNewfoundlandStJohns= L.marker([47.5615,-52.7126], {icon: dp_lx}).bindPopup('St Johns, Newfoundland&lt;br&gt;White 1945-1974&lt;br&gt;St Johns&lt;br&gt;ANAE (Labov et al, 2003)').addTo(W1950);</t>
  </si>
  <si>
    <t>const W1970Philadelphia3PennsylvaniaLabov13= L.marker([40.53,-75.35], {icon: dp_we}).bindPopup('Philadelphia3, Pennsylvania&lt;br&gt;White 1975-1099&lt;br&gt;Labov 13&lt;br&gt;Labov').addTo(W1970);</t>
  </si>
  <si>
    <t>const W1970Miami2FloridaASMiami= L.marker([26.5,-80.55], {icon: dp_we}).bindPopup('Miami2, Florida&lt;br&gt;White 1975-1099&lt;br&gt;AS Miami&lt;br&gt;AS_95.2').addTo(W1970);</t>
  </si>
  <si>
    <t>const B1950NewOrleansLouisianaNewOrleans= L.marker([29.9511,-90.0715], {icon: dp_lx}).bindPopup('New Orleans, Louisiana&lt;br&gt;Black 1945-1974&lt;br&gt;New Orleans&lt;br&gt;ANAE (Labov et al, 2003)').addTo(B1950);</t>
  </si>
  <si>
    <t>const B1950LosAngelesCaliforniaLosAngeles= L.marker([34.0522,-118.2437], {icon: dp_lx}).bindPopup('Los Angeles, California&lt;br&gt;Black 1945-1974&lt;br&gt;Los Angeles&lt;br&gt;ANAE (Labov et al, 2003)').addTo(B1950);</t>
  </si>
  <si>
    <t>const B1970EurekaSpringsArkansasEurekaSprings= L.marker([36.4,-93.74], {icon: dp_lx}).bindPopup('Eureka Springs, Arkansas&lt;br&gt;Black 1975-1099&lt;br&gt;Eureka Springs&lt;br&gt;(Jones, 2020)').addTo(B1970);</t>
  </si>
  <si>
    <t>const B1970LittleRock1ArkansasLittleRock= L.marker([35.22,-92.53], {icon: dp_lx}).bindPopup('Little Rock1, Arkansas&lt;br&gt;Black 1975-1099&lt;br&gt;Little Rock&lt;br&gt;(Jones, 2020)').addTo(B1970);</t>
  </si>
  <si>
    <t>const B1970LosAngeles1CaliforniaLosAngeles= L.marker([34.08,-118.42], {icon: dp_lx}).bindPopup('Los Angeles1, California&lt;br&gt;Black 1975-1099&lt;br&gt;Los Angeles&lt;br&gt;(Jones, 2020)').addTo(B1970);</t>
  </si>
  <si>
    <t>const B1970ColoradoSprings1ColoradoColoradoSprings= L.marker([38.8339,-104.8214], {icon: dp_lx}).bindPopup('Colorado Springs1, Colorado&lt;br&gt;Black 1975-1099&lt;br&gt;Colorado Springs&lt;br&gt;(Jones, 2020)').addTo(B1970);</t>
  </si>
  <si>
    <t>const B1970NewHaven1ConnecticutNewHaven= L.marker([41.3083,-72.9279], {icon: dp_lx}).bindPopup('New Haven1, Connecticut&lt;br&gt;Black 1975-1099&lt;br&gt;New Haven&lt;br&gt;(Jones, 2020)').addTo(B1970);</t>
  </si>
  <si>
    <t>const B1970WashingtonDCDistrictofColumbiaWashingtonDC= L.marker([38.9072,-77.0369], {icon: dp_lx}).bindPopup('Washington DC, District of Columbia&lt;br&gt;Black 1975-1099&lt;br&gt;Washington DC&lt;br&gt;(Jones, 2020)').addTo(B1970);</t>
  </si>
  <si>
    <t>const B1970LakeCharlesLouisianaLakeCharles= L.marker([30.2266,-93.2174], {icon: dp_lx}).bindPopup('Lake Charles, Louisiana&lt;br&gt;Black 1975-1099&lt;br&gt;Lake Charles&lt;br&gt;(Jones, 2020)').addTo(B1970);</t>
  </si>
  <si>
    <t>const B1970NewOrleans3LouisianaNewOrleans= L.marker([29.9511,-90.0715], {icon: dp_lx}).bindPopup('New Orleans3, Louisiana&lt;br&gt;Black 1975-1099&lt;br&gt;New Orleans&lt;br&gt;(Jones, 2020)').addTo(B1970);</t>
  </si>
  <si>
    <t>const B1970FranklinTownshipMichiganFranklinTownship= L.marker([42.5906,-83.3052], {icon: dp_lx}).bindPopup('Franklin Township, Michigan&lt;br&gt;Black 1975-1099&lt;br&gt;Franklin Township&lt;br&gt;(Jones, 2020)').addTo(B1970);</t>
  </si>
  <si>
    <t>const B1970OceanSpringsMississippiOceanSprings= L.marker([30.411,-88.8275], {icon: dp_lx}).bindPopup('Ocean Springs, Mississippi&lt;br&gt;Black 1975-1099&lt;br&gt;Ocean Springs&lt;br&gt;(Jones, 2020)').addTo(B1970);</t>
  </si>
  <si>
    <t>const B1970WhitePlainsNewYorkWhitePlains= L.marker([43.0203,-78.8803], {icon: dp_lx}).bindPopup('White Plains, New York&lt;br&gt;Black 1975-1099&lt;br&gt;White Plains&lt;br&gt;(Jones, 2020)').addTo(B1970);</t>
  </si>
  <si>
    <t>const B1970HalifaxCountyVirginiaHalifaxCounty= L.marker([39.0437,-77.4875], {icon: dp_lx}).bindPopup('Halifax County, Virginia&lt;br&gt;Black 1975-1099&lt;br&gt;Halifax County&lt;br&gt;(Jones, 2020)').addTo(B1970);</t>
  </si>
  <si>
    <t>const B1970StaffordCountyVirginiaStaffordCounty= L.marker([36.8508,-76.2859], {icon: dp_lx}).bindPopup('Stafford County, Virginia&lt;br&gt;Black 1975-1099&lt;br&gt;Stafford County&lt;br&gt;(Jones, 2020)').addTo(B1970);</t>
  </si>
  <si>
    <t>const W1900StLouisMissouriListenPast= L.marker([38.627,-90.1994], {icon: dp_lx}).bindPopup('St. Louis, Missouri&lt;br&gt;White 1900-1944&lt;br&gt;ListenPast&lt;br&gt;(Gordon, 2002)').addTo(W1900);</t>
  </si>
  <si>
    <t>const W1970SanFrancisco1CaliforniaHallLew= L.marker([38.37,-112.67], {icon: dp_we}).bindPopup('San Francisco1, California&lt;br&gt;White 1975-1099&lt;br&gt;Hall-Lew&lt;br&gt;Hall-Lew').addTo(W1970);</t>
  </si>
  <si>
    <t>const B1970FtLauderdaleFloridaFtLauderdale= L.marker([26.1224,-80.1373], {icon: dp_lx}).bindPopup('Ft. Lauderdale, Florida&lt;br&gt;Black 1975-1099&lt;br&gt;Ft. Lauderdale&lt;br&gt;(Jones, 2020)').addTo(B1970);</t>
  </si>
  <si>
    <t>const B1970StLouisMissouriStLouis= L.marker([38.627,-90.1994], {icon: dp_lx}).bindPopup('St. Louis, Missouri&lt;br&gt;Black 1975-1099&lt;br&gt;St. Louis&lt;br&gt;(Jones, 2020)').addTo(B1970);</t>
  </si>
  <si>
    <t>const B1970DurhamRaleighNorthCarolinaDurhamRaleigh= L.marker([35.994,-78.8986], {icon: dp_lx}).bindPopup('Durham-Raleigh, North Carolina&lt;br&gt;Black 1975-1099&lt;br&gt;Durham-Raleigh&lt;br&gt;(Jones, 2020)').addTo(B1970);</t>
  </si>
  <si>
    <t>const W1870StClairTennesseeINF017= L.marker([36.40614,-90.04585], {icon: dp_lx}).bindPopup('St. Clair, Tennessee&lt;br&gt;White 1875-1899&lt;br&gt;INF017&lt;br&gt;non-DASS').addTo(W1870);</t>
  </si>
  <si>
    <t>const W1870StMarysGeorgiaINF195= L.marker([30.73353,-83.98045], {icon: dp_lx}).bindPopup('St. Marys, Georgia&lt;br&gt;White 1875-1899&lt;br&gt;INF195&lt;br&gt;non-DASS').addTo(W1870);</t>
  </si>
  <si>
    <t>const W1870MtPleasantGeorgiaINF177= L.marker([31.42678,-81.52333], {icon: dp_lx}).bindPopup('Mt. Pleasant, Georgia&lt;br&gt;White 1875-1899&lt;br&gt;INF177&lt;br&gt;non-DASS').addTo(W1870);</t>
  </si>
  <si>
    <t>const W1900StAugustineFloridaINF255= L.marker([29.89279,-81.59394], {icon: dp_lx}).bindPopup('St. Augustine, Florida&lt;br&gt;White 1900-1944&lt;br&gt;INF255&lt;br&gt;non-DASS').addTo(W1900);</t>
  </si>
  <si>
    <t>const W1900StFrancisvilleLouisianaINF646= L.marker([30.77999,-91.43338], {icon: dp_lx}).bindPopup('St. Francisville, Louisiana&lt;br&gt;White 1900-1944&lt;br&gt;INF646&lt;br&gt;non-DASS').addTo(W1900);</t>
  </si>
  <si>
    <t>const W1900PortStJoeFloridaINF454= L.marker([29.81251,-87.82231], {icon: dp_lx}).bindPopup('Port St. Joe, Florida&lt;br&gt;White 1900-1944&lt;br&gt;INF454&lt;br&gt;non-DASS').addTo(W1900);</t>
  </si>
  <si>
    <t>const W1900RomaLosSaenzTexasINF898= L.marker([26.40244,-84.30397], {icon: dp_lx}).bindPopup('Roma-Los Saenz, Texas&lt;br&gt;White 1900-1944&lt;br&gt;INF898&lt;br&gt;non-DASS').addTo(W1900);</t>
  </si>
  <si>
    <t>const W1950StPetersburgFloridaINF266= L.marker([27.78857,-87.83805], {icon: dp_lx}).bindPopup('St. Petersburg, Florida&lt;br&gt;White 1945-1974&lt;br&gt;INF266&lt;br&gt;non-DASS').addTo(W1950);</t>
  </si>
  <si>
    <t>const W1950FtLauderdaleFloridaINF279= L.marker([26.12235,-87.06284], {icon: dp_lx}).bindPopup('Ft. Lauderdale, Florida&lt;br&gt;White 1945-1974&lt;br&gt;INF279&lt;br&gt;non-DASS').addTo(W1950);</t>
  </si>
  <si>
    <t>Rahway</t>
  </si>
  <si>
    <t>const W1970Lansing1MichiganLansing= L.marker([42.7325,-84.5555], {icon: dp_lx}).bindPopup('Lansing1, Michigan&lt;br&gt;White 1975-1099&lt;br&gt;Lansing&lt;br&gt;(Wagner,  2016)').addTo(W1970);</t>
  </si>
  <si>
    <t>const W1970OgdensburgMichiganOgdensburg= L.marker([44.6948,-75.4863], {icon: dp_lx}).bindPopup('Ogdensburg, Michigan&lt;br&gt;White 1975-1099&lt;br&gt;Ogdensburg&lt;br&gt;(Thiel., 2019)').addTo(W1970);</t>
  </si>
  <si>
    <t>const W1970Rochester1NewYorkRochester= L.marker([43.1566,-77.6088], {icon: dp_lx}).bindPopup('Rochester1, New York&lt;br&gt;White 1975-1099&lt;br&gt;Rochester&lt;br&gt;(Kapner, 2019)').addTo(W1970);</t>
  </si>
  <si>
    <t>const W1970SyracuseNewYorkSyracuse= L.marker([43.0481,-76.1474], {icon: dp_lx}).bindPopup('Syracuse, New York&lt;br&gt;White 1975-1099&lt;br&gt;Syracuse&lt;br&gt;(Driscoll, 2016)').addTo(W1970);</t>
  </si>
  <si>
    <t>const W1970Detroit2MichiganDetroit= L.marker([42.3314,-83.0458], {icon: dp_lx}).bindPopup('Detroit2, Michigan&lt;br&gt;White 1975-1099&lt;br&gt;Detroit&lt;br&gt;wiki').addTo(W1970);</t>
  </si>
  <si>
    <t>const W1970Buffalo1NewYorkBuffalo= L.marker([42.8864,-78.8784], {icon: dp_lx}).bindPopup('Buffalo1, New York&lt;br&gt;White 1975-1099&lt;br&gt;Buffalo&lt;br&gt;wiki').addTo(W1970);</t>
  </si>
  <si>
    <t>const W1970Chicago2IllinoisChicago= L.marker([41.8781,-87.6298], {icon: dp_lx}).bindPopup('Chicago2, Illinois&lt;br&gt;White 1975-1099&lt;br&gt;Chicago&lt;br&gt;wiki').addTo(W1970);</t>
  </si>
  <si>
    <t>const B1970RahwayNewJerseyRahway= L.marker([39.3898,-74.5249], {icon: dp_lx}).bindPopup('Rahway, New Jersey&lt;br&gt;Black 1975-1099&lt;br&gt;Rahway&lt;br&gt;(Jones, 2020)').addTo(B1970);</t>
  </si>
  <si>
    <t>const B1970TrentonNewJerseyTrenton= L.marker([40.8887,-74.0111], {icon: dp_lx}).bindPopup('Trenton, New Jersey&lt;br&gt;Black 1975-1099&lt;br&gt;Trenton&lt;br&gt;(Jones, 2020)').addTo(B1970);</t>
  </si>
  <si>
    <t>const B1970KansasCityKansasKansasCity= L.marker([39.1142,-94.6275], {icon: dp_lx}).bindPopup('Kansas City, Kansas&lt;br&gt;Black 1975-1099&lt;br&gt;Kansas City&lt;br&gt;(Jones, 2020)').addTo(B1970);</t>
  </si>
  <si>
    <t>const B1970KansasCityMissouriKansasCity= L.marker([39.0997,-94.5786], {icon: dp_lx}).bindPopup('Kansas City, Missouri&lt;br&gt;Black 1975-1099&lt;br&gt;Kansas City&lt;br&gt;(Jones, 2020)').addTo(B1970);</t>
  </si>
  <si>
    <t>const B1970LouisvilleKentuckyLouisville= L.marker([38.2527,-85.7585], {icon: dp_lx}).bindPopup('Louisville, Kentucky&lt;br&gt;Black 1975-1099&lt;br&gt;Louisville&lt;br&gt;(Jones, 2020)').addTo(B1970);</t>
  </si>
  <si>
    <t>(ONeil, 1993)</t>
  </si>
  <si>
    <t>(DOnofrio, 2020)</t>
  </si>
  <si>
    <t>Speaker 3</t>
  </si>
  <si>
    <t>Speaker 4</t>
  </si>
  <si>
    <t>const W1800BelmontMassachusettsSpeaker 4= L.marker([43.14,-71.21], {icon: dp_lx}).bindPopup('Belmont, Massachusetts&lt;br&gt;White 1800-1844&lt;br&gt;Speaker 4&lt;br&gt;(Thomas, 2003)').addTo(W1800);</t>
  </si>
  <si>
    <t>Speaker 53</t>
  </si>
  <si>
    <t>const W1850SuffolkVirginiaSpeaker 53= L.marker([37.54,-76.06], {icon: dp_sl}).bindPopup('Suffolk, Virginia&lt;br&gt;White 1845-1874&lt;br&gt;Speaker 53&lt;br&gt;(Thomas, 2003)').addTo(W1850);</t>
  </si>
  <si>
    <t>const W1850NTruroMassachusettsSpeaker 3= L.marker([42.59,-69.91], {icon: dp_lx}).bindPopup('N Truro, Massachusetts&lt;br&gt;White 1845-1874&lt;br&gt;Speaker 3&lt;br&gt;(Thomas, 2003)').addTo(W1850);</t>
  </si>
  <si>
    <t>Speaker 7</t>
  </si>
  <si>
    <t>const W1850GreenwichConnecticutSpeaker 7= L.marker([41.68,-73.49], {icon: dp_lx}).bindPopup('Greenwich, Connecticut&lt;br&gt;White 1845-1874&lt;br&gt;Speaker 7&lt;br&gt;(Thomas, 2003)').addTo(W1850);</t>
  </si>
  <si>
    <t>Speaker 63</t>
  </si>
  <si>
    <t>const W1850GaitlinburgTennesseeSpeaker 63= L.marker([36.47,-83.47], {icon: dp_lx}).bindPopup('Gaitlinburg, Tennessee&lt;br&gt;White 1845-1874&lt;br&gt;Speaker 63&lt;br&gt;(Thomas, 2003)').addTo(W1850);</t>
  </si>
  <si>
    <t>Speaker 89</t>
  </si>
  <si>
    <t>const W1850WhiteCountyArkansasSpeaker 89= L.marker([35.96,-91.78], {icon: dp_lx}).bindPopup('White County, Arkansas&lt;br&gt;White 1845-1874&lt;br&gt;Speaker 89&lt;br&gt;(Thomas, 2003)').addTo(W1850);</t>
  </si>
  <si>
    <t>Speaker 13</t>
  </si>
  <si>
    <t>const W1870Madison1WisconsinSpeaker 13= L.marker([44.39,-89.31], {icon: dp_lx}).bindPopup('Madison1, Wisconsin&lt;br&gt;White 1875-1899&lt;br&gt;Speaker 13&lt;br&gt;(Thomas, 2003)').addTo(W1870);</t>
  </si>
  <si>
    <t>Speaker 17</t>
  </si>
  <si>
    <t>const W1870KalidaOhioSpeaker 17= L.marker([41.26,-84.2], {icon: dp_lx}).bindPopup('Kalida, Ohio&lt;br&gt;White 1875-1899&lt;br&gt;Speaker 17&lt;br&gt;(Thomas, 2003)').addTo(W1870);</t>
  </si>
  <si>
    <t>Speaker 18</t>
  </si>
  <si>
    <t>const W1870FiindlayOhioSpeaker 18= L.marker([41.31,-83.7], {icon: dp_lx}).bindPopup('Fiindlay, Ohio&lt;br&gt;White 1875-1899&lt;br&gt;Speaker 18&lt;br&gt;(Thomas, 2003)').addTo(W1870);</t>
  </si>
  <si>
    <t>Speaker 22</t>
  </si>
  <si>
    <t>const W1870RiipleyOhioSpeaker 22= L.marker([39.06,-83.79], {icon: dp_lx}).bindPopup('Riipley, Ohio&lt;br&gt;White 1875-1899&lt;br&gt;Speaker 22&lt;br&gt;(Thomas, 2003)').addTo(W1870);</t>
  </si>
  <si>
    <t>Speaker 25</t>
  </si>
  <si>
    <t>const W1870VernonOhioSpeaker 25= L.marker([40.69,-82.46], {icon: dp_lx}).bindPopup('Vernon, Ohio&lt;br&gt;White 1875-1899&lt;br&gt;Speaker 25&lt;br&gt;(Thomas, 2003)').addTo(W1870);</t>
  </si>
  <si>
    <t>Speaker 26</t>
  </si>
  <si>
    <t>const W1870FredericktownOhioSpeaker 26= L.marker([40.8,-82.58], {icon: dp_lx}).bindPopup('Fredericktown, Ohio&lt;br&gt;White 1875-1899&lt;br&gt;Speaker 26&lt;br&gt;(Thomas, 2003)').addTo(W1870);</t>
  </si>
  <si>
    <t>Speaker 54</t>
  </si>
  <si>
    <t>const W1870BertrandVirginiaSpeaker 54= L.marker([38.51,-76.5], {icon: dp_lx}).bindPopup('Bertrand, Virginia&lt;br&gt;White 1875-1899&lt;br&gt;Speaker 54&lt;br&gt;(Thomas, 2003)').addTo(W1870);</t>
  </si>
  <si>
    <t>Speaker 57</t>
  </si>
  <si>
    <t>const W1870CrossSouthCarolinaSpeaker 57= L.marker([34.06,-80.33], {icon: dp_lx}).bindPopup('Cross, South Carolina&lt;br&gt;White 1875-1899&lt;br&gt;Speaker 57&lt;br&gt;(Thomas, 2003)').addTo(W1870);</t>
  </si>
  <si>
    <t>Speaker 58</t>
  </si>
  <si>
    <t>const W1870MoultriieGeorgiaSpeaker 58= L.marker([31.99,-83.74], {icon: dp_sl}).bindPopup('Moultriie, Georgia&lt;br&gt;White 1875-1899&lt;br&gt;Speaker 58&lt;br&gt;(Thomas, 2003)').addTo(W1870);</t>
  </si>
  <si>
    <t>Speaker 79</t>
  </si>
  <si>
    <t>const W1870SladesvilleNorthCarolinaSpeaker 79= L.marker([36.41,-76.45], {icon: dp_lx}).bindPopup('Sladesville, North Carolina&lt;br&gt;White 1875-1899&lt;br&gt;Speaker 79&lt;br&gt;(Thomas, 2003)').addTo(W1870);</t>
  </si>
  <si>
    <t>Speaker 83</t>
  </si>
  <si>
    <t>const W1870Ocracoke1NorthCarolinaSpeaker 83= L.marker([35.79,-75.78], {icon: dp_lx}).bindPopup('Ocracoke1, North Carolina&lt;br&gt;White 1875-1899&lt;br&gt;Speaker 83&lt;br&gt;(Thomas, 2003)').addTo(W1870);</t>
  </si>
  <si>
    <t>Speaker 95</t>
  </si>
  <si>
    <t>const W1870BarksdaleTexasSpeaker 95= L.marker([30.71,-100.21], {icon: dp_lx}).bindPopup('Barksdale, Texas&lt;br&gt;White 1875-1899&lt;br&gt;Speaker 95&lt;br&gt;(Thomas, 2003)').addTo(W1870);</t>
  </si>
  <si>
    <t>Speaker 96</t>
  </si>
  <si>
    <t>const W1870OglesbyTexasSpeaker 96= L.marker([32.08,-97.49], {icon: dp_lx}).bindPopup('Oglesby, Texas&lt;br&gt;White 1875-1899&lt;br&gt;Speaker 96&lt;br&gt;(Thomas, 2003)').addTo(W1870);</t>
  </si>
  <si>
    <t>Speaker 97</t>
  </si>
  <si>
    <t>const W1870ChappelHillTexasSpeaker 97= L.marker([31.01,-96.25], {icon: dp_lx}).bindPopup('Chappel Hill, Texas&lt;br&gt;White 1875-1899&lt;br&gt;Speaker 97&lt;br&gt;(Thomas, 2003)').addTo(W1870);</t>
  </si>
  <si>
    <t>Speaker 98</t>
  </si>
  <si>
    <t>const W1870IndependenceTexasSpeaker 98= L.marker([30.94,-96.35], {icon: dp_lx}).bindPopup('Independence, Texas&lt;br&gt;White 1875-1899&lt;br&gt;Speaker 98&lt;br&gt;(Thomas, 2003)').addTo(W1870);</t>
  </si>
  <si>
    <t>Speaker 99</t>
  </si>
  <si>
    <t>const W1870CanyonTexasSpeaker 99= L.marker([35.34,-101.84], {icon: dp_lx}).bindPopup('Canyon, Texas&lt;br&gt;White 1875-1899&lt;br&gt;Speaker 99&lt;br&gt;(Thomas, 2003)').addTo(W1870);</t>
  </si>
  <si>
    <t>Speaker 1</t>
  </si>
  <si>
    <t>const W1900TorontoOntarioSpeaker 1= L.marker([43.73,-79.37], {icon: dp_lx}).bindPopup('Toronto, Ontario&lt;br&gt;White 1900-1944&lt;br&gt;Speaker 1&lt;br&gt;(Thomas, 2003)').addTo(W1900);</t>
  </si>
  <si>
    <t>Speaker 2</t>
  </si>
  <si>
    <t>const W1900StJohnsNewfoundlandSpeaker 2= L.marker([47.47,-52.78], {icon: dp_lx}).bindPopup('St Johns, Newfoundland&lt;br&gt;White 1900-1944&lt;br&gt;Speaker 2&lt;br&gt;(Thomas, 2003)').addTo(W1900);</t>
  </si>
  <si>
    <t>Speaker 5</t>
  </si>
  <si>
    <t>const W1900HaverhillMassachusettsSpeaker 5= L.marker([42.78,-71.08], {icon: dp_lx}).bindPopup('Haverhill, Massachusetts&lt;br&gt;White 1900-1944&lt;br&gt;Speaker 5&lt;br&gt;(Thomas, 2003)').addTo(W1900);</t>
  </si>
  <si>
    <t>Speaker 8</t>
  </si>
  <si>
    <t>const W1900MeridenConnecticutSpeaker 8= L.marker([41.53,-72.78], {icon: dp_lx}).bindPopup('Meriden, Connecticut&lt;br&gt;White 1900-1944&lt;br&gt;Speaker 8&lt;br&gt;(Thomas, 2003)').addTo(W1900);</t>
  </si>
  <si>
    <t>Speaker 9</t>
  </si>
  <si>
    <t>const W1900ManhattanNewYorkSpeaker 9= L.marker([40.78,-73.97], {icon: dp_sa1}).bindPopup('Manhattan, New York&lt;br&gt;White 1900-1944&lt;br&gt;Speaker 9&lt;br&gt;(Thomas, 2003)').addTo(W1900);</t>
  </si>
  <si>
    <t>Speaker 10</t>
  </si>
  <si>
    <t>const W1900LinoLakesMinnesotaSpeaker 10= L.marker([45.17,-93.08], {icon: dp_lx}).bindPopup('Lino Lakes, Minnesota&lt;br&gt;White 1900-1944&lt;br&gt;Speaker 10&lt;br&gt;(Thomas, 2003)').addTo(W1900);</t>
  </si>
  <si>
    <t>Speaker 11</t>
  </si>
  <si>
    <t>const W1900PhiladelphiaPennsylvaniaSpeaker 11= L.marker([39.95,-75.15], {icon: dp_sa1}).bindPopup('Philadelphia, Pennsylvania&lt;br&gt;White 1900-1944&lt;br&gt;Speaker 11&lt;br&gt;(Thomas, 2003)').addTo(W1900);</t>
  </si>
  <si>
    <t>Speaker 21</t>
  </si>
  <si>
    <t>const W1900CheviotOhioSpeaker 21= L.marker([39.15,-84.6], {icon: dp_we}).bindPopup('Cheviot, Ohio&lt;br&gt;White 1900-1944&lt;br&gt;Speaker 21&lt;br&gt;(Thomas, 2003)').addTo(W1900);</t>
  </si>
  <si>
    <t>Speaker 51</t>
  </si>
  <si>
    <t>const W1900CherokeeSoundBahamaSpeaker 51= L.marker([26.47,-77.08], {icon: dp_lx}).bindPopup('Cherokee Sound, Bahama&lt;br&gt;White 1900-1944&lt;br&gt;Speaker 51&lt;br&gt;(Thomas, 2003)').addTo(W1900);</t>
  </si>
  <si>
    <t>Speaker 55</t>
  </si>
  <si>
    <t>const W1900IrvingtonVirginiaSpeaker 55= L.marker([37.65,-76.42], {icon: dp_lx}).bindPopup('Irvington, Virginia&lt;br&gt;White 1900-1944&lt;br&gt;Speaker 55&lt;br&gt;(Thomas, 2003)').addTo(W1900);</t>
  </si>
  <si>
    <t>Speaker 59</t>
  </si>
  <si>
    <t>const W1900Montgomery1AlabamaSpeaker 59= L.marker([32.58,-86.45], {icon: dp_sl}).bindPopup('Montgomery1, Alabama&lt;br&gt;White 1900-1944&lt;br&gt;Speaker 59&lt;br&gt;(Thomas, 2003)').addTo(W1900);</t>
  </si>
  <si>
    <t>Speaker 64</t>
  </si>
  <si>
    <t>const W1900Robbinisville1NorthCarolinaSpeaker 64= L.marker([35.32,-83.8], {icon: dp_sl}).bindPopup('Robbinisville1, North Carolina&lt;br&gt;White 1900-1944&lt;br&gt;Speaker 64&lt;br&gt;(Thomas, 2003)').addTo(W1900);</t>
  </si>
  <si>
    <t>Speaker 72</t>
  </si>
  <si>
    <t>const W1900Raleigh1NorthCarolinaSpeaker 72= L.marker([36.28,-78.63], {icon: dp_sl}).bindPopup('Raleigh1, North Carolina&lt;br&gt;White 1900-1944&lt;br&gt;Speaker 72&lt;br&gt;(Thomas, 2003)').addTo(W1900);</t>
  </si>
  <si>
    <t>Speaker 76</t>
  </si>
  <si>
    <t>const W1900HurdleMillsNorthCarolinaSpeaker 76= L.marker([36.27,-79.03], {icon: dp_lx}).bindPopup('Hurdle Mills, North Carolina&lt;br&gt;White 1900-1944&lt;br&gt;Speaker 76&lt;br&gt;(Thomas, 2003)').addTo(W1900);</t>
  </si>
  <si>
    <t>Speaker 77</t>
  </si>
  <si>
    <t>const W1900LeasburgNorthCarolinaSpeaker 77= L.marker([36.4,-79.15], {icon: dp_lx}).bindPopup('Leasburg, North Carolina&lt;br&gt;White 1900-1944&lt;br&gt;Speaker 77&lt;br&gt;(Thomas, 2003)').addTo(W1900);</t>
  </si>
  <si>
    <t>Speaker 80</t>
  </si>
  <si>
    <t>const W1900EngelhardNorthCarolinaSpeaker 80= L.marker([36.15,-76.14], {icon: dp_lx}).bindPopup('Engelhard, North Carolina&lt;br&gt;White 1900-1944&lt;br&gt;Speaker 80&lt;br&gt;(Thomas, 2003)').addTo(W1900);</t>
  </si>
  <si>
    <t>Speaker 81</t>
  </si>
  <si>
    <t>const W1900SwanQuarter1NorthCarolinaSpeaker 81= L.marker([35.68,-76.37], {icon: dp_lx}).bindPopup('Swan Quarter1, North Carolina&lt;br&gt;White 1900-1944&lt;br&gt;Speaker 81&lt;br&gt;(Thomas, 2003)').addTo(W1900);</t>
  </si>
  <si>
    <t>Speaker 84</t>
  </si>
  <si>
    <t>const W1900Ocracoke2NorthCarolinaSpeaker 84= L.marker([35.23,-75.98], {icon: dp_lx}).bindPopup('Ocracoke2, North Carolina&lt;br&gt;White 1900-1944&lt;br&gt;Speaker 84&lt;br&gt;(Thomas, 2003)').addTo(W1900);</t>
  </si>
  <si>
    <t>Speaker 87</t>
  </si>
  <si>
    <t>const W1900HarkersIslandNorthCarolinaSpeaker 87= L.marker([34.81,-76.56], {icon: dp_lx}).bindPopup('Harkers Island, North Carolina&lt;br&gt;White 1900-1944&lt;br&gt;Speaker 87&lt;br&gt;(Thomas, 2003)').addTo(W1900);</t>
  </si>
  <si>
    <t>Speaker 88</t>
  </si>
  <si>
    <t>const W1900NewOrleans2LouisianaSpeaker 88= L.marker([30.41,-90.13], {icon: dp_lx}).bindPopup('New Orleans2, Louisiana&lt;br&gt;White 1900-1944&lt;br&gt;Speaker 88&lt;br&gt;(Thomas, 2003)').addTo(W1900);</t>
  </si>
  <si>
    <t>Speaker 90</t>
  </si>
  <si>
    <t>const W1900Yale1OklahomaSpeaker 90= L.marker([36.54,-96.6], {icon: dp_lx}).bindPopup('Yale1, Oklahoma&lt;br&gt;White 1900-1944&lt;br&gt;Speaker 90&lt;br&gt;(Thomas, 2003)').addTo(W1900);</t>
  </si>
  <si>
    <t>Speaker 94</t>
  </si>
  <si>
    <t>const W1900AmericanaBrazilSpeaker 94= L.marker([-19.81,-47.85], {icon: dp_lx}).bindPopup('Americana, Brazil&lt;br&gt;White 1900-1944&lt;br&gt;Speaker 94&lt;br&gt;(Thomas, 2003)').addTo(W1900);</t>
  </si>
  <si>
    <t>Speaker 100</t>
  </si>
  <si>
    <t>const W1900GilmerTexasSpeaker 100= L.marker([33,-94.89], {icon: dp_lx}).bindPopup('Gilmer, Texas&lt;br&gt;White 1900-1944&lt;br&gt;Speaker 100&lt;br&gt;(Thomas, 2003)').addTo(W1900);</t>
  </si>
  <si>
    <t>Speaker 101</t>
  </si>
  <si>
    <t>const W1900Houston1TexasSpeaker 101= L.marker([29.99,-95.54], {icon: dp_lx}).bindPopup('Houston1, Texas&lt;br&gt;White 1900-1944&lt;br&gt;Speaker 101&lt;br&gt;(Thomas, 2003)').addTo(W1900);</t>
  </si>
  <si>
    <t>Speaker 102</t>
  </si>
  <si>
    <t>const W1900BrazosTexasSpeaker 102= L.marker([31.05,-96.39], {icon: dp_lx}).bindPopup('Brazos, Texas&lt;br&gt;White 1900-1944&lt;br&gt;Speaker 102&lt;br&gt;(Thomas, 2003)').addTo(W1900);</t>
  </si>
  <si>
    <t>Speaker 103</t>
  </si>
  <si>
    <t>const W1900WiseCountyTexasSpeaker 103= L.marker([33.61,-97.68], {icon: dp_lx}).bindPopup('Wise County, Texas&lt;br&gt;White 1900-1944&lt;br&gt;Speaker 103&lt;br&gt;(Thomas, 2003)').addTo(W1900);</t>
  </si>
  <si>
    <t>Speaker 104</t>
  </si>
  <si>
    <t>const W1900HendersonTexasSpeaker 104= L.marker([32.54,-94.8], {icon: dp_lx}).bindPopup('Henderson, Texas&lt;br&gt;White 1900-1944&lt;br&gt;Speaker 104&lt;br&gt;(Thomas, 2003)').addTo(W1900);</t>
  </si>
  <si>
    <t>Speaker 105</t>
  </si>
  <si>
    <t>const W1900TylerTexasSpeaker 105= L.marker([32.82,-95.35], {icon: dp_lx}).bindPopup('Tyler, Texas&lt;br&gt;White 1900-1944&lt;br&gt;Speaker 105&lt;br&gt;(Thomas, 2003)').addTo(W1900);</t>
  </si>
  <si>
    <t>Speaker 106</t>
  </si>
  <si>
    <t>const W1900CliftonTexasSpeaker 106= L.marker([32.11,-97.54], {icon: dp_lx}).bindPopup('Clifton, Texas&lt;br&gt;White 1900-1944&lt;br&gt;Speaker 106&lt;br&gt;(Thomas, 2003)').addTo(W1900);</t>
  </si>
  <si>
    <t>Speaker 107</t>
  </si>
  <si>
    <t>const W1900DallasTexasSpeaker 107= L.marker([33.14,-96.88], {icon: dp_lx}).bindPopup('Dallas, Texas&lt;br&gt;White 1900-1944&lt;br&gt;Speaker 107&lt;br&gt;(Thomas, 2003)').addTo(W1900);</t>
  </si>
  <si>
    <t>Speaker 110</t>
  </si>
  <si>
    <t>const W1900GarlandTexasSpeaker 110= L.marker([32.98,-96.66], {icon: dp_lx}).bindPopup('Garland, Texas&lt;br&gt;White 1900-1944&lt;br&gt;Speaker 110&lt;br&gt;(Thomas, 2003)').addTo(W1900);</t>
  </si>
  <si>
    <t>Speaker 111</t>
  </si>
  <si>
    <t>const W1900Houston2TexasSpeaker 111= L.marker([30.22,-95.37], {icon: dp_lx}).bindPopup('Houston2, Texas&lt;br&gt;White 1900-1944&lt;br&gt;Speaker 111&lt;br&gt;(Thomas, 2003)').addTo(W1900);</t>
  </si>
  <si>
    <t>Speaker 112</t>
  </si>
  <si>
    <t>const W1900TroupTexasSpeaker 112= L.marker([32.31,-95.07], {icon: dp_lx}).bindPopup('Troup, Texas&lt;br&gt;White 1900-1944&lt;br&gt;Speaker 112&lt;br&gt;(Thomas, 2003)').addTo(W1900);</t>
  </si>
  <si>
    <t>Speaker 113</t>
  </si>
  <si>
    <t>const W1900HoneyGroveTexasSpeaker 113= L.marker([33.81,-95.88], {icon: dp_lx}).bindPopup('Honey Grove, Texas&lt;br&gt;White 1900-1944&lt;br&gt;Speaker 113&lt;br&gt;(Thomas, 2003)').addTo(W1900);</t>
  </si>
  <si>
    <t>Speaker 52</t>
  </si>
  <si>
    <t>const W1900TylertonMarylandSpeaker 52= L.marker([38.34,-76.02], {icon: dp_lx}).bindPopup('Tylerton, Maryland&lt;br&gt;White 1900-1944&lt;br&gt;Speaker 52&lt;br&gt;(Thomas, 2003)').addTo(W1900);</t>
  </si>
  <si>
    <t>Speaker 12</t>
  </si>
  <si>
    <t>const W1950BurgettstownPennsylvaniaSpeaker 12= L.marker([40.7,-80.43], {icon: dp_lx}).bindPopup('Burgettstown, Pennsylvania&lt;br&gt;White 1945-1974&lt;br&gt;Speaker 12&lt;br&gt;(Thomas, 2003)').addTo(W1950);</t>
  </si>
  <si>
    <t>Speaker 14</t>
  </si>
  <si>
    <t>const W1950MentorOhioSpeaker 14= L.marker([42.12,-81.38], {icon: dp_we}).bindPopup('Mentor, Ohio&lt;br&gt;White 1945-1974&lt;br&gt;Speaker 14&lt;br&gt;(Thomas, 2003)').addTo(W1950);</t>
  </si>
  <si>
    <t>Speaker 15</t>
  </si>
  <si>
    <t>const W1950EuclidOhioSpeaker 15= L.marker([41.72,-81.53], {icon: dp_we}).bindPopup('Euclid, Ohio&lt;br&gt;White 1945-1974&lt;br&gt;Speaker 15&lt;br&gt;(Thomas, 2003)').addTo(W1950);</t>
  </si>
  <si>
    <t>Speaker 20</t>
  </si>
  <si>
    <t>const W1950JeneraOhioSpeaker 20= L.marker([41.14,-83.73], {icon: dp_we}).bindPopup('Jenera, Ohio&lt;br&gt;White 1945-1974&lt;br&gt;Speaker 20&lt;br&gt;(Thomas, 2003)').addTo(W1950);</t>
  </si>
  <si>
    <t>Speaker 23</t>
  </si>
  <si>
    <t>const W1950LongBottomOhioSpeaker 23= L.marker([39.41,-81.78], {icon: dp_we}).bindPopup('Long Bottom, Ohio&lt;br&gt;White 1945-1974&lt;br&gt;Speaker 23&lt;br&gt;(Thomas, 2003)').addTo(W1950);</t>
  </si>
  <si>
    <t>Speaker 24</t>
  </si>
  <si>
    <t>const W1950IrontonOhioSpeaker 24= L.marker([38.85,-82.68], {icon: dp_we}).bindPopup('Ironton, Ohio&lt;br&gt;White 1945-1974&lt;br&gt;Speaker 24&lt;br&gt;(Thomas, 2003)').addTo(W1950);</t>
  </si>
  <si>
    <t>Speaker 28</t>
  </si>
  <si>
    <t>const W1950BladensburgOhioSpeaker 28= L.marker([40.69,-82.29], {icon: dp_we}).bindPopup('Bladensburg, Ohio&lt;br&gt;White 1945-1974&lt;br&gt;Speaker 28&lt;br&gt;(Thomas, 2003)').addTo(W1950);</t>
  </si>
  <si>
    <t>Speaker 29</t>
  </si>
  <si>
    <t>const W1950ColumbusOhioSpeaker 29= L.marker([40.21,-83.03], {icon: dp_we}).bindPopup('Columbus, Ohio&lt;br&gt;White 1945-1974&lt;br&gt;Speaker 29&lt;br&gt;(Thomas, 2003)').addTo(W1950);</t>
  </si>
  <si>
    <t>Speaker 56</t>
  </si>
  <si>
    <t>const W1950HanoverVirginiaSpeaker 56= L.marker([38.1,-77.44], {icon: dp_lx}).bindPopup('Hanover, Virginia&lt;br&gt;White 1945-1974&lt;br&gt;Speaker 56&lt;br&gt;(Thomas, 2003)').addTo(W1950);</t>
  </si>
  <si>
    <t>Speaker 61</t>
  </si>
  <si>
    <t>const W1950Montgomery2AlabamaSpeaker 61= L.marker([32.8,-86.31], {icon: dp_lx}).bindPopup('Montgomery2, Alabama&lt;br&gt;White 1945-1974&lt;br&gt;Speaker 61&lt;br&gt;(Thomas, 2003)').addTo(W1950);</t>
  </si>
  <si>
    <t>Speaker 65-67</t>
  </si>
  <si>
    <t>const W1950RobbinisvilleNorthCarolinaSpeaker 6567= L.marker([35.72,-83.76], {icon: dp_sl}).bindPopup('Robbinisville, North Carolina&lt;br&gt;White 1945-1974&lt;br&gt;Speaker 65-67&lt;br&gt;(Thomas, 2003)').addTo(W1950);</t>
  </si>
  <si>
    <t>Speaker 70</t>
  </si>
  <si>
    <t>const W1950WilmingtonNorthCarolinaSpeaker 70= L.marker([34.53,-77.97], {icon: dp_lx}).bindPopup('Wilmington, North Carolina&lt;br&gt;White 1945-1974&lt;br&gt;Speaker 70&lt;br&gt;(Thomas, 2003)').addTo(W1950);</t>
  </si>
  <si>
    <t>Speaker 71</t>
  </si>
  <si>
    <t>const W1950GoldstonNorthCarolinaSpeaker 71= L.marker([35.87,-79.36], {icon: dp_lx}).bindPopup('Goldston, North Carolina&lt;br&gt;White 1945-1974&lt;br&gt;Speaker 71&lt;br&gt;(Thomas, 2003)').addTo(W1950);</t>
  </si>
  <si>
    <t>Speaker 73</t>
  </si>
  <si>
    <t>const W1950Raleigh3NorthCarolinaSpeaker 73= L.marker([36.1,-78.65], {icon: dp_lx}).bindPopup('Raleigh3, North Carolina&lt;br&gt;White 1945-1974&lt;br&gt;Speaker 73&lt;br&gt;(Thomas, 2003)').addTo(W1950);</t>
  </si>
  <si>
    <t>Speaker 86</t>
  </si>
  <si>
    <t>const W1950OcracokeNorthCarolinaSpeaker 86= L.marker([35.49,-76.01], {icon: dp_lx}).bindPopup('Ocracoke, North Carolina&lt;br&gt;White 1945-1974&lt;br&gt;Speaker 86&lt;br&gt;(Thomas, 2003)').addTo(W1950);</t>
  </si>
  <si>
    <t>Speaker 92</t>
  </si>
  <si>
    <t>const W1950Yale2OKSpeaker 92= L.marker([-96.6,36.54], {icon: dp_lx}).bindPopup('Yale2, OK&lt;br&gt;White 1945-1974&lt;br&gt;Speaker 92&lt;br&gt;(Thomas, 2003)').addTo(W1950);</t>
  </si>
  <si>
    <t>Speaker 114</t>
  </si>
  <si>
    <t>const W1950DumasTexasSpeaker 114= L.marker([-102.04,36.67], {icon: dp_lx}).bindPopup('Dumas, Texas&lt;br&gt;White 1945-1974&lt;br&gt;Speaker 114&lt;br&gt;(Thomas, 2003)').addTo(W1950);</t>
  </si>
  <si>
    <t>Speaker 115</t>
  </si>
  <si>
    <t>const W1950ElkhartTexasSpeaker 115= L.marker([-95.57,32.65], {icon: dp_lx}).bindPopup('Elkhart, Texas&lt;br&gt;White 1945-1974&lt;br&gt;Speaker 115&lt;br&gt;(Thomas, 2003)').addTo(W1950);</t>
  </si>
  <si>
    <t>Speaker 116</t>
  </si>
  <si>
    <t>const W1950GrandPrarieTexasSpeaker 116= L.marker([-97,32.98], {icon: dp_lx}).bindPopup('Grand Prarie, Texas&lt;br&gt;White 1945-1974&lt;br&gt;Speaker 116&lt;br&gt;(Thomas, 2003)').addTo(W1950);</t>
  </si>
  <si>
    <t>Speaker 117</t>
  </si>
  <si>
    <t>const W1950Kilgore1TexasSpeaker 117= L.marker([-94.92,33.68], {icon: dp_lx}).bindPopup('Kilgore1, Texas&lt;br&gt;White 1945-1974&lt;br&gt;Speaker 117&lt;br&gt;(Thomas, 2003)').addTo(W1950);</t>
  </si>
  <si>
    <t>Speaker 118</t>
  </si>
  <si>
    <t>const W1950SilsbeeTexasSpeaker 118= L.marker([-94.1,31.5], {icon: dp_lx}).bindPopup('Silsbee, Texas&lt;br&gt;White 1945-1974&lt;br&gt;Speaker 118&lt;br&gt;(Thomas, 2003)').addTo(W1950);</t>
  </si>
  <si>
    <t>Speaker 120</t>
  </si>
  <si>
    <t>const W1950SnyderTexasSpeaker 120= L.marker([-101.01,34.52], {icon: dp_lx}).bindPopup('Snyder, Texas&lt;br&gt;White 1945-1974&lt;br&gt;Speaker 120&lt;br&gt;(Thomas, 2003)').addTo(W1950);</t>
  </si>
  <si>
    <t>Speaker 121</t>
  </si>
  <si>
    <t>const W1950Kilgore2TexasSpeaker 121= L.marker([-94.92,33.68], {icon: dp_lx}).bindPopup('Kilgore2, Texas&lt;br&gt;White 1945-1974&lt;br&gt;Speaker 121&lt;br&gt;(Thomas, 2003)').addTo(W1950);</t>
  </si>
  <si>
    <t>Speaker 124</t>
  </si>
  <si>
    <t>const W1950RoyseCityTexasSpeaker 124= L.marker([-96.32,33.22], {icon: dp_lx}).bindPopup('Royse City, Texas&lt;br&gt;White 1945-1974&lt;br&gt;Speaker 124&lt;br&gt;(Thomas, 2003)').addTo(W1950);</t>
  </si>
  <si>
    <t>Speaker 126</t>
  </si>
  <si>
    <t>const W1950PerrytonTexasSpeaker 126= L.marker([-100.81,37.56], {icon: dp_lx}).bindPopup('Perryton, Texas&lt;br&gt;White 1945-1974&lt;br&gt;Speaker 126&lt;br&gt;(Thomas, 2003)').addTo(W1950);</t>
  </si>
  <si>
    <t>Speaker 128</t>
  </si>
  <si>
    <t>const W1950RichardsonTexasSpeaker 128= L.marker([-96.72,33], {icon: dp_lx}).bindPopup('Richardson, Texas&lt;br&gt;White 1945-1974&lt;br&gt;Speaker 128&lt;br&gt;(Thomas, 2003)').addTo(W1950);</t>
  </si>
  <si>
    <t>Speaker 129</t>
  </si>
  <si>
    <t>const W1950PlanoTexasSpeaker 129= L.marker([-96.69,33.08], {icon: dp_lx}).bindPopup('Plano, Texas&lt;br&gt;White 1945-1974&lt;br&gt;Speaker 129&lt;br&gt;(Thomas, 2003)').addTo(W1950);</t>
  </si>
  <si>
    <t>Speaker 130</t>
  </si>
  <si>
    <t>const W1950CarrolltonTexasSpeaker 130= L.marker([-96.68,33.2], {icon: dp_lx}).bindPopup('Carrollton, Texas&lt;br&gt;White 1945-1974&lt;br&gt;Speaker 130&lt;br&gt;(Thomas, 2003)').addTo(W1950);</t>
  </si>
  <si>
    <t>Speaker 132</t>
  </si>
  <si>
    <t>const W1950HoustonTexasSpeaker 132= L.marker([30.25,-84.63], {icon: dp_lx}).bindPopup('Houston, Texas&lt;br&gt;White 1945-1974&lt;br&gt;Speaker 132&lt;br&gt;(Thomas, 2003)').addTo(W1950);</t>
  </si>
  <si>
    <t>Speaker 133</t>
  </si>
  <si>
    <t>const W1950ElPasoTexasSpeaker 133= L.marker([32.25,-106.8], {icon: dp_lx}).bindPopup('El Paso, Texas&lt;br&gt;White 1945-1974&lt;br&gt;Speaker 133&lt;br&gt;(Thomas, 2003)').addTo(W1950);</t>
  </si>
  <si>
    <t>Speaker 134</t>
  </si>
  <si>
    <t>const W1950LeanderTexasSpeaker 134= L.marker([-98.04,31.6], {icon: dp_lx}).bindPopup('Leander, Texas&lt;br&gt;White 1945-1974&lt;br&gt;Speaker 134&lt;br&gt;(Thomas, 2003)').addTo(W1950);</t>
  </si>
  <si>
    <t>Speaker 16</t>
  </si>
  <si>
    <t>const W1970BrunswickOhioSpeaker 16= L.marker([41.45,-81.83], {icon: dp_we}).bindPopup('Brunswick, Ohio&lt;br&gt;White 1975-1099&lt;br&gt;Speaker 16&lt;br&gt;(Thomas, 2003)').addTo(W1970);</t>
  </si>
  <si>
    <t>Speaker 19</t>
  </si>
  <si>
    <t>const W1970BentonRidgeOhioSpeaker 19= L.marker([41.15,-83.72], {icon: dp_we}).bindPopup('Benton Ridge, Ohio&lt;br&gt;White 1975-1099&lt;br&gt;Speaker 19&lt;br&gt;(Thomas, 2003)').addTo(W1970);</t>
  </si>
  <si>
    <t>Speaker 62</t>
  </si>
  <si>
    <t>const W1970MontgomeryAlabamaSpeaker 62= L.marker([-86.31,32.8], {icon: dp_lx}).bindPopup('Montgomery, Alabama&lt;br&gt;White 1975-1099&lt;br&gt;Speaker 62&lt;br&gt;(Thomas, 2003)').addTo(W1970);</t>
  </si>
  <si>
    <t>Speaker 74</t>
  </si>
  <si>
    <t>const W1970RaleighNorthCarolinaSpeaker 74= L.marker([36.06,-78.66], {icon: dp_lx}).bindPopup('Raleigh, North Carolina&lt;br&gt;White 1975-1099&lt;br&gt;Speaker 74&lt;br&gt;(Thomas, 2003)').addTo(W1970);</t>
  </si>
  <si>
    <t>Speaker 78</t>
  </si>
  <si>
    <t>const W1970InezNorthCarolinaSpeaker 78= L.marker([36.5,-78.1], {icon: dp_lx}).bindPopup('Inez, North Carolina&lt;br&gt;White 1975-1099&lt;br&gt;Speaker 78&lt;br&gt;(Thomas, 2003)').addTo(W1970);</t>
  </si>
  <si>
    <t>Speaker 82</t>
  </si>
  <si>
    <t>const W1970SwanQuarterNorthCarolinaSpeaker 82= L.marker([35.63,-76.25], {icon: dp_lx}).bindPopup('Swan Quarter, North Carolina&lt;br&gt;White 1975-1099&lt;br&gt;Speaker 82&lt;br&gt;(Thomas, 2003)').addTo(W1970);</t>
  </si>
  <si>
    <t>Speaker 93</t>
  </si>
  <si>
    <t>const W1970YaleOklahomaSpeaker 93= L.marker([36.54,-96.6], {icon: dp_lx}).bindPopup('Yale, Oklahoma&lt;br&gt;White 1975-1099&lt;br&gt;Speaker 93&lt;br&gt;(Thomas, 2003)').addTo(W1970);</t>
  </si>
  <si>
    <t>Speaker 131</t>
  </si>
  <si>
    <t>const W1970DeSotoTexasSpeaker 131= L.marker([32.81,-96.83], {icon: dp_lx}).bindPopup('DeSoto, Texas&lt;br&gt;White 1975-1099&lt;br&gt;Speaker 131&lt;br&gt;(Thomas, 2003)').addTo(W1970);</t>
  </si>
  <si>
    <t>Speaker 6</t>
  </si>
  <si>
    <t>const W1970UxbridgeMassachusettsSpeaker 6= L.marker([42.35,-71.67], {icon: dp_we}).bindPopup('Uxbridge, Massachusetts&lt;br&gt;White 1975-1099&lt;br&gt;Speaker 6&lt;br&gt;(Thomas, 2003)').addTo(W1970);</t>
  </si>
  <si>
    <t>Speaker 139</t>
  </si>
  <si>
    <t>const B1800SkidawayGeorgiaSpeaker 139= L.marker([31.9457,-81.0517], {icon: dp_lx}).bindPopup('Skidaway, Georgia&lt;br&gt;Black 1800-1844&lt;br&gt;Speaker 139&lt;br&gt;(Thomas, 2003)').addTo(B1800);</t>
  </si>
  <si>
    <t>Speaker 140</t>
  </si>
  <si>
    <t>const B1800CharlottesvilleVirginiaSpeaker 140= L.marker([38.0293,-78.4767], {icon: dp_lx}).bindPopup('Charlottesville, Virginia&lt;br&gt;Black 1800-1844&lt;br&gt;Speaker 140&lt;br&gt;(Thomas, 2003)').addTo(B1800);</t>
  </si>
  <si>
    <t>Speaker 141</t>
  </si>
  <si>
    <t>const B1850DallasCountyAlabamaSpeaker 141= L.marker([32.2332,-87.1423], {icon: mn_lx}).bindPopup('Dallas County, Alabama&lt;br&gt;Black 1845-1874&lt;br&gt;Speaker 141&lt;br&gt;(Thomas, 2003)').addTo(B1850);</t>
  </si>
  <si>
    <t>Speaker 142</t>
  </si>
  <si>
    <t>const B1850HempsteadTexasSpeaker 142= L.marker([30.0977,-96.0805], {icon: mn_lx}).bindPopup('Hempstead, Texas&lt;br&gt;Black 1845-1874&lt;br&gt;Speaker 142&lt;br&gt;(Thomas, 2003)').addTo(B1850);</t>
  </si>
  <si>
    <t>Speaker 143</t>
  </si>
  <si>
    <t>const B1850TylerTexasSpeaker 143= L.marker([32.3513,-95.3011], {icon: mn_lx}).bindPopup('Tyler, Texas&lt;br&gt;Black 1845-1874&lt;br&gt;Speaker 143&lt;br&gt;(Thomas, 2003)').addTo(B1850);</t>
  </si>
  <si>
    <t>Speaker 160</t>
  </si>
  <si>
    <t>const B1870GanadaTexasSpeaker 160= L.marker([29.04,-96.515], {icon: dp_lx}).bindPopup('Ganada, Texas&lt;br&gt;Black 1875-1899&lt;br&gt;Speaker 160&lt;br&gt;(Thomas, 2003)').addTo(B1870);</t>
  </si>
  <si>
    <t>Speaker 138</t>
  </si>
  <si>
    <t>const B1900GrenadaGrenadaSpeaker 138= L.marker([12.03,-61.45], {icon: dp_lx}).bindPopup('Grenada, Grenada&lt;br&gt;Black 1900-1944&lt;br&gt;Speaker 138&lt;br&gt;(Thomas, 2003)').addTo(B1900);</t>
  </si>
  <si>
    <t>Speaker 144</t>
  </si>
  <si>
    <t>const B1900WilmingtonNorthCarolinaSpeaker 144= L.marker([34.2257,-77.9447], {icon: dp_lx}).bindPopup('Wilmington, North Carolina&lt;br&gt;Black 1900-1944&lt;br&gt;Speaker 144&lt;br&gt;(Thomas, 2003)').addTo(B1900);</t>
  </si>
  <si>
    <t>Speaker 146</t>
  </si>
  <si>
    <t>const B1900InezNorthCarolinaSpeaker 146= L.marker([36.2707,-78.0718], {icon: dp_lx}).bindPopup('Inez, North Carolina&lt;br&gt;Black 1900-1944&lt;br&gt;Speaker 146&lt;br&gt;(Thomas, 2003)').addTo(B1900);</t>
  </si>
  <si>
    <t>Speaker 148</t>
  </si>
  <si>
    <t>const B1900RedSpringsNorthCarolinaSpeaker 148= L.marker([34.8149,-79.18], {icon: dp_lx}).bindPopup('Red Springs, North Carolina&lt;br&gt;Black 1900-1944&lt;br&gt;Speaker 148&lt;br&gt;(Thomas, 2003)').addTo(B1900);</t>
  </si>
  <si>
    <t>Speaker 150</t>
  </si>
  <si>
    <t>const B1900OcracokeNorthCarolinaSpeaker 150= L.marker([35.1143,-75.9813], {icon: dp_lx}).bindPopup('Ocracoke, North Carolina&lt;br&gt;Black 1900-1944&lt;br&gt;Speaker 150&lt;br&gt;(Thomas, 2003)').addTo(B1900);</t>
  </si>
  <si>
    <t>Speaker 151</t>
  </si>
  <si>
    <t>const B1900OcracokeNorthCarolinaSpeaker 151= L.marker([35.1143,-75.9813], {icon: dp_lx}).bindPopup('Ocracoke, North Carolina&lt;br&gt;Black 1900-1944&lt;br&gt;Speaker 151&lt;br&gt;(Thomas, 2003)').addTo(B1900);</t>
  </si>
  <si>
    <t>Speaker 152</t>
  </si>
  <si>
    <t>const B1900EngelhardNorthCarolinaSpeaker 152= L.marker([35.5082,-75.9949], {icon: dp_lx}).bindPopup('Engelhard, North Carolina&lt;br&gt;Black 1900-1944&lt;br&gt;Speaker 152&lt;br&gt;(Thomas, 2003)').addTo(B1900);</t>
  </si>
  <si>
    <t>Speaker 153</t>
  </si>
  <si>
    <t>const B1900SwanQuarteNorthCarolinaSpeaker 153= L.marker([35.4054,-76.3294], {icon: dp_lx}).bindPopup('Swan Quarte, North Carolina&lt;br&gt;Black 1900-1944&lt;br&gt;Speaker 153&lt;br&gt;(Thomas, 2003)').addTo(B1900);</t>
  </si>
  <si>
    <t>Speaker 154</t>
  </si>
  <si>
    <t>const B1900EngelhardNorthCarolinaSpeaker 154= L.marker([35.5082,-75.9949], {icon: dp_lx}).bindPopup('Engelhard, North Carolina&lt;br&gt;Black 1900-1944&lt;br&gt;Speaker 154&lt;br&gt;(Thomas, 2003)').addTo(B1900);</t>
  </si>
  <si>
    <t>Speaker 161</t>
  </si>
  <si>
    <t>const B1900SpringvilleTexasSpeaker 161= L.marker([29.04,-96.515], {icon: dp_lx}).bindPopup('Springville, Texas&lt;br&gt;Black 1900-1944&lt;br&gt;Speaker 161&lt;br&gt;(Thomas, 2003)').addTo(B1900);</t>
  </si>
  <si>
    <t>Speaker 162</t>
  </si>
  <si>
    <t>const B1900SpringvilleTexasSpeaker 162= L.marker([30.6744,-96.37], {icon: dp_lx}).bindPopup('Springville, Texas&lt;br&gt;Black 1900-1944&lt;br&gt;Speaker 162&lt;br&gt;(Thomas, 2003)').addTo(B1900);</t>
  </si>
  <si>
    <t>Speaker 163</t>
  </si>
  <si>
    <t>const B1900MidwayTexasSpeaker 163= L.marker([31.0246,-95.7516], {icon: dp_lx}).bindPopup('Midway, Texas&lt;br&gt;Black 1900-1944&lt;br&gt;Speaker 163&lt;br&gt;(Thomas, 2003)').addTo(B1900);</t>
  </si>
  <si>
    <t>Speaker 164</t>
  </si>
  <si>
    <t>const B1900BryanTexasSpeaker 164= L.marker([30.6744,-96.37], {icon: dp_lx}).bindPopup('Bryan, Texas&lt;br&gt;Black 1900-1944&lt;br&gt;Speaker 164&lt;br&gt;(Thomas, 2003)').addTo(B1900);</t>
  </si>
  <si>
    <t>Speaker 145</t>
  </si>
  <si>
    <t>const B1950WilmingtonNorthCarolinaSpeaker 145= L.marker([34.2257,-77.9447], {icon: dp_lx}).bindPopup('Wilmington, North Carolina&lt;br&gt;Black 1945-1974&lt;br&gt;Speaker 145&lt;br&gt;(Thomas, 2003)').addTo(B1950);</t>
  </si>
  <si>
    <t>Speaker 149</t>
  </si>
  <si>
    <t>const B1950MaxtonNorthCarolinaSpeaker 149= L.marker([34.7352,-79.3517], {icon: dp_lx}).bindPopup('Maxton, North Carolina&lt;br&gt;Black 1945-1974&lt;br&gt;Speaker 149&lt;br&gt;(Thomas, 2003)').addTo(B1950);</t>
  </si>
  <si>
    <t>Speaker 155</t>
  </si>
  <si>
    <t>const B1950EngelhardNorthCarolinaSpeaker 155= L.marker([35.5082,-75.9949], {icon: dp_lx}).bindPopup('Engelhard, North Carolina&lt;br&gt;Black 1945-1974&lt;br&gt;Speaker 155&lt;br&gt;(Thomas, 2003)').addTo(B1950);</t>
  </si>
  <si>
    <t>Speaker 158</t>
  </si>
  <si>
    <t>const B1950MemphisTennesseeSpeaker 158= L.marker([35.1495,-90.049], {icon: dp_lx}).bindPopup('Memphis, Tennessee&lt;br&gt;Black 1945-1974&lt;br&gt;Speaker 158&lt;br&gt;(Thomas, 2003)').addTo(B1950);</t>
  </si>
  <si>
    <t>Speaker 159</t>
  </si>
  <si>
    <t>const B1950MemphisTennesseeSpeaker 159= L.marker([35.1495,-90.049], {icon: dp_lx}).bindPopup('Memphis, Tennessee&lt;br&gt;Black 1945-1974&lt;br&gt;Speaker 159&lt;br&gt;(Thomas, 2003)').addTo(B1950);</t>
  </si>
  <si>
    <t>Speaker 165</t>
  </si>
  <si>
    <t>const B1950HoustonTexasSpeaker 165= L.marker([29.7604,-95.3698], {icon: dp_lx}).bindPopup('Houston, Texas&lt;br&gt;Black 1945-1974&lt;br&gt;Speaker 165&lt;br&gt;(Thomas, 2003)').addTo(B1950);</t>
  </si>
  <si>
    <t>Speaker 166</t>
  </si>
  <si>
    <t>const B1950SpringvilleTexasSpeaker 166= L.marker([30.6744,-96.37], {icon: dp_lx}).bindPopup('Springville, Texas&lt;br&gt;Black 1945-1974&lt;br&gt;Speaker 166&lt;br&gt;(Thomas, 2003)').addTo(B1950);</t>
  </si>
  <si>
    <t>Speaker 167</t>
  </si>
  <si>
    <t>const B1950AustinTexasSpeaker 167= L.marker([30.2672,-97.7431], {icon: dp_lx}).bindPopup('Austin, Texas&lt;br&gt;Black 1945-1974&lt;br&gt;Speaker 167&lt;br&gt;(Thomas, 2003)').addTo(B1950);</t>
  </si>
  <si>
    <t>Speaker 168</t>
  </si>
  <si>
    <t>const B1950SilsbeeTexasSpeaker 168= L.marker([30.3491,-94.1774], {icon: dp_lx}).bindPopup('Silsbee, Texas&lt;br&gt;Black 1945-1974&lt;br&gt;Speaker 168&lt;br&gt;(Thomas, 2003)').addTo(B1950);</t>
  </si>
  <si>
    <t>Speaker 169</t>
  </si>
  <si>
    <t>const B1950SilsbeeTexasSpeaker 169= L.marker([30.3491,-94.1774], {icon: dp_lx}).bindPopup('Silsbee, Texas&lt;br&gt;Black 1945-1974&lt;br&gt;Speaker 169&lt;br&gt;(Thomas, 2003)').addTo(B1950);</t>
  </si>
  <si>
    <t>Speaker 170</t>
  </si>
  <si>
    <t>const B1950KilgoreTexasSpeaker 170= L.marker([32.3865,-94.8755], {icon: dp_lx}).bindPopup('Kilgore, Texas&lt;br&gt;Black 1945-1974&lt;br&gt;Speaker 170&lt;br&gt;(Thomas, 2003)').addTo(B1950);</t>
  </si>
  <si>
    <t>Speaker 171</t>
  </si>
  <si>
    <t>const B1950DallasTexasSpeaker 171= L.marker([32.7767,-96.797], {icon: dp_lx}).bindPopup('Dallas, Texas&lt;br&gt;Black 1945-1974&lt;br&gt;Speaker 171&lt;br&gt;(Thomas, 2003)').addTo(B1950);</t>
  </si>
  <si>
    <t>Speaker 147</t>
  </si>
  <si>
    <t>const B1970LiberiaNorthCarolinaSpeaker 147= L.marker([36.4385,-79.6878], {icon: dp_lx}).bindPopup('Liberia, North Carolina&lt;br&gt;Black 1975-1099&lt;br&gt;Speaker 147&lt;br&gt;(Thomas, 2003)').addTo(B1970);</t>
  </si>
  <si>
    <t>Speaker 156</t>
  </si>
  <si>
    <t>const B1970EngelhardNorthCarolinaSpeaker 156= L.marker([35.5082,-75.9949], {icon: dp_lx}).bindPopup('Engelhard, North Carolina&lt;br&gt;Black 1975-1099&lt;br&gt;Speaker 156&lt;br&gt;(Thomas, 2003)').addTo(B1970);</t>
  </si>
  <si>
    <t>Speaker 157</t>
  </si>
  <si>
    <t>const B1970ColumbusOhioSpeaker 157= L.marker([39.9612,-82.9988], {icon: dp_lx}).bindPopup('Columbus, Ohio&lt;br&gt;Black 1975-1099&lt;br&gt;Speaker 157&lt;br&gt;(Thomas, 2003)').addTo(B1970);</t>
  </si>
  <si>
    <t>Speaker 172</t>
  </si>
  <si>
    <t>const L1900CueroTexasSpeaker 172= L.marker([33.59,-96.23], {icon: dp_lx}).bindPopup('Cuero, Texas&lt;br&gt;Hispanic 1900-1944&lt;br&gt;Speaker 172&lt;br&gt;(Thomas, 2003)').addTo(L1900);</t>
  </si>
  <si>
    <t>Speaker 173</t>
  </si>
  <si>
    <t>const L1900EdinburghTexasSpeaker 173= L.marker([29.0924,-97.2894], {icon: dp_lx}).bindPopup('Edinburgh, Texas&lt;br&gt;Hispanic 1900-1944&lt;br&gt;Speaker 173&lt;br&gt;(Thomas, 2003)').addTo(L1900);</t>
  </si>
  <si>
    <t>Speaker 174</t>
  </si>
  <si>
    <t>const L1950DonnaTexasSpeaker 174= L.marker([35.7332,-81.3412], {icon: dp_lx}).bindPopup('Donna, Texas&lt;br&gt;Hispanic 1945-1974&lt;br&gt;Speaker 174&lt;br&gt;(Thomas, 2003)').addTo(L1950);</t>
  </si>
  <si>
    <t>Speaker 175</t>
  </si>
  <si>
    <t>const L1950CotulaTexasSpeaker 175= L.marker([26.1704,-98.0522], {icon: dp_lx}).bindPopup('Cotula, Texas&lt;br&gt;Hispanic 1945-1974&lt;br&gt;Speaker 175&lt;br&gt;(Thomas, 2003)').addTo(L1950);</t>
  </si>
  <si>
    <t>Speaker 176</t>
  </si>
  <si>
    <t>const L1950LaredoTexasSpeaker 176= L.marker([28.4361,-99.2359], {icon: dp_lx}).bindPopup('Laredo, Texas&lt;br&gt;Hispanic 1945-1974&lt;br&gt;Speaker 176&lt;br&gt;(Thomas, 2003)').addTo(L1950);</t>
  </si>
  <si>
    <t>Speaker 177</t>
  </si>
  <si>
    <t>const L1950SanAntonioTexasSpeaker 177= L.marker([27.5306,-99.4803], {icon: dp_lx}).bindPopup('SanAntonio, Texas&lt;br&gt;Hispanic 1945-1974&lt;br&gt;Speaker 177&lt;br&gt;(Thomas, 2003)').addTo(L1950);</t>
  </si>
  <si>
    <t>Speaker 178</t>
  </si>
  <si>
    <t>const L1950McAllenTexasSpeaker 178= L.marker([29.4241,-98.4936], {icon: dp_lx}).bindPopup('McAllen, Texas&lt;br&gt;Hispanic 1945-1974&lt;br&gt;Speaker 178&lt;br&gt;(Thomas, 2003)').addTo(L1950);</t>
  </si>
  <si>
    <t>Speaker 179</t>
  </si>
  <si>
    <t>const L1950SpringvilleTexasSpeaker 179= L.marker([30.6744,-96.37], {icon: dp_lx}).bindPopup('Springville, Texas&lt;br&gt;Hispanic 1945-1974&lt;br&gt;Speaker 179&lt;br&gt;(Thomas, 2003)').addTo(L1950);</t>
  </si>
  <si>
    <t>Speaker 180</t>
  </si>
  <si>
    <t>const L1950BovinaTexasSpeaker 180= L.marker([26.2034,-98.23], {icon: dp_lx}).bindPopup('Bovina, Texas&lt;br&gt;Hispanic 1945-1974&lt;br&gt;Speaker 180&lt;br&gt;(Thomas, 2003)').addTo(L1950);</t>
  </si>
  <si>
    <t>Speaker 182</t>
  </si>
  <si>
    <t>const L1950ElPasoTexasSpeaker 182= L.marker([34.5165,-102.8857], {icon: dp_lx}).bindPopup('El Paso, Texas&lt;br&gt;Hispanic 1945-1974&lt;br&gt;Speaker 182&lt;br&gt;(Thomas, 2003)').addTo(L1950);</t>
  </si>
  <si>
    <t>Speaker 183</t>
  </si>
  <si>
    <t>const L1950SnyderTexasSpeaker 183= L.marker([31.7619,-106.485], {icon: dp_lx}).bindPopup('Snyder, Texas&lt;br&gt;Hispanic 1945-1974&lt;br&gt;Speaker 183&lt;br&gt;(Thomas, 2003)').addTo(L1950);</t>
  </si>
  <si>
    <t>Speaker 184</t>
  </si>
  <si>
    <t>const L1970SanAntonioTexasSpeaker 184= L.marker([41.8781,-87.6298], {icon: dp_lx}).bindPopup('San Antonio, Texas&lt;br&gt;Hispanic 1975-1099&lt;br&gt;Speaker 184&lt;br&gt;(Thomas, 2003)').addTo(L1970);</t>
  </si>
  <si>
    <t>Speaker 185</t>
  </si>
  <si>
    <t>const L1970SilerCityNorthCarolinaSpeaker 185= L.marker([35.7232,-79.4625], {icon: dp_lx}).bindPopup('Siler City, North Carolina&lt;br&gt;Hispanic 1975-1099&lt;br&gt;Speaker 185&lt;br&gt;(Thomas, 2003)').addTo(L1970);</t>
  </si>
  <si>
    <t>const W1850BrewerMaineSpeaker 1= L.marker([45.45,-68.72], {icon: dp_lx}).bindPopup('Brewer, Maine&lt;br&gt;White 1845-1874&lt;br&gt;Speaker 1&lt;br&gt;impressionistic&lt;br&gt;LAMSAS, in (Kurath, 1963)').addTo(W1850);</t>
  </si>
  <si>
    <t>const W1850MachiasMaineSpeaker 2= L.marker([45.49,-67.45], {icon: dp_lx}).bindPopup('Machias, Maine&lt;br&gt;White 1845-1874&lt;br&gt;Speaker 2&lt;br&gt;impressionistic&lt;br&gt;LAMSAS, in (Kurath, 1963)').addTo(W1850);</t>
  </si>
  <si>
    <t>const W1850PortlandMaineSpeaker 5= L.marker([44.33,-70.35], {icon: dp_lx}).bindPopup('Portland, Maine&lt;br&gt;White 1845-1874&lt;br&gt;Speaker 5&lt;br&gt;impressionistic&lt;br&gt;LAMSAS, in (Kurath, 1963)').addTo(W1850);</t>
  </si>
  <si>
    <t>const W1850ConcordNewHampshireSpeaker 6= L.marker([43.53,-71.53], {icon: dp_lx}).bindPopup('Concord, New Hampshire&lt;br&gt;White 1845-1874&lt;br&gt;Speaker 6&lt;br&gt;impressionistic&lt;br&gt;LAMSAS, in (Kurath, 1963)').addTo(W1850);</t>
  </si>
  <si>
    <t>const W1850KeeneNewHampshireSpeaker 7= L.marker([43.3,-72.36], {icon: dp_lx}).bindPopup('Keene, New Hampshire&lt;br&gt;White 1845-1874&lt;br&gt;Speaker 7&lt;br&gt;impressionistic&lt;br&gt;LAMSAS, in (Kurath, 1963)').addTo(W1850);</t>
  </si>
  <si>
    <t>const W1850BeverlyMassachusettsSpeaker 9= L.marker([42.87,-70.88], {icon: dp_lx}).bindPopup('Beverly, Massachusetts&lt;br&gt;White 1845-1874&lt;br&gt;Speaker 9&lt;br&gt;impressionistic&lt;br&gt;LAMSAS, in (Kurath, 1963)').addTo(W1850);</t>
  </si>
  <si>
    <t>const W1850BostonMassachusettsSpeaker 10= L.marker([42.69,-71.19], {icon: dp_lx}).bindPopup('Boston, Massachusetts&lt;br&gt;White 1845-1874&lt;br&gt;Speaker 10&lt;br&gt;impressionistic&lt;br&gt;LAMSAS, in (Kurath, 1963)').addTo(W1850);</t>
  </si>
  <si>
    <t>const W1850RochesterMassachusettsSpeaker 14= L.marker([42.14,-70.86], {icon: dp_lx}).bindPopup('Rochester, Massachusetts&lt;br&gt;White 1845-1874&lt;br&gt;Speaker 14&lt;br&gt;impressionistic&lt;br&gt;LAMSAS, in (Kurath, 1963)').addTo(W1850);</t>
  </si>
  <si>
    <t>const W1850BarnstableMassachusettsSpeaker 15= L.marker([42.17,-70.08], {icon: dp_lx}).bindPopup('Barnstable, Massachusetts&lt;br&gt;White 1845-1874&lt;br&gt;Speaker 15&lt;br&gt;impressionistic&lt;br&gt;LAMSAS, in (Kurath, 1963)').addTo(W1850);</t>
  </si>
  <si>
    <t>const W1850NewportRhodeIslandSpeaker 16= L.marker([41.75,-71.27], {icon: dp_lx}).bindPopup('Newport, Rhode Island&lt;br&gt;White 1845-1874&lt;br&gt;Speaker 16&lt;br&gt;impressionistic&lt;br&gt;LAMSAS, in (Kurath, 1963)').addTo(W1850);</t>
  </si>
  <si>
    <t>const W1850WilimanticConnecticutSpeaker 20= L.marker([42.13,-72.24], {icon: dp_lx}).bindPopup('Wilimantic, Connecticut&lt;br&gt;White 1845-1874&lt;br&gt;Speaker 20&lt;br&gt;impressionistic&lt;br&gt;LAMSAS, in (Kurath, 1963)').addTo(W1850);</t>
  </si>
  <si>
    <t>const W1850ProvidenceRhodeIslandSpeaker 21= L.marker([42.2,-71.43], {icon: dp_lx}).bindPopup('Providence, Rhode Island&lt;br&gt;White 1845-1874&lt;br&gt;Speaker 21&lt;br&gt;impressionistic&lt;br&gt;LAMSAS, in (Kurath, 1963)').addTo(W1850);</t>
  </si>
  <si>
    <t>const W1850WorcesterMassachusettsSpeaker 23= L.marker([42.59,-71.75], {icon: dp_lx}).bindPopup('Worcester, Massachusetts&lt;br&gt;White 1845-1874&lt;br&gt;Speaker 23&lt;br&gt;impressionistic&lt;br&gt;LAMSAS, in (Kurath, 1963)').addTo(W1850);</t>
  </si>
  <si>
    <t>const W1850SpringfieldMassachusettsSpeaker 24= L.marker([42.22,-72.64], {icon: dp_lx}).bindPopup('Springfield, Massachusetts&lt;br&gt;White 1845-1874&lt;br&gt;Speaker 24&lt;br&gt;impressionistic&lt;br&gt;LAMSAS, in (Kurath, 1963)').addTo(W1850);</t>
  </si>
  <si>
    <t>const W1850GranbyMassachusettsSpeaker 26= L.marker([42.68,-72.54], {icon: dp_lx}).bindPopup('Granby, Massachusetts&lt;br&gt;White 1845-1874&lt;br&gt;Speaker 26&lt;br&gt;impressionistic&lt;br&gt;LAMSAS, in (Kurath, 1963)').addTo(W1850);</t>
  </si>
  <si>
    <t>const W1850DeerfieldMassachusettsSpeaker 28= L.marker([42.83,-72.63], {icon: dp_lx}).bindPopup('Deerfield, Massachusetts&lt;br&gt;White 1845-1874&lt;br&gt;Speaker 28&lt;br&gt;impressionistic&lt;br&gt;LAMSAS, in (Kurath, 1963)').addTo(W1850);</t>
  </si>
  <si>
    <t>const W1850FarmingtonConnecticutSpeaker 29= L.marker([41.88,-72.82], {icon: dp_lx}).bindPopup('Farmington, Connecticut&lt;br&gt;White 1845-1874&lt;br&gt;Speaker 29&lt;br&gt;impressionistic&lt;br&gt;LAMSAS, in (Kurath, 1963)').addTo(W1850);</t>
  </si>
  <si>
    <t>Speaker 30</t>
  </si>
  <si>
    <t>const W1850MiddletownConnecticutSpeaker 30= L.marker([41.72,-72.65], {icon: dp_lx}).bindPopup('Middletown, Connecticut&lt;br&gt;White 1845-1874&lt;br&gt;Speaker 30&lt;br&gt;impressionistic&lt;br&gt;LAMSAS, in (Kurath, 1963)').addTo(W1850);</t>
  </si>
  <si>
    <t>Speaker 33</t>
  </si>
  <si>
    <t>const W1850MilfordConnecticutSpeaker 33= L.marker([41.41,-73.06], {icon: dp_lx}).bindPopup('Milford, Connecticut&lt;br&gt;White 1845-1874&lt;br&gt;Speaker 33&lt;br&gt;impressionistic&lt;br&gt;LAMSAS, in (Kurath, 1963)').addTo(W1850);</t>
  </si>
  <si>
    <t>Speaker 35</t>
  </si>
  <si>
    <t>const W1850LitchfieldConnecticutSpeaker 35= L.marker([42,-73.38], {icon: dp_lx}).bindPopup('Litchfield, Connecticut&lt;br&gt;White 1845-1874&lt;br&gt;Speaker 35&lt;br&gt;impressionistic&lt;br&gt;LAMSAS, in (Kurath, 1963)').addTo(W1850);</t>
  </si>
  <si>
    <t>Speaker 36</t>
  </si>
  <si>
    <t>const W1850CornwallConnecticutSpeaker 36= L.marker([41.94,-73.21], {icon: dp_lx}).bindPopup('Cornwall, Connecticut&lt;br&gt;White 1845-1874&lt;br&gt;Speaker 36&lt;br&gt;impressionistic&lt;br&gt;LAMSAS, in (Kurath, 1963)').addTo(W1850);</t>
  </si>
  <si>
    <t>Speaker 37</t>
  </si>
  <si>
    <t>const W1850PittfieldMassachusettsSpeaker 37= L.marker([42.64,-73.24], {icon: dp_lx}).bindPopup('Pittfield, Massachusetts&lt;br&gt;White 1845-1874&lt;br&gt;Speaker 37&lt;br&gt;impressionistic&lt;br&gt;LAMSAS, in (Kurath, 1963)').addTo(W1850);</t>
  </si>
  <si>
    <t>Speaker 42</t>
  </si>
  <si>
    <t>const W1850HurleyNewYorkSpeaker 42= L.marker([42.14,-74.1], {icon: dp_sa1}).bindPopup('Hurley, New York&lt;br&gt;White 1845-1874&lt;br&gt;Speaker 42&lt;br&gt;impressionistic&lt;br&gt;LAMSAS, in (Kurath, 1963)').addTo(W1850);</t>
  </si>
  <si>
    <t>Speaker 43</t>
  </si>
  <si>
    <t>const W1850AlbanyNewYorkSpeaker 43= L.marker([42.82,-73.77], {icon: dp_sa1}).bindPopup('Albany, New York&lt;br&gt;White 1845-1874&lt;br&gt;Speaker 43&lt;br&gt;impressionistic&lt;br&gt;LAMSAS, in (Kurath, 1963)').addTo(W1850);</t>
  </si>
  <si>
    <t>Speaker 46</t>
  </si>
  <si>
    <t>const W1850OswegoNewYorkSpeaker 46= L.marker([43.63,-76.53], {icon: dp_sa1}).bindPopup('Oswego, New York&lt;br&gt;White 1845-1874&lt;br&gt;Speaker 46&lt;br&gt;impressionistic&lt;br&gt;LAMSAS, in (Kurath, 1963)').addTo(W1850);</t>
  </si>
  <si>
    <t>Speaker 50</t>
  </si>
  <si>
    <t>const W1850BathNewYorkSpeaker 50= L.marker([42.53,-77.32], {icon: dp_sa1}).bindPopup('Bath, New York&lt;br&gt;White 1845-1874&lt;br&gt;Speaker 50&lt;br&gt;impressionistic&lt;br&gt;LAMSAS, in (Kurath, 1963)').addTo(W1850);</t>
  </si>
  <si>
    <t>const W1850GenevaNewYorkSpeaker 51= L.marker([43.05,-76.99], {icon: dp_sa1}).bindPopup('Geneva, New York&lt;br&gt;White 1845-1874&lt;br&gt;Speaker 51&lt;br&gt;impressionistic&lt;br&gt;LAMSAS, in (Kurath, 1963)').addTo(W1850);</t>
  </si>
  <si>
    <t>const W1850LimaNewYorkSpeaker 55= L.marker([43.09,-77.65], {icon: dp_sa1}).bindPopup('Lima, New York&lt;br&gt;White 1845-1874&lt;br&gt;Speaker 55&lt;br&gt;impressionistic&lt;br&gt;LAMSAS, in (Kurath, 1963)').addTo(W1850);</t>
  </si>
  <si>
    <t>const W1850ManhattanNewYorkSpeaker 61= L.marker([40.73,-73.95], {icon: dp_sa1}).bindPopup('Manhattan, New York&lt;br&gt;White 1845-1874&lt;br&gt;Speaker 61&lt;br&gt;impressionistic&lt;br&gt;LAMSAS, in (Kurath, 1963)').addTo(W1850);</t>
  </si>
  <si>
    <t>const W1850BrooklynNewYorkSpeaker 63= L.marker([40.84,-73.96], {icon: dp_sa1}).bindPopup('Brooklyn, New York&lt;br&gt;White 1845-1874&lt;br&gt;Speaker 63&lt;br&gt;impressionistic&lt;br&gt;LAMSAS, in (Kurath, 1963)').addTo(W1850);</t>
  </si>
  <si>
    <t>const W1850PhiladelphiaPennsylvaniaSpeaker 71= L.marker([40.07,-75.2], {icon: dp_lx}).bindPopup('Philadelphia, Pennsylvania&lt;br&gt;White 1845-1874&lt;br&gt;Speaker 71&lt;br&gt;impressionistic&lt;br&gt;LAMSAS, in (Kurath, 1963)').addTo(W1850);</t>
  </si>
  <si>
    <t>Speaker 75</t>
  </si>
  <si>
    <t>const W1850HarrisburgPennsylvaniaSpeaker 75= L.marker([40.52,-76.91], {icon: dp_lx}).bindPopup('Harrisburg, Pennsylvania&lt;br&gt;White 1845-1874&lt;br&gt;Speaker 75&lt;br&gt;impressionistic&lt;br&gt;LAMSAS, in (Kurath, 1963)').addTo(W1850);</t>
  </si>
  <si>
    <t>const W1850ReadingPennsylvaniaSpeaker 76= L.marker([40.59,-75.97], {icon: dp_lx}).bindPopup('Reading, Pennsylvania&lt;br&gt;White 1845-1874&lt;br&gt;Speaker 76&lt;br&gt;impressionistic&lt;br&gt;LAMSAS, in (Kurath, 1963)').addTo(W1850);</t>
  </si>
  <si>
    <t>const W1850WheelingWestVirginiaSpeaker 88= L.marker([40.38,-80.69], {icon: dp_lx}).bindPopup('Wheeling, West Virginia&lt;br&gt;White 1845-1874&lt;br&gt;Speaker 88&lt;br&gt;impressionistic&lt;br&gt;LAMSAS, in (Kurath, 1963)').addTo(W1850);</t>
  </si>
  <si>
    <t>const W1850PointPleasantWestVirginiaSpeaker 92= L.marker([39.14,-82.18], {icon: dp_lx}).bindPopup('Point Pleasant, West Virginia&lt;br&gt;White 1845-1874&lt;br&gt;Speaker 92&lt;br&gt;impressionistic&lt;br&gt;LAMSAS, in (Kurath, 1963)').addTo(W1850);</t>
  </si>
  <si>
    <t>const W1850MariettaOhioSpeaker 93= L.marker([40,-81.52], {icon: dp_sa1}).bindPopup('Marietta, Ohio&lt;br&gt;White 1845-1874&lt;br&gt;Speaker 93&lt;br&gt;impressionistic&lt;br&gt;LAMSAS, in (Kurath, 1963)').addTo(W1850);</t>
  </si>
  <si>
    <t>const W1850DoverDESpeaker 95= L.marker([39.27,-75.54], {icon: dp_lx}).bindPopup('Dover, DE&lt;br&gt;White 1845-1874&lt;br&gt;Speaker 95&lt;br&gt;impressionistic&lt;br&gt;LAMSAS, in (Kurath, 1963)').addTo(W1850);</t>
  </si>
  <si>
    <t>const W1850BaltimoreMarylandSpeaker 97= L.marker([39.41,-76.63], {icon: dp_lx}).bindPopup('Baltimore, Maryland&lt;br&gt;White 1845-1874&lt;br&gt;Speaker 97&lt;br&gt;impressionistic&lt;br&gt;LAMSAS, in (Kurath, 1963)').addTo(W1850);</t>
  </si>
  <si>
    <t>const W1850LeonardtownMarylandSpeaker 101= L.marker([38.36,-76.62], {icon: dp_lx}).bindPopup('Leonardtown, Maryland&lt;br&gt;White 1845-1874&lt;br&gt;Speaker 101&lt;br&gt;impressionistic&lt;br&gt;LAMSAS, in (Kurath, 1963)').addTo(W1850);</t>
  </si>
  <si>
    <t>const W1850ShepherdstownWestVirginiaSpeaker 104= L.marker([39.53,-77.81], {icon: dp_lx}).bindPopup('Shepherdstown, West Virginia&lt;br&gt;White 1845-1874&lt;br&gt;Speaker 104&lt;br&gt;impressionistic&lt;br&gt;LAMSAS, in (Kurath, 1963)').addTo(W1850);</t>
  </si>
  <si>
    <t>const W1850StaffordVirginiaSpeaker 106= L.marker([38.8,-77.46], {icon: dp_lx}).bindPopup('Stafford, Virginia&lt;br&gt;White 1845-1874&lt;br&gt;Speaker 106&lt;br&gt;impressionistic&lt;br&gt;LAMSAS, in (Kurath, 1963)').addTo(W1850);</t>
  </si>
  <si>
    <t>const W1850FredericksburgVirginiaSpeaker 107= L.marker([38.37,-77.47], {icon: dp_lx}).bindPopup('Fredericksburg, Virginia&lt;br&gt;White 1845-1874&lt;br&gt;Speaker 107&lt;br&gt;impressionistic&lt;br&gt;LAMSAS, in (Kurath, 1963)').addTo(W1850);</t>
  </si>
  <si>
    <t>const W1850RichmondVirginiaSpeaker 110= L.marker([37.93,-77.44], {icon: dp_lx}).bindPopup('Richmond, Virginia&lt;br&gt;White 1845-1874&lt;br&gt;Speaker 110&lt;br&gt;impressionistic&lt;br&gt;LAMSAS, in (Kurath, 1963)').addTo(W1850);</t>
  </si>
  <si>
    <t>const W1850PetersburgVirginiaSpeaker 113= L.marker([37.52,-77.46], {icon: dp_lx}).bindPopup('Petersburg, Virginia&lt;br&gt;White 1845-1874&lt;br&gt;Speaker 113&lt;br&gt;impressionistic&lt;br&gt;LAMSAS, in (Kurath, 1963)').addTo(W1850);</t>
  </si>
  <si>
    <t>const W1850NewBernNorthCarolinaSpeaker 120= L.marker([35.5,-77.09], {icon: dp_lx}).bindPopup('New Bern, North Carolina&lt;br&gt;White 1845-1874&lt;br&gt;Speaker 120&lt;br&gt;impressionistic&lt;br&gt;LAMSAS, in (Kurath, 1963)').addTo(W1850);</t>
  </si>
  <si>
    <t>const W1850CamdenSouthCarolinaSpeaker 143= L.marker([34.67,-80.65], {icon: dp_lx}).bindPopup('Camden, South Carolina&lt;br&gt;White 1845-1874&lt;br&gt;Speaker 143&lt;br&gt;impressionistic&lt;br&gt;LAMSAS, in (Kurath, 1963)').addTo(W1850);</t>
  </si>
  <si>
    <t>const W1850SavannahSouthCarolinaSpeaker 147= L.marker([32.48,-81.13], {icon: dp_lx}).bindPopup('Savannah, South Carolina&lt;br&gt;White 1845-1874&lt;br&gt;Speaker 147&lt;br&gt;impressionistic&lt;br&gt;LAMSAS, in (Kurath, 1963)').addTo(W1850);</t>
  </si>
  <si>
    <t>const W1850EgyptGeorgiaSpeaker 148= L.marker([32.89,-81.52], {icon: dp_lx}).bindPopup('Egypt, Georgia&lt;br&gt;White 1845-1874&lt;br&gt;Speaker 148&lt;br&gt;impressionistic&lt;br&gt;LAMSAS, in (Kurath, 1963)').addTo(W1850);</t>
  </si>
  <si>
    <t>const W1850StMarysGeorgiaSpeaker 150= L.marker([31.06,-81.54], {icon: dp_lx}).bindPopup('St Marys, Georgia&lt;br&gt;White 1845-1874&lt;br&gt;Speaker 150&lt;br&gt;impressionistic&lt;br&gt;LAMSAS, in (Kurath, 1963)').addTo(W1850);</t>
  </si>
  <si>
    <t>const W1850JacksonvilleGeorgiaSpeaker 151= L.marker([30.7,-81.64], {icon: dp_lx}).bindPopup('Jacksonville, Georgia&lt;br&gt;White 1845-1874&lt;br&gt;Speaker 151&lt;br&gt;impressionistic&lt;br&gt;LAMSAS, in (Kurath, 1963)').addTo(W1850);</t>
  </si>
  <si>
    <t>const W1850StAugustineGeorgiaSpeaker 152= L.marker([30.15,-81.33], {icon: dp_lx}).bindPopup('St Augustine, Georgia&lt;br&gt;White 1845-1874&lt;br&gt;Speaker 152&lt;br&gt;impressionistic&lt;br&gt;LAMSAS, in (Kurath, 1963)').addTo(W1850);</t>
  </si>
  <si>
    <t>const W1850AtlantaGeorgiaSpeaker 155= L.marker([34.03,-84.35], {icon: dp_lx}).bindPopup('Atlanta, Georgia&lt;br&gt;White 1845-1874&lt;br&gt;Speaker 155&lt;br&gt;impressionistic&lt;br&gt;LAMSAS, in (Kurath, 1963)').addTo(W1850);</t>
  </si>
  <si>
    <t>const W1870FlushingNewYorkSpeaker 64= L.marker([40.85,-73.82], {icon: dp_lx}).bindPopup('Flushing, New York&lt;br&gt;White 1875-1899&lt;br&gt;Speaker 64&lt;br&gt;impressionistic&lt;br&gt;LAMSAS, in (Kurath, 1963)').addTo(W1870);</t>
  </si>
  <si>
    <t>Speaker 65</t>
  </si>
  <si>
    <t>const W1870JerseyCityNewJerseySpeaker 65= L.marker([40.81,-74.01], {icon: dp_lx}).bindPopup('Jersey City, New Jersey&lt;br&gt;White 1875-1899&lt;br&gt;Speaker 65&lt;br&gt;impressionistic&lt;br&gt;LAMSAS, in (Kurath, 1963)').addTo(W1870);</t>
  </si>
  <si>
    <t>Speaker 66</t>
  </si>
  <si>
    <t>const W1870NewarkNewJerseySpeaker 66= L.marker([40.78,-74.17], {icon: dp_lx}).bindPopup('Newark, New Jersey&lt;br&gt;White 1875-1899&lt;br&gt;Speaker 66&lt;br&gt;impressionistic&lt;br&gt;LAMSAS, in (Kurath, 1963)').addTo(W1870);</t>
  </si>
  <si>
    <t>Speaker 67</t>
  </si>
  <si>
    <t>const W1870OrangeNewJerseySpeaker 67= L.marker([40.8,-74.23], {icon: dp_lx}).bindPopup('Orange, New Jersey&lt;br&gt;White 1875-1899&lt;br&gt;Speaker 67&lt;br&gt;impressionistic&lt;br&gt;LAMSAS, in (Kurath, 1963)').addTo(W1870);</t>
  </si>
  <si>
    <t>Speaker 68</t>
  </si>
  <si>
    <t>const W1870NewBrunswickNewJerseySpeaker 68= L.marker([40.56,-74.45], {icon: dp_lx}).bindPopup('New Brunswick, New Jersey&lt;br&gt;White 1875-1899&lt;br&gt;Speaker 68&lt;br&gt;impressionistic&lt;br&gt;LAMSAS, in (Kurath, 1963)').addTo(W1870);</t>
  </si>
  <si>
    <t>Speaker 69</t>
  </si>
  <si>
    <t>const W1870BurlingtonNJNewJerseySpeaker 69= L.marker([40.11,-74.87], {icon: dp_lx}).bindPopup('BurlingtonNJ, New Jersey&lt;br&gt;White 1875-1899&lt;br&gt;Speaker 69&lt;br&gt;impressionistic&lt;br&gt;LAMSAS, in (Kurath, 1963)').addTo(W1870);</t>
  </si>
  <si>
    <t>const W1870PhiladelphiaPennsylvaniaSpeaker 70= L.marker([40.03,-75.15], {icon: dp_lx}).bindPopup('Philadelphia, Pennsylvania&lt;br&gt;White 1875-1899&lt;br&gt;Speaker 70&lt;br&gt;impressionistic&lt;br&gt;LAMSAS, in (Kurath, 1963)').addTo(W1870);</t>
  </si>
  <si>
    <t>const W1870LancasterPennsylvaniaSpeaker 73= L.marker([40.14,-76.31], {icon: dp_lx}).bindPopup('Lancaster, Pennsylvania&lt;br&gt;White 1875-1899&lt;br&gt;Speaker 73&lt;br&gt;impressionistic&lt;br&gt;LAMSAS, in (Kurath, 1963)').addTo(W1870);</t>
  </si>
  <si>
    <t>const W1870YorkPennsylvaniaSpeaker 74= L.marker([40.04,-76.73], {icon: dp_lx}).bindPopup('York, Pennsylvania&lt;br&gt;White 1875-1899&lt;br&gt;Speaker 74&lt;br&gt;impressionistic&lt;br&gt;LAMSAS, in (Kurath, 1963)').addTo(W1870);</t>
  </si>
  <si>
    <t>const W1870EastonPennsylvaniaSpeaker 77= L.marker([40.78,-75.25], {icon: dp_lx}).bindPopup('Easton, Pennsylvania&lt;br&gt;White 1875-1899&lt;br&gt;Speaker 77&lt;br&gt;impressionistic&lt;br&gt;LAMSAS, in (Kurath, 1963)').addTo(W1870);</t>
  </si>
  <si>
    <t>const W1870KingstonPennsylvaniaSpeaker 78= L.marker([41.36,-75.91], {icon: dp_lx}).bindPopup('Kingston, Pennsylvania&lt;br&gt;White 1875-1899&lt;br&gt;Speaker 78&lt;br&gt;impressionistic&lt;br&gt;LAMSAS, in (Kurath, 1963)').addTo(W1870);</t>
  </si>
  <si>
    <t>const W1870WilliamsburgPennsylvaniaSpeaker 79= L.marker([40.57,-78.2], {icon: dp_lx}).bindPopup('Williamsburg, Pennsylvania&lt;br&gt;White 1875-1899&lt;br&gt;Speaker 79&lt;br&gt;impressionistic&lt;br&gt;LAMSAS, in (Kurath, 1963)').addTo(W1870);</t>
  </si>
  <si>
    <t>const W1870CassvillePennsylvaniaSpeaker 80= L.marker([40.39,-78.03], {icon: dp_lx}).bindPopup('Cassville, Pennsylvania&lt;br&gt;White 1875-1899&lt;br&gt;Speaker 80&lt;br&gt;impressionistic&lt;br&gt;LAMSAS, in (Kurath, 1963)').addTo(W1870);</t>
  </si>
  <si>
    <t>const W1870BoonPennsylvaniaSpeaker 81= L.marker([40.14,-78.95], {icon: dp_lx}).bindPopup('Boon, Pennsylvania&lt;br&gt;White 1875-1899&lt;br&gt;Speaker 81&lt;br&gt;impressionistic&lt;br&gt;LAMSAS, in (Kurath, 1963)').addTo(W1870);</t>
  </si>
  <si>
    <t>const W1870SummervillePennsylvaniaSpeaker 82= L.marker([41.22,-79.18], {icon: dp_lx}).bindPopup('Summerville, Pennsylvania&lt;br&gt;White 1875-1899&lt;br&gt;Speaker 82&lt;br&gt;impressionistic&lt;br&gt;LAMSAS, in (Kurath, 1963)').addTo(W1870);</t>
  </si>
  <si>
    <t>const W1870JeffersonOhioSpeaker 83= L.marker([41.84,-80.8], {icon: dp_lx}).bindPopup('Jefferson, Ohio&lt;br&gt;White 1875-1899&lt;br&gt;Speaker 83&lt;br&gt;impressionistic&lt;br&gt;LAMSAS, in (Kurath, 1963)').addTo(W1870);</t>
  </si>
  <si>
    <t>const W1870BeaverPennsylvaniaSpeaker 84= L.marker([40.8,-80.3], {icon: dp_lx}).bindPopup('Beaver, Pennsylvania&lt;br&gt;White 1875-1899&lt;br&gt;Speaker 84&lt;br&gt;impressionistic&lt;br&gt;LAMSAS, in (Kurath, 1963)').addTo(W1870);</t>
  </si>
  <si>
    <t>Speaker 85</t>
  </si>
  <si>
    <t>const W1870ElizabethPennsylvaniaSpeaker 85= L.marker([40.37,-79.88], {icon: dp_lx}).bindPopup('Elizabeth, Pennsylvania&lt;br&gt;White 1875-1899&lt;br&gt;Speaker 85&lt;br&gt;impressionistic&lt;br&gt;LAMSAS, in (Kurath, 1963)').addTo(W1870);</t>
  </si>
  <si>
    <t>const W1870SugarRunPennsylvaniaSpeaker 86= L.marker([41.77,-76.26], {icon: dp_lx}).bindPopup('Sugar Run, Pennsylvania&lt;br&gt;White 1875-1899&lt;br&gt;Speaker 86&lt;br&gt;impressionistic&lt;br&gt;LAMSAS, in (Kurath, 1963)').addTo(W1870);</t>
  </si>
  <si>
    <t>const W1870ColiersWestVirginiaSpeaker 87= L.marker([40.46,-80.55], {icon: dp_lx}).bindPopup('Coliers, West Virginia&lt;br&gt;White 1875-1899&lt;br&gt;Speaker 87&lt;br&gt;impressionistic&lt;br&gt;LAMSAS, in (Kurath, 1963)').addTo(W1870);</t>
  </si>
  <si>
    <t>const W1870FarmingtonWVWestVirginiaSpeaker 89= L.marker([39.64,-80.29], {icon: dp_lx}).bindPopup('FarmingtonWV, West Virginia&lt;br&gt;White 1875-1899&lt;br&gt;Speaker 89&lt;br&gt;impressionistic&lt;br&gt;LAMSAS, in (Kurath, 1963)').addTo(W1870);</t>
  </si>
  <si>
    <t>const W1870ParsonsWestVirginiaSpeaker 90= L.marker([39.18,-79.67], {icon: dp_lx}).bindPopup('Parsons, West Virginia&lt;br&gt;White 1875-1899&lt;br&gt;Speaker 90&lt;br&gt;impressionistic&lt;br&gt;LAMSAS, in (Kurath, 1963)').addTo(W1870);</t>
  </si>
  <si>
    <t>Speaker 91</t>
  </si>
  <si>
    <t>const W1870CharlestonWestVirginiaSpeaker 91= L.marker([38.48,-81.64], {icon: dp_lx}).bindPopup('Charleston, West Virginia&lt;br&gt;White 1875-1899&lt;br&gt;Speaker 91&lt;br&gt;impressionistic&lt;br&gt;LAMSAS, in (Kurath, 1963)').addTo(W1870);</t>
  </si>
  <si>
    <t>const W1870WilmingtonDelawareSpeaker 94= L.marker([39.81,-75.56], {icon: dp_lx}).bindPopup('Wilmington, Delaware&lt;br&gt;White 1875-1899&lt;br&gt;Speaker 94&lt;br&gt;impressionistic&lt;br&gt;LAMSAS, in (Kurath, 1963)').addTo(W1870);</t>
  </si>
  <si>
    <t>const W1870SalisburyMarylandSpeaker 96= L.marker([38.42,-75.61], {icon: dp_lx}).bindPopup('Salisbury, Maryland&lt;br&gt;White 1875-1899&lt;br&gt;Speaker 96&lt;br&gt;impressionistic&lt;br&gt;LAMSAS, in (Kurath, 1963)').addTo(W1870);</t>
  </si>
  <si>
    <t>const W1870BaltimoreMarylandSpeaker 99= L.marker([39.35,-76.61], {icon: dp_lx}).bindPopup('Baltimore, Maryland&lt;br&gt;White 1875-1899&lt;br&gt;Speaker 99&lt;br&gt;impressionistic&lt;br&gt;LAMSAS, in (Kurath, 1963)').addTo(W1870);</t>
  </si>
  <si>
    <t>const W1870AnnapolisMarylandSpeaker 100= L.marker([39.03,-76.5], {icon: dp_lx}).bindPopup('Annapolis, Maryland&lt;br&gt;White 1875-1899&lt;br&gt;Speaker 100&lt;br&gt;impressionistic&lt;br&gt;LAMSAS, in (Kurath, 1963)').addTo(W1870);</t>
  </si>
  <si>
    <t>const W1870GeorgetownDCSpeaker 102= L.marker([38.97,-77.07], {icon: dp_lx}).bindPopup('Georgetown, DC&lt;br&gt;White 1875-1899&lt;br&gt;Speaker 102&lt;br&gt;impressionistic&lt;br&gt;LAMSAS, in (Kurath, 1963)').addTo(W1870);</t>
  </si>
  <si>
    <t>const W1870AlexandriaVirginiaSpeaker 103= L.marker([39.16,-77.07], {icon: dp_lx}).bindPopup('Alexandria, Virginia&lt;br&gt;White 1875-1899&lt;br&gt;Speaker 103&lt;br&gt;impressionistic&lt;br&gt;LAMSAS, in (Kurath, 1963)').addTo(W1870);</t>
  </si>
  <si>
    <t>Speaker _S</t>
  </si>
  <si>
    <t>const W1870WinchesterVirginiaSpeaker 105= L.marker([39.46,-78.18], {icon: dp_sl}).bindPopup('Winchester, Virginia&lt;br&gt;White 1875-1899&lt;br&gt;Speaker 105&lt;br&gt;impressionistic&lt;br&gt;LAMSAS, in (Kurath, 1963)').addTo(W1870);</t>
  </si>
  <si>
    <t>Speaker 108</t>
  </si>
  <si>
    <t>const W1870WiconicoChurchVirginiaSpeaker 108= L.marker([37.9,-76.38], {icon: dp_sl}).bindPopup('Wiconico Church, Virginia&lt;br&gt;White 1875-1899&lt;br&gt;Speaker 108&lt;br&gt;impressionistic&lt;br&gt;LAMSAS, in (Kurath, 1963)').addTo(W1870);</t>
  </si>
  <si>
    <t>Speaker 109</t>
  </si>
  <si>
    <t>const W1870GloucesterVirginiaSpeaker 109= L.marker([37.51,-76.5], {icon: dp_sl}).bindPopup('Gloucester, Virginia&lt;br&gt;White 1875-1899&lt;br&gt;Speaker 109&lt;br&gt;impressionistic&lt;br&gt;LAMSAS, in (Kurath, 1963)').addTo(W1870);</t>
  </si>
  <si>
    <t>const W1870RichmondVirginiaSpeaker 112= L.marker([37.62,-77.45], {icon: dp_sl}).bindPopup('Richmond, Virginia&lt;br&gt;White 1875-1899&lt;br&gt;Speaker 112&lt;br&gt;impressionistic&lt;br&gt;LAMSAS, in (Kurath, 1963)').addTo(W1870);</t>
  </si>
  <si>
    <t>const W1870NorfolkVirginiaSpeaker 114= L.marker([36.96,-76.32], {icon: dp_sl}).bindPopup('Norfolk, Virginia&lt;br&gt;White 1875-1899&lt;br&gt;Speaker 114&lt;br&gt;impressionistic&lt;br&gt;LAMSAS, in (Kurath, 1963)').addTo(W1870);</t>
  </si>
  <si>
    <t>const W1870LynchburgVirginiaSpeaker 115= L.marker([37.5,-79.14], {icon: dp_sl}).bindPopup('Lynchburg, Virginia&lt;br&gt;White 1875-1899&lt;br&gt;Speaker 115&lt;br&gt;impressionistic&lt;br&gt;LAMSAS, in (Kurath, 1963)').addTo(W1870);</t>
  </si>
  <si>
    <t>const W1870CharlottesvilleVirginiaSpeaker 116= L.marker([38.13,-78.49], {icon: dp_sl}).bindPopup('Charlottesville, Virginia&lt;br&gt;White 1875-1899&lt;br&gt;Speaker 116&lt;br&gt;impressionistic&lt;br&gt;LAMSAS, in (Kurath, 1963)').addTo(W1870);</t>
  </si>
  <si>
    <t>const W1870LexingtonVirginiaSpeaker 117= L.marker([37.88,-79.45], {icon: dp_sl}).bindPopup('Lexington, Virginia&lt;br&gt;White 1875-1899&lt;br&gt;Speaker 117&lt;br&gt;impressionistic&lt;br&gt;LAMSAS, in (Kurath, 1963)').addTo(W1870);</t>
  </si>
  <si>
    <t>const W1870RoanokeVirginiaSpeaker 118= L.marker([37.36,-79.97], {icon: dp_sl}).bindPopup('Roanoke, Virginia&lt;br&gt;White 1875-1899&lt;br&gt;Speaker 118&lt;br&gt;impressionistic&lt;br&gt;LAMSAS, in (Kurath, 1963)').addTo(W1870);</t>
  </si>
  <si>
    <t>Speaker 119</t>
  </si>
  <si>
    <t>const W1870EdentonNorthCarolinaSpeaker 119= L.marker([36.67,-76.72], {icon: dp_sl}).bindPopup('Edenton, North Carolina&lt;br&gt;White 1875-1899&lt;br&gt;Speaker 119&lt;br&gt;impressionistic&lt;br&gt;LAMSAS, in (Kurath, 1963)').addTo(W1870);</t>
  </si>
  <si>
    <t>Speaker 123</t>
  </si>
  <si>
    <t>const W1870FayettevilleNorthCarolinaSpeaker 123= L.marker([35.44,-78.95], {icon: dp_sl}).bindPopup('Fayetteville, North Carolina&lt;br&gt;White 1875-1899&lt;br&gt;Speaker 123&lt;br&gt;impressionistic&lt;br&gt;LAMSAS, in (Kurath, 1963)').addTo(W1870);</t>
  </si>
  <si>
    <t>const W1870TarboroNorthCarolinaSpeaker 124= L.marker([36.48,-77.68], {icon: dp_sl}).bindPopup('Tarboro, North Carolina&lt;br&gt;White 1875-1899&lt;br&gt;Speaker 124&lt;br&gt;impressionistic&lt;br&gt;LAMSAS, in (Kurath, 1963)').addTo(W1870);</t>
  </si>
  <si>
    <t>Speaker 125</t>
  </si>
  <si>
    <t>const W1870StovalNorthCarolinaSpeaker 125= L.marker([36.8,-78.61], {icon: dp_sl}).bindPopup('Stoval, North Carolina&lt;br&gt;White 1875-1899&lt;br&gt;Speaker 125&lt;br&gt;impressionistic&lt;br&gt;LAMSAS, in (Kurath, 1963)').addTo(W1870);</t>
  </si>
  <si>
    <t>const W1870RaleighNorthCarolinaSpeaker 126= L.marker([36.07,-78.6], {icon: dp_sl}).bindPopup('Raleigh, North Carolina&lt;br&gt;White 1875-1899&lt;br&gt;Speaker 126&lt;br&gt;impressionistic&lt;br&gt;LAMSAS, in (Kurath, 1963)').addTo(W1870);</t>
  </si>
  <si>
    <t>Speaker 127</t>
  </si>
  <si>
    <t>const W1870GreenboroNorthCarolinaSpeaker 127= L.marker([36.4,-79.78], {icon: dp_sl}).bindPopup('Greenboro, North Carolina&lt;br&gt;White 1875-1899&lt;br&gt;Speaker 127&lt;br&gt;impressionistic&lt;br&gt;LAMSAS, in (Kurath, 1963)').addTo(W1870);</t>
  </si>
  <si>
    <t>const W1870CharlotteNorthCarolinaSpeaker 128= L.marker([35.58,-80.83], {icon: dp_sl}).bindPopup('Charlotte, North Carolina&lt;br&gt;White 1875-1899&lt;br&gt;Speaker 128&lt;br&gt;impressionistic&lt;br&gt;LAMSAS, in (Kurath, 1963)').addTo(W1870);</t>
  </si>
  <si>
    <t>const W1870AshevilleNorthCarolinaSpeaker 129= L.marker([35.86,-82.56], {icon: dp_sl}).bindPopup('Asheville, North Carolina&lt;br&gt;White 1875-1899&lt;br&gt;Speaker 129&lt;br&gt;impressionistic&lt;br&gt;LAMSAS, in (Kurath, 1963)').addTo(W1870);</t>
  </si>
  <si>
    <t>const W1870PawleysIslandSouthCarolinaSpeaker 130= L.marker([33.74,-79.12], {icon: dp_lx}).bindPopup('Pawleys Island, South Carolina&lt;br&gt;White 1875-1899&lt;br&gt;Speaker 130&lt;br&gt;impressionistic&lt;br&gt;LAMSAS, in (Kurath, 1963)').addTo(W1870);</t>
  </si>
  <si>
    <t>Speaker _LowC</t>
  </si>
  <si>
    <t>const W1870GeorgetownSCSouthCarolinaSpeaker 131= L.marker([33.56,-79.32], {icon: dp_lx}).bindPopup('GeorgetownSC, South Carolina&lt;br&gt;White 1875-1899&lt;br&gt;Speaker 131&lt;br&gt;impressionistic&lt;br&gt;LAMSAS, in (Kurath, 1963)').addTo(W1870);</t>
  </si>
  <si>
    <t>const W1870FlorenceSouthCarolinaSpeaker 132= L.marker([34.35,-79.76], {icon: dp_lx}).bindPopup('Florence, South Carolina&lt;br&gt;White 1875-1899&lt;br&gt;Speaker 132&lt;br&gt;impressionistic&lt;br&gt;LAMSAS, in (Kurath, 1963)').addTo(W1870);</t>
  </si>
  <si>
    <t>const W1870MtPleasantSouthCarolinaSpeaker 133= L.marker([33.02,-79.87], {icon: dp_lx}).bindPopup('Mt Pleasant, South Carolina&lt;br&gt;White 1875-1899&lt;br&gt;Speaker 133&lt;br&gt;impressionistic&lt;br&gt;LAMSAS, in (Kurath, 1963)').addTo(W1870);</t>
  </si>
  <si>
    <t>const W1870CharlestonSouthCarolinaSpeaker 134= L.marker([32.93,-79.96], {icon: dp_lx}).bindPopup('Charleston, South Carolina&lt;br&gt;White 1875-1899&lt;br&gt;Speaker 134&lt;br&gt;impressionistic&lt;br&gt;LAMSAS, in (Kurath, 1963)').addTo(W1870);</t>
  </si>
  <si>
    <t>const W1870BeaufortSouthCarolinaSpeaker 138= L.marker([32.54,-80.67], {icon: dp_lx}).bindPopup('Beaufort, South Carolina&lt;br&gt;White 1875-1899&lt;br&gt;Speaker 138&lt;br&gt;impressionistic&lt;br&gt;LAMSAS, in (Kurath, 1963)').addTo(W1870);</t>
  </si>
  <si>
    <t>const W1870BlufftonSouthCarolinaSpeaker 139= L.marker([32.34,-80.88], {icon: dp_lx}).bindPopup('Bluffton, South Carolina&lt;br&gt;White 1875-1899&lt;br&gt;Speaker 139&lt;br&gt;impressionistic&lt;br&gt;LAMSAS, in (Kurath, 1963)').addTo(W1870);</t>
  </si>
  <si>
    <t>Speaker _SSE</t>
  </si>
  <si>
    <t>const W1870BarnswellSouthCarolinaSpeaker 141= L.marker([33.44,-81.37], {icon: dp_lx}).bindPopup('Barnswell, South Carolina&lt;br&gt;White 1875-1899&lt;br&gt;Speaker 141&lt;br&gt;impressionistic&lt;br&gt;LAMSAS, in (Kurath, 1963)').addTo(W1870);</t>
  </si>
  <si>
    <t>const W1870ColumbiaSouthCarolinaSpeaker 142= L.marker([34.19,-81.08], {icon: dp_lx}).bindPopup('Columbia, South Carolina&lt;br&gt;White 1875-1899&lt;br&gt;Speaker 142&lt;br&gt;impressionistic&lt;br&gt;LAMSAS, in (Kurath, 1963)').addTo(W1870);</t>
  </si>
  <si>
    <t>const W1870NewberrySouthCarolinaSpeaker 144= L.marker([34.45,-81.61], {icon: dp_lx}).bindPopup('Newberry, South Carolina&lt;br&gt;White 1875-1899&lt;br&gt;Speaker 144&lt;br&gt;impressionistic&lt;br&gt;LAMSAS, in (Kurath, 1963)').addTo(W1870);</t>
  </si>
  <si>
    <t>const W1870GreenvilleSouthCarolinaSpeaker 145= L.marker([35.01,-82.4], {icon: dp_lx}).bindPopup('Greenville, South Carolina&lt;br&gt;White 1875-1899&lt;br&gt;Speaker 145&lt;br&gt;impressionistic&lt;br&gt;LAMSAS, in (Kurath, 1963)').addTo(W1870);</t>
  </si>
  <si>
    <t>const W1870ValomaGeorgiaSpeaker 149= L.marker([31.71,-81.38], {icon: dp_lx}).bindPopup('Valoma, Georgia&lt;br&gt;White 1875-1899&lt;br&gt;Speaker 149&lt;br&gt;impressionistic&lt;br&gt;LAMSAS, in (Kurath, 1963)').addTo(W1870);</t>
  </si>
  <si>
    <t>const W1870AugustaGeorgiaSpeaker 153= L.marker([33.75,-82.06], {icon: dp_lx}).bindPopup('Augusta, Georgia&lt;br&gt;White 1875-1899&lt;br&gt;Speaker 153&lt;br&gt;impressionistic&lt;br&gt;LAMSAS, in (Kurath, 1963)').addTo(W1870);</t>
  </si>
  <si>
    <t>const W1870MaconGeorgiaSpeaker 154= L.marker([33.06,-83.63], {icon: dp_lx}).bindPopup('Macon, Georgia&lt;br&gt;White 1875-1899&lt;br&gt;Speaker 154&lt;br&gt;impressionistic&lt;br&gt;LAMSAS, in (Kurath, 1963)').addTo(W1870);</t>
  </si>
  <si>
    <t>const W1870AtlantaGeorgiaSpeaker 156= L.marker([35.81,-84.13], {icon: dp_lx}).bindPopup('Atlanta, Georgia&lt;br&gt;White 1875-1899&lt;br&gt;Speaker 156&lt;br&gt;impressionistic&lt;br&gt;LAMSAS, in (Kurath, 1963)').addTo(W1870);</t>
  </si>
  <si>
    <t>Speaker _NSE</t>
  </si>
  <si>
    <t>const W1870NobleboroMaineSpeaker 3= L.marker([44.27,-69.46], {icon: dp_lx}).bindPopup('Nobleboro, Maine&lt;br&gt;White 1875-1899&lt;br&gt;Speaker 3&lt;br&gt;impressionistic&lt;br&gt;LAMSAS, in (Kurath, 1963)').addTo(W1870);</t>
  </si>
  <si>
    <t>const W1870FarmingtonMaineSpeaker 4= L.marker([44.86,-70.16], {icon: dp_lx}).bindPopup('Farmington, Maine&lt;br&gt;White 1875-1899&lt;br&gt;Speaker 4&lt;br&gt;impressionistic&lt;br&gt;LAMSAS, in (Kurath, 1963)').addTo(W1870);</t>
  </si>
  <si>
    <t>const W1870BillericaMassachusettsSpeaker 8= L.marker([42.78,-71.3], {icon: dp_lx}).bindPopup('Billerica, Massachusetts&lt;br&gt;White 1875-1899&lt;br&gt;Speaker 8&lt;br&gt;impressionistic&lt;br&gt;LAMSAS, in (Kurath, 1963)').addTo(W1870);</t>
  </si>
  <si>
    <t>const W1870BridgewaterMassachusettsSpeaker 12= L.marker([42.21,-70.99], {icon: dp_lx}).bindPopup('Bridgewater, Massachusetts&lt;br&gt;White 1875-1899&lt;br&gt;Speaker 12&lt;br&gt;impressionistic&lt;br&gt;LAMSAS, in (Kurath, 1963)').addTo(W1870);</t>
  </si>
  <si>
    <t>const W1870PlymouthMassachusettsSpeaker 13= L.marker([42.11,-70.66], {icon: dp_lx}).bindPopup('Plymouth, Massachusetts&lt;br&gt;White 1875-1899&lt;br&gt;Speaker 13&lt;br&gt;impressionistic&lt;br&gt;LAMSAS, in (Kurath, 1963)').addTo(W1870);</t>
  </si>
  <si>
    <t>const W1870NewportRhodeIslandSpeaker 17= L.marker([41.64,-71.32], {icon: dp_lx}).bindPopup('Newport, Rhode Island&lt;br&gt;White 1875-1899&lt;br&gt;Speaker 17&lt;br&gt;impressionistic&lt;br&gt;LAMSAS, in (Kurath, 1963)').addTo(W1870);</t>
  </si>
  <si>
    <t>const W1870WakefieldRhodeIslandSpeaker 18= L.marker([41.64,-71.55], {icon: dp_lx}).bindPopup('Wakefield, Rhode Island&lt;br&gt;White 1875-1899&lt;br&gt;Speaker 18&lt;br&gt;impressionistic&lt;br&gt;LAMSAS, in (Kurath, 1963)').addTo(W1870);</t>
  </si>
  <si>
    <t>const W1870NewLondonConnecticutSpeaker 19= L.marker([41.58,-72.14], {icon: dp_lx}).bindPopup('New London, Connecticut&lt;br&gt;White 1875-1899&lt;br&gt;Speaker 19&lt;br&gt;impressionistic&lt;br&gt;LAMSAS, in (Kurath, 1963)').addTo(W1870);</t>
  </si>
  <si>
    <t>const W1870ProvidenceRhodeIslandSpeaker 22= L.marker([42,-71.43], {icon: dp_lx}).bindPopup('Providence, Rhode Island&lt;br&gt;White 1875-1899&lt;br&gt;Speaker 22&lt;br&gt;impressionistic&lt;br&gt;LAMSAS, in (Kurath, 1963)').addTo(W1870);</t>
  </si>
  <si>
    <t>Speaker 31</t>
  </si>
  <si>
    <t>const W1870GuilfordConnecticutSpeaker 31= L.marker([41.45,-72.67], {icon: dp_lx}).bindPopup('Guilford, Connecticut&lt;br&gt;White 1875-1899&lt;br&gt;Speaker 31&lt;br&gt;impressionistic&lt;br&gt;LAMSAS, in (Kurath, 1963)').addTo(W1870);</t>
  </si>
  <si>
    <t>Speaker 32</t>
  </si>
  <si>
    <t>const W1870NewHavenConnecticutSpeaker 32= L.marker([41.51,-72.94], {icon: dp_lx}).bindPopup('New Haven, Connecticut&lt;br&gt;White 1875-1899&lt;br&gt;Speaker 32&lt;br&gt;impressionistic&lt;br&gt;LAMSAS, in (Kurath, 1963)').addTo(W1870);</t>
  </si>
  <si>
    <t>Speaker 34</t>
  </si>
  <si>
    <t>const W1870DanburyConnecticutSpeaker 34= L.marker([41.6,-73.43], {icon: dp_lx}).bindPopup('Danbury, Connecticut&lt;br&gt;White 1875-1899&lt;br&gt;Speaker 34&lt;br&gt;impressionistic&lt;br&gt;LAMSAS, in (Kurath, 1963)').addTo(W1870);</t>
  </si>
  <si>
    <t>Speaker 38</t>
  </si>
  <si>
    <t>const W1870PawletVermontSpeaker 38= L.marker([43.49,-73.19], {icon: dp_lx}).bindPopup('Pawlet, Vermont&lt;br&gt;White 1875-1899&lt;br&gt;Speaker 38&lt;br&gt;impressionistic&lt;br&gt;LAMSAS, in (Kurath, 1963)').addTo(W1870);</t>
  </si>
  <si>
    <t>Speaker 39</t>
  </si>
  <si>
    <t>const W1870BurlingtonVermontSpeaker 39= L.marker([44.63,-73.23], {icon: dp_lx}).bindPopup('Burlington, Vermont&lt;br&gt;White 1875-1899&lt;br&gt;Speaker 39&lt;br&gt;impressionistic&lt;br&gt;LAMSAS, in (Kurath, 1963)').addTo(W1870);</t>
  </si>
  <si>
    <t>Speaker 40</t>
  </si>
  <si>
    <t>const W1870GoshenNewYorkSpeaker 40= L.marker([41.58,-74.34], {icon: dp_lx}).bindPopup('Goshen, New York&lt;br&gt;White 1875-1899&lt;br&gt;Speaker 40&lt;br&gt;impressionistic&lt;br&gt;LAMSAS, in (Kurath, 1963)').addTo(W1870);</t>
  </si>
  <si>
    <t>Speaker 41</t>
  </si>
  <si>
    <t>const W1870PoughkeepsieNewYorkSpeaker 41= L.marker([41.87,-73.9], {icon: dp_lx}).bindPopup('Poughkeepsie, New York&lt;br&gt;White 1875-1899&lt;br&gt;Speaker 41&lt;br&gt;impressionistic&lt;br&gt;LAMSAS, in (Kurath, 1963)').addTo(W1870);</t>
  </si>
  <si>
    <t>Speaker 44</t>
  </si>
  <si>
    <t>const W1870FortEdwardNewYorkSpeaker 44= L.marker([43.39,-73.56], {icon: dp_lx}).bindPopup('Fort Edward, New York&lt;br&gt;White 1875-1899&lt;br&gt;Speaker 44&lt;br&gt;impressionistic&lt;br&gt;LAMSAS, in (Kurath, 1963)').addTo(W1870);</t>
  </si>
  <si>
    <t>Speaker 45</t>
  </si>
  <si>
    <t>const W1870UticaNewYorkSpeaker 45= L.marker([43.29,-75.24], {icon: dp_lx}).bindPopup('Utica, New York&lt;br&gt;White 1875-1899&lt;br&gt;Speaker 45&lt;br&gt;impressionistic&lt;br&gt;LAMSAS, in (Kurath, 1963)').addTo(W1870);</t>
  </si>
  <si>
    <t>Speaker 47</t>
  </si>
  <si>
    <t>const W1870OntarioNewYorkSpeaker 47= L.marker([43.39,-77.28], {icon: dp_lx}).bindPopup('Ontario, New York&lt;br&gt;White 1875-1899&lt;br&gt;Speaker 47&lt;br&gt;impressionistic&lt;br&gt;LAMSAS, in (Kurath, 1963)').addTo(W1870);</t>
  </si>
  <si>
    <t>Speaker 48</t>
  </si>
  <si>
    <t>const W1870BinghamtonNewYorkSpeaker 48= L.marker([42.28,-75.89], {icon: dp_lx}).bindPopup('Binghamton, New York&lt;br&gt;White 1875-1899&lt;br&gt;Speaker 48&lt;br&gt;impressionistic&lt;br&gt;LAMSAS, in (Kurath, 1963)').addTo(W1870);</t>
  </si>
  <si>
    <t>Speaker 49</t>
  </si>
  <si>
    <t>const W1870ElmiraNewYorkSpeaker 49= L.marker([42.27,-76.82], {icon: dp_lx}).bindPopup('Elmira, New York&lt;br&gt;White 1875-1899&lt;br&gt;Speaker 49&lt;br&gt;impressionistic&lt;br&gt;LAMSAS, in (Kurath, 1963)').addTo(W1870);</t>
  </si>
  <si>
    <t>const W1870RochesterNewYorkSpeaker 52= L.marker([43.31,-77.61], {icon: dp_lx}).bindPopup('Rochester, New York&lt;br&gt;White 1875-1899&lt;br&gt;Speaker 52&lt;br&gt;impressionistic&lt;br&gt;LAMSAS, in (Kurath, 1963)').addTo(W1870);</t>
  </si>
  <si>
    <t>const W1870AlbionNewYorkSpeaker 54= L.marker([43.45,-78.21], {icon: dp_lx}).bindPopup('Albion, New York&lt;br&gt;White 1875-1899&lt;br&gt;Speaker 54&lt;br&gt;impressionistic&lt;br&gt;LAMSAS, in (Kurath, 1963)').addTo(W1870);</t>
  </si>
  <si>
    <t>const W1870OrchardParkNewYorkSpeaker 56= L.marker([42.95,-78.72], {icon: dp_lx}).bindPopup('Orchard Park, New York&lt;br&gt;White 1875-1899&lt;br&gt;Speaker 56&lt;br&gt;impressionistic&lt;br&gt;LAMSAS, in (Kurath, 1963)').addTo(W1870);</t>
  </si>
  <si>
    <t>const W1870SalamancaNewYorkSpeaker 57= L.marker([42.36,-78.75], {icon: dp_lx}).bindPopup('Salamanca, New York&lt;br&gt;White 1875-1899&lt;br&gt;Speaker 57&lt;br&gt;impressionistic&lt;br&gt;LAMSAS, in (Kurath, 1963)').addTo(W1870);</t>
  </si>
  <si>
    <t>const W1870WestfieldNewYorkSpeaker 58= L.marker([42.51,-79.61], {icon: dp_lx}).bindPopup('Westfield, New York&lt;br&gt;White 1875-1899&lt;br&gt;Speaker 58&lt;br&gt;impressionistic&lt;br&gt;LAMSAS, in (Kurath, 1963)').addTo(W1870);</t>
  </si>
  <si>
    <t>const W1870ManhattanNewYorkSpeaker 59= L.marker([40.95,-73.97], {icon: dp_lx}).bindPopup('Manhattan, New York&lt;br&gt;White 1875-1899&lt;br&gt;Speaker 59&lt;br&gt;impressionistic&lt;br&gt;LAMSAS, in (Kurath, 1963)').addTo(W1870);</t>
  </si>
  <si>
    <t>(Labov et al, 2003)</t>
  </si>
  <si>
    <t>const W1800BelmontMassachusettsSpeaker4= L.marker([43.14,-71.21], {icon: dp_lx}).bindPopup('Belmont, Massachusetts&lt;br&gt;White 1800-1844&lt;br&gt;Speaker 4&lt;br&gt;(Thomas, 2003)').addTo(W1800);</t>
  </si>
  <si>
    <t>const W1850SuffolkVirginiaSpeaker53= L.marker([37.54,-76.06], {icon: dp_sl}).bindPopup('Suffolk, Virginia&lt;br&gt;White 1845-1874&lt;br&gt;Speaker 53&lt;br&gt;(Thomas, 2003)').addTo(W1850);</t>
  </si>
  <si>
    <t>const W1850ConcordNewHampshireSpeaker6= L.marker([43.53,-71.53], {icon: dp_lx}).bindPopup('Concord, New Hampshire&lt;br&gt;White 1845-1874&lt;br&gt;Speaker 6&lt;br&gt;impressionistic&lt;br&gt;LAMSAS, in (Kurath, 1963)').addTo(W1850);</t>
  </si>
  <si>
    <t>const W1850KeeneNewHampshireSpeaker7= L.marker([43.3,-72.36], {icon: dp_lx}).bindPopup('Keene, New Hampshire&lt;br&gt;White 1845-1874&lt;br&gt;Speaker 7&lt;br&gt;impressionistic&lt;br&gt;LAMSAS, in (Kurath, 1963)').addTo(W1850);</t>
  </si>
  <si>
    <t>const W1850BeverlyMassachusettsSpeaker9= L.marker([42.87,-70.88], {icon: dp_lx}).bindPopup('Beverly, Massachusetts&lt;br&gt;White 1845-1874&lt;br&gt;Speaker 9&lt;br&gt;impressionistic&lt;br&gt;LAMSAS, in (Kurath, 1963)').addTo(W1850);</t>
  </si>
  <si>
    <t>const W1850BostonMassachusettsSpeaker10= L.marker([42.69,-71.19], {icon: dp_lx}).bindPopup('Boston, Massachusetts&lt;br&gt;White 1845-1874&lt;br&gt;Speaker 10&lt;br&gt;impressionistic&lt;br&gt;LAMSAS, in (Kurath, 1963)').addTo(W1850);</t>
  </si>
  <si>
    <t>const W1850RochesterMassachusettsSpeaker14= L.marker([42.14,-70.86], {icon: dp_lx}).bindPopup('Rochester, Massachusetts&lt;br&gt;White 1845-1874&lt;br&gt;Speaker 14&lt;br&gt;impressionistic&lt;br&gt;LAMSAS, in (Kurath, 1963)').addTo(W1850);</t>
  </si>
  <si>
    <t>const W1850BarnstableMassachusettsSpeaker15= L.marker([42.17,-70.08], {icon: dp_lx}).bindPopup('Barnstable, Massachusetts&lt;br&gt;White 1845-1874&lt;br&gt;Speaker 15&lt;br&gt;impressionistic&lt;br&gt;LAMSAS, in (Kurath, 1963)').addTo(W1850);</t>
  </si>
  <si>
    <t>const W1850NewportRhodeIslandSpeaker16= L.marker([41.75,-71.27], {icon: dp_lx}).bindPopup('Newport, Rhode Island&lt;br&gt;White 1845-1874&lt;br&gt;Speaker 16&lt;br&gt;impressionistic&lt;br&gt;LAMSAS, in (Kurath, 1963)').addTo(W1850);</t>
  </si>
  <si>
    <t>const W1850WilimanticConnecticutSpeaker20= L.marker([42.13,-72.24], {icon: dp_lx}).bindPopup('Wilimantic, Connecticut&lt;br&gt;White 1845-1874&lt;br&gt;Speaker 20&lt;br&gt;impressionistic&lt;br&gt;LAMSAS, in (Kurath, 1963)').addTo(W1850);</t>
  </si>
  <si>
    <t>const W1850ProvidenceRhodeIslandSpeaker21= L.marker([42.2,-71.43], {icon: dp_lx}).bindPopup('Providence, Rhode Island&lt;br&gt;White 1845-1874&lt;br&gt;Speaker 21&lt;br&gt;impressionistic&lt;br&gt;LAMSAS, in (Kurath, 1963)').addTo(W1850);</t>
  </si>
  <si>
    <t>const W1850WorcesterMassachusettsSpeaker23= L.marker([42.59,-71.75], {icon: dp_lx}).bindPopup('Worcester, Massachusetts&lt;br&gt;White 1845-1874&lt;br&gt;Speaker 23&lt;br&gt;impressionistic&lt;br&gt;LAMSAS, in (Kurath, 1963)').addTo(W1850);</t>
  </si>
  <si>
    <t>const W1850SpringfieldMassachusettsSpeaker24= L.marker([42.22,-72.64], {icon: dp_lx}).bindPopup('Springfield, Massachusetts&lt;br&gt;White 1845-1874&lt;br&gt;Speaker 24&lt;br&gt;impressionistic&lt;br&gt;LAMSAS, in (Kurath, 1963)').addTo(W1850);</t>
  </si>
  <si>
    <t>const W1850GranbyMassachusettsSpeaker26= L.marker([42.68,-72.54], {icon: dp_lx}).bindPopup('Granby, Massachusetts&lt;br&gt;White 1845-1874&lt;br&gt;Speaker 26&lt;br&gt;impressionistic&lt;br&gt;LAMSAS, in (Kurath, 1963)').addTo(W1850);</t>
  </si>
  <si>
    <t>const W1850DeerfieldMassachusettsSpeaker28= L.marker([42.83,-72.63], {icon: dp_lx}).bindPopup('Deerfield, Massachusetts&lt;br&gt;White 1845-1874&lt;br&gt;Speaker 28&lt;br&gt;impressionistic&lt;br&gt;LAMSAS, in (Kurath, 1963)').addTo(W1850);</t>
  </si>
  <si>
    <t>const W1850FarmingtonConnecticutSpeaker29= L.marker([41.88,-72.82], {icon: dp_lx}).bindPopup('Farmington, Connecticut&lt;br&gt;White 1845-1874&lt;br&gt;Speaker 29&lt;br&gt;impressionistic&lt;br&gt;LAMSAS, in (Kurath, 1963)').addTo(W1850);</t>
  </si>
  <si>
    <t>const W1850MiddletownConnecticutSpeaker30= L.marker([41.72,-72.65], {icon: dp_lx}).bindPopup('Middletown, Connecticut&lt;br&gt;White 1845-1874&lt;br&gt;Speaker 30&lt;br&gt;impressionistic&lt;br&gt;LAMSAS, in (Kurath, 1963)').addTo(W1850);</t>
  </si>
  <si>
    <t>const W1850MilfordConnecticutSpeaker33= L.marker([41.41,-73.06], {icon: dp_lx}).bindPopup('Milford, Connecticut&lt;br&gt;White 1845-1874&lt;br&gt;Speaker 33&lt;br&gt;impressionistic&lt;br&gt;LAMSAS, in (Kurath, 1963)').addTo(W1850);</t>
  </si>
  <si>
    <t>const W1850LitchfieldConnecticutSpeaker35= L.marker([42,-73.38], {icon: dp_lx}).bindPopup('Litchfield, Connecticut&lt;br&gt;White 1845-1874&lt;br&gt;Speaker 35&lt;br&gt;impressionistic&lt;br&gt;LAMSAS, in (Kurath, 1963)').addTo(W1850);</t>
  </si>
  <si>
    <t>const W1850CornwallConnecticutSpeaker36= L.marker([41.94,-73.21], {icon: dp_lx}).bindPopup('Cornwall, Connecticut&lt;br&gt;White 1845-1874&lt;br&gt;Speaker 36&lt;br&gt;impressionistic&lt;br&gt;LAMSAS, in (Kurath, 1963)').addTo(W1850);</t>
  </si>
  <si>
    <t>const W1850PittfieldMassachusettsSpeaker37= L.marker([42.64,-73.24], {icon: dp_lx}).bindPopup('Pittfield, Massachusetts&lt;br&gt;White 1845-1874&lt;br&gt;Speaker 37&lt;br&gt;impressionistic&lt;br&gt;LAMSAS, in (Kurath, 1963)').addTo(W1850);</t>
  </si>
  <si>
    <t>const W1850HurleyNewYorkSpeaker42= L.marker([42.14,-74.1], {icon: dp_sa1}).bindPopup('Hurley, New York&lt;br&gt;White 1845-1874&lt;br&gt;Speaker 42&lt;br&gt;impressionistic&lt;br&gt;LAMSAS, in (Kurath, 1963)').addTo(W1850);</t>
  </si>
  <si>
    <t>const W1850AlbanyNewYorkSpeaker43= L.marker([42.82,-73.77], {icon: dp_sa1}).bindPopup('Albany, New York&lt;br&gt;White 1845-1874&lt;br&gt;Speaker 43&lt;br&gt;impressionistic&lt;br&gt;LAMSAS, in (Kurath, 1963)').addTo(W1850);</t>
  </si>
  <si>
    <t>const W1850OswegoNewYorkSpeaker46= L.marker([43.63,-76.53], {icon: dp_sa1}).bindPopup('Oswego, New York&lt;br&gt;White 1845-1874&lt;br&gt;Speaker 46&lt;br&gt;impressionistic&lt;br&gt;LAMSAS, in (Kurath, 1963)').addTo(W1850);</t>
  </si>
  <si>
    <t>const W1850BathNewYorkSpeaker50= L.marker([42.53,-77.32], {icon: dp_sa1}).bindPopup('Bath, New York&lt;br&gt;White 1845-1874&lt;br&gt;Speaker 50&lt;br&gt;impressionistic&lt;br&gt;LAMSAS, in (Kurath, 1963)').addTo(W1850);</t>
  </si>
  <si>
    <t>const W1850GenevaNewYorkSpeaker51= L.marker([43.05,-76.99], {icon: dp_sa1}).bindPopup('Geneva, New York&lt;br&gt;White 1845-1874&lt;br&gt;Speaker 51&lt;br&gt;impressionistic&lt;br&gt;LAMSAS, in (Kurath, 1963)').addTo(W1850);</t>
  </si>
  <si>
    <t>const W1850LimaNewYorkSpeaker55= L.marker([43.09,-77.65], {icon: dp_sa1}).bindPopup('Lima, New York&lt;br&gt;White 1845-1874&lt;br&gt;Speaker 55&lt;br&gt;impressionistic&lt;br&gt;LAMSAS, in (Kurath, 1963)').addTo(W1850);</t>
  </si>
  <si>
    <t>const W1850ManhattanNewYorkSpeaker61= L.marker([40.73,-73.95], {icon: dp_sa1}).bindPopup('Manhattan, New York&lt;br&gt;White 1845-1874&lt;br&gt;Speaker 61&lt;br&gt;impressionistic&lt;br&gt;LAMSAS, in (Kurath, 1963)').addTo(W1850);</t>
  </si>
  <si>
    <t>const W1850BrooklynNewYorkSpeaker63= L.marker([40.84,-73.96], {icon: dp_sa1}).bindPopup('Brooklyn, New York&lt;br&gt;White 1845-1874&lt;br&gt;Speaker 63&lt;br&gt;impressionistic&lt;br&gt;LAMSAS, in (Kurath, 1963)').addTo(W1850);</t>
  </si>
  <si>
    <t>const W1850PhiladelphiaPennsylvaniaSpeaker71= L.marker([40.07,-75.2], {icon: dp_lx}).bindPopup('Philadelphia, Pennsylvania&lt;br&gt;White 1845-1874&lt;br&gt;Speaker 71&lt;br&gt;impressionistic&lt;br&gt;LAMSAS, in (Kurath, 1963)').addTo(W1850);</t>
  </si>
  <si>
    <t>const W1850HarrisburgPennsylvaniaSpeaker75= L.marker([40.52,-76.91], {icon: dp_lx}).bindPopup('Harrisburg, Pennsylvania&lt;br&gt;White 1845-1874&lt;br&gt;Speaker 75&lt;br&gt;impressionistic&lt;br&gt;LAMSAS, in (Kurath, 1963)').addTo(W1850);</t>
  </si>
  <si>
    <t>const W1850ReadingPennsylvaniaSpeaker76= L.marker([40.59,-75.97], {icon: dp_lx}).bindPopup('Reading, Pennsylvania&lt;br&gt;White 1845-1874&lt;br&gt;Speaker 76&lt;br&gt;impressionistic&lt;br&gt;LAMSAS, in (Kurath, 1963)').addTo(W1850);</t>
  </si>
  <si>
    <t>const W1850WheelingWestVirginiaSpeaker88= L.marker([40.38,-80.69], {icon: dp_lx}).bindPopup('Wheeling, West Virginia&lt;br&gt;White 1845-1874&lt;br&gt;Speaker 88&lt;br&gt;impressionistic&lt;br&gt;LAMSAS, in (Kurath, 1963)').addTo(W1850);</t>
  </si>
  <si>
    <t>const W1850PointPleasantWestVirginiaSpeaker92= L.marker([39.14,-82.18], {icon: dp_lx}).bindPopup('Point Pleasant, West Virginia&lt;br&gt;White 1845-1874&lt;br&gt;Speaker 92&lt;br&gt;impressionistic&lt;br&gt;LAMSAS, in (Kurath, 1963)').addTo(W1850);</t>
  </si>
  <si>
    <t>const W1850MariettaOhioSpeaker93= L.marker([40,-81.52], {icon: dp_sa1}).bindPopup('Marietta, Ohio&lt;br&gt;White 1845-1874&lt;br&gt;Speaker 93&lt;br&gt;impressionistic&lt;br&gt;LAMSAS, in (Kurath, 1963)').addTo(W1850);</t>
  </si>
  <si>
    <t>const W1850DoverDESpeaker95= L.marker([39.27,-75.54], {icon: dp_lx}).bindPopup('Dover, DE&lt;br&gt;White 1845-1874&lt;br&gt;Speaker 95&lt;br&gt;impressionistic&lt;br&gt;LAMSAS, in (Kurath, 1963)').addTo(W1850);</t>
  </si>
  <si>
    <t>const W1850BaltimoreMarylandSpeaker97= L.marker([39.41,-76.63], {icon: dp_lx}).bindPopup('Baltimore, Maryland&lt;br&gt;White 1845-1874&lt;br&gt;Speaker 97&lt;br&gt;impressionistic&lt;br&gt;LAMSAS, in (Kurath, 1963)').addTo(W1850);</t>
  </si>
  <si>
    <t>const W1850LeonardtownMarylandSpeaker101= L.marker([38.36,-76.62], {icon: dp_lx}).bindPopup('Leonardtown, Maryland&lt;br&gt;White 1845-1874&lt;br&gt;Speaker 101&lt;br&gt;impressionistic&lt;br&gt;LAMSAS, in (Kurath, 1963)').addTo(W1850);</t>
  </si>
  <si>
    <t>const W1850ShepherdstownWestVirginiaSpeaker104= L.marker([39.53,-77.81], {icon: dp_lx}).bindPopup('Shepherdstown, West Virginia&lt;br&gt;White 1845-1874&lt;br&gt;Speaker 104&lt;br&gt;impressionistic&lt;br&gt;LAMSAS, in (Kurath, 1963)').addTo(W1850);</t>
  </si>
  <si>
    <t>const W1850StaffordVirginiaSpeaker106= L.marker([38.8,-77.46], {icon: dp_lx}).bindPopup('Stafford, Virginia&lt;br&gt;White 1845-1874&lt;br&gt;Speaker 106&lt;br&gt;impressionistic&lt;br&gt;LAMSAS, in (Kurath, 1963)').addTo(W1850);</t>
  </si>
  <si>
    <t>const W1850FredericksburgVirginiaSpeaker107= L.marker([38.37,-77.47], {icon: dp_lx}).bindPopup('Fredericksburg, Virginia&lt;br&gt;White 1845-1874&lt;br&gt;Speaker 107&lt;br&gt;impressionistic&lt;br&gt;LAMSAS, in (Kurath, 1963)').addTo(W1850);</t>
  </si>
  <si>
    <t>const W1850RichmondVirginiaSpeaker110= L.marker([37.93,-77.44], {icon: dp_lx}).bindPopup('Richmond, Virginia&lt;br&gt;White 1845-1874&lt;br&gt;Speaker 110&lt;br&gt;impressionistic&lt;br&gt;LAMSAS, in (Kurath, 1963)').addTo(W1850);</t>
  </si>
  <si>
    <t>const W1850PetersburgVirginiaSpeaker113= L.marker([37.52,-77.46], {icon: dp_lx}).bindPopup('Petersburg, Virginia&lt;br&gt;White 1845-1874&lt;br&gt;Speaker 113&lt;br&gt;impressionistic&lt;br&gt;LAMSAS, in (Kurath, 1963)').addTo(W1850);</t>
  </si>
  <si>
    <t>const W1850NewBernNorthCarolinaSpeaker120= L.marker([35.5,-77.09], {icon: dp_lx}).bindPopup('New Bern, North Carolina&lt;br&gt;White 1845-1874&lt;br&gt;Speaker 120&lt;br&gt;impressionistic&lt;br&gt;LAMSAS, in (Kurath, 1963)').addTo(W1850);</t>
  </si>
  <si>
    <t>const W1850CamdenSouthCarolinaSpeaker143= L.marker([34.67,-80.65], {icon: dp_lx}).bindPopup('Camden, South Carolina&lt;br&gt;White 1845-1874&lt;br&gt;Speaker 143&lt;br&gt;impressionistic&lt;br&gt;LAMSAS, in (Kurath, 1963)').addTo(W1850);</t>
  </si>
  <si>
    <t>const W1850SavannahSouthCarolinaSpeaker147= L.marker([32.48,-81.13], {icon: dp_lx}).bindPopup('Savannah, South Carolina&lt;br&gt;White 1845-1874&lt;br&gt;Speaker 147&lt;br&gt;impressionistic&lt;br&gt;LAMSAS, in (Kurath, 1963)').addTo(W1850);</t>
  </si>
  <si>
    <t>const W1850EgyptGeorgiaSpeaker148= L.marker([32.89,-81.52], {icon: dp_lx}).bindPopup('Egypt, Georgia&lt;br&gt;White 1845-1874&lt;br&gt;Speaker 148&lt;br&gt;impressionistic&lt;br&gt;LAMSAS, in (Kurath, 1963)').addTo(W1850);</t>
  </si>
  <si>
    <t>const W1850StMarysGeorgiaSpeaker150= L.marker([31.06,-81.54], {icon: dp_lx}).bindPopup('St Marys, Georgia&lt;br&gt;White 1845-1874&lt;br&gt;Speaker 150&lt;br&gt;impressionistic&lt;br&gt;LAMSAS, in (Kurath, 1963)').addTo(W1850);</t>
  </si>
  <si>
    <t>const W1850JacksonvilleGeorgiaSpeaker151= L.marker([30.7,-81.64], {icon: dp_lx}).bindPopup('Jacksonville, Georgia&lt;br&gt;White 1845-1874&lt;br&gt;Speaker 151&lt;br&gt;impressionistic&lt;br&gt;LAMSAS, in (Kurath, 1963)').addTo(W1850);</t>
  </si>
  <si>
    <t>const W1850StAugustineGeorgiaSpeaker152= L.marker([30.15,-81.33], {icon: dp_lx}).bindPopup('St Augustine, Georgia&lt;br&gt;White 1845-1874&lt;br&gt;Speaker 152&lt;br&gt;impressionistic&lt;br&gt;LAMSAS, in (Kurath, 1963)').addTo(W1850);</t>
  </si>
  <si>
    <t>const W1850AtlantaGeorgiaSpeaker155= L.marker([34.03,-84.35], {icon: dp_lx}).bindPopup('Atlanta, Georgia&lt;br&gt;White 1845-1874&lt;br&gt;Speaker 155&lt;br&gt;impressionistic&lt;br&gt;LAMSAS, in (Kurath, 1963)').addTo(W1850);</t>
  </si>
  <si>
    <t>const W1870FlushingNewYorkSpeaker64= L.marker([40.85,-73.82], {icon: dp_lx}).bindPopup('Flushing, New York&lt;br&gt;White 1875-1899&lt;br&gt;Speaker 64&lt;br&gt;impressionistic&lt;br&gt;LAMSAS, in (Kurath, 1963)').addTo(W1870);</t>
  </si>
  <si>
    <t>const W1870JerseyCityNewJerseySpeaker65= L.marker([40.81,-74.01], {icon: dp_lx}).bindPopup('Jersey City, New Jersey&lt;br&gt;White 1875-1899&lt;br&gt;Speaker 65&lt;br&gt;impressionistic&lt;br&gt;LAMSAS, in (Kurath, 1963)').addTo(W1870);</t>
  </si>
  <si>
    <t>const W1870NewarkNewJerseySpeaker66= L.marker([40.78,-74.17], {icon: dp_lx}).bindPopup('Newark, New Jersey&lt;br&gt;White 1875-1899&lt;br&gt;Speaker 66&lt;br&gt;impressionistic&lt;br&gt;LAMSAS, in (Kurath, 1963)').addTo(W1870);</t>
  </si>
  <si>
    <t>const W1870OrangeNewJerseySpeaker67= L.marker([40.8,-74.23], {icon: dp_lx}).bindPopup('Orange, New Jersey&lt;br&gt;White 1875-1899&lt;br&gt;Speaker 67&lt;br&gt;impressionistic&lt;br&gt;LAMSAS, in (Kurath, 1963)').addTo(W1870);</t>
  </si>
  <si>
    <t>const W1870NewBrunswickNewJerseySpeaker68= L.marker([40.56,-74.45], {icon: dp_lx}).bindPopup('New Brunswick, New Jersey&lt;br&gt;White 1875-1899&lt;br&gt;Speaker 68&lt;br&gt;impressionistic&lt;br&gt;LAMSAS, in (Kurath, 1963)').addTo(W1870);</t>
  </si>
  <si>
    <t>const W1870BurlingtonNJNewJerseySpeaker69= L.marker([40.11,-74.87], {icon: dp_lx}).bindPopup('BurlingtonNJ, New Jersey&lt;br&gt;White 1875-1899&lt;br&gt;Speaker 69&lt;br&gt;impressionistic&lt;br&gt;LAMSAS, in (Kurath, 1963)').addTo(W1870);</t>
  </si>
  <si>
    <t>const W1870PhiladelphiaPennsylvaniaSpeaker70= L.marker([40.03,-75.15], {icon: dp_lx}).bindPopup('Philadelphia, Pennsylvania&lt;br&gt;White 1875-1899&lt;br&gt;Speaker 70&lt;br&gt;impressionistic&lt;br&gt;LAMSAS, in (Kurath, 1963)').addTo(W1870);</t>
  </si>
  <si>
    <t>const W1870LancasterPennsylvaniaSpeaker73= L.marker([40.14,-76.31], {icon: dp_lx}).bindPopup('Lancaster, Pennsylvania&lt;br&gt;White 1875-1899&lt;br&gt;Speaker 73&lt;br&gt;impressionistic&lt;br&gt;LAMSAS, in (Kurath, 1963)').addTo(W1870);</t>
  </si>
  <si>
    <t>const W1870YorkPennsylvaniaSpeaker74= L.marker([40.04,-76.73], {icon: dp_lx}).bindPopup('York, Pennsylvania&lt;br&gt;White 1875-1899&lt;br&gt;Speaker 74&lt;br&gt;impressionistic&lt;br&gt;LAMSAS, in (Kurath, 1963)').addTo(W1870);</t>
  </si>
  <si>
    <t>const W1870EastonPennsylvaniaSpeaker77= L.marker([40.78,-75.25], {icon: dp_lx}).bindPopup('Easton, Pennsylvania&lt;br&gt;White 1875-1899&lt;br&gt;Speaker 77&lt;br&gt;impressionistic&lt;br&gt;LAMSAS, in (Kurath, 1963)').addTo(W1870);</t>
  </si>
  <si>
    <t>const W1870KingstonPennsylvaniaSpeaker78= L.marker([41.36,-75.91], {icon: dp_lx}).bindPopup('Kingston, Pennsylvania&lt;br&gt;White 1875-1899&lt;br&gt;Speaker 78&lt;br&gt;impressionistic&lt;br&gt;LAMSAS, in (Kurath, 1963)').addTo(W1870);</t>
  </si>
  <si>
    <t>const W1870WilliamsburgPennsylvaniaSpeaker79= L.marker([40.57,-78.2], {icon: dp_lx}).bindPopup('Williamsburg, Pennsylvania&lt;br&gt;White 1875-1899&lt;br&gt;Speaker 79&lt;br&gt;impressionistic&lt;br&gt;LAMSAS, in (Kurath, 1963)').addTo(W1870);</t>
  </si>
  <si>
    <t>const W1870CassvillePennsylvaniaSpeaker80= L.marker([40.39,-78.03], {icon: dp_lx}).bindPopup('Cassville, Pennsylvania&lt;br&gt;White 1875-1899&lt;br&gt;Speaker 80&lt;br&gt;impressionistic&lt;br&gt;LAMSAS, in (Kurath, 1963)').addTo(W1870);</t>
  </si>
  <si>
    <t>const W1870BoonPennsylvaniaSpeaker81= L.marker([40.14,-78.95], {icon: dp_lx}).bindPopup('Boon, Pennsylvania&lt;br&gt;White 1875-1899&lt;br&gt;Speaker 81&lt;br&gt;impressionistic&lt;br&gt;LAMSAS, in (Kurath, 1963)').addTo(W1870);</t>
  </si>
  <si>
    <t>const W1870SummervillePennsylvaniaSpeaker82= L.marker([41.22,-79.18], {icon: dp_lx}).bindPopup('Summerville, Pennsylvania&lt;br&gt;White 1875-1899&lt;br&gt;Speaker 82&lt;br&gt;impressionistic&lt;br&gt;LAMSAS, in (Kurath, 1963)').addTo(W1870);</t>
  </si>
  <si>
    <t>const W1870JeffersonOhioSpeaker83= L.marker([41.84,-80.8], {icon: dp_lx}).bindPopup('Jefferson, Ohio&lt;br&gt;White 1875-1899&lt;br&gt;Speaker 83&lt;br&gt;impressionistic&lt;br&gt;LAMSAS, in (Kurath, 1963)').addTo(W1870);</t>
  </si>
  <si>
    <t>const W1870BeaverPennsylvaniaSpeaker84= L.marker([40.8,-80.3], {icon: dp_lx}).bindPopup('Beaver, Pennsylvania&lt;br&gt;White 1875-1899&lt;br&gt;Speaker 84&lt;br&gt;impressionistic&lt;br&gt;LAMSAS, in (Kurath, 1963)').addTo(W1870);</t>
  </si>
  <si>
    <t>const W1870ElizabethPennsylvaniaSpeaker85= L.marker([40.37,-79.88], {icon: dp_lx}).bindPopup('Elizabeth, Pennsylvania&lt;br&gt;White 1875-1899&lt;br&gt;Speaker 85&lt;br&gt;impressionistic&lt;br&gt;LAMSAS, in (Kurath, 1963)').addTo(W1870);</t>
  </si>
  <si>
    <t>const W1870SugarRunPennsylvaniaSpeaker86= L.marker([41.77,-76.26], {icon: dp_lx}).bindPopup('Sugar Run, Pennsylvania&lt;br&gt;White 1875-1899&lt;br&gt;Speaker 86&lt;br&gt;impressionistic&lt;br&gt;LAMSAS, in (Kurath, 1963)').addTo(W1870);</t>
  </si>
  <si>
    <t>const W1870ColiersWestVirginiaSpeaker87= L.marker([40.46,-80.55], {icon: dp_lx}).bindPopup('Coliers, West Virginia&lt;br&gt;White 1875-1899&lt;br&gt;Speaker 87&lt;br&gt;impressionistic&lt;br&gt;LAMSAS, in (Kurath, 1963)').addTo(W1870);</t>
  </si>
  <si>
    <t>const W1870FarmingtonWVWestVirginiaSpeaker89= L.marker([39.64,-80.29], {icon: dp_lx}).bindPopup('FarmingtonWV, West Virginia&lt;br&gt;White 1875-1899&lt;br&gt;Speaker 89&lt;br&gt;impressionistic&lt;br&gt;LAMSAS, in (Kurath, 1963)').addTo(W1870);</t>
  </si>
  <si>
    <t>const W1870ParsonsWestVirginiaSpeaker90= L.marker([39.18,-79.67], {icon: dp_lx}).bindPopup('Parsons, West Virginia&lt;br&gt;White 1875-1899&lt;br&gt;Speaker 90&lt;br&gt;impressionistic&lt;br&gt;LAMSAS, in (Kurath, 1963)').addTo(W1870);</t>
  </si>
  <si>
    <t>const W1870CharlestonWestVirginiaSpeaker91= L.marker([38.48,-81.64], {icon: dp_lx}).bindPopup('Charleston, West Virginia&lt;br&gt;White 1875-1899&lt;br&gt;Speaker 91&lt;br&gt;impressionistic&lt;br&gt;LAMSAS, in (Kurath, 1963)').addTo(W1870);</t>
  </si>
  <si>
    <t>const W1870WilmingtonDelawareSpeaker94= L.marker([39.81,-75.56], {icon: dp_lx}).bindPopup('Wilmington, Delaware&lt;br&gt;White 1875-1899&lt;br&gt;Speaker 94&lt;br&gt;impressionistic&lt;br&gt;LAMSAS, in (Kurath, 1963)').addTo(W1870);</t>
  </si>
  <si>
    <t>const W1870SalisburyMarylandSpeaker96= L.marker([38.42,-75.61], {icon: dp_lx}).bindPopup('Salisbury, Maryland&lt;br&gt;White 1875-1899&lt;br&gt;Speaker 96&lt;br&gt;impressionistic&lt;br&gt;LAMSAS, in (Kurath, 1963)').addTo(W1870);</t>
  </si>
  <si>
    <t>const W1870BaltimoreMarylandSpeaker99= L.marker([39.35,-76.61], {icon: dp_lx}).bindPopup('Baltimore, Maryland&lt;br&gt;White 1875-1899&lt;br&gt;Speaker 99&lt;br&gt;impressionistic&lt;br&gt;LAMSAS, in (Kurath, 1963)').addTo(W1870);</t>
  </si>
  <si>
    <t>const W1870AnnapolisMarylandSpeaker100= L.marker([39.03,-76.5], {icon: dp_lx}).bindPopup('Annapolis, Maryland&lt;br&gt;White 1875-1899&lt;br&gt;Speaker 100&lt;br&gt;impressionistic&lt;br&gt;LAMSAS, in (Kurath, 1963)').addTo(W1870);</t>
  </si>
  <si>
    <t>const W1870GeorgetownDCSpeaker102= L.marker([38.97,-77.07], {icon: dp_lx}).bindPopup('Georgetown, DC&lt;br&gt;White 1875-1899&lt;br&gt;Speaker 102&lt;br&gt;impressionistic&lt;br&gt;LAMSAS, in (Kurath, 1963)').addTo(W1870);</t>
  </si>
  <si>
    <t>const W1870AlexandriaVirginiaSpeaker103= L.marker([39.16,-77.07], {icon: dp_lx}).bindPopup('Alexandria, Virginia&lt;br&gt;White 1875-1899&lt;br&gt;Speaker 103&lt;br&gt;impressionistic&lt;br&gt;LAMSAS, in (Kurath, 1963)').addTo(W1870);</t>
  </si>
  <si>
    <t>const W1870WinchesterVirginiaSpeaker105= L.marker([39.46,-78.18], {icon: dp_sl}).bindPopup('Winchester, Virginia&lt;br&gt;White 1875-1899&lt;br&gt;Speaker 105&lt;br&gt;impressionistic&lt;br&gt;LAMSAS, in (Kurath, 1963)').addTo(W1870);</t>
  </si>
  <si>
    <t>const W1870WiconicoChurchVirginiaSpeaker108= L.marker([37.9,-76.38], {icon: dp_sl}).bindPopup('Wiconico Church, Virginia&lt;br&gt;White 1875-1899&lt;br&gt;Speaker 108&lt;br&gt;impressionistic&lt;br&gt;LAMSAS, in (Kurath, 1963)').addTo(W1870);</t>
  </si>
  <si>
    <t>const W1870GloucesterVirginiaSpeaker109= L.marker([37.51,-76.5], {icon: dp_sl}).bindPopup('Gloucester, Virginia&lt;br&gt;White 1875-1899&lt;br&gt;Speaker 109&lt;br&gt;impressionistic&lt;br&gt;LAMSAS, in (Kurath, 1963)').addTo(W1870);</t>
  </si>
  <si>
    <t>const W1870RichmondVirginiaSpeaker112= L.marker([37.62,-77.45], {icon: dp_sl}).bindPopup('Richmond, Virginia&lt;br&gt;White 1875-1899&lt;br&gt;Speaker 112&lt;br&gt;impressionistic&lt;br&gt;LAMSAS, in (Kurath, 1963)').addTo(W1870);</t>
  </si>
  <si>
    <t>const W1870NorfolkVirginiaSpeaker114= L.marker([36.96,-76.32], {icon: dp_sl}).bindPopup('Norfolk, Virginia&lt;br&gt;White 1875-1899&lt;br&gt;Speaker 114&lt;br&gt;impressionistic&lt;br&gt;LAMSAS, in (Kurath, 1963)').addTo(W1870);</t>
  </si>
  <si>
    <t>const W1870LynchburgVirginiaSpeaker115= L.marker([37.5,-79.14], {icon: dp_sl}).bindPopup('Lynchburg, Virginia&lt;br&gt;White 1875-1899&lt;br&gt;Speaker 115&lt;br&gt;impressionistic&lt;br&gt;LAMSAS, in (Kurath, 1963)').addTo(W1870);</t>
  </si>
  <si>
    <t>const W1870CharlottesvilleVirginiaSpeaker116= L.marker([38.13,-78.49], {icon: dp_sl}).bindPopup('Charlottesville, Virginia&lt;br&gt;White 1875-1899&lt;br&gt;Speaker 116&lt;br&gt;impressionistic&lt;br&gt;LAMSAS, in (Kurath, 1963)').addTo(W1870);</t>
  </si>
  <si>
    <t>const W1870LexingtonVirginiaSpeaker117= L.marker([37.88,-79.45], {icon: dp_sl}).bindPopup('Lexington, Virginia&lt;br&gt;White 1875-1899&lt;br&gt;Speaker 117&lt;br&gt;impressionistic&lt;br&gt;LAMSAS, in (Kurath, 1963)').addTo(W1870);</t>
  </si>
  <si>
    <t>const W1870RoanokeVirginiaSpeaker118= L.marker([37.36,-79.97], {icon: dp_sl}).bindPopup('Roanoke, Virginia&lt;br&gt;White 1875-1899&lt;br&gt;Speaker 118&lt;br&gt;impressionistic&lt;br&gt;LAMSAS, in (Kurath, 1963)').addTo(W1870);</t>
  </si>
  <si>
    <t>const W1870EdentonNorthCarolinaSpeaker119= L.marker([36.67,-76.72], {icon: dp_sl}).bindPopup('Edenton, North Carolina&lt;br&gt;White 1875-1899&lt;br&gt;Speaker 119&lt;br&gt;impressionistic&lt;br&gt;LAMSAS, in (Kurath, 1963)').addTo(W1870);</t>
  </si>
  <si>
    <t>const W1870FayettevilleNorthCarolinaSpeaker123= L.marker([35.44,-78.95], {icon: dp_sl}).bindPopup('Fayetteville, North Carolina&lt;br&gt;White 1875-1899&lt;br&gt;Speaker 123&lt;br&gt;impressionistic&lt;br&gt;LAMSAS, in (Kurath, 1963)').addTo(W1870);</t>
  </si>
  <si>
    <t>const W1870TarboroNorthCarolinaSpeaker124= L.marker([36.48,-77.68], {icon: dp_sl}).bindPopup('Tarboro, North Carolina&lt;br&gt;White 1875-1899&lt;br&gt;Speaker 124&lt;br&gt;impressionistic&lt;br&gt;LAMSAS, in (Kurath, 1963)').addTo(W1870);</t>
  </si>
  <si>
    <t>const W1870StovalNorthCarolinaSpeaker125= L.marker([36.8,-78.61], {icon: dp_sl}).bindPopup('Stoval, North Carolina&lt;br&gt;White 1875-1899&lt;br&gt;Speaker 125&lt;br&gt;impressionistic&lt;br&gt;LAMSAS, in (Kurath, 1963)').addTo(W1870);</t>
  </si>
  <si>
    <t>const W1870RaleighNorthCarolinaSpeaker126= L.marker([36.07,-78.6], {icon: dp_sl}).bindPopup('Raleigh, North Carolina&lt;br&gt;White 1875-1899&lt;br&gt;Speaker 126&lt;br&gt;impressionistic&lt;br&gt;LAMSAS, in (Kurath, 1963)').addTo(W1870);</t>
  </si>
  <si>
    <t>const W1870GreenboroNorthCarolinaSpeaker127= L.marker([36.4,-79.78], {icon: dp_sl}).bindPopup('Greenboro, North Carolina&lt;br&gt;White 1875-1899&lt;br&gt;Speaker 127&lt;br&gt;impressionistic&lt;br&gt;LAMSAS, in (Kurath, 1963)').addTo(W1870);</t>
  </si>
  <si>
    <t>const W1870CharlotteNorthCarolinaSpeaker128= L.marker([35.58,-80.83], {icon: dp_sl}).bindPopup('Charlotte, North Carolina&lt;br&gt;White 1875-1899&lt;br&gt;Speaker 128&lt;br&gt;impressionistic&lt;br&gt;LAMSAS, in (Kurath, 1963)').addTo(W1870);</t>
  </si>
  <si>
    <t>const W1870AshevilleNorthCarolinaSpeaker129= L.marker([35.86,-82.56], {icon: dp_sl}).bindPopup('Asheville, North Carolina&lt;br&gt;White 1875-1899&lt;br&gt;Speaker 129&lt;br&gt;impressionistic&lt;br&gt;LAMSAS, in (Kurath, 1963)').addTo(W1870);</t>
  </si>
  <si>
    <t>const W1870PawleysIslandSouthCarolinaSpeaker130= L.marker([33.74,-79.12], {icon: dp_lx}).bindPopup('Pawleys Island, South Carolina&lt;br&gt;White 1875-1899&lt;br&gt;Speaker 130&lt;br&gt;impressionistic&lt;br&gt;LAMSAS, in (Kurath, 1963)').addTo(W1870);</t>
  </si>
  <si>
    <t>const W1870GeorgetownSCSouthCarolinaSpeaker131= L.marker([33.56,-79.32], {icon: dp_lx}).bindPopup('GeorgetownSC, South Carolina&lt;br&gt;White 1875-1899&lt;br&gt;Speaker 131&lt;br&gt;impressionistic&lt;br&gt;LAMSAS, in (Kurath, 1963)').addTo(W1870);</t>
  </si>
  <si>
    <t>const W1870FlorenceSouthCarolinaSpeaker132= L.marker([34.35,-79.76], {icon: dp_lx}).bindPopup('Florence, South Carolina&lt;br&gt;White 1875-1899&lt;br&gt;Speaker 132&lt;br&gt;impressionistic&lt;br&gt;LAMSAS, in (Kurath, 1963)').addTo(W1870);</t>
  </si>
  <si>
    <t>const W1870MtPleasantSouthCarolinaSpeaker133= L.marker([33.02,-79.87], {icon: dp_lx}).bindPopup('Mt Pleasant, South Carolina&lt;br&gt;White 1875-1899&lt;br&gt;Speaker 133&lt;br&gt;impressionistic&lt;br&gt;LAMSAS, in (Kurath, 1963)').addTo(W1870);</t>
  </si>
  <si>
    <t>const W1870CharlestonSouthCarolinaSpeaker134= L.marker([32.93,-79.96], {icon: dp_lx}).bindPopup('Charleston, South Carolina&lt;br&gt;White 1875-1899&lt;br&gt;Speaker 134&lt;br&gt;impressionistic&lt;br&gt;LAMSAS, in (Kurath, 1963)').addTo(W1870);</t>
  </si>
  <si>
    <t>const W1870BeaufortSouthCarolinaSpeaker138= L.marker([32.54,-80.67], {icon: dp_lx}).bindPopup('Beaufort, South Carolina&lt;br&gt;White 1875-1899&lt;br&gt;Speaker 138&lt;br&gt;impressionistic&lt;br&gt;LAMSAS, in (Kurath, 1963)').addTo(W1870);</t>
  </si>
  <si>
    <t>const W1870BlufftonSouthCarolinaSpeaker139= L.marker([32.34,-80.88], {icon: dp_lx}).bindPopup('Bluffton, South Carolina&lt;br&gt;White 1875-1899&lt;br&gt;Speaker 139&lt;br&gt;impressionistic&lt;br&gt;LAMSAS, in (Kurath, 1963)').addTo(W1870);</t>
  </si>
  <si>
    <t>const W1870BarnswellSouthCarolinaSpeaker141= L.marker([33.44,-81.37], {icon: dp_lx}).bindPopup('Barnswell, South Carolina&lt;br&gt;White 1875-1899&lt;br&gt;Speaker 141&lt;br&gt;impressionistic&lt;br&gt;LAMSAS, in (Kurath, 1963)').addTo(W1870);</t>
  </si>
  <si>
    <t>const W1870ColumbiaSouthCarolinaSpeaker142= L.marker([34.19,-81.08], {icon: dp_lx}).bindPopup('Columbia, South Carolina&lt;br&gt;White 1875-1899&lt;br&gt;Speaker 142&lt;br&gt;impressionistic&lt;br&gt;LAMSAS, in (Kurath, 1963)').addTo(W1870);</t>
  </si>
  <si>
    <t>const W1870NewberrySouthCarolinaSpeaker144= L.marker([34.45,-81.61], {icon: dp_lx}).bindPopup('Newberry, South Carolina&lt;br&gt;White 1875-1899&lt;br&gt;Speaker 144&lt;br&gt;impressionistic&lt;br&gt;LAMSAS, in (Kurath, 1963)').addTo(W1870);</t>
  </si>
  <si>
    <t>const W1870GreenvilleSouthCarolinaSpeaker145= L.marker([35.01,-82.4], {icon: dp_lx}).bindPopup('Greenville, South Carolina&lt;br&gt;White 1875-1899&lt;br&gt;Speaker 145&lt;br&gt;impressionistic&lt;br&gt;LAMSAS, in (Kurath, 1963)').addTo(W1870);</t>
  </si>
  <si>
    <t>const W1870ValomaGeorgiaSpeaker149= L.marker([31.71,-81.38], {icon: dp_lx}).bindPopup('Valoma, Georgia&lt;br&gt;White 1875-1899&lt;br&gt;Speaker 149&lt;br&gt;impressionistic&lt;br&gt;LAMSAS, in (Kurath, 1963)').addTo(W1870);</t>
  </si>
  <si>
    <t>const W1870AugustaGeorgiaSpeaker153= L.marker([33.75,-82.06], {icon: dp_lx}).bindPopup('Augusta, Georgia&lt;br&gt;White 1875-1899&lt;br&gt;Speaker 153&lt;br&gt;impressionistic&lt;br&gt;LAMSAS, in (Kurath, 1963)').addTo(W1870);</t>
  </si>
  <si>
    <t>const W1870MaconGeorgiaSpeaker154= L.marker([33.06,-83.63], {icon: dp_lx}).bindPopup('Macon, Georgia&lt;br&gt;White 1875-1899&lt;br&gt;Speaker 154&lt;br&gt;impressionistic&lt;br&gt;LAMSAS, in (Kurath, 1963)').addTo(W1870);</t>
  </si>
  <si>
    <t>const W1870AtlantaGeorgiaSpeaker156= L.marker([35.81,-84.13], {icon: dp_lx}).bindPopup('Atlanta, Georgia&lt;br&gt;White 1875-1899&lt;br&gt;Speaker 156&lt;br&gt;impressionistic&lt;br&gt;LAMSAS, in (Kurath, 1963)').addTo(W1870);</t>
  </si>
  <si>
    <t>const W1870Madison1WisconsinSpeaker13= L.marker([44.39,-89.31], {icon: dp_lx}).bindPopup('Madison1, Wisconsin&lt;br&gt;White 1875-1899&lt;br&gt;Speaker 13&lt;br&gt;(Thomas, 2003)').addTo(W1870);</t>
  </si>
  <si>
    <t>const W1870KalidaOhioSpeaker17= L.marker([41.26,-84.2], {icon: dp_lx}).bindPopup('Kalida, Ohio&lt;br&gt;White 1875-1899&lt;br&gt;Speaker 17&lt;br&gt;(Thomas, 2003)').addTo(W1870);</t>
  </si>
  <si>
    <t>const W1870FiindlayOhioSpeaker18= L.marker([41.31,-83.7], {icon: dp_lx}).bindPopup('Fiindlay, Ohio&lt;br&gt;White 1875-1899&lt;br&gt;Speaker 18&lt;br&gt;(Thomas, 2003)').addTo(W1870);</t>
  </si>
  <si>
    <t>const W1870RiipleyOhioSpeaker22= L.marker([39.06,-83.79], {icon: dp_lx}).bindPopup('Riipley, Ohio&lt;br&gt;White 1875-1899&lt;br&gt;Speaker 22&lt;br&gt;(Thomas, 2003)').addTo(W1870);</t>
  </si>
  <si>
    <t>const W1870VernonOhioSpeaker25= L.marker([40.69,-82.46], {icon: dp_lx}).bindPopup('Vernon, Ohio&lt;br&gt;White 1875-1899&lt;br&gt;Speaker 25&lt;br&gt;(Thomas, 2003)').addTo(W1870);</t>
  </si>
  <si>
    <t>const W1870FredericktownOhioSpeaker26= L.marker([40.8,-82.58], {icon: dp_lx}).bindPopup('Fredericktown, Ohio&lt;br&gt;White 1875-1899&lt;br&gt;Speaker 26&lt;br&gt;(Thomas, 2003)').addTo(W1870);</t>
  </si>
  <si>
    <t>const W1870BertrandVirginiaSpeaker54= L.marker([38.51,-76.5], {icon: dp_lx}).bindPopup('Bertrand, Virginia&lt;br&gt;White 1875-1899&lt;br&gt;Speaker 54&lt;br&gt;(Thomas, 2003)').addTo(W1870);</t>
  </si>
  <si>
    <t>const W1870CrossSouthCarolinaSpeaker57= L.marker([34.06,-80.33], {icon: dp_lx}).bindPopup('Cross, South Carolina&lt;br&gt;White 1875-1899&lt;br&gt;Speaker 57&lt;br&gt;(Thomas, 2003)').addTo(W1870);</t>
  </si>
  <si>
    <t>const W1870MoultriieGeorgiaSpeaker58= L.marker([31.99,-83.74], {icon: dp_sl}).bindPopup('Moultriie, Georgia&lt;br&gt;White 1875-1899&lt;br&gt;Speaker 58&lt;br&gt;(Thomas, 2003)').addTo(W1870);</t>
  </si>
  <si>
    <t>const W1870SladesvilleNorthCarolinaSpeaker79= L.marker([36.41,-76.45], {icon: dp_lx}).bindPopup('Sladesville, North Carolina&lt;br&gt;White 1875-1899&lt;br&gt;Speaker 79&lt;br&gt;(Thomas, 2003)').addTo(W1870);</t>
  </si>
  <si>
    <t>const W1870Ocracoke1NorthCarolinaSpeaker83= L.marker([35.79,-75.78], {icon: dp_lx}).bindPopup('Ocracoke1, North Carolina&lt;br&gt;White 1875-1899&lt;br&gt;Speaker 83&lt;br&gt;(Thomas, 2003)').addTo(W1870);</t>
  </si>
  <si>
    <t>const W1870BarksdaleTexasSpeaker95= L.marker([30.71,-100.21], {icon: dp_lx}).bindPopup('Barksdale, Texas&lt;br&gt;White 1875-1899&lt;br&gt;Speaker 95&lt;br&gt;(Thomas, 2003)').addTo(W1870);</t>
  </si>
  <si>
    <t>const W1870OglesbyTexasSpeaker96= L.marker([32.08,-97.49], {icon: dp_lx}).bindPopup('Oglesby, Texas&lt;br&gt;White 1875-1899&lt;br&gt;Speaker 96&lt;br&gt;(Thomas, 2003)').addTo(W1870);</t>
  </si>
  <si>
    <t>const W1870ChappelHillTexasSpeaker97= L.marker([31.01,-96.25], {icon: dp_lx}).bindPopup('Chappel Hill, Texas&lt;br&gt;White 1875-1899&lt;br&gt;Speaker 97&lt;br&gt;(Thomas, 2003)').addTo(W1870);</t>
  </si>
  <si>
    <t>const W1870IndependenceTexasSpeaker98= L.marker([30.94,-96.35], {icon: dp_lx}).bindPopup('Independence, Texas&lt;br&gt;White 1875-1899&lt;br&gt;Speaker 98&lt;br&gt;(Thomas, 2003)').addTo(W1870);</t>
  </si>
  <si>
    <t>const W1870CanyonTexasSpeaker99= L.marker([35.34,-101.84], {icon: dp_lx}).bindPopup('Canyon, Texas&lt;br&gt;White 1875-1899&lt;br&gt;Speaker 99&lt;br&gt;(Thomas, 2003)').addTo(W1870);</t>
  </si>
  <si>
    <t>const W1870NobleboroMaineSpeaker3= L.marker([44.27,-69.46], {icon: dp_lx}).bindPopup('Nobleboro, Maine&lt;br&gt;White 1875-1899&lt;br&gt;Speaker 3&lt;br&gt;impressionistic&lt;br&gt;LAMSAS, in (Kurath, 1963)').addTo(W1870);</t>
  </si>
  <si>
    <t>const W1870FarmingtonMaineSpeaker4= L.marker([44.86,-70.16], {icon: dp_lx}).bindPopup('Farmington, Maine&lt;br&gt;White 1875-1899&lt;br&gt;Speaker 4&lt;br&gt;impressionistic&lt;br&gt;LAMSAS, in (Kurath, 1963)').addTo(W1870);</t>
  </si>
  <si>
    <t>const W1870BillericaMassachusettsSpeaker8= L.marker([42.78,-71.3], {icon: dp_lx}).bindPopup('Billerica, Massachusetts&lt;br&gt;White 1875-1899&lt;br&gt;Speaker 8&lt;br&gt;impressionistic&lt;br&gt;LAMSAS, in (Kurath, 1963)').addTo(W1870);</t>
  </si>
  <si>
    <t>const W1870BridgewaterMassachusettsSpeaker12= L.marker([42.21,-70.99], {icon: dp_lx}).bindPopup('Bridgewater, Massachusetts&lt;br&gt;White 1875-1899&lt;br&gt;Speaker 12&lt;br&gt;impressionistic&lt;br&gt;LAMSAS, in (Kurath, 1963)').addTo(W1870);</t>
  </si>
  <si>
    <t>const W1870PlymouthMassachusettsSpeaker13= L.marker([42.11,-70.66], {icon: dp_lx}).bindPopup('Plymouth, Massachusetts&lt;br&gt;White 1875-1899&lt;br&gt;Speaker 13&lt;br&gt;impressionistic&lt;br&gt;LAMSAS, in (Kurath, 1963)').addTo(W1870);</t>
  </si>
  <si>
    <t>const W1870NewportRhodeIslandSpeaker17= L.marker([41.64,-71.32], {icon: dp_lx}).bindPopup('Newport, Rhode Island&lt;br&gt;White 1875-1899&lt;br&gt;Speaker 17&lt;br&gt;impressionistic&lt;br&gt;LAMSAS, in (Kurath, 1963)').addTo(W1870);</t>
  </si>
  <si>
    <t>const W1870WakefieldRhodeIslandSpeaker18= L.marker([41.64,-71.55], {icon: dp_lx}).bindPopup('Wakefield, Rhode Island&lt;br&gt;White 1875-1899&lt;br&gt;Speaker 18&lt;br&gt;impressionistic&lt;br&gt;LAMSAS, in (Kurath, 1963)').addTo(W1870);</t>
  </si>
  <si>
    <t>const W1870NewLondonConnecticutSpeaker19= L.marker([41.58,-72.14], {icon: dp_lx}).bindPopup('New London, Connecticut&lt;br&gt;White 1875-1899&lt;br&gt;Speaker 19&lt;br&gt;impressionistic&lt;br&gt;LAMSAS, in (Kurath, 1963)').addTo(W1870);</t>
  </si>
  <si>
    <t>const W1870ProvidenceRhodeIslandSpeaker22= L.marker([42,-71.43], {icon: dp_lx}).bindPopup('Providence, Rhode Island&lt;br&gt;White 1875-1899&lt;br&gt;Speaker 22&lt;br&gt;impressionistic&lt;br&gt;LAMSAS, in (Kurath, 1963)').addTo(W1870);</t>
  </si>
  <si>
    <t>const W1870GuilfordConnecticutSpeaker31= L.marker([41.45,-72.67], {icon: dp_lx}).bindPopup('Guilford, Connecticut&lt;br&gt;White 1875-1899&lt;br&gt;Speaker 31&lt;br&gt;impressionistic&lt;br&gt;LAMSAS, in (Kurath, 1963)').addTo(W1870);</t>
  </si>
  <si>
    <t>const W1870NewHavenConnecticutSpeaker32= L.marker([41.51,-72.94], {icon: dp_lx}).bindPopup('New Haven, Connecticut&lt;br&gt;White 1875-1899&lt;br&gt;Speaker 32&lt;br&gt;impressionistic&lt;br&gt;LAMSAS, in (Kurath, 1963)').addTo(W1870);</t>
  </si>
  <si>
    <t>const W1870DanburyConnecticutSpeaker34= L.marker([41.6,-73.43], {icon: dp_lx}).bindPopup('Danbury, Connecticut&lt;br&gt;White 1875-1899&lt;br&gt;Speaker 34&lt;br&gt;impressionistic&lt;br&gt;LAMSAS, in (Kurath, 1963)').addTo(W1870);</t>
  </si>
  <si>
    <t>const W1870PawletVermontSpeaker38= L.marker([43.49,-73.19], {icon: dp_lx}).bindPopup('Pawlet, Vermont&lt;br&gt;White 1875-1899&lt;br&gt;Speaker 38&lt;br&gt;impressionistic&lt;br&gt;LAMSAS, in (Kurath, 1963)').addTo(W1870);</t>
  </si>
  <si>
    <t>const W1870BurlingtonVermontSpeaker39= L.marker([44.63,-73.23], {icon: dp_lx}).bindPopup('Burlington, Vermont&lt;br&gt;White 1875-1899&lt;br&gt;Speaker 39&lt;br&gt;impressionistic&lt;br&gt;LAMSAS, in (Kurath, 1963)').addTo(W1870);</t>
  </si>
  <si>
    <t>const W1870GoshenNewYorkSpeaker40= L.marker([41.58,-74.34], {icon: dp_lx}).bindPopup('Goshen, New York&lt;br&gt;White 1875-1899&lt;br&gt;Speaker 40&lt;br&gt;impressionistic&lt;br&gt;LAMSAS, in (Kurath, 1963)').addTo(W1870);</t>
  </si>
  <si>
    <t>const W1870PoughkeepsieNewYorkSpeaker41= L.marker([41.87,-73.9], {icon: dp_lx}).bindPopup('Poughkeepsie, New York&lt;br&gt;White 1875-1899&lt;br&gt;Speaker 41&lt;br&gt;impressionistic&lt;br&gt;LAMSAS, in (Kurath, 1963)').addTo(W1870);</t>
  </si>
  <si>
    <t>const W1870FortEdwardNewYorkSpeaker44= L.marker([43.39,-73.56], {icon: dp_lx}).bindPopup('Fort Edward, New York&lt;br&gt;White 1875-1899&lt;br&gt;Speaker 44&lt;br&gt;impressionistic&lt;br&gt;LAMSAS, in (Kurath, 1963)').addTo(W1870);</t>
  </si>
  <si>
    <t>const W1870UticaNewYorkSpeaker45= L.marker([43.29,-75.24], {icon: dp_lx}).bindPopup('Utica, New York&lt;br&gt;White 1875-1899&lt;br&gt;Speaker 45&lt;br&gt;impressionistic&lt;br&gt;LAMSAS, in (Kurath, 1963)').addTo(W1870);</t>
  </si>
  <si>
    <t>const W1870OntarioNewYorkSpeaker47= L.marker([43.39,-77.28], {icon: dp_lx}).bindPopup('Ontario, New York&lt;br&gt;White 1875-1899&lt;br&gt;Speaker 47&lt;br&gt;impressionistic&lt;br&gt;LAMSAS, in (Kurath, 1963)').addTo(W1870);</t>
  </si>
  <si>
    <t>const W1870BinghamtonNewYorkSpeaker48= L.marker([42.28,-75.89], {icon: dp_lx}).bindPopup('Binghamton, New York&lt;br&gt;White 1875-1899&lt;br&gt;Speaker 48&lt;br&gt;impressionistic&lt;br&gt;LAMSAS, in (Kurath, 1963)').addTo(W1870);</t>
  </si>
  <si>
    <t>const W1870ElmiraNewYorkSpeaker49= L.marker([42.27,-76.82], {icon: dp_lx}).bindPopup('Elmira, New York&lt;br&gt;White 1875-1899&lt;br&gt;Speaker 49&lt;br&gt;impressionistic&lt;br&gt;LAMSAS, in (Kurath, 1963)').addTo(W1870);</t>
  </si>
  <si>
    <t>const W1870RochesterNewYorkSpeaker52= L.marker([43.31,-77.61], {icon: dp_lx}).bindPopup('Rochester, New York&lt;br&gt;White 1875-1899&lt;br&gt;Speaker 52&lt;br&gt;impressionistic&lt;br&gt;LAMSAS, in (Kurath, 1963)').addTo(W1870);</t>
  </si>
  <si>
    <t>const W1870AlbionNewYorkSpeaker54= L.marker([43.45,-78.21], {icon: dp_lx}).bindPopup('Albion, New York&lt;br&gt;White 1875-1899&lt;br&gt;Speaker 54&lt;br&gt;impressionistic&lt;br&gt;LAMSAS, in (Kurath, 1963)').addTo(W1870);</t>
  </si>
  <si>
    <t>const W1870OrchardParkNewYorkSpeaker56= L.marker([42.95,-78.72], {icon: dp_lx}).bindPopup('Orchard Park, New York&lt;br&gt;White 1875-1899&lt;br&gt;Speaker 56&lt;br&gt;impressionistic&lt;br&gt;LAMSAS, in (Kurath, 1963)').addTo(W1870);</t>
  </si>
  <si>
    <t>const W1870SalamancaNewYorkSpeaker57= L.marker([42.36,-78.75], {icon: dp_lx}).bindPopup('Salamanca, New York&lt;br&gt;White 1875-1899&lt;br&gt;Speaker 57&lt;br&gt;impressionistic&lt;br&gt;LAMSAS, in (Kurath, 1963)').addTo(W1870);</t>
  </si>
  <si>
    <t>const W1870WestfieldNewYorkSpeaker58= L.marker([42.51,-79.61], {icon: dp_lx}).bindPopup('Westfield, New York&lt;br&gt;White 1875-1899&lt;br&gt;Speaker 58&lt;br&gt;impressionistic&lt;br&gt;LAMSAS, in (Kurath, 1963)').addTo(W1870);</t>
  </si>
  <si>
    <t>const W1870ManhattanNewYorkSpeaker59= L.marker([40.95,-73.97], {icon: dp_lx}).bindPopup('Manhattan, New York&lt;br&gt;White 1875-1899&lt;br&gt;Speaker 59&lt;br&gt;impressionistic&lt;br&gt;LAMSAS, in (Kurath, 1963)').addTo(W1870);</t>
  </si>
  <si>
    <t>const W1900TorontoOntarioSpeaker1= L.marker([43.73,-79.37], {icon: dp_lx}).bindPopup('Toronto, Ontario&lt;br&gt;White 1900-1944&lt;br&gt;Speaker 1&lt;br&gt;(Thomas, 2003)').addTo(W1900);</t>
  </si>
  <si>
    <t>const W1900StJohnsNewfoundlandSpeaker2= L.marker([47.47,-52.78], {icon: dp_lx}).bindPopup('St Johns, Newfoundland&lt;br&gt;White 1900-1944&lt;br&gt;Speaker 2&lt;br&gt;(Thomas, 2003)').addTo(W1900);</t>
  </si>
  <si>
    <t>const W1900HaverhillMassachusettsSpeaker5= L.marker([42.78,-71.08], {icon: dp_lx}).bindPopup('Haverhill, Massachusetts&lt;br&gt;White 1900-1944&lt;br&gt;Speaker 5&lt;br&gt;(Thomas, 2003)').addTo(W1900);</t>
  </si>
  <si>
    <t>const W1900MeridenConnecticutSpeaker8= L.marker([41.53,-72.78], {icon: dp_lx}).bindPopup('Meriden, Connecticut&lt;br&gt;White 1900-1944&lt;br&gt;Speaker 8&lt;br&gt;(Thomas, 2003)').addTo(W1900);</t>
  </si>
  <si>
    <t>const W1900ManhattanNewYorkSpeaker9= L.marker([40.78,-73.97], {icon: dp_sa1}).bindPopup('Manhattan, New York&lt;br&gt;White 1900-1944&lt;br&gt;Speaker 9&lt;br&gt;(Thomas, 2003)').addTo(W1900);</t>
  </si>
  <si>
    <t>const W1900LinoLakesMinnesotaSpeaker10= L.marker([45.17,-93.08], {icon: dp_lx}).bindPopup('Lino Lakes, Minnesota&lt;br&gt;White 1900-1944&lt;br&gt;Speaker 10&lt;br&gt;(Thomas, 2003)').addTo(W1900);</t>
  </si>
  <si>
    <t>const W1900PhiladelphiaPennsylvaniaSpeaker11= L.marker([39.95,-75.15], {icon: dp_sa1}).bindPopup('Philadelphia, Pennsylvania&lt;br&gt;White 1900-1944&lt;br&gt;Speaker 11&lt;br&gt;(Thomas, 2003)').addTo(W1900);</t>
  </si>
  <si>
    <t>const W1900CheviotOhioSpeaker21= L.marker([39.15,-84.6], {icon: dp_we}).bindPopup('Cheviot, Ohio&lt;br&gt;White 1900-1944&lt;br&gt;Speaker 21&lt;br&gt;(Thomas, 2003)').addTo(W1900);</t>
  </si>
  <si>
    <t>const W1900CherokeeSoundBahamaSpeaker51= L.marker([26.47,-77.08], {icon: dp_lx}).bindPopup('Cherokee Sound, Bahama&lt;br&gt;White 1900-1944&lt;br&gt;Speaker 51&lt;br&gt;(Thomas, 2003)').addTo(W1900);</t>
  </si>
  <si>
    <t>const W1900IrvingtonVirginiaSpeaker55= L.marker([37.65,-76.42], {icon: dp_lx}).bindPopup('Irvington, Virginia&lt;br&gt;White 1900-1944&lt;br&gt;Speaker 55&lt;br&gt;(Thomas, 2003)').addTo(W1900);</t>
  </si>
  <si>
    <t>const W1900Montgomery1AlabamaSpeaker59= L.marker([32.58,-86.45], {icon: dp_sl}).bindPopup('Montgomery1, Alabama&lt;br&gt;White 1900-1944&lt;br&gt;Speaker 59&lt;br&gt;(Thomas, 2003)').addTo(W1900);</t>
  </si>
  <si>
    <t>const W1900Robbinisville1NorthCarolinaSpeaker64= L.marker([35.32,-83.8], {icon: dp_sl}).bindPopup('Robbinisville1, North Carolina&lt;br&gt;White 1900-1944&lt;br&gt;Speaker 64&lt;br&gt;(Thomas, 2003)').addTo(W1900);</t>
  </si>
  <si>
    <t>const W1900Raleigh1NorthCarolinaSpeaker72= L.marker([36.28,-78.63], {icon: dp_sl}).bindPopup('Raleigh1, North Carolina&lt;br&gt;White 1900-1944&lt;br&gt;Speaker 72&lt;br&gt;(Thomas, 2003)').addTo(W1900);</t>
  </si>
  <si>
    <t>const W1900HurdleMillsNorthCarolinaSpeaker76= L.marker([36.27,-79.03], {icon: dp_lx}).bindPopup('Hurdle Mills, North Carolina&lt;br&gt;White 1900-1944&lt;br&gt;Speaker 76&lt;br&gt;(Thomas, 2003)').addTo(W1900);</t>
  </si>
  <si>
    <t>const W1900LeasburgNorthCarolinaSpeaker77= L.marker([36.4,-79.15], {icon: dp_lx}).bindPopup('Leasburg, North Carolina&lt;br&gt;White 1900-1944&lt;br&gt;Speaker 77&lt;br&gt;(Thomas, 2003)').addTo(W1900);</t>
  </si>
  <si>
    <t>const W1900EngelhardNorthCarolinaSpeaker80= L.marker([36.15,-76.14], {icon: dp_lx}).bindPopup('Engelhard, North Carolina&lt;br&gt;White 1900-1944&lt;br&gt;Speaker 80&lt;br&gt;(Thomas, 2003)').addTo(W1900);</t>
  </si>
  <si>
    <t>const W1900SwanQuarter1NorthCarolinaSpeaker81= L.marker([35.68,-76.37], {icon: dp_lx}).bindPopup('Swan Quarter1, North Carolina&lt;br&gt;White 1900-1944&lt;br&gt;Speaker 81&lt;br&gt;(Thomas, 2003)').addTo(W1900);</t>
  </si>
  <si>
    <t>const W1900Ocracoke2NorthCarolinaSpeaker84= L.marker([35.23,-75.98], {icon: dp_lx}).bindPopup('Ocracoke2, North Carolina&lt;br&gt;White 1900-1944&lt;br&gt;Speaker 84&lt;br&gt;(Thomas, 2003)').addTo(W1900);</t>
  </si>
  <si>
    <t>const W1900HarkersIslandNorthCarolinaSpeaker87= L.marker([34.81,-76.56], {icon: dp_lx}).bindPopup('Harkers Island, North Carolina&lt;br&gt;White 1900-1944&lt;br&gt;Speaker 87&lt;br&gt;(Thomas, 2003)').addTo(W1900);</t>
  </si>
  <si>
    <t>const W1900NewOrleans2LouisianaSpeaker88= L.marker([30.41,-90.13], {icon: dp_lx}).bindPopup('New Orleans2, Louisiana&lt;br&gt;White 1900-1944&lt;br&gt;Speaker 88&lt;br&gt;(Thomas, 2003)').addTo(W1900);</t>
  </si>
  <si>
    <t>const W1900Yale1OklahomaSpeaker90= L.marker([36.54,-96.6], {icon: dp_lx}).bindPopup('Yale1, Oklahoma&lt;br&gt;White 1900-1944&lt;br&gt;Speaker 90&lt;br&gt;(Thomas, 2003)').addTo(W1900);</t>
  </si>
  <si>
    <t>const W1900AmericanaBrazilSpeaker94= L.marker([-19.81,-47.85], {icon: dp_lx}).bindPopup('Americana, Brazil&lt;br&gt;White 1900-1944&lt;br&gt;Speaker 94&lt;br&gt;(Thomas, 2003)').addTo(W1900);</t>
  </si>
  <si>
    <t>const W1900GilmerTexasSpeaker100= L.marker([33,-94.89], {icon: dp_lx}).bindPopup('Gilmer, Texas&lt;br&gt;White 1900-1944&lt;br&gt;Speaker 100&lt;br&gt;(Thomas, 2003)').addTo(W1900);</t>
  </si>
  <si>
    <t>const W1900Houston1TexasSpeaker101= L.marker([29.99,-95.54], {icon: dp_lx}).bindPopup('Houston1, Texas&lt;br&gt;White 1900-1944&lt;br&gt;Speaker 101&lt;br&gt;(Thomas, 2003)').addTo(W1900);</t>
  </si>
  <si>
    <t>const W1900BrazosTexasSpeaker102= L.marker([31.05,-96.39], {icon: dp_lx}).bindPopup('Brazos, Texas&lt;br&gt;White 1900-1944&lt;br&gt;Speaker 102&lt;br&gt;(Thomas, 2003)').addTo(W1900);</t>
  </si>
  <si>
    <t>const W1900WiseCountyTexasSpeaker103= L.marker([33.61,-97.68], {icon: dp_lx}).bindPopup('Wise County, Texas&lt;br&gt;White 1900-1944&lt;br&gt;Speaker 103&lt;br&gt;(Thomas, 2003)').addTo(W1900);</t>
  </si>
  <si>
    <t>const W1900HendersonTexasSpeaker104= L.marker([32.54,-94.8], {icon: dp_lx}).bindPopup('Henderson, Texas&lt;br&gt;White 1900-1944&lt;br&gt;Speaker 104&lt;br&gt;(Thomas, 2003)').addTo(W1900);</t>
  </si>
  <si>
    <t>const W1900TylerTexasSpeaker105= L.marker([32.82,-95.35], {icon: dp_lx}).bindPopup('Tyler, Texas&lt;br&gt;White 1900-1944&lt;br&gt;Speaker 105&lt;br&gt;(Thomas, 2003)').addTo(W1900);</t>
  </si>
  <si>
    <t>const W1900CliftonTexasSpeaker106= L.marker([32.11,-97.54], {icon: dp_lx}).bindPopup('Clifton, Texas&lt;br&gt;White 1900-1944&lt;br&gt;Speaker 106&lt;br&gt;(Thomas, 2003)').addTo(W1900);</t>
  </si>
  <si>
    <t>const W1900DallasTexasSpeaker107= L.marker([33.14,-96.88], {icon: dp_lx}).bindPopup('Dallas, Texas&lt;br&gt;White 1900-1944&lt;br&gt;Speaker 107&lt;br&gt;(Thomas, 2003)').addTo(W1900);</t>
  </si>
  <si>
    <t>const W1900GarlandTexasSpeaker110= L.marker([32.98,-96.66], {icon: dp_lx}).bindPopup('Garland, Texas&lt;br&gt;White 1900-1944&lt;br&gt;Speaker 110&lt;br&gt;(Thomas, 2003)').addTo(W1900);</t>
  </si>
  <si>
    <t>const W1900Houston2TexasSpeaker111= L.marker([30.22,-95.37], {icon: dp_lx}).bindPopup('Houston2, Texas&lt;br&gt;White 1900-1944&lt;br&gt;Speaker 111&lt;br&gt;(Thomas, 2003)').addTo(W1900);</t>
  </si>
  <si>
    <t>const W1900TroupTexasSpeaker112= L.marker([32.31,-95.07], {icon: dp_lx}).bindPopup('Troup, Texas&lt;br&gt;White 1900-1944&lt;br&gt;Speaker 112&lt;br&gt;(Thomas, 2003)').addTo(W1900);</t>
  </si>
  <si>
    <t>const W1900HoneyGroveTexasSpeaker113= L.marker([33.81,-95.88], {icon: dp_lx}).bindPopup('Honey Grove, Texas&lt;br&gt;White 1900-1944&lt;br&gt;Speaker 113&lt;br&gt;(Thomas, 2003)').addTo(W1900);</t>
  </si>
  <si>
    <t>const W1900TylertonMarylandSpeaker52= L.marker([38.34,-76.02], {icon: dp_lx}).bindPopup('Tylerton, Maryland&lt;br&gt;White 1900-1944&lt;br&gt;Speaker 52&lt;br&gt;(Thomas, 2003)').addTo(W1900);</t>
  </si>
  <si>
    <t>const W1950KenoshaWITS3= L.marker([42.58808,-87.8229], {icon: dp_lx}).bindPopup('KenoshaWI, &lt;br&gt;White 1945-1974&lt;br&gt;TS 3&lt;br&gt;(Labov et al, 2003)').addTo(W1950);</t>
  </si>
  <si>
    <t>const W1900ChicagoILTS55= L.marker([41.88183,-87.62318], {icon: dp_lx}).bindPopup('ChicagoIL, &lt;br&gt;White 1900-1944&lt;br&gt;TS 55&lt;br&gt;(Labov et al, 2003)').addTo(W1900);</t>
  </si>
  <si>
    <t>const W1900ColumbusOHTS100= L.marker([39.9612,-82.9988], {icon: dp_lx}).bindPopup('ColumbusOH, &lt;br&gt;White 1900-1944&lt;br&gt;TS 100&lt;br&gt;(Labov et al, 2003)').addTo(W1900);</t>
  </si>
  <si>
    <t>const W1900StLouisMOTS109= L.marker([38.627,-90.1994], {icon: dp_lx}).bindPopup('StLouisMO, &lt;br&gt;White 1900-1944&lt;br&gt;TS 109&lt;br&gt;(Labov et al, 2003)').addTo(W1900);</t>
  </si>
  <si>
    <t>const W1950ClevelandOHTS110= L.marker([41.50549,-81.68129], {icon: dp_lx}).bindPopup('ClevelandOH, &lt;br&gt;White 1945-1974&lt;br&gt;TS 110&lt;br&gt;(Labov et al, 2003)').addTo(W1950);</t>
  </si>
  <si>
    <t>const W1950StLouisMOBTS111= L.marker([38.627,-90.1994], {icon: dp_lx}).bindPopup('StLouisMOB, &lt;br&gt;White 1945-1974&lt;br&gt;TS 111&lt;br&gt;(Labov et al, 2003)').addTo(W1950);</t>
  </si>
  <si>
    <t>const W1950AnnArborMITS115= L.marker([42.27959,-83.73212], {icon: dp_lx}).bindPopup('AnnArborMI, &lt;br&gt;White 1945-1974&lt;br&gt;TS 115&lt;br&gt;(Labov et al, 2003)').addTo(W1950);</t>
  </si>
  <si>
    <t>const W1900CincinnatiOHTS118= L.marker([39.10312,-84.51202], {icon: dp_lx}).bindPopup('CincinnatiOH, &lt;br&gt;White 1900-1944&lt;br&gt;TS 118&lt;br&gt;(Labov et al, 2003)').addTo(W1900);</t>
  </si>
  <si>
    <t>const W1970DetroitMITS124= L.marker([42.33143,-83.04575], {icon: dp_lx}).bindPopup('DetroitMI, &lt;br&gt;White 1975-1099&lt;br&gt;TS 124&lt;br&gt;(Labov et al, 2003)').addTo(W1970);</t>
  </si>
  <si>
    <t>const W1950DetroitMIBTS125= L.marker([42.33143,-83.04575], {icon: dp_lx}).bindPopup('DetroitMIB, &lt;br&gt;White 1945-1974&lt;br&gt;TS 125&lt;br&gt;(Labov et al, 2003)').addTo(W1950);</t>
  </si>
  <si>
    <t>const W1950DetroitMICTS127= L.marker([42.33143,-83.04575], {icon: dp_lx}).bindPopup('DetroitMIC, &lt;br&gt;White 1945-1974&lt;br&gt;TS 127&lt;br&gt;(Labov et al, 2003)').addTo(W1950);</t>
  </si>
  <si>
    <t>const W1950KansasCityKSTS152= L.marker([39.10667,-94.67639], {icon: dp_lx}).bindPopup('KansasCityKS, &lt;br&gt;White 1945-1974&lt;br&gt;TS 152&lt;br&gt;(Labov et al, 2003)').addTo(W1950);</t>
  </si>
  <si>
    <t>const W1950StLouisMOCTS161= L.marker([38.627,-90.1994], {icon: dp_lx}).bindPopup('StLouisMOC, &lt;br&gt;White 1945-1974&lt;br&gt;TS 161&lt;br&gt;(Labov et al, 2003)').addTo(W1950);</t>
  </si>
  <si>
    <t>const W1900StLouisMODTS167= L.marker([38.627,-90.1994], {icon: dp_lx}).bindPopup('StLouisMOD, &lt;br&gt;White 1900-1944&lt;br&gt;TS 167&lt;br&gt;(Labov et al, 2003)').addTo(W1900);</t>
  </si>
  <si>
    <t>const W1950DetroitMIDTS176= L.marker([42.33143,-83.04575], {icon: dp_lx}).bindPopup('DetroitMID, &lt;br&gt;White 1945-1974&lt;br&gt;TS 176&lt;br&gt;(Labov et al, 2003)').addTo(W1950);</t>
  </si>
  <si>
    <t>const W1950LexingtonKYTS283= L.marker([38.04799,-84.50164], {icon: dp_lx}).bindPopup('LexingtonKY, &lt;br&gt;White 1945-1974&lt;br&gt;TS 283&lt;br&gt;(Labov et al, 2003)').addTo(W1950);</t>
  </si>
  <si>
    <t>const W1950LasVegasNVTS323= L.marker([36.18811,-115.17647], {icon: dp_lx}).bindPopup('LasVegasNV, &lt;br&gt;White 1945-1974&lt;br&gt;TS 323&lt;br&gt;(Labov et al, 2003)').addTo(W1950);</t>
  </si>
  <si>
    <t>const = L.marker([40.23385,-111.65853], {icon: dp_lx}).bindPopup('ProvoUT, &lt;br&gt;White 1945-1974&lt;br&gt;TS 332&lt;br&gt;(Labov et al, 2003)').addTo(W1950);</t>
  </si>
  <si>
    <t>const = L.marker([33.54368,-86.77963], {icon: dp_lx}).bindPopup('BirminghamAL, &lt;br&gt;White 1900-1944&lt;br&gt;TS 340&lt;br&gt;(Labov et al, 2003)').addTo(W1900);</t>
  </si>
  <si>
    <t>const = L.marker([33.54368,-86.77963], {icon: dp_lx}).bindPopup('BirminghamALB, &lt;br&gt;White 1945-1974&lt;br&gt;TS 341&lt;br&gt;(Labov et al, 2003)').addTo(W1950);</t>
  </si>
  <si>
    <t>const = L.marker([42.8864,-78.8784], {icon: dp_lx}).bindPopup('BuffaloNY, &lt;br&gt;White 1900-1944&lt;br&gt;TS 347&lt;br&gt;(Labov et al, 2003)').addTo(W1900);</t>
  </si>
  <si>
    <t>const = L.marker([42.65258,-73.75623], {icon: dp_lx}).bindPopup('AlbanyNY, &lt;br&gt;White 1945-1974&lt;br&gt;TS 353&lt;br&gt;(Labov et al, 2003)').addTo(W1950);</t>
  </si>
  <si>
    <t>const = L.marker([40.44062,-79.99589], {icon: dp_lx}).bindPopup('PittsburghPA, &lt;br&gt;White 1900-1944&lt;br&gt;TS 356&lt;br&gt;(Labov et al, 2003)').addTo(W1900);</t>
  </si>
  <si>
    <t>const = L.marker([43.16103,-77.61092], {icon: dp_lx}).bindPopup('RochesterNY, &lt;br&gt;White 1945-1974&lt;br&gt;TS 359&lt;br&gt;(Labov et al, 2003)').addTo(W1950);</t>
  </si>
  <si>
    <t>const = L.marker([40.21705,-74.742935], {icon: dp_lx}).bindPopup('TrentonNJ, &lt;br&gt;White 1900-1944&lt;br&gt;TS 385&lt;br&gt;(Labov et al, 2003)').addTo(W1900);</t>
  </si>
  <si>
    <t>const = L.marker([34.74648,-92.2896], {icon: dp_lx}).bindPopup('LittleRockAR, &lt;br&gt;White 1900-1944&lt;br&gt;TS 402&lt;br&gt;(Labov et al, 2003)').addTo(W1900);</t>
  </si>
  <si>
    <t>const = L.marker([42.361145,-71.057083], {icon: dp_lx}).bindPopup('BostonMA, &lt;br&gt;White 1945-1974&lt;br&gt;TS 427&lt;br&gt;(Labov et al, 2003)').addTo(W1950);</t>
  </si>
  <si>
    <t>const = L.marker([43.610622,-72.972603], {icon: dp_lx}).bindPopup('RutlandVT, &lt;br&gt;White 1900-1944&lt;br&gt;TS 434&lt;br&gt;(Labov et al, 2003)').addTo(W1900);</t>
  </si>
  <si>
    <t>const = L.marker([44.4759,-73.2121], {icon: dp_lx}).bindPopup('BurlingtonVT, &lt;br&gt;White 1945-1974&lt;br&gt;TS 435&lt;br&gt;(Labov et al, 2003)').addTo(W1950);</t>
  </si>
  <si>
    <t>const = L.marker([44.0153,-73.1673], {icon: dp_lx}).bindPopup('MiddleburyVT, &lt;br&gt;White 1900-1944&lt;br&gt;TS 436&lt;br&gt;(Labov et al, 2003)').addTo(W1900);</t>
  </si>
  <si>
    <t>const = L.marker([42.1015,-72.5898], {icon: dp_lx}).bindPopup('SpringfieldMA, &lt;br&gt;White 1900-1944&lt;br&gt;TS 437&lt;br&gt;(Labov et al, 2003)').addTo(W1900);</t>
  </si>
  <si>
    <t>const = L.marker([42.9956,-71.4548], {icon: dp_lx}).bindPopup('ManchesterNH, &lt;br&gt;White 1900-1944&lt;br&gt;TS 447&lt;br&gt;(Labov et al, 2003)').addTo(W1900);</t>
  </si>
  <si>
    <t>const = L.marker([42.2593,-72.5745], {icon: dp_lx}).bindPopup('SouthHadleyVT, &lt;br&gt;White 1900-1944&lt;br&gt;TS 452&lt;br&gt;(Labov et al, 2003)').addTo(W1900);</t>
  </si>
  <si>
    <t>const = L.marker([42.361145,-71.057083], {icon: dp_lx}).bindPopup('BostonMAB, &lt;br&gt;White 1900-1944&lt;br&gt;TS 454&lt;br&gt;(Labov et al, 2003)').addTo(W1900);</t>
  </si>
  <si>
    <t>const = L.marker([44.0153,-73.1673], {icon: dp_lx}).bindPopup('MiddleburyVTB, &lt;br&gt;White 1945-1974&lt;br&gt;TS 462&lt;br&gt;(Labov et al, 2003)').addTo(W1950);</t>
  </si>
  <si>
    <t>const = L.marker([41.66121,-72.77954], {icon: dp_lx}).bindPopup('NewBritain, &lt;br&gt;White 1945-1974&lt;br&gt;TS 465&lt;br&gt;(Labov et al, 2003)').addTo(W1950);</t>
  </si>
  <si>
    <t>const = L.marker([41.825226,-71.418884], {icon: dp_lx}).bindPopup('ProvidenceRI, &lt;br&gt;White 1900-1944&lt;br&gt;TS 474&lt;br&gt;(Labov et al, 2003)').addTo(W1900);</t>
  </si>
  <si>
    <t>const = L.marker([41.66121,-72.77954], {icon: dp_lx}).bindPopup('SpringfieldMABB, &lt;br&gt;White 1900-1944&lt;br&gt;TS 477&lt;br&gt;(Labov et al, 2003)').addTo(W1900);</t>
  </si>
  <si>
    <t>const = L.marker([35.22722,-80.84306], {icon: dp_lx}).bindPopup('CharlotteNC, &lt;br&gt;White 1945-1974&lt;br&gt;TS 483&lt;br&gt;(Labov et al, 2003)').addTo(W1950);</t>
  </si>
  <si>
    <t>const = L.marker([40.712728,-74.006015], {icon: dp_lx}).bindPopup('NewYorkNYC, &lt;br&gt;White 1945-1974&lt;br&gt;TS 495&lt;br&gt;(Labov et al, 2003)').addTo(W1950);</t>
  </si>
  <si>
    <t>const = L.marker([32.77657,-79.93092], {icon: dp_lx}).bindPopup('CharlestonSCB, &lt;br&gt;White 1945-1974&lt;br&gt;TS 500&lt;br&gt;(Labov et al, 2003)').addTo(W1950);</t>
  </si>
  <si>
    <t>const = L.marker([35.10677,-106.62918], {icon: dp_lx}).bindPopup('AlbequerqueNM, &lt;br&gt;White 1945-1974&lt;br&gt;TS 515&lt;br&gt;(Labov et al, 2003)').addTo(W1950);</t>
  </si>
  <si>
    <t>const = L.marker([33.5767,-101.85507], {icon: dp_lx}).bindPopup('LubbockTX, &lt;br&gt;White 1945-1974&lt;br&gt;TS 542&lt;br&gt;(Labov et al, 2003)').addTo(W1950);</t>
  </si>
  <si>
    <t>const = L.marker([40.44062,-79.99589], {icon: dp_lx}).bindPopup('PittsburghPAA, &lt;br&gt;White 1975-1099&lt;br&gt;TS 544&lt;br&gt;(Labov et al, 2003)').addTo(W1970);</t>
  </si>
  <si>
    <t>const = L.marker([40.44062,-79.99589], {icon: dp_lx}).bindPopup('PittsburghPAB, &lt;br&gt;White 1945-1974&lt;br&gt;TS 545&lt;br&gt;(Labov et al, 2003)').addTo(W1950);</t>
  </si>
  <si>
    <t>const = L.marker([39.952583,-75.165222], {icon: dp_lx}).bindPopup('PhiladelphiaPA, &lt;br&gt;White 1900-1944&lt;br&gt;TS 587&lt;br&gt;(Labov et al, 2003)').addTo(W1900);</t>
  </si>
  <si>
    <t>const = L.marker([29.95107,-90.07153], {icon: dp_lx}).bindPopup('NewOrleansLA, &lt;br&gt;White 1945-1974&lt;br&gt;TS 608&lt;br&gt;(Labov et al, 2003)').addTo(W1950);</t>
  </si>
  <si>
    <t>const = L.marker([35.045631,-85.309677], {icon: dp_lx}).bindPopup('ChattanoogaTN, &lt;br&gt;White 1945-1974&lt;br&gt;TS 609&lt;br&gt;(Labov et al, 2003)').addTo(W1950);</t>
  </si>
  <si>
    <t>const = L.marker([29.95107,-90.07153], {icon: dp_lx}).bindPopup('NewOrleansLAB, &lt;br&gt;White 1945-1974&lt;br&gt;TS 611&lt;br&gt;(Labov et al, 2003)').addTo(W1950);</t>
  </si>
  <si>
    <t>const = L.marker([35.045631,-85.309677], {icon: dp_lx}).bindPopup('ChattanoogaTNB, &lt;br&gt;White 1945-1974&lt;br&gt;TS 612&lt;br&gt;(Labov et al, 2003)').addTo(W1950);</t>
  </si>
  <si>
    <t>const = L.marker([42.3149,-83.0364], {icon: dp_lx}).bindPopup('WindsorON, &lt;br&gt;White 1900-1944&lt;br&gt;TS 643&lt;br&gt;(Labov et al, 2003)').addTo(W1900);</t>
  </si>
  <si>
    <t>const = L.marker([43.6532,-79.3832], {icon: dp_lx}).bindPopup('TorontoON, &lt;br&gt;White 1945-1974&lt;br&gt;TS 645&lt;br&gt;(Labov et al, 2003)').addTo(W1950);</t>
  </si>
  <si>
    <t>const = L.marker([42.3149,-83.0364], {icon: dp_lx}).bindPopup('WindsorONBB, &lt;br&gt;White 1900-1944&lt;br&gt;TS 661&lt;br&gt;(Labov et al, 2003)').addTo(W1900);</t>
  </si>
  <si>
    <t>const = L.marker([47.56139,-52.71194], {icon: dp_lx}).bindPopup('StJohnsNL, &lt;br&gt;White 1945-1974&lt;br&gt;TS 662&lt;br&gt;(Labov et al, 2003)').addTo(W1950);</t>
  </si>
  <si>
    <t>const = L.marker([33.75375,84.38633], {icon: dp_lx}).bindPopup('AtlantaGA, &lt;br&gt;White 1945-1974&lt;br&gt;TS 711&lt;br&gt;(Labov et al, 2003)').addTo(W1950);</t>
  </si>
  <si>
    <t>const = L.marker([43.68003,-70.31043], {icon: dp_lx}).bindPopup('PortlandME, &lt;br&gt;White 1945-1974&lt;br&gt;TS 724&lt;br&gt;(Labov et al, 2003)').addTo(W1950);</t>
  </si>
  <si>
    <t>const = L.marker([39.9612,-82.9988], {icon: dp_lx}).bindPopup('ColumbusOHB, &lt;br&gt;White 1945-1974&lt;br&gt;TS 737&lt;br&gt;(Labov et al, 2003)').addTo(W1950);</t>
  </si>
  <si>
    <t>const = L.marker([39.96222,-83.00056], {icon: dp_lx}).bindPopup('ColumbusOHC, &lt;br&gt;White 1945-1974&lt;br&gt;TS 757&lt;br&gt;(Labov et al, 2003)').addTo(W1950);</t>
  </si>
  <si>
    <t>const = L.marker([44.64876,-63.57524], {icon: dp_lx}).bindPopup('HalifaxNS, &lt;br&gt;White 1945-1974&lt;br&gt;TS 796&lt;br&gt;(Labov et al, 2003)').addTo(W1950);</t>
  </si>
  <si>
    <t>const = L.marker([40.712728,-74.006015], {icon: dp_lx}).bindPopup('NewYorkNY, &lt;br&gt;White 1945-1974&lt;br&gt;TS 800&lt;br&gt;(Labov et al, 2003)').addTo(W1950);</t>
  </si>
  <si>
    <t>const = L.marker([40.71907,-74.05055], {icon: dp_lx}).bindPopup('JerseyCityNJ, &lt;br&gt;White 1945-1974&lt;br&gt;TS 807&lt;br&gt;(Labov et al, 2003)').addTo(W1950);</t>
  </si>
  <si>
    <t>const W1950BurgettstownPennsylvaniaSpeaker12= L.marker([40.7,-80.43], {icon: dp_lx}).bindPopup('Burgettstown, Pennsylvania&lt;br&gt;White 1945-1974&lt;br&gt;Speaker 12&lt;br&gt;(Thomas, 2003)').addTo(W1950);</t>
  </si>
  <si>
    <t>const W1950MentorOhioSpeaker14= L.marker([42.12,-81.38], {icon: dp_we}).bindPopup('Mentor, Ohio&lt;br&gt;White 1945-1974&lt;br&gt;Speaker 14&lt;br&gt;(Thomas, 2003)').addTo(W1950);</t>
  </si>
  <si>
    <t>const W1950EuclidOhioSpeaker15= L.marker([41.72,-81.53], {icon: dp_we}).bindPopup('Euclid, Ohio&lt;br&gt;White 1945-1974&lt;br&gt;Speaker 15&lt;br&gt;(Thomas, 2003)').addTo(W1950);</t>
  </si>
  <si>
    <t>const W1950JeneraOhioSpeaker20= L.marker([41.14,-83.73], {icon: dp_we}).bindPopup('Jenera, Ohio&lt;br&gt;White 1945-1974&lt;br&gt;Speaker 20&lt;br&gt;(Thomas, 2003)').addTo(W1950);</t>
  </si>
  <si>
    <t>const W1950LongBottomOhioSpeaker23= L.marker([39.41,-81.78], {icon: dp_we}).bindPopup('Long Bottom, Ohio&lt;br&gt;White 1945-1974&lt;br&gt;Speaker 23&lt;br&gt;(Thomas, 2003)').addTo(W1950);</t>
  </si>
  <si>
    <t>const W1950IrontonOhioSpeaker24= L.marker([38.85,-82.68], {icon: dp_we}).bindPopup('Ironton, Ohio&lt;br&gt;White 1945-1974&lt;br&gt;Speaker 24&lt;br&gt;(Thomas, 2003)').addTo(W1950);</t>
  </si>
  <si>
    <t>const W1950BladensburgOhioSpeaker28= L.marker([40.69,-82.29], {icon: dp_we}).bindPopup('Bladensburg, Ohio&lt;br&gt;White 1945-1974&lt;br&gt;Speaker 28&lt;br&gt;(Thomas, 2003)').addTo(W1950);</t>
  </si>
  <si>
    <t>const W1950ColumbusOhioSpeaker29= L.marker([40.21,-83.03], {icon: dp_we}).bindPopup('Columbus, Ohio&lt;br&gt;White 1945-1974&lt;br&gt;Speaker 29&lt;br&gt;(Thomas, 2003)').addTo(W1950);</t>
  </si>
  <si>
    <t>const W1950HanoverVirginiaSpeaker56= L.marker([38.1,-77.44], {icon: dp_lx}).bindPopup('Hanover, Virginia&lt;br&gt;White 1945-1974&lt;br&gt;Speaker 56&lt;br&gt;(Thomas, 2003)').addTo(W1950);</t>
  </si>
  <si>
    <t>const W1950Montgomery2AlabamaSpeaker61= L.marker([32.8,-86.31], {icon: dp_lx}).bindPopup('Montgomery2, Alabama&lt;br&gt;White 1945-1974&lt;br&gt;Speaker 61&lt;br&gt;(Thomas, 2003)').addTo(W1950);</t>
  </si>
  <si>
    <t>const W1950RobbinisvilleNorthCarolinaSpeaker6567= L.marker([35.72,-83.76], {icon: dp_sl}).bindPopup('Robbinisville, North Carolina&lt;br&gt;White 1945-1974&lt;br&gt;Speaker 65-67&lt;br&gt;(Thomas, 2003)').addTo(W1950);</t>
  </si>
  <si>
    <t>const W1950WilmingtonNorthCarolinaSpeaker70= L.marker([34.53,-77.97], {icon: dp_lx}).bindPopup('Wilmington, North Carolina&lt;br&gt;White 1945-1974&lt;br&gt;Speaker 70&lt;br&gt;(Thomas, 2003)').addTo(W1950);</t>
  </si>
  <si>
    <t>const W1950GoldstonNorthCarolinaSpeaker71= L.marker([35.87,-79.36], {icon: dp_lx}).bindPopup('Goldston, North Carolina&lt;br&gt;White 1945-1974&lt;br&gt;Speaker 71&lt;br&gt;(Thomas, 2003)').addTo(W1950);</t>
  </si>
  <si>
    <t>const W1950Raleigh3NorthCarolinaSpeaker73= L.marker([36.1,-78.65], {icon: dp_lx}).bindPopup('Raleigh3, North Carolina&lt;br&gt;White 1945-1974&lt;br&gt;Speaker 73&lt;br&gt;(Thomas, 2003)').addTo(W1950);</t>
  </si>
  <si>
    <t>const W1950OcracokeNorthCarolinaSpeaker86= L.marker([35.49,-76.01], {icon: dp_lx}).bindPopup('Ocracoke, North Carolina&lt;br&gt;White 1945-1974&lt;br&gt;Speaker 86&lt;br&gt;(Thomas, 2003)').addTo(W1950);</t>
  </si>
  <si>
    <t>const W1950Yale2OKSpeaker92= L.marker([-96.6,36.54], {icon: dp_lx}).bindPopup('Yale2, OK&lt;br&gt;White 1945-1974&lt;br&gt;Speaker 92&lt;br&gt;(Thomas, 2003)').addTo(W1950);</t>
  </si>
  <si>
    <t>const W1950DumasTexasSpeaker114= L.marker([-102.04,36.67], {icon: dp_lx}).bindPopup('Dumas, Texas&lt;br&gt;White 1945-1974&lt;br&gt;Speaker 114&lt;br&gt;(Thomas, 2003)').addTo(W1950);</t>
  </si>
  <si>
    <t>const W1950ElkhartTexasSpeaker115= L.marker([-95.57,32.65], {icon: dp_lx}).bindPopup('Elkhart, Texas&lt;br&gt;White 1945-1974&lt;br&gt;Speaker 115&lt;br&gt;(Thomas, 2003)').addTo(W1950);</t>
  </si>
  <si>
    <t>const W1950GrandPrarieTexasSpeaker116= L.marker([-97,32.98], {icon: dp_lx}).bindPopup('Grand Prarie, Texas&lt;br&gt;White 1945-1974&lt;br&gt;Speaker 116&lt;br&gt;(Thomas, 2003)').addTo(W1950);</t>
  </si>
  <si>
    <t>const W1950Kilgore1TexasSpeaker117= L.marker([-94.92,33.68], {icon: dp_lx}).bindPopup('Kilgore1, Texas&lt;br&gt;White 1945-1974&lt;br&gt;Speaker 117&lt;br&gt;(Thomas, 2003)').addTo(W1950);</t>
  </si>
  <si>
    <t>const W1950SilsbeeTexasSpeaker118= L.marker([-94.1,31.5], {icon: dp_lx}).bindPopup('Silsbee, Texas&lt;br&gt;White 1945-1974&lt;br&gt;Speaker 118&lt;br&gt;(Thomas, 2003)').addTo(W1950);</t>
  </si>
  <si>
    <t>const W1950SnyderTexasSpeaker120= L.marker([-101.01,34.52], {icon: dp_lx}).bindPopup('Snyder, Texas&lt;br&gt;White 1945-1974&lt;br&gt;Speaker 120&lt;br&gt;(Thomas, 2003)').addTo(W1950);</t>
  </si>
  <si>
    <t>const W1950Kilgore2TexasSpeaker121= L.marker([-94.92,33.68], {icon: dp_lx}).bindPopup('Kilgore2, Texas&lt;br&gt;White 1945-1974&lt;br&gt;Speaker 121&lt;br&gt;(Thomas, 2003)').addTo(W1950);</t>
  </si>
  <si>
    <t>const W1950RoyseCityTexasSpeaker124= L.marker([-96.32,33.22], {icon: dp_lx}).bindPopup('Royse City, Texas&lt;br&gt;White 1945-1974&lt;br&gt;Speaker 124&lt;br&gt;(Thomas, 2003)').addTo(W1950);</t>
  </si>
  <si>
    <t>const W1950PerrytonTexasSpeaker126= L.marker([-100.81,37.56], {icon: dp_lx}).bindPopup('Perryton, Texas&lt;br&gt;White 1945-1974&lt;br&gt;Speaker 126&lt;br&gt;(Thomas, 2003)').addTo(W1950);</t>
  </si>
  <si>
    <t>const W1950RichardsonTexasSpeaker128= L.marker([-96.72,33], {icon: dp_lx}).bindPopup('Richardson, Texas&lt;br&gt;White 1945-1974&lt;br&gt;Speaker 128&lt;br&gt;(Thomas, 2003)').addTo(W1950);</t>
  </si>
  <si>
    <t>const W1950PlanoTexasSpeaker129= L.marker([-96.69,33.08], {icon: dp_lx}).bindPopup('Plano, Texas&lt;br&gt;White 1945-1974&lt;br&gt;Speaker 129&lt;br&gt;(Thomas, 2003)').addTo(W1950);</t>
  </si>
  <si>
    <t>const W1950CarrolltonTexasSpeaker130= L.marker([-96.68,33.2], {icon: dp_lx}).bindPopup('Carrollton, Texas&lt;br&gt;White 1945-1974&lt;br&gt;Speaker 130&lt;br&gt;(Thomas, 2003)').addTo(W1950);</t>
  </si>
  <si>
    <t>const W1950HoustonTexasSpeaker132= L.marker([30.25,-84.63], {icon: dp_lx}).bindPopup('Houston, Texas&lt;br&gt;White 1945-1974&lt;br&gt;Speaker 132&lt;br&gt;(Thomas, 2003)').addTo(W1950);</t>
  </si>
  <si>
    <t>const W1950ElPasoTexasSpeaker133= L.marker([32.25,-106.8], {icon: dp_lx}).bindPopup('El Paso, Texas&lt;br&gt;White 1945-1974&lt;br&gt;Speaker 133&lt;br&gt;(Thomas, 2003)').addTo(W1950);</t>
  </si>
  <si>
    <t>const W1950LeanderTexasSpeaker134= L.marker([-98.04,31.6], {icon: dp_lx}).bindPopup('Leander, Texas&lt;br&gt;White 1945-1974&lt;br&gt;Speaker 134&lt;br&gt;(Thomas, 2003)').addTo(W1950);</t>
  </si>
  <si>
    <t>const W1970BrunswickOhioSpeaker16= L.marker([41.45,-81.83], {icon: dp_we}).bindPopup('Brunswick, Ohio&lt;br&gt;White 1975-1099&lt;br&gt;Speaker 16&lt;br&gt;(Thomas, 2003)').addTo(W1970);</t>
  </si>
  <si>
    <t>const W1970BentonRidgeOhioSpeaker19= L.marker([41.15,-83.72], {icon: dp_we}).bindPopup('Benton Ridge, Ohio&lt;br&gt;White 1975-1099&lt;br&gt;Speaker 19&lt;br&gt;(Thomas, 2003)').addTo(W1970);</t>
  </si>
  <si>
    <t>const W1970MontgomeryAlabamaSpeaker62= L.marker([-86.31,32.8], {icon: dp_lx}).bindPopup('Montgomery, Alabama&lt;br&gt;White 1975-1099&lt;br&gt;Speaker 62&lt;br&gt;(Thomas, 2003)').addTo(W1970);</t>
  </si>
  <si>
    <t>const W1970RaleighNorthCarolinaSpeaker74= L.marker([36.06,-78.66], {icon: dp_lx}).bindPopup('Raleigh, North Carolina&lt;br&gt;White 1975-1099&lt;br&gt;Speaker 74&lt;br&gt;(Thomas, 2003)').addTo(W1970);</t>
  </si>
  <si>
    <t>const W1970InezNorthCarolinaSpeaker78= L.marker([36.5,-78.1], {icon: dp_lx}).bindPopup('Inez, North Carolina&lt;br&gt;White 1975-1099&lt;br&gt;Speaker 78&lt;br&gt;(Thomas, 2003)').addTo(W1970);</t>
  </si>
  <si>
    <t>const W1970SwanQuarterNorthCarolinaSpeaker82= L.marker([35.63,-76.25], {icon: dp_lx}).bindPopup('Swan Quarter, North Carolina&lt;br&gt;White 1975-1099&lt;br&gt;Speaker 82&lt;br&gt;(Thomas, 2003)').addTo(W1970);</t>
  </si>
  <si>
    <t>const W1970YaleOklahomaSpeaker93= L.marker([36.54,-96.6], {icon: dp_lx}).bindPopup('Yale, Oklahoma&lt;br&gt;White 1975-1099&lt;br&gt;Speaker 93&lt;br&gt;(Thomas, 2003)').addTo(W1970);</t>
  </si>
  <si>
    <t>const W1970DeSotoTexasSpeaker131= L.marker([32.81,-96.83], {icon: dp_lx}).bindPopup('DeSoto, Texas&lt;br&gt;White 1975-1099&lt;br&gt;Speaker 131&lt;br&gt;(Thomas, 2003)').addTo(W1970);</t>
  </si>
  <si>
    <t>const W1970UxbridgeMassachusettsSpeaker6= L.marker([42.35,-71.67], {icon: dp_we}).bindPopup('Uxbridge, Massachusetts&lt;br&gt;White 1975-1099&lt;br&gt;Speaker 6&lt;br&gt;(Thomas, 2003)').addTo(W1970);</t>
  </si>
  <si>
    <t>const B1800SkidawayGeorgiaSpeaker139= L.marker([31.9457,-81.0517], {icon: dp_lx}).bindPopup('Skidaway, Georgia&lt;br&gt;Black 1800-1844&lt;br&gt;Speaker 139&lt;br&gt;(Thomas, 2003)').addTo(B1800);</t>
  </si>
  <si>
    <t>const B1800CharlottesvilleVirginiaSpeaker140= L.marker([38.0293,-78.4767], {icon: dp_lx}).bindPopup('Charlottesville, Virginia&lt;br&gt;Black 1800-1844&lt;br&gt;Speaker 140&lt;br&gt;(Thomas, 2003)').addTo(B1800);</t>
  </si>
  <si>
    <t>const B1850DallasCountyAlabamaSpeaker141= L.marker([32.2332,-87.1423], {icon: mn_lx}).bindPopup('Dallas County, Alabama&lt;br&gt;Black 1845-1874&lt;br&gt;Speaker 141&lt;br&gt;(Thomas, 2003)').addTo(B1850);</t>
  </si>
  <si>
    <t>const B1850HempsteadTexasSpeaker142= L.marker([30.0977,-96.0805], {icon: mn_lx}).bindPopup('Hempstead, Texas&lt;br&gt;Black 1845-1874&lt;br&gt;Speaker 142&lt;br&gt;(Thomas, 2003)').addTo(B1850);</t>
  </si>
  <si>
    <t>const B1850TylerTexasSpeaker143= L.marker([32.3513,-95.3011], {icon: mn_lx}).bindPopup('Tyler, Texas&lt;br&gt;Black 1845-1874&lt;br&gt;Speaker 143&lt;br&gt;(Thomas, 2003)').addTo(B1850);</t>
  </si>
  <si>
    <t>const B1870GanadaTexasSpeaker160= L.marker([29.04,-96.515], {icon: dp_lx}).bindPopup('Ganada, Texas&lt;br&gt;Black 1875-1899&lt;br&gt;Speaker 160&lt;br&gt;(Thomas, 2003)').addTo(B1870);</t>
  </si>
  <si>
    <t>const B1900GrenadaGrenadaSpeaker138= L.marker([12.03,-61.45], {icon: dp_lx}).bindPopup('Grenada, Grenada&lt;br&gt;Black 1900-1944&lt;br&gt;Speaker 138&lt;br&gt;(Thomas, 2003)').addTo(B1900);</t>
  </si>
  <si>
    <t>const B1900WilmingtonNorthCarolinaSpeaker144= L.marker([34.2257,-77.9447], {icon: dp_lx}).bindPopup('Wilmington, North Carolina&lt;br&gt;Black 1900-1944&lt;br&gt;Speaker 144&lt;br&gt;(Thomas, 2003)').addTo(B1900);</t>
  </si>
  <si>
    <t>const B1900InezNorthCarolinaSpeaker146= L.marker([36.2707,-78.0718], {icon: dp_lx}).bindPopup('Inez, North Carolina&lt;br&gt;Black 1900-1944&lt;br&gt;Speaker 146&lt;br&gt;(Thomas, 2003)').addTo(B1900);</t>
  </si>
  <si>
    <t>const B1900RedSpringsNorthCarolinaSpeaker148= L.marker([34.8149,-79.18], {icon: dp_lx}).bindPopup('Red Springs, North Carolina&lt;br&gt;Black 1900-1944&lt;br&gt;Speaker 148&lt;br&gt;(Thomas, 2003)').addTo(B1900);</t>
  </si>
  <si>
    <t>const B1900OcracokeNorthCarolinaSpeaker150= L.marker([35.1143,-75.9813], {icon: dp_lx}).bindPopup('Ocracoke, North Carolina&lt;br&gt;Black 1900-1944&lt;br&gt;Speaker 150&lt;br&gt;(Thomas, 2003)').addTo(B1900);</t>
  </si>
  <si>
    <t>const B1900OcracokeNorthCarolinaSpeaker151= L.marker([35.1143,-75.9813], {icon: dp_lx}).bindPopup('Ocracoke, North Carolina&lt;br&gt;Black 1900-1944&lt;br&gt;Speaker 151&lt;br&gt;(Thomas, 2003)').addTo(B1900);</t>
  </si>
  <si>
    <t>const B1900EngelhardNorthCarolinaSpeaker152= L.marker([35.5082,-75.9949], {icon: dp_lx}).bindPopup('Engelhard, North Carolina&lt;br&gt;Black 1900-1944&lt;br&gt;Speaker 152&lt;br&gt;(Thomas, 2003)').addTo(B1900);</t>
  </si>
  <si>
    <t>const B1900SwanQuarteNorthCarolinaSpeaker153= L.marker([35.4054,-76.3294], {icon: dp_lx}).bindPopup('Swan Quarte, North Carolina&lt;br&gt;Black 1900-1944&lt;br&gt;Speaker 153&lt;br&gt;(Thomas, 2003)').addTo(B1900);</t>
  </si>
  <si>
    <t>const B1900EngelhardNorthCarolinaSpeaker154= L.marker([35.5082,-75.9949], {icon: dp_lx}).bindPopup('Engelhard, North Carolina&lt;br&gt;Black 1900-1944&lt;br&gt;Speaker 154&lt;br&gt;(Thomas, 2003)').addTo(B1900);</t>
  </si>
  <si>
    <t>const B1900SpringvilleTexasSpeaker161= L.marker([29.04,-96.515], {icon: dp_lx}).bindPopup('Springville, Texas&lt;br&gt;Black 1900-1944&lt;br&gt;Speaker 161&lt;br&gt;(Thomas, 2003)').addTo(B1900);</t>
  </si>
  <si>
    <t>const B1900SpringvilleTexasSpeaker162= L.marker([30.6744,-96.37], {icon: dp_lx}).bindPopup('Springville, Texas&lt;br&gt;Black 1900-1944&lt;br&gt;Speaker 162&lt;br&gt;(Thomas, 2003)').addTo(B1900);</t>
  </si>
  <si>
    <t>const B1900MidwayTexasSpeaker163= L.marker([31.0246,-95.7516], {icon: dp_lx}).bindPopup('Midway, Texas&lt;br&gt;Black 1900-1944&lt;br&gt;Speaker 163&lt;br&gt;(Thomas, 2003)').addTo(B1900);</t>
  </si>
  <si>
    <t>const B1900BryanTexasSpeaker164= L.marker([30.6744,-96.37], {icon: dp_lx}).bindPopup('Bryan, Texas&lt;br&gt;Black 1900-1944&lt;br&gt;Speaker 164&lt;br&gt;(Thomas, 2003)').addTo(B1900);</t>
  </si>
  <si>
    <t>const B1950NicaraguaNicaraguaNicaragua= L.marker([12.8654,-85.2072], {icon: mn_lx}).bindPopup('Nicaragua, Nicaragua&lt;br&gt;Black 1945-1974&lt;br&gt;Nicaragua&lt;br&gt;(ONeil, 1993)').addTo(B1950);</t>
  </si>
  <si>
    <t>const B1950WilmingtonNorthCarolinaSpeaker145= L.marker([34.2257,-77.9447], {icon: dp_lx}).bindPopup('Wilmington, North Carolina&lt;br&gt;Black 1945-1974&lt;br&gt;Speaker 145&lt;br&gt;(Thomas, 2003)').addTo(B1950);</t>
  </si>
  <si>
    <t>const B1950MaxtonNorthCarolinaSpeaker149= L.marker([34.7352,-79.3517], {icon: dp_lx}).bindPopup('Maxton, North Carolina&lt;br&gt;Black 1945-1974&lt;br&gt;Speaker 149&lt;br&gt;(Thomas, 2003)').addTo(B1950);</t>
  </si>
  <si>
    <t>const B1950EngelhardNorthCarolinaSpeaker155= L.marker([35.5082,-75.9949], {icon: dp_lx}).bindPopup('Engelhard, North Carolina&lt;br&gt;Black 1945-1974&lt;br&gt;Speaker 155&lt;br&gt;(Thomas, 2003)').addTo(B1950);</t>
  </si>
  <si>
    <t>const B1950MemphisTennesseeSpeaker158= L.marker([35.1495,-90.049], {icon: dp_lx}).bindPopup('Memphis, Tennessee&lt;br&gt;Black 1945-1974&lt;br&gt;Speaker 158&lt;br&gt;(Thomas, 2003)').addTo(B1950);</t>
  </si>
  <si>
    <t>const B1950MemphisTennesseeSpeaker159= L.marker([35.1495,-90.049], {icon: dp_lx}).bindPopup('Memphis, Tennessee&lt;br&gt;Black 1945-1974&lt;br&gt;Speaker 159&lt;br&gt;(Thomas, 2003)').addTo(B1950);</t>
  </si>
  <si>
    <t>const B1950HoustonTexasSpeaker165= L.marker([29.7604,-95.3698], {icon: dp_lx}).bindPopup('Houston, Texas&lt;br&gt;Black 1945-1974&lt;br&gt;Speaker 165&lt;br&gt;(Thomas, 2003)').addTo(B1950);</t>
  </si>
  <si>
    <t>const B1950SpringvilleTexasSpeaker166= L.marker([30.6744,-96.37], {icon: dp_lx}).bindPopup('Springville, Texas&lt;br&gt;Black 1945-1974&lt;br&gt;Speaker 166&lt;br&gt;(Thomas, 2003)').addTo(B1950);</t>
  </si>
  <si>
    <t>const B1950AustinTexasSpeaker167= L.marker([30.2672,-97.7431], {icon: dp_lx}).bindPopup('Austin, Texas&lt;br&gt;Black 1945-1974&lt;br&gt;Speaker 167&lt;br&gt;(Thomas, 2003)').addTo(B1950);</t>
  </si>
  <si>
    <t>const B1950SilsbeeTexasSpeaker168= L.marker([30.3491,-94.1774], {icon: dp_lx}).bindPopup('Silsbee, Texas&lt;br&gt;Black 1945-1974&lt;br&gt;Speaker 168&lt;br&gt;(Thomas, 2003)').addTo(B1950);</t>
  </si>
  <si>
    <t>const B1950SilsbeeTexasSpeaker169= L.marker([30.3491,-94.1774], {icon: dp_lx}).bindPopup('Silsbee, Texas&lt;br&gt;Black 1945-1974&lt;br&gt;Speaker 169&lt;br&gt;(Thomas, 2003)').addTo(B1950);</t>
  </si>
  <si>
    <t>const B1950KilgoreTexasSpeaker170= L.marker([32.3865,-94.8755], {icon: dp_lx}).bindPopup('Kilgore, Texas&lt;br&gt;Black 1945-1974&lt;br&gt;Speaker 170&lt;br&gt;(Thomas, 2003)').addTo(B1950);</t>
  </si>
  <si>
    <t>const B1950DallasTexasSpeaker171= L.marker([32.7767,-96.797], {icon: dp_lx}).bindPopup('Dallas, Texas&lt;br&gt;Black 1945-1974&lt;br&gt;Speaker 171&lt;br&gt;(Thomas, 2003)').addTo(B1950);</t>
  </si>
  <si>
    <t>const B1970LiberiaNorthCarolinaSpeaker147= L.marker([36.4385,-79.6878], {icon: dp_lx}).bindPopup('Liberia, North Carolina&lt;br&gt;Black 1975-1099&lt;br&gt;Speaker 147&lt;br&gt;(Thomas, 2003)').addTo(B1970);</t>
  </si>
  <si>
    <t>const B1970EngelhardNorthCarolinaSpeaker156= L.marker([35.5082,-75.9949], {icon: dp_lx}).bindPopup('Engelhard, North Carolina&lt;br&gt;Black 1975-1099&lt;br&gt;Speaker 156&lt;br&gt;(Thomas, 2003)').addTo(B1970);</t>
  </si>
  <si>
    <t>const B1970ColumbusOhioSpeaker157= L.marker([39.9612,-82.9988], {icon: dp_lx}).bindPopup('Columbus, Ohio&lt;br&gt;Black 1975-1099&lt;br&gt;Speaker 157&lt;br&gt;(Thomas, 2003)').addTo(B1970);</t>
  </si>
  <si>
    <t>const L1900CueroTexasSpeaker172= L.marker([33.59,-96.23], {icon: dp_lx}).bindPopup('Cuero, Texas&lt;br&gt;Hispanic 1900-1944&lt;br&gt;Speaker 172&lt;br&gt;(Thomas, 2003)').addTo(L1900);</t>
  </si>
  <si>
    <t>const L1900EdinburghTexasSpeaker173= L.marker([29.0924,-97.2894], {icon: dp_lx}).bindPopup('Edinburgh, Texas&lt;br&gt;Hispanic 1900-1944&lt;br&gt;Speaker 173&lt;br&gt;(Thomas, 2003)').addTo(L1900);</t>
  </si>
  <si>
    <t>const L1950DonnaTexasSpeaker174= L.marker([35.7332,-81.3412], {icon: dp_lx}).bindPopup('Donna, Texas&lt;br&gt;Hispanic 1945-1974&lt;br&gt;Speaker 174&lt;br&gt;(Thomas, 2003)').addTo(L1950);</t>
  </si>
  <si>
    <t>const L1950CotulaTexasSpeaker175= L.marker([26.1704,-98.0522], {icon: dp_lx}).bindPopup('Cotula, Texas&lt;br&gt;Hispanic 1945-1974&lt;br&gt;Speaker 175&lt;br&gt;(Thomas, 2003)').addTo(L1950);</t>
  </si>
  <si>
    <t>const L1950LaredoTexasSpeaker176= L.marker([28.4361,-99.2359], {icon: dp_lx}).bindPopup('Laredo, Texas&lt;br&gt;Hispanic 1945-1974&lt;br&gt;Speaker 176&lt;br&gt;(Thomas, 2003)').addTo(L1950);</t>
  </si>
  <si>
    <t>const L1950SanAntonioTexasSpeaker177= L.marker([27.5306,-99.4803], {icon: dp_lx}).bindPopup('SanAntonio, Texas&lt;br&gt;Hispanic 1945-1974&lt;br&gt;Speaker 177&lt;br&gt;(Thomas, 2003)').addTo(L1950);</t>
  </si>
  <si>
    <t>const L1950McAllenTexasSpeaker178= L.marker([29.4241,-98.4936], {icon: dp_lx}).bindPopup('McAllen, Texas&lt;br&gt;Hispanic 1945-1974&lt;br&gt;Speaker 178&lt;br&gt;(Thomas, 2003)').addTo(L1950);</t>
  </si>
  <si>
    <t>const L1950SpringvilleTexasSpeaker179= L.marker([30.6744,-96.37], {icon: dp_lx}).bindPopup('Springville, Texas&lt;br&gt;Hispanic 1945-1974&lt;br&gt;Speaker 179&lt;br&gt;(Thomas, 2003)').addTo(L1950);</t>
  </si>
  <si>
    <t>const L1950BovinaTexasSpeaker180= L.marker([26.2034,-98.23], {icon: dp_lx}).bindPopup('Bovina, Texas&lt;br&gt;Hispanic 1945-1974&lt;br&gt;Speaker 180&lt;br&gt;(Thomas, 2003)').addTo(L1950);</t>
  </si>
  <si>
    <t>const L1950ElPasoTexasSpeaker182= L.marker([34.5165,-102.8857], {icon: dp_lx}).bindPopup('El Paso, Texas&lt;br&gt;Hispanic 1945-1974&lt;br&gt;Speaker 182&lt;br&gt;(Thomas, 2003)').addTo(L1950);</t>
  </si>
  <si>
    <t>const L1950SnyderTexasSpeaker183= L.marker([31.7619,-106.485], {icon: dp_lx}).bindPopup('Snyder, Texas&lt;br&gt;Hispanic 1945-1974&lt;br&gt;Speaker 183&lt;br&gt;(Thomas, 2003)').addTo(L1950);</t>
  </si>
  <si>
    <t>const L1970SanAntonioTexasSpeaker184= L.marker([41.8781,-87.6298], {icon: dp_lx}).bindPopup('San Antonio, Texas&lt;br&gt;Hispanic 1975-1099&lt;br&gt;Speaker 184&lt;br&gt;(Thomas, 2003)').addTo(L1970);</t>
  </si>
  <si>
    <t>const L1970SilerCityNorthCarolinaSpeaker185= L.marker([35.7232,-79.4625], {icon: dp_lx}).bindPopup('Siler City, North Carolina&lt;br&gt;Hispanic 1975-1099&lt;br&gt;Speaker 185&lt;br&gt;(Thomas, 2003)').addTo(L1970);</t>
  </si>
  <si>
    <t>const A1900MercedCalifornia= L.marker([37.3022,-120.482], {icon: dp_lx}).bindPopup('Merced, California&lt;br&gt;Asian 1900-1944&lt;br&gt;&lt;br&gt;(DOnofrio, 2020)').addTo(A1900);</t>
  </si>
  <si>
    <t>Belle DEau</t>
  </si>
  <si>
    <t>Worthington</t>
  </si>
  <si>
    <t>Albert Lea</t>
  </si>
  <si>
    <t>Clark's Grove</t>
  </si>
  <si>
    <t>Fillmore</t>
  </si>
  <si>
    <t>Green Leafton</t>
  </si>
  <si>
    <t>Spring Valley</t>
  </si>
  <si>
    <t>Rock Rapids</t>
  </si>
  <si>
    <t>Emmet</t>
  </si>
  <si>
    <t>Lyon</t>
  </si>
  <si>
    <t>Esterville</t>
  </si>
  <si>
    <t>Armstrong</t>
  </si>
  <si>
    <t>St. Ansgar</t>
  </si>
  <si>
    <t>Winneshiek</t>
  </si>
  <si>
    <t>Decorah</t>
  </si>
  <si>
    <t>Pocahontas</t>
  </si>
  <si>
    <t>Havelock</t>
  </si>
  <si>
    <t>Fonda</t>
  </si>
  <si>
    <t>Blairsburg</t>
  </si>
  <si>
    <t>Jewell</t>
  </si>
  <si>
    <t>Bremer</t>
  </si>
  <si>
    <t>Black Hawk</t>
  </si>
  <si>
    <t>Janesville</t>
  </si>
  <si>
    <t>Cedar Falls</t>
  </si>
  <si>
    <t>Dubuque</t>
  </si>
  <si>
    <t>Epworth</t>
  </si>
  <si>
    <t>Monona</t>
  </si>
  <si>
    <t>Onowa</t>
  </si>
  <si>
    <t>Pottowattamie</t>
  </si>
  <si>
    <t>Crescent</t>
  </si>
  <si>
    <t>Audubon</t>
  </si>
  <si>
    <t>Elk Horn</t>
  </si>
  <si>
    <t>Marian</t>
  </si>
  <si>
    <t>Mahaska</t>
  </si>
  <si>
    <t>Pella</t>
  </si>
  <si>
    <t>Oskaloosa</t>
  </si>
  <si>
    <t>West Branch</t>
  </si>
  <si>
    <t>Solon</t>
  </si>
  <si>
    <t>Iowa City</t>
  </si>
  <si>
    <t>Maquoketa</t>
  </si>
  <si>
    <t>Walcott</t>
  </si>
  <si>
    <t>Princeton</t>
  </si>
  <si>
    <t>Page</t>
  </si>
  <si>
    <t>Clarinda</t>
  </si>
  <si>
    <t>Lamoni</t>
  </si>
  <si>
    <t>Garden Grove</t>
  </si>
  <si>
    <t>Davis</t>
  </si>
  <si>
    <t>Bloomfield</t>
  </si>
  <si>
    <t>West Point</t>
  </si>
  <si>
    <t>Donellson</t>
  </si>
  <si>
    <t>Keokuk</t>
  </si>
  <si>
    <t>Cass</t>
  </si>
  <si>
    <t>Griswold</t>
  </si>
  <si>
    <t>Estevan</t>
  </si>
  <si>
    <t>Killarney</t>
  </si>
  <si>
    <t>Kenmare</t>
  </si>
  <si>
    <t>Ward</t>
  </si>
  <si>
    <t>Rolette</t>
  </si>
  <si>
    <t>Rolla</t>
  </si>
  <si>
    <t>Pembina</t>
  </si>
  <si>
    <t>Akra</t>
  </si>
  <si>
    <t>Williams</t>
  </si>
  <si>
    <t>Williston</t>
  </si>
  <si>
    <t>Wells</t>
  </si>
  <si>
    <t>Harvey</t>
  </si>
  <si>
    <t>Devils Lake</t>
  </si>
  <si>
    <t>Medora</t>
  </si>
  <si>
    <t>Hettinger</t>
  </si>
  <si>
    <t>Havelok</t>
  </si>
  <si>
    <t>Burleigh</t>
  </si>
  <si>
    <t>Stutsman</t>
  </si>
  <si>
    <t>Jamestown</t>
  </si>
  <si>
    <t>Emmons</t>
  </si>
  <si>
    <t>Dickey</t>
  </si>
  <si>
    <t>Ellendale</t>
  </si>
  <si>
    <t>Fairmount</t>
  </si>
  <si>
    <t>Wahepton</t>
  </si>
  <si>
    <t>Richland</t>
  </si>
  <si>
    <t>Harding</t>
  </si>
  <si>
    <t>Meade</t>
  </si>
  <si>
    <t>Faith</t>
  </si>
  <si>
    <t>Walworth</t>
  </si>
  <si>
    <t>Selby</t>
  </si>
  <si>
    <t>Brown</t>
  </si>
  <si>
    <t>Roberts</t>
  </si>
  <si>
    <t>Sisseton</t>
  </si>
  <si>
    <t>Pennington</t>
  </si>
  <si>
    <t>Lead</t>
  </si>
  <si>
    <t>Rockerville</t>
  </si>
  <si>
    <t>Stanley</t>
  </si>
  <si>
    <t>Haakon</t>
  </si>
  <si>
    <t>Philip</t>
  </si>
  <si>
    <t>Ft. Pierre</t>
  </si>
  <si>
    <t>Hughes</t>
  </si>
  <si>
    <t>Hand</t>
  </si>
  <si>
    <t>Pierre</t>
  </si>
  <si>
    <t>Brookings</t>
  </si>
  <si>
    <t>Fall River</t>
  </si>
  <si>
    <t>Charles Mix</t>
  </si>
  <si>
    <t>Tripp</t>
  </si>
  <si>
    <t>Winner</t>
  </si>
  <si>
    <t>Geddes</t>
  </si>
  <si>
    <t>Lake Andes</t>
  </si>
  <si>
    <t>Vermillion</t>
  </si>
  <si>
    <t>Hanson</t>
  </si>
  <si>
    <t>Dawes</t>
  </si>
  <si>
    <t>Cherry</t>
  </si>
  <si>
    <t>Chadron</t>
  </si>
  <si>
    <t>Valentine</t>
  </si>
  <si>
    <t>Bassett</t>
  </si>
  <si>
    <t>Hartington</t>
  </si>
  <si>
    <t>Scottsbluff</t>
  </si>
  <si>
    <t>Hooker</t>
  </si>
  <si>
    <t>Garfield</t>
  </si>
  <si>
    <t>Burwell</t>
  </si>
  <si>
    <t>Mullen</t>
  </si>
  <si>
    <t>Deuel</t>
  </si>
  <si>
    <t>Chappell</t>
  </si>
  <si>
    <t>Howard</t>
  </si>
  <si>
    <t>Dannebrog</t>
  </si>
  <si>
    <t>St. Paul</t>
  </si>
  <si>
    <t>Grand Island</t>
  </si>
  <si>
    <t>Doniphan</t>
  </si>
  <si>
    <t>Douglas</t>
  </si>
  <si>
    <t>Dundy</t>
  </si>
  <si>
    <t>Benkelman</t>
  </si>
  <si>
    <t>Phelps</t>
  </si>
  <si>
    <t>Holdredge</t>
  </si>
  <si>
    <t>Thayer</t>
  </si>
  <si>
    <t>Hubbell</t>
  </si>
  <si>
    <t>Hebron</t>
  </si>
  <si>
    <t>Humboldt</t>
  </si>
  <si>
    <t>LAUM 35</t>
  </si>
  <si>
    <t>LAUM 3</t>
  </si>
  <si>
    <t>LAUM 15</t>
  </si>
  <si>
    <t>LAUM 16</t>
  </si>
  <si>
    <t>LAUM 19</t>
  </si>
  <si>
    <t>LAUM 21</t>
  </si>
  <si>
    <t>LAUM 23</t>
  </si>
  <si>
    <t>LAUM 27</t>
  </si>
  <si>
    <t>LAUM 31</t>
  </si>
  <si>
    <t>LAUM 32</t>
  </si>
  <si>
    <t>LAUM 36</t>
  </si>
  <si>
    <t>LAUM 39</t>
  </si>
  <si>
    <t>LAUM 44</t>
  </si>
  <si>
    <t>LAUM 45</t>
  </si>
  <si>
    <t>LAUM 46</t>
  </si>
  <si>
    <t>LAUM 48</t>
  </si>
  <si>
    <t>LAUM 51</t>
  </si>
  <si>
    <t>LAUM 52</t>
  </si>
  <si>
    <t>LAUM 55</t>
  </si>
  <si>
    <t>LAUM 56</t>
  </si>
  <si>
    <t>LAUM 59</t>
  </si>
  <si>
    <t>LAUM 62</t>
  </si>
  <si>
    <t>LAUM 65</t>
  </si>
  <si>
    <t>LAUM 103</t>
  </si>
  <si>
    <t>LAUM 107</t>
  </si>
  <si>
    <t>LAUM 113</t>
  </si>
  <si>
    <t>LAUM 114</t>
  </si>
  <si>
    <t>LAUM 116</t>
  </si>
  <si>
    <t>LAUM 119</t>
  </si>
  <si>
    <t>LAUM 120</t>
  </si>
  <si>
    <t>LAUM 122</t>
  </si>
  <si>
    <t>LAUM 129</t>
  </si>
  <si>
    <t>LAUM 132</t>
  </si>
  <si>
    <t>LAUM 135</t>
  </si>
  <si>
    <t>LAUM 137</t>
  </si>
  <si>
    <t>LAUM 138</t>
  </si>
  <si>
    <t>LAUM 139</t>
  </si>
  <si>
    <t>LAUM 141</t>
  </si>
  <si>
    <t>LAUM 142</t>
  </si>
  <si>
    <t>LAUM 146</t>
  </si>
  <si>
    <t>LAUM 151</t>
  </si>
  <si>
    <t>LAUM 152</t>
  </si>
  <si>
    <t>LAUM 204</t>
  </si>
  <si>
    <t>LAUM 207</t>
  </si>
  <si>
    <t>LAUM 220</t>
  </si>
  <si>
    <t>LAUM 314</t>
  </si>
  <si>
    <t>LAUM 317</t>
  </si>
  <si>
    <t>LAUM 327</t>
  </si>
  <si>
    <t>LAUM 403</t>
  </si>
  <si>
    <t>LAUM 407</t>
  </si>
  <si>
    <t>LAUM 413</t>
  </si>
  <si>
    <t>LAUM 415</t>
  </si>
  <si>
    <t>LAUM 422</t>
  </si>
  <si>
    <t>LAUM 424</t>
  </si>
  <si>
    <t>LAUM 434</t>
  </si>
  <si>
    <t>LAUM 435</t>
  </si>
  <si>
    <t>LAUM 1</t>
  </si>
  <si>
    <t>LAUM 2</t>
  </si>
  <si>
    <t>LAUM 4</t>
  </si>
  <si>
    <t>LAUM 5</t>
  </si>
  <si>
    <t>LAUM 6</t>
  </si>
  <si>
    <t>LAUM 7</t>
  </si>
  <si>
    <t>LAUM 8</t>
  </si>
  <si>
    <t>LAUM 10</t>
  </si>
  <si>
    <t>LAUM 11</t>
  </si>
  <si>
    <t>LAUM 12</t>
  </si>
  <si>
    <t>LAUM 13</t>
  </si>
  <si>
    <t>LAUM 17</t>
  </si>
  <si>
    <t>LAUM 20</t>
  </si>
  <si>
    <t>LAUM 22</t>
  </si>
  <si>
    <t>LAUM 24</t>
  </si>
  <si>
    <t>LAUM 25</t>
  </si>
  <si>
    <t>LAUM 28</t>
  </si>
  <si>
    <t>LAUM 29</t>
  </si>
  <si>
    <t>LAUM 33</t>
  </si>
  <si>
    <t>LAUM 37</t>
  </si>
  <si>
    <t>LAUM 40</t>
  </si>
  <si>
    <t>LAUM 41</t>
  </si>
  <si>
    <t>LAUM 42</t>
  </si>
  <si>
    <t>LAUM 43</t>
  </si>
  <si>
    <t>LAUM 47</t>
  </si>
  <si>
    <t>LAUM 49</t>
  </si>
  <si>
    <t>LAUM 54</t>
  </si>
  <si>
    <t>LAUM 57</t>
  </si>
  <si>
    <t>LAUM 60</t>
  </si>
  <si>
    <t>LAUM 61</t>
  </si>
  <si>
    <t>LAUM 63</t>
  </si>
  <si>
    <t>LAUM 64</t>
  </si>
  <si>
    <t>LAUM 101</t>
  </si>
  <si>
    <t>LAUM 102</t>
  </si>
  <si>
    <t>LAUM 104</t>
  </si>
  <si>
    <t>LAUM 105</t>
  </si>
  <si>
    <t>LAUM 106</t>
  </si>
  <si>
    <t>LAUM 108</t>
  </si>
  <si>
    <t>LAUM 109</t>
  </si>
  <si>
    <t>LAUM 111</t>
  </si>
  <si>
    <t>LAUM 112</t>
  </si>
  <si>
    <t>LAUM 115</t>
  </si>
  <si>
    <t>LAUM 121</t>
  </si>
  <si>
    <t>LAUM 123</t>
  </si>
  <si>
    <t>LAUM 124</t>
  </si>
  <si>
    <t>LAUM 125</t>
  </si>
  <si>
    <t>LAUM 126</t>
  </si>
  <si>
    <t>LAUM 127</t>
  </si>
  <si>
    <t>LAUM 128</t>
  </si>
  <si>
    <t>LAUM 130</t>
  </si>
  <si>
    <t>LAUM 131</t>
  </si>
  <si>
    <t>LAUM 133</t>
  </si>
  <si>
    <t>LAUM 134</t>
  </si>
  <si>
    <t>LAUM 136</t>
  </si>
  <si>
    <t>LAUM 140</t>
  </si>
  <si>
    <t>LAUM 143</t>
  </si>
  <si>
    <t>LAUM 144</t>
  </si>
  <si>
    <t>LAUM 145</t>
  </si>
  <si>
    <t>LAUM 147</t>
  </si>
  <si>
    <t>LAUM 148</t>
  </si>
  <si>
    <t>LAUM 149</t>
  </si>
  <si>
    <t>LAUM 201</t>
  </si>
  <si>
    <t>LAUM 202</t>
  </si>
  <si>
    <t>LAUM 203</t>
  </si>
  <si>
    <t>LAUM 206</t>
  </si>
  <si>
    <t>LAUM 208</t>
  </si>
  <si>
    <t>LAUM 209</t>
  </si>
  <si>
    <t>LAUM 210</t>
  </si>
  <si>
    <t>LAUM 211</t>
  </si>
  <si>
    <t>LAUM 212</t>
  </si>
  <si>
    <t>LAUM 214</t>
  </si>
  <si>
    <t>LAUM 215</t>
  </si>
  <si>
    <t>LAUM 216</t>
  </si>
  <si>
    <t>LAUM 217</t>
  </si>
  <si>
    <t>LAUM 218</t>
  </si>
  <si>
    <t>LAUM 222</t>
  </si>
  <si>
    <t>LAUM 223</t>
  </si>
  <si>
    <t>LAUM 224</t>
  </si>
  <si>
    <t>LAUM 225</t>
  </si>
  <si>
    <t>LAUM 226</t>
  </si>
  <si>
    <t>LAUM 301</t>
  </si>
  <si>
    <t>LAUM 302</t>
  </si>
  <si>
    <t>LAUM 303</t>
  </si>
  <si>
    <t>LAUM 304</t>
  </si>
  <si>
    <t>LAUM 305</t>
  </si>
  <si>
    <t>LAUM 307</t>
  </si>
  <si>
    <t>LAUM 308</t>
  </si>
  <si>
    <t>LAUM 309</t>
  </si>
  <si>
    <t>LAUM 311</t>
  </si>
  <si>
    <t>LAUM 312</t>
  </si>
  <si>
    <t>LAUM 313</t>
  </si>
  <si>
    <t>LAUM 316</t>
  </si>
  <si>
    <t>LAUM 320</t>
  </si>
  <si>
    <t>LAUM 322</t>
  </si>
  <si>
    <t>LAUM 323</t>
  </si>
  <si>
    <t>LAUM 324</t>
  </si>
  <si>
    <t>LAUM 325</t>
  </si>
  <si>
    <t>LAUM 328</t>
  </si>
  <si>
    <t>LAUM 401</t>
  </si>
  <si>
    <t>LAUM 402</t>
  </si>
  <si>
    <t>LAUM 405</t>
  </si>
  <si>
    <t>LAUM 408</t>
  </si>
  <si>
    <t>LAUM 409</t>
  </si>
  <si>
    <t>LAUM 412</t>
  </si>
  <si>
    <t>LAUM 414</t>
  </si>
  <si>
    <t>LAUM 416</t>
  </si>
  <si>
    <t>LAUM 417</t>
  </si>
  <si>
    <t>LAUM 418</t>
  </si>
  <si>
    <t>LAUM 419</t>
  </si>
  <si>
    <t>LAUM 420</t>
  </si>
  <si>
    <t>LAUM 421</t>
  </si>
  <si>
    <t>LAUM 423</t>
  </si>
  <si>
    <t>LAUM 426</t>
  </si>
  <si>
    <t>LAUM 427</t>
  </si>
  <si>
    <t>LAUM 428</t>
  </si>
  <si>
    <t>LAUM 429</t>
  </si>
  <si>
    <t>LAUM 430</t>
  </si>
  <si>
    <t>LAUM 431</t>
  </si>
  <si>
    <t>LAUM 432</t>
  </si>
  <si>
    <t>LAUM 433</t>
  </si>
  <si>
    <t>LAUM 437</t>
  </si>
  <si>
    <t>LAUM 9</t>
  </si>
  <si>
    <t>LAUM 14</t>
  </si>
  <si>
    <t>LAUM 18</t>
  </si>
  <si>
    <t>LAUM 26</t>
  </si>
  <si>
    <t>LAUM 30</t>
  </si>
  <si>
    <t>LAUM 34</t>
  </si>
  <si>
    <t>LAUM 38</t>
  </si>
  <si>
    <t>LAUM 50</t>
  </si>
  <si>
    <t>LAUM 53</t>
  </si>
  <si>
    <t>LAUM 58</t>
  </si>
  <si>
    <t>LAUM 110</t>
  </si>
  <si>
    <t>LAUM 117</t>
  </si>
  <si>
    <t>LAUM 150</t>
  </si>
  <si>
    <t>LAUM 205</t>
  </si>
  <si>
    <t>LAUM 221</t>
  </si>
  <si>
    <t>LAUM 306</t>
  </si>
  <si>
    <t>LAUM 310</t>
  </si>
  <si>
    <t>LAUM 315</t>
  </si>
  <si>
    <t>LAUM 318</t>
  </si>
  <si>
    <t>LAUM 319</t>
  </si>
  <si>
    <t>LAUM 321</t>
  </si>
  <si>
    <t>LAUM 326</t>
  </si>
  <si>
    <t>LAUM 404</t>
  </si>
  <si>
    <t>LAUM 406</t>
  </si>
  <si>
    <t>LAUM 410</t>
  </si>
  <si>
    <t>LAUM 411</t>
  </si>
  <si>
    <t>LAUM 425</t>
  </si>
  <si>
    <t>LAUM 436</t>
  </si>
  <si>
    <t>(Allen, 1973)</t>
  </si>
  <si>
    <t>Clarks Grove</t>
  </si>
  <si>
    <t>Havelock (ND)</t>
  </si>
  <si>
    <t>Wahpeton</t>
  </si>
  <si>
    <t>−102.0720</t>
  </si>
  <si>
    <t>−97.7270</t>
  </si>
  <si>
    <t>−97.2437</t>
  </si>
  <si>
    <t>−103.6180</t>
  </si>
  <si>
    <t>−99.9354</t>
  </si>
  <si>
    <t>−98.8651</t>
  </si>
  <si>
    <t>−103.5244</t>
  </si>
  <si>
    <t>−100.78</t>
  </si>
  <si>
    <t>−98.69</t>
  </si>
  <si>
    <t>−96.83</t>
  </si>
  <si>
    <t>−98.53</t>
  </si>
  <si>
    <t>−96.60</t>
  </si>
  <si>
    <t>−96.58</t>
  </si>
  <si>
    <t>Onawa</t>
  </si>
  <si>
    <t>Donnellson</t>
  </si>
  <si>
    <t>−96.400070</t>
  </si>
  <si>
    <t>−90.718506</t>
  </si>
  <si>
    <t>−92.653198</t>
  </si>
  <si>
    <t>−95.8580668</t>
  </si>
  <si>
    <t>−93.6400274</t>
  </si>
  <si>
    <t>−93.598022</t>
  </si>
  <si>
    <t>Buffalo, SD</t>
  </si>
  <si>
    <t>Faith, SD</t>
  </si>
  <si>
    <t>Selby, SD</t>
  </si>
  <si>
    <t>Aberdeen, SD</t>
  </si>
  <si>
    <t>Sisseton, SD</t>
  </si>
  <si>
    <t>Lead, SD</t>
  </si>
  <si>
    <t>−103.5460</t>
  </si>
  <si>
    <t>−102.0360</t>
  </si>
  <si>
    <t>−100.0321</t>
  </si>
  <si>
    <t>−98.4865</t>
  </si>
  <si>
    <t>−97.0498</t>
  </si>
  <si>
    <t>−103.7661</t>
  </si>
  <si>
    <t>Rockerville, SD</t>
  </si>
  <si>
    <t>Philip, SD</t>
  </si>
  <si>
    <t>Miller, SD</t>
  </si>
  <si>
    <t>Hot Springs, SD</t>
  </si>
  <si>
    <t>Geddes, SD</t>
  </si>
  <si>
    <t>Lake Andes, SD</t>
  </si>
  <si>
    <t>Vermillion, SD</t>
  </si>
  <si>
    <t>Alexandria, SD</t>
  </si>
  <si>
    <t xml:space="preserve"> −103.3585</t>
  </si>
  <si>
    <t xml:space="preserve"> 43.9580</t>
  </si>
  <si>
    <t xml:space="preserve"> −101.6651</t>
  </si>
  <si>
    <t xml:space="preserve"> 44.0394</t>
  </si>
  <si>
    <t xml:space="preserve"> −98.9887</t>
  </si>
  <si>
    <t xml:space="preserve"> 44.5183</t>
  </si>
  <si>
    <t xml:space="preserve"> −103.4744</t>
  </si>
  <si>
    <t xml:space="preserve"> 43.4316</t>
  </si>
  <si>
    <t xml:space="preserve"> −98.6954</t>
  </si>
  <si>
    <t xml:space="preserve"> 43.2536</t>
  </si>
  <si>
    <t xml:space="preserve"> −98.5415</t>
  </si>
  <si>
    <t xml:space="preserve"> 43.1564</t>
  </si>
  <si>
    <t xml:space="preserve"> −96.9292</t>
  </si>
  <si>
    <t xml:space="preserve"> 42.7794</t>
  </si>
  <si>
    <t xml:space="preserve"> −97.7828</t>
  </si>
  <si>
    <t xml:space="preserve"> 43.6536</t>
  </si>
  <si>
    <t>Sauk Centre</t>
  </si>
  <si>
    <t>Red Wing</t>
  </si>
  <si>
    <t>Gentilly (Gentilly Twp, Polk Co.)</t>
  </si>
  <si>
    <t>Featherstone Township (Goodhue Co.)</t>
  </si>
  <si>
    <t>Clark's Grove (Clarks Grove)</t>
  </si>
  <si>
    <r>
      <t xml:space="preserve">Green Leafton → </t>
    </r>
    <r>
      <rPr>
        <b/>
        <sz val="12"/>
        <color theme="1"/>
        <rFont val="Calibri"/>
        <family val="2"/>
        <scheme val="minor"/>
      </rPr>
      <t>Greenleafton</t>
    </r>
  </si>
  <si>
    <t>Estherville</t>
  </si>
  <si>
    <t>-94.843323.</t>
  </si>
  <si>
    <t>42.6439–42.6483*</t>
  </si>
  <si>
    <t>Laurel (Marshall Co.)</t>
  </si>
  <si>
    <t>Princeton (Scott Co.)</t>
  </si>
  <si>
    <t>Valentine, NE</t>
  </si>
  <si>
    <t>Hartington, NE</t>
  </si>
  <si>
    <t>Burwell, NE</t>
  </si>
  <si>
    <t>Norfolk, NE</t>
  </si>
  <si>
    <t>Grand Island, NE</t>
  </si>
  <si>
    <t>Lincoln, NE</t>
  </si>
  <si>
    <t>Humboldt, NE</t>
  </si>
  <si>
    <t>Chadron, NE</t>
  </si>
  <si>
    <t>Bassett, NE</t>
  </si>
  <si>
    <t>Scottsbluff, NE</t>
  </si>
  <si>
    <t>Mullen, NE</t>
  </si>
  <si>
    <t>Chappell, NE</t>
  </si>
  <si>
    <t>North Platte, NE</t>
  </si>
  <si>
    <t>Dannebrog, NE</t>
  </si>
  <si>
    <t>Doniphan, NE</t>
  </si>
  <si>
    <t>Valley, NE</t>
  </si>
  <si>
    <t>Omaha, NE</t>
  </si>
  <si>
    <t>Benkelman, NE</t>
  </si>
  <si>
    <t>Holdrege, NE</t>
  </si>
  <si>
    <t>−100.5506</t>
  </si>
  <si>
    <t>−97.2645</t>
  </si>
  <si>
    <t>−99.1332</t>
  </si>
  <si>
    <t>−97.4170</t>
  </si>
  <si>
    <t>−98.34</t>
  </si>
  <si>
    <t>−96.6670</t>
  </si>
  <si>
    <t>−95.9458</t>
  </si>
  <si>
    <t>−103.0000</t>
  </si>
  <si>
    <t>−99.5379</t>
  </si>
  <si>
    <t>−103.6672</t>
  </si>
  <si>
    <t>−101.0407</t>
  </si>
  <si>
    <t>−102.4680</t>
  </si>
  <si>
    <t>−100.7723</t>
  </si>
  <si>
    <t>−98.5402</t>
  </si>
  <si>
    <t>−98.36951</t>
  </si>
  <si>
    <t>−96.3483</t>
  </si>
  <si>
    <t>−95.9345</t>
  </si>
  <si>
    <t>−101.5300</t>
  </si>
  <si>
    <t>−99.3713</t>
  </si>
  <si>
    <t>Westport, SD</t>
  </si>
  <si>
    <t>Pierre, SD</t>
  </si>
  <si>
    <t>Brookings, SD</t>
  </si>
  <si>
    <t>Winner, SD</t>
  </si>
  <si>
    <t>Rapid City, SD</t>
  </si>
  <si>
    <t>−103.2300</t>
  </si>
  <si>
    <t>−98.4970</t>
  </si>
  <si>
    <t>−100.3538</t>
  </si>
  <si>
    <t>−96.7863</t>
  </si>
  <si>
    <t>−99.8590</t>
  </si>
  <si>
    <t>(Pederson, 1986)</t>
  </si>
  <si>
    <t>(Labov, 1966)</t>
  </si>
  <si>
    <t>(Franklin, 1907)</t>
  </si>
  <si>
    <t>(Kurath, 1963)</t>
  </si>
  <si>
    <t>Japanese-Americans</t>
  </si>
  <si>
    <t>Hmong-Americans</t>
  </si>
  <si>
    <t>Yakama</t>
  </si>
  <si>
    <t>N1970</t>
  </si>
  <si>
    <t>Paiute, Shoshone, Washo</t>
  </si>
  <si>
    <t>description</t>
  </si>
  <si>
    <t>LANCSOH28C </t>
  </si>
  <si>
    <t>DAREOR013</t>
  </si>
  <si>
    <t>DAREOR011</t>
  </si>
  <si>
    <t>DAREOR002</t>
  </si>
  <si>
    <t>DAREOR006</t>
  </si>
  <si>
    <t>LAGS 312</t>
  </si>
  <si>
    <t>LAGS 503</t>
  </si>
  <si>
    <t>const W1700PhiladelphiaPennsylvania= L.marker([39.95,-75.15], {icon: mn_lx}).bindPopup('Philadelphia, Pennsylvania&lt;br&gt;&lt;span style=font-size:11px&gt;White 1700-99&lt;/span&gt;&lt;br&gt; (Franklin, 1907)').addTo(W1700);</t>
  </si>
  <si>
    <t>const W1700HartfordConnecticut= L.marker([41.98,-72.68], {icon: mn_lx}).bindPopup('Hartford, Connecticut&lt;br&gt;&lt;span style=font-size:11px&gt;White 1700-99&lt;/span&gt;&lt;br&gt; Webster').addTo(W1700);</t>
  </si>
  <si>
    <t>const W1700WorcesterMassachusetts= L.marker([42.45,-72.3], {icon: mn_lx}).bindPopup('Worcester, Massachusetts&lt;br&gt;&lt;span style=font-size:11px&gt;White 1700-99&lt;/span&gt;&lt;br&gt; (Thomas, 1788) in (Grandgent, 1862)').addTo(W1700);</t>
  </si>
  <si>
    <t>const W1700RowleyMassachusetts= L.marker([42.72,-70.87], {icon: mn_lx}).bindPopup('Rowley, Massachusetts&lt;br&gt;&lt;span style=font-size:11px&gt;White 1700-99&lt;/span&gt;&lt;br&gt; (Hale, 1788) in (Grandgent, 1862)').addTo(W1700);</t>
  </si>
  <si>
    <t>const W1800BelmontMassachusettsSpeaker4= L.marker([43.14,-71.21], {icon: dp_lx}).bindPopup('Belmont, Massachusetts&lt;br&gt;&lt;span style=font-size:11px&gt;White 1800-44&lt;/span&gt;&lt;br&gt;Speaker 4 (Thomas, 2003)').addTo(W1800);</t>
  </si>
  <si>
    <t>const W1800CambridgeMassachusettsLowell= L.marker([42.37,-71.1], {icon: dp_lx}).bindPopup('Cambridge, Massachusetts&lt;br&gt;&lt;span style=font-size:11px&gt;White 1800-44&lt;/span&gt;&lt;br&gt;Lowell (Lowell, 1798) in (Grandgent, 1862)').addTo(W1800);</t>
  </si>
  <si>
    <t>const W1850NewYorkCityNewYorkNYC= L.marker([41.2,-74.16], {icon: dp_lx}).bindPopup('New York City, New York&lt;br&gt;&lt;span style=font-size:11px&gt;White 1845-74&lt;/span&gt;&lt;br&gt;NYC (Babbit,1892)').addTo(W1850);</t>
  </si>
  <si>
    <t>const W1850SuffolkVirginiaSpeaker53= L.marker([37.54,-76.06], {icon: dp_sl}).bindPopup('Suffolk, Virginia&lt;br&gt;&lt;span style=font-size:11px&gt;White 1845-74&lt;/span&gt;&lt;br&gt;Speaker 53 (Thomas, 2003)').addTo(W1850);</t>
  </si>
  <si>
    <t>const W1850Columbus0OhioLANCSOH28C = L.marker([40.32,-82.84], {icon: dp_lx}).bindPopup('Columbus0, Ohio&lt;br&gt;&lt;span style=font-size:11px&gt;White 1845-74&lt;/span&gt;&lt;br&gt;LANCSOH28C  LANCS in (Durian 2006)').addTo(W1850);</t>
  </si>
  <si>
    <t>const W1850IthicaNewYorkIthica= L.marker([43.05,-76.43], {icon: dp_lx}).bindPopup('Ithica, New York&lt;br&gt;&lt;span style=font-size:11px&gt;White 1845-74&lt;/span&gt;&lt;br&gt;Ithica (Emerson 1788)').addTo(W1850);</t>
  </si>
  <si>
    <t>const W1850PennsylvaniaMDMarylandMD= L.marker([40.53,-75.35], {icon: dp_lx}).bindPopup('Pennsylvania MD, Maryland&lt;br&gt;&lt;span style=font-size:11px&gt;White 1845-74&lt;/span&gt;&lt;br&gt;MD (Grandgent, 1892)').addTo(W1850);</t>
  </si>
  <si>
    <t>const W1850VirginiaVirginiaVA= L.marker([37.34,-76.65], {icon: dp_lx}).bindPopup('Virginia, Virginia&lt;br&gt;&lt;span style=font-size:11px&gt;White 1845-74&lt;/span&gt;&lt;br&gt;VA (Grandgent, 1892)').addTo(W1850);</t>
  </si>
  <si>
    <t>const W1850TennesseeTennesseeTN= L.marker([39.04,-86.82], {icon: dp_lx}).bindPopup('Tennessee, Tennessee&lt;br&gt;&lt;span style=font-size:11px&gt;White 1845-74&lt;/span&gt;&lt;br&gt;TN (Grandgent, 1892)').addTo(W1850);</t>
  </si>
  <si>
    <t>const W1850Charleston1SouthCarolinaPrimerSC= L.marker([33.3,-80.53], {icon: dp_lx}).bindPopup('Charleston1, South Carolina&lt;br&gt;&lt;span style=font-size:11px&gt;White 1845-74&lt;/span&gt;&lt;br&gt;PrimerSC (Primer 1898)').addTo(W1850);</t>
  </si>
  <si>
    <t>const W1850ConcordNewHampshireSpeaker6= L.marker([43.53,-71.53], {icon: dp_lx}).bindPopup('Concord, New Hampshire&lt;br&gt;&lt;span style=font-size:11px&gt;White 1845-74&lt;/span&gt;&lt;br&gt;Speaker 6 (Kurath, 1963)').addTo(W1850);</t>
  </si>
  <si>
    <t>const W1850KeeneNewHampshireSpeaker7= L.marker([43.3,-72.36], {icon: dp_lx}).bindPopup('Keene, New Hampshire&lt;br&gt;&lt;span style=font-size:11px&gt;White 1845-74&lt;/span&gt;&lt;br&gt;Speaker 7 (Kurath, 1963)').addTo(W1850);</t>
  </si>
  <si>
    <t>const W1850BeverlyMassachusettsSpeaker9= L.marker([42.87,-70.88], {icon: dp_lx}).bindPopup('Beverly, Massachusetts&lt;br&gt;&lt;span style=font-size:11px&gt;White 1845-74&lt;/span&gt;&lt;br&gt;Speaker 9 (Kurath, 1963)').addTo(W1850);</t>
  </si>
  <si>
    <t>const W1850BostonMassachusettsSpeaker10= L.marker([42.69,-71.19], {icon: dp_lx}).bindPopup('Boston, Massachusetts&lt;br&gt;&lt;span style=font-size:11px&gt;White 1845-74&lt;/span&gt;&lt;br&gt;Speaker 10 (Kurath, 1963)').addTo(W1850);</t>
  </si>
  <si>
    <t>const W1850RochesterMassachusettsSpeaker14= L.marker([42.14,-70.86], {icon: dp_lx}).bindPopup('Rochester, Massachusetts&lt;br&gt;&lt;span style=font-size:11px&gt;White 1845-74&lt;/span&gt;&lt;br&gt;Speaker 14 (Kurath, 1963)').addTo(W1850);</t>
  </si>
  <si>
    <t>const W1850BarnstableMassachusettsSpeaker15= L.marker([42.17,-70.08], {icon: dp_lx}).bindPopup('Barnstable, Massachusetts&lt;br&gt;&lt;span style=font-size:11px&gt;White 1845-74&lt;/span&gt;&lt;br&gt;Speaker 15 (Kurath, 1963)').addTo(W1850);</t>
  </si>
  <si>
    <t>const W1850NewportRhodeIslandSpeaker16= L.marker([41.75,-71.27], {icon: dp_lx}).bindPopup('Newport, Rhode Island&lt;br&gt;&lt;span style=font-size:11px&gt;White 1845-74&lt;/span&gt;&lt;br&gt;Speaker 16 (Kurath, 1963)').addTo(W1850);</t>
  </si>
  <si>
    <t>const W1850WilimanticConnecticutSpeaker20= L.marker([42.13,-72.24], {icon: dp_lx}).bindPopup('Wilimantic, Connecticut&lt;br&gt;&lt;span style=font-size:11px&gt;White 1845-74&lt;/span&gt;&lt;br&gt;Speaker 20 (Kurath, 1963)').addTo(W1850);</t>
  </si>
  <si>
    <t>const W1850ProvidenceRhodeIslandSpeaker21= L.marker([42.2,-71.43], {icon: dp_lx}).bindPopup('Providence, Rhode Island&lt;br&gt;&lt;span style=font-size:11px&gt;White 1845-74&lt;/span&gt;&lt;br&gt;Speaker 21 (Kurath, 1963)').addTo(W1850);</t>
  </si>
  <si>
    <t>const W1850WorcesterMassachusettsSpeaker23= L.marker([42.59,-71.75], {icon: dp_lx}).bindPopup('Worcester, Massachusetts&lt;br&gt;&lt;span style=font-size:11px&gt;White 1845-74&lt;/span&gt;&lt;br&gt;Speaker 23 (Kurath, 1963)').addTo(W1850);</t>
  </si>
  <si>
    <t>const W1850SpringfieldMassachusettsSpeaker24= L.marker([42.22,-72.64], {icon: dp_lx}).bindPopup('Springfield, Massachusetts&lt;br&gt;&lt;span style=font-size:11px&gt;White 1845-74&lt;/span&gt;&lt;br&gt;Speaker 24 (Kurath, 1963)').addTo(W1850);</t>
  </si>
  <si>
    <t>const W1850GranbyMassachusettsSpeaker26= L.marker([42.68,-72.54], {icon: dp_lx}).bindPopup('Granby, Massachusetts&lt;br&gt;&lt;span style=font-size:11px&gt;White 1845-74&lt;/span&gt;&lt;br&gt;Speaker 26 (Kurath, 1963)').addTo(W1850);</t>
  </si>
  <si>
    <t>const W1850DeerfieldMassachusettsSpeaker28= L.marker([42.83,-72.63], {icon: dp_lx}).bindPopup('Deerfield, Massachusetts&lt;br&gt;&lt;span style=font-size:11px&gt;White 1845-74&lt;/span&gt;&lt;br&gt;Speaker 28 (Kurath, 1963)').addTo(W1850);</t>
  </si>
  <si>
    <t>const W1850FarmingtonConnecticutSpeaker29= L.marker([41.88,-72.82], {icon: dp_lx}).bindPopup('Farmington, Connecticut&lt;br&gt;&lt;span style=font-size:11px&gt;White 1845-74&lt;/span&gt;&lt;br&gt;Speaker 29 (Kurath, 1963)').addTo(W1850);</t>
  </si>
  <si>
    <t>const W1850MiddletownConnecticutSpeaker30= L.marker([41.72,-72.65], {icon: dp_lx}).bindPopup('Middletown, Connecticut&lt;br&gt;&lt;span style=font-size:11px&gt;White 1845-74&lt;/span&gt;&lt;br&gt;Speaker 30 (Kurath, 1963)').addTo(W1850);</t>
  </si>
  <si>
    <t>const W1850MilfordConnecticutSpeaker33= L.marker([41.41,-73.06], {icon: dp_lx}).bindPopup('Milford, Connecticut&lt;br&gt;&lt;span style=font-size:11px&gt;White 1845-74&lt;/span&gt;&lt;br&gt;Speaker 33 (Kurath, 1963)').addTo(W1850);</t>
  </si>
  <si>
    <t>const W1850LitchfieldConnecticutSpeaker35= L.marker([42,-73.38], {icon: dp_lx}).bindPopup('Litchfield, Connecticut&lt;br&gt;&lt;span style=font-size:11px&gt;White 1845-74&lt;/span&gt;&lt;br&gt;Speaker 35 (Kurath, 1963)').addTo(W1850);</t>
  </si>
  <si>
    <t>const W1850CornwallConnecticutSpeaker36= L.marker([41.94,-73.21], {icon: dp_lx}).bindPopup('Cornwall, Connecticut&lt;br&gt;&lt;span style=font-size:11px&gt;White 1845-74&lt;/span&gt;&lt;br&gt;Speaker 36 (Kurath, 1963)').addTo(W1850);</t>
  </si>
  <si>
    <t>const W1850PittfieldMassachusettsSpeaker37= L.marker([42.64,-73.24], {icon: dp_lx}).bindPopup('Pittfield, Massachusetts&lt;br&gt;&lt;span style=font-size:11px&gt;White 1845-74&lt;/span&gt;&lt;br&gt;Speaker 37 (Kurath, 1963)').addTo(W1850);</t>
  </si>
  <si>
    <t>const W1850HurleyNewYorkSpeaker42= L.marker([42.14,-74.1], {icon: dp_sa1}).bindPopup('Hurley, New York&lt;br&gt;&lt;span style=font-size:11px&gt;White 1845-74&lt;/span&gt;&lt;br&gt;Speaker 42 (Kurath, 1963)').addTo(W1850);</t>
  </si>
  <si>
    <t>const W1850AlbanyNewYorkSpeaker43= L.marker([42.82,-73.77], {icon: dp_sa1}).bindPopup('Albany, New York&lt;br&gt;&lt;span style=font-size:11px&gt;White 1845-74&lt;/span&gt;&lt;br&gt;Speaker 43 (Kurath, 1963)').addTo(W1850);</t>
  </si>
  <si>
    <t>const W1850OswegoNewYorkSpeaker46= L.marker([43.63,-76.53], {icon: dp_sa1}).bindPopup('Oswego, New York&lt;br&gt;&lt;span style=font-size:11px&gt;White 1845-74&lt;/span&gt;&lt;br&gt;Speaker 46 (Kurath, 1963)').addTo(W1850);</t>
  </si>
  <si>
    <t>const W1850BathNewYorkSpeaker50= L.marker([42.53,-77.32], {icon: dp_sa1}).bindPopup('Bath, New York&lt;br&gt;&lt;span style=font-size:11px&gt;White 1845-74&lt;/span&gt;&lt;br&gt;Speaker 50 (Kurath, 1963)').addTo(W1850);</t>
  </si>
  <si>
    <t>const W1850GenevaNewYorkSpeaker51= L.marker([43.05,-76.99], {icon: dp_sa1}).bindPopup('Geneva, New York&lt;br&gt;&lt;span style=font-size:11px&gt;White 1845-74&lt;/span&gt;&lt;br&gt;Speaker 51 (Kurath, 1963)').addTo(W1850);</t>
  </si>
  <si>
    <t>const W1850LimaNewYorkSpeaker55= L.marker([43.09,-77.65], {icon: dp_sa1}).bindPopup('Lima, New York&lt;br&gt;&lt;span style=font-size:11px&gt;White 1845-74&lt;/span&gt;&lt;br&gt;Speaker 55 (Kurath, 1963)').addTo(W1850);</t>
  </si>
  <si>
    <t>const W1850ManhattanNewYorkSpeaker61= L.marker([40.73,-73.95], {icon: dp_sa1}).bindPopup('Manhattan, New York&lt;br&gt;&lt;span style=font-size:11px&gt;White 1845-74&lt;/span&gt;&lt;br&gt;Speaker 61 (Kurath, 1963)').addTo(W1850);</t>
  </si>
  <si>
    <t>const W1850BrooklynNewYorkSpeaker63= L.marker([40.84,-73.96], {icon: dp_sa1}).bindPopup('Brooklyn, New York&lt;br&gt;&lt;span style=font-size:11px&gt;White 1845-74&lt;/span&gt;&lt;br&gt;Speaker 63 (Kurath, 1963)').addTo(W1850);</t>
  </si>
  <si>
    <t>const W1850PhiladelphiaPennsylvaniaSpeaker71= L.marker([40.07,-75.2], {icon: dp_lx}).bindPopup('Philadelphia, Pennsylvania&lt;br&gt;&lt;span style=font-size:11px&gt;White 1845-74&lt;/span&gt;&lt;br&gt;Speaker 71 (Kurath, 1963)').addTo(W1850);</t>
  </si>
  <si>
    <t>const W1850HarrisburgPennsylvaniaSpeaker75= L.marker([40.52,-76.91], {icon: dp_lx}).bindPopup('Harrisburg, Pennsylvania&lt;br&gt;&lt;span style=font-size:11px&gt;White 1845-74&lt;/span&gt;&lt;br&gt;Speaker 75 (Kurath, 1963)').addTo(W1850);</t>
  </si>
  <si>
    <t>const W1850ReadingPennsylvaniaSpeaker76= L.marker([40.59,-75.97], {icon: dp_lx}).bindPopup('Reading, Pennsylvania&lt;br&gt;&lt;span style=font-size:11px&gt;White 1845-74&lt;/span&gt;&lt;br&gt;Speaker 76 (Kurath, 1963)').addTo(W1850);</t>
  </si>
  <si>
    <t>const W1850WheelingWestVirginiaSpeaker88= L.marker([40.38,-80.69], {icon: dp_lx}).bindPopup('Wheeling, West Virginia&lt;br&gt;&lt;span style=font-size:11px&gt;White 1845-74&lt;/span&gt;&lt;br&gt;Speaker 88 (Kurath, 1963)').addTo(W1850);</t>
  </si>
  <si>
    <t>const W1850PointPleasantWestVirginiaSpeaker92= L.marker([39.14,-82.18], {icon: dp_lx}).bindPopup('Point Pleasant, West Virginia&lt;br&gt;&lt;span style=font-size:11px&gt;White 1845-74&lt;/span&gt;&lt;br&gt;Speaker 92 (Kurath, 1963)').addTo(W1850);</t>
  </si>
  <si>
    <t>const W1850MariettaOhioSpeaker93= L.marker([40,-81.52], {icon: dp_sa1}).bindPopup('Marietta, Ohio&lt;br&gt;&lt;span style=font-size:11px&gt;White 1845-74&lt;/span&gt;&lt;br&gt;Speaker 93 (Kurath, 1963)').addTo(W1850);</t>
  </si>
  <si>
    <t>const W1850DoverDESpeaker95= L.marker([39.27,-75.54], {icon: dp_lx}).bindPopup('Dover, DE&lt;br&gt;&lt;span style=font-size:11px&gt;White 1845-74&lt;/span&gt;&lt;br&gt;Speaker 95 (Kurath, 1963)').addTo(W1850);</t>
  </si>
  <si>
    <t>const W1850BaltimoreMarylandSpeaker97= L.marker([39.41,-76.63], {icon: dp_lx}).bindPopup('Baltimore, Maryland&lt;br&gt;&lt;span style=font-size:11px&gt;White 1845-74&lt;/span&gt;&lt;br&gt;Speaker 97 (Kurath, 1963)').addTo(W1850);</t>
  </si>
  <si>
    <t>const W1850LeonardtownMarylandSpeaker101= L.marker([38.36,-76.62], {icon: dp_lx}).bindPopup('Leonardtown, Maryland&lt;br&gt;&lt;span style=font-size:11px&gt;White 1845-74&lt;/span&gt;&lt;br&gt;Speaker 101 (Kurath, 1963)').addTo(W1850);</t>
  </si>
  <si>
    <t>const W1850ShepherdstownWestVirginiaSpeaker104= L.marker([39.53,-77.81], {icon: dp_lx}).bindPopup('Shepherdstown, West Virginia&lt;br&gt;&lt;span style=font-size:11px&gt;White 1845-74&lt;/span&gt;&lt;br&gt;Speaker 104 (Kurath, 1963)').addTo(W1850);</t>
  </si>
  <si>
    <t>const W1850StaffordVirginiaSpeaker106= L.marker([38.8,-77.46], {icon: dp_lx}).bindPopup('Stafford, Virginia&lt;br&gt;&lt;span style=font-size:11px&gt;White 1845-74&lt;/span&gt;&lt;br&gt;Speaker 106 (Kurath, 1963)').addTo(W1850);</t>
  </si>
  <si>
    <t>const W1850FredericksburgVirginiaSpeaker107= L.marker([38.37,-77.47], {icon: dp_lx}).bindPopup('Fredericksburg, Virginia&lt;br&gt;&lt;span style=font-size:11px&gt;White 1845-74&lt;/span&gt;&lt;br&gt;Speaker 107 (Kurath, 1963)').addTo(W1850);</t>
  </si>
  <si>
    <t>const W1850RichmondVirginiaSpeaker110= L.marker([37.93,-77.44], {icon: dp_lx}).bindPopup('Richmond, Virginia&lt;br&gt;&lt;span style=font-size:11px&gt;White 1845-74&lt;/span&gt;&lt;br&gt;Speaker 110 (Kurath, 1963)').addTo(W1850);</t>
  </si>
  <si>
    <t>const W1850PetersburgVirginiaSpeaker113= L.marker([37.52,-77.46], {icon: dp_lx}).bindPopup('Petersburg, Virginia&lt;br&gt;&lt;span style=font-size:11px&gt;White 1845-74&lt;/span&gt;&lt;br&gt;Speaker 113 (Kurath, 1963)').addTo(W1850);</t>
  </si>
  <si>
    <t>const W1850NewBernNorthCarolinaSpeaker120= L.marker([35.5,-77.09], {icon: dp_lx}).bindPopup('New Bern, North Carolina&lt;br&gt;&lt;span style=font-size:11px&gt;White 1845-74&lt;/span&gt;&lt;br&gt;Speaker 120 (Kurath, 1963)').addTo(W1850);</t>
  </si>
  <si>
    <t>const W1850CamdenSouthCarolinaSpeaker143= L.marker([34.67,-80.65], {icon: dp_lx}).bindPopup('Camden, South Carolina&lt;br&gt;&lt;span style=font-size:11px&gt;White 1845-74&lt;/span&gt;&lt;br&gt;Speaker 143 (Kurath, 1963)').addTo(W1850);</t>
  </si>
  <si>
    <t>const W1850SavannahSouthCarolinaSpeaker147= L.marker([32.48,-81.13], {icon: dp_lx}).bindPopup('Savannah, South Carolina&lt;br&gt;&lt;span style=font-size:11px&gt;White 1845-74&lt;/span&gt;&lt;br&gt;Speaker 147 (Kurath, 1963)').addTo(W1850);</t>
  </si>
  <si>
    <t>const W1850EgyptGeorgiaSpeaker148= L.marker([32.89,-81.52], {icon: dp_lx}).bindPopup('Egypt, Georgia&lt;br&gt;&lt;span style=font-size:11px&gt;White 1845-74&lt;/span&gt;&lt;br&gt;Speaker 148 (Kurath, 1963)').addTo(W1850);</t>
  </si>
  <si>
    <t>const W1850StMarysGeorgiaSpeaker150= L.marker([31.06,-81.54], {icon: dp_lx}).bindPopup('St Marys, Georgia&lt;br&gt;&lt;span style=font-size:11px&gt;White 1845-74&lt;/span&gt;&lt;br&gt;Speaker 150 (Kurath, 1963)').addTo(W1850);</t>
  </si>
  <si>
    <t>const W1850JacksonvilleGeorgiaSpeaker151= L.marker([30.7,-81.64], {icon: dp_lx}).bindPopup('Jacksonville, Georgia&lt;br&gt;&lt;span style=font-size:11px&gt;White 1845-74&lt;/span&gt;&lt;br&gt;Speaker 151 (Kurath, 1963)').addTo(W1850);</t>
  </si>
  <si>
    <t>const W1850StAugustineGeorgiaSpeaker152= L.marker([30.15,-81.33], {icon: dp_lx}).bindPopup('St Augustine, Georgia&lt;br&gt;&lt;span style=font-size:11px&gt;White 1845-74&lt;/span&gt;&lt;br&gt;Speaker 152 (Kurath, 1963)').addTo(W1850);</t>
  </si>
  <si>
    <t>const W1850AtlantaGeorgiaSpeaker155= L.marker([34.03,-84.35], {icon: dp_lx}).bindPopup('Atlanta, Georgia&lt;br&gt;&lt;span style=font-size:11px&gt;White 1845-74&lt;/span&gt;&lt;br&gt;Speaker 155 (Kurath, 1963)').addTo(W1850);</t>
  </si>
  <si>
    <t>const W1850SanFranciscoCaliforniaListenPast4= L.marker([38.37,-112.67], {icon: dp_lx}).bindPopup('San Francisco, California&lt;br&gt;&lt;span style=font-size:11px&gt;White 1845-74&lt;/span&gt;&lt;br&gt;ListenPast4 (Kurath, 1963)').addTo(W1850);</t>
  </si>
  <si>
    <t>const W1870NorthamptonMassachusettsListenPast= L.marker([42.2,-72.39], {icon: dp_lx}).bindPopup('Northampton, Massachusetts&lt;br&gt;&lt;span style=font-size:11px&gt;White 1875-99&lt;/span&gt;&lt;br&gt;ListenPast (Kurath, 1963)').addTo(W1870);</t>
  </si>
  <si>
    <t>const W1870NewportRhodeIslandListenPast= L.marker([41.64,-71.32], {icon: dp_lx}).bindPopup('Newport, Rhode Island&lt;br&gt;&lt;span style=font-size:11px&gt;White 1875-99&lt;/span&gt;&lt;br&gt;ListenPast (Kurath, 1963)').addTo(W1870);</t>
  </si>
  <si>
    <t>const W1870NewHavenConnecticutListenPast= L.marker([41.5,-73.53], {icon: dp_lx}).bindPopup('New Haven, Connecticut&lt;br&gt;&lt;span style=font-size:11px&gt;White 1875-99&lt;/span&gt;&lt;br&gt;ListenPast (Kurath, 1963)').addTo(W1870);</t>
  </si>
  <si>
    <t>const W1870FlushingNewYorkSpeaker64= L.marker([40.85,-73.82], {icon: dp_lx}).bindPopup('Flushing, New York&lt;br&gt;&lt;span style=font-size:11px&gt;White 1875-99&lt;/span&gt;&lt;br&gt;Speaker 64 (Kurath, 1963)').addTo(W1870);</t>
  </si>
  <si>
    <t>const W1870JerseyCityNewJerseySpeaker65= L.marker([40.81,-74.01], {icon: dp_lx}).bindPopup('Jersey City, New Jersey&lt;br&gt;&lt;span style=font-size:11px&gt;White 1875-99&lt;/span&gt;&lt;br&gt;Speaker 65 (Kurath, 1963)').addTo(W1870);</t>
  </si>
  <si>
    <t>const W1870NewarkNewJerseySpeaker66= L.marker([40.78,-74.17], {icon: dp_lx}).bindPopup('Newark, New Jersey&lt;br&gt;&lt;span style=font-size:11px&gt;White 1875-99&lt;/span&gt;&lt;br&gt;Speaker 66 (Kurath, 1963)').addTo(W1870);</t>
  </si>
  <si>
    <t>const W1870OrangeNewJerseySpeaker67= L.marker([40.8,-74.23], {icon: dp_lx}).bindPopup('Orange, New Jersey&lt;br&gt;&lt;span style=font-size:11px&gt;White 1875-99&lt;/span&gt;&lt;br&gt;Speaker 67 (Kurath, 1963)').addTo(W1870);</t>
  </si>
  <si>
    <t>const W1870NewBrunswickNewJerseySpeaker68= L.marker([40.56,-74.45], {icon: dp_lx}).bindPopup('New Brunswick, New Jersey&lt;br&gt;&lt;span style=font-size:11px&gt;White 1875-99&lt;/span&gt;&lt;br&gt;Speaker 68 (Kurath, 1963)').addTo(W1870);</t>
  </si>
  <si>
    <t>const W1870BurlingtonNJNewJerseySpeaker69= L.marker([40.11,-74.87], {icon: dp_lx}).bindPopup('BurlingtonNJ, New Jersey&lt;br&gt;&lt;span style=font-size:11px&gt;White 1875-99&lt;/span&gt;&lt;br&gt;Speaker 69 (Kurath, 1963)').addTo(W1870);</t>
  </si>
  <si>
    <t>const W1870PhiladelphiaPennsylvaniaSpeaker70= L.marker([40.03,-75.15], {icon: dp_lx}).bindPopup('Philadelphia, Pennsylvania&lt;br&gt;&lt;span style=font-size:11px&gt;White 1875-99&lt;/span&gt;&lt;br&gt;Speaker 70 (Kurath, 1963)').addTo(W1870);</t>
  </si>
  <si>
    <t>const W1870LancasterPennsylvaniaSpeaker73= L.marker([40.14,-76.31], {icon: dp_lx}).bindPopup('Lancaster, Pennsylvania&lt;br&gt;&lt;span style=font-size:11px&gt;White 1875-99&lt;/span&gt;&lt;br&gt;Speaker 73 (Kurath, 1963)').addTo(W1870);</t>
  </si>
  <si>
    <t>const W1870YorkPennsylvaniaSpeaker74= L.marker([40.04,-76.73], {icon: dp_lx}).bindPopup('York, Pennsylvania&lt;br&gt;&lt;span style=font-size:11px&gt;White 1875-99&lt;/span&gt;&lt;br&gt;Speaker 74 (Kurath, 1963)').addTo(W1870);</t>
  </si>
  <si>
    <t>const W1870EastonPennsylvaniaSpeaker77= L.marker([40.78,-75.25], {icon: dp_lx}).bindPopup('Easton, Pennsylvania&lt;br&gt;&lt;span style=font-size:11px&gt;White 1875-99&lt;/span&gt;&lt;br&gt;Speaker 77 (Kurath, 1963)').addTo(W1870);</t>
  </si>
  <si>
    <t>const W1870KingstonPennsylvaniaSpeaker78= L.marker([41.36,-75.91], {icon: dp_lx}).bindPopup('Kingston, Pennsylvania&lt;br&gt;&lt;span style=font-size:11px&gt;White 1875-99&lt;/span&gt;&lt;br&gt;Speaker 78 (Kurath, 1963)').addTo(W1870);</t>
  </si>
  <si>
    <t>const W1870WilliamsburgPennsylvaniaSpeaker79= L.marker([40.57,-78.2], {icon: dp_lx}).bindPopup('Williamsburg, Pennsylvania&lt;br&gt;&lt;span style=font-size:11px&gt;White 1875-99&lt;/span&gt;&lt;br&gt;Speaker 79 (Kurath, 1963)').addTo(W1870);</t>
  </si>
  <si>
    <t>const W1870CassvillePennsylvaniaSpeaker80= L.marker([40.39,-78.03], {icon: dp_lx}).bindPopup('Cassville, Pennsylvania&lt;br&gt;&lt;span style=font-size:11px&gt;White 1875-99&lt;/span&gt;&lt;br&gt;Speaker 80 (Kurath, 1963)').addTo(W1870);</t>
  </si>
  <si>
    <t>const W1870BoonPennsylvaniaSpeaker81= L.marker([40.14,-78.95], {icon: dp_lx}).bindPopup('Boon, Pennsylvania&lt;br&gt;&lt;span style=font-size:11px&gt;White 1875-99&lt;/span&gt;&lt;br&gt;Speaker 81 (Kurath, 1963)').addTo(W1870);</t>
  </si>
  <si>
    <t>const W1870SummervillePennsylvaniaSpeaker82= L.marker([41.22,-79.18], {icon: dp_lx}).bindPopup('Summerville, Pennsylvania&lt;br&gt;&lt;span style=font-size:11px&gt;White 1875-99&lt;/span&gt;&lt;br&gt;Speaker 82 (Kurath, 1963)').addTo(W1870);</t>
  </si>
  <si>
    <t>const W1870JeffersonOhioSpeaker83= L.marker([41.84,-80.8], {icon: dp_lx}).bindPopup('Jefferson, Ohio&lt;br&gt;&lt;span style=font-size:11px&gt;White 1875-99&lt;/span&gt;&lt;br&gt;Speaker 83 (Kurath, 1963)').addTo(W1870);</t>
  </si>
  <si>
    <t>const W1870BeaverPennsylvaniaSpeaker84= L.marker([40.8,-80.3], {icon: dp_lx}).bindPopup('Beaver, Pennsylvania&lt;br&gt;&lt;span style=font-size:11px&gt;White 1875-99&lt;/span&gt;&lt;br&gt;Speaker 84 (Kurath, 1963)').addTo(W1870);</t>
  </si>
  <si>
    <t>const W1870ElizabethPennsylvaniaSpeaker85= L.marker([40.37,-79.88], {icon: dp_lx}).bindPopup('Elizabeth, Pennsylvania&lt;br&gt;&lt;span style=font-size:11px&gt;White 1875-99&lt;/span&gt;&lt;br&gt;Speaker 85 (Kurath, 1963)').addTo(W1870);</t>
  </si>
  <si>
    <t>const W1870SugarRunPennsylvaniaSpeaker86= L.marker([41.77,-76.26], {icon: dp_lx}).bindPopup('Sugar Run, Pennsylvania&lt;br&gt;&lt;span style=font-size:11px&gt;White 1875-99&lt;/span&gt;&lt;br&gt;Speaker 86 (Kurath, 1963)').addTo(W1870);</t>
  </si>
  <si>
    <t>const W1870ColiersWestVirginiaSpeaker87= L.marker([40.46,-80.55], {icon: dp_lx}).bindPopup('Coliers, West Virginia&lt;br&gt;&lt;span style=font-size:11px&gt;White 1875-99&lt;/span&gt;&lt;br&gt;Speaker 87 (Kurath, 1963)').addTo(W1870);</t>
  </si>
  <si>
    <t>const W1870FarmingtonWVWestVirginiaSpeaker89= L.marker([39.64,-80.29], {icon: dp_lx}).bindPopup('FarmingtonWV, West Virginia&lt;br&gt;&lt;span style=font-size:11px&gt;White 1875-99&lt;/span&gt;&lt;br&gt;Speaker 89 (Kurath, 1963)').addTo(W1870);</t>
  </si>
  <si>
    <t>const W1870SwanRiverManitobaListenPast1= L.marker([52.105,-101.2687], {icon: dp_lx}).bindPopup('Swan River, Manitoba&lt;br&gt;&lt;span style=font-size:11px&gt;White 1875-99&lt;/span&gt;&lt;br&gt;ListenPast1 ListenPast15').addTo(W1870);</t>
  </si>
  <si>
    <t>const W1870UnknownManitobaListenPast2= L.marker([43.8,-78.2], {icon: dp_lx}).bindPopup('Unknown, Manitoba&lt;br&gt;&lt;span style=font-size:11px&gt;White 1875-99&lt;/span&gt;&lt;br&gt;ListenPast2 ListenPast15').addTo(W1870);</t>
  </si>
  <si>
    <t>const W1870PortHopeOntarioListenPast3= L.marker([43.9518,-78.2922], {icon: dp_lx}).bindPopup('Port Hope, Ontario&lt;br&gt;&lt;span style=font-size:11px&gt;White 1875-99&lt;/span&gt;&lt;br&gt;ListenPast3 ListenPast15').addTo(W1870);</t>
  </si>
  <si>
    <t>const W1870BeniciaCaliforniaListenPast5= L.marker([38.0494,-122.1586], {icon: dp_lx}).bindPopup('Benicia, California&lt;br&gt;&lt;span style=font-size:11px&gt;White 1875-99&lt;/span&gt;&lt;br&gt;ListenPast5 (Johnson 2003)').addTo(W1870);</t>
  </si>
  <si>
    <t>const W1870HawthorneNevadaListenPast6= L.marker([38.5244,-118.6248], {icon: dp_lx}).bindPopup('Hawthorne, Nevada&lt;br&gt;&lt;span style=font-size:11px&gt;White 1875-99&lt;/span&gt;&lt;br&gt;ListenPast6 (Johnson 2003)').addTo(W1870);</t>
  </si>
  <si>
    <t>const W1870AustinNVNevadaListenPast7= L.marker([39.4927,-117.0709], {icon: dp_lx}).bindPopup('AustinNV, Nevada&lt;br&gt;&lt;span style=font-size:11px&gt;White 1875-99&lt;/span&gt;&lt;br&gt;ListenPast7 (Johnson 2003)').addTo(W1870);</t>
  </si>
  <si>
    <t>const W1870ParsonsWestVirginiaSpeaker90= L.marker([39.18,-79.67], {icon: dp_lx}).bindPopup('Parsons, West Virginia&lt;br&gt;&lt;span style=font-size:11px&gt;White 1875-99&lt;/span&gt;&lt;br&gt;Speaker 90 (Kurath, 1963)').addTo(W1870);</t>
  </si>
  <si>
    <t>const W1870CharlestonWestVirginiaSpeaker91= L.marker([38.48,-81.64], {icon: dp_lx}).bindPopup('Charleston, West Virginia&lt;br&gt;&lt;span style=font-size:11px&gt;White 1875-99&lt;/span&gt;&lt;br&gt;Speaker 91 (Kurath, 1963)').addTo(W1870);</t>
  </si>
  <si>
    <t>const W1870WilmingtonDelawareSpeaker94= L.marker([39.81,-75.56], {icon: dp_lx}).bindPopup('Wilmington, Delaware&lt;br&gt;&lt;span style=font-size:11px&gt;White 1875-99&lt;/span&gt;&lt;br&gt;Speaker 94 (Kurath, 1963)').addTo(W1870);</t>
  </si>
  <si>
    <t>const W1870SalisburyMarylandSpeaker96= L.marker([38.42,-75.61], {icon: dp_lx}).bindPopup('Salisbury, Maryland&lt;br&gt;&lt;span style=font-size:11px&gt;White 1875-99&lt;/span&gt;&lt;br&gt;Speaker 96 (Kurath, 1963)').addTo(W1870);</t>
  </si>
  <si>
    <t>const W1870BaltimoreMarylandSpeaker99= L.marker([39.35,-76.61], {icon: dp_lx}).bindPopup('Baltimore, Maryland&lt;br&gt;&lt;span style=font-size:11px&gt;White 1875-99&lt;/span&gt;&lt;br&gt;Speaker 99 (Kurath, 1963)').addTo(W1870);</t>
  </si>
  <si>
    <t>const W1870AnnapolisMarylandSpeaker100= L.marker([39.03,-76.5], {icon: dp_lx}).bindPopup('Annapolis, Maryland&lt;br&gt;&lt;span style=font-size:11px&gt;White 1875-99&lt;/span&gt;&lt;br&gt;Speaker 100 (Kurath, 1963)').addTo(W1870);</t>
  </si>
  <si>
    <t>const W1870GeorgetownDCSpeaker102= L.marker([38.97,-77.07], {icon: dp_lx}).bindPopup('Georgetown, DC&lt;br&gt;&lt;span style=font-size:11px&gt;White 1875-99&lt;/span&gt;&lt;br&gt;Speaker 102 (Kurath, 1963)').addTo(W1870);</t>
  </si>
  <si>
    <t>const W1870AlexandriaVirginiaSpeaker103= L.marker([39.16,-77.07], {icon: dp_lx}).bindPopup('Alexandria, Virginia&lt;br&gt;&lt;span style=font-size:11px&gt;White 1875-99&lt;/span&gt;&lt;br&gt;Speaker 103 (Kurath, 1963)').addTo(W1870);</t>
  </si>
  <si>
    <t>const W1870WinchesterVirginiaSpeaker105= L.marker([39.46,-78.18], {icon: dp_sl}).bindPopup('Winchester, Virginia&lt;br&gt;&lt;span style=font-size:11px&gt;White 1875-99&lt;/span&gt;&lt;br&gt;Speaker 105 (Kurath, 1963)').addTo(W1870);</t>
  </si>
  <si>
    <t>const W1870WiconicoChurchVirginiaSpeaker108= L.marker([37.9,-76.38], {icon: dp_sl}).bindPopup('Wiconico Church, Virginia&lt;br&gt;&lt;span style=font-size:11px&gt;White 1875-99&lt;/span&gt;&lt;br&gt;Speaker 108 (Kurath, 1963)').addTo(W1870);</t>
  </si>
  <si>
    <t>const W1870GloucesterVirginiaSpeaker109= L.marker([37.51,-76.5], {icon: dp_sl}).bindPopup('Gloucester, Virginia&lt;br&gt;&lt;span style=font-size:11px&gt;White 1875-99&lt;/span&gt;&lt;br&gt;Speaker 109 (Kurath, 1963)').addTo(W1870);</t>
  </si>
  <si>
    <t>const W1870RichmondVirginiaSpeaker112= L.marker([37.62,-77.45], {icon: dp_sl}).bindPopup('Richmond, Virginia&lt;br&gt;&lt;span style=font-size:11px&gt;White 1875-99&lt;/span&gt;&lt;br&gt;Speaker 112 (Kurath, 1963)').addTo(W1870);</t>
  </si>
  <si>
    <t>const W1870NorfolkVirginiaSpeaker114= L.marker([36.96,-76.32], {icon: dp_sl}).bindPopup('Norfolk, Virginia&lt;br&gt;&lt;span style=font-size:11px&gt;White 1875-99&lt;/span&gt;&lt;br&gt;Speaker 114 (Kurath, 1963)').addTo(W1870);</t>
  </si>
  <si>
    <t>const W1870LynchburgVirginiaSpeaker115= L.marker([37.5,-79.14], {icon: dp_sl}).bindPopup('Lynchburg, Virginia&lt;br&gt;&lt;span style=font-size:11px&gt;White 1875-99&lt;/span&gt;&lt;br&gt;Speaker 115 (Kurath, 1963)').addTo(W1870);</t>
  </si>
  <si>
    <t>const W1870CharlottesvilleVirginiaSpeaker116= L.marker([38.13,-78.49], {icon: dp_sl}).bindPopup('Charlottesville, Virginia&lt;br&gt;&lt;span style=font-size:11px&gt;White 1875-99&lt;/span&gt;&lt;br&gt;Speaker 116 (Kurath, 1963)').addTo(W1870);</t>
  </si>
  <si>
    <t>const W1870LexingtonVirginiaSpeaker117= L.marker([37.88,-79.45], {icon: dp_sl}).bindPopup('Lexington, Virginia&lt;br&gt;&lt;span style=font-size:11px&gt;White 1875-99&lt;/span&gt;&lt;br&gt;Speaker 117 (Kurath, 1963)').addTo(W1870);</t>
  </si>
  <si>
    <t>const W1870RoanokeVirginiaSpeaker118= L.marker([37.36,-79.97], {icon: dp_sl}).bindPopup('Roanoke, Virginia&lt;br&gt;&lt;span style=font-size:11px&gt;White 1875-99&lt;/span&gt;&lt;br&gt;Speaker 118 (Kurath, 1963)').addTo(W1870);</t>
  </si>
  <si>
    <t>const W1870EdentonNorthCarolinaSpeaker119= L.marker([36.67,-76.72], {icon: dp_sl}).bindPopup('Edenton, North Carolina&lt;br&gt;&lt;span style=font-size:11px&gt;White 1875-99&lt;/span&gt;&lt;br&gt;Speaker 119 (Kurath, 1963)').addTo(W1870);</t>
  </si>
  <si>
    <t>const W1870FayettevilleNorthCarolinaSpeaker123= L.marker([35.44,-78.95], {icon: dp_sl}).bindPopup('Fayetteville, North Carolina&lt;br&gt;&lt;span style=font-size:11px&gt;White 1875-99&lt;/span&gt;&lt;br&gt;Speaker 123 (Kurath, 1963)').addTo(W1870);</t>
  </si>
  <si>
    <t>const W1870TarboroNorthCarolinaSpeaker124= L.marker([36.48,-77.68], {icon: dp_sl}).bindPopup('Tarboro, North Carolina&lt;br&gt;&lt;span style=font-size:11px&gt;White 1875-99&lt;/span&gt;&lt;br&gt;Speaker 124 (Kurath, 1963)').addTo(W1870);</t>
  </si>
  <si>
    <t>const W1870StovalNorthCarolinaSpeaker125= L.marker([36.8,-78.61], {icon: dp_sl}).bindPopup('Stoval, North Carolina&lt;br&gt;&lt;span style=font-size:11px&gt;White 1875-99&lt;/span&gt;&lt;br&gt;Speaker 125 (Kurath, 1963)').addTo(W1870);</t>
  </si>
  <si>
    <t>const W1870RaleighNorthCarolinaSpeaker126= L.marker([36.07,-78.6], {icon: dp_sl}).bindPopup('Raleigh, North Carolina&lt;br&gt;&lt;span style=font-size:11px&gt;White 1875-99&lt;/span&gt;&lt;br&gt;Speaker 126 (Kurath, 1963)').addTo(W1870);</t>
  </si>
  <si>
    <t>const W1870GreenboroNorthCarolinaSpeaker127= L.marker([36.4,-79.78], {icon: dp_sl}).bindPopup('Greenboro, North Carolina&lt;br&gt;&lt;span style=font-size:11px&gt;White 1875-99&lt;/span&gt;&lt;br&gt;Speaker 127 (Kurath, 1963)').addTo(W1870);</t>
  </si>
  <si>
    <t>const W1870CharlotteNorthCarolinaSpeaker128= L.marker([35.58,-80.83], {icon: dp_sl}).bindPopup('Charlotte, North Carolina&lt;br&gt;&lt;span style=font-size:11px&gt;White 1875-99&lt;/span&gt;&lt;br&gt;Speaker 128 (Kurath, 1963)').addTo(W1870);</t>
  </si>
  <si>
    <t>const W1870AshevilleNorthCarolinaSpeaker129= L.marker([35.86,-82.56], {icon: dp_sl}).bindPopup('Asheville, North Carolina&lt;br&gt;&lt;span style=font-size:11px&gt;White 1875-99&lt;/span&gt;&lt;br&gt;Speaker 129 (Kurath, 1963)').addTo(W1870);</t>
  </si>
  <si>
    <t>const W1870PawleysIslandSouthCarolinaSpeaker130= L.marker([33.74,-79.12], {icon: dp_lx}).bindPopup('Pawleys Island, South Carolina&lt;br&gt;&lt;span style=font-size:11px&gt;White 1875-99&lt;/span&gt;&lt;br&gt;Speaker 130 (Kurath, 1963)').addTo(W1870);</t>
  </si>
  <si>
    <t>const W1870GeorgetownSCSouthCarolinaSpeaker131= L.marker([33.56,-79.32], {icon: dp_lx}).bindPopup('GeorgetownSC, South Carolina&lt;br&gt;&lt;span style=font-size:11px&gt;White 1875-99&lt;/span&gt;&lt;br&gt;Speaker 131 (Kurath, 1963)').addTo(W1870);</t>
  </si>
  <si>
    <t>const W1870FlorenceSouthCarolinaSpeaker132= L.marker([34.35,-79.76], {icon: dp_lx}).bindPopup('Florence, South Carolina&lt;br&gt;&lt;span style=font-size:11px&gt;White 1875-99&lt;/span&gt;&lt;br&gt;Speaker 132 (Kurath, 1963)').addTo(W1870);</t>
  </si>
  <si>
    <t>const W1870MtPleasantSouthCarolinaSpeaker133= L.marker([33.02,-79.87], {icon: dp_lx}).bindPopup('Mt Pleasant, South Carolina&lt;br&gt;&lt;span style=font-size:11px&gt;White 1875-99&lt;/span&gt;&lt;br&gt;Speaker 133 (Kurath, 1963)').addTo(W1870);</t>
  </si>
  <si>
    <t>const W1870CharlestonSouthCarolinaSpeaker134= L.marker([32.93,-79.96], {icon: dp_lx}).bindPopup('Charleston, South Carolina&lt;br&gt;&lt;span style=font-size:11px&gt;White 1875-99&lt;/span&gt;&lt;br&gt;Speaker 134 (Kurath, 1963)').addTo(W1870);</t>
  </si>
  <si>
    <t>const W1870BeaufortSouthCarolinaSpeaker138= L.marker([32.54,-80.67], {icon: dp_lx}).bindPopup('Beaufort, South Carolina&lt;br&gt;&lt;span style=font-size:11px&gt;White 1875-99&lt;/span&gt;&lt;br&gt;Speaker 138 (Kurath, 1963)').addTo(W1870);</t>
  </si>
  <si>
    <t>const W1870BlufftonSouthCarolinaSpeaker139= L.marker([32.34,-80.88], {icon: dp_lx}).bindPopup('Bluffton, South Carolina&lt;br&gt;&lt;span style=font-size:11px&gt;White 1875-99&lt;/span&gt;&lt;br&gt;Speaker 139 (Kurath, 1963)').addTo(W1870);</t>
  </si>
  <si>
    <t>const W1870BarnswellSouthCarolinaSpeaker141= L.marker([33.44,-81.37], {icon: dp_lx}).bindPopup('Barnswell, South Carolina&lt;br&gt;&lt;span style=font-size:11px&gt;White 1875-99&lt;/span&gt;&lt;br&gt;Speaker 141 (Kurath, 1963)').addTo(W1870);</t>
  </si>
  <si>
    <t>const W1870ColumbiaSouthCarolinaSpeaker142= L.marker([34.19,-81.08], {icon: dp_lx}).bindPopup('Columbia, South Carolina&lt;br&gt;&lt;span style=font-size:11px&gt;White 1875-99&lt;/span&gt;&lt;br&gt;Speaker 142 (Kurath, 1963)').addTo(W1870);</t>
  </si>
  <si>
    <t>const W1870NewberrySouthCarolinaSpeaker144= L.marker([34.45,-81.61], {icon: dp_lx}).bindPopup('Newberry, South Carolina&lt;br&gt;&lt;span style=font-size:11px&gt;White 1875-99&lt;/span&gt;&lt;br&gt;Speaker 144 (Kurath, 1963)').addTo(W1870);</t>
  </si>
  <si>
    <t>const W1870GreenvilleSouthCarolinaSpeaker145= L.marker([35.01,-82.4], {icon: dp_lx}).bindPopup('Greenville, South Carolina&lt;br&gt;&lt;span style=font-size:11px&gt;White 1875-99&lt;/span&gt;&lt;br&gt;Speaker 145 (Kurath, 1963)').addTo(W1870);</t>
  </si>
  <si>
    <t>const W1870ValomaGeorgiaSpeaker149= L.marker([31.71,-81.38], {icon: dp_lx}).bindPopup('Valoma, Georgia&lt;br&gt;&lt;span style=font-size:11px&gt;White 1875-99&lt;/span&gt;&lt;br&gt;Speaker 149 (Kurath, 1963)').addTo(W1870);</t>
  </si>
  <si>
    <t>const W1870AugustaGeorgiaSpeaker153= L.marker([33.75,-82.06], {icon: dp_lx}).bindPopup('Augusta, Georgia&lt;br&gt;&lt;span style=font-size:11px&gt;White 1875-99&lt;/span&gt;&lt;br&gt;Speaker 153 (Kurath, 1963)').addTo(W1870);</t>
  </si>
  <si>
    <t>const W1870MaconGeorgiaSpeaker154= L.marker([33.06,-83.63], {icon: dp_lx}).bindPopup('Macon, Georgia&lt;br&gt;&lt;span style=font-size:11px&gt;White 1875-99&lt;/span&gt;&lt;br&gt;Speaker 154 (Kurath, 1963)').addTo(W1870);</t>
  </si>
  <si>
    <t>const W1870AtlantaGeorgiaSpeaker156= L.marker([35.81,-84.13], {icon: dp_lx}).bindPopup('Atlanta, Georgia&lt;br&gt;&lt;span style=font-size:11px&gt;White 1875-99&lt;/span&gt;&lt;br&gt;Speaker 156 (Kurath, 1963)').addTo(W1870);</t>
  </si>
  <si>
    <t>const W1870Philadelphia2PennsylvaniaPhil= L.marker([39.95,-75.15], {icon: dp_sl}).bindPopup('Philadelphia2, Pennsylvania&lt;br&gt;&lt;span style=font-size:11px&gt;White 1875-99&lt;/span&gt;&lt;br&gt;Phil (Labov, 2013)').addTo(W1870);</t>
  </si>
  <si>
    <t>const W1870Nashville1TennesseeLAGS312= L.marker([36.15,-86.77], {icon: dp_sl}).bindPopup('Nashville1, Tennessee&lt;br&gt;&lt;span style=font-size:11px&gt;White 1875-99&lt;/span&gt;&lt;br&gt;LAGS 312 (Pederson, 1986)').addTo(W1870);</t>
  </si>
  <si>
    <t>const W1870Brownsville1TennesseeLAGS503= L.marker([35.58,-89.25], {icon: dp_sl}).bindPopup('Brownsville1, Tennessee&lt;br&gt;&lt;span style=font-size:11px&gt;White 1875-99&lt;/span&gt;&lt;br&gt;LAGS 503 (Pederson, 1986)').addTo(W1870);</t>
  </si>
  <si>
    <t>const W1870BurnsOregonDAREOR013= L.marker([43.58,-119.5], {icon: dp_we}).bindPopup('Burns, Oregon&lt;br&gt;&lt;span style=font-size:11px&gt;White 1875-99&lt;/span&gt;&lt;br&gt;DAREOR013 (Mclarty, 2016)').addTo(W1870);</t>
  </si>
  <si>
    <t>const W1870JordanValleyOregonDAREOR011= L.marker([42.97,-117.5], {icon: dp_we}).bindPopup('Jordan Valley, Oregon&lt;br&gt;&lt;span style=font-size:11px&gt;White 1875-99&lt;/span&gt;&lt;br&gt;DAREOR011 (Mclarty, 2016)').addTo(W1870);</t>
  </si>
  <si>
    <t>const W1870Jacksonville1OregonDAREOR002= L.marker([42.3,-122.97], {icon: dp_we}).bindPopup('Jacksonville1, Oregon&lt;br&gt;&lt;span style=font-size:11px&gt;White 1875-99&lt;/span&gt;&lt;br&gt;DAREOR002 (Mclarty, 2016)').addTo(W1870);</t>
  </si>
  <si>
    <t>const W1870JunctionCityOregonDAREOR006= L.marker([44.22,-123.2], {icon: dp_we}).bindPopup('Junction City, Oregon&lt;br&gt;&lt;span style=font-size:11px&gt;White 1875-99&lt;/span&gt;&lt;br&gt;DAREOR006 (Mclarty, 2016)').addTo(W1870);</t>
  </si>
  <si>
    <t>const W1870Madison1WisconsinSpeaker13= L.marker([44.39,-89.31], {icon: dp_lx}).bindPopup('Madison1, Wisconsin&lt;br&gt;&lt;span style=font-size:11px&gt;White 1875-99&lt;/span&gt;&lt;br&gt;Speaker 13 (Thomas, 2003)').addTo(W1870);</t>
  </si>
  <si>
    <t>const W1870KalidaOhioSpeaker17= L.marker([41.26,-84.2], {icon: dp_lx}).bindPopup('Kalida, Ohio&lt;br&gt;&lt;span style=font-size:11px&gt;White 1875-99&lt;/span&gt;&lt;br&gt;Speaker 17 (Thomas, 2003)').addTo(W1870);</t>
  </si>
  <si>
    <t>const W1870FiindlayOhioSpeaker18= L.marker([41.31,-83.7], {icon: dp_lx}).bindPopup('Fiindlay, Ohio&lt;br&gt;&lt;span style=font-size:11px&gt;White 1875-99&lt;/span&gt;&lt;br&gt;Speaker 18 (Thomas, 2003)').addTo(W1870);</t>
  </si>
  <si>
    <t>const W1870RiipleyOhioSpeaker22= L.marker([39.06,-83.79], {icon: dp_lx}).bindPopup('Riipley, Ohio&lt;br&gt;&lt;span style=font-size:11px&gt;White 1875-99&lt;/span&gt;&lt;br&gt;Speaker 22 (Thomas, 2003)').addTo(W1870);</t>
  </si>
  <si>
    <t>const W1870VernonOhioSpeaker25= L.marker([40.69,-82.46], {icon: dp_lx}).bindPopup('Vernon, Ohio&lt;br&gt;&lt;span style=font-size:11px&gt;White 1875-99&lt;/span&gt;&lt;br&gt;Speaker 25 (Thomas, 2003)').addTo(W1870);</t>
  </si>
  <si>
    <t>const W1870FredericktownOhioSpeaker26= L.marker([40.8,-82.58], {icon: dp_lx}).bindPopup('Fredericktown, Ohio&lt;br&gt;&lt;span style=font-size:11px&gt;White 1875-99&lt;/span&gt;&lt;br&gt;Speaker 26 (Thomas, 2003)').addTo(W1870);</t>
  </si>
  <si>
    <t>const W1870BertrandVirginiaSpeaker54= L.marker([38.51,-76.5], {icon: dp_lx}).bindPopup('Bertrand, Virginia&lt;br&gt;&lt;span style=font-size:11px&gt;White 1875-99&lt;/span&gt;&lt;br&gt;Speaker 54 (Thomas, 2003)').addTo(W1870);</t>
  </si>
  <si>
    <t>const W1870CrossSouthCarolinaSpeaker57= L.marker([34.06,-80.33], {icon: dp_lx}).bindPopup('Cross, South Carolina&lt;br&gt;&lt;span style=font-size:11px&gt;White 1875-99&lt;/span&gt;&lt;br&gt;Speaker 57 (Thomas, 2003)').addTo(W1870);</t>
  </si>
  <si>
    <t>const W1870MoultriieGeorgiaSpeaker58= L.marker([31.99,-83.74], {icon: dp_sl}).bindPopup('Moultriie, Georgia&lt;br&gt;&lt;span style=font-size:11px&gt;White 1875-99&lt;/span&gt;&lt;br&gt;Speaker 58 (Thomas, 2003)').addTo(W1870);</t>
  </si>
  <si>
    <t>const W1870SladesvilleNorthCarolinaSpeaker79= L.marker([36.41,-76.45], {icon: dp_lx}).bindPopup('Sladesville, North Carolina&lt;br&gt;&lt;span style=font-size:11px&gt;White 1875-99&lt;/span&gt;&lt;br&gt;Speaker 79 (Thomas, 2003)').addTo(W1870);</t>
  </si>
  <si>
    <t>const W1870Ocracoke1NorthCarolinaSpeaker83= L.marker([35.79,-75.78], {icon: dp_lx}).bindPopup('Ocracoke1, North Carolina&lt;br&gt;&lt;span style=font-size:11px&gt;White 1875-99&lt;/span&gt;&lt;br&gt;Speaker 83 (Thomas, 2003)').addTo(W1870);</t>
  </si>
  <si>
    <t>const W1870BarksdaleTexasSpeaker95= L.marker([30.71,-100.21], {icon: dp_lx}).bindPopup('Barksdale, Texas&lt;br&gt;&lt;span style=font-size:11px&gt;White 1875-99&lt;/span&gt;&lt;br&gt;Speaker 95 (Thomas, 2003)').addTo(W1870);</t>
  </si>
  <si>
    <t>const W1870OglesbyTexasSpeaker96= L.marker([32.08,-97.49], {icon: dp_lx}).bindPopup('Oglesby, Texas&lt;br&gt;&lt;span style=font-size:11px&gt;White 1875-99&lt;/span&gt;&lt;br&gt;Speaker 96 (Thomas, 2003)').addTo(W1870);</t>
  </si>
  <si>
    <t>const W1870ChappelHillTexasSpeaker97= L.marker([31.01,-96.25], {icon: dp_lx}).bindPopup('Chappel Hill, Texas&lt;br&gt;&lt;span style=font-size:11px&gt;White 1875-99&lt;/span&gt;&lt;br&gt;Speaker 97 (Thomas, 2003)').addTo(W1870);</t>
  </si>
  <si>
    <t>const W1870IndependenceTexasSpeaker98= L.marker([30.94,-96.35], {icon: dp_lx}).bindPopup('Independence, Texas&lt;br&gt;&lt;span style=font-size:11px&gt;White 1875-99&lt;/span&gt;&lt;br&gt;Speaker 98 (Thomas, 2003)').addTo(W1870);</t>
  </si>
  <si>
    <t>const W1870CanyonTexasSpeaker99= L.marker([35.34,-101.84], {icon: dp_lx}).bindPopup('Canyon, Texas&lt;br&gt;&lt;span style=font-size:11px&gt;White 1875-99&lt;/span&gt;&lt;br&gt;Speaker 99 (Thomas, 2003)').addTo(W1870);</t>
  </si>
  <si>
    <t>const W1870NobleboroMaineSpeaker3= L.marker([44.27,-69.46], {icon: dp_lx}).bindPopup('Nobleboro, Maine&lt;br&gt;&lt;span style=font-size:11px&gt;White 1875-99&lt;/span&gt;&lt;br&gt;Speaker 3 (Kurath, 1963)').addTo(W1870);</t>
  </si>
  <si>
    <t>const W1870FarmingtonMaineSpeaker4= L.marker([44.86,-70.16], {icon: dp_lx}).bindPopup('Farmington, Maine&lt;br&gt;&lt;span style=font-size:11px&gt;White 1875-99&lt;/span&gt;&lt;br&gt;Speaker 4 (Kurath, 1963)').addTo(W1870);</t>
  </si>
  <si>
    <t>const W1870BillericaMassachusettsSpeaker8= L.marker([42.78,-71.3], {icon: dp_lx}).bindPopup('Billerica, Massachusetts&lt;br&gt;&lt;span style=font-size:11px&gt;White 1875-99&lt;/span&gt;&lt;br&gt;Speaker 8 (Kurath, 1963)').addTo(W1870);</t>
  </si>
  <si>
    <t>const W1870BridgewaterMassachusettsSpeaker12= L.marker([42.21,-70.99], {icon: dp_lx}).bindPopup('Bridgewater, Massachusetts&lt;br&gt;&lt;span style=font-size:11px&gt;White 1875-99&lt;/span&gt;&lt;br&gt;Speaker 12 (Kurath, 1963)').addTo(W1870);</t>
  </si>
  <si>
    <t>const W1870PlymouthMassachusettsSpeaker13= L.marker([42.11,-70.66], {icon: dp_lx}).bindPopup('Plymouth, Massachusetts&lt;br&gt;&lt;span style=font-size:11px&gt;White 1875-99&lt;/span&gt;&lt;br&gt;Speaker 13 (Kurath, 1963)').addTo(W1870);</t>
  </si>
  <si>
    <t>const W1870NewportRhodeIslandSpeaker17= L.marker([41.64,-71.32], {icon: dp_lx}).bindPopup('Newport, Rhode Island&lt;br&gt;&lt;span style=font-size:11px&gt;White 1875-99&lt;/span&gt;&lt;br&gt;Speaker 17 (Kurath, 1963)').addTo(W1870);</t>
  </si>
  <si>
    <t>const W1870WakefieldRhodeIslandSpeaker18= L.marker([41.64,-71.55], {icon: dp_lx}).bindPopup('Wakefield, Rhode Island&lt;br&gt;&lt;span style=font-size:11px&gt;White 1875-99&lt;/span&gt;&lt;br&gt;Speaker 18 (Kurath, 1963)').addTo(W1870);</t>
  </si>
  <si>
    <t>const W1870NewLondonConnecticutSpeaker19= L.marker([41.58,-72.14], {icon: dp_lx}).bindPopup('New London, Connecticut&lt;br&gt;&lt;span style=font-size:11px&gt;White 1875-99&lt;/span&gt;&lt;br&gt;Speaker 19 (Kurath, 1963)').addTo(W1870);</t>
  </si>
  <si>
    <t>const W1870ProvidenceRhodeIslandSpeaker22= L.marker([42,-71.43], {icon: dp_lx}).bindPopup('Providence, Rhode Island&lt;br&gt;&lt;span style=font-size:11px&gt;White 1875-99&lt;/span&gt;&lt;br&gt;Speaker 22 (Kurath, 1963)').addTo(W1870);</t>
  </si>
  <si>
    <t>const W1870GuilfordConnecticutSpeaker31= L.marker([41.45,-72.67], {icon: dp_lx}).bindPopup('Guilford, Connecticut&lt;br&gt;&lt;span style=font-size:11px&gt;White 1875-99&lt;/span&gt;&lt;br&gt;Speaker 31 (Kurath, 1963)').addTo(W1870);</t>
  </si>
  <si>
    <t>const W1870NewHavenConnecticutSpeaker32= L.marker([41.51,-72.94], {icon: dp_lx}).bindPopup('New Haven, Connecticut&lt;br&gt;&lt;span style=font-size:11px&gt;White 1875-99&lt;/span&gt;&lt;br&gt;Speaker 32 (Kurath, 1963)').addTo(W1870);</t>
  </si>
  <si>
    <t>const W1870DanburyConnecticutSpeaker34= L.marker([41.6,-73.43], {icon: dp_lx}).bindPopup('Danbury, Connecticut&lt;br&gt;&lt;span style=font-size:11px&gt;White 1875-99&lt;/span&gt;&lt;br&gt;Speaker 34 (Kurath, 1963)').addTo(W1870);</t>
  </si>
  <si>
    <t>const W1870PawletVermontSpeaker38= L.marker([43.49,-73.19], {icon: dp_lx}).bindPopup('Pawlet, Vermont&lt;br&gt;&lt;span style=font-size:11px&gt;White 1875-99&lt;/span&gt;&lt;br&gt;Speaker 38 (Kurath, 1963)').addTo(W1870);</t>
  </si>
  <si>
    <t>const W1870BurlingtonVermontSpeaker39= L.marker([44.63,-73.23], {icon: dp_lx}).bindPopup('Burlington, Vermont&lt;br&gt;&lt;span style=font-size:11px&gt;White 1875-99&lt;/span&gt;&lt;br&gt;Speaker 39 (Kurath, 1963)').addTo(W1870);</t>
  </si>
  <si>
    <t>const W1870GoshenNewYorkSpeaker40= L.marker([41.58,-74.34], {icon: dp_lx}).bindPopup('Goshen, New York&lt;br&gt;&lt;span style=font-size:11px&gt;White 1875-99&lt;/span&gt;&lt;br&gt;Speaker 40 (Kurath, 1963)').addTo(W1870);</t>
  </si>
  <si>
    <t>const W1870PoughkeepsieNewYorkSpeaker41= L.marker([41.87,-73.9], {icon: dp_lx}).bindPopup('Poughkeepsie, New York&lt;br&gt;&lt;span style=font-size:11px&gt;White 1875-99&lt;/span&gt;&lt;br&gt;Speaker 41 (Kurath, 1963)').addTo(W1870);</t>
  </si>
  <si>
    <t>const W1870FortEdwardNewYorkSpeaker44= L.marker([43.39,-73.56], {icon: dp_lx}).bindPopup('Fort Edward, New York&lt;br&gt;&lt;span style=font-size:11px&gt;White 1875-99&lt;/span&gt;&lt;br&gt;Speaker 44 (Kurath, 1963)').addTo(W1870);</t>
  </si>
  <si>
    <t>const W1870UticaNewYorkSpeaker45= L.marker([43.29,-75.24], {icon: dp_lx}).bindPopup('Utica, New York&lt;br&gt;&lt;span style=font-size:11px&gt;White 1875-99&lt;/span&gt;&lt;br&gt;Speaker 45 (Kurath, 1963)').addTo(W1870);</t>
  </si>
  <si>
    <t>const W1870OntarioNewYorkSpeaker47= L.marker([43.39,-77.28], {icon: dp_lx}).bindPopup('Ontario, New York&lt;br&gt;&lt;span style=font-size:11px&gt;White 1875-99&lt;/span&gt;&lt;br&gt;Speaker 47 (Kurath, 1963)').addTo(W1870);</t>
  </si>
  <si>
    <t>const W1870BinghamtonNewYorkSpeaker48= L.marker([42.28,-75.89], {icon: dp_lx}).bindPopup('Binghamton, New York&lt;br&gt;&lt;span style=font-size:11px&gt;White 1875-99&lt;/span&gt;&lt;br&gt;Speaker 48 (Kurath, 1963)').addTo(W1870);</t>
  </si>
  <si>
    <t>const W1870ElmiraNewYorkSpeaker49= L.marker([42.27,-76.82], {icon: dp_lx}).bindPopup('Elmira, New York&lt;br&gt;&lt;span style=font-size:11px&gt;White 1875-99&lt;/span&gt;&lt;br&gt;Speaker 49 (Kurath, 1963)').addTo(W1870);</t>
  </si>
  <si>
    <t>const W1870RochesterNewYorkSpeaker52= L.marker([43.31,-77.61], {icon: dp_lx}).bindPopup('Rochester, New York&lt;br&gt;&lt;span style=font-size:11px&gt;White 1875-99&lt;/span&gt;&lt;br&gt;Speaker 52 (Kurath, 1963)').addTo(W1870);</t>
  </si>
  <si>
    <t>const W1870AlbionNewYorkSpeaker54= L.marker([43.45,-78.21], {icon: dp_lx}).bindPopup('Albion, New York&lt;br&gt;&lt;span style=font-size:11px&gt;White 1875-99&lt;/span&gt;&lt;br&gt;Speaker 54 (Kurath, 1963)').addTo(W1870);</t>
  </si>
  <si>
    <t>const W1870OrchardParkNewYorkSpeaker56= L.marker([42.95,-78.72], {icon: dp_lx}).bindPopup('Orchard Park, New York&lt;br&gt;&lt;span style=font-size:11px&gt;White 1875-99&lt;/span&gt;&lt;br&gt;Speaker 56 (Kurath, 1963)').addTo(W1870);</t>
  </si>
  <si>
    <t>const W1870SalamancaNewYorkSpeaker57= L.marker([42.36,-78.75], {icon: dp_lx}).bindPopup('Salamanca, New York&lt;br&gt;&lt;span style=font-size:11px&gt;White 1875-99&lt;/span&gt;&lt;br&gt;Speaker 57 (Kurath, 1963)').addTo(W1870);</t>
  </si>
  <si>
    <t>const W1870WestfieldNewYorkSpeaker58= L.marker([42.51,-79.61], {icon: dp_lx}).bindPopup('Westfield, New York&lt;br&gt;&lt;span style=font-size:11px&gt;White 1875-99&lt;/span&gt;&lt;br&gt;Speaker 58 (Kurath, 1963)').addTo(W1870);</t>
  </si>
  <si>
    <t>const W1870ManhattanNewYorkSpeaker59= L.marker([40.95,-73.97], {icon: dp_lx}).bindPopup('Manhattan, New York&lt;br&gt;&lt;span style=font-size:11px&gt;White 1875-99&lt;/span&gt;&lt;br&gt;Speaker 59 (Kurath, 1963)').addTo(W1870);</t>
  </si>
  <si>
    <t>const W1870GrandRapidsMichiganListenPast= L.marker([43.58,-86.08], {icon: dp_lx}).bindPopup('Grand Rapids, Michigan&lt;br&gt;&lt;span style=font-size:11px&gt;White 1875-99&lt;/span&gt;&lt;br&gt;ListenPast (Gordon, 2002)').addTo(W1870);</t>
  </si>
  <si>
    <t>const W1870BuffaloNewYorkListenPast= L.marker([43.47,-79.45], {icon: dp_lx}).bindPopup('Buffalo, New York&lt;br&gt;&lt;span style=font-size:11px&gt;White 1875-99&lt;/span&gt;&lt;br&gt;ListenPast (Gordon, 2002)').addTo(W1870);</t>
  </si>
  <si>
    <t>const W1870KansasCityKansasListenPast= L.marker([39.1142,-94.6275], {icon: dp_lx}).bindPopup('Kansas City, Kansas&lt;br&gt;&lt;span style=font-size:11px&gt;White 1875-99&lt;/span&gt;&lt;br&gt;ListenPast (Gordon, 2002)').addTo(W1870);</t>
  </si>
  <si>
    <t>const W1870EncinalTexas894= L.marker([28.33,-99.35], {icon: dp_lx}).bindPopup('Encinal, Texas&lt;br&gt;&lt;span style=font-size:11px&gt;White 1875-99&lt;/span&gt;&lt;br&gt;894 DASS 894 (LAGS 894)').addTo(W1870);</t>
  </si>
  <si>
    <t>const W1870WacoTexas853= L.marker([27.52,-99.48], {icon: dp_lx}).bindPopup('Waco, Texas&lt;br&gt;&lt;span style=font-size:11px&gt;White 1875-99&lt;/span&gt;&lt;br&gt;853 DASS 853 (LAGS 853)').addTo(W1870);</t>
  </si>
  <si>
    <t>const W1900EncinalTexas894= L.marker([28.33,-99.35], {icon: dp_lx}).bindPopup('Encinal, Texas&lt;br&gt;&lt;span style=font-size:11px&gt;White 1900-44&lt;/span&gt;&lt;br&gt;894 DASS 894 (LAGS 894)').addTo(W1900);</t>
  </si>
  <si>
    <t>const W1900BrownsvilleTexas911= L.marker([25.92,-97.48], {icon: dp_lx}).bindPopup('Brownsville, Texas&lt;br&gt;&lt;span style=font-size:11px&gt;White 1900-44&lt;/span&gt;&lt;br&gt;911 DASS 911 (LAGS 911)').addTo(W1900);</t>
  </si>
  <si>
    <t>const W1900PendletonOregonOR015= L.marker([45.67,-118.78], {icon: dp_lx}).bindPopup('Pendleton, Oregon&lt;br&gt;&lt;span style=font-size:11px&gt;White 1900-44&lt;/span&gt;&lt;br&gt;OR015 DRE OR015)').addTo(W1900);</t>
  </si>
  <si>
    <t>const W1900NYCNewYorkNY= L.marker([40.68,-73.98], {icon: dp_lx}).bindPopup('NYC, New York&lt;br&gt;&lt;span style=font-size:11px&gt;White 1900-44&lt;/span&gt;&lt;br&gt;NY (Labov, 1966)').addTo(W1900);</t>
  </si>
  <si>
    <t>const W1900TorontoOntarioSpeaker1= L.marker([43.73,-79.37], {icon: dp_lx}).bindPopup('Toronto, Ontario&lt;br&gt;&lt;span style=font-size:11px&gt;White 1900-44&lt;/span&gt;&lt;br&gt;Speaker 1 (Thomas, 2003)').addTo(W1900);</t>
  </si>
  <si>
    <t>const W1900StJohnsNewfoundlandSpeaker2= L.marker([47.47,-52.78], {icon: dp_lx}).bindPopup('St Johns, Newfoundland&lt;br&gt;&lt;span style=font-size:11px&gt;White 1900-44&lt;/span&gt;&lt;br&gt;Speaker 2 (Thomas, 2003)').addTo(W1900);</t>
  </si>
  <si>
    <t>const W1900HaverhillMassachusettsSpeaker5= L.marker([42.78,-71.08], {icon: dp_lx}).bindPopup('Haverhill, Massachusetts&lt;br&gt;&lt;span style=font-size:11px&gt;White 1900-44&lt;/span&gt;&lt;br&gt;Speaker 5 (Thomas, 2003)').addTo(W1900);</t>
  </si>
  <si>
    <t>const W1900MeridenConnecticutSpeaker8= L.marker([41.53,-72.78], {icon: dp_lx}).bindPopup('Meriden, Connecticut&lt;br&gt;&lt;span style=font-size:11px&gt;White 1900-44&lt;/span&gt;&lt;br&gt;Speaker 8 (Thomas, 2003)').addTo(W1900);</t>
  </si>
  <si>
    <t>const W1900ManhattanNewYorkSpeaker9= L.marker([40.78,-73.97], {icon: dp_sa1}).bindPopup('Manhattan, New York&lt;br&gt;&lt;span style=font-size:11px&gt;White 1900-44&lt;/span&gt;&lt;br&gt;Speaker 9 (Thomas, 2003)').addTo(W1900);</t>
  </si>
  <si>
    <t>const W1900LinoLakesMinnesotaSpeaker10= L.marker([45.17,-93.08], {icon: dp_lx}).bindPopup('Lino Lakes, Minnesota&lt;br&gt;&lt;span style=font-size:11px&gt;White 1900-44&lt;/span&gt;&lt;br&gt;Speaker 10 (Thomas, 2003)').addTo(W1900);</t>
  </si>
  <si>
    <t>const W1900PhiladelphiaPennsylvaniaSpeaker11= L.marker([39.95,-75.15], {icon: dp_sa1}).bindPopup('Philadelphia, Pennsylvania&lt;br&gt;&lt;span style=font-size:11px&gt;White 1900-44&lt;/span&gt;&lt;br&gt;Speaker 11 (Thomas, 2003)').addTo(W1900);</t>
  </si>
  <si>
    <t>const W1900CheviotOhioSpeaker21= L.marker([39.15,-84.6], {icon: dp_we}).bindPopup('Cheviot, Ohio&lt;br&gt;&lt;span style=font-size:11px&gt;White 1900-44&lt;/span&gt;&lt;br&gt;Speaker 21 (Thomas, 2003)').addTo(W1900);</t>
  </si>
  <si>
    <t>const W1900CherokeeSoundBahamaSpeaker51= L.marker([26.47,-77.08], {icon: dp_lx}).bindPopup('Cherokee Sound, Bahama&lt;br&gt;&lt;span style=font-size:11px&gt;White 1900-44&lt;/span&gt;&lt;br&gt;Speaker 51 (Thomas, 2003)').addTo(W1900);</t>
  </si>
  <si>
    <t>const W1900IrvingtonVirginiaSpeaker55= L.marker([37.65,-76.42], {icon: dp_lx}).bindPopup('Irvington, Virginia&lt;br&gt;&lt;span style=font-size:11px&gt;White 1900-44&lt;/span&gt;&lt;br&gt;Speaker 55 (Thomas, 2003)').addTo(W1900);</t>
  </si>
  <si>
    <t>const W1900Montgomery1AlabamaSpeaker59= L.marker([32.58,-86.45], {icon: dp_sl}).bindPopup('Montgomery1, Alabama&lt;br&gt;&lt;span style=font-size:11px&gt;White 1900-44&lt;/span&gt;&lt;br&gt;Speaker 59 (Thomas, 2003)').addTo(W1900);</t>
  </si>
  <si>
    <t>const W1900Robbinisville1NorthCarolinaSpeaker64= L.marker([35.32,-83.8], {icon: dp_sl}).bindPopup('Robbinisville1, North Carolina&lt;br&gt;&lt;span style=font-size:11px&gt;White 1900-44&lt;/span&gt;&lt;br&gt;Speaker 64 (Thomas, 2003)').addTo(W1900);</t>
  </si>
  <si>
    <t>const W1900Raleigh1NorthCarolinaSpeaker72= L.marker([36.28,-78.63], {icon: dp_sl}).bindPopup('Raleigh1, North Carolina&lt;br&gt;&lt;span style=font-size:11px&gt;White 1900-44&lt;/span&gt;&lt;br&gt;Speaker 72 (Thomas, 2003)').addTo(W1900);</t>
  </si>
  <si>
    <t>const W1900HurdleMillsNorthCarolinaSpeaker76= L.marker([36.27,-79.03], {icon: dp_lx}).bindPopup('Hurdle Mills, North Carolina&lt;br&gt;&lt;span style=font-size:11px&gt;White 1900-44&lt;/span&gt;&lt;br&gt;Speaker 76 (Thomas, 2003)').addTo(W1900);</t>
  </si>
  <si>
    <t>const W1900LeasburgNorthCarolinaSpeaker77= L.marker([36.4,-79.15], {icon: dp_lx}).bindPopup('Leasburg, North Carolina&lt;br&gt;&lt;span style=font-size:11px&gt;White 1900-44&lt;/span&gt;&lt;br&gt;Speaker 77 (Thomas, 2003)').addTo(W1900);</t>
  </si>
  <si>
    <t>const W1900EngelhardNorthCarolinaSpeaker80= L.marker([36.15,-76.14], {icon: dp_lx}).bindPopup('Engelhard, North Carolina&lt;br&gt;&lt;span style=font-size:11px&gt;White 1900-44&lt;/span&gt;&lt;br&gt;Speaker 80 (Thomas, 2003)').addTo(W1900);</t>
  </si>
  <si>
    <t>const W1900SwanQuarter1NorthCarolinaSpeaker81= L.marker([35.68,-76.37], {icon: dp_lx}).bindPopup('Swan Quarter1, North Carolina&lt;br&gt;&lt;span style=font-size:11px&gt;White 1900-44&lt;/span&gt;&lt;br&gt;Speaker 81 (Thomas, 2003)').addTo(W1900);</t>
  </si>
  <si>
    <t>const W1900Ocracoke2NorthCarolinaSpeaker84= L.marker([35.23,-75.98], {icon: dp_lx}).bindPopup('Ocracoke2, North Carolina&lt;br&gt;&lt;span style=font-size:11px&gt;White 1900-44&lt;/span&gt;&lt;br&gt;Speaker 84 (Thomas, 2003)').addTo(W1900);</t>
  </si>
  <si>
    <t>const W1900HarkersIslandNorthCarolinaSpeaker87= L.marker([34.81,-76.56], {icon: dp_lx}).bindPopup('Harkers Island, North Carolina&lt;br&gt;&lt;span style=font-size:11px&gt;White 1900-44&lt;/span&gt;&lt;br&gt;Speaker 87 (Thomas, 2003)').addTo(W1900);</t>
  </si>
  <si>
    <t>const W1900NewOrleans2LouisianaSpeaker88= L.marker([30.41,-90.13], {icon: dp_lx}).bindPopup('New Orleans2, Louisiana&lt;br&gt;&lt;span style=font-size:11px&gt;White 1900-44&lt;/span&gt;&lt;br&gt;Speaker 88 (Thomas, 2003)').addTo(W1900);</t>
  </si>
  <si>
    <t>const W1900Yale1OklahomaSpeaker90= L.marker([36.54,-96.6], {icon: dp_lx}).bindPopup('Yale1, Oklahoma&lt;br&gt;&lt;span style=font-size:11px&gt;White 1900-44&lt;/span&gt;&lt;br&gt;Speaker 90 (Thomas, 2003)').addTo(W1900);</t>
  </si>
  <si>
    <t>const W1900AmericanaBrazilSpeaker94= L.marker([-19.81,-47.85], {icon: dp_lx}).bindPopup('Americana, Brazil&lt;br&gt;&lt;span style=font-size:11px&gt;White 1900-44&lt;/span&gt;&lt;br&gt;Speaker 94 (Thomas, 2003)').addTo(W1900);</t>
  </si>
  <si>
    <t>const W1900GilmerTexasSpeaker100= L.marker([33,-94.89], {icon: dp_lx}).bindPopup('Gilmer, Texas&lt;br&gt;&lt;span style=font-size:11px&gt;White 1900-44&lt;/span&gt;&lt;br&gt;Speaker 100 (Thomas, 2003)').addTo(W1900);</t>
  </si>
  <si>
    <t>const W1900Houston1TexasSpeaker101= L.marker([29.99,-95.54], {icon: dp_lx}).bindPopup('Houston1, Texas&lt;br&gt;&lt;span style=font-size:11px&gt;White 1900-44&lt;/span&gt;&lt;br&gt;Speaker 101 (Thomas, 2003)').addTo(W1900);</t>
  </si>
  <si>
    <t>const W1900BrazosTexasSpeaker102= L.marker([31.05,-96.39], {icon: dp_lx}).bindPopup('Brazos, Texas&lt;br&gt;&lt;span style=font-size:11px&gt;White 1900-44&lt;/span&gt;&lt;br&gt;Speaker 102 (Thomas, 2003)').addTo(W1900);</t>
  </si>
  <si>
    <t>const W1900WiseCountyTexasSpeaker103= L.marker([33.61,-97.68], {icon: dp_lx}).bindPopup('Wise County, Texas&lt;br&gt;&lt;span style=font-size:11px&gt;White 1900-44&lt;/span&gt;&lt;br&gt;Speaker 103 (Thomas, 2003)').addTo(W1900);</t>
  </si>
  <si>
    <t>const W1900HendersonTexasSpeaker104= L.marker([32.54,-94.8], {icon: dp_lx}).bindPopup('Henderson, Texas&lt;br&gt;&lt;span style=font-size:11px&gt;White 1900-44&lt;/span&gt;&lt;br&gt;Speaker 104 (Thomas, 2003)').addTo(W1900);</t>
  </si>
  <si>
    <t>const W1900TylerTexasSpeaker105= L.marker([32.82,-95.35], {icon: dp_lx}).bindPopup('Tyler, Texas&lt;br&gt;&lt;span style=font-size:11px&gt;White 1900-44&lt;/span&gt;&lt;br&gt;Speaker 105 (Thomas, 2003)').addTo(W1900);</t>
  </si>
  <si>
    <t>const W1900CliftonTexasSpeaker106= L.marker([32.11,-97.54], {icon: dp_lx}).bindPopup('Clifton, Texas&lt;br&gt;&lt;span style=font-size:11px&gt;White 1900-44&lt;/span&gt;&lt;br&gt;Speaker 106 (Thomas, 2003)').addTo(W1900);</t>
  </si>
  <si>
    <t>const W1900DallasTexasSpeaker107= L.marker([33.14,-96.88], {icon: dp_lx}).bindPopup('Dallas, Texas&lt;br&gt;&lt;span style=font-size:11px&gt;White 1900-44&lt;/span&gt;&lt;br&gt;Speaker 107 (Thomas, 2003)').addTo(W1900);</t>
  </si>
  <si>
    <t>const W1900GarlandTexasSpeaker110= L.marker([32.98,-96.66], {icon: dp_lx}).bindPopup('Garland, Texas&lt;br&gt;&lt;span style=font-size:11px&gt;White 1900-44&lt;/span&gt;&lt;br&gt;Speaker 110 (Thomas, 2003)').addTo(W1900);</t>
  </si>
  <si>
    <t>const W1900Houston2TexasSpeaker111= L.marker([30.22,-95.37], {icon: dp_lx}).bindPopup('Houston2, Texas&lt;br&gt;&lt;span style=font-size:11px&gt;White 1900-44&lt;/span&gt;&lt;br&gt;Speaker 111 (Thomas, 2003)').addTo(W1900);</t>
  </si>
  <si>
    <t>const W1900TroupTexasSpeaker112= L.marker([32.31,-95.07], {icon: dp_lx}).bindPopup('Troup, Texas&lt;br&gt;&lt;span style=font-size:11px&gt;White 1900-44&lt;/span&gt;&lt;br&gt;Speaker 112 (Thomas, 2003)').addTo(W1900);</t>
  </si>
  <si>
    <t>const W1900HoneyGroveTexasSpeaker113= L.marker([33.81,-95.88], {icon: dp_lx}).bindPopup('Honey Grove, Texas&lt;br&gt;&lt;span style=font-size:11px&gt;White 1900-44&lt;/span&gt;&lt;br&gt;Speaker 113 (Thomas, 2003)').addTo(W1900);</t>
  </si>
  <si>
    <t>const W1900TylertonMarylandSpeaker52= L.marker([38.34,-76.02], {icon: dp_lx}).bindPopup('Tylerton, Maryland&lt;br&gt;&lt;span style=font-size:11px&gt;White 1900-44&lt;/span&gt;&lt;br&gt;Speaker 52 (Thomas, 2003)').addTo(W1900);</t>
  </si>
  <si>
    <t>const W1900IndianapolisIndianaListenPast= L.marker([38.2527,-85.7585], {icon: dp_lx}).bindPopup('Indianapolis, Indiana&lt;br&gt;&lt;span style=font-size:11px&gt;White 1900-44&lt;/span&gt;&lt;br&gt;ListenPast (Gordon, 2002)').addTo(W1900);</t>
  </si>
  <si>
    <t>const W1900StLouisMissouriListenPast= L.marker([38.627,-90.1994], {icon: dp_lx}).bindPopup('St. Louis, Missouri&lt;br&gt;&lt;span style=font-size:11px&gt;White 1900-44&lt;/span&gt;&lt;br&gt;ListenPast (Gordon, 2002)').addTo(W1900);</t>
  </si>
  <si>
    <t>const W1900PittsburghPennsylvaniaListenPast= L.marker([40.72,-80.62], {icon: dp_lx}).bindPopup('Pittsburgh, Pennsylvania&lt;br&gt;&lt;span style=font-size:11px&gt;White 1900-44&lt;/span&gt;&lt;br&gt;ListenPast (Gordon, 2002)').addTo(W1900);</t>
  </si>
  <si>
    <t>const B1870MinneapolisMinnesotaLAUM35= L.marker([44.9777,-93.265], {icon: dp_lx}).bindPopup('Minneapolis, Minnesota&lt;br&gt;&lt;span style=font-size:11px&gt;Black 1875-99&lt;/span&gt;&lt;br&gt;LAUM 35 (Allen, 1973)').addTo(B1870);</t>
  </si>
  <si>
    <t>const W1850DuluthMinnesotaLAUM15= L.marker([46.7867,-92.1005], {icon: dp_lx}).bindPopup('Duluth, Minnesota&lt;br&gt;&lt;span style=font-size:11px&gt;White 1845-74&lt;/span&gt;&lt;br&gt;LAUM 15 (Allen, 1973)').addTo(W1850);</t>
  </si>
  <si>
    <t>const W1850DuluthMinnesotaLAUM16= L.marker([46.7867,-92.1005], {icon: dp_lx}).bindPopup('Duluth, Minnesota&lt;br&gt;&lt;span style=font-size:11px&gt;White 1845-74&lt;/span&gt;&lt;br&gt;LAUM 16 (Allen, 1973)').addTo(W1850);</t>
  </si>
  <si>
    <t>const W1850FergusFallsMinnesotaLAUM19= L.marker([46.2839,-96.0801], {icon: dp_lx}).bindPopup('Fergus Falls, Minnesota&lt;br&gt;&lt;span style=font-size:11px&gt;White 1845-74&lt;/span&gt;&lt;br&gt;LAUM 19 (Allen, 1973)').addTo(W1850);</t>
  </si>
  <si>
    <t>const W1850BrainerdMinnesotaLAUM21= L.marker([46.3527,-94.202], {icon: dp_lx}).bindPopup('Brainerd, Minnesota&lt;br&gt;&lt;span style=font-size:11px&gt;White 1845-74&lt;/span&gt;&lt;br&gt;LAUM 21 (Allen, 1973)').addTo(W1850);</t>
  </si>
  <si>
    <t>const W1850MoraMinnesotaLAUM23= L.marker([45.8769,-93.2938], {icon: dp_lx}).bindPopup('Mora, Minnesota&lt;br&gt;&lt;span style=font-size:11px&gt;White 1845-74&lt;/span&gt;&lt;br&gt;LAUM 23 (Allen, 1973)').addTo(W1850);</t>
  </si>
  <si>
    <t>const W1850SaukCenterMinnesotaLAUM27= L.marker([45.7375,-94.9525], {icon: dp_lx}).bindPopup('Sauk Center, Minnesota&lt;br&gt;&lt;span style=font-size:11px&gt;White 1845-74&lt;/span&gt;&lt;br&gt;LAUM 27 (Allen, 1973)').addTo(W1850);</t>
  </si>
  <si>
    <t>const W1850MinneapolisMinnesotaLAUM31= L.marker([44.9777,-93.265], {icon: dp_lx}).bindPopup('Minneapolis, Minnesota&lt;br&gt;&lt;span style=font-size:11px&gt;White 1845-74&lt;/span&gt;&lt;br&gt;LAUM 31 (Allen, 1973)').addTo(W1850);</t>
  </si>
  <si>
    <t>const W1850MinneapolisMinnesotaLAUM32= L.marker([44.9777,-93.265], {icon: dp_lx}).bindPopup('Minneapolis, Minnesota&lt;br&gt;&lt;span style=font-size:11px&gt;White 1845-74&lt;/span&gt;&lt;br&gt;LAUM 32 (Allen, 1973)').addTo(W1850);</t>
  </si>
  <si>
    <t>const W1850LittleCanadaMinnesotaLAUM36= L.marker([45.0269,-93.0877], {icon: dp_lx}).bindPopup('Little Canada, Minnesota&lt;br&gt;&lt;span style=font-size:11px&gt;White 1845-74&lt;/span&gt;&lt;br&gt;LAUM 36 (Allen, 1973)').addTo(W1850);</t>
  </si>
  <si>
    <t>const W1850MarineonStCroixMinnesotaLAUM39= L.marker([45.1987,-92.7697], {icon: dp_lx}).bindPopup('Marine on St. Croix, Minnesota&lt;br&gt;&lt;span style=font-size:11px&gt;White 1845-74&lt;/span&gt;&lt;br&gt;LAUM 39 (Allen, 1973)').addTo(W1850);</t>
  </si>
  <si>
    <t>const W1850HutchinsonMinnesotaLAUM44= L.marker([44.8877,-94.3697], {icon: dp_lx}).bindPopup('Hutchinson, Minnesota&lt;br&gt;&lt;span style=font-size:11px&gt;White 1845-74&lt;/span&gt;&lt;br&gt;LAUM 44 (Allen, 1973)').addTo(W1850);</t>
  </si>
  <si>
    <t>const W1850HutchinsonMinnesotaLAUM45= L.marker([44.8877,-94.3697], {icon: dp_lx}).bindPopup('Hutchinson, Minnesota&lt;br&gt;&lt;span style=font-size:11px&gt;White 1845-74&lt;/span&gt;&lt;br&gt;LAUM 45 (Allen, 1973)').addTo(W1850);</t>
  </si>
  <si>
    <t>const W1850MarshallMinnesotaLAUM46= L.marker([44.4469,-95.7884], {icon: dp_lx}).bindPopup('Marshall, Minnesota&lt;br&gt;&lt;span style=font-size:11px&gt;White 1845-74&lt;/span&gt;&lt;br&gt;LAUM 46 (Allen, 1973)').addTo(W1850);</t>
  </si>
  <si>
    <t>const W1850FaribaultMinnesotaLAUM48= L.marker([44.295,-93.2688], {icon: dp_lx}).bindPopup('Faribault, Minnesota&lt;br&gt;&lt;span style=font-size:11px&gt;White 1845-74&lt;/span&gt;&lt;br&gt;LAUM 48 (Allen, 1973)').addTo(W1850);</t>
  </si>
  <si>
    <t>const W1850MankatoMinnesotaLAUM51= L.marker([44.166,-94.0092], {icon: dp_lx}).bindPopup('Mankato, Minnesota&lt;br&gt;&lt;span style=font-size:11px&gt;White 1845-74&lt;/span&gt;&lt;br&gt;LAUM 51 (Allen, 1973)').addTo(W1850);</t>
  </si>
  <si>
    <t>const W1850MankatoMinnesotaLAUM52= L.marker([44.166,-94.0092], {icon: dp_lx}).bindPopup('Mankato, Minnesota&lt;br&gt;&lt;span style=font-size:11px&gt;White 1845-74&lt;/span&gt;&lt;br&gt;LAUM 52 (Allen, 1973)').addTo(W1850);</t>
  </si>
  <si>
    <t>const W1850RedwingMinnesotaLAUM55= L.marker([44.5625,-92.5338], {icon: dp_lx}).bindPopup('Redwing, Minnesota&lt;br&gt;&lt;span style=font-size:11px&gt;White 1845-74&lt;/span&gt;&lt;br&gt;LAUM 55 (Allen, 1973)').addTo(W1850);</t>
  </si>
  <si>
    <t>const W1850WinonaMinnesotaLAUM56= L.marker([44.05,-91.6333], {icon: dp_lx}).bindPopup('Winona, Minnesota&lt;br&gt;&lt;span style=font-size:11px&gt;White 1845-74&lt;/span&gt;&lt;br&gt;LAUM 56 (Allen, 1973)').addTo(W1850);</t>
  </si>
  <si>
    <t>const W1850WorthingtonMinnesotaLAUM59= L.marker([43.6211,-95.5941], {icon: dp_lx}).bindPopup('Worthington, Minnesota&lt;br&gt;&lt;span style=font-size:11px&gt;White 1845-74&lt;/span&gt;&lt;br&gt;LAUM 59 (Allen, 1973)').addTo(W1850);</t>
  </si>
  <si>
    <t>const W1850AlbertLeaMinnesotaLAUM62= L.marker([43.6478,-93.3687], {icon: dp_lx}).bindPopup('Albert Lea, Minnesota&lt;br&gt;&lt;span style=font-size:11px&gt;White 1845-74&lt;/span&gt;&lt;br&gt;LAUM 62 (Allen, 1973)').addTo(W1850);</t>
  </si>
  <si>
    <t>const W1850SpringValleyMinnesotaLAUM65= L.marker([43.6855,-92.3868], {icon: dp_lx}).bindPopup('Spring Valley, Minnesota&lt;br&gt;&lt;span style=font-size:11px&gt;White 1845-74&lt;/span&gt;&lt;br&gt;LAUM 65 (Allen, 1973)').addTo(W1850);</t>
  </si>
  <si>
    <t>const W1850EstervilleIowaLAUM103= L.marker([43.4035,-94.843323], {icon: dp_lx}).bindPopup('Esterville, Iowa&lt;br&gt;&lt;span style=font-size:11px&gt;White 1845-74&lt;/span&gt;&lt;br&gt;LAUM 103 (Allen, 1973)').addTo(W1850);</t>
  </si>
  <si>
    <t>const W1850DecorahIowaLAUM107= L.marker([43.303307,-91.785706], {icon: dp_lx}).bindPopup('Decorah, Iowa&lt;br&gt;&lt;span style=font-size:11px&gt;White 1845-74&lt;/span&gt;&lt;br&gt;LAUM 107 (Allen, 1973)').addTo(W1850);</t>
  </si>
  <si>
    <t>const W1850FondaIowaLAUM113= L.marker([42.58278,-94.84583], {icon: dp_lx}).bindPopup('Fonda, Iowa&lt;br&gt;&lt;span style=font-size:11px&gt;White 1845-74&lt;/span&gt;&lt;br&gt;LAUM 113 (Allen, 1973)').addTo(W1850);</t>
  </si>
  <si>
    <t>const W1850BlairsburgIowaLAUM114= L.marker([42.47944,-93.64167], {icon: dp_lx}).bindPopup('Blairsburg, Iowa&lt;br&gt;&lt;span style=font-size:11px&gt;White 1845-74&lt;/span&gt;&lt;br&gt;LAUM 114 (Allen, 1973)').addTo(W1850);</t>
  </si>
  <si>
    <t>const W1850JanesvilleIowaLAUM116= L.marker([42.6439,-92.4652], {icon: dp_lx}).bindPopup('Janesville, Iowa&lt;br&gt;&lt;span style=font-size:11px&gt;White 1845-74&lt;/span&gt;&lt;br&gt;LAUM 116 (Allen, 1973)').addTo(W1850);</t>
  </si>
  <si>
    <t>const W1850EpworthIowaLAUM119= L.marker([42.44509,-90.93188], {icon: dp_lx}).bindPopup('Epworth, Iowa&lt;br&gt;&lt;span style=font-size:11px&gt;White 1845-74&lt;/span&gt;&lt;br&gt;LAUM 119 (Allen, 1973)').addTo(W1850);</t>
  </si>
  <si>
    <t>const W1850DubuqueIowaLAUM120= L.marker([42.516033,-90.718506], {icon: dp_lx}).bindPopup('Dubuque, Iowa&lt;br&gt;&lt;span style=font-size:11px&gt;White 1845-74&lt;/span&gt;&lt;br&gt;LAUM 120 (Allen, 1973)').addTo(W1850);</t>
  </si>
  <si>
    <t>const W1850OnowaIowaLAUM122= L.marker([42.026653,-96.097237], {icon: dp_lx}).bindPopup('Onowa, Iowa&lt;br&gt;&lt;span style=font-size:11px&gt;White 1845-74&lt;/span&gt;&lt;br&gt;LAUM 122 (Allen, 1973)').addTo(W1850);</t>
  </si>
  <si>
    <t>const W1850DesMoinesIowaLAUM129= L.marker([41.619549,-93.598022], {icon: dp_lx}).bindPopup('Des Moines, Iowa&lt;br&gt;&lt;span style=font-size:11px&gt;White 1845-74&lt;/span&gt;&lt;br&gt;LAUM 129 (Allen, 1973)').addTo(W1850);</t>
  </si>
  <si>
    <t>const W1850LaurelIowaLAUM132= L.marker([41.8841565,-92.9221412], {icon: dp_lx}).bindPopup('Laurel, Iowa&lt;br&gt;&lt;span style=font-size:11px&gt;White 1845-74&lt;/span&gt;&lt;br&gt;LAUM 132 (Allen, 1973)').addTo(W1850);</t>
  </si>
  <si>
    <t>const W1850OskaloosaIowaLAUM135= L.marker([41.299023,-92.653198], {icon: dp_lx}).bindPopup('Oskaloosa, Iowa&lt;br&gt;&lt;span style=font-size:11px&gt;White 1845-74&lt;/span&gt;&lt;br&gt;LAUM 135 (Allen, 1973)').addTo(W1850);</t>
  </si>
  <si>
    <t>const W1850WestBranchIowaLAUM137= L.marker([41.67141,-91.34662], {icon: dp_lx}).bindPopup('West Branch, Iowa&lt;br&gt;&lt;span style=font-size:11px&gt;White 1845-74&lt;/span&gt;&lt;br&gt;LAUM 137 (Allen, 1973)').addTo(W1850);</t>
  </si>
  <si>
    <t>const W1850SolonIowaLAUM138= L.marker([41.8072344,-91.4940604], {icon: dp_lx}).bindPopup('Solon, Iowa&lt;br&gt;&lt;span style=font-size:11px&gt;White 1845-74&lt;/span&gt;&lt;br&gt;LAUM 138 (Allen, 1973)').addTo(W1850);</t>
  </si>
  <si>
    <t>const W1850MaquoketaIowaLAUM139= L.marker([42.068909,-90.665691], {icon: dp_lx}).bindPopup('Maquoketa, Iowa&lt;br&gt;&lt;span style=font-size:11px&gt;White 1845-74&lt;/span&gt;&lt;br&gt;LAUM 139 (Allen, 1973)').addTo(W1850);</t>
  </si>
  <si>
    <t>const W1850PrincetonIowaLAUM141= L.marker([41.67475,-90.34041], {icon: dp_lx}).bindPopup('Princeton, Iowa&lt;br&gt;&lt;span style=font-size:11px&gt;White 1845-74&lt;/span&gt;&lt;br&gt;LAUM 141 (Allen, 1973)').addTo(W1850);</t>
  </si>
  <si>
    <t>const W1850ClarindaIowaLAUM142= L.marker([40.741935,-95.038313], {icon: dp_lx}).bindPopup('Clarinda, Iowa&lt;br&gt;&lt;span style=font-size:11px&gt;White 1845-74&lt;/span&gt;&lt;br&gt;LAUM 142 (Allen, 1973)').addTo(W1850);</t>
  </si>
  <si>
    <t>const W1850BloomfieldIowaLAUM146= L.marker([40.751122,-92.417007], {icon: dp_lx}).bindPopup('Bloomfield, Iowa&lt;br&gt;&lt;span style=font-size:11px&gt;White 1845-74&lt;/span&gt;&lt;br&gt;LAUM 146 (Allen, 1973)').addTo(W1850);</t>
  </si>
  <si>
    <t>const W1850GriswoldIowaLAUM151= L.marker([41.235278,-95.140556], {icon: dp_lx}).bindPopup('Griswold, Iowa&lt;br&gt;&lt;span style=font-size:11px&gt;White 1845-74&lt;/span&gt;&lt;br&gt;LAUM 151 (Allen, 1973)').addTo(W1850);</t>
  </si>
  <si>
    <t>const W1850IowaCityIowaLAUM152= L.marker([41.66113,-91.53017], {icon: dp_lx}).bindPopup('Iowa City, Iowa&lt;br&gt;&lt;span style=font-size:11px&gt;White 1845-74&lt;/span&gt;&lt;br&gt;LAUM 152 (Allen, 1973)').addTo(W1850);</t>
  </si>
  <si>
    <t>const W1850PembinaNorthDakotaLAUM207= L.marker([48.9664,-97.2437], {icon: dp_lx}).bindPopup('Pembina, North Dakota&lt;br&gt;&lt;span style=font-size:11px&gt;White 1845-74&lt;/span&gt;&lt;br&gt;LAUM 207 (Allen, 1973)').addTo(W1850);</t>
  </si>
  <si>
    <t>const W1850FargoNorthDakotaLAUM220= L.marker([46.87,-96.83], {icon: dp_lx}).bindPopup('Fargo, North Dakota&lt;br&gt;&lt;span style=font-size:11px&gt;White 1845-74&lt;/span&gt;&lt;br&gt;LAUM 220 (Allen, 1973)').addTo(W1850);</t>
  </si>
  <si>
    <t>const W1850ValentineNebraskaLAUM403= L.marker([42.8731,-100.5506], {icon: dp_lx}).bindPopup('Valentine, Nebraska&lt;br&gt;&lt;span style=font-size:11px&gt;White 1845-74&lt;/span&gt;&lt;br&gt;LAUM 403 (Allen, 1973)').addTo(W1850);</t>
  </si>
  <si>
    <t>const W1850HartingtonNebraskaLAUM407= L.marker([42.6225,-97.2645], {icon: dp_lx}).bindPopup('Hartington, Nebraska&lt;br&gt;&lt;span style=font-size:11px&gt;White 1845-74&lt;/span&gt;&lt;br&gt;LAUM 407 (Allen, 1973)').addTo(W1850);</t>
  </si>
  <si>
    <t>const W1850BurwellNebraskaLAUM413= L.marker([41.7817,-99.1332], {icon: dp_lx}).bindPopup('Burwell, Nebraska&lt;br&gt;&lt;span style=font-size:11px&gt;White 1845-74&lt;/span&gt;&lt;br&gt;LAUM 413 (Allen, 1973)').addTo(W1850);</t>
  </si>
  <si>
    <t>const W1850NorfolkNebraskaLAUM415= L.marker([42.0283,-97.417], {icon: dp_lx}).bindPopup('Norfolk, Nebraska&lt;br&gt;&lt;span style=font-size:11px&gt;White 1845-74&lt;/span&gt;&lt;br&gt;LAUM 415 (Allen, 1973)').addTo(W1850);</t>
  </si>
  <si>
    <t>const W1850GrandIslandNebraskaLAUM422= L.marker([40.93,-98.34], {icon: dp_lx}).bindPopup('Grand Island, Nebraska&lt;br&gt;&lt;span style=font-size:11px&gt;White 1845-74&lt;/span&gt;&lt;br&gt;LAUM 422 (Allen, 1973)').addTo(W1850);</t>
  </si>
  <si>
    <t>const W1850LincolnNebraskaLAUM424= L.marker([40.8,-96.667], {icon: dp_lx}).bindPopup('Lincoln, Nebraska&lt;br&gt;&lt;span style=font-size:11px&gt;White 1845-74&lt;/span&gt;&lt;br&gt;LAUM 424 (Allen, 1973)').addTo(W1850);</t>
  </si>
  <si>
    <t>const W1850HumboldtNebraskaLAUM434= L.marker([40.165,-95.9458], {icon: dp_lx}).bindPopup('Humboldt, Nebraska&lt;br&gt;&lt;span style=font-size:11px&gt;White 1845-74&lt;/span&gt;&lt;br&gt;LAUM 434 (Allen, 1973)').addTo(W1850);</t>
  </si>
  <si>
    <t>const W1850HumboldtNebraskaLAUM435= L.marker([40.165,-95.9458], {icon: dp_lx}).bindPopup('Humboldt, Nebraska&lt;br&gt;&lt;span style=font-size:11px&gt;White 1845-74&lt;/span&gt;&lt;br&gt;LAUM 435 (Allen, 1973)').addTo(W1850);</t>
  </si>
  <si>
    <t>const W1870RoseauMinnesotaLAUM4= L.marker([48.771,-95.7698], {icon: dp_lx}).bindPopup('Roseau, Minnesota&lt;br&gt;&lt;span style=font-size:11px&gt;White 1875-99&lt;/span&gt;&lt;br&gt;LAUM 4 (Allen, 1973)').addTo(W1870);</t>
  </si>
  <si>
    <t>const W1870InternationalFallsMinnesotaLAUM5= L.marker([48.6021,-93.4094], {icon: dp_lx}).bindPopup('International Falls, Minnesota&lt;br&gt;&lt;span style=font-size:11px&gt;White 1875-99&lt;/span&gt;&lt;br&gt;LAUM 5 (Allen, 1973)').addTo(W1870);</t>
  </si>
  <si>
    <t>const W1870GrandMaraisMinnesotaLAUM6= L.marker([47.7429,-90.3265], {icon: dp_lx}).bindPopup('Grand Marais, Minnesota&lt;br&gt;&lt;span style=font-size:11px&gt;White 1875-99&lt;/span&gt;&lt;br&gt;LAUM 6 (Allen, 1973)').addTo(W1870);</t>
  </si>
  <si>
    <t>const W1870GentillyMinnesotaLAUM7= L.marker([47.8009,-96.4105], {icon: dp_lx}).bindPopup('Gentilly, Minnesota&lt;br&gt;&lt;span style=font-size:11px&gt;White 1875-99&lt;/span&gt;&lt;br&gt;LAUM 7 (Allen, 1973)').addTo(W1870);</t>
  </si>
  <si>
    <t>const W1870FisherMinnesotaLAUM8= L.marker([47.8003,-96.8009], {icon: dp_lx}).bindPopup('Fisher, Minnesota&lt;br&gt;&lt;span style=font-size:11px&gt;White 1875-99&lt;/span&gt;&lt;br&gt;LAUM 8 (Allen, 1973)').addTo(W1870);</t>
  </si>
  <si>
    <t>const W1870BemidjiMinnesotaLAUM10= L.marker([47.481,-94.8882], {icon: dp_lx}).bindPopup('Bemidji, Minnesota&lt;br&gt;&lt;span style=font-size:11px&gt;White 1875-99&lt;/span&gt;&lt;br&gt;LAUM 10 (Allen, 1973)').addTo(W1870);</t>
  </si>
  <si>
    <t>const W1870GrandRapidsMinnesotaLAUM11= L.marker([47.2404,-93.5213], {icon: dp_lx}).bindPopup('Grand Rapids, Minnesota&lt;br&gt;&lt;span style=font-size:11px&gt;White 1875-99&lt;/span&gt;&lt;br&gt;LAUM 11 (Allen, 1973)').addTo(W1870);</t>
  </si>
  <si>
    <t>const W1870GrandRapidsMinnesotaLAUM12= L.marker([47.2404,-93.5213], {icon: dp_lx}).bindPopup('Grand Rapids, Minnesota&lt;br&gt;&lt;span style=font-size:11px&gt;White 1875-99&lt;/span&gt;&lt;br&gt;LAUM 12 (Allen, 1973)').addTo(W1870);</t>
  </si>
  <si>
    <t>const W1870VirginiaMinnesotaLAUM13= L.marker([47.5233,-92.5366], {icon: dp_lx}).bindPopup('Virginia, Minnesota&lt;br&gt;&lt;span style=font-size:11px&gt;White 1875-99&lt;/span&gt;&lt;br&gt;LAUM 13 (Allen, 1973)').addTo(W1870);</t>
  </si>
  <si>
    <t>const W1870DuluthMinnesotaLAUM17= L.marker([46.7867,-92.1005], {icon: dp_lx}).bindPopup('Duluth, Minnesota&lt;br&gt;&lt;span style=font-size:11px&gt;White 1875-99&lt;/span&gt;&lt;br&gt;LAUM 17 (Allen, 1973)').addTo(W1870);</t>
  </si>
  <si>
    <t>const W1870FergusFallsMinnesotaLAUM20= L.marker([46.2839,-96.0801], {icon: dp_lx}).bindPopup('Fergus Falls, Minnesota&lt;br&gt;&lt;span style=font-size:11px&gt;White 1875-99&lt;/span&gt;&lt;br&gt;LAUM 20 (Allen, 1973)').addTo(W1870);</t>
  </si>
  <si>
    <t>const W1870BayLakeTownshipMinnesotaLAUM22= L.marker([46.3842,-93.8482], {icon: dp_lx}).bindPopup('Bay Lake Township, Minnesota&lt;br&gt;&lt;span style=font-size:11px&gt;White 1875-99&lt;/span&gt;&lt;br&gt;LAUM 22 (Allen, 1973)').addTo(W1870);</t>
  </si>
  <si>
    <t>const W1870MoraMinnesotaLAUM24= L.marker([45.8769,-93.2938], {icon: dp_lx}).bindPopup('Mora, Minnesota&lt;br&gt;&lt;span style=font-size:11px&gt;White 1875-99&lt;/span&gt;&lt;br&gt;LAUM 24 (Allen, 1973)').addTo(W1870);</t>
  </si>
  <si>
    <t>const W1870GracevilleMinnesotaLAUM25= L.marker([45.5688,-96.4337], {icon: dp_lx}).bindPopup('Graceville, Minnesota&lt;br&gt;&lt;span style=font-size:11px&gt;White 1875-99&lt;/span&gt;&lt;br&gt;LAUM 25 (Allen, 1973)').addTo(W1870);</t>
  </si>
  <si>
    <t>const W1870SaukCenterMinnesotaLAUM28= L.marker([45.7375,-94.9525], {icon: dp_lx}).bindPopup('Sauk Center, Minnesota&lt;br&gt;&lt;span style=font-size:11px&gt;White 1875-99&lt;/span&gt;&lt;br&gt;LAUM 28 (Allen, 1973)').addTo(W1870);</t>
  </si>
  <si>
    <t>const W1870ClearwaterMinnesotaLAUM29= L.marker([45.3044,-95.3867], {icon: dp_lx}).bindPopup('Clearwater, Minnesota&lt;br&gt;&lt;span style=font-size:11px&gt;White 1875-99&lt;/span&gt;&lt;br&gt;LAUM 29 (Allen, 1973)').addTo(W1870);</t>
  </si>
  <si>
    <t>const W1870MinneapolisMinnesotaLAUM33= L.marker([44.9777,-93.265], {icon: dp_lx}).bindPopup('Minneapolis, Minnesota&lt;br&gt;&lt;span style=font-size:11px&gt;White 1875-99&lt;/span&gt;&lt;br&gt;LAUM 33 (Allen, 1973)').addTo(W1870);</t>
  </si>
  <si>
    <t>const W1870LittleCanadaMinnesotaLAUM37= L.marker([45.0269,-93.0877], {icon: dp_lx}).bindPopup('Little Canada, Minnesota&lt;br&gt;&lt;span style=font-size:11px&gt;White 1875-99&lt;/span&gt;&lt;br&gt;LAUM 37 (Allen, 1973)').addTo(W1870);</t>
  </si>
  <si>
    <t>const W1870StillwaterMinnesotaLAUM40= L.marker([45.056,-92.8088], {icon: dp_lx}).bindPopup('Stillwater, Minnesota&lt;br&gt;&lt;span style=font-size:11px&gt;White 1875-99&lt;/span&gt;&lt;br&gt;LAUM 40 (Allen, 1973)').addTo(W1870);</t>
  </si>
  <si>
    <t>const W1870MontevideoMinnesotaLAUM41= L.marker([44.9506,-95.7153], {icon: dp_lx}).bindPopup('Montevideo, Minnesota&lt;br&gt;&lt;span style=font-size:11px&gt;White 1875-99&lt;/span&gt;&lt;br&gt;LAUM 41 (Allen, 1973)').addTo(W1870);</t>
  </si>
  <si>
    <t>const W1870MontevideoMinnesotaLAUM42= L.marker([44.9506,-95.7153], {icon: dp_lx}).bindPopup('Montevideo, Minnesota&lt;br&gt;&lt;span style=font-size:11px&gt;White 1875-99&lt;/span&gt;&lt;br&gt;LAUM 42 (Allen, 1973)').addTo(W1870);</t>
  </si>
  <si>
    <t>const W1870HutchinsonMinnesotaLAUM43= L.marker([44.8877,-94.3697], {icon: dp_lx}).bindPopup('Hutchinson, Minnesota&lt;br&gt;&lt;span style=font-size:11px&gt;White 1875-99&lt;/span&gt;&lt;br&gt;LAUM 43 (Allen, 1973)').addTo(W1870);</t>
  </si>
  <si>
    <t>const W1870MinneotaMinnesotaLAUM47= L.marker([44.5589,-95.9856], {icon: dp_lx}).bindPopup('Minneota, Minnesota&lt;br&gt;&lt;span style=font-size:11px&gt;White 1875-99&lt;/span&gt;&lt;br&gt;LAUM 47 (Allen, 1973)').addTo(W1870);</t>
  </si>
  <si>
    <t>const W1870FaribaultMinnesotaLAUM49= L.marker([44.295,-93.2688], {icon: dp_lx}).bindPopup('Faribault, Minnesota&lt;br&gt;&lt;span style=font-size:11px&gt;White 1875-99&lt;/span&gt;&lt;br&gt;LAUM 49 (Allen, 1973)').addTo(W1870);</t>
  </si>
  <si>
    <t>const W1870FeatherstoneTownshipMinnesotaLAUM54= L.marker([44.4861,-92.6025], {icon: dp_lx}).bindPopup('Featherstone Township, Minnesota&lt;br&gt;&lt;span style=font-size:11px&gt;White 1875-99&lt;/span&gt;&lt;br&gt;LAUM 54 (Allen, 1973)').addTo(W1870);</t>
  </si>
  <si>
    <t>const W1870WinonaMinnesotaLAUM57= L.marker([44.05,-91.6333], {icon: dp_lx}).bindPopup('Winona, Minnesota&lt;br&gt;&lt;span style=font-size:11px&gt;White 1875-99&lt;/span&gt;&lt;br&gt;LAUM 57 (Allen, 1973)').addTo(W1870);</t>
  </si>
  <si>
    <t>const W1870WorthingtonMinnesotaLAUM60= L.marker([43.6211,-95.5941], {icon: dp_lx}).bindPopup('Worthington, Minnesota&lt;br&gt;&lt;span style=font-size:11px&gt;White 1875-99&lt;/span&gt;&lt;br&gt;LAUM 60 (Allen, 1973)').addTo(W1870);</t>
  </si>
  <si>
    <t>const W1870WorthingtonMinnesotaLAUM61= L.marker([43.6211,-95.5941], {icon: dp_lx}).bindPopup('Worthington, Minnesota&lt;br&gt;&lt;span style=font-size:11px&gt;White 1875-99&lt;/span&gt;&lt;br&gt;LAUM 61 (Allen, 1973)').addTo(W1870);</t>
  </si>
  <si>
    <t>const W1870ClarksGroveMinnesotaLAUM63= L.marker([43.7639,-93.3291], {icon: dp_lx}).bindPopup('Clarks Grove, Minnesota&lt;br&gt;&lt;span style=font-size:11px&gt;White 1875-99&lt;/span&gt;&lt;br&gt;LAUM 63 (Allen, 1973)').addTo(W1870);</t>
  </si>
  <si>
    <t>const W1870GreenLeaftonMinnesotaLAUM64= L.marker([43.5802,-92.2093], {icon: dp_lx}).bindPopup('Green Leafton, Minnesota&lt;br&gt;&lt;span style=font-size:11px&gt;White 1875-99&lt;/span&gt;&lt;br&gt;LAUM 64 (Allen, 1973)').addTo(W1870);</t>
  </si>
  <si>
    <t>const W1870RockRapidsIowaLAUM101= L.marker([43.427,-96.176], {icon: dp_lx}).bindPopup('Rock Rapids, Iowa&lt;br&gt;&lt;span style=font-size:11px&gt;White 1875-99&lt;/span&gt;&lt;br&gt;LAUM 101 (Allen, 1973)').addTo(W1870);</t>
  </si>
  <si>
    <t>const W1870RockRapidsIowaLAUM102= L.marker([43.427,-96.176], {icon: dp_lx}).bindPopup('Rock Rapids, Iowa&lt;br&gt;&lt;span style=font-size:11px&gt;White 1875-99&lt;/span&gt;&lt;br&gt;LAUM 102 (Allen, 1973)').addTo(W1870);</t>
  </si>
  <si>
    <t>const W1870ArmstrongIowaLAUM104= L.marker([43.396,-94.478], {icon: dp_lx}).bindPopup('Armstrong, Iowa&lt;br&gt;&lt;span style=font-size:11px&gt;White 1875-99&lt;/span&gt;&lt;br&gt;LAUM 104 (Allen, 1973)').addTo(W1870);</t>
  </si>
  <si>
    <t>const W1870StAnsgarIowaLAUM105= L.marker([43.378,-92.919], {icon: dp_lx}).bindPopup('St. Ansgar, Iowa&lt;br&gt;&lt;span style=font-size:11px&gt;White 1875-99&lt;/span&gt;&lt;br&gt;LAUM 105 (Allen, 1973)').addTo(W1870);</t>
  </si>
  <si>
    <t>const W1870StAnsgarIowaLAUM106= L.marker([43.378,-92.919], {icon: dp_lx}).bindPopup('St. Ansgar, Iowa&lt;br&gt;&lt;span style=font-size:11px&gt;White 1875-99&lt;/span&gt;&lt;br&gt;LAUM 106 (Allen, 1973)').addTo(W1870);</t>
  </si>
  <si>
    <t>const W1870DecorahIowaLAUM108= L.marker([43.303,-91.786], {icon: dp_lx}).bindPopup('Decorah, Iowa&lt;br&gt;&lt;span style=font-size:11px&gt;White 1875-99&lt;/span&gt;&lt;br&gt;LAUM 108 (Allen, 1973)').addTo(W1870);</t>
  </si>
  <si>
    <t>const W1870SiouxCityIowaLAUM109= L.marker([42.495132,-96.40007], {icon: dp_lx}).bindPopup('Sioux City, Iowa&lt;br&gt;&lt;span style=font-size:11px&gt;White 1875-99&lt;/span&gt;&lt;br&gt;LAUM 109 (Allen, 1973)').addTo(W1870);</t>
  </si>
  <si>
    <t>const W1870SiouxCityIowaLAUM111= L.marker([42.495132,-96.40007], {icon: dp_lx}).bindPopup('Sioux City, Iowa&lt;br&gt;&lt;span style=font-size:11px&gt;White 1875-99&lt;/span&gt;&lt;br&gt;LAUM 111 (Allen, 1973)').addTo(W1870);</t>
  </si>
  <si>
    <t>const W1870HavelockIowaLAUM112= L.marker([42.833,-94.701], {icon: dp_lx}).bindPopup('Havelock, Iowa&lt;br&gt;&lt;span style=font-size:11px&gt;White 1875-99&lt;/span&gt;&lt;br&gt;LAUM 112 (Allen, 1973)').addTo(W1870);</t>
  </si>
  <si>
    <t>const W1870JewellIowaLAUM115= L.marker([42.306818,-93.6400274], {icon: dp_lx}).bindPopup('Jewell, Iowa&lt;br&gt;&lt;span style=font-size:11px&gt;White 1875-99&lt;/span&gt;&lt;br&gt;LAUM 115 (Allen, 1973)').addTo(W1870);</t>
  </si>
  <si>
    <t>const W1870DubuqueIowaLAUM121= L.marker([42.516033,-90.718506], {icon: dp_lx}).bindPopup('Dubuque, Iowa&lt;br&gt;&lt;span style=font-size:11px&gt;White 1875-99&lt;/span&gt;&lt;br&gt;LAUM 121 (Allen, 1973)').addTo(W1870);</t>
  </si>
  <si>
    <t>const W1870OnowaIowaLAUM123= L.marker([42.027,-96.097], {icon: dp_lx}).bindPopup('Onowa, Iowa&lt;br&gt;&lt;span style=font-size:11px&gt;White 1875-99&lt;/span&gt;&lt;br&gt;LAUM 123 (Allen, 1973)').addTo(W1870);</t>
  </si>
  <si>
    <t>const W1870CrescentIowaLAUM124= L.marker([41.364996,-95.8580668], {icon: dp_lx}).bindPopup('Crescent, Iowa&lt;br&gt;&lt;span style=font-size:11px&gt;White 1875-99&lt;/span&gt;&lt;br&gt;LAUM 124 (Allen, 1973)').addTo(W1870);</t>
  </si>
  <si>
    <t>const W1870CrescentIowaLAUM125= L.marker([41.364996,-95.8580668], {icon: dp_lx}).bindPopup('Crescent, Iowa&lt;br&gt;&lt;span style=font-size:11px&gt;White 1875-99&lt;/span&gt;&lt;br&gt;LAUM 125 (Allen, 1973)').addTo(W1870);</t>
  </si>
  <si>
    <t>const W1870ElkHornIowaLAUM126= L.marker([41.592,-95.06], {icon: dp_lx}).bindPopup('Elk Horn, Iowa&lt;br&gt;&lt;span style=font-size:11px&gt;White 1875-99&lt;/span&gt;&lt;br&gt;LAUM 126 (Allen, 1973)').addTo(W1870);</t>
  </si>
  <si>
    <t>const W1870AudubonIowaLAUM127= L.marker([41.718,-94.928], {icon: dp_lx}).bindPopup('Audubon, Iowa&lt;br&gt;&lt;span style=font-size:11px&gt;White 1875-99&lt;/span&gt;&lt;br&gt;LAUM 127 (Allen, 1973)').addTo(W1870);</t>
  </si>
  <si>
    <t>const W1870DesMoinesIowaLAUM128= L.marker([41.619549,-93.598022], {icon: dp_lx}).bindPopup('Des Moines, Iowa&lt;br&gt;&lt;span style=font-size:11px&gt;White 1875-99&lt;/span&gt;&lt;br&gt;LAUM 128 (Allen, 1973)').addTo(W1870);</t>
  </si>
  <si>
    <t>const W1870DesMoinesIowaLAUM130= L.marker([41.619549,-93.598022], {icon: dp_lx}).bindPopup('Des Moines, Iowa&lt;br&gt;&lt;span style=font-size:11px&gt;White 1875-99&lt;/span&gt;&lt;br&gt;LAUM 130 (Allen, 1973)').addTo(W1870);</t>
  </si>
  <si>
    <t>const W1870DesMoinesIowaLAUM131= L.marker([41.619549,-93.598022], {icon: dp_lx}).bindPopup('Des Moines, Iowa&lt;br&gt;&lt;span style=font-size:11px&gt;White 1875-99&lt;/span&gt;&lt;br&gt;LAUM 131 (Allen, 1973)').addTo(W1870);</t>
  </si>
  <si>
    <t>const W1870LaurelIowaLAUM133= L.marker([41.884,-92.922], {icon: dp_lx}).bindPopup('Laurel, Iowa&lt;br&gt;&lt;span style=font-size:11px&gt;White 1875-99&lt;/span&gt;&lt;br&gt;LAUM 133 (Allen, 1973)').addTo(W1870);</t>
  </si>
  <si>
    <t>const W1870PellaIowaLAUM134= L.marker([41.408,-92.916], {icon: dp_lx}).bindPopup('Pella, Iowa&lt;br&gt;&lt;span style=font-size:11px&gt;White 1875-99&lt;/span&gt;&lt;br&gt;LAUM 134 (Allen, 1973)').addTo(W1870);</t>
  </si>
  <si>
    <t>const W1870OskaloosaIowaLAUM136= L.marker([41.299023,-92.653198], {icon: dp_lx}).bindPopup('Oskaloosa, Iowa&lt;br&gt;&lt;span style=font-size:11px&gt;White 1875-99&lt;/span&gt;&lt;br&gt;LAUM 136 (Allen, 1973)').addTo(W1870);</t>
  </si>
  <si>
    <t>const W1870WalcottIowaLAUM140= L.marker([41.586,-90.774], {icon: dp_lx}).bindPopup('Walcott, Iowa&lt;br&gt;&lt;span style=font-size:11px&gt;White 1875-99&lt;/span&gt;&lt;br&gt;LAUM 140 (Allen, 1973)').addTo(W1870);</t>
  </si>
  <si>
    <t>const W1870ClarindaIowaLAUM143= L.marker([40.742,-95.038], {icon: dp_lx}).bindPopup('Clarinda, Iowa&lt;br&gt;&lt;span style=font-size:11px&gt;White 1875-99&lt;/span&gt;&lt;br&gt;LAUM 143 (Allen, 1973)').addTo(W1870);</t>
  </si>
  <si>
    <t>const W1870LamoniIowaLAUM144= L.marker([40.623,-93.934], {icon: dp_lx}).bindPopup('Lamoni, Iowa&lt;br&gt;&lt;span style=font-size:11px&gt;White 1875-99&lt;/span&gt;&lt;br&gt;LAUM 144 (Allen, 1973)').addTo(W1870);</t>
  </si>
  <si>
    <t>const W1870GardenGroveIowaLAUM145= L.marker([40.827226,-93.607233], {icon: dp_lx}).bindPopup('Garden Grove, Iowa&lt;br&gt;&lt;span style=font-size:11px&gt;White 1875-99&lt;/span&gt;&lt;br&gt;LAUM 145 (Allen, 1973)').addTo(W1870);</t>
  </si>
  <si>
    <t>const W1870BloomfieldIowaLAUM147= L.marker([40.751122,-92.417007], {icon: dp_lx}).bindPopup('Bloomfield, Iowa&lt;br&gt;&lt;span style=font-size:11px&gt;White 1875-99&lt;/span&gt;&lt;br&gt;LAUM 147 (Allen, 1973)').addTo(W1870);</t>
  </si>
  <si>
    <t>const W1870WestPointIowaLAUM148= L.marker([40.716704,-91.4501542], {icon: dp_lx}).bindPopup('West Point, Iowa&lt;br&gt;&lt;span style=font-size:11px&gt;White 1875-99&lt;/span&gt;&lt;br&gt;LAUM 148 (Allen, 1973)').addTo(W1870);</t>
  </si>
  <si>
    <t>const W1870DonellsonIowaLAUM149= L.marker([40.643,-91.565], {icon: dp_lx}).bindPopup('Donellson, Iowa&lt;br&gt;&lt;span style=font-size:11px&gt;White 1875-99&lt;/span&gt;&lt;br&gt;LAUM 149 (Allen, 1973)').addTo(W1870);</t>
  </si>
  <si>
    <t>const W1870KenmareNorthDakotaLAUM203= L.marker([48.6728,-102.072], {icon: dp_lx}).bindPopup('Kenmare, North Dakota&lt;br&gt;&lt;span style=font-size:11px&gt;White 1875-99&lt;/span&gt;&lt;br&gt;LAUM 203 (Allen, 1973)').addTo(W1870);</t>
  </si>
  <si>
    <t>const W1870AkraNorthDakotaLAUM206= L.marker([48.7753,-97.727], {icon: dp_lx}).bindPopup('Akra, North Dakota&lt;br&gt;&lt;span style=font-size:11px&gt;White 1875-99&lt;/span&gt;&lt;br&gt;LAUM 206 (Allen, 1973)').addTo(W1870);</t>
  </si>
  <si>
    <t>const W1870PembinaNorthDakotaLAUM208= L.marker([48.9664,-97.2437], {icon: dp_lx}).bindPopup('Pembina, North Dakota&lt;br&gt;&lt;span style=font-size:11px&gt;White 1875-99&lt;/span&gt;&lt;br&gt;LAUM 208 (Allen, 1973)').addTo(W1870);</t>
  </si>
  <si>
    <t>const W1870WillistonNorthDakotaLAUM209= L.marker([48.147,-103.618], {icon: dp_lx}).bindPopup('Williston, North Dakota&lt;br&gt;&lt;span style=font-size:11px&gt;White 1875-99&lt;/span&gt;&lt;br&gt;LAUM 209 (Allen, 1973)').addTo(W1870);</t>
  </si>
  <si>
    <t>const W1870WillistonNorthDakotaLAUM210= L.marker([48.147,-103.618], {icon: dp_lx}).bindPopup('Williston, North Dakota&lt;br&gt;&lt;span style=font-size:11px&gt;White 1875-99&lt;/span&gt;&lt;br&gt;LAUM 210 (Allen, 1973)').addTo(W1870);</t>
  </si>
  <si>
    <t>const W1870HarveyNorthDakotaLAUM211= L.marker([47.7697,-99.9354], {icon: dp_lx}).bindPopup('Harvey, North Dakota&lt;br&gt;&lt;span style=font-size:11px&gt;White 1875-99&lt;/span&gt;&lt;br&gt;LAUM 211 (Allen, 1973)').addTo(W1870);</t>
  </si>
  <si>
    <t>const W1870DevilsLakeNorthDakotaLAUM212= L.marker([48.1128,-98.8651], {icon: dp_lx}).bindPopup('Devils Lake, North Dakota&lt;br&gt;&lt;span style=font-size:11px&gt;White 1875-99&lt;/span&gt;&lt;br&gt;LAUM 212 (Allen, 1973)').addTo(W1870);</t>
  </si>
  <si>
    <t>const W1870MedoraNorthDakotaLAUM214= L.marker([46.9139,-103.5244], {icon: dp_lx}).bindPopup('Medora, North Dakota&lt;br&gt;&lt;span style=font-size:11px&gt;White 1875-99&lt;/span&gt;&lt;br&gt;LAUM 214 (Allen, 1973)').addTo(W1870);</t>
  </si>
  <si>
    <t>const W1870BismarckNorthDakotaLAUM216= L.marker([46.81,-100.78], {icon: dp_lx}).bindPopup('Bismarck, North Dakota&lt;br&gt;&lt;span style=font-size:11px&gt;White 1875-99&lt;/span&gt;&lt;br&gt;LAUM 216 (Allen, 1973)').addTo(W1870);</t>
  </si>
  <si>
    <t>const W1870BismarckNorthDakotaLAUM217= L.marker([46.81,-100.78], {icon: dp_lx}).bindPopup('Bismarck, North Dakota&lt;br&gt;&lt;span style=font-size:11px&gt;White 1875-99&lt;/span&gt;&lt;br&gt;LAUM 217 (Allen, 1973)').addTo(W1870);</t>
  </si>
  <si>
    <t>const W1870JamestownNorthDakotaLAUM218= L.marker([46.91,-98.69], {icon: dp_lx}).bindPopup('Jamestown, North Dakota&lt;br&gt;&lt;span style=font-size:11px&gt;White 1875-99&lt;/span&gt;&lt;br&gt;LAUM 218 (Allen, 1973)').addTo(W1870);</t>
  </si>
  <si>
    <t>const W1870FargoNorthDakotaLAUM222= L.marker([46.87,-96.83], {icon: dp_lx}).bindPopup('Fargo, North Dakota&lt;br&gt;&lt;span style=font-size:11px&gt;White 1875-99&lt;/span&gt;&lt;br&gt;LAUM 222 (Allen, 1973)').addTo(W1870);</t>
  </si>
  <si>
    <t>const W1870EllendaleNorthDakotaLAUM224= L.marker([46,-98.53], {icon: dp_lx}).bindPopup('Ellendale, North Dakota&lt;br&gt;&lt;span style=font-size:11px&gt;White 1875-99&lt;/span&gt;&lt;br&gt;LAUM 224 (Allen, 1973)').addTo(W1870);</t>
  </si>
  <si>
    <t>const W1870FairmountNorthDakotaLAUM225= L.marker([46.05,-96.6], {icon: dp_lx}).bindPopup('Fairmount, North Dakota&lt;br&gt;&lt;span style=font-size:11px&gt;White 1875-99&lt;/span&gt;&lt;br&gt;LAUM 225 (Allen, 1973)').addTo(W1870);</t>
  </si>
  <si>
    <t>const W1870WaheptonNorthDakotaLAUM226= L.marker([46.27,-96.58], {icon: dp_lx}).bindPopup('Wahepton, North Dakota&lt;br&gt;&lt;span style=font-size:11px&gt;White 1875-99&lt;/span&gt;&lt;br&gt;LAUM 226 (Allen, 1973)').addTo(W1870);</t>
  </si>
  <si>
    <t>const W1870BuffaloSouthDakotaLAUM301= L.marker([45.5842,-103.546], {icon: dp_lx}).bindPopup('Buffalo, South Dakota&lt;br&gt;&lt;span style=font-size:11px&gt;White 1875-99&lt;/span&gt;&lt;br&gt;LAUM 301 (Allen, 1973)').addTo(W1870);</t>
  </si>
  <si>
    <t>const W1870FaithSouthDakotaLAUM302= L.marker([45.023,-102.036], {icon: dp_lx}).bindPopup('Faith, South Dakota&lt;br&gt;&lt;span style=font-size:11px&gt;White 1875-99&lt;/span&gt;&lt;br&gt;LAUM 302 (Allen, 1973)').addTo(W1870);</t>
  </si>
  <si>
    <t>const W1870SelbySouthDakotaLAUM303= L.marker([45.5064,-100.0321], {icon: dp_lx}).bindPopup('Selby, South Dakota&lt;br&gt;&lt;span style=font-size:11px&gt;White 1875-99&lt;/span&gt;&lt;br&gt;LAUM 303 (Allen, 1973)').addTo(W1870);</t>
  </si>
  <si>
    <t>const W1870SelbySouthDakotaLAUM304= L.marker([45.5064,-100.0321], {icon: dp_lx}).bindPopup('Selby, South Dakota&lt;br&gt;&lt;span style=font-size:11px&gt;White 1875-99&lt;/span&gt;&lt;br&gt;LAUM 304 (Allen, 1973)').addTo(W1870);</t>
  </si>
  <si>
    <t>const W1870AberdeenSouthDakotaLAUM305= L.marker([45.4647,-98.4865], {icon: dp_lx}).bindPopup('Aberdeen, South Dakota&lt;br&gt;&lt;span style=font-size:11px&gt;White 1875-99&lt;/span&gt;&lt;br&gt;LAUM 305 (Allen, 1973)').addTo(W1870);</t>
  </si>
  <si>
    <t>const W1870SissetonSouthDakotaLAUM307= L.marker([45.6647,-97.0498], {icon: dp_lx}).bindPopup('Sisseton, South Dakota&lt;br&gt;&lt;span style=font-size:11px&gt;White 1875-99&lt;/span&gt;&lt;br&gt;LAUM 307 (Allen, 1973)').addTo(W1870);</t>
  </si>
  <si>
    <t>const W1870SissetonSouthDakotaLAUM308= L.marker([45.6647,-97.0498], {icon: dp_lx}).bindPopup('Sisseton, South Dakota&lt;br&gt;&lt;span style=font-size:11px&gt;White 1875-99&lt;/span&gt;&lt;br&gt;LAUM 308 (Allen, 1973)').addTo(W1870);</t>
  </si>
  <si>
    <t>const W1870LeadSouthDakotaLAUM309= L.marker([44.3522,-103.7661], {icon: dp_lx}).bindPopup('Lead, South Dakota&lt;br&gt;&lt;span style=font-size:11px&gt;White 1875-99&lt;/span&gt;&lt;br&gt;LAUM 309 (Allen, 1973)').addTo(W1870);</t>
  </si>
  <si>
    <t>const W1870RockervilleSouthDakotaLAUM311= L.marker([43.958,-103.3585], {icon: dp_lx}).bindPopup('Rockerville, South Dakota&lt;br&gt;&lt;span style=font-size:11px&gt;White 1875-99&lt;/span&gt;&lt;br&gt;LAUM 311 (Allen, 1973)').addTo(W1870);</t>
  </si>
  <si>
    <t>const W1870RapidCitySouthDakotaLAUM312= L.marker([43.958,-103.3585], {icon: dp_lx}).bindPopup('Rapid City, South Dakota&lt;br&gt;&lt;span style=font-size:11px&gt;White 1875-99&lt;/span&gt;&lt;br&gt;LAUM 312 (Allen, 1973)').addTo(W1870);</t>
  </si>
  <si>
    <t>const W1870PhilipSouthDakotaLAUM313= L.marker([44.0394,-101.6651], {icon: dp_lx}).bindPopup('Philip, South Dakota&lt;br&gt;&lt;span style=font-size:11px&gt;White 1875-99&lt;/span&gt;&lt;br&gt;LAUM 313 (Allen, 1973)').addTo(W1870);</t>
  </si>
  <si>
    <t>const W1870MillerSouthDakotaLAUM316= L.marker([44.5183,-98.9887], {icon: dp_lx}).bindPopup('Miller, South Dakota&lt;br&gt;&lt;span style=font-size:11px&gt;White 1875-99&lt;/span&gt;&lt;br&gt;LAUM 316 (Allen, 1973)').addTo(W1870);</t>
  </si>
  <si>
    <t>const W1870HotSpringsSouthDakotaLAUM320= L.marker([43.4316,-103.4744], {icon: dp_lx}).bindPopup('Hot Springs, South Dakota&lt;br&gt;&lt;span style=font-size:11px&gt;White 1875-99&lt;/span&gt;&lt;br&gt;LAUM 320 (Allen, 1973)').addTo(W1870);</t>
  </si>
  <si>
    <t>const W1870GeddesSouthDakotaLAUM322= L.marker([43.2536,-98.6954], {icon: dp_lx}).bindPopup('Geddes, South Dakota&lt;br&gt;&lt;span style=font-size:11px&gt;White 1875-99&lt;/span&gt;&lt;br&gt;LAUM 322 (Allen, 1973)').addTo(W1870);</t>
  </si>
  <si>
    <t>const W1870LakeAndesSouthDakotaLAUM323= L.marker([43.1564,-98.5415], {icon: dp_lx}).bindPopup('Lake Andes, South Dakota&lt;br&gt;&lt;span style=font-size:11px&gt;White 1875-99&lt;/span&gt;&lt;br&gt;LAUM 323 (Allen, 1973)').addTo(W1870);</t>
  </si>
  <si>
    <t>const W1870VermillionSouthDakotaLAUM324= L.marker([42.7794,-96.9292], {icon: dp_lx}).bindPopup('Vermillion, South Dakota&lt;br&gt;&lt;span style=font-size:11px&gt;White 1875-99&lt;/span&gt;&lt;br&gt;LAUM 324 (Allen, 1973)').addTo(W1870);</t>
  </si>
  <si>
    <t>const W1870VermillionSouthDakotaLAUM325= L.marker([42.7794,-96.9292], {icon: dp_lx}).bindPopup('Vermillion, South Dakota&lt;br&gt;&lt;span style=font-size:11px&gt;White 1875-99&lt;/span&gt;&lt;br&gt;LAUM 325 (Allen, 1973)').addTo(W1870);</t>
  </si>
  <si>
    <t>const W1870AlexandriaSouthDakotaLAUM328= L.marker([43.6536,-97.7828], {icon: dp_lx}).bindPopup('Alexandria, South Dakota&lt;br&gt;&lt;span style=font-size:11px&gt;White 1875-99&lt;/span&gt;&lt;br&gt;LAUM 328 (Allen, 1973)').addTo(W1870);</t>
  </si>
  <si>
    <t>const W1870ChadronNebraskaLAUM401= L.marker([42.8297,-103], {icon: dp_lx}).bindPopup('Chadron, Nebraska&lt;br&gt;&lt;span style=font-size:11px&gt;White 1875-99&lt;/span&gt;&lt;br&gt;LAUM 401 (Allen, 1973)').addTo(W1870);</t>
  </si>
  <si>
    <t>const W1870ChadronNebraskaLAUM402= L.marker([42.8297,-103], {icon: dp_lx}).bindPopup('Chadron, Nebraska&lt;br&gt;&lt;span style=font-size:11px&gt;White 1875-99&lt;/span&gt;&lt;br&gt;LAUM 402 (Allen, 1973)').addTo(W1870);</t>
  </si>
  <si>
    <t>const W1870BassettNebraskaLAUM405= L.marker([42.5858,-99.5379], {icon: dp_lx}).bindPopup('Bassett, Nebraska&lt;br&gt;&lt;span style=font-size:11px&gt;White 1875-99&lt;/span&gt;&lt;br&gt;LAUM 405 (Allen, 1973)').addTo(W1870);</t>
  </si>
  <si>
    <t>const W1870HartingtonNebraskaLAUM408= L.marker([42.6225,-97.2645], {icon: dp_lx}).bindPopup('Hartington, Nebraska&lt;br&gt;&lt;span style=font-size:11px&gt;White 1875-99&lt;/span&gt;&lt;br&gt;LAUM 408 (Allen, 1973)').addTo(W1870);</t>
  </si>
  <si>
    <t>const W1870ScottsbluffNebraskaLAUM409= L.marker([41.8666,-103.6672], {icon: dp_lx}).bindPopup('Scottsbluff, Nebraska&lt;br&gt;&lt;span style=font-size:11px&gt;White 1875-99&lt;/span&gt;&lt;br&gt;LAUM 409 (Allen, 1973)').addTo(W1870);</t>
  </si>
  <si>
    <t>const W1870MullenNebraskaLAUM412= L.marker([42.0388,-101.0407], {icon: dp_lx}).bindPopup('Mullen, Nebraska&lt;br&gt;&lt;span style=font-size:11px&gt;White 1875-99&lt;/span&gt;&lt;br&gt;LAUM 412 (Allen, 1973)').addTo(W1870);</t>
  </si>
  <si>
    <t>const W1870BurwellNebraskaLAUM414= L.marker([41.7817,-99.1332], {icon: dp_lx}).bindPopup('Burwell, Nebraska&lt;br&gt;&lt;span style=font-size:11px&gt;White 1875-99&lt;/span&gt;&lt;br&gt;LAUM 414 (Allen, 1973)').addTo(W1870);</t>
  </si>
  <si>
    <t>const W1870NorfolkNebraskaLAUM416= L.marker([42.0283,-97.417], {icon: dp_lx}).bindPopup('Norfolk, Nebraska&lt;br&gt;&lt;span style=font-size:11px&gt;White 1875-99&lt;/span&gt;&lt;br&gt;LAUM 416 (Allen, 1973)').addTo(W1870);</t>
  </si>
  <si>
    <t>const W1870ChappellNebraskaLAUM417= L.marker([41.0898,-102.468], {icon: dp_lx}).bindPopup('Chappell, Nebraska&lt;br&gt;&lt;span style=font-size:11px&gt;White 1875-99&lt;/span&gt;&lt;br&gt;LAUM 417 (Allen, 1973)').addTo(W1870);</t>
  </si>
  <si>
    <t>const W1870NorthPlatteNebraskaLAUM418= L.marker([41.1322,-100.7723], {icon: dp_lx}).bindPopup('North Platte, Nebraska&lt;br&gt;&lt;span style=font-size:11px&gt;White 1875-99&lt;/span&gt;&lt;br&gt;LAUM 418 (Allen, 1973)').addTo(W1870);</t>
  </si>
  <si>
    <t>const W1870NorthPlatteNebraskaLAUM419= L.marker([41.1322,-100.7723], {icon: dp_lx}).bindPopup('North Platte, Nebraska&lt;br&gt;&lt;span style=font-size:11px&gt;White 1875-99&lt;/span&gt;&lt;br&gt;LAUM 419 (Allen, 1973)').addTo(W1870);</t>
  </si>
  <si>
    <t>const W1870DannebrogNebraskaLAUM420= L.marker([41.3206,-98.5402], {icon: dp_lx}).bindPopup('Dannebrog, Nebraska&lt;br&gt;&lt;span style=font-size:11px&gt;White 1875-99&lt;/span&gt;&lt;br&gt;LAUM 420 (Allen, 1973)').addTo(W1870);</t>
  </si>
  <si>
    <t>const W1870DoniphanNebraskaLAUM423= L.marker([40.77196,-98.36951], {icon: dp_lx}).bindPopup('Doniphan, Nebraska&lt;br&gt;&lt;span style=font-size:11px&gt;White 1875-99&lt;/span&gt;&lt;br&gt;LAUM 423 (Allen, 1973)').addTo(W1870);</t>
  </si>
  <si>
    <t>const W1870LincolnNebraskaLAUM426= L.marker([40.8,-96.667], {icon: dp_lx}).bindPopup('Lincoln, Nebraska&lt;br&gt;&lt;span style=font-size:11px&gt;White 1875-99&lt;/span&gt;&lt;br&gt;LAUM 426 (Allen, 1973)').addTo(W1870);</t>
  </si>
  <si>
    <t>const W1870ValleyNebraskaLAUM427= L.marker([41.3142,-96.3483], {icon: dp_lx}).bindPopup('Valley, Nebraska&lt;br&gt;&lt;span style=font-size:11px&gt;White 1875-99&lt;/span&gt;&lt;br&gt;LAUM 427 (Allen, 1973)').addTo(W1870);</t>
  </si>
  <si>
    <t>const W1870OmahaNebraskaLAUM428= L.marker([41.2565,-95.9345], {icon: dp_lx}).bindPopup('Omaha, Nebraska&lt;br&gt;&lt;span style=font-size:11px&gt;White 1875-99&lt;/span&gt;&lt;br&gt;LAUM 428 (Allen, 1973)').addTo(W1870);</t>
  </si>
  <si>
    <t>const W1870BenkelmanNebraskaLAUM429= L.marker([40.235,-101.53], {icon: dp_lx}).bindPopup('Benkelman, Nebraska&lt;br&gt;&lt;span style=font-size:11px&gt;White 1875-99&lt;/span&gt;&lt;br&gt;LAUM 429 (Allen, 1973)').addTo(W1870);</t>
  </si>
  <si>
    <t>const W1870HoldredgeNebraskaLAUM430= L.marker([40.4419,-99.3713], {icon: dp_lx}).bindPopup('Holdredge, Nebraska&lt;br&gt;&lt;span style=font-size:11px&gt;White 1875-99&lt;/span&gt;&lt;br&gt;LAUM 430 (Allen, 1973)').addTo(W1870);</t>
  </si>
  <si>
    <t>const W1870HoldredgeNebraskaLAUM431= L.marker([40.4419,-99.3713], {icon: dp_lx}).bindPopup('Holdredge, Nebraska&lt;br&gt;&lt;span style=font-size:11px&gt;White 1875-99&lt;/span&gt;&lt;br&gt;LAUM 431 (Allen, 1973)').addTo(W1870);</t>
  </si>
  <si>
    <t>const W1870BenkelmanNebraskaLAUM437= L.marker([40.235,-101.53], {icon: dp_lx}).bindPopup('Benkelman, Nebraska&lt;br&gt;&lt;span style=font-size:11px&gt;White 1875-99&lt;/span&gt;&lt;br&gt;LAUM 437 (Allen, 1973)').addTo(W1870);</t>
  </si>
  <si>
    <t>const W1900VirginiaMinnesotaLAUM14= L.marker([47.5233,-92.5366], {icon: dp_lx}).bindPopup('Virginia, Minnesota&lt;br&gt;&lt;span style=font-size:11px&gt;White 1900-44&lt;/span&gt;&lt;br&gt;LAUM 14 (Allen, 1973)').addTo(W1900);</t>
  </si>
  <si>
    <t>const W1900DuluthMinnesotaLAUM18= L.marker([46.7867,-92.1005], {icon: dp_lx}).bindPopup('Duluth, Minnesota&lt;br&gt;&lt;span style=font-size:11px&gt;White 1900-44&lt;/span&gt;&lt;br&gt;LAUM 18 (Allen, 1973)').addTo(W1900);</t>
  </si>
  <si>
    <t>const W1900MinneapolisMinnesotaLAUM34= L.marker([44.9777,-93.265], {icon: dp_lx}).bindPopup('Minneapolis, Minnesota&lt;br&gt;&lt;span style=font-size:11px&gt;White 1900-44&lt;/span&gt;&lt;br&gt;LAUM 34 (Allen, 1973)').addTo(W1900);</t>
  </si>
  <si>
    <t>const W1900LittleCanadaMinnesotaLAUM38= L.marker([45.0269,-93.0877], {icon: dp_lx}).bindPopup('Little Canada, Minnesota&lt;br&gt;&lt;span style=font-size:11px&gt;White 1900-44&lt;/span&gt;&lt;br&gt;LAUM 38 (Allen, 1973)').addTo(W1900);</t>
  </si>
  <si>
    <t>const W1900FaribaultMinnesotaLAUM50= L.marker([44.295,-93.2688], {icon: dp_lx}).bindPopup('Faribault, Minnesota&lt;br&gt;&lt;span style=font-size:11px&gt;White 1900-44&lt;/span&gt;&lt;br&gt;LAUM 50 (Allen, 1973)').addTo(W1900);</t>
  </si>
  <si>
    <t>const W1900WinonaMinnesotaLAUM58= L.marker([44.05,-91.6333], {icon: dp_lx}).bindPopup('Winona, Minnesota&lt;br&gt;&lt;span style=font-size:11px&gt;White 1900-44&lt;/span&gt;&lt;br&gt;LAUM 58 (Allen, 1973)').addTo(W1900);</t>
  </si>
  <si>
    <t>const W1900WestportSouthDakotaLAUM306= L.marker([45.6489,-98.497], {icon: dp_lx}).bindPopup('Westport, South Dakota&lt;br&gt;&lt;span style=font-size:11px&gt;White 1900-44&lt;/span&gt;&lt;br&gt;LAUM 306 (Allen, 1973)').addTo(W1900);</t>
  </si>
  <si>
    <t>const W1900LeadSouthDakotaLAUM310= L.marker([44.352,-103.7661], {icon: dp_lx}).bindPopup('Lead, South Dakota&lt;br&gt;&lt;span style=font-size:11px&gt;White 1900-44&lt;/span&gt;&lt;br&gt;LAUM 310 (Allen, 1973)').addTo(W1900);</t>
  </si>
  <si>
    <t>const W1900PierreSouthDakotaLAUM315= L.marker([44.3668,-100.3538], {icon: dp_lx}).bindPopup('Pierre, South Dakota&lt;br&gt;&lt;span style=font-size:11px&gt;White 1900-44&lt;/span&gt;&lt;br&gt;LAUM 315 (Allen, 1973)').addTo(W1900);</t>
  </si>
  <si>
    <t>const W1900BrookingsSouthDakotaLAUM318= L.marker([44.3021,-96.7863], {icon: dp_lx}).bindPopup('Brookings, South Dakota&lt;br&gt;&lt;span style=font-size:11px&gt;White 1900-44&lt;/span&gt;&lt;br&gt;LAUM 318 (Allen, 1973)').addTo(W1900);</t>
  </si>
  <si>
    <t>const W1900BrookingsSouthDakotaLAUM319= L.marker([43.3766,-99.859], {icon: dp_lx}).bindPopup('Brookings, South Dakota&lt;br&gt;&lt;span style=font-size:11px&gt;White 1900-44&lt;/span&gt;&lt;br&gt;LAUM 319 (Allen, 1973)').addTo(W1900);</t>
  </si>
  <si>
    <t>const W1900WinnerSouthDakotaLAUM321= L.marker([44.08,-103.23], {icon: dp_lx}).bindPopup('Winner, South Dakota&lt;br&gt;&lt;span style=font-size:11px&gt;White 1900-44&lt;/span&gt;&lt;br&gt;LAUM 321 (Allen, 1973)').addTo(W1900);</t>
  </si>
  <si>
    <t>const W1900RapidCitySouthDakotaLAUM326= L.marker([43.958,-103.3585], {icon: dp_lx}).bindPopup('Rapid City, South Dakota&lt;br&gt;&lt;span style=font-size:11px&gt;White 1900-44&lt;/span&gt;&lt;br&gt;LAUM 326 (Allen, 1973)').addTo(W1900);</t>
  </si>
  <si>
    <t>const W1900ValentineNebraskaLAUM404= L.marker([42.8731,-100.5506], {icon: dp_lx}).bindPopup('Valentine, Nebraska&lt;br&gt;&lt;span style=font-size:11px&gt;White 1900-44&lt;/span&gt;&lt;br&gt;LAUM 404 (Allen, 1973)').addTo(W1900);</t>
  </si>
  <si>
    <t>const W1900BassettNebraskaLAUM406= L.marker([42.5858,-99.5379], {icon: dp_lx}).bindPopup('Bassett, Nebraska&lt;br&gt;&lt;span style=font-size:11px&gt;White 1900-44&lt;/span&gt;&lt;br&gt;LAUM 406 (Allen, 1973)').addTo(W1900);</t>
  </si>
  <si>
    <t>const W1900ScottsbluffNebraskaLAUM410= L.marker([41.8666,-103.6672], {icon: dp_lx}).bindPopup('Scottsbluff, Nebraska&lt;br&gt;&lt;span style=font-size:11px&gt;White 1900-44&lt;/span&gt;&lt;br&gt;LAUM 410 (Allen, 1973)').addTo(W1900);</t>
  </si>
  <si>
    <t>const W1900ScottsbluffNebraskaLAUM411= L.marker([41.8666,-103.6672], {icon: dp_lx}).bindPopup('Scottsbluff, Nebraska&lt;br&gt;&lt;span style=font-size:11px&gt;White 1900-44&lt;/span&gt;&lt;br&gt;LAUM 411 (Allen, 1973)').addTo(W1900);</t>
  </si>
  <si>
    <t>const W1900LincolnNebraskaLAUM425= L.marker([40.8,-96.667], {icon: dp_lx}).bindPopup('Lincoln, Nebraska&lt;br&gt;&lt;span style=font-size:11px&gt;White 1900-44&lt;/span&gt;&lt;br&gt;LAUM 425 (Allen, 1973)').addTo(W1900);</t>
  </si>
  <si>
    <t>const W1900ChappellNebraskaLAUM436= L.marker([41.0898,-102.468], {icon: dp_lx}).bindPopup('Chappell, Nebraska&lt;br&gt;&lt;span style=font-size:11px&gt;White 1900-44&lt;/span&gt;&lt;br&gt;LAUM 436 (Allen, 1973)').addTo(W1900);</t>
  </si>
  <si>
    <t>const W1950KenoshaWITS3= L.marker([42.58808,-87.8229], {icon: dp_lx}).bindPopup('KenoshaWI, &lt;br&gt;&lt;span style=font-size:11px&gt;White 1945-74&lt;/span&gt;&lt;br&gt;TS 3 (Labov et al, 2003)').addTo(W1950);</t>
  </si>
  <si>
    <t>const W1900ChicagoILTS55= L.marker([41.88183,-87.62318], {icon: dp_lx}).bindPopup('ChicagoIL, &lt;br&gt;&lt;span style=font-size:11px&gt;White 1900-44&lt;/span&gt;&lt;br&gt;TS 55 (Labov et al, 2003)').addTo(W1900);</t>
  </si>
  <si>
    <t>const W1900ColumbusOHTS100= L.marker([39.9612,-82.9988], {icon: dp_lx}).bindPopup('ColumbusOH, &lt;br&gt;&lt;span style=font-size:11px&gt;White 1900-44&lt;/span&gt;&lt;br&gt;TS 100 (Labov et al, 2003)').addTo(W1900);</t>
  </si>
  <si>
    <t>const W1900StLouisMOTS109= L.marker([38.627,-90.1994], {icon: dp_lx}).bindPopup('StLouisMO, &lt;br&gt;&lt;span style=font-size:11px&gt;White 1900-44&lt;/span&gt;&lt;br&gt;TS 109 (Labov et al, 2003)').addTo(W1900);</t>
  </si>
  <si>
    <t>const W1950ClevelandOHTS110= L.marker([41.50549,-81.68129], {icon: dp_lx}).bindPopup('ClevelandOH, &lt;br&gt;&lt;span style=font-size:11px&gt;White 1945-74&lt;/span&gt;&lt;br&gt;TS 110 (Labov et al, 2003)').addTo(W1950);</t>
  </si>
  <si>
    <t>const W1950StLouisMOBTS111= L.marker([38.627,-90.1994], {icon: dp_lx}).bindPopup('StLouisMOB, &lt;br&gt;&lt;span style=font-size:11px&gt;White 1945-74&lt;/span&gt;&lt;br&gt;TS 111 (Labov et al, 2003)').addTo(W1950);</t>
  </si>
  <si>
    <t>const W1950AnnArborMITS115= L.marker([42.27959,-83.73212], {icon: dp_lx}).bindPopup('AnnArborMI, &lt;br&gt;&lt;span style=font-size:11px&gt;White 1945-74&lt;/span&gt;&lt;br&gt;TS 115 (Labov et al, 2003)').addTo(W1950);</t>
  </si>
  <si>
    <t>const W1900CincinnatiOHTS118= L.marker([39.10312,-84.51202], {icon: dp_lx}).bindPopup('CincinnatiOH, &lt;br&gt;&lt;span style=font-size:11px&gt;White 1900-44&lt;/span&gt;&lt;br&gt;TS 118 (Labov et al, 2003)').addTo(W1900);</t>
  </si>
  <si>
    <t>const W1970DetroitMITS124= L.marker([42.33143,-83.04575], {icon: dp_lx}).bindPopup('DetroitMI, &lt;br&gt;&lt;span style=font-size:11px&gt;White 1975-99&lt;/span&gt;&lt;br&gt;TS 124 (Labov et al, 2003)').addTo(W1970);</t>
  </si>
  <si>
    <t>const W1950DetroitMIBTS125= L.marker([42.33143,-83.04575], {icon: dp_lx}).bindPopup('DetroitMIB, &lt;br&gt;&lt;span style=font-size:11px&gt;White 1945-74&lt;/span&gt;&lt;br&gt;TS 125 (Labov et al, 2003)').addTo(W1950);</t>
  </si>
  <si>
    <t>const W1950DetroitMICTS127= L.marker([42.33143,-83.04575], {icon: dp_lx}).bindPopup('DetroitMIC, &lt;br&gt;&lt;span style=font-size:11px&gt;White 1945-74&lt;/span&gt;&lt;br&gt;TS 127 (Labov et al, 2003)').addTo(W1950);</t>
  </si>
  <si>
    <t>const W1950KansasCityKSTS152= L.marker([39.10667,-94.67639], {icon: dp_lx}).bindPopup('KansasCityKS, &lt;br&gt;&lt;span style=font-size:11px&gt;White 1945-74&lt;/span&gt;&lt;br&gt;TS 152 (Labov et al, 2003)').addTo(W1950);</t>
  </si>
  <si>
    <t>const W1950StLouisMOCTS161= L.marker([38.627,-90.1994], {icon: dp_lx}).bindPopup('StLouisMOC, &lt;br&gt;&lt;span style=font-size:11px&gt;White 1945-74&lt;/span&gt;&lt;br&gt;TS 161 (Labov et al, 2003)').addTo(W1950);</t>
  </si>
  <si>
    <t>const W1900StLouisMODTS167= L.marker([38.627,-90.1994], {icon: dp_lx}).bindPopup('StLouisMOD, &lt;br&gt;&lt;span style=font-size:11px&gt;White 1900-44&lt;/span&gt;&lt;br&gt;TS 167 (Labov et al, 2003)').addTo(W1900);</t>
  </si>
  <si>
    <t>const W1950DetroitMIDTS176= L.marker([42.33143,-83.04575], {icon: dp_lx}).bindPopup('DetroitMID, &lt;br&gt;&lt;span style=font-size:11px&gt;White 1945-74&lt;/span&gt;&lt;br&gt;TS 176 (Labov et al, 2003)').addTo(W1950);</t>
  </si>
  <si>
    <t>const W1950LexingtonKYTS283= L.marker([38.04799,-84.50164], {icon: dp_lx}).bindPopup('LexingtonKY, &lt;br&gt;&lt;span style=font-size:11px&gt;White 1945-74&lt;/span&gt;&lt;br&gt;TS 283 (Labov et al, 2003)').addTo(W1950);</t>
  </si>
  <si>
    <t>const W1950LasVegasNVTS323= L.marker([36.18811,-115.17647], {icon: dp_lx}).bindPopup('LasVegasNV, &lt;br&gt;&lt;span style=font-size:11px&gt;White 1945-74&lt;/span&gt;&lt;br&gt;TS 323 (Labov et al, 2003)').addTo(W1950);</t>
  </si>
  <si>
    <t>const W1950ProvoUTTS332= L.marker([40.23385,-111.65853], {icon: dp_lx}).bindPopup('ProvoUT, &lt;br&gt;&lt;span style=font-size:11px&gt;White 1945-74&lt;/span&gt;&lt;br&gt;TS 332 (Labov et al, 2003)').addTo(W1950);</t>
  </si>
  <si>
    <t>const W1900BirminghamALTS340= L.marker([33.54368,-86.77963], {icon: dp_lx}).bindPopup('BirminghamAL, &lt;br&gt;&lt;span style=font-size:11px&gt;White 1900-44&lt;/span&gt;&lt;br&gt;TS 340 (Labov et al, 2003)').addTo(W1900);</t>
  </si>
  <si>
    <t>const W1950BirminghamALBTS341= L.marker([33.54368,-86.77963], {icon: dp_lx}).bindPopup('BirminghamALB, &lt;br&gt;&lt;span style=font-size:11px&gt;White 1945-74&lt;/span&gt;&lt;br&gt;TS 341 (Labov et al, 2003)').addTo(W1950);</t>
  </si>
  <si>
    <t>const W1900BuffaloNYTS347= L.marker([42.8864,-78.8784], {icon: dp_lx}).bindPopup('BuffaloNY, &lt;br&gt;&lt;span style=font-size:11px&gt;White 1900-44&lt;/span&gt;&lt;br&gt;TS 347 (Labov et al, 2003)').addTo(W1900);</t>
  </si>
  <si>
    <t>const W1950AlbanyNYTS353= L.marker([42.65258,-73.75623], {icon: dp_lx}).bindPopup('AlbanyNY, &lt;br&gt;&lt;span style=font-size:11px&gt;White 1945-74&lt;/span&gt;&lt;br&gt;TS 353 (Labov et al, 2003)').addTo(W1950);</t>
  </si>
  <si>
    <t>const W1900PittsburghPATS356= L.marker([40.44062,-79.99589], {icon: dp_lx}).bindPopup('PittsburghPA, &lt;br&gt;&lt;span style=font-size:11px&gt;White 1900-44&lt;/span&gt;&lt;br&gt;TS 356 (Labov et al, 2003)').addTo(W1900);</t>
  </si>
  <si>
    <t>const W1950RochesterNYTS359= L.marker([43.16103,-77.61092], {icon: dp_lx}).bindPopup('RochesterNY, &lt;br&gt;&lt;span style=font-size:11px&gt;White 1945-74&lt;/span&gt;&lt;br&gt;TS 359 (Labov et al, 2003)').addTo(W1950);</t>
  </si>
  <si>
    <t>const W1900TrentonNJTS385= L.marker([40.21705,-74.742935], {icon: dp_lx}).bindPopup('TrentonNJ, &lt;br&gt;&lt;span style=font-size:11px&gt;White 1900-44&lt;/span&gt;&lt;br&gt;TS 385 (Labov et al, 2003)').addTo(W1900);</t>
  </si>
  <si>
    <t>const W1900LittleRockARTS402= L.marker([34.74648,-92.2896], {icon: dp_lx}).bindPopup('LittleRockAR, &lt;br&gt;&lt;span style=font-size:11px&gt;White 1900-44&lt;/span&gt;&lt;br&gt;TS 402 (Labov et al, 2003)').addTo(W1900);</t>
  </si>
  <si>
    <t>const W1950BostonMATS427= L.marker([42.361145,-71.057083], {icon: dp_lx}).bindPopup('BostonMA, &lt;br&gt;&lt;span style=font-size:11px&gt;White 1945-74&lt;/span&gt;&lt;br&gt;TS 427 (Labov et al, 2003)').addTo(W1950);</t>
  </si>
  <si>
    <t>const W1900RutlandVTTS434= L.marker([43.610622,-72.972603], {icon: dp_lx}).bindPopup('RutlandVT, &lt;br&gt;&lt;span style=font-size:11px&gt;White 1900-44&lt;/span&gt;&lt;br&gt;TS 434 (Labov et al, 2003)').addTo(W1900);</t>
  </si>
  <si>
    <t>const W1950BurlingtonVTTS435= L.marker([44.4759,-73.2121], {icon: dp_lx}).bindPopup('BurlingtonVT, &lt;br&gt;&lt;span style=font-size:11px&gt;White 1945-74&lt;/span&gt;&lt;br&gt;TS 435 (Labov et al, 2003)').addTo(W1950);</t>
  </si>
  <si>
    <t>const W1900MiddleburyVTTS436= L.marker([44.0153,-73.1673], {icon: dp_lx}).bindPopup('MiddleburyVT, &lt;br&gt;&lt;span style=font-size:11px&gt;White 1900-44&lt;/span&gt;&lt;br&gt;TS 436 (Labov et al, 2003)').addTo(W1900);</t>
  </si>
  <si>
    <t>const W1900SpringfieldMATS437= L.marker([42.1015,-72.5898], {icon: dp_lx}).bindPopup('SpringfieldMA, &lt;br&gt;&lt;span style=font-size:11px&gt;White 1900-44&lt;/span&gt;&lt;br&gt;TS 437 (Labov et al, 2003)').addTo(W1900);</t>
  </si>
  <si>
    <t>const W1900ManchesterNHTS447= L.marker([42.9956,-71.4548], {icon: dp_lx}).bindPopup('ManchesterNH, &lt;br&gt;&lt;span style=font-size:11px&gt;White 1900-44&lt;/span&gt;&lt;br&gt;TS 447 (Labov et al, 2003)').addTo(W1900);</t>
  </si>
  <si>
    <t>const W1900SouthHadleyVTTS452= L.marker([42.2593,-72.5745], {icon: dp_lx}).bindPopup('SouthHadleyVT, &lt;br&gt;&lt;span style=font-size:11px&gt;White 1900-44&lt;/span&gt;&lt;br&gt;TS 452 (Labov et al, 2003)').addTo(W1900);</t>
  </si>
  <si>
    <t>const W1900BostonMABTS454= L.marker([42.361145,-71.057083], {icon: dp_lx}).bindPopup('BostonMAB, &lt;br&gt;&lt;span style=font-size:11px&gt;White 1900-44&lt;/span&gt;&lt;br&gt;TS 454 (Labov et al, 2003)').addTo(W1900);</t>
  </si>
  <si>
    <t>const W1950MiddleburyVTBTS462= L.marker([44.0153,-73.1673], {icon: dp_lx}).bindPopup('MiddleburyVTB, &lt;br&gt;&lt;span style=font-size:11px&gt;White 1945-74&lt;/span&gt;&lt;br&gt;TS 462 (Labov et al, 2003)').addTo(W1950);</t>
  </si>
  <si>
    <t>const W1950NewBritainTS465= L.marker([41.66121,-72.77954], {icon: dp_lx}).bindPopup('NewBritain, &lt;br&gt;&lt;span style=font-size:11px&gt;White 1945-74&lt;/span&gt;&lt;br&gt;TS 465 (Labov et al, 2003)').addTo(W1950);</t>
  </si>
  <si>
    <t>const W1900ProvidenceRITS474= L.marker([41.825226,-71.418884], {icon: dp_lx}).bindPopup('ProvidenceRI, &lt;br&gt;&lt;span style=font-size:11px&gt;White 1900-44&lt;/span&gt;&lt;br&gt;TS 474 (Labov et al, 2003)').addTo(W1900);</t>
  </si>
  <si>
    <t>const W1900SpringfieldMABBTS477= L.marker([41.66121,-72.77954], {icon: dp_lx}).bindPopup('SpringfieldMABB, &lt;br&gt;&lt;span style=font-size:11px&gt;White 1900-44&lt;/span&gt;&lt;br&gt;TS 477 (Labov et al, 2003)').addTo(W1900);</t>
  </si>
  <si>
    <t>const W1950CharlotteNCTS483= L.marker([35.22722,-80.84306], {icon: dp_lx}).bindPopup('CharlotteNC, &lt;br&gt;&lt;span style=font-size:11px&gt;White 1945-74&lt;/span&gt;&lt;br&gt;TS 483 (Labov et al, 2003)').addTo(W1950);</t>
  </si>
  <si>
    <t>const W1950NewYorkNYCTS495= L.marker([40.712728,-74.006015], {icon: dp_lx}).bindPopup('NewYorkNYC, &lt;br&gt;&lt;span style=font-size:11px&gt;White 1945-74&lt;/span&gt;&lt;br&gt;TS 495 (Labov et al, 2003)').addTo(W1950);</t>
  </si>
  <si>
    <t>const W1950CharlestonSCBTS500= L.marker([32.77657,-79.93092], {icon: dp_lx}).bindPopup('CharlestonSCB, &lt;br&gt;&lt;span style=font-size:11px&gt;White 1945-74&lt;/span&gt;&lt;br&gt;TS 500 (Labov et al, 2003)').addTo(W1950);</t>
  </si>
  <si>
    <t>const W1950AlbequerqueNMTS515= L.marker([35.10677,-106.62918], {icon: dp_lx}).bindPopup('AlbequerqueNM, &lt;br&gt;&lt;span style=font-size:11px&gt;White 1945-74&lt;/span&gt;&lt;br&gt;TS 515 (Labov et al, 2003)').addTo(W1950);</t>
  </si>
  <si>
    <t>const W1950LubbockTXTS542= L.marker([33.5767,-101.85507], {icon: dp_lx}).bindPopup('LubbockTX, &lt;br&gt;&lt;span style=font-size:11px&gt;White 1945-74&lt;/span&gt;&lt;br&gt;TS 542 (Labov et al, 2003)').addTo(W1950);</t>
  </si>
  <si>
    <t>const W1970PittsburghPAATS544= L.marker([40.44062,-79.99589], {icon: dp_lx}).bindPopup('PittsburghPAA, &lt;br&gt;&lt;span style=font-size:11px&gt;White 1975-99&lt;/span&gt;&lt;br&gt;TS 544 (Labov et al, 2003)').addTo(W1970);</t>
  </si>
  <si>
    <t>const W1950PittsburghPABTS545= L.marker([40.44062,-79.99589], {icon: dp_lx}).bindPopup('PittsburghPAB, &lt;br&gt;&lt;span style=font-size:11px&gt;White 1945-74&lt;/span&gt;&lt;br&gt;TS 545 (Labov et al, 2003)').addTo(W1950);</t>
  </si>
  <si>
    <t>const W1900PhiladelphiaPATS587= L.marker([39.952583,-75.165222], {icon: dp_lx}).bindPopup('PhiladelphiaPA, &lt;br&gt;&lt;span style=font-size:11px&gt;White 1900-44&lt;/span&gt;&lt;br&gt;TS 587 (Labov et al, 2003)').addTo(W1900);</t>
  </si>
  <si>
    <t>const W1950NewOrleansLATS608= L.marker([29.95107,-90.07153], {icon: dp_lx}).bindPopup('NewOrleansLA, &lt;br&gt;&lt;span style=font-size:11px&gt;White 1945-74&lt;/span&gt;&lt;br&gt;TS 608 (Labov et al, 2003)').addTo(W1950);</t>
  </si>
  <si>
    <t>const W1950ChattanoogaTNTS609= L.marker([35.045631,-85.309677], {icon: dp_lx}).bindPopup('ChattanoogaTN, &lt;br&gt;&lt;span style=font-size:11px&gt;White 1945-74&lt;/span&gt;&lt;br&gt;TS 609 (Labov et al, 2003)').addTo(W1950);</t>
  </si>
  <si>
    <t>const W1950NewOrleansLABTS611= L.marker([29.95107,-90.07153], {icon: dp_lx}).bindPopup('NewOrleansLAB, &lt;br&gt;&lt;span style=font-size:11px&gt;White 1945-74&lt;/span&gt;&lt;br&gt;TS 611 (Labov et al, 2003)').addTo(W1950);</t>
  </si>
  <si>
    <t>const W1950ChattanoogaTNBTS612= L.marker([35.045631,-85.309677], {icon: dp_lx}).bindPopup('ChattanoogaTNB, &lt;br&gt;&lt;span style=font-size:11px&gt;White 1945-74&lt;/span&gt;&lt;br&gt;TS 612 (Labov et al, 2003)').addTo(W1950);</t>
  </si>
  <si>
    <t>const W1900WindsorONTS643= L.marker([42.3149,-83.0364], {icon: dp_lx}).bindPopup('WindsorON, &lt;br&gt;&lt;span style=font-size:11px&gt;White 1900-44&lt;/span&gt;&lt;br&gt;TS 643 (Labov et al, 2003)').addTo(W1900);</t>
  </si>
  <si>
    <t>const W1950TorontoONTS645= L.marker([43.6532,-79.3832], {icon: dp_lx}).bindPopup('TorontoON, &lt;br&gt;&lt;span style=font-size:11px&gt;White 1945-74&lt;/span&gt;&lt;br&gt;TS 645 (Labov et al, 2003)').addTo(W1950);</t>
  </si>
  <si>
    <t>const W1900WindsorONBBTS661= L.marker([42.3149,-83.0364], {icon: dp_lx}).bindPopup('WindsorONBB, &lt;br&gt;&lt;span style=font-size:11px&gt;White 1900-44&lt;/span&gt;&lt;br&gt;TS 661 (Labov et al, 2003)').addTo(W1900);</t>
  </si>
  <si>
    <t>const W1950StJohnsNLTS662= L.marker([47.56139,-52.71194], {icon: dp_lx}).bindPopup('StJohnsNL, &lt;br&gt;&lt;span style=font-size:11px&gt;White 1945-74&lt;/span&gt;&lt;br&gt;TS 662 (Labov et al, 2003)').addTo(W1950);</t>
  </si>
  <si>
    <t>const W1950AtlantaGATS711= L.marker([33.75375,84.38633], {icon: dp_lx}).bindPopup('AtlantaGA, &lt;br&gt;&lt;span style=font-size:11px&gt;White 1945-74&lt;/span&gt;&lt;br&gt;TS 711 (Labov et al, 2003)').addTo(W1950);</t>
  </si>
  <si>
    <t>const W1950PortlandMETS724= L.marker([43.68003,-70.31043], {icon: dp_lx}).bindPopup('PortlandME, &lt;br&gt;&lt;span style=font-size:11px&gt;White 1945-74&lt;/span&gt;&lt;br&gt;TS 724 (Labov et al, 2003)').addTo(W1950);</t>
  </si>
  <si>
    <t>const W1950ColumbusOHBTS737= L.marker([39.9612,-82.9988], {icon: dp_lx}).bindPopup('ColumbusOHB, &lt;br&gt;&lt;span style=font-size:11px&gt;White 1945-74&lt;/span&gt;&lt;br&gt;TS 737 (Labov et al, 2003)').addTo(W1950);</t>
  </si>
  <si>
    <t>const W1950ColumbusOHCTS757= L.marker([39.96222,-83.00056], {icon: dp_lx}).bindPopup('ColumbusOHC, &lt;br&gt;&lt;span style=font-size:11px&gt;White 1945-74&lt;/span&gt;&lt;br&gt;TS 757 (Labov et al, 2003)').addTo(W1950);</t>
  </si>
  <si>
    <t>const W1950HalifaxNSTS796= L.marker([44.64876,-63.57524], {icon: dp_lx}).bindPopup('HalifaxNS, &lt;br&gt;&lt;span style=font-size:11px&gt;White 1945-74&lt;/span&gt;&lt;br&gt;TS 796 (Labov et al, 2003)').addTo(W1950);</t>
  </si>
  <si>
    <t>const W1950NewYorkNYTS800= L.marker([40.712728,-74.006015], {icon: dp_lx}).bindPopup('NewYorkNY, &lt;br&gt;&lt;span style=font-size:11px&gt;White 1945-74&lt;/span&gt;&lt;br&gt;TS 800 (Labov et al, 2003)').addTo(W1950);</t>
  </si>
  <si>
    <t>const W1950JerseyCityNJTS807= L.marker([40.71907,-74.05055], {icon: dp_lx}).bindPopup('JerseyCityNJ, &lt;br&gt;&lt;span style=font-size:11px&gt;White 1945-74&lt;/span&gt;&lt;br&gt;TS 807 (Labov et al, 2003)').addTo(W1950);</t>
  </si>
  <si>
    <t>const W1950BurgettstownPennsylvaniaSpeaker12= L.marker([40.7,-80.43], {icon: dp_lx}).bindPopup('Burgettstown, Pennsylvania&lt;br&gt;&lt;span style=font-size:11px&gt;White 1945-74&lt;/span&gt;&lt;br&gt;Speaker 12 (Thomas, 2003)').addTo(W1950);</t>
  </si>
  <si>
    <t>const W1950MentorOhioSpeaker14= L.marker([42.12,-81.38], {icon: dp_we}).bindPopup('Mentor, Ohio&lt;br&gt;&lt;span style=font-size:11px&gt;White 1945-74&lt;/span&gt;&lt;br&gt;Speaker 14 (Thomas, 2003)').addTo(W1950);</t>
  </si>
  <si>
    <t>const W1950EuclidOhioSpeaker15= L.marker([41.72,-81.53], {icon: dp_we}).bindPopup('Euclid, Ohio&lt;br&gt;&lt;span style=font-size:11px&gt;White 1945-74&lt;/span&gt;&lt;br&gt;Speaker 15 (Thomas, 2003)').addTo(W1950);</t>
  </si>
  <si>
    <t>const W1950JeneraOhioSpeaker20= L.marker([41.14,-83.73], {icon: dp_we}).bindPopup('Jenera, Ohio&lt;br&gt;&lt;span style=font-size:11px&gt;White 1945-74&lt;/span&gt;&lt;br&gt;Speaker 20 (Thomas, 2003)').addTo(W1950);</t>
  </si>
  <si>
    <t>const W1950LongBottomOhioSpeaker23= L.marker([39.41,-81.78], {icon: dp_we}).bindPopup('Long Bottom, Ohio&lt;br&gt;&lt;span style=font-size:11px&gt;White 1945-74&lt;/span&gt;&lt;br&gt;Speaker 23 (Thomas, 2003)').addTo(W1950);</t>
  </si>
  <si>
    <t>const W1950IrontonOhioSpeaker24= L.marker([38.85,-82.68], {icon: dp_we}).bindPopup('Ironton, Ohio&lt;br&gt;&lt;span style=font-size:11px&gt;White 1945-74&lt;/span&gt;&lt;br&gt;Speaker 24 (Thomas, 2003)').addTo(W1950);</t>
  </si>
  <si>
    <t>const W1950BladensburgOhioSpeaker28= L.marker([40.69,-82.29], {icon: dp_we}).bindPopup('Bladensburg, Ohio&lt;br&gt;&lt;span style=font-size:11px&gt;White 1945-74&lt;/span&gt;&lt;br&gt;Speaker 28 (Thomas, 2003)').addTo(W1950);</t>
  </si>
  <si>
    <t>const W1950ColumbusOhioSpeaker29= L.marker([40.21,-83.03], {icon: dp_we}).bindPopup('Columbus, Ohio&lt;br&gt;&lt;span style=font-size:11px&gt;White 1945-74&lt;/span&gt;&lt;br&gt;Speaker 29 (Thomas, 2003)').addTo(W1950);</t>
  </si>
  <si>
    <t>const W1950HanoverVirginiaSpeaker56= L.marker([38.1,-77.44], {icon: dp_lx}).bindPopup('Hanover, Virginia&lt;br&gt;&lt;span style=font-size:11px&gt;White 1945-74&lt;/span&gt;&lt;br&gt;Speaker 56 (Thomas, 2003)').addTo(W1950);</t>
  </si>
  <si>
    <t>const W1950Montgomery2AlabamaSpeaker61= L.marker([32.8,-86.31], {icon: dp_lx}).bindPopup('Montgomery2, Alabama&lt;br&gt;&lt;span style=font-size:11px&gt;White 1945-74&lt;/span&gt;&lt;br&gt;Speaker 61 (Thomas, 2003)').addTo(W1950);</t>
  </si>
  <si>
    <t>const W1950RobbinisvilleNorthCarolinaSpeaker6567= L.marker([35.72,-83.76], {icon: dp_sl}).bindPopup('Robbinisville, North Carolina&lt;br&gt;&lt;span style=font-size:11px&gt;White 1945-74&lt;/span&gt;&lt;br&gt;Speaker 65-67 (Thomas, 2003)').addTo(W1950);</t>
  </si>
  <si>
    <t>const W1950WilmingtonNorthCarolinaSpeaker70= L.marker([34.53,-77.97], {icon: dp_lx}).bindPopup('Wilmington, North Carolina&lt;br&gt;&lt;span style=font-size:11px&gt;White 1945-74&lt;/span&gt;&lt;br&gt;Speaker 70 (Thomas, 2003)').addTo(W1950);</t>
  </si>
  <si>
    <t>const W1950GoldstonNorthCarolinaSpeaker71= L.marker([35.87,-79.36], {icon: dp_lx}).bindPopup('Goldston, North Carolina&lt;br&gt;&lt;span style=font-size:11px&gt;White 1945-74&lt;/span&gt;&lt;br&gt;Speaker 71 (Thomas, 2003)').addTo(W1950);</t>
  </si>
  <si>
    <t>const W1950Raleigh3NorthCarolinaSpeaker73= L.marker([36.1,-78.65], {icon: dp_lx}).bindPopup('Raleigh3, North Carolina&lt;br&gt;&lt;span style=font-size:11px&gt;White 1945-74&lt;/span&gt;&lt;br&gt;Speaker 73 (Thomas, 2003)').addTo(W1950);</t>
  </si>
  <si>
    <t>const W1950OcracokeNorthCarolinaSpeaker86= L.marker([35.49,-76.01], {icon: dp_lx}).bindPopup('Ocracoke, North Carolina&lt;br&gt;&lt;span style=font-size:11px&gt;White 1945-74&lt;/span&gt;&lt;br&gt;Speaker 86 (Thomas, 2003)').addTo(W1950);</t>
  </si>
  <si>
    <t>const W1950Yale2OKSpeaker92= L.marker([-96.6,36.54], {icon: dp_lx}).bindPopup('Yale2, OK&lt;br&gt;&lt;span style=font-size:11px&gt;White 1945-74&lt;/span&gt;&lt;br&gt;Speaker 92 (Thomas, 2003)').addTo(W1950);</t>
  </si>
  <si>
    <t>const W1950DumasTexasSpeaker114= L.marker([-102.04,36.67], {icon: dp_lx}).bindPopup('Dumas, Texas&lt;br&gt;&lt;span style=font-size:11px&gt;White 1945-74&lt;/span&gt;&lt;br&gt;Speaker 114 (Thomas, 2003)').addTo(W1950);</t>
  </si>
  <si>
    <t>const W1950ElkhartTexasSpeaker115= L.marker([-95.57,32.65], {icon: dp_lx}).bindPopup('Elkhart, Texas&lt;br&gt;&lt;span style=font-size:11px&gt;White 1945-74&lt;/span&gt;&lt;br&gt;Speaker 115 (Thomas, 2003)').addTo(W1950);</t>
  </si>
  <si>
    <t>const W1950GrandPrarieTexasSpeaker116= L.marker([-97,32.98], {icon: dp_lx}).bindPopup('Grand Prarie, Texas&lt;br&gt;&lt;span style=font-size:11px&gt;White 1945-74&lt;/span&gt;&lt;br&gt;Speaker 116 (Thomas, 2003)').addTo(W1950);</t>
  </si>
  <si>
    <t>const W1950Kilgore1TexasSpeaker117= L.marker([-94.92,33.68], {icon: dp_lx}).bindPopup('Kilgore1, Texas&lt;br&gt;&lt;span style=font-size:11px&gt;White 1945-74&lt;/span&gt;&lt;br&gt;Speaker 117 (Thomas, 2003)').addTo(W1950);</t>
  </si>
  <si>
    <t>const W1950SilsbeeTexasSpeaker118= L.marker([-94.1,31.5], {icon: dp_lx}).bindPopup('Silsbee, Texas&lt;br&gt;&lt;span style=font-size:11px&gt;White 1945-74&lt;/span&gt;&lt;br&gt;Speaker 118 (Thomas, 2003)').addTo(W1950);</t>
  </si>
  <si>
    <t>const W1950SnyderTexasSpeaker120= L.marker([-101.01,34.52], {icon: dp_lx}).bindPopup('Snyder, Texas&lt;br&gt;&lt;span style=font-size:11px&gt;White 1945-74&lt;/span&gt;&lt;br&gt;Speaker 120 (Thomas, 2003)').addTo(W1950);</t>
  </si>
  <si>
    <t>const W1950Kilgore2TexasSpeaker121= L.marker([-94.92,33.68], {icon: dp_lx}).bindPopup('Kilgore2, Texas&lt;br&gt;&lt;span style=font-size:11px&gt;White 1945-74&lt;/span&gt;&lt;br&gt;Speaker 121 (Thomas, 2003)').addTo(W1950);</t>
  </si>
  <si>
    <t>const W1950RoyseCityTexasSpeaker124= L.marker([-96.32,33.22], {icon: dp_lx}).bindPopup('Royse City, Texas&lt;br&gt;&lt;span style=font-size:11px&gt;White 1945-74&lt;/span&gt;&lt;br&gt;Speaker 124 (Thomas, 2003)').addTo(W1950);</t>
  </si>
  <si>
    <t>const W1950PerrytonTexasSpeaker126= L.marker([-100.81,37.56], {icon: dp_lx}).bindPopup('Perryton, Texas&lt;br&gt;&lt;span style=font-size:11px&gt;White 1945-74&lt;/span&gt;&lt;br&gt;Speaker 126 (Thomas, 2003)').addTo(W1950);</t>
  </si>
  <si>
    <t>const W1950RichardsonTexasSpeaker128= L.marker([-96.72,33], {icon: dp_lx}).bindPopup('Richardson, Texas&lt;br&gt;&lt;span style=font-size:11px&gt;White 1945-74&lt;/span&gt;&lt;br&gt;Speaker 128 (Thomas, 2003)').addTo(W1950);</t>
  </si>
  <si>
    <t>const W1950PlanoTexasSpeaker129= L.marker([-96.69,33.08], {icon: dp_lx}).bindPopup('Plano, Texas&lt;br&gt;&lt;span style=font-size:11px&gt;White 1945-74&lt;/span&gt;&lt;br&gt;Speaker 129 (Thomas, 2003)').addTo(W1950);</t>
  </si>
  <si>
    <t>const W1950CarrolltonTexasSpeaker130= L.marker([-96.68,33.2], {icon: dp_lx}).bindPopup('Carrollton, Texas&lt;br&gt;&lt;span style=font-size:11px&gt;White 1945-74&lt;/span&gt;&lt;br&gt;Speaker 130 (Thomas, 2003)').addTo(W1950);</t>
  </si>
  <si>
    <t>const W1950HoustonTexasSpeaker132= L.marker([30.25,-84.63], {icon: dp_lx}).bindPopup('Houston, Texas&lt;br&gt;&lt;span style=font-size:11px&gt;White 1945-74&lt;/span&gt;&lt;br&gt;Speaker 132 (Thomas, 2003)').addTo(W1950);</t>
  </si>
  <si>
    <t>const W1950ElPasoTexasSpeaker133= L.marker([32.25,-106.8], {icon: dp_lx}).bindPopup('El Paso, Texas&lt;br&gt;&lt;span style=font-size:11px&gt;White 1945-74&lt;/span&gt;&lt;br&gt;Speaker 133 (Thomas, 2003)').addTo(W1950);</t>
  </si>
  <si>
    <t>const W1950LeanderTexasSpeaker134= L.marker([-98.04,31.6], {icon: dp_lx}).bindPopup('Leander, Texas&lt;br&gt;&lt;span style=font-size:11px&gt;White 1945-74&lt;/span&gt;&lt;br&gt;Speaker 134 (Thomas, 2003)').addTo(W1950);</t>
  </si>
  <si>
    <t>const W1950SantaFeNewMexicoNM1= L.marker([36.12,-106.58], {icon: dp_we}).bindPopup('Santa Fe, New Mexico&lt;br&gt;&lt;span style=font-size:11px&gt;White 1945-74&lt;/span&gt;&lt;br&gt;NM1 (Labov et al, 2003)').addTo(W1950);</t>
  </si>
  <si>
    <t>const W1950EugeneOregonOR1= L.marker([44.08,-123.13], {icon: dp_we}).bindPopup('Eugene, Oregon&lt;br&gt;&lt;span style=font-size:11px&gt;White 1945-74&lt;/span&gt;&lt;br&gt;OR1 (Labov et al, 2003)').addTo(W1950);</t>
  </si>
  <si>
    <t>const W1950JacksonNovaScotiaJk= L.marker([32.47,-90.3], {icon: dp_lx}).bindPopup('Jackson, Nova Scotia&lt;br&gt;&lt;span style=font-size:11px&gt;White 1945-74&lt;/span&gt;&lt;br&gt;Jk (Labov et al, 2003)').addTo(W1950);</t>
  </si>
  <si>
    <t>const W1950VancouverBritishColumbiaVancouver= L.marker([49.2827,-123.1207], {icon: dp_lx}).bindPopup('Vancouver, British Columbia&lt;br&gt;&lt;span style=font-size:11px&gt;White 1945-74&lt;/span&gt;&lt;br&gt;Vancouver (Labov et al, 2003)').addTo(W1950);</t>
  </si>
  <si>
    <t>const W1950EdmontonAlbertaEdmonton= L.marker([53.5461,-113.4938], {icon: dp_lx}).bindPopup('Edmonton, Alberta&lt;br&gt;&lt;span style=font-size:11px&gt;White 1945-74&lt;/span&gt;&lt;br&gt;Edmonton (Labov et al, 2003)').addTo(W1950);</t>
  </si>
  <si>
    <t>const W1950CalgaryAlbertaCalgary= L.marker([51.0447,-114.0719], {icon: dp_lx}).bindPopup('Calgary, Alberta&lt;br&gt;&lt;span style=font-size:11px&gt;White 1945-74&lt;/span&gt;&lt;br&gt;Calgary (Labov et al, 2003)').addTo(W1950);</t>
  </si>
  <si>
    <t>const W1950SaskatoonSaskatchewanSaskatoon= L.marker([52.1332,-106.67], {icon: dp_lx}).bindPopup('Saskatoon, Saskatchewan&lt;br&gt;&lt;span style=font-size:11px&gt;White 1945-74&lt;/span&gt;&lt;br&gt;Saskatoon (Labov et al, 2003)').addTo(W1950);</t>
  </si>
  <si>
    <t>const W1950ReginaSaskatchewanRegina= L.marker([50.4452,-104.6189], {icon: dp_lx}).bindPopup('Regina, Saskatchewan&lt;br&gt;&lt;span style=font-size:11px&gt;White 1945-74&lt;/span&gt;&lt;br&gt;Regina (Labov et al, 2003)').addTo(W1950);</t>
  </si>
  <si>
    <t>const W1950WinnipegManitobaWinnipeg= L.marker([49.8951,-97.1384], {icon: dp_lx}).bindPopup('Winnipeg, Manitoba&lt;br&gt;&lt;span style=font-size:11px&gt;White 1945-74&lt;/span&gt;&lt;br&gt;Winnipeg (Labov et al, 2003)').addTo(W1950);</t>
  </si>
  <si>
    <t>const W1950ThunderBayOntarioThunderBay= L.marker([48.3809,-89.2477], {icon: dp_lx}).bindPopup('Thunder Bay, Ontario&lt;br&gt;&lt;span style=font-size:11px&gt;White 1945-74&lt;/span&gt;&lt;br&gt;Thunder Bay (Labov et al, 2003)').addTo(W1950);</t>
  </si>
  <si>
    <t>const W1950SltSteMarieOntarioSltSteMarie= L.marker([46.5219,-84.3461], {icon: dp_lx}).bindPopup('SltSteMarie, Ontario&lt;br&gt;&lt;span style=font-size:11px&gt;White 1945-74&lt;/span&gt;&lt;br&gt;SltSteMarie (Labov et al, 2003)').addTo(W1950);</t>
  </si>
  <si>
    <t>const W1950LondonOntarioLondon= L.marker([42.9849,-81.2453], {icon: dp_lx}).bindPopup('London, Ontario&lt;br&gt;&lt;span style=font-size:11px&gt;White 1945-74&lt;/span&gt;&lt;br&gt;London (Labov et al, 2003)').addTo(W1950);</t>
  </si>
  <si>
    <t>const W1950TorontoOntarioToronto= L.marker([43.651,-79.347], {icon: dp_lx}).bindPopup('Toronto, Ontario&lt;br&gt;&lt;span style=font-size:11px&gt;White 1945-74&lt;/span&gt;&lt;br&gt;Toronto (Labov et al, 2003)').addTo(W1950);</t>
  </si>
  <si>
    <t>const W1950OttawaOntarioOttawa= L.marker([45.4215,-75.6919], {icon: dp_lx}).bindPopup('Ottawa, Ontario&lt;br&gt;&lt;span style=font-size:11px&gt;White 1945-74&lt;/span&gt;&lt;br&gt;Ottawa (Labov et al, 2003)').addTo(W1950);</t>
  </si>
  <si>
    <t>const W1950MontrealQuebecMontreal= L.marker([45.5017,-73.5673], {icon: dp_lx}).bindPopup('Montreal, Quebec&lt;br&gt;&lt;span style=font-size:11px&gt;White 1945-74&lt;/span&gt;&lt;br&gt;Montreal (Labov et al, 2003)').addTo(W1950);</t>
  </si>
  <si>
    <t>const W1950StJohnNewBrunswickStJohn= L.marker([45.2733,-66.0633], {icon: dp_lx}).bindPopup('St John, New Brunswick&lt;br&gt;&lt;span style=font-size:11px&gt;White 1945-74&lt;/span&gt;&lt;br&gt;St John (Labov et al, 2003)').addTo(W1950);</t>
  </si>
  <si>
    <t>const W1950HallifaxNovaScotiaHallifax= L.marker([44.6488,-63.5752], {icon: dp_lx}).bindPopup('Hallifax, Nova Scotia&lt;br&gt;&lt;span style=font-size:11px&gt;White 1945-74&lt;/span&gt;&lt;br&gt;Hallifax (Labov et al, 2003)').addTo(W1950);</t>
  </si>
  <si>
    <t>const W1950SydneyNovaScotiaSydney= L.marker([46.1368,-60.1942], {icon: dp_lx}).bindPopup('Sydney, Nova Scotia&lt;br&gt;&lt;span style=font-size:11px&gt;White 1945-74&lt;/span&gt;&lt;br&gt;Sydney (Labov et al, 2003)').addTo(W1950);</t>
  </si>
  <si>
    <t>const W1950StJohnsNewfoundlandStJohns= L.marker([47.5615,-52.7126], {icon: dp_lx}).bindPopup('St Johns, Newfoundland&lt;br&gt;&lt;span style=font-size:11px&gt;White 1945-74&lt;/span&gt;&lt;br&gt;St Johns (Labov et al, 2003)').addTo(W1950);</t>
  </si>
  <si>
    <t>const W1970BrunswickOhioSpeaker16= L.marker([41.45,-81.83], {icon: dp_we}).bindPopup('Brunswick, Ohio&lt;br&gt;&lt;span style=font-size:11px&gt;White 1975-99&lt;/span&gt;&lt;br&gt;Speaker 16 (Thomas, 2003)').addTo(W1970);</t>
  </si>
  <si>
    <t>const W1970BentonRidgeOhioSpeaker19= L.marker([41.15,-83.72], {icon: dp_we}).bindPopup('Benton Ridge, Ohio&lt;br&gt;&lt;span style=font-size:11px&gt;White 1975-99&lt;/span&gt;&lt;br&gt;Speaker 19 (Thomas, 2003)').addTo(W1970);</t>
  </si>
  <si>
    <t>const W1970MontgomeryAlabamaSpeaker62= L.marker([-86.31,32.8], {icon: dp_lx}).bindPopup('Montgomery, Alabama&lt;br&gt;&lt;span style=font-size:11px&gt;White 1975-99&lt;/span&gt;&lt;br&gt;Speaker 62 (Thomas, 2003)').addTo(W1970);</t>
  </si>
  <si>
    <t>const W1970RaleighNorthCarolinaSpeaker74= L.marker([36.06,-78.66], {icon: dp_lx}).bindPopup('Raleigh, North Carolina&lt;br&gt;&lt;span style=font-size:11px&gt;White 1975-99&lt;/span&gt;&lt;br&gt;Speaker 74 (Thomas, 2003)').addTo(W1970);</t>
  </si>
  <si>
    <t>const W1970InezNorthCarolinaSpeaker78= L.marker([36.5,-78.1], {icon: dp_lx}).bindPopup('Inez, North Carolina&lt;br&gt;&lt;span style=font-size:11px&gt;White 1975-99&lt;/span&gt;&lt;br&gt;Speaker 78 (Thomas, 2003)').addTo(W1970);</t>
  </si>
  <si>
    <t>const W1970SwanQuarterNorthCarolinaSpeaker82= L.marker([35.63,-76.25], {icon: dp_lx}).bindPopup('Swan Quarter, North Carolina&lt;br&gt;&lt;span style=font-size:11px&gt;White 1975-99&lt;/span&gt;&lt;br&gt;Speaker 82 (Thomas, 2003)').addTo(W1970);</t>
  </si>
  <si>
    <t>const W1970YaleOklahomaSpeaker93= L.marker([36.54,-96.6], {icon: dp_lx}).bindPopup('Yale, Oklahoma&lt;br&gt;&lt;span style=font-size:11px&gt;White 1975-99&lt;/span&gt;&lt;br&gt;Speaker 93 (Thomas, 2003)').addTo(W1970);</t>
  </si>
  <si>
    <t>const W1970DeSotoTexasSpeaker131= L.marker([32.81,-96.83], {icon: dp_lx}).bindPopup('DeSoto, Texas&lt;br&gt;&lt;span style=font-size:11px&gt;White 1975-99&lt;/span&gt;&lt;br&gt;Speaker 131 (Thomas, 2003)').addTo(W1970);</t>
  </si>
  <si>
    <t>const W1970UxbridgeMassachusettsSpeaker6= L.marker([42.35,-71.67], {icon: dp_we}).bindPopup('Uxbridge, Massachusetts&lt;br&gt;&lt;span style=font-size:11px&gt;White 1975-99&lt;/span&gt;&lt;br&gt;Speaker 6 (Thomas, 2003)').addTo(W1970);</t>
  </si>
  <si>
    <t>const W1970Philadelphia3PennsylvaniaLabov13= L.marker([40.53,-75.35], {icon: dp_we}).bindPopup('Philadelphia3, Pennsylvania&lt;br&gt;&lt;span style=font-size:11px&gt;White 1975-99&lt;/span&gt;&lt;br&gt;Labov 13 Labov').addTo(W1970);</t>
  </si>
  <si>
    <t>const W1970Miami2FloridaASMiami= L.marker([26.5,-80.55], {icon: dp_we}).bindPopup('Miami2, Florida&lt;br&gt;&lt;span style=font-size:11px&gt;White 1975-99&lt;/span&gt;&lt;br&gt;AS Miami AS_95.2').addTo(W1970);</t>
  </si>
  <si>
    <t>const W1970Syracuse2NewYorkDriscollNY= L.marker([43.05,-76.22], {icon: dp_lx}).bindPopup('Syracuse2, New York&lt;br&gt;&lt;span style=font-size:11px&gt;White 1975-99&lt;/span&gt;&lt;br&gt;DriscollNY Driscoll').addTo(W1970);</t>
  </si>
  <si>
    <t>const W1970ColoniaJuarezMexicoColoniaJuarez= L.marker([30.4196,-107.91], {icon: dp_lx}).bindPopup('ColoniaJuarez, Mexico&lt;br&gt;&lt;span style=font-size:11px&gt;White 1975-99&lt;/span&gt;&lt;br&gt;ColoniaJuarez Smemoe').addTo(W1970);</t>
  </si>
  <si>
    <t>const W1970Lansing1MichiganLansing= L.marker([42.7325,-84.5555], {icon: dp_lx}).bindPopup('Lansing1, Michigan&lt;br&gt;&lt;span style=font-size:11px&gt;White 1975-99&lt;/span&gt;&lt;br&gt;Lansing (Wagner,  2016)').addTo(W1970);</t>
  </si>
  <si>
    <t>const W1970OgdensburgMichiganOgdensburg= L.marker([44.6948,-75.4863], {icon: dp_lx}).bindPopup('Ogdensburg, Michigan&lt;br&gt;&lt;span style=font-size:11px&gt;White 1975-99&lt;/span&gt;&lt;br&gt;Ogdensburg (Thiel., 2019)').addTo(W1970);</t>
  </si>
  <si>
    <t>const W1970Rochester1NewYorkRochester= L.marker([43.1566,-77.6088], {icon: dp_lx}).bindPopup('Rochester1, New York&lt;br&gt;&lt;span style=font-size:11px&gt;White 1975-99&lt;/span&gt;&lt;br&gt;Rochester (Kapner, 2019)').addTo(W1970);</t>
  </si>
  <si>
    <t>const W1970SyracuseNewYorkSyracuse= L.marker([43.0481,-76.1474], {icon: dp_lx}).bindPopup('Syracuse, New York&lt;br&gt;&lt;span style=font-size:11px&gt;White 1975-99&lt;/span&gt;&lt;br&gt;Syracuse (Driscoll, 2016)').addTo(W1970);</t>
  </si>
  <si>
    <t>const W1970Detroit2MichiganDetroit= L.marker([42.3314,-83.0458], {icon: dp_lx}).bindPopup('Detroit2, Michigan&lt;br&gt;&lt;span style=font-size:11px&gt;White 1975-99&lt;/span&gt;&lt;br&gt;Detroit wiki').addTo(W1970);</t>
  </si>
  <si>
    <t>const W1970Buffalo1NewYorkBuffalo= L.marker([42.8864,-78.8784], {icon: dp_lx}).bindPopup('Buffalo1, New York&lt;br&gt;&lt;span style=font-size:11px&gt;White 1975-99&lt;/span&gt;&lt;br&gt;Buffalo wiki').addTo(W1970);</t>
  </si>
  <si>
    <t>const W1970Chicago2IllinoisChicago= L.marker([41.8781,-87.6298], {icon: dp_lx}).bindPopup('Chicago2, Illinois&lt;br&gt;&lt;span style=font-size:11px&gt;White 1975-99&lt;/span&gt;&lt;br&gt;Chicago wiki').addTo(W1970);</t>
  </si>
  <si>
    <t>const W1970EauWisconsinEau= L.marker([44.8113,-91.4985], {icon: dp_lx}).bindPopup('Eau, Wisconsin&lt;br&gt;&lt;span style=font-size:11px&gt;White 1975-99&lt;/span&gt;&lt;br&gt;Eau wiki').addTo(W1970);</t>
  </si>
  <si>
    <t>const W1970SeattleWashingtonYSeattle= L.marker([48,-85.63], {icon: dp_we}).bindPopup('Seattle, Washington&lt;br&gt;&lt;span style=font-size:11px&gt;White 1975-99&lt;/span&gt;&lt;br&gt;YSeattle Wassink').addTo(W1970);</t>
  </si>
  <si>
    <t>const W1970PortlandOregonMclarty= L.marker([45.87,-123.12], {icon: dp_we}).bindPopup('Portland, Oregon&lt;br&gt;&lt;span style=font-size:11px&gt;White 1975-99&lt;/span&gt;&lt;br&gt;Mclarty (Mclarty, 2016)').addTo(W1970);</t>
  </si>
  <si>
    <t>const W1970Eugene1OregonMclarty= L.marker([44.08,-123.13], {icon: dp_we}).bindPopup('Eugene1, Oregon&lt;br&gt;&lt;span style=font-size:11px&gt;White 1975-99&lt;/span&gt;&lt;br&gt;Mclarty (Mclarty, 2016)').addTo(W1970);</t>
  </si>
  <si>
    <t>const W1970SanFrancisco1CaliforniaHallLew= L.marker([38.37,-112.67], {icon: dp_we}).bindPopup('San Francisco1, California&lt;br&gt;&lt;span style=font-size:11px&gt;White 1975-99&lt;/span&gt;&lt;br&gt;Hall-Lew Hall-Lew').addTo(W1970);</t>
  </si>
  <si>
    <t>const B1800SkidawayGeorgiaSpeaker139= L.marker([31.9457,-81.0517], {icon: dp_lx}).bindPopup('Skidaway, Georgia&lt;br&gt;&lt;span style=font-size:11px&gt;Black 1800-44&lt;/span&gt;&lt;br&gt;Speaker 139 (Thomas, 2003)').addTo(B1800);</t>
  </si>
  <si>
    <t>const B1800CharlottesvilleVirginiaSpeaker140= L.marker([38.0293,-78.4767], {icon: dp_lx}).bindPopup('Charlottesville, Virginia&lt;br&gt;&lt;span style=font-size:11px&gt;Black 1800-44&lt;/span&gt;&lt;br&gt;Speaker 140 (Thomas, 2003)').addTo(B1800);</t>
  </si>
  <si>
    <t>const B1850DallasCountyAlabamaSpeaker141= L.marker([32.2332,-87.1423], {icon: mn_lx}).bindPopup('Dallas County, Alabama&lt;br&gt;&lt;span style=font-size:11px&gt;Black 1845-74&lt;/span&gt;&lt;br&gt;Speaker 141 (Thomas, 2003)').addTo(B1850);</t>
  </si>
  <si>
    <t>const B1850HempsteadTexasSpeaker142= L.marker([30.0977,-96.0805], {icon: mn_lx}).bindPopup('Hempstead, Texas&lt;br&gt;&lt;span style=font-size:11px&gt;Black 1845-74&lt;/span&gt;&lt;br&gt;Speaker 142 (Thomas, 2003)').addTo(B1850);</t>
  </si>
  <si>
    <t>const B1850TylerTexasSpeaker143= L.marker([32.3513,-95.3011], {icon: mn_lx}).bindPopup('Tyler, Texas&lt;br&gt;&lt;span style=font-size:11px&gt;Black 1845-74&lt;/span&gt;&lt;br&gt;Speaker 143 (Thomas, 2003)').addTo(B1850);</t>
  </si>
  <si>
    <t>const B1870GanadaTexasSpeaker160= L.marker([29.04,-96.515], {icon: dp_lx}).bindPopup('Ganada, Texas&lt;br&gt;&lt;span style=font-size:11px&gt;Black 1875-99&lt;/span&gt;&lt;br&gt;Speaker 160 (Thomas, 2003)').addTo(B1870);</t>
  </si>
  <si>
    <t>const B1900Jamaica1Jamaicadescription= L.marker([18.1096,-77.2975], {icon: lo_lx}).bindPopup('Jamaica1, Jamaica&lt;br&gt;&lt;span style=font-size:11px&gt;Black 1900-44&lt;/span&gt;&lt;br&gt;description (Wells, 1984)').addTo(B1900);</t>
  </si>
  <si>
    <t>const B1900Trinidad1Trinidaddescription= L.marker([10.6918,-61.2225], {icon: mn_lx}).bindPopup('Trinidad1, Trinidad&lt;br&gt;&lt;span style=font-size:11px&gt;Black 1900-44&lt;/span&gt;&lt;br&gt;description (Wells, 1984)').addTo(B1900);</t>
  </si>
  <si>
    <t>const B1900Guyana1Guyanadescription= L.marker([4.8604,-58.9302], {icon: mn_lx}).bindPopup('Guyana1, Guyana&lt;br&gt;&lt;span style=font-size:11px&gt;Black 1900-44&lt;/span&gt;&lt;br&gt;description (Wells, 1984)').addTo(B1900);</t>
  </si>
  <si>
    <t>const B1900Barbados1Barbadosdescription= L.marker([13.1939,-59.5432], {icon: dp_lx}).bindPopup('Barbados1, Barbados&lt;br&gt;&lt;span style=font-size:11px&gt;Black 1900-44&lt;/span&gt;&lt;br&gt;description (Wells, 1984)').addTo(B1900);</t>
  </si>
  <si>
    <t>const B1900Monserrat1Monserratdescription= L.marker([16.7425,-62.1874], {icon: mn_lx}).bindPopup('Monserrat1, Monserrat&lt;br&gt;&lt;span style=font-size:11px&gt;Black 1900-44&lt;/span&gt;&lt;br&gt;description (Wells, 1984)').addTo(B1900);</t>
  </si>
  <si>
    <t>const B1900Bermuda1Bermudadescription= L.marker([45.23,-61.3], {icon: dp_lx}).bindPopup('Bermuda1, Bermuda&lt;br&gt;&lt;span style=font-size:11px&gt;Black 1900-44&lt;/span&gt;&lt;br&gt;description (Ayres, 1933)').addTo(B1900);</t>
  </si>
  <si>
    <t>const B1900GrenadaGrenadaSpeaker138= L.marker([12.03,-61.45], {icon: dp_lx}).bindPopup('Grenada, Grenada&lt;br&gt;&lt;span style=font-size:11px&gt;Black 1900-44&lt;/span&gt;&lt;br&gt;Speaker 138 (Thomas, 2003)').addTo(B1900);</t>
  </si>
  <si>
    <t>const B1900WilmingtonNorthCarolinaSpeaker144= L.marker([34.2257,-77.9447], {icon: dp_lx}).bindPopup('Wilmington, North Carolina&lt;br&gt;&lt;span style=font-size:11px&gt;Black 1900-44&lt;/span&gt;&lt;br&gt;Speaker 144 (Thomas, 2003)').addTo(B1900);</t>
  </si>
  <si>
    <t>const B1900InezNorthCarolinaSpeaker146= L.marker([36.2707,-78.0718], {icon: dp_lx}).bindPopup('Inez, North Carolina&lt;br&gt;&lt;span style=font-size:11px&gt;Black 1900-44&lt;/span&gt;&lt;br&gt;Speaker 146 (Thomas, 2003)').addTo(B1900);</t>
  </si>
  <si>
    <t>const B1900RedSpringsNorthCarolinaSpeaker148= L.marker([34.8149,-79.18], {icon: dp_lx}).bindPopup('Red Springs, North Carolina&lt;br&gt;&lt;span style=font-size:11px&gt;Black 1900-44&lt;/span&gt;&lt;br&gt;Speaker 148 (Thomas, 2003)').addTo(B1900);</t>
  </si>
  <si>
    <t>const B1900OcracokeNorthCarolinaSpeaker150= L.marker([35.1143,-75.9813], {icon: dp_lx}).bindPopup('Ocracoke, North Carolina&lt;br&gt;&lt;span style=font-size:11px&gt;Black 1900-44&lt;/span&gt;&lt;br&gt;Speaker 150 (Thomas, 2003)').addTo(B1900);</t>
  </si>
  <si>
    <t>const B1900OcracokeNorthCarolinaSpeaker151= L.marker([35.1143,-75.9813], {icon: dp_lx}).bindPopup('Ocracoke, North Carolina&lt;br&gt;&lt;span style=font-size:11px&gt;Black 1900-44&lt;/span&gt;&lt;br&gt;Speaker 151 (Thomas, 2003)').addTo(B1900);</t>
  </si>
  <si>
    <t>const B1900EngelhardNorthCarolinaSpeaker152= L.marker([35.5082,-75.9949], {icon: dp_lx}).bindPopup('Engelhard, North Carolina&lt;br&gt;&lt;span style=font-size:11px&gt;Black 1900-44&lt;/span&gt;&lt;br&gt;Speaker 152 (Thomas, 2003)').addTo(B1900);</t>
  </si>
  <si>
    <t>const B1900SwanQuarteNorthCarolinaSpeaker153= L.marker([35.4054,-76.3294], {icon: dp_lx}).bindPopup('Swan Quarte, North Carolina&lt;br&gt;&lt;span style=font-size:11px&gt;Black 1900-44&lt;/span&gt;&lt;br&gt;Speaker 153 (Thomas, 2003)').addTo(B1900);</t>
  </si>
  <si>
    <t>const B1900EngelhardNorthCarolinaSpeaker154= L.marker([35.5082,-75.9949], {icon: dp_lx}).bindPopup('Engelhard, North Carolina&lt;br&gt;&lt;span style=font-size:11px&gt;Black 1900-44&lt;/span&gt;&lt;br&gt;Speaker 154 (Thomas, 2003)').addTo(B1900);</t>
  </si>
  <si>
    <t>const B1900SpringvilleTexasSpeaker161= L.marker([29.04,-96.515], {icon: dp_lx}).bindPopup('Springville, Texas&lt;br&gt;&lt;span style=font-size:11px&gt;Black 1900-44&lt;/span&gt;&lt;br&gt;Speaker 161 (Thomas, 2003)').addTo(B1900);</t>
  </si>
  <si>
    <t>const B1900SpringvilleTexasSpeaker162= L.marker([30.6744,-96.37], {icon: dp_lx}).bindPopup('Springville, Texas&lt;br&gt;&lt;span style=font-size:11px&gt;Black 1900-44&lt;/span&gt;&lt;br&gt;Speaker 162 (Thomas, 2003)').addTo(B1900);</t>
  </si>
  <si>
    <t>const B1900MidwayTexasSpeaker163= L.marker([31.0246,-95.7516], {icon: dp_lx}).bindPopup('Midway, Texas&lt;br&gt;&lt;span style=font-size:11px&gt;Black 1900-44&lt;/span&gt;&lt;br&gt;Speaker 163 (Thomas, 2003)').addTo(B1900);</t>
  </si>
  <si>
    <t>const B1900BryanTexasSpeaker164= L.marker([30.6744,-96.37], {icon: dp_lx}).bindPopup('Bryan, Texas&lt;br&gt;&lt;span style=font-size:11px&gt;Black 1900-44&lt;/span&gt;&lt;br&gt;Speaker 164 (Thomas, 2003)').addTo(B1900);</t>
  </si>
  <si>
    <t>const B1950DurhamNorthCarolinaDurham= L.marker([35.994,-78.8986], {icon: dp_lx}).bindPopup('Durham, North Carolina&lt;br&gt;&lt;span style=font-size:11px&gt;Black 1945-74&lt;/span&gt;&lt;br&gt;Durham ANAE (Labov et al, 2003)').addTo(B1950);</t>
  </si>
  <si>
    <t>const B1950ColumbiaSouthCarolinaColumbia= L.marker([34.0007,-81.0348], {icon: dp_lx}).bindPopup('Columbia, South Carolina&lt;br&gt;&lt;span style=font-size:11px&gt;Black 1945-74&lt;/span&gt;&lt;br&gt;Columbia ANAE (Labov et al, 2003)').addTo(B1950);</t>
  </si>
  <si>
    <t>const B1950AugustaGeorgiaAugusta= L.marker([33.4735,-82.0105], {icon: dp_lx}).bindPopup('Augusta, Georgia&lt;br&gt;&lt;span style=font-size:11px&gt;Black 1945-74&lt;/span&gt;&lt;br&gt;Augusta ANAE (Labov et al, 2003)').addTo(B1950);</t>
  </si>
  <si>
    <t>const B1950AtlantaGeorgiaAtlanta= L.marker([33.749,-84.388], {icon: dp_lx}).bindPopup('Atlanta, Georgia&lt;br&gt;&lt;span style=font-size:11px&gt;Black 1945-74&lt;/span&gt;&lt;br&gt;Atlanta ANAE (Labov et al, 2003)').addTo(B1950);</t>
  </si>
  <si>
    <t>const B1950JacksonMichiganJackson= L.marker([32.2988,-90.1848], {icon: dp_lx}).bindPopup('Jackson, Michigan&lt;br&gt;&lt;span style=font-size:11px&gt;Black 1945-74&lt;/span&gt;&lt;br&gt;Jackson ANAE (Labov et al, 2003)').addTo(B1950);</t>
  </si>
  <si>
    <t>const B1950NewOrleansLouisianaNewOrleans= L.marker([29.9511,-90.0715], {icon: dp_lx}).bindPopup('New Orleans, Louisiana&lt;br&gt;&lt;span style=font-size:11px&gt;Black 1945-74&lt;/span&gt;&lt;br&gt;New Orleans ANAE (Labov et al, 2003)').addTo(B1950);</t>
  </si>
  <si>
    <t>const B1950LubbockTexasLubbock= L.marker([33.5779,-101.8552], {icon: dp_lx}).bindPopup('Lubbock, Texas&lt;br&gt;&lt;span style=font-size:11px&gt;Black 1945-74&lt;/span&gt;&lt;br&gt;Lubbock ANAE (Labov et al, 2003)').addTo(B1950);</t>
  </si>
  <si>
    <t>const B1950LosAngelesCaliforniaLosAngeles= L.marker([34.0522,-118.2437], {icon: dp_lx}).bindPopup('Los Angeles, California&lt;br&gt;&lt;span style=font-size:11px&gt;Black 1945-74&lt;/span&gt;&lt;br&gt;Los Angeles ANAE (Labov et al, 2003)').addTo(B1950);</t>
  </si>
  <si>
    <t>const B1950ChicagoILChicago= L.marker([41.8781,-87.6298], {icon: dp_lx}).bindPopup('Chicago, IL&lt;br&gt;&lt;span style=font-size:11px&gt;Black 1945-74&lt;/span&gt;&lt;br&gt;Chicago ANAE (Labov et al, 2003)').addTo(B1950);</t>
  </si>
  <si>
    <t>const B1950DetroitMichiganDetroit= L.marker([42.3314,-83.0458], {icon: dp_lx}).bindPopup('Detroit, Michigan&lt;br&gt;&lt;span style=font-size:11px&gt;Black 1945-74&lt;/span&gt;&lt;br&gt;Detroit ANAE (Labov et al, 2003)').addTo(B1950);</t>
  </si>
  <si>
    <t>const B1950NYCNewYorkNYC= L.marker([40.7128,-74.006], {icon: dp_lx}).bindPopup('NYC, New York&lt;br&gt;&lt;span style=font-size:11px&gt;Black 1945-74&lt;/span&gt;&lt;br&gt;NYC ANAE (Labov et al, 2003)').addTo(B1950);</t>
  </si>
  <si>
    <t>const B1950BahamasBahamasBahamas2= L.marker([25.0343,-77.3963], {icon: dp_lx}).bindPopup('Bahamas, Bahamas&lt;br&gt;&lt;span style=font-size:11px&gt;Black 1945-74&lt;/span&gt;&lt;br&gt;Bahamas2 (Wells, 1984)').addTo(B1950);</t>
  </si>
  <si>
    <t>const B1950JamaicaJamaicaJamaica2= L.marker([18.1096,-77.2975], {icon: lo_lx}).bindPopup('Jamaica, Jamaica&lt;br&gt;&lt;span style=font-size:11px&gt;Black 1945-74&lt;/span&gt;&lt;br&gt;Jamaica2 (Wells, 1984)').addTo(B1950);</t>
  </si>
  <si>
    <t>const B1950TrinidadTrinidadTrinidad2= L.marker([10.6918,-61.2225], {icon: mn_lx}).bindPopup('Trinidad, Trinidad&lt;br&gt;&lt;span style=font-size:11px&gt;Black 1945-74&lt;/span&gt;&lt;br&gt;Trinidad2 (Wells, 1984)').addTo(B1950);</t>
  </si>
  <si>
    <t>const B1950GuyanaGuyanaGuyana2= L.marker([4.8604,-58.9302], {icon: mn_lx}).bindPopup('Guyana, Guyana&lt;br&gt;&lt;span style=font-size:11px&gt;Black 1945-74&lt;/span&gt;&lt;br&gt;Guyana2 (Wells, 1984)').addTo(B1950);</t>
  </si>
  <si>
    <t>const B1950BarbadosBarbadosBarbados2= L.marker([13.1939,-59.5432], {icon: dp_lx}).bindPopup('Barbados, Barbados&lt;br&gt;&lt;span style=font-size:11px&gt;Black 1945-74&lt;/span&gt;&lt;br&gt;Barbados2 (Wells, 1984)').addTo(B1950);</t>
  </si>
  <si>
    <t>const B1950MonserratMonserratMonserrat2= L.marker([16.7425,-62.1874], {icon: mn_lx}).bindPopup('Monserrat, Monserrat&lt;br&gt;&lt;span style=font-size:11px&gt;Black 1945-74&lt;/span&gt;&lt;br&gt;Monserrat2 (Wells, 1984)').addTo(B1950);</t>
  </si>
  <si>
    <t>const B1950BelizeBelizeBelize= L.marker([17.1899,-88.4976], {icon: mn_lx}).bindPopup('Belize, Belize&lt;br&gt;&lt;span style=font-size:11px&gt;Black 1945-74&lt;/span&gt;&lt;br&gt;Belize (Escure, 1983)').addTo(B1950);</t>
  </si>
  <si>
    <t>const B1950NicaraguaNicaraguaNicaragua= L.marker([12.8654,-85.2072], {icon: mn_lx}).bindPopup('Nicaragua, Nicaragua&lt;br&gt;&lt;span style=font-size:11px&gt;Black 1945-74&lt;/span&gt;&lt;br&gt;Nicaragua (ONeil, 1993)').addTo(B1950);</t>
  </si>
  <si>
    <t>const B1950FalklandsFalklandsFalklands= L.marker([51.7963,-59.5236], {icon: dp_lx}).bindPopup('Falklands, Falklands&lt;br&gt;&lt;span style=font-size:11px&gt;Black 1945-74&lt;/span&gt;&lt;br&gt;Falklands (Britain &amp; Sudbury,  2008)').addTo(B1950);</t>
  </si>
  <si>
    <t>const B1950BermudaBermudaBermuda= L.marker([32.3078,-64.7505], {icon: dp_lx}).bindPopup('Bermuda, Bermuda&lt;br&gt;&lt;span style=font-size:11px&gt;Black 1945-74&lt;/span&gt;&lt;br&gt;Bermuda (Holiday, 2013)').addTo(B1950);</t>
  </si>
  <si>
    <t>const B1950NovaScotiaNSGuysborough= L.marker([45.23,-61.3], {icon: mn_lx}).bindPopup('Nova Scotia, NS&lt;br&gt;&lt;span style=font-size:11px&gt;Black 1945-74&lt;/span&gt;&lt;br&gt;Guysborough Poplack').addTo(B1950);</t>
  </si>
  <si>
    <t>const B1950SamanaDRSamana= L.marker([19.12,-69.19], {icon: mn_lx}).bindPopup('Samana, DR&lt;br&gt;&lt;span style=font-size:11px&gt;Black 1945-74&lt;/span&gt;&lt;br&gt;Samana Poplack').addTo(B1950);</t>
  </si>
  <si>
    <t>const B1950WilmingtonNorthCarolinaSpeaker145= L.marker([34.2257,-77.9447], {icon: dp_lx}).bindPopup('Wilmington, North Carolina&lt;br&gt;&lt;span style=font-size:11px&gt;Black 1945-74&lt;/span&gt;&lt;br&gt;Speaker 145 (Thomas, 2003)').addTo(B1950);</t>
  </si>
  <si>
    <t>const B1950MaxtonNorthCarolinaSpeaker149= L.marker([34.7352,-79.3517], {icon: dp_lx}).bindPopup('Maxton, North Carolina&lt;br&gt;&lt;span style=font-size:11px&gt;Black 1945-74&lt;/span&gt;&lt;br&gt;Speaker 149 (Thomas, 2003)').addTo(B1950);</t>
  </si>
  <si>
    <t>const B1950EngelhardNorthCarolinaSpeaker155= L.marker([35.5082,-75.9949], {icon: dp_lx}).bindPopup('Engelhard, North Carolina&lt;br&gt;&lt;span style=font-size:11px&gt;Black 1945-74&lt;/span&gt;&lt;br&gt;Speaker 155 (Thomas, 2003)').addTo(B1950);</t>
  </si>
  <si>
    <t>const B1950MemphisTennesseeSpeaker158= L.marker([35.1495,-90.049], {icon: dp_lx}).bindPopup('Memphis, Tennessee&lt;br&gt;&lt;span style=font-size:11px&gt;Black 1945-74&lt;/span&gt;&lt;br&gt;Speaker 158 (Thomas, 2003)').addTo(B1950);</t>
  </si>
  <si>
    <t>const B1950MemphisTennesseeSpeaker159= L.marker([35.1495,-90.049], {icon: dp_lx}).bindPopup('Memphis, Tennessee&lt;br&gt;&lt;span style=font-size:11px&gt;Black 1945-74&lt;/span&gt;&lt;br&gt;Speaker 159 (Thomas, 2003)').addTo(B1950);</t>
  </si>
  <si>
    <t>const B1950HoustonTexasSpeaker165= L.marker([29.7604,-95.3698], {icon: dp_lx}).bindPopup('Houston, Texas&lt;br&gt;&lt;span style=font-size:11px&gt;Black 1945-74&lt;/span&gt;&lt;br&gt;Speaker 165 (Thomas, 2003)').addTo(B1950);</t>
  </si>
  <si>
    <t>const B1950SpringvilleTexasSpeaker166= L.marker([30.6744,-96.37], {icon: dp_lx}).bindPopup('Springville, Texas&lt;br&gt;&lt;span style=font-size:11px&gt;Black 1945-74&lt;/span&gt;&lt;br&gt;Speaker 166 (Thomas, 2003)').addTo(B1950);</t>
  </si>
  <si>
    <t>const B1950AustinTexasSpeaker167= L.marker([30.2672,-97.7431], {icon: dp_lx}).bindPopup('Austin, Texas&lt;br&gt;&lt;span style=font-size:11px&gt;Black 1945-74&lt;/span&gt;&lt;br&gt;Speaker 167 (Thomas, 2003)').addTo(B1950);</t>
  </si>
  <si>
    <t>const B1950SilsbeeTexasSpeaker168= L.marker([30.3491,-94.1774], {icon: dp_lx}).bindPopup('Silsbee, Texas&lt;br&gt;&lt;span style=font-size:11px&gt;Black 1945-74&lt;/span&gt;&lt;br&gt;Speaker 168 (Thomas, 2003)').addTo(B1950);</t>
  </si>
  <si>
    <t>const B1950SilsbeeTexasSpeaker169= L.marker([30.3491,-94.1774], {icon: dp_lx}).bindPopup('Silsbee, Texas&lt;br&gt;&lt;span style=font-size:11px&gt;Black 1945-74&lt;/span&gt;&lt;br&gt;Speaker 169 (Thomas, 2003)').addTo(B1950);</t>
  </si>
  <si>
    <t>const B1950KilgoreTexasSpeaker170= L.marker([32.3865,-94.8755], {icon: dp_lx}).bindPopup('Kilgore, Texas&lt;br&gt;&lt;span style=font-size:11px&gt;Black 1945-74&lt;/span&gt;&lt;br&gt;Speaker 170 (Thomas, 2003)').addTo(B1950);</t>
  </si>
  <si>
    <t>const B1950DallasTexasSpeaker171= L.marker([32.7767,-96.797], {icon: dp_lx}).bindPopup('Dallas, Texas&lt;br&gt;&lt;span style=font-size:11px&gt;Black 1945-74&lt;/span&gt;&lt;br&gt;Speaker 171 (Thomas, 2003)').addTo(B1950);</t>
  </si>
  <si>
    <t>const B1970RahwayNewJerseyRahway= L.marker([39.3898,-74.5249], {icon: dp_lx}).bindPopup('Rahway, New Jersey&lt;br&gt;&lt;span style=font-size:11px&gt;Black 1975-99&lt;/span&gt;&lt;br&gt;Rahway (Jones, 2020)').addTo(B1970);</t>
  </si>
  <si>
    <t>const B1970TrentonNewJerseyTrenton= L.marker([40.8887,-74.0111], {icon: dp_lx}).bindPopup('Trenton, New Jersey&lt;br&gt;&lt;span style=font-size:11px&gt;Black 1975-99&lt;/span&gt;&lt;br&gt;Trenton (Jones, 2020)').addTo(B1970);</t>
  </si>
  <si>
    <t>const B1970KansasCityKansasKansasCity= L.marker([39.1142,-94.6275], {icon: dp_lx}).bindPopup('Kansas City, Kansas&lt;br&gt;&lt;span style=font-size:11px&gt;Black 1975-99&lt;/span&gt;&lt;br&gt;Kansas City (Jones, 2020)').addTo(B1970);</t>
  </si>
  <si>
    <t>const B1970KansasCityMissouriKansasCity= L.marker([39.0997,-94.5786], {icon: dp_lx}).bindPopup('Kansas City, Missouri&lt;br&gt;&lt;span style=font-size:11px&gt;Black 1975-99&lt;/span&gt;&lt;br&gt;Kansas City (Jones, 2020)').addTo(B1970);</t>
  </si>
  <si>
    <t>const B1970Philadelphia4PennsylvaniaPhiladelphia1= L.marker([39.95,-75.15], {icon: dp_lx}).bindPopup('Philadelphia4, Pennsylvania&lt;br&gt;&lt;span style=font-size:11px&gt;Black 1975-99&lt;/span&gt;&lt;br&gt;Philadelphia1 (Jones, 2020)').addTo(B1970);</t>
  </si>
  <si>
    <t>const B1970Mobile1AlabamaMobile= L.marker([31.13,-88.05], {icon: dp_lx}).bindPopup('Mobile1, Alabama&lt;br&gt;&lt;span style=font-size:11px&gt;Black 1975-99&lt;/span&gt;&lt;br&gt;Mobile (Jones, 2020)').addTo(B1970);</t>
  </si>
  <si>
    <t>const B1970EurekaSpringsArkansasEurekaSprings= L.marker([36.4,-93.74], {icon: dp_lx}).bindPopup('Eureka Springs, Arkansas&lt;br&gt;&lt;span style=font-size:11px&gt;Black 1975-99&lt;/span&gt;&lt;br&gt;Eureka Springs (Jones, 2020)').addTo(B1970);</t>
  </si>
  <si>
    <t>const B1970LittleRock1ArkansasLittleRock= L.marker([35.22,-92.53], {icon: dp_lx}).bindPopup('Little Rock1, Arkansas&lt;br&gt;&lt;span style=font-size:11px&gt;Black 1975-99&lt;/span&gt;&lt;br&gt;Little Rock (Jones, 2020)').addTo(B1970);</t>
  </si>
  <si>
    <t>const B1970AnaheimCaliforniaAnaheim= L.marker([33.82,-117.9], {icon: dp_lx}).bindPopup('Anaheim, California&lt;br&gt;&lt;span style=font-size:11px&gt;Black 1975-99&lt;/span&gt;&lt;br&gt;Anaheim (Jones, 2020)').addTo(B1970);</t>
  </si>
  <si>
    <t>const B1970Bakersfield1CaliforniaBakersfield= L.marker([35.62,-119.28], {icon: dp_lx}).bindPopup('Bakersfield1, California&lt;br&gt;&lt;span style=font-size:11px&gt;Black 1975-99&lt;/span&gt;&lt;br&gt;Bakersfield (Jones, 2020)').addTo(B1970);</t>
  </si>
  <si>
    <t>const B1970LosAngeles1CaliforniaLosAngeles= L.marker([34.08,-118.42], {icon: dp_lx}).bindPopup('Los Angeles1, California&lt;br&gt;&lt;span style=font-size:11px&gt;Black 1975-99&lt;/span&gt;&lt;br&gt;Los Angeles (Jones, 2020)').addTo(B1970);</t>
  </si>
  <si>
    <t>const B1970OaklandCaliforniaOakland= L.marker([37.8044,-122.2711], {icon: dp_lx}).bindPopup('Oakland, California&lt;br&gt;&lt;span style=font-size:11px&gt;Black 1975-99&lt;/span&gt;&lt;br&gt;Oakland (Jones, 2020)').addTo(B1970);</t>
  </si>
  <si>
    <t>const B1970ParksdaleCaliforniaParksdale= L.marker([36.875,-119.7921], {icon: dp_lx}).bindPopup('Parksdale, California&lt;br&gt;&lt;span style=font-size:11px&gt;Black 1975-99&lt;/span&gt;&lt;br&gt;Parksdale (Jones, 2020)').addTo(B1970);</t>
  </si>
  <si>
    <t>const B1970PasadenaCaliforniaPasadena= L.marker([34.1478,-118.1445], {icon: dp_lx}).bindPopup('Pasadena, California&lt;br&gt;&lt;span style=font-size:11px&gt;Black 1975-99&lt;/span&gt;&lt;br&gt;Pasadena (Jones, 2020)').addTo(B1970);</t>
  </si>
  <si>
    <t>const B1970Richmond1CaliforniaRichmond= L.marker([37.9358,-122.3477], {icon: dp_lx}).bindPopup('Richmond1, California&lt;br&gt;&lt;span style=font-size:11px&gt;Black 1975-99&lt;/span&gt;&lt;br&gt;Richmond (Jones, 2020)').addTo(B1970);</t>
  </si>
  <si>
    <t>const B1970Stockton1CaliforniaStockton= L.marker([37.9577,-121.2908], {icon: dp_lx}).bindPopup('Stockton1, California&lt;br&gt;&lt;span style=font-size:11px&gt;Black 1975-99&lt;/span&gt;&lt;br&gt;Stockton (Jones, 2020)').addTo(B1970);</t>
  </si>
  <si>
    <t>const B1970ColoradoSprings1ColoradoColoradoSprings= L.marker([38.8339,-104.8214], {icon: dp_lx}).bindPopup('Colorado Springs1, Colorado&lt;br&gt;&lt;span style=font-size:11px&gt;Black 1975-99&lt;/span&gt;&lt;br&gt;Colorado Springs (Jones, 2020)').addTo(B1970);</t>
  </si>
  <si>
    <t>const B1970NewHaven1ConnecticutNewHaven= L.marker([41.3083,-72.9279], {icon: dp_lx}).bindPopup('New Haven1, Connecticut&lt;br&gt;&lt;span style=font-size:11px&gt;Black 1975-99&lt;/span&gt;&lt;br&gt;New Haven (Jones, 2020)').addTo(B1970);</t>
  </si>
  <si>
    <t>const B1970WashingtonDCDistrictofColumbiaWashingtonDC= L.marker([38.9072,-77.0369], {icon: dp_lx}).bindPopup('Washington DC, District of Columbia&lt;br&gt;&lt;span style=font-size:11px&gt;Black 1975-99&lt;/span&gt;&lt;br&gt;Washington DC (Jones, 2020)').addTo(B1970);</t>
  </si>
  <si>
    <t>const B1970FtLauderdaleFloridaFtLauderdale= L.marker([26.1224,-80.1373], {icon: dp_lx}).bindPopup('Ft. Lauderdale, Florida&lt;br&gt;&lt;span style=font-size:11px&gt;Black 1975-99&lt;/span&gt;&lt;br&gt;Ft. Lauderdale (Jones, 2020)').addTo(B1970);</t>
  </si>
  <si>
    <t>const B1970GainesvilleFloridaGainesville= L.marker([29.6516,-82.3248], {icon: dp_lx}).bindPopup('Gainesville, Florida&lt;br&gt;&lt;span style=font-size:11px&gt;Black 1975-99&lt;/span&gt;&lt;br&gt;Gainesville (Jones, 2020)').addTo(B1970);</t>
  </si>
  <si>
    <t>const B1970Jacksonville2FloridaJacksonville= L.marker([30.3322,-81.6557], {icon: dp_lx}).bindPopup('Jacksonville2, Florida&lt;br&gt;&lt;span style=font-size:11px&gt;Black 1975-99&lt;/span&gt;&lt;br&gt;Jacksonville (Jones, 2020)').addTo(B1970);</t>
  </si>
  <si>
    <t>const B1970MiamiFloridaMiami= L.marker([25.7617,-80.1918], {icon: dp_lx}).bindPopup('Miami, Florida&lt;br&gt;&lt;span style=font-size:11px&gt;Black 1975-99&lt;/span&gt;&lt;br&gt;Miami (Jones, 2020)').addTo(B1970);</t>
  </si>
  <si>
    <t>const B1970OcalaFloridaOcala= L.marker([29.1872,-82.1401], {icon: dp_lx}).bindPopup('Ocala, Florida&lt;br&gt;&lt;span style=font-size:11px&gt;Black 1975-99&lt;/span&gt;&lt;br&gt;Ocala (Jones, 2020)').addTo(B1970);</t>
  </si>
  <si>
    <t>const B1970Orlando1FloridaOrlando= L.marker([28.5383,-81.3792], {icon: dp_lx}).bindPopup('Orlando1, Florida&lt;br&gt;&lt;span style=font-size:11px&gt;Black 1975-99&lt;/span&gt;&lt;br&gt;Orlando (Jones, 2020)').addTo(B1970);</t>
  </si>
  <si>
    <t>const B1970Tampa1FloridaTampa= L.marker([27.9506,-82.4572], {icon: dp_lx}).bindPopup('Tampa1, Florida&lt;br&gt;&lt;span style=font-size:11px&gt;Black 1975-99&lt;/span&gt;&lt;br&gt;Tampa (Jones, 2020)').addTo(B1970);</t>
  </si>
  <si>
    <t>const B1970Atlanta1GeorgiaAtlanta= L.marker([33.749,-84.388], {icon: dp_lx}).bindPopup('Atlanta1, Georgia&lt;br&gt;&lt;span style=font-size:11px&gt;Black 1975-99&lt;/span&gt;&lt;br&gt;Atlanta (Jones, 2020)').addTo(B1970);</t>
  </si>
  <si>
    <t>const B1970Augusta1GeorgiaAugusta= L.marker([33.4735,-82.0105], {icon: dp_lx}).bindPopup('Augusta1, Georgia&lt;br&gt;&lt;span style=font-size:11px&gt;Black 1975-99&lt;/span&gt;&lt;br&gt;Augusta (Jones, 2020)').addTo(B1970);</t>
  </si>
  <si>
    <t>const B1970BedfordIllinoisBedford= L.marker([41.8764,-87.6601], {icon: dp_lx}).bindPopup('Bedford, Illinois&lt;br&gt;&lt;span style=font-size:11px&gt;Black 1975-99&lt;/span&gt;&lt;br&gt;Bedford (Jones, 2020)').addTo(B1970);</t>
  </si>
  <si>
    <t>const B1970CarbondaleIllinoisCarbondale= L.marker([37.7273,-89.2168], {icon: dp_lx}).bindPopup('Carbondale, Illinois&lt;br&gt;&lt;span style=font-size:11px&gt;Black 1975-99&lt;/span&gt;&lt;br&gt;Carbondale (Jones, 2020)').addTo(B1970);</t>
  </si>
  <si>
    <t>const B1970Chicago1IllinoisChicago= L.marker([41.8781,-87.6298], {icon: dp_lx}).bindPopup('Chicago1, Illinois&lt;br&gt;&lt;span style=font-size:11px&gt;Black 1975-99&lt;/span&gt;&lt;br&gt;Chicago (Jones, 2020)').addTo(B1970);</t>
  </si>
  <si>
    <t>const B1970Rockford1IllinoisRockford= L.marker([42.2711,-89.0937], {icon: dp_lx}).bindPopup('Rockford1, Illinois&lt;br&gt;&lt;span style=font-size:11px&gt;Black 1975-99&lt;/span&gt;&lt;br&gt;Rockford (Jones, 2020)').addTo(B1970);</t>
  </si>
  <si>
    <t>const B1970Indianapolis1IndianaIndianapolis= L.marker([39.7684,-86.1581], {icon: dp_lx}).bindPopup('Indianapolis1, Indiana&lt;br&gt;&lt;span style=font-size:11px&gt;Black 1975-99&lt;/span&gt;&lt;br&gt;Indianapolis (Jones, 2020)').addTo(B1970);</t>
  </si>
  <si>
    <t>const B1970LouisvilleKentuckyLouisville= L.marker([38.2527,-85.7585], {icon: dp_lx}).bindPopup('Louisville, Kentucky&lt;br&gt;&lt;span style=font-size:11px&gt;Black 1975-99&lt;/span&gt;&lt;br&gt;Louisville (Jones, 2020)').addTo(B1970);</t>
  </si>
  <si>
    <t>const B1970LakeCharlesLouisianaLakeCharles= L.marker([30.2266,-93.2174], {icon: dp_lx}).bindPopup('Lake Charles, Louisiana&lt;br&gt;&lt;span style=font-size:11px&gt;Black 1975-99&lt;/span&gt;&lt;br&gt;Lake Charles (Jones, 2020)').addTo(B1970);</t>
  </si>
  <si>
    <t>const B1970NewOrleans3LouisianaNewOrleans= L.marker([29.9511,-90.0715], {icon: dp_lx}).bindPopup('New Orleans3, Louisiana&lt;br&gt;&lt;span style=font-size:11px&gt;Black 1975-99&lt;/span&gt;&lt;br&gt;New Orleans (Jones, 2020)').addTo(B1970);</t>
  </si>
  <si>
    <t>const B1970PlaquemineLouisianaPlaquemine= L.marker([30.2899,-91.234], {icon: dp_lx}).bindPopup('Plaquemine, Louisiana&lt;br&gt;&lt;span style=font-size:11px&gt;Black 1975-99&lt;/span&gt;&lt;br&gt;Plaquemine (Jones, 2020)').addTo(B1970);</t>
  </si>
  <si>
    <t>const B1970LeicesterMassachusettsLeicester= L.marker([42.2437,-71.9081], {icon: dp_lx}).bindPopup('Leicester, Massachusetts&lt;br&gt;&lt;span style=font-size:11px&gt;Black 1975-99&lt;/span&gt;&lt;br&gt;Leicester (Jones, 2020)').addTo(B1970);</t>
  </si>
  <si>
    <t>const B1970SpencerMassachusettsSpencer= L.marker([42.2445,-71.992], {icon: dp_lx}).bindPopup('Spencer, Massachusetts&lt;br&gt;&lt;span style=font-size:11px&gt;Black 1975-99&lt;/span&gt;&lt;br&gt;Spencer (Jones, 2020)').addTo(B1970);</t>
  </si>
  <si>
    <t>const B1970Baltimore1MarylandBaltimore= L.marker([39.2904,-76.6122], {icon: dp_lx}).bindPopup('Baltimore1, Maryland&lt;br&gt;&lt;span style=font-size:11px&gt;Black 1975-99&lt;/span&gt;&lt;br&gt;Baltimore (Jones, 2020)').addTo(B1970);</t>
  </si>
  <si>
    <t>const B1970Detroit1MichiganDetroit= L.marker([42.3314,-83.0458], {icon: dp_lx}).bindPopup('Detroit1, Michigan&lt;br&gt;&lt;span style=font-size:11px&gt;Black 1975-99&lt;/span&gt;&lt;br&gt;Detroit (Jones, 2020)').addTo(B1970);</t>
  </si>
  <si>
    <t>const B1970Flint1MichiganFlint= L.marker([43.0125,-83.6875], {icon: dp_lx}).bindPopup('Flint1, Michigan&lt;br&gt;&lt;span style=font-size:11px&gt;Black 1975-99&lt;/span&gt;&lt;br&gt;Flint (Jones, 2020)').addTo(B1970);</t>
  </si>
  <si>
    <t>const B1970FranklinTownshipMichiganFranklinTownship= L.marker([42.5906,-83.3052], {icon: dp_lx}).bindPopup('Franklin Township, Michigan&lt;br&gt;&lt;span style=font-size:11px&gt;Black 1975-99&lt;/span&gt;&lt;br&gt;Franklin Township (Jones, 2020)').addTo(B1970);</t>
  </si>
  <si>
    <t>const B1970KalamazooMichiganKalamazoo= L.marker([42.2917,-85.5872], {icon: dp_lx}).bindPopup('Kalamazoo, Michigan&lt;br&gt;&lt;span style=font-size:11px&gt;Black 1975-99&lt;/span&gt;&lt;br&gt;Kalamazoo (Jones, 2020)').addTo(B1970);</t>
  </si>
  <si>
    <t>const B1970Minneapolis1MinnesotaMinneapolis= L.marker([44.9778,-93.265], {icon: dp_lx}).bindPopup('Minneapolis1, Minnesota&lt;br&gt;&lt;span style=font-size:11px&gt;Black 1975-99&lt;/span&gt;&lt;br&gt;Minneapolis (Jones, 2020)').addTo(B1970);</t>
  </si>
  <si>
    <t>const B1970StLouisMissouriStLouis= L.marker([38.627,-90.1994], {icon: dp_lx}).bindPopup('St. Louis, Missouri&lt;br&gt;&lt;span style=font-size:11px&gt;Black 1975-99&lt;/span&gt;&lt;br&gt;St. Louis (Jones, 2020)').addTo(B1970);</t>
  </si>
  <si>
    <t>const B1970Jackson1MississippiJackson= L.marker([32.2988,-90.1848], {icon: dp_lx}).bindPopup('Jackson1, Mississippi&lt;br&gt;&lt;span style=font-size:11px&gt;Black 1975-99&lt;/span&gt;&lt;br&gt;Jackson (Jones, 2020)').addTo(B1970);</t>
  </si>
  <si>
    <t>const B1970OceanSpringsMississippiOceanSprings= L.marker([30.411,-88.8275], {icon: dp_lx}).bindPopup('Ocean Springs, Mississippi&lt;br&gt;&lt;span style=font-size:11px&gt;Black 1975-99&lt;/span&gt;&lt;br&gt;Ocean Springs (Jones, 2020)').addTo(B1970);</t>
  </si>
  <si>
    <t>const B1970Charlotte1NorthCarolinaCharlotte= L.marker([35.2271,-80.8431], {icon: dp_lx}).bindPopup('Charlotte1, North Carolina&lt;br&gt;&lt;span style=font-size:11px&gt;Black 1975-99&lt;/span&gt;&lt;br&gt;Charlotte (Jones, 2020)').addTo(B1970);</t>
  </si>
  <si>
    <t>const B1970DurhamRaleighNorthCarolinaDurhamRaleigh= L.marker([35.994,-78.8986], {icon: dp_lx}).bindPopup('Durham-Raleigh, North Carolina&lt;br&gt;&lt;span style=font-size:11px&gt;Black 1975-99&lt;/span&gt;&lt;br&gt;Durham-Raleigh (Jones, 2020)').addTo(B1970);</t>
  </si>
  <si>
    <t>const B1970GreensboroNorthCarolinaGreensboro= L.marker([35.7796,-78.6382], {icon: dp_lx}).bindPopup('Greensboro, North Carolina&lt;br&gt;&lt;span style=font-size:11px&gt;Black 1975-99&lt;/span&gt;&lt;br&gt;Greensboro (Jones, 2020)').addTo(B1970);</t>
  </si>
  <si>
    <t>const B1970LaurinburgNorthCarolinaLaurinburg= L.marker([36.0726,-79.792], {icon: dp_lx}).bindPopup('Laurinburg, North Carolina&lt;br&gt;&lt;span style=font-size:11px&gt;Black 1975-99&lt;/span&gt;&lt;br&gt;Laurinburg (Jones, 2020)').addTo(B1970);</t>
  </si>
  <si>
    <t>const B1970MoorsevilleNorthCarolinaMoorseville= L.marker([34.7743,-79.4628], {icon: dp_lx}).bindPopup('Moorseville, North Carolina&lt;br&gt;&lt;span style=font-size:11px&gt;Black 1975-99&lt;/span&gt;&lt;br&gt;Moorseville (Jones, 2020)').addTo(B1970);</t>
  </si>
  <si>
    <t>const B1970PinehurstNorthCarolinaPinehurst= L.marker([35.5849,-80.8101], {icon: dp_lx}).bindPopup('Pinehurst, North Carolina&lt;br&gt;&lt;span style=font-size:11px&gt;Black 1975-99&lt;/span&gt;&lt;br&gt;Pinehurst (Jones, 2020)').addTo(B1970);</t>
  </si>
  <si>
    <t>const B1970SmithfieldNorthCarolinaSmithfield= L.marker([35.1954,-79.4692], {icon: dp_lx}).bindPopup('Smithfield, North Carolina&lt;br&gt;&lt;span style=font-size:11px&gt;Black 1975-99&lt;/span&gt;&lt;br&gt;Smithfield (Jones, 2020)').addTo(B1970);</t>
  </si>
  <si>
    <t>const B1970WilsonNorthCarolinaWilson= L.marker([35.5085,-78.3397], {icon: dp_lx}).bindPopup('Wilson, North Carolina&lt;br&gt;&lt;span style=font-size:11px&gt;Black 1975-99&lt;/span&gt;&lt;br&gt;Wilson (Jones, 2020)').addTo(B1970);</t>
  </si>
  <si>
    <t>const B1970PleasantvilleNewJerseyPleasantville= L.marker([35.7213,-77.9155], {icon: dp_lx}).bindPopup('Pleasantville, New Jersey&lt;br&gt;&lt;span style=font-size:11px&gt;Black 1975-99&lt;/span&gt;&lt;br&gt;Pleasantville (Jones, 2020)').addTo(B1970);</t>
  </si>
  <si>
    <t>const B1970TeaneckNewJerseyTeaneck= L.marker([40.6082,-74.2776], {icon: dp_lx}).bindPopup('Teaneck, New Jersey&lt;br&gt;&lt;span style=font-size:11px&gt;Black 1975-99&lt;/span&gt;&lt;br&gt;Teaneck (Jones, 2020)').addTo(B1970);</t>
  </si>
  <si>
    <t>const B1970NYC2NewYorkNYC= L.marker([40.2171,-74.7429], {icon: dp_lx}).bindPopup('NYC2, New York&lt;br&gt;&lt;span style=font-size:11px&gt;Black 1975-99&lt;/span&gt;&lt;br&gt;NYC (Jones, 2020)').addTo(B1970);</t>
  </si>
  <si>
    <t>const B1970TonawandaNewYorkTonawanda= L.marker([40.7128,-74.006], {icon: dp_lx}).bindPopup('Tonawanda, New York&lt;br&gt;&lt;span style=font-size:11px&gt;Black 1975-99&lt;/span&gt;&lt;br&gt;Tonawanda (Jones, 2020)').addTo(B1970);</t>
  </si>
  <si>
    <t>const B1970WhitePlainsNewYorkWhitePlains= L.marker([43.0203,-78.8803], {icon: dp_lx}).bindPopup('White Plains, New York&lt;br&gt;&lt;span style=font-size:11px&gt;Black 1975-99&lt;/span&gt;&lt;br&gt;White Plains (Jones, 2020)').addTo(B1970);</t>
  </si>
  <si>
    <t>const B1970Canton1OhioCanton= L.marker([41.033,-73.7629], {icon: dp_lx}).bindPopup('Canton1, Ohio&lt;br&gt;&lt;span style=font-size:11px&gt;Black 1975-99&lt;/span&gt;&lt;br&gt;Canton (Jones, 2020)').addTo(B1970);</t>
  </si>
  <si>
    <t>const B1970CincinattiOhioCincinatti= L.marker([40.7989,-81.3784], {icon: dp_lx}).bindPopup('Cincinatti, Ohio&lt;br&gt;&lt;span style=font-size:11px&gt;Black 1975-99&lt;/span&gt;&lt;br&gt;Cincinatti (Jones, 2020)').addTo(B1970);</t>
  </si>
  <si>
    <t>const B1970Cleveland1OhioCleveland= L.marker([39.1031,-84.512], {icon: dp_lx}).bindPopup('Cleveland1, Ohio&lt;br&gt;&lt;span style=font-size:11px&gt;Black 1975-99&lt;/span&gt;&lt;br&gt;Cleveland (Jones, 2020)').addTo(B1970);</t>
  </si>
  <si>
    <t>const B1970Columbus2OhioColumbus= L.marker([41.4993,-81.6944], {icon: dp_lx}).bindPopup('Columbus2, Ohio&lt;br&gt;&lt;span style=font-size:11px&gt;Black 1975-99&lt;/span&gt;&lt;br&gt;Columbus (Jones, 2020)').addTo(B1970);</t>
  </si>
  <si>
    <t>const B1970GahanaOhioGahana= L.marker([39.9612,-82.9988], {icon: dp_lx}).bindPopup('Gahana, Ohio&lt;br&gt;&lt;span style=font-size:11px&gt;Black 1975-99&lt;/span&gt;&lt;br&gt;Gahana (Jones, 2020)').addTo(B1970);</t>
  </si>
  <si>
    <t>const B1970Tulsa1OklahomaTulsa= L.marker([40.0192,-82.8796], {icon: dp_lx}).bindPopup('Tulsa1, Oklahoma&lt;br&gt;&lt;span style=font-size:11px&gt;Black 1975-99&lt;/span&gt;&lt;br&gt;Tulsa (Jones, 2020)').addTo(B1970);</t>
  </si>
  <si>
    <t>const B1970CorvalisOregonCorvalis= L.marker([36.1536,-95.9928], {icon: dp_lx}).bindPopup('Corvalis, Oregon&lt;br&gt;&lt;span style=font-size:11px&gt;Black 1975-99&lt;/span&gt;&lt;br&gt;Corvalis (Jones, 2020)').addTo(B1970);</t>
  </si>
  <si>
    <t>const B1970ParkesburgPennsylvaniaParkesburg= L.marker([44.5646,-123.262], {icon: dp_lx}).bindPopup('Parkesburg, Pennsylvania&lt;br&gt;&lt;span style=font-size:11px&gt;Black 1975-99&lt;/span&gt;&lt;br&gt;Parkesburg (Jones, 2020)').addTo(B1970);</t>
  </si>
  <si>
    <t>const B1970PhiladelphiaPennsylvaniaPhiladelphia= L.marker([39.9587,-75.9186], {icon: dp_lx}).bindPopup('Philadelphia, Pennsylvania&lt;br&gt;&lt;span style=font-size:11px&gt;Black 1975-99&lt;/span&gt;&lt;br&gt;Philadelphia (Jones, 2020)').addTo(B1970);</t>
  </si>
  <si>
    <t>const B1970BambergSouthCarolinaBamberg= L.marker([39.9526,-75.1652], {icon: dp_lx}).bindPopup('Bamberg, South Carolina&lt;br&gt;&lt;span style=font-size:11px&gt;Black 1975-99&lt;/span&gt;&lt;br&gt;Bamberg (Jones, 2020)').addTo(B1970);</t>
  </si>
  <si>
    <t>const B1970GreenvilleSouthCarolinaGreenville= L.marker([33.2974,-81.0345], {icon: dp_lx}).bindPopup('Greenville, South Carolina&lt;br&gt;&lt;span style=font-size:11px&gt;Black 1975-99&lt;/span&gt;&lt;br&gt;Greenville (Jones, 2020)').addTo(B1970);</t>
  </si>
  <si>
    <t>const B1970ArlingtonTexasArlington= L.marker([34.8526,-82.394], {icon: dp_lx}).bindPopup('Arlington, Texas&lt;br&gt;&lt;span style=font-size:11px&gt;Black 1975-99&lt;/span&gt;&lt;br&gt;Arlington (Jones, 2020)').addTo(B1970);</t>
  </si>
  <si>
    <t>const B1970MemphisTennesseeMemphis= L.marker([32.7357,-97.1081], {icon: dp_lx}).bindPopup('Memphis, Tennessee&lt;br&gt;&lt;span style=font-size:11px&gt;Black 1975-99&lt;/span&gt;&lt;br&gt;Memphis (Jones, 2020)').addTo(B1970);</t>
  </si>
  <si>
    <t>const B1970DFWTexasDFW= L.marker([35.1495,-90.049], {icon: dp_lx}).bindPopup('DFW, Texas&lt;br&gt;&lt;span style=font-size:11px&gt;Black 1975-99&lt;/span&gt;&lt;br&gt;DFW (Jones, 2020)').addTo(B1970);</t>
  </si>
  <si>
    <t>const B1970HoustonTexasHouston= L.marker([32.8998,-97.0403], {icon: dp_lx}).bindPopup('Houston, Texas&lt;br&gt;&lt;span style=font-size:11px&gt;Black 1975-99&lt;/span&gt;&lt;br&gt;Houston (Jones, 2020)').addTo(B1970);</t>
  </si>
  <si>
    <t>const B1970AshburnVirginiaAshburn= L.marker([29.7604,-95.3698], {icon: dp_lx}).bindPopup('Ashburn, Virginia&lt;br&gt;&lt;span style=font-size:11px&gt;Black 1975-99&lt;/span&gt;&lt;br&gt;Ashburn (Jones, 2020)').addTo(B1970);</t>
  </si>
  <si>
    <t>const B1970HalifaxCountyVirginiaHalifaxCounty= L.marker([39.0437,-77.4875], {icon: dp_lx}).bindPopup('Halifax County, Virginia&lt;br&gt;&lt;span style=font-size:11px&gt;Black 1975-99&lt;/span&gt;&lt;br&gt;Halifax County (Jones, 2020)').addTo(B1970);</t>
  </si>
  <si>
    <t>const B1970NorfolkVirginiaNorfolk= L.marker([36.6982,-78.9288], {icon: dp_lx}).bindPopup('Norfolk, Virginia&lt;br&gt;&lt;span style=font-size:11px&gt;Black 1975-99&lt;/span&gt;&lt;br&gt;Norfolk (Jones, 2020)').addTo(B1970);</t>
  </si>
  <si>
    <t>const B1970StaffordCountyVirginiaStaffordCounty= L.marker([36.8508,-76.2859], {icon: dp_lx}).bindPopup('Stafford County, Virginia&lt;br&gt;&lt;span style=font-size:11px&gt;Black 1975-99&lt;/span&gt;&lt;br&gt;Stafford County (Jones, 2020)').addTo(B1970);</t>
  </si>
  <si>
    <t>const B1970SuffolkVirginiaSuffolk= L.marker([38.4335,-77.4083], {icon: dp_lx}).bindPopup('Suffolk, Virginia&lt;br&gt;&lt;span style=font-size:11px&gt;Black 1975-99&lt;/span&gt;&lt;br&gt;Suffolk (Jones, 2020)').addTo(B1970);</t>
  </si>
  <si>
    <t>const B1970LiberiaNorthCarolinaSpeaker147= L.marker([36.4385,-79.6878], {icon: dp_lx}).bindPopup('Liberia, North Carolina&lt;br&gt;&lt;span style=font-size:11px&gt;Black 1975-99&lt;/span&gt;&lt;br&gt;Speaker 147 (Thomas, 2003)').addTo(B1970);</t>
  </si>
  <si>
    <t>const B1970EngelhardNorthCarolinaSpeaker156= L.marker([35.5082,-75.9949], {icon: dp_lx}).bindPopup('Engelhard, North Carolina&lt;br&gt;&lt;span style=font-size:11px&gt;Black 1975-99&lt;/span&gt;&lt;br&gt;Speaker 156 (Thomas, 2003)').addTo(B1970);</t>
  </si>
  <si>
    <t>const B1970ColumbusOhioSpeaker157= L.marker([39.9612,-82.9988], {icon: dp_lx}).bindPopup('Columbus, Ohio&lt;br&gt;&lt;span style=font-size:11px&gt;Black 1975-99&lt;/span&gt;&lt;br&gt;Speaker 157 (Thomas, 2003)').addTo(B1970);</t>
  </si>
  <si>
    <t>const B1970BahamasBahamas= L.marker([25.0343,-77.3963], {icon: dp_lx}).bindPopup('Bahamas, Bahamas&lt;br&gt;&lt;span style=font-size:11px&gt;Black 1975-99&lt;/span&gt;&lt;br&gt; (Childs &amp; Wolfram,  2005)').addTo(B1970);</t>
  </si>
  <si>
    <t>const B1970Jamaica3Jamaica= L.marker([18.1096,-77.2975], {icon: lo_lx}).bindPopup('Jamaica3, Jamaica&lt;br&gt;&lt;span style=font-size:11px&gt;Black 1975-99&lt;/span&gt;&lt;br&gt; 0').addTo(B1970);</t>
  </si>
  <si>
    <t>const B1970Guyana2Guyana= L.marker([4.8604,-58.9302], {icon: dp_lx}).bindPopup('Guyana2, Guyana&lt;br&gt;&lt;span style=font-size:11px&gt;Black 1975-99&lt;/span&gt;&lt;br&gt; 0').addTo(B1970);</t>
  </si>
  <si>
    <t>const N1900Lumbee1NorthCarolina= L.marker([34.5723,-79.0177], {icon: dp_lx}).bindPopup('Lumbee1, North Carolina&lt;br&gt;&lt;span style=font-size:11px&gt;Lumbee Indigenous 1900-44&lt;/span&gt;&lt;br&gt; (Thomas, 2003)').addTo(N1900);</t>
  </si>
  <si>
    <t>const N1950Lumbee2NorthCarolina= L.marker([34.5723,-79.0177], {icon: dp_lx}).bindPopup('Lumbee2, North Carolina&lt;br&gt;&lt;span style=font-size:11px&gt;Lumbee Indigenous 1945-74&lt;/span&gt;&lt;br&gt; (Thomas, 2003)').addTo(N1950);</t>
  </si>
  <si>
    <t>const N1950CherokeeNorthCarolina= L.marker([35.4745,-83.3143], {icon: dp_lx}).bindPopup('Cherokee, North Carolina&lt;br&gt;&lt;span style=font-size:11px&gt;Cherokee Indigenous 1945-74&lt;/span&gt;&lt;br&gt; (Thomas, 2003)').addTo(N1950);</t>
  </si>
  <si>
    <t>const N1950NavajoAZ= L.marker([36.0678,-109.0452], {icon: dp_lx}).bindPopup('Navajo, AZ&lt;br&gt;&lt;span style=font-size:11px&gt;Navajo Indigenous 1945-74&lt;/span&gt;&lt;br&gt; (Thomas, 2003)').addTo(N1950);</t>
  </si>
  <si>
    <t>const N1950HopiAZ= L.marker([35.8697,-110.6417], {icon: dp_lx}).bindPopup('Hopi, AZ&lt;br&gt;&lt;span style=font-size:11px&gt;Hopi Indigenous 1945-74&lt;/span&gt;&lt;br&gt; (Penfield-Japser, 1977) &amp; (Leap, 1993)').addTo(N1950);</t>
  </si>
  <si>
    <t>const N1950MohaveCalifornia= L.marker([34.8964,-114.6323], {icon: dp_lx}).bindPopup('Mohave, California&lt;br&gt;&lt;span style=font-size:11px&gt;Mohave Indigenous 1945-74&lt;/span&gt;&lt;br&gt; (Penfield-Japser, 1977) &amp; (Leap, 1993)').addTo(N1950);</t>
  </si>
  <si>
    <t>const N1950IsletaNM= L.marker([34.9061,-106.6894], {icon: dp_lx}).bindPopup('Isleta, NM&lt;br&gt;&lt;span style=font-size:11px&gt;Isleta Indigenous 1945-74&lt;/span&gt;&lt;br&gt; (Leap, 1973) in (Leap, 1993)').addTo(N1950);</t>
  </si>
  <si>
    <t>const N1950TsimshianBC= L.marker([55.1292,-131.5767], {icon: dp_lx}).bindPopup('Tsimshian, BC&lt;br&gt;&lt;span style=font-size:11px&gt;Tsimshian Indigenous 1945-74&lt;/span&gt;&lt;br&gt; Leap').addTo(N1950);</t>
  </si>
  <si>
    <t>const N1950HoumaLouisiana= L.marker([56.1292,-131.5767], {icon: mn_lx}).bindPopup('Houma, Louisiana&lt;br&gt;&lt;span style=font-size:11px&gt;Houma Indigenous 1945-74&lt;/span&gt;&lt;br&gt; (Strand &amp; Wroblewski, 2010)').addTo(N1950);</t>
  </si>
  <si>
    <t>const L1900CueroTexasSpeaker172= L.marker([33.59,-96.23], {icon: dp_lx}).bindPopup('Cuero, Texas&lt;br&gt;&lt;span style=font-size:11px&gt;Hispanic 1900-44&lt;/span&gt;&lt;br&gt;Speaker 172 (Thomas, 2003)').addTo(L1900);</t>
  </si>
  <si>
    <t>const L1900EdinburghTexasSpeaker173= L.marker([29.0924,-97.2894], {icon: dp_lx}).bindPopup('Edinburgh, Texas&lt;br&gt;&lt;span style=font-size:11px&gt;Hispanic 1900-44&lt;/span&gt;&lt;br&gt;Speaker 173 (Thomas, 2003)').addTo(L1900);</t>
  </si>
  <si>
    <t>const L1950LiberalKansas= L.marker([26.3017,-98.1633], {icon: dp_lx}).bindPopup('Liberal, Kansas&lt;br&gt;&lt;span style=font-size:11px&gt;Hispanic 1945-74&lt;/span&gt;&lt;br&gt; (Kohn, 2016)').addTo(L1950);</t>
  </si>
  <si>
    <t>const L1950RaleighNorthCarolina= L.marker([37.0436,-100.921], {icon: dp_lx}).bindPopup('Raleigh, North Carolina&lt;br&gt;&lt;span style=font-size:11px&gt;Hispanic 1945-74&lt;/span&gt;&lt;br&gt; (Carter, 2004)').addTo(L1950);</t>
  </si>
  <si>
    <t>const L1950DurhamNorthCarolina= L.marker([35.7796,-78.6382], {icon: dp_lx}).bindPopup('Durham, North Carolina&lt;br&gt;&lt;span style=font-size:11px&gt;Hispanic 1945-74&lt;/span&gt;&lt;br&gt; (Thomas, 2019)').addTo(L1950);</t>
  </si>
  <si>
    <t>const L1950HickoryNorthCarolina= L.marker([35.994,-78.8986], {icon: dp_lx}).bindPopup('Hickory, North Carolina&lt;br&gt;&lt;span style=font-size:11px&gt;Hispanic 1945-74&lt;/span&gt;&lt;br&gt; (Thomas, 2019)').addTo(L1950);</t>
  </si>
  <si>
    <t>const L1950DonnaTexasSpeaker174= L.marker([35.7332,-81.3412], {icon: dp_lx}).bindPopup('Donna, Texas&lt;br&gt;&lt;span style=font-size:11px&gt;Hispanic 1945-74&lt;/span&gt;&lt;br&gt;Speaker 174 (Thomas, 2003)').addTo(L1950);</t>
  </si>
  <si>
    <t>const L1950CotulaTexasSpeaker175= L.marker([26.1704,-98.0522], {icon: dp_lx}).bindPopup('Cotula, Texas&lt;br&gt;&lt;span style=font-size:11px&gt;Hispanic 1945-74&lt;/span&gt;&lt;br&gt;Speaker 175 (Thomas, 2003)').addTo(L1950);</t>
  </si>
  <si>
    <t>const L1950LaredoTexasSpeaker176= L.marker([28.4361,-99.2359], {icon: dp_lx}).bindPopup('Laredo, Texas&lt;br&gt;&lt;span style=font-size:11px&gt;Hispanic 1945-74&lt;/span&gt;&lt;br&gt;Speaker 176 (Thomas, 2003)').addTo(L1950);</t>
  </si>
  <si>
    <t>const L1950SanAntonioTexasSpeaker177= L.marker([27.5306,-99.4803], {icon: dp_lx}).bindPopup('SanAntonio, Texas&lt;br&gt;&lt;span style=font-size:11px&gt;Hispanic 1945-74&lt;/span&gt;&lt;br&gt;Speaker 177 (Thomas, 2003)').addTo(L1950);</t>
  </si>
  <si>
    <t>const L1950McAllenTexasSpeaker178= L.marker([29.4241,-98.4936], {icon: dp_lx}).bindPopup('McAllen, Texas&lt;br&gt;&lt;span style=font-size:11px&gt;Hispanic 1945-74&lt;/span&gt;&lt;br&gt;Speaker 178 (Thomas, 2003)').addTo(L1950);</t>
  </si>
  <si>
    <t>const L1950SpringvilleTexasSpeaker179= L.marker([30.6744,-96.37], {icon: dp_lx}).bindPopup('Springville, Texas&lt;br&gt;&lt;span style=font-size:11px&gt;Hispanic 1945-74&lt;/span&gt;&lt;br&gt;Speaker 179 (Thomas, 2003)').addTo(L1950);</t>
  </si>
  <si>
    <t>const L1950BovinaTexasSpeaker180= L.marker([26.2034,-98.23], {icon: dp_lx}).bindPopup('Bovina, Texas&lt;br&gt;&lt;span style=font-size:11px&gt;Hispanic 1945-74&lt;/span&gt;&lt;br&gt;Speaker 180 (Thomas, 2003)').addTo(L1950);</t>
  </si>
  <si>
    <t>const L1950ElPasoTexasSpeaker182= L.marker([34.5165,-102.8857], {icon: dp_lx}).bindPopup('El Paso, Texas&lt;br&gt;&lt;span style=font-size:11px&gt;Hispanic 1945-74&lt;/span&gt;&lt;br&gt;Speaker 182 (Thomas, 2003)').addTo(L1950);</t>
  </si>
  <si>
    <t>const L1950SnyderTexasSpeaker183= L.marker([31.7619,-106.485], {icon: dp_lx}).bindPopup('Snyder, Texas&lt;br&gt;&lt;span style=font-size:11px&gt;Hispanic 1945-74&lt;/span&gt;&lt;br&gt;Speaker 183 (Thomas, 2003)').addTo(L1950);</t>
  </si>
  <si>
    <t>const L1970NYCLNewYork= L.marker([40.7128,-74.006], {icon: dp_lx}).bindPopup('NYCL, New York&lt;br&gt;&lt;span style=font-size:11px&gt;Hispanic 1975-99&lt;/span&gt;&lt;br&gt; (Newman et al., 2018)').addTo(L1970);</t>
  </si>
  <si>
    <t>const L1970Chicago1Illinois= L.marker([32.7171,-100.9176], {icon: dp_lx}).bindPopup('Chicago1, Illinois&lt;br&gt;&lt;span style=font-size:11px&gt;Hispanic 1975-99&lt;/span&gt;&lt;br&gt; (Roeder, 2010)').addTo(L1970);</t>
  </si>
  <si>
    <t>const L1970SanAntonioTexasSpeaker184= L.marker([41.8781,-87.6298], {icon: dp_lx}).bindPopup('San Antonio, Texas&lt;br&gt;&lt;span style=font-size:11px&gt;Hispanic 1975-99&lt;/span&gt;&lt;br&gt;Speaker 184 (Thomas, 2003)').addTo(L1970);</t>
  </si>
  <si>
    <t>const L1970SilerCityNorthCarolinaSpeaker185= L.marker([35.7232,-79.4625], {icon: dp_lx}).bindPopup('Siler City, North Carolina&lt;br&gt;&lt;span style=font-size:11px&gt;Hispanic 1975-99&lt;/span&gt;&lt;br&gt;Speaker 185 (Thomas, 2003)').addTo(L1970);</t>
  </si>
  <si>
    <t>const A1900MercedCalifornia= L.marker([37.3022,-120.482], {icon: dp_lx}).bindPopup('Merced, California&lt;br&gt;&lt;span style=font-size:11px&gt;Japanese-Americans Asian 1900-44&lt;/span&gt;&lt;br&gt; (DOnofrio, 2020)').addTo(A1900);</t>
  </si>
  <si>
    <t>const A1950MinneapolisMinnesota= L.marker([44.9778,-93.265], {icon: dp_lx}).bindPopup('Minneapolis, Minnesota&lt;br&gt;&lt;span style=font-size:11px&gt;Hmong-Americans Asian 1945-74&lt;/span&gt;&lt;br&gt; (Ito,  2010)').addTo(A1950);</t>
  </si>
  <si>
    <t>const A1970NYCANewYork= L.marker([40.7128,-74.006], {icon: dp_lx}).bindPopup('NYCA, New York&lt;br&gt;&lt;span style=font-size:11px&gt;Asian 1975-99&lt;/span&gt;&lt;br&gt; (Hall-Lew, 2014)').addTo(A1970);</t>
  </si>
  <si>
    <t>const A1970SanFranciscoCalifornia= L.marker([37.7749,-122.4194], {icon: dp_lx}).bindPopup('San Francisco, California&lt;br&gt;&lt;span style=font-size:11px&gt;Asian 1975-99&lt;/span&gt;&lt;br&gt; (Hall-Lew, 2007)').addTo(A1970);</t>
  </si>
  <si>
    <t>const A1970SeattleWA= L.marker([47.6062,-122.3321], {icon: dp_lx}).bindPopup('Seattle, WA&lt;br&gt;&lt;span style=font-size:11px&gt;Asian 1975-99&lt;/span&gt;&lt;br&gt; (Wassink, 2015)').addTo(A1970);</t>
  </si>
  <si>
    <t>const W1870SpencerTennesseeINF319= L.marker([35.74698,-85.46483], {icon: dp_lx}).bindPopup('Spencer, Tennessee&lt;br&gt;&lt;span style=font-size:11px&gt;White 1875-99&lt;/span&gt;&lt;br&gt;INF319 non-DASS').addTo(W1870);</t>
  </si>
  <si>
    <t>const W1850RicoGeorgiaINF098B= L.marker([33.57537,-84.76841], {icon: dp_lx}).bindPopup('Rico, Georgia&lt;br&gt;&lt;span style=font-size:11px&gt;White 1845-74&lt;/span&gt;&lt;br&gt;INF098B non-DASS').addTo(W1850);</t>
  </si>
  <si>
    <t>const W1870ButlerGeorgiaINF147= L.marker([32.55616,-84.23295], {icon: dp_lx}).bindPopup('Butler, Georgia&lt;br&gt;&lt;span style=font-size:11px&gt;White 1875-99&lt;/span&gt;&lt;br&gt;INF147 non-DASS').addTo(W1870);</t>
  </si>
  <si>
    <t>const W1870SpringfieldGeorgiaINF156= L.marker([32.37064,-81.31316], {icon: dp_lx}).bindPopup('Springfield, Georgia&lt;br&gt;&lt;span style=font-size:11px&gt;White 1875-99&lt;/span&gt;&lt;br&gt;INF156 non-DASS').addTo(W1870);</t>
  </si>
  <si>
    <t>const W1870GreenPondAlabamaINF400A= L.marker([33.22419,-87.12533], {icon: dp_lx}).bindPopup('Green Pond, Alabama&lt;br&gt;&lt;span style=font-size:11px&gt;White 1875-99&lt;/span&gt;&lt;br&gt;INF400A non-DASS').addTo(W1870);</t>
  </si>
  <si>
    <t>const W1870SearcyArkansasINF692= L.marker([35.25087,-91.74516], {icon: dp_lx}).bindPopup('Searcy, Arkansas&lt;br&gt;&lt;span style=font-size:11px&gt;White 1875-99&lt;/span&gt;&lt;br&gt;INF692 non-DASS').addTo(W1870);</t>
  </si>
  <si>
    <t>const W1870HopewellLouisianaINF792= L.marker([30.76056,-93.12947], {icon: dp_lx}).bindPopup('Hopewell, Louisiana&lt;br&gt;&lt;span style=font-size:11px&gt;White 1875-99&lt;/span&gt;&lt;br&gt;INF792 non-DASS').addTo(W1870);</t>
  </si>
  <si>
    <t>const W1870TempleTexasINF854A= L.marker([31.09774,-97.34509], {icon: dp_lx}).bindPopup('Temple, Texas&lt;br&gt;&lt;span style=font-size:11px&gt;White 1875-99&lt;/span&gt;&lt;br&gt;INF854A non-DASS').addTo(W1870);</t>
  </si>
  <si>
    <t>const W1870ChatsworthGeorgiaINF063= L.marker([34.78258,-84.79625], {icon: dp_lx}).bindPopup('Chatsworth, Georgia&lt;br&gt;&lt;span style=font-size:11px&gt;White 1875-99&lt;/span&gt;&lt;br&gt;INF063 non-DASS').addTo(W1870);</t>
  </si>
  <si>
    <t>const W1870DaltonGeorgiaINF066A= L.marker([34.76104,-85.0021], {icon: dp_lx}).bindPopup('Dalton, Georgia&lt;br&gt;&lt;span style=font-size:11px&gt;White 1875-99&lt;/span&gt;&lt;br&gt;INF066A non-DASS').addTo(W1870);</t>
  </si>
  <si>
    <t>const W1870ShelbyvilleTennesseeINF326= L.marker([35.48535,-86.46291], {icon: dp_lx}).bindPopup('Shelbyville, Tennessee&lt;br&gt;&lt;span style=font-size:11px&gt;White 1875-99&lt;/span&gt;&lt;br&gt;INF326 non-DASS').addTo(W1870);</t>
  </si>
  <si>
    <t>const W1870DecaturAlabamaINF345A= L.marker([34.60897,-86.97802], {icon: dp_lx}).bindPopup('Decatur, Alabama&lt;br&gt;&lt;span style=font-size:11px&gt;White 1875-99&lt;/span&gt;&lt;br&gt;INF345A non-DASS').addTo(W1870);</t>
  </si>
  <si>
    <t>const W1870HolmesvilleMississippiINF606= L.marker([31.20479,-90.30844], {icon: dp_lx}).bindPopup('Holmesville, Mississippi&lt;br&gt;&lt;span style=font-size:11px&gt;White 1875-99&lt;/span&gt;&lt;br&gt;INF606 non-DASS').addTo(W1870);</t>
  </si>
  <si>
    <t>const W1870SpearsvilleLouisianaINF763= L.marker([32.93451,-92.6082], {icon: dp_lx}).bindPopup('Spearsville, Louisiana&lt;br&gt;&lt;span style=font-size:11px&gt;White 1875-99&lt;/span&gt;&lt;br&gt;INF763 non-DASS').addTo(W1870);</t>
  </si>
  <si>
    <t>const W1870KingstonTennesseeINF042= L.marker([35.87198,-84.51632], {icon: dp_lx}).bindPopup('Kingston, Tennessee&lt;br&gt;&lt;span style=font-size:11px&gt;White 1875-99&lt;/span&gt;&lt;br&gt;INF042 non-DASS').addTo(W1870);</t>
  </si>
  <si>
    <t>const W1870FayettevilleGeorgiaINF113B= L.marker([33.44773,-84.46295], {icon: dp_lx}).bindPopup('Fayetteville, Georgia&lt;br&gt;&lt;span style=font-size:11px&gt;White 1875-99&lt;/span&gt;&lt;br&gt;INF113B non-DASS').addTo(W1870);</t>
  </si>
  <si>
    <t>const W1870AugustaGeorgiaINF131= L.marker([33.47916,-81.97529], {icon: dp_lx}).bindPopup('Augusta, Georgia&lt;br&gt;&lt;span style=font-size:11px&gt;White 1875-99&lt;/span&gt;&lt;br&gt;INF131 non-DASS').addTo(W1870);</t>
  </si>
  <si>
    <t>const W1870SurrencyGeorgiaINF173= L.marker([31.71889,-82.20035], {icon: dp_lx}).bindPopup('Surrency, Georgia&lt;br&gt;&lt;span style=font-size:11px&gt;White 1875-99&lt;/span&gt;&lt;br&gt;INF173 non-DASS').addTo(W1870);</t>
  </si>
  <si>
    <t>const W1870KeyWestFLINF288A= L.marker([24.55842,-81.80108], {icon: dp_lx}).bindPopup('Key West, FL&lt;br&gt;&lt;span style=font-size:11px&gt;White 1875-99&lt;/span&gt;&lt;br&gt;INF288A non-DASS').addTo(W1870);</t>
  </si>
  <si>
    <t>const W1870AltoonaAlabamaINF367= L.marker([34.02904,-86.31977], {icon: dp_lx}).bindPopup('Altoona, Alabama&lt;br&gt;&lt;span style=font-size:11px&gt;White 1875-99&lt;/span&gt;&lt;br&gt;INF367 non-DASS').addTo(W1870);</t>
  </si>
  <si>
    <t>const W1870DenisonTexasINF838= L.marker([33.75961,-96.53662], {icon: dp_lx}).bindPopup('Denison, Texas&lt;br&gt;&lt;span style=font-size:11px&gt;White 1875-99&lt;/span&gt;&lt;br&gt;INF838 non-DASS').addTo(W1870);</t>
  </si>
  <si>
    <t>const W1870FloweryBranchGeorgiaINF086= L.marker([34.18462,-83.92465], {icon: dp_lx}).bindPopup('Flowery Branch, Georgia&lt;br&gt;&lt;span style=font-size:11px&gt;White 1875-99&lt;/span&gt;&lt;br&gt;INF086 non-DASS').addTo(W1870);</t>
  </si>
  <si>
    <t>const W1870SpringfieldTennesseeINF296= L.marker([36.50933,-86.45552], {icon: dp_lx}).bindPopup('Springfield, Tennessee&lt;br&gt;&lt;span style=font-size:11px&gt;White 1875-99&lt;/span&gt;&lt;br&gt;INF296 non-DASS').addTo(W1870);</t>
  </si>
  <si>
    <t>const W1870LaurelHillFLINF466= L.marker([30.96572,-84.94332], {icon: dp_lx}).bindPopup('Laurel Hill, FL&lt;br&gt;&lt;span style=font-size:11px&gt;White 1875-99&lt;/span&gt;&lt;br&gt;INF466 non-DASS').addTo(W1870);</t>
  </si>
  <si>
    <t>const W1870ResacaGeorgiaINF075A= L.marker([34.5802,-84.51823], {icon: dp_lx}).bindPopup('Resaca, Georgia&lt;br&gt;&lt;span style=font-size:11px&gt;White 1875-99&lt;/span&gt;&lt;br&gt;INF075A non-DASS').addTo(W1870);</t>
  </si>
  <si>
    <t>const W1870BueNVistaGeorgiaINF168= L.marker([32.31788,-85.64244], {icon: dp_lx}).bindPopup('BueNVista, Georgia&lt;br&gt;&lt;span style=font-size:11px&gt;White 1875-99&lt;/span&gt;&lt;br&gt;INF168 non-DASS').addTo(W1870);</t>
  </si>
  <si>
    <t>const W1870RockHillFLINF460= L.marker([30.77974,-90.88208], {icon: dp_lx}).bindPopup('Rock Hill, FL&lt;br&gt;&lt;span style=font-size:11px&gt;White 1875-99&lt;/span&gt;&lt;br&gt;INF460 non-DASS').addTo(W1870);</t>
  </si>
  <si>
    <t>const W1870VicksburgMississippiINF579= L.marker([32.35009,-89.2745], {icon: dp_lx}).bindPopup('Vicksburg, Mississippi&lt;br&gt;&lt;span style=font-size:11px&gt;White 1875-99&lt;/span&gt;&lt;br&gt;INF579 non-DASS').addTo(W1870);</t>
  </si>
  <si>
    <t>const W1870SosoMississippiINF600A= L.marker([31.7568,-98.12026], {icon: dp_lx}).bindPopup('Soso, Mississippi&lt;br&gt;&lt;span style=font-size:11px&gt;White 1875-99&lt;/span&gt;&lt;br&gt;INF600A non-DASS').addTo(W1870);</t>
  </si>
  <si>
    <t>const W1870NewBraunfelsTexasINF884= L.marker([29.69843,-84.97847], {icon: dp_lx}).bindPopup('New Braunfels, Texas&lt;br&gt;&lt;span style=font-size:11px&gt;White 1875-99&lt;/span&gt;&lt;br&gt;INF884 non-DASS').addTo(W1870);</t>
  </si>
  <si>
    <t>const W1870SequatchieValleyTennesseeINF044= L.marker([35.78035,-84.76957], {icon: dp_lx}).bindPopup('Sequatchie Valley, Tennessee&lt;br&gt;&lt;span style=font-size:11px&gt;White 1875-99&lt;/span&gt;&lt;br&gt;INF044 non-DASS').addTo(W1870);</t>
  </si>
  <si>
    <t>const W1870BlairsvilleGeorgiaINF063A= L.marker([34.7662,-83.95826], {icon: dp_lx}).bindPopup('Blairsville, Georgia&lt;br&gt;&lt;span style=font-size:11px&gt;White 1875-99&lt;/span&gt;&lt;br&gt;INF063A non-DASS').addTo(W1870);</t>
  </si>
  <si>
    <t>const W1870NewnanGeorgiaINF117= L.marker([33.38044,-85.02894], {icon: dp_lx}).bindPopup('Newnan, Georgia&lt;br&gt;&lt;span style=font-size:11px&gt;White 1875-99&lt;/span&gt;&lt;br&gt;INF117 non-DASS').addTo(W1870);</t>
  </si>
  <si>
    <t>const W1870LGrangeGeorgiaINF143A= L.marker([33.03292,-85.58044], {icon: dp_lx}).bindPopup('LGrange, Georgia&lt;br&gt;&lt;span style=font-size:11px&gt;White 1875-99&lt;/span&gt;&lt;br&gt;INF143A non-DASS').addTo(W1870);</t>
  </si>
  <si>
    <t>const W1870HeflinAlabamaINF382A= L.marker([33.65439,-90.38289], {icon: dp_lx}).bindPopup('Heflin, Alabama&lt;br&gt;&lt;span style=font-size:11px&gt;White 1875-99&lt;/span&gt;&lt;br&gt;INF382A non-DASS').addTo(W1870);</t>
  </si>
  <si>
    <t>const W1870TunicaMississippiINF528= L.marker([34.69026,-93.30442], {icon: dp_lx}).bindPopup('Tunica, Mississippi&lt;br&gt;&lt;span style=font-size:11px&gt;White 1875-99&lt;/span&gt;&lt;br&gt;INF528 non-DASS').addTo(W1870);</t>
  </si>
  <si>
    <t>const W1870RobelineLouisianaINF785= L.marker([31.69032,-83.21341], {icon: dp_lx}).bindPopup('Robeline, Louisiana&lt;br&gt;&lt;span style=font-size:11px&gt;White 1875-99&lt;/span&gt;&lt;br&gt;INF785 non-DASS').addTo(W1870);</t>
  </si>
  <si>
    <t>const W1870StClairTennesseeINF017= L.marker([36.40614,-90.04585], {icon: dp_lx}).bindPopup('St. Clair, Tennessee&lt;br&gt;&lt;span style=font-size:11px&gt;White 1875-99&lt;/span&gt;&lt;br&gt;INF017 non-DASS').addTo(W1870);</t>
  </si>
  <si>
    <t>const W1870MemphisTennesseeINF515A= L.marker([35.13899,-88.96817], {icon: dp_lx}).bindPopup('Memphis, Tennessee&lt;br&gt;&lt;span style=font-size:11px&gt;White 1875-99&lt;/span&gt;&lt;br&gt;INF515A non-DASS').addTo(W1870);</t>
  </si>
  <si>
    <t>const W1870ToxishMississippiINF536= L.marker([34.1212,-90.17576], {icon: dp_lx}).bindPopup('Toxish, Mississippi&lt;br&gt;&lt;span style=font-size:11px&gt;White 1875-99&lt;/span&gt;&lt;br&gt;INF536 non-DASS').addTo(W1870);</t>
  </si>
  <si>
    <t>const W1870GreenwoodMississippiINF567= L.marker([33.51744,-90.44933], {icon: dp_lx}).bindPopup('Greenwood, Mississippi&lt;br&gt;&lt;span style=font-size:11px&gt;White 1875-99&lt;/span&gt;&lt;br&gt;INF567 non-DASS').addTo(W1870);</t>
  </si>
  <si>
    <t>const W1870BogueChittoMississippiINF607= L.marker([31.43739,-92.38793], {icon: dp_lx}).bindPopup('Bogue Chitto, Mississippi&lt;br&gt;&lt;span style=font-size:11px&gt;White 1875-99&lt;/span&gt;&lt;br&gt;INF607 non-DASS').addTo(W1870);</t>
  </si>
  <si>
    <t>const W1870GreenbrierArkansasINF713= L.marker([35.23417,-94.05203], {icon: dp_lx}).bindPopup('Greenbrier, Arkansas&lt;br&gt;&lt;span style=font-size:11px&gt;White 1875-99&lt;/span&gt;&lt;br&gt;INF713 non-DASS').addTo(W1870);</t>
  </si>
  <si>
    <t>const W1870MulberryArkansasINF726= L.marker([35.49794,-93.94415], {icon: dp_lx}).bindPopup('Mulberry, Arkansas&lt;br&gt;&lt;span style=font-size:11px&gt;White 1875-99&lt;/span&gt;&lt;br&gt;INF726 non-DASS').addTo(W1870);</t>
  </si>
  <si>
    <t>const W1870SpringRidgeLouisianaINF775= L.marker([32.3119,-93.80966], {icon: dp_lx}).bindPopup('Spring Ridge, Louisiana&lt;br&gt;&lt;span style=font-size:11px&gt;White 1875-99&lt;/span&gt;&lt;br&gt;INF775 non-DASS').addTo(W1870);</t>
  </si>
  <si>
    <t>const W1870GrandCaneLouisianaINF781= L.marker([32.08456,-95.56901], {icon: dp_lx}).bindPopup('Grand Cane, Louisiana&lt;br&gt;&lt;span style=font-size:11px&gt;White 1875-99&lt;/span&gt;&lt;br&gt;INF781 non-DASS').addTo(W1870);</t>
  </si>
  <si>
    <t>const W1870HuntsvilleTexasINF856= L.marker([30.71824,-81.75965], {icon: dp_lx}).bindPopup('Huntsville, Texas&lt;br&gt;&lt;span style=font-size:11px&gt;White 1875-99&lt;/span&gt;&lt;br&gt;INF856 non-DASS').addTo(W1870);</t>
  </si>
  <si>
    <t>const W1870LaurelBloomeryTennesseeINF002= L.marker([36.56655,-84.2649], {icon: dp_lx}).bindPopup('Laurel Bloomery, Tennessee&lt;br&gt;&lt;span style=font-size:11px&gt;White 1875-99&lt;/span&gt;&lt;br&gt;INF002 non-DASS').addTo(W1870);</t>
  </si>
  <si>
    <t>const W1870LenoirCityTennesseeINF041= L.marker([35.7917,-84.97376], {icon: dp_lx}).bindPopup('Lenoir City, Tennessee&lt;br&gt;&lt;span style=font-size:11px&gt;White 1875-99&lt;/span&gt;&lt;br&gt;INF041 non-DASS').addTo(W1870);</t>
  </si>
  <si>
    <t>const W1870VarnellGeorgiaINF066B= L.marker([34.90087,-85.2893], {icon: dp_lx}).bindPopup('Varnell, Georgia&lt;br&gt;&lt;span style=font-size:11px&gt;White 1875-99&lt;/span&gt;&lt;br&gt;INF066B non-DASS').addTo(W1870);</t>
  </si>
  <si>
    <t>const W1870TallapoosaGeorgiaINF108= L.marker([33.74435,-84.31705], {icon: dp_lx}).bindPopup('Tallapoosa, Georgia&lt;br&gt;&lt;span style=font-size:11px&gt;White 1875-99&lt;/span&gt;&lt;br&gt;INF108 non-DASS').addTo(W1870);</t>
  </si>
  <si>
    <t>const W1870NewHopeGeorgiaINF138= L.marker([33.11536,-87.21615], {icon: dp_lx}).bindPopup('New Hope, Georgia&lt;br&gt;&lt;span style=font-size:11px&gt;White 1875-99&lt;/span&gt;&lt;br&gt;INF138 non-DASS').addTo(W1870);</t>
  </si>
  <si>
    <t>const W1870FredoniaTennesseeINF298= L.marker([36.43487,-89.11471], {icon: dp_lx}).bindPopup('Fredonia, Tennessee&lt;br&gt;&lt;span style=font-size:11px&gt;White 1875-99&lt;/span&gt;&lt;br&gt;INF298 non-DASS').addTo(W1870);</t>
  </si>
  <si>
    <t>const W1870WoodlandMillsTennesseeINF493= L.marker([36.48739,-89.28706], {icon: dp_lx}).bindPopup('Woodland Mills, Tennessee&lt;br&gt;&lt;span style=font-size:11px&gt;White 1875-99&lt;/span&gt;&lt;br&gt;INF493 non-DASS').addTo(W1870);</t>
  </si>
  <si>
    <t>const W1870UnionLineMississippiINF600C= L.marker([31.78426,-92.57862], {icon: dp_lx}).bindPopup('Union Line, Mississippi&lt;br&gt;&lt;span style=font-size:11px&gt;White 1875-99&lt;/span&gt;&lt;br&gt;INF600C non-DASS').addTo(W1870);</t>
  </si>
  <si>
    <t>const W1870RedHillArkansasINF717A= L.marker([35.91969,-93.46414], {icon: dp_lx}).bindPopup('Red Hill, Arkansas&lt;br&gt;&lt;span style=font-size:11px&gt;White 1875-99&lt;/span&gt;&lt;br&gt;INF717A non-DASS').addTo(W1870);</t>
  </si>
  <si>
    <t>const W1870WingArkansasINF728= L.marker([34.94473,-95.85511], {icon: dp_lx}).bindPopup('Wing, Arkansas&lt;br&gt;&lt;span style=font-size:11px&gt;White 1875-99&lt;/span&gt;&lt;br&gt;INF728 non-DASS').addTo(W1870);</t>
  </si>
  <si>
    <t>const W1870CaneyTexasINF873= L.marker([28.96352,-84.26378], {icon: dp_lx}).bindPopup('Caney, Texas&lt;br&gt;&lt;span style=font-size:11px&gt;White 1875-99&lt;/span&gt;&lt;br&gt;INF873 non-DASS').addTo(W1870);</t>
  </si>
  <si>
    <t>const W1870GriffinGeorgiaINF134B= L.marker([33.25138,-82.5902], {icon: dp_lx}).bindPopup('Griffin, Georgia&lt;br&gt;&lt;span style=font-size:11px&gt;White 1875-99&lt;/span&gt;&lt;br&gt;INF134B non-DASS').addTo(W1870);</t>
  </si>
  <si>
    <t>const W1870AdrianGeorgiaINF151= L.marker([32.53104,-83.17791], {icon: dp_lx}).bindPopup('Adrian, Georgia&lt;br&gt;&lt;span style=font-size:11px&gt;White 1875-99&lt;/span&gt;&lt;br&gt;INF151 non-DASS').addTo(W1870);</t>
  </si>
  <si>
    <t>const W1870EastmanGeorgiaINF157A= L.marker([32.1985,-82.63157], {icon: dp_lx}).bindPopup('Eastman, Georgia&lt;br&gt;&lt;span style=font-size:11px&gt;White 1875-99&lt;/span&gt;&lt;br&gt;INF157A non-DASS').addTo(W1870);</t>
  </si>
  <si>
    <t>const W1870NichollsGeorgiaINF182= L.marker([31.51821,-82.74665], {icon: dp_lx}).bindPopup('Nicholls, Georgia&lt;br&gt;&lt;span style=font-size:11px&gt;White 1875-99&lt;/span&gt;&lt;br&gt;INF182 non-DASS').addTo(W1870);</t>
  </si>
  <si>
    <t>const W1870HomervilleGeorgiaINF203C= L.marker([31.03569,-84.87926], {icon: dp_lx}).bindPopup('Homerville, Georgia&lt;br&gt;&lt;span style=font-size:11px&gt;White 1875-99&lt;/span&gt;&lt;br&gt;INF203C non-DASS').addTo(W1870);</t>
  </si>
  <si>
    <t>const W1870DonalsonvilleGeorgiaINF225= L.marker([31.04041,-81.80169], {icon: dp_lx}).bindPopup('Donalsonville, Georgia&lt;br&gt;&lt;span style=font-size:11px&gt;White 1875-99&lt;/span&gt;&lt;br&gt;INF225 non-DASS').addTo(W1870);</t>
  </si>
  <si>
    <t>const W1870FortMeadeFloridaINF262= L.marker([27.7519,-86.53328], {icon: dp_lx}).bindPopup('Fort Meade, Florida&lt;br&gt;&lt;span style=font-size:11px&gt;White 1875-99&lt;/span&gt;&lt;br&gt;INF262 non-DASS').addTo(W1870);</t>
  </si>
  <si>
    <t>const W1870BurkvilleAlabamaINF422= L.marker([32.32338,-88.9879], {icon: dp_lx}).bindPopup('Burkville, Alabama&lt;br&gt;&lt;span style=font-size:11px&gt;White 1875-99&lt;/span&gt;&lt;br&gt;INF422 non-DASS').addTo(W1870);</t>
  </si>
  <si>
    <t>const W1870BolivarTennesseeINF509A= L.marker([35.2561,-90.98492], {icon: dp_lx}).bindPopup('Bolivar, Tennessee&lt;br&gt;&lt;span style=font-size:11px&gt;White 1875-99&lt;/span&gt;&lt;br&gt;INF509A non-DASS').addTo(W1870);</t>
  </si>
  <si>
    <t>const W1870DonaldsonvilleLouisianaINF666= L.marker([3010531,-91.43229], {icon: dp_lx}).bindPopup('Donaldsonville, Louisiana&lt;br&gt;&lt;span style=font-size:11px&gt;White 1875-99&lt;/span&gt;&lt;br&gt;INF666 non-DASS').addTo(W1870);</t>
  </si>
  <si>
    <t>const W1870GrosseTeteLouisianaINF670= L.marker([30.41159,-92.38528], {icon: dp_lx}).bindPopup('Grosse Tete, Louisiana&lt;br&gt;&lt;span style=font-size:11px&gt;White 1875-99&lt;/span&gt;&lt;br&gt;INF670 non-DASS').addTo(W1870);</t>
  </si>
  <si>
    <t>const W1870MountainHomeArkansasINF716= L.marker([36.33542,-92.45035], {icon: dp_lx}).bindPopup('Mountain Home, Arkansas&lt;br&gt;&lt;span style=font-size:11px&gt;White 1875-99&lt;/span&gt;&lt;br&gt;INF716 non-DASS').addTo(W1870);</t>
  </si>
  <si>
    <t>const W1870PecanIslandLouisianaINF812= L.marker([29.64657,-96.79619], {icon: dp_lx}).bindPopup('Pecan Island, Louisiana&lt;br&gt;&lt;span style=font-size:11px&gt;White 1875-99&lt;/span&gt;&lt;br&gt;INF812 non-DASS').addTo(W1870);</t>
  </si>
  <si>
    <t>const W1870DallasTexasINF844= L.marker([32.77802,-97.3915], {icon: dp_lx}).bindPopup('Dallas, Texas&lt;br&gt;&lt;span style=font-size:11px&gt;White 1875-99&lt;/span&gt;&lt;br&gt;INF844 non-DASS').addTo(W1870);</t>
  </si>
  <si>
    <t>const W1870CorpusChristiTexasINF904= L.marker([27.79415,-98.23005], {icon: dp_lx}).bindPopup('Corpus Christi, Texas&lt;br&gt;&lt;span style=font-size:11px&gt;White 1875-99&lt;/span&gt;&lt;br&gt;INF904 non-DASS').addTo(W1870);</t>
  </si>
  <si>
    <t>const W1870McAllenTexasINF907= L.marker([26.20346,-83.41536], {icon: dp_lx}).bindPopup('McAllen, Texas&lt;br&gt;&lt;span style=font-size:11px&gt;White 1875-99&lt;/span&gt;&lt;br&gt;INF907 non-DASS').addTo(W1870);</t>
  </si>
  <si>
    <t>const W1870TalbottTennesseeINF021= L.marker([36.15284,-84.51593], {icon: dp_lx}).bindPopup('Talbott, Tennessee&lt;br&gt;&lt;span style=font-size:11px&gt;White 1875-99&lt;/span&gt;&lt;br&gt;INF021 non-DASS').addTo(W1870);</t>
  </si>
  <si>
    <t>const W1870OneidaTennesseeINF038= L.marker([36.50087,-85.65555], {icon: dp_lx}).bindPopup('Oneida, Tennessee&lt;br&gt;&lt;span style=font-size:11px&gt;White 1875-99&lt;/span&gt;&lt;br&gt;INF038 non-DASS').addTo(W1870);</t>
  </si>
  <si>
    <t>const W1870GainesboroTennesseeINF301= L.marker([36.35458,-86.49614], {icon: dp_lx}).bindPopup('Gainesboro, Tennessee&lt;br&gt;&lt;span style=font-size:11px&gt;White 1875-99&lt;/span&gt;&lt;br&gt;INF301 non-DASS').addTo(W1870);</t>
  </si>
  <si>
    <t>const W1870ArabAlabamaINF353= L.marker([34.3224,-85.95649], {icon: dp_lx}).bindPopup('Arab, Alabama&lt;br&gt;&lt;span style=font-size:11px&gt;White 1875-99&lt;/span&gt;&lt;br&gt;INF353 non-DASS').addTo(W1870);</t>
  </si>
  <si>
    <t>const W1870AlexanderCityAlabamaINF392A= L.marker([32.94307,-89.59482], {icon: dp_lx}).bindPopup('Alexander City, Alabama&lt;br&gt;&lt;span style=font-size:11px&gt;White 1875-99&lt;/span&gt;&lt;br&gt;INF392A non-DASS').addTo(W1870);</t>
  </si>
  <si>
    <t>const W1870ArpTennesseeINF507A= L.marker([35.76965,-89.32603], {icon: dp_lx}).bindPopup('Arp, Tennessee&lt;br&gt;&lt;span style=font-size:11px&gt;White 1875-99&lt;/span&gt;&lt;br&gt;INF507A non-DASS').addTo(W1870);</t>
  </si>
  <si>
    <t>const W1870BethlehemMississippiINF525A= L.marker([34.5748,-88.4282], {icon: dp_lx}).bindPopup('Bethlehem, Mississippi&lt;br&gt;&lt;span style=font-size:11px&gt;White 1875-99&lt;/span&gt;&lt;br&gt;INF525A non-DASS').addTo(W1870);</t>
  </si>
  <si>
    <t>const W1870ColumbusMississippiINF553A= L.marker([33.49517,-89.23822], {icon: dp_lx}).bindPopup('Columbus, Mississippi&lt;br&gt;&lt;span style=font-size:11px&gt;White 1875-99&lt;/span&gt;&lt;br&gt;INF553A non-DASS').addTo(W1870);</t>
  </si>
  <si>
    <t>const W1870ChesterMississippiINF559= L.marker([33.35721,-88.80733], {icon: dp_lx}).bindPopup('Chester, Mississippi&lt;br&gt;&lt;span style=font-size:11px&gt;White 1875-99&lt;/span&gt;&lt;br&gt;INF559 non-DASS').addTo(W1870);</t>
  </si>
  <si>
    <t>const W1870OceanSpringsMississippiINF616A= L.marker([30.41636,-88.97278], {icon: dp_lx}).bindPopup('Ocean Springs, Mississippi&lt;br&gt;&lt;span style=font-size:11px&gt;White 1875-99&lt;/span&gt;&lt;br&gt;INF616A non-DASS').addTo(W1870);</t>
  </si>
  <si>
    <t>const W1870BiloxiMississippiINF619= L.marker([30.39514,-91.2035], {icon: dp_lx}).bindPopup('Biloxi, Mississippi&lt;br&gt;&lt;span style=font-size:11px&gt;White 1875-99&lt;/span&gt;&lt;br&gt;INF619 non-DASS').addTo(W1870);</t>
  </si>
  <si>
    <t>const W1870MorganCityLouisianaINF663= L.marker([29.70103,-91.43386], {icon: dp_lx}).bindPopup('Morgan City, Louisiana&lt;br&gt;&lt;span style=font-size:11px&gt;White 1875-99&lt;/span&gt;&lt;br&gt;INF663 non-DASS').addTo(W1870);</t>
  </si>
  <si>
    <t>const W1870AnacocoLouisianaINF790= L.marker([31.25184,-96.10718], {icon: dp_lx}).bindPopup('Anacoco, Louisiana&lt;br&gt;&lt;span style=font-size:11px&gt;White 1875-99&lt;/span&gt;&lt;br&gt;INF790 non-DASS').addTo(W1870);</t>
  </si>
  <si>
    <t>const W1870GreenvilleTexasINF837= L.marker([33.13906,-81.92867], {icon: dp_lx}).bindPopup('Greenville, Texas&lt;br&gt;&lt;span style=font-size:11px&gt;White 1875-99&lt;/span&gt;&lt;br&gt;INF837 non-DASS').addTo(W1870);</t>
  </si>
  <si>
    <t>const W1870ShadyValleyTennesseeINF003= L.marker([36.51905,-82.07017], {icon: dp_lx}).bindPopup('Shady Valley, Tennessee&lt;br&gt;&lt;span style=font-size:11px&gt;White 1875-99&lt;/span&gt;&lt;br&gt;INF003 non-DASS').addTo(W1870);</t>
  </si>
  <si>
    <t>const W1870HolstonValleyTennesseeINF015= L.marker([36.56553,-83.41591], {icon: dp_lx}).bindPopup('Holston Valley, Tennessee&lt;br&gt;&lt;span style=font-size:11px&gt;White 1875-99&lt;/span&gt;&lt;br&gt;INF015 non-DASS').addTo(W1870);</t>
  </si>
  <si>
    <t>const W1870LittleSycamoreTennesseeINF023= L.marker([36.51155,-84.18734], {icon: dp_lx}).bindPopup('Little Sycamore, Tennessee&lt;br&gt;&lt;span style=font-size:11px&gt;White 1875-99&lt;/span&gt;&lt;br&gt;INF023 non-DASS').addTo(W1870);</t>
  </si>
  <si>
    <t>const W1870JacksboroTennesseeINF036= L.marker([36.33149,-85.47644], {icon: dp_lx}).bindPopup('Jacksboro, Tennessee&lt;br&gt;&lt;span style=font-size:11px&gt;White 1875-99&lt;/span&gt;&lt;br&gt;INF036 non-DASS').addTo(W1870);</t>
  </si>
  <si>
    <t>const W1870MenloGeorgiaINF080= L.marker([34.48306,-82.86437], {icon: dp_lx}).bindPopup('Menlo, Georgia&lt;br&gt;&lt;span style=font-size:11px&gt;White 1875-99&lt;/span&gt;&lt;br&gt;INF080 non-DASS').addTo(W1870);</t>
  </si>
  <si>
    <t>const W1870ElbertonGeorgiaINF094= L.marker([34.10998,-84.45506], {icon: dp_lx}).bindPopup('Elberton, Georgia&lt;br&gt;&lt;span style=font-size:11px&gt;White 1875-99&lt;/span&gt;&lt;br&gt;INF094 non-DASS').addTo(W1870);</t>
  </si>
  <si>
    <t>const W1870AmericusGeorgiaINF166= L.marker([32.07277,-84.61956], {icon: dp_lx}).bindPopup('Americus, Georgia&lt;br&gt;&lt;span style=font-size:11px&gt;White 1875-99&lt;/span&gt;&lt;br&gt;INF166 non-DASS').addTo(W1870);</t>
  </si>
  <si>
    <t>const W1870SopchoppyFLINF242= L.marker([30.08195,-87.69165], {icon: dp_lx}).bindPopup('Sopchoppy, FL&lt;br&gt;&lt;span style=font-size:11px&gt;White 1875-99&lt;/span&gt;&lt;br&gt;INF242 non-DASS').addTo(W1870);</t>
  </si>
  <si>
    <t>const W1870OnlyTennesseeINF317= L.marker([35.85807,-85.4575], {icon: dp_lx}).bindPopup('Only, Tennessee&lt;br&gt;&lt;span style=font-size:11px&gt;White 1875-99&lt;/span&gt;&lt;br&gt;INF317 non-DASS').addTo(W1870);</t>
  </si>
  <si>
    <t>const W1870GreenHillAlabamaINF349= L.marker([34.97394,-85.67927], {icon: dp_lx}).bindPopup('Green Hill, Alabama&lt;br&gt;&lt;span style=font-size:11px&gt;White 1875-99&lt;/span&gt;&lt;br&gt;INF349 non-DASS').addTo(W1870);</t>
  </si>
  <si>
    <t>const W1870CentreAlabamaINF366= L.marker([34.15213,-87.57368], {icon: dp_lx}).bindPopup('Centre, Alabama&lt;br&gt;&lt;span style=font-size:11px&gt;White 1875-99&lt;/span&gt;&lt;br&gt;INF366 non-DASS').addTo(W1870);</t>
  </si>
  <si>
    <t>const W1870LowerPeachTreeAlabamaINF405A= L.marker([31.86298,-85.86628], {icon: dp_lx}).bindPopup('Lower Peach Tree, Alabama&lt;br&gt;&lt;span style=font-size:11px&gt;White 1875-99&lt;/span&gt;&lt;br&gt;INF405A non-DASS').addTo(W1870);</t>
  </si>
  <si>
    <t>const W1870GenevaAlabamaINF431= L.marker([31.0395,-89.99724], {icon: dp_lx}).bindPopup('Geneva, Alabama&lt;br&gt;&lt;span style=font-size:11px&gt;White 1875-99&lt;/span&gt;&lt;br&gt;INF431 non-DASS').addTo(W1870);</t>
  </si>
  <si>
    <t>const W1870HernandoMississippiINF527= L.marker([34.82354,-90.64026], {icon: dp_lx}).bindPopup('Hernando, Mississippi&lt;br&gt;&lt;span style=font-size:11px&gt;White 1875-99&lt;/span&gt;&lt;br&gt;INF527 non-DASS').addTo(W1870);</t>
  </si>
  <si>
    <t>const W1870FriarsPointMississippiINF531= L.marker([34.3647,-89.43459], {icon: dp_lx}).bindPopup('Friars Point, Mississippi&lt;br&gt;&lt;span style=font-size:11px&gt;White 1875-99&lt;/span&gt;&lt;br&gt;INF531 non-DASS').addTo(W1870);</t>
  </si>
  <si>
    <t>const W1870KilnMississippiINF625= L.marker([30.41169,-90.19359], {icon: dp_lx}).bindPopup('Kiln, Mississippi&lt;br&gt;&lt;span style=font-size:11px&gt;White 1875-99&lt;/span&gt;&lt;br&gt;INF625 non-DASS').addTo(W1870);</t>
  </si>
  <si>
    <t>const W1870PiggottArkansasINF674= L.marker([36.38558,-90.78739], {icon: dp_lx}).bindPopup('Piggott, Arkansas&lt;br&gt;&lt;span style=font-size:11px&gt;White 1875-99&lt;/span&gt;&lt;br&gt;INF674 non-DASS').addTo(W1870);</t>
  </si>
  <si>
    <t>const W1870ForrestCityArkansasINF689= L.marker([35.00857,-90.82263], {icon: dp_lx}).bindPopup('Forrest City, Arkansas&lt;br&gt;&lt;span style=font-size:11px&gt;White 1875-99&lt;/span&gt;&lt;br&gt;INF689 non-DASS').addTo(W1870);</t>
  </si>
  <si>
    <t>const W1870RondoArkansasINF696= L.marker([34.65967,-92.0625], {icon: dp_lx}).bindPopup('Rondo, Arkansas&lt;br&gt;&lt;span style=font-size:11px&gt;White 1875-99&lt;/span&gt;&lt;br&gt;INF696 non-DASS').addTo(W1870);</t>
  </si>
  <si>
    <t>const W1870MarksvilleLouisianaINF802= L.marker([31.12462,-92.06325], {icon: dp_lx}).bindPopup('Marksville, Louisiana&lt;br&gt;&lt;span style=font-size:11px&gt;White 1875-99&lt;/span&gt;&lt;br&gt;INF802 non-DASS').addTo(W1870);</t>
  </si>
  <si>
    <t>const W1870RidgeLouisianaINF807= L.marker([30.15921,-94.04305], {icon: dp_lx}).bindPopup('Ridge, Louisiana&lt;br&gt;&lt;span style=font-size:11px&gt;White 1875-99&lt;/span&gt;&lt;br&gt;INF807 non-DASS').addTo(W1870);</t>
  </si>
  <si>
    <t>const W1870TexarkanaTexasINF832= L.marker([33.42827,-81.75943], {icon: dp_lx}).bindPopup('Texarkana, Texas&lt;br&gt;&lt;span style=font-size:11px&gt;White 1875-99&lt;/span&gt;&lt;br&gt;INF832 non-DASS').addTo(W1870);</t>
  </si>
  <si>
    <t>const W1870LeesburgTennesseeINF010= L.marker([36.29302,-84.887], {icon: dp_lx}).bindPopup('Leesburg, Tennessee&lt;br&gt;&lt;span style=font-size:11px&gt;White 1875-99&lt;/span&gt;&lt;br&gt;INF010 non-DASS').addTo(W1870);</t>
  </si>
  <si>
    <t>const W1870Cleveland0INF051A= L.marker([35.19435,-84.48279], {icon: dp_lx}).bindPopup('Cleveland, 0&lt;br&gt;&lt;span style=font-size:11px&gt;White 1875-99&lt;/span&gt;&lt;br&gt;INF051A non-DASS').addTo(W1870);</t>
  </si>
  <si>
    <t>const W1870EllijayGeorgiaINF061= L.marker([34.69487,-84.33934], {icon: dp_lx}).bindPopup('Ellijay, Georgia&lt;br&gt;&lt;span style=font-size:11px&gt;White 1875-99&lt;/span&gt;&lt;br&gt;INF061 non-DASS').addTo(W1870);</t>
  </si>
  <si>
    <t>const W1870MorrowGeorgiaINF112= L.marker([33.58331,-81.73131], {icon: dp_lx}).bindPopup('Morrow, Georgia&lt;br&gt;&lt;span style=font-size:11px&gt;White 1875-99&lt;/span&gt;&lt;br&gt;INF112 non-DASS').addTo(W1870);</t>
  </si>
  <si>
    <t>const W1870BardinFLINF256= L.marker([29.72555,-86.11565], {icon: dp_lx}).bindPopup('Bardin, FL&lt;br&gt;&lt;span style=font-size:11px&gt;White 1875-99&lt;/span&gt;&lt;br&gt;INF256 non-DASS').addTo(W1870);</t>
  </si>
  <si>
    <t>const W1870StatesvilleTennesseeINF304= L.marker([36.0179,-87.79578], {icon: dp_lx}).bindPopup('Statesville, Tennessee&lt;br&gt;&lt;span style=font-size:11px&gt;White 1875-99&lt;/span&gt;&lt;br&gt;INF304 non-DASS').addTo(W1870);</t>
  </si>
  <si>
    <t>const W1870WaverlyTennesseeINF315= L.marker([36.08333,-85.73756], {icon: dp_lx}).bindPopup('Waverly, Tennessee&lt;br&gt;&lt;span style=font-size:11px&gt;White 1875-99&lt;/span&gt;&lt;br&gt;INF315 non-DASS').addTo(W1870);</t>
  </si>
  <si>
    <t>const W1870TracyCityTennesseeINF323= L.marker([35.26197,-86.5836], {icon: dp_lx}).bindPopup('Tracy City, Tennessee&lt;br&gt;&lt;span style=font-size:11px&gt;White 1875-99&lt;/span&gt;&lt;br&gt;INF323 non-DASS').addTo(W1870);</t>
  </si>
  <si>
    <t>const W1870ShelbyAlabamaINF388= L.marker([33.1145,-87.9885], {icon: dp_lx}).bindPopup('Shelby , Alabama&lt;br&gt;&lt;span style=font-size:11px&gt;White 1875-99&lt;/span&gt;&lt;br&gt;INF388 non-DASS').addTo(W1870);</t>
  </si>
  <si>
    <t>const W1870LeroyAlabamaINF450= L.marker([31.49841,-88.33636], {icon: dp_lx}).bindPopup('Leroy, Alabama&lt;br&gt;&lt;span style=font-size:11px&gt;White 1875-99&lt;/span&gt;&lt;br&gt;INF450 non-DASS').addTo(W1870);</t>
  </si>
  <si>
    <t>const W1870NeedhamAlabamaINF451= L.marker([31.98799,-88.04302], {icon: dp_lx}).bindPopup('Needham, Alabama&lt;br&gt;&lt;span style=font-size:11px&gt;White 1875-99&lt;/span&gt;&lt;br&gt;INF451 non-DASS').addTo(W1870);</t>
  </si>
  <si>
    <t>const W1870MobileAlabamaINF482= L.marker([30.68672,-89.26221], {icon: dp_lx}).bindPopup('Mobile, Alabama&lt;br&gt;&lt;span style=font-size:11px&gt;White 1875-99&lt;/span&gt;&lt;br&gt;INF482 non-DASS').addTo(W1870);</t>
  </si>
  <si>
    <t>const W1870BrownsvilleTennesseeINF503= L.marker([35.5941,-88.1976], {icon: dp_lx}).bindPopup('Brownsville, Tennessee&lt;br&gt;&lt;span style=font-size:11px&gt;White 1875-99&lt;/span&gt;&lt;br&gt;INF503 non-DASS').addTo(W1870);</t>
  </si>
  <si>
    <t>const W1870IukaMississippiINF521= L.marker([34.815,-90.27464], {icon: dp_lx}).bindPopup('Iuka, Mississippi&lt;br&gt;&lt;span style=font-size:11px&gt;White 1875-99&lt;/span&gt;&lt;br&gt;INF521 non-DASS').addTo(W1870);</t>
  </si>
  <si>
    <t>const W1870MarksMississippiINF529= L.marker([34.25345,-88.99607], {icon: dp_lx}).bindPopup('Marks, Mississippi&lt;br&gt;&lt;span style=font-size:11px&gt;White 1875-99&lt;/span&gt;&lt;br&gt;INF529 non-DASS').addTo(W1870);</t>
  </si>
  <si>
    <t>const W1870PontotocMississippiINF538= L.marker([34.241,-90.34969], {icon: dp_lx}).bindPopup('Pontotoc, Mississippi&lt;br&gt;&lt;span style=font-size:11px&gt;White 1875-99&lt;/span&gt;&lt;br&gt;INF538 non-DASS').addTo(W1870);</t>
  </si>
  <si>
    <t>const W1870FreerunMississippiINF575= L.marker([32.87364,-89.27815], {icon: dp_lx}).bindPopup('Freerun, Mississippi&lt;br&gt;&lt;span style=font-size:11px&gt;White 1875-99&lt;/span&gt;&lt;br&gt;INF575 non-DASS').addTo(W1870);</t>
  </si>
  <si>
    <t>const W1870WeathersbyMississippiINF605= L.marker([31.93349,-90.44748], {icon: dp_lx}).bindPopup('Weathersby, Mississippi&lt;br&gt;&lt;span style=font-size:11px&gt;White 1875-99&lt;/span&gt;&lt;br&gt;INF605 non-DASS').addTo(W1870);</t>
  </si>
  <si>
    <t>const W1870BrookhavenMississippiINF608A= L.marker([31.58099,-88.53808], {icon: dp_lx}).bindPopup('Brookhaven, Mississippi&lt;br&gt;&lt;span style=font-size:11px&gt;White 1875-99&lt;/span&gt;&lt;br&gt;INF608A non-DASS').addTo(W1870);</t>
  </si>
  <si>
    <t>const W1870MossPointMississippiINF618= L.marker([30.39685,-90.75287], {icon: dp_lx}).bindPopup('Moss Point, Mississippi&lt;br&gt;&lt;span style=font-size:11px&gt;White 1875-99&lt;/span&gt;&lt;br&gt;INF618 non-DASS').addTo(W1870);</t>
  </si>
  <si>
    <t>const W1870LivingstonLouisianaINF636= L.marker([30.50312,-91.15037], {icon: dp_lx}).bindPopup('Livingston, Louisiana&lt;br&gt;&lt;span style=font-size:11px&gt;White 1875-99&lt;/span&gt;&lt;br&gt;INF636 non-DASS').addTo(W1870);</t>
  </si>
  <si>
    <t>const W1870ZacharyLouisianaINF639= L.marker([30.6477,-91.55265], {icon: dp_lx}).bindPopup('Zachary, Louisiana&lt;br&gt;&lt;span style=font-size:11px&gt;White 1875-99&lt;/span&gt;&lt;br&gt;INF639 non-DASS').addTo(W1870);</t>
  </si>
  <si>
    <t>const W1870StuttgartArkansasINF700= L.marker([34.49841,-92.27406], {icon: dp_lx}).bindPopup('Stuttgart, Arkansas&lt;br&gt;&lt;span style=font-size:11px&gt;White 1875-99&lt;/span&gt;&lt;br&gt;INF700 non-DASS').addTo(W1870);</t>
  </si>
  <si>
    <t>const W1870LittleRockArkansasINF705= L.marker([34.74758,-92.70612], {icon: dp_lx}).bindPopup('Little Rock, Arkansas&lt;br&gt;&lt;span style=font-size:11px&gt;White 1875-99&lt;/span&gt;&lt;br&gt;INF705 non-DASS').addTo(W1870);</t>
  </si>
  <si>
    <t>const W1870ColfaxLouisianaINF795= L.marker([31.51951,-97.1019], {icon: dp_lx}).bindPopup('Colfax, Louisiana&lt;br&gt;&lt;span style=font-size:11px&gt;White 1875-99&lt;/span&gt;&lt;br&gt;INF795 non-DASS').addTo(W1870);</t>
  </si>
  <si>
    <t>const W1870VenusTexasINF851= L.marker([32.43122,-85.01208], {icon: dp_lx}).bindPopup('Venus, Texas&lt;br&gt;&lt;span style=font-size:11px&gt;White 1875-99&lt;/span&gt;&lt;br&gt;INF851 non-DASS').addTo(W1870);</t>
  </si>
  <si>
    <t>const W1870DaytonTennesseeINF048= L.marker([35.49518,-84.34892], {icon: dp_lx}).bindPopup('Dayton, Tennessee&lt;br&gt;&lt;span style=font-size:11px&gt;White 1875-99&lt;/span&gt;&lt;br&gt;INF048 non-DASS').addTo(W1870);</t>
  </si>
  <si>
    <t>const W1870AtlantaGeorgiaINF102A= L.marker([33.77392,-84.4177], {icon: dp_lx}).bindPopup('Atlanta, Georgia&lt;br&gt;&lt;span style=font-size:11px&gt;White 1875-99&lt;/span&gt;&lt;br&gt;INF102A non-DASS').addTo(W1870);</t>
  </si>
  <si>
    <t>const W1870InmanGeorgiaINF113= L.marker([33.39239,-84.155337], {icon: dp_lx}).bindPopup('Inman, Georgia&lt;br&gt;&lt;span style=font-size:11px&gt;White 1875-99&lt;/span&gt;&lt;br&gt;INF113 non-DASS').addTo(W1870);</t>
  </si>
  <si>
    <t>const W1870BarnesvilleGeorgiaINF133B= L.marker([33.0546,-81.55237], {icon: dp_lx}).bindPopup('Barnesville, Georgia&lt;br&gt;&lt;span style=font-size:11px&gt;White 1875-99&lt;/span&gt;&lt;br&gt;INF133B non-DASS').addTo(W1870);</t>
  </si>
  <si>
    <t>const W1870StMarysGeorgiaINF195= L.marker([30.73353,-83.98045], {icon: dp_lx}).bindPopup('St. Marys, Georgia&lt;br&gt;&lt;span style=font-size:11px&gt;White 1875-99&lt;/span&gt;&lt;br&gt;INF195 non-DASS').addTo(W1870);</t>
  </si>
  <si>
    <t>const W1870ThomasvilleGeorgiaINF213= L.marker([30.83635,-84.35109], {icon: dp_lx}).bindPopup('Thomasville, Georgia&lt;br&gt;&lt;span style=font-size:11px&gt;White 1875-99&lt;/span&gt;&lt;br&gt;INF213 non-DASS').addTo(W1870);</t>
  </si>
  <si>
    <t>const W1870NewtonGeorgiaINF221= L.marker([31.31368,-87.73925], {icon: dp_lx}).bindPopup('Newton, Georgia&lt;br&gt;&lt;span style=font-size:11px&gt;White 1875-99&lt;/span&gt;&lt;br&gt;INF221 non-DASS').addTo(W1870);</t>
  </si>
  <si>
    <t>const W1870CollinwoodTennesseeINF336= L.marker([35.17438,-86.71413], {icon: dp_lx}).bindPopup('Collinwood, Tennessee&lt;br&gt;&lt;span style=font-size:11px&gt;White 1875-99&lt;/span&gt;&lt;br&gt;INF336 non-DASS').addTo(W1870);</t>
  </si>
  <si>
    <t>const W1870MonroviaAlabamaINF341= L.marker([34.7865,873.89114], {icon: dp_lx}).bindPopup('Monrovia, Alabama&lt;br&gt;&lt;span style=font-size:11px&gt;White 1875-99&lt;/span&gt;&lt;br&gt;INF341 non-DASS').addTo(W1870);</t>
  </si>
  <si>
    <t>const W1870BartonAlabamaINF351= L.marker([34.73879,-87.02451], {icon: dp_lx}).bindPopup('Barton, Alabama&lt;br&gt;&lt;span style=font-size:11px&gt;White 1875-99&lt;/span&gt;&lt;br&gt;INF351 non-DASS').addTo(W1870);</t>
  </si>
  <si>
    <t>const W1870SelmaAlabamaINF403A= L.marker([32.43156,-86.30868], {icon: dp_lx}).bindPopup('Selma, Alabama&lt;br&gt;&lt;span style=font-size:11px&gt;White 1875-99&lt;/span&gt;&lt;br&gt;INF403A non-DASS').addTo(W1870);</t>
  </si>
  <si>
    <t>const W1870MontgomeryAlabamaINF417A= L.marker([32.36778,-88.15974], {icon: dp_lx}).bindPopup('Montgomery, Alabama&lt;br&gt;&lt;span style=font-size:11px&gt;White 1875-99&lt;/span&gt;&lt;br&gt;INF417A non-DASS').addTo(W1870);</t>
  </si>
  <si>
    <t>const W1870ElkhornTennesseeINF486= L.marker([36.33239,-89.66827], {icon: dp_lx}).bindPopup('Elkhorn, Tennessee&lt;br&gt;&lt;span style=font-size:11px&gt;White 1875-99&lt;/span&gt;&lt;br&gt;INF486 non-DASS').addTo(W1870);</t>
  </si>
  <si>
    <t>const W1870BurgessMississippiINF546= L.marker([34.34156,-89.58995], {icon: dp_lx}).bindPopup('Burgess, Mississippi&lt;br&gt;&lt;span style=font-size:11px&gt;White 1875-99&lt;/span&gt;&lt;br&gt;INF546 non-DASS').addTo(W1870);</t>
  </si>
  <si>
    <t>const W1870KosciuskoMississippiINF562A= L.marker([33.06285,-90.42287], {icon: dp_lx}).bindPopup('Kosciusko, Mississippi&lt;br&gt;&lt;span style=font-size:11px&gt;White 1875-99&lt;/span&gt;&lt;br&gt;INF562A non-DASS').addTo(W1870);</t>
  </si>
  <si>
    <t>const W1870RaymondMississippiINF588= L.marker([32.25949,-92.99322], {icon: dp_lx}).bindPopup('Raymond, Mississippi&lt;br&gt;&lt;span style=font-size:11px&gt;White 1875-99&lt;/span&gt;&lt;br&gt;INF588 non-DASS').addTo(W1870);</t>
  </si>
  <si>
    <t>const W1870ValleySpringsArkansasINF720= L.marker([36.15642,-93.05298], {icon: dp_lx}).bindPopup('Valley Springs, Arkansas&lt;br&gt;&lt;span style=font-size:11px&gt;White 1875-99&lt;/span&gt;&lt;br&gt;INF720 non-DASS').addTo(W1870);</t>
  </si>
  <si>
    <t>const W1870HotSpringsArkansasINF737= L.marker([34.50768,-91.35578], {icon: dp_lx}).bindPopup('Hot Springs, Arkansas&lt;br&gt;&lt;span style=font-size:11px&gt;White 1875-99&lt;/span&gt;&lt;br&gt;INF737 non-DASS').addTo(W1870);</t>
  </si>
  <si>
    <t>const W1870DeltaBridgeLouisianaINF762= L.marker([31.95619,-92.49429], {icon: dp_lx}).bindPopup('Delta Bridge, Louisiana&lt;br&gt;&lt;span style=font-size:11px&gt;White 1875-99&lt;/span&gt;&lt;br&gt;INF762 non-DASS').addTo(W1870);</t>
  </si>
  <si>
    <t>const W1870IotaLouisianaINF810= L.marker([30.33105,-94.39552], {icon: dp_lx}).bindPopup('Iota, Louisiana&lt;br&gt;&lt;span style=font-size:11px&gt;White 1875-99&lt;/span&gt;&lt;br&gt;INF810 non-DASS').addTo(W1870);</t>
  </si>
  <si>
    <t>const W1870MarshallTexasINF829= L.marker([32.55979,-97.38875], {icon: dp_lx}).bindPopup('Marshall, Texas&lt;br&gt;&lt;span style=font-size:11px&gt;White 1875-99&lt;/span&gt;&lt;br&gt;INF829 non-DASS').addTo(W1870);</t>
  </si>
  <si>
    <t>const W1870GoliadTexasINF879= L.marker([28.6682,-84.21219], {icon: dp_lx}).bindPopup('Goliad, Texas&lt;br&gt;&lt;span style=font-size:11px&gt;White 1875-99&lt;/span&gt;&lt;br&gt;INF879 non-DASS').addTo(W1870);</t>
  </si>
  <si>
    <t>const W1870NorcrossGeorgiaINF083= L.marker([33.94195,-83.88294], {icon: dp_lx}).bindPopup('Norcross, Georgia&lt;br&gt;&lt;span style=font-size:11px&gt;White 1875-99&lt;/span&gt;&lt;br&gt;INF083 non-DASS').addTo(W1870);</t>
  </si>
  <si>
    <t>const W1870OakwoodGeorgiaINF086A= L.marker([34.22883,-84.10575], {icon: dp_lx}).bindPopup('Oakwood, Georgia&lt;br&gt;&lt;span style=font-size:11px&gt;White 1875-99&lt;/span&gt;&lt;br&gt;INF086A non-DASS').addTo(W1870);</t>
  </si>
  <si>
    <t>const W1870LithoniaGeorgiaINF095= L.marker([33.7121,-85.03215], {icon: dp_lx}).bindPopup('Lithonia, Georgia&lt;br&gt;&lt;span style=font-size:11px&gt;White 1875-99&lt;/span&gt;&lt;br&gt;INF095 non-DASS').addTo(W1870);</t>
  </si>
  <si>
    <t>const W1870HickoryLevelGeorgiaINF109= L.marker([33.63505,-83.63254], {icon: dp_lx}).bindPopup('Hickory Level, Georgia&lt;br&gt;&lt;span style=font-size:11px&gt;White 1875-99&lt;/span&gt;&lt;br&gt;INF109 non-DASS').addTo(W1870);</t>
  </si>
  <si>
    <t>const W1870MaconGeorgiaINF122B= L.marker([32.84065,-81.98253], {icon: dp_lx}).bindPopup('Macon, Georgia&lt;br&gt;&lt;span style=font-size:11px&gt;White 1875-99&lt;/span&gt;&lt;br&gt;INF122B non-DASS').addTo(W1870);</t>
  </si>
  <si>
    <t>const W1870SumnerGeorgiaINF187= L.marker([31.50918,-81.65259], {icon: dp_lx}).bindPopup('Sumner, Georgia&lt;br&gt;&lt;span style=font-size:11px&gt;White 1875-99&lt;/span&gt;&lt;br&gt;INF187 non-DASS').addTo(W1870);</t>
  </si>
  <si>
    <t>const W1870JacksonvilleFLINF228= L.marker([30.33148,-83.63714], {icon: dp_lx}).bindPopup('Jacksonville, FL&lt;br&gt;&lt;span style=font-size:11px&gt;White 1875-99&lt;/span&gt;&lt;br&gt;INF228 non-DASS').addTo(W1870);</t>
  </si>
  <si>
    <t>const W1870ShadyGroveFLINF237= L.marker([30.30569,-86.51559], {icon: dp_lx}).bindPopup('Shady Grove, FL&lt;br&gt;&lt;span style=font-size:11px&gt;White 1875-99&lt;/span&gt;&lt;br&gt;INF237 non-DASS').addTo(W1870);</t>
  </si>
  <si>
    <t>const W1870PortlandTennesseeINF292= L.marker([36.5782,-86.77727], {icon: dp_lx}).bindPopup('Portland, Tennessee&lt;br&gt;&lt;span style=font-size:11px&gt;White 1875-99&lt;/span&gt;&lt;br&gt;INF292 non-DASS').addTo(W1870);</t>
  </si>
  <si>
    <t>const W1870NashvilleTennesseeINF312= L.marker([36.16641,-86.78663], {icon: dp_lx}).bindPopup('Nashville, Tennessee&lt;br&gt;&lt;span style=font-size:11px&gt;White 1875-99&lt;/span&gt;&lt;br&gt;INF312 non-DASS').addTo(W1870);</t>
  </si>
  <si>
    <t>const W1870DecherdTennesseeINF325= L.marker([35.21039,-88.99831], {icon: dp_lx}).bindPopup('Decherd, Tennessee&lt;br&gt;&lt;span style=font-size:11px&gt;White 1875-99&lt;/span&gt;&lt;br&gt;INF325 non-DASS').addTo(W1870);</t>
  </si>
  <si>
    <t>const W1870McCoolMississippiINF562= L.marker([33.20239,-89.45215], {icon: dp_lx}).bindPopup('McCool, Mississippi&lt;br&gt;&lt;span style=font-size:11px&gt;White 1875-99&lt;/span&gt;&lt;br&gt;INF562 non-DASS').addTo(W1870);</t>
  </si>
  <si>
    <t>const W1870LumbertonMississippiINF604= L.marker([31.00144,-89.86879], {icon: dp_lx}).bindPopup('Lumberton, Mississippi&lt;br&gt;&lt;span style=font-size:11px&gt;White 1875-99&lt;/span&gt;&lt;br&gt;INF604 non-DASS').addTo(W1870);</t>
  </si>
  <si>
    <t>const W1870MendenhallMississippiINF605A= L.marker([31.96033,-91.39807], {icon: dp_lx}).bindPopup('Mendenhall, Mississippi&lt;br&gt;&lt;span style=font-size:11px&gt;White 1875-99&lt;/span&gt;&lt;br&gt;INF605A non-DASS').addTo(W1870);</t>
  </si>
  <si>
    <t>const W1870NatchezMississippiINF615= L.marker([31.55936,-91.9071], {icon: dp_lx}).bindPopup('Natchez, Mississippi&lt;br&gt;&lt;span style=font-size:11px&gt;White 1875-99&lt;/span&gt;&lt;br&gt;INF615 non-DASS').addTo(W1870);</t>
  </si>
  <si>
    <t>const W1870MelbourneArkansasINF686= L.marker([36.05926,-94.23869], {icon: dp_lx}).bindPopup('Melbourne, Arkansas&lt;br&gt;&lt;span style=font-size:11px&gt;White 1875-99&lt;/span&gt;&lt;br&gt;INF686 non-DASS').addTo(W1870);</t>
  </si>
  <si>
    <t>const W1870MenaArkansasINF735= L.marker([34.58535,-91.39053], {icon: dp_lx}).bindPopup('Mena, Arkansas&lt;br&gt;&lt;span style=font-size:11px&gt;White 1875-99&lt;/span&gt;&lt;br&gt;INF735 non-DASS').addTo(W1870);</t>
  </si>
  <si>
    <t>const W1870OakGroveLouisianaINF758= L.marker([32.86096,-97.7445], {icon: dp_lx}).bindPopup('Oak Grove, Louisiana&lt;br&gt;&lt;span style=font-size:11px&gt;White 1875-99&lt;/span&gt;&lt;br&gt;INF758 non-DASS').addTo(W1870);</t>
  </si>
  <si>
    <t>const W1870AustinTexasINF883= L.marker([30.2633,-83.13067], {icon: dp_lx}).bindPopup('Austin, Texas&lt;br&gt;&lt;span style=font-size:11px&gt;White 1875-99&lt;/span&gt;&lt;br&gt;INF883 non-DASS').addTo(W1870);</t>
  </si>
  <si>
    <t>const W1870BatHarborTennesseeINF019= L.marker([35.93245,-82.47592], {icon: dp_lx}).bindPopup('Bat Harbor, Tennessee&lt;br&gt;&lt;span style=font-size:11px&gt;White 1875-99&lt;/span&gt;&lt;br&gt;INF019 non-DASS').addTo(W1870);</t>
  </si>
  <si>
    <t>const W1870LincolntonGeorgiaINF115= L.marker([33.78807,-83.96647], {icon: dp_lx}).bindPopup('Lincolnton, Georgia&lt;br&gt;&lt;span style=font-size:11px&gt;White 1875-99&lt;/span&gt;&lt;br&gt;INF115 non-DASS').addTo(W1870);</t>
  </si>
  <si>
    <t>const W1870JacksonGeorgiaINF119C= L.marker([33.2944,-83.95098], {icon: dp_lx}).bindPopup('Jackson, Georgia&lt;br&gt;&lt;span style=font-size:11px&gt;White 1875-99&lt;/span&gt;&lt;br&gt;INF119C non-DASS').addTo(W1870);</t>
  </si>
  <si>
    <t>const W1870SavannahGeorgiaINF161= L.marker([32.0808,-82.22426], {icon: dp_lx}).bindPopup('Savannah, Georgia&lt;br&gt;&lt;span style=font-size:11px&gt;White 1875-99&lt;/span&gt;&lt;br&gt;INF161 non-DASS').addTo(W1870);</t>
  </si>
  <si>
    <t>const W1870MoniacGeorgiaINF198= L.marker([30.51922,-82.59803], {icon: dp_lx}).bindPopup('Moniac, Georgia&lt;br&gt;&lt;span style=font-size:11px&gt;White 1875-99&lt;/span&gt;&lt;br&gt;INF198 non-DASS').addTo(W1870);</t>
  </si>
  <si>
    <t>const W1870MasonCityFloridaINF235= L.marker([30.04131,-80.23744], {icon: dp_lx}).bindPopup('Mason City, Florida&lt;br&gt;&lt;span style=font-size:11px&gt;White 1875-99&lt;/span&gt;&lt;br&gt;INF235 non-DASS').addTo(W1870);</t>
  </si>
  <si>
    <t>const W1870MiamiFloridaINF282= L.marker([25.729,-88.81396], {icon: dp_lx}).bindPopup('Miami, Florida&lt;br&gt;&lt;span style=font-size:11px&gt;White 1875-99&lt;/span&gt;&lt;br&gt;INF282 non-DASS').addTo(W1870);</t>
  </si>
  <si>
    <t>const W1870StarkvilleMississippiINF557= L.marker([33.46588,-90.50891], {icon: dp_lx}).bindPopup('Starkville, Mississippi&lt;br&gt;&lt;span style=font-size:11px&gt;White 1875-99&lt;/span&gt;&lt;br&gt;INF557 non-DASS').addTo(W1870);</t>
  </si>
  <si>
    <t>const W1870KentwoodLouisianaINF634= L.marker([30.93684,-90.07714], {icon: dp_lx}).bindPopup('Kentwood, Louisiana&lt;br&gt;&lt;span style=font-size:11px&gt;White 1875-99&lt;/span&gt;&lt;br&gt;INF634 non-DASS').addTo(W1870);</t>
  </si>
  <si>
    <t>const W1870NewOrleansLouisianaINF653= L.marker([29.95564,-93.74312], {icon: dp_lx}).bindPopup('New Orleans, Louisiana&lt;br&gt;&lt;span style=font-size:11px&gt;White 1875-99&lt;/span&gt;&lt;br&gt;INF653 non-DASS').addTo(W1870);</t>
  </si>
  <si>
    <t>const W1870ShreveportLouisianaINF778= L.marker([32.50964,-82.83115], {icon: dp_lx}).bindPopup('Shreveport, Louisiana&lt;br&gt;&lt;span style=font-size:11px&gt;White 1875-99&lt;/span&gt;&lt;br&gt;INF778 non-DASS').addTo(W1870);</t>
  </si>
  <si>
    <t>const W1870GreenevilleTennesseeINF011A= L.marker([36.16275,-83.64717], {icon: dp_lx}).bindPopup('Greeneville, Tennessee&lt;br&gt;&lt;span style=font-size:11px&gt;White 1875-99&lt;/span&gt;&lt;br&gt;INF011A non-DASS').addTo(W1870);</t>
  </si>
  <si>
    <t>const W1870WearValleyTennesseeINF025= L.marker([35.71965,-83.52263], {icon: dp_lx}).bindPopup('Wear Valley, Tennessee&lt;br&gt;&lt;span style=font-size:11px&gt;White 1875-99&lt;/span&gt;&lt;br&gt;INF025 non-DASS').addTo(W1870);</t>
  </si>
  <si>
    <t>const W1870AllensvilleTennesseeINF026= L.marker([35.95944,-85.29693], {icon: dp_lx}).bindPopup('Allensville, Tennessee&lt;br&gt;&lt;span style=font-size:11px&gt;White 1875-99&lt;/span&gt;&lt;br&gt;INF026 non-DASS').addTo(W1870);</t>
  </si>
  <si>
    <t>const W1870ChattanoogaTennesseeINF055= L.marker([35.05137,-84.9497], {icon: dp_lx}).bindPopup('Chattanooga, Tennessee&lt;br&gt;&lt;span style=font-size:11px&gt;White 1875-99&lt;/span&gt;&lt;br&gt;INF055 non-DASS').addTo(W1870);</t>
  </si>
  <si>
    <t>const W1870KingstonGeorgiaINF076= L.marker([34.23894,-83.57118], {icon: dp_lx}).bindPopup('Kingston, Georgia&lt;br&gt;&lt;span style=font-size:11px&gt;White 1875-99&lt;/span&gt;&lt;br&gt;INF076 non-DASS').addTo(W1870);</t>
  </si>
  <si>
    <t>const W1870JeffersonGeorgiaINF089= L.marker([34.11858,-83.21278], {icon: dp_lx}).bindPopup('Jefferson, Georgia&lt;br&gt;&lt;span style=font-size:11px&gt;White 1875-99&lt;/span&gt;&lt;br&gt;INF089 non-DASS').addTo(W1870);</t>
  </si>
  <si>
    <t>const W1870ColbertGeorgiaINF091A= L.marker([34.03853,-83.62793], {icon: dp_lx}).bindPopup('Colbert, Georgia&lt;br&gt;&lt;span style=font-size:11px&gt;White 1875-99&lt;/span&gt;&lt;br&gt;INF091A non-DASS').addTo(W1870);</t>
  </si>
  <si>
    <t>const W1870AllenhurstGeorgiaINF178= L.marker([31.78587,-82.00643], {icon: dp_lx}).bindPopup('Allenhurst, Georgia&lt;br&gt;&lt;span style=font-size:11px&gt;White 1875-99&lt;/span&gt;&lt;br&gt;INF178 non-DASS').addTo(W1870);</t>
  </si>
  <si>
    <t>const W1870FolkstonGeorgiaINF197= L.marker([30.83166,-82.32314], {icon: dp_lx}).bindPopup('Folkston, Georgia&lt;br&gt;&lt;span style=font-size:11px&gt;White 1875-99&lt;/span&gt;&lt;br&gt;INF197 non-DASS').addTo(W1870);</t>
  </si>
  <si>
    <t>const W1870GainesvilleFloridaINF245= L.marker([29.65195,-80.60362], {icon: dp_lx}).bindPopup('Gainesville, Florida&lt;br&gt;&lt;span style=font-size:11px&gt;White 1875-99&lt;/span&gt;&lt;br&gt;INF245 non-DASS').addTo(W1870);</t>
  </si>
  <si>
    <t>const W1870FellsmereFloridaINF265= L.marker([27.76665,-80.05272], {icon: dp_lx}).bindPopup('Fellsmere, Florida&lt;br&gt;&lt;span style=font-size:11px&gt;White 1875-99&lt;/span&gt;&lt;br&gt;INF265 non-DASS').addTo(W1870);</t>
  </si>
  <si>
    <t>const W1870WestPalmBeachFloridaINF277= L.marker([26.71433,-85.48081], {icon: dp_lx}).bindPopup('West Palm Beach, Florida&lt;br&gt;&lt;span style=font-size:11px&gt;White 1875-99&lt;/span&gt;&lt;br&gt;INF277 non-DASS').addTo(W1870);</t>
  </si>
  <si>
    <t>const W1870WinchesterTennesseeINF324= L.marker([35.1864,-87.0052], {icon: dp_lx}).bindPopup('Winchester, Tennessee&lt;br&gt;&lt;span style=font-size:11px&gt;White 1875-99&lt;/span&gt;&lt;br&gt;INF324 non-DASS').addTo(W1870);</t>
  </si>
  <si>
    <t>const W1870LynnvilleTennesseeINF332= L.marker([35.37716,-87.34824], {icon: dp_lx}).bindPopup('Lynnville, Tennessee&lt;br&gt;&lt;span style=font-size:11px&gt;White 1875-99&lt;/span&gt;&lt;br&gt;INF332 non-DASS').addTo(W1870);</t>
  </si>
  <si>
    <t>const W1870LeomaTennesseeINF334= L.marker([35.15981,-85.82649], {icon: dp_lx}).bindPopup('Leoma, Tennessee&lt;br&gt;&lt;span style=font-size:11px&gt;White 1875-99&lt;/span&gt;&lt;br&gt;INF334 non-DASS').addTo(W1870);</t>
  </si>
  <si>
    <t>const W1870AnnistonAlabamaINF382= L.marker([33.65719,-85.70222], {icon: dp_lx}).bindPopup('Anniston, Alabama&lt;br&gt;&lt;span style=font-size:11px&gt;White 1875-99&lt;/span&gt;&lt;br&gt;INF382 non-DASS').addTo(W1870);</t>
  </si>
  <si>
    <t>const W1870ChoccoloccoAlabamaINF382B= L.marker([33.66034,-86.63217], {icon: dp_lx}).bindPopup('Choccolocco, Alabama&lt;br&gt;&lt;span style=font-size:11px&gt;White 1875-99&lt;/span&gt;&lt;br&gt;INF382B non-DASS').addTo(W1870);</t>
  </si>
  <si>
    <t>const W1870ClantonAlabamaINF399A= L.marker([32.84101,-88.99362], {icon: dp_lx}).bindPopup('Clanton, Alabama&lt;br&gt;&lt;span style=font-size:11px&gt;White 1875-99&lt;/span&gt;&lt;br&gt;INF399A non-DASS').addTo(W1870);</t>
  </si>
  <si>
    <t>const W1870DyerTennesseeINF491= L.marker([36.06626,-91.01025], {icon: dp_lx}).bindPopup('Dyer, Tennessee&lt;br&gt;&lt;span style=font-size:11px&gt;White 1875-99&lt;/span&gt;&lt;br&gt;INF491 non-DASS').addTo(W1870);</t>
  </si>
  <si>
    <t>const W1870BenoitMississippiINF549= L.marker([33.65254,-88.56123], {icon: dp_lx}).bindPopup('Benoit, Mississippi&lt;br&gt;&lt;span style=font-size:11px&gt;White 1875-99&lt;/span&gt;&lt;br&gt;INF549 non-DASS').addTo(W1870);</t>
  </si>
  <si>
    <t>const W1870MaconMississippiINF556= L.marker([33.10543,-89.61078], {icon: dp_lx}).bindPopup('Macon, Mississippi&lt;br&gt;&lt;span style=font-size:11px&gt;White 1875-99&lt;/span&gt;&lt;br&gt;INF556 non-DASS').addTo(W1870);</t>
  </si>
  <si>
    <t>const W1870TrentonMississippiINF583= L.marker([32.17791,-90.0689], {icon: dp_lx}).bindPopup('Trenton, Mississippi&lt;br&gt;&lt;span style=font-size:11px&gt;White 1875-99&lt;/span&gt;&lt;br&gt;INF583 non-DASS').addTo(W1870);</t>
  </si>
  <si>
    <t>const W1870PeeDeeArkansasINF715= L.marker([35.60525,-97.13173], {icon: dp_lx}).bindPopup('Pee Dee, Arkansas&lt;br&gt;&lt;span style=font-size:11px&gt;White 1875-99&lt;/span&gt;&lt;br&gt;INF715 non-DASS').addTo(W1870);</t>
  </si>
  <si>
    <t>const W1870DentonTexasINF840= L.marker([33.21661,-97.14911], {icon: dp_lx}).bindPopup('Denton, Texas&lt;br&gt;&lt;span style=font-size:11px&gt;White 1875-99&lt;/span&gt;&lt;br&gt;INF840 non-DASS').addTo(W1870);</t>
  </si>
  <si>
    <t>const W1870WacoTexasINF853= L.marker([31.57198,-82.07985], {icon: dp_lx}).bindPopup('Waco, Texas&lt;br&gt;&lt;span style=font-size:11px&gt;White 1875-99&lt;/span&gt;&lt;br&gt;INF853 non-DASS').addTo(W1870);</t>
  </si>
  <si>
    <t>const W1870BigCreekTennesseeINF012= L.marker([36.49255,-82.26363], {icon: dp_lx}).bindPopup('Big Creek, Tennessee&lt;br&gt;&lt;span style=font-size:11px&gt;White 1875-99&lt;/span&gt;&lt;br&gt;INF012 non-DASS').addTo(W1870);</t>
  </si>
  <si>
    <t>const W1870BluffCityTennesseeINF014= L.marker([36.4732,-84.24557], {icon: dp_lx}).bindPopup('Bluff City, Tennessee&lt;br&gt;&lt;span style=font-size:11px&gt;White 1875-99&lt;/span&gt;&lt;br&gt;INF014 non-DASS').addTo(W1870);</t>
  </si>
  <si>
    <t>const W1870DucktownGeorgiaINF081= L.marker([34.24122,-81.9285], {icon: dp_lx}).bindPopup('Ducktown, Georgia&lt;br&gt;&lt;span style=font-size:11px&gt;White 1875-99&lt;/span&gt;&lt;br&gt;INF081 non-DASS').addTo(W1870);</t>
  </si>
  <si>
    <t>const W1870GlennvilleGeorgiaINF159= L.marker([31.93654,-81.67075], {icon: dp_lx}).bindPopup('Glennville, Georgia&lt;br&gt;&lt;span style=font-size:11px&gt;White 1875-99&lt;/span&gt;&lt;br&gt;INF159 non-DASS').addTo(W1870);</t>
  </si>
  <si>
    <t>const W1870MtPleasantGeorgiaINF177= L.marker([31.42678,-81.52333], {icon: dp_lx}).bindPopup('Mt. Pleasant, Georgia&lt;br&gt;&lt;span style=font-size:11px&gt;White 1875-99&lt;/span&gt;&lt;br&gt;INF177 non-DASS').addTo(W1870);</t>
  </si>
  <si>
    <t>const W1870TownsendGeorgiaINF180= L.marker([31.54157,-82.75707], {icon: dp_lx}).bindPopup('Townsend, Georgia&lt;br&gt;&lt;span style=font-size:11px&gt;White 1875-99&lt;/span&gt;&lt;br&gt;INF180 non-DASS').addTo(W1870);</t>
  </si>
  <si>
    <t>const W1870DuncanvilleAlabamaINF376= L.marker([33.06026,-86.29986], {icon: dp_lx}).bindPopup('Duncanville, Alabama&lt;br&gt;&lt;span style=font-size:11px&gt;White 1875-99&lt;/span&gt;&lt;br&gt;INF376 non-DASS').addTo(W1870);</t>
  </si>
  <si>
    <t>const W1870PensacolaFloridaINF469= L.marker([30.42177,-88.14171], {icon: dp_lx}).bindPopup('Pensacola, Florida&lt;br&gt;&lt;span style=font-size:11px&gt;White 1875-99&lt;/span&gt;&lt;br&gt;INF469 non-DASS').addTo(W1870);</t>
  </si>
  <si>
    <t>const W1870DunbarTennesseeINF497= L.marker([35.45568,-88.24917], {icon: dp_lx}).bindPopup('Dunbar, Tennessee&lt;br&gt;&lt;span style=font-size:11px&gt;White 1875-99&lt;/span&gt;&lt;br&gt;INF497 non-DASS').addTo(W1870);</t>
  </si>
  <si>
    <t>const W1870ScottsHillTennesseeINF500= L.marker([35.52121,-89.45081], {icon: dp_lx}).bindPopup('Scotts Hill, Tennessee&lt;br&gt;&lt;span style=font-size:11px&gt;White 1875-99&lt;/span&gt;&lt;br&gt;INF500 non-DASS').addTo(W1870);</t>
  </si>
  <si>
    <t>const W1870HollySpringsMississippiINF526= L.marker([34.76755,-89.89328], {icon: dp_lx}).bindPopup('Holly Springs, Mississippi&lt;br&gt;&lt;span style=font-size:11px&gt;White 1875-99&lt;/span&gt;&lt;br&gt;INF526 non-DASS').addTo(W1870);</t>
  </si>
  <si>
    <t>const W1870JeffersonMississippiINF565= L.marker([33.63246,-89.86477], {icon: dp_lx}).bindPopup('Jefferson, Mississippi&lt;br&gt;&lt;span style=font-size:11px&gt;White 1875-99&lt;/span&gt;&lt;br&gt;INF565 non-DASS').addTo(W1870);</t>
  </si>
  <si>
    <t>const W1870BogalusaLouisianaINF632= L.marker([30.79061,-93.16266], {icon: dp_lx}).bindPopup('Bogalusa, Louisiana&lt;br&gt;&lt;span style=font-size:11px&gt;White 1875-99&lt;/span&gt;&lt;br&gt;INF632 non-DASS').addTo(W1870);</t>
  </si>
  <si>
    <t>const W1870HearnArkansasINF740= L.marker([34.13885,-93.33865], {icon: dp_lx}).bindPopup('Hearn, Arkansas&lt;br&gt;&lt;span style=font-size:11px&gt;White 1875-99&lt;/span&gt;&lt;br&gt;INF740 non-DASS').addTo(W1870);</t>
  </si>
  <si>
    <t>const W1870CoushattaLouisianaINF782= L.marker([32.01523,-92.6396], {icon: dp_lx}).bindPopup('Coushatta, Louisiana&lt;br&gt;&lt;span style=font-size:11px&gt;White 1875-99&lt;/span&gt;&lt;br&gt;INF782 non-DASS').addTo(W1870);</t>
  </si>
  <si>
    <t>const W1870WinnfieldLouisianaINF794= L.marker([31.92586,-92.32165], {icon: dp_lx}).bindPopup('Winnfield, Louisiana&lt;br&gt;&lt;span style=font-size:11px&gt;White 1875-99&lt;/span&gt;&lt;br&gt;INF794 non-DASS').addTo(W1870);</t>
  </si>
  <si>
    <t>const W1870ChataignierLouisianaINF805= L.marker([30.56891,-94.65899], {icon: dp_lx}).bindPopup('Chataignier, Louisiana&lt;br&gt;&lt;span style=font-size:11px&gt;White 1875-99&lt;/span&gt;&lt;br&gt;INF805 non-DASS').addTo(W1870);</t>
  </si>
  <si>
    <t>const W1870NacogdochesTexasINF822= L.marker([31.60486,-95.2967], {icon: dp_lx}).bindPopup('Nacogdoches, Texas&lt;br&gt;&lt;span style=font-size:11px&gt;White 1875-99&lt;/span&gt;&lt;br&gt;INF822 non-DASS').addTo(W1870);</t>
  </si>
  <si>
    <t>const W1870TylerTexasINF825= L.marker([32.3457,-95.52849], {icon: dp_lx}).bindPopup('Tyler, Texas&lt;br&gt;&lt;span style=font-size:11px&gt;White 1875-99&lt;/span&gt;&lt;br&gt;INF825 non-DASS').addTo(W1870);</t>
  </si>
  <si>
    <t>const W1870GalvestonTexasINF871= L.marker([29.29591,-84.00624], {icon: dp_lx}).bindPopup('Galveston, Texas&lt;br&gt;&lt;span style=font-size:11px&gt;White 1875-99&lt;/span&gt;&lt;br&gt;INF871 non-DASS').addTo(W1870);</t>
  </si>
  <si>
    <t>const W1870BufordGeorgiaINF082= L.marker([34.11952,-83.33318], {icon: dp_lx}).bindPopup('Buford, Georgia&lt;br&gt;&lt;span style=font-size:11px&gt;White 1875-99&lt;/span&gt;&lt;br&gt;INF082 non-DASS').addTo(W1870);</t>
  </si>
  <si>
    <t>const W1870ToccoaGeorgiaINF088= L.marker([34.58002,-85.18213], {icon: dp_lx}).bindPopup('Toccoa, Georgia&lt;br&gt;&lt;span style=font-size:11px&gt;White 1875-99&lt;/span&gt;&lt;br&gt;INF088 non-DASS').addTo(W1870);</t>
  </si>
  <si>
    <t>const W1870AbbottsfordGeorgiaINF143= L.marker([33.04909,-81.65718], {icon: dp_lx}).bindPopup('Abbottsford, Georgia&lt;br&gt;&lt;span style=font-size:11px&gt;White 1875-99&lt;/span&gt;&lt;br&gt;INF143 non-DASS').addTo(W1870);</t>
  </si>
  <si>
    <t>const W1870HilltoniaGeorgiaINF153= L.marker([32.88236,-82.75343], {icon: dp_lx}).bindPopup('Hilltonia, Georgia&lt;br&gt;&lt;span style=font-size:11px&gt;White 1875-99&lt;/span&gt;&lt;br&gt;INF153 non-DASS').addTo(W1870);</t>
  </si>
  <si>
    <t>const W1870LollieGeorgiaINF154= L.marker([32.48063,-81.09133], {icon: dp_lx}).bindPopup('Lollie, Georgia&lt;br&gt;&lt;span style=font-size:11px&gt;White 1875-99&lt;/span&gt;&lt;br&gt;INF154 non-DASS').addTo(W1870);</t>
  </si>
  <si>
    <t>const W1870EelbeckGeorgiaINF172= L.marker([32.44171,-82.57354], {icon: dp_lx}).bindPopup('Eelbeck, Georgia&lt;br&gt;&lt;span style=font-size:11px&gt;White 1875-99&lt;/span&gt;&lt;br&gt;INF172 non-DASS').addTo(W1870);</t>
  </si>
  <si>
    <t>const W1870ManorGeorgiaINF199= L.marker([31.10435,-85.92941], {icon: dp_lx}).bindPopup('Manor, Georgia&lt;br&gt;&lt;span style=font-size:11px&gt;White 1875-99&lt;/span&gt;&lt;br&gt;INF199 non-DASS').addTo(W1870);</t>
  </si>
  <si>
    <t>const W1870NewBrocktonAlabamaINF442= L.marker([31.38592,-89.58906], {icon: dp_lx}).bindPopup('New Brockton, Alabama&lt;br&gt;&lt;span style=font-size:11px&gt;White 1875-99&lt;/span&gt;&lt;br&gt;INF442 non-DASS').addTo(W1870);</t>
  </si>
  <si>
    <t>const W1870TaylorMississippiINF544= L.marker([34.26953,-92.30598], {icon: dp_lx}).bindPopup('Taylor, Mississippi&lt;br&gt;&lt;span style=font-size:11px&gt;White 1875-99&lt;/span&gt;&lt;br&gt;INF544 non-DASS').addTo(W1870);</t>
  </si>
  <si>
    <t>const W1870WhiteOakArkansasINF703= L.marker([34.03019,-94.45844], {icon: dp_lx}).bindPopup('White Oak, Arkansas&lt;br&gt;&lt;span style=font-size:11px&gt;White 1875-99&lt;/span&gt;&lt;br&gt;INF703 non-DASS').addTo(W1870);</t>
  </si>
  <si>
    <t>const W1870SulphurSpringsArkansasINF722= L.marker([36.4809,-92.556], {icon: dp_lx}).bindPopup('Sulphur Springs, Arkansas&lt;br&gt;&lt;span style=font-size:11px&gt;White 1875-99&lt;/span&gt;&lt;br&gt;INF722 non-DASS').addTo(W1870);</t>
  </si>
  <si>
    <t>const W1870MountUnionLouisianaINF764= L.marker([32.93416,-93.23156], {icon: dp_lx}).bindPopup('Mount Union, Louisiana&lt;br&gt;&lt;span style=font-size:11px&gt;White 1875-99&lt;/span&gt;&lt;br&gt;INF764 non-DASS').addTo(W1870);</t>
  </si>
  <si>
    <t>const W1870GermantownLouisianaINF773= L.marker([32.70102,-91.88443], {icon: dp_lx}).bindPopup('Germantown, Louisiana&lt;br&gt;&lt;span style=font-size:11px&gt;White 1875-99&lt;/span&gt;&lt;br&gt;INF773 non-DASS').addTo(W1870);</t>
  </si>
  <si>
    <t>const W1870EnterpriseLouisianaINF800= L.marker([31.90319,-96.90338], {icon: dp_lx}).bindPopup('Enterprise, Louisiana&lt;br&gt;&lt;span style=font-size:11px&gt;White 1875-99&lt;/span&gt;&lt;br&gt;INF800 non-DASS').addTo(W1870);</t>
  </si>
  <si>
    <t>const W1870SchulenburgTexasINF880= L.marker([29.68218,-99.43757], {icon: dp_lx}).bindPopup('Schulenburg, Texas&lt;br&gt;&lt;span style=font-size:11px&gt;White 1875-99&lt;/span&gt;&lt;br&gt;INF880 non-DASS').addTo(W1870);</t>
  </si>
  <si>
    <t>const W1870SanYgnacioTexasINF896= L.marker([27.04752,-82.04003], {icon: dp_lx}).bindPopup('San Ygnacio, Texas&lt;br&gt;&lt;span style=font-size:11px&gt;White 1875-99&lt;/span&gt;&lt;br&gt;INF896 non-DASS').addTo(W1870);</t>
  </si>
  <si>
    <t>const W1870ShellCreekTennesseeINF006= L.marker([36.18812,-82.04053], {icon: dp_lx}).bindPopup('Shell Creek, Tennessee&lt;br&gt;&lt;span style=font-size:11px&gt;White 1875-99&lt;/span&gt;&lt;br&gt;INF006 non-DASS').addTo(W1870);</t>
  </si>
  <si>
    <t>const W1870CosbyTennesseeINF020= L.marker([35.79847,-84.86067], {icon: dp_lx}).bindPopup('Cosby, Tennessee&lt;br&gt;&lt;span style=font-size:11px&gt;White 1875-99&lt;/span&gt;&lt;br&gt;INF020 non-DASS').addTo(W1870);</t>
  </si>
  <si>
    <t>const W1900SpringCityTennesseeINF047= L.marker([35.69217,-83.50408], {icon: dp_lx}).bindPopup('Spring City, Tennessee&lt;br&gt;&lt;span style=font-size:11px&gt;White 1900-44&lt;/span&gt;&lt;br&gt;INF047 non-DASS').addTo(W1900);</t>
  </si>
  <si>
    <t>const W1900FlatCreekGeorgiaINF065= L.marker([34.74636,-85.10887], {icon: dp_lx}).bindPopup('Flat Creek, Georgia&lt;br&gt;&lt;span style=font-size:11px&gt;White 1900-44&lt;/span&gt;&lt;br&gt;INF065 non-DASS').addTo(W1900);</t>
  </si>
  <si>
    <t>const W1900RinggoldGeorgiaINF068= L.marker([34.91547,-83.98454], {icon: dp_lx}).bindPopup('Ringgold, Georgia&lt;br&gt;&lt;span style=font-size:11px&gt;White 1900-44&lt;/span&gt;&lt;br&gt;INF068 non-DASS').addTo(W1900);</t>
  </si>
  <si>
    <t>const W1900DahlonegaGeorgiaINF072= L.marker([34.53285,-84.50311], {icon: dp_lx}).bindPopup('Dahlonega, Georgia&lt;br&gt;&lt;span style=font-size:11px&gt;White 1900-44&lt;/span&gt;&lt;br&gt;INF072 non-DASS').addTo(W1900);</t>
  </si>
  <si>
    <t>const W1900PedenvilleGeorgiaINF138B= L.marker([33.06842,-82.59567], {icon: dp_lx}).bindPopup('Pedenville, Georgia&lt;br&gt;&lt;span style=font-size:11px&gt;White 1900-44&lt;/span&gt;&lt;br&gt;INF138B non-DASS').addTo(W1900);</t>
  </si>
  <si>
    <t>const W1900HazlehurstGeorgiaINF176= L.marker([31.8701,-81.43423], {icon: dp_lx}).bindPopup('Hazlehurst, Georgia&lt;br&gt;&lt;span style=font-size:11px&gt;White 1900-44&lt;/span&gt;&lt;br&gt;INF176 non-DASS').addTo(W1900);</t>
  </si>
  <si>
    <t>const W1900DarienGeorgiaINF181= L.marker([31.3712,-84.73334], {icon: dp_lx}).bindPopup('Darien, Georgia&lt;br&gt;&lt;span style=font-size:11px&gt;White 1900-44&lt;/span&gt;&lt;br&gt;INF181 non-DASS').addTo(W1900);</t>
  </si>
  <si>
    <t>const W1900ColquittGeorgiaINF222= L.marker([31.17227,-81.31095], {icon: dp_lx}).bindPopup('Colquitt, Georgia&lt;br&gt;&lt;span style=font-size:11px&gt;White 1900-44&lt;/span&gt;&lt;br&gt;INF222 non-DASS').addTo(W1900);</t>
  </si>
  <si>
    <t>const W1900StAugustineFloridaINF255= L.marker([29.89279,-81.59394], {icon: dp_lx}).bindPopup('St. Augustine, Florida&lt;br&gt;&lt;span style=font-size:11px&gt;White 1900-44&lt;/span&gt;&lt;br&gt;INF255 non-DASS').addTo(W1900);</t>
  </si>
  <si>
    <t>const W1900LakeWalesFloridaINF263= L.marker([27.90129,-82.12533], {icon: dp_lx}).bindPopup('Lake Wales, Florida&lt;br&gt;&lt;span style=font-size:11px&gt;White 1900-44&lt;/span&gt;&lt;br&gt;INF263 non-DASS').addTo(W1900);</t>
  </si>
  <si>
    <t>const W1900PlantCityFloridaINF269= L.marker([28.0172,-81.9566], {icon: dp_lx}).bindPopup('Plant City, Florida&lt;br&gt;&lt;span style=font-size:11px&gt;White 1900-44&lt;/span&gt;&lt;br&gt;INF269 non-DASS').addTo(W1900);</t>
  </si>
  <si>
    <t>const W1900FortOgdenFloridaINF275= L.marker([27.08185,-87.6211], {icon: dp_lx}).bindPopup('Fort Ogden, Florida&lt;br&gt;&lt;span style=font-size:11px&gt;White 1900-44&lt;/span&gt;&lt;br&gt;INF275 non-DASS').addTo(W1900);</t>
  </si>
  <si>
    <t>const W1900HaleyvilleAlabamaINF359= L.marker([34.22026,-86.05361], {icon: dp_lx}).bindPopup('Haleyville, Alabama&lt;br&gt;&lt;span style=font-size:11px&gt;White 1900-44&lt;/span&gt;&lt;br&gt;INF359 non-DASS').addTo(W1900);</t>
  </si>
  <si>
    <t>const W1900GoodwaterAlabamaINF393= L.marker([33.06567,-85.71428], {icon: dp_lx}).bindPopup('Goodwater, Alabama&lt;br&gt;&lt;span style=font-size:11px&gt;White 1900-44&lt;/span&gt;&lt;br&gt;INF393 non-DASS').addTo(W1900);</t>
  </si>
  <si>
    <t>const W1900DalevilleAlabamaINF430= L.marker([31.30711,-85.86619], {icon: dp_lx}).bindPopup('Daleville, Alabama&lt;br&gt;&lt;span style=font-size:11px&gt;White 1900-44&lt;/span&gt;&lt;br&gt;INF430 non-DASS').addTo(W1900);</t>
  </si>
  <si>
    <t>const W1900GenevaAlabamaINF433= L.marker([31.04182,-86.48498], {icon: dp_lx}).bindPopup('Geneva, Alabama&lt;br&gt;&lt;span style=font-size:11px&gt;White 1900-44&lt;/span&gt;&lt;br&gt;INF433 non-DASS').addTo(W1900);</t>
  </si>
  <si>
    <t>const W1900JayFloridaINF467= L.marker([30.95125,-91.05186], {icon: dp_lx}).bindPopup('Jay, Florida&lt;br&gt;&lt;span style=font-size:11px&gt;White 1900-44&lt;/span&gt;&lt;br&gt;INF467 non-DASS').addTo(W1900);</t>
  </si>
  <si>
    <t>const W1900MayersvilleMississippiINF581= L.marker([32.90205,-88.56036], {icon: dp_lx}).bindPopup('Mayersville, Mississippi&lt;br&gt;&lt;span style=font-size:11px&gt;White 1900-44&lt;/span&gt;&lt;br&gt;INF581 non-DASS').addTo(W1900);</t>
  </si>
  <si>
    <t>const W1900LeakesvilleMississippiINF597= L.marker([31.15723,-93.39319], {icon: dp_lx}).bindPopup('Leakesville, Mississippi&lt;br&gt;&lt;span style=font-size:11px&gt;White 1900-44&lt;/span&gt;&lt;br&gt;INF597 non-DASS').addTo(W1900);</t>
  </si>
  <si>
    <t>const W1900LamarArkansasINF727= L.marker([35.4451,-93.47992], {icon: dp_lx}).bindPopup('Lamar, Arkansas&lt;br&gt;&lt;span style=font-size:11px&gt;White 1900-44&lt;/span&gt;&lt;br&gt;INF727 non-DASS').addTo(W1900);</t>
  </si>
  <si>
    <t>const W1900ManyLouisianaINF788= L.marker([31.56881,-91.82888], {icon: dp_lx}).bindPopup('Many, Louisiana&lt;br&gt;&lt;span style=font-size:11px&gt;White 1900-44&lt;/span&gt;&lt;br&gt;INF788 non-DASS').addTo(W1900);</t>
  </si>
  <si>
    <t>const W1900NewEraLouisianaINF799= L.marker([31.36589,-97.3428], {icon: dp_lx}).bindPopup('New Era, Louisiana&lt;br&gt;&lt;span style=font-size:11px&gt;White 1900-44&lt;/span&gt;&lt;br&gt;INF799 non-DASS').addTo(W1900);</t>
  </si>
  <si>
    <t>const W1900TempleTexasINF854= L.marker([31.09817,-97.17211], {icon: dp_lx}).bindPopup('Temple, Texas&lt;br&gt;&lt;span style=font-size:11px&gt;White 1900-44&lt;/span&gt;&lt;br&gt;INF854 non-DASS').addTo(W1900);</t>
  </si>
  <si>
    <t>const W1900MissionValleyTexasINF875= L.marker([28.8808,-97.74109], {icon: dp_lx}).bindPopup('Mission Valley, Texas&lt;br&gt;&lt;span style=font-size:11px&gt;White 1900-44&lt;/span&gt;&lt;br&gt;INF875 non-DASS').addTo(W1900);</t>
  </si>
  <si>
    <t>const W1900AustinTexasINF882= L.marker([30.26237,-99.35809], {icon: dp_lx}).bindPopup('Austin, Texas&lt;br&gt;&lt;span style=font-size:11px&gt;White 1900-44&lt;/span&gt;&lt;br&gt;INF882 non-DASS').addTo(W1900);</t>
  </si>
  <si>
    <t>const W1900EncinalTexasINF894= L.marker([28.02947,-83.49886], {icon: dp_lx}).bindPopup('Encinal, Texas&lt;br&gt;&lt;span style=font-size:11px&gt;White 1900-44&lt;/span&gt;&lt;br&gt;INF894 non-DASS').addTo(W1900);</t>
  </si>
  <si>
    <t>const W1900HomerGeorgiaINF087= L.marker([34.33407,-84.55209], {icon: dp_lx}).bindPopup('Homer, Georgia&lt;br&gt;&lt;span style=font-size:11px&gt;White 1900-44&lt;/span&gt;&lt;br&gt;INF087 non-DASS').addTo(W1900);</t>
  </si>
  <si>
    <t>const W1900MariettaGeorgiaINF105A= L.marker([33.95227,-83.62233], {icon: dp_lx}).bindPopup('Marietta, Georgia&lt;br&gt;&lt;span style=font-size:11px&gt;White 1900-44&lt;/span&gt;&lt;br&gt;INF105A non-DASS').addTo(W1900);</t>
  </si>
  <si>
    <t>const W1900MaconGeorgiaINF123= L.marker([32.83655,-82.31858], {icon: dp_lx}).bindPopup('Macon, Georgia&lt;br&gt;&lt;span style=font-size:11px&gt;White 1900-44&lt;/span&gt;&lt;br&gt;INF123 non-DASS').addTo(W1900);</t>
  </si>
  <si>
    <t>const W1900ApplingGeorgiaINF128= L.marker([33.55634,-82.2268], {icon: dp_lx}).bindPopup('Appling, Georgia&lt;br&gt;&lt;span style=font-size:11px&gt;White 1900-44&lt;/span&gt;&lt;br&gt;INF128 non-DASS').addTo(W1900);</t>
  </si>
  <si>
    <t>const W1900GoughGeorgiaINF132= L.marker([33.0919,-84.32816], {icon: dp_lx}).bindPopup('Gough, Georgia&lt;br&gt;&lt;span style=font-size:11px&gt;White 1900-44&lt;/span&gt;&lt;br&gt;INF132 non-DASS').addTo(W1900);</t>
  </si>
  <si>
    <t>const W1900ThomastonGeorgiaINF136= L.marker([32.89758,-84.54011], {icon: dp_lx}).bindPopup('Thomaston, Georgia&lt;br&gt;&lt;span style=font-size:11px&gt;White 1900-44&lt;/span&gt;&lt;br&gt;INF136 non-DASS').addTo(W1900);</t>
  </si>
  <si>
    <t>const W1900TalbottonGeorgiaINF139A= L.marker([32.67762,-81.62262], {icon: dp_lx}).bindPopup('Talbotton, Georgia&lt;br&gt;&lt;span style=font-size:11px&gt;White 1900-44&lt;/span&gt;&lt;br&gt;INF139A non-DASS').addTo(W1900);</t>
  </si>
  <si>
    <t>const W1900PembrokeGeorgiaINF160= L.marker([32.13586,-84.17215], {icon: dp_lx}).bindPopup('Pembroke, Georgia&lt;br&gt;&lt;span style=font-size:11px&gt;White 1900-44&lt;/span&gt;&lt;br&gt;INF160 non-DASS').addTo(W1900);</t>
  </si>
  <si>
    <t>const W1900LeesburgGeorgiaINF189= L.marker([31.73206,-82.29688], {icon: dp_lx}).bindPopup('Leesburg, Georgia&lt;br&gt;&lt;span style=font-size:11px&gt;White 1900-44&lt;/span&gt;&lt;br&gt;INF189 non-DASS').addTo(W1900);</t>
  </si>
  <si>
    <t>const W1900FlemingtonFloridaINF246= L.marker([29.40567,-80.56787], {icon: dp_lx}).bindPopup('Flemington, Florida&lt;br&gt;&lt;span style=font-size:11px&gt;White 1900-44&lt;/span&gt;&lt;br&gt;INF246 non-DASS').addTo(W1900);</t>
  </si>
  <si>
    <t>const W1900IslamoradaFloridaINF288= L.marker([24.96034,-87.61032], {icon: dp_lx}).bindPopup('Islamorada, Florida&lt;br&gt;&lt;span style=font-size:11px&gt;White 1900-44&lt;/span&gt;&lt;br&gt;INF288 non-DASS').addTo(W1900);</t>
  </si>
  <si>
    <t>const W1900WhitehouseTennesseeINF318= L.marker([35.9087,-86.97216], {icon: dp_lx}).bindPopup('Whitehouse, Tennessee&lt;br&gt;&lt;span style=font-size:11px&gt;White 1900-44&lt;/span&gt;&lt;br&gt;INF318 non-DASS').addTo(W1900);</t>
  </si>
  <si>
    <t>const W1900AthensAlabamaINF345= L.marker([34.80246,-87.81682], {icon: dp_lx}).bindPopup('Athens, Alabama&lt;br&gt;&lt;span style=font-size:11px&gt;White 1900-44&lt;/span&gt;&lt;br&gt;INF345 non-DASS').addTo(W1900);</t>
  </si>
  <si>
    <t>const W1900WinfieldAlabamaINF362= L.marker([33.92918,-88.06252], {icon: dp_lx}).bindPopup('Winfield, Alabama&lt;br&gt;&lt;span style=font-size:11px&gt;White 1900-44&lt;/span&gt;&lt;br&gt;INF362 non-DASS').addTo(W1900);</t>
  </si>
  <si>
    <t>const W1900VinaAlabamaINF364A= L.marker([34.37671,-86.95441], {icon: dp_lx}).bindPopup('Vina, Alabama&lt;br&gt;&lt;span style=font-size:11px&gt;White 1900-44&lt;/span&gt;&lt;br&gt;INF364A non-DASS').addTo(W1900);</t>
  </si>
  <si>
    <t>const W1900BessemerAlabamaINF370B= L.marker([33.40147,-87.55284], {icon: dp_lx}).bindPopup('Bessemer, Alabama&lt;br&gt;&lt;span style=font-size:11px&gt;White 1900-44&lt;/span&gt;&lt;br&gt;INF370B non-DASS').addTo(W1900);</t>
  </si>
  <si>
    <t>const W1900TuscaloosaAlabamaINF377A= L.marker([33.17012,-87.02397], {icon: dp_lx}).bindPopup('Tuscaloosa, Alabama&lt;br&gt;&lt;span style=font-size:11px&gt;White 1900-44&lt;/span&gt;&lt;br&gt;INF377A non-DASS').addTo(W1900);</t>
  </si>
  <si>
    <t>const W1900SelmaAlabamaINF404= L.marker([32.41486,-86.45959], {icon: dp_lx}).bindPopup('Selma, Alabama&lt;br&gt;&lt;span style=font-size:11px&gt;White 1900-44&lt;/span&gt;&lt;br&gt;INF404 non-DASS').addTo(W1900);</t>
  </si>
  <si>
    <t>const W1900LaurelHillFloridaINF465= L.marker([30.96681,-88.1975], {icon: dp_lx}).bindPopup('Laurel Hill, Florida&lt;br&gt;&lt;span style=font-size:11px&gt;White 1900-44&lt;/span&gt;&lt;br&gt;INF465 non-DASS').addTo(W1900);</t>
  </si>
  <si>
    <t>const W1900IukaMississippiINF520= L.marker([34.81597,-89.59575], {icon: dp_lx}).bindPopup('Iuka, Mississippi&lt;br&gt;&lt;span style=font-size:11px&gt;White 1900-44&lt;/span&gt;&lt;br&gt;INF520 non-DASS').addTo(W1900);</t>
  </si>
  <si>
    <t>const W1900BaxtervilleMississippiINF603= L.marker([31.08766,-90.44073], {icon: dp_lx}).bindPopup('Baxterville, Mississippi&lt;br&gt;&lt;span style=font-size:11px&gt;White 1900-44&lt;/span&gt;&lt;br&gt;INF603 non-DASS').addTo(W1900);</t>
  </si>
  <si>
    <t>const W1900BrookhavenMississippiINF608= L.marker([31.57908,-88.68766], {icon: dp_lx}).bindPopup('Brookhaven, Mississippi&lt;br&gt;&lt;span style=font-size:11px&gt;White 1900-44&lt;/span&gt;&lt;br&gt;INF608 non-DASS').addTo(W1900);</t>
  </si>
  <si>
    <t>const W1900VancleaveMississippiINF616= L.marker([30.53962,-89.65475], {icon: dp_lx}).bindPopup('Vancleave, Mississippi&lt;br&gt;&lt;span style=font-size:11px&gt;White 1900-44&lt;/span&gt;&lt;br&gt;INF616 non-DASS').addTo(W1900);</t>
  </si>
  <si>
    <t>const W1900CarriereMississippiINF628= L.marker([30.61818,-89.9042], {icon: dp_lx}).bindPopup('Carriere, Mississippi&lt;br&gt;&lt;span style=font-size:11px&gt;White 1900-44&lt;/span&gt;&lt;br&gt;INF628 non-DASS').addTo(W1900);</t>
  </si>
  <si>
    <t>const W1900BlythesvilleArkansasINF677= L.marker([35.92842,-94.33913], {icon: dp_lx}).bindPopup('Blythesville, Arkansas&lt;br&gt;&lt;span style=font-size:11px&gt;White 1900-44&lt;/span&gt;&lt;br&gt;INF677 non-DASS').addTo(W1900);</t>
  </si>
  <si>
    <t>const W1900DeQueenArkansasINF742= L.marker([34.03678,-98.16361], {icon: dp_lx}).bindPopup('De Queen, Arkansas&lt;br&gt;&lt;span style=font-size:11px&gt;White 1900-44&lt;/span&gt;&lt;br&gt;INF742 non-DASS').addTo(W1900);</t>
  </si>
  <si>
    <t>const W1900EdinburgTexasINF908A= L.marker([26.30156,-85.38833], {icon: dp_lx}).bindPopup('Edinburg, Texas&lt;br&gt;&lt;span style=font-size:11px&gt;White 1900-44&lt;/span&gt;&lt;br&gt;INF908A non-DASS').addTo(W1900);</t>
  </si>
  <si>
    <t>const W1900DunlapTennesseeINF059= L.marker([35.37643,-84.43066], {icon: dp_lx}).bindPopup('Dunlap, Tennessee&lt;br&gt;&lt;span style=font-size:11px&gt;White 1900-44&lt;/span&gt;&lt;br&gt;INF059 non-DASS').addTo(W1900);</t>
  </si>
  <si>
    <t>const W1900HickoryFlatGeorgiaINF070= L.marker([34.16782,-85.16665], {icon: dp_lx}).bindPopup('Hickory Flat, Georgia&lt;br&gt;&lt;span style=font-size:11px&gt;White 1900-44&lt;/span&gt;&lt;br&gt;INF070 non-DASS').addTo(W1900);</t>
  </si>
  <si>
    <t>const W1900RockmartGeorgiaINF107= L.marker([34.00267,-83.97427], {icon: dp_lx}).bindPopup('Rockmart, Georgia&lt;br&gt;&lt;span style=font-size:11px&gt;White 1900-44&lt;/span&gt;&lt;br&gt;INF107 non-DASS').addTo(W1900);</t>
  </si>
  <si>
    <t>const W1900JacksonGeorgiaINF119B= L.marker([33.29425,-82.40457], {icon: dp_lx}).bindPopup('Jackson, Georgia&lt;br&gt;&lt;span style=font-size:11px&gt;White 1900-44&lt;/span&gt;&lt;br&gt;INF119B non-DASS').addTo(W1900);</t>
  </si>
  <si>
    <t>const W1900WadleyGeorgiaINF130A= L.marker([32.86641,-82.34156], {icon: dp_lx}).bindPopup('Wadley, Georgia&lt;br&gt;&lt;span style=font-size:11px&gt;White 1900-44&lt;/span&gt;&lt;br&gt;INF130A non-DASS').addTo(W1900);</t>
  </si>
  <si>
    <t>const W1900SwainsboroGeorgiaINF152= L.marker([32.59333,-82.11268], {icon: dp_lx}).bindPopup('Swainsboro, Georgia&lt;br&gt;&lt;span style=font-size:11px&gt;White 1900-44&lt;/span&gt;&lt;br&gt;INF152 non-DASS').addTo(W1900);</t>
  </si>
  <si>
    <t>const W1900SparrFloridaINF247= L.marker([29.33762,-85.01311], {icon: dp_lx}).bindPopup('Sparr, Florida&lt;br&gt;&lt;span style=font-size:11px&gt;White 1900-44&lt;/span&gt;&lt;br&gt;INF247 non-DASS').addTo(W1900);</t>
  </si>
  <si>
    <t>const W1900GlenobeyTennesseeINF291= L.marker([36.38867,-86.88197], {icon: dp_lx}).bindPopup('Glenobey, Tennessee&lt;br&gt;&lt;span style=font-size:11px&gt;White 1900-44&lt;/span&gt;&lt;br&gt;INF291 non-DASS').addTo(W1900);</t>
  </si>
  <si>
    <t>const W1900SpringfieldTennesseeINF295= L.marker([36.50906,-86.25997], {icon: dp_lx}).bindPopup('Springfield, Tennessee&lt;br&gt;&lt;span style=font-size:11px&gt;White 1900-44&lt;/span&gt;&lt;br&gt;INF295 non-DASS').addTo(W1900);</t>
  </si>
  <si>
    <t>const W1900NormandyTennesseeINF328= L.marker([35.45188,-87.3479], {icon: dp_lx}).bindPopup('Normandy, Tennessee&lt;br&gt;&lt;span style=font-size:11px&gt;White 1900-44&lt;/span&gt;&lt;br&gt;INF328 non-DASS').addTo(W1900);</t>
  </si>
  <si>
    <t>const W1900LeomaTennesseeINF333= L.marker([35.16046,-86.25497], {icon: dp_lx}).bindPopup('Leoma, Tennessee&lt;br&gt;&lt;span style=font-size:11px&gt;White 1900-44&lt;/span&gt;&lt;br&gt;INF333 non-DASS').addTo(W1900);</t>
  </si>
  <si>
    <t>const W1900AshvilleAlabamaINF369= L.marker([33.83651,-86.86301], {icon: dp_lx}).bindPopup('Ashville, Alabama&lt;br&gt;&lt;span style=font-size:11px&gt;White 1900-44&lt;/span&gt;&lt;br&gt;INF369 non-DASS').addTo(W1900);</t>
  </si>
  <si>
    <t>const W1900MontevalloAlabamaINF388A= L.marker([33.10036,-85.57574], {icon: dp_lx}).bindPopup('Montevallo, Alabama&lt;br&gt;&lt;span style=font-size:11px&gt;White 1900-44&lt;/span&gt;&lt;br&gt;INF388A non-DASS').addTo(W1900);</t>
  </si>
  <si>
    <t>const W1900BeehiveAlabamaINF410A= L.marker([32.55478,-86.80456], {icon: dp_lx}).bindPopup('Beehive, Alabama&lt;br&gt;&lt;span style=font-size:11px&gt;White 1900-44&lt;/span&gt;&lt;br&gt;INF410A non-DASS').addTo(W1900);</t>
  </si>
  <si>
    <t>const W1900MacedoniaAlabamaINF420= L.marker([31.99071,-85.36041], {icon: dp_lx}).bindPopup('Macedonia, Alabama&lt;br&gt;&lt;span style=font-size:11px&gt;White 1900-44&lt;/span&gt;&lt;br&gt;INF420 non-DASS').addTo(W1900);</t>
  </si>
  <si>
    <t>const W1900DothanAlabamaINF426= L.marker([31.22273,-97.25959], {icon: dp_lx}).bindPopup('Dothan, Alabama&lt;br&gt;&lt;span style=font-size:11px&gt;White 1900-44&lt;/span&gt;&lt;br&gt;INF426 non-DASS').addTo(W1900);</t>
  </si>
  <si>
    <t>const W1900PetermanAlabamaINF447= L.marker([31.58471,-89.38545], {icon: dp_lx}).bindPopup('Peterman, Alabama&lt;br&gt;&lt;span style=font-size:11px&gt;White 1900-44&lt;/span&gt;&lt;br&gt;INF447 non-DASS').addTo(W1900);</t>
  </si>
  <si>
    <t>const W1900DyersburgTennesseeINF492= L.marker([36.03447,-90.04825], {icon: dp_lx}).bindPopup('Dyersburg, Tennessee&lt;br&gt;&lt;span style=font-size:11px&gt;White 1900-44&lt;/span&gt;&lt;br&gt;INF492 non-DASS').addTo(W1900);</t>
  </si>
  <si>
    <t>const W1900MemphisTennesseeINF513= L.marker([35.14952,-90.18076], {icon: dp_lx}).bindPopup('Memphis, Tennessee&lt;br&gt;&lt;span style=font-size:11px&gt;White 1900-44&lt;/span&gt;&lt;br&gt;INF513 non-DASS').addTo(W1900);</t>
  </si>
  <si>
    <t>const W1900JacksonMississippiINF592= L.marker([32.29718,-91.37631], {icon: dp_lx}).bindPopup('Jackson, Mississippi&lt;br&gt;&lt;span style=font-size:11px&gt;White 1900-44&lt;/span&gt;&lt;br&gt;INF592 non-DASS').addTo(W1900);</t>
  </si>
  <si>
    <t>const W1900StFrancisvilleLouisianaINF646= L.marker([30.77999,-91.43338], {icon: dp_lx}).bindPopup('St. Francisville, Louisiana&lt;br&gt;&lt;span style=font-size:11px&gt;White 1900-44&lt;/span&gt;&lt;br&gt;INF646 non-DASS').addTo(W1900);</t>
  </si>
  <si>
    <t>const W1900GrosseTeteLouisianaINF670D= L.marker([30.4188,-93.2403], {icon: dp_lx}).bindPopup('Grosse Tete, Louisiana&lt;br&gt;&lt;span style=font-size:11px&gt;White 1900-44&lt;/span&gt;&lt;br&gt;INF670D non-DASS').addTo(W1900);</t>
  </si>
  <si>
    <t>const W1900CaleArkansasINF747= L.marker([33.62594,-92.61176], {icon: dp_lx}).bindPopup('Cale, Arkansas&lt;br&gt;&lt;span style=font-size:11px&gt;White 1900-44&lt;/span&gt;&lt;br&gt;INF747 non-DASS').addTo(W1900);</t>
  </si>
  <si>
    <t>const W1900BayouRapidesLouisianaINF797= L.marker([31.29753,-85.0467], {icon: dp_lx}).bindPopup('Bayou Rapides, Louisiana&lt;br&gt;&lt;span style=font-size:11px&gt;White 1900-44&lt;/span&gt;&lt;br&gt;INF797 non-DASS').addTo(W1900);</t>
  </si>
  <si>
    <t>const W1900CrossvilleTennesseeINF045= L.marker([36.02582,-84.50201], {icon: dp_lx}).bindPopup('Crossville, Tennessee&lt;br&gt;&lt;span style=font-size:11px&gt;White 1900-44&lt;/span&gt;&lt;br&gt;INF045 non-DASS').addTo(W1900);</t>
  </si>
  <si>
    <t>const W1900RelianceTennesseeINF050= L.marker([35.1896,-83.39189], {icon: dp_lx}).bindPopup('Reliance, Tennessee&lt;br&gt;&lt;span style=font-size:11px&gt;White 1900-44&lt;/span&gt;&lt;br&gt;INF050 non-DASS').addTo(W1900);</t>
  </si>
  <si>
    <t>const W1900TallulahFallsGeorgiaINF074B= L.marker([34.73637,-83.71321], {icon: dp_lx}).bindPopup('Tallulah Falls, Georgia&lt;br&gt;&lt;span style=font-size:11px&gt;White 1900-44&lt;/span&gt;&lt;br&gt;INF074B non-DASS').addTo(W1900);</t>
  </si>
  <si>
    <t>const W1900MonroeGeorgiaINF093= L.marker([33.79478,-84.54708], {icon: dp_lx}).bindPopup('Monroe, Georgia&lt;br&gt;&lt;span style=font-size:11px&gt;White 1900-44&lt;/span&gt;&lt;br&gt;INF093 non-DASS').addTo(W1900);</t>
  </si>
  <si>
    <t>const W1900FayettevilleGeorgiaINF113D= L.marker([33.44874,-83.93847], {icon: dp_lx}).bindPopup('Fayetteville, Georgia&lt;br&gt;&lt;span style=font-size:11px&gt;White 1900-44&lt;/span&gt;&lt;br&gt;INF113D non-DASS').addTo(W1900);</t>
  </si>
  <si>
    <t>const W1900ForsythGeorgiaINF121= L.marker([33.0342,-82.00532], {icon: dp_lx}).bindPopup('Forsyth, Georgia&lt;br&gt;&lt;span style=font-size:11px&gt;White 1900-44&lt;/span&gt;&lt;br&gt;INF121 non-DASS').addTo(W1900);</t>
  </si>
  <si>
    <t>const W1900FolkstonGeorgiaINF197A= L.marker([30.83182,-82.73735], {icon: dp_lx}).bindPopup('Folkston, Georgia&lt;br&gt;&lt;span style=font-size:11px&gt;White 1900-44&lt;/span&gt;&lt;br&gt;INF197A non-DASS').addTo(W1900);</t>
  </si>
  <si>
    <t>const W1900AxsonGeorgiaINF203A= L.marker([31.27715,-81.36283], {icon: dp_lx}).bindPopup('Axson, Georgia&lt;br&gt;&lt;span style=font-size:11px&gt;White 1900-44&lt;/span&gt;&lt;br&gt;INF203A non-DASS').addTo(W1900);</t>
  </si>
  <si>
    <t>const W1900PaolaFloridaINF260= L.marker([28.78628,-86.2073], {icon: dp_lx}).bindPopup('Paola, Florida&lt;br&gt;&lt;span style=font-size:11px&gt;White 1900-44&lt;/span&gt;&lt;br&gt;INF260 non-DASS').addTo(W1900);</t>
  </si>
  <si>
    <t>const W1900AlbertvilleAlabamaINF353A= L.marker([34.27081,-86.59008], {icon: dp_lx}).bindPopup('Albertville, Alabama&lt;br&gt;&lt;span style=font-size:11px&gt;White 1900-44&lt;/span&gt;&lt;br&gt;INF353A non-DASS').addTo(W1900);</t>
  </si>
  <si>
    <t>const W1900BlountsvilleAlabamaINF355= L.marker([34.08611,-87.08831], {icon: dp_lx}).bindPopup('Blountsville, Alabama&lt;br&gt;&lt;span style=font-size:11px&gt;White 1900-44&lt;/span&gt;&lt;br&gt;INF355 non-DASS').addTo(W1900);</t>
  </si>
  <si>
    <t>const W1900BirminghamAlabamaINF370= L.marker([33.37953,-85.88955], {icon: dp_lx}).bindPopup('Birmingham, Alabama&lt;br&gt;&lt;span style=font-size:11px&gt;White 1900-44&lt;/span&gt;&lt;br&gt;INF370 non-DASS').addTo(W1900);</t>
  </si>
  <si>
    <t>const W1900TallasseeAlabamaINF394= L.marker([32.53434,-85.98126], {icon: dp_lx}).bindPopup('Tallassee, Alabama&lt;br&gt;&lt;span style=font-size:11px&gt;White 1900-44&lt;/span&gt;&lt;br&gt;INF394 non-DASS').addTo(W1900);</t>
  </si>
  <si>
    <t>const W1900TroyAlabamaINF435= L.marker([31.8041,-92.27545], {icon: dp_lx}).bindPopup('Troy, Alabama&lt;br&gt;&lt;span style=font-size:11px&gt;White 1900-44&lt;/span&gt;&lt;br&gt;INF435 non-DASS').addTo(W1900);</t>
  </si>
  <si>
    <t>const W1900LittleRockArkansasINF706= L.marker([34.7468,-92.27545], {icon: dp_lx}).bindPopup('Little Rock, Arkansas&lt;br&gt;&lt;span style=font-size:11px&gt;White 1900-44&lt;/span&gt;&lt;br&gt;INF706 non-DASS').addTo(W1900);</t>
  </si>
  <si>
    <t>const W1900HilltopArkansasINF717= L.marker([35.84587,-92.73908], {icon: dp_lx}).bindPopup('Hilltop, Arkansas&lt;br&gt;&lt;span style=font-size:11px&gt;White 1900-44&lt;/span&gt;&lt;br&gt;INF717 non-DASS').addTo(W1900);</t>
  </si>
  <si>
    <t>const W1900AntiochLouisianaINF772= L.marker([32.58608,-97.16511], {icon: dp_lx}).bindPopup('Antioch, Louisiana&lt;br&gt;&lt;span style=font-size:11px&gt;White 1900-44&lt;/span&gt;&lt;br&gt;INF772 non-DASS').addTo(W1900);</t>
  </si>
  <si>
    <t>const W1900ValleyViewTexasINF839= L.marker([33.48823,-96.69248], {icon: dp_lx}).bindPopup('Valley View, Texas&lt;br&gt;&lt;span style=font-size:11px&gt;White 1900-44&lt;/span&gt;&lt;br&gt;INF839 non-DASS').addTo(W1900);</t>
  </si>
  <si>
    <t>const W1900CaldwellTexasINF855= L.marker([30.53208,-95.52558], {icon: dp_lx}).bindPopup('Caldwell, Texas&lt;br&gt;&lt;span style=font-size:11px&gt;White 1900-44&lt;/span&gt;&lt;br&gt;INF855 non-DASS').addTo(W1900);</t>
  </si>
  <si>
    <t>const W1900HuntsvilleTexasINF856C= L.marker([30.71617,-95.36837], {icon: dp_lx}).bindPopup('Huntsville, Texas&lt;br&gt;&lt;span style=font-size:11px&gt;White 1900-44&lt;/span&gt;&lt;br&gt;INF856C non-DASS').addTo(W1900);</t>
  </si>
  <si>
    <t>const W1900HoustonTexasINF865= L.marker([29.76221,-82.04463], {icon: dp_lx}).bindPopup('Houston, Texas&lt;br&gt;&lt;span style=font-size:11px&gt;White 1900-44&lt;/span&gt;&lt;br&gt;INF865 non-DASS').addTo(W1900);</t>
  </si>
  <si>
    <t>const W1900CarterTennesseeINF008= L.marker([36.44611,-84.44174], {icon: dp_lx}).bindPopup('Carter, Tennessee&lt;br&gt;&lt;span style=font-size:11px&gt;White 1900-44&lt;/span&gt;&lt;br&gt;INF008 non-DASS').addTo(W1900);</t>
  </si>
  <si>
    <t>const W1900EastPointGeorgiaINF098C= L.marker([33.67967,-83.47821], {icon: dp_lx}).bindPopup('East Point, Georgia&lt;br&gt;&lt;span style=font-size:11px&gt;White 1900-44&lt;/span&gt;&lt;br&gt;INF098C non-DASS').addTo(W1900);</t>
  </si>
  <si>
    <t>const W1900HawkinsvilleGeorgiaINF148= L.marker([32.2848,-83.20019], {icon: dp_lx}).bindPopup('Hawkinsville, Georgia&lt;br&gt;&lt;span style=font-size:11px&gt;White 1900-44&lt;/span&gt;&lt;br&gt;INF148 non-DASS').addTo(W1900);</t>
  </si>
  <si>
    <t>const W1900RhineGeorgiaINF157= L.marker([31.98979,-83.78881], {icon: dp_lx}).bindPopup('Rhine, Georgia&lt;br&gt;&lt;span style=font-size:11px&gt;White 1900-44&lt;/span&gt;&lt;br&gt;INF157 non-DASS').addTo(W1900);</t>
  </si>
  <si>
    <t>const W1900MoultrieGeorgiaINF212= L.marker([31.17999,-84.73309], {icon: dp_lx}).bindPopup('Moultrie, Georgia&lt;br&gt;&lt;span style=font-size:11px&gt;White 1900-44&lt;/span&gt;&lt;br&gt;INF212 non-DASS').addTo(W1900);</t>
  </si>
  <si>
    <t>const W1900BasingerFloridaINF276= L.marker([27.3892,-85.97137], {icon: dp_lx}).bindPopup('Basinger, Florida&lt;br&gt;&lt;span style=font-size:11px&gt;White 1900-44&lt;/span&gt;&lt;br&gt;INF276 non-DASS').addTo(W1900);</t>
  </si>
  <si>
    <t>const W1900AlexanderCityAlabamaINF392= L.marker([32.9337,-86.57236], {icon: dp_lx}).bindPopup('Alexander City, Alabama&lt;br&gt;&lt;span style=font-size:11px&gt;White 1900-44&lt;/span&gt;&lt;br&gt;INF392 non-DASS').addTo(W1900);</t>
  </si>
  <si>
    <t>const W1900BoothAlabamaINF397= L.marker([32.50239,-85.30087], {icon: dp_lx}).bindPopup('Booth, Alabama&lt;br&gt;&lt;span style=font-size:11px&gt;White 1900-44&lt;/span&gt;&lt;br&gt;INF397 non-DASS').addTo(W1900);</t>
  </si>
  <si>
    <t>const W1900PortStJoeFloridaINF454= L.marker([29.81251,-87.82231], {icon: dp_lx}).bindPopup('Port St. Joe, Florida&lt;br&gt;&lt;span style=font-size:11px&gt;White 1900-44&lt;/span&gt;&lt;br&gt;INF454 non-DASS').addTo(W1900);</t>
  </si>
  <si>
    <t>const W1900QuitmanMississippiINF582= L.marker([32.03799,-89.27335], {icon: dp_lx}).bindPopup('Quitman, Mississippi&lt;br&gt;&lt;span style=font-size:11px&gt;White 1900-44&lt;/span&gt;&lt;br&gt;INF582 non-DASS').addTo(W1900);</t>
  </si>
  <si>
    <t>const W1900SosoMississippiINF601= L.marker([31.75419,-94.41839], {icon: dp_lx}).bindPopup('Soso, Mississippi&lt;br&gt;&lt;span style=font-size:11px&gt;White 1900-44&lt;/span&gt;&lt;br&gt;INF601 non-DASS').addTo(W1900);</t>
  </si>
  <si>
    <t>const W1900FortSmithArkansasINF730= L.marker([35.38221,-97.14954], {icon: dp_lx}).bindPopup('Fort Smith, Arkansas&lt;br&gt;&lt;span style=font-size:11px&gt;White 1900-44&lt;/span&gt;&lt;br&gt;INF730 non-DASS').addTo(W1900);</t>
  </si>
  <si>
    <t>const W1900WacoTexasINF852= L.marker([31.57046,-99.14171], {icon: dp_lx}).bindPopup('Waco, Texas&lt;br&gt;&lt;span style=font-size:11px&gt;White 1900-44&lt;/span&gt;&lt;br&gt;INF852 non-DASS').addTo(W1900);</t>
  </si>
  <si>
    <t>const W1900HondoTexasINF892= L.marker([29.34753,-97.39138], {icon: dp_lx}).bindPopup('Hondo, Texas&lt;br&gt;&lt;span style=font-size:11px&gt;White 1900-44&lt;/span&gt;&lt;br&gt;INF892 non-DASS').addTo(W1900);</t>
  </si>
  <si>
    <t>const W1900CorpusChristiTexasINF906= L.marker([27.7998,-84.32817], {icon: dp_lx}).bindPopup('Corpus Christi, Texas&lt;br&gt;&lt;span style=font-size:11px&gt;White 1900-44&lt;/span&gt;&lt;br&gt;INF906 non-DASS').addTo(W1900);</t>
  </si>
  <si>
    <t>const W1900RayCityGeorgiaINF211= L.marker([31.0748,-81.31568], {icon: dp_lx}).bindPopup('Ray City, Georgia&lt;br&gt;&lt;span style=font-size:11px&gt;White 1900-44&lt;/span&gt;&lt;br&gt;INF211 non-DASS').addTo(W1900);</t>
  </si>
  <si>
    <t>const W1900KillenAlabamaINF349A= L.marker([34.85897,-87.90862], {icon: dp_lx}).bindPopup('Killen, Alabama&lt;br&gt;&lt;span style=font-size:11px&gt;White 1900-44&lt;/span&gt;&lt;br&gt;INF349A non-DASS').addTo(W1900);</t>
  </si>
  <si>
    <t>const W1900GordoAlabamaINF380= L.marker([33.31986,-86.11852], {icon: dp_lx}).bindPopup('Gordo, Alabama&lt;br&gt;&lt;span style=font-size:11px&gt;White 1900-44&lt;/span&gt;&lt;br&gt;INF380 non-DASS').addTo(W1900);</t>
  </si>
  <si>
    <t>const W1900LincolnAlabamaINF385A= L.marker([33.61707,-85.57734], {icon: dp_lx}).bindPopup('Lincoln, Alabama&lt;br&gt;&lt;span style=font-size:11px&gt;White 1900-44&lt;/span&gt;&lt;br&gt;INF385A non-DASS').addTo(W1900);</t>
  </si>
  <si>
    <t>const W1900UnionSpringsAlabamaINF415= L.marker([32.14621,-87.74107], {icon: dp_lx}).bindPopup('Union Springs, Alabama&lt;br&gt;&lt;span style=font-size:11px&gt;White 1900-44&lt;/span&gt;&lt;br&gt;INF415 non-DASS').addTo(W1900);</t>
  </si>
  <si>
    <t>const W1900ThomasvilleAlabamaINF449A= L.marker([31.91411,-90.80549], {icon: dp_lx}).bindPopup('Thomasville, Alabama&lt;br&gt;&lt;span style=font-size:11px&gt;White 1900-44&lt;/span&gt;&lt;br&gt;INF449A non-DASS').addTo(W1900);</t>
  </si>
  <si>
    <t>const W1900RedwoodMississippiINF578= L.marker([32.47789,-91.07617], {icon: dp_lx}).bindPopup('Redwood, Mississippi&lt;br&gt;&lt;span style=font-size:11px&gt;White 1900-44&lt;/span&gt;&lt;br&gt;INF578 non-DASS').addTo(W1900);</t>
  </si>
  <si>
    <t>const W1900AddieMississippiINF580A= L.marker([32.98699,-91.05006], {icon: dp_lx}).bindPopup('Addie, Mississippi&lt;br&gt;&lt;span style=font-size:11px&gt;White 1900-44&lt;/span&gt;&lt;br&gt;INF580A non-DASS').addTo(W1900);</t>
  </si>
  <si>
    <t>const W1900LormanMississippiINF594= L.marker([31.82078,-91.01491], {icon: dp_lx}).bindPopup('Lorman, Mississippi&lt;br&gt;&lt;span style=font-size:11px&gt;White 1900-44&lt;/span&gt;&lt;br&gt;INF594 non-DASS').addTo(W1900);</t>
  </si>
  <si>
    <t>const W1900ClintonLouisianaINF638= L.marker([30.87505,-90.59118], {icon: dp_lx}).bindPopup('Clinton, Louisiana&lt;br&gt;&lt;span style=font-size:11px&gt;White 1900-44&lt;/span&gt;&lt;br&gt;INF638 non-DASS').addTo(W1900);</t>
  </si>
  <si>
    <t>const W1900HelenaArkansasINF699= L.marker([34.52917,-91.89829], {icon: dp_lx}).bindPopup('Helena, Arkansas&lt;br&gt;&lt;span style=font-size:11px&gt;White 1900-44&lt;/span&gt;&lt;br&gt;INF699 non-DASS').addTo(W1900);</t>
  </si>
  <si>
    <t>const W1900DudleyLakeArkansasINF701= L.marker([34.4545,-94.16747], {icon: dp_lx}).bindPopup('Dudley Lake, Arkansas&lt;br&gt;&lt;span style=font-size:11px&gt;White 1900-44&lt;/span&gt;&lt;br&gt;INF701 non-DASS').addTo(W1900);</t>
  </si>
  <si>
    <t>const W1900GateArkansasINF733= L.marker([34.71637,-92.12806], {icon: dp_lx}).bindPopup('Gate, Arkansas&lt;br&gt;&lt;span style=font-size:11px&gt;White 1900-44&lt;/span&gt;&lt;br&gt;INF733 non-DASS').addTo(W1900);</t>
  </si>
  <si>
    <t>const W1900WestMonroeLouisianaINF767= L.marker([32.50395,-95.63153], {icon: dp_lx}).bindPopup('West Monroe, Louisiana&lt;br&gt;&lt;span style=font-size:11px&gt;White 1900-44&lt;/span&gt;&lt;br&gt;INF767 non-DASS').addTo(W1900);</t>
  </si>
  <si>
    <t>const W1900PalestineTexasINF848= L.marker([31.76168,-98.12428], {icon: dp_lx}).bindPopup('Palestine, Texas&lt;br&gt;&lt;span style=font-size:11px&gt;White 1900-44&lt;/span&gt;&lt;br&gt;INF848 non-DASS').addTo(W1900);</t>
  </si>
  <si>
    <t>const W1900NewBraunfelsTexasINF885= L.marker([29.70276,-99.43702], {icon: dp_lx}).bindPopup('New Braunfels, Texas&lt;br&gt;&lt;span style=font-size:11px&gt;White 1900-44&lt;/span&gt;&lt;br&gt;INF885 non-DASS').addTo(W1900);</t>
  </si>
  <si>
    <t>const W1900SanYgnacioTexasINF897= L.marker([27.04213,-97.48466], {icon: dp_lx}).bindPopup('San Ygnacio, Texas&lt;br&gt;&lt;span style=font-size:11px&gt;White 1900-44&lt;/span&gt;&lt;br&gt;INF897 non-DASS').addTo(W1900);</t>
  </si>
  <si>
    <t>const W1900BrownsvilleTexasINF910= L.marker([25.9049,-83.03017], {icon: dp_lx}).bindPopup('Brownsville, Texas&lt;br&gt;&lt;span style=font-size:11px&gt;White 1900-44&lt;/span&gt;&lt;br&gt;INF910 non-DASS').addTo(W1900);</t>
  </si>
  <si>
    <t>const W1900JacksonChapelTennesseeINF011= L.marker([36.11735,-83.52746], {icon: dp_lx}).bindPopup('Jackson Chapel, Tennessee&lt;br&gt;&lt;span style=font-size:11px&gt;White 1900-44&lt;/span&gt;&lt;br&gt;INF011 non-DASS').addTo(W1900);</t>
  </si>
  <si>
    <t>const W1900CorneliaGeorgiaINF074A= L.marker([34.51189,-83.78275], {icon: dp_lx}).bindPopup('Cornelia, Georgia&lt;br&gt;&lt;span style=font-size:11px&gt;White 1900-44&lt;/span&gt;&lt;br&gt;INF074A non-DASS').addTo(W1900);</t>
  </si>
  <si>
    <t>const W1900CordeleGeorgiaINF150= L.marker([31.97198,-82.24057], {icon: dp_lx}).bindPopup('Cordele, Georgia&lt;br&gt;&lt;span style=font-size:11px&gt;White 1900-44&lt;/span&gt;&lt;br&gt;INF150 non-DASS').addTo(W1900);</t>
  </si>
  <si>
    <t>const W1900BlackshearGeorgiaINF174= L.marker([31.30443,-87.88189], {icon: dp_lx}).bindPopup('Blackshear, Georgia&lt;br&gt;&lt;span style=font-size:11px&gt;White 1900-44&lt;/span&gt;&lt;br&gt;INF174 non-DASS').addTo(W1900);</t>
  </si>
  <si>
    <t>const W1900HurricaneCreekTennesseeINF298A= L.marker([36.49637,-86.73651], {icon: dp_lx}).bindPopup('Hurricane Creek, Tennessee&lt;br&gt;&lt;span style=font-size:11px&gt;White 1900-44&lt;/span&gt;&lt;br&gt;INF298A non-DASS').addTo(W1900);</t>
  </si>
  <si>
    <t>const W1900ArnoTennesseeINF330= L.marker([35.81486,-86.11522], {icon: dp_lx}).bindPopup('Arno, Tennessee&lt;br&gt;&lt;span style=font-size:11px&gt;White 1900-44&lt;/span&gt;&lt;br&gt;INF330 non-DASS').addTo(W1900);</t>
  </si>
  <si>
    <t>const W1900PointWashingtonFloridaINF462= L.marker([30.37139,-88.3159], {icon: dp_lx}).bindPopup('Point Washington, Florida&lt;br&gt;&lt;span style=font-size:11px&gt;White 1900-44&lt;/span&gt;&lt;br&gt;INF462 non-DASS').addTo(W1900);</t>
  </si>
  <si>
    <t>const W1900WestportTennesseeINF488= L.marker([35.89613,-89.64588], {icon: dp_lx}).bindPopup('Westport, Tennessee&lt;br&gt;&lt;span style=font-size:11px&gt;White 1900-44&lt;/span&gt;&lt;br&gt;INF488 non-DASS').addTo(W1900);</t>
  </si>
  <si>
    <t>const W1900CovingtonTennesseeINF506= L.marker([35.5645,-89.58673], {icon: dp_lx}).bindPopup('Covington, Tennessee&lt;br&gt;&lt;span style=font-size:11px&gt;White 1900-44&lt;/span&gt;&lt;br&gt;INF506 non-DASS').addTo(W1900);</t>
  </si>
  <si>
    <t>const W1900KosciuskoMississippiINF562B= L.marker([33.06594,-89.13689], {icon: dp_lx}).bindPopup('Kosciusko, Mississippi&lt;br&gt;&lt;span style=font-size:11px&gt;White 1900-44&lt;/span&gt;&lt;br&gt;INF562B non-DASS').addTo(W1900);</t>
  </si>
  <si>
    <t>const W1900SaucierMississippiINF623= L.marker([30.635777,-89.43537], {icon: dp_lx}).bindPopup('Saucier, Mississippi&lt;br&gt;&lt;span style=font-size:11px&gt;White 1900-44&lt;/span&gt;&lt;br&gt;INF623 non-DASS').addTo(W1900);</t>
  </si>
  <si>
    <t>const W1900KilnMississippiINF626= L.marker([30.40914,-91.49644], {icon: dp_lx}).bindPopup('Kiln, Mississippi&lt;br&gt;&lt;span style=font-size:11px&gt;White 1900-44&lt;/span&gt;&lt;br&gt;INF626 non-DASS').addTo(W1900);</t>
  </si>
  <si>
    <t>const W1900DesArcArkansasINF694= L.marker([34.97591,-83.92038], {icon: dp_lx}).bindPopup('Des Arc, Arkansas&lt;br&gt;&lt;span style=font-size:11px&gt;White 1900-44&lt;/span&gt;&lt;br&gt;INF694 non-DASS').addTo(W1900);</t>
  </si>
  <si>
    <t>const W1900KnoxvilleTennesseeINF028= L.marker([35.95991,-82.66464], {icon: dp_lx}).bindPopup('Knoxville, Tennessee&lt;br&gt;&lt;span style=font-size:11px&gt;White 1900-44&lt;/span&gt;&lt;br&gt;INF028 non-DASS').addTo(W1900);</t>
  </si>
  <si>
    <t>const W1900WarrentonGeorgiaINF127= L.marker([33.40699,-82.97268], {icon: dp_lx}).bindPopup('Warrenton, Georgia&lt;br&gt;&lt;span style=font-size:11px&gt;White 1900-44&lt;/span&gt;&lt;br&gt;INF127 non-DASS').addTo(W1900);</t>
  </si>
  <si>
    <t>const W1900DeepstepGeorgiaINF130= L.marker([33.01871,-81.78339], {icon: dp_lx}).bindPopup('Deepstep, Georgia&lt;br&gt;&lt;span style=font-size:11px&gt;White 1900-44&lt;/span&gt;&lt;br&gt;INF130 non-DASS').addTo(W1900);</t>
  </si>
  <si>
    <t>const W1900StatesboroGeorgiaINF155= L.marker([32.44893,-81.3128], {icon: dp_lx}).bindPopup('Statesboro, Georgia&lt;br&gt;&lt;span style=font-size:11px&gt;White 1900-44&lt;/span&gt;&lt;br&gt;INF155 non-DASS').addTo(W1900);</t>
  </si>
  <si>
    <t>const W1900LexingtonAlabamaINF350= L.marker([34.96864,-85.40124], {icon: dp_lx}).bindPopup('Lexington, Alabama&lt;br&gt;&lt;span style=font-size:11px&gt;White 1900-44&lt;/span&gt;&lt;br&gt;INF350 non-DASS').addTo(W1900);</t>
  </si>
  <si>
    <t>const W1900LafayetteAlabamaINF391A= L.marker([32.89978,-85.59229], {icon: dp_lx}).bindPopup('Lafayette, Alabama&lt;br&gt;&lt;span style=font-size:11px&gt;White 1900-44&lt;/span&gt;&lt;br&gt;INF391A non-DASS').addTo(W1900);</t>
  </si>
  <si>
    <t>const W1900SlocombAlabamaINF432= L.marker([31.10761,-86.02312], {icon: dp_lx}).bindPopup('Slocomb, Alabama&lt;br&gt;&lt;span style=font-size:11px&gt;White 1900-44&lt;/span&gt;&lt;br&gt;INF432 non-DASS').addTo(W1900);</t>
  </si>
  <si>
    <t>const W1900OrionAlabamaINF436E= L.marker([31.94537,-86.95457], {icon: dp_lx}).bindPopup('Orion, Alabama&lt;br&gt;&lt;span style=font-size:11px&gt;White 1900-44&lt;/span&gt;&lt;br&gt;INF436E non-DASS').addTo(W1900);</t>
  </si>
  <si>
    <t>const W1900EvergreenAlabamaINF446A= L.marker([31.43426,-87.85801], {icon: dp_lx}).bindPopup('Evergreen, Alabama&lt;br&gt;&lt;span style=font-size:11px&gt;White 1900-44&lt;/span&gt;&lt;br&gt;INF446A non-DASS').addTo(W1900);</t>
  </si>
  <si>
    <t>const W1900EnidMississippiINF540= L.marker([34.11672,-91.18731], {icon: dp_lx}).bindPopup('Enid, Mississippi&lt;br&gt;&lt;span style=font-size:11px&gt;White 1900-44&lt;/span&gt;&lt;br&gt;INF540 non-DASS').addTo(W1900);</t>
  </si>
  <si>
    <t>const W1900BatonRougeLouisianaINF642= L.marker([30.44341,-90.07453], {icon: dp_lx}).bindPopup('Baton Rouge, Louisiana&lt;br&gt;&lt;span style=font-size:11px&gt;White 1900-44&lt;/span&gt;&lt;br&gt;INF642 non-DASS').addTo(W1900);</t>
  </si>
  <si>
    <t>const W1900NewOrleansLouisianaINF652= L.marker([29.9569,-91.73814], {icon: dp_lx}).bindPopup('New Orleans, Louisiana&lt;br&gt;&lt;span style=font-size:11px&gt;White 1900-44&lt;/span&gt;&lt;br&gt;INF652 non-DASS').addTo(W1900);</t>
  </si>
  <si>
    <t>const W1900LoreauvilleLouisianaINF668= L.marker([30.05677,-90.5667], {icon: dp_lx}).bindPopup('Loreauville, Louisiana&lt;br&gt;&lt;span style=font-size:11px&gt;White 1900-44&lt;/span&gt;&lt;br&gt;INF668 non-DASS').addTo(W1900);</t>
  </si>
  <si>
    <t>const W1900HattonArkansasINF734= L.marker([34.35717,-97.32944], {icon: dp_lx}).bindPopup('Hatton, Arkansas&lt;br&gt;&lt;span style=font-size:11px&gt;White 1900-44&lt;/span&gt;&lt;br&gt;INF734 non-DASS').addTo(W1900);</t>
  </si>
  <si>
    <t>const W1900FortWorthTexasINF841= L.marker([32.74901,-84.59469], {icon: dp_lx}).bindPopup('Fort Worth, Texas&lt;br&gt;&lt;span style=font-size:11px&gt;White 1900-44&lt;/span&gt;&lt;br&gt;INF841 non-DASS').addTo(W1900);</t>
  </si>
  <si>
    <t>const W1900RobbinsTennesseeINF039= L.marker([36.34442,-84.42028], {icon: dp_lx}).bindPopup('Robbins, Tennessee&lt;br&gt;&lt;span style=font-size:11px&gt;White 1900-44&lt;/span&gt;&lt;br&gt;INF039 non-DASS').addTo(W1900);</t>
  </si>
  <si>
    <t>const W1900MilledgevilleGeorgiaINF129= L.marker([33.08122,-84.26841], {icon: dp_lx}).bindPopup('Milledgeville, Georgia&lt;br&gt;&lt;span style=font-size:11px&gt;White 1900-44&lt;/span&gt;&lt;br&gt;INF129 non-DASS').addTo(W1900);</t>
  </si>
  <si>
    <t>const W1900GriffinGeorgiaINF134C= L.marker([33.24582,-82.13891], {icon: dp_lx}).bindPopup('Griffin, Georgia&lt;br&gt;&lt;span style=font-size:11px&gt;White 1900-44&lt;/span&gt;&lt;br&gt;INF134C non-DASS').addTo(W1900);</t>
  </si>
  <si>
    <t>const W1900CobbtownGeorgiaINF159A= L.marker([32.28056,-84.88936], {icon: dp_lx}).bindPopup('Cobbtown, Georgia&lt;br&gt;&lt;span style=font-size:11px&gt;White 1900-44&lt;/span&gt;&lt;br&gt;INF159A non-DASS').addTo(W1900);</t>
  </si>
  <si>
    <t>const W1900ColemanGeorgiaINF192D= L.marker([31.67286,-85.10553], {icon: dp_lx}).bindPopup('Coleman, Georgia&lt;br&gt;&lt;span style=font-size:11px&gt;White 1900-44&lt;/span&gt;&lt;br&gt;INF192D non-DASS').addTo(W1900);</t>
  </si>
  <si>
    <t>const W1900GeorgetownGeorgiaINF193= L.marker([31.88482,-84.20463], {icon: dp_lx}).bindPopup('Georgetown, Georgia&lt;br&gt;&lt;span style=font-size:11px&gt;White 1900-44&lt;/span&gt;&lt;br&gt;INF193 non-DASS').addTo(W1900);</t>
  </si>
  <si>
    <t>const W1900CamillaGeorgiaINF216= L.marker([31.2312,-85.01137], {icon: dp_lx}).bindPopup('Camilla, Georgia&lt;br&gt;&lt;span style=font-size:11px&gt;White 1900-44&lt;/span&gt;&lt;br&gt;INF216 non-DASS').addTo(W1900);</t>
  </si>
  <si>
    <t>const W1900ForbusTennesseeINF290= L.marker([36.56229,-86.87156], {icon: dp_lx}).bindPopup('Forbus, Tennessee&lt;br&gt;&lt;span style=font-size:11px&gt;White 1900-44&lt;/span&gt;&lt;br&gt;INF290 non-DASS').addTo(W1900);</t>
  </si>
  <si>
    <t>const W1900FranklinTennesseeINF331= L.marker([35.92393,-88.3613], {icon: dp_lx}).bindPopup('Franklin, Tennessee&lt;br&gt;&lt;span style=font-size:11px&gt;White 1900-44&lt;/span&gt;&lt;br&gt;INF331 non-DASS').addTo(W1900);</t>
  </si>
  <si>
    <t>const W1900JacksonTennesseeINF501= L.marker([35.61294,-88.68423], {icon: dp_lx}).bindPopup('Jackson, Tennessee&lt;br&gt;&lt;span style=font-size:11px&gt;White 1900-44&lt;/span&gt;&lt;br&gt;INF501 non-DASS').addTo(W1900);</t>
  </si>
  <si>
    <t>const W1900SaltilloMississippiINF534= L.marker([34.37676,-95.9682], {icon: dp_lx}).bindPopup('Saltillo, Mississippi&lt;br&gt;&lt;span style=font-size:11px&gt;White 1900-44&lt;/span&gt;&lt;br&gt;INF534 non-DASS').addTo(W1900);</t>
  </si>
  <si>
    <t>const W1900MatagordaTexasINF874= L.marker([28.69091,-99.00863], {icon: dp_lx}).bindPopup('Matagorda, Texas&lt;br&gt;&lt;span style=font-size:11px&gt;White 1900-44&lt;/span&gt;&lt;br&gt;INF874 non-DASS').addTo(W1900);</t>
  </si>
  <si>
    <t>const W1900RomaLosSaenzTexasINF898= L.marker([26.40244,-84.30397], {icon: dp_lx}).bindPopup('Roma-Los Saenz, Texas&lt;br&gt;&lt;span style=font-size:11px&gt;White 1900-44&lt;/span&gt;&lt;br&gt;INF898 non-DASS').addTo(W1900);</t>
  </si>
  <si>
    <t>const W1900DecaturGeorgiaINF095A= L.marker([33.78489,-83.62686], {icon: dp_lx}).bindPopup('Decatur, Georgia&lt;br&gt;&lt;span style=font-size:11px&gt;White 1900-44&lt;/span&gt;&lt;br&gt;INF095A non-DASS').addTo(W1900);</t>
  </si>
  <si>
    <t>const W1900ValdostaGeorgiaINF206= L.marker([30.84994,-87.82902], {icon: dp_lx}).bindPopup('Valdosta, Georgia&lt;br&gt;&lt;span style=font-size:11px&gt;White 1900-44&lt;/span&gt;&lt;br&gt;INF206 non-DASS').addTo(W1900);</t>
  </si>
  <si>
    <t>const W1900FayetteAlabamaINF381= L.marker([33.68456,-86.22107], {icon: dp_lx}).bindPopup('Fayette, Alabama&lt;br&gt;&lt;span style=font-size:11px&gt;White 1900-44&lt;/span&gt;&lt;br&gt;INF381 non-DASS').addTo(W1900);</t>
  </si>
  <si>
    <t>const W1900RamerAlabamaINF416A= L.marker([32.05028,-85.84275], {icon: dp_lx}).bindPopup('Ramer, Alabama&lt;br&gt;&lt;span style=font-size:11px&gt;White 1900-44&lt;/span&gt;&lt;br&gt;INF416A non-DASS').addTo(W1900);</t>
  </si>
  <si>
    <t>const W1900BanksAlabamaINF435A= L.marker([31.815,-88.59144], {icon: dp_lx}).bindPopup('Banks, Alabama&lt;br&gt;&lt;span style=font-size:11px&gt;White 1900-44&lt;/span&gt;&lt;br&gt;INF435A non-DASS').addTo(W1900);</t>
  </si>
  <si>
    <t>const W1900SelmerTennesseeINF498= L.marker([35.16946,-89.50579], {icon: dp_lx}).bindPopup('Selmer, Tennessee&lt;br&gt;&lt;span style=font-size:11px&gt;White 1900-44&lt;/span&gt;&lt;br&gt;INF498 non-DASS').addTo(W1900);</t>
  </si>
  <si>
    <t>const W1900OxfordMississippiINF542= L.marker([34.36212,-90.52332], {icon: dp_lx}).bindPopup('Oxford, Mississippi&lt;br&gt;&lt;span style=font-size:11px&gt;White 1900-44&lt;/span&gt;&lt;br&gt;INF542 non-DASS').addTo(W1900);</t>
  </si>
  <si>
    <t>const W1900AckermanMississippiINF560= L.marker([33.31132,-89.54364], {icon: dp_lx}).bindPopup('Ackerman, Mississippi&lt;br&gt;&lt;span style=font-size:11px&gt;White 1900-44&lt;/span&gt;&lt;br&gt;INF560 non-DASS').addTo(W1900);</t>
  </si>
  <si>
    <t>const W1900WickerMississippiINF584= L.marker([32.21892,-89.7828], {icon: dp_lx}).bindPopup('Wicker, Mississippi&lt;br&gt;&lt;span style=font-size:11px&gt;White 1900-44&lt;/span&gt;&lt;br&gt;INF584 non-DASS').addTo(W1900);</t>
  </si>
  <si>
    <t>const W1900SlidellLouisianaINF630A= L.marker([30.27757,-90.72624], {icon: dp_lx}).bindPopup('Slidell, Louisiana&lt;br&gt;&lt;span style=font-size:11px&gt;White 1900-44&lt;/span&gt;&lt;br&gt;INF630A non-DASS').addTo(W1900);</t>
  </si>
  <si>
    <t>const W1900LittleBayouBlackLouisianaINF661= L.marker([29.57471,-91.43401], {icon: dp_lx}).bindPopup('Little Bayou Black, Louisiana&lt;br&gt;&lt;span style=font-size:11px&gt;White 1900-44&lt;/span&gt;&lt;br&gt;INF661 non-DASS').addTo(W1900);</t>
  </si>
  <si>
    <t>const W1900NewRoadsArkansasINF673= L.marker([30.69328,-91.60866], {icon: dp_lx}).bindPopup('New Roads, Arkansas&lt;br&gt;&lt;span style=font-size:11px&gt;White 1900-44&lt;/span&gt;&lt;br&gt;INF673 non-DASS').addTo(W1900);</t>
  </si>
  <si>
    <t>const W1900AshFlatArkansasINF682= L.marker([36.22409,-92.6655], {icon: dp_lx}).bindPopup('Ash Flat, Arkansas&lt;br&gt;&lt;span style=font-size:11px&gt;White 1900-44&lt;/span&gt;&lt;br&gt;INF682 non-DASS').addTo(W1900);</t>
  </si>
  <si>
    <t>const W1900ElDoradoArkansasINF749= L.marker([33.21193,-92.72478], {icon: dp_lx}).bindPopup('El Dorado, Arkansas&lt;br&gt;&lt;span style=font-size:11px&gt;White 1900-44&lt;/span&gt;&lt;br&gt;INF749 non-DASS').addTo(W1900);</t>
  </si>
  <si>
    <t>const W1900JunctionCityArkansasINF751= L.marker([33.01549,-93.34218], {icon: dp_lx}).bindPopup('Junction City, Arkansas&lt;br&gt;&lt;span style=font-size:11px&gt;White 1900-44&lt;/span&gt;&lt;br&gt;INF751 non-DASS').addTo(W1900);</t>
  </si>
  <si>
    <t>const W1900CoushattaLouisianaINF783= L.marker([32.01469,-93.28695], {icon: dp_lx}).bindPopup('Coushatta, Louisiana&lt;br&gt;&lt;span style=font-size:11px&gt;White 1900-44&lt;/span&gt;&lt;br&gt;INF783 non-DASS').addTo(W1900);</t>
  </si>
  <si>
    <t>const W1900DeRidderLouisianaINF793= L.marker([30.83946,-95.55145], {icon: dp_lx}).bindPopup('De Ridder, Louisiana&lt;br&gt;&lt;span style=font-size:11px&gt;White 1900-44&lt;/span&gt;&lt;br&gt;INF793 non-DASS').addTo(W1900);</t>
  </si>
  <si>
    <t>const W1900ChattanoogaTennesseeINF053= L.marker([35.04579,-84.00554], {icon: dp_lx}).bindPopup('Chattanooga, Tennessee&lt;br&gt;&lt;span style=font-size:11px&gt;White 1900-44&lt;/span&gt;&lt;br&gt;INF053 non-DASS').addTo(W1900);</t>
  </si>
  <si>
    <t>const W1900ConyersGeorgiaINF085= L.marker([33.65363,-83.21774], {icon: dp_lx}).bindPopup('Conyers, Georgia&lt;br&gt;&lt;span style=font-size:11px&gt;White 1900-44&lt;/span&gt;&lt;br&gt;INF085 non-DASS').addTo(W1900);</t>
  </si>
  <si>
    <t>const W1900ColbertGeorgiaINF091= L.marker([34.0373,-84.29644], {icon: dp_lx}).bindPopup('Colbert, Georgia&lt;br&gt;&lt;span style=font-size:11px&gt;White 1900-44&lt;/span&gt;&lt;br&gt;INF091 non-DASS').addTo(W1900);</t>
  </si>
  <si>
    <t>const W1900AtlantaGeorgiaINF099A= L.marker([33.77324,-84.32817], {icon: dp_lx}).bindPopup('Atlanta, Georgia&lt;br&gt;&lt;span style=font-size:11px&gt;White 1900-44&lt;/span&gt;&lt;br&gt;INF099A non-DASS').addTo(W1900);</t>
  </si>
  <si>
    <t>const W1900PoolerGeorgiaINF162A= L.marker([32.11489,-83.40886], {icon: dp_lx}).bindPopup('Pooler, Georgia&lt;br&gt;&lt;span style=font-size:11px&gt;White 1900-44&lt;/span&gt;&lt;br&gt;INF162A non-DASS').addTo(W1900);</t>
  </si>
  <si>
    <t>const W1900BigCreekGeorgiaINF183= L.marker([31.68332,-84.156], {icon: dp_lx}).bindPopup('Big Creek, Georgia&lt;br&gt;&lt;span style=font-size:11px&gt;White 1900-44&lt;/span&gt;&lt;br&gt;INF183 non-DASS').addTo(W1900);</t>
  </si>
  <si>
    <t>const W1900AlbanyGeorgiaINF190= L.marker([31.5804,-84.57562], {icon: dp_lx}).bindPopup('Albany, Georgia&lt;br&gt;&lt;span style=font-size:11px&gt;White 1900-44&lt;/span&gt;&lt;br&gt;INF190 non-DASS').addTo(W1900);</t>
  </si>
  <si>
    <t>const W1900BainbridgeGeorgiaINF219= L.marker([30.90614,-87.6728], {icon: dp_lx}).bindPopup('Bainbridge, Georgia&lt;br&gt;&lt;span style=font-size:11px&gt;White 1900-44&lt;/span&gt;&lt;br&gt;INF219 non-DASS').addTo(W1900);</t>
  </si>
  <si>
    <t>const W1900FlorenceAlabamaINF350B= L.marker([34.79279,-86.1686], {icon: dp_lx}).bindPopup('Florence, Alabama&lt;br&gt;&lt;span style=font-size:11px&gt;White 1900-44&lt;/span&gt;&lt;br&gt;INF350B non-DASS').addTo(W1900);</t>
  </si>
  <si>
    <t>const W1900PrestonAlabamaINF354= L.marker([34.52898,-87.22154], {icon: dp_lx}).bindPopup('Preston, Alabama&lt;br&gt;&lt;span style=font-size:11px&gt;White 1900-44&lt;/span&gt;&lt;br&gt;INF354 non-DASS').addTo(W1900);</t>
  </si>
  <si>
    <t>const W1900SprottAlabamaINF402= L.marker([32.67658,-85.30193], {icon: dp_lx}).bindPopup('Sprott, Alabama&lt;br&gt;&lt;span style=font-size:11px&gt;White 1900-44&lt;/span&gt;&lt;br&gt;INF402 non-DASS').addTo(W1900);</t>
  </si>
  <si>
    <t>const W1900PensacolaFloridaINF471= L.marker([30.42082,-88.70699], {icon: dp_lx}).bindPopup('Pensacola, Florida&lt;br&gt;&lt;span style=font-size:11px&gt;White 1900-44&lt;/span&gt;&lt;br&gt;INF471 non-DASS').addTo(W1900);</t>
  </si>
  <si>
    <t>const W1900TupeloMississippiINF535= L.marker([34.25746,-90.33692], {icon: dp_lx}).bindPopup('Tupelo, Mississippi&lt;br&gt;&lt;span style=font-size:11px&gt;White 1900-44&lt;/span&gt;&lt;br&gt;INF535 non-DASS').addTo(W1900);</t>
  </si>
  <si>
    <t>const W1900PleasantHillMississippiINF574= L.marker([32.95933,-89.7816], {icon: dp_lx}).bindPopup('Pleasant Hill, Mississippi&lt;br&gt;&lt;span style=font-size:11px&gt;White 1900-44&lt;/span&gt;&lt;br&gt;INF574 non-DASS').addTo(W1900);</t>
  </si>
  <si>
    <t>const W1900MenaArkansasINF736= L.marker([34.58344,-96.84876], {icon: dp_lx}).bindPopup('Mena, Arkansas&lt;br&gt;&lt;span style=font-size:11px&gt;White 1900-44&lt;/span&gt;&lt;br&gt;INF736 non-DASS').addTo(W1900);</t>
  </si>
  <si>
    <t>const W1900BeaumontTexasINF861= L.marker([30.07503,-98.49739], {icon: dp_lx}).bindPopup('Beaumont, Texas&lt;br&gt;&lt;span style=font-size:11px&gt;White 1900-44&lt;/span&gt;&lt;br&gt;INF861 non-DASS').addTo(W1900);</t>
  </si>
  <si>
    <t>const W1900SanAntonioTexasINF887= L.marker([29.42518,-82.54448], {icon: dp_lx}).bindPopup('San Antonio, Texas&lt;br&gt;&lt;span style=font-size:11px&gt;White 1900-44&lt;/span&gt;&lt;br&gt;INF887 non-DASS').addTo(W1900);</t>
  </si>
  <si>
    <t>const W1900LeesburgTennesseeINF009= L.marker([36.29361,-85.18127], {icon: dp_lx}).bindPopup('Leesburg, Tennessee&lt;br&gt;&lt;span style=font-size:11px&gt;White 1900-44&lt;/span&gt;&lt;br&gt;INF009 non-DASS').addTo(W1900);</t>
  </si>
  <si>
    <t>const W1900HixsonTennesseeINF056= L.marker([35.16955,-85.38884], {icon: dp_lx}).bindPopup('Hixson, Tennessee&lt;br&gt;&lt;span style=font-size:11px&gt;White 1900-44&lt;/span&gt;&lt;br&gt;INF056 non-DASS').addTo(W1900);</t>
  </si>
  <si>
    <t>const W1900WalnutGroveGeorgiaINF093B= L.marker([33.74248,-84.44045], {icon: dp_lx}).bindPopup('Walnut Grove, Georgia&lt;br&gt;&lt;span style=font-size:11px&gt;White 1900-44&lt;/span&gt;&lt;br&gt;INF093B non-DASS').addTo(W1900);</t>
  </si>
  <si>
    <t>const W1900CarrolltonGeorgiaINF109A= L.marker([33.58043,-85.04878], {icon: dp_lx}).bindPopup('Carrollton, Georgia&lt;br&gt;&lt;span style=font-size:11px&gt;White 1900-44&lt;/span&gt;&lt;br&gt;INF109A non-DASS').addTo(W1900);</t>
  </si>
  <si>
    <t>const W1900PattersonGeorgiaINF175= L.marker([31.38715,-83.37305], {icon: dp_lx}).bindPopup('Patterson, Georgia&lt;br&gt;&lt;span style=font-size:11px&gt;White 1900-44&lt;/span&gt;&lt;br&gt;INF175 non-DASS').addTo(W1900);</t>
  </si>
  <si>
    <t>const W1900JenaFloridaINF250= L.marker([29.66403,-82.45678], {icon: dp_lx}).bindPopup('Jena, Florida&lt;br&gt;&lt;span style=font-size:11px&gt;White 1900-44&lt;/span&gt;&lt;br&gt;INF250 non-DASS').addTo(W1900);</t>
  </si>
  <si>
    <t>const W1900TampaFloridaINF272= L.marker([27.94727,-86.51559], {icon: dp_lx}).bindPopup('Tampa, Florida&lt;br&gt;&lt;span style=font-size:11px&gt;White 1900-44&lt;/span&gt;&lt;br&gt;INF272 non-DASS').addTo(W1900);</t>
  </si>
  <si>
    <t>const W1900PortlandTennesseeINF293= L.marker([36.5782,-88.18651], {icon: dp_lx}).bindPopup('Portland, Tennessee&lt;br&gt;&lt;span style=font-size:11px&gt;White 1900-44&lt;/span&gt;&lt;br&gt;INF293 non-DASS').addTo(W1900);</t>
  </si>
  <si>
    <t>const W1900LivingstonAlabamaINF409= L.marker([32.58435,-86.81409], {icon: dp_lx}).bindPopup('Livingston, Alabama&lt;br&gt;&lt;span style=font-size:11px&gt;White 1900-44&lt;/span&gt;&lt;br&gt;INF409 non-DASS').addTo(W1900);</t>
  </si>
  <si>
    <t>const W1900ShacklesvilleAlabamaINF439= L.marker([31.78341,-89.13461], {icon: dp_lx}).bindPopup('Shacklesville, Alabama&lt;br&gt;&lt;span style=font-size:11px&gt;White 1900-44&lt;/span&gt;&lt;br&gt;INF439 non-DASS').addTo(W1900);</t>
  </si>
  <si>
    <t>const W1900LaurelMississippiINF601A= L.marker([31.69688,-89.99672], {icon: dp_lx}).bindPopup('Laurel  , Mississippi&lt;br&gt;&lt;span style=font-size:11px&gt;White 1900-44&lt;/span&gt;&lt;br&gt;INF601A non-DASS').addTo(W1900);</t>
  </si>
  <si>
    <t>const W1900GrandIsleLouisianaINF658= L.marker([29.23166,-94.16848], {icon: dp_lx}).bindPopup('Grand Isle, Louisiana&lt;br&gt;&lt;span style=font-size:11px&gt;White 1900-44&lt;/span&gt;&lt;br&gt;INF658 non-DASS').addTo(W1900);</t>
  </si>
  <si>
    <t>const W1900LockesburgArkansasINF743= L.marker([33.9673,-93.20214], {icon: dp_lx}).bindPopup('Lockesburg, Arkansas&lt;br&gt;&lt;span style=font-size:11px&gt;White 1900-44&lt;/span&gt;&lt;br&gt;INF743 non-DASS').addTo(W1900);</t>
  </si>
  <si>
    <t>const W1900ProvencalLouisianaINF786= L.marker([31.65295,-83.99487], {icon: dp_lx}).bindPopup('Provencal, Louisiana&lt;br&gt;&lt;span style=font-size:11px&gt;White 1900-44&lt;/span&gt;&lt;br&gt;INF786 non-DASS').addTo(W1900);</t>
  </si>
  <si>
    <t>const W1900MaryvilleTennesseeINF027A= L.marker([35.74978,-83.91475], {icon: dp_lx}).bindPopup('Maryville, Tennessee&lt;br&gt;&lt;span style=font-size:11px&gt;White 1900-44&lt;/span&gt;&lt;br&gt;INF027A non-DASS').addTo(W1900);</t>
  </si>
  <si>
    <t>const W1900ElginTennesseeINF038A= L.marker([36.33533,-83.2198], {icon: dp_lx}).bindPopup('Elgin, Tennessee&lt;br&gt;&lt;span style=font-size:11px&gt;White 1900-44&lt;/span&gt;&lt;br&gt;INF038A non-DASS').addTo(W1900);</t>
  </si>
  <si>
    <t>const W1900ManchesterGeorgiaINF141= L.marker([32.85994,-81.08403], {icon: dp_lx}).bindPopup('Manchester, Georgia&lt;br&gt;&lt;span style=font-size:11px&gt;White 1900-44&lt;/span&gt;&lt;br&gt;INF141 non-DASS').addTo(W1900);</t>
  </si>
  <si>
    <t>const W1900SavannahGeorgiaINF163= L.marker([32.07894,-84.06544], {icon: dp_lx}).bindPopup('Savannah, Georgia&lt;br&gt;&lt;span style=font-size:11px&gt;White 1900-44&lt;/span&gt;&lt;br&gt;INF163 non-DASS').addTo(W1900);</t>
  </si>
  <si>
    <t>const W1900CottonGeorgiaINF217= L.marker([31.16237,-81.89766], {icon: dp_lx}).bindPopup('Cotton, Georgia&lt;br&gt;&lt;span style=font-size:11px&gt;White 1900-44&lt;/span&gt;&lt;br&gt;INF217 non-DASS').addTo(W1900);</t>
  </si>
  <si>
    <t>const W1900OkahumpkaFloridaINF249A= L.marker([28.7477,-85.65719], {icon: dp_lx}).bindPopup('Okahumpka, Florida&lt;br&gt;&lt;span style=font-size:11px&gt;White 1900-44&lt;/span&gt;&lt;br&gt;INF249A non-DASS').addTo(W1900);</t>
  </si>
  <si>
    <t>const W1900GainesboroTennesseeINF302= L.marker([36.35561,-86.59663], {icon: dp_lx}).bindPopup('Gainesboro, Tennessee&lt;br&gt;&lt;span style=font-size:11px&gt;White 1900-44&lt;/span&gt;&lt;br&gt;INF302 non-DASS').addTo(W1900);</t>
  </si>
  <si>
    <t>const W1900CullmanAlabamaINF357= L.marker([34.17498,-91.54843], {icon: dp_lx}).bindPopup('Cullman, Alabama&lt;br&gt;&lt;span style=font-size:11px&gt;White 1900-44&lt;/span&gt;&lt;br&gt;INF357 non-DASS').addTo(W1900);</t>
  </si>
  <si>
    <t>const W1900CaveCityArkansasINF681= L.marker([35.94177,-94.13447], {icon: dp_lx}).bindPopup('Cave City, Arkansas&lt;br&gt;&lt;span style=font-size:11px&gt;White 1900-44&lt;/span&gt;&lt;br&gt;INF681 non-DASS').addTo(W1900);</t>
  </si>
  <si>
    <t>const W1900WinslowArkansasINF723= L.marker([35.80266,-91.14427], {icon: dp_lx}).bindPopup('Winslow, Arkansas&lt;br&gt;&lt;span style=font-size:11px&gt;White 1900-44&lt;/span&gt;&lt;br&gt;INF723 non-DASS').addTo(W1900);</t>
  </si>
  <si>
    <t>const W1900OmegaLouisianaINF760= L.marker([32.51592,-92.19022], {icon: dp_lx}).bindPopup('Omega, Louisiana&lt;br&gt;&lt;span style=font-size:11px&gt;White 1900-44&lt;/span&gt;&lt;br&gt;INF760 non-DASS').addTo(W1900);</t>
  </si>
  <si>
    <t>const W1900BelleDEauLouisianaINF803A= L.marker([31.08424,-92.44774], {icon: dp_lx}).bindPopup('Belle DEau, Louisiana&lt;br&gt;&lt;span style=font-size:11px&gt;White 1900-44&lt;/span&gt;&lt;br&gt;INF803A non-DASS').addTo(W1900);</t>
  </si>
  <si>
    <t>const W1900PecanIslandLouisianaINF813= L.marker([29.64661,-82.07157], {icon: dp_lx}).bindPopup('Pecan Island, Louisiana&lt;br&gt;&lt;span style=font-size:11px&gt;White 1900-44&lt;/span&gt;&lt;br&gt;INF813 non-DASS').addTo(W1900);</t>
  </si>
  <si>
    <t>const W1900HolstonValleyTennesseeINF013= L.marker([36.56505,-85.08163], {icon: dp_lx}).bindPopup('Holston Valley, Tennessee&lt;br&gt;&lt;span style=font-size:11px&gt;White 1900-44&lt;/span&gt;&lt;br&gt;INF013 non-DASS').addTo(W1900);</t>
  </si>
  <si>
    <t>const W1900CurryvilleGeorgiaINF075= L.marker([34.44413,-84.44718], {icon: dp_lx}).bindPopup('Curryville, Georgia&lt;br&gt;&lt;span style=font-size:11px&gt;White 1900-44&lt;/span&gt;&lt;br&gt;INF075 non-DASS').addTo(W1900);</t>
  </si>
  <si>
    <t>const W1900ZebulonGeorgiaINF138A= L.marker([33.09809,-84.87951], {icon: dp_lx}).bindPopup('Zebulon, Georgia&lt;br&gt;&lt;span style=font-size:11px&gt;White 1900-44&lt;/span&gt;&lt;br&gt;INF138A non-DASS').addTo(W1900);</t>
  </si>
  <si>
    <t>const W1900SpringvaleGeorgiaINF192C= L.marker([31.82804,-81.93395], {icon: dp_lx}).bindPopup('Springvale, Georgia&lt;br&gt;&lt;span style=font-size:11px&gt;White 1900-44&lt;/span&gt;&lt;br&gt;INF192C non-DASS').addTo(W1900);</t>
  </si>
  <si>
    <t>const W1900WhitneyFloridaINF249= L.marker([28.81431,-87.18149], {icon: dp_lx}).bindPopup('Whitney, Florida&lt;br&gt;&lt;span style=font-size:11px&gt;White 1900-44&lt;/span&gt;&lt;br&gt;INF249 non-DASS').addTo(W1900);</t>
  </si>
  <si>
    <t>const W1900AddisonAlabamaINF361= L.marker([34.20223,-86.23792], {icon: dp_lx}).bindPopup('Addison, Alabama&lt;br&gt;&lt;span style=font-size:11px&gt;White 1900-44&lt;/span&gt;&lt;br&gt;INF361 non-DASS').addTo(W1900);</t>
  </si>
  <si>
    <t>const W1900AlpineAlabamaINF385= L.marker([33.34881,-85.37515], {icon: dp_lx}).bindPopup('Alpine, Alabama&lt;br&gt;&lt;span style=font-size:11px&gt;White 1900-44&lt;/span&gt;&lt;br&gt;INF385 non-DASS').addTo(W1900);</t>
  </si>
  <si>
    <t>const W1900RoanokeAlabamaINF390= L.marker([33.15224,-86.45078], {icon: dp_lx}).bindPopup('Roanoke, Alabama&lt;br&gt;&lt;span style=font-size:11px&gt;White 1900-44&lt;/span&gt;&lt;br&gt;INF390 non-DASS').addTo(W1900);</t>
  </si>
  <si>
    <t>const W1900PrattvilleAlabamaINF398A= L.marker([32.46629,-89.97586], {icon: dp_lx}).bindPopup('Prattville, Alabama&lt;br&gt;&lt;span style=font-size:11px&gt;White 1900-44&lt;/span&gt;&lt;br&gt;INF398A non-DASS').addTo(W1900);</t>
  </si>
  <si>
    <t>const W1900HolcombMississippiINF539= L.marker([33.7647,-91.6162], {icon: dp_lx}).bindPopup('Holcomb, Mississippi&lt;br&gt;&lt;span style=font-size:11px&gt;White 1900-44&lt;/span&gt;&lt;br&gt;INF539 non-DASS').addTo(W1900);</t>
  </si>
  <si>
    <t>const W1900EveningShadeArkansasINF683= L.marker([36.07211,-94.04215], {icon: dp_lx}).bindPopup('Evening Shade, Arkansas&lt;br&gt;&lt;span style=font-size:11px&gt;White 1900-44&lt;/span&gt;&lt;br&gt;INF683 non-DASS').addTo(W1900);</t>
  </si>
  <si>
    <t>const W1900TexarkanaArkansasINF745= L.marker([33.42892,-92.08195], {icon: dp_lx}).bindPopup('Texarkana, Arkansas&lt;br&gt;&lt;span style=font-size:11px&gt;White 1900-44&lt;/span&gt;&lt;br&gt;INF745 non-DASS').addTo(W1900);</t>
  </si>
  <si>
    <t>const W1900OpelousasLouisianaINF804A= L.marker([30.53182,-95.6983], {icon: dp_lx}).bindPopup('Opelousas, Louisiana&lt;br&gt;&lt;span style=font-size:11px&gt;White 1900-44&lt;/span&gt;&lt;br&gt;INF804A non-DASS').addTo(W1900);</t>
  </si>
  <si>
    <t>const W1900BelkTexasINF836= L.marker([33.84477,-84.42733], {icon: dp_lx}).bindPopup('Belk, Texas&lt;br&gt;&lt;span style=font-size:11px&gt;White 1900-44&lt;/span&gt;&lt;br&gt;INF836 non-DASS').addTo(W1900);</t>
  </si>
  <si>
    <t>const W1900JasperGeorgiaINF069= L.marker([34.46866,-82.93173], {icon: dp_lx}).bindPopup('Jasper, Georgia&lt;br&gt;&lt;span style=font-size:11px&gt;White 1900-44&lt;/span&gt;&lt;br&gt;INF069 non-DASS').addTo(W1900);</t>
  </si>
  <si>
    <t>const W1900HartwellGeorgiaINF092= L.marker([34.35339,-87.56047], {icon: dp_lx}).bindPopup('Hartwell, Georgia&lt;br&gt;&lt;span style=font-size:11px&gt;White 1900-44&lt;/span&gt;&lt;br&gt;INF092 non-DASS').addTo(W1900);</t>
  </si>
  <si>
    <t>const W1900RipleyTennesseeINF508= L.marker([35.74597,-88.75784], {icon: dp_lx}).bindPopup('Ripley, Tennessee&lt;br&gt;&lt;span style=font-size:11px&gt;White 1900-44&lt;/span&gt;&lt;br&gt;INF508 non-DASS').addTo(W1900);</t>
  </si>
  <si>
    <t>const W1900OktocMississippiINF558A= L.marker([33.33179,-83.75943], {icon: dp_lx}).bindPopup('Oktoc, Mississippi&lt;br&gt;&lt;span style=font-size:11px&gt;White 1900-44&lt;/span&gt;&lt;br&gt;INF558A non-DASS').addTo(W1900);</t>
  </si>
  <si>
    <t>const W1900ClevelandGeorgiaINF073= L.marker([34.59649,-84.73412], {icon: dp_lx}).bindPopup('Cleveland, Georgia&lt;br&gt;&lt;span style=font-size:11px&gt;White 1900-44&lt;/span&gt;&lt;br&gt;INF073 non-DASS').addTo(W1900);</t>
  </si>
  <si>
    <t>const W1900WaverlyHallGeorgiaINF144= L.marker([32.68893,-83.0277], {icon: dp_lx}).bindPopup('Waverly Hall, Georgia&lt;br&gt;&lt;span style=font-size:11px&gt;White 1900-44&lt;/span&gt;&lt;br&gt;INF144 non-DASS').addTo(W1900);</t>
  </si>
  <si>
    <t>const W1900StatenvilleGeorgiaINF205= L.marker([30.70347,-86.86189], {icon: dp_lx}).bindPopup('Statenville, Georgia&lt;br&gt;&lt;span style=font-size:11px&gt;White 1900-44&lt;/span&gt;&lt;br&gt;INF205 non-DASS').addTo(W1900);</t>
  </si>
  <si>
    <t>const W1900EastForkLouisianaINF635= L.marker([30.97834,-91.6144], {icon: dp_lx}).bindPopup('East Fork, Louisiana&lt;br&gt;&lt;span style=font-size:11px&gt;White 1900-44&lt;/span&gt;&lt;br&gt;INF635 non-DASS').addTo(W1900);</t>
  </si>
  <si>
    <t>const W1900LewisvilleArkansasINF746= L.marker([33.35627,-92.35662], {icon: dp_lx}).bindPopup('Lewisville, Arkansas&lt;br&gt;&lt;span style=font-size:11px&gt;White 1900-44&lt;/span&gt;&lt;br&gt;INF746 non-DASS').addTo(W1900);</t>
  </si>
  <si>
    <t>const W1900StrongArkansasINF750= L.marker([33.11027,-83.42523], {icon: dp_lx}).bindPopup('Strong, Arkansas&lt;br&gt;&lt;span style=font-size:11px&gt;White 1900-44&lt;/span&gt;&lt;br&gt;INF750 non-DASS').addTo(W1900);</t>
  </si>
  <si>
    <t>const W1900LittleSycamoreTennesseeINF024= L.marker([36.50612,-84.47372], {icon: dp_lx}).bindPopup('Little Sycamore, Tennessee&lt;br&gt;&lt;span style=font-size:11px&gt;White 1900-44&lt;/span&gt;&lt;br&gt;INF024 non-DASS').addTo(W1900);</t>
  </si>
  <si>
    <t>const W1900EastEllijayGeorgiaINF062= L.marker([34.6856,-83.06872], {icon: dp_lx}).bindPopup('East Ellijay, Georgia&lt;br&gt;&lt;span style=font-size:11px&gt;White 1900-44&lt;/span&gt;&lt;br&gt;INF062 non-DASS').addTo(W1900);</t>
  </si>
  <si>
    <t>const W1900SandyCrossGeorgiaINF090= L.marker([33.94032,-83.62115], {icon: dp_lx}).bindPopup('Sandy Cross, Georgia&lt;br&gt;&lt;span style=font-size:11px&gt;White 1900-44&lt;/span&gt;&lt;br&gt;INF090 non-DASS').addTo(W1900);</t>
  </si>
  <si>
    <t>const W1900BrunswickGeorgiaINF201A= L.marker([31.14404,-84.72947], {icon: dp_lx}).bindPopup('Brunswick, Georgia&lt;br&gt;&lt;span style=font-size:11px&gt;White 1900-44&lt;/span&gt;&lt;br&gt;INF201A non-DASS').addTo(W1900);</t>
  </si>
  <si>
    <t>const W1900BardinFloridaINF257= L.marker([29.67586,-80.13487], {icon: dp_lx}).bindPopup('Bardin, Florida&lt;br&gt;&lt;span style=font-size:11px&gt;White 1900-44&lt;/span&gt;&lt;br&gt;INF257 non-DASS').addTo(W1900);</t>
  </si>
  <si>
    <t>const W1900KeyWestFloridaINF288B= L.marker([25.79308,-85.83872], {icon: dp_lx}).bindPopup('Key West, Florida&lt;br&gt;&lt;span style=font-size:11px&gt;White 1900-44&lt;/span&gt;&lt;br&gt;INF288B non-DASS').addTo(W1900);</t>
  </si>
  <si>
    <t>const W1900StevensonAlabamaINF338= L.marker([34.86863,-87.28135], {icon: dp_lx}).bindPopup('Stevenson, Alabama&lt;br&gt;&lt;span style=font-size:11px&gt;White 1900-44&lt;/span&gt;&lt;br&gt;INF338 non-DASS').addTo(W1900);</t>
  </si>
  <si>
    <t>const W1900JasperAlabamaINF358= L.marker([33.8313,-89.32201], {icon: dp_lx}).bindPopup('Jasper, Alabama&lt;br&gt;&lt;span style=font-size:11px&gt;White 1900-44&lt;/span&gt;&lt;br&gt;INF358 non-DASS').addTo(W1900);</t>
  </si>
  <si>
    <t>const W1900BolivarTennesseeINF511= L.marker([35.25472,-89.5877], {icon: dp_lx}).bindPopup('Bolivar, Tennessee&lt;br&gt;&lt;span style=font-size:11px&gt;White 1900-44&lt;/span&gt;&lt;br&gt;INF511 non-DASS').addTo(W1900);</t>
  </si>
  <si>
    <t>const W1900OcillaGeorgiaINF184= L.marker([31.59431,-86.12435], {icon: dp_lx}).bindPopup('Ocilla, Georgia&lt;br&gt;&lt;span style=font-size:11px&gt;White 1900-44&lt;/span&gt;&lt;br&gt;INF184 non-DASS').addTo(W1900);</t>
  </si>
  <si>
    <t>const W1900StatesvilleTennesseeINF305= L.marker([36.02045,-87.52893], {icon: dp_lx}).bindPopup('Statesville, Tennessee&lt;br&gt;&lt;span style=font-size:11px&gt;White 1900-44&lt;/span&gt;&lt;br&gt;INF305 non-DASS').addTo(W1900);</t>
  </si>
  <si>
    <t>const W1900BogalusaLouisianaINF633= L.marker([30.79093,-94.42005], {icon: dp_lx}).bindPopup('Bogalusa, Louisiana&lt;br&gt;&lt;span style=font-size:11px&gt;White 1900-44&lt;/span&gt;&lt;br&gt;INF633 non-DASS').addTo(W1900);</t>
  </si>
  <si>
    <t>const W1900CorsicanaTexasINF849= L.marker([32.09149,-96.88801], {icon: dp_lx}).bindPopup('Corsicana, Texas&lt;br&gt;&lt;span style=font-size:11px&gt;White 1900-44&lt;/span&gt;&lt;br&gt;INF849 non-DASS').addTo(W1900);</t>
  </si>
  <si>
    <t>const W1900TivoliTexasINF878= L.marker([28.45505,-85.16727], {icon: dp_lx}).bindPopup('Tivoli, Texas&lt;br&gt;&lt;span style=font-size:11px&gt;White 1900-44&lt;/span&gt;&lt;br&gt;INF878 non-DASS').addTo(W1900);</t>
  </si>
  <si>
    <t>const W1900HomervilleGeorgiaINF203= L.marker([31.27715,-81.07486], {icon: dp_lx}).bindPopup('Homerville, Georgia&lt;br&gt;&lt;span style=font-size:11px&gt;White 1900-44&lt;/span&gt;&lt;br&gt;INF203 non-DASS').addTo(W1900);</t>
  </si>
  <si>
    <t>const W1900TomokaFarmsFloridaINF258= L.marker([29.09707,-86.47269], {icon: dp_lx}).bindPopup('Tomoka Farms, Florida&lt;br&gt;&lt;span style=font-size:11px&gt;White 1900-44&lt;/span&gt;&lt;br&gt;INF258 non-DASS').addTo(W1900);</t>
  </si>
  <si>
    <t>const W1900AimwellAlabamaINF407= L.marker([32.1214,-89.48614], {icon: dp_lx}).bindPopup('Aimwell, Alabama&lt;br&gt;&lt;span style=font-size:11px&gt;White 1900-44&lt;/span&gt;&lt;br&gt;INF407 non-DASS').addTo(W1900);</t>
  </si>
  <si>
    <t>const W1900TiptonvilleTennesseeINF496= L.marker([36.37838,-90.17996], {icon: dp_lx}).bindPopup('Tiptonville, Tennessee&lt;br&gt;&lt;span style=font-size:11px&gt;White 1900-44&lt;/span&gt;&lt;br&gt;INF496 non-DASS').addTo(W1900);</t>
  </si>
  <si>
    <t>const W1900GreenwoodMississippiINF568= L.marker([33.51567,-97.48825], {icon: dp_lx}).bindPopup('Greenwood, Mississippi&lt;br&gt;&lt;span style=font-size:11px&gt;White 1900-44&lt;/span&gt;&lt;br&gt;INF568 non-DASS').addTo(W1900);</t>
  </si>
  <si>
    <t>const W1900CedarKeyFloridaINF252= L.marker([29.14114,-86.5822], {icon: dp_lx}).bindPopup('Cedar Key, Florida&lt;br&gt;&lt;span style=font-size:11px&gt;White 1900-44&lt;/span&gt;&lt;br&gt;INF252 non-DASS').addTo(W1900);</t>
  </si>
  <si>
    <t>const W1900PoplinsCrossroadsTennesseeINF327= L.marker([35.57972,-86.49429], {icon: dp_lx}).bindPopup('Poplins Crossroads, Tennessee&lt;br&gt;&lt;span style=font-size:11px&gt;White 1900-44&lt;/span&gt;&lt;br&gt;INF327 non-DASS').addTo(W1900);</t>
  </si>
  <si>
    <t>const W1900AndalusiaAlabamaINF445= L.marker([31.32029,-89.84798], {icon: dp_lx}).bindPopup('Andalusia, Alabama&lt;br&gt;&lt;span style=font-size:11px&gt;White 1900-44&lt;/span&gt;&lt;br&gt;INF445 non-DASS').addTo(W1900);</t>
  </si>
  <si>
    <t>const W1900MarshallArkansasINF719= L.marker([35.90688,-92.44656], {icon: dp_lx}).bindPopup('Marshall, Arkansas&lt;br&gt;&lt;span style=font-size:11px&gt;White 1900-44&lt;/span&gt;&lt;br&gt;INF719 non-DASS').addTo(W1900);</t>
  </si>
  <si>
    <t>const W1900AlexandriaLouisianaINF798= L.marker([31.31188,-96.72954], {icon: dp_lx}).bindPopup('Alexandria, Louisiana&lt;br&gt;&lt;span style=font-size:11px&gt;White 1900-44&lt;/span&gt;&lt;br&gt;INF798 non-DASS').addTo(W1900);</t>
  </si>
  <si>
    <t>const W1900WarrentonTexasINF881= L.marker([30.01993,-83.9732], {icon: dp_lx}).bindPopup('Warrenton, Texas&lt;br&gt;&lt;span style=font-size:11px&gt;White 1900-44&lt;/span&gt;&lt;br&gt;INF881 non-DASS').addTo(W1900);</t>
  </si>
  <si>
    <t>const W1900WoodstockGeorgiaINF071A= L.marker([34.10275,-83.68357], {icon: dp_lx}).bindPopup('Woodstock, Georgia&lt;br&gt;&lt;span style=font-size:11px&gt;White 1900-44&lt;/span&gt;&lt;br&gt;INF071A non-DASS').addTo(W1900);</t>
  </si>
  <si>
    <t>const W1900Monticello0INF126= L.marker([33.30455,-86.45062], {icon: dp_lx}).bindPopup('Monticello, 0&lt;br&gt;&lt;span style=font-size:11px&gt;White 1900-44&lt;/span&gt;&lt;br&gt;INF126 non-DASS').addTo(W1900);</t>
  </si>
  <si>
    <t>const W1900MobileAlabamaINF479= L.marker([30.69008,-90.95433], {icon: dp_lx}).bindPopup('Mobile, Alabama&lt;br&gt;&lt;span style=font-size:11px&gt;White 1900-44&lt;/span&gt;&lt;br&gt;INF479 non-DASS').addTo(W1900);</t>
  </si>
  <si>
    <t>const W1900LabadievilleLouisianaINF664= L.marker([29.83942,-91.18416], {icon: dp_lx}).bindPopup('Labadieville, Louisiana&lt;br&gt;&lt;span style=font-size:11px&gt;White 1900-44&lt;/span&gt;&lt;br&gt;INF664 non-DASS').addTo(W1900);</t>
  </si>
  <si>
    <t>const W1900LakeProvidenceLouisianaINF757= L.marker([32.80256,-92.11858], {icon: dp_lx}).bindPopup('Lake Providence, Louisiana&lt;br&gt;&lt;span style=font-size:11px&gt;White 1900-44&lt;/span&gt;&lt;br&gt;INF757 non-DASS').addTo(W1900);</t>
  </si>
  <si>
    <t>const W1900MonroeLouisianaINF770= L.marker([32.5099,-92.08227], {icon: dp_lx}).bindPopup('Monroe, Louisiana&lt;br&gt;&lt;span style=font-size:11px&gt;White 1900-44&lt;/span&gt;&lt;br&gt;INF770 non-DASS').addTo(W1900);</t>
  </si>
  <si>
    <t>const W1900NewnanGeorgiaINF118= L.marker([33.36994,-85.25019], {icon: dp_lx}).bindPopup('Newnan, Georgia&lt;br&gt;&lt;span style=font-size:11px&gt;White 1900-44&lt;/span&gt;&lt;br&gt;INF118 non-DASS').addTo(W1900);</t>
  </si>
  <si>
    <t>const W1900AbbevilleAlabamaINF425= L.marker([31.57159,-86.63152], {icon: dp_lx}).bindPopup('Abbeville, Alabama&lt;br&gt;&lt;span style=font-size:11px&gt;White 1900-44&lt;/span&gt;&lt;br&gt;INF425 non-DASS').addTo(W1900);</t>
  </si>
  <si>
    <t>const W1900GreenvilleAlabamaINF440= L.marker([31.82944,-95.29429], {icon: dp_lx}).bindPopup('Greenville, Alabama&lt;br&gt;&lt;span style=font-size:11px&gt;White 1900-44&lt;/span&gt;&lt;br&gt;INF440 non-DASS').addTo(W1900);</t>
  </si>
  <si>
    <t>const W1900TylerTexasINF826= L.marker([32.34665,-98.1412], {icon: dp_lx}).bindPopup('Tyler, Texas&lt;br&gt;&lt;span style=font-size:11px&gt;White 1900-44&lt;/span&gt;&lt;br&gt;INF826 non-DASS').addTo(W1900);</t>
  </si>
  <si>
    <t>const W1900FalfurriasTexasINF900= L.marker([27.22644,-84.14195], {icon: dp_lx}).bindPopup('Falfurrias, Texas&lt;br&gt;&lt;span style=font-size:11px&gt;White 1900-44&lt;/span&gt;&lt;br&gt;INF900 non-DASS').addTo(W1900);</t>
  </si>
  <si>
    <t>const W1900LFolletteTennesseeINF037= L.marker([36.36088,-84.29163], {icon: dp_lx}).bindPopup('LFollette, Tennessee&lt;br&gt;&lt;span style=font-size:11px&gt;White 1900-44&lt;/span&gt;&lt;br&gt;INF037 non-DASS').addTo(W1900);</t>
  </si>
  <si>
    <t>const W1900PlainsGeorgiaINF167= L.marker([32.03687,-84.17626], {icon: dp_lx}).bindPopup('Plains, Georgia&lt;br&gt;&lt;span style=font-size:11px&gt;White 1900-44&lt;/span&gt;&lt;br&gt;INF167 non-DASS').addTo(W1900);</t>
  </si>
  <si>
    <t>const W1900JacksonvilleFloridaINF231= L.marker([30.33468,-85.89866], {icon: dp_lx}).bindPopup('Jacksonville, Florida&lt;br&gt;&lt;span style=font-size:11px&gt;White 1900-44&lt;/span&gt;&lt;br&gt;INF231 non-DASS').addTo(W1900);</t>
  </si>
  <si>
    <t>const W1900SabinePassTexasINF861A= L.marker([29.7334,-98.49317], {icon: dp_lx}).bindPopup('Sabine Pass, Texas&lt;br&gt;&lt;span style=font-size:11px&gt;White 1900-44&lt;/span&gt;&lt;br&gt;INF861A non-DASS').addTo(W1900);</t>
  </si>
  <si>
    <t>const W1900GadsdenAlabamaINF368= L.marker([34.01499,-88.97272], {icon: dp_lx}).bindPopup('Gadsden, Alabama&lt;br&gt;&lt;span style=font-size:11px&gt;White 1900-44&lt;/span&gt;&lt;br&gt;INF368 non-DASS').addTo(W1900);</t>
  </si>
  <si>
    <t>const W1900BiloxiMississippiINF621= L.marker([30.39146,-91.82267], {icon: dp_lx}).bindPopup('Biloxi, Mississippi&lt;br&gt;&lt;span style=font-size:11px&gt;White 1900-44&lt;/span&gt;&lt;br&gt;INF621 non-DASS').addTo(W1900);</t>
  </si>
  <si>
    <t>const W1900SalemArkansasINF685= L.marker([36.37104,-82.56177], {icon: dp_lx}).bindPopup('Salem, Arkansas&lt;br&gt;&lt;span style=font-size:11px&gt;White 1900-44&lt;/span&gt;&lt;br&gt;INF685 non-DASS').addTo(W1900);</t>
  </si>
  <si>
    <t>const W1900FargoGeorgiaINF204= L.marker([30.68603,-83.97193], {icon: dp_lx}).bindPopup('Fargo, Georgia&lt;br&gt;&lt;span style=font-size:11px&gt;White 1900-44&lt;/span&gt;&lt;br&gt;INF204 non-DASS').addTo(W1900);</t>
  </si>
  <si>
    <t>const W1900ThomasvilleGeorgiaINF214= L.marker([30.8355,-91.05302], {icon: dp_lx}).bindPopup('Thomasville, Georgia&lt;br&gt;&lt;span style=font-size:11px&gt;White 1900-44&lt;/span&gt;&lt;br&gt;INF214 non-DASS').addTo(W1900);</t>
  </si>
  <si>
    <t>const W1900WestHelenaArkansasINF698= L.marker([34.54402,-92.00343], {icon: dp_lx}).bindPopup('West Helena, Arkansas&lt;br&gt;&lt;span style=font-size:11px&gt;White 1900-44&lt;/span&gt;&lt;br&gt;INF698 non-DASS').addTo(W1900);</t>
  </si>
  <si>
    <t>const W1900PineBluffArkansasINF702= L.marker([34.2238,-93.05185], {icon: dp_lx}).bindPopup('Pine Bluff, Arkansas&lt;br&gt;&lt;span style=font-size:11px&gt;White 1900-44&lt;/span&gt;&lt;br&gt;INF702 non-DASS').addTo(W1900);</t>
  </si>
  <si>
    <t>const W1900HotSpringsArkansasINF738= L.marker([34.51086,-84.29656], {icon: dp_lx}).bindPopup('Hot Springs, Arkansas&lt;br&gt;&lt;span style=font-size:11px&gt;White 1900-44&lt;/span&gt;&lt;br&gt;INF738 non-DASS').addTo(W1900);</t>
  </si>
  <si>
    <t>const W1900TiftonGeorgiaINF186= L.marker([31.45051,-86.77809], {icon: dp_lx}).bindPopup('Tifton, Georgia&lt;br&gt;&lt;span style=font-size:11px&gt;White 1900-44&lt;/span&gt;&lt;br&gt;INF186 non-DASS').addTo(W1900);</t>
  </si>
  <si>
    <t>const W1900NashvilleTennesseeINF306= L.marker([36.16779,-87.33049], {icon: dp_lx}).bindPopup('Nashville, Tennessee&lt;br&gt;&lt;span style=font-size:11px&gt;White 1900-44&lt;/span&gt;&lt;br&gt;INF306 non-DASS').addTo(W1900);</t>
  </si>
  <si>
    <t>const W1900RamahTennesseeINF335= L.marker([35.07862,-87.40589], {icon: dp_lx}).bindPopup('Ramah, Tennessee&lt;br&gt;&lt;span style=font-size:11px&gt;White 1900-44&lt;/span&gt;&lt;br&gt;INF335 non-DASS').addTo(W1900);</t>
  </si>
  <si>
    <t>const W1900TownCreekAlabamaINF348= L.marker([34.68131,-87.37715], {icon: dp_lx}).bindPopup('Town Creek, Alabama&lt;br&gt;&lt;span style=font-size:11px&gt;White 1900-44&lt;/span&gt;&lt;br&gt;INF348 non-DASS').addTo(W1900);</t>
  </si>
  <si>
    <t>const W1900MexboroAlabamaINF448= L.marker([31.49506,-87.68381], {icon: dp_lx}).bindPopup('Mexboro, Alabama&lt;br&gt;&lt;span style=font-size:11px&gt;White 1900-44&lt;/span&gt;&lt;br&gt;INF448 non-DASS').addTo(W1900);</t>
  </si>
  <si>
    <t>const W1900FoleyAlabamaINF476= L.marker([30.40643,-88.32637], {icon: dp_lx}).bindPopup('Foley, Alabama&lt;br&gt;&lt;span style=font-size:11px&gt;White 1900-44&lt;/span&gt;&lt;br&gt;INF476 non-DASS').addTo(W1900);</t>
  </si>
  <si>
    <t>const W1900ParisTennesseeINF487= L.marker([36.3019,-88.55655], {icon: dp_lx}).bindPopup('Paris, Tennessee&lt;br&gt;&lt;span style=font-size:11px&gt;White 1900-44&lt;/span&gt;&lt;br&gt;INF487 non-DASS').addTo(W1900);</t>
  </si>
  <si>
    <t>const W1900PascagoulaMississippiINF617= L.marker([30.36588,-90.06471], {icon: dp_lx}).bindPopup('Pascagoula, Mississippi&lt;br&gt;&lt;span style=font-size:11px&gt;White 1900-44&lt;/span&gt;&lt;br&gt;INF617 non-DASS').addTo(W1900);</t>
  </si>
  <si>
    <t>const W1900ForrestCityArkansasINF691= L.marker([35.01191,-92.59694], {icon: dp_lx}).bindPopup('Forrest City, Arkansas&lt;br&gt;&lt;span style=font-size:11px&gt;White 1900-44&lt;/span&gt;&lt;br&gt;INF691 non-DASS').addTo(W1900);</t>
  </si>
  <si>
    <t>const W1900BakerArkansasINF718= L.marker([35.91317,-94.15796], {icon: dp_lx}).bindPopup('Baker, Arkansas&lt;br&gt;&lt;span style=font-size:11px&gt;White 1900-44&lt;/span&gt;&lt;br&gt;INF718 non-DASS').addTo(W1900);</t>
  </si>
  <si>
    <t>const W1900FayettevilleArkansasINF725= L.marker([36.06359,-93.28648], {icon: dp_lx}).bindPopup('Fayetteville, Arkansas&lt;br&gt;&lt;span style=font-size:11px&gt;White 1900-44&lt;/span&gt;&lt;br&gt;INF725 non-DASS').addTo(W1900);</t>
  </si>
  <si>
    <t>const W1900TallahasseeFloridaINF239= L.marker([30.43978,-86.82931], {icon: dp_lx}).bindPopup('Tallahassee, Florida&lt;br&gt;&lt;span style=font-size:11px&gt;White 1900-44&lt;/span&gt;&lt;br&gt;INF239 non-DASS').addTo(W1900);</t>
  </si>
  <si>
    <t>const W1900HuntingdonTennesseeINF489= L.marker([36.0008,-91.03779], {icon: dp_lx}).bindPopup('Huntingdon, Tennessee&lt;br&gt;&lt;span style=font-size:11px&gt;White 1900-44&lt;/span&gt;&lt;br&gt;INF489 non-DASS').addTo(W1900);</t>
  </si>
  <si>
    <t>const W1900GreenvilleMississippiINF551= L.marker([33.39971,-91.7363], {icon: dp_lx}).bindPopup('Greenville, Mississippi&lt;br&gt;&lt;span style=font-size:11px&gt;White 1900-44&lt;/span&gt;&lt;br&gt;INF551 non-DASS').addTo(W1900);</t>
  </si>
  <si>
    <t>const W1900SearcyArkansasINF693= L.marker([35.25085,-92.27549], {icon: dp_lx}).bindPopup('Searcy, Arkansas&lt;br&gt;&lt;span style=font-size:11px&gt;White 1900-44&lt;/span&gt;&lt;br&gt;INF693 non-DASS').addTo(W1900);</t>
  </si>
  <si>
    <t>const W1900VillePlatteLouisianaINF806= L.marker([30.68897,-84.99966], {icon: dp_lx}).bindPopup('Ville Platte, Louisiana&lt;br&gt;&lt;span style=font-size:11px&gt;White 1900-44&lt;/span&gt;&lt;br&gt;INF806 non-DASS').addTo(W1900);</t>
  </si>
  <si>
    <t>const W1900HickoryLevelGeorgiaINF109C= L.marker([33.67927,-82.57595], {icon: dp_lx}).bindPopup('Hickory Level, Georgia&lt;br&gt;&lt;span style=font-size:11px&gt;White 1900-44&lt;/span&gt;&lt;br&gt;INF109C non-DASS').addTo(W1900);</t>
  </si>
  <si>
    <t>const W1900HopefulChurchFloridaINF236= L.marker([30.09872,-86.30751], {icon: dp_lx}).bindPopup('Hopeful Church, Florida&lt;br&gt;&lt;span style=font-size:11px&gt;White 1900-44&lt;/span&gt;&lt;br&gt;INF236 non-DASS').addTo(W1900);</t>
  </si>
  <si>
    <t>const W1900MontgomeryAlabamaINF416= L.marker([32.3798,84.98698], {icon: dp_lx}).bindPopup('Montgomery, Alabama&lt;br&gt;&lt;span style=font-size:11px&gt;White 1900-44&lt;/span&gt;&lt;br&gt;INF416 non-DASS').addTo(W1900);</t>
  </si>
  <si>
    <t>const W1900ApalachicolaFloridaINF452= L.marker([29.7255,-85.28879], {icon: dp_lx}).bindPopup('Apalachicola, Florida&lt;br&gt;&lt;span style=font-size:11px&gt;White 1900-44&lt;/span&gt;&lt;br&gt;INF452 non-DASS').addTo(W1900);</t>
  </si>
  <si>
    <t>const W1900ColumbusMississippiINF553= L.marker([33.49565,-90.19159], {icon: dp_lx}).bindPopup('Columbus, Mississippi&lt;br&gt;&lt;span style=font-size:11px&gt;White 1900-44&lt;/span&gt;&lt;br&gt;INF553 non-DASS').addTo(W1900);</t>
  </si>
  <si>
    <t>const W1900PiggottArkansasINF675= L.marker([36.38258,-91.49528], {icon: dp_lx}).bindPopup('Piggott, Arkansas&lt;br&gt;&lt;span style=font-size:11px&gt;White 1900-44&lt;/span&gt;&lt;br&gt;INF675 non-DASS').addTo(W1900);</t>
  </si>
  <si>
    <t>const W1900BelgreenAlabamaINF365= L.marker([34.47419,-89.42136], {icon: dp_lx}).bindPopup('Belgreen, Alabama&lt;br&gt;&lt;span style=font-size:11px&gt;White 1900-44&lt;/span&gt;&lt;br&gt;INF365 non-DASS').addTo(W1900);</t>
  </si>
  <si>
    <t>const W1900BoothvilleLouisianaINF648= L.marker([29.34444,-92.6064], {icon: dp_lx}).bindPopup('Boothville, Louisiana&lt;br&gt;&lt;span style=font-size:11px&gt;White 1900-44&lt;/span&gt;&lt;br&gt;INF648 non-DASS').addTo(W1900);</t>
  </si>
  <si>
    <t>const W1900SpearsvilleLouisianaINF765= L.marker([32.93499,-83.24449], {icon: dp_lx}).bindPopup('Spearsville, Louisiana&lt;br&gt;&lt;span style=font-size:11px&gt;White 1900-44&lt;/span&gt;&lt;br&gt;INF765 non-DASS').addTo(W1900);</t>
  </si>
  <si>
    <t>const W1900RankinTennesseeINF018= L.marker([36.02739,-82.35838], {icon: dp_lx}).bindPopup('Rankin, Tennessee&lt;br&gt;&lt;span style=font-size:11px&gt;White 1900-44&lt;/span&gt;&lt;br&gt;INF018 non-DASS').addTo(W1900);</t>
  </si>
  <si>
    <t>const W1900WaycrossGeorgiaINF199A= L.marker([31.21138,-87.62142], {icon: dp_lx}).bindPopup('Waycross, Georgia&lt;br&gt;&lt;span style=font-size:11px&gt;White 1900-44&lt;/span&gt;&lt;br&gt;INF199A non-DASS').addTo(W1900);</t>
  </si>
  <si>
    <t>const W1900HarrisonburgLouisianaINF801= L.marker([31.76971,-84.55028], {icon: dp_lx}).bindPopup('Harrisonburg, Louisiana&lt;br&gt;&lt;span style=font-size:11px&gt;White 1900-44&lt;/span&gt;&lt;br&gt;INF801 non-DASS').addTo(W1900);</t>
  </si>
  <si>
    <t>const W1900OpelikaAlabamaINF411= L.marker([32.65184,-88.39091], {icon: dp_lx}).bindPopup('Opelika, Alabama&lt;br&gt;&lt;span style=font-size:11px&gt;White 1900-44&lt;/span&gt;&lt;br&gt;INF411 non-DASS').addTo(W1900);</t>
  </si>
  <si>
    <t>const W1900LouisvilleAlabamaINF423= L.marker([31.78285,-85.65037], {icon: dp_lx}).bindPopup('Louisville, Alabama&lt;br&gt;&lt;span style=font-size:11px&gt;White 1900-44&lt;/span&gt;&lt;br&gt;INF423 non-DASS').addTo(W1900);</t>
  </si>
  <si>
    <t>const W1900PanamaCityFloridaINF458= L.marker([30.16774,-85.58875], {icon: dp_lx}).bindPopup('Panama City, Florida&lt;br&gt;&lt;span style=font-size:11px&gt;White 1900-44&lt;/span&gt;&lt;br&gt;INF458 non-DASS').addTo(W1900);</t>
  </si>
  <si>
    <t>const W1900WausauFloridaINF461= L.marker([30.63191,-90.3294], {icon: dp_lx}).bindPopup('Wausau, Florida&lt;br&gt;&lt;span style=font-size:11px&gt;White 1900-44&lt;/span&gt;&lt;br&gt;INF461 non-DASS').addTo(W1900);</t>
  </si>
  <si>
    <t>const W1900VictoriaTexasINF877= L.marker([28.80547,-97.49546], {icon: dp_lx}).bindPopup('Victoria, Texas&lt;br&gt;&lt;span style=font-size:11px&gt;White 1900-44&lt;/span&gt;&lt;br&gt;INF877 non-DASS').addTo(W1900);</t>
  </si>
  <si>
    <t>const W1900AshfordAlabamaINF429= L.marker([31.18719,-90.70504], {icon: dp_lx}).bindPopup('Ashford, Alabama&lt;br&gt;&lt;span style=font-size:11px&gt;White 1900-44&lt;/span&gt;&lt;br&gt;INF429 non-DASS').addTo(W1900);</t>
  </si>
  <si>
    <t>const W1900JonesboroArkansasINF680= L.marker([35.8357,-93.39379], {icon: dp_lx}).bindPopup('Jonesboro, Arkansas&lt;br&gt;&lt;span style=font-size:11px&gt;White 1900-44&lt;/span&gt;&lt;br&gt;INF680 non-DASS').addTo(W1900);</t>
  </si>
  <si>
    <t>const W1900DanvilleArkansasINF729= L.marker([35.05621,-91.28169], {icon: dp_lx}).bindPopup('Danville, Arkansas&lt;br&gt;&lt;span style=font-size:11px&gt;White 1900-44&lt;/span&gt;&lt;br&gt;INF729 non-DASS').addTo(W1900);</t>
  </si>
  <si>
    <t>const W1900LakeVillageArkansasINF755= L.marker([33.33103,-94.65601], {icon: dp_lx}).bindPopup('Lake Village, Arkansas&lt;br&gt;&lt;span style=font-size:11px&gt;White 1900-44&lt;/span&gt;&lt;br&gt;INF755 non-DASS').addTo(W1900);</t>
  </si>
  <si>
    <t>const W1900NacogdochesTexasINF824= L.marker([31.60392,-84.46099], {icon: dp_lx}).bindPopup('Nacogdoches, Texas&lt;br&gt;&lt;span style=font-size:11px&gt;White 1900-44&lt;/span&gt;&lt;br&gt;INF824 non-DASS').addTo(W1900);</t>
  </si>
  <si>
    <t>const W1900NatchitochesLouisianaINF787= L.marker([31.76183,-83.63166], {icon: dp_lx}).bindPopup('Natchitoches, Louisiana&lt;br&gt;&lt;span style=font-size:11px&gt;White 1900-44&lt;/span&gt;&lt;br&gt;INF787 non-DASS').addTo(W1900);</t>
  </si>
  <si>
    <t>const W1900ShadyGroveFloridaINF238= L.marker([30.288,-88.2464], {icon: dp_lx}).bindPopup('Shady Grove, Florida&lt;br&gt;&lt;span style=font-size:11px&gt;White 1900-44&lt;/span&gt;&lt;br&gt;INF238 non-DASS').addTo(W1900);</t>
  </si>
  <si>
    <t>const W1900BayouLBatreAlabamaINF480= L.marker([30.41151,-89.59035], {icon: dp_lx}).bindPopup('Bayou LBatre, Alabama&lt;br&gt;&lt;span style=font-size:11px&gt;White 1900-44&lt;/span&gt;&lt;br&gt;INF480 non-DASS').addTo(W1900);</t>
  </si>
  <si>
    <t>const W1900TennesseeRidgeTennesseeINF300= L.marker([36.31407,-87.66322], {icon: dp_lx}).bindPopup('Tennessee Ridge, Tennessee&lt;br&gt;&lt;span style=font-size:11px&gt;White 1900-44&lt;/span&gt;&lt;br&gt;INF300 non-DASS').addTo(W1900);</t>
  </si>
  <si>
    <t>const W1900ZacharyLouisianaINF643= L.marker([30.64847,-95.5529], {icon: dp_lx}).bindPopup('Zachary, Louisiana&lt;br&gt;&lt;span style=font-size:11px&gt;White 1900-44&lt;/span&gt;&lt;br&gt;INF643 non-DASS').addTo(W1900);</t>
  </si>
  <si>
    <t>const W1900BayouSorrelLouisianaINF671= L.marker([30.15628,-92.39491], {icon: dp_lx}).bindPopup('Bayou Sorrel, Louisiana&lt;br&gt;&lt;span style=font-size:11px&gt;White 1900-44&lt;/span&gt;&lt;br&gt;INF671 non-DASS').addTo(W1900);</t>
  </si>
  <si>
    <t>const W1900GreenbrierArkansasINF714= L.marker([35.23603,-99.01158], {icon: dp_lx}).bindPopup('Greenbrier, Arkansas&lt;br&gt;&lt;span style=font-size:11px&gt;White 1900-44&lt;/span&gt;&lt;br&gt;INF714 non-DASS').addTo(W1900);</t>
  </si>
  <si>
    <t>const W1900LaurelBloomeryTennesseeINF004= L.marker([36.56682,-82.03739], {icon: dp_lx}).bindPopup('Laurel Bloomery, Tennessee&lt;br&gt;&lt;span style=font-size:11px&gt;White 1900-44&lt;/span&gt;&lt;br&gt;INF004 non-DASS').addTo(W1900);</t>
  </si>
  <si>
    <t>const W1900OxfordFloridaINF248= L.marker([28.92591,-93.05351], {icon: dp_lx}).bindPopup('Oxford, Florida&lt;br&gt;&lt;span style=font-size:11px&gt;White 1900-44&lt;/span&gt;&lt;br&gt;INF248 non-DASS').addTo(W1900);</t>
  </si>
  <si>
    <t>const W1900HarmonyTexasINF823= L.marker([31.52918,-84.49434], {icon: dp_lx}).bindPopup('Harmony, Texas&lt;br&gt;&lt;span style=font-size:11px&gt;White 1900-44&lt;/span&gt;&lt;br&gt;INF823 non-DASS').addTo(W1900);</t>
  </si>
  <si>
    <t>const W1900SopchoppyFloridaINF243= L.marker([30.0589,-87.56825], {icon: dp_lx}).bindPopup('Sopchoppy, Florida&lt;br&gt;&lt;span style=font-size:11px&gt;White 1900-44&lt;/span&gt;&lt;br&gt;INF243 non-DASS').addTo(W1900);</t>
  </si>
  <si>
    <t>const W1900SchrieverLouisianaINF662= L.marker([29.74508,-93.74614], {icon: dp_lx}).bindPopup('Schriever, Louisiana&lt;br&gt;&lt;span style=font-size:11px&gt;White 1900-44&lt;/span&gt;&lt;br&gt;INF662 non-DASS').addTo(W1900);</t>
  </si>
  <si>
    <t>const W1900ShreveportLouisianaINF776= L.marker([32.51258,-92.32193], {icon: dp_lx}).bindPopup('Shreveport, Louisiana&lt;br&gt;&lt;span style=font-size:11px&gt;White 1900-44&lt;/span&gt;&lt;br&gt;INF776 non-DASS').addTo(W1900);</t>
  </si>
  <si>
    <t>const W1900ChataignierLouisianaINF806A= L.marker([30.56825,-83.03484], {icon: dp_lx}).bindPopup('Chataignier, Louisiana&lt;br&gt;&lt;span style=font-size:11px&gt;White 1900-44&lt;/span&gt;&lt;br&gt;INF806A non-DASS').addTo(W1900);</t>
  </si>
  <si>
    <t>const W1900BarrineauParkFloridaINF470= L.marker([30.69688,-89.26211], {icon: dp_lx}).bindPopup('Barrineau Park, Florida&lt;br&gt;&lt;span style=font-size:11px&gt;White 1900-44&lt;/span&gt;&lt;br&gt;INF470 non-DASS').addTo(W1900);</t>
  </si>
  <si>
    <t>const W1900BrownsvilleTennesseeINF504= L.marker([35.5958,-92.11712], {icon: dp_lx}).bindPopup('Brownsville, Tennessee&lt;br&gt;&lt;span style=font-size:11px&gt;White 1900-44&lt;/span&gt;&lt;br&gt;INF504 non-DASS').addTo(W1900);</t>
  </si>
  <si>
    <t>const W1900FortValleyGeorgiaINF146= L.marker([32.55865,-81.80082], {icon: dp_lx}).bindPopup('Fort Valley, Georgia&lt;br&gt;&lt;span style=font-size:11px&gt;White 1900-44&lt;/span&gt;&lt;br&gt;INF146 non-DASS').addTo(W1900);</t>
  </si>
  <si>
    <t>const W1900WestForkArkansasINF724= L.marker([35.92427,-86.8119], {icon: dp_lx}).bindPopup('West Fork, Arkansas&lt;br&gt;&lt;span style=font-size:11px&gt;White 1900-44&lt;/span&gt;&lt;br&gt;INF724 non-DASS').addTo(W1900);</t>
  </si>
  <si>
    <t>const W1900LaffertyArkansasINF687= L.marker([35.91074,-94.3502], {icon: dp_lx}).bindPopup('Lafferty, Arkansas&lt;br&gt;&lt;span style=font-size:11px&gt;White 1900-44&lt;/span&gt;&lt;br&gt;INF687 non-DASS').addTo(W1900);</t>
  </si>
  <si>
    <t>const W1900MarshallTexasINF831= L.marker([32.5451,-95.36159], {icon: dp_lx}).bindPopup('Marshall, Texas&lt;br&gt;&lt;span style=font-size:11px&gt;White 1900-44&lt;/span&gt;&lt;br&gt;INF831 non-DASS').addTo(W1900);</t>
  </si>
  <si>
    <t>const W1900PortOrangeFloridaINF259= L.marker([29.12615,-86.07932], {icon: dp_lx}).bindPopup('Port Orange, Florida&lt;br&gt;&lt;span style=font-size:11px&gt;White 1900-44&lt;/span&gt;&lt;br&gt;INF259 non-DASS').addTo(W1900);</t>
  </si>
  <si>
    <t>const W1900ScottsboroAlabamaINF339= L.marker([34.68144,-86.8101], {icon: dp_lx}).bindPopup('Scottsboro, Alabama&lt;br&gt;&lt;span style=font-size:11px&gt;White 1900-44&lt;/span&gt;&lt;br&gt;INF339 non-DASS').addTo(W1900);</t>
  </si>
  <si>
    <t>const W1900AnnistonAlabamaINF383= L.marker([33.65721,-88.03869], {icon: dp_lx}).bindPopup('Anniston, Alabama&lt;br&gt;&lt;span style=font-size:11px&gt;White 1900-44&lt;/span&gt;&lt;br&gt;INF383 non-DASS').addTo(W1900);</t>
  </si>
  <si>
    <t>const W1900DresdenTennesseeINF490= L.marker([36.29171,-90.05439], {icon: dp_lx}).bindPopup('Dresden, Tennessee&lt;br&gt;&lt;span style=font-size:11px&gt;White 1900-44&lt;/span&gt;&lt;br&gt;INF490 non-DASS').addTo(W1900);</t>
  </si>
  <si>
    <t>const W1950MemphisTennesseeINF517= L.marker([35.13824,-94.42161], {icon: dp_lx}).bindPopup('Memphis, Tennessee&lt;br&gt;&lt;span style=font-size:11px&gt;White 1945-74&lt;/span&gt;&lt;br&gt;INF517 non-DASS').addTo(W1950);</t>
  </si>
  <si>
    <t>const W1950FortSmithArkansasINF732= L.marker([35.38482,-98.14427], {icon: dp_lx}).bindPopup('Fort Smith, Arkansas&lt;br&gt;&lt;span style=font-size:11px&gt;White 1945-74&lt;/span&gt;&lt;br&gt;INF732 non-DASS').addTo(W1950);</t>
  </si>
  <si>
    <t>const W1950FalfurriasTexasINF901= L.marker([27.22676,-97.40298], {icon: dp_lx}).bindPopup('Falfurrias, Texas&lt;br&gt;&lt;span style=font-size:11px&gt;White 1945-74&lt;/span&gt;&lt;br&gt;INF901 non-DASS').addTo(W1950);</t>
  </si>
  <si>
    <t>const W1950CorpusChristiTexasINF905= L.marker([27.79636,-82.4554], {icon: dp_lx}).bindPopup('Corpus Christi, Texas&lt;br&gt;&lt;span style=font-size:11px&gt;White 1945-74&lt;/span&gt;&lt;br&gt;INF905 non-DASS').addTo(W1950);</t>
  </si>
  <si>
    <t>const W1950TampaFloridaINF274= L.marker([27.9486,-91.20705], {icon: dp_lx}).bindPopup('Tampa, Florida&lt;br&gt;&lt;span style=font-size:11px&gt;White 1945-74&lt;/span&gt;&lt;br&gt;INF274 non-DASS').addTo(W1950);</t>
  </si>
  <si>
    <t>const W1950ArkansasCityArkansasINF752= L.marker([33.60902,-96.80411], {icon: dp_lx}).bindPopup('Arkansas City, Arkansas&lt;br&gt;&lt;span style=font-size:11px&gt;White 1945-74&lt;/span&gt;&lt;br&gt;INF752 non-DASS').addTo(W1950);</t>
  </si>
  <si>
    <t>const W1950DallasTexasINF846= L.marker([32.7787,-95.36596], {icon: dp_lx}).bindPopup('Dallas, Texas&lt;br&gt;&lt;span style=font-size:11px&gt;White 1945-74&lt;/span&gt;&lt;br&gt;INF846 non-DASS').addTo(W1950);</t>
  </si>
  <si>
    <t>const W1950HoustonTexasINF870A= L.marker([29.76211,-96.99938], {icon: dp_lx}).bindPopup('Houston, Texas&lt;br&gt;&lt;span style=font-size:11px&gt;White 1945-74&lt;/span&gt;&lt;br&gt;INF870A non-DASS').addTo(W1950);</t>
  </si>
  <si>
    <t>const W1950VictoriaTexasINF876= L.marker([28.80573,-89.67986], {icon: dp_lx}).bindPopup('Victoria, Texas&lt;br&gt;&lt;span style=font-size:11px&gt;White 1945-74&lt;/span&gt;&lt;br&gt;INF876 non-DASS').addTo(W1950);</t>
  </si>
  <si>
    <t>const W1950PicayuneMississippiINF629= L.marker([30.52586,-94.04798], {icon: dp_lx}).bindPopup('Picayune, Mississippi&lt;br&gt;&lt;span style=font-size:11px&gt;White 1945-74&lt;/span&gt;&lt;br&gt;INF629 non-DASS').addTo(W1950);</t>
  </si>
  <si>
    <t>const W1950TexarkanaTexasINF833= L.marker([33.42518,-93.92874], {icon: dp_lx}).bindPopup('Texarkana, Texas&lt;br&gt;&lt;span style=font-size:11px&gt;White 1945-74&lt;/span&gt;&lt;br&gt;INF833 non-DASS').addTo(W1950);</t>
  </si>
  <si>
    <t>const W1950PortArthurTexasINF862= L.marker([29.8989,-85.02633], {icon: dp_lx}).bindPopup('Port Arthur, Texas&lt;br&gt;&lt;span style=font-size:11px&gt;White 1945-74&lt;/span&gt;&lt;br&gt;INF862 non-DASS').addTo(W1950);</t>
  </si>
  <si>
    <t>const W1950CrossvilleTennesseeINF046= L.marker([35.94813,-84.97153], {icon: dp_lx}).bindPopup('Crossville, Tennessee&lt;br&gt;&lt;span style=font-size:11px&gt;White 1945-74&lt;/span&gt;&lt;br&gt;INF046 non-DASS').addTo(W1950);</t>
  </si>
  <si>
    <t>const W1950DaltonGeorgiaINF067= L.marker([34.76146,-83.27547], {icon: dp_lx}).bindPopup('Dalton, Georgia&lt;br&gt;&lt;span style=font-size:11px&gt;White 1945-74&lt;/span&gt;&lt;br&gt;INF067 non-DASS').addTo(W1950);</t>
  </si>
  <si>
    <t>const W1950ValdostaGeorgiaINF209A= L.marker([30.82451,-86.73331], {icon: dp_lx}).bindPopup('Valdosta, Georgia&lt;br&gt;&lt;span style=font-size:11px&gt;White 1945-74&lt;/span&gt;&lt;br&gt;INF209A non-DASS').addTo(W1950);</t>
  </si>
  <si>
    <t>const W1950ToneyAlabamaINF340= L.marker([34.89825,-86.10602], {icon: dp_lx}).bindPopup('Toney, Alabama&lt;br&gt;&lt;span style=font-size:11px&gt;White 1945-74&lt;/span&gt;&lt;br&gt;INF340 non-DASS').addTo(W1950);</t>
  </si>
  <si>
    <t>const W1950TalladegaAlabamaINF387= L.marker([33.43397,-94.96853], {icon: dp_lx}).bindPopup('Talladega, Alabama&lt;br&gt;&lt;span style=font-size:11px&gt;White 1945-74&lt;/span&gt;&lt;br&gt;INF387 non-DASS').addTo(W1950);</t>
  </si>
  <si>
    <t>const W1950MountPleasantTexasINF834= L.marker([33.15713,-84.15598], {icon: dp_lx}).bindPopup('Mount Pleasant, Texas&lt;br&gt;&lt;span style=font-size:11px&gt;White 1945-74&lt;/span&gt;&lt;br&gt;INF834 non-DASS').addTo(W1950);</t>
  </si>
  <si>
    <t>const W1950AlbanyGeorgiaINF191= L.marker([31.57536,-91.18637], {icon: dp_lx}).bindPopup('Albany, Georgia&lt;br&gt;&lt;span style=font-size:11px&gt;White 1945-74&lt;/span&gt;&lt;br&gt;INF191 non-DASS').addTo(W1950);</t>
  </si>
  <si>
    <t>const W1950BatonRougeLouisianaINF645= L.marker([30.44123,-93.7476], {icon: dp_lx}).bindPopup('Baton Rouge, Louisiana&lt;br&gt;&lt;span style=font-size:11px&gt;White 1945-74&lt;/span&gt;&lt;br&gt;INF645 non-DASS').addTo(W1950);</t>
  </si>
  <si>
    <t>const W1950ShreveportLouisianaINF779= L.marker([32.51586,-84.87554], {icon: dp_lx}).bindPopup('Shreveport, Louisiana&lt;br&gt;&lt;span style=font-size:11px&gt;White 1945-74&lt;/span&gt;&lt;br&gt;INF779 non-DASS').addTo(W1950);</t>
  </si>
  <si>
    <t>const W1950ClevelandTennesseeINF051= L.marker([35.15984,-85.00081], {icon: dp_lx}).bindPopup('Cleveland, Tennessee&lt;br&gt;&lt;span style=font-size:11px&gt;White 1945-74&lt;/span&gt;&lt;br&gt;INF051 non-DASS').addTo(W1950);</t>
  </si>
  <si>
    <t>const W1950PhenixCityAlabamaINF413= L.marker([32.46767,-85.97212], {icon: dp_lx}).bindPopup('Phenix City, Alabama&lt;br&gt;&lt;span style=font-size:11px&gt;White 1945-74&lt;/span&gt;&lt;br&gt;INF413 non-DASS').addTo(W1950);</t>
  </si>
  <si>
    <t>const W1950TroyAlabamaINF436C= L.marker([31.80796,-85.99087], {icon: dp_lx}).bindPopup('Troy, Alabama&lt;br&gt;&lt;span style=font-size:11px&gt;White 1945-74&lt;/span&gt;&lt;br&gt;INF436C non-DASS').addTo(W1950);</t>
  </si>
  <si>
    <t>const W1950BoothvilleLouisianaINF649= L.marker([29.3438,-98.49128], {icon: dp_lx}).bindPopup('Boothville, Louisiana&lt;br&gt;&lt;span style=font-size:11px&gt;White 1945-74&lt;/span&gt;&lt;br&gt;INF649 non-DASS').addTo(W1950);</t>
  </si>
  <si>
    <t>const W1950SanAntonioTexasINF891= L.marker([29.42642,-86.45988], {icon: dp_lx}).bindPopup('San Antonio, Texas&lt;br&gt;&lt;span style=font-size:11px&gt;White 1945-74&lt;/span&gt;&lt;br&gt;INF891 non-DASS').addTo(W1950);</t>
  </si>
  <si>
    <t>const W1950ShelbyvilleTennesseeINF329= L.marker([35.48343,-86.58522], {icon: dp_lx}).bindPopup('Shelbyville, Tennessee&lt;br&gt;&lt;span style=font-size:11px&gt;White 1945-74&lt;/span&gt;&lt;br&gt;INF329 non-DASS').addTo(W1950);</t>
  </si>
  <si>
    <t>const W1950HuntsvilleAlabamaINF343= L.marker([34.72956,-85.18695], {icon: dp_lx}).bindPopup('Huntsville, Alabama&lt;br&gt;&lt;span style=font-size:11px&gt;White 1945-74&lt;/span&gt;&lt;br&gt;INF343 non-DASS').addTo(W1950);</t>
  </si>
  <si>
    <t>const W1950LanettAlabamaINF391= L.marker([32.86942,-86.32216], {icon: dp_lx}).bindPopup('Lanett, Alabama&lt;br&gt;&lt;span style=font-size:11px&gt;White 1945-74&lt;/span&gt;&lt;br&gt;INF391 non-DASS').addTo(W1950);</t>
  </si>
  <si>
    <t>const W1950MontgomeryAlabamaINF419= L.marker([32.36684,-83.63032], {icon: dp_lx}).bindPopup('Montgomery, Alabama&lt;br&gt;&lt;span style=font-size:11px&gt;White 1945-74&lt;/span&gt;&lt;br&gt;INF419 non-DASS').addTo(W1950);</t>
  </si>
  <si>
    <t>const W1950MaconGeorgiaINF124= L.marker([32.84333,-82.63936], {icon: dp_lx}).bindPopup('Macon, Georgia&lt;br&gt;&lt;span style=font-size:11px&gt;White 1945-74&lt;/span&gt;&lt;br&gt;INF124 non-DASS').addTo(W1950);</t>
  </si>
  <si>
    <t>const W1950StPetersburgFloridaINF266= L.marker([27.78857,-87.83805], {icon: dp_lx}).bindPopup('St. Petersburg, Florida&lt;br&gt;&lt;span style=font-size:11px&gt;White 1945-74&lt;/span&gt;&lt;br&gt;INF266 non-DASS').addTo(W1950);</t>
  </si>
  <si>
    <t>const W1950DemopolisAlabamaINF408= L.marker([32.50442,-92.28146], {icon: dp_lx}).bindPopup('Demopolis, Alabama&lt;br&gt;&lt;span style=font-size:11px&gt;White 1945-74&lt;/span&gt;&lt;br&gt;INF408 non-DASS').addTo(W1950);</t>
  </si>
  <si>
    <t>const W1950LittleRockArkansasINF712= L.marker([34.74757,-83.55329], {icon: dp_lx}).bindPopup('Little Rock, Arkansas&lt;br&gt;&lt;span style=font-size:11px&gt;White 1945-74&lt;/span&gt;&lt;br&gt;INF712 non-DASS').addTo(W1950);</t>
  </si>
  <si>
    <t>const W1950NewMarketTennesseeINF022= L.marker([36.10376,-80.23744], {icon: dp_lx}).bindPopup('New Market, Tennessee&lt;br&gt;&lt;span style=font-size:11px&gt;White 1945-74&lt;/span&gt;&lt;br&gt;INF022 non-DASS').addTo(W1950);</t>
  </si>
  <si>
    <t>const W1950MiamiFloridaINF286= L.marker([25.72983,-90.03667], {icon: dp_lx}).bindPopup('Miami, Florida&lt;br&gt;&lt;span style=font-size:11px&gt;White 1945-74&lt;/span&gt;&lt;br&gt;INF286 non-DASS').addTo(W1950);</t>
  </si>
  <si>
    <t>const W1950HoustonMississippiINF533= L.marker([33.89675,-85.01208], {icon: dp_lx}).bindPopup('Houston, Mississippi&lt;br&gt;&lt;span style=font-size:11px&gt;White 1945-74&lt;/span&gt;&lt;br&gt;INF533 non-DASS').addTo(W1950);</t>
  </si>
  <si>
    <t>const W1950DaytonTennesseeINF049= L.marker([35.49518,-85.28279], {icon: dp_lx}).bindPopup('Dayton, Tennessee&lt;br&gt;&lt;span style=font-size:11px&gt;White 1945-74&lt;/span&gt;&lt;br&gt;INF049 non-DASS').addTo(W1950);</t>
  </si>
  <si>
    <t>const W1950ChattanoogaTennesseeINF058= L.marker([35.03895,-97.5092], {icon: dp_lx}).bindPopup('Chattanooga, Tennessee&lt;br&gt;&lt;span style=font-size:11px&gt;White 1945-74&lt;/span&gt;&lt;br&gt;INF058 non-DASS').addTo(W1950);</t>
  </si>
  <si>
    <t>const W1950SintonTexasINF902= L.marker([28.03669,-85.30975], {icon: dp_lx}).bindPopup('Sinton, Texas&lt;br&gt;&lt;span style=font-size:11px&gt;White 1945-74&lt;/span&gt;&lt;br&gt;INF902 non-DASS').addTo(W1950);</t>
  </si>
  <si>
    <t>const W1950JacksonvilleFloridaINF232= L.marker([30.32816,-80.23744], {icon: dp_lx}).bindPopup('Jacksonville, Florida&lt;br&gt;&lt;span style=font-size:11px&gt;White 1945-74&lt;/span&gt;&lt;br&gt;INF232 non-DASS').addTo(W1950);</t>
  </si>
  <si>
    <t>const W1950PortlandTennesseeINF294= L.marker([36.57733,-86.4464], {icon: dp_lx}).bindPopup('Portland, Tennessee&lt;br&gt;&lt;span style=font-size:11px&gt;White 1945-74&lt;/span&gt;&lt;br&gt;INF294 non-DASS').addTo(W1950);</t>
  </si>
  <si>
    <t>const W1950GallatinTennesseeINF294A= L.marker([36.38836,-88.03885], {icon: dp_lx}).bindPopup('Gallatin, Tennessee&lt;br&gt;&lt;span style=font-size:11px&gt;White 1945-74&lt;/span&gt;&lt;br&gt;INF294A non-DASS').addTo(W1950);</t>
  </si>
  <si>
    <t>const W1950MobileAlabamaINF483= L.marker([30.69066,-93.05318], {icon: dp_lx}).bindPopup('Mobile, Alabama&lt;br&gt;&lt;span style=font-size:11px&gt;White 1945-74&lt;/span&gt;&lt;br&gt;INF483 non-DASS').addTo(W1950);</t>
  </si>
  <si>
    <t>const W1950HotSpringsArkansasINF739= L.marker([34.50916,-91.49028], {icon: dp_lx}).bindPopup('Hot Springs, Arkansas&lt;br&gt;&lt;span style=font-size:11px&gt;White 1945-74&lt;/span&gt;&lt;br&gt;INF739 non-DASS').addTo(W1950);</t>
  </si>
  <si>
    <t>const W1950DumasArkansasINF753= L.marker([33.88748,-82.55997], {icon: dp_lx}).bindPopup('Dumas, Arkansas&lt;br&gt;&lt;span style=font-size:11px&gt;White 1945-74&lt;/span&gt;&lt;br&gt;INF753 non-DASS').addTo(W1950);</t>
  </si>
  <si>
    <t>const W1950KingsportTennesseeINF016= L.marker([36.54754,-83.29283], {icon: dp_lx}).bindPopup('Kingsport, Tennessee&lt;br&gt;&lt;span style=font-size:11px&gt;White 1945-74&lt;/span&gt;&lt;br&gt;INF016 non-DASS').addTo(W1950);</t>
  </si>
  <si>
    <t>const W1950MorristownTennesseeINF022A= L.marker([36.2147,-81.09228], {icon: dp_lx}).bindPopup('Morristown, Tennessee&lt;br&gt;&lt;span style=font-size:11px&gt;White 1945-74&lt;/span&gt;&lt;br&gt;INF022A non-DASS').addTo(W1950);</t>
  </si>
  <si>
    <t>const W1950SavannahGeorgiaINF164= L.marker([32.0812,-83.25054], {icon: dp_lx}).bindPopup('Savannah, Georgia&lt;br&gt;&lt;span style=font-size:11px&gt;White 1945-74&lt;/span&gt;&lt;br&gt;INF164 non-DASS').addTo(W1950);</t>
  </si>
  <si>
    <t>const W1950OcillaGeorgiaINF185= L.marker([31.59426,-98.16016], {icon: dp_lx}).bindPopup('Ocilla, Georgia&lt;br&gt;&lt;span style=font-size:11px&gt;White 1945-74&lt;/span&gt;&lt;br&gt;INF185 non-DASS').addTo(W1950);</t>
  </si>
  <si>
    <t>const W1950EdinburgTexasINF908= L.marker([26.30104,-84.98763], {icon: dp_lx}).bindPopup('Edinburg, Texas&lt;br&gt;&lt;span style=font-size:11px&gt;White 1945-74&lt;/span&gt;&lt;br&gt;INF908 non-DASS').addTo(W1950);</t>
  </si>
  <si>
    <t>const W1950ColumbusGeorgiaINF171= L.marker([32.45907,-84.57557], {icon: dp_lx}).bindPopup('Columbus, Georgia&lt;br&gt;&lt;span style=font-size:11px&gt;White 1945-74&lt;/span&gt;&lt;br&gt;INF171 non-DASS').addTo(W1950);</t>
  </si>
  <si>
    <t>const W1950BainbridgeGeorgiaINF220= L.marker([30.90399,-86.06999], {icon: dp_lx}).bindPopup('Bainbridge, Georgia&lt;br&gt;&lt;span style=font-size:11px&gt;White 1945-74&lt;/span&gt;&lt;br&gt;INF220 non-DASS').addTo(W1950);</t>
  </si>
  <si>
    <t>const W1950WoodburyTennesseeINF322= L.marker([35.82771,-86.8259], {icon: dp_lx}).bindPopup('Woodbury, Tennessee&lt;br&gt;&lt;span style=font-size:11px&gt;White 1945-74&lt;/span&gt;&lt;br&gt;INF322 non-DASS').addTo(W1950);</t>
  </si>
  <si>
    <t>const W1950BirminghamAlabamaINF374= L.marker([33.52123,-85.9737], {icon: dp_lx}).bindPopup('Birmingham, Alabama&lt;br&gt;&lt;span style=font-size:11px&gt;White 1945-74&lt;/span&gt;&lt;br&gt;INF374 non-DASS').addTo(W1950);</t>
  </si>
  <si>
    <t>const W1950NewOrleansLouisianaINF656= L.marker([29.95737,-83.91559], {icon: dp_lx}).bindPopup('New Orleans, Louisiana&lt;br&gt;&lt;span style=font-size:11px&gt;White 1945-74&lt;/span&gt;&lt;br&gt;INF656 non-DASS').addTo(W1950);</t>
  </si>
  <si>
    <t>const W1950KnoxvilleTennesseeINF033= L.marker([35.96962,-83.91559], {icon: dp_lx}).bindPopup('Knoxville, Tennessee&lt;br&gt;&lt;span style=font-size:11px&gt;White 1945-74&lt;/span&gt;&lt;br&gt;INF033 non-DASS').addTo(W1950);</t>
  </si>
  <si>
    <t>const W1950FortMyersFloridaINF278= L.marker([26.64084,-86.76486], {icon: dp_lx}).bindPopup('Fort Myers, Florida&lt;br&gt;&lt;span style=font-size:11px&gt;White 1945-74&lt;/span&gt;&lt;br&gt;INF278 non-DASS').addTo(W1950);</t>
  </si>
  <si>
    <t>const W1950NashvilleTennesseeINF307= L.marker([36.16669,-90.03592], {icon: dp_lx}).bindPopup('Nashville, Tennessee&lt;br&gt;&lt;span style=font-size:11px&gt;White 1945-74&lt;/span&gt;&lt;br&gt;INF307 non-DASS').addTo(W1950);</t>
  </si>
  <si>
    <t>const W1950OrlandoFloridaINF261= L.marker([28.53777,-82.45874], {icon: dp_lx}).bindPopup('Orlando, Florida&lt;br&gt;&lt;span style=font-size:11px&gt;White 1945-74&lt;/span&gt;&lt;br&gt;INF261 non-DASS').addTo(W1950);</t>
  </si>
  <si>
    <t>const W1950CharlestonMississippiINF541= L.marker([34.00715,-90.18332], {icon: dp_lx}).bindPopup('Charleston, Mississippi&lt;br&gt;&lt;span style=font-size:11px&gt;White 1945-74&lt;/span&gt;&lt;br&gt;INF541 non-DASS').addTo(W1950);</t>
  </si>
  <si>
    <t>const W1950JacksonMississippiINF591= L.marker([32.29743,-89.2911], {icon: dp_lx}).bindPopup('Jackson, Mississippi&lt;br&gt;&lt;span style=font-size:11px&gt;White 1945-74&lt;/span&gt;&lt;br&gt;INF591 non-DASS').addTo(W1950);</t>
  </si>
  <si>
    <t>const W1950HattiesburgMississippiINF599= L.marker([31.32761,-93.74775], {icon: dp_lx}).bindPopup('Hattiesburg, Mississippi&lt;br&gt;&lt;span style=font-size:11px&gt;White 1945-74&lt;/span&gt;&lt;br&gt;INF599 non-DASS').addTo(W1950);</t>
  </si>
  <si>
    <t>const W1950FortMeadeFloridaINF264= L.marker([27.75177,-80.14353], {icon: dp_lx}).bindPopup('Fort Meade, Florida&lt;br&gt;&lt;span style=font-size:11px&gt;White 1945-74&lt;/span&gt;&lt;br&gt;INF264 non-DASS').addTo(W1950);</t>
  </si>
  <si>
    <t>const W1950FtLauderdaleFloridaINF279= L.marker([26.12235,-87.06284], {icon: dp_lx}).bindPopup('Ft. Lauderdale, Florida&lt;br&gt;&lt;span style=font-size:11px&gt;White 1945-74&lt;/span&gt;&lt;br&gt;INF279 non-DASS').addTo(W1950);</t>
  </si>
  <si>
    <t>const W1950AshlandCityTennesseeINF297= L.marker([36.27452,-87.38712], {icon: dp_lx}).bindPopup('Ashland City, Tennessee&lt;br&gt;&lt;span style=font-size:11px&gt;White 1945-74&lt;/span&gt;&lt;br&gt;INF297 non-DASS').addTo(W1950);</t>
  </si>
  <si>
    <t>const W1950DicksonTennesseeINF314= L.marker([36.07617,-85.84738], {icon: dp_lx}).bindPopup('Dickson, Tennessee&lt;br&gt;&lt;span style=font-size:11px&gt;White 1945-74&lt;/span&gt;&lt;br&gt;INF314 non-DASS').addTo(W1950);</t>
  </si>
  <si>
    <t>const W1950RainsvilleAlabamaINF352= L.marker([34.49401,-86.9979], {icon: dp_lx}).bindPopup('Rainsville, Alabama&lt;br&gt;&lt;span style=font-size:11px&gt;White 1945-74&lt;/span&gt;&lt;br&gt;INF352 non-DASS').addTo(W1950);</t>
  </si>
  <si>
    <t>const W1950EnterpriseAlabamaINF443= L.marker([31.31543,-87.68316], {icon: dp_lx}).bindPopup('Enterprise, Alabama&lt;br&gt;&lt;span style=font-size:11px&gt;White 1945-74&lt;/span&gt;&lt;br&gt;INF443 non-DASS').addTo(W1950);</t>
  </si>
  <si>
    <t>const W1950GulfShoresAlabamaINF474= L.marker([30.27798,-88.95193], {icon: dp_lx}).bindPopup('Gulf Shores, Alabama&lt;br&gt;&lt;span style=font-size:11px&gt;White 1945-74&lt;/span&gt;&lt;br&gt;INF474 non-DASS').addTo(W1950);</t>
  </si>
  <si>
    <t>const W1950RipleyMississippiINF524= L.marker([34.72973,-95.37126], {icon: dp_lx}).bindPopup('Ripley, Mississippi&lt;br&gt;&lt;span style=font-size:11px&gt;White 1945-74&lt;/span&gt;&lt;br&gt;INF524 non-DASS').addTo(W1950);</t>
  </si>
  <si>
    <t>const W1950TallahasseeFloridaINF240= L.marker([30.43816,-87.29088], {icon: dp_lx}).bindPopup('Tallahassee, Florida&lt;br&gt;&lt;span style=font-size:11px&gt;White 1945-74&lt;/span&gt;&lt;br&gt;INF240 non-DASS').addTo(W1950);</t>
  </si>
  <si>
    <t>const W1950CamdenAlabamaINF405= L.marker([31.99341,-85.0008], {icon: dp_lx}).bindPopup('Camden, Alabama&lt;br&gt;&lt;span style=font-size:11px&gt;White 1945-74&lt;/span&gt;&lt;br&gt;INF405 non-DASS').addTo(W1950);</t>
  </si>
  <si>
    <t>const W1950CorinthMississippiINF522= L.marker([34.92824,-84.39187], {icon: dp_lx}).bindPopup('Corinth, Mississippi&lt;br&gt;&lt;span style=font-size:11px&gt;White 1945-74&lt;/span&gt;&lt;br&gt;INF522 non-DASS').addTo(W1950);</t>
  </si>
  <si>
    <t>const W1950AtlantaGeorgiaINF101= L.marker([33.79937,-84.39187], {icon: dp_lx}).bindPopup('Atlanta, Georgia&lt;br&gt;&lt;span style=font-size:11px&gt;White 1945-74&lt;/span&gt;&lt;br&gt;INF101 non-DASS').addTo(W1950);</t>
  </si>
  <si>
    <t>DASS 27</t>
  </si>
  <si>
    <t>DASS 40</t>
  </si>
  <si>
    <t>DASS 299</t>
  </si>
  <si>
    <t>DASS 79</t>
  </si>
  <si>
    <t>DASS 52</t>
  </si>
  <si>
    <t>DASS 893</t>
  </si>
  <si>
    <t>DASS 850</t>
  </si>
  <si>
    <t>DASS 863</t>
  </si>
  <si>
    <t>DASS 911</t>
  </si>
  <si>
    <t>DASS 494</t>
  </si>
  <si>
    <t>DASS 678</t>
  </si>
  <si>
    <t>DASS 741</t>
  </si>
  <si>
    <t>DASS 342</t>
  </si>
  <si>
    <t>DASS 356</t>
  </si>
  <si>
    <t>DASS 434</t>
  </si>
  <si>
    <t>DASS 444</t>
  </si>
  <si>
    <t>DASS 446</t>
  </si>
  <si>
    <t>DASS 472</t>
  </si>
  <si>
    <t>DASS 548</t>
  </si>
  <si>
    <t>DASS 595</t>
  </si>
  <si>
    <t>DASS 791</t>
  </si>
  <si>
    <t>const W1900MaryvilleTennesseeDASS27= L.marker([35.73,-83.97], {icon: dp_sl}).bindPopup('Maryville, Tennessee&lt;br&gt;&lt;span style=font-size:11px&gt;White 1900-44&lt;/span&gt;&lt;br&gt;DASS 27 (Pederson, 1986)').addTo(W1900);</t>
  </si>
  <si>
    <t>const W1900SweetwaterTennesseeDASS40= L.marker([35.6,-84.47], {icon: dp_sl}).bindPopup('Sweetwater, Tennessee&lt;br&gt;&lt;span style=font-size:11px&gt;White 1900-44&lt;/span&gt;&lt;br&gt;DASS 40 (Pederson, 1986)').addTo(W1900);</t>
  </si>
  <si>
    <t>const W1900StewartTennesseeDASS299= L.marker([36.32,-87.83], {icon: dp_sl}).bindPopup('Stewart, Tennessee&lt;br&gt;&lt;span style=font-size:11px&gt;White 1900-44&lt;/span&gt;&lt;br&gt;DASS 299 (Pederson, 1986)').addTo(W1900);</t>
  </si>
  <si>
    <t>const W1900ElbridgeTennesseeDASS494= L.marker([36.25,-89.18], {icon: dp_sl}).bindPopup('Elbridge, Tennessee&lt;br&gt;&lt;span style=font-size:11px&gt;White 1900-44&lt;/span&gt;&lt;br&gt;DASS 494 (Pederson, 1986)').addTo(W1900);</t>
  </si>
  <si>
    <t>const W1900Dayton2TennesseeDASS52= L.marker([35.5,-85.17], {icon: dp_sl}).bindPopup('Dayton2, Tennessee&lt;br&gt;&lt;span style=font-size:11px&gt;White 1900-44&lt;/span&gt;&lt;br&gt;DASS 52 (Pederson, 1986)').addTo(W1900);</t>
  </si>
  <si>
    <t>const W1900BayArkansasDASS678= L.marker([35.73,-90.55], {icon: dp_sl}).bindPopup('Bay, Arkansas&lt;br&gt;&lt;span style=font-size:11px&gt;White 1900-44&lt;/span&gt;&lt;br&gt;DASS 678 (Pederson, 1986)').addTo(W1900);</t>
  </si>
  <si>
    <t>const W1900ElDoradoArkansasDASS741= L.marker([33.2,-92.65], {icon: dp_sl}).bindPopup('El Dorado, Arkansas&lt;br&gt;&lt;span style=font-size:11px&gt;White 1900-44&lt;/span&gt;&lt;br&gt;DASS 741 (Pederson, 1986)').addTo(W1900);</t>
  </si>
  <si>
    <t>const W1900RomeGeorgiaDASS79= L.marker([34.25,-85.18], {icon: dp_sl}).bindPopup('Rome, Georgia&lt;br&gt;&lt;span style=font-size:11px&gt;White 1900-44&lt;/span&gt;&lt;br&gt;DASS 79 (Pederson, 1986)').addTo(W1900);</t>
  </si>
  <si>
    <t>const W1900HuntsvilleAlabamaDASS342= L.marker([34.72,-86.58], {icon: dp_sl}).bindPopup('Huntsville, Alabama&lt;br&gt;&lt;span style=font-size:11px&gt;White 1900-44&lt;/span&gt;&lt;br&gt;DASS 342 (Pederson, 1986)').addTo(W1900);</t>
  </si>
  <si>
    <t>const W1900OneontaAlabamaDASS356= L.marker([33.93,-86.47], {icon: dp_sl}).bindPopup('Oneonta, Alabama&lt;br&gt;&lt;span style=font-size:11px&gt;White 1900-44&lt;/span&gt;&lt;br&gt;DASS 356 (Pederson, 1986)').addTo(W1900);</t>
  </si>
  <si>
    <t>const W1900ShadyGroveAlabamaDASS434= L.marker([31.9,-86.15], {icon: dp_sl}).bindPopup('Shady Grove, Alabama&lt;br&gt;&lt;span style=font-size:11px&gt;White 1900-44&lt;/span&gt;&lt;br&gt;DASS 434 (Pederson, 1986)').addTo(W1900);</t>
  </si>
  <si>
    <t>const W1900GanttAlabamaDASS444= L.marker([31.4,-86.48], {icon: dp_sl}).bindPopup('Gantt, Alabama&lt;br&gt;&lt;span style=font-size:11px&gt;White 1900-44&lt;/span&gt;&lt;br&gt;DASS 444 (Pederson, 1986)').addTo(W1900);</t>
  </si>
  <si>
    <t>const W1900DamascusAlabamaDASS446= L.marker([33.97,-86.87], {icon: dp_sl}).bindPopup('Damascus, Alabama&lt;br&gt;&lt;span style=font-size:11px&gt;White 1900-44&lt;/span&gt;&lt;br&gt;DASS 446 (Pederson, 1986)').addTo(W1900);</t>
  </si>
  <si>
    <t>const W1900StocktonAlabamaDASS472= L.marker([30.98,-87.85], {icon: dp_sl}).bindPopup('Stockton, Alabama&lt;br&gt;&lt;span style=font-size:11px&gt;White 1900-44&lt;/span&gt;&lt;br&gt;DASS 472 (Pederson, 1986)').addTo(W1900);</t>
  </si>
  <si>
    <t>const W1900DrewMississippiDASS548= L.marker([33.8,-90.52], {icon: dp_sl}).bindPopup('Drew, Mississippi&lt;br&gt;&lt;span style=font-size:11px&gt;White 1900-44&lt;/span&gt;&lt;br&gt;DASS 548 (Pederson, 1986)').addTo(W1900);</t>
  </si>
  <si>
    <t>const W1900LormanMississippiDASS595= L.marker([31.82,-91.05], {icon: dp_sl}).bindPopup('Lorman, Mississippi&lt;br&gt;&lt;span style=font-size:11px&gt;White 1900-44&lt;/span&gt;&lt;br&gt;DASS 595 (Pederson, 1986)').addTo(W1900);</t>
  </si>
  <si>
    <t>const W1900HawthorneLouisianaDASS791= L.marker([31.13,-93.27], {icon: dp_sl}).bindPopup('Hawthorne, Louisiana&lt;br&gt;&lt;span style=font-size:11px&gt;White 1900-44&lt;/span&gt;&lt;br&gt;DASS 791 (Pederson, 1986)').addTo(W1900);</t>
  </si>
  <si>
    <t>const W1900WaxahachieTexasDASS850= L.marker([32.38,-96.83], {icon: dp_sl}).bindPopup('Waxahachie, Texas&lt;br&gt;&lt;span style=font-size:11px&gt;White 1900-44&lt;/span&gt;&lt;br&gt;DASS 850 (Pederson, 1986)').addTo(W1900);</t>
  </si>
  <si>
    <t>const W1900BeaumontTexasDASS863= L.marker([30.07,-94.12], {icon: dp_sl}).bindPopup('Beaumont, Texas&lt;br&gt;&lt;span style=font-size:11px&gt;White 1900-44&lt;/span&gt;&lt;br&gt;DASS 863 (Pederson, 1986)').addTo(W1900);</t>
  </si>
  <si>
    <t>AnnArbor</t>
  </si>
  <si>
    <t>KansasCity</t>
  </si>
  <si>
    <t>LasVegas</t>
  </si>
  <si>
    <t>LittleRock</t>
  </si>
  <si>
    <t>NewOrleans</t>
  </si>
  <si>
    <t>NewOrleansL</t>
  </si>
  <si>
    <t>ChattanoogaT</t>
  </si>
  <si>
    <t>StJohns</t>
  </si>
  <si>
    <t>NewYork</t>
  </si>
  <si>
    <t>JerseyCity</t>
  </si>
  <si>
    <t>(Primer, 1898)</t>
  </si>
  <si>
    <t>sample</t>
  </si>
  <si>
    <t>Region</t>
  </si>
  <si>
    <t>US</t>
  </si>
  <si>
    <t>ML</t>
  </si>
  <si>
    <t>LS</t>
  </si>
  <si>
    <t>IS</t>
  </si>
  <si>
    <t>Condition</t>
  </si>
  <si>
    <t>Consonant</t>
  </si>
  <si>
    <t>Vowels</t>
  </si>
  <si>
    <t>Ra1</t>
  </si>
  <si>
    <t>Mo1_1A</t>
  </si>
  <si>
    <t>number 2</t>
  </si>
  <si>
    <t>LAMSAS INF0576(DC1B!)</t>
  </si>
  <si>
    <t>LAMSAS INF0558(MD20C!)</t>
  </si>
  <si>
    <t>LANE 242.2</t>
  </si>
  <si>
    <t>LANE 16.2</t>
  </si>
  <si>
    <t>LANE 38.3</t>
  </si>
  <si>
    <t>LANE 226.2</t>
  </si>
  <si>
    <t>Speaker 27</t>
  </si>
  <si>
    <t>LANE 32.2</t>
  </si>
  <si>
    <t>LANE 26.2</t>
  </si>
  <si>
    <t>LANE 182.2</t>
  </si>
  <si>
    <t>LANE 80.2</t>
  </si>
  <si>
    <t>const W1850StaffordVirginiaSpeaker106= L.marker([38.8,-77.46], {icon: dp_lx}).bindPopup('Stafford, Virginia&lt;br&gt;&lt;span style=font-size:11px&gt;LAMSAS INF0576(DC1B!) White 1845-74&lt;/span&gt;&lt;br&gt;Speaker 106 LAMSAS INF0576(DC1B!) (Kurath, 1963)').addTo(W1850);</t>
  </si>
  <si>
    <t>Williamsport</t>
  </si>
  <si>
    <t>ei</t>
  </si>
  <si>
    <t>e</t>
  </si>
  <si>
    <t>o/ou</t>
  </si>
  <si>
    <t>e/ei</t>
  </si>
  <si>
    <t>ai</t>
  </si>
  <si>
    <t>æE?</t>
  </si>
  <si>
    <t>10B</t>
  </si>
  <si>
    <t>12c</t>
  </si>
  <si>
    <t>13b</t>
  </si>
  <si>
    <t>18c</t>
  </si>
  <si>
    <t>24b</t>
  </si>
  <si>
    <t>37c</t>
  </si>
  <si>
    <t>34d</t>
  </si>
  <si>
    <t>3c</t>
  </si>
  <si>
    <t>43c</t>
  </si>
  <si>
    <t>45d</t>
  </si>
  <si>
    <t>53b</t>
  </si>
  <si>
    <t>51e</t>
  </si>
  <si>
    <t>58d</t>
  </si>
  <si>
    <t>58e</t>
  </si>
  <si>
    <t>60b</t>
  </si>
  <si>
    <t>57c</t>
  </si>
  <si>
    <t>62d</t>
  </si>
  <si>
    <t>63d</t>
  </si>
  <si>
    <t>64c</t>
  </si>
  <si>
    <t>7j</t>
  </si>
  <si>
    <t>7k</t>
  </si>
  <si>
    <t>17l</t>
  </si>
  <si>
    <t>7m</t>
  </si>
  <si>
    <t>19b</t>
  </si>
  <si>
    <t>18d</t>
  </si>
  <si>
    <t>10d</t>
  </si>
  <si>
    <t>7b</t>
  </si>
  <si>
    <t>1f</t>
  </si>
  <si>
    <t>1g</t>
  </si>
  <si>
    <t>1h</t>
  </si>
  <si>
    <t>7d</t>
  </si>
  <si>
    <t>8d</t>
  </si>
  <si>
    <t>9c</t>
  </si>
  <si>
    <t>6d</t>
  </si>
  <si>
    <t>18b</t>
  </si>
  <si>
    <t>15c</t>
  </si>
  <si>
    <t>28b</t>
  </si>
  <si>
    <t>34b</t>
  </si>
  <si>
    <t>45b</t>
  </si>
  <si>
    <t>59b</t>
  </si>
  <si>
    <t>52b</t>
  </si>
  <si>
    <t>50c</t>
  </si>
  <si>
    <t>53c</t>
  </si>
  <si>
    <t>52c</t>
  </si>
  <si>
    <t>1b</t>
  </si>
  <si>
    <t>11b</t>
  </si>
  <si>
    <t>15b</t>
  </si>
  <si>
    <t>39c</t>
  </si>
  <si>
    <t>37b</t>
  </si>
  <si>
    <t>1c</t>
  </si>
  <si>
    <t>7c</t>
  </si>
  <si>
    <t>13a</t>
  </si>
  <si>
    <t>13e</t>
  </si>
  <si>
    <t>20c</t>
  </si>
  <si>
    <t>22c</t>
  </si>
  <si>
    <t>9b</t>
  </si>
  <si>
    <t>8c</t>
  </si>
  <si>
    <t>14c</t>
  </si>
  <si>
    <t>19c</t>
  </si>
  <si>
    <t>30c</t>
  </si>
  <si>
    <t>30d</t>
  </si>
  <si>
    <t>32c</t>
  </si>
  <si>
    <t>46b</t>
  </si>
  <si>
    <t>61b</t>
  </si>
  <si>
    <t>65c</t>
  </si>
  <si>
    <t>23c</t>
  </si>
  <si>
    <t>23d</t>
  </si>
  <si>
    <t>26c</t>
  </si>
  <si>
    <t>32b</t>
  </si>
  <si>
    <t>39b</t>
  </si>
  <si>
    <t>46c</t>
  </si>
  <si>
    <t>71c</t>
  </si>
  <si>
    <t>6c</t>
  </si>
  <si>
    <t>10c</t>
  </si>
  <si>
    <t>11g</t>
  </si>
  <si>
    <t>11h</t>
  </si>
  <si>
    <t>11i</t>
  </si>
  <si>
    <t>11j</t>
  </si>
  <si>
    <t>19d</t>
  </si>
  <si>
    <t>28d</t>
  </si>
  <si>
    <t>25c</t>
  </si>
  <si>
    <t>38d</t>
  </si>
  <si>
    <t>42b</t>
  </si>
  <si>
    <t>42c</t>
  </si>
  <si>
    <t>4c</t>
  </si>
  <si>
    <t>6b</t>
  </si>
  <si>
    <t>2c</t>
  </si>
  <si>
    <t>37f</t>
  </si>
  <si>
    <t>37h</t>
  </si>
  <si>
    <t>56b</t>
  </si>
  <si>
    <t>Do1_2d</t>
  </si>
  <si>
    <t>Do4_2d</t>
  </si>
  <si>
    <t>Do4_2e</t>
  </si>
  <si>
    <t>Do2_2e</t>
  </si>
  <si>
    <t>Do2_2d</t>
  </si>
  <si>
    <t>Mo4_2b</t>
  </si>
  <si>
    <t>Do4_2b</t>
  </si>
  <si>
    <t>Du4_2d</t>
  </si>
  <si>
    <t>Mo2_2d</t>
  </si>
  <si>
    <t>Mo1_2d</t>
  </si>
  <si>
    <t>LAMSAS INF0047(NY13B!)</t>
  </si>
  <si>
    <t>LAMSAS INF0058(NY18C!)</t>
  </si>
  <si>
    <t>LAMSAS INF0098(NY34D!)</t>
  </si>
  <si>
    <t>LAMSAS INF0150(NY53B!)</t>
  </si>
  <si>
    <t>LAMSAS INF0145(NY51E!)</t>
  </si>
  <si>
    <t>LAMSAS INF0159(NY57C!)</t>
  </si>
  <si>
    <t>LAMSAS INF0034(NY17L!)</t>
  </si>
  <si>
    <t xml:space="preserve">LAMSAS </t>
  </si>
  <si>
    <t>LAMSAS INF0236(PA1G!)</t>
  </si>
  <si>
    <t>LAMSAS INF0264(PA9C!)</t>
  </si>
  <si>
    <t>LAMSAS INF0253(PA6D!)</t>
  </si>
  <si>
    <t>LAMSAS INF0493(WV52C!)</t>
  </si>
  <si>
    <t>LAMSAS INF0459(WV37B!)</t>
  </si>
  <si>
    <t>LAMSAS INF0543(MD13E!)</t>
  </si>
  <si>
    <t>LAMSAS INF0565(MD22C!)</t>
  </si>
  <si>
    <t>LAMSAS INF0594(VA9B!)</t>
  </si>
  <si>
    <t>LAMSAS INF0592(VA8C!)</t>
  </si>
  <si>
    <t>LAMSAS INF0639(VA30D!)</t>
  </si>
  <si>
    <t>LAMSAS INF0644(VA32C!)</t>
  </si>
  <si>
    <t>LAMSAS INF0760(NC14C!)</t>
  </si>
  <si>
    <t>LAMSAS INF0969(SC22C!)</t>
  </si>
  <si>
    <t>LAMSAS INF1050(GA1F!)</t>
  </si>
  <si>
    <t>LAMSAS INF1080(GA13B!)</t>
  </si>
  <si>
    <t>LAMSAS INF1068(GA6B!)</t>
  </si>
  <si>
    <t>LAMSAS INF1157(FL2C!)</t>
  </si>
  <si>
    <t>LAMSAS INF1138(GA37F!)</t>
  </si>
  <si>
    <t>LAMSAS INF0507(DE3C!)</t>
  </si>
  <si>
    <t>Speaker 136</t>
  </si>
  <si>
    <t>LAMSAS INF0225(NJ19B!)</t>
  </si>
  <si>
    <t>LAMSAS INF0222(NJ18C!)</t>
  </si>
  <si>
    <t>LAMSAS INF0223(NJ18D!)</t>
  </si>
  <si>
    <t>LAMSAS INF0204(NJ10D!)</t>
  </si>
  <si>
    <t>LAMSAS INF0196(NJ7B!)</t>
  </si>
  <si>
    <t>LAMSAS INF0235(PA1F!)</t>
  </si>
  <si>
    <t>LAMSAS INF0257(PA7D!)</t>
  </si>
  <si>
    <t>LAMSAS INF0261(PA8D!)</t>
  </si>
  <si>
    <t>LAMSAS INF0284(PA18B!)</t>
  </si>
  <si>
    <t>LAMSAS INF0277(PA15C!)</t>
  </si>
  <si>
    <t>LAMSAS INF0304(PA28B!)</t>
  </si>
  <si>
    <t>LAMSAS INF0316(PA34B!)</t>
  </si>
  <si>
    <t>LAMSAS INF0341(PA45B!)</t>
  </si>
  <si>
    <t>LAMSAS INF0371(PA59B!)</t>
  </si>
  <si>
    <t>LAMSAS INF0357(PA52B!)</t>
  </si>
  <si>
    <t>LAMSAS INF0353(PA50C!)</t>
  </si>
  <si>
    <t>LAMSAS INF0496(WV53C!)</t>
  </si>
  <si>
    <t>LAMSAS INF0406(WV11B!)</t>
  </si>
  <si>
    <t>LAMSAS INF0414(WV15B!)</t>
  </si>
  <si>
    <t>LAMSAS INF0464(WV39C!)</t>
  </si>
  <si>
    <t>LAMSAS INF0501(DEL1C!)</t>
  </si>
  <si>
    <t>LAMSAS INF0528(MD7C!)</t>
  </si>
  <si>
    <t>LAMSAS INF0540(MD13B!)</t>
  </si>
  <si>
    <t>LAMSAS INF0684(VA52C!)</t>
  </si>
  <si>
    <t>LAMSAS INF0606(VA14C!)</t>
  </si>
  <si>
    <t>LAMSAS INF0617(VA19C!)</t>
  </si>
  <si>
    <t>LAMSAS INF0655(VA39!)</t>
  </si>
  <si>
    <t>LAMSAS INF0671(VA46B!)</t>
  </si>
  <si>
    <t>LAMSAS INF0698(VA59B!)</t>
  </si>
  <si>
    <t>LAMSAS INF0701(VA61B!)</t>
  </si>
  <si>
    <t>LAMSAS INF0711(VA65C!)</t>
  </si>
  <si>
    <t>LAMSAS INF0740(NC6!)</t>
  </si>
  <si>
    <t>LAMSAS INF0781(NC23C!)</t>
  </si>
  <si>
    <t>LAMSAS INF0791(NC26C!)</t>
  </si>
  <si>
    <t>LAMSAS INF0804(NC32B!)</t>
  </si>
  <si>
    <t>LAMSAS INF0820(NC39B!)</t>
  </si>
  <si>
    <t>LAMSAS INF0823(NC41!)</t>
  </si>
  <si>
    <t>LAMSAS INF0833(NC46C!)</t>
  </si>
  <si>
    <t>LAMSAS INF0850(NC56B!)</t>
  </si>
  <si>
    <t>LAMSAS INF0879(NC71C!)</t>
  </si>
  <si>
    <t>LAMSAS INF0906(SC6C!)</t>
  </si>
  <si>
    <t>LAMSAS INF0912(SC7D!)</t>
  </si>
  <si>
    <t>LAMSAS INF0895(SC3C!)</t>
  </si>
  <si>
    <t>LAMSAS INF0922(SC10C!)</t>
  </si>
  <si>
    <t>LAMSAS INF0931(SC11G!)</t>
  </si>
  <si>
    <t>LAMSAS INF0952(SC18C!)</t>
  </si>
  <si>
    <t>LAMSAS INF0958(SC19D!)</t>
  </si>
  <si>
    <t>LAMSAS INF0990(SC28D!)</t>
  </si>
  <si>
    <t>LAMSAS INF0982(SC25C!)</t>
  </si>
  <si>
    <t>LAMSAS INF1024(SC38D!)</t>
  </si>
  <si>
    <t>LAMSAS INF1035(SC42B!)</t>
  </si>
  <si>
    <t>LAMSAS INF1061(GA4C!)</t>
  </si>
  <si>
    <t>LAMSAS INF1105(GA23D!)</t>
  </si>
  <si>
    <t>LAMSAS INF1140(GA37H!)</t>
  </si>
  <si>
    <t>Do1_2b</t>
  </si>
  <si>
    <t>Mo1_2b</t>
  </si>
  <si>
    <t>Speaker 60</t>
  </si>
  <si>
    <t>Speaker 122</t>
  </si>
  <si>
    <t>Speaker 135</t>
  </si>
  <si>
    <t>Speaker 137</t>
  </si>
  <si>
    <t>Speaker 181</t>
  </si>
  <si>
    <t>Speaker 186</t>
  </si>
  <si>
    <t>Speaker 187</t>
  </si>
  <si>
    <t>Speaker 188</t>
  </si>
  <si>
    <t>Speaker 189</t>
  </si>
  <si>
    <t>Speaker 190</t>
  </si>
  <si>
    <t>Speaker 191</t>
  </si>
  <si>
    <t>Speaker 192</t>
  </si>
  <si>
    <t>Bn1_2e</t>
  </si>
  <si>
    <t>No1_2b</t>
  </si>
  <si>
    <t>Dn1_2b</t>
  </si>
  <si>
    <t>Dt1_2e</t>
  </si>
  <si>
    <t>Dt5_1d</t>
  </si>
  <si>
    <t>Dn5_2e</t>
  </si>
  <si>
    <t>Dn3_2d</t>
  </si>
  <si>
    <t>Dn2_2d</t>
  </si>
  <si>
    <t>Dn5_2d</t>
  </si>
  <si>
    <t>Dt3_2d</t>
  </si>
  <si>
    <t>Do3_2d</t>
  </si>
  <si>
    <t>Do5_2d</t>
  </si>
  <si>
    <t>Dn4_2d</t>
  </si>
  <si>
    <t>Bo1_2b</t>
  </si>
  <si>
    <t>Hd5_2d</t>
  </si>
  <si>
    <t>Ho5_2d</t>
  </si>
  <si>
    <t>Mo1_1d</t>
  </si>
  <si>
    <t>Du3_2d</t>
  </si>
  <si>
    <t>Dn3_1d</t>
  </si>
  <si>
    <t>Do3_1d</t>
  </si>
  <si>
    <t>Dn5_1d</t>
  </si>
  <si>
    <t>Du5_1d</t>
  </si>
  <si>
    <t>Du5_2d</t>
  </si>
  <si>
    <t>Hn5_2d</t>
  </si>
  <si>
    <t>Dt1_2d</t>
  </si>
  <si>
    <t>Mo4_2d</t>
  </si>
  <si>
    <t>Duu5_2d</t>
  </si>
  <si>
    <t>Valley of Virginia</t>
  </si>
  <si>
    <t>Western Tennessee</t>
  </si>
  <si>
    <t>(Emerson, 1889)</t>
  </si>
  <si>
    <t>(Durian 2006)</t>
  </si>
  <si>
    <t>LANCS OH28C </t>
  </si>
  <si>
    <t>LANCS OH28A</t>
  </si>
  <si>
    <t>LANCS OH28B</t>
  </si>
  <si>
    <t>Reynoldsburg</t>
  </si>
  <si>
    <t>D.M. Marshall</t>
  </si>
  <si>
    <t>E.S. Russenholt</t>
  </si>
  <si>
    <t>J.R. McIlree</t>
  </si>
  <si>
    <t>William Colby</t>
  </si>
  <si>
    <t>Emma Bowler</t>
  </si>
  <si>
    <t>William Thomas</t>
  </si>
  <si>
    <t>(DASS)</t>
  </si>
  <si>
    <t>LAGS INF703</t>
  </si>
  <si>
    <t>LAGS INF117</t>
  </si>
  <si>
    <t>LAGS INF166</t>
  </si>
  <si>
    <t>LAGS INF811</t>
  </si>
  <si>
    <t>LAGS INF657x</t>
  </si>
  <si>
    <t>LAGS INF556</t>
  </si>
  <si>
    <t>LAGS INF625</t>
  </si>
  <si>
    <t>LAGS INF40</t>
  </si>
  <si>
    <t>LAGS INF299</t>
  </si>
  <si>
    <t>LAGS INF893</t>
  </si>
  <si>
    <t>LAGS INF850</t>
  </si>
  <si>
    <t>LAGS INF863</t>
  </si>
  <si>
    <t>LAGS INF911</t>
  </si>
  <si>
    <t>LAGS INF494</t>
  </si>
  <si>
    <t>LAGS INF678</t>
  </si>
  <si>
    <t>LAGS INF741</t>
  </si>
  <si>
    <t>LAGS INF342</t>
  </si>
  <si>
    <t>LAGS INF356</t>
  </si>
  <si>
    <t>LAGS INF434</t>
  </si>
  <si>
    <t>LAGS INF444</t>
  </si>
  <si>
    <t>LAGS INF446</t>
  </si>
  <si>
    <t>LAGS INF472</t>
  </si>
  <si>
    <t>LAGS INF548</t>
  </si>
  <si>
    <t>LAGS INF595</t>
  </si>
  <si>
    <t>LAGS INF791</t>
  </si>
  <si>
    <t>LAGS INF027</t>
  </si>
  <si>
    <t>LAGS INF052</t>
  </si>
  <si>
    <t>LAGS INF079</t>
  </si>
  <si>
    <t>Western Reserve</t>
  </si>
  <si>
    <t>(Kenyon, 1890)</t>
  </si>
  <si>
    <t>(Hale, 1799)</t>
  </si>
  <si>
    <t>(Thomas, 1788)</t>
  </si>
  <si>
    <t>(Webster, 1789)</t>
  </si>
  <si>
    <t>(Perry, 1785)</t>
  </si>
  <si>
    <t>LANE 360.3</t>
  </si>
  <si>
    <t>LANE 315.1</t>
  </si>
  <si>
    <t>LANE 150.4</t>
  </si>
  <si>
    <t>LANE 219.2</t>
  </si>
  <si>
    <t>LANE 228.2</t>
  </si>
  <si>
    <t>LANE 384.2</t>
  </si>
  <si>
    <t>LANE 160.2</t>
  </si>
  <si>
    <t>LANE 112.2</t>
  </si>
  <si>
    <t>LANE 60.2</t>
  </si>
  <si>
    <t>LANE 280.3</t>
  </si>
  <si>
    <t>LAMSAS INF0045(NY12C!)</t>
  </si>
  <si>
    <t>LAMSAS INF0068(NY24B!)</t>
  </si>
  <si>
    <t>LAMSAS INF0106(NY37C!)</t>
  </si>
  <si>
    <t>LAMSAS INF0119(NY43C!)</t>
  </si>
  <si>
    <t>LAMSAS INF0164(NY58E!)</t>
  </si>
  <si>
    <t>LAMSAS INF0175(NY62D!)</t>
  </si>
  <si>
    <t>LAMSAS INF0033(NY7K!)</t>
  </si>
  <si>
    <t>LAMSAS INF0035(NY7M!)</t>
  </si>
  <si>
    <t>Vermonnt</t>
  </si>
  <si>
    <t>(Boberg, 2001)</t>
  </si>
  <si>
    <t>(Labov, 2007)</t>
  </si>
  <si>
    <t>(Boberg, 2000)</t>
  </si>
  <si>
    <t>Do1_1d</t>
  </si>
  <si>
    <t>Dn1_2d</t>
  </si>
  <si>
    <t>ua</t>
  </si>
  <si>
    <t>LAUM 213</t>
  </si>
  <si>
    <t>LAUM 219</t>
  </si>
  <si>
    <t>Do2_1d</t>
  </si>
  <si>
    <t>Dt4_2d</t>
  </si>
  <si>
    <t>Dn5_td</t>
  </si>
  <si>
    <t>Lorraine K., 35 [1995], Spokane, WA, TS 318</t>
  </si>
  <si>
    <t>Duncan D., 29 [1997], Edmonton, Alberta, TS 655.</t>
  </si>
  <si>
    <t>Jan X., 14, Green Bay WI, TS 219</t>
  </si>
  <si>
    <t>Green Bay</t>
  </si>
  <si>
    <t>Kitty R.</t>
  </si>
  <si>
    <t xml:space="preserve">56 [1993] </t>
  </si>
  <si>
    <t xml:space="preserve">Jan X., </t>
  </si>
  <si>
    <t>Duncan D.</t>
  </si>
  <si>
    <t>29 [1997]</t>
  </si>
  <si>
    <t>AB</t>
  </si>
  <si>
    <t>Edmonton,  AB</t>
  </si>
  <si>
    <t>LAGS INF894</t>
  </si>
  <si>
    <t>dipththong</t>
  </si>
  <si>
    <t>lowback</t>
  </si>
  <si>
    <t>Lunenberg</t>
  </si>
  <si>
    <t>Cape Breton</t>
  </si>
  <si>
    <t>Irish</t>
  </si>
  <si>
    <t>English</t>
  </si>
  <si>
    <t>St.  Johns</t>
  </si>
  <si>
    <t>(Clarke, 2010)</t>
  </si>
  <si>
    <t>(Kiefte et al, 2010)</t>
  </si>
  <si>
    <t>Bay Islands</t>
  </si>
  <si>
    <t>Honduras</t>
  </si>
  <si>
    <t>Roatan</t>
  </si>
  <si>
    <t>(Graham, 2010)</t>
  </si>
  <si>
    <t>Anguilla</t>
  </si>
  <si>
    <t>(Williams, 2010)</t>
  </si>
  <si>
    <t>Island Harbor and  Stoney Gourd</t>
  </si>
  <si>
    <t>Dominica</t>
  </si>
  <si>
    <t>(Aceto, 2010)</t>
  </si>
  <si>
    <t>Falkland Islands</t>
  </si>
  <si>
    <t>United Kingdom</t>
  </si>
  <si>
    <t>Dominican Republic</t>
  </si>
  <si>
    <t>LANCS IL10A</t>
  </si>
  <si>
    <t xml:space="preserve"> Elburn</t>
  </si>
  <si>
    <t>LANCS IL10B</t>
  </si>
  <si>
    <t xml:space="preserve"> Elgin</t>
  </si>
  <si>
    <t xml:space="preserve"> Blackberry</t>
  </si>
  <si>
    <t>LANCS IL11A</t>
  </si>
  <si>
    <t xml:space="preserve"> Glen Ellyn</t>
  </si>
  <si>
    <t xml:space="preserve"> Wheaton</t>
  </si>
  <si>
    <t xml:space="preserve"> Hinsdale</t>
  </si>
  <si>
    <t>LANCS IL12A</t>
  </si>
  <si>
    <t xml:space="preserve"> Park Ridge</t>
  </si>
  <si>
    <t>LANCS IL12B</t>
  </si>
  <si>
    <t xml:space="preserve"> Mount Prospect</t>
  </si>
  <si>
    <t>LANCS IL12C</t>
  </si>
  <si>
    <t xml:space="preserve"> Rogers Park</t>
  </si>
  <si>
    <t xml:space="preserve"> Near South Side</t>
  </si>
  <si>
    <t xml:space="preserve"> Kenilworth</t>
  </si>
  <si>
    <t>LANCS IL13A</t>
  </si>
  <si>
    <t xml:space="preserve"> Rock Island</t>
  </si>
  <si>
    <t xml:space="preserve"> Moline</t>
  </si>
  <si>
    <t>LANCS IL13D</t>
  </si>
  <si>
    <t xml:space="preserve"> Silvis</t>
  </si>
  <si>
    <t>LANCS IL10A: Page 03</t>
  </si>
  <si>
    <r>
      <t>Number</t>
    </r>
    <r>
      <rPr>
        <sz val="16"/>
        <color rgb="FF333333"/>
        <rFont val="Arial"/>
        <family val="2"/>
      </rPr>
      <t>: IL10A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</si>
  <si>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Allen, Harold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1939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</si>
  <si>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Kane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Elburn</t>
    </r>
  </si>
  <si>
    <r>
      <t>Latitude</t>
    </r>
    <r>
      <rPr>
        <sz val="16"/>
        <color rgb="FF333333"/>
        <rFont val="Arial"/>
        <family val="2"/>
      </rPr>
      <t>: 41.8922 -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-88.4723</t>
    </r>
  </si>
  <si>
    <t>LANCS IL10B: Page 03</t>
  </si>
  <si>
    <r>
      <t>Number</t>
    </r>
    <r>
      <rPr>
        <sz val="16"/>
        <color rgb="FF333333"/>
        <rFont val="Arial"/>
        <family val="2"/>
      </rPr>
      <t>: IL10B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</si>
  <si>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Shuy, Roger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1960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</si>
  <si>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Kane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Elgin</t>
    </r>
  </si>
  <si>
    <r>
      <t>Latitude</t>
    </r>
    <r>
      <rPr>
        <sz val="16"/>
        <color rgb="FF333333"/>
        <rFont val="Arial"/>
        <family val="2"/>
      </rPr>
      <t>: 42.0354 -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-88.2826</t>
    </r>
  </si>
  <si>
    <t>LANCS IL10C: Page 03</t>
  </si>
  <si>
    <r>
      <t>Number</t>
    </r>
    <r>
      <rPr>
        <sz val="16"/>
        <color rgb="FF333333"/>
        <rFont val="Arial"/>
        <family val="2"/>
      </rPr>
      <t>: IL10C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</si>
  <si>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1959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</si>
  <si>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Kane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Blackberry</t>
    </r>
  </si>
  <si>
    <r>
      <t>Latitude</t>
    </r>
    <r>
      <rPr>
        <sz val="16"/>
        <color rgb="FF333333"/>
        <rFont val="Arial"/>
        <family val="2"/>
      </rPr>
      <t>: 41.8493 -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-88.421</t>
    </r>
  </si>
  <si>
    <t>LANCS IL11A: Page 03</t>
  </si>
  <si>
    <r>
      <t>Number</t>
    </r>
    <r>
      <rPr>
        <sz val="16"/>
        <color rgb="FF333333"/>
        <rFont val="Arial"/>
        <family val="2"/>
      </rPr>
      <t>: IL11A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</si>
  <si>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Dupage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Glen Ellyn</t>
    </r>
  </si>
  <si>
    <r>
      <t>Latitude</t>
    </r>
    <r>
      <rPr>
        <sz val="16"/>
        <color rgb="FF333333"/>
        <rFont val="Arial"/>
        <family val="2"/>
      </rPr>
      <t>: 41.8755 -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-88.0667</t>
    </r>
  </si>
  <si>
    <t>LANCS IL11B: Page 03</t>
  </si>
  <si>
    <r>
      <t>Number</t>
    </r>
    <r>
      <rPr>
        <sz val="16"/>
        <color rgb="FF333333"/>
        <rFont val="Arial"/>
        <family val="2"/>
      </rPr>
      <t>: IL11B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</si>
  <si>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Dupage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Wheaton</t>
    </r>
  </si>
  <si>
    <r>
      <t>Latitude</t>
    </r>
    <r>
      <rPr>
        <sz val="16"/>
        <color rgb="FF333333"/>
        <rFont val="Arial"/>
        <family val="2"/>
      </rPr>
      <t>: 41.8661 -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-88.107</t>
    </r>
  </si>
  <si>
    <t>LANCS IL11C: Page 03</t>
  </si>
  <si>
    <r>
      <t>Number</t>
    </r>
    <r>
      <rPr>
        <sz val="16"/>
        <color rgb="FF333333"/>
        <rFont val="Arial"/>
        <family val="2"/>
      </rPr>
      <t>: IL11C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</si>
  <si>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t>Fieldworker: Stevens, William H. - Interviewed: 1975</t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</si>
  <si>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Dupage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Hinsdale</t>
    </r>
  </si>
  <si>
    <r>
      <t>Latitude</t>
    </r>
    <r>
      <rPr>
        <sz val="16"/>
        <color rgb="FF333333"/>
        <rFont val="Arial"/>
        <family val="2"/>
      </rPr>
      <t>: 41.8009 -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-87.937</t>
    </r>
  </si>
  <si>
    <t>LANCS IL12A: Page 03</t>
  </si>
  <si>
    <r>
      <t>Number</t>
    </r>
    <r>
      <rPr>
        <sz val="16"/>
        <color rgb="FF333333"/>
        <rFont val="Arial"/>
        <family val="2"/>
      </rPr>
      <t>: IL12A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</si>
  <si>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1950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</si>
  <si>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Cook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Park Ridge</t>
    </r>
  </si>
  <si>
    <r>
      <t>Latitude</t>
    </r>
    <r>
      <rPr>
        <sz val="16"/>
        <color rgb="FF333333"/>
        <rFont val="Arial"/>
        <family val="2"/>
      </rPr>
      <t>: 42.0111 -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-87.8406</t>
    </r>
  </si>
  <si>
    <t>LANCS IL12B: Page 03</t>
  </si>
  <si>
    <r>
      <t>Number</t>
    </r>
    <r>
      <rPr>
        <sz val="16"/>
        <color rgb="FF333333"/>
        <rFont val="Arial"/>
        <family val="2"/>
      </rPr>
      <t>: IL12B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</si>
  <si>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Pederson, Lee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1962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</si>
  <si>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Cook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Mount Prospect</t>
    </r>
  </si>
  <si>
    <r>
      <t>Latitude</t>
    </r>
    <r>
      <rPr>
        <sz val="16"/>
        <color rgb="FF333333"/>
        <rFont val="Arial"/>
        <family val="2"/>
      </rPr>
      <t>: 42.0664 -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-87.9373</t>
    </r>
  </si>
  <si>
    <t>LANCS IL12C: Page 03</t>
  </si>
  <si>
    <r>
      <t>Number</t>
    </r>
    <r>
      <rPr>
        <sz val="16"/>
        <color rgb="FF333333"/>
        <rFont val="Arial"/>
        <family val="2"/>
      </rPr>
      <t>: IL12C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</si>
  <si>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Herndobler, Robin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1975</t>
    </r>
  </si>
  <si>
    <t>LANCS IL12D: Page 03</t>
  </si>
  <si>
    <r>
      <t>Number</t>
    </r>
    <r>
      <rPr>
        <sz val="16"/>
        <color rgb="FF333333"/>
        <rFont val="Arial"/>
        <family val="2"/>
      </rPr>
      <t>: IL12D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</si>
  <si>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Cook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Chicago</t>
    </r>
  </si>
  <si>
    <r>
      <t>Latitude</t>
    </r>
    <r>
      <rPr>
        <sz val="16"/>
        <color rgb="FF333333"/>
        <rFont val="Arial"/>
        <family val="2"/>
      </rPr>
      <t>: 41.9476 -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-87.7665</t>
    </r>
  </si>
  <si>
    <t>LANCS IL12E: Page 03</t>
  </si>
  <si>
    <r>
      <t>Number</t>
    </r>
    <r>
      <rPr>
        <sz val="16"/>
        <color rgb="FF333333"/>
        <rFont val="Arial"/>
        <family val="2"/>
      </rPr>
      <t>: IL12E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</si>
  <si>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Latitude</t>
    </r>
    <r>
      <rPr>
        <sz val="16"/>
        <color rgb="FF333333"/>
        <rFont val="Arial"/>
        <family val="2"/>
      </rPr>
      <t>: 41.8055 -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-87.6088</t>
    </r>
  </si>
  <si>
    <t>LANCS IL12F: Page 03</t>
  </si>
  <si>
    <r>
      <t>Number</t>
    </r>
    <r>
      <rPr>
        <sz val="16"/>
        <color rgb="FF333333"/>
        <rFont val="Arial"/>
        <family val="2"/>
      </rPr>
      <t>: IL12F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</si>
  <si>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Tweet, Roald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1959</t>
    </r>
  </si>
  <si>
    <t>LANCS IL12G: Page 03</t>
  </si>
  <si>
    <r>
      <t>Number</t>
    </r>
    <r>
      <rPr>
        <sz val="16"/>
        <color rgb="FF333333"/>
        <rFont val="Arial"/>
        <family val="2"/>
      </rPr>
      <t>: IL12G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</si>
  <si>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Latitude</t>
    </r>
    <r>
      <rPr>
        <sz val="16"/>
        <color rgb="FF333333"/>
        <rFont val="Arial"/>
        <family val="2"/>
      </rPr>
      <t>: 41.8781 -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-87.6298</t>
    </r>
  </si>
  <si>
    <t>LANCS IL12I: Page 03</t>
  </si>
  <si>
    <r>
      <t>Number</t>
    </r>
    <r>
      <rPr>
        <sz val="16"/>
        <color rgb="FF333333"/>
        <rFont val="Arial"/>
        <family val="2"/>
      </rPr>
      <t>: IL12I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</si>
  <si>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Cook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Rogers Park</t>
    </r>
  </si>
  <si>
    <r>
      <t>Latitude</t>
    </r>
    <r>
      <rPr>
        <sz val="16"/>
        <color rgb="FF333333"/>
        <rFont val="Arial"/>
        <family val="2"/>
      </rPr>
      <t>: 42.0126 -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-87.6746</t>
    </r>
  </si>
  <si>
    <t>LANCS IL12K: Page 03</t>
  </si>
  <si>
    <r>
      <t>Number</t>
    </r>
    <r>
      <rPr>
        <sz val="16"/>
        <color rgb="FF333333"/>
        <rFont val="Arial"/>
        <family val="2"/>
      </rPr>
      <t>: IL12K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</si>
  <si>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t>LANCS IL12M: Page 03</t>
  </si>
  <si>
    <r>
      <t>Number</t>
    </r>
    <r>
      <rPr>
        <sz val="16"/>
        <color rgb="FF333333"/>
        <rFont val="Arial"/>
        <family val="2"/>
      </rPr>
      <t>: IL12M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</si>
  <si>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t>LANCS IL12N: Page 03</t>
  </si>
  <si>
    <r>
      <t>Number</t>
    </r>
    <r>
      <rPr>
        <sz val="16"/>
        <color rgb="FF333333"/>
        <rFont val="Arial"/>
        <family val="2"/>
      </rPr>
      <t>: IL12N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</si>
  <si>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1954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</si>
  <si>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Cook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Near South Side</t>
    </r>
  </si>
  <si>
    <r>
      <t>Latitude</t>
    </r>
    <r>
      <rPr>
        <sz val="16"/>
        <color rgb="FF333333"/>
        <rFont val="Arial"/>
        <family val="2"/>
      </rPr>
      <t>: 41.5128 -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-87.3726</t>
    </r>
  </si>
  <si>
    <t>LANCS IL12O: Page 03</t>
  </si>
  <si>
    <r>
      <t>Number</t>
    </r>
    <r>
      <rPr>
        <sz val="16"/>
        <color rgb="FF333333"/>
        <rFont val="Arial"/>
        <family val="2"/>
      </rPr>
      <t>: IL12O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</si>
  <si>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1962</t>
    </r>
  </si>
  <si>
    <t>LANCS IL12P: Page 03</t>
  </si>
  <si>
    <r>
      <t>Number</t>
    </r>
    <r>
      <rPr>
        <sz val="16"/>
        <color rgb="FF333333"/>
        <rFont val="Arial"/>
        <family val="2"/>
      </rPr>
      <t>: IL12P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</si>
  <si>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t>LANCS IL12Q: Page 03</t>
  </si>
  <si>
    <r>
      <t>Number</t>
    </r>
    <r>
      <rPr>
        <sz val="16"/>
        <color rgb="FF333333"/>
        <rFont val="Arial"/>
        <family val="2"/>
      </rPr>
      <t>: IL12Q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</si>
  <si>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t>LANCS IL12R: Page 03</t>
  </si>
  <si>
    <r>
      <t>Number</t>
    </r>
    <r>
      <rPr>
        <sz val="16"/>
        <color rgb="FF333333"/>
        <rFont val="Arial"/>
        <family val="2"/>
      </rPr>
      <t>: IL12R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</si>
  <si>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Cook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Kenilworth</t>
    </r>
  </si>
  <si>
    <r>
      <t>Latitude</t>
    </r>
    <r>
      <rPr>
        <sz val="16"/>
        <color rgb="FF333333"/>
        <rFont val="Arial"/>
        <family val="2"/>
      </rPr>
      <t>: 42.0859 -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-87.7176</t>
    </r>
  </si>
  <si>
    <t>LANCS IL13A: Page 03</t>
  </si>
  <si>
    <r>
      <t>Number</t>
    </r>
    <r>
      <rPr>
        <sz val="16"/>
        <color rgb="FF333333"/>
        <rFont val="Arial"/>
        <family val="2"/>
      </rPr>
      <t>: IL13A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</si>
  <si>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Wilson, H. Rex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1954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</si>
  <si>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Rock Island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Rock Island</t>
    </r>
  </si>
  <si>
    <r>
      <t>Latitude</t>
    </r>
    <r>
      <rPr>
        <sz val="16"/>
        <color rgb="FF333333"/>
        <rFont val="Arial"/>
        <family val="2"/>
      </rPr>
      <t>: 41.5095 -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-90.5787</t>
    </r>
  </si>
  <si>
    <t>LANCS IL13B: Page 03</t>
  </si>
  <si>
    <r>
      <t>Number</t>
    </r>
    <r>
      <rPr>
        <sz val="16"/>
        <color rgb="FF333333"/>
        <rFont val="Arial"/>
        <family val="2"/>
      </rPr>
      <t>: IL13B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</si>
  <si>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Shuy, Roger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1961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</si>
  <si>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Rock Island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Moline</t>
    </r>
  </si>
  <si>
    <r>
      <t>Latitude</t>
    </r>
    <r>
      <rPr>
        <sz val="16"/>
        <color rgb="FF333333"/>
        <rFont val="Arial"/>
        <family val="2"/>
      </rPr>
      <t>: 41.5067 -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-90.5151</t>
    </r>
  </si>
  <si>
    <t>LANCS IL13C: Page 03</t>
  </si>
  <si>
    <r>
      <t>Number</t>
    </r>
    <r>
      <rPr>
        <sz val="16"/>
        <color rgb="FF333333"/>
        <rFont val="Arial"/>
        <family val="2"/>
      </rPr>
      <t>: IL13C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</si>
  <si>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t>LANCS IL13D: Page 03</t>
  </si>
  <si>
    <r>
      <t>Number</t>
    </r>
    <r>
      <rPr>
        <sz val="16"/>
        <color rgb="FF333333"/>
        <rFont val="Arial"/>
        <family val="2"/>
      </rPr>
      <t>: IL13D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</si>
  <si>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Rock Island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Silvis</t>
    </r>
  </si>
  <si>
    <r>
      <t>Latitude</t>
    </r>
    <r>
      <rPr>
        <sz val="16"/>
        <color rgb="FF333333"/>
        <rFont val="Arial"/>
        <family val="2"/>
      </rPr>
      <t>: 41.5123 -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-90.4151</t>
    </r>
  </si>
  <si>
    <t>LANCS IL13E: Page 03</t>
  </si>
  <si>
    <t>LANCS IL14: Page 03</t>
  </si>
  <si>
    <t>LANCS IL15A: Page 03</t>
  </si>
  <si>
    <t>LANCS IL15B: Page 03</t>
  </si>
  <si>
    <t>LANCS IL16A: Page 03</t>
  </si>
  <si>
    <t>LANCS IL16B: Page 03</t>
  </si>
  <si>
    <t>LANCS IL16C: Page 03</t>
  </si>
  <si>
    <t>LANCS IL17: Page 03</t>
  </si>
  <si>
    <t>LANCS IL18: Page 03</t>
  </si>
  <si>
    <t>LANCS IL19A: Page 03</t>
  </si>
  <si>
    <t>LANCS IL19B: Page 03</t>
  </si>
  <si>
    <t>LANCS IL1A: Page 03</t>
  </si>
  <si>
    <t>LANCS IL1B: Page 03</t>
  </si>
  <si>
    <t>LANCS IL1C: Page 03</t>
  </si>
  <si>
    <t>LANCS IL2: Page 03</t>
  </si>
  <si>
    <t>LANCS IL20A: Page 03</t>
  </si>
  <si>
    <t>LANCS IL20B: Page 03</t>
  </si>
  <si>
    <t>LANCS IL21: Page 03</t>
  </si>
  <si>
    <t>LANCS IL22: Page 03</t>
  </si>
  <si>
    <t>LANCS IL23A: Page 03</t>
  </si>
  <si>
    <t>LANCS IL23B: Page 03</t>
  </si>
  <si>
    <t>LANCS IL24A: Page 03</t>
  </si>
  <si>
    <t>LANCS IL24B: Page 03</t>
  </si>
  <si>
    <t>LANCS IL25A: Page 03</t>
  </si>
  <si>
    <t>LANCS IL25B: Page 03</t>
  </si>
  <si>
    <t>LANCS IL26: Page 03</t>
  </si>
  <si>
    <t>LANCS IL27A: Page 03</t>
  </si>
  <si>
    <t>LANCS IL27B: Page 03</t>
  </si>
  <si>
    <t>LANCS IL28A: Page 03</t>
  </si>
  <si>
    <t>LANCS IL28B: Page 03</t>
  </si>
  <si>
    <t>LANCS IL29A: Page 03</t>
  </si>
  <si>
    <t>LANCS IL29B: Page 03</t>
  </si>
  <si>
    <t>LANCS IL30A: Page 03</t>
  </si>
  <si>
    <t>LANCS IL30B: Page 03</t>
  </si>
  <si>
    <t>LANCS IL31A: Page 03</t>
  </si>
  <si>
    <t>LANCS IL31B: Page 03</t>
  </si>
  <si>
    <t>LANCS IL32: Page 03</t>
  </si>
  <si>
    <t>LANCS IL33A: Page 03</t>
  </si>
  <si>
    <t>LANCS IL33B: Page 03</t>
  </si>
  <si>
    <t>LANCS IL34: Page 03</t>
  </si>
  <si>
    <t>LANCS IL35: Page 03</t>
  </si>
  <si>
    <t>LANCS IL36A: Page 03</t>
  </si>
  <si>
    <t>LANCS IL36B: Page 03</t>
  </si>
  <si>
    <t>LANCS IL37A: Page 03</t>
  </si>
  <si>
    <t>LANCS IL37B: Page 03</t>
  </si>
  <si>
    <t>LANCS IL38A: Page 03</t>
  </si>
  <si>
    <t>LANCS IL38B: Page 03</t>
  </si>
  <si>
    <t>LANCS IL39A: Page 03</t>
  </si>
  <si>
    <t>LANCS IL39B: Page 03</t>
  </si>
  <si>
    <t>LANCS IL39C: Page 03</t>
  </si>
  <si>
    <t>LANCS IL3A: Page 03</t>
  </si>
  <si>
    <t>LANCS IL3B: Page 03</t>
  </si>
  <si>
    <t>LANCS IL3C: Page 03</t>
  </si>
  <si>
    <t>LANCS IL3D: Page 03</t>
  </si>
  <si>
    <t>LANCS IL4: Page 03</t>
  </si>
  <si>
    <t>LANCS IL40: Page 03</t>
  </si>
  <si>
    <t>LANCS IL41A: Page 03</t>
  </si>
  <si>
    <t>LANCS IL41B: Page 03</t>
  </si>
  <si>
    <t>LANCS IL42A: Page 03</t>
  </si>
  <si>
    <t>LANCS IL42B: Page 03</t>
  </si>
  <si>
    <t>LANCS IL43A: Page 03</t>
  </si>
  <si>
    <t>LANCS IL43B: Page 03</t>
  </si>
  <si>
    <t>LANCS IL43C: Page 03</t>
  </si>
  <si>
    <t>LANCS IL44A: Page 03</t>
  </si>
  <si>
    <t>LANCS IL44B: Page 03</t>
  </si>
  <si>
    <t>LANCS IL45A: Page 03</t>
  </si>
  <si>
    <t>LANCS IL45B: Page 03</t>
  </si>
  <si>
    <t>LANCS IL46A: Page 03</t>
  </si>
  <si>
    <t>LANCS IL46B: Page 03</t>
  </si>
  <si>
    <t>LANCS IL46C: Page 03</t>
  </si>
  <si>
    <t>LANCS IL47A: Page 03</t>
  </si>
  <si>
    <t>LANCS IL47B: Page 03</t>
  </si>
  <si>
    <t>LANCS IL48A: Page 03</t>
  </si>
  <si>
    <t>LANCS IL48B: Page 03</t>
  </si>
  <si>
    <t>LANCS IL49A: Page 03</t>
  </si>
  <si>
    <t>LANCS IL49B: Page 03</t>
  </si>
  <si>
    <t>LANCS IL5: Page 03</t>
  </si>
  <si>
    <t>LANCS IL50A: Page 03</t>
  </si>
  <si>
    <t>LANCS IL50B: Page 03</t>
  </si>
  <si>
    <t>LANCS IL50C: Page 03</t>
  </si>
  <si>
    <t>LANCS IL51A: Page 03</t>
  </si>
  <si>
    <t>LANCS IL51B: Page 03</t>
  </si>
  <si>
    <t>LANCS IL52A: Page 03</t>
  </si>
  <si>
    <t>LANCS IL52B: Page 03</t>
  </si>
  <si>
    <t>LANCS IL53A: Page 03</t>
  </si>
  <si>
    <t>LANCS IL53B: Page 03</t>
  </si>
  <si>
    <t>LANCS IL54: Page 03</t>
  </si>
  <si>
    <t>LANCS IL55A: Page 03</t>
  </si>
  <si>
    <t>LANCS IL55B: Page 03</t>
  </si>
  <si>
    <t>LANCS IL55C: Page 03</t>
  </si>
  <si>
    <t>LANCS IL56A: Page 03</t>
  </si>
  <si>
    <t>LANCS IL56B: Page 03</t>
  </si>
  <si>
    <t>LANCS IL57: Page 03</t>
  </si>
  <si>
    <t>LANCS IL58A: Page 03</t>
  </si>
  <si>
    <t>LANCS IL58B: Page 03</t>
  </si>
  <si>
    <t>LANCS IL58C: Page 03</t>
  </si>
  <si>
    <t>LANCS IL6A: Page 03</t>
  </si>
  <si>
    <t>LANCS IL6B: Page 03</t>
  </si>
  <si>
    <t>LANCS IL6C: Page 03</t>
  </si>
  <si>
    <t>LANCS IL7: Page 03</t>
  </si>
  <si>
    <t>LANCS IL8A: Page 03</t>
  </si>
  <si>
    <t>LANCS IL8B: Page 03</t>
  </si>
  <si>
    <t>LANCS IL8C: Page 03</t>
  </si>
  <si>
    <t>LANCS IL8D: Page 03</t>
  </si>
  <si>
    <t>LANCS IL9: Page 03</t>
  </si>
  <si>
    <t>LANCS KY10A: Page 03</t>
  </si>
  <si>
    <t>LANCS KY10B: Page 03</t>
  </si>
  <si>
    <t>LANCS KY11A: Page 03</t>
  </si>
  <si>
    <t>LANCS KY11B: Page 03</t>
  </si>
  <si>
    <t>LANCS KY12A: Page 03</t>
  </si>
  <si>
    <t>LANCS KY12B: Page 03</t>
  </si>
  <si>
    <t>LANCS KY12D: Page 03</t>
  </si>
  <si>
    <t>LANCS KY13A: Page 03</t>
  </si>
  <si>
    <t>LANCS KY13B: Page 03</t>
  </si>
  <si>
    <t>LANCS KY14A: Page 03</t>
  </si>
  <si>
    <t>LANCS KY14B: Page 03</t>
  </si>
  <si>
    <t>LANCS KY15: Page 03</t>
  </si>
  <si>
    <t>LANCS KY16A: Page 03</t>
  </si>
  <si>
    <t>LANCS KY16B: Page 03</t>
  </si>
  <si>
    <t>LANCS KY16C: Page 03</t>
  </si>
  <si>
    <t>LANCS KY17B: Page 03</t>
  </si>
  <si>
    <t>LANCS KY17C: Page 03</t>
  </si>
  <si>
    <t>LANCS KY17D: Page 03</t>
  </si>
  <si>
    <t>LANCS KY17E: Page 03</t>
  </si>
  <si>
    <t>LANCS KY17F: Page 03</t>
  </si>
  <si>
    <t>LANCS KY18A: Page 03</t>
  </si>
  <si>
    <t>LANCS KY18B: Page 03</t>
  </si>
  <si>
    <t>LANCS KY18C: Page 03</t>
  </si>
  <si>
    <t>LANCS KY19A: Page 03</t>
  </si>
  <si>
    <t>LANCS KY19B: Page 03</t>
  </si>
  <si>
    <t>LANCS KY19C: Page 03</t>
  </si>
  <si>
    <t>LANCS KY19D: Page 03</t>
  </si>
  <si>
    <t>LANCS KY1A: Page 03</t>
  </si>
  <si>
    <t>LANCS KY1B: Page 03</t>
  </si>
  <si>
    <t>LANCS KY1C: Page 03</t>
  </si>
  <si>
    <t>LANCS KY20A: Page 03</t>
  </si>
  <si>
    <t>LANCS KY20B: Page 03</t>
  </si>
  <si>
    <t>LANCS KY21A: Page 03</t>
  </si>
  <si>
    <t>LANCS KY21B: Page 03</t>
  </si>
  <si>
    <t>LANCS KY21C: Page 03</t>
  </si>
  <si>
    <t>LANCS KY22A: Page 03</t>
  </si>
  <si>
    <t>LANCS KY22B: Page 03</t>
  </si>
  <si>
    <t>LANCS KY22C: Page 03</t>
  </si>
  <si>
    <t>LANCS KY23A: Page 03</t>
  </si>
  <si>
    <t>LANCS KY23B: Page 03</t>
  </si>
  <si>
    <t>LANCS KY24A: Page 03</t>
  </si>
  <si>
    <t>LANCS KY24B: Page 03</t>
  </si>
  <si>
    <t>LANCS KY24C: Page 03</t>
  </si>
  <si>
    <t>LANCS KY24D: Page 03</t>
  </si>
  <si>
    <t>LANCS KY25A: Page 03</t>
  </si>
  <si>
    <t>LANCS KY25B: Page 03</t>
  </si>
  <si>
    <t>LANCS KY26A: Page 03</t>
  </si>
  <si>
    <t>LANCS KY26B: Page 03</t>
  </si>
  <si>
    <t>LANCS KY27A: Page 03</t>
  </si>
  <si>
    <t>LANCS KY27B: Page 03</t>
  </si>
  <si>
    <t>LANCS KY28A: Page 03</t>
  </si>
  <si>
    <t>LANCS KY28B: Page 03</t>
  </si>
  <si>
    <t>LANCS KY28C: Page 03</t>
  </si>
  <si>
    <t>LANCS KY29A: Page 03</t>
  </si>
  <si>
    <t>LANCS KY29B: Page 03</t>
  </si>
  <si>
    <t>LANCS KY2A: Page 03</t>
  </si>
  <si>
    <t>LANCS KY2B: Page 03</t>
  </si>
  <si>
    <t>LANCS KY30A: Page 03</t>
  </si>
  <si>
    <t>LANCS KY30B: Page 03</t>
  </si>
  <si>
    <t>LANCS KY30C: Page 03</t>
  </si>
  <si>
    <t>LANCS KY30E: Page 03</t>
  </si>
  <si>
    <t>LANCS KY31A: Page 03</t>
  </si>
  <si>
    <t>LANCS KY31C: Page 03</t>
  </si>
  <si>
    <t>LANCS KY31D: Page 03</t>
  </si>
  <si>
    <t>LANCS KY33A: Page 03</t>
  </si>
  <si>
    <t>LANCS KY33C: Page 03</t>
  </si>
  <si>
    <t>LANCS KY34A: Page 03</t>
  </si>
  <si>
    <t>LANCS KY34C: Page 03</t>
  </si>
  <si>
    <t>LANCS KY3A: Page 03</t>
  </si>
  <si>
    <t>LANCS KY3B: Page 03</t>
  </si>
  <si>
    <t>LANCS KY5A: Page 03</t>
  </si>
  <si>
    <t>LANCS KY5B: Page 03</t>
  </si>
  <si>
    <t>LANCS KY6A: Page 03</t>
  </si>
  <si>
    <t>LANCS KY6B: Page 03</t>
  </si>
  <si>
    <t>LANCS KY7AA: Page 03</t>
  </si>
  <si>
    <t>LANCS KY7B: Page 03</t>
  </si>
  <si>
    <t>LANCS KY7BA: Page 03</t>
  </si>
  <si>
    <t>LANCS KY7C: Page 03</t>
  </si>
  <si>
    <t>LANCS KY7D: Page 03</t>
  </si>
  <si>
    <t>LANCS KY7F: Page 03</t>
  </si>
  <si>
    <t>LANCS KY8A: Page 03</t>
  </si>
  <si>
    <t>LANCS KY8B: Page 03</t>
  </si>
  <si>
    <t>LANCS KY8C: Page 03</t>
  </si>
  <si>
    <t>LANCS KY9A: Page 03</t>
  </si>
  <si>
    <t>LANCS KY9B: Page 03</t>
  </si>
  <si>
    <t>LANCS KY9C: Page 03</t>
  </si>
  <si>
    <t>LANCS MI10A: Page 03</t>
  </si>
  <si>
    <t>LANCS MI10B: Page 03</t>
  </si>
  <si>
    <t>LANCS MI10C: Page 03</t>
  </si>
  <si>
    <t>LANCS MI11A: Page 03</t>
  </si>
  <si>
    <t>LANCS MI11B: Page 03</t>
  </si>
  <si>
    <t>LANCS MI12A: Page 03</t>
  </si>
  <si>
    <t>LANCS MI12B: Page 03</t>
  </si>
  <si>
    <t>LANCS MI13A: Page 03</t>
  </si>
  <si>
    <t>LANCS MI13B: Page 03</t>
  </si>
  <si>
    <t>LANCS MI14A: Page 03</t>
  </si>
  <si>
    <t>LANCS MI14B: Page 03</t>
  </si>
  <si>
    <t>LANCS MI14C: Page 03</t>
  </si>
  <si>
    <t>LANCS MI15A: Page 03</t>
  </si>
  <si>
    <t>LANCS MI15B: Page 03</t>
  </si>
  <si>
    <t>LANCS MI16A: Page 03</t>
  </si>
  <si>
    <t>LANCS MI16B: Page 03</t>
  </si>
  <si>
    <t>LANCS MI16C: Page 03</t>
  </si>
  <si>
    <t>LANCS MI17A: Page 03</t>
  </si>
  <si>
    <t>LANCS MI17B: Page 03</t>
  </si>
  <si>
    <t>LANCS MI18A: Page 03</t>
  </si>
  <si>
    <t>LANCS MI18B: Page 03</t>
  </si>
  <si>
    <t>LANCS MI19: Page 03</t>
  </si>
  <si>
    <t>LANCS MI1A: Page 03</t>
  </si>
  <si>
    <t>LANCS MI1B: Page 03</t>
  </si>
  <si>
    <t>LANCS MI20A: Page 03</t>
  </si>
  <si>
    <t>LANCS MI20B: Page 03</t>
  </si>
  <si>
    <t>LANCS MI21A: Page 03</t>
  </si>
  <si>
    <t>LANCS MI21B: Page 03</t>
  </si>
  <si>
    <t>LANCS MI21C: Page 03</t>
  </si>
  <si>
    <t>LANCS MI22: Page 03</t>
  </si>
  <si>
    <t>LANCS MI23A: Page 03</t>
  </si>
  <si>
    <t>LANCS MI23B: Page 03</t>
  </si>
  <si>
    <t>LANCS MI23C: Page 03</t>
  </si>
  <si>
    <t>LANCS MI24A: Page 03</t>
  </si>
  <si>
    <t>LANCS MI24B: Page 03</t>
  </si>
  <si>
    <t>LANCS MI24C: Page 03</t>
  </si>
  <si>
    <t>LANCS MI24D: Page 03</t>
  </si>
  <si>
    <t>LANCS MI25A: Page 03</t>
  </si>
  <si>
    <t>LANCS MI25B: Page 03</t>
  </si>
  <si>
    <t>LANCS MI26A: Page 03</t>
  </si>
  <si>
    <t>LANCS MI26B: Page 03</t>
  </si>
  <si>
    <t>LANCS MI27A: Page 03</t>
  </si>
  <si>
    <t>LANCS MI27B: Page 03</t>
  </si>
  <si>
    <t>LANCS MI28A: Page 03</t>
  </si>
  <si>
    <t>LANCS MI28B: Page 03</t>
  </si>
  <si>
    <t>LANCS MI29A: Page 03</t>
  </si>
  <si>
    <t>LANCS MI29B: Page 03</t>
  </si>
  <si>
    <t>LANCS MI29C: Page 03</t>
  </si>
  <si>
    <t>LANCS MI29D: Page 03</t>
  </si>
  <si>
    <t>LANCS MI29E: Page 03</t>
  </si>
  <si>
    <t>LANCS MI2A: Page 03</t>
  </si>
  <si>
    <t>LANCS MI2B: Page 03</t>
  </si>
  <si>
    <t>LANCS MI30A: Page 03</t>
  </si>
  <si>
    <t>LANCS MI30B: Page 03</t>
  </si>
  <si>
    <t>LANCS MI3A: Page 03</t>
  </si>
  <si>
    <t>LANCS MI3B: Page 03</t>
  </si>
  <si>
    <t>LANCS MI4A: Page 03</t>
  </si>
  <si>
    <t>LANCS MI4B: Page 03</t>
  </si>
  <si>
    <t>LANCS MI5A: Page 03</t>
  </si>
  <si>
    <t>LANCS MI5B: Page 03</t>
  </si>
  <si>
    <t>LANCS MI5C: Page 03</t>
  </si>
  <si>
    <t>LANCS MI6A: Page 03</t>
  </si>
  <si>
    <t>LANCS MI6B: Page 03</t>
  </si>
  <si>
    <t>LANCS MI6C: Page 03</t>
  </si>
  <si>
    <t>LANCS MI7A: Page 03</t>
  </si>
  <si>
    <t>LANCS MI7B: Page 03</t>
  </si>
  <si>
    <t>LANCS MI8A: Page 03</t>
  </si>
  <si>
    <t>LANCS MI8B: Page 03</t>
  </si>
  <si>
    <t>LANCS MI9A: Page 03</t>
  </si>
  <si>
    <t>LANCS MI9B: Page 03</t>
  </si>
  <si>
    <t>LANCS MI9D: Page 03</t>
  </si>
  <si>
    <t>LANCS OH10A: Page 01A</t>
  </si>
  <si>
    <t>LANCS OH10B: Page 01A</t>
  </si>
  <si>
    <t>LANCS OH11A: Page 01A</t>
  </si>
  <si>
    <t>LANCS OH11B: Page 01A</t>
  </si>
  <si>
    <t>LANCS OH12A: Page 01A</t>
  </si>
  <si>
    <t>LANCS OH12B: Page 01A</t>
  </si>
  <si>
    <t>LANCS OH13A: Page 03</t>
  </si>
  <si>
    <t>LANCS OH13B: Page 03</t>
  </si>
  <si>
    <t>LANCS OH14A: Page 03</t>
  </si>
  <si>
    <t>LANCS OH14B: Page 03</t>
  </si>
  <si>
    <t>LANCS OH15A: Page 03</t>
  </si>
  <si>
    <t>LANCS OH15B: Page 03</t>
  </si>
  <si>
    <t>LANCS OH16A: Page 03</t>
  </si>
  <si>
    <t>LANCS OH16B: Page 03</t>
  </si>
  <si>
    <t>LANCS OH16C: Page 03</t>
  </si>
  <si>
    <t>LANCS OH17B: Page 03</t>
  </si>
  <si>
    <t>LANCS OH17C: Page 03</t>
  </si>
  <si>
    <t>LANCS OH17D: Page 03</t>
  </si>
  <si>
    <t>LANCS OH18C: Page 03</t>
  </si>
  <si>
    <t>LANCS OH19A: Page 03</t>
  </si>
  <si>
    <t>LANCS OH19B: Page 03</t>
  </si>
  <si>
    <t>LANCS OH19C: Page 03</t>
  </si>
  <si>
    <t>LANCS OH1A: Page 01A</t>
  </si>
  <si>
    <t>LANCS OH1B: Page 01A</t>
  </si>
  <si>
    <t>LANCS OH1C: Page 01A</t>
  </si>
  <si>
    <t>LANCS OH20A: Page 03</t>
  </si>
  <si>
    <t>LANCS OH20B: Page 03</t>
  </si>
  <si>
    <t>LANCS OH21A: Page 03</t>
  </si>
  <si>
    <t>LANCS OH21B: Page 03</t>
  </si>
  <si>
    <t>LANCS OH21C: Page 03</t>
  </si>
  <si>
    <t>LANCS OH21D: Page 03</t>
  </si>
  <si>
    <t>LANCS OH22A: Page 03</t>
  </si>
  <si>
    <t>LANCS OH22B: Page 03</t>
  </si>
  <si>
    <t>LANCS OH23A: Page 03</t>
  </si>
  <si>
    <t>LANCS OH23C: Page 03</t>
  </si>
  <si>
    <t>LANCS OH24A: Page 03</t>
  </si>
  <si>
    <t>LANCS OH24B: Page 03</t>
  </si>
  <si>
    <t>LANCS OH25: Page 03</t>
  </si>
  <si>
    <t>LANCS OH27A: Page 03</t>
  </si>
  <si>
    <t>LANCS OH27B: Page 03</t>
  </si>
  <si>
    <t>LANCS OH28C: Page 03</t>
  </si>
  <si>
    <t>LANCS OH29A: Page 03</t>
  </si>
  <si>
    <t>LANCS OH29B: Page 03</t>
  </si>
  <si>
    <t>LANCS OH2A: Page 01A</t>
  </si>
  <si>
    <t>LANCS OH2B: Page 01A</t>
  </si>
  <si>
    <t>LANCS OH30A: Page 03</t>
  </si>
  <si>
    <t>LANCS OH30B: Page 03</t>
  </si>
  <si>
    <t>LANCS OH31A: Page 03</t>
  </si>
  <si>
    <t>LANCS OH31B: Page 03</t>
  </si>
  <si>
    <t>LANCS OH31C: Page 03</t>
  </si>
  <si>
    <t>LANCS OH32A: Page 03</t>
  </si>
  <si>
    <t>LANCS OH32B: Page 03</t>
  </si>
  <si>
    <t>LANCS OH32C: Page 03</t>
  </si>
  <si>
    <t>LANCS OH32D: Page 03</t>
  </si>
  <si>
    <t>LANCS OH33A: Page 03</t>
  </si>
  <si>
    <t>LANCS OH33B: Page 03</t>
  </si>
  <si>
    <t>LANCS OH34A: Page 03</t>
  </si>
  <si>
    <t>LANCS OH34B: Page 03</t>
  </si>
  <si>
    <t>LANCS OH34D: Page 03</t>
  </si>
  <si>
    <t>LANCS OH35A: Page 03</t>
  </si>
  <si>
    <t>LANCS OH35B: Page 03</t>
  </si>
  <si>
    <t>LANCS OH36A: Page 03</t>
  </si>
  <si>
    <t>LANCS OH36B: Page 03</t>
  </si>
  <si>
    <t>LANCS OH37A: Page 03</t>
  </si>
  <si>
    <t>LANCS OH37B: Page 03</t>
  </si>
  <si>
    <t>LANCS OH37D: Page 03</t>
  </si>
  <si>
    <t>LANCS OH37E: Page 03</t>
  </si>
  <si>
    <t>LANCS OH37F: Page 03</t>
  </si>
  <si>
    <t>LANCS OH37G: Page 03</t>
  </si>
  <si>
    <t>LANCS OH38A: Page 03</t>
  </si>
  <si>
    <t>LANCS OH38B: Page 03</t>
  </si>
  <si>
    <t>LANCS OH39A: Page 03</t>
  </si>
  <si>
    <t>LANCS OH39B: Page 03</t>
  </si>
  <si>
    <t>LANCS OH3A: Page 01A</t>
  </si>
  <si>
    <t>LANCS OH3B: Page 01A</t>
  </si>
  <si>
    <t>LANCS OH4A: Page 01A</t>
  </si>
  <si>
    <t>LANCS OH4B: Page 01A</t>
  </si>
  <si>
    <t>LANCS OH5A: Page 01A</t>
  </si>
  <si>
    <t>LANCS OH5B: Page 03</t>
  </si>
  <si>
    <t>LANCS OH5C: Page 01A</t>
  </si>
  <si>
    <t>LANCS OH6A: Page 01A</t>
  </si>
  <si>
    <t>LANCS OH6B: Page 01A</t>
  </si>
  <si>
    <t>LANCS OH7A: Page 01A</t>
  </si>
  <si>
    <t>LANCS OH7B: Page 01A</t>
  </si>
  <si>
    <t>LANCS OH8A: Page 01A</t>
  </si>
  <si>
    <t>LANCS OH8B: Page 03</t>
  </si>
  <si>
    <t>LANCS OH8C: Page 01A</t>
  </si>
  <si>
    <t>LANCS OH8D: Page 03</t>
  </si>
  <si>
    <t>LANCS OH8E: Page 01A</t>
  </si>
  <si>
    <t>LANCS OH9A: Page 01A</t>
  </si>
  <si>
    <t>LANCS OH9B: Page 03</t>
  </si>
  <si>
    <t>LANCS OH9C: Page 01A</t>
  </si>
  <si>
    <t>LANCS OH9D: Page 03</t>
  </si>
  <si>
    <t>LANCS WI10A: Page 03</t>
  </si>
  <si>
    <t>LANCS WI10B: Page 03</t>
  </si>
  <si>
    <t>LANCS WI11A: Page 03</t>
  </si>
  <si>
    <t>LANCS WI11B: Page 03</t>
  </si>
  <si>
    <t>LANCS WI12A: Page 03</t>
  </si>
  <si>
    <t>LANCS WI12B: Page 03</t>
  </si>
  <si>
    <t>LANCS WI13A: Page 03</t>
  </si>
  <si>
    <t>LANCS WI13B: Page 03</t>
  </si>
  <si>
    <t>LANCS WI14A: Page 03</t>
  </si>
  <si>
    <t>LANCS WI14B: Page 03</t>
  </si>
  <si>
    <t>LANCS WI15A: Page 03</t>
  </si>
  <si>
    <t>LANCS WI15B: Page 03</t>
  </si>
  <si>
    <t>LANCS WI16A: Page 03</t>
  </si>
  <si>
    <t>LANCS WI16B: Page 03</t>
  </si>
  <si>
    <t>LANCS WI17B: Page 03</t>
  </si>
  <si>
    <t>LANCS WI18A: Page 03</t>
  </si>
  <si>
    <t>LANCS WI18B: Page 03</t>
  </si>
  <si>
    <t>LANCS WI19A: Page 03</t>
  </si>
  <si>
    <t>LANCS WI19B: Page 03</t>
  </si>
  <si>
    <t>LANCS WI1A: Page 03</t>
  </si>
  <si>
    <t>LANCS WI1B: Page 03</t>
  </si>
  <si>
    <t>LANCS WI20: Page 01A</t>
  </si>
  <si>
    <t>LANCS WI21A: Page 03</t>
  </si>
  <si>
    <t>LANCS WI21B: Page 03</t>
  </si>
  <si>
    <t>LANCS WI22A: Page 03</t>
  </si>
  <si>
    <t>LANCS WI22B: Page 03</t>
  </si>
  <si>
    <t>LANCS WI23A: Page 03</t>
  </si>
  <si>
    <t>LANCS WI23B: Page 03</t>
  </si>
  <si>
    <t>LANCS WI24A: Page 03</t>
  </si>
  <si>
    <t>LANCS WI24B: Page 03</t>
  </si>
  <si>
    <t>LANCS WI25A: Page 03</t>
  </si>
  <si>
    <t>LANCS WI25B: Page 03</t>
  </si>
  <si>
    <t>LANCS WI26A: Page 03</t>
  </si>
  <si>
    <t>LANCS WI26B: Page 03</t>
  </si>
  <si>
    <t>LANCS WI2A: Page 03</t>
  </si>
  <si>
    <t>LANCS WI2B: Page 03</t>
  </si>
  <si>
    <t>LANCS WI3A: Page 03</t>
  </si>
  <si>
    <t>LANCS WI3B: Page 03</t>
  </si>
  <si>
    <t>LANCS WI4A: Page 03</t>
  </si>
  <si>
    <t>LANCS WI4B: Page 03</t>
  </si>
  <si>
    <t>LANCS WI5A: Page 03</t>
  </si>
  <si>
    <t>LANCS WI5B: Page 03</t>
  </si>
  <si>
    <t>LANCS WI5C: Page 03</t>
  </si>
  <si>
    <t>LANCS WI6A: Page 03</t>
  </si>
  <si>
    <t>LANCS WI6B: Page 03</t>
  </si>
  <si>
    <t>LANCS WI7A: Page 03</t>
  </si>
  <si>
    <t>LANCS WI7B: Page 03</t>
  </si>
  <si>
    <t>LANCS WI8A: Page 03</t>
  </si>
  <si>
    <t>LANCS WI8B: Page 03</t>
  </si>
  <si>
    <t>LANCS WI9A: Page 03</t>
  </si>
  <si>
    <t>LANCS WI9B: Page 03</t>
  </si>
  <si>
    <r>
      <t>Number</t>
    </r>
    <r>
      <rPr>
        <sz val="16"/>
        <color rgb="FF333333"/>
        <rFont val="Arial"/>
        <family val="2"/>
      </rPr>
      <t>: IL13E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</si>
  <si>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IL14 -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</si>
  <si>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Mercer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Richland Grove</t>
    </r>
  </si>
  <si>
    <r>
      <t>Latitude</t>
    </r>
    <r>
      <rPr>
        <sz val="16"/>
        <color rgb="FF333333"/>
        <rFont val="Arial"/>
        <family val="2"/>
      </rPr>
      <t>: 41.2998 -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-90.5069</t>
    </r>
  </si>
  <si>
    <r>
      <t>Number</t>
    </r>
    <r>
      <rPr>
        <sz val="16"/>
        <color rgb="FF333333"/>
        <rFont val="Arial"/>
        <family val="2"/>
      </rPr>
      <t>: IL15A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</si>
  <si>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Henry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Geneseo</t>
    </r>
  </si>
  <si>
    <r>
      <t>Latitude</t>
    </r>
    <r>
      <rPr>
        <sz val="16"/>
        <color rgb="FF333333"/>
        <rFont val="Arial"/>
        <family val="2"/>
      </rPr>
      <t>: 41.4481 -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-90.1543</t>
    </r>
  </si>
  <si>
    <r>
      <t>Number</t>
    </r>
    <r>
      <rPr>
        <sz val="16"/>
        <color rgb="FF333333"/>
        <rFont val="Arial"/>
        <family val="2"/>
      </rPr>
      <t>: IL15B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</si>
  <si>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Henry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Cambridge</t>
    </r>
  </si>
  <si>
    <r>
      <t>Latitude</t>
    </r>
    <r>
      <rPr>
        <sz val="16"/>
        <color rgb="FF333333"/>
        <rFont val="Arial"/>
        <family val="2"/>
      </rPr>
      <t>: 41.1812 -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-90.1136</t>
    </r>
  </si>
  <si>
    <r>
      <t>Number</t>
    </r>
    <r>
      <rPr>
        <sz val="16"/>
        <color rgb="FF333333"/>
        <rFont val="Arial"/>
        <family val="2"/>
      </rPr>
      <t>: IL16A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</si>
  <si>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LaSalle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Ottawa</t>
    </r>
  </si>
  <si>
    <r>
      <t>Latitude</t>
    </r>
    <r>
      <rPr>
        <sz val="16"/>
        <color rgb="FF333333"/>
        <rFont val="Arial"/>
        <family val="2"/>
      </rPr>
      <t>: 41.3456 -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-88.8426</t>
    </r>
  </si>
  <si>
    <r>
      <t>Number</t>
    </r>
    <r>
      <rPr>
        <sz val="16"/>
        <color rgb="FF333333"/>
        <rFont val="Arial"/>
        <family val="2"/>
      </rPr>
      <t>: IL16B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</si>
  <si>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LaSalle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Grand Ridge</t>
    </r>
  </si>
  <si>
    <r>
      <t>Latitude</t>
    </r>
    <r>
      <rPr>
        <sz val="16"/>
        <color rgb="FF333333"/>
        <rFont val="Arial"/>
        <family val="2"/>
      </rPr>
      <t>: 41.237 -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-88.8315</t>
    </r>
  </si>
  <si>
    <r>
      <t>Number</t>
    </r>
    <r>
      <rPr>
        <sz val="16"/>
        <color rgb="FF333333"/>
        <rFont val="Arial"/>
        <family val="2"/>
      </rPr>
      <t>: IL16C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</si>
  <si>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IL17 -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</si>
  <si>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Kendall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Yorkville</t>
    </r>
  </si>
  <si>
    <r>
      <t>Latitude</t>
    </r>
    <r>
      <rPr>
        <sz val="16"/>
        <color rgb="FF333333"/>
        <rFont val="Arial"/>
        <family val="2"/>
      </rPr>
      <t>: 41.6411 -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-88.4473</t>
    </r>
  </si>
  <si>
    <r>
      <t>Number</t>
    </r>
    <r>
      <rPr>
        <sz val="16"/>
        <color rgb="FF333333"/>
        <rFont val="Arial"/>
        <family val="2"/>
      </rPr>
      <t>: IL18 -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</si>
  <si>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Grundy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Goodfarm</t>
    </r>
  </si>
  <si>
    <r>
      <t>Latitude</t>
    </r>
    <r>
      <rPr>
        <sz val="16"/>
        <color rgb="FF333333"/>
        <rFont val="Arial"/>
        <family val="2"/>
      </rPr>
      <t>: 41.1696 -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-88.421</t>
    </r>
  </si>
  <si>
    <r>
      <t>Number</t>
    </r>
    <r>
      <rPr>
        <sz val="16"/>
        <color rgb="FF333333"/>
        <rFont val="Arial"/>
        <family val="2"/>
      </rPr>
      <t>: IL19A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</si>
  <si>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Shuy, Roger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1962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</si>
  <si>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Will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Peotone</t>
    </r>
  </si>
  <si>
    <r>
      <t>Latitude</t>
    </r>
    <r>
      <rPr>
        <sz val="16"/>
        <color rgb="FF333333"/>
        <rFont val="Arial"/>
        <family val="2"/>
      </rPr>
      <t>: 41.3323 -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-87.7853</t>
    </r>
  </si>
  <si>
    <r>
      <t>Number</t>
    </r>
    <r>
      <rPr>
        <sz val="16"/>
        <color rgb="FF333333"/>
        <rFont val="Arial"/>
        <family val="2"/>
      </rPr>
      <t>: IL19B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</si>
  <si>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</si>
  <si>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Jo Daviess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Scales Mound</t>
    </r>
  </si>
  <si>
    <r>
      <t>Latitude</t>
    </r>
    <r>
      <rPr>
        <sz val="16"/>
        <color rgb="FF333333"/>
        <rFont val="Arial"/>
        <family val="2"/>
      </rPr>
      <t>: 42.4867 -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-90.2622</t>
    </r>
  </si>
  <si>
    <r>
      <t>Number</t>
    </r>
    <r>
      <rPr>
        <sz val="16"/>
        <color rgb="FF333333"/>
        <rFont val="Arial"/>
        <family val="2"/>
      </rPr>
      <t>: IL1B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</si>
  <si>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Jo Daviess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Galena</t>
    </r>
  </si>
  <si>
    <r>
      <t>Latitude</t>
    </r>
    <r>
      <rPr>
        <sz val="16"/>
        <color rgb="FF333333"/>
        <rFont val="Arial"/>
        <family val="2"/>
      </rPr>
      <t>: 42.4167 -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-90.429</t>
    </r>
  </si>
  <si>
    <r>
      <t>Number</t>
    </r>
    <r>
      <rPr>
        <sz val="16"/>
        <color rgb="FF333333"/>
        <rFont val="Arial"/>
        <family val="2"/>
      </rPr>
      <t>: IL1C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</si>
  <si>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Jo Daviess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Elizabeth Twp</t>
    </r>
  </si>
  <si>
    <r>
      <t>Latitude</t>
    </r>
    <r>
      <rPr>
        <sz val="16"/>
        <color rgb="FF333333"/>
        <rFont val="Arial"/>
        <family val="2"/>
      </rPr>
      <t>: 42.2002 -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-90.1629</t>
    </r>
  </si>
  <si>
    <r>
      <t>Number</t>
    </r>
    <r>
      <rPr>
        <sz val="16"/>
        <color rgb="FF333333"/>
        <rFont val="Arial"/>
        <family val="2"/>
      </rPr>
      <t>: IL2 -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</si>
  <si>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Stephenson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Freeport</t>
    </r>
  </si>
  <si>
    <r>
      <t>Latitude</t>
    </r>
    <r>
      <rPr>
        <sz val="16"/>
        <color rgb="FF333333"/>
        <rFont val="Arial"/>
        <family val="2"/>
      </rPr>
      <t>: 42.2967 -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-89.6212</t>
    </r>
  </si>
  <si>
    <r>
      <t>Number</t>
    </r>
    <r>
      <rPr>
        <sz val="16"/>
        <color rgb="FF333333"/>
        <rFont val="Arial"/>
        <family val="2"/>
      </rPr>
      <t>: IL20A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</si>
  <si>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Henderson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Oquawka</t>
    </r>
  </si>
  <si>
    <r>
      <t>Latitude</t>
    </r>
    <r>
      <rPr>
        <sz val="16"/>
        <color rgb="FF333333"/>
        <rFont val="Arial"/>
        <family val="2"/>
      </rPr>
      <t>: 40.562 -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-90.5657</t>
    </r>
  </si>
  <si>
    <r>
      <t>Number</t>
    </r>
    <r>
      <rPr>
        <sz val="16"/>
        <color rgb="FF333333"/>
        <rFont val="Arial"/>
        <family val="2"/>
      </rPr>
      <t>: IL20B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</si>
  <si>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Henderson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Sand Ridge</t>
    </r>
  </si>
  <si>
    <r>
      <t>Latitude</t>
    </r>
    <r>
      <rPr>
        <sz val="16"/>
        <color rgb="FF333333"/>
        <rFont val="Arial"/>
        <family val="2"/>
      </rPr>
      <t>: 37.4421 -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-89.2618</t>
    </r>
  </si>
  <si>
    <r>
      <t>Number</t>
    </r>
    <r>
      <rPr>
        <sz val="16"/>
        <color rgb="FF333333"/>
        <rFont val="Arial"/>
        <family val="2"/>
      </rPr>
      <t>: IL21 -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</si>
  <si>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Warren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Kirkwood</t>
    </r>
  </si>
  <si>
    <r>
      <t>Latitude</t>
    </r>
    <r>
      <rPr>
        <sz val="16"/>
        <color rgb="FF333333"/>
        <rFont val="Arial"/>
        <family val="2"/>
      </rPr>
      <t>: 40.8659 -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-90.7485</t>
    </r>
  </si>
  <si>
    <r>
      <t>Number</t>
    </r>
    <r>
      <rPr>
        <sz val="16"/>
        <color rgb="FF333333"/>
        <rFont val="Arial"/>
        <family val="2"/>
      </rPr>
      <t>: IL22 -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</si>
  <si>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Knox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Wataga</t>
    </r>
  </si>
  <si>
    <r>
      <t>Latitude</t>
    </r>
    <r>
      <rPr>
        <sz val="16"/>
        <color rgb="FF333333"/>
        <rFont val="Arial"/>
        <family val="2"/>
      </rPr>
      <t>: 41.0253 -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-90.2798</t>
    </r>
  </si>
  <si>
    <r>
      <t>Number</t>
    </r>
    <r>
      <rPr>
        <sz val="16"/>
        <color rgb="FF333333"/>
        <rFont val="Arial"/>
        <family val="2"/>
      </rPr>
      <t>: IL23A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</si>
  <si>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Stark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Toulon</t>
    </r>
  </si>
  <si>
    <r>
      <t>Latitude</t>
    </r>
    <r>
      <rPr>
        <sz val="16"/>
        <color rgb="FF333333"/>
        <rFont val="Arial"/>
        <family val="2"/>
      </rPr>
      <t>: 41.0936 -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-89.8648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</si>
  <si>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Stark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Osceola</t>
    </r>
  </si>
  <si>
    <r>
      <t>Latitude</t>
    </r>
    <r>
      <rPr>
        <sz val="16"/>
        <color rgb="FF333333"/>
        <rFont val="Arial"/>
        <family val="2"/>
      </rPr>
      <t>: 41.1799 -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-89.6816</t>
    </r>
  </si>
  <si>
    <r>
      <t>Number</t>
    </r>
    <r>
      <rPr>
        <sz val="16"/>
        <color rgb="FF333333"/>
        <rFont val="Arial"/>
        <family val="2"/>
      </rPr>
      <t>: IL24A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</si>
  <si>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Peoria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Hanna City</t>
    </r>
  </si>
  <si>
    <r>
      <t>Latitude</t>
    </r>
    <r>
      <rPr>
        <sz val="16"/>
        <color rgb="FF333333"/>
        <rFont val="Arial"/>
        <family val="2"/>
      </rPr>
      <t>: 40.6917 -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-89.7951</t>
    </r>
  </si>
  <si>
    <r>
      <t>Number</t>
    </r>
    <r>
      <rPr>
        <sz val="16"/>
        <color rgb="FF333333"/>
        <rFont val="Arial"/>
        <family val="2"/>
      </rPr>
      <t>: IL24B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</si>
  <si>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Peoria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Peoria</t>
    </r>
  </si>
  <si>
    <r>
      <t>Latitude</t>
    </r>
    <r>
      <rPr>
        <sz val="16"/>
        <color rgb="FF333333"/>
        <rFont val="Arial"/>
        <family val="2"/>
      </rPr>
      <t>: 40.6936 -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-89.589</t>
    </r>
  </si>
  <si>
    <r>
      <t>Number</t>
    </r>
    <r>
      <rPr>
        <sz val="16"/>
        <color rgb="FF333333"/>
        <rFont val="Arial"/>
        <family val="2"/>
      </rPr>
      <t>: IL25A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</si>
  <si>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Marshall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La Rose</t>
    </r>
  </si>
  <si>
    <r>
      <t>Latitude</t>
    </r>
    <r>
      <rPr>
        <sz val="16"/>
        <color rgb="FF333333"/>
        <rFont val="Arial"/>
        <family val="2"/>
      </rPr>
      <t>: 40.9823 -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-89.2354</t>
    </r>
  </si>
  <si>
    <r>
      <t>Number</t>
    </r>
    <r>
      <rPr>
        <sz val="16"/>
        <color rgb="FF333333"/>
        <rFont val="Arial"/>
        <family val="2"/>
      </rPr>
      <t>: IL25B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</si>
  <si>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Putnam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Granville</t>
    </r>
  </si>
  <si>
    <r>
      <t>Latitude</t>
    </r>
    <r>
      <rPr>
        <sz val="16"/>
        <color rgb="FF333333"/>
        <rFont val="Arial"/>
        <family val="2"/>
      </rPr>
      <t>: 41.1531 -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-89.1307</t>
    </r>
  </si>
  <si>
    <r>
      <t>Number</t>
    </r>
    <r>
      <rPr>
        <sz val="16"/>
        <color rgb="FF333333"/>
        <rFont val="Arial"/>
        <family val="2"/>
      </rPr>
      <t>: IL23B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</si>
  <si>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t xml:space="preserve"> Richland Grove</t>
  </si>
  <si>
    <t xml:space="preserve"> Geneseo</t>
  </si>
  <si>
    <t xml:space="preserve"> Cambridge</t>
  </si>
  <si>
    <t xml:space="preserve"> Ottawa</t>
  </si>
  <si>
    <t xml:space="preserve"> Grand Ridge</t>
  </si>
  <si>
    <t xml:space="preserve"> Yorkville</t>
  </si>
  <si>
    <t xml:space="preserve"> Goodfarm</t>
  </si>
  <si>
    <t xml:space="preserve"> Peotone</t>
  </si>
  <si>
    <t xml:space="preserve"> Scales Mound</t>
  </si>
  <si>
    <t xml:space="preserve"> Galena</t>
  </si>
  <si>
    <t xml:space="preserve"> Elizabeth Twp</t>
  </si>
  <si>
    <t xml:space="preserve"> Freeport</t>
  </si>
  <si>
    <t xml:space="preserve"> Oquawka</t>
  </si>
  <si>
    <t xml:space="preserve"> Sand Ridge</t>
  </si>
  <si>
    <t xml:space="preserve"> Kirkwood</t>
  </si>
  <si>
    <t xml:space="preserve"> Wataga</t>
  </si>
  <si>
    <t xml:space="preserve"> Toulon</t>
  </si>
  <si>
    <t xml:space="preserve"> Osceola</t>
  </si>
  <si>
    <t xml:space="preserve"> Hanna City</t>
  </si>
  <si>
    <t xml:space="preserve"> Peoria</t>
  </si>
  <si>
    <t xml:space="preserve"> La Rose</t>
  </si>
  <si>
    <t xml:space="preserve"> Granville</t>
  </si>
  <si>
    <r>
      <t>Number</t>
    </r>
    <r>
      <rPr>
        <sz val="16"/>
        <color rgb="FF333333"/>
        <rFont val="Arial"/>
        <family val="2"/>
      </rPr>
      <t>: IL26 -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</si>
  <si>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Woodford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Eureka</t>
    </r>
  </si>
  <si>
    <r>
      <t>Latitude</t>
    </r>
    <r>
      <rPr>
        <sz val="16"/>
        <color rgb="FF333333"/>
        <rFont val="Arial"/>
        <family val="2"/>
      </rPr>
      <t>: 40.7214 -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-89.2729</t>
    </r>
  </si>
  <si>
    <r>
      <t>Number</t>
    </r>
    <r>
      <rPr>
        <sz val="16"/>
        <color rgb="FF333333"/>
        <rFont val="Arial"/>
        <family val="2"/>
      </rPr>
      <t>: IL27A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</si>
  <si>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Livingston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Pontiac</t>
    </r>
  </si>
  <si>
    <r>
      <t>Latitude</t>
    </r>
    <r>
      <rPr>
        <sz val="16"/>
        <color rgb="FF333333"/>
        <rFont val="Arial"/>
        <family val="2"/>
      </rPr>
      <t>: 40.8809 -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-88.6298</t>
    </r>
  </si>
  <si>
    <r>
      <t>Number</t>
    </r>
    <r>
      <rPr>
        <sz val="16"/>
        <color rgb="FF333333"/>
        <rFont val="Arial"/>
        <family val="2"/>
      </rPr>
      <t>: IL27B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</si>
  <si>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IL28A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</si>
  <si>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Motherwell, George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1953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</si>
  <si>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Kankakee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Kankakee</t>
    </r>
  </si>
  <si>
    <r>
      <t>Latitude</t>
    </r>
    <r>
      <rPr>
        <sz val="16"/>
        <color rgb="FF333333"/>
        <rFont val="Arial"/>
        <family val="2"/>
      </rPr>
      <t>: 41.1200 -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-87.8612</t>
    </r>
  </si>
  <si>
    <r>
      <t>Number</t>
    </r>
    <r>
      <rPr>
        <sz val="16"/>
        <color rgb="FF333333"/>
        <rFont val="Arial"/>
        <family val="2"/>
      </rPr>
      <t>: IL28B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</si>
  <si>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Kankakee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St. Anne</t>
    </r>
  </si>
  <si>
    <r>
      <t>Latitude</t>
    </r>
    <r>
      <rPr>
        <sz val="16"/>
        <color rgb="FF333333"/>
        <rFont val="Arial"/>
        <family val="2"/>
      </rPr>
      <t>: 41.023 -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-87.7182</t>
    </r>
  </si>
  <si>
    <r>
      <t>Number</t>
    </r>
    <r>
      <rPr>
        <sz val="16"/>
        <color rgb="FF333333"/>
        <rFont val="Arial"/>
        <family val="2"/>
      </rPr>
      <t>: IL29A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</si>
  <si>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Iroquois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Watseka</t>
    </r>
  </si>
  <si>
    <r>
      <t>Latitude</t>
    </r>
    <r>
      <rPr>
        <sz val="16"/>
        <color rgb="FF333333"/>
        <rFont val="Arial"/>
        <family val="2"/>
      </rPr>
      <t>: 40.7761 -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-87.7364</t>
    </r>
  </si>
  <si>
    <r>
      <t>Number</t>
    </r>
    <r>
      <rPr>
        <sz val="16"/>
        <color rgb="FF333333"/>
        <rFont val="Arial"/>
        <family val="2"/>
      </rPr>
      <t>: IL30A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</si>
  <si>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Hancock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Nauvoo</t>
    </r>
  </si>
  <si>
    <r>
      <t>Number</t>
    </r>
    <r>
      <rPr>
        <sz val="16"/>
        <color rgb="FF333333"/>
        <rFont val="Arial"/>
        <family val="2"/>
      </rPr>
      <t>: IL29B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</si>
  <si>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Iroquois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Gilman</t>
    </r>
  </si>
  <si>
    <r>
      <t>Latitude</t>
    </r>
    <r>
      <rPr>
        <sz val="16"/>
        <color rgb="FF333333"/>
        <rFont val="Arial"/>
        <family val="2"/>
      </rPr>
      <t>: 40.7667 -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-87.9923</t>
    </r>
  </si>
  <si>
    <r>
      <t>Number</t>
    </r>
    <r>
      <rPr>
        <sz val="16"/>
        <color rgb="FF333333"/>
        <rFont val="Arial"/>
        <family val="2"/>
      </rPr>
      <t>: IL30B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</si>
  <si>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IL31A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</si>
  <si>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McDonough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Bushnell</t>
    </r>
  </si>
  <si>
    <r>
      <t>Latitude</t>
    </r>
    <r>
      <rPr>
        <sz val="16"/>
        <color rgb="FF333333"/>
        <rFont val="Arial"/>
        <family val="2"/>
      </rPr>
      <t>: 40.5528 -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-90.5062</t>
    </r>
  </si>
  <si>
    <r>
      <t>Number</t>
    </r>
    <r>
      <rPr>
        <sz val="16"/>
        <color rgb="FF333333"/>
        <rFont val="Arial"/>
        <family val="2"/>
      </rPr>
      <t>: IL31B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</si>
  <si>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McDonough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Tennessee</t>
    </r>
  </si>
  <si>
    <r>
      <t>Latitude</t>
    </r>
    <r>
      <rPr>
        <sz val="16"/>
        <color rgb="FF333333"/>
        <rFont val="Arial"/>
        <family val="2"/>
      </rPr>
      <t>: 40.412 -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-90.8393</t>
    </r>
  </si>
  <si>
    <r>
      <t>Number</t>
    </r>
    <r>
      <rPr>
        <sz val="16"/>
        <color rgb="FF333333"/>
        <rFont val="Arial"/>
        <family val="2"/>
      </rPr>
      <t>: IL32 -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</si>
  <si>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Fulton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Canton</t>
    </r>
  </si>
  <si>
    <r>
      <t>Latitude</t>
    </r>
    <r>
      <rPr>
        <sz val="16"/>
        <color rgb="FF333333"/>
        <rFont val="Arial"/>
        <family val="2"/>
      </rPr>
      <t>: 40.5581 -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-90.0351</t>
    </r>
  </si>
  <si>
    <r>
      <t>Number</t>
    </r>
    <r>
      <rPr>
        <sz val="16"/>
        <color rgb="FF333333"/>
        <rFont val="Arial"/>
        <family val="2"/>
      </rPr>
      <t>: IL33A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</si>
  <si>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Tazewell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Delavan</t>
    </r>
  </si>
  <si>
    <r>
      <t>Latitude</t>
    </r>
    <r>
      <rPr>
        <sz val="16"/>
        <color rgb="FF333333"/>
        <rFont val="Arial"/>
        <family val="2"/>
      </rPr>
      <t>: 40.3725 -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-89.5473</t>
    </r>
  </si>
  <si>
    <r>
      <t>Number</t>
    </r>
    <r>
      <rPr>
        <sz val="16"/>
        <color rgb="FF333333"/>
        <rFont val="Arial"/>
        <family val="2"/>
      </rPr>
      <t>: IL33B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</si>
  <si>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Tazewell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Sand Prairie</t>
    </r>
  </si>
  <si>
    <r>
      <t>Latitude</t>
    </r>
    <r>
      <rPr>
        <sz val="16"/>
        <color rgb="FF333333"/>
        <rFont val="Arial"/>
        <family val="2"/>
      </rPr>
      <t>: 40.2604 -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-89.3927</t>
    </r>
  </si>
  <si>
    <r>
      <t>Number</t>
    </r>
    <r>
      <rPr>
        <sz val="16"/>
        <color rgb="FF333333"/>
        <rFont val="Arial"/>
        <family val="2"/>
      </rPr>
      <t>: IL34 -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</si>
  <si>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McLean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Lexington</t>
    </r>
  </si>
  <si>
    <r>
      <t>Latitude</t>
    </r>
    <r>
      <rPr>
        <sz val="16"/>
        <color rgb="FF333333"/>
        <rFont val="Arial"/>
        <family val="2"/>
      </rPr>
      <t>: 40.6414 -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-88.7834</t>
    </r>
  </si>
  <si>
    <r>
      <t>Number</t>
    </r>
    <r>
      <rPr>
        <sz val="16"/>
        <color rgb="FF333333"/>
        <rFont val="Arial"/>
        <family val="2"/>
      </rPr>
      <t>: IL35 -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</si>
  <si>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Ford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Drummer</t>
    </r>
  </si>
  <si>
    <r>
      <t>Latitude</t>
    </r>
    <r>
      <rPr>
        <sz val="16"/>
        <color rgb="FF333333"/>
        <rFont val="Arial"/>
        <family val="2"/>
      </rPr>
      <t>: 40.2752 -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-88.2416</t>
    </r>
  </si>
  <si>
    <r>
      <t>Number</t>
    </r>
    <r>
      <rPr>
        <sz val="16"/>
        <color rgb="FF333333"/>
        <rFont val="Arial"/>
        <family val="2"/>
      </rPr>
      <t>: IL36A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</si>
  <si>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Champaign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Champaign</t>
    </r>
  </si>
  <si>
    <r>
      <t>Latitude</t>
    </r>
    <r>
      <rPr>
        <sz val="16"/>
        <color rgb="FF333333"/>
        <rFont val="Arial"/>
        <family val="2"/>
      </rPr>
      <t>: 40.1164 -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-88.2434</t>
    </r>
  </si>
  <si>
    <r>
      <t>Number</t>
    </r>
    <r>
      <rPr>
        <sz val="16"/>
        <color rgb="FF333333"/>
        <rFont val="Arial"/>
        <family val="2"/>
      </rPr>
      <t>: IL36B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</si>
  <si>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IL37A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</si>
  <si>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Brown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Mount Sterling</t>
    </r>
  </si>
  <si>
    <r>
      <t>Latitude</t>
    </r>
    <r>
      <rPr>
        <sz val="16"/>
        <color rgb="FF333333"/>
        <rFont val="Arial"/>
        <family val="2"/>
      </rPr>
      <t>: 39.9873 -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-90.7635</t>
    </r>
  </si>
  <si>
    <r>
      <t>Number</t>
    </r>
    <r>
      <rPr>
        <sz val="16"/>
        <color rgb="FF333333"/>
        <rFont val="Arial"/>
        <family val="2"/>
      </rPr>
      <t>: IL37B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</si>
  <si>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IL38A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</si>
  <si>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Cass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Beardstown</t>
    </r>
  </si>
  <si>
    <r>
      <t>Latitude</t>
    </r>
    <r>
      <rPr>
        <sz val="16"/>
        <color rgb="FF333333"/>
        <rFont val="Arial"/>
        <family val="2"/>
      </rPr>
      <t>: 40.0175 -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-90.4243</t>
    </r>
  </si>
  <si>
    <r>
      <t>Number</t>
    </r>
    <r>
      <rPr>
        <sz val="16"/>
        <color rgb="FF333333"/>
        <rFont val="Arial"/>
        <family val="2"/>
      </rPr>
      <t>: IL39A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</si>
  <si>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Sangamon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Auburn</t>
    </r>
  </si>
  <si>
    <r>
      <t>Latitude</t>
    </r>
    <r>
      <rPr>
        <sz val="16"/>
        <color rgb="FF333333"/>
        <rFont val="Arial"/>
        <family val="2"/>
      </rPr>
      <t>: 39.5917 -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-89.7465</t>
    </r>
  </si>
  <si>
    <r>
      <t>Number</t>
    </r>
    <r>
      <rPr>
        <sz val="16"/>
        <color rgb="FF333333"/>
        <rFont val="Arial"/>
        <family val="2"/>
      </rPr>
      <t>: IL38B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</si>
  <si>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IL39B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</si>
  <si>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Sangamon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Springfield</t>
    </r>
  </si>
  <si>
    <r>
      <t>Latitude</t>
    </r>
    <r>
      <rPr>
        <sz val="16"/>
        <color rgb="FF333333"/>
        <rFont val="Arial"/>
        <family val="2"/>
      </rPr>
      <t>: 38.7817 -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-89.6501</t>
    </r>
  </si>
  <si>
    <r>
      <t>Number</t>
    </r>
    <r>
      <rPr>
        <sz val="16"/>
        <color rgb="FF333333"/>
        <rFont val="Arial"/>
        <family val="2"/>
      </rPr>
      <t>: IL39C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</si>
  <si>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Latitude</t>
    </r>
    <r>
      <rPr>
        <sz val="16"/>
        <color rgb="FF333333"/>
        <rFont val="Arial"/>
        <family val="2"/>
      </rPr>
      <t>: 40.550 -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-91.3849</t>
    </r>
  </si>
  <si>
    <r>
      <t>Number</t>
    </r>
    <r>
      <rPr>
        <sz val="16"/>
        <color rgb="FF333333"/>
        <rFont val="Arial"/>
        <family val="2"/>
      </rPr>
      <t>: IL3A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</si>
  <si>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Winnebago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Pecatonica</t>
    </r>
  </si>
  <si>
    <r>
      <t>Latitude</t>
    </r>
    <r>
      <rPr>
        <sz val="16"/>
        <color rgb="FF333333"/>
        <rFont val="Arial"/>
        <family val="2"/>
      </rPr>
      <t>: 42.3139 -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-89.3593</t>
    </r>
  </si>
  <si>
    <r>
      <t>Number</t>
    </r>
    <r>
      <rPr>
        <sz val="16"/>
        <color rgb="FF333333"/>
        <rFont val="Arial"/>
        <family val="2"/>
      </rPr>
      <t>: IL3B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</si>
  <si>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Winnebago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Seward</t>
    </r>
  </si>
  <si>
    <r>
      <t>Latitude</t>
    </r>
    <r>
      <rPr>
        <sz val="16"/>
        <color rgb="FF333333"/>
        <rFont val="Arial"/>
        <family val="2"/>
      </rPr>
      <t>: 42.2389 -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-89.3579</t>
    </r>
  </si>
  <si>
    <r>
      <t>Number</t>
    </r>
    <r>
      <rPr>
        <sz val="16"/>
        <color rgb="FF333333"/>
        <rFont val="Arial"/>
        <family val="2"/>
      </rPr>
      <t>: IL3C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</si>
  <si>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IL3D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</si>
  <si>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Winnebago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Rockford</t>
    </r>
  </si>
  <si>
    <r>
      <t>Latitude</t>
    </r>
    <r>
      <rPr>
        <sz val="16"/>
        <color rgb="FF333333"/>
        <rFont val="Arial"/>
        <family val="2"/>
      </rPr>
      <t>: 42.2711 -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-89.094</t>
    </r>
  </si>
  <si>
    <r>
      <t>Number</t>
    </r>
    <r>
      <rPr>
        <sz val="16"/>
        <color rgb="FF333333"/>
        <rFont val="Arial"/>
        <family val="2"/>
      </rPr>
      <t>: IL4 -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</si>
  <si>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Boone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Belvidere</t>
    </r>
  </si>
  <si>
    <r>
      <t>Latitude</t>
    </r>
    <r>
      <rPr>
        <sz val="16"/>
        <color rgb="FF333333"/>
        <rFont val="Arial"/>
        <family val="2"/>
      </rPr>
      <t>: 42.2639 -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-88.8443</t>
    </r>
  </si>
  <si>
    <r>
      <t>Number</t>
    </r>
    <r>
      <rPr>
        <sz val="16"/>
        <color rgb="FF333333"/>
        <rFont val="Arial"/>
        <family val="2"/>
      </rPr>
      <t>: IL40 -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</si>
  <si>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Christian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Stonington</t>
    </r>
  </si>
  <si>
    <r>
      <t>Number</t>
    </r>
    <r>
      <rPr>
        <sz val="16"/>
        <color rgb="FF333333"/>
        <rFont val="Arial"/>
        <family val="2"/>
      </rPr>
      <t>: IL41A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</si>
  <si>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Moultrie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Sullivan</t>
    </r>
  </si>
  <si>
    <r>
      <t>Latitude</t>
    </r>
    <r>
      <rPr>
        <sz val="16"/>
        <color rgb="FF333333"/>
        <rFont val="Arial"/>
        <family val="2"/>
      </rPr>
      <t>: 39.3554 -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-88.3636</t>
    </r>
  </si>
  <si>
    <r>
      <t>Number</t>
    </r>
    <r>
      <rPr>
        <sz val="16"/>
        <color rgb="FF333333"/>
        <rFont val="Arial"/>
        <family val="2"/>
      </rPr>
      <t>: IL41B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</si>
  <si>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Moultrie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East Nelson</t>
    </r>
  </si>
  <si>
    <r>
      <t>Latitude</t>
    </r>
    <r>
      <rPr>
        <sz val="16"/>
        <color rgb="FF333333"/>
        <rFont val="Arial"/>
        <family val="2"/>
      </rPr>
      <t>: 39.3358 -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-88.3203</t>
    </r>
  </si>
  <si>
    <r>
      <t>Number</t>
    </r>
    <r>
      <rPr>
        <sz val="16"/>
        <color rgb="FF333333"/>
        <rFont val="Arial"/>
        <family val="2"/>
      </rPr>
      <t>: IL42A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</si>
  <si>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Edgar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Paris</t>
    </r>
  </si>
  <si>
    <r>
      <t>Latitude</t>
    </r>
    <r>
      <rPr>
        <sz val="16"/>
        <color rgb="FF333333"/>
        <rFont val="Arial"/>
        <family val="2"/>
      </rPr>
      <t>: 39.6111 -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-87.6961</t>
    </r>
  </si>
  <si>
    <r>
      <t>Number</t>
    </r>
    <r>
      <rPr>
        <sz val="16"/>
        <color rgb="FF333333"/>
        <rFont val="Arial"/>
        <family val="2"/>
      </rPr>
      <t>: IL42B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</si>
  <si>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IL43A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</si>
  <si>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Calhoun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Kampsville</t>
    </r>
  </si>
  <si>
    <r>
      <t>Number</t>
    </r>
    <r>
      <rPr>
        <sz val="16"/>
        <color rgb="FF333333"/>
        <rFont val="Arial"/>
        <family val="2"/>
      </rPr>
      <t>: IL43B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</si>
  <si>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Calhoun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Hardin</t>
    </r>
  </si>
  <si>
    <r>
      <t>Latitude</t>
    </r>
    <r>
      <rPr>
        <sz val="16"/>
        <color rgb="FF333333"/>
        <rFont val="Arial"/>
        <family val="2"/>
      </rPr>
      <t>: 39.1567 -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-90.6179</t>
    </r>
  </si>
  <si>
    <r>
      <t>Number</t>
    </r>
    <r>
      <rPr>
        <sz val="16"/>
        <color rgb="FF333333"/>
        <rFont val="Arial"/>
        <family val="2"/>
      </rPr>
      <t>: IL43C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</si>
  <si>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IL44A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</si>
  <si>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Madison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Edwardsville</t>
    </r>
  </si>
  <si>
    <r>
      <t>Latitude</t>
    </r>
    <r>
      <rPr>
        <sz val="16"/>
        <color rgb="FF333333"/>
        <rFont val="Arial"/>
        <family val="2"/>
      </rPr>
      <t>: 38.8114 -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-89.9532</t>
    </r>
  </si>
  <si>
    <r>
      <t>Number</t>
    </r>
    <r>
      <rPr>
        <sz val="16"/>
        <color rgb="FF333333"/>
        <rFont val="Arial"/>
        <family val="2"/>
      </rPr>
      <t>: IL44B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</si>
  <si>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Madison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Alton</t>
    </r>
  </si>
  <si>
    <r>
      <t>Latitude</t>
    </r>
    <r>
      <rPr>
        <sz val="16"/>
        <color rgb="FF333333"/>
        <rFont val="Arial"/>
        <family val="2"/>
      </rPr>
      <t>: 38.8906 -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-90.1843</t>
    </r>
  </si>
  <si>
    <r>
      <t>Number</t>
    </r>
    <r>
      <rPr>
        <sz val="16"/>
        <color rgb="FF333333"/>
        <rFont val="Arial"/>
        <family val="2"/>
      </rPr>
      <t>: IL45A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</si>
  <si>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Montgomery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Witt</t>
    </r>
  </si>
  <si>
    <r>
      <t>Latitude</t>
    </r>
    <r>
      <rPr>
        <sz val="16"/>
        <color rgb="FF333333"/>
        <rFont val="Arial"/>
        <family val="2"/>
      </rPr>
      <t>: 39.1516 -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-89.214</t>
    </r>
  </si>
  <si>
    <r>
      <t>Number</t>
    </r>
    <r>
      <rPr>
        <sz val="16"/>
        <color rgb="FF333333"/>
        <rFont val="Arial"/>
        <family val="2"/>
      </rPr>
      <t>: IL45B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</si>
  <si>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Montgomery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Nokomis</t>
    </r>
  </si>
  <si>
    <r>
      <t>Latitude</t>
    </r>
    <r>
      <rPr>
        <sz val="16"/>
        <color rgb="FF333333"/>
        <rFont val="Arial"/>
        <family val="2"/>
      </rPr>
      <t>: 39.3012 -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-89.2851</t>
    </r>
  </si>
  <si>
    <r>
      <t>Number</t>
    </r>
    <r>
      <rPr>
        <sz val="16"/>
        <color rgb="FF333333"/>
        <rFont val="Arial"/>
        <family val="2"/>
      </rPr>
      <t>: IL46A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</si>
  <si>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Fayette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Pinhook</t>
    </r>
  </si>
  <si>
    <r>
      <t>Latitude</t>
    </r>
    <r>
      <rPr>
        <sz val="16"/>
        <color rgb="FF333333"/>
        <rFont val="Arial"/>
        <family val="2"/>
      </rPr>
      <t>: 38.9116 -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-89.0332</t>
    </r>
  </si>
  <si>
    <r>
      <t>Number</t>
    </r>
    <r>
      <rPr>
        <sz val="16"/>
        <color rgb="FF333333"/>
        <rFont val="Arial"/>
        <family val="2"/>
      </rPr>
      <t>: IL46B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</si>
  <si>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Fayette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Vandalia</t>
    </r>
  </si>
  <si>
    <r>
      <t>Latitude</t>
    </r>
    <r>
      <rPr>
        <sz val="16"/>
        <color rgb="FF333333"/>
        <rFont val="Arial"/>
        <family val="2"/>
      </rPr>
      <t>: 38.9606 -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-89.0937</t>
    </r>
  </si>
  <si>
    <r>
      <t>Number</t>
    </r>
    <r>
      <rPr>
        <sz val="16"/>
        <color rgb="FF333333"/>
        <rFont val="Arial"/>
        <family val="2"/>
      </rPr>
      <t>: IL46C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</si>
  <si>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IL47A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</si>
  <si>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Jasper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Newton</t>
    </r>
  </si>
  <si>
    <r>
      <t>Latitude</t>
    </r>
    <r>
      <rPr>
        <sz val="16"/>
        <color rgb="FF333333"/>
        <rFont val="Arial"/>
        <family val="2"/>
      </rPr>
      <t>: 38.9909 -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-88.1625</t>
    </r>
  </si>
  <si>
    <r>
      <t>Number</t>
    </r>
    <r>
      <rPr>
        <sz val="16"/>
        <color rgb="FF333333"/>
        <rFont val="Arial"/>
        <family val="2"/>
      </rPr>
      <t>: IL48A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</si>
  <si>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Marion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Salem</t>
    </r>
  </si>
  <si>
    <r>
      <t>Latitude</t>
    </r>
    <r>
      <rPr>
        <sz val="16"/>
        <color rgb="FF333333"/>
        <rFont val="Arial"/>
        <family val="2"/>
      </rPr>
      <t>: 38.627 -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-88.9456</t>
    </r>
  </si>
  <si>
    <r>
      <t>Number</t>
    </r>
    <r>
      <rPr>
        <sz val="16"/>
        <color rgb="FF333333"/>
        <rFont val="Arial"/>
        <family val="2"/>
      </rPr>
      <t>: IL47B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</si>
  <si>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IL48B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</si>
  <si>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Marion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Alma</t>
    </r>
  </si>
  <si>
    <r>
      <t>Latitude</t>
    </r>
    <r>
      <rPr>
        <sz val="16"/>
        <color rgb="FF333333"/>
        <rFont val="Arial"/>
        <family val="2"/>
      </rPr>
      <t>: 38.7217 -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-88.9092</t>
    </r>
  </si>
  <si>
    <r>
      <t>Number</t>
    </r>
    <r>
      <rPr>
        <sz val="16"/>
        <color rgb="FF333333"/>
        <rFont val="Arial"/>
        <family val="2"/>
      </rPr>
      <t>: IL49A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</si>
  <si>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Wayne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Wayne City</t>
    </r>
  </si>
  <si>
    <r>
      <t>Latitude</t>
    </r>
    <r>
      <rPr>
        <sz val="16"/>
        <color rgb="FF333333"/>
        <rFont val="Arial"/>
        <family val="2"/>
      </rPr>
      <t>: 38.3453 -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-88.5878</t>
    </r>
  </si>
  <si>
    <r>
      <t>Latitude</t>
    </r>
    <r>
      <rPr>
        <sz val="16"/>
        <color rgb="FF333333"/>
        <rFont val="Arial"/>
        <family val="2"/>
      </rPr>
      <t>: 39.640 -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-89.1929</t>
    </r>
  </si>
  <si>
    <r>
      <t>Latitude</t>
    </r>
    <r>
      <rPr>
        <sz val="16"/>
        <color rgb="FF333333"/>
        <rFont val="Arial"/>
        <family val="2"/>
      </rPr>
      <t>: 39.2978 -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-90.609</t>
    </r>
    <r>
      <rPr>
        <b/>
        <sz val="16"/>
        <color rgb="FF333333"/>
        <rFont val="Arial"/>
        <family val="2"/>
      </rPr>
      <t>0</t>
    </r>
  </si>
  <si>
    <r>
      <t>Number</t>
    </r>
    <r>
      <rPr>
        <sz val="16"/>
        <color rgb="FF333333"/>
        <rFont val="Arial"/>
        <family val="2"/>
      </rPr>
      <t>: IL49B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</si>
  <si>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Hamilton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McLeansboro</t>
    </r>
  </si>
  <si>
    <r>
      <t>Latitude</t>
    </r>
    <r>
      <rPr>
        <sz val="16"/>
        <color rgb="FF333333"/>
        <rFont val="Arial"/>
        <family val="2"/>
      </rPr>
      <t>: 38.0934 -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-88.5356</t>
    </r>
  </si>
  <si>
    <r>
      <t>Number</t>
    </r>
    <r>
      <rPr>
        <sz val="16"/>
        <color rgb="FF333333"/>
        <rFont val="Arial"/>
        <family val="2"/>
      </rPr>
      <t>: IL5 -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</si>
  <si>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McHenry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Woodstock</t>
    </r>
  </si>
  <si>
    <r>
      <t>Latitude</t>
    </r>
    <r>
      <rPr>
        <sz val="16"/>
        <color rgb="FF333333"/>
        <rFont val="Arial"/>
        <family val="2"/>
      </rPr>
      <t>: 42.3147 -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-88.4487</t>
    </r>
  </si>
  <si>
    <r>
      <t>Number</t>
    </r>
    <r>
      <rPr>
        <sz val="16"/>
        <color rgb="FF333333"/>
        <rFont val="Arial"/>
        <family val="2"/>
      </rPr>
      <t>: IL50A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</si>
  <si>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Edwards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Albion</t>
    </r>
  </si>
  <si>
    <r>
      <t>Latitude</t>
    </r>
    <r>
      <rPr>
        <sz val="16"/>
        <color rgb="FF333333"/>
        <rFont val="Arial"/>
        <family val="2"/>
      </rPr>
      <t>: 38.3775 -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-88.0561</t>
    </r>
  </si>
  <si>
    <r>
      <t>Number</t>
    </r>
    <r>
      <rPr>
        <sz val="16"/>
        <color rgb="FF333333"/>
        <rFont val="Arial"/>
        <family val="2"/>
      </rPr>
      <t>: IL50B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</si>
  <si>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IL50C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</si>
  <si>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Bender, Byron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1952</t>
    </r>
  </si>
  <si>
    <r>
      <t>Number</t>
    </r>
    <r>
      <rPr>
        <sz val="16"/>
        <color rgb="FF333333"/>
        <rFont val="Arial"/>
        <family val="2"/>
      </rPr>
      <t>: IL51A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</si>
  <si>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Monroe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Waterloo</t>
    </r>
  </si>
  <si>
    <r>
      <t>Latitude</t>
    </r>
    <r>
      <rPr>
        <sz val="16"/>
        <color rgb="FF333333"/>
        <rFont val="Arial"/>
        <family val="2"/>
      </rPr>
      <t>: 38.3359 -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-90.1498</t>
    </r>
  </si>
  <si>
    <r>
      <t>Number</t>
    </r>
    <r>
      <rPr>
        <sz val="16"/>
        <color rgb="FF333333"/>
        <rFont val="Arial"/>
        <family val="2"/>
      </rPr>
      <t>: IL51B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</si>
  <si>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IL52A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</si>
  <si>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Randolph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Red Bud</t>
    </r>
  </si>
  <si>
    <r>
      <t>Latitude</t>
    </r>
    <r>
      <rPr>
        <sz val="16"/>
        <color rgb="FF333333"/>
        <rFont val="Arial"/>
        <family val="2"/>
      </rPr>
      <t>: 38.2117 -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-89.9943</t>
    </r>
  </si>
  <si>
    <r>
      <t>Number</t>
    </r>
    <r>
      <rPr>
        <sz val="16"/>
        <color rgb="FF333333"/>
        <rFont val="Arial"/>
        <family val="2"/>
      </rPr>
      <t>: IL52B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</si>
  <si>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IL53A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</si>
  <si>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Jackson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Cora</t>
    </r>
  </si>
  <si>
    <r>
      <t>Latitude</t>
    </r>
    <r>
      <rPr>
        <sz val="16"/>
        <color rgb="FF333333"/>
        <rFont val="Arial"/>
        <family val="2"/>
      </rPr>
      <t>: 37.7321 -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-89.4532</t>
    </r>
  </si>
  <si>
    <r>
      <t>Number</t>
    </r>
    <r>
      <rPr>
        <sz val="16"/>
        <color rgb="FF333333"/>
        <rFont val="Arial"/>
        <family val="2"/>
      </rPr>
      <t>: IL53B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</si>
  <si>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Jackson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Murphysboro</t>
    </r>
  </si>
  <si>
    <r>
      <t>Latitude</t>
    </r>
    <r>
      <rPr>
        <sz val="16"/>
        <color rgb="FF333333"/>
        <rFont val="Arial"/>
        <family val="2"/>
      </rPr>
      <t>: 37.7645 -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-89.3351</t>
    </r>
  </si>
  <si>
    <r>
      <t>Number</t>
    </r>
    <r>
      <rPr>
        <sz val="16"/>
        <color rgb="FF333333"/>
        <rFont val="Arial"/>
        <family val="2"/>
      </rPr>
      <t>: IL54 -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</si>
  <si>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Garbutt, Cameron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1954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</si>
  <si>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Williamson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Herrin</t>
    </r>
  </si>
  <si>
    <r>
      <t>Latitude</t>
    </r>
    <r>
      <rPr>
        <sz val="16"/>
        <color rgb="FF333333"/>
        <rFont val="Arial"/>
        <family val="2"/>
      </rPr>
      <t>: 37.8031 -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-89.0276</t>
    </r>
  </si>
  <si>
    <r>
      <t>Number</t>
    </r>
    <r>
      <rPr>
        <sz val="16"/>
        <color rgb="FF333333"/>
        <rFont val="Arial"/>
        <family val="2"/>
      </rPr>
      <t>: IL55A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</si>
  <si>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Gallatin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Shawneetown</t>
    </r>
  </si>
  <si>
    <r>
      <t>Latitude</t>
    </r>
    <r>
      <rPr>
        <sz val="16"/>
        <color rgb="FF333333"/>
        <rFont val="Arial"/>
        <family val="2"/>
      </rPr>
      <t>: 37.4253 -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-88.11</t>
    </r>
    <r>
      <rPr>
        <b/>
        <sz val="16"/>
        <color rgb="FF333333"/>
        <rFont val="Arial"/>
        <family val="2"/>
      </rPr>
      <t>00</t>
    </r>
  </si>
  <si>
    <r>
      <t>Number</t>
    </r>
    <r>
      <rPr>
        <sz val="16"/>
        <color rgb="FF333333"/>
        <rFont val="Arial"/>
        <family val="2"/>
      </rPr>
      <t>: IL55B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</si>
  <si>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IL55C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</si>
  <si>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IL56A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</si>
  <si>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Alexander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Thebes</t>
    </r>
  </si>
  <si>
    <r>
      <t>Latitude</t>
    </r>
    <r>
      <rPr>
        <sz val="16"/>
        <color rgb="FF333333"/>
        <rFont val="Arial"/>
        <family val="2"/>
      </rPr>
      <t>: 37.2209 -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-89.4609</t>
    </r>
  </si>
  <si>
    <r>
      <t>Number</t>
    </r>
    <r>
      <rPr>
        <sz val="16"/>
        <color rgb="FF333333"/>
        <rFont val="Arial"/>
        <family val="2"/>
      </rPr>
      <t>: IL56B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</si>
  <si>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Pulaski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Villa Ridge</t>
    </r>
  </si>
  <si>
    <r>
      <t>Latitude</t>
    </r>
    <r>
      <rPr>
        <sz val="16"/>
        <color rgb="FF333333"/>
        <rFont val="Arial"/>
        <family val="2"/>
      </rPr>
      <t>: 37.1587 -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-89.1948</t>
    </r>
  </si>
  <si>
    <r>
      <t>Number</t>
    </r>
    <r>
      <rPr>
        <sz val="16"/>
        <color rgb="FF333333"/>
        <rFont val="Arial"/>
        <family val="2"/>
      </rPr>
      <t>: IL57 -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</si>
  <si>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Garbutt, Cameron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1950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</si>
  <si>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Massac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Metropolis</t>
    </r>
  </si>
  <si>
    <r>
      <t>Latitude</t>
    </r>
    <r>
      <rPr>
        <sz val="16"/>
        <color rgb="FF333333"/>
        <rFont val="Arial"/>
        <family val="2"/>
      </rPr>
      <t>: 37.1512 -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-88.732</t>
    </r>
  </si>
  <si>
    <r>
      <t>Number</t>
    </r>
    <r>
      <rPr>
        <sz val="16"/>
        <color rgb="FF333333"/>
        <rFont val="Arial"/>
        <family val="2"/>
      </rPr>
      <t>: IL58B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</si>
  <si>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Pope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Golconda</t>
    </r>
  </si>
  <si>
    <r>
      <t>Latitude</t>
    </r>
    <r>
      <rPr>
        <sz val="16"/>
        <color rgb="FF333333"/>
        <rFont val="Arial"/>
        <family val="2"/>
      </rPr>
      <t>: 37.215 -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-88.2912</t>
    </r>
  </si>
  <si>
    <r>
      <t>Number</t>
    </r>
    <r>
      <rPr>
        <sz val="16"/>
        <color rgb="FF333333"/>
        <rFont val="Arial"/>
        <family val="2"/>
      </rPr>
      <t>: IL58A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</si>
  <si>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IL58C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</si>
  <si>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Carroll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Mt. Carroll</t>
    </r>
  </si>
  <si>
    <r>
      <t>Latitude</t>
    </r>
    <r>
      <rPr>
        <sz val="16"/>
        <color rgb="FF333333"/>
        <rFont val="Arial"/>
        <family val="2"/>
      </rPr>
      <t>: 42.095 -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-89.9782</t>
    </r>
  </si>
  <si>
    <r>
      <t>Number</t>
    </r>
    <r>
      <rPr>
        <sz val="16"/>
        <color rgb="FF333333"/>
        <rFont val="Arial"/>
        <family val="2"/>
      </rPr>
      <t>: IL6B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</si>
  <si>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Whiteside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Franklin Corners</t>
    </r>
  </si>
  <si>
    <r>
      <t>Latitude</t>
    </r>
    <r>
      <rPr>
        <sz val="16"/>
        <color rgb="FF333333"/>
        <rFont val="Arial"/>
        <family val="2"/>
      </rPr>
      <t>: 41.917 -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-89.9107</t>
    </r>
  </si>
  <si>
    <r>
      <t>Number</t>
    </r>
    <r>
      <rPr>
        <sz val="16"/>
        <color rgb="FF333333"/>
        <rFont val="Arial"/>
        <family val="2"/>
      </rPr>
      <t>: IL6C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</si>
  <si>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Whiteside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Mt. Pleasant</t>
    </r>
  </si>
  <si>
    <r>
      <t>Latitude</t>
    </r>
    <r>
      <rPr>
        <sz val="16"/>
        <color rgb="FF333333"/>
        <rFont val="Arial"/>
        <family val="2"/>
      </rPr>
      <t>: 41.4759 -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-89.5533</t>
    </r>
  </si>
  <si>
    <r>
      <t>Number</t>
    </r>
    <r>
      <rPr>
        <sz val="16"/>
        <color rgb="FF333333"/>
        <rFont val="Arial"/>
        <family val="2"/>
      </rPr>
      <t>: IL6A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</si>
  <si>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IL7 -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</si>
  <si>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Ogle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Oregon</t>
    </r>
  </si>
  <si>
    <r>
      <t>Latitude</t>
    </r>
    <r>
      <rPr>
        <sz val="16"/>
        <color rgb="FF333333"/>
        <rFont val="Arial"/>
        <family val="2"/>
      </rPr>
      <t>: 42.0148 -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-89.3323</t>
    </r>
  </si>
  <si>
    <t xml:space="preserve"> Eureka</t>
  </si>
  <si>
    <t xml:space="preserve"> Pontiac</t>
  </si>
  <si>
    <t xml:space="preserve"> Kankakee</t>
  </si>
  <si>
    <t xml:space="preserve"> St. Anne</t>
  </si>
  <si>
    <t xml:space="preserve"> Watseka</t>
  </si>
  <si>
    <t xml:space="preserve"> Gilman</t>
  </si>
  <si>
    <t xml:space="preserve"> Nauvoo</t>
  </si>
  <si>
    <t xml:space="preserve"> Bushnell</t>
  </si>
  <si>
    <t xml:space="preserve"> Tennessee</t>
  </si>
  <si>
    <t xml:space="preserve"> Canton</t>
  </si>
  <si>
    <t xml:space="preserve"> Delavan</t>
  </si>
  <si>
    <t xml:space="preserve"> Sand Prairie</t>
  </si>
  <si>
    <t xml:space="preserve"> Lexington</t>
  </si>
  <si>
    <t xml:space="preserve"> Drummer</t>
  </si>
  <si>
    <t xml:space="preserve"> Champaign</t>
  </si>
  <si>
    <t xml:space="preserve"> Mount Sterling</t>
  </si>
  <si>
    <t xml:space="preserve"> Beardstown</t>
  </si>
  <si>
    <t xml:space="preserve"> Auburn</t>
  </si>
  <si>
    <t xml:space="preserve"> Springfield</t>
  </si>
  <si>
    <t xml:space="preserve"> Pecatonica</t>
  </si>
  <si>
    <t xml:space="preserve"> Seward</t>
  </si>
  <si>
    <t xml:space="preserve"> Rockford</t>
  </si>
  <si>
    <t xml:space="preserve"> Belvidere</t>
  </si>
  <si>
    <t xml:space="preserve"> Stonington</t>
  </si>
  <si>
    <t xml:space="preserve"> Sullivan</t>
  </si>
  <si>
    <t xml:space="preserve"> East Nelson</t>
  </si>
  <si>
    <t xml:space="preserve"> Paris</t>
  </si>
  <si>
    <t xml:space="preserve"> Kampsville</t>
  </si>
  <si>
    <t xml:space="preserve"> Hardin</t>
  </si>
  <si>
    <t xml:space="preserve"> Edwardsville</t>
  </si>
  <si>
    <t xml:space="preserve"> Alton</t>
  </si>
  <si>
    <t xml:space="preserve"> Witt</t>
  </si>
  <si>
    <t xml:space="preserve"> Nokomis</t>
  </si>
  <si>
    <t xml:space="preserve"> Pinhook</t>
  </si>
  <si>
    <t xml:space="preserve"> Vandalia</t>
  </si>
  <si>
    <t xml:space="preserve"> Newton</t>
  </si>
  <si>
    <t xml:space="preserve"> Salem</t>
  </si>
  <si>
    <t xml:space="preserve"> Alma</t>
  </si>
  <si>
    <t xml:space="preserve"> Wayne City</t>
  </si>
  <si>
    <t xml:space="preserve"> McLeansboro</t>
  </si>
  <si>
    <t xml:space="preserve"> Woodstock</t>
  </si>
  <si>
    <t xml:space="preserve"> Albion</t>
  </si>
  <si>
    <t xml:space="preserve"> Waterloo</t>
  </si>
  <si>
    <t xml:space="preserve"> Red Bud</t>
  </si>
  <si>
    <t xml:space="preserve"> Cora</t>
  </si>
  <si>
    <t xml:space="preserve"> Murphysboro</t>
  </si>
  <si>
    <t xml:space="preserve"> Herrin</t>
  </si>
  <si>
    <t xml:space="preserve"> Shawneetown</t>
  </si>
  <si>
    <t xml:space="preserve"> Thebes</t>
  </si>
  <si>
    <t xml:space="preserve"> Villa Ridge</t>
  </si>
  <si>
    <t xml:space="preserve"> Metropolis</t>
  </si>
  <si>
    <t xml:space="preserve"> Golconda</t>
  </si>
  <si>
    <t xml:space="preserve"> Mt. Carroll</t>
  </si>
  <si>
    <t xml:space="preserve"> Franklin Corners</t>
  </si>
  <si>
    <t xml:space="preserve"> Mt. Pleasant</t>
  </si>
  <si>
    <t xml:space="preserve"> Oregon</t>
  </si>
  <si>
    <r>
      <t>Number</t>
    </r>
    <r>
      <rPr>
        <sz val="16"/>
        <color rgb="FF333333"/>
        <rFont val="Arial"/>
        <family val="2"/>
      </rPr>
      <t>: IL8A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</si>
  <si>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Amboy</t>
    </r>
  </si>
  <si>
    <r>
      <t>Latitude</t>
    </r>
    <r>
      <rPr>
        <sz val="16"/>
        <color rgb="FF333333"/>
        <rFont val="Arial"/>
        <family val="2"/>
      </rPr>
      <t>: 41.7142 -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-89.3287</t>
    </r>
  </si>
  <si>
    <r>
      <t>Number</t>
    </r>
    <r>
      <rPr>
        <sz val="16"/>
        <color rgb="FF333333"/>
        <rFont val="Arial"/>
        <family val="2"/>
      </rPr>
      <t>: IL8B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</si>
  <si>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IL8C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</si>
  <si>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IL8D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</si>
  <si>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IL9 -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</si>
  <si>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Dekalb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Sandwich</t>
    </r>
  </si>
  <si>
    <r>
      <t>Latitude</t>
    </r>
    <r>
      <rPr>
        <sz val="16"/>
        <color rgb="FF333333"/>
        <rFont val="Arial"/>
        <family val="2"/>
      </rPr>
      <t>: 41.6459 -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-88.6217</t>
    </r>
  </si>
  <si>
    <r>
      <t>Number</t>
    </r>
    <r>
      <rPr>
        <sz val="16"/>
        <color rgb="FF333333"/>
        <rFont val="Arial"/>
        <family val="2"/>
      </rPr>
      <t>: KY10A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</si>
  <si>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Avis, Walter S.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1955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</si>
  <si>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Carter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Grayson</t>
    </r>
  </si>
  <si>
    <r>
      <t>Latitude</t>
    </r>
    <r>
      <rPr>
        <sz val="16"/>
        <color rgb="FF333333"/>
        <rFont val="Arial"/>
        <family val="2"/>
      </rPr>
      <t>: 38.3326 -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-82.9485</t>
    </r>
  </si>
  <si>
    <r>
      <t>Number</t>
    </r>
    <r>
      <rPr>
        <sz val="16"/>
        <color rgb="FF333333"/>
        <rFont val="Arial"/>
        <family val="2"/>
      </rPr>
      <t>: KY10B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</si>
  <si>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1953</t>
    </r>
  </si>
  <si>
    <r>
      <t>Number</t>
    </r>
    <r>
      <rPr>
        <sz val="16"/>
        <color rgb="FF333333"/>
        <rFont val="Arial"/>
        <family val="2"/>
      </rPr>
      <t>: KY11A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</si>
  <si>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Muhlenberg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Greenville</t>
    </r>
  </si>
  <si>
    <r>
      <t>Latitude</t>
    </r>
    <r>
      <rPr>
        <sz val="16"/>
        <color rgb="FF333333"/>
        <rFont val="Arial"/>
        <family val="2"/>
      </rPr>
      <t>: 37.2012 -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-87.1789</t>
    </r>
  </si>
  <si>
    <r>
      <t>Number</t>
    </r>
    <r>
      <rPr>
        <sz val="16"/>
        <color rgb="FF333333"/>
        <rFont val="Arial"/>
        <family val="2"/>
      </rPr>
      <t>: KY11B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</si>
  <si>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Hopkins, Jerry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1962</t>
    </r>
  </si>
  <si>
    <r>
      <t>Number</t>
    </r>
    <r>
      <rPr>
        <sz val="16"/>
        <color rgb="FF333333"/>
        <rFont val="Arial"/>
        <family val="2"/>
      </rPr>
      <t>: KY12A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</si>
  <si>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Hopkins, Jerry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1955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</si>
  <si>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Grayson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Shrewsbury</t>
    </r>
  </si>
  <si>
    <r>
      <t>Latitude</t>
    </r>
    <r>
      <rPr>
        <sz val="16"/>
        <color rgb="FF333333"/>
        <rFont val="Arial"/>
        <family val="2"/>
      </rPr>
      <t>: 37.3789 -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-86.3847</t>
    </r>
  </si>
  <si>
    <r>
      <t>Number</t>
    </r>
    <r>
      <rPr>
        <sz val="16"/>
        <color rgb="FF333333"/>
        <rFont val="Arial"/>
        <family val="2"/>
      </rPr>
      <t>: KY12B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</si>
  <si>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1955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</si>
  <si>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Grayson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Salt Lick</t>
    </r>
  </si>
  <si>
    <r>
      <t>Number</t>
    </r>
    <r>
      <rPr>
        <sz val="16"/>
        <color rgb="FF333333"/>
        <rFont val="Arial"/>
        <family val="2"/>
      </rPr>
      <t>: KY12D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</si>
  <si>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Grayson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Leitchfield</t>
    </r>
  </si>
  <si>
    <r>
      <t>Latitude</t>
    </r>
    <r>
      <rPr>
        <sz val="16"/>
        <color rgb="FF333333"/>
        <rFont val="Arial"/>
        <family val="2"/>
      </rPr>
      <t>: 37.4801 -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-86.2939</t>
    </r>
  </si>
  <si>
    <r>
      <t>Number</t>
    </r>
    <r>
      <rPr>
        <sz val="16"/>
        <color rgb="FF333333"/>
        <rFont val="Arial"/>
        <family val="2"/>
      </rPr>
      <t>: KY13A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</si>
  <si>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1960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</si>
  <si>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Green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Bluff Boom</t>
    </r>
  </si>
  <si>
    <r>
      <t>Latitude</t>
    </r>
    <r>
      <rPr>
        <sz val="16"/>
        <color rgb="FF333333"/>
        <rFont val="Arial"/>
        <family val="2"/>
      </rPr>
      <t>: 37.2778 -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-85.4611</t>
    </r>
  </si>
  <si>
    <r>
      <t>Number</t>
    </r>
    <r>
      <rPr>
        <sz val="16"/>
        <color rgb="FF333333"/>
        <rFont val="Arial"/>
        <family val="2"/>
      </rPr>
      <t>: KY13B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</si>
  <si>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Thompson, Robert M.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1955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</si>
  <si>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Green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Greensburg</t>
    </r>
  </si>
  <si>
    <r>
      <t>Latitude</t>
    </r>
    <r>
      <rPr>
        <sz val="16"/>
        <color rgb="FF333333"/>
        <rFont val="Arial"/>
        <family val="2"/>
      </rPr>
      <t>: 37.2609 -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-85.4989</t>
    </r>
  </si>
  <si>
    <r>
      <t>Latitude</t>
    </r>
    <r>
      <rPr>
        <sz val="16"/>
        <color rgb="FF333333"/>
        <rFont val="Arial"/>
        <family val="2"/>
      </rPr>
      <t>: 38.710 -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-83.3658</t>
    </r>
  </si>
  <si>
    <r>
      <t>Number</t>
    </r>
    <r>
      <rPr>
        <sz val="16"/>
        <color rgb="FF333333"/>
        <rFont val="Arial"/>
        <family val="2"/>
      </rPr>
      <t>: KY14A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</si>
  <si>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Howren, Robert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1955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</si>
  <si>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Nelson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Bardstown</t>
    </r>
  </si>
  <si>
    <r>
      <t>Latitude</t>
    </r>
    <r>
      <rPr>
        <sz val="16"/>
        <color rgb="FF333333"/>
        <rFont val="Arial"/>
        <family val="2"/>
      </rPr>
      <t>: 37.8092 -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-85.4669</t>
    </r>
  </si>
  <si>
    <r>
      <t>Number</t>
    </r>
    <r>
      <rPr>
        <sz val="16"/>
        <color rgb="FF333333"/>
        <rFont val="Arial"/>
        <family val="2"/>
      </rPr>
      <t>: KY14B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</si>
  <si>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Howren, Robert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1954</t>
    </r>
  </si>
  <si>
    <r>
      <t>Number</t>
    </r>
    <r>
      <rPr>
        <sz val="16"/>
        <color rgb="FF333333"/>
        <rFont val="Arial"/>
        <family val="2"/>
      </rPr>
      <t>: KY15 -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</si>
  <si>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Marion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Lebanon</t>
    </r>
  </si>
  <si>
    <r>
      <t>Latitude</t>
    </r>
    <r>
      <rPr>
        <sz val="16"/>
        <color rgb="FF333333"/>
        <rFont val="Arial"/>
        <family val="2"/>
      </rPr>
      <t>: 37.5698 -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-85.2527</t>
    </r>
  </si>
  <si>
    <r>
      <t>Number</t>
    </r>
    <r>
      <rPr>
        <sz val="16"/>
        <color rgb="FF333333"/>
        <rFont val="Arial"/>
        <family val="2"/>
      </rPr>
      <t>: KY16A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</si>
  <si>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Mercer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Dixville</t>
    </r>
  </si>
  <si>
    <r>
      <t>Number</t>
    </r>
    <r>
      <rPr>
        <sz val="16"/>
        <color rgb="FF333333"/>
        <rFont val="Arial"/>
        <family val="2"/>
      </rPr>
      <t>: KY16B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</si>
  <si>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Mercer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Harrodsburg</t>
    </r>
  </si>
  <si>
    <r>
      <t>Latitude</t>
    </r>
    <r>
      <rPr>
        <sz val="16"/>
        <color rgb="FF333333"/>
        <rFont val="Arial"/>
        <family val="2"/>
      </rPr>
      <t>: 37.7623 -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-84.8433</t>
    </r>
  </si>
  <si>
    <r>
      <t>Number</t>
    </r>
    <r>
      <rPr>
        <sz val="16"/>
        <color rgb="FF333333"/>
        <rFont val="Arial"/>
        <family val="2"/>
      </rPr>
      <t>: KY16C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</si>
  <si>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Mercer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Burgin</t>
    </r>
  </si>
  <si>
    <r>
      <t>Latitude</t>
    </r>
    <r>
      <rPr>
        <sz val="16"/>
        <color rgb="FF333333"/>
        <rFont val="Arial"/>
        <family val="2"/>
      </rPr>
      <t>: 37.7534 -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-84.7666</t>
    </r>
  </si>
  <si>
    <r>
      <t>Number</t>
    </r>
    <r>
      <rPr>
        <sz val="16"/>
        <color rgb="FF333333"/>
        <rFont val="Arial"/>
        <family val="2"/>
      </rPr>
      <t>: KY17B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</si>
  <si>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1956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</si>
  <si>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Scott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Georgetown</t>
    </r>
  </si>
  <si>
    <r>
      <t>Latitude</t>
    </r>
    <r>
      <rPr>
        <sz val="16"/>
        <color rgb="FF333333"/>
        <rFont val="Arial"/>
        <family val="2"/>
      </rPr>
      <t>: 38.2098 -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-84.5588</t>
    </r>
  </si>
  <si>
    <r>
      <t>Number</t>
    </r>
    <r>
      <rPr>
        <sz val="16"/>
        <color rgb="FF333333"/>
        <rFont val="Arial"/>
        <family val="2"/>
      </rPr>
      <t>: KY17C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</si>
  <si>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1952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</si>
  <si>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Fayette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Lexington</t>
    </r>
  </si>
  <si>
    <r>
      <t>Latitude</t>
    </r>
    <r>
      <rPr>
        <sz val="16"/>
        <color rgb="FF333333"/>
        <rFont val="Arial"/>
        <family val="2"/>
      </rPr>
      <t>: 38.0406 -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-84.5037</t>
    </r>
  </si>
  <si>
    <r>
      <t>Number</t>
    </r>
    <r>
      <rPr>
        <sz val="16"/>
        <color rgb="FF333333"/>
        <rFont val="Arial"/>
        <family val="2"/>
      </rPr>
      <t>: KY17D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</si>
  <si>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KY17E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</si>
  <si>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Fayette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Bryan Station</t>
    </r>
  </si>
  <si>
    <r>
      <t>Latitude</t>
    </r>
    <r>
      <rPr>
        <sz val="16"/>
        <color rgb="FF333333"/>
        <rFont val="Arial"/>
        <family val="2"/>
      </rPr>
      <t>: 38.4331 -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-84.2456</t>
    </r>
  </si>
  <si>
    <r>
      <t>Number</t>
    </r>
    <r>
      <rPr>
        <sz val="16"/>
        <color rgb="FF333333"/>
        <rFont val="Arial"/>
        <family val="2"/>
      </rPr>
      <t>: KY17F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</si>
  <si>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1951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</si>
  <si>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Woodford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Versailles</t>
    </r>
  </si>
  <si>
    <r>
      <t>Latitude</t>
    </r>
    <r>
      <rPr>
        <sz val="16"/>
        <color rgb="FF333333"/>
        <rFont val="Arial"/>
        <family val="2"/>
      </rPr>
      <t>: 38.0526 -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-84.7299</t>
    </r>
  </si>
  <si>
    <r>
      <t>Number</t>
    </r>
    <r>
      <rPr>
        <sz val="16"/>
        <color rgb="FF333333"/>
        <rFont val="Arial"/>
        <family val="2"/>
      </rPr>
      <t>: KY18A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</si>
  <si>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Estill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Irvine</t>
    </r>
  </si>
  <si>
    <r>
      <t>Latitude</t>
    </r>
    <r>
      <rPr>
        <sz val="16"/>
        <color rgb="FF333333"/>
        <rFont val="Arial"/>
        <family val="2"/>
      </rPr>
      <t>: 37.7006 -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-83.9738</t>
    </r>
  </si>
  <si>
    <r>
      <t>Number</t>
    </r>
    <r>
      <rPr>
        <sz val="16"/>
        <color rgb="FF333333"/>
        <rFont val="Arial"/>
        <family val="2"/>
      </rPr>
      <t>: KY18B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</si>
  <si>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KY18C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</si>
  <si>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KY19A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</si>
  <si>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Bath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Owingsville</t>
    </r>
  </si>
  <si>
    <r>
      <t>Latitude</t>
    </r>
    <r>
      <rPr>
        <sz val="16"/>
        <color rgb="FF333333"/>
        <rFont val="Arial"/>
        <family val="2"/>
      </rPr>
      <t>: 38.1448 -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-83.7641</t>
    </r>
  </si>
  <si>
    <r>
      <t>Number</t>
    </r>
    <r>
      <rPr>
        <sz val="16"/>
        <color rgb="FF333333"/>
        <rFont val="Arial"/>
        <family val="2"/>
      </rPr>
      <t>: KY19B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</si>
  <si>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KY19D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</si>
  <si>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Bath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Sharpsburg</t>
    </r>
  </si>
  <si>
    <r>
      <t>Latitude</t>
    </r>
    <r>
      <rPr>
        <sz val="16"/>
        <color rgb="FF333333"/>
        <rFont val="Arial"/>
        <family val="2"/>
      </rPr>
      <t>: 38.202 -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-83.9294</t>
    </r>
  </si>
  <si>
    <r>
      <t>Number</t>
    </r>
    <r>
      <rPr>
        <sz val="16"/>
        <color rgb="FF333333"/>
        <rFont val="Arial"/>
        <family val="2"/>
      </rPr>
      <t>: KY19C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</si>
  <si>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Bath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Reynoldsville</t>
    </r>
  </si>
  <si>
    <r>
      <t>Latitude</t>
    </r>
    <r>
      <rPr>
        <sz val="16"/>
        <color rgb="FF333333"/>
        <rFont val="Arial"/>
        <family val="2"/>
      </rPr>
      <t>: 38.1904 -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-83.8235</t>
    </r>
  </si>
  <si>
    <r>
      <t>Number</t>
    </r>
    <r>
      <rPr>
        <sz val="16"/>
        <color rgb="FF333333"/>
        <rFont val="Arial"/>
        <family val="2"/>
      </rPr>
      <t>: KY1A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</si>
  <si>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Livingston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Smithland</t>
    </r>
  </si>
  <si>
    <r>
      <t>Latitude</t>
    </r>
    <r>
      <rPr>
        <sz val="16"/>
        <color rgb="FF333333"/>
        <rFont val="Arial"/>
        <family val="2"/>
      </rPr>
      <t>: 37.1389 -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-88.4034</t>
    </r>
  </si>
  <si>
    <r>
      <t>Number</t>
    </r>
    <r>
      <rPr>
        <sz val="16"/>
        <color rgb="FF333333"/>
        <rFont val="Arial"/>
        <family val="2"/>
      </rPr>
      <t>: KY1B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</si>
  <si>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Thompson, Robert M.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1962</t>
    </r>
  </si>
  <si>
    <r>
      <t>Number</t>
    </r>
    <r>
      <rPr>
        <sz val="16"/>
        <color rgb="FF333333"/>
        <rFont val="Arial"/>
        <family val="2"/>
      </rPr>
      <t>: KY1C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</si>
  <si>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Livingston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Hampton</t>
    </r>
  </si>
  <si>
    <r>
      <t>Latitude</t>
    </r>
    <r>
      <rPr>
        <sz val="16"/>
        <color rgb="FF333333"/>
        <rFont val="Arial"/>
        <family val="2"/>
      </rPr>
      <t>: 37.1659 -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-88.2217</t>
    </r>
  </si>
  <si>
    <r>
      <t>Number</t>
    </r>
    <r>
      <rPr>
        <sz val="16"/>
        <color rgb="FF333333"/>
        <rFont val="Arial"/>
        <family val="2"/>
      </rPr>
      <t>: KY20A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</si>
  <si>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Menifee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Frenchburg</t>
    </r>
  </si>
  <si>
    <r>
      <t>Latitude</t>
    </r>
    <r>
      <rPr>
        <sz val="16"/>
        <color rgb="FF333333"/>
        <rFont val="Arial"/>
        <family val="2"/>
      </rPr>
      <t>: 37.9509 -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-83.6257</t>
    </r>
  </si>
  <si>
    <r>
      <t>Number</t>
    </r>
    <r>
      <rPr>
        <sz val="16"/>
        <color rgb="FF333333"/>
        <rFont val="Arial"/>
        <family val="2"/>
      </rPr>
      <t>: KY20B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</si>
  <si>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Menifee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Sudith</t>
    </r>
  </si>
  <si>
    <r>
      <t>Latitude</t>
    </r>
    <r>
      <rPr>
        <sz val="16"/>
        <color rgb="FF333333"/>
        <rFont val="Arial"/>
        <family val="2"/>
      </rPr>
      <t>: 38.0184 -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-83.6321</t>
    </r>
  </si>
  <si>
    <r>
      <t>Number</t>
    </r>
    <r>
      <rPr>
        <sz val="16"/>
        <color rgb="FF333333"/>
        <rFont val="Arial"/>
        <family val="2"/>
      </rPr>
      <t>: KY21A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</si>
  <si>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Johnson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Boons Camp</t>
    </r>
  </si>
  <si>
    <r>
      <t>Latitude</t>
    </r>
    <r>
      <rPr>
        <sz val="16"/>
        <color rgb="FF333333"/>
        <rFont val="Arial"/>
        <family val="2"/>
      </rPr>
      <t>: 37.4957 -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-82.424</t>
    </r>
  </si>
  <si>
    <r>
      <t>Number</t>
    </r>
    <r>
      <rPr>
        <sz val="16"/>
        <color rgb="FF333333"/>
        <rFont val="Arial"/>
        <family val="2"/>
      </rPr>
      <t>: KY21B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</si>
  <si>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Johnson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Winifred</t>
    </r>
  </si>
  <si>
    <r>
      <t>Latitude</t>
    </r>
    <r>
      <rPr>
        <sz val="16"/>
        <color rgb="FF333333"/>
        <rFont val="Arial"/>
        <family val="2"/>
      </rPr>
      <t>: 37.9462 -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-82.8546</t>
    </r>
  </si>
  <si>
    <r>
      <t>Number</t>
    </r>
    <r>
      <rPr>
        <sz val="16"/>
        <color rgb="FF333333"/>
        <rFont val="Arial"/>
        <family val="2"/>
      </rPr>
      <t>: KY21C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</si>
  <si>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Johnson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Oil Springs</t>
    </r>
  </si>
  <si>
    <r>
      <t>Latitude</t>
    </r>
    <r>
      <rPr>
        <sz val="16"/>
        <color rgb="FF333333"/>
        <rFont val="Arial"/>
        <family val="2"/>
      </rPr>
      <t>: 37.4836 -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-82.5633</t>
    </r>
  </si>
  <si>
    <r>
      <t>Number</t>
    </r>
    <r>
      <rPr>
        <sz val="16"/>
        <color rgb="FF333333"/>
        <rFont val="Arial"/>
        <family val="2"/>
      </rPr>
      <t>: KY22A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</si>
  <si>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Hickman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Hailwell</t>
    </r>
  </si>
  <si>
    <r>
      <t>Latitude</t>
    </r>
    <r>
      <rPr>
        <sz val="16"/>
        <color rgb="FF333333"/>
        <rFont val="Arial"/>
        <family val="2"/>
      </rPr>
      <t>: 36.6764 -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-89.1059</t>
    </r>
  </si>
  <si>
    <r>
      <t>Number</t>
    </r>
    <r>
      <rPr>
        <sz val="16"/>
        <color rgb="FF333333"/>
        <rFont val="Arial"/>
        <family val="2"/>
      </rPr>
      <t>: KY22B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</si>
  <si>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Hickman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Clinton</t>
    </r>
  </si>
  <si>
    <r>
      <t>Latitude</t>
    </r>
    <r>
      <rPr>
        <sz val="16"/>
        <color rgb="FF333333"/>
        <rFont val="Arial"/>
        <family val="2"/>
      </rPr>
      <t>: 36.6673 -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-89.9934</t>
    </r>
  </si>
  <si>
    <r>
      <t>Number</t>
    </r>
    <r>
      <rPr>
        <sz val="16"/>
        <color rgb="FF333333"/>
        <rFont val="Arial"/>
        <family val="2"/>
      </rPr>
      <t>: KY22C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</si>
  <si>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KY23A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</si>
  <si>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Calloway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Murray</t>
    </r>
  </si>
  <si>
    <r>
      <t>Latitude</t>
    </r>
    <r>
      <rPr>
        <sz val="16"/>
        <color rgb="FF333333"/>
        <rFont val="Arial"/>
        <family val="2"/>
      </rPr>
      <t>: 36.6103 -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-88.3148</t>
    </r>
  </si>
  <si>
    <r>
      <t>Number</t>
    </r>
    <r>
      <rPr>
        <sz val="16"/>
        <color rgb="FF333333"/>
        <rFont val="Arial"/>
        <family val="2"/>
      </rPr>
      <t>: KY23B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</si>
  <si>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Calloway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New Concord</t>
    </r>
  </si>
  <si>
    <r>
      <t>Latitude</t>
    </r>
    <r>
      <rPr>
        <sz val="16"/>
        <color rgb="FF333333"/>
        <rFont val="Arial"/>
        <family val="2"/>
      </rPr>
      <t>: 36.3254 -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-88.917</t>
    </r>
  </si>
  <si>
    <r>
      <t>Number</t>
    </r>
    <r>
      <rPr>
        <sz val="16"/>
        <color rgb="FF333333"/>
        <rFont val="Arial"/>
        <family val="2"/>
      </rPr>
      <t>: KY24A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</si>
  <si>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Trigg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Blue Spring</t>
    </r>
  </si>
  <si>
    <r>
      <t>Latitude</t>
    </r>
    <r>
      <rPr>
        <sz val="16"/>
        <color rgb="FF333333"/>
        <rFont val="Arial"/>
        <family val="2"/>
      </rPr>
      <t>: 36.8289 -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-87.9375</t>
    </r>
  </si>
  <si>
    <r>
      <t>Number</t>
    </r>
    <r>
      <rPr>
        <sz val="16"/>
        <color rgb="FF333333"/>
        <rFont val="Arial"/>
        <family val="2"/>
      </rPr>
      <t>: KY24B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</si>
  <si>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Trigg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Cadiz</t>
    </r>
  </si>
  <si>
    <r>
      <t>Latitude</t>
    </r>
    <r>
      <rPr>
        <sz val="16"/>
        <color rgb="FF333333"/>
        <rFont val="Arial"/>
        <family val="2"/>
      </rPr>
      <t>: 36.865 -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-87.8353</t>
    </r>
  </si>
  <si>
    <r>
      <t>Number</t>
    </r>
    <r>
      <rPr>
        <sz val="16"/>
        <color rgb="FF333333"/>
        <rFont val="Arial"/>
        <family val="2"/>
      </rPr>
      <t>: KY24C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</si>
  <si>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KY24D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</si>
  <si>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Thompson, Robert M.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1960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</si>
  <si>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Trigg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Caledonia</t>
    </r>
  </si>
  <si>
    <r>
      <t>Latitude</t>
    </r>
    <r>
      <rPr>
        <sz val="16"/>
        <color rgb="FF333333"/>
        <rFont val="Arial"/>
        <family val="2"/>
      </rPr>
      <t>: 36.8203 -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-87.695</t>
    </r>
  </si>
  <si>
    <t xml:space="preserve"> Amboy</t>
  </si>
  <si>
    <t xml:space="preserve"> Sandwich</t>
  </si>
  <si>
    <t xml:space="preserve"> Grayson</t>
  </si>
  <si>
    <t xml:space="preserve"> Greenville</t>
  </si>
  <si>
    <t xml:space="preserve"> Shrewsbury</t>
  </si>
  <si>
    <t xml:space="preserve"> Salt Lick</t>
  </si>
  <si>
    <t xml:space="preserve"> Leitchfield</t>
  </si>
  <si>
    <t xml:space="preserve"> Bluff Boom</t>
  </si>
  <si>
    <t xml:space="preserve"> Greensburg</t>
  </si>
  <si>
    <t xml:space="preserve"> Bardstown</t>
  </si>
  <si>
    <t xml:space="preserve"> Lebanon</t>
  </si>
  <si>
    <t xml:space="preserve"> Dixville</t>
  </si>
  <si>
    <t xml:space="preserve"> Harrodsburg</t>
  </si>
  <si>
    <t xml:space="preserve"> Burgin</t>
  </si>
  <si>
    <t xml:space="preserve"> Georgetown</t>
  </si>
  <si>
    <t xml:space="preserve"> Bryan Station</t>
  </si>
  <si>
    <t xml:space="preserve"> Versailles</t>
  </si>
  <si>
    <t xml:space="preserve"> Irvine</t>
  </si>
  <si>
    <t xml:space="preserve"> Owingsville</t>
  </si>
  <si>
    <t xml:space="preserve"> Reynoldsville</t>
  </si>
  <si>
    <t xml:space="preserve"> Sharpsburg</t>
  </si>
  <si>
    <t xml:space="preserve"> Smithland</t>
  </si>
  <si>
    <t xml:space="preserve"> Hampton</t>
  </si>
  <si>
    <t xml:space="preserve"> Frenchburg</t>
  </si>
  <si>
    <t xml:space="preserve"> Sudith</t>
  </si>
  <si>
    <t xml:space="preserve"> Boons Camp</t>
  </si>
  <si>
    <t xml:space="preserve"> Winifred</t>
  </si>
  <si>
    <t xml:space="preserve"> Oil Springs</t>
  </si>
  <si>
    <t xml:space="preserve"> Hailwell</t>
  </si>
  <si>
    <t xml:space="preserve"> Clinton</t>
  </si>
  <si>
    <t xml:space="preserve"> Murray</t>
  </si>
  <si>
    <t xml:space="preserve"> New Concord</t>
  </si>
  <si>
    <t xml:space="preserve"> Blue Spring</t>
  </si>
  <si>
    <t xml:space="preserve"> Cadiz</t>
  </si>
  <si>
    <t xml:space="preserve"> Caledonia</t>
  </si>
  <si>
    <r>
      <t>Number</t>
    </r>
    <r>
      <rPr>
        <sz val="16"/>
        <color rgb="FF333333"/>
        <rFont val="Arial"/>
        <family val="2"/>
      </rPr>
      <t>: KY25A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</si>
  <si>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Logan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Auburn</t>
    </r>
  </si>
  <si>
    <r>
      <t>Latitude</t>
    </r>
    <r>
      <rPr>
        <sz val="16"/>
        <color rgb="FF333333"/>
        <rFont val="Arial"/>
        <family val="2"/>
      </rPr>
      <t>: 36.8642 -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-86.7103</t>
    </r>
  </si>
  <si>
    <r>
      <t>Number</t>
    </r>
    <r>
      <rPr>
        <sz val="16"/>
        <color rgb="FF333333"/>
        <rFont val="Arial"/>
        <family val="2"/>
      </rPr>
      <t>: KY25B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</si>
  <si>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Logan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Lewisburg</t>
    </r>
  </si>
  <si>
    <r>
      <t>Latitude</t>
    </r>
    <r>
      <rPr>
        <sz val="16"/>
        <color rgb="FF333333"/>
        <rFont val="Arial"/>
        <family val="2"/>
      </rPr>
      <t>: 36.9864 -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-86.9472</t>
    </r>
  </si>
  <si>
    <r>
      <t>Number</t>
    </r>
    <r>
      <rPr>
        <sz val="16"/>
        <color rgb="FF333333"/>
        <rFont val="Arial"/>
        <family val="2"/>
      </rPr>
      <t>: KY26A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</si>
  <si>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Allen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Holland</t>
    </r>
  </si>
  <si>
    <r>
      <t>Latitude</t>
    </r>
    <r>
      <rPr>
        <sz val="16"/>
        <color rgb="FF333333"/>
        <rFont val="Arial"/>
        <family val="2"/>
      </rPr>
      <t>: 36.6989 -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-86.0683</t>
    </r>
  </si>
  <si>
    <r>
      <t>Number</t>
    </r>
    <r>
      <rPr>
        <sz val="16"/>
        <color rgb="FF333333"/>
        <rFont val="Arial"/>
        <family val="2"/>
      </rPr>
      <t>: KY26B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</si>
  <si>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Allen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Mt. Zion</t>
    </r>
  </si>
  <si>
    <r>
      <t>Latitude</t>
    </r>
    <r>
      <rPr>
        <sz val="16"/>
        <color rgb="FF333333"/>
        <rFont val="Arial"/>
        <family val="2"/>
      </rPr>
      <t>: 36.6831 -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-86.0572</t>
    </r>
  </si>
  <si>
    <r>
      <t>Number</t>
    </r>
    <r>
      <rPr>
        <sz val="16"/>
        <color rgb="FF333333"/>
        <rFont val="Arial"/>
        <family val="2"/>
      </rPr>
      <t>: KY27A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</si>
  <si>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Pulaski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Goodwater</t>
    </r>
  </si>
  <si>
    <r>
      <t>Latitude</t>
    </r>
    <r>
      <rPr>
        <sz val="16"/>
        <color rgb="FF333333"/>
        <rFont val="Arial"/>
        <family val="2"/>
      </rPr>
      <t>: 37.0754 -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-84.3733</t>
    </r>
  </si>
  <si>
    <r>
      <t>Number</t>
    </r>
    <r>
      <rPr>
        <sz val="16"/>
        <color rgb="FF333333"/>
        <rFont val="Arial"/>
        <family val="2"/>
      </rPr>
      <t>: KY27B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</si>
  <si>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Pulaski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Somerset</t>
    </r>
  </si>
  <si>
    <r>
      <t>Latitude</t>
    </r>
    <r>
      <rPr>
        <sz val="16"/>
        <color rgb="FF333333"/>
        <rFont val="Arial"/>
        <family val="2"/>
      </rPr>
      <t>: 37.092 -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-84.6041</t>
    </r>
  </si>
  <si>
    <r>
      <t>Number</t>
    </r>
    <r>
      <rPr>
        <sz val="16"/>
        <color rgb="FF333333"/>
        <rFont val="Arial"/>
        <family val="2"/>
      </rPr>
      <t>: KY28A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104 -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</si>
  <si>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Whitley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Wofford</t>
    </r>
  </si>
  <si>
    <r>
      <t>Latitude</t>
    </r>
    <r>
      <rPr>
        <sz val="16"/>
        <color rgb="FF333333"/>
        <rFont val="Arial"/>
        <family val="2"/>
      </rPr>
      <t>: 36.7803 -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-84.1349</t>
    </r>
  </si>
  <si>
    <r>
      <t>Number</t>
    </r>
    <r>
      <rPr>
        <sz val="16"/>
        <color rgb="FF333333"/>
        <rFont val="Arial"/>
        <family val="2"/>
      </rPr>
      <t>: KY28B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</si>
  <si>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Whitley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Williamsburg</t>
    </r>
  </si>
  <si>
    <r>
      <t>Latitude</t>
    </r>
    <r>
      <rPr>
        <sz val="16"/>
        <color rgb="FF333333"/>
        <rFont val="Arial"/>
        <family val="2"/>
      </rPr>
      <t>: 36.7434 -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-84.1597</t>
    </r>
  </si>
  <si>
    <r>
      <t>Number</t>
    </r>
    <r>
      <rPr>
        <sz val="16"/>
        <color rgb="FF333333"/>
        <rFont val="Arial"/>
        <family val="2"/>
      </rPr>
      <t>: KY28C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</si>
  <si>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KY29A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</si>
  <si>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Bell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Ingram</t>
    </r>
  </si>
  <si>
    <r>
      <t>Latitude</t>
    </r>
    <r>
      <rPr>
        <sz val="16"/>
        <color rgb="FF333333"/>
        <rFont val="Arial"/>
        <family val="2"/>
      </rPr>
      <t>: 36.4349 -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-83.4754</t>
    </r>
  </si>
  <si>
    <r>
      <t>Number</t>
    </r>
    <r>
      <rPr>
        <sz val="16"/>
        <color rgb="FF333333"/>
        <rFont val="Arial"/>
        <family val="2"/>
      </rPr>
      <t>: KY29B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</si>
  <si>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Bell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Middlesboro</t>
    </r>
  </si>
  <si>
    <r>
      <t>Latitude</t>
    </r>
    <r>
      <rPr>
        <sz val="16"/>
        <color rgb="FF333333"/>
        <rFont val="Arial"/>
        <family val="2"/>
      </rPr>
      <t>: 36.6073 -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-83.7143</t>
    </r>
  </si>
  <si>
    <r>
      <t>Number</t>
    </r>
    <r>
      <rPr>
        <sz val="16"/>
        <color rgb="FF333333"/>
        <rFont val="Arial"/>
        <family val="2"/>
      </rPr>
      <t>: KY2A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</si>
  <si>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Webster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Dixon</t>
    </r>
  </si>
  <si>
    <r>
      <t>Latitude</t>
    </r>
    <r>
      <rPr>
        <sz val="16"/>
        <color rgb="FF333333"/>
        <rFont val="Arial"/>
        <family val="2"/>
      </rPr>
      <t>: 37.5178 -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-87.6903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</si>
  <si>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Webster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Sebree</t>
    </r>
  </si>
  <si>
    <r>
      <t>Number</t>
    </r>
    <r>
      <rPr>
        <sz val="16"/>
        <color rgb="FF333333"/>
        <rFont val="Arial"/>
        <family val="2"/>
      </rPr>
      <t>: KY2B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</si>
  <si>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KY30A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</si>
  <si>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Owsley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Booneville</t>
    </r>
  </si>
  <si>
    <r>
      <t>Latitude</t>
    </r>
    <r>
      <rPr>
        <sz val="16"/>
        <color rgb="FF333333"/>
        <rFont val="Arial"/>
        <family val="2"/>
      </rPr>
      <t>: 37.4762 -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-83.6749</t>
    </r>
  </si>
  <si>
    <r>
      <t>Number</t>
    </r>
    <r>
      <rPr>
        <sz val="16"/>
        <color rgb="FF333333"/>
        <rFont val="Arial"/>
        <family val="2"/>
      </rPr>
      <t>: KY30B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101 -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</si>
  <si>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Owsley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Scoville</t>
    </r>
  </si>
  <si>
    <r>
      <t>Latitude</t>
    </r>
    <r>
      <rPr>
        <sz val="16"/>
        <color rgb="FF333333"/>
        <rFont val="Arial"/>
        <family val="2"/>
      </rPr>
      <t>: 37.454 -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-83.7199</t>
    </r>
  </si>
  <si>
    <r>
      <t>Number</t>
    </r>
    <r>
      <rPr>
        <sz val="16"/>
        <color rgb="FF333333"/>
        <rFont val="Arial"/>
        <family val="2"/>
      </rPr>
      <t>: KY30C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</si>
  <si>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Owsley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Lerose</t>
    </r>
  </si>
  <si>
    <r>
      <t>Latitude</t>
    </r>
    <r>
      <rPr>
        <sz val="16"/>
        <color rgb="FF333333"/>
        <rFont val="Arial"/>
        <family val="2"/>
      </rPr>
      <t>: 37.2856 -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-83.3656</t>
    </r>
  </si>
  <si>
    <r>
      <t>Number</t>
    </r>
    <r>
      <rPr>
        <sz val="16"/>
        <color rgb="FF333333"/>
        <rFont val="Arial"/>
        <family val="2"/>
      </rPr>
      <t>: KY30E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</si>
  <si>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Owsley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Cow Creek</t>
    </r>
  </si>
  <si>
    <r>
      <t>Latitude</t>
    </r>
    <r>
      <rPr>
        <sz val="16"/>
        <color rgb="FF333333"/>
        <rFont val="Arial"/>
        <family val="2"/>
      </rPr>
      <t>: 37.2619 -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-83.3638</t>
    </r>
  </si>
  <si>
    <r>
      <t>Number</t>
    </r>
    <r>
      <rPr>
        <sz val="16"/>
        <color rgb="FF333333"/>
        <rFont val="Arial"/>
        <family val="2"/>
      </rPr>
      <t>: KY31A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</si>
  <si>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Leslie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Big Rock</t>
    </r>
  </si>
  <si>
    <r>
      <t>Latitude</t>
    </r>
    <r>
      <rPr>
        <sz val="16"/>
        <color rgb="FF333333"/>
        <rFont val="Arial"/>
        <family val="2"/>
      </rPr>
      <t>: 37.0431 -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-83.2071</t>
    </r>
  </si>
  <si>
    <r>
      <t>Number</t>
    </r>
    <r>
      <rPr>
        <sz val="16"/>
        <color rgb="FF333333"/>
        <rFont val="Arial"/>
        <family val="2"/>
      </rPr>
      <t>: KY31C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</si>
  <si>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Leslie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Hyden</t>
    </r>
  </si>
  <si>
    <r>
      <t>Latitude</t>
    </r>
    <r>
      <rPr>
        <sz val="16"/>
        <color rgb="FF333333"/>
        <rFont val="Arial"/>
        <family val="2"/>
      </rPr>
      <t>: 37.1609 -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-83.3732</t>
    </r>
  </si>
  <si>
    <r>
      <t>Number</t>
    </r>
    <r>
      <rPr>
        <sz val="16"/>
        <color rgb="FF333333"/>
        <rFont val="Arial"/>
        <family val="2"/>
      </rPr>
      <t>: KY31D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</si>
  <si>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Leslie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Dry Hill</t>
    </r>
  </si>
  <si>
    <r>
      <t>Latitude</t>
    </r>
    <r>
      <rPr>
        <sz val="16"/>
        <color rgb="FF333333"/>
        <rFont val="Arial"/>
        <family val="2"/>
      </rPr>
      <t>: 37.222 -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-83.3774</t>
    </r>
  </si>
  <si>
    <r>
      <t>Number</t>
    </r>
    <r>
      <rPr>
        <sz val="16"/>
        <color rgb="FF333333"/>
        <rFont val="Arial"/>
        <family val="2"/>
      </rPr>
      <t>: KY33A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</si>
  <si>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Harlan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Crummies</t>
    </r>
  </si>
  <si>
    <r>
      <t>Latitude</t>
    </r>
    <r>
      <rPr>
        <sz val="16"/>
        <color rgb="FF333333"/>
        <rFont val="Arial"/>
        <family val="2"/>
      </rPr>
      <t>: 36.7745 -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-83.2038</t>
    </r>
  </si>
  <si>
    <r>
      <t>Number</t>
    </r>
    <r>
      <rPr>
        <sz val="16"/>
        <color rgb="FF333333"/>
        <rFont val="Arial"/>
        <family val="2"/>
      </rPr>
      <t>: KY33C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</si>
  <si>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Harlan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Cawood</t>
    </r>
  </si>
  <si>
    <r>
      <t>Latitude</t>
    </r>
    <r>
      <rPr>
        <sz val="16"/>
        <color rgb="FF333333"/>
        <rFont val="Arial"/>
        <family val="2"/>
      </rPr>
      <t>: 36.784 -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-83.2282</t>
    </r>
  </si>
  <si>
    <r>
      <t>Number</t>
    </r>
    <r>
      <rPr>
        <sz val="16"/>
        <color rgb="FF333333"/>
        <rFont val="Arial"/>
        <family val="2"/>
      </rPr>
      <t>: KY34A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</si>
  <si>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Letcher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Linefork</t>
    </r>
  </si>
  <si>
    <r>
      <t>Latitude</t>
    </r>
    <r>
      <rPr>
        <sz val="16"/>
        <color rgb="FF333333"/>
        <rFont val="Arial"/>
        <family val="2"/>
      </rPr>
      <t>: 37.0198 -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-82.9596</t>
    </r>
  </si>
  <si>
    <r>
      <t>Number</t>
    </r>
    <r>
      <rPr>
        <sz val="16"/>
        <color rgb="FF333333"/>
        <rFont val="Arial"/>
        <family val="2"/>
      </rPr>
      <t>: KY34C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</si>
  <si>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Letcher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Kingdom Come</t>
    </r>
  </si>
  <si>
    <r>
      <t>Latitude</t>
    </r>
    <r>
      <rPr>
        <sz val="16"/>
        <color rgb="FF333333"/>
        <rFont val="Arial"/>
        <family val="2"/>
      </rPr>
      <t>: 37.0804 -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-82.8803</t>
    </r>
  </si>
  <si>
    <r>
      <t>Number</t>
    </r>
    <r>
      <rPr>
        <sz val="16"/>
        <color rgb="FF333333"/>
        <rFont val="Arial"/>
        <family val="2"/>
      </rPr>
      <t>: KY3A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</si>
  <si>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Howren, Robert R.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1955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</si>
  <si>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Hancock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Hawesville</t>
    </r>
  </si>
  <si>
    <r>
      <t>Latitude</t>
    </r>
    <r>
      <rPr>
        <sz val="16"/>
        <color rgb="FF333333"/>
        <rFont val="Arial"/>
        <family val="2"/>
      </rPr>
      <t>: 37.9001 -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-86.755</t>
    </r>
  </si>
  <si>
    <t>Center</t>
  </si>
  <si>
    <t>Dt1_d2</t>
  </si>
  <si>
    <t>Dn1_b2</t>
  </si>
  <si>
    <t>Mt1_d2</t>
  </si>
  <si>
    <t>Du4_d2</t>
  </si>
  <si>
    <t>Dn5_d2</t>
  </si>
  <si>
    <t>Du3_d2</t>
  </si>
  <si>
    <t>Dn3_d2</t>
  </si>
  <si>
    <t>Dn2_d2</t>
  </si>
  <si>
    <t>Hn5_d2</t>
  </si>
  <si>
    <t>Dn1_e2</t>
  </si>
  <si>
    <t>Dt1_e2</t>
  </si>
  <si>
    <t>Dt5_d1</t>
  </si>
  <si>
    <t>Dt3_d2</t>
  </si>
  <si>
    <t>Hd5_d2</t>
  </si>
  <si>
    <t>Du5_d1</t>
  </si>
  <si>
    <t>Du5_d2</t>
  </si>
  <si>
    <t>Dn5_d1</t>
  </si>
  <si>
    <t>Dn3_d1</t>
  </si>
  <si>
    <t>Dn1_d2</t>
  </si>
  <si>
    <t>Dt4_d2</t>
  </si>
  <si>
    <t>Dn5_e2</t>
  </si>
  <si>
    <t>Dn4_d1</t>
  </si>
  <si>
    <t>Dn1_d1</t>
  </si>
  <si>
    <t>Dn4_d2</t>
  </si>
  <si>
    <t>Hu4_d1</t>
  </si>
  <si>
    <t>=IF(OR(K2="",I2=""),"",IF(I2="","","const "&amp;O2&amp;"= L.marker(["&amp;J2&amp;","&amp;I2&amp;"], {icon</t>
  </si>
  <si>
    <t xml:space="preserve"> "&amp;RIGHT(K2,2)&amp;"}).bindPopup('"&amp;N2&amp;"').addTo("&amp;A2&amp;");"))</t>
  </si>
  <si>
    <r>
      <t>Number</t>
    </r>
    <r>
      <rPr>
        <sz val="16"/>
        <color rgb="FF333333"/>
        <rFont val="Arial"/>
        <family val="2"/>
      </rPr>
      <t>: KY3B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</si>
  <si>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</si>
  <si>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Hardin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Vertrees</t>
    </r>
  </si>
  <si>
    <r>
      <t>Latitude</t>
    </r>
    <r>
      <rPr>
        <sz val="16"/>
        <color rgb="FF333333"/>
        <rFont val="Arial"/>
        <family val="2"/>
      </rPr>
      <t>: 37.6965 -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-86.1344</t>
    </r>
  </si>
  <si>
    <r>
      <t>Number</t>
    </r>
    <r>
      <rPr>
        <sz val="16"/>
        <color rgb="FF333333"/>
        <rFont val="Arial"/>
        <family val="2"/>
      </rPr>
      <t>: KY5B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</si>
  <si>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Hardin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West Point</t>
    </r>
  </si>
  <si>
    <r>
      <t>Latitude</t>
    </r>
    <r>
      <rPr>
        <sz val="16"/>
        <color rgb="FF333333"/>
        <rFont val="Arial"/>
        <family val="2"/>
      </rPr>
      <t>: 37.593 -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-85.5716</t>
    </r>
  </si>
  <si>
    <r>
      <t>Number</t>
    </r>
    <r>
      <rPr>
        <sz val="16"/>
        <color rgb="FF333333"/>
        <rFont val="Arial"/>
        <family val="2"/>
      </rPr>
      <t>: KY6A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</si>
  <si>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Bullitt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Bardstown Junction</t>
    </r>
  </si>
  <si>
    <r>
      <t>Latitude</t>
    </r>
    <r>
      <rPr>
        <sz val="16"/>
        <color rgb="FF333333"/>
        <rFont val="Arial"/>
        <family val="2"/>
      </rPr>
      <t>: 37.5624 -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-85.4158</t>
    </r>
  </si>
  <si>
    <r>
      <t>Number</t>
    </r>
    <r>
      <rPr>
        <sz val="16"/>
        <color rgb="FF333333"/>
        <rFont val="Arial"/>
        <family val="2"/>
      </rPr>
      <t>: KY6B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</si>
  <si>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KY7AA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</si>
  <si>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Howren, Robert R.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1956-1957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</si>
  <si>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Jefferson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Louisville</t>
    </r>
  </si>
  <si>
    <r>
      <t>Latitude</t>
    </r>
    <r>
      <rPr>
        <sz val="16"/>
        <color rgb="FF333333"/>
        <rFont val="Arial"/>
        <family val="2"/>
      </rPr>
      <t>: 38.2527 -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-85.7585</t>
    </r>
  </si>
  <si>
    <r>
      <t>Number</t>
    </r>
    <r>
      <rPr>
        <sz val="16"/>
        <color rgb="FF333333"/>
        <rFont val="Arial"/>
        <family val="2"/>
      </rPr>
      <t>: KY7B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</si>
  <si>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KY7BA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</si>
  <si>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KY7C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</si>
  <si>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KY7D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</si>
  <si>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KY7F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</si>
  <si>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Jefferson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Windy Hills</t>
    </r>
  </si>
  <si>
    <r>
      <t>Number</t>
    </r>
    <r>
      <rPr>
        <sz val="16"/>
        <color rgb="FF333333"/>
        <rFont val="Arial"/>
        <family val="2"/>
      </rPr>
      <t>: KY8A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</si>
  <si>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Owen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Squiresville</t>
    </r>
  </si>
  <si>
    <r>
      <t>Latitude</t>
    </r>
    <r>
      <rPr>
        <sz val="16"/>
        <color rgb="FF333333"/>
        <rFont val="Arial"/>
        <family val="2"/>
      </rPr>
      <t>: 38.5423 -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-84.9547</t>
    </r>
  </si>
  <si>
    <r>
      <t>Number</t>
    </r>
    <r>
      <rPr>
        <sz val="16"/>
        <color rgb="FF333333"/>
        <rFont val="Arial"/>
        <family val="2"/>
      </rPr>
      <t>: KY8B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</si>
  <si>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Owen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Monterey</t>
    </r>
  </si>
  <si>
    <r>
      <t>Latitude</t>
    </r>
    <r>
      <rPr>
        <sz val="16"/>
        <color rgb="FF333333"/>
        <rFont val="Arial"/>
        <family val="2"/>
      </rPr>
      <t>: 38.2521 -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-84.5221</t>
    </r>
  </si>
  <si>
    <r>
      <t>Number</t>
    </r>
    <r>
      <rPr>
        <sz val="16"/>
        <color rgb="FF333333"/>
        <rFont val="Arial"/>
        <family val="2"/>
      </rPr>
      <t>: KY8C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</si>
  <si>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Owen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New Liberty</t>
    </r>
  </si>
  <si>
    <r>
      <t>Latitude</t>
    </r>
    <r>
      <rPr>
        <sz val="16"/>
        <color rgb="FF333333"/>
        <rFont val="Arial"/>
        <family val="2"/>
      </rPr>
      <t>: 38.3657 -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-84.5424</t>
    </r>
  </si>
  <si>
    <r>
      <t>Number</t>
    </r>
    <r>
      <rPr>
        <sz val="16"/>
        <color rgb="FF333333"/>
        <rFont val="Arial"/>
        <family val="2"/>
      </rPr>
      <t>: KY9A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</si>
  <si>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Lewis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Cabin Creek</t>
    </r>
  </si>
  <si>
    <r>
      <t>Latitude</t>
    </r>
    <r>
      <rPr>
        <sz val="16"/>
        <color rgb="FF333333"/>
        <rFont val="Arial"/>
        <family val="2"/>
      </rPr>
      <t>: 38.3713 -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-83.3716</t>
    </r>
  </si>
  <si>
    <r>
      <t>Number</t>
    </r>
    <r>
      <rPr>
        <sz val="16"/>
        <color rgb="FF333333"/>
        <rFont val="Arial"/>
        <family val="2"/>
      </rPr>
      <t>: KY9B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</si>
  <si>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Maysville</t>
    </r>
  </si>
  <si>
    <r>
      <t>Latitude</t>
    </r>
    <r>
      <rPr>
        <sz val="16"/>
        <color rgb="FF333333"/>
        <rFont val="Arial"/>
        <family val="2"/>
      </rPr>
      <t>: 38.6412 -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-83.7444</t>
    </r>
  </si>
  <si>
    <r>
      <t>Number</t>
    </r>
    <r>
      <rPr>
        <sz val="16"/>
        <color rgb="FF333333"/>
        <rFont val="Arial"/>
        <family val="2"/>
      </rPr>
      <t>: KY9C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</si>
  <si>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Davis, Alva L.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1952</t>
    </r>
  </si>
  <si>
    <r>
      <t>Number</t>
    </r>
    <r>
      <rPr>
        <sz val="16"/>
        <color rgb="FF333333"/>
        <rFont val="Arial"/>
        <family val="2"/>
      </rPr>
      <t>: MI10A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</si>
  <si>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1948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</si>
  <si>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Summit</t>
    </r>
  </si>
  <si>
    <r>
      <t>Latitude</t>
    </r>
    <r>
      <rPr>
        <sz val="16"/>
        <color rgb="FF333333"/>
        <rFont val="Arial"/>
        <family val="2"/>
      </rPr>
      <t>: 43.5052 -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-86.2454</t>
    </r>
  </si>
  <si>
    <r>
      <t>Number</t>
    </r>
    <r>
      <rPr>
        <sz val="16"/>
        <color rgb="FF333333"/>
        <rFont val="Arial"/>
        <family val="2"/>
      </rPr>
      <t>: MI10B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</si>
  <si>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Riverton</t>
    </r>
  </si>
  <si>
    <r>
      <t>Latitude</t>
    </r>
    <r>
      <rPr>
        <sz val="16"/>
        <color rgb="FF333333"/>
        <rFont val="Arial"/>
        <family val="2"/>
      </rPr>
      <t>: 43.8654 -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-86.3174</t>
    </r>
  </si>
  <si>
    <r>
      <t>Number</t>
    </r>
    <r>
      <rPr>
        <sz val="16"/>
        <color rgb="FF333333"/>
        <rFont val="Arial"/>
        <family val="2"/>
      </rPr>
      <t>: MI10C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</si>
  <si>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Ludington</t>
    </r>
  </si>
  <si>
    <r>
      <t>Latitude</t>
    </r>
    <r>
      <rPr>
        <sz val="16"/>
        <color rgb="FF333333"/>
        <rFont val="Arial"/>
        <family val="2"/>
      </rPr>
      <t>: 43.9553 -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-86.4526</t>
    </r>
  </si>
  <si>
    <r>
      <t>Number</t>
    </r>
    <r>
      <rPr>
        <sz val="16"/>
        <color rgb="FF333333"/>
        <rFont val="Arial"/>
        <family val="2"/>
      </rPr>
      <t>: MI11A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</si>
  <si>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Wexford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South Branch</t>
    </r>
  </si>
  <si>
    <r>
      <t>Latitude</t>
    </r>
    <r>
      <rPr>
        <sz val="16"/>
        <color rgb="FF333333"/>
        <rFont val="Arial"/>
        <family val="2"/>
      </rPr>
      <t>: 44.1248 -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-85.4541</t>
    </r>
  </si>
  <si>
    <r>
      <t>Number</t>
    </r>
    <r>
      <rPr>
        <sz val="16"/>
        <color rgb="FF333333"/>
        <rFont val="Arial"/>
        <family val="2"/>
      </rPr>
      <t>: MI11B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</si>
  <si>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</si>
  <si>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Ogemaw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West Branch</t>
    </r>
  </si>
  <si>
    <r>
      <t>Latitude</t>
    </r>
    <r>
      <rPr>
        <sz val="16"/>
        <color rgb="FF333333"/>
        <rFont val="Arial"/>
        <family val="2"/>
      </rPr>
      <t>: 44.2764 -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-84.2386</t>
    </r>
  </si>
  <si>
    <r>
      <t>Number</t>
    </r>
    <r>
      <rPr>
        <sz val="16"/>
        <color rgb="FF333333"/>
        <rFont val="Arial"/>
        <family val="2"/>
      </rPr>
      <t>: MI12B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</si>
  <si>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Ogemaw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Churchill</t>
    </r>
  </si>
  <si>
    <r>
      <t>Number</t>
    </r>
    <r>
      <rPr>
        <sz val="16"/>
        <color rgb="FF333333"/>
        <rFont val="Arial"/>
        <family val="2"/>
      </rPr>
      <t>: MI13A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</si>
  <si>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Allen, Harold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1938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</si>
  <si>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Newaygo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Garfield</t>
    </r>
  </si>
  <si>
    <r>
      <t>Latitude</t>
    </r>
    <r>
      <rPr>
        <sz val="16"/>
        <color rgb="FF333333"/>
        <rFont val="Arial"/>
        <family val="2"/>
      </rPr>
      <t>: 43.2538 -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-85.5047</t>
    </r>
  </si>
  <si>
    <r>
      <t>Number</t>
    </r>
    <r>
      <rPr>
        <sz val="16"/>
        <color rgb="FF333333"/>
        <rFont val="Arial"/>
        <family val="2"/>
      </rPr>
      <t>: MI13B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</si>
  <si>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</si>
  <si>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Isabella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Isabella</t>
    </r>
  </si>
  <si>
    <r>
      <t>Latitude</t>
    </r>
    <r>
      <rPr>
        <sz val="16"/>
        <color rgb="FF333333"/>
        <rFont val="Arial"/>
        <family val="2"/>
      </rPr>
      <t>: 43.6917 -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-84.7942</t>
    </r>
  </si>
  <si>
    <r>
      <t>Number</t>
    </r>
    <r>
      <rPr>
        <sz val="16"/>
        <color rgb="FF333333"/>
        <rFont val="Arial"/>
        <family val="2"/>
      </rPr>
      <t>: MI14B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</si>
  <si>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MI14C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</si>
  <si>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</si>
  <si>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Tuscola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Columbia</t>
    </r>
  </si>
  <si>
    <r>
      <t>Latitude</t>
    </r>
    <r>
      <rPr>
        <sz val="16"/>
        <color rgb="FF333333"/>
        <rFont val="Arial"/>
        <family val="2"/>
      </rPr>
      <t>: 43.6197 -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-83.4003</t>
    </r>
  </si>
  <si>
    <r>
      <t>Number</t>
    </r>
    <r>
      <rPr>
        <sz val="16"/>
        <color rgb="FF333333"/>
        <rFont val="Arial"/>
        <family val="2"/>
      </rPr>
      <t>: MI15B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</si>
  <si>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</si>
  <si>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Ottawa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Zeeland</t>
    </r>
  </si>
  <si>
    <r>
      <t>Latitude</t>
    </r>
    <r>
      <rPr>
        <sz val="16"/>
        <color rgb="FF333333"/>
        <rFont val="Arial"/>
        <family val="2"/>
      </rPr>
      <t>: 42.8125 -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-86.0187</t>
    </r>
  </si>
  <si>
    <r>
      <t>Number</t>
    </r>
    <r>
      <rPr>
        <sz val="16"/>
        <color rgb="FF333333"/>
        <rFont val="Arial"/>
        <family val="2"/>
      </rPr>
      <t>: MI16B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</si>
  <si>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MI16C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</si>
  <si>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Marckwardt, Albert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1948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</si>
  <si>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Kent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Grand Rapids</t>
    </r>
  </si>
  <si>
    <r>
      <t>Latitude</t>
    </r>
    <r>
      <rPr>
        <sz val="16"/>
        <color rgb="FF333333"/>
        <rFont val="Arial"/>
        <family val="2"/>
      </rPr>
      <t>: 42.9634 -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-85.6681</t>
    </r>
  </si>
  <si>
    <r>
      <t>Number</t>
    </r>
    <r>
      <rPr>
        <sz val="16"/>
        <color rgb="FF333333"/>
        <rFont val="Arial"/>
        <family val="2"/>
      </rPr>
      <t>: MI17A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</si>
  <si>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Ionia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Portland</t>
    </r>
  </si>
  <si>
    <r>
      <t>Latitude</t>
    </r>
    <r>
      <rPr>
        <sz val="16"/>
        <color rgb="FF333333"/>
        <rFont val="Arial"/>
        <family val="2"/>
      </rPr>
      <t>: 42.8672 -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-84.9101</t>
    </r>
  </si>
  <si>
    <r>
      <t>Number</t>
    </r>
    <r>
      <rPr>
        <sz val="16"/>
        <color rgb="FF333333"/>
        <rFont val="Arial"/>
        <family val="2"/>
      </rPr>
      <t>: MI17B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</si>
  <si>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</si>
  <si>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Shiawassee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Burns</t>
    </r>
  </si>
  <si>
    <r>
      <t>Latitude</t>
    </r>
    <r>
      <rPr>
        <sz val="16"/>
        <color rgb="FF333333"/>
        <rFont val="Arial"/>
        <family val="2"/>
      </rPr>
      <t>: 42.494 -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-83.5855</t>
    </r>
  </si>
  <si>
    <r>
      <t>Number</t>
    </r>
    <r>
      <rPr>
        <sz val="16"/>
        <color rgb="FF333333"/>
        <rFont val="Arial"/>
        <family val="2"/>
      </rPr>
      <t>: MI18B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</si>
  <si>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MI19 -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22 -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</si>
  <si>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Genessee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Flint (township)</t>
    </r>
  </si>
  <si>
    <t xml:space="preserve"> Lewisburg</t>
  </si>
  <si>
    <t xml:space="preserve"> Holland</t>
  </si>
  <si>
    <t xml:space="preserve"> Mt. Zion</t>
  </si>
  <si>
    <t xml:space="preserve"> Goodwater</t>
  </si>
  <si>
    <t xml:space="preserve"> Somerset</t>
  </si>
  <si>
    <t xml:space="preserve"> Wofford</t>
  </si>
  <si>
    <t xml:space="preserve"> Williamsburg</t>
  </si>
  <si>
    <t xml:space="preserve"> Ingram</t>
  </si>
  <si>
    <t xml:space="preserve"> Middlesboro</t>
  </si>
  <si>
    <t xml:space="preserve"> Dixon</t>
  </si>
  <si>
    <t xml:space="preserve"> Sebree</t>
  </si>
  <si>
    <t xml:space="preserve"> Booneville</t>
  </si>
  <si>
    <t xml:space="preserve"> Scoville</t>
  </si>
  <si>
    <t xml:space="preserve"> Lerose</t>
  </si>
  <si>
    <t xml:space="preserve"> Cow Creek</t>
  </si>
  <si>
    <t xml:space="preserve"> Big Rock</t>
  </si>
  <si>
    <t xml:space="preserve"> Hyden</t>
  </si>
  <si>
    <t xml:space="preserve"> Dry Hill</t>
  </si>
  <si>
    <t xml:space="preserve"> Crummies</t>
  </si>
  <si>
    <t xml:space="preserve"> Cawood</t>
  </si>
  <si>
    <t xml:space="preserve"> Linefork</t>
  </si>
  <si>
    <t xml:space="preserve"> Kingdom Come</t>
  </si>
  <si>
    <t xml:space="preserve"> Hawesville</t>
  </si>
  <si>
    <t xml:space="preserve"> Vertrees</t>
  </si>
  <si>
    <t xml:space="preserve"> West Point</t>
  </si>
  <si>
    <t xml:space="preserve"> Bardstown Junction</t>
  </si>
  <si>
    <t xml:space="preserve"> Louisville</t>
  </si>
  <si>
    <t xml:space="preserve"> Windy Hills</t>
  </si>
  <si>
    <t xml:space="preserve"> Squiresville</t>
  </si>
  <si>
    <t xml:space="preserve"> Monterey</t>
  </si>
  <si>
    <t xml:space="preserve"> New Liberty</t>
  </si>
  <si>
    <t xml:space="preserve"> Cabin Creek</t>
  </si>
  <si>
    <t xml:space="preserve"> Maysville</t>
  </si>
  <si>
    <t xml:space="preserve"> Summit</t>
  </si>
  <si>
    <t xml:space="preserve"> Riverton</t>
  </si>
  <si>
    <t xml:space="preserve"> Ludington</t>
  </si>
  <si>
    <t xml:space="preserve"> South Branch</t>
  </si>
  <si>
    <t xml:space="preserve"> West Branch</t>
  </si>
  <si>
    <t xml:space="preserve"> Churchill</t>
  </si>
  <si>
    <t xml:space="preserve"> Garfield</t>
  </si>
  <si>
    <t xml:space="preserve"> Isabella</t>
  </si>
  <si>
    <t xml:space="preserve"> Columbia</t>
  </si>
  <si>
    <t xml:space="preserve"> Zeeland</t>
  </si>
  <si>
    <t xml:space="preserve"> Grand Rapids</t>
  </si>
  <si>
    <t xml:space="preserve"> Portland</t>
  </si>
  <si>
    <t xml:space="preserve"> Burns</t>
  </si>
  <si>
    <t xml:space="preserve"> Flint (township)</t>
  </si>
  <si>
    <r>
      <t>Latitude</t>
    </r>
    <r>
      <rPr>
        <sz val="16"/>
        <color rgb="FF333333"/>
        <rFont val="Arial"/>
        <family val="2"/>
      </rPr>
      <t>: 38.160 -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-85.3816</t>
    </r>
  </si>
  <si>
    <r>
      <t>Latitude</t>
    </r>
    <r>
      <rPr>
        <sz val="16"/>
        <color rgb="FF333333"/>
        <rFont val="Arial"/>
        <family val="2"/>
      </rPr>
      <t>: 37.9001 -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-86.755</t>
    </r>
    <r>
      <rPr>
        <b/>
        <sz val="16"/>
        <color rgb="FF333333"/>
        <rFont val="Arial"/>
        <family val="2"/>
      </rPr>
      <t>0</t>
    </r>
  </si>
  <si>
    <t>LANCS IL14</t>
  </si>
  <si>
    <t>LANCS IL15A</t>
  </si>
  <si>
    <t>LANCS IL15B</t>
  </si>
  <si>
    <t>LANCS IL16A</t>
  </si>
  <si>
    <t>LANCS IL17</t>
  </si>
  <si>
    <t>LANCS IL18</t>
  </si>
  <si>
    <t>LANCS IL19A</t>
  </si>
  <si>
    <t>LANCS IL1A</t>
  </si>
  <si>
    <t>LANCS IL1B</t>
  </si>
  <si>
    <t>LANCS IL2</t>
  </si>
  <si>
    <t>LANCS IL20A</t>
  </si>
  <si>
    <t>LANCS IL20B</t>
  </si>
  <si>
    <t>LANCS IL21</t>
  </si>
  <si>
    <t>LANCS IL22</t>
  </si>
  <si>
    <t>LANCS IL23A</t>
  </si>
  <si>
    <t>LANCS IL24A</t>
  </si>
  <si>
    <t>LANCS IL25A</t>
  </si>
  <si>
    <t>LANCS IL25B</t>
  </si>
  <si>
    <t>LANCS IL26</t>
  </si>
  <si>
    <t>LANCS IL27A</t>
  </si>
  <si>
    <t>LANCS IL28A</t>
  </si>
  <si>
    <t>LANCS IL29A</t>
  </si>
  <si>
    <t>LANCS IL29B</t>
  </si>
  <si>
    <t>LANCS IL30A</t>
  </si>
  <si>
    <t>LANCS IL30B</t>
  </si>
  <si>
    <t>LANCS IL31A</t>
  </si>
  <si>
    <t>LANCS IL31B</t>
  </si>
  <si>
    <t>LANCS IL32</t>
  </si>
  <si>
    <t>LANCS IL33A</t>
  </si>
  <si>
    <t>LANCS IL33B</t>
  </si>
  <si>
    <t>LANCS IL34</t>
  </si>
  <si>
    <t>LANCS IL35</t>
  </si>
  <si>
    <t>LANCS IL36A</t>
  </si>
  <si>
    <t>LANCS IL36B</t>
  </si>
  <si>
    <t>LANCS IL37A</t>
  </si>
  <si>
    <t>LANCS IL37B</t>
  </si>
  <si>
    <t>LANCS IL38A</t>
  </si>
  <si>
    <t>LANCS IL38B</t>
  </si>
  <si>
    <t>LANCS IL39A</t>
  </si>
  <si>
    <t>LANCS IL39B</t>
  </si>
  <si>
    <t>LANCS IL39C</t>
  </si>
  <si>
    <t>LANCS IL3A</t>
  </si>
  <si>
    <t>LANCS IL3C</t>
  </si>
  <si>
    <t>LANCS IL4</t>
  </si>
  <si>
    <t>LANCS IL40</t>
  </si>
  <si>
    <t>LANCS IL41A</t>
  </si>
  <si>
    <t>LANCS IL41B</t>
  </si>
  <si>
    <t>LANCS IL42A</t>
  </si>
  <si>
    <t>LANCS IL42B</t>
  </si>
  <si>
    <t>LANCS IL43A</t>
  </si>
  <si>
    <t>LANCS IL43B</t>
  </si>
  <si>
    <t>LANCS IL44A</t>
  </si>
  <si>
    <t>LANCS IL44B</t>
  </si>
  <si>
    <t>LANCS IL45A</t>
  </si>
  <si>
    <t>LANCS IL46A</t>
  </si>
  <si>
    <t>LANCS IL46B</t>
  </si>
  <si>
    <t>LANCS IL47A</t>
  </si>
  <si>
    <t>LANCS IL47B</t>
  </si>
  <si>
    <t>LANCS IL48A</t>
  </si>
  <si>
    <t>LANCS IL49A</t>
  </si>
  <si>
    <t>LANCS IL49B</t>
  </si>
  <si>
    <t>LANCS IL5</t>
  </si>
  <si>
    <t>LANCS IL50A</t>
  </si>
  <si>
    <t>LANCS IL50C</t>
  </si>
  <si>
    <t>LANCS IL51A</t>
  </si>
  <si>
    <t>LANCS IL51B</t>
  </si>
  <si>
    <t>LANCS IL52A</t>
  </si>
  <si>
    <t>LANCS IL53A</t>
  </si>
  <si>
    <t>LANCS IL53B</t>
  </si>
  <si>
    <t>LANCS IL54</t>
  </si>
  <si>
    <t>LANCS IL55A</t>
  </si>
  <si>
    <t>LANCS IL55B</t>
  </si>
  <si>
    <t>LANCS IL56A</t>
  </si>
  <si>
    <t>LANCS IL56B</t>
  </si>
  <si>
    <t>LANCS IL57</t>
  </si>
  <si>
    <t>LANCS IL58A</t>
  </si>
  <si>
    <t>LANCS IL58B</t>
  </si>
  <si>
    <t>LANCS IL58C</t>
  </si>
  <si>
    <t>LANCS IL6A</t>
  </si>
  <si>
    <t>LANCS IL6B</t>
  </si>
  <si>
    <t>LANCS IL6C</t>
  </si>
  <si>
    <t>LANCS IL7</t>
  </si>
  <si>
    <t>LANCS IL8A</t>
  </si>
  <si>
    <t>LANCS IL8B</t>
  </si>
  <si>
    <t>LANCS IL9</t>
  </si>
  <si>
    <t>LANCS KY10A</t>
  </si>
  <si>
    <t>LANCS KY10B</t>
  </si>
  <si>
    <t>LANCS KY11A</t>
  </si>
  <si>
    <t>LANCS KY11B</t>
  </si>
  <si>
    <t>LANCS KY12A</t>
  </si>
  <si>
    <t>LANCS KY12D</t>
  </si>
  <si>
    <t>LANCS KY13A</t>
  </si>
  <si>
    <t>LANCS KY14A</t>
  </si>
  <si>
    <t>LANCS KY15</t>
  </si>
  <si>
    <t>LANCS KY16A</t>
  </si>
  <si>
    <t>LANCS KY16B</t>
  </si>
  <si>
    <t>LANCS KY17B</t>
  </si>
  <si>
    <t>LANCS KY17C</t>
  </si>
  <si>
    <t>LANCS KY17D</t>
  </si>
  <si>
    <t>LANCS KY17F</t>
  </si>
  <si>
    <t>LANCS KY18A</t>
  </si>
  <si>
    <t>LANCS KY18B</t>
  </si>
  <si>
    <t>LANCS KY19A</t>
  </si>
  <si>
    <t>LANCS KY1A</t>
  </si>
  <si>
    <t>LANCS KY1B</t>
  </si>
  <si>
    <t>LANCS KY1C</t>
  </si>
  <si>
    <t>LANCS KY20A</t>
  </si>
  <si>
    <t>LANCS KY21A</t>
  </si>
  <si>
    <t>LANCS KY21B</t>
  </si>
  <si>
    <t>LANCS KY22A</t>
  </si>
  <si>
    <t>LANCS KY23A</t>
  </si>
  <si>
    <t>LANCS KY24A</t>
  </si>
  <si>
    <t>LANCS KY24B</t>
  </si>
  <si>
    <t>LANCS KY24D</t>
  </si>
  <si>
    <t>LANCS KY25A</t>
  </si>
  <si>
    <t>LANCS KY25B</t>
  </si>
  <si>
    <t>LANCS KY26A</t>
  </si>
  <si>
    <t>LANCS KY26B</t>
  </si>
  <si>
    <t>LANCS KY27A</t>
  </si>
  <si>
    <t>LANCS KY27B</t>
  </si>
  <si>
    <t>LANCS KY28A</t>
  </si>
  <si>
    <t>LANCS KY28B</t>
  </si>
  <si>
    <t>LANCS KY28C</t>
  </si>
  <si>
    <t>LANCS KY29A</t>
  </si>
  <si>
    <t>LANCS KY29B</t>
  </si>
  <si>
    <t>LANCS KY2A</t>
  </si>
  <si>
    <t>LANCS KY2B</t>
  </si>
  <si>
    <t>LANCS KY30A</t>
  </si>
  <si>
    <t>LANCS KY30B</t>
  </si>
  <si>
    <t>LANCS KY30E</t>
  </si>
  <si>
    <t>LANCS KY31A</t>
  </si>
  <si>
    <t>LANCS KY33A</t>
  </si>
  <si>
    <t>LANCS KY34A</t>
  </si>
  <si>
    <t>LANCS KY34C</t>
  </si>
  <si>
    <t>LANCS KY3A</t>
  </si>
  <si>
    <t>LANCS KY3B</t>
  </si>
  <si>
    <t>LANCS KY5A</t>
  </si>
  <si>
    <t>LANCS KY6A</t>
  </si>
  <si>
    <t>LANCS KY7AA</t>
  </si>
  <si>
    <t>LANCS KY7BA</t>
  </si>
  <si>
    <t>LANCS KY8A</t>
  </si>
  <si>
    <t>LANCS KY8B</t>
  </si>
  <si>
    <t>LANCS KY9A</t>
  </si>
  <si>
    <t>LANCS KY9B</t>
  </si>
  <si>
    <t>LANCS KY9C</t>
  </si>
  <si>
    <t>LANCS MI10A</t>
  </si>
  <si>
    <t>LANCS MI11A</t>
  </si>
  <si>
    <t>LANCS MI12A</t>
  </si>
  <si>
    <t>LANCS MI12B</t>
  </si>
  <si>
    <t>LANCS MI13A</t>
  </si>
  <si>
    <t>LANCS MI13B</t>
  </si>
  <si>
    <t>LANCS MI14A</t>
  </si>
  <si>
    <t>LANCS MI14B</t>
  </si>
  <si>
    <t>LANCS MI15A</t>
  </si>
  <si>
    <t>LANCS MI16A</t>
  </si>
  <si>
    <t>LANCS MI16C</t>
  </si>
  <si>
    <t>LANCS MI17A</t>
  </si>
  <si>
    <t>LANCS MI17B</t>
  </si>
  <si>
    <t>LANCS MI18A</t>
  </si>
  <si>
    <t>LANCS MI18B</t>
  </si>
  <si>
    <t>LANCS MI19</t>
  </si>
  <si>
    <t>(linguisticatlasproject.org)</t>
  </si>
  <si>
    <t>Dn5_d3</t>
  </si>
  <si>
    <t>Dn5_d4</t>
  </si>
  <si>
    <t>Dn5_d5</t>
  </si>
  <si>
    <t>Dn5_d6</t>
  </si>
  <si>
    <t>Dn5_d7</t>
  </si>
  <si>
    <t>Dn5_d8</t>
  </si>
  <si>
    <t>Dn5_d9</t>
  </si>
  <si>
    <t>Dn5_d10</t>
  </si>
  <si>
    <t>Dn5_d11</t>
  </si>
  <si>
    <t>Dn5_d12</t>
  </si>
  <si>
    <t>Dn5_d13</t>
  </si>
  <si>
    <t>Dn5_d14</t>
  </si>
  <si>
    <t>Dn5_d15</t>
  </si>
  <si>
    <t>Dn5_d16</t>
  </si>
  <si>
    <t>Dn5_d17</t>
  </si>
  <si>
    <t>Dn5_d18</t>
  </si>
  <si>
    <t>Dn5_d19</t>
  </si>
  <si>
    <t>Dn5_d20</t>
  </si>
  <si>
    <t>Dn5_d21</t>
  </si>
  <si>
    <t>Dn5_d22</t>
  </si>
  <si>
    <t>Dn5_d23</t>
  </si>
  <si>
    <t>Dn5_d24</t>
  </si>
  <si>
    <t>Dn5_d25</t>
  </si>
  <si>
    <t>Dn5_d26</t>
  </si>
  <si>
    <t>Dn5_d27</t>
  </si>
  <si>
    <t>Dn5_d28</t>
  </si>
  <si>
    <t>Dn5_d29</t>
  </si>
  <si>
    <t>Dn5_d30</t>
  </si>
  <si>
    <t>Dn5_d31</t>
  </si>
  <si>
    <t>Dn5_d32</t>
  </si>
  <si>
    <t>Dn5_d33</t>
  </si>
  <si>
    <t>Dn5_d34</t>
  </si>
  <si>
    <t>Dn5_d35</t>
  </si>
  <si>
    <t>Dn5_d36</t>
  </si>
  <si>
    <t>Dn5_d37</t>
  </si>
  <si>
    <t>Dn5_d38</t>
  </si>
  <si>
    <t>Dn5_d39</t>
  </si>
  <si>
    <t>Dn5_d40</t>
  </si>
  <si>
    <t>Dn5_d41</t>
  </si>
  <si>
    <t>Dn5_d42</t>
  </si>
  <si>
    <t>Dn5_d43</t>
  </si>
  <si>
    <t>Dn5_d44</t>
  </si>
  <si>
    <t>Dn5_d45</t>
  </si>
  <si>
    <t>Dn5_d46</t>
  </si>
  <si>
    <t>Dn5_d47</t>
  </si>
  <si>
    <t>Dn5_d48</t>
  </si>
  <si>
    <t>Dn5_d49</t>
  </si>
  <si>
    <t>Dn5_d50</t>
  </si>
  <si>
    <t>Dn5_d51</t>
  </si>
  <si>
    <t>Dn5_d52</t>
  </si>
  <si>
    <t>Dn5_d53</t>
  </si>
  <si>
    <t>Dn5_d54</t>
  </si>
  <si>
    <t>Dn5_d55</t>
  </si>
  <si>
    <t>Dn5_d56</t>
  </si>
  <si>
    <t>Dn5_d57</t>
  </si>
  <si>
    <t>Dn5_d58</t>
  </si>
  <si>
    <t>Dn5_d59</t>
  </si>
  <si>
    <t>Dn5_d60</t>
  </si>
  <si>
    <t>Dn5_d61</t>
  </si>
  <si>
    <t>Dn5_d62</t>
  </si>
  <si>
    <t>Dn5_d63</t>
  </si>
  <si>
    <t>Dn5_d64</t>
  </si>
  <si>
    <t>Dn5_d65</t>
  </si>
  <si>
    <t>Dn5_d66</t>
  </si>
  <si>
    <t>Dn5_d67</t>
  </si>
  <si>
    <t>Dn5_d68</t>
  </si>
  <si>
    <t>Dn5_d69</t>
  </si>
  <si>
    <t>Dn5_d70</t>
  </si>
  <si>
    <t>Dn5_d71</t>
  </si>
  <si>
    <t>Dn5_d72</t>
  </si>
  <si>
    <t>Dn5_d73</t>
  </si>
  <si>
    <t>Dn5_d74</t>
  </si>
  <si>
    <t>Dn5_d75</t>
  </si>
  <si>
    <t>Dn5_d76</t>
  </si>
  <si>
    <t>Dn5_d77</t>
  </si>
  <si>
    <t>Dn5_d78</t>
  </si>
  <si>
    <t>Dn5_d79</t>
  </si>
  <si>
    <t>Dn5_d80</t>
  </si>
  <si>
    <t>Dn5_d81</t>
  </si>
  <si>
    <t>Dn5_d82</t>
  </si>
  <si>
    <t>Dn5_d83</t>
  </si>
  <si>
    <t>Dn5_d84</t>
  </si>
  <si>
    <t>Dn5_d85</t>
  </si>
  <si>
    <t>Dn5_d86</t>
  </si>
  <si>
    <t>Dn5_d87</t>
  </si>
  <si>
    <t>Dn5_d88</t>
  </si>
  <si>
    <t>Dn5_d89</t>
  </si>
  <si>
    <t>Dn5_d90</t>
  </si>
  <si>
    <t>Dn5_d91</t>
  </si>
  <si>
    <t>Dn5_d92</t>
  </si>
  <si>
    <t>Dn5_d93</t>
  </si>
  <si>
    <t>Dn5_d94</t>
  </si>
  <si>
    <t>Dn5_d95</t>
  </si>
  <si>
    <t>Dn5_d96</t>
  </si>
  <si>
    <t>Dn5_d97</t>
  </si>
  <si>
    <t>Dn5_d98</t>
  </si>
  <si>
    <t>Dn5_d99</t>
  </si>
  <si>
    <t>Dn5_d100</t>
  </si>
  <si>
    <t>Dn5_d101</t>
  </si>
  <si>
    <t>Dn5_d102</t>
  </si>
  <si>
    <t>Dn5_d103</t>
  </si>
  <si>
    <t>Dn5_d104</t>
  </si>
  <si>
    <t>Dn5_d105</t>
  </si>
  <si>
    <t>Dn5_d106</t>
  </si>
  <si>
    <t>Dn5_d107</t>
  </si>
  <si>
    <t>Dn5_d108</t>
  </si>
  <si>
    <t>Dn5_d109</t>
  </si>
  <si>
    <t>Dn5_d110</t>
  </si>
  <si>
    <t>Dn5_d111</t>
  </si>
  <si>
    <t>Dn5_d112</t>
  </si>
  <si>
    <t>Dn5_d113</t>
  </si>
  <si>
    <t>Dn5_d114</t>
  </si>
  <si>
    <t>Dn5_d115</t>
  </si>
  <si>
    <t>Dn5_d116</t>
  </si>
  <si>
    <t>Dn5_d117</t>
  </si>
  <si>
    <t>Dn5_d118</t>
  </si>
  <si>
    <t>Dn5_d119</t>
  </si>
  <si>
    <t>Dn5_d120</t>
  </si>
  <si>
    <t>Dn5_d121</t>
  </si>
  <si>
    <t>Dn5_d122</t>
  </si>
  <si>
    <t>Dn5_d123</t>
  </si>
  <si>
    <t>Dn5_d124</t>
  </si>
  <si>
    <t>Dn5_d125</t>
  </si>
  <si>
    <t>Dn5_d126</t>
  </si>
  <si>
    <t>Dn5_d127</t>
  </si>
  <si>
    <t>Dn5_d128</t>
  </si>
  <si>
    <t>Dn5_d129</t>
  </si>
  <si>
    <t>Dn5_d130</t>
  </si>
  <si>
    <t>Dn5_d131</t>
  </si>
  <si>
    <t>Dn5_d132</t>
  </si>
  <si>
    <t>Dn5_d133</t>
  </si>
  <si>
    <t>Dn5_d134</t>
  </si>
  <si>
    <t>Dn5_d135</t>
  </si>
  <si>
    <t>Dn5_d136</t>
  </si>
  <si>
    <t>Dn5_d137</t>
  </si>
  <si>
    <t>Dn5_d138</t>
  </si>
  <si>
    <t>Dn5_d139</t>
  </si>
  <si>
    <t>Dn5_d140</t>
  </si>
  <si>
    <t>Dn5_d141</t>
  </si>
  <si>
    <t>Dn5_d142</t>
  </si>
  <si>
    <t>Dn5_d143</t>
  </si>
  <si>
    <t>Dn5_d144</t>
  </si>
  <si>
    <t>Dn5_d145</t>
  </si>
  <si>
    <t>Dn5_d146</t>
  </si>
  <si>
    <t>Dn5_d147</t>
  </si>
  <si>
    <t>Dn5_d148</t>
  </si>
  <si>
    <t>Dn5_d149</t>
  </si>
  <si>
    <t>Dn5_d150</t>
  </si>
  <si>
    <t>Dn5_d151</t>
  </si>
  <si>
    <t>Dn5_d152</t>
  </si>
  <si>
    <t>Dn5_d153</t>
  </si>
  <si>
    <t>Dn5_d154</t>
  </si>
  <si>
    <t>Dn5_d155</t>
  </si>
  <si>
    <t>Dn5_d156</t>
  </si>
  <si>
    <t>Dn5_d157</t>
  </si>
  <si>
    <t>Dn5_d158</t>
  </si>
  <si>
    <t>Dn5_d159</t>
  </si>
  <si>
    <t>Dn5_d160</t>
  </si>
  <si>
    <t>Dn5_d161</t>
  </si>
  <si>
    <t>Dn5_d162</t>
  </si>
  <si>
    <t>Dn5_d163</t>
  </si>
  <si>
    <t>Dn5_d164</t>
  </si>
  <si>
    <t>Dn5_d165</t>
  </si>
  <si>
    <t>Dn5_d166</t>
  </si>
  <si>
    <t>Dn5_d167</t>
  </si>
  <si>
    <t>Dn5_d168</t>
  </si>
  <si>
    <t>Dn5_d169</t>
  </si>
  <si>
    <t>Dn5_d170</t>
  </si>
  <si>
    <t>Me1_b2</t>
  </si>
  <si>
    <t>Me1_d2</t>
  </si>
  <si>
    <t>Me1_d1</t>
  </si>
  <si>
    <t>Me1_a3</t>
  </si>
  <si>
    <t>Me2_d2</t>
  </si>
  <si>
    <t>Me3_d2</t>
  </si>
  <si>
    <t>Me4_b2</t>
  </si>
  <si>
    <t>Me4_d2</t>
  </si>
  <si>
    <t>Me4_d1</t>
  </si>
  <si>
    <t>De1_b2</t>
  </si>
  <si>
    <t>De1_d2</t>
  </si>
  <si>
    <t>De1_d1</t>
  </si>
  <si>
    <t>De1_e3</t>
  </si>
  <si>
    <t>De2_d2</t>
  </si>
  <si>
    <t>De2_e2</t>
  </si>
  <si>
    <t>De2_d1</t>
  </si>
  <si>
    <t>De3_d2</t>
  </si>
  <si>
    <t>De4_d2</t>
  </si>
  <si>
    <t>De4_e2</t>
  </si>
  <si>
    <t>De4_b2</t>
  </si>
  <si>
    <t>De4_d1</t>
  </si>
  <si>
    <t>De5_d2</t>
  </si>
  <si>
    <t>De5_b2</t>
  </si>
  <si>
    <t>Fe1_f3</t>
  </si>
  <si>
    <t>Ne1_b2</t>
  </si>
  <si>
    <t>Ne4_b2</t>
  </si>
  <si>
    <t>He5_d2</t>
  </si>
  <si>
    <t>He5_d1</t>
  </si>
  <si>
    <t xml:space="preserve"> Kane </t>
  </si>
  <si>
    <t xml:space="preserve"> Dupage </t>
  </si>
  <si>
    <t xml:space="preserve"> Cook </t>
  </si>
  <si>
    <t xml:space="preserve"> Rock Island </t>
  </si>
  <si>
    <t xml:space="preserve"> Mercer </t>
  </si>
  <si>
    <t xml:space="preserve"> Henry </t>
  </si>
  <si>
    <t xml:space="preserve"> LaSalle </t>
  </si>
  <si>
    <t xml:space="preserve"> Kendall </t>
  </si>
  <si>
    <t xml:space="preserve"> Grundy </t>
  </si>
  <si>
    <t xml:space="preserve"> Will </t>
  </si>
  <si>
    <t xml:space="preserve"> Jo Daviess </t>
  </si>
  <si>
    <t xml:space="preserve"> Stephenson </t>
  </si>
  <si>
    <t xml:space="preserve"> Henderson </t>
  </si>
  <si>
    <t xml:space="preserve"> Warren </t>
  </si>
  <si>
    <t xml:space="preserve"> Knox </t>
  </si>
  <si>
    <t xml:space="preserve"> Stark </t>
  </si>
  <si>
    <t xml:space="preserve"> Peoria </t>
  </si>
  <si>
    <t xml:space="preserve"> Marshall </t>
  </si>
  <si>
    <t xml:space="preserve"> Putnam </t>
  </si>
  <si>
    <t xml:space="preserve"> Woodford </t>
  </si>
  <si>
    <t xml:space="preserve"> Livingston </t>
  </si>
  <si>
    <t xml:space="preserve"> Kankakee </t>
  </si>
  <si>
    <t xml:space="preserve"> Iroquois </t>
  </si>
  <si>
    <t xml:space="preserve"> Hancock </t>
  </si>
  <si>
    <t xml:space="preserve"> McDonough </t>
  </si>
  <si>
    <t xml:space="preserve"> Fulton </t>
  </si>
  <si>
    <t xml:space="preserve"> Tazewell </t>
  </si>
  <si>
    <t xml:space="preserve"> McLean </t>
  </si>
  <si>
    <t xml:space="preserve"> Ford </t>
  </si>
  <si>
    <t xml:space="preserve"> Champaign </t>
  </si>
  <si>
    <t xml:space="preserve"> Brown </t>
  </si>
  <si>
    <t xml:space="preserve"> Cass </t>
  </si>
  <si>
    <t xml:space="preserve"> Sangamon </t>
  </si>
  <si>
    <t xml:space="preserve"> Winnebago </t>
  </si>
  <si>
    <t xml:space="preserve"> Boone </t>
  </si>
  <si>
    <t xml:space="preserve"> Christian </t>
  </si>
  <si>
    <t xml:space="preserve"> Moultrie </t>
  </si>
  <si>
    <t xml:space="preserve"> Edgar </t>
  </si>
  <si>
    <t xml:space="preserve"> Calhoun </t>
  </si>
  <si>
    <t xml:space="preserve"> Madison </t>
  </si>
  <si>
    <t xml:space="preserve"> Montgomery </t>
  </si>
  <si>
    <t xml:space="preserve"> Fayette </t>
  </si>
  <si>
    <t xml:space="preserve"> Jasper </t>
  </si>
  <si>
    <t xml:space="preserve"> Marion </t>
  </si>
  <si>
    <t xml:space="preserve"> Wayne </t>
  </si>
  <si>
    <t xml:space="preserve"> Hamilton </t>
  </si>
  <si>
    <t xml:space="preserve"> McHenry </t>
  </si>
  <si>
    <t xml:space="preserve"> Edwards </t>
  </si>
  <si>
    <t xml:space="preserve"> Monroe </t>
  </si>
  <si>
    <t xml:space="preserve"> Randolph </t>
  </si>
  <si>
    <t xml:space="preserve"> Jackson </t>
  </si>
  <si>
    <t xml:space="preserve"> Williamson </t>
  </si>
  <si>
    <t xml:space="preserve"> Gallatin </t>
  </si>
  <si>
    <t xml:space="preserve"> Alexander </t>
  </si>
  <si>
    <t xml:space="preserve"> Pulaski </t>
  </si>
  <si>
    <t xml:space="preserve"> Massac </t>
  </si>
  <si>
    <t xml:space="preserve"> Pope </t>
  </si>
  <si>
    <t xml:space="preserve"> Carroll </t>
  </si>
  <si>
    <t xml:space="preserve"> Whiteside </t>
  </si>
  <si>
    <t xml:space="preserve"> Ogle </t>
  </si>
  <si>
    <t xml:space="preserve"> Lee </t>
  </si>
  <si>
    <t xml:space="preserve"> Dekalb </t>
  </si>
  <si>
    <t xml:space="preserve"> Carter </t>
  </si>
  <si>
    <t xml:space="preserve"> Muhlenberg </t>
  </si>
  <si>
    <t xml:space="preserve"> Grayson </t>
  </si>
  <si>
    <t xml:space="preserve"> Green </t>
  </si>
  <si>
    <t xml:space="preserve"> Nelson </t>
  </si>
  <si>
    <t xml:space="preserve"> Scott </t>
  </si>
  <si>
    <t xml:space="preserve"> Estill </t>
  </si>
  <si>
    <t xml:space="preserve"> Bath </t>
  </si>
  <si>
    <t xml:space="preserve"> Menifee </t>
  </si>
  <si>
    <t xml:space="preserve"> Johnson </t>
  </si>
  <si>
    <t xml:space="preserve"> Hickman </t>
  </si>
  <si>
    <t xml:space="preserve"> Calloway </t>
  </si>
  <si>
    <t xml:space="preserve"> Trigg </t>
  </si>
  <si>
    <t xml:space="preserve"> Logan </t>
  </si>
  <si>
    <t xml:space="preserve"> Allen </t>
  </si>
  <si>
    <t xml:space="preserve"> Whitley </t>
  </si>
  <si>
    <t xml:space="preserve"> Bell </t>
  </si>
  <si>
    <t xml:space="preserve"> Webster </t>
  </si>
  <si>
    <t xml:space="preserve"> Owsley </t>
  </si>
  <si>
    <t xml:space="preserve"> Leslie </t>
  </si>
  <si>
    <t xml:space="preserve"> Harlan </t>
  </si>
  <si>
    <t xml:space="preserve"> Letcher </t>
  </si>
  <si>
    <t xml:space="preserve"> Hardin </t>
  </si>
  <si>
    <t xml:space="preserve"> Bullitt </t>
  </si>
  <si>
    <t xml:space="preserve"> Jefferson </t>
  </si>
  <si>
    <t xml:space="preserve"> Owen </t>
  </si>
  <si>
    <t xml:space="preserve"> Lewis </t>
  </si>
  <si>
    <t xml:space="preserve"> Mason </t>
  </si>
  <si>
    <t xml:space="preserve"> Wexford </t>
  </si>
  <si>
    <t xml:space="preserve"> Ogemaw </t>
  </si>
  <si>
    <t xml:space="preserve"> Newaygo </t>
  </si>
  <si>
    <t xml:space="preserve"> Isabella </t>
  </si>
  <si>
    <t xml:space="preserve"> Tuscola </t>
  </si>
  <si>
    <t xml:space="preserve"> Ottawa </t>
  </si>
  <si>
    <t xml:space="preserve"> Kent </t>
  </si>
  <si>
    <t xml:space="preserve"> Ionia </t>
  </si>
  <si>
    <t xml:space="preserve"> Shiawassee </t>
  </si>
  <si>
    <t xml:space="preserve"> Genessee </t>
  </si>
  <si>
    <t xml:space="preserve"> Sharon</t>
  </si>
  <si>
    <t xml:space="preserve">LANE CT183 </t>
  </si>
  <si>
    <t xml:space="preserve">LANE ME78 </t>
  </si>
  <si>
    <t>INF1076</t>
  </si>
  <si>
    <t>LAMSAS GA11N</t>
  </si>
  <si>
    <t>LAMSAS GA17N</t>
  </si>
  <si>
    <t>LAMSAS GA1N</t>
  </si>
  <si>
    <t>LAMSAS GA24N</t>
  </si>
  <si>
    <t>LAMSAS GA25N</t>
  </si>
  <si>
    <t>LAMSAS GA2N</t>
  </si>
  <si>
    <t>LAMSAS GA34N</t>
  </si>
  <si>
    <t>LAMSAS GA35N</t>
  </si>
  <si>
    <t>LAMSAS GA36N</t>
  </si>
  <si>
    <t>LAMSAS GA37N</t>
  </si>
  <si>
    <t>LAMSAS NC14N</t>
  </si>
  <si>
    <t>LAMSAS NC24N</t>
  </si>
  <si>
    <t>LAMSAS NC36N</t>
  </si>
  <si>
    <t>LAMSAS NC38N</t>
  </si>
  <si>
    <t>LAMSAS NC52N</t>
  </si>
  <si>
    <t>LAMSAS NC8N</t>
  </si>
  <si>
    <t>LAMSAS SC11N</t>
  </si>
  <si>
    <t>LAMSAS SC16N</t>
  </si>
  <si>
    <t>LAMSAS SC18N</t>
  </si>
  <si>
    <t>LAMSAS SC19N</t>
  </si>
  <si>
    <t>LAMSAS SC22N</t>
  </si>
  <si>
    <t>LAMSAS SC24N</t>
  </si>
  <si>
    <t>LAMSAS SC38N</t>
  </si>
  <si>
    <t>LAMSAS SC42N</t>
  </si>
  <si>
    <t>INF1044</t>
  </si>
  <si>
    <r>
      <t>Number</t>
    </r>
    <r>
      <rPr>
        <sz val="16"/>
        <color rgb="FF333333"/>
        <rFont val="Arial"/>
        <family val="2"/>
      </rPr>
      <t>: GA17N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</si>
  <si>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Student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1970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</si>
  <si>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Jefferson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Louisville</t>
    </r>
  </si>
  <si>
    <r>
      <t>Latitude</t>
    </r>
    <r>
      <rPr>
        <sz val="16"/>
        <color rgb="FF333333"/>
        <rFont val="Arial"/>
        <family val="2"/>
      </rPr>
      <t>: 33.48611 -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-82.04166</t>
    </r>
  </si>
  <si>
    <r>
      <t>Number</t>
    </r>
    <r>
      <rPr>
        <sz val="16"/>
        <color rgb="FF333333"/>
        <rFont val="Arial"/>
        <family val="2"/>
      </rPr>
      <t>: GA11N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</si>
  <si>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Lowman, Guy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1934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</si>
  <si>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Candler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Metter</t>
    </r>
  </si>
  <si>
    <r>
      <t>Latitude</t>
    </r>
    <r>
      <rPr>
        <sz val="16"/>
        <color rgb="FF333333"/>
        <rFont val="Arial"/>
        <family val="2"/>
      </rPr>
      <t>: 32.16028 -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-82.01972</t>
    </r>
  </si>
  <si>
    <r>
      <t>Number</t>
    </r>
    <r>
      <rPr>
        <sz val="16"/>
        <color rgb="FF333333"/>
        <rFont val="Arial"/>
        <family val="2"/>
      </rPr>
      <t>: GA1N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</si>
  <si>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1941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</si>
  <si>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Savannah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Savannah</t>
    </r>
  </si>
  <si>
    <r>
      <t>Latitude</t>
    </r>
    <r>
      <rPr>
        <sz val="16"/>
        <color rgb="FF333333"/>
        <rFont val="Arial"/>
        <family val="2"/>
      </rPr>
      <t>: 34.88028 -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-83.01972</t>
    </r>
  </si>
  <si>
    <r>
      <t>Number</t>
    </r>
    <r>
      <rPr>
        <sz val="16"/>
        <color rgb="FF333333"/>
        <rFont val="Arial"/>
        <family val="2"/>
      </rPr>
      <t>: GA24N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</si>
  <si>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Pederson, Lee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1968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</si>
  <si>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Baldwin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Milledgeville</t>
    </r>
  </si>
  <si>
    <r>
      <t>Latitude</t>
    </r>
    <r>
      <rPr>
        <sz val="16"/>
        <color rgb="FF333333"/>
        <rFont val="Arial"/>
        <family val="2"/>
      </rPr>
      <t>: 32.85139 -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-83.62083</t>
    </r>
  </si>
  <si>
    <r>
      <t>Number</t>
    </r>
    <r>
      <rPr>
        <sz val="16"/>
        <color rgb="FF333333"/>
        <rFont val="Arial"/>
        <family val="2"/>
      </rPr>
      <t>: GA25N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</si>
  <si>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Hancock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Sparta</t>
    </r>
  </si>
  <si>
    <r>
      <t>Latitude</t>
    </r>
    <r>
      <rPr>
        <sz val="16"/>
        <color rgb="FF333333"/>
        <rFont val="Arial"/>
        <family val="2"/>
      </rPr>
      <t>: 33.09639 -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-83.24445</t>
    </r>
  </si>
  <si>
    <r>
      <t>Number</t>
    </r>
    <r>
      <rPr>
        <sz val="16"/>
        <color rgb="FF333333"/>
        <rFont val="Arial"/>
        <family val="2"/>
      </rPr>
      <t>: GA2N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</si>
  <si>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1946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</si>
  <si>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Bryan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Lanier</t>
    </r>
  </si>
  <si>
    <r>
      <t>Number</t>
    </r>
    <r>
      <rPr>
        <sz val="16"/>
        <color rgb="FF333333"/>
        <rFont val="Arial"/>
        <family val="2"/>
      </rPr>
      <t>: GA34N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</si>
  <si>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Student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1972</t>
    </r>
  </si>
  <si>
    <t> Location</t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</si>
  <si>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Clarke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Athens</t>
    </r>
  </si>
  <si>
    <r>
      <t>Latitude</t>
    </r>
    <r>
      <rPr>
        <sz val="16"/>
        <color rgb="FF333333"/>
        <rFont val="Arial"/>
        <family val="2"/>
      </rPr>
      <t>: 34.03778 -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-83.21278</t>
    </r>
  </si>
  <si>
    <r>
      <t>Number</t>
    </r>
    <r>
      <rPr>
        <sz val="16"/>
        <color rgb="FF333333"/>
        <rFont val="Arial"/>
        <family val="2"/>
      </rPr>
      <t>: GA35N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</si>
  <si>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Walton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Monroe</t>
    </r>
  </si>
  <si>
    <r>
      <t>Latitude</t>
    </r>
    <r>
      <rPr>
        <sz val="16"/>
        <color rgb="FF333333"/>
        <rFont val="Arial"/>
        <family val="2"/>
      </rPr>
      <t>: 33.94917 -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-83.53472</t>
    </r>
  </si>
  <si>
    <r>
      <t>Number</t>
    </r>
    <r>
      <rPr>
        <sz val="16"/>
        <color rgb="FF333333"/>
        <rFont val="Arial"/>
        <family val="2"/>
      </rPr>
      <t>: GA36N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</si>
  <si>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1947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</si>
  <si>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Rockdale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Conyers</t>
    </r>
  </si>
  <si>
    <r>
      <t>Latitude</t>
    </r>
    <r>
      <rPr>
        <sz val="16"/>
        <color rgb="FF333333"/>
        <rFont val="Arial"/>
        <family val="2"/>
      </rPr>
      <t>: 33.94584 -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-83.53278</t>
    </r>
  </si>
  <si>
    <r>
      <t>Number</t>
    </r>
    <r>
      <rPr>
        <sz val="16"/>
        <color rgb="FF333333"/>
        <rFont val="Arial"/>
        <family val="2"/>
      </rPr>
      <t>: GA37N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</si>
  <si>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Student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1971</t>
    </r>
  </si>
  <si>
    <r>
      <t>State</t>
    </r>
    <r>
      <rPr>
        <sz val="16"/>
        <color rgb="FF333333"/>
        <rFont val="Arial"/>
        <family val="2"/>
      </rPr>
      <t>: GA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Atlanta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Atlanta</t>
    </r>
  </si>
  <si>
    <r>
      <t>Latitude</t>
    </r>
    <r>
      <rPr>
        <sz val="16"/>
        <color rgb="FF333333"/>
        <rFont val="Arial"/>
        <family val="2"/>
      </rPr>
      <t>: 33.79472 -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-83.71333</t>
    </r>
  </si>
  <si>
    <r>
      <t>Number</t>
    </r>
    <r>
      <rPr>
        <sz val="16"/>
        <color rgb="FF333333"/>
        <rFont val="Arial"/>
        <family val="2"/>
      </rPr>
      <t>: NC14N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</si>
  <si>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Lowman, Guy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1936</t>
    </r>
  </si>
  <si>
    <r>
      <t>State</t>
    </r>
    <r>
      <rPr>
        <sz val="16"/>
        <color rgb="FF333333"/>
        <rFont val="Arial"/>
        <family val="2"/>
      </rPr>
      <t>: NC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Craven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Cahoque</t>
    </r>
  </si>
  <si>
    <r>
      <t>Latitude</t>
    </r>
    <r>
      <rPr>
        <sz val="16"/>
        <color rgb="FF333333"/>
        <rFont val="Arial"/>
        <family val="2"/>
      </rPr>
      <t>: 35.09555 -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-76.62889</t>
    </r>
  </si>
  <si>
    <r>
      <t>Number</t>
    </r>
    <r>
      <rPr>
        <sz val="16"/>
        <color rgb="FF333333"/>
        <rFont val="Arial"/>
        <family val="2"/>
      </rPr>
      <t>: NC24N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</si>
  <si>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Lowman, Guy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1937</t>
    </r>
  </si>
  <si>
    <r>
      <t>State</t>
    </r>
    <r>
      <rPr>
        <sz val="16"/>
        <color rgb="FF333333"/>
        <rFont val="Arial"/>
        <family val="2"/>
      </rPr>
      <t>: NC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Brunswick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Calabash</t>
    </r>
  </si>
  <si>
    <r>
      <t>Latitude</t>
    </r>
    <r>
      <rPr>
        <sz val="16"/>
        <color rgb="FF333333"/>
        <rFont val="Arial"/>
        <family val="2"/>
      </rPr>
      <t>: 34.24028 -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-77.91666</t>
    </r>
  </si>
  <si>
    <r>
      <t>Number</t>
    </r>
    <r>
      <rPr>
        <sz val="16"/>
        <color rgb="FF333333"/>
        <rFont val="Arial"/>
        <family val="2"/>
      </rPr>
      <t>: NC36N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</si>
  <si>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NC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Harnett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Nashville</t>
    </r>
  </si>
  <si>
    <r>
      <t>Latitude</t>
    </r>
    <r>
      <rPr>
        <sz val="16"/>
        <color rgb="FF333333"/>
        <rFont val="Arial"/>
        <family val="2"/>
      </rPr>
      <t>: 35.28333 -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-78.91722</t>
    </r>
  </si>
  <si>
    <r>
      <t>Number</t>
    </r>
    <r>
      <rPr>
        <sz val="16"/>
        <color rgb="FF333333"/>
        <rFont val="Arial"/>
        <family val="2"/>
      </rPr>
      <t>: NC38N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</si>
  <si>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NC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Franklin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Moulton</t>
    </r>
  </si>
  <si>
    <r>
      <t>Latitude</t>
    </r>
    <r>
      <rPr>
        <sz val="16"/>
        <color rgb="FF333333"/>
        <rFont val="Arial"/>
        <family val="2"/>
      </rPr>
      <t>: 36.48639 -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-78.17111</t>
    </r>
  </si>
  <si>
    <r>
      <t>Number</t>
    </r>
    <r>
      <rPr>
        <sz val="16"/>
        <color rgb="FF333333"/>
        <rFont val="Arial"/>
        <family val="2"/>
      </rPr>
      <t>: NC52N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</si>
  <si>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NC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Anson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Wadesboro</t>
    </r>
  </si>
  <si>
    <r>
      <t>Latitude</t>
    </r>
    <r>
      <rPr>
        <sz val="16"/>
        <color rgb="FF333333"/>
        <rFont val="Arial"/>
        <family val="2"/>
      </rPr>
      <t>: 35.47083 -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-79.77778</t>
    </r>
  </si>
  <si>
    <r>
      <t>Number</t>
    </r>
    <r>
      <rPr>
        <sz val="16"/>
        <color rgb="FF333333"/>
        <rFont val="Arial"/>
        <family val="2"/>
      </rPr>
      <t>: NC8N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</si>
  <si>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NC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Martin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Oak City</t>
    </r>
  </si>
  <si>
    <r>
      <t>Latitude</t>
    </r>
    <r>
      <rPr>
        <sz val="16"/>
        <color rgb="FF333333"/>
        <rFont val="Arial"/>
        <family val="2"/>
      </rPr>
      <t>: 36.20111 -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-76.76889</t>
    </r>
  </si>
  <si>
    <r>
      <t>Number</t>
    </r>
    <r>
      <rPr>
        <sz val="16"/>
        <color rgb="FF333333"/>
        <rFont val="Arial"/>
        <family val="2"/>
      </rPr>
      <t>: SC11N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</si>
  <si>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Charleston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Charleston</t>
    </r>
  </si>
  <si>
    <r>
      <t>Latitude</t>
    </r>
    <r>
      <rPr>
        <sz val="16"/>
        <color rgb="FF333333"/>
        <rFont val="Arial"/>
        <family val="2"/>
      </rPr>
      <t>: 33.08805 -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-79.46139</t>
    </r>
  </si>
  <si>
    <r>
      <t>Number</t>
    </r>
    <r>
      <rPr>
        <sz val="16"/>
        <color rgb="FF333333"/>
        <rFont val="Arial"/>
        <family val="2"/>
      </rPr>
      <t>: SC16N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</si>
  <si>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Allendale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Millettville</t>
    </r>
  </si>
  <si>
    <r>
      <t>Latitude</t>
    </r>
    <r>
      <rPr>
        <sz val="16"/>
        <color rgb="FF333333"/>
        <rFont val="Arial"/>
        <family val="2"/>
      </rPr>
      <t>: 33.29694 -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-81.035</t>
    </r>
  </si>
  <si>
    <r>
      <t>Number</t>
    </r>
    <r>
      <rPr>
        <sz val="16"/>
        <color rgb="FF333333"/>
        <rFont val="Arial"/>
        <family val="2"/>
      </rPr>
      <t>: SC18N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</si>
  <si>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Beaufort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Beaufort</t>
    </r>
  </si>
  <si>
    <r>
      <t>Latitude</t>
    </r>
    <r>
      <rPr>
        <sz val="16"/>
        <color rgb="FF333333"/>
        <rFont val="Arial"/>
        <family val="2"/>
      </rPr>
      <t>: 32.8625 -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-81.11945</t>
    </r>
  </si>
  <si>
    <r>
      <t>Number</t>
    </r>
    <r>
      <rPr>
        <sz val="12"/>
        <color theme="1"/>
        <rFont val="Calibri"/>
        <family val="2"/>
        <scheme val="minor"/>
      </rPr>
      <t>: SC19N - </t>
    </r>
    <r>
      <rPr>
        <b/>
        <sz val="12"/>
        <color theme="1"/>
        <rFont val="Calibri"/>
        <family val="2"/>
        <scheme val="minor"/>
      </rPr>
      <t>Age</t>
    </r>
    <r>
      <rPr>
        <sz val="12"/>
        <color theme="1"/>
        <rFont val="Calibri"/>
        <family val="2"/>
        <scheme val="minor"/>
      </rPr>
      <t>: 53 - </t>
    </r>
    <r>
      <rPr>
        <b/>
        <sz val="12"/>
        <color theme="1"/>
        <rFont val="Calibri"/>
        <family val="2"/>
        <scheme val="minor"/>
      </rPr>
      <t>Gender</t>
    </r>
    <r>
      <rPr>
        <sz val="12"/>
        <color theme="1"/>
        <rFont val="Calibri"/>
        <family val="2"/>
        <scheme val="minor"/>
      </rPr>
      <t>: Male - </t>
    </r>
    <r>
      <rPr>
        <b/>
        <sz val="12"/>
        <color theme="1"/>
        <rFont val="Calibri"/>
        <family val="2"/>
        <scheme val="minor"/>
      </rPr>
      <t>Ethnicity</t>
    </r>
    <r>
      <rPr>
        <sz val="12"/>
        <color theme="1"/>
        <rFont val="Calibri"/>
        <family val="2"/>
        <scheme val="minor"/>
      </rPr>
      <t>: Black or African American</t>
    </r>
  </si>
  <si>
    <r>
      <t>Fieldworker</t>
    </r>
    <r>
      <rPr>
        <sz val="12"/>
        <color theme="1"/>
        <rFont val="Calibri"/>
        <family val="2"/>
        <scheme val="minor"/>
      </rPr>
      <t>: McDavid, Raven - </t>
    </r>
    <r>
      <rPr>
        <b/>
        <sz val="12"/>
        <color theme="1"/>
        <rFont val="Calibri"/>
        <family val="2"/>
        <scheme val="minor"/>
      </rPr>
      <t>Interviewed</t>
    </r>
    <r>
      <rPr>
        <sz val="12"/>
        <color theme="1"/>
        <rFont val="Calibri"/>
        <family val="2"/>
        <scheme val="minor"/>
      </rPr>
      <t>: 1946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</si>
  <si>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Beaufort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Hilton Head</t>
    </r>
  </si>
  <si>
    <r>
      <t>Latitude</t>
    </r>
    <r>
      <rPr>
        <sz val="16"/>
        <color rgb="FF333333"/>
        <rFont val="Arial"/>
        <family val="2"/>
      </rPr>
      <t>: 32.37889 -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-80.69278</t>
    </r>
  </si>
  <si>
    <r>
      <t>Number</t>
    </r>
    <r>
      <rPr>
        <sz val="16"/>
        <color rgb="FF333333"/>
        <rFont val="Arial"/>
        <family val="2"/>
      </rPr>
      <t>: SC22N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</si>
  <si>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Kershaw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Camden</t>
    </r>
  </si>
  <si>
    <r>
      <t>Latitude</t>
    </r>
    <r>
      <rPr>
        <sz val="16"/>
        <color rgb="FF333333"/>
        <rFont val="Arial"/>
        <family val="2"/>
      </rPr>
      <t>: 34.47583 -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-80.14917</t>
    </r>
  </si>
  <si>
    <r>
      <t>Number</t>
    </r>
    <r>
      <rPr>
        <sz val="16"/>
        <color rgb="FF333333"/>
        <rFont val="Arial"/>
        <family val="2"/>
      </rPr>
      <t>: SC38N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</si>
  <si>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Newberry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Newberry</t>
    </r>
  </si>
  <si>
    <r>
      <t>Latitude</t>
    </r>
    <r>
      <rPr>
        <sz val="16"/>
        <color rgb="FF333333"/>
        <rFont val="Arial"/>
        <family val="2"/>
      </rPr>
      <t>: 34.95833 -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-81.95834</t>
    </r>
  </si>
  <si>
    <r>
      <t>Number</t>
    </r>
    <r>
      <rPr>
        <sz val="16"/>
        <color rgb="FF333333"/>
        <rFont val="Arial"/>
        <family val="2"/>
      </rPr>
      <t>: SC24N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</si>
  <si>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Sumter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Sumter</t>
    </r>
  </si>
  <si>
    <r>
      <t>Latitude</t>
    </r>
    <r>
      <rPr>
        <sz val="16"/>
        <color rgb="FF333333"/>
        <rFont val="Arial"/>
        <family val="2"/>
      </rPr>
      <t>: 34.37528 -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-79.97611</t>
    </r>
  </si>
  <si>
    <r>
      <t>Number</t>
    </r>
    <r>
      <rPr>
        <sz val="16"/>
        <color rgb="FF333333"/>
        <rFont val="Arial"/>
        <family val="2"/>
      </rPr>
      <t>: SC42N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</si>
  <si>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Greenville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Greenville</t>
    </r>
  </si>
  <si>
    <r>
      <t>Latitude</t>
    </r>
    <r>
      <rPr>
        <sz val="16"/>
        <color rgb="FF333333"/>
        <rFont val="Arial"/>
        <family val="2"/>
      </rPr>
      <t>: 34.50333 -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-82.65028</t>
    </r>
  </si>
  <si>
    <t>LAMSAS SC6N</t>
  </si>
  <si>
    <t>LAMSAS SC7N</t>
  </si>
  <si>
    <t>LAMSAS VA12N</t>
  </si>
  <si>
    <t>LAMSAS VA21N</t>
  </si>
  <si>
    <t>LAMSAS VA43N</t>
  </si>
  <si>
    <t>LAMSAS VA4N</t>
  </si>
  <si>
    <r>
      <t>Number</t>
    </r>
    <r>
      <rPr>
        <sz val="16"/>
        <color rgb="FF333333"/>
        <rFont val="Arial"/>
        <family val="2"/>
      </rPr>
      <t>: SC6N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</si>
  <si>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SC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Georgetown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Georgetown</t>
    </r>
  </si>
  <si>
    <r>
      <t>Latitude</t>
    </r>
    <r>
      <rPr>
        <sz val="16"/>
        <color rgb="FF333333"/>
        <rFont val="Arial"/>
        <family val="2"/>
      </rPr>
      <t>: 33.70833 -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-79.8175</t>
    </r>
  </si>
  <si>
    <r>
      <t>Number</t>
    </r>
    <r>
      <rPr>
        <sz val="16"/>
        <color rgb="FF333333"/>
        <rFont val="Arial"/>
        <family val="2"/>
      </rPr>
      <t>: SC7N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</si>
  <si>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Latitude</t>
    </r>
    <r>
      <rPr>
        <sz val="16"/>
        <color rgb="FF333333"/>
        <rFont val="Arial"/>
        <family val="2"/>
      </rPr>
      <t>: 33.43306 -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-79.12167</t>
    </r>
  </si>
  <si>
    <r>
      <t>Number</t>
    </r>
    <r>
      <rPr>
        <sz val="16"/>
        <color rgb="FF333333"/>
        <rFont val="Arial"/>
        <family val="2"/>
      </rPr>
      <t>: VA12N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</si>
  <si>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VA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Westmoreland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Oldhams</t>
    </r>
  </si>
  <si>
    <r>
      <t>Latitude</t>
    </r>
    <r>
      <rPr>
        <sz val="16"/>
        <color rgb="FF333333"/>
        <rFont val="Arial"/>
        <family val="2"/>
      </rPr>
      <t>: 37.58889 -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-77.28194</t>
    </r>
  </si>
  <si>
    <r>
      <t>Number</t>
    </r>
    <r>
      <rPr>
        <sz val="16"/>
        <color rgb="FF333333"/>
        <rFont val="Arial"/>
        <family val="2"/>
      </rPr>
      <t>: VA21N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</si>
  <si>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VA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Charles City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Holdcroft</t>
    </r>
  </si>
  <si>
    <r>
      <t>Latitude</t>
    </r>
    <r>
      <rPr>
        <sz val="16"/>
        <color rgb="FF333333"/>
        <rFont val="Arial"/>
        <family val="2"/>
      </rPr>
      <t>: 37.38583 -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-76.3175</t>
    </r>
  </si>
  <si>
    <r>
      <t>Number</t>
    </r>
    <r>
      <rPr>
        <sz val="16"/>
        <color rgb="FF333333"/>
        <rFont val="Arial"/>
        <family val="2"/>
      </rPr>
      <t>: VA43N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</si>
  <si>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Fieldworker</t>
    </r>
    <r>
      <rPr>
        <sz val="16"/>
        <color rgb="FF333333"/>
        <rFont val="Arial"/>
        <family val="2"/>
      </rPr>
      <t>: Lowman, Guy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1935</t>
    </r>
  </si>
  <si>
    <r>
      <t>State</t>
    </r>
    <r>
      <rPr>
        <sz val="16"/>
        <color rgb="FF333333"/>
        <rFont val="Arial"/>
        <family val="2"/>
      </rPr>
      <t>: VA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Cumberland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Cumberland</t>
    </r>
  </si>
  <si>
    <r>
      <t>Latitude</t>
    </r>
    <r>
      <rPr>
        <sz val="16"/>
        <color rgb="FF333333"/>
        <rFont val="Arial"/>
        <family val="2"/>
      </rPr>
      <t>: 37.63972 -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-78.72417</t>
    </r>
  </si>
  <si>
    <r>
      <t>Number</t>
    </r>
    <r>
      <rPr>
        <sz val="16"/>
        <color rgb="FF333333"/>
        <rFont val="Arial"/>
        <family val="2"/>
      </rPr>
      <t>: VA4N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</si>
  <si>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State</t>
    </r>
    <r>
      <rPr>
        <sz val="16"/>
        <color rgb="FF333333"/>
        <rFont val="Arial"/>
        <family val="2"/>
      </rPr>
      <t>: VA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Prince William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Haymarket</t>
    </r>
  </si>
  <si>
    <r>
      <t>Latitude</t>
    </r>
    <r>
      <rPr>
        <sz val="16"/>
        <color rgb="FF333333"/>
        <rFont val="Arial"/>
        <family val="2"/>
      </rPr>
      <t>: 39.11528 -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-77.69527</t>
    </r>
  </si>
  <si>
    <t xml:space="preserve"> Metter</t>
  </si>
  <si>
    <t xml:space="preserve"> Savannah</t>
  </si>
  <si>
    <t xml:space="preserve"> Milledgeville</t>
  </si>
  <si>
    <t xml:space="preserve"> Sparta</t>
  </si>
  <si>
    <t xml:space="preserve"> Lanier</t>
  </si>
  <si>
    <t xml:space="preserve"> Athens</t>
  </si>
  <si>
    <t xml:space="preserve"> Monroe</t>
  </si>
  <si>
    <t xml:space="preserve"> Conyers</t>
  </si>
  <si>
    <t xml:space="preserve"> Atlanta</t>
  </si>
  <si>
    <t xml:space="preserve"> Cahoque</t>
  </si>
  <si>
    <t xml:space="preserve"> Calabash</t>
  </si>
  <si>
    <t xml:space="preserve"> Nashville</t>
  </si>
  <si>
    <t xml:space="preserve"> Moulton</t>
  </si>
  <si>
    <t xml:space="preserve"> Wadesboro</t>
  </si>
  <si>
    <t xml:space="preserve"> Oak City</t>
  </si>
  <si>
    <t xml:space="preserve"> Charleston</t>
  </si>
  <si>
    <t xml:space="preserve"> Millettville</t>
  </si>
  <si>
    <t xml:space="preserve"> Beaufort</t>
  </si>
  <si>
    <t xml:space="preserve"> Hilton Head</t>
  </si>
  <si>
    <t xml:space="preserve"> Camden</t>
  </si>
  <si>
    <t xml:space="preserve"> Sumter</t>
  </si>
  <si>
    <t xml:space="preserve"> Newberry</t>
  </si>
  <si>
    <t xml:space="preserve"> Oldhams</t>
  </si>
  <si>
    <t xml:space="preserve"> Holdcroft</t>
  </si>
  <si>
    <t xml:space="preserve"> Cumberland</t>
  </si>
  <si>
    <t xml:space="preserve"> Haymarket</t>
  </si>
  <si>
    <r>
      <t>Latitude</t>
    </r>
    <r>
      <rPr>
        <sz val="16"/>
        <color rgb="FF333333"/>
        <rFont val="Arial"/>
        <family val="2"/>
      </rPr>
      <t>: 32.0500 -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-81.13333</t>
    </r>
  </si>
  <si>
    <t>INF0662</t>
  </si>
  <si>
    <t>INF0583</t>
  </si>
  <si>
    <t>INF0621</t>
  </si>
  <si>
    <t>INF0599</t>
  </si>
  <si>
    <t>INF0841</t>
  </si>
  <si>
    <t>INF0757</t>
  </si>
  <si>
    <t>INF0783</t>
  </si>
  <si>
    <t>INF0811</t>
  </si>
  <si>
    <t>INF0816</t>
  </si>
  <si>
    <t>INF0743</t>
  </si>
  <si>
    <t>INF1108</t>
  </si>
  <si>
    <t>INF1053</t>
  </si>
  <si>
    <t>INF1126</t>
  </si>
  <si>
    <t>INF1130</t>
  </si>
  <si>
    <t>INF1111</t>
  </si>
  <si>
    <t>INF1129</t>
  </si>
  <si>
    <t>INF1131</t>
  </si>
  <si>
    <t>INF0966</t>
  </si>
  <si>
    <t>INF1032</t>
  </si>
  <si>
    <t>INF0923</t>
  </si>
  <si>
    <t>INF0943</t>
  </si>
  <si>
    <t>INF0949</t>
  </si>
  <si>
    <t>INF0954</t>
  </si>
  <si>
    <t>INF0975</t>
  </si>
  <si>
    <t>INF1020</t>
  </si>
  <si>
    <t>INF0903</t>
  </si>
  <si>
    <t>INF0908</t>
  </si>
  <si>
    <t>LAMSAS INF1076(GA11N)</t>
  </si>
  <si>
    <t>LAMSAS INF1044(GA17N)</t>
  </si>
  <si>
    <t>LAMSAS INF1044(GA1N)</t>
  </si>
  <si>
    <t>LAMSAS INF1108(GA24N)</t>
  </si>
  <si>
    <t>LAMSAS INF1111(GA25N)</t>
  </si>
  <si>
    <t>LAMSAS INF1053(GA2N)</t>
  </si>
  <si>
    <t>LAMSAS INF1126(GA34N)</t>
  </si>
  <si>
    <t>LAMSAS INF1129(GA35N)</t>
  </si>
  <si>
    <t>LAMSAS INF1130(GA36N)</t>
  </si>
  <si>
    <t>LAMSAS INF1131(GA37N)</t>
  </si>
  <si>
    <t>LAMSAS INF0757(NC14N)</t>
  </si>
  <si>
    <t>LAMSAS INF0783(NC24N)</t>
  </si>
  <si>
    <t>LAMSAS INF0811(NC36N)</t>
  </si>
  <si>
    <t>LAMSAS INF0816(NC38N)</t>
  </si>
  <si>
    <t>LAMSAS INF0841(NC52N)</t>
  </si>
  <si>
    <t>LAMSAS INF0743(NC8N)</t>
  </si>
  <si>
    <t>LAMSAS INF0923(SC11N)</t>
  </si>
  <si>
    <t>LAMSAS INF0943(SC16N)</t>
  </si>
  <si>
    <t>LAMSAS INF0949(SC18N)</t>
  </si>
  <si>
    <t>LAMSAS INF0954(SC19N)</t>
  </si>
  <si>
    <t>LAMSAS INF0966(SC22N)</t>
  </si>
  <si>
    <t>LAMSAS INF0975(SC24N)</t>
  </si>
  <si>
    <t>LAMSAS INF1020(SC38N)</t>
  </si>
  <si>
    <t>LAMSAS INF1032(SC42N)</t>
  </si>
  <si>
    <t>LAMSAS INF0903(SC6N)</t>
  </si>
  <si>
    <t>LAMSAS INF0908(SC7N)</t>
  </si>
  <si>
    <t>LAMSAS INF0599(VA12N)</t>
  </si>
  <si>
    <t>LAMSAS INF0621(VA21N)</t>
  </si>
  <si>
    <t>LAMSAS INF0662(VA43N)</t>
  </si>
  <si>
    <t>LAMSAS INF0583(VA4N)</t>
  </si>
  <si>
    <t>LAMSAS INF1111</t>
  </si>
  <si>
    <t>LAMSAS INF1129</t>
  </si>
  <si>
    <t>LAMSAS INF0757</t>
  </si>
  <si>
    <t>LAMSAS INF0783</t>
  </si>
  <si>
    <t>LAMSAS INF0811</t>
  </si>
  <si>
    <t>LAMSAS INF0816</t>
  </si>
  <si>
    <t>LAMSAS INF0841</t>
  </si>
  <si>
    <t>LAMSAS INF0743</t>
  </si>
  <si>
    <t>LAMSAS INF0949</t>
  </si>
  <si>
    <t>LAMSAS INF0966</t>
  </si>
  <si>
    <t>LAMSAS INF0975</t>
  </si>
  <si>
    <t>LAMSAS INF1020</t>
  </si>
  <si>
    <t>LAMSAS INF0903</t>
  </si>
  <si>
    <t>LAMSAS INF0908</t>
  </si>
  <si>
    <t>LAMSAS INF0599</t>
  </si>
  <si>
    <t>LAMSAS INF0621</t>
  </si>
  <si>
    <t>LAMSAS INF0662</t>
  </si>
  <si>
    <t>LAMSAS INF0583</t>
  </si>
  <si>
    <t>LAMSAS INF1076</t>
  </si>
  <si>
    <t>LAMSAS INF1053</t>
  </si>
  <si>
    <t>LAMSAS INF1126</t>
  </si>
  <si>
    <t>LAMSAS INF1130</t>
  </si>
  <si>
    <t>LAMSAS INF1131</t>
  </si>
  <si>
    <t>LAMSAS INF0923</t>
  </si>
  <si>
    <t>LAMSAS INF0943</t>
  </si>
  <si>
    <t>LAMSAS INF0954</t>
  </si>
  <si>
    <t>LAMSAS INF1032</t>
  </si>
  <si>
    <t>LAMSAS INF1044</t>
  </si>
  <si>
    <t>LAMSAS INF1108</t>
  </si>
  <si>
    <t>(GA25N)</t>
  </si>
  <si>
    <t>(GA35N)</t>
  </si>
  <si>
    <t>(NC14N)</t>
  </si>
  <si>
    <t>(NC24N)</t>
  </si>
  <si>
    <t>(NC36N)</t>
  </si>
  <si>
    <t>(NC38N)</t>
  </si>
  <si>
    <t>(NC52N)</t>
  </si>
  <si>
    <t>(NC8N)</t>
  </si>
  <si>
    <t>(SC18N)</t>
  </si>
  <si>
    <t>(SC22N)</t>
  </si>
  <si>
    <t>(SC24N)</t>
  </si>
  <si>
    <t>(SC38N)</t>
  </si>
  <si>
    <t>(SC6N)</t>
  </si>
  <si>
    <t>(SC7N)</t>
  </si>
  <si>
    <t>(VA12N)</t>
  </si>
  <si>
    <t>(VA21N)</t>
  </si>
  <si>
    <t>(VA43N)</t>
  </si>
  <si>
    <t>(GA11N)</t>
  </si>
  <si>
    <t>(GA2N)</t>
  </si>
  <si>
    <t>(GA34N)</t>
  </si>
  <si>
    <t>(GA36N)</t>
  </si>
  <si>
    <t>(GA37N)</t>
  </si>
  <si>
    <t>(SC11N)</t>
  </si>
  <si>
    <t>(SC16N)</t>
  </si>
  <si>
    <t>(SC19N)</t>
  </si>
  <si>
    <t>(SC42N)</t>
  </si>
  <si>
    <t>(GA17N)</t>
  </si>
  <si>
    <t>(GA1N)</t>
  </si>
  <si>
    <t>(GA24N)</t>
  </si>
  <si>
    <t>LAGS INF847</t>
  </si>
  <si>
    <t>LAGS INF888</t>
  </si>
  <si>
    <t>LAGS INF748</t>
  </si>
  <si>
    <t>LAGS INF609A</t>
  </si>
  <si>
    <t>LAGS INF543</t>
  </si>
  <si>
    <t>LAGS INF505</t>
  </si>
  <si>
    <t>LAGS INF303</t>
  </si>
  <si>
    <t>LAGS INF364</t>
  </si>
  <si>
    <t>LAGS INF100</t>
  </si>
  <si>
    <t>LAGS INF270</t>
  </si>
  <si>
    <t>(Jones et al, 2021)</t>
  </si>
  <si>
    <t>LANCS IL12HN</t>
  </si>
  <si>
    <t>LANCS IL12JN</t>
  </si>
  <si>
    <t>LANCS IL12LN</t>
  </si>
  <si>
    <t>LANCS KY17NA</t>
  </si>
  <si>
    <t>LANCS KY7NA</t>
  </si>
  <si>
    <t>LANCS KY7NE</t>
  </si>
  <si>
    <r>
      <t>Number</t>
    </r>
    <r>
      <rPr>
        <sz val="16"/>
        <color rgb="FF333333"/>
        <rFont val="Arial"/>
        <family val="2"/>
      </rPr>
      <t>: IL12HN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</si>
  <si>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Occupation</t>
    </r>
    <r>
      <rPr>
        <sz val="16"/>
        <color rgb="FF333333"/>
        <rFont val="Arial"/>
        <family val="2"/>
      </rPr>
      <t>: Clerical and sales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high school</t>
    </r>
  </si>
  <si>
    <r>
      <t>Number</t>
    </r>
    <r>
      <rPr>
        <sz val="16"/>
        <color rgb="FF333333"/>
        <rFont val="Arial"/>
        <family val="2"/>
      </rPr>
      <t>: IL12JN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</si>
  <si>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Occupation</t>
    </r>
    <r>
      <rPr>
        <sz val="16"/>
        <color rgb="FF333333"/>
        <rFont val="Arial"/>
        <family val="2"/>
      </rPr>
      <t>: Other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high school</t>
    </r>
  </si>
  <si>
    <r>
      <t>State</t>
    </r>
    <r>
      <rPr>
        <sz val="16"/>
        <color rgb="FF333333"/>
        <rFont val="Arial"/>
        <family val="2"/>
      </rPr>
      <t>: IL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Cook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Beverly Ridge</t>
    </r>
  </si>
  <si>
    <r>
      <t>Latitude</t>
    </r>
    <r>
      <rPr>
        <sz val="16"/>
        <color rgb="FF333333"/>
        <rFont val="Arial"/>
        <family val="2"/>
      </rPr>
      <t>: 41.7014 -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-87.6563</t>
    </r>
  </si>
  <si>
    <r>
      <t>Number</t>
    </r>
    <r>
      <rPr>
        <sz val="16"/>
        <color rgb="FF333333"/>
        <rFont val="Arial"/>
        <family val="2"/>
      </rPr>
      <t>: IL12LN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</si>
  <si>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Occupation</t>
    </r>
    <r>
      <rPr>
        <sz val="16"/>
        <color rgb="FF333333"/>
        <rFont val="Arial"/>
        <family val="2"/>
      </rPr>
      <t>: Manager, official, or proprietor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college or beyond</t>
    </r>
  </si>
  <si>
    <r>
      <t>Fieldworker</t>
    </r>
    <r>
      <rPr>
        <sz val="16"/>
        <color rgb="FF333333"/>
        <rFont val="Arial"/>
        <family val="2"/>
      </rPr>
      <t>: Geffen, Arthur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1959</t>
    </r>
  </si>
  <si>
    <r>
      <t>Number</t>
    </r>
    <r>
      <rPr>
        <sz val="16"/>
        <color rgb="FF333333"/>
        <rFont val="Arial"/>
        <family val="2"/>
      </rPr>
      <t>: KY17NA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</si>
  <si>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Occupation</t>
    </r>
    <r>
      <rPr>
        <sz val="16"/>
        <color rgb="FF333333"/>
        <rFont val="Arial"/>
        <family val="2"/>
      </rPr>
      <t>: Craftsman or foreman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Between 1 and 8 yrs.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</si>
  <si>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Fayette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Jonestown</t>
    </r>
  </si>
  <si>
    <r>
      <t>Latitude</t>
    </r>
    <r>
      <rPr>
        <sz val="16"/>
        <color rgb="FF333333"/>
        <rFont val="Arial"/>
        <family val="2"/>
      </rPr>
      <t>: 37.977 -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-84.4966</t>
    </r>
  </si>
  <si>
    <r>
      <t>Number</t>
    </r>
    <r>
      <rPr>
        <sz val="16"/>
        <color rgb="FF333333"/>
        <rFont val="Arial"/>
        <family val="2"/>
      </rPr>
      <t>: KY7NA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</si>
  <si>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Occupation</t>
    </r>
    <r>
      <rPr>
        <sz val="16"/>
        <color rgb="FF333333"/>
        <rFont val="Arial"/>
        <family val="2"/>
      </rPr>
      <t>: Service worker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Between 1 and 8 yrs.</t>
    </r>
  </si>
  <si>
    <r>
      <t>State</t>
    </r>
    <r>
      <rPr>
        <sz val="16"/>
        <color rgb="FF333333"/>
        <rFont val="Arial"/>
        <family val="2"/>
      </rPr>
      <t>: KY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Jefferson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Jeffersontown</t>
    </r>
  </si>
  <si>
    <r>
      <t>Latitude</t>
    </r>
    <r>
      <rPr>
        <sz val="16"/>
        <color rgb="FF333333"/>
        <rFont val="Arial"/>
        <family val="2"/>
      </rPr>
      <t>: 38.1942 -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-85.5644</t>
    </r>
  </si>
  <si>
    <r>
      <t>Number</t>
    </r>
    <r>
      <rPr>
        <sz val="16"/>
        <color rgb="FF333333"/>
        <rFont val="Arial"/>
        <family val="2"/>
      </rPr>
      <t>: KY7NE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Black or African American</t>
    </r>
  </si>
  <si>
    <r>
      <t>Occupation</t>
    </r>
    <r>
      <rPr>
        <sz val="16"/>
        <color rgb="FF333333"/>
        <rFont val="Arial"/>
        <family val="2"/>
      </rPr>
      <t>: Keeping house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college or beyond</t>
    </r>
  </si>
  <si>
    <r>
      <t>Latitude</t>
    </r>
    <r>
      <rPr>
        <sz val="16"/>
        <color rgb="FF333333"/>
        <rFont val="Arial"/>
        <family val="2"/>
      </rPr>
      <t>: 38.16 -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-85.3816</t>
    </r>
  </si>
  <si>
    <t>1960</t>
  </si>
  <si>
    <t>1962</t>
  </si>
  <si>
    <t>1959</t>
  </si>
  <si>
    <t>1954</t>
  </si>
  <si>
    <t>54</t>
  </si>
  <si>
    <t>1952</t>
  </si>
  <si>
    <t>64</t>
  </si>
  <si>
    <t>1957</t>
  </si>
  <si>
    <t xml:space="preserve"> IL - County</t>
  </si>
  <si>
    <t xml:space="preserve"> Cook - Town</t>
  </si>
  <si>
    <t xml:space="preserve"> Beverly Ridge</t>
  </si>
  <si>
    <t xml:space="preserve"> KY - County</t>
  </si>
  <si>
    <t xml:space="preserve"> Fayette - Town</t>
  </si>
  <si>
    <t xml:space="preserve"> Jonestown</t>
  </si>
  <si>
    <t xml:space="preserve"> Jefferson - Town</t>
  </si>
  <si>
    <t xml:space="preserve"> Jeffersontown</t>
  </si>
  <si>
    <r>
      <t>Number</t>
    </r>
    <r>
      <rPr>
        <sz val="16"/>
        <color rgb="FF333333"/>
        <rFont val="Arial"/>
        <family val="2"/>
      </rPr>
      <t>: MI1A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</si>
  <si>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Ontonagon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Matchwood</t>
    </r>
  </si>
  <si>
    <r>
      <t>Latitude</t>
    </r>
    <r>
      <rPr>
        <sz val="16"/>
        <color rgb="FF333333"/>
        <rFont val="Arial"/>
        <family val="2"/>
      </rPr>
      <t>: 46.5563 -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-89.3963</t>
    </r>
  </si>
  <si>
    <r>
      <t>Number</t>
    </r>
    <r>
      <rPr>
        <sz val="16"/>
        <color rgb="FF333333"/>
        <rFont val="Arial"/>
        <family val="2"/>
      </rPr>
      <t>: MI1B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</si>
  <si>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Ontonagon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Ballentine (Bergland)</t>
    </r>
  </si>
  <si>
    <r>
      <t>Latitude</t>
    </r>
    <r>
      <rPr>
        <sz val="16"/>
        <color rgb="FF333333"/>
        <rFont val="Arial"/>
        <family val="2"/>
      </rPr>
      <t>: 56.5442 -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-89.644</t>
    </r>
  </si>
  <si>
    <r>
      <t>Number</t>
    </r>
    <r>
      <rPr>
        <sz val="16"/>
        <color rgb="FF333333"/>
        <rFont val="Arial"/>
        <family val="2"/>
      </rPr>
      <t>: MI20A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</si>
  <si>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St. Clair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China</t>
    </r>
  </si>
  <si>
    <r>
      <t>Latitude</t>
    </r>
    <r>
      <rPr>
        <sz val="16"/>
        <color rgb="FF333333"/>
        <rFont val="Arial"/>
        <family val="2"/>
      </rPr>
      <t>: 42.7572 -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-82.5402</t>
    </r>
  </si>
  <si>
    <r>
      <t>Number</t>
    </r>
    <r>
      <rPr>
        <sz val="16"/>
        <color rgb="FF333333"/>
        <rFont val="Arial"/>
        <family val="2"/>
      </rPr>
      <t>: MI20B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</si>
  <si>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St. Clair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St. Clair</t>
    </r>
  </si>
  <si>
    <r>
      <t>Latitude</t>
    </r>
    <r>
      <rPr>
        <sz val="16"/>
        <color rgb="FF333333"/>
        <rFont val="Arial"/>
        <family val="2"/>
      </rPr>
      <t>: 42.8209 -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-82.486</t>
    </r>
  </si>
  <si>
    <r>
      <t>Number</t>
    </r>
    <r>
      <rPr>
        <sz val="16"/>
        <color rgb="FF333333"/>
        <rFont val="Arial"/>
        <family val="2"/>
      </rPr>
      <t>: MI21A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</si>
  <si>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Eaton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Vermontville</t>
    </r>
  </si>
  <si>
    <r>
      <t>Latitude</t>
    </r>
    <r>
      <rPr>
        <sz val="16"/>
        <color rgb="FF333333"/>
        <rFont val="Arial"/>
        <family val="2"/>
      </rPr>
      <t>: 42.6289 -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-85.0242</t>
    </r>
  </si>
  <si>
    <r>
      <t>Number</t>
    </r>
    <r>
      <rPr>
        <sz val="16"/>
        <color rgb="FF333333"/>
        <rFont val="Arial"/>
        <family val="2"/>
      </rPr>
      <t>: MI21B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</si>
  <si>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MI21C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70+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</si>
  <si>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MI22 -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</si>
  <si>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Mackey, William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1948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</si>
  <si>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Livingston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Howell</t>
    </r>
  </si>
  <si>
    <r>
      <t>Latitude</t>
    </r>
    <r>
      <rPr>
        <sz val="16"/>
        <color rgb="FF333333"/>
        <rFont val="Arial"/>
        <family val="2"/>
      </rPr>
      <t>: 42.6073 -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-83.9294</t>
    </r>
  </si>
  <si>
    <r>
      <t>Number</t>
    </r>
    <r>
      <rPr>
        <sz val="16"/>
        <color rgb="FF333333"/>
        <rFont val="Arial"/>
        <family val="2"/>
      </rPr>
      <t>: MI23A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</si>
  <si>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Oakland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Milford</t>
    </r>
  </si>
  <si>
    <r>
      <t>Latitude</t>
    </r>
    <r>
      <rPr>
        <sz val="16"/>
        <color rgb="FF333333"/>
        <rFont val="Arial"/>
        <family val="2"/>
      </rPr>
      <t>: 42.5917 -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-83.6004</t>
    </r>
  </si>
  <si>
    <r>
      <t>Number</t>
    </r>
    <r>
      <rPr>
        <sz val="16"/>
        <color rgb="FF333333"/>
        <rFont val="Arial"/>
        <family val="2"/>
      </rPr>
      <t>: MI23B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</si>
  <si>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MI23C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</si>
  <si>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</si>
  <si>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Van Buren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Paw Paw</t>
    </r>
  </si>
  <si>
    <r>
      <t>Latitude</t>
    </r>
    <r>
      <rPr>
        <sz val="16"/>
        <color rgb="FF333333"/>
        <rFont val="Arial"/>
        <family val="2"/>
      </rPr>
      <t>: 42.2178 -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-85.8911</t>
    </r>
  </si>
  <si>
    <r>
      <t>Number</t>
    </r>
    <r>
      <rPr>
        <sz val="16"/>
        <color rgb="FF333333"/>
        <rFont val="Arial"/>
        <family val="2"/>
      </rPr>
      <t>: MI24B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</si>
  <si>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MI24C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</si>
  <si>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MI24D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</si>
  <si>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</si>
  <si>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Cass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Wayne</t>
    </r>
  </si>
  <si>
    <r>
      <t>Latitude</t>
    </r>
    <r>
      <rPr>
        <sz val="16"/>
        <color rgb="FF333333"/>
        <rFont val="Arial"/>
        <family val="2"/>
      </rPr>
      <t>: 42.0296 -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-86.0326</t>
    </r>
  </si>
  <si>
    <r>
      <t>Number</t>
    </r>
    <r>
      <rPr>
        <sz val="16"/>
        <color rgb="FF333333"/>
        <rFont val="Arial"/>
        <family val="2"/>
      </rPr>
      <t>: MI25B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</si>
  <si>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</si>
  <si>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Calhoun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Marengo</t>
    </r>
  </si>
  <si>
    <r>
      <t>Latitude</t>
    </r>
    <r>
      <rPr>
        <sz val="16"/>
        <color rgb="FF333333"/>
        <rFont val="Arial"/>
        <family val="2"/>
      </rPr>
      <t>: 42.2994 -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-84.8776</t>
    </r>
  </si>
  <si>
    <r>
      <t>Number</t>
    </r>
    <r>
      <rPr>
        <sz val="16"/>
        <color rgb="FF333333"/>
        <rFont val="Arial"/>
        <family val="2"/>
      </rPr>
      <t>: MI26B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</si>
  <si>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Calhoun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Marshall</t>
    </r>
  </si>
  <si>
    <r>
      <t>Latitude</t>
    </r>
    <r>
      <rPr>
        <sz val="16"/>
        <color rgb="FF333333"/>
        <rFont val="Arial"/>
        <family val="2"/>
      </rPr>
      <t>: 42.2723 -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-84.9633</t>
    </r>
  </si>
  <si>
    <r>
      <t>Number</t>
    </r>
    <r>
      <rPr>
        <sz val="16"/>
        <color rgb="FF333333"/>
        <rFont val="Arial"/>
        <family val="2"/>
      </rPr>
      <t>: MI27A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</si>
  <si>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Branch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Coldwater</t>
    </r>
  </si>
  <si>
    <r>
      <t>Latitude</t>
    </r>
    <r>
      <rPr>
        <sz val="16"/>
        <color rgb="FF333333"/>
        <rFont val="Arial"/>
        <family val="2"/>
      </rPr>
      <t>: 41.9403 -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-85.0005</t>
    </r>
  </si>
  <si>
    <r>
      <t>Number</t>
    </r>
    <r>
      <rPr>
        <sz val="16"/>
        <color rgb="FF333333"/>
        <rFont val="Arial"/>
        <family val="2"/>
      </rPr>
      <t>: MI27B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</si>
  <si>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Branch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Algansee</t>
    </r>
  </si>
  <si>
    <r>
      <t>Latitude</t>
    </r>
    <r>
      <rPr>
        <sz val="16"/>
        <color rgb="FF333333"/>
        <rFont val="Arial"/>
        <family val="2"/>
      </rPr>
      <t>: 41.5157 -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-84.5353</t>
    </r>
  </si>
  <si>
    <r>
      <t>Number</t>
    </r>
    <r>
      <rPr>
        <sz val="16"/>
        <color rgb="FF333333"/>
        <rFont val="Arial"/>
        <family val="2"/>
      </rPr>
      <t>: MI28A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</si>
  <si>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Lenawee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Adrian</t>
    </r>
  </si>
  <si>
    <r>
      <t>Latitude</t>
    </r>
    <r>
      <rPr>
        <sz val="16"/>
        <color rgb="FF333333"/>
        <rFont val="Arial"/>
        <family val="2"/>
      </rPr>
      <t>: 41.8975 -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-84.0372</t>
    </r>
  </si>
  <si>
    <r>
      <t>Number</t>
    </r>
    <r>
      <rPr>
        <sz val="16"/>
        <color rgb="FF333333"/>
        <rFont val="Arial"/>
        <family val="2"/>
      </rPr>
      <t>: MI28B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</si>
  <si>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</si>
  <si>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Wayne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Detroit</t>
    </r>
  </si>
  <si>
    <r>
      <t>Latitude</t>
    </r>
    <r>
      <rPr>
        <sz val="16"/>
        <color rgb="FF333333"/>
        <rFont val="Arial"/>
        <family val="2"/>
      </rPr>
      <t>: 42.3314 -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-83.0458</t>
    </r>
  </si>
  <si>
    <r>
      <t>Number</t>
    </r>
    <r>
      <rPr>
        <sz val="16"/>
        <color rgb="FF333333"/>
        <rFont val="Arial"/>
        <family val="2"/>
      </rPr>
      <t>: MI29B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</si>
  <si>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MI29C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</si>
  <si>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MI29D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</si>
  <si>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MI29E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</si>
  <si>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</si>
  <si>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Houghton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Calumet</t>
    </r>
  </si>
  <si>
    <r>
      <t>Latitude</t>
    </r>
    <r>
      <rPr>
        <sz val="16"/>
        <color rgb="FF333333"/>
        <rFont val="Arial"/>
        <family val="2"/>
      </rPr>
      <t>: 47.2466 -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-88.454</t>
    </r>
  </si>
  <si>
    <r>
      <t>Number</t>
    </r>
    <r>
      <rPr>
        <sz val="16"/>
        <color rgb="FF333333"/>
        <rFont val="Arial"/>
        <family val="2"/>
      </rPr>
      <t>: MI2B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</si>
  <si>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MI30A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</si>
  <si>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Monroe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Dundee</t>
    </r>
  </si>
  <si>
    <r>
      <t>Latitude</t>
    </r>
    <r>
      <rPr>
        <sz val="16"/>
        <color rgb="FF333333"/>
        <rFont val="Arial"/>
        <family val="2"/>
      </rPr>
      <t>: 41.9573 -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-83.6597</t>
    </r>
  </si>
  <si>
    <r>
      <t>Number</t>
    </r>
    <r>
      <rPr>
        <sz val="16"/>
        <color rgb="FF333333"/>
        <rFont val="Arial"/>
        <family val="2"/>
      </rPr>
      <t>: MI30B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</si>
  <si>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</si>
  <si>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Marquette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Michigamme</t>
    </r>
  </si>
  <si>
    <r>
      <t>Latitude</t>
    </r>
    <r>
      <rPr>
        <sz val="16"/>
        <color rgb="FF333333"/>
        <rFont val="Arial"/>
        <family val="2"/>
      </rPr>
      <t>: 46.6338 -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-87.9975</t>
    </r>
  </si>
  <si>
    <r>
      <t>Number</t>
    </r>
    <r>
      <rPr>
        <sz val="16"/>
        <color rgb="FF333333"/>
        <rFont val="Arial"/>
        <family val="2"/>
      </rPr>
      <t>: MI3B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</si>
  <si>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Marquette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Ishpeming</t>
    </r>
  </si>
  <si>
    <r>
      <t>Latitude</t>
    </r>
    <r>
      <rPr>
        <sz val="16"/>
        <color rgb="FF333333"/>
        <rFont val="Arial"/>
        <family val="2"/>
      </rPr>
      <t>: 46.4885 -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-87.6676</t>
    </r>
  </si>
  <si>
    <r>
      <t>Number</t>
    </r>
    <r>
      <rPr>
        <sz val="16"/>
        <color rgb="FF333333"/>
        <rFont val="Arial"/>
        <family val="2"/>
      </rPr>
      <t>: MI4A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</si>
  <si>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Delta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Wells</t>
    </r>
  </si>
  <si>
    <r>
      <t>Latitude</t>
    </r>
    <r>
      <rPr>
        <sz val="16"/>
        <color rgb="FF333333"/>
        <rFont val="Arial"/>
        <family val="2"/>
      </rPr>
      <t>: 45.4641 -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-87.0702</t>
    </r>
  </si>
  <si>
    <r>
      <t>Number</t>
    </r>
    <r>
      <rPr>
        <sz val="16"/>
        <color rgb="FF333333"/>
        <rFont val="Arial"/>
        <family val="2"/>
      </rPr>
      <t>: MI4B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</si>
  <si>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Delta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Escanaba</t>
    </r>
  </si>
  <si>
    <r>
      <t>Latitude</t>
    </r>
    <r>
      <rPr>
        <sz val="16"/>
        <color rgb="FF333333"/>
        <rFont val="Arial"/>
        <family val="2"/>
      </rPr>
      <t>: 45.7452 -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-87.0646</t>
    </r>
  </si>
  <si>
    <r>
      <t>Number</t>
    </r>
    <r>
      <rPr>
        <sz val="16"/>
        <color rgb="FF333333"/>
        <rFont val="Arial"/>
        <family val="2"/>
      </rPr>
      <t>: MI5A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</si>
  <si>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Chippewa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Sault Ste. Marie</t>
    </r>
  </si>
  <si>
    <r>
      <t>Latitude</t>
    </r>
    <r>
      <rPr>
        <sz val="16"/>
        <color rgb="FF333333"/>
        <rFont val="Arial"/>
        <family val="2"/>
      </rPr>
      <t>: 46.4977 -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-84.3476</t>
    </r>
  </si>
  <si>
    <r>
      <t>Number</t>
    </r>
    <r>
      <rPr>
        <sz val="16"/>
        <color rgb="FF333333"/>
        <rFont val="Arial"/>
        <family val="2"/>
      </rPr>
      <t>: MI5B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</si>
  <si>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MI5C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</si>
  <si>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</si>
  <si>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Charlevoix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St. James</t>
    </r>
  </si>
  <si>
    <r>
      <t>Latitude</t>
    </r>
    <r>
      <rPr>
        <sz val="16"/>
        <color rgb="FF333333"/>
        <rFont val="Arial"/>
        <family val="2"/>
      </rPr>
      <t>: 45.7454 -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-85.5226</t>
    </r>
  </si>
  <si>
    <r>
      <t>Number</t>
    </r>
    <r>
      <rPr>
        <sz val="16"/>
        <color rgb="FF333333"/>
        <rFont val="Arial"/>
        <family val="2"/>
      </rPr>
      <t>: MI6B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</si>
  <si>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Charlevoix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Beaver Island</t>
    </r>
  </si>
  <si>
    <r>
      <t>Latitude</t>
    </r>
    <r>
      <rPr>
        <sz val="16"/>
        <color rgb="FF333333"/>
        <rFont val="Arial"/>
        <family val="2"/>
      </rPr>
      <t>: 45.6468 -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-85.5521</t>
    </r>
  </si>
  <si>
    <r>
      <t>Number</t>
    </r>
    <r>
      <rPr>
        <sz val="16"/>
        <color rgb="FF333333"/>
        <rFont val="Arial"/>
        <family val="2"/>
      </rPr>
      <t>: MI6C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</si>
  <si>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MI7A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</si>
  <si>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Emmet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Center</t>
    </r>
  </si>
  <si>
    <r>
      <t>Latitude</t>
    </r>
    <r>
      <rPr>
        <sz val="16"/>
        <color rgb="FF333333"/>
        <rFont val="Arial"/>
        <family val="2"/>
      </rPr>
      <t>: 45.6419 -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-84.9769</t>
    </r>
  </si>
  <si>
    <r>
      <t>Number</t>
    </r>
    <r>
      <rPr>
        <sz val="16"/>
        <color rgb="FF333333"/>
        <rFont val="Arial"/>
        <family val="2"/>
      </rPr>
      <t>: MI7B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</si>
  <si>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Emmet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Levering</t>
    </r>
  </si>
  <si>
    <r>
      <t>Latitude</t>
    </r>
    <r>
      <rPr>
        <sz val="16"/>
        <color rgb="FF333333"/>
        <rFont val="Arial"/>
        <family val="2"/>
      </rPr>
      <t>: 45.6358 -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-84.787</t>
    </r>
  </si>
  <si>
    <r>
      <t>Number</t>
    </r>
    <r>
      <rPr>
        <sz val="16"/>
        <color rgb="FF333333"/>
        <rFont val="Arial"/>
        <family val="2"/>
      </rPr>
      <t>: MI8A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</si>
  <si>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Grand Traverse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Old Mission</t>
    </r>
  </si>
  <si>
    <r>
      <t>Latitude</t>
    </r>
    <r>
      <rPr>
        <sz val="16"/>
        <color rgb="FF333333"/>
        <rFont val="Arial"/>
        <family val="2"/>
      </rPr>
      <t>: 44.9622 -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-85.4854</t>
    </r>
  </si>
  <si>
    <r>
      <t>Number</t>
    </r>
    <r>
      <rPr>
        <sz val="12"/>
        <color theme="1"/>
        <rFont val="Calibri"/>
        <family val="2"/>
        <scheme val="minor"/>
      </rPr>
      <t>: MI8B - </t>
    </r>
    <r>
      <rPr>
        <b/>
        <sz val="12"/>
        <color theme="1"/>
        <rFont val="Calibri"/>
        <family val="2"/>
        <scheme val="minor"/>
      </rPr>
      <t>Age</t>
    </r>
    <r>
      <rPr>
        <sz val="12"/>
        <color theme="1"/>
        <rFont val="Calibri"/>
        <family val="2"/>
        <scheme val="minor"/>
      </rPr>
      <t>: 78 - </t>
    </r>
    <r>
      <rPr>
        <b/>
        <sz val="12"/>
        <color theme="1"/>
        <rFont val="Calibri"/>
        <family val="2"/>
        <scheme val="minor"/>
      </rPr>
      <t>Gender</t>
    </r>
    <r>
      <rPr>
        <sz val="12"/>
        <color theme="1"/>
        <rFont val="Calibri"/>
        <family val="2"/>
        <scheme val="minor"/>
      </rPr>
      <t>: Male - </t>
    </r>
    <r>
      <rPr>
        <b/>
        <sz val="12"/>
        <color theme="1"/>
        <rFont val="Calibri"/>
        <family val="2"/>
        <scheme val="minor"/>
      </rPr>
      <t>Ethnicity</t>
    </r>
    <r>
      <rPr>
        <sz val="12"/>
        <color theme="1"/>
        <rFont val="Calibri"/>
        <family val="2"/>
        <scheme val="minor"/>
      </rPr>
      <t>: White</t>
    </r>
  </si>
  <si>
    <r>
      <t>Fieldworker</t>
    </r>
    <r>
      <rPr>
        <sz val="12"/>
        <color theme="1"/>
        <rFont val="Calibri"/>
        <family val="2"/>
        <scheme val="minor"/>
      </rPr>
      <t>: McDavid, Raven - </t>
    </r>
    <r>
      <rPr>
        <b/>
        <sz val="12"/>
        <color theme="1"/>
        <rFont val="Calibri"/>
        <family val="2"/>
        <scheme val="minor"/>
      </rPr>
      <t>Interviewed</t>
    </r>
    <r>
      <rPr>
        <sz val="12"/>
        <color theme="1"/>
        <rFont val="Calibri"/>
        <family val="2"/>
        <scheme val="minor"/>
      </rPr>
      <t>: 1948</t>
    </r>
  </si>
  <si>
    <r>
      <t>Number</t>
    </r>
    <r>
      <rPr>
        <sz val="16"/>
        <color rgb="FF333333"/>
        <rFont val="Arial"/>
        <family val="2"/>
      </rPr>
      <t>: MI9A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</si>
  <si>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MI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Alpena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Alpena</t>
    </r>
  </si>
  <si>
    <r>
      <t>Latitude</t>
    </r>
    <r>
      <rPr>
        <sz val="16"/>
        <color rgb="FF333333"/>
        <rFont val="Arial"/>
        <family val="2"/>
      </rPr>
      <t>: 45.0617 -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-83.4328</t>
    </r>
  </si>
  <si>
    <r>
      <t>Number</t>
    </r>
    <r>
      <rPr>
        <sz val="16"/>
        <color rgb="FF333333"/>
        <rFont val="Arial"/>
        <family val="2"/>
      </rPr>
      <t>: MI9B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</si>
  <si>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MI9D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</si>
  <si>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Latitude</t>
    </r>
    <r>
      <rPr>
        <sz val="16"/>
        <color rgb="FF333333"/>
        <rFont val="Arial"/>
        <family val="2"/>
      </rPr>
      <t>: 45.6358 -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-84.787</t>
    </r>
    <r>
      <rPr>
        <b/>
        <sz val="16"/>
        <color rgb="FF333333"/>
        <rFont val="Arial"/>
        <family val="2"/>
      </rPr>
      <t>0</t>
    </r>
  </si>
  <si>
    <r>
      <t>Latitude</t>
    </r>
    <r>
      <rPr>
        <sz val="16"/>
        <color rgb="FF333333"/>
        <rFont val="Arial"/>
        <family val="2"/>
      </rPr>
      <t>: 47.2466 -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-88.454</t>
    </r>
    <r>
      <rPr>
        <b/>
        <sz val="16"/>
        <color rgb="FF333333"/>
        <rFont val="Arial"/>
        <family val="2"/>
      </rPr>
      <t>0</t>
    </r>
  </si>
  <si>
    <t xml:space="preserve"> Matchwood</t>
  </si>
  <si>
    <t xml:space="preserve"> China</t>
  </si>
  <si>
    <t xml:space="preserve"> St. Clair</t>
  </si>
  <si>
    <t xml:space="preserve"> Vermontville</t>
  </si>
  <si>
    <t xml:space="preserve"> Howell</t>
  </si>
  <si>
    <t xml:space="preserve"> Milford</t>
  </si>
  <si>
    <t xml:space="preserve"> Paw Paw</t>
  </si>
  <si>
    <t xml:space="preserve"> Wayne</t>
  </si>
  <si>
    <t xml:space="preserve"> Marengo</t>
  </si>
  <si>
    <t xml:space="preserve"> Marshall</t>
  </si>
  <si>
    <t xml:space="preserve"> Coldwater</t>
  </si>
  <si>
    <t xml:space="preserve"> Algansee</t>
  </si>
  <si>
    <t xml:space="preserve"> Adrian</t>
  </si>
  <si>
    <t xml:space="preserve"> Calumet</t>
  </si>
  <si>
    <t xml:space="preserve"> Dundee</t>
  </si>
  <si>
    <t xml:space="preserve"> Michigamme</t>
  </si>
  <si>
    <t xml:space="preserve"> Ishpeming</t>
  </si>
  <si>
    <t xml:space="preserve"> Wells</t>
  </si>
  <si>
    <t xml:space="preserve"> Escanaba</t>
  </si>
  <si>
    <t xml:space="preserve"> Sault Ste. Marie</t>
  </si>
  <si>
    <t xml:space="preserve"> St. James</t>
  </si>
  <si>
    <t xml:space="preserve"> Beaver Island</t>
  </si>
  <si>
    <t xml:space="preserve"> Center</t>
  </si>
  <si>
    <t xml:space="preserve"> Levering</t>
  </si>
  <si>
    <t xml:space="preserve"> Old Mission</t>
  </si>
  <si>
    <t xml:space="preserve"> Alpena</t>
  </si>
  <si>
    <t xml:space="preserve"> Flint</t>
  </si>
  <si>
    <t xml:space="preserve"> Ballentine</t>
  </si>
  <si>
    <t xml:space="preserve"> Ontonagon </t>
  </si>
  <si>
    <t xml:space="preserve"> St. Clair </t>
  </si>
  <si>
    <t xml:space="preserve"> Eaton </t>
  </si>
  <si>
    <t xml:space="preserve"> Oakland </t>
  </si>
  <si>
    <t xml:space="preserve"> Van Buren </t>
  </si>
  <si>
    <t xml:space="preserve"> Branch </t>
  </si>
  <si>
    <t xml:space="preserve"> Lenawee </t>
  </si>
  <si>
    <t xml:space="preserve"> Houghton </t>
  </si>
  <si>
    <t xml:space="preserve"> Marquette </t>
  </si>
  <si>
    <t xml:space="preserve"> Delta </t>
  </si>
  <si>
    <t xml:space="preserve"> Chippewa </t>
  </si>
  <si>
    <t xml:space="preserve"> Charlevoix </t>
  </si>
  <si>
    <t xml:space="preserve"> Emmet </t>
  </si>
  <si>
    <t xml:space="preserve"> Grand Traverse </t>
  </si>
  <si>
    <t xml:space="preserve"> Alpena </t>
  </si>
  <si>
    <t>LANCS MI20A</t>
  </si>
  <si>
    <t>LANCS MI20B</t>
  </si>
  <si>
    <t>LANCS MI21A</t>
  </si>
  <si>
    <t>LANCS MI21B</t>
  </si>
  <si>
    <t>LANCS MI22</t>
  </si>
  <si>
    <t>LANCS MI23A</t>
  </si>
  <si>
    <t>LANCS MI23B</t>
  </si>
  <si>
    <t>LANCS MI24A</t>
  </si>
  <si>
    <t>LANCS MI25A</t>
  </si>
  <si>
    <t>LANCS MI25B</t>
  </si>
  <si>
    <t>LANCS MI26A</t>
  </si>
  <si>
    <t>LANCS MI27A</t>
  </si>
  <si>
    <t>LANCS MI27B</t>
  </si>
  <si>
    <t>LANCS MI28A</t>
  </si>
  <si>
    <t>LANCS MI29A</t>
  </si>
  <si>
    <t>LANCS MI29C</t>
  </si>
  <si>
    <t>LANCS MI29D</t>
  </si>
  <si>
    <t>LANCS MI2A</t>
  </si>
  <si>
    <t>LANCS MI30A</t>
  </si>
  <si>
    <t>LANCS MI30B</t>
  </si>
  <si>
    <t>LANCS MI3A</t>
  </si>
  <si>
    <t>LANCS MI4A</t>
  </si>
  <si>
    <t>LANCS MI4B</t>
  </si>
  <si>
    <t>LANCS MI5A</t>
  </si>
  <si>
    <t>LANCS MI5B</t>
  </si>
  <si>
    <t>LANCS MI6A</t>
  </si>
  <si>
    <t>LANCS MI6B</t>
  </si>
  <si>
    <t>LANCS MI7A</t>
  </si>
  <si>
    <t>LANCS MI8A</t>
  </si>
  <si>
    <t>LANCS MI9A</t>
  </si>
  <si>
    <t>LANCS MI9B</t>
  </si>
  <si>
    <t>(Fogel, 2008)</t>
  </si>
  <si>
    <t>(Frazer,1978)</t>
  </si>
  <si>
    <t>DARE Interview : Muncie, Indiana; Primary Informant IN054</t>
  </si>
  <si>
    <t>DARE Interview : Corydon, Indiana; Primary Informant IN003</t>
  </si>
  <si>
    <t>DARE Interview : Salem, Indiana; Primary Informant IN010</t>
  </si>
  <si>
    <t>DARE Interview : Corydon, Indiana; Primary Informant IN005</t>
  </si>
  <si>
    <t>DARE Interview : Dublin, Indiana; Primary Informant IN076</t>
  </si>
  <si>
    <t>DARE Interview : Vevay, Indiana; Primary Informant IN017</t>
  </si>
  <si>
    <t>DARE Interview : Hanover, Indiana; Primary Informant IN011</t>
  </si>
  <si>
    <t>DARE Interview : Delphi, Indiana; Primary Informant IN023</t>
  </si>
  <si>
    <t>DARE Interview : Mitchell, Indiana; Primary Informant IN032</t>
  </si>
  <si>
    <t>DARE Interview : Metamora, Indiana; Primary Informant IN082</t>
  </si>
  <si>
    <t>DARE Interview : Salem, Indiana; Primary Informant IN009</t>
  </si>
  <si>
    <t>DARE Interview : Lafayette, Indiana; Primary Informant IN001</t>
  </si>
  <si>
    <t>DARE Interview : Rockport, Indiana; Primary Informant IN020</t>
  </si>
  <si>
    <t>DARE Interview : Berne, Indiana; Primary Informant IN068</t>
  </si>
  <si>
    <t>DARE Interview : Vevay, Indiana; Primary Informant IN015</t>
  </si>
  <si>
    <t>DARE Interview : Salem, Indiana; Primary Informant IN008</t>
  </si>
  <si>
    <t>DARE Interview : Dublin, Indiana; Primary Informant IN077</t>
  </si>
  <si>
    <t>DARE Interview : Richland, Indiana; Primary Informant IN021</t>
  </si>
  <si>
    <t>DARE Interview : Waveland, Indiana; Primary Informant IN030</t>
  </si>
  <si>
    <t>DARE Interview : Hanover, Indiana; Primary Informant IN014</t>
  </si>
  <si>
    <t>DARE Interview : Vevay, Indiana; Primary Informant IN016</t>
  </si>
  <si>
    <t>DARE Interview : Rensselaer, Indiana; Primary Informant IN061</t>
  </si>
  <si>
    <t>DARE Interview : Hanover, Indiana; Primary Informant IN013</t>
  </si>
  <si>
    <t>DARE Interview : Lagrange, Indiana; Primary Informant IN069</t>
  </si>
  <si>
    <t>DARE Interview : Vevay, Indiana; Primary Informant IN018</t>
  </si>
  <si>
    <t>DARE Interview : Hanover, Indiana; Primary Informant IN012</t>
  </si>
  <si>
    <t>DARE Interview : Rockport, Indiana; Primary Informant IN045</t>
  </si>
  <si>
    <t>DARE Interview : Nashville, Indiana; Primary Informant IN027</t>
  </si>
  <si>
    <t>DARE Interview : Marshall, Indiana; Primary Informant IN036</t>
  </si>
  <si>
    <t>DARE Interview : Richmond, Indiana; Primary Informant IN079</t>
  </si>
  <si>
    <t>DARE Interview : Culver, Indiana; Primary Informant IN058</t>
  </si>
  <si>
    <t>DARE Interview : Berne, Indiana; Primary Informant IN066</t>
  </si>
  <si>
    <t>DARE Interview : Versailles, Indiana; Primary Informant IN019</t>
  </si>
  <si>
    <t>DARE Interview : Rensselaer, Indiana; Primary Informant IN062</t>
  </si>
  <si>
    <t>DARE Interview : Metamora, Indiana; Primary Informant IN083</t>
  </si>
  <si>
    <t>DARE Interview : Salem, Indiana; Primary Informant IN007</t>
  </si>
  <si>
    <t>DARE Interview : Mount Vernon, Indiana; Primary Informant IN041</t>
  </si>
  <si>
    <t>DARE Interview : New Harmony, Indiana; Primary Informant IN051</t>
  </si>
  <si>
    <t>DARE Interview : St. Meinrad, Indiana; Primary Informant IN035</t>
  </si>
  <si>
    <t>DARE Interview : Mount Vernon, Indiana; Primary Informant IN042</t>
  </si>
  <si>
    <t>DARE Interview : Muncie, Indiana; Primary Informant IN055</t>
  </si>
  <si>
    <t>IN001</t>
  </si>
  <si>
    <t>IN003</t>
  </si>
  <si>
    <t>IN005</t>
  </si>
  <si>
    <t>IN007</t>
  </si>
  <si>
    <t>IN008</t>
  </si>
  <si>
    <t>IN009</t>
  </si>
  <si>
    <t>IN010</t>
  </si>
  <si>
    <t>IN011</t>
  </si>
  <si>
    <t>IN012</t>
  </si>
  <si>
    <t>IN013</t>
  </si>
  <si>
    <t>IN014</t>
  </si>
  <si>
    <t>IN015</t>
  </si>
  <si>
    <t>IN016</t>
  </si>
  <si>
    <t>IN017</t>
  </si>
  <si>
    <t>IN018</t>
  </si>
  <si>
    <t>IN019</t>
  </si>
  <si>
    <t>IN020</t>
  </si>
  <si>
    <t>IN021</t>
  </si>
  <si>
    <t>IN023</t>
  </si>
  <si>
    <t>IN027</t>
  </si>
  <si>
    <t>IN030</t>
  </si>
  <si>
    <t>IN032</t>
  </si>
  <si>
    <t>IN035</t>
  </si>
  <si>
    <t>IN036</t>
  </si>
  <si>
    <t>IN041</t>
  </si>
  <si>
    <t>IN042</t>
  </si>
  <si>
    <t>IN045</t>
  </si>
  <si>
    <t>IN051</t>
  </si>
  <si>
    <t>IN054</t>
  </si>
  <si>
    <t>IN055</t>
  </si>
  <si>
    <t>IN058</t>
  </si>
  <si>
    <t>IN061</t>
  </si>
  <si>
    <t>IN062</t>
  </si>
  <si>
    <t>IN066</t>
  </si>
  <si>
    <t>IN068</t>
  </si>
  <si>
    <t>IN069</t>
  </si>
  <si>
    <t>IN076</t>
  </si>
  <si>
    <t>IN077</t>
  </si>
  <si>
    <t>IN079</t>
  </si>
  <si>
    <t>IN082</t>
  </si>
  <si>
    <t>IN083</t>
  </si>
  <si>
    <t>By year</t>
  </si>
  <si>
    <t>Salem, Hanover, Vevay, Rockport</t>
  </si>
  <si>
    <t>1870&amp;1900</t>
  </si>
  <si>
    <t>Culver</t>
  </si>
  <si>
    <t>Delphi</t>
  </si>
  <si>
    <t>Muncie</t>
  </si>
  <si>
    <t>DARE IN058</t>
  </si>
  <si>
    <t>DARE IN023</t>
  </si>
  <si>
    <t>DARE IN032</t>
  </si>
  <si>
    <t>DARE IN054</t>
  </si>
  <si>
    <t>DARE IN069</t>
  </si>
  <si>
    <t>LaGrange</t>
  </si>
  <si>
    <t>Metamora</t>
  </si>
  <si>
    <t>DARE IN082</t>
  </si>
  <si>
    <r>
      <t>Latitude</t>
    </r>
    <r>
      <rPr>
        <sz val="16"/>
        <color rgb="FF333333"/>
        <rFont val="Arial"/>
        <family val="2"/>
      </rPr>
      <t>: 37.7059 -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-84.948</t>
    </r>
    <r>
      <rPr>
        <b/>
        <sz val="16"/>
        <color rgb="FF333333"/>
        <rFont val="Arial"/>
        <family val="2"/>
      </rPr>
      <t>0</t>
    </r>
  </si>
  <si>
    <r>
      <t>Latitude</t>
    </r>
    <r>
      <rPr>
        <sz val="16"/>
        <color rgb="FF333333"/>
        <rFont val="Arial"/>
        <family val="2"/>
      </rPr>
      <t>: 44.1643 -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-84.421</t>
    </r>
    <r>
      <rPr>
        <b/>
        <sz val="16"/>
        <color rgb="FF333333"/>
        <rFont val="Arial"/>
        <family val="2"/>
      </rPr>
      <t>0</t>
    </r>
  </si>
  <si>
    <r>
      <t>Latitude</t>
    </r>
    <r>
      <rPr>
        <sz val="16"/>
        <color rgb="FF333333"/>
        <rFont val="Arial"/>
        <family val="2"/>
      </rPr>
      <t>: 42.9959 -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-83.773</t>
    </r>
    <r>
      <rPr>
        <b/>
        <sz val="16"/>
        <color rgb="FF333333"/>
        <rFont val="Arial"/>
        <family val="2"/>
      </rPr>
      <t>0</t>
    </r>
  </si>
  <si>
    <t>(Reed, 1961)</t>
  </si>
  <si>
    <t>Port Townsend</t>
  </si>
  <si>
    <t>Washignton</t>
  </si>
  <si>
    <t>Ne1_d2</t>
  </si>
  <si>
    <t>Linden</t>
  </si>
  <si>
    <t>Northeast coast</t>
  </si>
  <si>
    <t xml:space="preserve"> (Labov et al, 2003)</t>
  </si>
  <si>
    <t>DARE OR013</t>
  </si>
  <si>
    <t>DARE OR011</t>
  </si>
  <si>
    <t>DARE OR002</t>
  </si>
  <si>
    <t>DARE OR006</t>
  </si>
  <si>
    <t>Citation</t>
  </si>
  <si>
    <t>Full Source</t>
  </si>
  <si>
    <t>Front notes</t>
  </si>
  <si>
    <t>Frank Tracy Swett</t>
  </si>
  <si>
    <t>(Wassink et al, 2020)</t>
  </si>
  <si>
    <t>(Clayton et al, 2020)</t>
  </si>
  <si>
    <t>(Franklin, 1768)</t>
  </si>
  <si>
    <t>Franklin, Benjamin. &lt;i&gt;"A Scheme of New Alphabet and Reformed Mode of Spelling.&lt;/i&gt; 1768.</t>
  </si>
  <si>
    <t>Webster, Noah. &lt;i&gt;A Compendious Dictionary o Language&lt;/i&gt; 1806.</t>
  </si>
  <si>
    <t>Thomas. &lt;i&gt;New American Spelling-Book&lt;/i&gt;1785.</t>
  </si>
  <si>
    <t>Perry, William. &lt;i&gt;The Only Sure Guide to the English To Mass,&lt;/i&gt; vol. 8, 1785.</t>
  </si>
  <si>
    <t>Hale E. &lt;i&gt;A Spelling-Book, Northampton,&lt;/i&gt; 1799.</t>
  </si>
  <si>
    <t>Thomas, Erik R. (2001). An Acoustic Analysis of Vowel Variation in New World English. Publication of the American Dialect Society 85. Durham, N.C.: Duke Univ. Press</t>
  </si>
  <si>
    <t>(Thomas, 2001)</t>
  </si>
  <si>
    <t>const W1800BelmontMassachusettsSpeaker4= L.marker([43.14,-71.21], {icon: dp_lx}).bindPopup('Belmont, Massachusetts&lt;br&gt;White 1800-1844&lt;br&gt;Speaker 4&lt;br&gt;(Thomas, 2001)').addTo(W1800);</t>
  </si>
  <si>
    <t>const W1850SuffolkVirginiaSpeaker53= L.marker([37.54,-76.06], {icon: dp_sl}).bindPopup('Suffolk, Virginia&lt;br&gt;White 1845-1874&lt;br&gt;Speaker 53&lt;br&gt;(Thomas, 2001)').addTo(W1850);</t>
  </si>
  <si>
    <t>const W1870Madison1WisconsinSpeaker13= L.marker([44.39,-89.31], {icon: dp_lx}).bindPopup('Madison1, Wisconsin&lt;br&gt;White 1875-1899&lt;br&gt;Speaker 13&lt;br&gt;(Thomas, 2001)').addTo(W1870);</t>
  </si>
  <si>
    <t>const W1870KalidaOhioSpeaker17= L.marker([41.26,-84.2], {icon: dp_lx}).bindPopup('Kalida, Ohio&lt;br&gt;White 1875-1899&lt;br&gt;Speaker 17&lt;br&gt;(Thomas, 2001)').addTo(W1870);</t>
  </si>
  <si>
    <t>const W1870FiindlayOhioSpeaker18= L.marker([41.31,-83.7], {icon: dp_lx}).bindPopup('Fiindlay, Ohio&lt;br&gt;White 1875-1899&lt;br&gt;Speaker 18&lt;br&gt;(Thomas, 2001)').addTo(W1870);</t>
  </si>
  <si>
    <t>const W1870RiipleyOhioSpeaker22= L.marker([39.06,-83.79], {icon: dp_lx}).bindPopup('Riipley, Ohio&lt;br&gt;White 1875-1899&lt;br&gt;Speaker 22&lt;br&gt;(Thomas, 2001)').addTo(W1870);</t>
  </si>
  <si>
    <t>const W1870VernonOhioSpeaker25= L.marker([40.69,-82.46], {icon: dp_lx}).bindPopup('Vernon, Ohio&lt;br&gt;White 1875-1899&lt;br&gt;Speaker 25&lt;br&gt;(Thomas, 2001)').addTo(W1870);</t>
  </si>
  <si>
    <t>const W1870FredericktownOhioSpeaker26= L.marker([40.8,-82.58], {icon: dp_lx}).bindPopup('Fredericktown, Ohio&lt;br&gt;White 1875-1899&lt;br&gt;Speaker 26&lt;br&gt;(Thomas, 2001)').addTo(W1870);</t>
  </si>
  <si>
    <t>const W1870BertrandVirginiaSpeaker54= L.marker([38.51,-76.5], {icon: dp_lx}).bindPopup('Bertrand, Virginia&lt;br&gt;White 1875-1899&lt;br&gt;Speaker 54&lt;br&gt;(Thomas, 2001)').addTo(W1870);</t>
  </si>
  <si>
    <t>const W1870CrossSouthCarolinaSpeaker57= L.marker([34.06,-80.33], {icon: dp_lx}).bindPopup('Cross, South Carolina&lt;br&gt;White 1875-1899&lt;br&gt;Speaker 57&lt;br&gt;(Thomas, 2001)').addTo(W1870);</t>
  </si>
  <si>
    <t>const W1870MoultriieGeorgiaSpeaker58= L.marker([31.99,-83.74], {icon: dp_sl}).bindPopup('Moultriie, Georgia&lt;br&gt;White 1875-1899&lt;br&gt;Speaker 58&lt;br&gt;(Thomas, 2001)').addTo(W1870);</t>
  </si>
  <si>
    <t>const W1870SladesvilleNorthCarolinaSpeaker79= L.marker([36.41,-76.45], {icon: dp_lx}).bindPopup('Sladesville, North Carolina&lt;br&gt;White 1875-1899&lt;br&gt;Speaker 79&lt;br&gt;(Thomas, 2001)').addTo(W1870);</t>
  </si>
  <si>
    <t>const W1870Ocracoke1NorthCarolinaSpeaker83= L.marker([35.79,-75.78], {icon: dp_lx}).bindPopup('Ocracoke1, North Carolina&lt;br&gt;White 1875-1899&lt;br&gt;Speaker 83&lt;br&gt;(Thomas, 2001)').addTo(W1870);</t>
  </si>
  <si>
    <t>const W1870BarksdaleTexasSpeaker95= L.marker([30.71,-100.21], {icon: dp_lx}).bindPopup('Barksdale, Texas&lt;br&gt;White 1875-1899&lt;br&gt;Speaker 95&lt;br&gt;(Thomas, 2001)').addTo(W1870);</t>
  </si>
  <si>
    <t>const W1870OglesbyTexasSpeaker96= L.marker([32.08,-97.49], {icon: dp_lx}).bindPopup('Oglesby, Texas&lt;br&gt;White 1875-1899&lt;br&gt;Speaker 96&lt;br&gt;(Thomas, 2001)').addTo(W1870);</t>
  </si>
  <si>
    <t>const W1870ChappelHillTexasSpeaker97= L.marker([31.01,-96.25], {icon: dp_lx}).bindPopup('Chappel Hill, Texas&lt;br&gt;White 1875-1899&lt;br&gt;Speaker 97&lt;br&gt;(Thomas, 2001)').addTo(W1870);</t>
  </si>
  <si>
    <t>const W1870IndependenceTexasSpeaker98= L.marker([30.94,-96.35], {icon: dp_lx}).bindPopup('Independence, Texas&lt;br&gt;White 1875-1899&lt;br&gt;Speaker 98&lt;br&gt;(Thomas, 2001)').addTo(W1870);</t>
  </si>
  <si>
    <t>const W1870CanyonTexasSpeaker99= L.marker([35.34,-101.84], {icon: dp_lx}).bindPopup('Canyon, Texas&lt;br&gt;White 1875-1899&lt;br&gt;Speaker 99&lt;br&gt;(Thomas, 2001)').addTo(W1870);</t>
  </si>
  <si>
    <t>const W1900TorontoOntarioSpeaker1= L.marker([43.73,-79.37], {icon: dp_lx}).bindPopup('Toronto, Ontario&lt;br&gt;White 1900-1944&lt;br&gt;Speaker 1&lt;br&gt;(Thomas, 2001)').addTo(W1900);</t>
  </si>
  <si>
    <t>const W1900StJohnsNewfoundlandSpeaker2= L.marker([47.47,-52.78], {icon: dp_lx}).bindPopup('St Johns, Newfoundland&lt;br&gt;White 1900-1944&lt;br&gt;Speaker 2&lt;br&gt;(Thomas, 2001)').addTo(W1900);</t>
  </si>
  <si>
    <t>const W1900HaverhillMassachusettsSpeaker5= L.marker([42.78,-71.08], {icon: dp_lx}).bindPopup('Haverhill, Massachusetts&lt;br&gt;White 1900-1944&lt;br&gt;Speaker 5&lt;br&gt;(Thomas, 2001)').addTo(W1900);</t>
  </si>
  <si>
    <t>const W1900MeridenConnecticutSpeaker8= L.marker([41.53,-72.78], {icon: dp_lx}).bindPopup('Meriden, Connecticut&lt;br&gt;White 1900-1944&lt;br&gt;Speaker 8&lt;br&gt;(Thomas, 2001)').addTo(W1900);</t>
  </si>
  <si>
    <t>const W1900ManhattanNewYorkSpeaker9= L.marker([40.78,-73.97], {icon: dp_sa1}).bindPopup('Manhattan, New York&lt;br&gt;White 1900-1944&lt;br&gt;Speaker 9&lt;br&gt;(Thomas, 2001)').addTo(W1900);</t>
  </si>
  <si>
    <t>const W1900LinoLakesMinnesotaSpeaker10= L.marker([45.17,-93.08], {icon: dp_lx}).bindPopup('Lino Lakes, Minnesota&lt;br&gt;White 1900-1944&lt;br&gt;Speaker 10&lt;br&gt;(Thomas, 2001)').addTo(W1900);</t>
  </si>
  <si>
    <t>const W1900PhiladelphiaPennsylvaniaSpeaker11= L.marker([39.95,-75.15], {icon: dp_sa1}).bindPopup('Philadelphia, Pennsylvania&lt;br&gt;White 1900-1944&lt;br&gt;Speaker 11&lt;br&gt;(Thomas, 2001)').addTo(W1900);</t>
  </si>
  <si>
    <t>const W1900CheviotOhioSpeaker21= L.marker([39.15,-84.6], {icon: dp_we}).bindPopup('Cheviot, Ohio&lt;br&gt;White 1900-1944&lt;br&gt;Speaker 21&lt;br&gt;(Thomas, 2001)').addTo(W1900);</t>
  </si>
  <si>
    <t>const W1900CherokeeSoundBahamaSpeaker51= L.marker([26.47,-77.08], {icon: dp_lx}).bindPopup('Cherokee Sound, Bahama&lt;br&gt;White 1900-1944&lt;br&gt;Speaker 51&lt;br&gt;(Thomas, 2001)').addTo(W1900);</t>
  </si>
  <si>
    <t>const W1900IrvingtonVirginiaSpeaker55= L.marker([37.65,-76.42], {icon: dp_lx}).bindPopup('Irvington, Virginia&lt;br&gt;White 1900-1944&lt;br&gt;Speaker 55&lt;br&gt;(Thomas, 2001)').addTo(W1900);</t>
  </si>
  <si>
    <t>const W1900Montgomery1AlabamaSpeaker59= L.marker([32.58,-86.45], {icon: dp_sl}).bindPopup('Montgomery1, Alabama&lt;br&gt;White 1900-1944&lt;br&gt;Speaker 59&lt;br&gt;(Thomas, 2001)').addTo(W1900);</t>
  </si>
  <si>
    <t>const W1900Robbinisville1NorthCarolinaSpeaker64= L.marker([35.32,-83.8], {icon: dp_sl}).bindPopup('Robbinisville1, North Carolina&lt;br&gt;White 1900-1944&lt;br&gt;Speaker 64&lt;br&gt;(Thomas, 2001)').addTo(W1900);</t>
  </si>
  <si>
    <t>const W1900Raleigh1NorthCarolinaSpeaker72= L.marker([36.28,-78.63], {icon: dp_sl}).bindPopup('Raleigh1, North Carolina&lt;br&gt;White 1900-1944&lt;br&gt;Speaker 72&lt;br&gt;(Thomas, 2001)').addTo(W1900);</t>
  </si>
  <si>
    <t>const W1900HurdleMillsNorthCarolinaSpeaker76= L.marker([36.27,-79.03], {icon: dp_lx}).bindPopup('Hurdle Mills, North Carolina&lt;br&gt;White 1900-1944&lt;br&gt;Speaker 76&lt;br&gt;(Thomas, 2001)').addTo(W1900);</t>
  </si>
  <si>
    <t>const W1900LeasburgNorthCarolinaSpeaker77= L.marker([36.4,-79.15], {icon: dp_lx}).bindPopup('Leasburg, North Carolina&lt;br&gt;White 1900-1944&lt;br&gt;Speaker 77&lt;br&gt;(Thomas, 2001)').addTo(W1900);</t>
  </si>
  <si>
    <t>const W1900EngelhardNorthCarolinaSpeaker80= L.marker([36.15,-76.14], {icon: dp_lx}).bindPopup('Engelhard, North Carolina&lt;br&gt;White 1900-1944&lt;br&gt;Speaker 80&lt;br&gt;(Thomas, 2001)').addTo(W1900);</t>
  </si>
  <si>
    <t>const W1900SwanQuarter1NorthCarolinaSpeaker81= L.marker([35.68,-76.37], {icon: dp_lx}).bindPopup('Swan Quarter1, North Carolina&lt;br&gt;White 1900-1944&lt;br&gt;Speaker 81&lt;br&gt;(Thomas, 2001)').addTo(W1900);</t>
  </si>
  <si>
    <t>const W1900Ocracoke2NorthCarolinaSpeaker84= L.marker([35.23,-75.98], {icon: dp_lx}).bindPopup('Ocracoke2, North Carolina&lt;br&gt;White 1900-1944&lt;br&gt;Speaker 84&lt;br&gt;(Thomas, 2001)').addTo(W1900);</t>
  </si>
  <si>
    <t>const W1900HarkersIslandNorthCarolinaSpeaker87= L.marker([34.81,-76.56], {icon: dp_lx}).bindPopup('Harkers Island, North Carolina&lt;br&gt;White 1900-1944&lt;br&gt;Speaker 87&lt;br&gt;(Thomas, 2001)').addTo(W1900);</t>
  </si>
  <si>
    <t>const W1900NewOrleans2LouisianaSpeaker88= L.marker([30.41,-90.13], {icon: dp_lx}).bindPopup('New Orleans2, Louisiana&lt;br&gt;White 1900-1944&lt;br&gt;Speaker 88&lt;br&gt;(Thomas, 2001)').addTo(W1900);</t>
  </si>
  <si>
    <t>const W1900Yale1OklahomaSpeaker90= L.marker([36.54,-96.6], {icon: dp_lx}).bindPopup('Yale1, Oklahoma&lt;br&gt;White 1900-1944&lt;br&gt;Speaker 90&lt;br&gt;(Thomas, 2001)').addTo(W1900);</t>
  </si>
  <si>
    <t>const W1900AmericanaBrazilSpeaker94= L.marker([-19.81,-47.85], {icon: dp_lx}).bindPopup('Americana, Brazil&lt;br&gt;White 1900-1944&lt;br&gt;Speaker 94&lt;br&gt;(Thomas, 2001)').addTo(W1900);</t>
  </si>
  <si>
    <t>const W1900GilmerTexasSpeaker100= L.marker([33,-94.89], {icon: dp_lx}).bindPopup('Gilmer, Texas&lt;br&gt;White 1900-1944&lt;br&gt;Speaker 100&lt;br&gt;(Thomas, 2001)').addTo(W1900);</t>
  </si>
  <si>
    <t>const W1900Houston1TexasSpeaker101= L.marker([29.99,-95.54], {icon: dp_lx}).bindPopup('Houston1, Texas&lt;br&gt;White 1900-1944&lt;br&gt;Speaker 101&lt;br&gt;(Thomas, 2001)').addTo(W1900);</t>
  </si>
  <si>
    <t>const W1900BrazosTexasSpeaker102= L.marker([31.05,-96.39], {icon: dp_lx}).bindPopup('Brazos, Texas&lt;br&gt;White 1900-1944&lt;br&gt;Speaker 102&lt;br&gt;(Thomas, 2001)').addTo(W1900);</t>
  </si>
  <si>
    <t>const W1900WiseCountyTexasSpeaker103= L.marker([33.61,-97.68], {icon: dp_lx}).bindPopup('Wise County, Texas&lt;br&gt;White 1900-1944&lt;br&gt;Speaker 103&lt;br&gt;(Thomas, 2001)').addTo(W1900);</t>
  </si>
  <si>
    <t>const W1900HendersonTexasSpeaker104= L.marker([32.54,-94.8], {icon: dp_lx}).bindPopup('Henderson, Texas&lt;br&gt;White 1900-1944&lt;br&gt;Speaker 104&lt;br&gt;(Thomas, 2001)').addTo(W1900);</t>
  </si>
  <si>
    <t>const W1900TylerTexasSpeaker105= L.marker([32.82,-95.35], {icon: dp_lx}).bindPopup('Tyler, Texas&lt;br&gt;White 1900-1944&lt;br&gt;Speaker 105&lt;br&gt;(Thomas, 2001)').addTo(W1900);</t>
  </si>
  <si>
    <t>const W1900CliftonTexasSpeaker106= L.marker([32.11,-97.54], {icon: dp_lx}).bindPopup('Clifton, Texas&lt;br&gt;White 1900-1944&lt;br&gt;Speaker 106&lt;br&gt;(Thomas, 2001)').addTo(W1900);</t>
  </si>
  <si>
    <t>const W1900DallasTexasSpeaker107= L.marker([33.14,-96.88], {icon: dp_lx}).bindPopup('Dallas, Texas&lt;br&gt;White 1900-1944&lt;br&gt;Speaker 107&lt;br&gt;(Thomas, 2001)').addTo(W1900);</t>
  </si>
  <si>
    <t>const W1900GarlandTexasSpeaker110= L.marker([32.98,-96.66], {icon: dp_lx}).bindPopup('Garland, Texas&lt;br&gt;White 1900-1944&lt;br&gt;Speaker 110&lt;br&gt;(Thomas, 2001)').addTo(W1900);</t>
  </si>
  <si>
    <t>const W1900Houston2TexasSpeaker111= L.marker([30.22,-95.37], {icon: dp_lx}).bindPopup('Houston2, Texas&lt;br&gt;White 1900-1944&lt;br&gt;Speaker 111&lt;br&gt;(Thomas, 2001)').addTo(W1900);</t>
  </si>
  <si>
    <t>const W1900TroupTexasSpeaker112= L.marker([32.31,-95.07], {icon: dp_lx}).bindPopup('Troup, Texas&lt;br&gt;White 1900-1944&lt;br&gt;Speaker 112&lt;br&gt;(Thomas, 2001)').addTo(W1900);</t>
  </si>
  <si>
    <t>const W1900HoneyGroveTexasSpeaker113= L.marker([33.81,-95.88], {icon: dp_lx}).bindPopup('Honey Grove, Texas&lt;br&gt;White 1900-1944&lt;br&gt;Speaker 113&lt;br&gt;(Thomas, 2001)').addTo(W1900);</t>
  </si>
  <si>
    <t>const W1900TylertonMarylandSpeaker52= L.marker([38.34,-76.02], {icon: dp_lx}).bindPopup('Tylerton, Maryland&lt;br&gt;White 1900-1944&lt;br&gt;Speaker 52&lt;br&gt;(Thomas, 2001)').addTo(W1900);</t>
  </si>
  <si>
    <t>const W1950BurgettstownPennsylvaniaSpeaker12= L.marker([40.7,-80.43], {icon: dp_lx}).bindPopup('Burgettstown, Pennsylvania&lt;br&gt;White 1945-1974&lt;br&gt;Speaker 12&lt;br&gt;(Thomas, 2001)').addTo(W1950);</t>
  </si>
  <si>
    <t>const W1950MentorOhioSpeaker14= L.marker([42.12,-81.38], {icon: dp_we}).bindPopup('Mentor, Ohio&lt;br&gt;White 1945-1974&lt;br&gt;Speaker 14&lt;br&gt;(Thomas, 2001)').addTo(W1950);</t>
  </si>
  <si>
    <t>const W1950EuclidOhioSpeaker15= L.marker([41.72,-81.53], {icon: dp_we}).bindPopup('Euclid, Ohio&lt;br&gt;White 1945-1974&lt;br&gt;Speaker 15&lt;br&gt;(Thomas, 2001)').addTo(W1950);</t>
  </si>
  <si>
    <t>const W1950JeneraOhioSpeaker20= L.marker([41.14,-83.73], {icon: dp_we}).bindPopup('Jenera, Ohio&lt;br&gt;White 1945-1974&lt;br&gt;Speaker 20&lt;br&gt;(Thomas, 2001)').addTo(W1950);</t>
  </si>
  <si>
    <t>const W1950LongBottomOhioSpeaker23= L.marker([39.41,-81.78], {icon: dp_we}).bindPopup('Long Bottom, Ohio&lt;br&gt;White 1945-1974&lt;br&gt;Speaker 23&lt;br&gt;(Thomas, 2001)').addTo(W1950);</t>
  </si>
  <si>
    <t>const W1950IrontonOhioSpeaker24= L.marker([38.85,-82.68], {icon: dp_we}).bindPopup('Ironton, Ohio&lt;br&gt;White 1945-1974&lt;br&gt;Speaker 24&lt;br&gt;(Thomas, 2001)').addTo(W1950);</t>
  </si>
  <si>
    <t>const W1950BladensburgOhioSpeaker28= L.marker([40.69,-82.29], {icon: dp_we}).bindPopup('Bladensburg, Ohio&lt;br&gt;White 1945-1974&lt;br&gt;Speaker 28&lt;br&gt;(Thomas, 2001)').addTo(W1950);</t>
  </si>
  <si>
    <t>const W1950ColumbusOhioSpeaker29= L.marker([40.21,-83.03], {icon: dp_we}).bindPopup('Columbus, Ohio&lt;br&gt;White 1945-1974&lt;br&gt;Speaker 29&lt;br&gt;(Thomas, 2001)').addTo(W1950);</t>
  </si>
  <si>
    <t>const W1950HanoverVirginiaSpeaker56= L.marker([38.1,-77.44], {icon: dp_lx}).bindPopup('Hanover, Virginia&lt;br&gt;White 1945-1974&lt;br&gt;Speaker 56&lt;br&gt;(Thomas, 2001)').addTo(W1950);</t>
  </si>
  <si>
    <t>const W1950Montgomery2AlabamaSpeaker61= L.marker([32.8,-86.31], {icon: dp_lx}).bindPopup('Montgomery2, Alabama&lt;br&gt;White 1945-1974&lt;br&gt;Speaker 61&lt;br&gt;(Thomas, 2001)').addTo(W1950);</t>
  </si>
  <si>
    <t>const W1950RobbinisvilleNorthCarolinaSpeaker6567= L.marker([35.72,-83.76], {icon: dp_sl}).bindPopup('Robbinisville, North Carolina&lt;br&gt;White 1945-1974&lt;br&gt;Speaker 65-67&lt;br&gt;(Thomas, 2001)').addTo(W1950);</t>
  </si>
  <si>
    <t>const W1950WilmingtonNorthCarolinaSpeaker70= L.marker([34.53,-77.97], {icon: dp_lx}).bindPopup('Wilmington, North Carolina&lt;br&gt;White 1945-1974&lt;br&gt;Speaker 70&lt;br&gt;(Thomas, 2001)').addTo(W1950);</t>
  </si>
  <si>
    <t>const W1950GoldstonNorthCarolinaSpeaker71= L.marker([35.87,-79.36], {icon: dp_lx}).bindPopup('Goldston, North Carolina&lt;br&gt;White 1945-1974&lt;br&gt;Speaker 71&lt;br&gt;(Thomas, 2001)').addTo(W1950);</t>
  </si>
  <si>
    <t>const W1950Raleigh3NorthCarolinaSpeaker73= L.marker([36.1,-78.65], {icon: dp_lx}).bindPopup('Raleigh3, North Carolina&lt;br&gt;White 1945-1974&lt;br&gt;Speaker 73&lt;br&gt;(Thomas, 2001)').addTo(W1950);</t>
  </si>
  <si>
    <t>const W1950OcracokeNorthCarolinaSpeaker86= L.marker([35.49,-76.01], {icon: dp_lx}).bindPopup('Ocracoke, North Carolina&lt;br&gt;White 1945-1974&lt;br&gt;Speaker 86&lt;br&gt;(Thomas, 2001)').addTo(W1950);</t>
  </si>
  <si>
    <t>const W1950Yale2OKSpeaker92= L.marker([-96.6,36.54], {icon: dp_lx}).bindPopup('Yale2, OK&lt;br&gt;White 1945-1974&lt;br&gt;Speaker 92&lt;br&gt;(Thomas, 2001)').addTo(W1950);</t>
  </si>
  <si>
    <t>const W1950DumasTexasSpeaker114= L.marker([-102.04,36.67], {icon: dp_lx}).bindPopup('Dumas, Texas&lt;br&gt;White 1945-1974&lt;br&gt;Speaker 114&lt;br&gt;(Thomas, 2001)').addTo(W1950);</t>
  </si>
  <si>
    <t>const W1950ElkhartTexasSpeaker115= L.marker([-95.57,32.65], {icon: dp_lx}).bindPopup('Elkhart, Texas&lt;br&gt;White 1945-1974&lt;br&gt;Speaker 115&lt;br&gt;(Thomas, 2001)').addTo(W1950);</t>
  </si>
  <si>
    <t>const W1950GrandPrarieTexasSpeaker116= L.marker([-97,32.98], {icon: dp_lx}).bindPopup('Grand Prarie, Texas&lt;br&gt;White 1945-1974&lt;br&gt;Speaker 116&lt;br&gt;(Thomas, 2001)').addTo(W1950);</t>
  </si>
  <si>
    <t>const W1950Kilgore1TexasSpeaker117= L.marker([-94.92,33.68], {icon: dp_lx}).bindPopup('Kilgore1, Texas&lt;br&gt;White 1945-1974&lt;br&gt;Speaker 117&lt;br&gt;(Thomas, 2001)').addTo(W1950);</t>
  </si>
  <si>
    <t>const W1950SilsbeeTexasSpeaker118= L.marker([-94.1,31.5], {icon: dp_lx}).bindPopup('Silsbee, Texas&lt;br&gt;White 1945-1974&lt;br&gt;Speaker 118&lt;br&gt;(Thomas, 2001)').addTo(W1950);</t>
  </si>
  <si>
    <t>const W1950SnyderTexasSpeaker120= L.marker([-101.01,34.52], {icon: dp_lx}).bindPopup('Snyder, Texas&lt;br&gt;White 1945-1974&lt;br&gt;Speaker 120&lt;br&gt;(Thomas, 2001)').addTo(W1950);</t>
  </si>
  <si>
    <t>const W1950Kilgore2TexasSpeaker121= L.marker([-94.92,33.68], {icon: dp_lx}).bindPopup('Kilgore2, Texas&lt;br&gt;White 1945-1974&lt;br&gt;Speaker 121&lt;br&gt;(Thomas, 2001)').addTo(W1950);</t>
  </si>
  <si>
    <t>const W1950RoyseCityTexasSpeaker124= L.marker([-96.32,33.22], {icon: dp_lx}).bindPopup('Royse City, Texas&lt;br&gt;White 1945-1974&lt;br&gt;Speaker 124&lt;br&gt;(Thomas, 2001)').addTo(W1950);</t>
  </si>
  <si>
    <t>const W1950PerrytonTexasSpeaker126= L.marker([-100.81,37.56], {icon: dp_lx}).bindPopup('Perryton, Texas&lt;br&gt;White 1945-1974&lt;br&gt;Speaker 126&lt;br&gt;(Thomas, 2001)').addTo(W1950);</t>
  </si>
  <si>
    <t>const W1950RichardsonTexasSpeaker128= L.marker([-96.72,33], {icon: dp_lx}).bindPopup('Richardson, Texas&lt;br&gt;White 1945-1974&lt;br&gt;Speaker 128&lt;br&gt;(Thomas, 2001)').addTo(W1950);</t>
  </si>
  <si>
    <t>const W1950PlanoTexasSpeaker129= L.marker([-96.69,33.08], {icon: dp_lx}).bindPopup('Plano, Texas&lt;br&gt;White 1945-1974&lt;br&gt;Speaker 129&lt;br&gt;(Thomas, 2001)').addTo(W1950);</t>
  </si>
  <si>
    <t>const W1950CarrolltonTexasSpeaker130= L.marker([-96.68,33.2], {icon: dp_lx}).bindPopup('Carrollton, Texas&lt;br&gt;White 1945-1974&lt;br&gt;Speaker 130&lt;br&gt;(Thomas, 2001)').addTo(W1950);</t>
  </si>
  <si>
    <t>const W1950HoustonTexasSpeaker132= L.marker([30.25,-84.63], {icon: dp_lx}).bindPopup('Houston, Texas&lt;br&gt;White 1945-1974&lt;br&gt;Speaker 132&lt;br&gt;(Thomas, 2001)').addTo(W1950);</t>
  </si>
  <si>
    <t>const W1950ElPasoTexasSpeaker133= L.marker([32.25,-106.8], {icon: dp_lx}).bindPopup('El Paso, Texas&lt;br&gt;White 1945-1974&lt;br&gt;Speaker 133&lt;br&gt;(Thomas, 2001)').addTo(W1950);</t>
  </si>
  <si>
    <t>const W1950LeanderTexasSpeaker134= L.marker([-98.04,31.6], {icon: dp_lx}).bindPopup('Leander, Texas&lt;br&gt;White 1945-1974&lt;br&gt;Speaker 134&lt;br&gt;(Thomas, 2001)').addTo(W1950);</t>
  </si>
  <si>
    <t>const W1970UxbridgeMassachusettsSpeaker6= L.marker([42.35,-71.67], {icon: dp_we}).bindPopup('Uxbridge, Massachusetts&lt;br&gt;White 1975-1099&lt;br&gt;Speaker 6&lt;br&gt;(Thomas, 2001)').addTo(W1970);</t>
  </si>
  <si>
    <t>const W1970BrunswickOhioSpeaker16= L.marker([41.45,-81.83], {icon: dp_we}).bindPopup('Brunswick, Ohio&lt;br&gt;White 1975-1099&lt;br&gt;Speaker 16&lt;br&gt;(Thomas, 2001)').addTo(W1970);</t>
  </si>
  <si>
    <t>const W1970BentonRidgeOhioSpeaker19= L.marker([41.15,-83.72], {icon: dp_we}).bindPopup('Benton Ridge, Ohio&lt;br&gt;White 1975-1099&lt;br&gt;Speaker 19&lt;br&gt;(Thomas, 2001)').addTo(W1970);</t>
  </si>
  <si>
    <t>const W1970MontgomeryAlabamaSpeaker62= L.marker([-86.31,32.8], {icon: dp_lx}).bindPopup('Montgomery, Alabama&lt;br&gt;White 1975-1099&lt;br&gt;Speaker 62&lt;br&gt;(Thomas, 2001)').addTo(W1970);</t>
  </si>
  <si>
    <t>const W1970RaleighNorthCarolinaSpeaker74= L.marker([36.06,-78.66], {icon: dp_lx}).bindPopup('Raleigh, North Carolina&lt;br&gt;White 1975-1099&lt;br&gt;Speaker 74&lt;br&gt;(Thomas, 2001)').addTo(W1970);</t>
  </si>
  <si>
    <t>const W1970InezNorthCarolinaSpeaker78= L.marker([36.5,-78.1], {icon: dp_lx}).bindPopup('Inez, North Carolina&lt;br&gt;White 1975-1099&lt;br&gt;Speaker 78&lt;br&gt;(Thomas, 2001)').addTo(W1970);</t>
  </si>
  <si>
    <t>const W1970SwanQuarterNorthCarolinaSpeaker82= L.marker([35.63,-76.25], {icon: dp_lx}).bindPopup('Swan Quarter, North Carolina&lt;br&gt;White 1975-1099&lt;br&gt;Speaker 82&lt;br&gt;(Thomas, 2001)').addTo(W1970);</t>
  </si>
  <si>
    <t>const W1970YaleOklahomaSpeaker93= L.marker([36.54,-96.6], {icon: dp_lx}).bindPopup('Yale, Oklahoma&lt;br&gt;White 1975-1099&lt;br&gt;Speaker 93&lt;br&gt;(Thomas, 2001)').addTo(W1970);</t>
  </si>
  <si>
    <t>const W1970DeSotoTexasSpeaker131= L.marker([32.81,-96.83], {icon: dp_lx}).bindPopup('DeSoto, Texas&lt;br&gt;White 1975-1099&lt;br&gt;Speaker 131&lt;br&gt;(Thomas, 2001)').addTo(W1970);</t>
  </si>
  <si>
    <t>const B1800SkidawayGeorgiaSpeaker139= L.marker([31.9457,-81.0517], {icon: dp_lx}).bindPopup('Skidaway, Georgia&lt;br&gt;Black 1800-1844&lt;br&gt;Speaker 139&lt;br&gt;(Thomas, 2001)').addTo(B1800);</t>
  </si>
  <si>
    <t>const B1800CharlottesvilleVirginiaSpeaker140= L.marker([38.0293,-78.4767], {icon: dp_lx}).bindPopup('Charlottesville, Virginia&lt;br&gt;Black 1800-1844&lt;br&gt;Speaker 140&lt;br&gt;(Thomas, 2001)').addTo(B1800);</t>
  </si>
  <si>
    <t>const B1850DallasCountyAlabamaSpeaker141= L.marker([32.2332,-87.1423], {icon: mn_lx}).bindPopup('Dallas County, Alabama&lt;br&gt;Black 1845-1874&lt;br&gt;Speaker 141&lt;br&gt;(Thomas, 2001)').addTo(B1850);</t>
  </si>
  <si>
    <t>const B1850HempsteadTexasSpeaker142= L.marker([30.0977,-96.0805], {icon: mn_lx}).bindPopup('Hempstead, Texas&lt;br&gt;Black 1845-1874&lt;br&gt;Speaker 142&lt;br&gt;(Thomas, 2001)').addTo(B1850);</t>
  </si>
  <si>
    <t>const B1850TylerTexasSpeaker143= L.marker([32.3513,-95.3011], {icon: mn_lx}).bindPopup('Tyler, Texas&lt;br&gt;Black 1845-1874&lt;br&gt;Speaker 143&lt;br&gt;(Thomas, 2001)').addTo(B1850);</t>
  </si>
  <si>
    <t>const B1870GanadaTexasSpeaker160= L.marker([29.04,-96.515], {icon: dp_lx}).bindPopup('Ganada, Texas&lt;br&gt;Black 1875-1899&lt;br&gt;Speaker 160&lt;br&gt;(Thomas, 2001)').addTo(B1870);</t>
  </si>
  <si>
    <t>const B1900GrenadaGrenadaSpeaker138= L.marker([12.03,-61.45], {icon: dp_lx}).bindPopup('Grenada, Grenada&lt;br&gt;Black 1900-1944&lt;br&gt;Speaker 138&lt;br&gt;(Thomas, 2001)').addTo(B1900);</t>
  </si>
  <si>
    <t>const B1900WilmingtonNorthCarolinaSpeaker144= L.marker([34.2257,-77.9447], {icon: dp_lx}).bindPopup('Wilmington, North Carolina&lt;br&gt;Black 1900-1944&lt;br&gt;Speaker 144&lt;br&gt;(Thomas, 2001)').addTo(B1900);</t>
  </si>
  <si>
    <t>const B1900InezNorthCarolinaSpeaker146= L.marker([36.2707,-78.0718], {icon: dp_lx}).bindPopup('Inez, North Carolina&lt;br&gt;Black 1900-1944&lt;br&gt;Speaker 146&lt;br&gt;(Thomas, 2001)').addTo(B1900);</t>
  </si>
  <si>
    <t>const B1900RedSpringsNorthCarolinaSpeaker148= L.marker([34.8149,-79.18], {icon: dp_lx}).bindPopup('Red Springs, North Carolina&lt;br&gt;Black 1900-1944&lt;br&gt;Speaker 148&lt;br&gt;(Thomas, 2001)').addTo(B1900);</t>
  </si>
  <si>
    <t>const B1900OcracokeNorthCarolinaSpeaker150= L.marker([35.1143,-75.9813], {icon: dp_lx}).bindPopup('Ocracoke, North Carolina&lt;br&gt;Black 1900-1944&lt;br&gt;Speaker 150&lt;br&gt;(Thomas, 2001)').addTo(B1900);</t>
  </si>
  <si>
    <t>const B1900OcracokeNorthCarolinaSpeaker151= L.marker([35.1143,-75.9813], {icon: dp_lx}).bindPopup('Ocracoke, North Carolina&lt;br&gt;Black 1900-1944&lt;br&gt;Speaker 151&lt;br&gt;(Thomas, 2001)').addTo(B1900);</t>
  </si>
  <si>
    <t>const B1900EngelhardNorthCarolinaSpeaker152= L.marker([35.5082,-75.9949], {icon: dp_lx}).bindPopup('Engelhard, North Carolina&lt;br&gt;Black 1900-1944&lt;br&gt;Speaker 152&lt;br&gt;(Thomas, 2001)').addTo(B1900);</t>
  </si>
  <si>
    <t>const B1900SwanQuarteNorthCarolinaSpeaker153= L.marker([35.4054,-76.3294], {icon: dp_lx}).bindPopup('Swan Quarte, North Carolina&lt;br&gt;Black 1900-1944&lt;br&gt;Speaker 153&lt;br&gt;(Thomas, 2001)').addTo(B1900);</t>
  </si>
  <si>
    <t>const B1900EngelhardNorthCarolinaSpeaker154= L.marker([35.5082,-75.9949], {icon: dp_lx}).bindPopup('Engelhard, North Carolina&lt;br&gt;Black 1900-1944&lt;br&gt;Speaker 154&lt;br&gt;(Thomas, 2001)').addTo(B1900);</t>
  </si>
  <si>
    <t>const B1900SpringvilleTexasSpeaker161= L.marker([29.04,-96.515], {icon: dp_lx}).bindPopup('Springville, Texas&lt;br&gt;Black 1900-1944&lt;br&gt;Speaker 161&lt;br&gt;(Thomas, 2001)').addTo(B1900);</t>
  </si>
  <si>
    <t>const B1900SpringvilleTexasSpeaker162= L.marker([30.6744,-96.37], {icon: dp_lx}).bindPopup('Springville, Texas&lt;br&gt;Black 1900-1944&lt;br&gt;Speaker 162&lt;br&gt;(Thomas, 2001)').addTo(B1900);</t>
  </si>
  <si>
    <t>const B1900MidwayTexasSpeaker163= L.marker([31.0246,-95.7516], {icon: dp_lx}).bindPopup('Midway, Texas&lt;br&gt;Black 1900-1944&lt;br&gt;Speaker 163&lt;br&gt;(Thomas, 2001)').addTo(B1900);</t>
  </si>
  <si>
    <t>const B1900BryanTexasSpeaker164= L.marker([30.6744,-96.37], {icon: dp_lx}).bindPopup('Bryan, Texas&lt;br&gt;Black 1900-1944&lt;br&gt;Speaker 164&lt;br&gt;(Thomas, 2001)').addTo(B1900);</t>
  </si>
  <si>
    <t>const B1950WilmingtonNorthCarolinaSpeaker145= L.marker([34.2257,-77.9447], {icon: dp_lx}).bindPopup('Wilmington, North Carolina&lt;br&gt;Black 1945-1974&lt;br&gt;Speaker 145&lt;br&gt;(Thomas, 2001)').addTo(B1950);</t>
  </si>
  <si>
    <t>const B1950MaxtonNorthCarolinaSpeaker149= L.marker([34.7352,-79.3517], {icon: dp_lx}).bindPopup('Maxton, North Carolina&lt;br&gt;Black 1945-1974&lt;br&gt;Speaker 149&lt;br&gt;(Thomas, 2001)').addTo(B1950);</t>
  </si>
  <si>
    <t>const B1950EngelhardNorthCarolinaSpeaker155= L.marker([35.5082,-75.9949], {icon: dp_lx}).bindPopup('Engelhard, North Carolina&lt;br&gt;Black 1945-1974&lt;br&gt;Speaker 155&lt;br&gt;(Thomas, 2001)').addTo(B1950);</t>
  </si>
  <si>
    <t>const B1950MemphisTennesseeSpeaker158= L.marker([35.1495,-90.049], {icon: dp_lx}).bindPopup('Memphis, Tennessee&lt;br&gt;Black 1945-1974&lt;br&gt;Speaker 158&lt;br&gt;(Thomas, 2001)').addTo(B1950);</t>
  </si>
  <si>
    <t>const B1950MemphisTennesseeSpeaker159= L.marker([35.1495,-90.049], {icon: dp_lx}).bindPopup('Memphis, Tennessee&lt;br&gt;Black 1945-1974&lt;br&gt;Speaker 159&lt;br&gt;(Thomas, 2001)').addTo(B1950);</t>
  </si>
  <si>
    <t>const B1950HoustonTexasSpeaker165= L.marker([29.7604,-95.3698], {icon: dp_lx}).bindPopup('Houston, Texas&lt;br&gt;Black 1945-1974&lt;br&gt;Speaker 165&lt;br&gt;(Thomas, 2001)').addTo(B1950);</t>
  </si>
  <si>
    <t>const B1950SpringvilleTexasSpeaker166= L.marker([30.6744,-96.37], {icon: dp_lx}).bindPopup('Springville, Texas&lt;br&gt;Black 1945-1974&lt;br&gt;Speaker 166&lt;br&gt;(Thomas, 2001)').addTo(B1950);</t>
  </si>
  <si>
    <t>const B1950AustinTexasSpeaker167= L.marker([30.2672,-97.7431], {icon: dp_lx}).bindPopup('Austin, Texas&lt;br&gt;Black 1945-1974&lt;br&gt;Speaker 167&lt;br&gt;(Thomas, 2001)').addTo(B1950);</t>
  </si>
  <si>
    <t>const B1950SilsbeeTexasSpeaker168= L.marker([30.3491,-94.1774], {icon: dp_lx}).bindPopup('Silsbee, Texas&lt;br&gt;Black 1945-1974&lt;br&gt;Speaker 168&lt;br&gt;(Thomas, 2001)').addTo(B1950);</t>
  </si>
  <si>
    <t>const B1950SilsbeeTexasSpeaker169= L.marker([30.3491,-94.1774], {icon: dp_lx}).bindPopup('Silsbee, Texas&lt;br&gt;Black 1945-1974&lt;br&gt;Speaker 169&lt;br&gt;(Thomas, 2001)').addTo(B1950);</t>
  </si>
  <si>
    <t>const B1950KilgoreTexasSpeaker170= L.marker([32.3865,-94.8755], {icon: dp_lx}).bindPopup('Kilgore, Texas&lt;br&gt;Black 1945-1974&lt;br&gt;Speaker 170&lt;br&gt;(Thomas, 2001)').addTo(B1950);</t>
  </si>
  <si>
    <t>const B1950DallasTexasSpeaker171= L.marker([32.7767,-96.797], {icon: dp_lx}).bindPopup('Dallas, Texas&lt;br&gt;Black 1945-1974&lt;br&gt;Speaker 171&lt;br&gt;(Thomas, 2001)').addTo(B1950);</t>
  </si>
  <si>
    <t>const B1970LiberiaNorthCarolinaSpeaker147= L.marker([36.4385,-79.6878], {icon: dp_lx}).bindPopup('Liberia, North Carolina&lt;br&gt;Black 1975-1099&lt;br&gt;Speaker 147&lt;br&gt;(Thomas, 2001)').addTo(B1970);</t>
  </si>
  <si>
    <t>const B1970EngelhardNorthCarolinaSpeaker156= L.marker([35.5082,-75.9949], {icon: dp_lx}).bindPopup('Engelhard, North Carolina&lt;br&gt;Black 1975-1099&lt;br&gt;Speaker 156&lt;br&gt;(Thomas, 2001)').addTo(B1970);</t>
  </si>
  <si>
    <t>const B1970ColumbusOhioSpeaker157= L.marker([39.9612,-82.9988], {icon: dp_lx}).bindPopup('Columbus, Ohio&lt;br&gt;Black 1975-1099&lt;br&gt;Speaker 157&lt;br&gt;(Thomas, 2001)').addTo(B1970);</t>
  </si>
  <si>
    <t>const N1900Lumbee1NorthCarolinaLumbee= L.marker([34.5723,-79.0177], {icon: dp_lx}).bindPopup('Lumbee1, North Carolina&lt;br&gt;Indigenous 1900-1944&lt;br&gt;Lumbee&lt;br&gt;(Thomas, 2001)').addTo(N1900);</t>
  </si>
  <si>
    <t>const N1950Lumbee2NorthCarolinaLumbee= L.marker([34.5723,-79.0177], {icon: dp_lx}).bindPopup('Lumbee2, North Carolina&lt;br&gt;Indigenous 1945-1974&lt;br&gt;Lumbee&lt;br&gt;(Thomas, 2001)').addTo(N1950);</t>
  </si>
  <si>
    <t>const N1950CherokeeNorthCarolinaCherokee= L.marker([35.4745,-83.3143], {icon: dp_lx}).bindPopup('Cherokee, North Carolina&lt;br&gt;Indigenous 1945-1974&lt;br&gt;Cherokee&lt;br&gt;(Thomas, 2001)').addTo(N1950);</t>
  </si>
  <si>
    <t>const N1950NavajoAZNavajo= L.marker([36.0678,-109.0452], {icon: dp_lx}).bindPopup('Navajo, AZ&lt;br&gt;Indigenous 1945-1974&lt;br&gt;Navajo&lt;br&gt;(Thomas, 2001)').addTo(N1950);</t>
  </si>
  <si>
    <t>const L1900CueroTexasSpeaker172= L.marker([33.59,-96.23], {icon: dp_lx}).bindPopup('Cuero, Texas&lt;br&gt;Hispanic 1900-1944&lt;br&gt;Speaker 172&lt;br&gt;(Thomas, 2001)').addTo(L1900);</t>
  </si>
  <si>
    <t>const L1900EdinburghTexasSpeaker173= L.marker([29.0924,-97.2894], {icon: dp_lx}).bindPopup('Edinburgh, Texas&lt;br&gt;Hispanic 1900-1944&lt;br&gt;Speaker 173&lt;br&gt;(Thomas, 2001)').addTo(L1900);</t>
  </si>
  <si>
    <t>const L1950DonnaTexasSpeaker174= L.marker([35.7332,-81.3412], {icon: dp_lx}).bindPopup('Donna, Texas&lt;br&gt;Hispanic 1945-1974&lt;br&gt;Speaker 174&lt;br&gt;(Thomas, 2001)').addTo(L1950);</t>
  </si>
  <si>
    <t>const L1950CotulaTexasSpeaker175= L.marker([26.1704,-98.0522], {icon: dp_lx}).bindPopup('Cotula, Texas&lt;br&gt;Hispanic 1945-1974&lt;br&gt;Speaker 175&lt;br&gt;(Thomas, 2001)').addTo(L1950);</t>
  </si>
  <si>
    <t>const L1950LaredoTexasSpeaker176= L.marker([28.4361,-99.2359], {icon: dp_lx}).bindPopup('Laredo, Texas&lt;br&gt;Hispanic 1945-1974&lt;br&gt;Speaker 176&lt;br&gt;(Thomas, 2001)').addTo(L1950);</t>
  </si>
  <si>
    <t>const L1950SanAntonioTexasSpeaker177= L.marker([27.5306,-99.4803], {icon: dp_lx}).bindPopup('SanAntonio, Texas&lt;br&gt;Hispanic 1945-1974&lt;br&gt;Speaker 177&lt;br&gt;(Thomas, 2001)').addTo(L1950);</t>
  </si>
  <si>
    <t>const L1950McAllenTexasSpeaker178= L.marker([29.4241,-98.4936], {icon: dp_lx}).bindPopup('McAllen, Texas&lt;br&gt;Hispanic 1945-1974&lt;br&gt;Speaker 178&lt;br&gt;(Thomas, 2001)').addTo(L1950);</t>
  </si>
  <si>
    <t>const L1950SpringvilleTexasSpeaker179= L.marker([30.6744,-96.37], {icon: dp_lx}).bindPopup('Springville, Texas&lt;br&gt;Hispanic 1945-1974&lt;br&gt;Speaker 179&lt;br&gt;(Thomas, 2001)').addTo(L1950);</t>
  </si>
  <si>
    <t>const L1950BovinaTexasSpeaker180= L.marker([26.2034,-98.23], {icon: dp_lx}).bindPopup('Bovina, Texas&lt;br&gt;Hispanic 1945-1974&lt;br&gt;Speaker 180&lt;br&gt;(Thomas, 2001)').addTo(L1950);</t>
  </si>
  <si>
    <t>const L1950ElPasoTexasSpeaker182= L.marker([34.5165,-102.8857], {icon: dp_lx}).bindPopup('El Paso, Texas&lt;br&gt;Hispanic 1945-1974&lt;br&gt;Speaker 182&lt;br&gt;(Thomas, 2001)').addTo(L1950);</t>
  </si>
  <si>
    <t>const L1950SnyderTexasSpeaker183= L.marker([31.7619,-106.485], {icon: dp_lx}).bindPopup('Snyder, Texas&lt;br&gt;Hispanic 1945-1974&lt;br&gt;Speaker 183&lt;br&gt;(Thomas, 2001)').addTo(L1950);</t>
  </si>
  <si>
    <t>const L1970SanAntonioTexasSpeaker184= L.marker([41.8781,-87.6298], {icon: dp_lx}).bindPopup('San Antonio, Texas&lt;br&gt;Hispanic 1975-1099&lt;br&gt;Speaker 184&lt;br&gt;(Thomas, 2001)').addTo(L1970);</t>
  </si>
  <si>
    <t>const L1970SilerCityNorthCarolinaSpeaker185= L.marker([35.7232,-79.4625], {icon: dp_lx}).bindPopup('Siler City, North Carolina&lt;br&gt;Hispanic 1975-1099&lt;br&gt;Speaker 185&lt;br&gt;(Thomas, 2001)').addTo(L1970);</t>
  </si>
  <si>
    <t>Kurath, Hans, and Raven I. McDavid. 1961. The pronunciation of English in the Atlantic states. Ann Arbor: University of Michigan Press.</t>
  </si>
  <si>
    <t>Jones, Taylor. Variation in African American English: The great migration and regional differentiation. Diss. University of Pennsylvania, 2020.</t>
  </si>
  <si>
    <t>Durian, D. (2012). A new perspective on vowel variation across the 19th and 20th centuries in Columbus, OH (Doctoral dissertation, The Ohio State University).</t>
  </si>
  <si>
    <t>Labov, W., Ash, S., &amp; Boberg, C. (2006). The atlas of North American English: Phonetics, phonology, and sound change: A multimedia reference tool. Mouton de Gruyter.</t>
  </si>
  <si>
    <t xml:space="preserve">Babbitt, E. H. The English of the lower classes in New York City and vicinity. Dialect Notes 1:457-64, 1896. </t>
  </si>
  <si>
    <t>Boberg, C. (2001). The phonological status of western New England. American Speech, 76(1), 3-29.</t>
  </si>
  <si>
    <t xml:space="preserve">Kenyon, J.S.. The Phonology of Western Reserve (Word- List). Dialect Notes 4:387-404, 1913. </t>
  </si>
  <si>
    <t>Grandgent, Charles H. "Half and Hæf" &lt;i&gt;Dialect Notes&lt;/i&gt; vol. 1, p.269-275. 1892</t>
  </si>
  <si>
    <t>Boberg, Charles. "Geolinguistic diffusion and the US–Canada border." Language variation and change 12.1 (2000): 1-24.</t>
  </si>
  <si>
    <t>Linguistic Atlas Project. Lexington, KY: University of Kentucky, 2025.</t>
  </si>
  <si>
    <t>Allen, Harold. &lt;i&gt;The Linguistic Atlas of the Upper Midwest&lt;/i&gt; vol. 3, University of Minnesota Press 1973.</t>
  </si>
  <si>
    <t>Fogle, Deena. "Indianapolis, Indiana: A prototype of Midland convergence." (2008).</t>
  </si>
  <si>
    <t>Primer, Sylvester. "Charleston Provincialisms." &lt;i&gt;Transactions and Proceedings of the Modern Language Association of America&lt;/i&gt;, Vol. 3, Transactions of the Modern Language Association of America 1887 (1887), pp. 84-99</t>
  </si>
  <si>
    <t xml:space="preserve">Emerson, O.F. Ithica Dialect. &lt;i&gt;Dialect Notes,&lt;/i&gt; vol. 1,85-173. </t>
  </si>
  <si>
    <t>(Fridland and Kendall, 2017)</t>
  </si>
  <si>
    <t>Fridland, Valerie, and Tyler Kendall. "Western United States." Listening to the past: Audio records of accents of English (2017): 325-49.</t>
  </si>
  <si>
    <t>Clarke, Sandra, Paul De Decker, and Gerard Van Herk. "Canadian Raising in Newfoundland?." Listening to the Past: Audio Records of Accents of English (2017): 395.</t>
  </si>
  <si>
    <t>(Boberg, 2017)</t>
  </si>
  <si>
    <t>Frazer, Timothy C. "South Midland pronunciation in the North Central states." American Speech 53.1 (1978): 40-48.</t>
  </si>
  <si>
    <t>Labov, William, Ingrid Rosenfelder, and Josef Fruehwald. "One hundred years of sound change in Philadelphia: Linear incrementation, reversal, and reanalysis." Language 89.1 (2013): 30-65.</t>
  </si>
  <si>
    <t>McLarty, Jason, Tyler Kendall, and Charlie Farrington. "7. Investigating the Development of the Contemporary Oregonian English Vowel System." Publication of the American Dialect Society 101.1 (2016): 135-157.</t>
  </si>
  <si>
    <t>a Grand Rapids man</t>
  </si>
  <si>
    <t>Buffalo woman</t>
  </si>
  <si>
    <t>Two Kansas city men</t>
  </si>
  <si>
    <t>(Labov, 1972)</t>
  </si>
  <si>
    <t>Labov, William. Sociolinguistic patterns. Philadelphia: University of Pennsylvania Press,  1972.</t>
  </si>
  <si>
    <t>Reed, Carroll E. "The pronunciation of English in the Pacific Northwest." Language 37.4 (1961): 559-564.</t>
  </si>
  <si>
    <t>Trinidad and Tobago</t>
  </si>
  <si>
    <t>(Jones, 2015)</t>
  </si>
  <si>
    <t>Ff</t>
  </si>
  <si>
    <t>Df</t>
  </si>
  <si>
    <t>Kwakwakaʼwakw</t>
  </si>
  <si>
    <t>Haida</t>
  </si>
  <si>
    <t>Mohawk and Cayuga</t>
  </si>
  <si>
    <t>Quinalt</t>
  </si>
  <si>
    <t>Dene</t>
  </si>
  <si>
    <t>Db</t>
  </si>
  <si>
    <t>Nain</t>
  </si>
  <si>
    <t>Tf</t>
  </si>
  <si>
    <t>Ta</t>
  </si>
  <si>
    <t>(Ball &amp; Bernhardt, 2008)</t>
  </si>
  <si>
    <t>Plains Cree</t>
  </si>
  <si>
    <t>(Kinsey, 2024)</t>
  </si>
  <si>
    <t>(Carter et al., 2020)</t>
  </si>
  <si>
    <t>Labov, William. "A Study of the Non-Standard English of Negro and Puerto Rican Speakers in New York City. Volume I: Phonological and Grammatical Analysis." (1968).</t>
  </si>
  <si>
    <t>Clarke, Sandra. Newfoundland and Labrador English. Edinburgh University Press, 2010.</t>
  </si>
  <si>
    <t>Graham, Ross. "Honduras/Bay Islands English." The lesser-known varieties of English: An introduction (2010): 92-135.</t>
  </si>
  <si>
    <t>Williams, Jeffrey P. "Euro-Caribbean English varieties." The lesser-known varieties of English 1 (2010): 136-157.</t>
  </si>
  <si>
    <t>Britain, David, and Andrea Sudbury. "11 Falkland Islands English." The lesser-known varieties of English: An introduction (2010): 209.</t>
  </si>
  <si>
    <t>Carter, Phillip M., Lydda López Valdez, and Nandi Sims. "New dialect formation through language contact: Vocalic and prosodic developments in Miami English." American Speech: A Quarterly of Linguistic Usage 95.2 (2020): 119-148.</t>
  </si>
  <si>
    <t>Driscoll, Anna, and Emma Lape. "Reversal of the Northern Cities Shift in Syracuse, New York." (2015).</t>
  </si>
  <si>
    <t>(Driscoll, 2015)</t>
  </si>
  <si>
    <t>(Baker-Smemoe &amp; Jones, 2014)</t>
  </si>
  <si>
    <t>(Wagner et al.,  2016)</t>
  </si>
  <si>
    <t>Wagner, Suzanne E., et al. "Reversal and re-organization of the Northern Cities Shift in Michigan." (2016).</t>
  </si>
  <si>
    <t>(Thiel, 2019)</t>
  </si>
  <si>
    <t>Thiel, Anja. A Northern City going elsewhere: Apparent and real-time sound change in Ogdensburg, New York. Diss. Universität Bern, 2019.</t>
  </si>
  <si>
    <t>Kapner, Julianne. "Snowy days and nasal A’s: examining the Rochester accent of English through oral histories." (2019).</t>
  </si>
  <si>
    <t>Wassink, Alicia Beckford, and Sharon Hargus. "2. Heritage language features and the Yakama English dialect." Publication of the American Dialect Society 105.1 (2020): 11-38.</t>
  </si>
  <si>
    <t>Wassink, Alicia Beckford. "Sociolinguistic patterns in Seattle English." Language Variation and Change 27.1 (2015): 31-58.</t>
  </si>
  <si>
    <t>(Hall-Lew et al., 2015)</t>
  </si>
  <si>
    <t>Hall-Lew, Lauren, et al. "San francisco english and the california vowel shift." The 18th International Conference of the Phonetic Sciences. 2015.</t>
  </si>
  <si>
    <t>Sneller, Betsy. "Phonological rule spreading across hostile lines:(TH)-fronting in Philadelphia." Language Variation and Change 32.1 (2020): 25-47.</t>
  </si>
  <si>
    <t>Ayres, Harry Morgan. "Bermudian English." American Speech 8.1 (1933): 3-10.</t>
  </si>
  <si>
    <t>(Britain &amp; Sudsbury, 2010)</t>
  </si>
  <si>
    <t>Butters, Ronald R., and Ruth A. Nix. "The English of Blacks in Wilmington, North Carolina." Language variety in the south: Perspectives in Black and White (1986): 254-63.</t>
  </si>
  <si>
    <t>Labov, William, et al. The atlas of North American English: phonetics, phonology, and sound change : a multimedia reference tool. Germany, Walter de Gruyter GmbH &amp; Company KG, 2006.</t>
  </si>
  <si>
    <t>(Leap, 1993)</t>
  </si>
  <si>
    <t>Leap, William. American Indian English. United States, University of Utah Press, 2012.</t>
  </si>
  <si>
    <t>Escure, Geneviève. "Belizean creole." Central American English. John Benjamins Publishing Company, 2011. 29-70.</t>
  </si>
  <si>
    <t>Holliday, Nicole R. "Bermudian English: An acoustic analysis of vowels with implications for sociolinguistic variation." Proceedings of Meetings on Acoustics. Vol. 29. No. 1. Acoustical Society of America, 2016.</t>
  </si>
  <si>
    <t>(Holliday, 2016)</t>
  </si>
  <si>
    <t>Jones, Taylor. "Toward a description of african american vernacular english dialect regions using “black twitter”." American speech 90.4 (2015): 403-440.</t>
  </si>
  <si>
    <t>(McCleary, 2012)</t>
  </si>
  <si>
    <t>Bequia</t>
  </si>
  <si>
    <t>Mt. Moritz</t>
  </si>
  <si>
    <t>Cave Valley and Seaford Town</t>
  </si>
  <si>
    <t>Bridgetown</t>
  </si>
  <si>
    <t>Windward Village</t>
  </si>
  <si>
    <t>Carriacou</t>
  </si>
  <si>
    <t>85 y.o. Telsur subject</t>
  </si>
  <si>
    <t>60 y.o. Telsur subject</t>
  </si>
  <si>
    <t>37 y.o. Telsur subject</t>
  </si>
  <si>
    <t>32 y.o. Telsur subject</t>
  </si>
  <si>
    <t>St. Vincent and the Grenadines</t>
  </si>
  <si>
    <t>Dixville</t>
  </si>
  <si>
    <t>Manintoba</t>
  </si>
  <si>
    <t>Paipoonge Township</t>
  </si>
  <si>
    <t>Avalon Penninsula</t>
  </si>
  <si>
    <t>Yakama Indian Reservation</t>
  </si>
  <si>
    <t>Reno-Sparks Indian Colony</t>
  </si>
  <si>
    <t>McBride, Justin Titus. Native American English in Oklahoma: Attitudes and vitality. Diss. Oklahoma State University, 2015.</t>
  </si>
  <si>
    <t>(Mulder, 1982)</t>
  </si>
  <si>
    <t>Wa_B1</t>
  </si>
  <si>
    <t>Ra_D1</t>
  </si>
  <si>
    <t>birth year</t>
  </si>
  <si>
    <t>Gordon, Matthew J., and Christopher Strelluf. "Evidence of American regional dialects in early recordings." Listening to the past: Audio records of accents of English (2017): 232-56.</t>
  </si>
  <si>
    <t>Childs, Becky, and Walt Wolfram. "Bahamian English: Phonology." A handbook of varieties of English 1 (2004): 435-449.</t>
  </si>
  <si>
    <t>Wells, John Christopher. &lt;i&gt;Accents of English: Beyond the British Isles. 3.&lt;/i&gt; Vol. 3. Cambridge University Press, 1982.</t>
  </si>
  <si>
    <t>Kiefte, Michael, and Elizabeth Kay-Raining Bird. "Canadian Maritime English." The lesser-known varieties of English: An introduction (2010): 59-71.</t>
  </si>
  <si>
    <t>Labov, William. "Transmission and diffusion." Language 83.2 (2007): 344-387.</t>
  </si>
  <si>
    <t>Colonies, Mexican Mormon. "Religion on the Border: The Effect of Utah English on English and Spanish Use in the." Language, Borders and Identity (2014): 90.</t>
  </si>
  <si>
    <t>Aceto, Michael. "Dominican Kokoy." D. Schreier et al (2010): 171-194.</t>
  </si>
  <si>
    <t>Ball, Jessica, and B. May Bernhardt. "First Nations English dialects in Canada: Implications for speech‐language pathology." Clinical linguistics &amp; phonetics 22.8 (2008): 570-588.</t>
  </si>
  <si>
    <t>Kinsey, Sonya. Witsuwit’en English: Language Shift and First Nations English in Canada. Diss. Dissertation, Universität Freiburg, 2024, 2024.</t>
  </si>
  <si>
    <t>PEAS 5</t>
  </si>
  <si>
    <t>PEAS 6</t>
  </si>
  <si>
    <t>PEAS 11</t>
  </si>
  <si>
    <t>PEAS 21</t>
  </si>
  <si>
    <t>PEAS 26</t>
  </si>
  <si>
    <t>PEAS 28</t>
  </si>
  <si>
    <t>PEAS 35</t>
  </si>
  <si>
    <t>PEAS 37</t>
  </si>
  <si>
    <t>PEAS 43</t>
  </si>
  <si>
    <t>PEAS 63</t>
  </si>
  <si>
    <t>PEAS 75</t>
  </si>
  <si>
    <t>PEAS 76</t>
  </si>
  <si>
    <t>PEAS 88</t>
  </si>
  <si>
    <t>PEAS 92</t>
  </si>
  <si>
    <t>PEAS 98</t>
  </si>
  <si>
    <t>PEAS 106</t>
  </si>
  <si>
    <t>PEAS 111</t>
  </si>
  <si>
    <t>PEAS 113</t>
  </si>
  <si>
    <t>PEAS 120</t>
  </si>
  <si>
    <t>PEAS 147</t>
  </si>
  <si>
    <t>PEAS 157</t>
  </si>
  <si>
    <t>PEAS 3</t>
  </si>
  <si>
    <t>PEAS 8</t>
  </si>
  <si>
    <t>PEAS 13</t>
  </si>
  <si>
    <t>PEAS 17</t>
  </si>
  <si>
    <t>PEAS 19</t>
  </si>
  <si>
    <t>PEAS 27</t>
  </si>
  <si>
    <t>PEAS 32</t>
  </si>
  <si>
    <t>PEAS 39</t>
  </si>
  <si>
    <t>PEAS 41</t>
  </si>
  <si>
    <t>PEAS 44</t>
  </si>
  <si>
    <t>PEAS 45</t>
  </si>
  <si>
    <t>PEAS 48</t>
  </si>
  <si>
    <t>PEAS 53</t>
  </si>
  <si>
    <t>PEAS 56</t>
  </si>
  <si>
    <t>PEAS 60</t>
  </si>
  <si>
    <t>PEAS 62</t>
  </si>
  <si>
    <t>PEAS 65</t>
  </si>
  <si>
    <t>PEAS 72</t>
  </si>
  <si>
    <t>PEAS 79</t>
  </si>
  <si>
    <t>PEAS 80</t>
  </si>
  <si>
    <t>PEAS 82</t>
  </si>
  <si>
    <t>PEAS 85</t>
  </si>
  <si>
    <t>PEAS 91</t>
  </si>
  <si>
    <t>PEAS 99</t>
  </si>
  <si>
    <t>PEAS 100</t>
  </si>
  <si>
    <t>PEAS 102</t>
  </si>
  <si>
    <t>PEAS 103</t>
  </si>
  <si>
    <t>PEAS 105</t>
  </si>
  <si>
    <t>PEAS 108</t>
  </si>
  <si>
    <t>PEAS 112</t>
  </si>
  <si>
    <t>PEAS 114</t>
  </si>
  <si>
    <t>PEAS 115</t>
  </si>
  <si>
    <t>PEAS 117</t>
  </si>
  <si>
    <t>PEAS 118</t>
  </si>
  <si>
    <t>PEAS 119</t>
  </si>
  <si>
    <t>PEAS 121</t>
  </si>
  <si>
    <t>PEAS 123</t>
  </si>
  <si>
    <t>PEAS 126</t>
  </si>
  <si>
    <t>PEAS 128</t>
  </si>
  <si>
    <t>PEAS 129</t>
  </si>
  <si>
    <t>PEAS 130</t>
  </si>
  <si>
    <t>PEAS 131</t>
  </si>
  <si>
    <t>PEAS 135</t>
  </si>
  <si>
    <t>PEAS 138</t>
  </si>
  <si>
    <t>PEAS 142</t>
  </si>
  <si>
    <t>PEAS 144</t>
  </si>
  <si>
    <t>PEAS 146</t>
  </si>
  <si>
    <t>PEAS 153</t>
  </si>
  <si>
    <t>1870 EA</t>
  </si>
  <si>
    <t>1850 EA</t>
  </si>
  <si>
    <t>DARE OH076 </t>
  </si>
  <si>
    <t>DAR E LA 042</t>
  </si>
  <si>
    <t>DARE SC019</t>
  </si>
  <si>
    <t>DARE NC 007</t>
  </si>
  <si>
    <t>DARE NC 027</t>
  </si>
  <si>
    <t>(DARE OH 015</t>
  </si>
  <si>
    <t>DARE OH 058</t>
  </si>
  <si>
    <t>DARE OH074</t>
  </si>
  <si>
    <t xml:space="preserve"> IL12HN - Age</t>
  </si>
  <si>
    <t xml:space="preserve"> 37 - Gender</t>
  </si>
  <si>
    <t xml:space="preserve"> IL12JN - Age</t>
  </si>
  <si>
    <t xml:space="preserve"> 85 - Gender</t>
  </si>
  <si>
    <t xml:space="preserve"> IL12LN - Age</t>
  </si>
  <si>
    <t xml:space="preserve"> 34 - Gender</t>
  </si>
  <si>
    <t xml:space="preserve"> KY17NA - Age</t>
  </si>
  <si>
    <t xml:space="preserve"> 67 - Gender</t>
  </si>
  <si>
    <t xml:space="preserve"> KY7NA - Age</t>
  </si>
  <si>
    <t xml:space="preserve"> 54 - Gender</t>
  </si>
  <si>
    <t xml:space="preserve"> KY7NE - Age</t>
  </si>
  <si>
    <t xml:space="preserve"> 64 - Gender</t>
  </si>
  <si>
    <t>DARE OH098</t>
  </si>
  <si>
    <t>LAGS INF312</t>
  </si>
  <si>
    <t>LAGS INF503</t>
  </si>
  <si>
    <t>Quinalt Indian Reservation</t>
  </si>
  <si>
    <t>(Rowicka, 2005)</t>
  </si>
  <si>
    <t>La Loche</t>
  </si>
  <si>
    <t>Bergen County</t>
  </si>
  <si>
    <t>Fort Rupert</t>
  </si>
  <si>
    <t>Six Nations</t>
  </si>
  <si>
    <t>Haida Graii</t>
  </si>
  <si>
    <t>(Thorburn, 2014)</t>
  </si>
  <si>
    <t>Korean</t>
  </si>
  <si>
    <t>Indian</t>
  </si>
  <si>
    <t>Puerto Rican</t>
  </si>
  <si>
    <t>Dn6_d2</t>
  </si>
  <si>
    <t>He6_d2</t>
  </si>
  <si>
    <t>(DeBose, 2025)</t>
  </si>
  <si>
    <t>Central notes</t>
  </si>
  <si>
    <t>Back Notes</t>
  </si>
  <si>
    <t>Diphthong Notes</t>
  </si>
  <si>
    <t>Central</t>
  </si>
  <si>
    <t>Diphthong</t>
  </si>
  <si>
    <t>Pre-R</t>
  </si>
  <si>
    <t>Pre-L</t>
  </si>
  <si>
    <t>Paraguay</t>
  </si>
  <si>
    <t>Caazapá Department</t>
  </si>
  <si>
    <t>Anglo-Paraguayan</t>
  </si>
  <si>
    <t>(Perez-Inofuentes, 2010)</t>
  </si>
  <si>
    <t>(Cutler, 2003)</t>
  </si>
  <si>
    <t>Turks and Caicos</t>
  </si>
  <si>
    <t>Grand Turk</t>
  </si>
  <si>
    <t>Tuba City</t>
  </si>
  <si>
    <t>Inuit</t>
  </si>
  <si>
    <t>Kotzebue</t>
  </si>
  <si>
    <t>Navajo and Western Apache</t>
  </si>
  <si>
    <t>(Cook and Sharp, 1966)</t>
  </si>
  <si>
    <t>Dc</t>
  </si>
  <si>
    <t>Me1_a1</t>
  </si>
  <si>
    <t>Mt1_a1</t>
  </si>
  <si>
    <t>(Ash, 2002)</t>
  </si>
  <si>
    <t>Dt5_d2</t>
  </si>
  <si>
    <t>Vineland</t>
  </si>
  <si>
    <t>Hammonton</t>
  </si>
  <si>
    <t>Bridgeton</t>
  </si>
  <si>
    <t>Browns Mills</t>
  </si>
  <si>
    <t>(Hall-Lew, 2009)</t>
  </si>
  <si>
    <t>Chinese, Filipino and Japanese</t>
  </si>
  <si>
    <t>Df5_d2</t>
  </si>
  <si>
    <t>Ra_B1</t>
  </si>
  <si>
    <t>Rc_B1</t>
  </si>
  <si>
    <t>South  Dakota</t>
  </si>
  <si>
    <t>Hays</t>
  </si>
  <si>
    <t>Df5_d5</t>
  </si>
  <si>
    <t>Dn7_g2</t>
  </si>
  <si>
    <t>Dn7_g5</t>
  </si>
  <si>
    <r>
      <t>Topics</t>
    </r>
    <r>
      <rPr>
        <sz val="16"/>
        <color rgb="FF333333"/>
        <rFont val="Arial"/>
        <family val="2"/>
      </rPr>
      <t>: Numerals; Expressions of time</t>
    </r>
  </si>
  <si>
    <r>
      <t>Targets</t>
    </r>
    <r>
      <rPr>
        <sz val="16"/>
        <color rgb="FF333333"/>
        <rFont val="Arial"/>
        <family val="2"/>
      </rPr>
      <t>: forty; thirty; hundred; seventy; thousand; first; second; fifth; sixth; all at once; twice as good; April; February; January</t>
    </r>
  </si>
  <si>
    <t> Informant</t>
  </si>
  <si>
    <r>
      <t>Number</t>
    </r>
    <r>
      <rPr>
        <sz val="16"/>
        <color rgb="FF333333"/>
        <rFont val="Arial"/>
        <family val="2"/>
      </rPr>
      <t>: OH10A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</si>
  <si>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Occupation</t>
    </r>
    <r>
      <rPr>
        <sz val="16"/>
        <color rgb="FF333333"/>
        <rFont val="Arial"/>
        <family val="2"/>
      </rPr>
      <t>: Farmer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high school</t>
    </r>
  </si>
  <si>
    <r>
      <t>Fieldworker</t>
    </r>
    <r>
      <rPr>
        <sz val="16"/>
        <color rgb="FF333333"/>
        <rFont val="Arial"/>
        <family val="2"/>
      </rPr>
      <t>: Lowman, Guy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1940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</si>
  <si>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Meigs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Pomeroy</t>
    </r>
  </si>
  <si>
    <r>
      <t>Latitude</t>
    </r>
    <r>
      <rPr>
        <sz val="16"/>
        <color rgb="FF333333"/>
        <rFont val="Arial"/>
        <family val="2"/>
      </rPr>
      <t>: 39.0276 -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-82.0338</t>
    </r>
  </si>
  <si>
    <r>
      <t>Number</t>
    </r>
    <r>
      <rPr>
        <sz val="16"/>
        <color rgb="FF333333"/>
        <rFont val="Arial"/>
        <family val="2"/>
      </rPr>
      <t>: OH10B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44 -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</si>
  <si>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OH11A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65+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</si>
  <si>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Occupation</t>
    </r>
    <r>
      <rPr>
        <sz val="16"/>
        <color rgb="FF333333"/>
        <rFont val="Arial"/>
        <family val="2"/>
      </rPr>
      <t>: Farmer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No formal schooling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</si>
  <si>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Gallia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Thivener</t>
    </r>
  </si>
  <si>
    <r>
      <t>Latitude</t>
    </r>
    <r>
      <rPr>
        <sz val="16"/>
        <color rgb="FF333333"/>
        <rFont val="Arial"/>
        <family val="2"/>
      </rPr>
      <t>: 38.7362 -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-82.2451</t>
    </r>
  </si>
  <si>
    <r>
      <t>Number</t>
    </r>
    <r>
      <rPr>
        <sz val="16"/>
        <color rgb="FF333333"/>
        <rFont val="Arial"/>
        <family val="2"/>
      </rPr>
      <t>: OH11B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</si>
  <si>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Gallia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Bidwell</t>
    </r>
  </si>
  <si>
    <r>
      <t>Latitude</t>
    </r>
    <r>
      <rPr>
        <sz val="16"/>
        <color rgb="FF333333"/>
        <rFont val="Arial"/>
        <family val="2"/>
      </rPr>
      <t>: 39.9187 -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-82.299</t>
    </r>
  </si>
  <si>
    <r>
      <t>Number</t>
    </r>
    <r>
      <rPr>
        <sz val="16"/>
        <color rgb="FF333333"/>
        <rFont val="Arial"/>
        <family val="2"/>
      </rPr>
      <t>: OH12A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</si>
  <si>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Lawrence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Windsor</t>
    </r>
  </si>
  <si>
    <r>
      <t>Latitude</t>
    </r>
    <r>
      <rPr>
        <sz val="16"/>
        <color rgb="FF333333"/>
        <rFont val="Arial"/>
        <family val="2"/>
      </rPr>
      <t>: 38.5537 -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-82.4103</t>
    </r>
  </si>
  <si>
    <r>
      <t>Number</t>
    </r>
    <r>
      <rPr>
        <sz val="16"/>
        <color rgb="FF333333"/>
        <rFont val="Arial"/>
        <family val="2"/>
      </rPr>
      <t>: OH12B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</si>
  <si>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Lawrence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Arabia</t>
    </r>
  </si>
  <si>
    <r>
      <t>Latitude</t>
    </r>
    <r>
      <rPr>
        <sz val="16"/>
        <color rgb="FF333333"/>
        <rFont val="Arial"/>
        <family val="2"/>
      </rPr>
      <t>: 38.6581 -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-82.4735</t>
    </r>
  </si>
  <si>
    <r>
      <t>Topics</t>
    </r>
    <r>
      <rPr>
        <sz val="16"/>
        <color rgb="FF333333"/>
        <rFont val="Arial"/>
        <family val="2"/>
      </rPr>
      <t>: Expressions of Time</t>
    </r>
  </si>
  <si>
    <r>
      <t>Targets</t>
    </r>
    <r>
      <rPr>
        <sz val="16"/>
        <color rgb="FF333333"/>
        <rFont val="Arial"/>
        <family val="2"/>
      </rPr>
      <t>: January; February; April; Tuesday; Wednesday; Thursday; Friday; Saturday; good morning; afternoon; evening; sunrise; fortnight</t>
    </r>
  </si>
  <si>
    <r>
      <t>Number</t>
    </r>
    <r>
      <rPr>
        <sz val="16"/>
        <color rgb="FF333333"/>
        <rFont val="Arial"/>
        <family val="2"/>
      </rPr>
      <t>: OH13A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95 -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</si>
  <si>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Occupation</t>
    </r>
    <r>
      <rPr>
        <sz val="16"/>
        <color rgb="FF333333"/>
        <rFont val="Arial"/>
        <family val="2"/>
      </rPr>
      <t>: Farmer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Between 1 and 8 yrs.</t>
    </r>
  </si>
  <si>
    <r>
      <t>Fieldworker</t>
    </r>
    <r>
      <rPr>
        <sz val="16"/>
        <color rgb="FF333333"/>
        <rFont val="Arial"/>
        <family val="2"/>
      </rPr>
      <t>: McDavid, Raven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1949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</si>
  <si>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Defiance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Mark</t>
    </r>
  </si>
  <si>
    <r>
      <t>Latitude</t>
    </r>
    <r>
      <rPr>
        <sz val="16"/>
        <color rgb="FF333333"/>
        <rFont val="Arial"/>
        <family val="2"/>
      </rPr>
      <t>: 41.2961 -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-84.627</t>
    </r>
  </si>
  <si>
    <r>
      <t>Number</t>
    </r>
    <r>
      <rPr>
        <sz val="16"/>
        <color rgb="FF333333"/>
        <rFont val="Arial"/>
        <family val="2"/>
      </rPr>
      <t>: OH13B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</si>
  <si>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Defiance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Defiance</t>
    </r>
  </si>
  <si>
    <r>
      <t>Latitude</t>
    </r>
    <r>
      <rPr>
        <sz val="16"/>
        <color rgb="FF333333"/>
        <rFont val="Arial"/>
        <family val="2"/>
      </rPr>
      <t>: 41.2845 -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-84.3558</t>
    </r>
  </si>
  <si>
    <r>
      <t>Number</t>
    </r>
    <r>
      <rPr>
        <sz val="16"/>
        <color rgb="FF333333"/>
        <rFont val="Arial"/>
        <family val="2"/>
      </rPr>
      <t>: OH14A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</si>
  <si>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Occupation</t>
    </r>
    <r>
      <rPr>
        <sz val="16"/>
        <color rgb="FF333333"/>
        <rFont val="Arial"/>
        <family val="2"/>
      </rPr>
      <t>: Merchant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Between 1 and 8 yrs.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</si>
  <si>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Wood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Perrysburg</t>
    </r>
  </si>
  <si>
    <r>
      <t>Latitude</t>
    </r>
    <r>
      <rPr>
        <sz val="16"/>
        <color rgb="FF333333"/>
        <rFont val="Arial"/>
        <family val="2"/>
      </rPr>
      <t>: 41.557 -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-83.6272</t>
    </r>
  </si>
  <si>
    <r>
      <t>Number</t>
    </r>
    <r>
      <rPr>
        <sz val="16"/>
        <color rgb="FF333333"/>
        <rFont val="Arial"/>
        <family val="2"/>
      </rPr>
      <t>: OH14B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85 -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</si>
  <si>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OH15A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71 -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</si>
  <si>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Occupation</t>
    </r>
    <r>
      <rPr>
        <sz val="16"/>
        <color rgb="FF333333"/>
        <rFont val="Arial"/>
        <family val="2"/>
      </rPr>
      <t>: Craftsman or foreman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high school</t>
    </r>
  </si>
  <si>
    <r>
      <t>Fieldworker</t>
    </r>
    <r>
      <rPr>
        <sz val="16"/>
        <color rgb="FF333333"/>
        <rFont val="Arial"/>
        <family val="2"/>
      </rPr>
      <t>: Davis, Alva L.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1950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</si>
  <si>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Erie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Huron</t>
    </r>
  </si>
  <si>
    <r>
      <t>Latitude</t>
    </r>
    <r>
      <rPr>
        <sz val="16"/>
        <color rgb="FF333333"/>
        <rFont val="Arial"/>
        <family val="2"/>
      </rPr>
      <t>: 41.395 -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-82.5552</t>
    </r>
  </si>
  <si>
    <r>
      <t>Number</t>
    </r>
    <r>
      <rPr>
        <sz val="16"/>
        <color rgb="FF333333"/>
        <rFont val="Arial"/>
        <family val="2"/>
      </rPr>
      <t>: OH15B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50 -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</si>
  <si>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Number</t>
    </r>
    <r>
      <rPr>
        <sz val="16"/>
        <color rgb="FF333333"/>
        <rFont val="Arial"/>
        <family val="2"/>
      </rPr>
      <t>: OH16A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</si>
  <si>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Cuyahoga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Pepper Pike</t>
    </r>
  </si>
  <si>
    <r>
      <t>Latitude</t>
    </r>
    <r>
      <rPr>
        <sz val="16"/>
        <color rgb="FF333333"/>
        <rFont val="Arial"/>
        <family val="2"/>
      </rPr>
      <t>: 41.4784 -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-81.4673</t>
    </r>
  </si>
  <si>
    <r>
      <t>Topics</t>
    </r>
    <r>
      <rPr>
        <sz val="12"/>
        <color theme="1"/>
        <rFont val="Calibri"/>
        <family val="2"/>
        <scheme val="minor"/>
      </rPr>
      <t>: Expressions of Time</t>
    </r>
  </si>
  <si>
    <r>
      <t>Targets</t>
    </r>
    <r>
      <rPr>
        <sz val="12"/>
        <color theme="1"/>
        <rFont val="Calibri"/>
        <family val="2"/>
        <scheme val="minor"/>
      </rPr>
      <t>: January; February; April; Tuesday; Wednesday; Thursday; Friday; Saturday; good morning; afternoon; evening; sunrise; fortnight</t>
    </r>
  </si>
  <si>
    <r>
      <t>Number</t>
    </r>
    <r>
      <rPr>
        <sz val="12"/>
        <color theme="1"/>
        <rFont val="Calibri"/>
        <family val="2"/>
        <scheme val="minor"/>
      </rPr>
      <t>: OH16B - </t>
    </r>
    <r>
      <rPr>
        <b/>
        <sz val="12"/>
        <color theme="1"/>
        <rFont val="Calibri"/>
        <family val="2"/>
        <scheme val="minor"/>
      </rPr>
      <t>Age</t>
    </r>
    <r>
      <rPr>
        <sz val="12"/>
        <color theme="1"/>
        <rFont val="Calibri"/>
        <family val="2"/>
        <scheme val="minor"/>
      </rPr>
      <t>: 62 - </t>
    </r>
    <r>
      <rPr>
        <b/>
        <sz val="12"/>
        <color theme="1"/>
        <rFont val="Calibri"/>
        <family val="2"/>
        <scheme val="minor"/>
      </rPr>
      <t>Gender</t>
    </r>
    <r>
      <rPr>
        <sz val="12"/>
        <color theme="1"/>
        <rFont val="Calibri"/>
        <family val="2"/>
        <scheme val="minor"/>
      </rPr>
      <t>: Female - </t>
    </r>
    <r>
      <rPr>
        <b/>
        <sz val="12"/>
        <color theme="1"/>
        <rFont val="Calibri"/>
        <family val="2"/>
        <scheme val="minor"/>
      </rPr>
      <t>Ethnicity</t>
    </r>
    <r>
      <rPr>
        <sz val="12"/>
        <color theme="1"/>
        <rFont val="Calibri"/>
        <family val="2"/>
        <scheme val="minor"/>
      </rPr>
      <t>: White</t>
    </r>
  </si>
  <si>
    <r>
      <t>Occupation</t>
    </r>
    <r>
      <rPr>
        <sz val="12"/>
        <color theme="1"/>
        <rFont val="Calibri"/>
        <family val="2"/>
        <scheme val="minor"/>
      </rPr>
      <t>: Clerical and sales - </t>
    </r>
    <r>
      <rPr>
        <b/>
        <sz val="12"/>
        <color theme="1"/>
        <rFont val="Calibri"/>
        <family val="2"/>
        <scheme val="minor"/>
      </rPr>
      <t>Education</t>
    </r>
    <r>
      <rPr>
        <sz val="12"/>
        <color theme="1"/>
        <rFont val="Calibri"/>
        <family val="2"/>
        <scheme val="minor"/>
      </rPr>
      <t>: At least some college or beyond</t>
    </r>
  </si>
  <si>
    <r>
      <t>Fieldworker</t>
    </r>
    <r>
      <rPr>
        <sz val="12"/>
        <color theme="1"/>
        <rFont val="Calibri"/>
        <family val="2"/>
        <scheme val="minor"/>
      </rPr>
      <t>: McDavid, Raven - </t>
    </r>
    <r>
      <rPr>
        <b/>
        <sz val="12"/>
        <color theme="1"/>
        <rFont val="Calibri"/>
        <family val="2"/>
        <scheme val="minor"/>
      </rPr>
      <t>Interviewed</t>
    </r>
    <r>
      <rPr>
        <sz val="12"/>
        <color theme="1"/>
        <rFont val="Calibri"/>
        <family val="2"/>
        <scheme val="minor"/>
      </rPr>
      <t>: 1949</t>
    </r>
  </si>
  <si>
    <r>
      <t>Number</t>
    </r>
    <r>
      <rPr>
        <sz val="16"/>
        <color rgb="FF333333"/>
        <rFont val="Arial"/>
        <family val="2"/>
      </rPr>
      <t>: OH16C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66 -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</si>
  <si>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Occupation</t>
    </r>
    <r>
      <rPr>
        <sz val="16"/>
        <color rgb="FF333333"/>
        <rFont val="Arial"/>
        <family val="2"/>
      </rPr>
      <t>: Teacher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college or beyond</t>
    </r>
  </si>
  <si>
    <r>
      <t>Number</t>
    </r>
    <r>
      <rPr>
        <sz val="12"/>
        <color theme="1"/>
        <rFont val="Calibri"/>
        <family val="2"/>
        <scheme val="minor"/>
      </rPr>
      <t>: OH17B - </t>
    </r>
    <r>
      <rPr>
        <b/>
        <sz val="12"/>
        <color theme="1"/>
        <rFont val="Calibri"/>
        <family val="2"/>
        <scheme val="minor"/>
      </rPr>
      <t>Age</t>
    </r>
    <r>
      <rPr>
        <sz val="12"/>
        <color theme="1"/>
        <rFont val="Calibri"/>
        <family val="2"/>
        <scheme val="minor"/>
      </rPr>
      <t>: 72 - </t>
    </r>
    <r>
      <rPr>
        <b/>
        <sz val="12"/>
        <color theme="1"/>
        <rFont val="Calibri"/>
        <family val="2"/>
        <scheme val="minor"/>
      </rPr>
      <t>Gender</t>
    </r>
    <r>
      <rPr>
        <sz val="12"/>
        <color theme="1"/>
        <rFont val="Calibri"/>
        <family val="2"/>
        <scheme val="minor"/>
      </rPr>
      <t>: Male - </t>
    </r>
    <r>
      <rPr>
        <b/>
        <sz val="12"/>
        <color theme="1"/>
        <rFont val="Calibri"/>
        <family val="2"/>
        <scheme val="minor"/>
      </rPr>
      <t>Ethnicity</t>
    </r>
    <r>
      <rPr>
        <sz val="12"/>
        <color theme="1"/>
        <rFont val="Calibri"/>
        <family val="2"/>
        <scheme val="minor"/>
      </rPr>
      <t>: White</t>
    </r>
  </si>
  <si>
    <r>
      <t>Occupation</t>
    </r>
    <r>
      <rPr>
        <sz val="12"/>
        <color theme="1"/>
        <rFont val="Calibri"/>
        <family val="2"/>
        <scheme val="minor"/>
      </rPr>
      <t>: Farmer - </t>
    </r>
    <r>
      <rPr>
        <b/>
        <sz val="12"/>
        <color theme="1"/>
        <rFont val="Calibri"/>
        <family val="2"/>
        <scheme val="minor"/>
      </rPr>
      <t>Education</t>
    </r>
    <r>
      <rPr>
        <sz val="12"/>
        <color theme="1"/>
        <rFont val="Calibri"/>
        <family val="2"/>
        <scheme val="minor"/>
      </rPr>
      <t>: Between 1 and 8 yrs.</t>
    </r>
  </si>
  <si>
    <r>
      <t>Fieldworker</t>
    </r>
    <r>
      <rPr>
        <sz val="12"/>
        <color theme="1"/>
        <rFont val="Calibri"/>
        <family val="2"/>
        <scheme val="minor"/>
      </rPr>
      <t>: Richmond, Edson - </t>
    </r>
    <r>
      <rPr>
        <b/>
        <sz val="12"/>
        <color theme="1"/>
        <rFont val="Calibri"/>
        <family val="2"/>
        <scheme val="minor"/>
      </rPr>
      <t>Interviewed</t>
    </r>
    <r>
      <rPr>
        <sz val="12"/>
        <color theme="1"/>
        <rFont val="Calibri"/>
        <family val="2"/>
        <scheme val="minor"/>
      </rPr>
      <t>: 1940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</si>
  <si>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Medina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Medina</t>
    </r>
  </si>
  <si>
    <r>
      <t>Latitude</t>
    </r>
    <r>
      <rPr>
        <sz val="16"/>
        <color rgb="FF333333"/>
        <rFont val="Arial"/>
        <family val="2"/>
      </rPr>
      <t>: 41.1432 -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-81.8552</t>
    </r>
  </si>
  <si>
    <r>
      <t>Number</t>
    </r>
    <r>
      <rPr>
        <sz val="16"/>
        <color rgb="FF333333"/>
        <rFont val="Arial"/>
        <family val="2"/>
      </rPr>
      <t>: OH17C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64 -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Female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</si>
  <si>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Occupation</t>
    </r>
    <r>
      <rPr>
        <sz val="16"/>
        <color rgb="FF333333"/>
        <rFont val="Arial"/>
        <family val="2"/>
      </rPr>
      <t>: Operative - </t>
    </r>
    <r>
      <rPr>
        <b/>
        <sz val="16"/>
        <color rgb="FF333333"/>
        <rFont val="Arial"/>
        <family val="2"/>
      </rPr>
      <t>Education</t>
    </r>
    <r>
      <rPr>
        <sz val="16"/>
        <color rgb="FF333333"/>
        <rFont val="Arial"/>
        <family val="2"/>
      </rPr>
      <t>: At least some high school</t>
    </r>
  </si>
  <si>
    <r>
      <t>Fieldworker</t>
    </r>
    <r>
      <rPr>
        <sz val="16"/>
        <color rgb="FF333333"/>
        <rFont val="Arial"/>
        <family val="2"/>
      </rPr>
      <t>: Davis, Alva L.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1951</t>
    </r>
  </si>
  <si>
    <r>
      <t>Number</t>
    </r>
    <r>
      <rPr>
        <sz val="16"/>
        <color rgb="FF333333"/>
        <rFont val="Arial"/>
        <family val="2"/>
      </rPr>
      <t>: OH17D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39 -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</si>
  <si>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Fieldworker</t>
    </r>
    <r>
      <rPr>
        <sz val="16"/>
        <color rgb="FF333333"/>
        <rFont val="Arial"/>
        <family val="2"/>
      </rPr>
      <t>: Richmond, Edson - </t>
    </r>
    <r>
      <rPr>
        <b/>
        <sz val="16"/>
        <color rgb="FF333333"/>
        <rFont val="Arial"/>
        <family val="2"/>
      </rPr>
      <t>Interviewed</t>
    </r>
    <r>
      <rPr>
        <sz val="16"/>
        <color rgb="FF333333"/>
        <rFont val="Arial"/>
        <family val="2"/>
      </rPr>
      <t>: 1940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</si>
  <si>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Medina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Wadsworth</t>
    </r>
  </si>
  <si>
    <r>
      <t>Latitude</t>
    </r>
    <r>
      <rPr>
        <sz val="16"/>
        <color rgb="FF333333"/>
        <rFont val="Arial"/>
        <family val="2"/>
      </rPr>
      <t>: 41.0256 -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-81.7299</t>
    </r>
  </si>
  <si>
    <r>
      <t>Number</t>
    </r>
    <r>
      <rPr>
        <sz val="16"/>
        <color rgb="FF333333"/>
        <rFont val="Arial"/>
        <family val="2"/>
      </rPr>
      <t>: OH18C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</si>
  <si>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Portage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Streetsboro</t>
    </r>
  </si>
  <si>
    <r>
      <t>Latitude</t>
    </r>
    <r>
      <rPr>
        <sz val="16"/>
        <color rgb="FF333333"/>
        <rFont val="Arial"/>
        <family val="2"/>
      </rPr>
      <t>: 41.2392 -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-81.3459</t>
    </r>
  </si>
  <si>
    <r>
      <t>Number</t>
    </r>
    <r>
      <rPr>
        <sz val="16"/>
        <color rgb="FF333333"/>
        <rFont val="Arial"/>
        <family val="2"/>
      </rPr>
      <t>: OH19A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82 -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</si>
  <si>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Van Wert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Willshire</t>
    </r>
  </si>
  <si>
    <r>
      <t>Latitude</t>
    </r>
    <r>
      <rPr>
        <sz val="16"/>
        <color rgb="FF333333"/>
        <rFont val="Arial"/>
        <family val="2"/>
      </rPr>
      <t>: 40.7487 -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-84.7911</t>
    </r>
  </si>
  <si>
    <r>
      <t>Number</t>
    </r>
    <r>
      <rPr>
        <sz val="16"/>
        <color rgb="FF333333"/>
        <rFont val="Arial"/>
        <family val="2"/>
      </rPr>
      <t>: OH19B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</si>
  <si>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Van Wert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Venodocia</t>
    </r>
  </si>
  <si>
    <r>
      <t>Latitude</t>
    </r>
    <r>
      <rPr>
        <sz val="16"/>
        <color rgb="FF333333"/>
        <rFont val="Arial"/>
        <family val="2"/>
      </rPr>
      <t>: 40.7864 -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-84.4569</t>
    </r>
  </si>
  <si>
    <r>
      <t>Number</t>
    </r>
    <r>
      <rPr>
        <sz val="16"/>
        <color rgb="FF333333"/>
        <rFont val="Arial"/>
        <family val="2"/>
      </rPr>
      <t>: OH19C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73 -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</si>
  <si>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Van Wert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Pleasant (Van Wert)</t>
    </r>
  </si>
  <si>
    <r>
      <t>Latitude</t>
    </r>
    <r>
      <rPr>
        <sz val="16"/>
        <color rgb="FF333333"/>
        <rFont val="Arial"/>
        <family val="2"/>
      </rPr>
      <t>: 40.868 -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-84.5825</t>
    </r>
  </si>
  <si>
    <r>
      <t>Number</t>
    </r>
    <r>
      <rPr>
        <sz val="16"/>
        <color rgb="FF333333"/>
        <rFont val="Arial"/>
        <family val="2"/>
      </rPr>
      <t>: OH1A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88 -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</si>
  <si>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Ashtabula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Eagleville</t>
    </r>
  </si>
  <si>
    <r>
      <t>Latitude</t>
    </r>
    <r>
      <rPr>
        <sz val="16"/>
        <color rgb="FF333333"/>
        <rFont val="Arial"/>
        <family val="2"/>
      </rPr>
      <t>: 41.7387 - </t>
    </r>
    <r>
      <rPr>
        <b/>
        <sz val="16"/>
        <color rgb="FF333333"/>
        <rFont val="Arial"/>
        <family val="2"/>
      </rPr>
      <t>Longitude</t>
    </r>
    <r>
      <rPr>
        <sz val="16"/>
        <color rgb="FF333333"/>
        <rFont val="Arial"/>
        <family val="2"/>
      </rPr>
      <t>: -80.7698</t>
    </r>
  </si>
  <si>
    <r>
      <t>Number</t>
    </r>
    <r>
      <rPr>
        <sz val="16"/>
        <color rgb="FF333333"/>
        <rFont val="Arial"/>
        <family val="2"/>
      </rPr>
      <t>: OH1B - </t>
    </r>
    <r>
      <rPr>
        <b/>
        <sz val="16"/>
        <color rgb="FF333333"/>
        <rFont val="Arial"/>
        <family val="2"/>
      </rPr>
      <t>Age</t>
    </r>
    <r>
      <rPr>
        <sz val="16"/>
        <color rgb="FF333333"/>
        <rFont val="Arial"/>
        <family val="2"/>
      </rPr>
      <t>: 57 - </t>
    </r>
    <r>
      <rPr>
        <b/>
        <sz val="16"/>
        <color rgb="FF333333"/>
        <rFont val="Arial"/>
        <family val="2"/>
      </rPr>
      <t>Gender</t>
    </r>
    <r>
      <rPr>
        <sz val="16"/>
        <color rgb="FF333333"/>
        <rFont val="Arial"/>
        <family val="2"/>
      </rPr>
      <t>: Male - </t>
    </r>
    <r>
      <rPr>
        <b/>
        <sz val="16"/>
        <color rgb="FF333333"/>
        <rFont val="Arial"/>
        <family val="2"/>
      </rPr>
      <t>Ethnicity</t>
    </r>
    <r>
      <rPr>
        <sz val="16"/>
        <color rgb="FF333333"/>
        <rFont val="Arial"/>
        <family val="2"/>
      </rPr>
      <t>: White</t>
    </r>
  </si>
  <si>
    <r>
      <t>State</t>
    </r>
    <r>
      <rPr>
        <sz val="16"/>
        <color rgb="FF333333"/>
        <rFont val="Arial"/>
        <family val="2"/>
      </rPr>
      <t>: OH - </t>
    </r>
    <r>
      <rPr>
        <b/>
        <sz val="16"/>
        <color rgb="FF333333"/>
        <rFont val="Arial"/>
        <family val="2"/>
      </rPr>
      <t>County</t>
    </r>
    <r>
      <rPr>
        <sz val="16"/>
        <color rgb="FF333333"/>
        <rFont val="Arial"/>
        <family val="2"/>
      </rPr>
      <t>: Ashtabula - </t>
    </r>
    <r>
      <rPr>
        <b/>
        <sz val="16"/>
        <color rgb="FF333333"/>
        <rFont val="Arial"/>
        <family val="2"/>
      </rPr>
      <t>Town</t>
    </r>
    <r>
      <rPr>
        <sz val="16"/>
        <color rgb="FF333333"/>
        <rFont val="Arial"/>
        <family val="2"/>
      </rPr>
      <t>: Geneva</t>
    </r>
  </si>
  <si>
    <t>(Wong &amp; Hall-Lew, 2013)</t>
  </si>
  <si>
    <t>Df3_d5</t>
  </si>
  <si>
    <t>Winnie</t>
  </si>
  <si>
    <t>Harris County</t>
  </si>
  <si>
    <t>(Cheng et al. 2023)</t>
  </si>
  <si>
    <t>Gwinnett County</t>
  </si>
  <si>
    <t>Chinese</t>
  </si>
  <si>
    <t>(Glass, 2025)</t>
  </si>
  <si>
    <t>South Asian and some East Asians</t>
  </si>
  <si>
    <t>(Wassink, 1999)</t>
  </si>
  <si>
    <t>Chinese and Syrian</t>
  </si>
  <si>
    <t>Gordon Town</t>
  </si>
  <si>
    <t>De1_f3</t>
  </si>
  <si>
    <t>Aruba</t>
  </si>
  <si>
    <t>San Nicolaas</t>
  </si>
  <si>
    <t>(Richardson &amp; Devonish, 2016)</t>
  </si>
  <si>
    <t>Bracketville</t>
  </si>
  <si>
    <t>(Hancock, 1980)</t>
  </si>
  <si>
    <t xml:space="preserve">               </t>
  </si>
  <si>
    <t>Roeder, Rebecca V. "Northern Cities Mexican American English: Vowel production and perception." American Speech 85.2 (2010): 163-184.</t>
  </si>
  <si>
    <t>Beverly Ridge</t>
  </si>
  <si>
    <t>Cahoque</t>
  </si>
  <si>
    <t>Calabash</t>
  </si>
  <si>
    <t>Wadesboro</t>
  </si>
  <si>
    <t>Oak City</t>
  </si>
  <si>
    <t>Oldhams</t>
  </si>
  <si>
    <t>Holdcroft</t>
  </si>
  <si>
    <t>Haymarket</t>
  </si>
  <si>
    <t>Sharon</t>
  </si>
  <si>
    <t>Metter</t>
  </si>
  <si>
    <t>Lanier</t>
  </si>
  <si>
    <t>Millettville</t>
  </si>
  <si>
    <t>Hilton Head</t>
  </si>
  <si>
    <t>Jonestown</t>
  </si>
  <si>
    <t>Jeffersontown</t>
  </si>
  <si>
    <t>Windy Hills</t>
  </si>
  <si>
    <t>Afro-Seminole</t>
  </si>
  <si>
    <t>De5_d3</t>
  </si>
  <si>
    <t>Af</t>
  </si>
  <si>
    <t>Dg</t>
  </si>
  <si>
    <t>Indian, Javanese, Chinese</t>
  </si>
  <si>
    <t>Paramaribo</t>
  </si>
  <si>
    <t>Suriname</t>
  </si>
  <si>
    <t>De1_g3</t>
  </si>
  <si>
    <t>(Smith &amp; Haabo,2008)</t>
  </si>
  <si>
    <t>Moengo</t>
  </si>
  <si>
    <t>Ndyuka/Aukan</t>
  </si>
  <si>
    <t>Saramaka</t>
  </si>
  <si>
    <t>Pokigron</t>
  </si>
  <si>
    <t>Findlay</t>
  </si>
  <si>
    <t>Bg</t>
  </si>
  <si>
    <t>Temiskaming Shores</t>
  </si>
  <si>
    <t>Kirkland Lake</t>
  </si>
  <si>
    <t>(Smith, 2018)</t>
  </si>
  <si>
    <t>(Li, 20 21)</t>
  </si>
  <si>
    <t>Filipino</t>
  </si>
  <si>
    <t>(Bar-El et al., 2017)</t>
  </si>
  <si>
    <t xml:space="preserve">        </t>
  </si>
  <si>
    <t>Rc_B5</t>
  </si>
  <si>
    <t xml:space="preserve">                                                     </t>
  </si>
  <si>
    <t xml:space="preserve">                         </t>
  </si>
  <si>
    <t xml:space="preserve">       </t>
  </si>
  <si>
    <t>Governor Sarah Palin</t>
  </si>
  <si>
    <t>(Purnnell et al., 2009)</t>
  </si>
  <si>
    <t>Wasilla</t>
  </si>
  <si>
    <t>(Bowie, 2020)</t>
  </si>
  <si>
    <t>San Miguel and Santa Fe Counties</t>
  </si>
  <si>
    <t>( Hernandez, 1993)</t>
  </si>
  <si>
    <t>(Brumbaugh &amp; Koops, 2017)</t>
  </si>
  <si>
    <t>Los Alamos</t>
  </si>
  <si>
    <t>Rio Rancho</t>
  </si>
  <si>
    <t>Los Lunas</t>
  </si>
  <si>
    <t>Dn2_d1</t>
  </si>
  <si>
    <t>(Fridland, 2008)</t>
  </si>
  <si>
    <t>(Rankinen, 2014)</t>
  </si>
  <si>
    <t>Marquette County</t>
  </si>
  <si>
    <t>Bf</t>
  </si>
  <si>
    <t>Norwegian</t>
  </si>
  <si>
    <t>Df2_d2</t>
  </si>
  <si>
    <t>(Bowie, 2017)</t>
  </si>
  <si>
    <t>(Moonwomon, 1991)</t>
  </si>
  <si>
    <t>Riverside</t>
  </si>
  <si>
    <t>(Metcalf, 1972)</t>
  </si>
  <si>
    <t>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</si>
</sst>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"/>
      <family val="1"/>
    </font>
    <font>
      <sz val="12"/>
      <color theme="1"/>
      <name val="Times"/>
      <family val="1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6"/>
      <color rgb="FF0D0D0D"/>
      <name val="Arial"/>
      <family val="2"/>
    </font>
    <font>
      <sz val="10"/>
      <color theme="1"/>
      <name val="Times"/>
    </font>
    <font>
      <sz val="16"/>
      <color rgb="FF0D0D0D"/>
      <name val="Arial"/>
      <family val="2"/>
    </font>
    <font>
      <sz val="12"/>
      <color theme="1"/>
      <name val="Times"/>
    </font>
    <font>
      <sz val="12"/>
      <color theme="1"/>
      <name val="Arial"/>
      <family val="2"/>
    </font>
    <font>
      <sz val="12"/>
      <color rgb="FF202122"/>
      <name val="Arial"/>
      <family val="2"/>
    </font>
    <font>
      <sz val="12"/>
      <color rgb="FF0D0D0D"/>
      <name val="Arial"/>
      <family val="2"/>
    </font>
    <font>
      <b/>
      <sz val="12"/>
      <color theme="1"/>
      <name val="Calibri"/>
      <family val="2"/>
      <scheme val="minor"/>
    </font>
    <font>
      <sz val="11"/>
      <color rgb="FF0D0D0D"/>
      <name val="Arial"/>
      <family val="2"/>
    </font>
    <font>
      <sz val="16"/>
      <color rgb="FF999999"/>
      <name val="Arial"/>
      <family val="2"/>
    </font>
    <font>
      <sz val="11"/>
      <color rgb="FF222222"/>
      <name val="Arial"/>
      <family val="2"/>
    </font>
    <font>
      <b/>
      <sz val="13"/>
      <color rgb="FFFFFFFF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13110E"/>
      <name val="Times"/>
    </font>
    <font>
      <sz val="10"/>
      <color rgb="FF141413"/>
      <name val="Times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D0D0D"/>
      <name val="Calibri"/>
      <family val="2"/>
    </font>
    <font>
      <sz val="12"/>
      <color rgb="FF13110E"/>
      <name val="Calibri"/>
      <family val="2"/>
    </font>
    <font>
      <sz val="12"/>
      <color rgb="FF000000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6"/>
      <color rgb="FF0088CC"/>
      <name val="Arial"/>
      <family val="2"/>
    </font>
    <font>
      <sz val="12"/>
      <color rgb="FF333333"/>
      <name val="Arial"/>
      <family val="2"/>
    </font>
    <font>
      <sz val="14"/>
      <color rgb="FF222222"/>
      <name val="Arial"/>
      <family val="2"/>
    </font>
    <font>
      <b/>
      <sz val="18"/>
      <color rgb="FF333333"/>
      <name val="Arial"/>
      <family val="2"/>
    </font>
    <font>
      <b/>
      <sz val="18"/>
      <color theme="1"/>
      <name val="Inherit"/>
    </font>
    <font>
      <sz val="12"/>
      <color rgb="FF0D0D0D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202122"/>
      <name val="Calibri"/>
      <family val="2"/>
    </font>
    <font>
      <sz val="9"/>
      <color rgb="FF000000"/>
      <name val="Helvetica"/>
      <family val="2"/>
    </font>
    <font>
      <sz val="12"/>
      <color rgb="FF000000"/>
      <name val="Times New Roman"/>
      <family val="1"/>
    </font>
    <font>
      <sz val="12"/>
      <color rgb="FF333333"/>
      <name val="Calibri"/>
      <family val="2"/>
    </font>
    <font>
      <sz val="16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21" fillId="0" borderId="0"/>
    <xf numFmtId="0" fontId="23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3" fillId="0" borderId="0" xfId="0" applyNumberFormat="1" applyFon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1"/>
    <xf numFmtId="0" fontId="0" fillId="0" borderId="1" xfId="0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3" fontId="12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2" fillId="0" borderId="0" xfId="2" applyFont="1" applyAlignment="1">
      <alignment horizontal="center" vertical="top"/>
    </xf>
    <xf numFmtId="0" fontId="21" fillId="0" borderId="0" xfId="2"/>
    <xf numFmtId="49" fontId="21" fillId="0" borderId="0" xfId="2" applyNumberFormat="1" applyAlignment="1">
      <alignment vertical="top"/>
    </xf>
    <xf numFmtId="0" fontId="21" fillId="0" borderId="0" xfId="2" applyAlignment="1">
      <alignment vertical="top"/>
    </xf>
    <xf numFmtId="0" fontId="24" fillId="0" borderId="0" xfId="3" applyFont="1" applyAlignment="1">
      <alignment horizontal="left"/>
    </xf>
    <xf numFmtId="0" fontId="24" fillId="0" borderId="0" xfId="3" applyFont="1"/>
    <xf numFmtId="0" fontId="5" fillId="0" borderId="0" xfId="3" applyFont="1"/>
    <xf numFmtId="0" fontId="20" fillId="0" borderId="0" xfId="2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0" fillId="0" borderId="0" xfId="0" applyAlignment="1">
      <alignment horizontal="lef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29" fillId="0" borderId="0" xfId="0" applyFont="1" applyAlignment="1">
      <alignment vertical="center"/>
    </xf>
    <xf numFmtId="0" fontId="28" fillId="0" borderId="0" xfId="2" applyFont="1" applyAlignment="1">
      <alignment vertical="top"/>
    </xf>
    <xf numFmtId="2" fontId="27" fillId="0" borderId="0" xfId="0" applyNumberFormat="1" applyFont="1"/>
    <xf numFmtId="2" fontId="15" fillId="0" borderId="0" xfId="0" applyNumberFormat="1" applyFont="1"/>
    <xf numFmtId="2" fontId="0" fillId="0" borderId="0" xfId="0" applyNumberFormat="1" applyAlignment="1">
      <alignment horizontal="right"/>
    </xf>
    <xf numFmtId="2" fontId="14" fillId="0" borderId="0" xfId="0" applyNumberFormat="1" applyFont="1"/>
    <xf numFmtId="2" fontId="21" fillId="0" borderId="0" xfId="2" applyNumberFormat="1" applyAlignment="1">
      <alignment vertical="top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0" fillId="0" borderId="0" xfId="0" applyAlignment="1">
      <alignment wrapText="1"/>
    </xf>
    <xf numFmtId="0" fontId="35" fillId="0" borderId="0" xfId="0" applyFont="1"/>
    <xf numFmtId="0" fontId="37" fillId="0" borderId="0" xfId="0" applyFont="1"/>
    <xf numFmtId="0" fontId="36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2" fontId="33" fillId="0" borderId="0" xfId="0" applyNumberFormat="1" applyFont="1"/>
    <xf numFmtId="2" fontId="5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41" fillId="0" borderId="0" xfId="0" applyFont="1"/>
    <xf numFmtId="0" fontId="42" fillId="0" borderId="0" xfId="0" applyFont="1"/>
    <xf numFmtId="49" fontId="0" fillId="0" borderId="0" xfId="2" applyNumberFormat="1" applyFont="1" applyAlignment="1">
      <alignment vertical="top"/>
    </xf>
    <xf numFmtId="0" fontId="0" fillId="0" borderId="0" xfId="2" applyFont="1" applyAlignment="1">
      <alignment vertical="top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28" fillId="0" borderId="0" xfId="2" applyFont="1" applyAlignment="1">
      <alignment horizontal="left" vertical="center"/>
    </xf>
    <xf numFmtId="0" fontId="43" fillId="0" borderId="0" xfId="0" applyFont="1"/>
    <xf numFmtId="0" fontId="5" fillId="0" borderId="1" xfId="0" applyFont="1" applyBorder="1"/>
    <xf numFmtId="0" fontId="44" fillId="0" borderId="0" xfId="0" applyFont="1"/>
    <xf numFmtId="0" fontId="0" fillId="0" borderId="0" xfId="0" applyAlignment="1">
      <alignment horizontal="left"/>
    </xf>
    <xf numFmtId="49" fontId="0" fillId="0" borderId="0" xfId="2" applyNumberFormat="1" applyFont="1" applyAlignment="1">
      <alignment horizontal="left" vertical="top"/>
    </xf>
    <xf numFmtId="0" fontId="11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0" fillId="0" borderId="0" xfId="2" applyFont="1" applyAlignment="1">
      <alignment horizontal="left" vertical="top"/>
    </xf>
    <xf numFmtId="0" fontId="45" fillId="0" borderId="0" xfId="0" applyFont="1"/>
    <xf numFmtId="0" fontId="46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2" fontId="0" fillId="0" borderId="0" xfId="2" applyNumberFormat="1" applyFont="1" applyAlignment="1">
      <alignment vertical="top"/>
    </xf>
    <xf numFmtId="0" fontId="47" fillId="0" borderId="0" xfId="0" applyFont="1"/>
    <xf numFmtId="0" fontId="48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4">
    <cellStyle name="Hyperlink" xfId="1" builtinId="8"/>
    <cellStyle name="Normal" xfId="0" builtinId="0"/>
    <cellStyle name="Normal 2" xfId="2" xr:uid="{3DA889B2-AB94-FA4A-948B-C69681E2BF44}"/>
    <cellStyle name="Normal 2 2" xfId="3" xr:uid="{2C5B9F89-16EC-164E-B64B-D9FDA7F0FE94}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1021946</xdr:colOff>
      <xdr:row>1</xdr:row>
      <xdr:rowOff>0</xdr:rowOff>
    </xdr:to>
    <xdr:pic>
      <xdr:nvPicPr>
        <xdr:cNvPr id="2" name="Picture 1" descr="page3image65522320">
          <a:extLst>
            <a:ext uri="{FF2B5EF4-FFF2-40B4-BE49-F238E27FC236}">
              <a16:creationId xmlns:a16="http://schemas.microsoft.com/office/drawing/2014/main" id="{9351E6EA-713D-0C4D-8816-E765734A8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182" y="55225758"/>
          <a:ext cx="102194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203200</xdr:colOff>
      <xdr:row>1</xdr:row>
      <xdr:rowOff>0</xdr:rowOff>
    </xdr:from>
    <xdr:to>
      <xdr:col>4</xdr:col>
      <xdr:colOff>215900</xdr:colOff>
      <xdr:row>1</xdr:row>
      <xdr:rowOff>0</xdr:rowOff>
    </xdr:to>
    <xdr:pic>
      <xdr:nvPicPr>
        <xdr:cNvPr id="3" name="Picture 2" descr="page3image65042864">
          <a:extLst>
            <a:ext uri="{FF2B5EF4-FFF2-40B4-BE49-F238E27FC236}">
              <a16:creationId xmlns:a16="http://schemas.microsoft.com/office/drawing/2014/main" id="{3FDAB9E6-30AE-3040-9883-2B2138904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2291" y="55225758"/>
          <a:ext cx="12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203200</xdr:colOff>
      <xdr:row>131</xdr:row>
      <xdr:rowOff>0</xdr:rowOff>
    </xdr:from>
    <xdr:ext cx="12700" cy="0"/>
    <xdr:pic>
      <xdr:nvPicPr>
        <xdr:cNvPr id="4" name="Picture 3" descr="page3image65042864" hidden="1">
          <a:extLst>
            <a:ext uri="{FF2B5EF4-FFF2-40B4-BE49-F238E27FC236}">
              <a16:creationId xmlns:a16="http://schemas.microsoft.com/office/drawing/2014/main" id="{0F804643-AE7D-AC49-8A7A-4446A883C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5018" y="22321212"/>
          <a:ext cx="12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3105814</xdr:colOff>
      <xdr:row>50</xdr:row>
      <xdr:rowOff>103217</xdr:rowOff>
    </xdr:from>
    <xdr:to>
      <xdr:col>18</xdr:col>
      <xdr:colOff>4866743</xdr:colOff>
      <xdr:row>122</xdr:row>
      <xdr:rowOff>96294</xdr:rowOff>
    </xdr:to>
    <xdr:sp macro="" textlink="">
      <xdr:nvSpPr>
        <xdr:cNvPr id="5" name="TextBox 4" hidden="1">
          <a:extLst>
            <a:ext uri="{FF2B5EF4-FFF2-40B4-BE49-F238E27FC236}">
              <a16:creationId xmlns:a16="http://schemas.microsoft.com/office/drawing/2014/main" id="{2F4F3644-64CE-734A-88A6-E803B0C6C995}"/>
            </a:ext>
          </a:extLst>
        </xdr:cNvPr>
        <xdr:cNvSpPr txBox="1"/>
      </xdr:nvSpPr>
      <xdr:spPr>
        <a:xfrm>
          <a:off x="43899753" y="6838065"/>
          <a:ext cx="1760929" cy="13655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Line 1</a:t>
          </a:r>
        </a:p>
        <a:p>
          <a:r>
            <a:rPr lang="en-US" sz="1100"/>
            <a:t>A monophthong M</a:t>
          </a:r>
        </a:p>
        <a:p>
          <a:r>
            <a:rPr lang="en-US" sz="1100"/>
            <a:t>B</a:t>
          </a:r>
          <a:r>
            <a:rPr lang="en-US" sz="1100" baseline="0"/>
            <a:t> Diphthong D</a:t>
          </a:r>
        </a:p>
        <a:p>
          <a:r>
            <a:rPr lang="en-US" sz="1100" baseline="0"/>
            <a:t>C Falling F</a:t>
          </a:r>
        </a:p>
        <a:p>
          <a:r>
            <a:rPr lang="en-US" sz="1100"/>
            <a:t>D pane-pain P</a:t>
          </a:r>
        </a:p>
        <a:p>
          <a:r>
            <a:rPr lang="en-US" sz="1100"/>
            <a:t>E</a:t>
          </a:r>
          <a:r>
            <a:rPr lang="en-US" sz="1100" baseline="0"/>
            <a:t> New England N</a:t>
          </a:r>
        </a:p>
        <a:p>
          <a:r>
            <a:rPr lang="en-US" sz="1100" baseline="0"/>
            <a:t>F High Tider H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/an/ tense n</a:t>
          </a:r>
        </a:p>
        <a:p>
          <a:r>
            <a:rPr lang="en-US" sz="1100" baseline="0"/>
            <a:t>b /ad/ raising d</a:t>
          </a:r>
        </a:p>
        <a:p>
          <a:r>
            <a:rPr lang="en-US" sz="1100" baseline="0"/>
            <a:t>c /bath/ tense t</a:t>
          </a:r>
        </a:p>
        <a:p>
          <a:r>
            <a:rPr lang="en-US" sz="1100" baseline="0"/>
            <a:t>d /bath/ upglied u</a:t>
          </a:r>
        </a:p>
        <a:p>
          <a:r>
            <a:rPr lang="en-US" sz="1100" baseline="0"/>
            <a:t>e other e</a:t>
          </a:r>
        </a:p>
        <a:p>
          <a:r>
            <a:rPr lang="en-US" sz="1100" baseline="0"/>
            <a:t>f missing</a:t>
          </a:r>
        </a:p>
        <a:p>
          <a:endParaRPr lang="en-US" sz="1100" baseline="0"/>
        </a:p>
        <a:p>
          <a:r>
            <a:rPr lang="en-US" sz="1100" baseline="0"/>
            <a:t>Line 3</a:t>
          </a:r>
        </a:p>
        <a:p>
          <a:r>
            <a:rPr lang="en-US" sz="1100" baseline="0"/>
            <a:t>1 back</a:t>
          </a:r>
        </a:p>
        <a:p>
          <a:r>
            <a:rPr lang="en-US" sz="1100" baseline="0"/>
            <a:t>2 front uu</a:t>
          </a:r>
        </a:p>
        <a:p>
          <a:r>
            <a:rPr lang="en-US" sz="1100" baseline="0"/>
            <a:t>3 front au uu</a:t>
          </a:r>
        </a:p>
        <a:p>
          <a:r>
            <a:rPr lang="en-US" sz="1100" baseline="0"/>
            <a:t>4 front au</a:t>
          </a:r>
        </a:p>
        <a:p>
          <a:r>
            <a:rPr lang="en-US" sz="1100" baseline="0"/>
            <a:t>5 all front</a:t>
          </a:r>
        </a:p>
        <a:p>
          <a:r>
            <a:rPr lang="en-US" sz="1100" baseline="0"/>
            <a:t>6 front ou uu</a:t>
          </a:r>
        </a:p>
        <a:p>
          <a:r>
            <a:rPr lang="en-US" sz="1100" baseline="0"/>
            <a:t>7 missing</a:t>
          </a:r>
        </a:p>
        <a:p>
          <a:endParaRPr lang="en-US" sz="1100" baseline="0"/>
        </a:p>
        <a:p>
          <a:r>
            <a:rPr lang="en-US" sz="1100" baseline="0"/>
            <a:t>Underline btw 3,4</a:t>
          </a:r>
        </a:p>
        <a:p>
          <a:endParaRPr lang="en-US" sz="1100" baseline="0"/>
        </a:p>
        <a:p>
          <a:r>
            <a:rPr lang="en-US" sz="1100" baseline="0"/>
            <a:t>Line 4</a:t>
          </a:r>
        </a:p>
        <a:p>
          <a:r>
            <a:rPr lang="en-US" sz="1100" baseline="0"/>
            <a:t>1 back @</a:t>
          </a:r>
        </a:p>
        <a:p>
          <a:r>
            <a:rPr lang="en-US" sz="1100" baseline="0"/>
            <a:t>2 central @</a:t>
          </a:r>
        </a:p>
        <a:p>
          <a:r>
            <a:rPr lang="en-US" sz="1100" baseline="0"/>
            <a:t>3 back  a</a:t>
          </a:r>
        </a:p>
        <a:p>
          <a:r>
            <a:rPr lang="en-US" sz="1100" baseline="0"/>
            <a:t>4 central a</a:t>
          </a:r>
        </a:p>
        <a:p>
          <a:r>
            <a:rPr lang="en-US" sz="1100" baseline="0"/>
            <a:t>5 missing</a:t>
          </a:r>
        </a:p>
        <a:p>
          <a:endParaRPr lang="en-US" sz="1100" baseline="0"/>
        </a:p>
        <a:p>
          <a:r>
            <a:rPr lang="en-US" sz="1100" baseline="0"/>
            <a:t>Line 5</a:t>
          </a:r>
        </a:p>
        <a:p>
          <a:r>
            <a:rPr lang="en-US" sz="1100"/>
            <a:t>A develop</a:t>
          </a:r>
        </a:p>
        <a:p>
          <a:r>
            <a:rPr lang="en-US" sz="1100"/>
            <a:t>B a/o</a:t>
          </a:r>
        </a:p>
        <a:p>
          <a:r>
            <a:rPr lang="en-US" sz="1100" baseline="0"/>
            <a:t>C a=o prevoice</a:t>
          </a:r>
        </a:p>
        <a:p>
          <a:r>
            <a:rPr lang="en-US" sz="1100" baseline="0"/>
            <a:t>D  a=o</a:t>
          </a:r>
        </a:p>
        <a:p>
          <a:r>
            <a:rPr lang="en-US" sz="1100" baseline="0"/>
            <a:t>E a=o round</a:t>
          </a:r>
        </a:p>
        <a:p>
          <a:r>
            <a:rPr lang="en-US" sz="1100" baseline="0"/>
            <a:t>F )=a, o=a</a:t>
          </a:r>
        </a:p>
        <a:p>
          <a:r>
            <a:rPr lang="en-US" sz="1100" baseline="0"/>
            <a:t>G Missing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Condition</a:t>
          </a:r>
        </a:p>
        <a:p>
          <a:endParaRPr lang="en-US" sz="1100" baseline="0"/>
        </a:p>
        <a:p>
          <a:r>
            <a:rPr lang="en-US" sz="1100" baseline="0"/>
            <a:t>Line 1</a:t>
          </a:r>
        </a:p>
        <a:p>
          <a:r>
            <a:rPr lang="en-US" sz="1100" baseline="0"/>
            <a:t>A rhotic R</a:t>
          </a:r>
        </a:p>
        <a:p>
          <a:r>
            <a:rPr lang="en-US" sz="1100" baseline="0"/>
            <a:t>B mostly rhotic M</a:t>
          </a:r>
        </a:p>
        <a:p>
          <a:r>
            <a:rPr lang="en-US" sz="1100" baseline="0"/>
            <a:t>C weakly rhotic W</a:t>
          </a:r>
        </a:p>
        <a:p>
          <a:r>
            <a:rPr lang="en-US" sz="1100" baseline="0"/>
            <a:t>D non rhotic N</a:t>
          </a:r>
        </a:p>
        <a:p>
          <a:r>
            <a:rPr lang="en-US" sz="1100" baseline="0"/>
            <a:t>E linking rhotic  L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unmerged </a:t>
          </a:r>
        </a:p>
        <a:p>
          <a:r>
            <a:rPr lang="en-US" sz="1100" baseline="0"/>
            <a:t>b card-cord</a:t>
          </a:r>
        </a:p>
        <a:p>
          <a:r>
            <a:rPr lang="en-US" sz="1100" baseline="0"/>
            <a:t>c north-force</a:t>
          </a:r>
        </a:p>
        <a:p>
          <a:r>
            <a:rPr lang="en-US" sz="1100" baseline="0"/>
            <a:t>d force-cure </a:t>
          </a:r>
        </a:p>
        <a:p>
          <a:r>
            <a:rPr lang="en-US" sz="1100" baseline="0"/>
            <a:t>e north-force-cure</a:t>
          </a:r>
        </a:p>
        <a:p>
          <a:endParaRPr lang="en-US" sz="1100" baseline="0"/>
        </a:p>
        <a:p>
          <a:r>
            <a:rPr lang="en-US" sz="1100" baseline="0"/>
            <a:t>Line 3</a:t>
          </a:r>
        </a:p>
        <a:p>
          <a:r>
            <a:rPr lang="en-US" sz="1100" baseline="0"/>
            <a:t>a. Dark</a:t>
          </a:r>
        </a:p>
        <a:p>
          <a:r>
            <a:rPr lang="en-US" sz="1100" baseline="0"/>
            <a:t>b Light</a:t>
          </a:r>
        </a:p>
        <a:p>
          <a:r>
            <a:rPr lang="en-US" sz="1100" baseline="0"/>
            <a:t>c intrusive </a:t>
          </a:r>
        </a:p>
        <a:p>
          <a:r>
            <a:rPr lang="en-US" sz="1100" baseline="0"/>
            <a:t>d l = r</a:t>
          </a:r>
        </a:p>
        <a:p>
          <a:endParaRPr lang="en-US" sz="1100" baseline="0"/>
        </a:p>
        <a:p>
          <a:r>
            <a:rPr lang="en-US" sz="1100" baseline="0"/>
            <a:t>Line 4</a:t>
          </a:r>
        </a:p>
        <a:p>
          <a:r>
            <a:rPr lang="en-US" sz="1100" baseline="0"/>
            <a:t>1 neutal</a:t>
          </a:r>
        </a:p>
        <a:p>
          <a:r>
            <a:rPr lang="en-US" sz="1100" baseline="0"/>
            <a:t>2 ei</a:t>
          </a:r>
        </a:p>
        <a:p>
          <a:r>
            <a:rPr lang="en-US" sz="1100" baseline="0"/>
            <a:t>3 ul</a:t>
          </a:r>
        </a:p>
        <a:p>
          <a:r>
            <a:rPr lang="en-US" sz="1100" baseline="0"/>
            <a:t>4 aun</a:t>
          </a:r>
        </a:p>
        <a:p>
          <a:r>
            <a:rPr lang="en-US" sz="1100" baseline="0"/>
            <a:t>5 ag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Consonant</a:t>
          </a:r>
        </a:p>
        <a:p>
          <a:r>
            <a:rPr lang="en-US" sz="1100" baseline="0"/>
            <a:t>Line 1</a:t>
          </a:r>
        </a:p>
        <a:p>
          <a:r>
            <a:rPr lang="en-US" sz="1100" baseline="0"/>
            <a:t>A th dental. h</a:t>
          </a:r>
        </a:p>
        <a:p>
          <a:r>
            <a:rPr lang="en-US" sz="1100" baseline="0"/>
            <a:t>B th stopped d</a:t>
          </a:r>
        </a:p>
        <a:p>
          <a:r>
            <a:rPr lang="en-US" sz="1100" baseline="0"/>
            <a:t>C th fronted f</a:t>
          </a:r>
        </a:p>
        <a:p>
          <a:r>
            <a:rPr lang="en-US" sz="1100" baseline="0"/>
            <a:t>D t slit s</a:t>
          </a:r>
        </a:p>
        <a:p>
          <a:r>
            <a:rPr lang="en-US" sz="1100" baseline="0"/>
            <a:t>E fricative voicig v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vw</a:t>
          </a:r>
        </a:p>
        <a:p>
          <a:r>
            <a:rPr lang="en-US" sz="1100" baseline="0"/>
            <a:t>b vb</a:t>
          </a:r>
        </a:p>
        <a:p>
          <a:r>
            <a:rPr lang="en-US" sz="1100" baseline="0"/>
            <a:t>c stop devoicing</a:t>
          </a:r>
        </a:p>
        <a:p>
          <a:r>
            <a:rPr lang="en-US" sz="1100" baseline="0"/>
            <a:t>d z devoiving</a:t>
          </a:r>
        </a:p>
        <a:p>
          <a:r>
            <a:rPr lang="en-US" sz="1100" baseline="0"/>
            <a:t>e str</a:t>
          </a:r>
        </a:p>
        <a:p>
          <a:r>
            <a:rPr lang="en-US" sz="1100" baseline="0"/>
            <a:t>f other</a:t>
          </a:r>
        </a:p>
      </xdr:txBody>
    </xdr:sp>
    <xdr:clientData/>
  </xdr:twoCellAnchor>
  <xdr:twoCellAnchor>
    <xdr:from>
      <xdr:col>14</xdr:col>
      <xdr:colOff>676596</xdr:colOff>
      <xdr:row>2</xdr:row>
      <xdr:rowOff>101600</xdr:rowOff>
    </xdr:from>
    <xdr:to>
      <xdr:col>14</xdr:col>
      <xdr:colOff>2456410</xdr:colOff>
      <xdr:row>2483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7C915B-A1A8-D345-9422-E70546D759F8}"/>
            </a:ext>
          </a:extLst>
        </xdr:cNvPr>
        <xdr:cNvSpPr txBox="1"/>
      </xdr:nvSpPr>
      <xdr:spPr>
        <a:xfrm>
          <a:off x="24806596" y="304800"/>
          <a:ext cx="1779814" cy="508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Line 1</a:t>
          </a:r>
        </a:p>
        <a:p>
          <a:r>
            <a:rPr lang="en-US" sz="1100"/>
            <a:t>A monophthong M</a:t>
          </a:r>
        </a:p>
        <a:p>
          <a:r>
            <a:rPr lang="en-US" sz="1100"/>
            <a:t>B</a:t>
          </a:r>
          <a:r>
            <a:rPr lang="en-US" sz="1100" baseline="0"/>
            <a:t> Diphthong D</a:t>
          </a:r>
        </a:p>
        <a:p>
          <a:r>
            <a:rPr lang="en-US" sz="1100" baseline="0"/>
            <a:t>C Falling F</a:t>
          </a:r>
        </a:p>
        <a:p>
          <a:r>
            <a:rPr lang="en-US" sz="1100"/>
            <a:t>D pane-pain P</a:t>
          </a:r>
        </a:p>
        <a:p>
          <a:r>
            <a:rPr lang="en-US" sz="1100"/>
            <a:t>E</a:t>
          </a:r>
          <a:r>
            <a:rPr lang="en-US" sz="1100" baseline="0"/>
            <a:t> New England N</a:t>
          </a:r>
        </a:p>
        <a:p>
          <a:r>
            <a:rPr lang="en-US" sz="1100" baseline="0"/>
            <a:t>F High Tider H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/an/ tense n</a:t>
          </a:r>
        </a:p>
        <a:p>
          <a:r>
            <a:rPr lang="en-US" sz="1100" baseline="0"/>
            <a:t>b /ad/ raising d</a:t>
          </a:r>
        </a:p>
        <a:p>
          <a:r>
            <a:rPr lang="en-US" sz="1100" baseline="0"/>
            <a:t>c /bath/ tense t</a:t>
          </a:r>
        </a:p>
        <a:p>
          <a:r>
            <a:rPr lang="en-US" sz="1100" baseline="0"/>
            <a:t>d /bath/ upglied u</a:t>
          </a:r>
        </a:p>
        <a:p>
          <a:r>
            <a:rPr lang="en-US" sz="1100" baseline="0"/>
            <a:t>e other e</a:t>
          </a:r>
        </a:p>
        <a:p>
          <a:endParaRPr lang="en-US" sz="1100" baseline="0"/>
        </a:p>
        <a:p>
          <a:r>
            <a:rPr lang="en-US" sz="1100" baseline="0"/>
            <a:t>Line 3</a:t>
          </a:r>
        </a:p>
        <a:p>
          <a:r>
            <a:rPr lang="en-US" sz="1100" baseline="0"/>
            <a:t>1 back</a:t>
          </a:r>
        </a:p>
        <a:p>
          <a:r>
            <a:rPr lang="en-US" sz="1100" baseline="0"/>
            <a:t>2 front uu</a:t>
          </a:r>
        </a:p>
        <a:p>
          <a:r>
            <a:rPr lang="en-US" sz="1100" baseline="0"/>
            <a:t>3 front au uu</a:t>
          </a:r>
        </a:p>
        <a:p>
          <a:r>
            <a:rPr lang="en-US" sz="1100" baseline="0"/>
            <a:t>4 front au</a:t>
          </a:r>
        </a:p>
        <a:p>
          <a:r>
            <a:rPr lang="en-US" sz="1100" baseline="0"/>
            <a:t>5 all front</a:t>
          </a:r>
        </a:p>
        <a:p>
          <a:endParaRPr lang="en-US" sz="1100" baseline="0"/>
        </a:p>
        <a:p>
          <a:r>
            <a:rPr lang="en-US" sz="1100" baseline="0"/>
            <a:t>Underline btw 3,4</a:t>
          </a:r>
        </a:p>
        <a:p>
          <a:endParaRPr lang="en-US" sz="1100" baseline="0"/>
        </a:p>
        <a:p>
          <a:r>
            <a:rPr lang="en-US" sz="1100" baseline="0"/>
            <a:t>Line 4</a:t>
          </a:r>
        </a:p>
        <a:p>
          <a:r>
            <a:rPr lang="en-US" sz="1100" baseline="0"/>
            <a:t>1 back @</a:t>
          </a:r>
        </a:p>
        <a:p>
          <a:r>
            <a:rPr lang="en-US" sz="1100" baseline="0"/>
            <a:t>2 central @</a:t>
          </a:r>
        </a:p>
        <a:p>
          <a:r>
            <a:rPr lang="en-US" sz="1100" baseline="0"/>
            <a:t>3 back  a</a:t>
          </a:r>
        </a:p>
        <a:p>
          <a:r>
            <a:rPr lang="en-US" sz="1100" baseline="0"/>
            <a:t>4 central a</a:t>
          </a:r>
        </a:p>
        <a:p>
          <a:endParaRPr lang="en-US" sz="1100" baseline="0"/>
        </a:p>
        <a:p>
          <a:r>
            <a:rPr lang="en-US" sz="1100" baseline="0"/>
            <a:t>Line 5</a:t>
          </a:r>
        </a:p>
        <a:p>
          <a:r>
            <a:rPr lang="en-US" sz="1100"/>
            <a:t>A develop</a:t>
          </a:r>
        </a:p>
        <a:p>
          <a:r>
            <a:rPr lang="en-US" sz="1100"/>
            <a:t>B a/o</a:t>
          </a:r>
        </a:p>
        <a:p>
          <a:r>
            <a:rPr lang="en-US" sz="1100" baseline="0"/>
            <a:t>C a=o prevoice</a:t>
          </a:r>
        </a:p>
        <a:p>
          <a:r>
            <a:rPr lang="en-US" sz="1100" baseline="0"/>
            <a:t>D  a=o</a:t>
          </a:r>
        </a:p>
        <a:p>
          <a:r>
            <a:rPr lang="en-US" sz="1100" baseline="0"/>
            <a:t>E a=o round</a:t>
          </a:r>
        </a:p>
        <a:p>
          <a:r>
            <a:rPr lang="en-US" sz="1100" baseline="0"/>
            <a:t>F )=a, o=a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Condition</a:t>
          </a:r>
        </a:p>
        <a:p>
          <a:endParaRPr lang="en-US" sz="1100" baseline="0"/>
        </a:p>
        <a:p>
          <a:r>
            <a:rPr lang="en-US" sz="1100" baseline="0"/>
            <a:t>Line 1</a:t>
          </a:r>
        </a:p>
        <a:p>
          <a:r>
            <a:rPr lang="en-US" sz="1100" baseline="0"/>
            <a:t>A rhotic R</a:t>
          </a:r>
        </a:p>
        <a:p>
          <a:r>
            <a:rPr lang="en-US" sz="1100" baseline="0"/>
            <a:t>B mostly rhotic M</a:t>
          </a:r>
        </a:p>
        <a:p>
          <a:r>
            <a:rPr lang="en-US" sz="1100" baseline="0"/>
            <a:t>C weakly rhotic W</a:t>
          </a:r>
        </a:p>
        <a:p>
          <a:r>
            <a:rPr lang="en-US" sz="1100" baseline="0"/>
            <a:t>D non rhotic N</a:t>
          </a:r>
        </a:p>
        <a:p>
          <a:r>
            <a:rPr lang="en-US" sz="1100" baseline="0"/>
            <a:t>E linking rhotic  L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unmerged </a:t>
          </a:r>
        </a:p>
        <a:p>
          <a:r>
            <a:rPr lang="en-US" sz="1100" baseline="0"/>
            <a:t>b card-cord</a:t>
          </a:r>
        </a:p>
        <a:p>
          <a:r>
            <a:rPr lang="en-US" sz="1100" baseline="0"/>
            <a:t>c north-force</a:t>
          </a:r>
        </a:p>
        <a:p>
          <a:r>
            <a:rPr lang="en-US" sz="1100" baseline="0"/>
            <a:t>d force-cure </a:t>
          </a:r>
        </a:p>
        <a:p>
          <a:r>
            <a:rPr lang="en-US" sz="1100" baseline="0"/>
            <a:t>e north-force-cure</a:t>
          </a:r>
        </a:p>
        <a:p>
          <a:endParaRPr lang="en-US" sz="1100" baseline="0"/>
        </a:p>
        <a:p>
          <a:r>
            <a:rPr lang="en-US" sz="1100" baseline="0"/>
            <a:t>Line 3</a:t>
          </a:r>
        </a:p>
        <a:p>
          <a:r>
            <a:rPr lang="en-US" sz="1100" baseline="0"/>
            <a:t>1 dark</a:t>
          </a:r>
        </a:p>
        <a:p>
          <a:r>
            <a:rPr lang="en-US" sz="1100" baseline="0"/>
            <a:t>2 clear</a:t>
          </a:r>
        </a:p>
        <a:p>
          <a:r>
            <a:rPr lang="en-US" sz="1100" baseline="0"/>
            <a:t>3 intrusive</a:t>
          </a:r>
        </a:p>
        <a:p>
          <a:r>
            <a:rPr lang="en-US" sz="1100" baseline="0"/>
            <a:t>4 l=r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Line 3</a:t>
          </a:r>
        </a:p>
        <a:p>
          <a:r>
            <a:rPr lang="en-US" sz="1100" baseline="0"/>
            <a:t>a neutral</a:t>
          </a:r>
        </a:p>
        <a:p>
          <a:r>
            <a:rPr lang="en-US" sz="1100" baseline="0"/>
            <a:t>b ei</a:t>
          </a:r>
        </a:p>
        <a:p>
          <a:r>
            <a:rPr lang="en-US" sz="1100" baseline="0"/>
            <a:t>c ul</a:t>
          </a:r>
        </a:p>
        <a:p>
          <a:r>
            <a:rPr lang="en-US" sz="1100" baseline="0"/>
            <a:t>d aun</a:t>
          </a:r>
        </a:p>
        <a:p>
          <a:r>
            <a:rPr lang="en-US" sz="1100" baseline="0"/>
            <a:t>e ag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Consonant</a:t>
          </a:r>
        </a:p>
        <a:p>
          <a:r>
            <a:rPr lang="en-US" sz="1100" baseline="0"/>
            <a:t>Line 1</a:t>
          </a:r>
        </a:p>
        <a:p>
          <a:r>
            <a:rPr lang="en-US" sz="1100" baseline="0"/>
            <a:t>A th dental</a:t>
          </a:r>
        </a:p>
        <a:p>
          <a:r>
            <a:rPr lang="en-US" sz="1100" baseline="0"/>
            <a:t>B th stopped</a:t>
          </a:r>
        </a:p>
        <a:p>
          <a:r>
            <a:rPr lang="en-US" sz="1100" baseline="0"/>
            <a:t>C th slit</a:t>
          </a:r>
        </a:p>
        <a:p>
          <a:r>
            <a:rPr lang="en-US" sz="1100" baseline="0"/>
            <a:t>D t froted</a:t>
          </a:r>
        </a:p>
        <a:p>
          <a:r>
            <a:rPr lang="en-US" sz="1100" baseline="0"/>
            <a:t>E  voiced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vw</a:t>
          </a:r>
        </a:p>
        <a:p>
          <a:r>
            <a:rPr lang="en-US" sz="1100" baseline="0"/>
            <a:t>b vb</a:t>
          </a:r>
        </a:p>
        <a:p>
          <a:r>
            <a:rPr lang="en-US" sz="1100" baseline="0"/>
            <a:t>c shtr</a:t>
          </a:r>
        </a:p>
        <a:p>
          <a:r>
            <a:rPr lang="en-US" sz="1100" baseline="0"/>
            <a:t>d skr</a:t>
          </a:r>
        </a:p>
        <a:p>
          <a:r>
            <a:rPr lang="en-US" sz="1100" baseline="0"/>
            <a:t>e glottal</a:t>
          </a:r>
        </a:p>
        <a:p>
          <a:r>
            <a:rPr lang="en-US" sz="1100" baseline="0"/>
            <a:t>f z devoice</a:t>
          </a:r>
        </a:p>
        <a:p>
          <a:r>
            <a:rPr lang="en-US" sz="1100" baseline="0"/>
            <a:t>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535298</xdr:colOff>
      <xdr:row>55</xdr:row>
      <xdr:rowOff>173275</xdr:rowOff>
    </xdr:from>
    <xdr:to>
      <xdr:col>21</xdr:col>
      <xdr:colOff>52698</xdr:colOff>
      <xdr:row>79</xdr:row>
      <xdr:rowOff>127657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E88493-A55F-297B-8C3E-12F1CAE05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8057" y="11428103"/>
          <a:ext cx="7838089" cy="4888405"/>
        </a:xfrm>
        <a:prstGeom prst="rect">
          <a:avLst/>
        </a:prstGeom>
      </xdr:spPr>
    </xdr:pic>
    <xdr:clientData/>
  </xdr:twoCellAnchor>
  <xdr:twoCellAnchor editAs="oneCell">
    <xdr:from>
      <xdr:col>10</xdr:col>
      <xdr:colOff>647971</xdr:colOff>
      <xdr:row>52</xdr:row>
      <xdr:rowOff>78264</xdr:rowOff>
    </xdr:from>
    <xdr:to>
      <xdr:col>22</xdr:col>
      <xdr:colOff>395471</xdr:colOff>
      <xdr:row>85</xdr:row>
      <xdr:rowOff>164914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E2A37-9D79-D5A4-07A4-BB05751C9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19" t="30849" r="16013" b="16340"/>
        <a:stretch>
          <a:fillRect/>
        </a:stretch>
      </xdr:blipFill>
      <xdr:spPr>
        <a:xfrm rot="161854">
          <a:off x="8968661" y="10705390"/>
          <a:ext cx="9732327" cy="68891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602</xdr:row>
      <xdr:rowOff>0</xdr:rowOff>
    </xdr:from>
    <xdr:to>
      <xdr:col>1</xdr:col>
      <xdr:colOff>1021946</xdr:colOff>
      <xdr:row>602</xdr:row>
      <xdr:rowOff>0</xdr:rowOff>
    </xdr:to>
    <xdr:pic>
      <xdr:nvPicPr>
        <xdr:cNvPr id="2" name="Picture 1" descr="page3image65522320">
          <a:extLst>
            <a:ext uri="{FF2B5EF4-FFF2-40B4-BE49-F238E27FC236}">
              <a16:creationId xmlns:a16="http://schemas.microsoft.com/office/drawing/2014/main" id="{B101B8D0-C688-0545-8FC0-9CB50209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3962200"/>
          <a:ext cx="10177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203200</xdr:colOff>
      <xdr:row>602</xdr:row>
      <xdr:rowOff>0</xdr:rowOff>
    </xdr:from>
    <xdr:to>
      <xdr:col>3</xdr:col>
      <xdr:colOff>215900</xdr:colOff>
      <xdr:row>602</xdr:row>
      <xdr:rowOff>0</xdr:rowOff>
    </xdr:to>
    <xdr:pic>
      <xdr:nvPicPr>
        <xdr:cNvPr id="3" name="Picture 2" descr="page3image65042864">
          <a:extLst>
            <a:ext uri="{FF2B5EF4-FFF2-40B4-BE49-F238E27FC236}">
              <a16:creationId xmlns:a16="http://schemas.microsoft.com/office/drawing/2014/main" id="{2C8E23A8-8E37-D845-899B-96F2F798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800" y="103962200"/>
          <a:ext cx="12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203200</xdr:colOff>
      <xdr:row>648</xdr:row>
      <xdr:rowOff>0</xdr:rowOff>
    </xdr:from>
    <xdr:ext cx="12700" cy="0"/>
    <xdr:pic>
      <xdr:nvPicPr>
        <xdr:cNvPr id="4" name="Picture 3" descr="page3image65042864">
          <a:extLst>
            <a:ext uri="{FF2B5EF4-FFF2-40B4-BE49-F238E27FC236}">
              <a16:creationId xmlns:a16="http://schemas.microsoft.com/office/drawing/2014/main" id="{BF0F8E71-8B00-9E4E-86E4-2BE21B83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3300" y="113411000"/>
          <a:ext cx="12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694267</xdr:colOff>
      <xdr:row>2</xdr:row>
      <xdr:rowOff>101597</xdr:rowOff>
    </xdr:from>
    <xdr:to>
      <xdr:col>13</xdr:col>
      <xdr:colOff>584199</xdr:colOff>
      <xdr:row>52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958C93-0C5B-9028-BCC9-05FD2B62109F}"/>
            </a:ext>
          </a:extLst>
        </xdr:cNvPr>
        <xdr:cNvSpPr txBox="1"/>
      </xdr:nvSpPr>
      <xdr:spPr>
        <a:xfrm>
          <a:off x="14274800" y="507997"/>
          <a:ext cx="1786466" cy="102108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Line 1</a:t>
          </a:r>
        </a:p>
        <a:p>
          <a:r>
            <a:rPr lang="en-US" sz="1100"/>
            <a:t>A monophthong M</a:t>
          </a:r>
        </a:p>
        <a:p>
          <a:r>
            <a:rPr lang="en-US" sz="1100"/>
            <a:t>B</a:t>
          </a:r>
          <a:r>
            <a:rPr lang="en-US" sz="1100" baseline="0"/>
            <a:t> Diphthong D</a:t>
          </a:r>
        </a:p>
        <a:p>
          <a:r>
            <a:rPr lang="en-US" sz="1100" baseline="0"/>
            <a:t>C Falling F</a:t>
          </a:r>
        </a:p>
        <a:p>
          <a:r>
            <a:rPr lang="en-US" sz="1100"/>
            <a:t>D pane-pain P</a:t>
          </a:r>
        </a:p>
        <a:p>
          <a:r>
            <a:rPr lang="en-US" sz="1100"/>
            <a:t>E</a:t>
          </a:r>
          <a:r>
            <a:rPr lang="en-US" sz="1100" baseline="0"/>
            <a:t> New England N</a:t>
          </a:r>
        </a:p>
        <a:p>
          <a:r>
            <a:rPr lang="en-US" sz="1100" baseline="0"/>
            <a:t>F High Tider H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/an/ tense n</a:t>
          </a:r>
        </a:p>
        <a:p>
          <a:r>
            <a:rPr lang="en-US" sz="1100" baseline="0"/>
            <a:t>b /ad/ raising d</a:t>
          </a:r>
        </a:p>
        <a:p>
          <a:r>
            <a:rPr lang="en-US" sz="1100" baseline="0"/>
            <a:t>c /bath/ tense t</a:t>
          </a:r>
        </a:p>
        <a:p>
          <a:r>
            <a:rPr lang="en-US" sz="1100" baseline="0"/>
            <a:t>d /bath/ upglied u</a:t>
          </a:r>
        </a:p>
        <a:p>
          <a:r>
            <a:rPr lang="en-US" sz="1100" baseline="0"/>
            <a:t>e other o</a:t>
          </a:r>
        </a:p>
        <a:p>
          <a:endParaRPr lang="en-US" sz="1100" baseline="0"/>
        </a:p>
        <a:p>
          <a:r>
            <a:rPr lang="en-US" sz="1100" baseline="0"/>
            <a:t>Line 3</a:t>
          </a:r>
        </a:p>
        <a:p>
          <a:r>
            <a:rPr lang="en-US" sz="1100" baseline="0"/>
            <a:t>1 back</a:t>
          </a:r>
        </a:p>
        <a:p>
          <a:r>
            <a:rPr lang="en-US" sz="1100" baseline="0"/>
            <a:t>2 front uu</a:t>
          </a:r>
        </a:p>
        <a:p>
          <a:r>
            <a:rPr lang="en-US" sz="1100" baseline="0"/>
            <a:t>3 front au uu</a:t>
          </a:r>
        </a:p>
        <a:p>
          <a:r>
            <a:rPr lang="en-US" sz="1100" baseline="0"/>
            <a:t>4 front au</a:t>
          </a:r>
        </a:p>
        <a:p>
          <a:r>
            <a:rPr lang="en-US" sz="1100" baseline="0"/>
            <a:t>5 all front</a:t>
          </a:r>
        </a:p>
        <a:p>
          <a:endParaRPr lang="en-US" sz="1100" baseline="0"/>
        </a:p>
        <a:p>
          <a:r>
            <a:rPr lang="en-US" sz="1100" baseline="0"/>
            <a:t>Underline btw 3,4</a:t>
          </a:r>
        </a:p>
        <a:p>
          <a:endParaRPr lang="en-US" sz="1100" baseline="0"/>
        </a:p>
        <a:p>
          <a:r>
            <a:rPr lang="en-US" sz="1100" baseline="0"/>
            <a:t>Line 4</a:t>
          </a:r>
        </a:p>
        <a:p>
          <a:r>
            <a:rPr lang="en-US" sz="1100" baseline="0"/>
            <a:t>1 back @</a:t>
          </a:r>
        </a:p>
        <a:p>
          <a:r>
            <a:rPr lang="en-US" sz="1100" baseline="0"/>
            <a:t>2 central @</a:t>
          </a:r>
        </a:p>
        <a:p>
          <a:r>
            <a:rPr lang="en-US" sz="1100" baseline="0"/>
            <a:t>3 back  a</a:t>
          </a:r>
        </a:p>
        <a:p>
          <a:r>
            <a:rPr lang="en-US" sz="1100" baseline="0"/>
            <a:t>4 central a</a:t>
          </a:r>
        </a:p>
        <a:p>
          <a:endParaRPr lang="en-US" sz="1100" baseline="0"/>
        </a:p>
        <a:p>
          <a:r>
            <a:rPr lang="en-US" sz="1100" baseline="0"/>
            <a:t>Line 5</a:t>
          </a:r>
        </a:p>
        <a:p>
          <a:r>
            <a:rPr lang="en-US" sz="1100"/>
            <a:t>A develop</a:t>
          </a:r>
        </a:p>
        <a:p>
          <a:r>
            <a:rPr lang="en-US" sz="1100"/>
            <a:t>B a/o</a:t>
          </a:r>
        </a:p>
        <a:p>
          <a:r>
            <a:rPr lang="en-US" sz="1100" baseline="0"/>
            <a:t>C a=o prevoice</a:t>
          </a:r>
        </a:p>
        <a:p>
          <a:r>
            <a:rPr lang="en-US" sz="1100" baseline="0"/>
            <a:t>D  a=o</a:t>
          </a:r>
        </a:p>
        <a:p>
          <a:r>
            <a:rPr lang="en-US" sz="1100" baseline="0"/>
            <a:t>E a=o round</a:t>
          </a:r>
        </a:p>
        <a:p>
          <a:r>
            <a:rPr lang="en-US" sz="1100" baseline="0"/>
            <a:t>F )=a, o=a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Condition</a:t>
          </a:r>
        </a:p>
        <a:p>
          <a:endParaRPr lang="en-US" sz="1100" baseline="0"/>
        </a:p>
        <a:p>
          <a:r>
            <a:rPr lang="en-US" sz="1100" baseline="0"/>
            <a:t>Line 1</a:t>
          </a:r>
        </a:p>
        <a:p>
          <a:r>
            <a:rPr lang="en-US" sz="1100" baseline="0"/>
            <a:t>A rhotic R</a:t>
          </a:r>
        </a:p>
        <a:p>
          <a:r>
            <a:rPr lang="en-US" sz="1100" baseline="0"/>
            <a:t>B mostly rhotic M</a:t>
          </a:r>
        </a:p>
        <a:p>
          <a:r>
            <a:rPr lang="en-US" sz="1100" baseline="0"/>
            <a:t>C weakly rhotic W</a:t>
          </a:r>
        </a:p>
        <a:p>
          <a:r>
            <a:rPr lang="en-US" sz="1100" baseline="0"/>
            <a:t>D non rhotic N</a:t>
          </a:r>
        </a:p>
        <a:p>
          <a:r>
            <a:rPr lang="en-US" sz="1100" baseline="0"/>
            <a:t>E linking rhotic  L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unmerged</a:t>
          </a:r>
        </a:p>
        <a:p>
          <a:r>
            <a:rPr lang="en-US" sz="1100" baseline="0"/>
            <a:t>b card-cord</a:t>
          </a:r>
        </a:p>
        <a:p>
          <a:r>
            <a:rPr lang="en-US" sz="1100" baseline="0"/>
            <a:t>c north-force</a:t>
          </a:r>
        </a:p>
        <a:p>
          <a:r>
            <a:rPr lang="en-US" sz="1100" baseline="0"/>
            <a:t>d force-cure</a:t>
          </a:r>
        </a:p>
        <a:p>
          <a:r>
            <a:rPr lang="en-US" sz="1100" baseline="0"/>
            <a:t>e north-force-cure</a:t>
          </a:r>
        </a:p>
        <a:p>
          <a:endParaRPr lang="en-US" sz="1100" baseline="0"/>
        </a:p>
        <a:p>
          <a:r>
            <a:rPr lang="en-US" sz="1100" baseline="0"/>
            <a:t>Line 3</a:t>
          </a:r>
        </a:p>
        <a:p>
          <a:r>
            <a:rPr lang="en-US" sz="1100" baseline="0"/>
            <a:t>1 neutral</a:t>
          </a:r>
        </a:p>
        <a:p>
          <a:r>
            <a:rPr lang="en-US" sz="1100" baseline="0"/>
            <a:t>2 ei</a:t>
          </a:r>
        </a:p>
        <a:p>
          <a:r>
            <a:rPr lang="en-US" sz="1100" baseline="0"/>
            <a:t>3 ul</a:t>
          </a:r>
        </a:p>
        <a:p>
          <a:r>
            <a:rPr lang="en-US" sz="1100" baseline="0"/>
            <a:t>4 aun</a:t>
          </a:r>
        </a:p>
        <a:p>
          <a:endParaRPr lang="en-US" sz="1100" baseline="0"/>
        </a:p>
        <a:p>
          <a:r>
            <a:rPr lang="en-US" sz="1100" baseline="0"/>
            <a:t>Consonant</a:t>
          </a:r>
        </a:p>
        <a:p>
          <a:r>
            <a:rPr lang="en-US" sz="1100" baseline="0"/>
            <a:t>Line 1</a:t>
          </a:r>
        </a:p>
        <a:p>
          <a:r>
            <a:rPr lang="en-US" sz="1100" baseline="0"/>
            <a:t>A th dental</a:t>
          </a:r>
        </a:p>
        <a:p>
          <a:r>
            <a:rPr lang="en-US" sz="1100" baseline="0"/>
            <a:t>B th stopped</a:t>
          </a:r>
        </a:p>
        <a:p>
          <a:r>
            <a:rPr lang="en-US" sz="1100" baseline="0"/>
            <a:t>C th fronted</a:t>
          </a:r>
        </a:p>
        <a:p>
          <a:r>
            <a:rPr lang="en-US" sz="1100" baseline="0"/>
            <a:t>D t slit</a:t>
          </a:r>
        </a:p>
        <a:p>
          <a:endParaRPr lang="en-US" sz="1100" baseline="0"/>
        </a:p>
        <a:p>
          <a:r>
            <a:rPr lang="en-US" sz="1100" baseline="0"/>
            <a:t>Line 2</a:t>
          </a:r>
        </a:p>
        <a:p>
          <a:r>
            <a:rPr lang="en-US" sz="1100" baseline="0"/>
            <a:t>a vw</a:t>
          </a:r>
        </a:p>
        <a:p>
          <a:r>
            <a:rPr lang="en-US" sz="1100" baseline="0"/>
            <a:t>b vb</a:t>
          </a:r>
        </a:p>
        <a:p>
          <a:r>
            <a:rPr lang="en-US" sz="1100" baseline="0"/>
            <a:t>c exressive</a:t>
          </a:r>
        </a:p>
        <a:p>
          <a:r>
            <a:rPr lang="en-US" sz="1100" baseline="0"/>
            <a:t>d stop devoicing</a:t>
          </a:r>
        </a:p>
        <a:p>
          <a:r>
            <a:rPr lang="en-US" sz="1100" baseline="0"/>
            <a:t>e z devoiving</a:t>
          </a:r>
        </a:p>
        <a:p>
          <a:r>
            <a:rPr lang="en-US" sz="1100" baseline="0"/>
            <a:t>f other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510</xdr:row>
      <xdr:rowOff>0</xdr:rowOff>
    </xdr:from>
    <xdr:to>
      <xdr:col>2</xdr:col>
      <xdr:colOff>90612</xdr:colOff>
      <xdr:row>510</xdr:row>
      <xdr:rowOff>0</xdr:rowOff>
    </xdr:to>
    <xdr:pic>
      <xdr:nvPicPr>
        <xdr:cNvPr id="2" name="Picture 1" descr="page3image65522320">
          <a:extLst>
            <a:ext uri="{FF2B5EF4-FFF2-40B4-BE49-F238E27FC236}">
              <a16:creationId xmlns:a16="http://schemas.microsoft.com/office/drawing/2014/main" id="{AAA2B327-53E0-3AC1-5A61-F35E0672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6060200"/>
          <a:ext cx="1016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203200</xdr:colOff>
      <xdr:row>510</xdr:row>
      <xdr:rowOff>0</xdr:rowOff>
    </xdr:from>
    <xdr:to>
      <xdr:col>2</xdr:col>
      <xdr:colOff>215900</xdr:colOff>
      <xdr:row>510</xdr:row>
      <xdr:rowOff>0</xdr:rowOff>
    </xdr:to>
    <xdr:pic>
      <xdr:nvPicPr>
        <xdr:cNvPr id="3" name="Picture 2" descr="page3image65042864">
          <a:extLst>
            <a:ext uri="{FF2B5EF4-FFF2-40B4-BE49-F238E27FC236}">
              <a16:creationId xmlns:a16="http://schemas.microsoft.com/office/drawing/2014/main" id="{CA9F4DBB-05A2-9618-FAB8-6657C1ED7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700" y="126060200"/>
          <a:ext cx="12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203200</xdr:colOff>
      <xdr:row>556</xdr:row>
      <xdr:rowOff>0</xdr:rowOff>
    </xdr:from>
    <xdr:ext cx="12700" cy="0"/>
    <xdr:pic>
      <xdr:nvPicPr>
        <xdr:cNvPr id="6" name="Picture 5" descr="page3image65042864">
          <a:extLst>
            <a:ext uri="{FF2B5EF4-FFF2-40B4-BE49-F238E27FC236}">
              <a16:creationId xmlns:a16="http://schemas.microsoft.com/office/drawing/2014/main" id="{A3CFFA69-FFBC-0B46-841A-35C3AE969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2486" y="133410476"/>
          <a:ext cx="12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660400</xdr:colOff>
      <xdr:row>10</xdr:row>
      <xdr:rowOff>25400</xdr:rowOff>
    </xdr:from>
    <xdr:ext cx="4064000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9B8FCB-F6F0-A930-D294-05E47B7CB4E9}"/>
            </a:ext>
          </a:extLst>
        </xdr:cNvPr>
        <xdr:cNvSpPr txBox="1"/>
      </xdr:nvSpPr>
      <xdr:spPr>
        <a:xfrm>
          <a:off x="22453600" y="2082800"/>
          <a:ext cx="406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Pederson, Lee, Susan Leas, Guy Bailey, and Marvin Bassett. 1981. The LAGS Idiolect Synopses. In The Linguistic Atlas of the Gulf States: The Basic Materials, fiche 6–16. Ann Arbor, Mich.: Univ. Microfilms</a:t>
          </a:r>
          <a:endParaRPr lang="en-US" sz="1100"/>
        </a:p>
      </xdr:txBody>
    </xdr:sp>
    <xdr:clientData/>
  </xdr:oneCellAnchor>
  <xdr:twoCellAnchor>
    <xdr:from>
      <xdr:col>0</xdr:col>
      <xdr:colOff>0</xdr:colOff>
      <xdr:row>7</xdr:row>
      <xdr:rowOff>0</xdr:rowOff>
    </xdr:from>
    <xdr:to>
      <xdr:col>0</xdr:col>
      <xdr:colOff>381000</xdr:colOff>
      <xdr:row>8</xdr:row>
      <xdr:rowOff>139700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10DE92A5-59E1-3AC2-CF2A-74ADC5C17762}"/>
            </a:ext>
          </a:extLst>
        </xdr:cNvPr>
        <xdr:cNvSpPr txBox="1">
          <a:spLocks noChangeArrowheads="1"/>
        </xdr:cNvSpPr>
      </xdr:nvSpPr>
      <xdr:spPr bwMode="auto">
        <a:xfrm>
          <a:off x="0" y="1435100"/>
          <a:ext cx="38100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Pederson, Lee, Susan Leas, Guy Bailey, and Marvin Bassett. 1981. The LAGS Idiolect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Synopses. In The Linguistic Atlas of the Gulf States: The Basic Materials, fiche 6–16.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Ann Arbor, Mich.: Univ. Microfilms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295315</xdr:colOff>
      <xdr:row>93</xdr:row>
      <xdr:rowOff>75622</xdr:rowOff>
    </xdr:from>
    <xdr:to>
      <xdr:col>11</xdr:col>
      <xdr:colOff>710073</xdr:colOff>
      <xdr:row>126</xdr:row>
      <xdr:rowOff>71177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A6D2BA-0144-D268-A9A5-B1D019D1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715" y="18973222"/>
          <a:ext cx="7958558" cy="6701155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Name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5548532-7BFC-EE42-B197-AC75F8C9C0FE}">
  <we:reference id="wa104382047" version="1.0.2.2" store="en-US" storeType="OMEX"/>
  <we:alternateReferences>
    <we:reference id="wa104382047" version="1.0.2.2" store="WA104382047" storeType="OMEX"/>
  </we:alternateReferences>
  <we:properties/>
  <we:bindings>
    <we:binding id="1" type="matrix" appref="{DCD38E2D-4AC5-7C47-BD98-68241186763F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511BE2B-8584-0D4E-853B-4BB5281533FE}">
  <we:reference id="wa200004179" version="2022.3.6.0" store="en-US" storeType="OMEX"/>
  <we:alternateReferences>
    <we:reference id="WA200004179" version="2022.3.6.0" store="WA200004179" storeType="OMEX"/>
  </we:alternateReferences>
  <we:properties>
    <we:property name="Office.AutoShowTaskpaneWithDocument" value="true"/>
    <we:property name="app-config" value="&quot;{\&quot;map\&quot;:{\&quot;webmap\&quot;:{\&quot;is3d\&quot;:false,\&quot;itemData\&quot;:{\&quot;operationalLayers\&quot;:[{\&quot;id\&quot;:\&quot;187ab5bf6f9-layer-7\&quot;,\&quot;visibility\&quot;:true,\&quot;opacity\&quot;:1,\&quot;minScale\&quot;:0,\&quot;maxScale\&quot;:0,\&quot;refreshInterval\&quot;:0,\&quot;title\&quot;:\&quot;Sheet1!F1:G21\&quot;,\&quot;objectIdField\&quot;:\&quot;objectId\&quot;,\&quot;type\&quot;:\&quot;DataLayer\&quot;,\&quot;layerType\&quot;:\&quot;ArcGISFeatureLayer\&quot;,\&quot;popupEnabled\&quot;:true,\&quot;disablePopup\&quot;:false,\&quot;visible\&quot;:true,\&quot;geometryType\&quot;:\&quot;point\&quot;,\&quot;source\&quot;:[{\&quot;attributes\&quot;:{},\&quot;geometry\&quot;:{\&quot;x\&quot;:0,\&quot;y\&quot;:0,\&quot;type\&quot;:\&quot;point\&quot;,\&quot;spatialReference\&quot;:{\&quot;latestWkid\&quot;:3857,\&quot;wkid\&quot;:102100}}}],\&quot;spatialReference\&quot;:{\&quot;latestWkid\&quot;:3857,\&quot;wkid\&quot;:102100},\&quot;esriMaps\&quot;:{\&quot;customProps\&quot;:{\&quot;dataTableType\&quot;:\&quot;CellRangeWithHeader\&quot;},\&quot;isTimeEnabled\&quot;:\&quot;false\&quot;,\&quot;clusterInfo\&quot;:null,\&quot;filteredRenderer\&quot;:null,\&quot;lastShareInfo\&quot;:null},\&quot;timeInfo\&quot;:null,\&quot;showLabels\&quot;:true,\&quot;featureCollection\&quot;:{\&quot;layers\&quot;:[{\&quot;popupInfo\&quot;:{\&quot;popupElements\&quot;:[{\&quot;type\&quot;:\&quot;fields\&quot;,\&quot;fieldInfos\&quot;:[{\&quot;fieldName\&quot;:\&quot;objectId\&quot;,\&quot;label\&quot;:\&quot;objectId\&quot;,\&quot;tooltip\&quot;:\&quot;\&quot;,\&quot;visible\&quot;:true},{\&quot;fieldName\&quot;:\&quot;expression/excel_row_id\&quot;,\&quot;label\&quot;:\&quot;rowId\&quot;,\&quot;visible\&quot;:true},{\&quot;fieldName\&quot;:\&quot;FIELD_NAME_F\&quot;,\&quot;format\&quot;:{\&quot;digitSeparator\&quot;:true,\&quot;places\&quot;:2},\&quot;label\&quot;:\&quot;Lat\&quot;,\&quot;tooltip\&quot;:\&quot;\&quot;,\&quot;visible\&quot;:true},{\&quot;fieldName\&quot;:\&quot;FIELD_NAME_G\&quot;,\&quot;format\&quot;:{\&quot;digitSeparator\&quot;:true,\&quot;places\&quot;:2},\&quot;label\&quot;:\&quot;Lon\&quot;,\&quot;tooltip\&quot;:\&quot;\&quot;,\&quot;visible\&quot;:true}]}],\&quot;expressionInfos\&quot;:[{\&quot;name\&quot;:\&quot;excel_row_id\&quot;,\&quot;title\&quot;:\&quot;rowId\&quot;,\&quot;expression\&quot;:\&quot;Text($feature[\\\&quot;excel_row_id\\\&quot;])\&quot;}],\&quot;fieldInfos\&quot;:[{\&quot;fieldName\&quot;:\&quot;objectId\&quot;,\&quot;label\&quot;:\&quot;objectId\&quot;,\&quot;tooltip\&quot;:\&quot;\&quot;,\&quot;visible\&quot;:true},{\&quot;fieldName\&quot;:\&quot;excel_row_id\&quot;,\&quot;format\&quot;:{\&quot;digitSeparator\&quot;:true,\&quot;places\&quot;:2},\&quot;label\&quot;:\&quot;rowId\&quot;,\&quot;tooltip\&quot;:\&quot;\&quot;,\&quot;visible\&quot;:false},{\&quot;fieldName\&quot;:\&quot;expression/excel_row_id\&quot;,\&quot;label\&quot;:\&quot;rowId\&quot;,\&quot;visible\&quot;:true},{\&quot;fieldName\&quot;:\&quot;FIELD_NAME_F\&quot;,\&quot;format\&quot;:{\&quot;digitSeparator\&quot;:true,\&quot;places\&quot;:2},\&quot;label\&quot;:\&quot;Lat\&quot;,\&quot;tooltip\&quot;:\&quot;\&quot;,\&quot;visible\&quot;:true},{\&quot;fieldName\&quot;:\&quot;FIELD_NAME_G\&quot;,\&quot;format\&quot;:{\&quot;digitSeparator\&quot;:true,\&quot;places\&quot;:2},\&quot;label\&quot;:\&quot;Lon\&quot;,\&quot;tooltip\&quot;:\&quot;\&quot;,\&quot;visible\&quot;:true}],\&quot;title\&quot;:\&quot;\&quot;,\&quot;actions\&quot;:[]},\&quot;layerDefinition\&quot;:{\&quot;objectIdField\&quot;:\&quot;objectId\&quot;,\&quot;fields\&quot;:[{\&quot;alias\&quot;:\&quot;objectId\&quot;,\&quot;editable\&quot;:true,\&quot;length\&quot;:-1,\&quot;name\&quot;:\&quot;objectId\&quot;,\&quot;nullable\&quot;:true,\&quot;type\&quot;:\&quot;esriFieldTypeOID\&quot;},{\&quot;alias\&quot;:\&quot;rowId\&quot;,\&quot;editable\&quot;:true,\&quot;length\&quot;:-1,\&quot;name\&quot;:\&quot;excel_row_id\&quot;,\&quot;nullable\&quot;:true,\&quot;type\&quot;:\&quot;esriFieldTypeDouble\&quot;},{\&quot;alias\&quot;:\&quot;Lat\&quot;,\&quot;editable\&quot;:true,\&quot;length\&quot;:-1,\&quot;name\&quot;:\&quot;FIELD_NAME_F\&quot;,\&quot;nullable\&quot;:true,\&quot;type\&quot;:\&quot;esriFieldTypeString\&quot;},{\&quot;alias\&quot;:\&quot;Lon\&quot;,\&quot;editable\&quot;:true,\&quot;length\&quot;:-1,\&quot;name\&quot;:\&quot;FIELD_NAME_G\&quot;,\&quot;nullable\&quot;:true,\&quot;type\&quot;:\&quot;esriFieldTypeString\&quot;}],\&quot;geometryType\&quot;:\&quot;point\&quot;,\&quot;drawingInfo\&quot;:{\&quot;renderer\&quot;:{\&quot;type\&quot;:\&quot;heatmap\&quot;,\&quot;colorStops\&quot;:[{\&quot;color\&quot;:[64,72,115,0],\&quot;ratio\&quot;:0},{\&quot;color\&quot;:[64,72,115,0],\&quot;ratio\&quot;:0.01},{\&quot;color\&quot;:[64,72,115,255],\&quot;ratio\&quot;:0.01},{\&quot;color\&quot;:[64,72,115,255],\&quot;ratio\&quot;:0.01},{\&quot;color\&quot;:[72,81,130,255],\&quot;ratio\&quot;:0.0925},{\&quot;color\&quot;:[80,89,144,255],\&quot;ratio\&quot;:0.17500000000000002},{\&quot;color\&quot;:[87,98,159,255],\&quot;ratio\&quot;:0.2575},{\&quot;color\&quot;:[95,106,173,255],\&quot;ratio\&quot;:0.34},{\&quot;color\&quot;:[103,114,187,255],\&quot;ratio\&quot;:0.42250000000000004},{\&quot;color\&quot;:[111,123,202,255],\&quot;ratio\&quot;:0.505},{\&quot;color\&quot;:[118,131,216,255],\&quot;ratio\&quot;:0.5875},{\&quot;color\&quot;:[126,139,230,255],\&quot;ratio\&quot;:0.67},{\&quot;color\&quot;:[158,168,236,255],\&quot;ratio\&quot;:0.7525000000000001},{\&quot;color\&quot;:[191,197,243,255],\&quot;ratio\&quot;:0.8350000000000001},{\&quot;color\&quot;:[223,226,249,255],\&quot;ratio\&quot;:0.9175000000000001},{\&quot;color\&quot;:[255,255,255,255],\&quot;ratio\&quot;:1}],\&quot;fieldOffset\&quot;:0,\&quot;maxDensity\&quot;:0.015080255552494063,\&quot;minDensity\&quot;:0,\&quot;radius\&quot;:10},\&quot;transparency\&quot;:0},\&quot;featureReduction\&quot;:null,\&quot;minScale\&quot;:0,\&quot;maxScale\&quot;:0,\&quot;definitionExpression\&quot;:null,\&quot;elevationInfo\&quot;:null,\&quot;name\&quot;:\&quot;Sheet1!F1:G21\&quot;,\&quot;type\&quot;:\&quot;DataLayer\&quot;,\&quot;locationProvider\&quot;:{\&quot;type\&quot;:\&quot;coordinates\&quot;,\&quot;lookupFields\&quot;:[{\&quot;lookupField\&quot;:\&quot;xFieldName\&quot;,\&quot;outField\&quot;:\&quot;FIELD_NAME_G\&quot;},{\&quot;lookupField\&quot;:\&quot;yFieldName\&quot;,\&quot;outField\&quot;:\&quot;FIELD_NAME_F\&quot;}],\&quot;sourceSR\&quot;:4326,\&quot;targetSR\&quot;:102100},\&quot;queryParameters\&quot;:{\&quot;tableId\&quot;:\&quot;cellRange-A9cGZ\&quot;}},\&quot;featureSet\&quot;:{\&quot;features\&quot;:[{\&quot;attributes\&quot;:{},\&quot;geometry\&quot;:{\&quot;x\&quot;:0,\&quot;y\&quot;:0,\&quot;type\&quot;:\&quot;point\&quot;,\&quot;spatialReference\&quot;:{\&quot;latestWkid\&quot;:3857,\&quot;wkid\&quot;:102100}}}]}}]}}],\&quot;baseMap\&quot;:{\&quot;baseMapLayers\&quot;:[{\&quot;id\&quot;:\&quot;VectorTile_2846\&quot;,\&quot;opacity\&quot;:1,\&quot;title\&quot;:\&quot;Dark Gray Base\&quot;,\&quot;visibility\&quot;:true,\&quot;layerType\&quot;:\&quot;VectorTileLayer\&quot;,\&quot;styleUrl\&quot;:\&quot;https://cdn.arcgis.com/sharing/rest/content/items/5e9b3685f4c24d8781073dd928ebda50/resources/styles/root.json\&quot;},{\&quot;id\&quot;:\&quot;VectorTile_1645\&quot;,\&quot;opacity\&quot;:1,\&quot;title\&quot;:\&quot;Dark Gray Reference\&quot;,\&quot;visibility\&quot;:true,\&quot;layerType\&quot;:\&quot;VectorTileLayer\&quot;,\&quot;styleUrl\&quot;:\&quot;https://cdn.arcgis.com/sharing/rest/content/items/747cb7a5329c478cbe6981076cc879c5/resources/styles/root.json\&quot;,\&quot;isReference\&quot;:true}],\&quot;title\&quot;:\&quot;Dark Gray Canvas\&quot;},\&quot;version\&quot;:\&quot;2.26\&quot;,\&quot;authoringApp\&quot;:\&quot;ArcGIS for Excel\&quot;,\&quot;initialState\&quot;:{\&quot;viewpoint\&quot;:{\&quot;targetGeometry\&quot;:{\&quot;spatialReference\&quot;:{\&quot;latestWkid\&quot;:3857,\&quot;wkid\&quot;:102100},\&quot;xmin\&quot;:885372.6125582699,\&quot;ymin\&quot;:-13188003.457071275,\&quot;xmax\&quot;:22018682.19283829,\&quot;ymax\&quot;:33853178.23829277}}}}},\&quot;webmapExtensions\&quot;:{}}}&quot;"/>
    <we:property name="arcgis-connection" value="&quot;{\&quot;portalUrl\&quot;:\&quot;https://www.arcgis.com\&quot;}&quot;"/>
  </we:properties>
  <we:bindings>
    <we:binding id="cellRange-A9cGZ" type="matrix" appref="{C512B035-B677-7F4D-ADB3-8696CBD2418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  <a:ext xmlns:a="http://schemas.openxmlformats.org/drawingml/2006/main" uri="{0858819E-0033-43BF-8937-05EC82904868}">
      <we:backgroundApp state="1" runtimeId="Esri.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E464-D991-0344-B121-2503BC0FD6FA}">
  <dimension ref="A1:BC2429"/>
  <sheetViews>
    <sheetView tabSelected="1" zoomScale="50" zoomScaleNormal="50" workbookViewId="0">
      <selection activeCell="F190" sqref="F189:F190"/>
    </sheetView>
  </sheetViews>
  <sheetFormatPr baseColWidth="10" defaultRowHeight="16"/>
  <cols>
    <col min="2" max="2" width="30.5" style="88" customWidth="1"/>
    <col min="3" max="3" width="26.5" customWidth="1"/>
    <col min="4" max="4" width="13.33203125" customWidth="1"/>
    <col min="5" max="5" width="34" bestFit="1" customWidth="1"/>
    <col min="6" max="6" width="31.6640625" customWidth="1"/>
    <col min="7" max="7" width="26.6640625" style="79" customWidth="1"/>
    <col min="8" max="8" width="20" customWidth="1"/>
    <col min="9" max="9" width="10.6640625" customWidth="1"/>
    <col min="10" max="10" width="9.5" bestFit="1" customWidth="1"/>
    <col min="11" max="11" width="11.1640625" customWidth="1"/>
    <col min="12" max="13" width="12.5" customWidth="1"/>
    <col min="14" max="14" width="65.5" customWidth="1"/>
    <col min="15" max="18" width="54.83203125" customWidth="1"/>
    <col min="19" max="19" width="165.33203125" customWidth="1"/>
    <col min="20" max="20" width="45.33203125" customWidth="1"/>
    <col min="21" max="21" width="255.83203125" customWidth="1"/>
    <col min="22" max="22" width="190" customWidth="1"/>
    <col min="23" max="23" width="52.83203125" customWidth="1"/>
    <col min="24" max="24" width="199" customWidth="1"/>
    <col min="25" max="25" width="168.83203125" customWidth="1"/>
    <col min="26" max="26" width="18" customWidth="1"/>
    <col min="41" max="41" width="70.83203125" customWidth="1"/>
  </cols>
  <sheetData>
    <row r="1" spans="1:55">
      <c r="A1" t="s">
        <v>597</v>
      </c>
      <c r="B1" s="88" t="s">
        <v>598</v>
      </c>
      <c r="C1" t="s">
        <v>9268</v>
      </c>
      <c r="D1" t="s">
        <v>12229</v>
      </c>
      <c r="E1" t="s">
        <v>599</v>
      </c>
      <c r="F1" t="s">
        <v>2850</v>
      </c>
      <c r="G1" s="79" t="s">
        <v>398</v>
      </c>
      <c r="H1" t="s">
        <v>2845</v>
      </c>
      <c r="I1" t="s">
        <v>602</v>
      </c>
      <c r="J1" t="s">
        <v>603</v>
      </c>
      <c r="K1" t="s">
        <v>9265</v>
      </c>
      <c r="L1" t="s">
        <v>9263</v>
      </c>
      <c r="M1" t="s">
        <v>9264</v>
      </c>
      <c r="N1" t="s">
        <v>11978</v>
      </c>
      <c r="O1" t="s">
        <v>12347</v>
      </c>
      <c r="P1" t="s">
        <v>12348</v>
      </c>
      <c r="Q1" t="s">
        <v>12349</v>
      </c>
      <c r="S1" s="99" t="s">
        <v>1238</v>
      </c>
      <c r="T1" s="100" t="s">
        <v>5348</v>
      </c>
      <c r="U1" s="99" t="s">
        <v>1218</v>
      </c>
      <c r="V1" s="99" t="s">
        <v>12350</v>
      </c>
      <c r="W1" s="99" t="s">
        <v>9603</v>
      </c>
      <c r="X1" s="99" t="s">
        <v>12351</v>
      </c>
      <c r="Y1" s="99" t="s">
        <v>12352</v>
      </c>
      <c r="Z1" s="99" t="s">
        <v>12353</v>
      </c>
      <c r="AA1" s="99" t="s">
        <v>9264</v>
      </c>
      <c r="AO1" t="s">
        <v>10726</v>
      </c>
      <c r="BC1" t="s">
        <v>1218</v>
      </c>
    </row>
    <row r="2" spans="1:55">
      <c r="A2" t="s">
        <v>5345</v>
      </c>
      <c r="B2" s="88" t="s">
        <v>9257</v>
      </c>
      <c r="E2" t="s">
        <v>6501</v>
      </c>
      <c r="F2" s="1" t="s">
        <v>7771</v>
      </c>
      <c r="G2" s="80" t="s">
        <v>1225</v>
      </c>
      <c r="H2" t="s">
        <v>5290</v>
      </c>
      <c r="I2" s="5">
        <v>-120.48</v>
      </c>
      <c r="J2" s="5">
        <v>37.299999999999997</v>
      </c>
      <c r="K2" t="s">
        <v>10731</v>
      </c>
      <c r="M2" t="s">
        <v>12505</v>
      </c>
      <c r="S2" t="str">
        <f t="shared" ref="S2:S65" si="0">IF(G2="","",G2&amp;", "&amp;H2&amp;"&lt;br&gt;&lt;span style=font-size:11px&gt;"&amp;IF(F2="","",F2&amp;" ")&amp;IF(TRIM(LEFT(A2,LEN(A2)-4))="W","(White ",IF(TRIM(LEFT(A2,LEN(A2)-4))="B","(Black ",IF(TRIM(LEFT(A2,LEN(A2)-4))="L","(Hispanic ",IF(TRIM(LEFT(A2,LEN(A2)-4))="N","(Indigenous ",IF(TRIM(LEFT(A2,LEN(A2)-4))="A","(Asian ","")))))&amp;"b. "&amp;IF(D2&lt;&gt;"",D2&amp;")",IF(TRIM(RIGHT(A2,LEN(A2)-1))="1700","1700-99)",IF(TRIM(RIGHT(A2,LEN(A2)-1))="1800","1800-44)",IF(TRIM(RIGHT(A2,LEN(A2)-1))="1850","1845-74)",IF(TRIM(RIGHT(A2,LEN(A2)-1))="1870","1875-99)",IF(TRIM(RIGHT(A2,LEN(A2)-1))="1900","1900-44)",IF(TRIM(RIGHT(A2,LEN(A2)-1))="1950","1945-74)",IF(TRIM(RIGHT(A2,LEN(A2)-1))="1970","1975-99)",""))))))))&amp;"&lt;/span&gt;&lt;br&gt;")</f>
        <v>Merced, California&lt;br&gt;&lt;span style=font-size:11px&gt;Japanese-Americans (Asian b. 1900-44)&lt;/span&gt;&lt;br&gt;</v>
      </c>
      <c r="T2" t="str">
        <f t="shared" ref="T2:T65" si="1">A2&amp;SUBSTITUTE(SUBSTITUTE(SUBSTITUTE(G2,".","")," ",""),"-","")&amp;SUBSTITUTE(SUBSTITUTE(H2,".","")," ","")&amp;SUBSTITUTE(SUBSTITUTE(SUBSTITUTE(B2,".","")," ",""),"-","")</f>
        <v>A1900MercedCaliforniasample</v>
      </c>
      <c r="U2" t="str">
        <f t="shared" ref="U2:U65" si="2">IF(OR($K2="",$I2="",RIGHT(LEFT(K2,2),1)="f"),"",IF($I2="","","const "&amp;$T2&amp;"= L.marker(["&amp;$J2&amp;","&amp;$I2&amp;"], {icon: "&amp;LEFT($K2,2)&amp;"}).bindPopup('"&amp;$S2&amp;IF(N2="","",N2&amp;"&lt;br&gt;")&amp;IF($C2="","",$C2&amp;" ")&amp;$B2&amp;" in "&amp;$E2&amp;"').addTo("&amp;$A2&amp;");"))</f>
        <v>const A1900MercedCaliforniasample= L.marker([37.3,-120.48], {icon: Dn}).bindPopup('Merced, California&lt;br&gt;&lt;span style=font-size:11px&gt;Japanese-Americans (Asian b. 1900-44)&lt;/span&gt;&lt;br&gt;sample in (DOnofrio, 2020)').addTo(A1900);</v>
      </c>
      <c r="V2" t="str">
        <f t="shared" ref="V2:V65" si="3">IF(OR($K2="",$I2="",RIGHT(K2,1)="5"),"",IF($I2="","","const "&amp;$T2&amp;"= L.marker(["&amp;$J2&amp;","&amp;$I2&amp;"], {icon: A"&amp;RIGHT($K2,1)&amp;"}).bindPopup('"&amp;$S2&amp;IF(O2="","",O2&amp;"&lt;br&gt;")&amp;IF($C2="","",$C2&amp;" ")&amp;$B2&amp;" in "&amp;$E2&amp;"').addTo("&amp;$A2&amp;");"))</f>
        <v>const A1900MercedCaliforniasample= L.marker([37.3,-120.48], {icon: A2}).bindPopup('Merced, California&lt;br&gt;&lt;span style=font-size:11px&gt;Japanese-Americans (Asian b. 1900-44)&lt;/span&gt;&lt;br&gt;sample in (DOnofrio, 2020)').addTo(A1900);</v>
      </c>
      <c r="W2" t="str">
        <f t="shared" ref="W2:W65" si="4">IF(OR($K2="",$I2="",LEFT(RIGHT(K2,2),1)="g"),"",IF($I2="","","const "&amp;$T2&amp;"= L.marker(["&amp;$J2&amp;","&amp;$I2&amp;"], {icon: "&amp;LEFT(RIGHT(K2,2),1)&amp;"}).bindPopup('"&amp;$S2&amp;IF(P2="","",P2&amp;"&lt;br&gt;")&amp;IF($C2="","",$C2&amp;" ")&amp;$B2&amp;" in "&amp;LEFT(RIGHT(K2,2),1)&amp;"').addTo("&amp;$A2&amp;");"))</f>
        <v>const A1900MercedCaliforniasample= L.marker([37.3,-120.48], {icon: d}).bindPopup('Merced, California&lt;br&gt;&lt;span style=font-size:11px&gt;Japanese-Americans (Asian b. 1900-44)&lt;/span&gt;&lt;br&gt;sample in d').addTo(A1900);</v>
      </c>
      <c r="X2" t="str">
        <f t="shared" ref="X2:X65" si="5">IF(OR($K2="",$I2="",RIGHT(LEFT(K2,3),1)="7"),"",IF($I2="","","const "&amp;$T2&amp;"= L.marker(["&amp;$J2&amp;","&amp;$I2&amp;"], {icon: "&amp;LEFT($K2,1)&amp;RIGHT(LEFT(K2,3),1)&amp;"}).bindPopup('"&amp;$S2&amp;IF(Q2="","",Q2&amp;"&lt;br&gt;")&amp;IF($C2="","",$C2&amp;" ")&amp;$B2&amp;" in "&amp;$E2&amp;"').addTo("&amp;$A2&amp;");"))</f>
        <v>const A1900MercedCaliforniasample= L.marker([37.3,-120.48], {icon: D5}).bindPopup('Merced, California&lt;br&gt;&lt;span style=font-size:11px&gt;Japanese-Americans (Asian b. 1900-44)&lt;/span&gt;&lt;br&gt;sample in (DOnofrio, 2020)').addTo(A1900);</v>
      </c>
      <c r="Y2" t="str">
        <f t="shared" ref="Y2:Y65" si="6">IF(OR(L2="",I2=""),"",IF(I2="","","const "&amp;T2&amp;"= L.marker(["&amp;J2&amp;","&amp;I2&amp;"], {icon:"&amp;LEFT(L2,2)&amp;"}).bindPopup('"&amp;S2&amp;"').addTo("&amp;A2&amp;");"))</f>
        <v/>
      </c>
      <c r="Z2" t="str">
        <f t="shared" ref="Z2:Z65" si="7">IF(OR(L2="",I2=""),"",IF(I2="","","const "&amp;T2&amp;"= L.marker(["&amp;J2&amp;","&amp;I2&amp;"], {icon:"&amp;RIGHT(L2,2)&amp;"}).bindPopup('"&amp;S2&amp;"').addTo("&amp;A2&amp;");"))</f>
        <v/>
      </c>
      <c r="AA2" t="str">
        <f t="shared" ref="AA2:AA65" si="8">IF(OR(M2="",I2=""),"",IF(I2="","","const "&amp;T2&amp;"= L.marker(["&amp;J2&amp;","&amp;I2&amp;"], {icon:"&amp;M2&amp;"}).bindPopup('"&amp;S2&amp;"').addTo("&amp;A2&amp;");"))</f>
        <v>const A1900MercedCaliforniasample= L.marker([37.3,-120.48], {icon:Af}).bindPopup('Merced, California&lt;br&gt;&lt;span style=font-size:11px&gt;Japanese-Americans (Asian b. 1900-44)&lt;/span&gt;&lt;br&gt;').addTo(A1900);</v>
      </c>
      <c r="BC2" t="s">
        <v>7309</v>
      </c>
    </row>
    <row r="3" spans="1:55">
      <c r="A3" t="s">
        <v>5345</v>
      </c>
      <c r="B3" s="88" t="s">
        <v>9257</v>
      </c>
      <c r="E3" t="s">
        <v>12375</v>
      </c>
      <c r="F3" s="1" t="s">
        <v>12376</v>
      </c>
      <c r="G3" s="80" t="s">
        <v>34</v>
      </c>
      <c r="H3" t="s">
        <v>5290</v>
      </c>
      <c r="I3" s="5">
        <v>-122.42</v>
      </c>
      <c r="J3" s="5">
        <v>37.770000000000003</v>
      </c>
      <c r="K3" t="s">
        <v>12382</v>
      </c>
      <c r="M3" t="s">
        <v>12506</v>
      </c>
      <c r="S3" t="str">
        <f t="shared" si="0"/>
        <v>San Francisco, California&lt;br&gt;&lt;span style=font-size:11px&gt;Chinese, Filipino and Japanese (Asian b. 1900-44)&lt;/span&gt;&lt;br&gt;</v>
      </c>
      <c r="T3" t="str">
        <f t="shared" si="1"/>
        <v>A1900SanFranciscoCaliforniasample</v>
      </c>
      <c r="U3" t="str">
        <f t="shared" si="2"/>
        <v/>
      </c>
      <c r="V3" t="str">
        <f t="shared" si="3"/>
        <v/>
      </c>
      <c r="W3" t="str">
        <f t="shared" si="4"/>
        <v>const A1900SanFranciscoCaliforniasample= L.marker([37.77,-122.42], {icon: d}).bindPopup('San Francisco, California&lt;br&gt;&lt;span style=font-size:11px&gt;Chinese, Filipino and Japanese (Asian b. 1900-44)&lt;/span&gt;&lt;br&gt;sample in d').addTo(A1900);</v>
      </c>
      <c r="X3" t="str">
        <f t="shared" si="5"/>
        <v>const A1900SanFranciscoCaliforniasample= L.marker([37.77,-122.42], {icon: D5}).bindPopup('San Francisco, California&lt;br&gt;&lt;span style=font-size:11px&gt;Chinese, Filipino and Japanese (Asian b. 1900-44)&lt;/span&gt;&lt;br&gt;sample in (Hall-Lew, 2009)').addTo(A1900);</v>
      </c>
      <c r="Y3" t="str">
        <f t="shared" si="6"/>
        <v/>
      </c>
      <c r="Z3" t="str">
        <f t="shared" si="7"/>
        <v/>
      </c>
      <c r="AA3" t="str">
        <f t="shared" si="8"/>
        <v>const A1900SanFranciscoCaliforniasample= L.marker([37.77,-122.42], {icon:Dg}).bindPopup('San Francisco, California&lt;br&gt;&lt;span style=font-size:11px&gt;Chinese, Filipino and Japanese (Asian b. 1900-44)&lt;/span&gt;&lt;br&gt;').addTo(A1900);</v>
      </c>
    </row>
    <row r="4" spans="1:55">
      <c r="A4" t="s">
        <v>5345</v>
      </c>
      <c r="B4" s="88" t="s">
        <v>12469</v>
      </c>
      <c r="E4" t="s">
        <v>12467</v>
      </c>
      <c r="F4" s="1" t="s">
        <v>12473</v>
      </c>
      <c r="G4" s="80" t="s">
        <v>5151</v>
      </c>
      <c r="H4" s="80" t="s">
        <v>5151</v>
      </c>
      <c r="I4" s="5">
        <v>-74.010000000000005</v>
      </c>
      <c r="J4" s="5">
        <v>40.71</v>
      </c>
      <c r="K4" t="s">
        <v>12468</v>
      </c>
      <c r="S4" t="str">
        <f t="shared" si="0"/>
        <v>New York, New York&lt;br&gt;&lt;span style=font-size:11px&gt;Chinese (Asian b. 1900-44)&lt;/span&gt;&lt;br&gt;</v>
      </c>
      <c r="T4" t="str">
        <f t="shared" si="1"/>
        <v>A1900NewYorkNewYorkWinnie</v>
      </c>
      <c r="U4" t="str">
        <f t="shared" si="2"/>
        <v/>
      </c>
      <c r="V4" t="str">
        <f t="shared" si="3"/>
        <v/>
      </c>
      <c r="W4" t="str">
        <f t="shared" si="4"/>
        <v>const A1900NewYorkNewYorkWinnie= L.marker([40.71,-74.01], {icon: d}).bindPopup('New York, New York&lt;br&gt;&lt;span style=font-size:11px&gt;Chinese (Asian b. 1900-44)&lt;/span&gt;&lt;br&gt;Winnie in d').addTo(A1900);</v>
      </c>
      <c r="X4" t="str">
        <f t="shared" si="5"/>
        <v>const A1900NewYorkNewYorkWinnie= L.marker([40.71,-74.01], {icon: D3}).bindPopup('New York, New York&lt;br&gt;&lt;span style=font-size:11px&gt;Chinese (Asian b. 1900-44)&lt;/span&gt;&lt;br&gt;Winnie in (Wong &amp; Hall-Lew, 2013)').addTo(A1900);</v>
      </c>
      <c r="Y4" t="str">
        <f t="shared" si="6"/>
        <v/>
      </c>
      <c r="Z4" t="str">
        <f t="shared" si="7"/>
        <v/>
      </c>
      <c r="AA4" t="str">
        <f t="shared" si="8"/>
        <v/>
      </c>
    </row>
    <row r="5" spans="1:55">
      <c r="A5" t="s">
        <v>5345</v>
      </c>
      <c r="B5" s="88" t="s">
        <v>9257</v>
      </c>
      <c r="E5" t="s">
        <v>12194</v>
      </c>
      <c r="F5" s="1" t="s">
        <v>12376</v>
      </c>
      <c r="G5" s="80" t="s">
        <v>34</v>
      </c>
      <c r="H5" t="s">
        <v>5290</v>
      </c>
      <c r="I5" s="5">
        <v>-122.42</v>
      </c>
      <c r="J5" s="5">
        <v>37.770000000000003</v>
      </c>
      <c r="K5" t="s">
        <v>12384</v>
      </c>
      <c r="M5" t="s">
        <v>12506</v>
      </c>
      <c r="S5" t="str">
        <f t="shared" si="0"/>
        <v>San Francisco, California&lt;br&gt;&lt;span style=font-size:11px&gt;Chinese, Filipino and Japanese (Asian b. 1900-44)&lt;/span&gt;&lt;br&gt;</v>
      </c>
      <c r="T5" t="str">
        <f t="shared" si="1"/>
        <v>A1900SanFranciscoCaliforniasample</v>
      </c>
      <c r="U5" t="str">
        <f t="shared" si="2"/>
        <v>const A1900SanFranciscoCaliforniasample= L.marker([37.77,-122.42], {icon: Dn}).bindPopup('San Francisco, California&lt;br&gt;&lt;span style=font-size:11px&gt;Chinese, Filipino and Japanese (Asian b. 1900-44)&lt;/span&gt;&lt;br&gt;sample in (Hall-Lew et al., 2015)').addTo(A1900);</v>
      </c>
      <c r="V5" t="str">
        <f t="shared" si="3"/>
        <v/>
      </c>
      <c r="W5" t="str">
        <f t="shared" si="4"/>
        <v/>
      </c>
      <c r="X5" t="str">
        <f t="shared" si="5"/>
        <v/>
      </c>
      <c r="Y5" t="str">
        <f t="shared" si="6"/>
        <v/>
      </c>
      <c r="Z5" t="str">
        <f t="shared" si="7"/>
        <v/>
      </c>
      <c r="AA5" t="str">
        <f t="shared" si="8"/>
        <v>const A1900SanFranciscoCaliforniasample= L.marker([37.77,-122.42], {icon:Dg}).bindPopup('San Francisco, California&lt;br&gt;&lt;span style=font-size:11px&gt;Chinese, Filipino and Japanese (Asian b. 1900-44)&lt;/span&gt;&lt;br&gt;').addTo(A1900);</v>
      </c>
    </row>
    <row r="6" spans="1:55">
      <c r="A6" t="s">
        <v>5345</v>
      </c>
      <c r="B6" s="88" t="s">
        <v>9257</v>
      </c>
      <c r="E6" t="s">
        <v>5398</v>
      </c>
      <c r="F6" t="s">
        <v>12342</v>
      </c>
      <c r="G6" s="80" t="s">
        <v>1010</v>
      </c>
      <c r="H6" t="s">
        <v>12161</v>
      </c>
      <c r="I6" s="5">
        <v>-61.3</v>
      </c>
      <c r="J6" s="5">
        <v>10.5</v>
      </c>
      <c r="K6" t="s">
        <v>11054</v>
      </c>
      <c r="S6" t="str">
        <f t="shared" si="0"/>
        <v>Trinidad, Trinidad and Tobago&lt;br&gt;&lt;span style=font-size:11px&gt;Indian (Asian b. 1900-44)&lt;/span&gt;&lt;br&gt;</v>
      </c>
      <c r="T6" t="str">
        <f t="shared" si="1"/>
        <v>A1900TrinidadTrinidadandTobagosample</v>
      </c>
      <c r="U6" t="str">
        <f t="shared" si="2"/>
        <v>const A1900TrinidadTrinidadandTobagosample= L.marker([10.5,-61.3], {icon: Dn}).bindPopup('Trinidad, Trinidad and Tobago&lt;br&gt;&lt;span style=font-size:11px&gt;Indian (Asian b. 1900-44)&lt;/span&gt;&lt;br&gt;sample in (Wells, 1984)').addTo(A1900);</v>
      </c>
      <c r="V6" t="str">
        <f t="shared" si="3"/>
        <v>const A1900TrinidadTrinidadandTobagosample= L.marker([10.5,-61.3], {icon: A3}).bindPopup('Trinidad, Trinidad and Tobago&lt;br&gt;&lt;span style=font-size:11px&gt;Indian (Asian b. 1900-44)&lt;/span&gt;&lt;br&gt;sample in (Wells, 1984)').addTo(A1900);</v>
      </c>
      <c r="W6" t="str">
        <f t="shared" si="4"/>
        <v>const A1900TrinidadTrinidadandTobagosample= L.marker([10.5,-61.3], {icon: d}).bindPopup('Trinidad, Trinidad and Tobago&lt;br&gt;&lt;span style=font-size:11px&gt;Indian (Asian b. 1900-44)&lt;/span&gt;&lt;br&gt;sample in d').addTo(A1900);</v>
      </c>
      <c r="X6" t="str">
        <f t="shared" si="5"/>
        <v>const A1900TrinidadTrinidadandTobagosample= L.marker([10.5,-61.3], {icon: D5}).bindPopup('Trinidad, Trinidad and Tobago&lt;br&gt;&lt;span style=font-size:11px&gt;Indian (Asian b. 1900-44)&lt;/span&gt;&lt;br&gt;sample in (Wells, 1984)').addTo(A1900);</v>
      </c>
      <c r="Y6" t="str">
        <f t="shared" si="6"/>
        <v/>
      </c>
      <c r="Z6" t="str">
        <f t="shared" si="7"/>
        <v/>
      </c>
      <c r="AA6" t="str">
        <f t="shared" si="8"/>
        <v/>
      </c>
    </row>
    <row r="7" spans="1:55">
      <c r="A7" t="s">
        <v>5345</v>
      </c>
      <c r="B7" s="88" t="s">
        <v>9257</v>
      </c>
      <c r="C7" s="77"/>
      <c r="D7" s="77"/>
      <c r="E7" t="s">
        <v>5398</v>
      </c>
      <c r="F7" t="s">
        <v>12342</v>
      </c>
      <c r="G7" s="84" t="s">
        <v>972</v>
      </c>
      <c r="H7" s="78" t="s">
        <v>1011</v>
      </c>
      <c r="I7" s="96">
        <v>-58.16</v>
      </c>
      <c r="J7" s="96">
        <v>6.8</v>
      </c>
      <c r="K7" t="s">
        <v>11054</v>
      </c>
      <c r="L7" s="32"/>
      <c r="S7" t="str">
        <f t="shared" si="0"/>
        <v>Georgetown, Guyana&lt;br&gt;&lt;span style=font-size:11px&gt;Indian (Asian b. 1900-44)&lt;/span&gt;&lt;br&gt;</v>
      </c>
      <c r="T7" t="str">
        <f t="shared" si="1"/>
        <v>A1900GeorgetownGuyanasample</v>
      </c>
      <c r="U7" t="str">
        <f t="shared" si="2"/>
        <v>const A1900GeorgetownGuyanasample= L.marker([6.8,-58.16], {icon: Dn}).bindPopup('Georgetown, Guyana&lt;br&gt;&lt;span style=font-size:11px&gt;Indian (Asian b. 1900-44)&lt;/span&gt;&lt;br&gt;sample in (Wells, 1984)').addTo(A1900);</v>
      </c>
      <c r="V7" t="str">
        <f t="shared" si="3"/>
        <v>const A1900GeorgetownGuyanasample= L.marker([6.8,-58.16], {icon: A3}).bindPopup('Georgetown, Guyana&lt;br&gt;&lt;span style=font-size:11px&gt;Indian (Asian b. 1900-44)&lt;/span&gt;&lt;br&gt;sample in (Wells, 1984)').addTo(A1900);</v>
      </c>
      <c r="W7" t="str">
        <f t="shared" si="4"/>
        <v>const A1900GeorgetownGuyanasample= L.marker([6.8,-58.16], {icon: d}).bindPopup('Georgetown, Guyana&lt;br&gt;&lt;span style=font-size:11px&gt;Indian (Asian b. 1900-44)&lt;/span&gt;&lt;br&gt;sample in d').addTo(A1900);</v>
      </c>
      <c r="X7" t="str">
        <f t="shared" si="5"/>
        <v>const A1900GeorgetownGuyanasample= L.marker([6.8,-58.16], {icon: D5}).bindPopup('Georgetown, Guyana&lt;br&gt;&lt;span style=font-size:11px&gt;Indian (Asian b. 1900-44)&lt;/span&gt;&lt;br&gt;sample in (Wells, 1984)').addTo(A1900);</v>
      </c>
      <c r="Y7" t="str">
        <f t="shared" si="6"/>
        <v/>
      </c>
      <c r="Z7" t="str">
        <f t="shared" si="7"/>
        <v/>
      </c>
      <c r="AA7" t="str">
        <f t="shared" si="8"/>
        <v/>
      </c>
    </row>
    <row r="8" spans="1:55">
      <c r="A8" t="s">
        <v>5345</v>
      </c>
      <c r="B8" s="88" t="s">
        <v>9257</v>
      </c>
      <c r="C8" s="77"/>
      <c r="D8" s="77"/>
      <c r="E8" t="s">
        <v>12476</v>
      </c>
      <c r="F8" s="1" t="s">
        <v>12477</v>
      </c>
      <c r="G8" s="84" t="s">
        <v>12478</v>
      </c>
      <c r="H8" s="78" t="s">
        <v>1009</v>
      </c>
      <c r="I8" s="96">
        <v>-76.680000000000007</v>
      </c>
      <c r="J8" s="96">
        <v>18.05</v>
      </c>
      <c r="K8" t="s">
        <v>12479</v>
      </c>
      <c r="L8" s="32"/>
      <c r="S8" t="str">
        <f t="shared" si="0"/>
        <v>Gordon Town, Jamaica&lt;br&gt;&lt;span style=font-size:11px&gt;Chinese and Syrian (Asian b. 1900-44)&lt;/span&gt;&lt;br&gt;</v>
      </c>
      <c r="T8" t="str">
        <f t="shared" si="1"/>
        <v>A1900GordonTownJamaicasample</v>
      </c>
      <c r="U8" t="str">
        <f t="shared" si="2"/>
        <v>const A1900GordonTownJamaicasample= L.marker([18.05,-76.68], {icon: De}).bindPopup('Gordon Town, Jamaica&lt;br&gt;&lt;span style=font-size:11px&gt;Chinese and Syrian (Asian b. 1900-44)&lt;/span&gt;&lt;br&gt;sample in (Wassink, 1999)').addTo(A1900);</v>
      </c>
      <c r="V8" t="str">
        <f t="shared" si="3"/>
        <v>const A1900GordonTownJamaicasample= L.marker([18.05,-76.68], {icon: A3}).bindPopup('Gordon Town, Jamaica&lt;br&gt;&lt;span style=font-size:11px&gt;Chinese and Syrian (Asian b. 1900-44)&lt;/span&gt;&lt;br&gt;sample in (Wassink, 1999)').addTo(A1900);</v>
      </c>
      <c r="W8" t="str">
        <f t="shared" si="4"/>
        <v>const A1900GordonTownJamaicasample= L.marker([18.05,-76.68], {icon: f}).bindPopup('Gordon Town, Jamaica&lt;br&gt;&lt;span style=font-size:11px&gt;Chinese and Syrian (Asian b. 1900-44)&lt;/span&gt;&lt;br&gt;sample in f').addTo(A1900);</v>
      </c>
      <c r="X8" t="str">
        <f t="shared" si="5"/>
        <v>const A1900GordonTownJamaicasample= L.marker([18.05,-76.68], {icon: D1}).bindPopup('Gordon Town, Jamaica&lt;br&gt;&lt;span style=font-size:11px&gt;Chinese and Syrian (Asian b. 1900-44)&lt;/span&gt;&lt;br&gt;sample in (Wassink, 1999)').addTo(A1900);</v>
      </c>
      <c r="Y8" t="str">
        <f t="shared" si="6"/>
        <v/>
      </c>
      <c r="Z8" t="str">
        <f t="shared" si="7"/>
        <v/>
      </c>
      <c r="AA8" t="str">
        <f t="shared" si="8"/>
        <v/>
      </c>
    </row>
    <row r="9" spans="1:55">
      <c r="A9" t="s">
        <v>5345</v>
      </c>
      <c r="B9" s="88" t="s">
        <v>7776</v>
      </c>
      <c r="E9" t="s">
        <v>12511</v>
      </c>
      <c r="F9" s="1" t="s">
        <v>12507</v>
      </c>
      <c r="G9" s="80" t="s">
        <v>12508</v>
      </c>
      <c r="H9" t="s">
        <v>12509</v>
      </c>
      <c r="I9" s="5">
        <v>-55.203888999999997</v>
      </c>
      <c r="J9" s="5">
        <v>5.8522220000000003</v>
      </c>
      <c r="K9" t="s">
        <v>12510</v>
      </c>
      <c r="M9" t="s">
        <v>12170</v>
      </c>
      <c r="S9" t="str">
        <f t="shared" si="0"/>
        <v>Paramaribo, Suriname&lt;br&gt;&lt;span style=font-size:11px&gt;Indian, Javanese, Chinese (Asian b. 1900-44)&lt;/span&gt;&lt;br&gt;</v>
      </c>
      <c r="T9" t="str">
        <f t="shared" si="1"/>
        <v>A1900ParamariboSurinamedescription</v>
      </c>
      <c r="U9" t="str">
        <f t="shared" si="2"/>
        <v>const A1900ParamariboSurinamedescription= L.marker([5.852222,-55.203889], {icon: De}).bindPopup('Paramaribo, Suriname&lt;br&gt;&lt;span style=font-size:11px&gt;Indian, Javanese, Chinese (Asian b. 1900-44)&lt;/span&gt;&lt;br&gt;description in (Smith &amp; Haabo,2008)').addTo(A1900);</v>
      </c>
      <c r="V9" t="str">
        <f t="shared" si="3"/>
        <v>const A1900ParamariboSurinamedescription= L.marker([5.852222,-55.203889], {icon: A3}).bindPopup('Paramaribo, Suriname&lt;br&gt;&lt;span style=font-size:11px&gt;Indian, Javanese, Chinese (Asian b. 1900-44)&lt;/span&gt;&lt;br&gt;description in (Smith &amp; Haabo,2008)').addTo(A1900);</v>
      </c>
      <c r="W9" t="str">
        <f t="shared" si="4"/>
        <v/>
      </c>
      <c r="X9" t="str">
        <f t="shared" si="5"/>
        <v>const A1900ParamariboSurinamedescription= L.marker([5.852222,-55.203889], {icon: D1}).bindPopup('Paramaribo, Suriname&lt;br&gt;&lt;span style=font-size:11px&gt;Indian, Javanese, Chinese (Asian b. 1900-44)&lt;/span&gt;&lt;br&gt;description in (Smith &amp; Haabo,2008)').addTo(A1900);</v>
      </c>
      <c r="Y9" t="str">
        <f t="shared" si="6"/>
        <v/>
      </c>
      <c r="Z9" t="str">
        <f t="shared" si="7"/>
        <v/>
      </c>
      <c r="AA9" t="str">
        <f t="shared" si="8"/>
        <v>const A1900ParamariboSurinamedescription= L.marker([5.852222,-55.203889], {icon:Db}).bindPopup('Paramaribo, Suriname&lt;br&gt;&lt;span style=font-size:11px&gt;Indian, Javanese, Chinese (Asian b. 1900-44)&lt;/span&gt;&lt;br&gt;').addTo(A1900);</v>
      </c>
    </row>
    <row r="10" spans="1:55">
      <c r="A10" t="s">
        <v>5346</v>
      </c>
      <c r="B10" s="88" t="s">
        <v>9257</v>
      </c>
      <c r="E10" t="s">
        <v>12471</v>
      </c>
      <c r="F10" s="1" t="s">
        <v>12341</v>
      </c>
      <c r="G10" s="80" t="s">
        <v>25</v>
      </c>
      <c r="H10" t="s">
        <v>5290</v>
      </c>
      <c r="I10" s="5">
        <v>-118.24</v>
      </c>
      <c r="J10" s="5">
        <v>34.049999999999997</v>
      </c>
      <c r="K10" t="s">
        <v>10734</v>
      </c>
      <c r="S10" t="str">
        <f t="shared" si="0"/>
        <v>Los Angeles, California&lt;br&gt;&lt;span style=font-size:11px&gt;Korean (Asian b. 1945-74)&lt;/span&gt;&lt;br&gt;</v>
      </c>
      <c r="T10" t="str">
        <f t="shared" si="1"/>
        <v>A1950LosAngelesCaliforniasample</v>
      </c>
      <c r="U10" t="str">
        <f t="shared" si="2"/>
        <v>const A1950LosAngelesCaliforniasample= L.marker([34.05,-118.24], {icon: Dn}).bindPopup('Los Angeles, California&lt;br&gt;&lt;span style=font-size:11px&gt;Korean (Asian b. 1945-74)&lt;/span&gt;&lt;br&gt;sample in (Cheng et al. 2023)').addTo(A1950);</v>
      </c>
      <c r="V10" t="str">
        <f t="shared" si="3"/>
        <v>const A1950LosAngelesCaliforniasample= L.marker([34.05,-118.24], {icon: A2}).bindPopup('Los Angeles, California&lt;br&gt;&lt;span style=font-size:11px&gt;Korean (Asian b. 1945-74)&lt;/span&gt;&lt;br&gt;sample in (Cheng et al. 2023)').addTo(A1950);</v>
      </c>
      <c r="W10" t="str">
        <f t="shared" si="4"/>
        <v>const A1950LosAngelesCaliforniasample= L.marker([34.05,-118.24], {icon: d}).bindPopup('Los Angeles, California&lt;br&gt;&lt;span style=font-size:11px&gt;Korean (Asian b. 1945-74)&lt;/span&gt;&lt;br&gt;sample in d').addTo(A1950);</v>
      </c>
      <c r="X10" t="str">
        <f t="shared" si="5"/>
        <v>const A1950LosAngelesCaliforniasample= L.marker([34.05,-118.24], {icon: D2}).bindPopup('Los Angeles, California&lt;br&gt;&lt;span style=font-size:11px&gt;Korean (Asian b. 1945-74)&lt;/span&gt;&lt;br&gt;sample in (Cheng et al. 2023)').addTo(A1950);</v>
      </c>
      <c r="Y10" t="str">
        <f t="shared" si="6"/>
        <v/>
      </c>
      <c r="Z10" t="str">
        <f t="shared" si="7"/>
        <v/>
      </c>
      <c r="AA10" t="str">
        <f t="shared" si="8"/>
        <v/>
      </c>
    </row>
    <row r="11" spans="1:55">
      <c r="A11" t="s">
        <v>5346</v>
      </c>
      <c r="B11" s="88" t="s">
        <v>9257</v>
      </c>
      <c r="E11" t="s">
        <v>12471</v>
      </c>
      <c r="F11" s="1" t="s">
        <v>12341</v>
      </c>
      <c r="G11" s="80" t="s">
        <v>12470</v>
      </c>
      <c r="H11" t="s">
        <v>5294</v>
      </c>
      <c r="I11" s="5">
        <v>-95.37</v>
      </c>
      <c r="J11" s="5">
        <v>29.76</v>
      </c>
      <c r="K11" t="s">
        <v>10734</v>
      </c>
      <c r="S11" t="str">
        <f t="shared" si="0"/>
        <v>Harris County, Texas&lt;br&gt;&lt;span style=font-size:11px&gt;Korean (Asian b. 1945-74)&lt;/span&gt;&lt;br&gt;</v>
      </c>
      <c r="T11" t="str">
        <f t="shared" si="1"/>
        <v>A1950HarrisCountyTexassample</v>
      </c>
      <c r="U11" t="str">
        <f t="shared" si="2"/>
        <v>const A1950HarrisCountyTexassample= L.marker([29.76,-95.37], {icon: Dn}).bindPopup('Harris County, Texas&lt;br&gt;&lt;span style=font-size:11px&gt;Korean (Asian b. 1945-74)&lt;/span&gt;&lt;br&gt;sample in (Cheng et al. 2023)').addTo(A1950);</v>
      </c>
      <c r="V11" t="str">
        <f t="shared" si="3"/>
        <v>const A1950HarrisCountyTexassample= L.marker([29.76,-95.37], {icon: A2}).bindPopup('Harris County, Texas&lt;br&gt;&lt;span style=font-size:11px&gt;Korean (Asian b. 1945-74)&lt;/span&gt;&lt;br&gt;sample in (Cheng et al. 2023)').addTo(A1950);</v>
      </c>
      <c r="W11" t="str">
        <f t="shared" si="4"/>
        <v>const A1950HarrisCountyTexassample= L.marker([29.76,-95.37], {icon: d}).bindPopup('Harris County, Texas&lt;br&gt;&lt;span style=font-size:11px&gt;Korean (Asian b. 1945-74)&lt;/span&gt;&lt;br&gt;sample in d').addTo(A1950);</v>
      </c>
      <c r="X11" t="str">
        <f t="shared" si="5"/>
        <v>const A1950HarrisCountyTexassample= L.marker([29.76,-95.37], {icon: D2}).bindPopup('Harris County, Texas&lt;br&gt;&lt;span style=font-size:11px&gt;Korean (Asian b. 1945-74)&lt;/span&gt;&lt;br&gt;sample in (Cheng et al. 2023)').addTo(A1950);</v>
      </c>
      <c r="Y11" t="str">
        <f t="shared" si="6"/>
        <v/>
      </c>
      <c r="Z11" t="str">
        <f t="shared" si="7"/>
        <v/>
      </c>
      <c r="AA11" t="str">
        <f t="shared" si="8"/>
        <v/>
      </c>
    </row>
    <row r="12" spans="1:55">
      <c r="A12" t="s">
        <v>5346</v>
      </c>
      <c r="B12" s="88" t="s">
        <v>9257</v>
      </c>
      <c r="E12" t="s">
        <v>12471</v>
      </c>
      <c r="F12" s="1" t="s">
        <v>12341</v>
      </c>
      <c r="G12" s="80" t="s">
        <v>12472</v>
      </c>
      <c r="H12" t="s">
        <v>5289</v>
      </c>
      <c r="I12" s="5">
        <v>-84.03</v>
      </c>
      <c r="J12" s="5">
        <v>33.96</v>
      </c>
      <c r="K12" t="s">
        <v>10734</v>
      </c>
      <c r="S12" t="str">
        <f t="shared" si="0"/>
        <v>Gwinnett County, Georgia&lt;br&gt;&lt;span style=font-size:11px&gt;Korean (Asian b. 1945-74)&lt;/span&gt;&lt;br&gt;</v>
      </c>
      <c r="T12" t="str">
        <f t="shared" si="1"/>
        <v>A1950GwinnettCountyGeorgiasample</v>
      </c>
      <c r="U12" t="str">
        <f t="shared" si="2"/>
        <v>const A1950GwinnettCountyGeorgiasample= L.marker([33.96,-84.03], {icon: Dn}).bindPopup('Gwinnett County, Georgia&lt;br&gt;&lt;span style=font-size:11px&gt;Korean (Asian b. 1945-74)&lt;/span&gt;&lt;br&gt;sample in (Cheng et al. 2023)').addTo(A1950);</v>
      </c>
      <c r="V12" t="str">
        <f t="shared" si="3"/>
        <v>const A1950GwinnettCountyGeorgiasample= L.marker([33.96,-84.03], {icon: A2}).bindPopup('Gwinnett County, Georgia&lt;br&gt;&lt;span style=font-size:11px&gt;Korean (Asian b. 1945-74)&lt;/span&gt;&lt;br&gt;sample in (Cheng et al. 2023)').addTo(A1950);</v>
      </c>
      <c r="W12" t="str">
        <f t="shared" si="4"/>
        <v>const A1950GwinnettCountyGeorgiasample= L.marker([33.96,-84.03], {icon: d}).bindPopup('Gwinnett County, Georgia&lt;br&gt;&lt;span style=font-size:11px&gt;Korean (Asian b. 1945-74)&lt;/span&gt;&lt;br&gt;sample in d').addTo(A1950);</v>
      </c>
      <c r="X12" t="str">
        <f t="shared" si="5"/>
        <v>const A1950GwinnettCountyGeorgiasample= L.marker([33.96,-84.03], {icon: D2}).bindPopup('Gwinnett County, Georgia&lt;br&gt;&lt;span style=font-size:11px&gt;Korean (Asian b. 1945-74)&lt;/span&gt;&lt;br&gt;sample in (Cheng et al. 2023)').addTo(A1950);</v>
      </c>
      <c r="Y12" t="str">
        <f t="shared" si="6"/>
        <v/>
      </c>
      <c r="Z12" t="str">
        <f t="shared" si="7"/>
        <v/>
      </c>
      <c r="AA12" t="str">
        <f t="shared" si="8"/>
        <v/>
      </c>
    </row>
    <row r="13" spans="1:55">
      <c r="A13" t="s">
        <v>5346</v>
      </c>
      <c r="B13" s="88" t="s">
        <v>9257</v>
      </c>
      <c r="E13" t="s">
        <v>12375</v>
      </c>
      <c r="F13" s="1" t="s">
        <v>12376</v>
      </c>
      <c r="G13" s="80" t="s">
        <v>34</v>
      </c>
      <c r="H13" t="s">
        <v>5290</v>
      </c>
      <c r="I13" s="5">
        <v>-122.42</v>
      </c>
      <c r="J13" s="5">
        <v>37.770000000000003</v>
      </c>
      <c r="K13" t="s">
        <v>12382</v>
      </c>
      <c r="M13" t="s">
        <v>12506</v>
      </c>
      <c r="S13" t="str">
        <f t="shared" si="0"/>
        <v>San Francisco, California&lt;br&gt;&lt;span style=font-size:11px&gt;Chinese, Filipino and Japanese (Asian b. 1945-74)&lt;/span&gt;&lt;br&gt;</v>
      </c>
      <c r="T13" t="str">
        <f t="shared" si="1"/>
        <v>A1950SanFranciscoCaliforniasample</v>
      </c>
      <c r="U13" t="str">
        <f t="shared" si="2"/>
        <v/>
      </c>
      <c r="V13" t="str">
        <f t="shared" si="3"/>
        <v/>
      </c>
      <c r="W13" t="str">
        <f t="shared" si="4"/>
        <v>const A1950SanFranciscoCaliforniasample= L.marker([37.77,-122.42], {icon: d}).bindPopup('San Francisco, California&lt;br&gt;&lt;span style=font-size:11px&gt;Chinese, Filipino and Japanese (Asian b. 1945-74)&lt;/span&gt;&lt;br&gt;sample in d').addTo(A1950);</v>
      </c>
      <c r="X13" t="str">
        <f t="shared" si="5"/>
        <v>const A1950SanFranciscoCaliforniasample= L.marker([37.77,-122.42], {icon: D5}).bindPopup('San Francisco, California&lt;br&gt;&lt;span style=font-size:11px&gt;Chinese, Filipino and Japanese (Asian b. 1945-74)&lt;/span&gt;&lt;br&gt;sample in (Hall-Lew, 2009)').addTo(A1950);</v>
      </c>
      <c r="Y13" t="str">
        <f t="shared" si="6"/>
        <v/>
      </c>
      <c r="Z13" t="str">
        <f t="shared" si="7"/>
        <v/>
      </c>
      <c r="AA13" t="str">
        <f t="shared" si="8"/>
        <v>const A1950SanFranciscoCaliforniasample= L.marker([37.77,-122.42], {icon:Dg}).bindPopup('San Francisco, California&lt;br&gt;&lt;span style=font-size:11px&gt;Chinese, Filipino and Japanese (Asian b. 1945-74)&lt;/span&gt;&lt;br&gt;').addTo(A1950);</v>
      </c>
    </row>
    <row r="14" spans="1:55">
      <c r="A14" t="s">
        <v>5346</v>
      </c>
      <c r="B14" s="88" t="s">
        <v>9257</v>
      </c>
      <c r="E14" t="s">
        <v>12194</v>
      </c>
      <c r="F14" s="1" t="s">
        <v>12376</v>
      </c>
      <c r="G14" s="80" t="s">
        <v>34</v>
      </c>
      <c r="H14" t="s">
        <v>5290</v>
      </c>
      <c r="I14" s="5">
        <v>-122.42</v>
      </c>
      <c r="J14" s="5">
        <v>37.770000000000003</v>
      </c>
      <c r="K14" t="s">
        <v>12384</v>
      </c>
      <c r="M14" t="s">
        <v>12506</v>
      </c>
      <c r="S14" t="str">
        <f t="shared" si="0"/>
        <v>San Francisco, California&lt;br&gt;&lt;span style=font-size:11px&gt;Chinese, Filipino and Japanese (Asian b. 1945-74)&lt;/span&gt;&lt;br&gt;</v>
      </c>
      <c r="T14" t="str">
        <f t="shared" si="1"/>
        <v>A1950SanFranciscoCaliforniasample</v>
      </c>
      <c r="U14" t="str">
        <f t="shared" si="2"/>
        <v>const A1950SanFranciscoCaliforniasample= L.marker([37.77,-122.42], {icon: Dn}).bindPopup('San Francisco, California&lt;br&gt;&lt;span style=font-size:11px&gt;Chinese, Filipino and Japanese (Asian b. 1945-74)&lt;/span&gt;&lt;br&gt;sample in (Hall-Lew et al., 2015)').addTo(A1950);</v>
      </c>
      <c r="V14" t="str">
        <f t="shared" si="3"/>
        <v/>
      </c>
      <c r="W14" t="str">
        <f t="shared" si="4"/>
        <v/>
      </c>
      <c r="X14" t="str">
        <f t="shared" si="5"/>
        <v/>
      </c>
      <c r="Y14" t="str">
        <f t="shared" si="6"/>
        <v/>
      </c>
      <c r="Z14" t="str">
        <f t="shared" si="7"/>
        <v/>
      </c>
      <c r="AA14" t="str">
        <f t="shared" si="8"/>
        <v>const A1950SanFranciscoCaliforniasample= L.marker([37.77,-122.42], {icon:Dg}).bindPopup('San Francisco, California&lt;br&gt;&lt;span style=font-size:11px&gt;Chinese, Filipino and Japanese (Asian b. 1945-74)&lt;/span&gt;&lt;br&gt;').addTo(A1950);</v>
      </c>
    </row>
    <row r="15" spans="1:55">
      <c r="A15" t="s">
        <v>5346</v>
      </c>
      <c r="B15" s="88" t="s">
        <v>9257</v>
      </c>
      <c r="E15" t="s">
        <v>12467</v>
      </c>
      <c r="F15" s="1" t="s">
        <v>12473</v>
      </c>
      <c r="G15" s="80" t="s">
        <v>5151</v>
      </c>
      <c r="H15" t="s">
        <v>5151</v>
      </c>
      <c r="I15" s="5">
        <v>-74.010000000000005</v>
      </c>
      <c r="J15" s="5">
        <v>40.71</v>
      </c>
      <c r="K15" t="s">
        <v>12377</v>
      </c>
      <c r="S15" t="str">
        <f t="shared" si="0"/>
        <v>New York, New York&lt;br&gt;&lt;span style=font-size:11px&gt;Chinese (Asian b. 1945-74)&lt;/span&gt;&lt;br&gt;</v>
      </c>
      <c r="T15" t="str">
        <f t="shared" si="1"/>
        <v>A1950NewYorkNewYorksample</v>
      </c>
      <c r="U15" t="str">
        <f t="shared" si="2"/>
        <v/>
      </c>
      <c r="V15" t="str">
        <f t="shared" si="3"/>
        <v>const A1950NewYorkNewYorksample= L.marker([40.71,-74.01], {icon: A2}).bindPopup('New York, New York&lt;br&gt;&lt;span style=font-size:11px&gt;Chinese (Asian b. 1945-74)&lt;/span&gt;&lt;br&gt;sample in (Wong &amp; Hall-Lew, 2013)').addTo(A1950);</v>
      </c>
      <c r="W15" t="str">
        <f t="shared" si="4"/>
        <v>const A1950NewYorkNewYorksample= L.marker([40.71,-74.01], {icon: d}).bindPopup('New York, New York&lt;br&gt;&lt;span style=font-size:11px&gt;Chinese (Asian b. 1945-74)&lt;/span&gt;&lt;br&gt;sample in d').addTo(A1950);</v>
      </c>
      <c r="X15" t="str">
        <f t="shared" si="5"/>
        <v>const A1950NewYorkNewYorksample= L.marker([40.71,-74.01], {icon: D5}).bindPopup('New York, New York&lt;br&gt;&lt;span style=font-size:11px&gt;Chinese (Asian b. 1945-74)&lt;/span&gt;&lt;br&gt;sample in (Wong &amp; Hall-Lew, 2013)').addTo(A1950);</v>
      </c>
      <c r="Y15" t="str">
        <f t="shared" si="6"/>
        <v/>
      </c>
      <c r="Z15" t="str">
        <f t="shared" si="7"/>
        <v/>
      </c>
      <c r="AA15" t="str">
        <f t="shared" si="8"/>
        <v/>
      </c>
      <c r="BC15" t="s">
        <v>5414</v>
      </c>
    </row>
    <row r="16" spans="1:55">
      <c r="A16" t="s">
        <v>5346</v>
      </c>
      <c r="B16" s="88" t="s">
        <v>9257</v>
      </c>
      <c r="E16" t="s">
        <v>1259</v>
      </c>
      <c r="F16" s="1" t="s">
        <v>7772</v>
      </c>
      <c r="G16" s="80" t="s">
        <v>151</v>
      </c>
      <c r="H16" t="s">
        <v>5300</v>
      </c>
      <c r="I16" s="5">
        <v>-93.27</v>
      </c>
      <c r="J16" s="5">
        <v>44.98</v>
      </c>
      <c r="K16" t="s">
        <v>11056</v>
      </c>
      <c r="S16" t="str">
        <f t="shared" si="0"/>
        <v>Minneapolis, Minnesota&lt;br&gt;&lt;span style=font-size:11px&gt;Hmong-Americans (Asian b. 1945-74)&lt;/span&gt;&lt;br&gt;</v>
      </c>
      <c r="T16" t="str">
        <f t="shared" si="1"/>
        <v>A1950MinneapolisMinnesotasample</v>
      </c>
      <c r="U16" t="str">
        <f t="shared" si="2"/>
        <v>const A1950MinneapolisMinnesotasample= L.marker([44.98,-93.27], {icon: Dn}).bindPopup('Minneapolis, Minnesota&lt;br&gt;&lt;span style=font-size:11px&gt;Hmong-Americans (Asian b. 1945-74)&lt;/span&gt;&lt;br&gt;sample in (Ito,  2010)').addTo(A1950);</v>
      </c>
      <c r="V16" t="str">
        <f t="shared" si="3"/>
        <v/>
      </c>
      <c r="W16" t="str">
        <f t="shared" si="4"/>
        <v>const A1950MinneapolisMinnesotasample= L.marker([44.98,-93.27], {icon: d}).bindPopup('Minneapolis, Minnesota&lt;br&gt;&lt;span style=font-size:11px&gt;Hmong-Americans (Asian b. 1945-74)&lt;/span&gt;&lt;br&gt;sample in d').addTo(A1950);</v>
      </c>
      <c r="X16" t="str">
        <f t="shared" si="5"/>
        <v>const A1950MinneapolisMinnesotasample= L.marker([44.98,-93.27], {icon: D5}).bindPopup('Minneapolis, Minnesota&lt;br&gt;&lt;span style=font-size:11px&gt;Hmong-Americans (Asian b. 1945-74)&lt;/span&gt;&lt;br&gt;sample in (Ito,  2010)').addTo(A1950);</v>
      </c>
      <c r="Y16" t="str">
        <f t="shared" si="6"/>
        <v/>
      </c>
      <c r="Z16" t="str">
        <f t="shared" si="7"/>
        <v/>
      </c>
      <c r="AA16" t="str">
        <f t="shared" si="8"/>
        <v/>
      </c>
      <c r="BC16" t="s">
        <v>5413</v>
      </c>
    </row>
    <row r="17" spans="1:55">
      <c r="A17" t="s">
        <v>5346</v>
      </c>
      <c r="B17" s="88" t="s">
        <v>9257</v>
      </c>
      <c r="E17" t="s">
        <v>5398</v>
      </c>
      <c r="F17" t="s">
        <v>12342</v>
      </c>
      <c r="G17" s="80" t="s">
        <v>1010</v>
      </c>
      <c r="H17" t="s">
        <v>12161</v>
      </c>
      <c r="I17" s="5">
        <v>-61.3</v>
      </c>
      <c r="J17" s="5">
        <v>10.5</v>
      </c>
      <c r="K17" t="s">
        <v>12504</v>
      </c>
      <c r="S17" t="str">
        <f t="shared" si="0"/>
        <v>Trinidad, Trinidad and Tobago&lt;br&gt;&lt;span style=font-size:11px&gt;Indian (Asian b. 1945-74)&lt;/span&gt;&lt;br&gt;</v>
      </c>
      <c r="T17" t="str">
        <f t="shared" si="1"/>
        <v>A1950TrinidadTrinidadandTobagosample</v>
      </c>
      <c r="U17" t="str">
        <f t="shared" si="2"/>
        <v>const A1950TrinidadTrinidadandTobagosample= L.marker([10.5,-61.3], {icon: De}).bindPopup('Trinidad, Trinidad and Tobago&lt;br&gt;&lt;span style=font-size:11px&gt;Indian (Asian b. 1945-74)&lt;/span&gt;&lt;br&gt;sample in (Wells, 1984)').addTo(A1950);</v>
      </c>
      <c r="V17" t="str">
        <f t="shared" si="3"/>
        <v>const A1950TrinidadTrinidadandTobagosample= L.marker([10.5,-61.3], {icon: A3}).bindPopup('Trinidad, Trinidad and Tobago&lt;br&gt;&lt;span style=font-size:11px&gt;Indian (Asian b. 1945-74)&lt;/span&gt;&lt;br&gt;sample in (Wells, 1984)').addTo(A1950);</v>
      </c>
      <c r="W17" t="str">
        <f t="shared" si="4"/>
        <v>const A1950TrinidadTrinidadandTobagosample= L.marker([10.5,-61.3], {icon: d}).bindPopup('Trinidad, Trinidad and Tobago&lt;br&gt;&lt;span style=font-size:11px&gt;Indian (Asian b. 1945-74)&lt;/span&gt;&lt;br&gt;sample in d').addTo(A1950);</v>
      </c>
      <c r="X17" t="str">
        <f t="shared" si="5"/>
        <v>const A1950TrinidadTrinidadandTobagosample= L.marker([10.5,-61.3], {icon: D5}).bindPopup('Trinidad, Trinidad and Tobago&lt;br&gt;&lt;span style=font-size:11px&gt;Indian (Asian b. 1945-74)&lt;/span&gt;&lt;br&gt;sample in (Wells, 1984)').addTo(A1950);</v>
      </c>
      <c r="Y17" t="str">
        <f t="shared" si="6"/>
        <v/>
      </c>
      <c r="Z17" t="str">
        <f t="shared" si="7"/>
        <v/>
      </c>
      <c r="AA17" t="str">
        <f t="shared" si="8"/>
        <v/>
      </c>
    </row>
    <row r="18" spans="1:55">
      <c r="A18" t="s">
        <v>5346</v>
      </c>
      <c r="B18" s="88" t="s">
        <v>9257</v>
      </c>
      <c r="C18" s="77"/>
      <c r="D18" s="77"/>
      <c r="E18" t="s">
        <v>5398</v>
      </c>
      <c r="F18" t="s">
        <v>12342</v>
      </c>
      <c r="G18" s="84" t="s">
        <v>972</v>
      </c>
      <c r="H18" s="78" t="s">
        <v>1011</v>
      </c>
      <c r="I18" s="96">
        <v>-58.16</v>
      </c>
      <c r="J18" s="96">
        <v>6.8</v>
      </c>
      <c r="K18" t="s">
        <v>12504</v>
      </c>
      <c r="L18" s="32"/>
      <c r="S18" t="str">
        <f t="shared" si="0"/>
        <v>Georgetown, Guyana&lt;br&gt;&lt;span style=font-size:11px&gt;Indian (Asian b. 1945-74)&lt;/span&gt;&lt;br&gt;</v>
      </c>
      <c r="T18" t="str">
        <f t="shared" si="1"/>
        <v>A1950GeorgetownGuyanasample</v>
      </c>
      <c r="U18" t="str">
        <f t="shared" si="2"/>
        <v>const A1950GeorgetownGuyanasample= L.marker([6.8,-58.16], {icon: De}).bindPopup('Georgetown, Guyana&lt;br&gt;&lt;span style=font-size:11px&gt;Indian (Asian b. 1945-74)&lt;/span&gt;&lt;br&gt;sample in (Wells, 1984)').addTo(A1950);</v>
      </c>
      <c r="V18" t="str">
        <f t="shared" si="3"/>
        <v>const A1950GeorgetownGuyanasample= L.marker([6.8,-58.16], {icon: A3}).bindPopup('Georgetown, Guyana&lt;br&gt;&lt;span style=font-size:11px&gt;Indian (Asian b. 1945-74)&lt;/span&gt;&lt;br&gt;sample in (Wells, 1984)').addTo(A1950);</v>
      </c>
      <c r="W18" t="str">
        <f t="shared" si="4"/>
        <v>const A1950GeorgetownGuyanasample= L.marker([6.8,-58.16], {icon: d}).bindPopup('Georgetown, Guyana&lt;br&gt;&lt;span style=font-size:11px&gt;Indian (Asian b. 1945-74)&lt;/span&gt;&lt;br&gt;sample in d').addTo(A1950);</v>
      </c>
      <c r="X18" t="str">
        <f t="shared" si="5"/>
        <v>const A1950GeorgetownGuyanasample= L.marker([6.8,-58.16], {icon: D5}).bindPopup('Georgetown, Guyana&lt;br&gt;&lt;span style=font-size:11px&gt;Indian (Asian b. 1945-74)&lt;/span&gt;&lt;br&gt;sample in (Wells, 1984)').addTo(A1950);</v>
      </c>
      <c r="Y18" t="str">
        <f t="shared" si="6"/>
        <v/>
      </c>
      <c r="Z18" t="str">
        <f t="shared" si="7"/>
        <v/>
      </c>
      <c r="AA18" t="str">
        <f t="shared" si="8"/>
        <v/>
      </c>
    </row>
    <row r="19" spans="1:55">
      <c r="A19" t="s">
        <v>5346</v>
      </c>
      <c r="B19" s="88" t="s">
        <v>9257</v>
      </c>
      <c r="C19" s="77"/>
      <c r="D19" s="77"/>
      <c r="E19" t="s">
        <v>12476</v>
      </c>
      <c r="F19" s="1" t="s">
        <v>12477</v>
      </c>
      <c r="G19" s="84" t="s">
        <v>12478</v>
      </c>
      <c r="H19" s="78" t="s">
        <v>1009</v>
      </c>
      <c r="I19" s="96">
        <v>-76.680000000000007</v>
      </c>
      <c r="J19" s="96">
        <v>18.05</v>
      </c>
      <c r="K19" t="s">
        <v>12479</v>
      </c>
      <c r="L19" s="32"/>
      <c r="S19" t="str">
        <f t="shared" si="0"/>
        <v>Gordon Town, Jamaica&lt;br&gt;&lt;span style=font-size:11px&gt;Chinese and Syrian (Asian b. 1945-74)&lt;/span&gt;&lt;br&gt;</v>
      </c>
      <c r="T19" t="str">
        <f t="shared" si="1"/>
        <v>A1950GordonTownJamaicasample</v>
      </c>
      <c r="U19" t="str">
        <f t="shared" si="2"/>
        <v>const A1950GordonTownJamaicasample= L.marker([18.05,-76.68], {icon: De}).bindPopup('Gordon Town, Jamaica&lt;br&gt;&lt;span style=font-size:11px&gt;Chinese and Syrian (Asian b. 1945-74)&lt;/span&gt;&lt;br&gt;sample in (Wassink, 1999)').addTo(A1950);</v>
      </c>
      <c r="V19" t="str">
        <f t="shared" si="3"/>
        <v>const A1950GordonTownJamaicasample= L.marker([18.05,-76.68], {icon: A3}).bindPopup('Gordon Town, Jamaica&lt;br&gt;&lt;span style=font-size:11px&gt;Chinese and Syrian (Asian b. 1945-74)&lt;/span&gt;&lt;br&gt;sample in (Wassink, 1999)').addTo(A1950);</v>
      </c>
      <c r="W19" t="str">
        <f t="shared" si="4"/>
        <v>const A1950GordonTownJamaicasample= L.marker([18.05,-76.68], {icon: f}).bindPopup('Gordon Town, Jamaica&lt;br&gt;&lt;span style=font-size:11px&gt;Chinese and Syrian (Asian b. 1945-74)&lt;/span&gt;&lt;br&gt;sample in f').addTo(A1950);</v>
      </c>
      <c r="X19" t="str">
        <f t="shared" si="5"/>
        <v>const A1950GordonTownJamaicasample= L.marker([18.05,-76.68], {icon: D1}).bindPopup('Gordon Town, Jamaica&lt;br&gt;&lt;span style=font-size:11px&gt;Chinese and Syrian (Asian b. 1945-74)&lt;/span&gt;&lt;br&gt;sample in (Wassink, 1999)').addTo(A1950);</v>
      </c>
      <c r="Y19" t="str">
        <f t="shared" si="6"/>
        <v/>
      </c>
      <c r="Z19" t="str">
        <f t="shared" si="7"/>
        <v/>
      </c>
      <c r="AA19" t="str">
        <f t="shared" si="8"/>
        <v/>
      </c>
    </row>
    <row r="20" spans="1:55">
      <c r="A20" t="s">
        <v>5346</v>
      </c>
      <c r="B20" s="88" t="s">
        <v>7776</v>
      </c>
      <c r="E20" t="s">
        <v>12511</v>
      </c>
      <c r="F20" s="1" t="s">
        <v>12507</v>
      </c>
      <c r="G20" s="80" t="s">
        <v>12508</v>
      </c>
      <c r="H20" t="s">
        <v>12509</v>
      </c>
      <c r="I20" s="5">
        <v>-55.203888999999997</v>
      </c>
      <c r="J20" s="5">
        <v>5.8522220000000003</v>
      </c>
      <c r="K20" t="s">
        <v>12510</v>
      </c>
      <c r="M20" t="s">
        <v>12170</v>
      </c>
      <c r="S20" t="str">
        <f t="shared" si="0"/>
        <v>Paramaribo, Suriname&lt;br&gt;&lt;span style=font-size:11px&gt;Indian, Javanese, Chinese (Asian b. 1945-74)&lt;/span&gt;&lt;br&gt;</v>
      </c>
      <c r="T20" t="str">
        <f t="shared" si="1"/>
        <v>A1950ParamariboSurinamedescription</v>
      </c>
      <c r="U20" t="str">
        <f t="shared" si="2"/>
        <v>const A1950ParamariboSurinamedescription= L.marker([5.852222,-55.203889], {icon: De}).bindPopup('Paramaribo, Suriname&lt;br&gt;&lt;span style=font-size:11px&gt;Indian, Javanese, Chinese (Asian b. 1945-74)&lt;/span&gt;&lt;br&gt;description in (Smith &amp; Haabo,2008)').addTo(A1950);</v>
      </c>
      <c r="V20" t="str">
        <f t="shared" si="3"/>
        <v>const A1950ParamariboSurinamedescription= L.marker([5.852222,-55.203889], {icon: A3}).bindPopup('Paramaribo, Suriname&lt;br&gt;&lt;span style=font-size:11px&gt;Indian, Javanese, Chinese (Asian b. 1945-74)&lt;/span&gt;&lt;br&gt;description in (Smith &amp; Haabo,2008)').addTo(A1950);</v>
      </c>
      <c r="W20" t="str">
        <f t="shared" si="4"/>
        <v/>
      </c>
      <c r="X20" t="str">
        <f t="shared" si="5"/>
        <v>const A1950ParamariboSurinamedescription= L.marker([5.852222,-55.203889], {icon: D1}).bindPopup('Paramaribo, Suriname&lt;br&gt;&lt;span style=font-size:11px&gt;Indian, Javanese, Chinese (Asian b. 1945-74)&lt;/span&gt;&lt;br&gt;description in (Smith &amp; Haabo,2008)').addTo(A1950);</v>
      </c>
      <c r="Y20" t="str">
        <f t="shared" si="6"/>
        <v/>
      </c>
      <c r="Z20" t="str">
        <f t="shared" si="7"/>
        <v/>
      </c>
      <c r="AA20" t="str">
        <f t="shared" si="8"/>
        <v>const A1950ParamariboSurinamedescription= L.marker([5.852222,-55.203889], {icon:Db}).bindPopup('Paramaribo, Suriname&lt;br&gt;&lt;span style=font-size:11px&gt;Indian, Javanese, Chinese (Asian b. 1945-74)&lt;/span&gt;&lt;br&gt;').addTo(A1950);</v>
      </c>
    </row>
    <row r="21" spans="1:55">
      <c r="A21" t="s">
        <v>5346</v>
      </c>
      <c r="B21" s="73"/>
      <c r="E21" t="s">
        <v>12521</v>
      </c>
      <c r="F21" t="s">
        <v>12522</v>
      </c>
      <c r="G21" s="80" t="s">
        <v>1073</v>
      </c>
      <c r="H21" t="s">
        <v>5292</v>
      </c>
      <c r="I21" s="5">
        <v>-97.138610999999997</v>
      </c>
      <c r="J21" s="5">
        <v>49.895555999999999</v>
      </c>
      <c r="K21" t="s">
        <v>10734</v>
      </c>
      <c r="S21" t="str">
        <f t="shared" si="0"/>
        <v>Winnipeg, Manitoba&lt;br&gt;&lt;span style=font-size:11px&gt;Filipino (Asian b. 1945-74)&lt;/span&gt;&lt;br&gt;</v>
      </c>
      <c r="T21" t="str">
        <f t="shared" si="1"/>
        <v>A1950WinnipegManitoba</v>
      </c>
      <c r="U21" t="str">
        <f t="shared" si="2"/>
        <v>const A1950WinnipegManitoba= L.marker([49.895556,-97.138611], {icon: Dn}).bindPopup('Winnipeg, Manitoba&lt;br&gt;&lt;span style=font-size:11px&gt;Filipino (Asian b. 1945-74)&lt;/span&gt;&lt;br&gt; in (Li, 20 21)').addTo(A1950);</v>
      </c>
      <c r="V21" t="str">
        <f t="shared" si="3"/>
        <v>const A1950WinnipegManitoba= L.marker([49.895556,-97.138611], {icon: A2}).bindPopup('Winnipeg, Manitoba&lt;br&gt;&lt;span style=font-size:11px&gt;Filipino (Asian b. 1945-74)&lt;/span&gt;&lt;br&gt; in (Li, 20 21)').addTo(A1950);</v>
      </c>
      <c r="W21" t="str">
        <f t="shared" si="4"/>
        <v>const A1950WinnipegManitoba= L.marker([49.895556,-97.138611], {icon: d}).bindPopup('Winnipeg, Manitoba&lt;br&gt;&lt;span style=font-size:11px&gt;Filipino (Asian b. 1945-74)&lt;/span&gt;&lt;br&gt; in d').addTo(A1950);</v>
      </c>
      <c r="X21" t="str">
        <f t="shared" si="5"/>
        <v>const A1950WinnipegManitoba= L.marker([49.895556,-97.138611], {icon: D2}).bindPopup('Winnipeg, Manitoba&lt;br&gt;&lt;span style=font-size:11px&gt;Filipino (Asian b. 1945-74)&lt;/span&gt;&lt;br&gt; in (Li, 20 21)').addTo(A1950);</v>
      </c>
      <c r="Y21" t="str">
        <f t="shared" si="6"/>
        <v/>
      </c>
      <c r="Z21" t="str">
        <f t="shared" si="7"/>
        <v/>
      </c>
      <c r="AA21" t="str">
        <f t="shared" si="8"/>
        <v/>
      </c>
    </row>
    <row r="22" spans="1:55">
      <c r="A22" t="s">
        <v>5347</v>
      </c>
      <c r="B22" s="88" t="s">
        <v>9257</v>
      </c>
      <c r="C22" s="77"/>
      <c r="D22" s="77"/>
      <c r="E22" t="s">
        <v>12476</v>
      </c>
      <c r="F22" s="1" t="s">
        <v>12477</v>
      </c>
      <c r="G22" s="84" t="s">
        <v>12478</v>
      </c>
      <c r="H22" s="78" t="s">
        <v>1009</v>
      </c>
      <c r="I22" s="96">
        <v>-76.680000000000007</v>
      </c>
      <c r="J22" s="96">
        <v>18.05</v>
      </c>
      <c r="K22" t="s">
        <v>12479</v>
      </c>
      <c r="L22" s="32"/>
      <c r="S22" t="str">
        <f t="shared" si="0"/>
        <v>Gordon Town, Jamaica&lt;br&gt;&lt;span style=font-size:11px&gt;Chinese and Syrian (Asian b. 1975-99)&lt;/span&gt;&lt;br&gt;</v>
      </c>
      <c r="T22" t="str">
        <f t="shared" si="1"/>
        <v>A1970GordonTownJamaicasample</v>
      </c>
      <c r="U22" t="str">
        <f t="shared" si="2"/>
        <v>const A1970GordonTownJamaicasample= L.marker([18.05,-76.68], {icon: De}).bindPopup('Gordon Town, Jamaica&lt;br&gt;&lt;span style=font-size:11px&gt;Chinese and Syrian (Asian b. 1975-99)&lt;/span&gt;&lt;br&gt;sample in (Wassink, 1999)').addTo(A1970);</v>
      </c>
      <c r="V22" t="str">
        <f t="shared" si="3"/>
        <v>const A1970GordonTownJamaicasample= L.marker([18.05,-76.68], {icon: A3}).bindPopup('Gordon Town, Jamaica&lt;br&gt;&lt;span style=font-size:11px&gt;Chinese and Syrian (Asian b. 1975-99)&lt;/span&gt;&lt;br&gt;sample in (Wassink, 1999)').addTo(A1970);</v>
      </c>
      <c r="W22" t="str">
        <f t="shared" si="4"/>
        <v>const A1970GordonTownJamaicasample= L.marker([18.05,-76.68], {icon: f}).bindPopup('Gordon Town, Jamaica&lt;br&gt;&lt;span style=font-size:11px&gt;Chinese and Syrian (Asian b. 1975-99)&lt;/span&gt;&lt;br&gt;sample in f').addTo(A1970);</v>
      </c>
      <c r="X22" t="str">
        <f t="shared" si="5"/>
        <v>const A1970GordonTownJamaicasample= L.marker([18.05,-76.68], {icon: D1}).bindPopup('Gordon Town, Jamaica&lt;br&gt;&lt;span style=font-size:11px&gt;Chinese and Syrian (Asian b. 1975-99)&lt;/span&gt;&lt;br&gt;sample in (Wassink, 1999)').addTo(A1970);</v>
      </c>
      <c r="Y22" t="str">
        <f t="shared" si="6"/>
        <v/>
      </c>
      <c r="Z22" t="str">
        <f t="shared" si="7"/>
        <v/>
      </c>
      <c r="AA22" t="str">
        <f t="shared" si="8"/>
        <v/>
      </c>
    </row>
    <row r="23" spans="1:55">
      <c r="A23" t="s">
        <v>5347</v>
      </c>
      <c r="B23" s="88" t="s">
        <v>9257</v>
      </c>
      <c r="E23" t="s">
        <v>12471</v>
      </c>
      <c r="F23" s="1" t="s">
        <v>12341</v>
      </c>
      <c r="G23" s="80" t="s">
        <v>25</v>
      </c>
      <c r="H23" t="s">
        <v>5290</v>
      </c>
      <c r="I23" s="5">
        <v>-118.24</v>
      </c>
      <c r="J23" s="5">
        <v>34.049999999999997</v>
      </c>
      <c r="K23" t="s">
        <v>10734</v>
      </c>
      <c r="S23" t="str">
        <f t="shared" si="0"/>
        <v>Los Angeles, California&lt;br&gt;&lt;span style=font-size:11px&gt;Korean (Asian b. 1975-99)&lt;/span&gt;&lt;br&gt;</v>
      </c>
      <c r="T23" t="str">
        <f t="shared" si="1"/>
        <v>A1970LosAngelesCaliforniasample</v>
      </c>
      <c r="U23" t="str">
        <f t="shared" si="2"/>
        <v>const A1970LosAngelesCaliforniasample= L.marker([34.05,-118.24], {icon: Dn}).bindPopup('Los Angeles, California&lt;br&gt;&lt;span style=font-size:11px&gt;Korean (Asian b. 1975-99)&lt;/span&gt;&lt;br&gt;sample in (Cheng et al. 2023)').addTo(A1970);</v>
      </c>
      <c r="V23" t="str">
        <f t="shared" si="3"/>
        <v>const A1970LosAngelesCaliforniasample= L.marker([34.05,-118.24], {icon: A2}).bindPopup('Los Angeles, California&lt;br&gt;&lt;span style=font-size:11px&gt;Korean (Asian b. 1975-99)&lt;/span&gt;&lt;br&gt;sample in (Cheng et al. 2023)').addTo(A1970);</v>
      </c>
      <c r="W23" t="str">
        <f t="shared" si="4"/>
        <v>const A1970LosAngelesCaliforniasample= L.marker([34.05,-118.24], {icon: d}).bindPopup('Los Angeles, California&lt;br&gt;&lt;span style=font-size:11px&gt;Korean (Asian b. 1975-99)&lt;/span&gt;&lt;br&gt;sample in d').addTo(A1970);</v>
      </c>
      <c r="X23" t="str">
        <f t="shared" si="5"/>
        <v>const A1970LosAngelesCaliforniasample= L.marker([34.05,-118.24], {icon: D2}).bindPopup('Los Angeles, California&lt;br&gt;&lt;span style=font-size:11px&gt;Korean (Asian b. 1975-99)&lt;/span&gt;&lt;br&gt;sample in (Cheng et al. 2023)').addTo(A1970);</v>
      </c>
      <c r="Y23" t="str">
        <f t="shared" si="6"/>
        <v/>
      </c>
      <c r="Z23" t="str">
        <f t="shared" si="7"/>
        <v/>
      </c>
      <c r="AA23" t="str">
        <f t="shared" si="8"/>
        <v/>
      </c>
    </row>
    <row r="24" spans="1:55">
      <c r="A24" t="s">
        <v>5347</v>
      </c>
      <c r="B24" s="88" t="s">
        <v>9257</v>
      </c>
      <c r="E24" t="s">
        <v>12471</v>
      </c>
      <c r="F24" s="1" t="s">
        <v>12341</v>
      </c>
      <c r="G24" s="80" t="s">
        <v>12470</v>
      </c>
      <c r="H24" t="s">
        <v>5294</v>
      </c>
      <c r="I24" s="5">
        <v>-95.37</v>
      </c>
      <c r="J24" s="5">
        <v>29.76</v>
      </c>
      <c r="K24" t="s">
        <v>10734</v>
      </c>
      <c r="S24" t="str">
        <f t="shared" si="0"/>
        <v>Harris County, Texas&lt;br&gt;&lt;span style=font-size:11px&gt;Korean (Asian b. 1975-99)&lt;/span&gt;&lt;br&gt;</v>
      </c>
      <c r="T24" t="str">
        <f t="shared" si="1"/>
        <v>A1970HarrisCountyTexassample</v>
      </c>
      <c r="U24" t="str">
        <f t="shared" si="2"/>
        <v>const A1970HarrisCountyTexassample= L.marker([29.76,-95.37], {icon: Dn}).bindPopup('Harris County, Texas&lt;br&gt;&lt;span style=font-size:11px&gt;Korean (Asian b. 1975-99)&lt;/span&gt;&lt;br&gt;sample in (Cheng et al. 2023)').addTo(A1970);</v>
      </c>
      <c r="V24" t="str">
        <f t="shared" si="3"/>
        <v>const A1970HarrisCountyTexassample= L.marker([29.76,-95.37], {icon: A2}).bindPopup('Harris County, Texas&lt;br&gt;&lt;span style=font-size:11px&gt;Korean (Asian b. 1975-99)&lt;/span&gt;&lt;br&gt;sample in (Cheng et al. 2023)').addTo(A1970);</v>
      </c>
      <c r="W24" t="str">
        <f t="shared" si="4"/>
        <v>const A1970HarrisCountyTexassample= L.marker([29.76,-95.37], {icon: d}).bindPopup('Harris County, Texas&lt;br&gt;&lt;span style=font-size:11px&gt;Korean (Asian b. 1975-99)&lt;/span&gt;&lt;br&gt;sample in d').addTo(A1970);</v>
      </c>
      <c r="X24" t="str">
        <f t="shared" si="5"/>
        <v>const A1970HarrisCountyTexassample= L.marker([29.76,-95.37], {icon: D2}).bindPopup('Harris County, Texas&lt;br&gt;&lt;span style=font-size:11px&gt;Korean (Asian b. 1975-99)&lt;/span&gt;&lt;br&gt;sample in (Cheng et al. 2023)').addTo(A1970);</v>
      </c>
      <c r="Y24" t="str">
        <f t="shared" si="6"/>
        <v/>
      </c>
      <c r="Z24" t="str">
        <f t="shared" si="7"/>
        <v/>
      </c>
      <c r="AA24" t="str">
        <f t="shared" si="8"/>
        <v/>
      </c>
    </row>
    <row r="25" spans="1:55">
      <c r="A25" t="s">
        <v>5347</v>
      </c>
      <c r="B25" s="88" t="s">
        <v>9257</v>
      </c>
      <c r="E25" t="s">
        <v>12471</v>
      </c>
      <c r="F25" s="1" t="s">
        <v>12341</v>
      </c>
      <c r="G25" s="80" t="s">
        <v>12472</v>
      </c>
      <c r="H25" t="s">
        <v>5289</v>
      </c>
      <c r="I25" s="5">
        <v>-84.03</v>
      </c>
      <c r="J25" s="5">
        <v>33.96</v>
      </c>
      <c r="K25" t="s">
        <v>10734</v>
      </c>
      <c r="S25" t="str">
        <f t="shared" si="0"/>
        <v>Gwinnett County, Georgia&lt;br&gt;&lt;span style=font-size:11px&gt;Korean (Asian b. 1975-99)&lt;/span&gt;&lt;br&gt;</v>
      </c>
      <c r="T25" t="str">
        <f t="shared" si="1"/>
        <v>A1970GwinnettCountyGeorgiasample</v>
      </c>
      <c r="U25" t="str">
        <f t="shared" si="2"/>
        <v>const A1970GwinnettCountyGeorgiasample= L.marker([33.96,-84.03], {icon: Dn}).bindPopup('Gwinnett County, Georgia&lt;br&gt;&lt;span style=font-size:11px&gt;Korean (Asian b. 1975-99)&lt;/span&gt;&lt;br&gt;sample in (Cheng et al. 2023)').addTo(A1970);</v>
      </c>
      <c r="V25" t="str">
        <f t="shared" si="3"/>
        <v>const A1970GwinnettCountyGeorgiasample= L.marker([33.96,-84.03], {icon: A2}).bindPopup('Gwinnett County, Georgia&lt;br&gt;&lt;span style=font-size:11px&gt;Korean (Asian b. 1975-99)&lt;/span&gt;&lt;br&gt;sample in (Cheng et al. 2023)').addTo(A1970);</v>
      </c>
      <c r="W25" t="str">
        <f t="shared" si="4"/>
        <v>const A1970GwinnettCountyGeorgiasample= L.marker([33.96,-84.03], {icon: d}).bindPopup('Gwinnett County, Georgia&lt;br&gt;&lt;span style=font-size:11px&gt;Korean (Asian b. 1975-99)&lt;/span&gt;&lt;br&gt;sample in d').addTo(A1970);</v>
      </c>
      <c r="X25" t="str">
        <f t="shared" si="5"/>
        <v>const A1970GwinnettCountyGeorgiasample= L.marker([33.96,-84.03], {icon: D2}).bindPopup('Gwinnett County, Georgia&lt;br&gt;&lt;span style=font-size:11px&gt;Korean (Asian b. 1975-99)&lt;/span&gt;&lt;br&gt;sample in (Cheng et al. 2023)').addTo(A1970);</v>
      </c>
      <c r="Y25" t="str">
        <f t="shared" si="6"/>
        <v/>
      </c>
      <c r="Z25" t="str">
        <f t="shared" si="7"/>
        <v/>
      </c>
      <c r="AA25" t="str">
        <f t="shared" si="8"/>
        <v/>
      </c>
    </row>
    <row r="26" spans="1:55">
      <c r="A26" t="s">
        <v>5347</v>
      </c>
      <c r="B26" s="88" t="s">
        <v>9257</v>
      </c>
      <c r="E26" t="s">
        <v>12474</v>
      </c>
      <c r="F26" s="1" t="s">
        <v>12475</v>
      </c>
      <c r="G26" s="80" t="s">
        <v>70</v>
      </c>
      <c r="H26" t="s">
        <v>5289</v>
      </c>
      <c r="I26">
        <v>-83.71</v>
      </c>
      <c r="J26">
        <v>33.79</v>
      </c>
      <c r="K26" t="s">
        <v>10731</v>
      </c>
      <c r="S26" t="str">
        <f t="shared" si="0"/>
        <v>Atlanta, Georgia&lt;br&gt;&lt;span style=font-size:11px&gt;South Asian and some East Asians (Asian b. 1975-99)&lt;/span&gt;&lt;br&gt;</v>
      </c>
      <c r="T26" t="str">
        <f t="shared" si="1"/>
        <v>A1970AtlantaGeorgiasample</v>
      </c>
      <c r="U26" t="str">
        <f t="shared" si="2"/>
        <v>const A1970AtlantaGeorgiasample= L.marker([33.79,-83.71], {icon: Dn}).bindPopup('Atlanta, Georgia&lt;br&gt;&lt;span style=font-size:11px&gt;South Asian and some East Asians (Asian b. 1975-99)&lt;/span&gt;&lt;br&gt;sample in (Glass, 2025)').addTo(A1970);</v>
      </c>
      <c r="V26" t="str">
        <f t="shared" si="3"/>
        <v>const A1970AtlantaGeorgiasample= L.marker([33.79,-83.71], {icon: A2}).bindPopup('Atlanta, Georgia&lt;br&gt;&lt;span style=font-size:11px&gt;South Asian and some East Asians (Asian b. 1975-99)&lt;/span&gt;&lt;br&gt;sample in (Glass, 2025)').addTo(A1970);</v>
      </c>
      <c r="W26" t="str">
        <f t="shared" si="4"/>
        <v>const A1970AtlantaGeorgiasample= L.marker([33.79,-83.71], {icon: d}).bindPopup('Atlanta, Georgia&lt;br&gt;&lt;span style=font-size:11px&gt;South Asian and some East Asians (Asian b. 1975-99)&lt;/span&gt;&lt;br&gt;sample in d').addTo(A1970);</v>
      </c>
      <c r="X26" t="str">
        <f t="shared" si="5"/>
        <v>const A1970AtlantaGeorgiasample= L.marker([33.79,-83.71], {icon: D5}).bindPopup('Atlanta, Georgia&lt;br&gt;&lt;span style=font-size:11px&gt;South Asian and some East Asians (Asian b. 1975-99)&lt;/span&gt;&lt;br&gt;sample in (Glass, 2025)').addTo(A1970);</v>
      </c>
      <c r="Y26" t="str">
        <f t="shared" si="6"/>
        <v/>
      </c>
      <c r="Z26" t="str">
        <f t="shared" si="7"/>
        <v/>
      </c>
      <c r="AA26" t="str">
        <f t="shared" si="8"/>
        <v/>
      </c>
    </row>
    <row r="27" spans="1:55">
      <c r="A27" t="s">
        <v>5347</v>
      </c>
      <c r="B27" s="88" t="s">
        <v>9257</v>
      </c>
      <c r="E27" t="s">
        <v>12467</v>
      </c>
      <c r="F27" s="1" t="s">
        <v>12473</v>
      </c>
      <c r="G27" s="80" t="s">
        <v>5151</v>
      </c>
      <c r="H27" t="s">
        <v>5151</v>
      </c>
      <c r="I27" s="5">
        <v>-74.010000000000005</v>
      </c>
      <c r="J27" s="5">
        <v>40.71</v>
      </c>
      <c r="K27" t="s">
        <v>12377</v>
      </c>
      <c r="S27" t="str">
        <f t="shared" si="0"/>
        <v>New York, New York&lt;br&gt;&lt;span style=font-size:11px&gt;Chinese (Asian b. 1975-99)&lt;/span&gt;&lt;br&gt;</v>
      </c>
      <c r="T27" t="str">
        <f t="shared" si="1"/>
        <v>A1970NewYorkNewYorksample</v>
      </c>
      <c r="U27" t="str">
        <f t="shared" si="2"/>
        <v/>
      </c>
      <c r="V27" t="str">
        <f t="shared" si="3"/>
        <v>const A1970NewYorkNewYorksample= L.marker([40.71,-74.01], {icon: A2}).bindPopup('New York, New York&lt;br&gt;&lt;span style=font-size:11px&gt;Chinese (Asian b. 1975-99)&lt;/span&gt;&lt;br&gt;sample in (Wong &amp; Hall-Lew, 2013)').addTo(A1970);</v>
      </c>
      <c r="W27" t="str">
        <f t="shared" si="4"/>
        <v>const A1970NewYorkNewYorksample= L.marker([40.71,-74.01], {icon: d}).bindPopup('New York, New York&lt;br&gt;&lt;span style=font-size:11px&gt;Chinese (Asian b. 1975-99)&lt;/span&gt;&lt;br&gt;sample in d').addTo(A1970);</v>
      </c>
      <c r="X27" t="str">
        <f t="shared" si="5"/>
        <v>const A1970NewYorkNewYorksample= L.marker([40.71,-74.01], {icon: D5}).bindPopup('New York, New York&lt;br&gt;&lt;span style=font-size:11px&gt;Chinese (Asian b. 1975-99)&lt;/span&gt;&lt;br&gt;sample in (Wong &amp; Hall-Lew, 2013)').addTo(A1970);</v>
      </c>
      <c r="Y27" t="str">
        <f t="shared" si="6"/>
        <v/>
      </c>
      <c r="Z27" t="str">
        <f t="shared" si="7"/>
        <v/>
      </c>
      <c r="AA27" t="str">
        <f t="shared" si="8"/>
        <v/>
      </c>
      <c r="BC27" t="s">
        <v>5414</v>
      </c>
    </row>
    <row r="28" spans="1:55">
      <c r="A28" t="s">
        <v>5347</v>
      </c>
      <c r="B28" s="88" t="s">
        <v>9257</v>
      </c>
      <c r="E28" t="s">
        <v>1257</v>
      </c>
      <c r="F28" t="s">
        <v>12341</v>
      </c>
      <c r="G28" s="80" t="s">
        <v>12336</v>
      </c>
      <c r="H28" t="s">
        <v>5291</v>
      </c>
      <c r="I28" s="5">
        <v>-74.069999999999993</v>
      </c>
      <c r="J28" s="5">
        <v>40.96</v>
      </c>
      <c r="K28" t="s">
        <v>10731</v>
      </c>
      <c r="S28" t="str">
        <f t="shared" si="0"/>
        <v>Bergen County, New Jersey&lt;br&gt;&lt;span style=font-size:11px&gt;Korean (Asian b. 1975-99)&lt;/span&gt;&lt;br&gt;</v>
      </c>
      <c r="T28" t="str">
        <f t="shared" si="1"/>
        <v>A1970BergenCountyNewJerseysample</v>
      </c>
      <c r="U28" t="str">
        <f t="shared" si="2"/>
        <v>const A1970BergenCountyNewJerseysample= L.marker([40.96,-74.07], {icon: Dn}).bindPopup('Bergen County, New Jersey&lt;br&gt;&lt;span style=font-size:11px&gt;Korean (Asian b. 1975-99)&lt;/span&gt;&lt;br&gt;sample in (Lee, 2016)').addTo(A1970);</v>
      </c>
      <c r="V28" t="str">
        <f t="shared" si="3"/>
        <v>const A1970BergenCountyNewJerseysample= L.marker([40.96,-74.07], {icon: A2}).bindPopup('Bergen County, New Jersey&lt;br&gt;&lt;span style=font-size:11px&gt;Korean (Asian b. 1975-99)&lt;/span&gt;&lt;br&gt;sample in (Lee, 2016)').addTo(A1970);</v>
      </c>
      <c r="W28" t="str">
        <f t="shared" si="4"/>
        <v>const A1970BergenCountyNewJerseysample= L.marker([40.96,-74.07], {icon: d}).bindPopup('Bergen County, New Jersey&lt;br&gt;&lt;span style=font-size:11px&gt;Korean (Asian b. 1975-99)&lt;/span&gt;&lt;br&gt;sample in d').addTo(A1970);</v>
      </c>
      <c r="X28" t="str">
        <f t="shared" si="5"/>
        <v>const A1970BergenCountyNewJerseysample= L.marker([40.96,-74.07], {icon: D5}).bindPopup('Bergen County, New Jersey&lt;br&gt;&lt;span style=font-size:11px&gt;Korean (Asian b. 1975-99)&lt;/span&gt;&lt;br&gt;sample in (Lee, 2016)').addTo(A1970);</v>
      </c>
      <c r="Y28" t="str">
        <f t="shared" si="6"/>
        <v/>
      </c>
      <c r="Z28" t="str">
        <f t="shared" si="7"/>
        <v/>
      </c>
      <c r="AA28" t="str">
        <f t="shared" si="8"/>
        <v/>
      </c>
      <c r="BC28" t="s">
        <v>5164</v>
      </c>
    </row>
    <row r="29" spans="1:55">
      <c r="A29" t="s">
        <v>5347</v>
      </c>
      <c r="B29" s="88" t="s">
        <v>9257</v>
      </c>
      <c r="E29" t="s">
        <v>12375</v>
      </c>
      <c r="F29" s="1" t="s">
        <v>12376</v>
      </c>
      <c r="G29" s="80" t="s">
        <v>34</v>
      </c>
      <c r="H29" t="s">
        <v>5290</v>
      </c>
      <c r="I29" s="5">
        <v>-122.42</v>
      </c>
      <c r="J29" s="5">
        <v>37.770000000000003</v>
      </c>
      <c r="K29" t="s">
        <v>12377</v>
      </c>
      <c r="M29" t="s">
        <v>12506</v>
      </c>
      <c r="S29" t="str">
        <f t="shared" si="0"/>
        <v>San Francisco, California&lt;br&gt;&lt;span style=font-size:11px&gt;Chinese, Filipino and Japanese (Asian b. 1975-99)&lt;/span&gt;&lt;br&gt;</v>
      </c>
      <c r="T29" t="str">
        <f t="shared" si="1"/>
        <v>A1970SanFranciscoCaliforniasample</v>
      </c>
      <c r="U29" t="str">
        <f t="shared" si="2"/>
        <v/>
      </c>
      <c r="V29" t="str">
        <f t="shared" si="3"/>
        <v>const A1970SanFranciscoCaliforniasample= L.marker([37.77,-122.42], {icon: A2}).bindPopup('San Francisco, California&lt;br&gt;&lt;span style=font-size:11px&gt;Chinese, Filipino and Japanese (Asian b. 1975-99)&lt;/span&gt;&lt;br&gt;sample in (Hall-Lew, 2009)').addTo(A1970);</v>
      </c>
      <c r="W29" t="str">
        <f t="shared" si="4"/>
        <v>const A1970SanFranciscoCaliforniasample= L.marker([37.77,-122.42], {icon: d}).bindPopup('San Francisco, California&lt;br&gt;&lt;span style=font-size:11px&gt;Chinese, Filipino and Japanese (Asian b. 1975-99)&lt;/span&gt;&lt;br&gt;sample in d').addTo(A1970);</v>
      </c>
      <c r="X29" t="str">
        <f t="shared" si="5"/>
        <v>const A1970SanFranciscoCaliforniasample= L.marker([37.77,-122.42], {icon: D5}).bindPopup('San Francisco, California&lt;br&gt;&lt;span style=font-size:11px&gt;Chinese, Filipino and Japanese (Asian b. 1975-99)&lt;/span&gt;&lt;br&gt;sample in (Hall-Lew, 2009)').addTo(A1970);</v>
      </c>
      <c r="Y29" t="str">
        <f t="shared" si="6"/>
        <v/>
      </c>
      <c r="Z29" t="str">
        <f t="shared" si="7"/>
        <v/>
      </c>
      <c r="AA29" t="str">
        <f t="shared" si="8"/>
        <v>const A1970SanFranciscoCaliforniasample= L.marker([37.77,-122.42], {icon:Dg}).bindPopup('San Francisco, California&lt;br&gt;&lt;span style=font-size:11px&gt;Chinese, Filipino and Japanese (Asian b. 1975-99)&lt;/span&gt;&lt;br&gt;').addTo(A1970);</v>
      </c>
      <c r="BC29" t="s">
        <v>5415</v>
      </c>
    </row>
    <row r="30" spans="1:55">
      <c r="A30" t="s">
        <v>5347</v>
      </c>
      <c r="B30" s="88" t="s">
        <v>9257</v>
      </c>
      <c r="E30" t="s">
        <v>12194</v>
      </c>
      <c r="F30" s="1" t="s">
        <v>12376</v>
      </c>
      <c r="G30" s="80" t="s">
        <v>34</v>
      </c>
      <c r="H30" t="s">
        <v>5290</v>
      </c>
      <c r="I30" s="5">
        <v>-122.42</v>
      </c>
      <c r="J30" s="5">
        <v>37.770000000000003</v>
      </c>
      <c r="K30" t="s">
        <v>12383</v>
      </c>
      <c r="M30" t="s">
        <v>12506</v>
      </c>
      <c r="S30" t="str">
        <f t="shared" si="0"/>
        <v>San Francisco, California&lt;br&gt;&lt;span style=font-size:11px&gt;Chinese, Filipino and Japanese (Asian b. 1975-99)&lt;/span&gt;&lt;br&gt;</v>
      </c>
      <c r="T30" t="str">
        <f t="shared" si="1"/>
        <v>A1970SanFranciscoCaliforniasample</v>
      </c>
      <c r="U30" t="str">
        <f t="shared" si="2"/>
        <v>const A1970SanFranciscoCaliforniasample= L.marker([37.77,-122.42], {icon: Dn}).bindPopup('San Francisco, California&lt;br&gt;&lt;span style=font-size:11px&gt;Chinese, Filipino and Japanese (Asian b. 1975-99)&lt;/span&gt;&lt;br&gt;sample in (Hall-Lew et al., 2015)').addTo(A1970);</v>
      </c>
      <c r="V30" t="str">
        <f t="shared" si="3"/>
        <v>const A1970SanFranciscoCaliforniasample= L.marker([37.77,-122.42], {icon: A2}).bindPopup('San Francisco, California&lt;br&gt;&lt;span style=font-size:11px&gt;Chinese, Filipino and Japanese (Asian b. 1975-99)&lt;/span&gt;&lt;br&gt;sample in (Hall-Lew et al., 2015)').addTo(A1970);</v>
      </c>
      <c r="W30" t="str">
        <f t="shared" si="4"/>
        <v/>
      </c>
      <c r="X30" t="str">
        <f t="shared" si="5"/>
        <v/>
      </c>
      <c r="Y30" t="str">
        <f t="shared" si="6"/>
        <v/>
      </c>
      <c r="Z30" t="str">
        <f t="shared" si="7"/>
        <v/>
      </c>
      <c r="AA30" t="str">
        <f t="shared" si="8"/>
        <v>const A1970SanFranciscoCaliforniasample= L.marker([37.77,-122.42], {icon:Dg}).bindPopup('San Francisco, California&lt;br&gt;&lt;span style=font-size:11px&gt;Chinese, Filipino and Japanese (Asian b. 1975-99)&lt;/span&gt;&lt;br&gt;').addTo(A1970);</v>
      </c>
      <c r="BC30" t="s">
        <v>5415</v>
      </c>
    </row>
    <row r="31" spans="1:55">
      <c r="A31" t="s">
        <v>5347</v>
      </c>
      <c r="B31" s="88" t="s">
        <v>9257</v>
      </c>
      <c r="E31" t="s">
        <v>12524</v>
      </c>
      <c r="F31" t="s">
        <v>7771</v>
      </c>
      <c r="G31" s="80" t="s">
        <v>314</v>
      </c>
      <c r="H31" t="s">
        <v>1068</v>
      </c>
      <c r="I31" s="5">
        <v>-122.33</v>
      </c>
      <c r="J31" s="5">
        <v>47.61</v>
      </c>
      <c r="K31" t="s">
        <v>10731</v>
      </c>
      <c r="S31" t="str">
        <f t="shared" si="0"/>
        <v>Seattle, Washington&lt;br&gt;&lt;span style=font-size:11px&gt;Japanese-Americans (Asian b. 1975-99)&lt;/span&gt;&lt;br&gt;</v>
      </c>
      <c r="T31" t="str">
        <f t="shared" si="1"/>
        <v>A1970SeattleWashingtonsample</v>
      </c>
      <c r="U31" t="str">
        <f t="shared" si="2"/>
        <v>const A1970SeattleWashingtonsample= L.marker([47.61,-122.33], {icon: Dn}).bindPopup('Seattle, Washington&lt;br&gt;&lt;span style=font-size:11px&gt;Japanese-Americans (Asian b. 1975-99)&lt;/span&gt;&lt;br&gt;sample in         ').addTo(A1970);</v>
      </c>
      <c r="V31" t="str">
        <f t="shared" si="3"/>
        <v>const A1970SeattleWashingtonsample= L.marker([47.61,-122.33], {icon: A2}).bindPopup('Seattle, Washington&lt;br&gt;&lt;span style=font-size:11px&gt;Japanese-Americans (Asian b. 1975-99)&lt;/span&gt;&lt;br&gt;sample in         ').addTo(A1970);</v>
      </c>
      <c r="W31" t="str">
        <f t="shared" si="4"/>
        <v>const A1970SeattleWashingtonsample= L.marker([47.61,-122.33], {icon: d}).bindPopup('Seattle, Washington&lt;br&gt;&lt;span style=font-size:11px&gt;Japanese-Americans (Asian b. 1975-99)&lt;/span&gt;&lt;br&gt;sample in d').addTo(A1970);</v>
      </c>
      <c r="X31" t="str">
        <f t="shared" si="5"/>
        <v>const A1970SeattleWashingtonsample= L.marker([47.61,-122.33], {icon: D5}).bindPopup('Seattle, Washington&lt;br&gt;&lt;span style=font-size:11px&gt;Japanese-Americans (Asian b. 1975-99)&lt;/span&gt;&lt;br&gt;sample in         ').addTo(A1970);</v>
      </c>
      <c r="Y31" t="str">
        <f t="shared" si="6"/>
        <v/>
      </c>
      <c r="Z31" t="str">
        <f t="shared" si="7"/>
        <v/>
      </c>
      <c r="AA31" t="str">
        <f t="shared" si="8"/>
        <v/>
      </c>
      <c r="BC31" t="s">
        <v>5416</v>
      </c>
    </row>
    <row r="32" spans="1:55">
      <c r="A32" t="s">
        <v>5347</v>
      </c>
      <c r="B32" s="88" t="s">
        <v>7776</v>
      </c>
      <c r="E32" t="s">
        <v>12511</v>
      </c>
      <c r="F32" s="1" t="s">
        <v>12507</v>
      </c>
      <c r="G32" s="80" t="s">
        <v>12508</v>
      </c>
      <c r="H32" t="s">
        <v>12509</v>
      </c>
      <c r="I32" s="5">
        <v>-55.203888999999997</v>
      </c>
      <c r="J32" s="5">
        <v>5.8522220000000003</v>
      </c>
      <c r="K32" t="s">
        <v>10731</v>
      </c>
      <c r="M32" t="s">
        <v>12170</v>
      </c>
      <c r="S32" t="str">
        <f t="shared" si="0"/>
        <v>Paramaribo, Suriname&lt;br&gt;&lt;span style=font-size:11px&gt;Indian, Javanese, Chinese (Asian b. 1975-99)&lt;/span&gt;&lt;br&gt;</v>
      </c>
      <c r="T32" t="str">
        <f t="shared" si="1"/>
        <v>A1970ParamariboSurinamedescription</v>
      </c>
      <c r="U32" t="str">
        <f t="shared" si="2"/>
        <v>const A1970ParamariboSurinamedescription= L.marker([5.852222,-55.203889], {icon: Dn}).bindPopup('Paramaribo, Suriname&lt;br&gt;&lt;span style=font-size:11px&gt;Indian, Javanese, Chinese (Asian b. 1975-99)&lt;/span&gt;&lt;br&gt;description in (Smith &amp; Haabo,2008)').addTo(A1970);</v>
      </c>
      <c r="V32" t="str">
        <f t="shared" si="3"/>
        <v>const A1970ParamariboSurinamedescription= L.marker([5.852222,-55.203889], {icon: A2}).bindPopup('Paramaribo, Suriname&lt;br&gt;&lt;span style=font-size:11px&gt;Indian, Javanese, Chinese (Asian b. 1975-99)&lt;/span&gt;&lt;br&gt;description in (Smith &amp; Haabo,2008)').addTo(A1970);</v>
      </c>
      <c r="W32" t="str">
        <f t="shared" si="4"/>
        <v>const A1970ParamariboSurinamedescription= L.marker([5.852222,-55.203889], {icon: d}).bindPopup('Paramaribo, Suriname&lt;br&gt;&lt;span style=font-size:11px&gt;Indian, Javanese, Chinese (Asian b. 1975-99)&lt;/span&gt;&lt;br&gt;description in d').addTo(A1970);</v>
      </c>
      <c r="X32" t="str">
        <f t="shared" si="5"/>
        <v>const A1970ParamariboSurinamedescription= L.marker([5.852222,-55.203889], {icon: D5}).bindPopup('Paramaribo, Suriname&lt;br&gt;&lt;span style=font-size:11px&gt;Indian, Javanese, Chinese (Asian b. 1975-99)&lt;/span&gt;&lt;br&gt;description in (Smith &amp; Haabo,2008)').addTo(A1970);</v>
      </c>
      <c r="Y32" t="str">
        <f t="shared" si="6"/>
        <v/>
      </c>
      <c r="Z32" t="str">
        <f t="shared" si="7"/>
        <v/>
      </c>
      <c r="AA32" t="str">
        <f t="shared" si="8"/>
        <v>const A1970ParamariboSurinamedescription= L.marker([5.852222,-55.203889], {icon:Db}).bindPopup('Paramaribo, Suriname&lt;br&gt;&lt;span style=font-size:11px&gt;Indian, Javanese, Chinese (Asian b. 1975-99)&lt;/span&gt;&lt;br&gt;').addTo(A1970);</v>
      </c>
    </row>
    <row r="33" spans="1:55">
      <c r="A33" t="s">
        <v>5347</v>
      </c>
      <c r="B33" s="73"/>
      <c r="E33" t="s">
        <v>12521</v>
      </c>
      <c r="F33" t="s">
        <v>12522</v>
      </c>
      <c r="G33" s="80" t="s">
        <v>1073</v>
      </c>
      <c r="H33" t="s">
        <v>5292</v>
      </c>
      <c r="I33" s="5">
        <v>-97.138610999999997</v>
      </c>
      <c r="J33" s="5">
        <v>49.895555999999999</v>
      </c>
      <c r="K33" t="s">
        <v>10734</v>
      </c>
      <c r="S33" t="str">
        <f t="shared" si="0"/>
        <v>Winnipeg, Manitoba&lt;br&gt;&lt;span style=font-size:11px&gt;Filipino (Asian b. 1975-99)&lt;/span&gt;&lt;br&gt;</v>
      </c>
      <c r="T33" t="str">
        <f t="shared" si="1"/>
        <v>A1970WinnipegManitoba</v>
      </c>
      <c r="U33" t="str">
        <f t="shared" si="2"/>
        <v>const A1970WinnipegManitoba= L.marker([49.895556,-97.138611], {icon: Dn}).bindPopup('Winnipeg, Manitoba&lt;br&gt;&lt;span style=font-size:11px&gt;Filipino (Asian b. 1975-99)&lt;/span&gt;&lt;br&gt; in (Li, 20 21)').addTo(A1970);</v>
      </c>
      <c r="V33" t="str">
        <f t="shared" si="3"/>
        <v>const A1970WinnipegManitoba= L.marker([49.895556,-97.138611], {icon: A2}).bindPopup('Winnipeg, Manitoba&lt;br&gt;&lt;span style=font-size:11px&gt;Filipino (Asian b. 1975-99)&lt;/span&gt;&lt;br&gt; in (Li, 20 21)').addTo(A1970);</v>
      </c>
      <c r="W33" t="str">
        <f t="shared" si="4"/>
        <v>const A1970WinnipegManitoba= L.marker([49.895556,-97.138611], {icon: d}).bindPopup('Winnipeg, Manitoba&lt;br&gt;&lt;span style=font-size:11px&gt;Filipino (Asian b. 1975-99)&lt;/span&gt;&lt;br&gt; in d').addTo(A1970);</v>
      </c>
      <c r="X33" t="str">
        <f t="shared" si="5"/>
        <v>const A1970WinnipegManitoba= L.marker([49.895556,-97.138611], {icon: D2}).bindPopup('Winnipeg, Manitoba&lt;br&gt;&lt;span style=font-size:11px&gt;Filipino (Asian b. 1975-99)&lt;/span&gt;&lt;br&gt; in (Li, 20 21)').addTo(A1970);</v>
      </c>
      <c r="Y33" t="str">
        <f t="shared" si="6"/>
        <v/>
      </c>
      <c r="Z33" t="str">
        <f t="shared" si="7"/>
        <v/>
      </c>
      <c r="AA33" t="str">
        <f t="shared" si="8"/>
        <v/>
      </c>
    </row>
    <row r="34" spans="1:55">
      <c r="A34" t="s">
        <v>5330</v>
      </c>
      <c r="B34" s="88" t="s">
        <v>7776</v>
      </c>
      <c r="E34" t="s">
        <v>12511</v>
      </c>
      <c r="F34" s="1"/>
      <c r="G34" s="80" t="s">
        <v>12508</v>
      </c>
      <c r="H34" t="s">
        <v>12509</v>
      </c>
      <c r="I34" s="5">
        <v>-55.203888999999997</v>
      </c>
      <c r="J34" s="5">
        <v>5.8522220000000003</v>
      </c>
      <c r="K34" t="s">
        <v>12510</v>
      </c>
      <c r="M34" t="s">
        <v>12170</v>
      </c>
      <c r="S34" t="str">
        <f t="shared" si="0"/>
        <v>Paramaribo, Suriname&lt;br&gt;&lt;span style=font-size:11px&gt;(Black b. 1845-74)&lt;/span&gt;&lt;br&gt;</v>
      </c>
      <c r="T34" t="str">
        <f t="shared" si="1"/>
        <v>B1850ParamariboSurinamedescription</v>
      </c>
      <c r="U34" t="str">
        <f t="shared" si="2"/>
        <v>const B1850ParamariboSurinamedescription= L.marker([5.852222,-55.203889], {icon: De}).bindPopup('Paramaribo, Suriname&lt;br&gt;&lt;span style=font-size:11px&gt;(Black b. 1845-74)&lt;/span&gt;&lt;br&gt;description in (Smith &amp; Haabo,2008)').addTo(B1850);</v>
      </c>
      <c r="V34" t="str">
        <f t="shared" si="3"/>
        <v>const B1850ParamariboSurinamedescription= L.marker([5.852222,-55.203889], {icon: A3}).bindPopup('Paramaribo, Suriname&lt;br&gt;&lt;span style=font-size:11px&gt;(Black b. 1845-74)&lt;/span&gt;&lt;br&gt;description in (Smith &amp; Haabo,2008)').addTo(B1850);</v>
      </c>
      <c r="W34" t="str">
        <f t="shared" si="4"/>
        <v/>
      </c>
      <c r="X34" t="str">
        <f t="shared" si="5"/>
        <v>const B1850ParamariboSurinamedescription= L.marker([5.852222,-55.203889], {icon: D1}).bindPopup('Paramaribo, Suriname&lt;br&gt;&lt;span style=font-size:11px&gt;(Black b. 1845-74)&lt;/span&gt;&lt;br&gt;description in (Smith &amp; Haabo,2008)').addTo(B1850);</v>
      </c>
      <c r="Y34" t="str">
        <f t="shared" si="6"/>
        <v/>
      </c>
      <c r="Z34" t="str">
        <f t="shared" si="7"/>
        <v/>
      </c>
      <c r="AA34" t="str">
        <f t="shared" si="8"/>
        <v>const B1850ParamariboSurinamedescription= L.marker([5.852222,-55.203889], {icon:Db}).bindPopup('Paramaribo, Suriname&lt;br&gt;&lt;span style=font-size:11px&gt;(Black b. 1845-74)&lt;/span&gt;&lt;br&gt;').addTo(B1850);</v>
      </c>
    </row>
    <row r="35" spans="1:55">
      <c r="A35" t="s">
        <v>5330</v>
      </c>
      <c r="B35" s="88" t="s">
        <v>6696</v>
      </c>
      <c r="D35">
        <v>1844</v>
      </c>
      <c r="E35" t="s">
        <v>11989</v>
      </c>
      <c r="F35" s="1"/>
      <c r="G35" s="79" t="s">
        <v>1170</v>
      </c>
      <c r="H35" t="s">
        <v>5289</v>
      </c>
      <c r="I35" s="5">
        <v>-81.05</v>
      </c>
      <c r="J35" s="5">
        <v>31.95</v>
      </c>
      <c r="K35" t="s">
        <v>11224</v>
      </c>
      <c r="L35" s="23"/>
      <c r="S35" t="str">
        <f t="shared" si="0"/>
        <v>Skidaway, Georgia&lt;br&gt;&lt;span style=font-size:11px&gt;(Black b. 1844)&lt;/span&gt;&lt;br&gt;</v>
      </c>
      <c r="T35" t="str">
        <f t="shared" si="1"/>
        <v>B1850SkidawayGeorgiaSpeaker139</v>
      </c>
      <c r="U35" t="str">
        <f t="shared" si="2"/>
        <v>const B1850SkidawayGeorgiaSpeaker139= L.marker([31.95,-81.05], {icon: Me}).bindPopup('Skidaway, Georgia&lt;br&gt;&lt;span style=font-size:11px&gt;(Black b. 1844)&lt;/span&gt;&lt;br&gt;Speaker 139 in (Thomas, 2001)').addTo(B1850);</v>
      </c>
      <c r="V35" t="str">
        <f t="shared" si="3"/>
        <v>const B1850SkidawayGeorgiaSpeaker139= L.marker([31.95,-81.05], {icon: A1}).bindPopup('Skidaway, Georgia&lt;br&gt;&lt;span style=font-size:11px&gt;(Black b. 1844)&lt;/span&gt;&lt;br&gt;Speaker 139 in (Thomas, 2001)').addTo(B1850);</v>
      </c>
      <c r="W35" t="str">
        <f t="shared" si="4"/>
        <v>const B1850SkidawayGeorgiaSpeaker139= L.marker([31.95,-81.05], {icon: d}).bindPopup('Skidaway, Georgia&lt;br&gt;&lt;span style=font-size:11px&gt;(Black b. 1844)&lt;/span&gt;&lt;br&gt;Speaker 139 in d').addTo(B1850);</v>
      </c>
      <c r="X35" t="str">
        <f t="shared" si="5"/>
        <v>const B1850SkidawayGeorgiaSpeaker139= L.marker([31.95,-81.05], {icon: M1}).bindPopup('Skidaway, Georgia&lt;br&gt;&lt;span style=font-size:11px&gt;(Black b. 1844)&lt;/span&gt;&lt;br&gt;Speaker 139 in (Thomas, 2001)').addTo(B1850);</v>
      </c>
      <c r="Y35" t="str">
        <f t="shared" si="6"/>
        <v/>
      </c>
      <c r="Z35" t="str">
        <f t="shared" si="7"/>
        <v/>
      </c>
      <c r="AA35" t="str">
        <f t="shared" si="8"/>
        <v/>
      </c>
      <c r="BC35" t="s">
        <v>12083</v>
      </c>
    </row>
    <row r="36" spans="1:55">
      <c r="A36" t="s">
        <v>5330</v>
      </c>
      <c r="B36" s="88" t="s">
        <v>6698</v>
      </c>
      <c r="D36">
        <v>1848</v>
      </c>
      <c r="E36" t="s">
        <v>11989</v>
      </c>
      <c r="F36" s="1"/>
      <c r="G36" s="79" t="s">
        <v>982</v>
      </c>
      <c r="H36" t="s">
        <v>903</v>
      </c>
      <c r="I36" s="5">
        <v>-78.48</v>
      </c>
      <c r="J36" s="5">
        <v>38.03</v>
      </c>
      <c r="K36" t="s">
        <v>11224</v>
      </c>
      <c r="L36" s="23"/>
      <c r="S36" t="str">
        <f t="shared" si="0"/>
        <v>Charlottesville, Virginia&lt;br&gt;&lt;span style=font-size:11px&gt;(Black b. 1848)&lt;/span&gt;&lt;br&gt;</v>
      </c>
      <c r="T36" t="str">
        <f t="shared" si="1"/>
        <v>B1850CharlottesvilleVirginiaSpeaker140</v>
      </c>
      <c r="U36" t="str">
        <f t="shared" si="2"/>
        <v>const B1850CharlottesvilleVirginiaSpeaker140= L.marker([38.03,-78.48], {icon: Me}).bindPopup('Charlottesville, Virginia&lt;br&gt;&lt;span style=font-size:11px&gt;(Black b. 1848)&lt;/span&gt;&lt;br&gt;Speaker 140 in (Thomas, 2001)').addTo(B1850);</v>
      </c>
      <c r="V36" t="str">
        <f t="shared" si="3"/>
        <v>const B1850CharlottesvilleVirginiaSpeaker140= L.marker([38.03,-78.48], {icon: A1}).bindPopup('Charlottesville, Virginia&lt;br&gt;&lt;span style=font-size:11px&gt;(Black b. 1848)&lt;/span&gt;&lt;br&gt;Speaker 140 in (Thomas, 2001)').addTo(B1850);</v>
      </c>
      <c r="W36" t="str">
        <f t="shared" si="4"/>
        <v>const B1850CharlottesvilleVirginiaSpeaker140= L.marker([38.03,-78.48], {icon: d}).bindPopup('Charlottesville, Virginia&lt;br&gt;&lt;span style=font-size:11px&gt;(Black b. 1848)&lt;/span&gt;&lt;br&gt;Speaker 140 in d').addTo(B1850);</v>
      </c>
      <c r="X36" t="str">
        <f t="shared" si="5"/>
        <v>const B1850CharlottesvilleVirginiaSpeaker140= L.marker([38.03,-78.48], {icon: M1}).bindPopup('Charlottesville, Virginia&lt;br&gt;&lt;span style=font-size:11px&gt;(Black b. 1848)&lt;/span&gt;&lt;br&gt;Speaker 140 in (Thomas, 2001)').addTo(B1850);</v>
      </c>
      <c r="Y36" t="str">
        <f t="shared" si="6"/>
        <v/>
      </c>
      <c r="Z36" t="str">
        <f t="shared" si="7"/>
        <v/>
      </c>
      <c r="AA36" t="str">
        <f t="shared" si="8"/>
        <v/>
      </c>
      <c r="BC36" t="s">
        <v>12084</v>
      </c>
    </row>
    <row r="37" spans="1:55">
      <c r="A37" t="s">
        <v>5330</v>
      </c>
      <c r="B37" s="88" t="s">
        <v>6700</v>
      </c>
      <c r="D37">
        <v>1856</v>
      </c>
      <c r="E37" t="s">
        <v>11989</v>
      </c>
      <c r="F37" s="1"/>
      <c r="G37" s="79" t="s">
        <v>1171</v>
      </c>
      <c r="H37" t="s">
        <v>5298</v>
      </c>
      <c r="I37" s="5">
        <v>-87.14</v>
      </c>
      <c r="J37" s="5">
        <v>32.229999999999997</v>
      </c>
      <c r="K37" t="s">
        <v>11233</v>
      </c>
      <c r="L37" s="23"/>
      <c r="S37" t="str">
        <f t="shared" si="0"/>
        <v>Dallas County, Alabama&lt;br&gt;&lt;span style=font-size:11px&gt;(Black b. 1856)&lt;/span&gt;&lt;br&gt;</v>
      </c>
      <c r="T37" t="str">
        <f t="shared" si="1"/>
        <v>B1850DallasCountyAlabamaSpeaker141</v>
      </c>
      <c r="U37" t="str">
        <f t="shared" si="2"/>
        <v>const B1850DallasCountyAlabamaSpeaker141= L.marker([32.23,-87.14], {icon: De}).bindPopup('Dallas County, Alabama&lt;br&gt;&lt;span style=font-size:11px&gt;(Black b. 1856)&lt;/span&gt;&lt;br&gt;Speaker 141 in (Thomas, 2001)').addTo(B1850);</v>
      </c>
      <c r="V37" t="str">
        <f t="shared" si="3"/>
        <v>const B1850DallasCountyAlabamaSpeaker141= L.marker([32.23,-87.14], {icon: A1}).bindPopup('Dallas County, Alabama&lt;br&gt;&lt;span style=font-size:11px&gt;(Black b. 1856)&lt;/span&gt;&lt;br&gt;Speaker 141 in (Thomas, 2001)').addTo(B1850);</v>
      </c>
      <c r="W37" t="str">
        <f t="shared" si="4"/>
        <v>const B1850DallasCountyAlabamaSpeaker141= L.marker([32.23,-87.14], {icon: d}).bindPopup('Dallas County, Alabama&lt;br&gt;&lt;span style=font-size:11px&gt;(Black b. 1856)&lt;/span&gt;&lt;br&gt;Speaker 141 in d').addTo(B1850);</v>
      </c>
      <c r="X37" t="str">
        <f t="shared" si="5"/>
        <v>const B1850DallasCountyAlabamaSpeaker141= L.marker([32.23,-87.14], {icon: D1}).bindPopup('Dallas County, Alabama&lt;br&gt;&lt;span style=font-size:11px&gt;(Black b. 1856)&lt;/span&gt;&lt;br&gt;Speaker 141 in (Thomas, 2001)').addTo(B1850);</v>
      </c>
      <c r="Y37" t="str">
        <f t="shared" si="6"/>
        <v/>
      </c>
      <c r="Z37" t="str">
        <f t="shared" si="7"/>
        <v/>
      </c>
      <c r="AA37" t="str">
        <f t="shared" si="8"/>
        <v/>
      </c>
      <c r="BC37" t="s">
        <v>12085</v>
      </c>
    </row>
    <row r="38" spans="1:55">
      <c r="A38" t="s">
        <v>5330</v>
      </c>
      <c r="B38" s="88" t="s">
        <v>6702</v>
      </c>
      <c r="D38">
        <v>1855</v>
      </c>
      <c r="E38" t="s">
        <v>11989</v>
      </c>
      <c r="F38" s="1"/>
      <c r="G38" s="79" t="s">
        <v>1172</v>
      </c>
      <c r="H38" t="s">
        <v>5294</v>
      </c>
      <c r="I38" s="5">
        <v>-96.08</v>
      </c>
      <c r="J38" s="5">
        <v>30.1</v>
      </c>
      <c r="K38" t="s">
        <v>11230</v>
      </c>
      <c r="L38" s="23"/>
      <c r="S38" t="str">
        <f t="shared" si="0"/>
        <v>Hempstead, Texas&lt;br&gt;&lt;span style=font-size:11px&gt;(Black b. 1855)&lt;/span&gt;&lt;br&gt;</v>
      </c>
      <c r="T38" t="str">
        <f t="shared" si="1"/>
        <v>B1850HempsteadTexasSpeaker142</v>
      </c>
      <c r="U38" t="str">
        <f t="shared" si="2"/>
        <v>const B1850HempsteadTexasSpeaker142= L.marker([30.1,-96.08], {icon: Me}).bindPopup('Hempstead, Texas&lt;br&gt;&lt;span style=font-size:11px&gt;(Black b. 1855)&lt;/span&gt;&lt;br&gt;Speaker 142 in (Thomas, 2001)').addTo(B1850);</v>
      </c>
      <c r="V38" t="str">
        <f t="shared" si="3"/>
        <v>const B1850HempsteadTexasSpeaker142= L.marker([30.1,-96.08], {icon: A1}).bindPopup('Hempstead, Texas&lt;br&gt;&lt;span style=font-size:11px&gt;(Black b. 1855)&lt;/span&gt;&lt;br&gt;Speaker 142 in (Thomas, 2001)').addTo(B1850);</v>
      </c>
      <c r="W38" t="str">
        <f t="shared" si="4"/>
        <v>const B1850HempsteadTexasSpeaker142= L.marker([30.1,-96.08], {icon: d}).bindPopup('Hempstead, Texas&lt;br&gt;&lt;span style=font-size:11px&gt;(Black b. 1855)&lt;/span&gt;&lt;br&gt;Speaker 142 in d').addTo(B1850);</v>
      </c>
      <c r="X38" t="str">
        <f t="shared" si="5"/>
        <v>const B1850HempsteadTexasSpeaker142= L.marker([30.1,-96.08], {icon: M4}).bindPopup('Hempstead, Texas&lt;br&gt;&lt;span style=font-size:11px&gt;(Black b. 1855)&lt;/span&gt;&lt;br&gt;Speaker 142 in (Thomas, 2001)').addTo(B1850);</v>
      </c>
      <c r="Y38" t="str">
        <f t="shared" si="6"/>
        <v/>
      </c>
      <c r="Z38" t="str">
        <f t="shared" si="7"/>
        <v/>
      </c>
      <c r="AA38" t="str">
        <f t="shared" si="8"/>
        <v/>
      </c>
      <c r="BC38" t="s">
        <v>12086</v>
      </c>
    </row>
    <row r="39" spans="1:55">
      <c r="A39" t="s">
        <v>5330</v>
      </c>
      <c r="B39" s="88" t="s">
        <v>6704</v>
      </c>
      <c r="D39">
        <v>1859</v>
      </c>
      <c r="E39" t="s">
        <v>11989</v>
      </c>
      <c r="F39" s="1"/>
      <c r="G39" s="79" t="s">
        <v>478</v>
      </c>
      <c r="H39" t="s">
        <v>5294</v>
      </c>
      <c r="I39" s="5">
        <v>-95.3</v>
      </c>
      <c r="J39" s="5">
        <v>32.35</v>
      </c>
      <c r="K39" t="s">
        <v>11227</v>
      </c>
      <c r="L39" s="23"/>
      <c r="S39" t="str">
        <f t="shared" si="0"/>
        <v>Tyler, Texas&lt;br&gt;&lt;span style=font-size:11px&gt;(Black b. 1859)&lt;/span&gt;&lt;br&gt;</v>
      </c>
      <c r="T39" t="str">
        <f t="shared" si="1"/>
        <v>B1850TylerTexasSpeaker143</v>
      </c>
      <c r="U39" t="str">
        <f t="shared" si="2"/>
        <v>const B1850TylerTexasSpeaker143= L.marker([32.35,-95.3], {icon: Me}).bindPopup('Tyler, Texas&lt;br&gt;&lt;span style=font-size:11px&gt;(Black b. 1859)&lt;/span&gt;&lt;br&gt;Speaker 143 in (Thomas, 2001)').addTo(B1850);</v>
      </c>
      <c r="V39" t="str">
        <f t="shared" si="3"/>
        <v>const B1850TylerTexasSpeaker143= L.marker([32.35,-95.3], {icon: A2}).bindPopup('Tyler, Texas&lt;br&gt;&lt;span style=font-size:11px&gt;(Black b. 1859)&lt;/span&gt;&lt;br&gt;Speaker 143 in (Thomas, 2001)').addTo(B1850);</v>
      </c>
      <c r="W39" t="str">
        <f t="shared" si="4"/>
        <v>const B1850TylerTexasSpeaker143= L.marker([32.35,-95.3], {icon: d}).bindPopup('Tyler, Texas&lt;br&gt;&lt;span style=font-size:11px&gt;(Black b. 1859)&lt;/span&gt;&lt;br&gt;Speaker 143 in d').addTo(B1850);</v>
      </c>
      <c r="X39" t="str">
        <f t="shared" si="5"/>
        <v>const B1850TylerTexasSpeaker143= L.marker([32.35,-95.3], {icon: M3}).bindPopup('Tyler, Texas&lt;br&gt;&lt;span style=font-size:11px&gt;(Black b. 1859)&lt;/span&gt;&lt;br&gt;Speaker 143 in (Thomas, 2001)').addTo(B1850);</v>
      </c>
      <c r="Y39" t="str">
        <f t="shared" si="6"/>
        <v/>
      </c>
      <c r="Z39" t="str">
        <f t="shared" si="7"/>
        <v/>
      </c>
      <c r="AA39" t="str">
        <f t="shared" si="8"/>
        <v/>
      </c>
      <c r="BC39" t="s">
        <v>12087</v>
      </c>
    </row>
    <row r="40" spans="1:55">
      <c r="A40" t="s">
        <v>5330</v>
      </c>
      <c r="B40" s="74" t="s">
        <v>11570</v>
      </c>
      <c r="C40" t="s">
        <v>11599</v>
      </c>
      <c r="D40">
        <v>1863</v>
      </c>
      <c r="E40" s="57" t="s">
        <v>11053</v>
      </c>
      <c r="F40" s="1"/>
      <c r="G40" s="40" t="s">
        <v>3722</v>
      </c>
      <c r="H40" t="s">
        <v>5289</v>
      </c>
      <c r="I40">
        <v>-83.24</v>
      </c>
      <c r="J40">
        <v>33.1</v>
      </c>
      <c r="K40" t="s">
        <v>10731</v>
      </c>
      <c r="M40" t="s">
        <v>12506</v>
      </c>
      <c r="S40" t="str">
        <f t="shared" si="0"/>
        <v>Sparta, Georgia&lt;br&gt;&lt;span style=font-size:11px&gt;(Black b. 1863)&lt;/span&gt;&lt;br&gt;</v>
      </c>
      <c r="T40" t="str">
        <f t="shared" si="1"/>
        <v>B1850SpartaGeorgiaLAMSASINF1111</v>
      </c>
      <c r="U40" t="str">
        <f t="shared" si="2"/>
        <v>const B1850SpartaGeorgiaLAMSASINF1111= L.marker([33.1,-83.24], {icon: Dn}).bindPopup('Sparta, Georgia&lt;br&gt;&lt;span style=font-size:11px&gt;(Black b. 1863)&lt;/span&gt;&lt;br&gt;(GA25N) LAMSAS INF1111 in (linguisticatlasproject.org)').addTo(B1850);</v>
      </c>
      <c r="V40" t="str">
        <f t="shared" si="3"/>
        <v>const B1850SpartaGeorgiaLAMSASINF1111= L.marker([33.1,-83.24], {icon: A2}).bindPopup('Sparta, Georgia&lt;br&gt;&lt;span style=font-size:11px&gt;(Black b. 1863)&lt;/span&gt;&lt;br&gt;(GA25N) LAMSAS INF1111 in (linguisticatlasproject.org)').addTo(B1850);</v>
      </c>
      <c r="W40" t="str">
        <f t="shared" si="4"/>
        <v>const B1850SpartaGeorgiaLAMSASINF1111= L.marker([33.1,-83.24], {icon: d}).bindPopup('Sparta, Georgia&lt;br&gt;&lt;span style=font-size:11px&gt;(Black b. 1863)&lt;/span&gt;&lt;br&gt;(GA25N) LAMSAS INF1111 in d').addTo(B1850);</v>
      </c>
      <c r="X40" t="str">
        <f t="shared" si="5"/>
        <v>const B1850SpartaGeorgiaLAMSASINF1111= L.marker([33.1,-83.24], {icon: D5}).bindPopup('Sparta, Georgia&lt;br&gt;&lt;span style=font-size:11px&gt;(Black b. 1863)&lt;/span&gt;&lt;br&gt;(GA25N) LAMSAS INF1111 in (linguisticatlasproject.org)').addTo(B1850);</v>
      </c>
      <c r="Y40" t="str">
        <f t="shared" si="6"/>
        <v/>
      </c>
      <c r="Z40" t="str">
        <f t="shared" si="7"/>
        <v/>
      </c>
      <c r="AA40" t="str">
        <f t="shared" si="8"/>
        <v>const B1850SpartaGeorgiaLAMSASINF1111= L.marker([33.1,-83.24], {icon:Dg}).bindPopup('Sparta, Georgia&lt;br&gt;&lt;span style=font-size:11px&gt;(Black b. 1863)&lt;/span&gt;&lt;br&gt;').addTo(B1850);</v>
      </c>
    </row>
    <row r="41" spans="1:55">
      <c r="A41" t="s">
        <v>5330</v>
      </c>
      <c r="B41" s="74" t="s">
        <v>11571</v>
      </c>
      <c r="C41" t="s">
        <v>11600</v>
      </c>
      <c r="D41">
        <v>1854</v>
      </c>
      <c r="E41" s="57" t="s">
        <v>11053</v>
      </c>
      <c r="F41" s="1"/>
      <c r="G41" s="40" t="s">
        <v>1292</v>
      </c>
      <c r="H41" t="s">
        <v>5289</v>
      </c>
      <c r="I41">
        <v>-83.53</v>
      </c>
      <c r="J41">
        <v>33.950000000000003</v>
      </c>
      <c r="K41" t="s">
        <v>10731</v>
      </c>
      <c r="M41" t="s">
        <v>71</v>
      </c>
      <c r="S41" t="str">
        <f t="shared" si="0"/>
        <v>Monroe, Georgia&lt;br&gt;&lt;span style=font-size:11px&gt;(Black b. 1854)&lt;/span&gt;&lt;br&gt;</v>
      </c>
      <c r="T41" t="str">
        <f t="shared" si="1"/>
        <v>B1850MonroeGeorgiaLAMSASINF1129</v>
      </c>
      <c r="U41" t="str">
        <f t="shared" si="2"/>
        <v>const B1850MonroeGeorgiaLAMSASINF1129= L.marker([33.95,-83.53], {icon: Dn}).bindPopup('Monroe, Georgia&lt;br&gt;&lt;span style=font-size:11px&gt;(Black b. 1854)&lt;/span&gt;&lt;br&gt;(GA35N) LAMSAS INF1129 in (linguisticatlasproject.org)').addTo(B1850);</v>
      </c>
      <c r="V41" t="str">
        <f t="shared" si="3"/>
        <v>const B1850MonroeGeorgiaLAMSASINF1129= L.marker([33.95,-83.53], {icon: A2}).bindPopup('Monroe, Georgia&lt;br&gt;&lt;span style=font-size:11px&gt;(Black b. 1854)&lt;/span&gt;&lt;br&gt;(GA35N) LAMSAS INF1129 in (linguisticatlasproject.org)').addTo(B1850);</v>
      </c>
      <c r="W41" t="str">
        <f t="shared" si="4"/>
        <v>const B1850MonroeGeorgiaLAMSASINF1129= L.marker([33.95,-83.53], {icon: d}).bindPopup('Monroe, Georgia&lt;br&gt;&lt;span style=font-size:11px&gt;(Black b. 1854)&lt;/span&gt;&lt;br&gt;(GA35N) LAMSAS INF1129 in d').addTo(B1850);</v>
      </c>
      <c r="X41" t="str">
        <f t="shared" si="5"/>
        <v>const B1850MonroeGeorgiaLAMSASINF1129= L.marker([33.95,-83.53], {icon: D5}).bindPopup('Monroe, Georgia&lt;br&gt;&lt;span style=font-size:11px&gt;(Black b. 1854)&lt;/span&gt;&lt;br&gt;(GA35N) LAMSAS INF1129 in (linguisticatlasproject.org)').addTo(B1850);</v>
      </c>
      <c r="Y41" t="str">
        <f t="shared" si="6"/>
        <v/>
      </c>
      <c r="Z41" t="str">
        <f t="shared" si="7"/>
        <v/>
      </c>
      <c r="AA41" t="str">
        <f t="shared" si="8"/>
        <v>const B1850MonroeGeorgiaLAMSASINF1129= L.marker([33.95,-83.53], {icon:Ag}).bindPopup('Monroe, Georgia&lt;br&gt;&lt;span style=font-size:11px&gt;(Black b. 1854)&lt;/span&gt;&lt;br&gt;').addTo(B1850);</v>
      </c>
    </row>
    <row r="42" spans="1:55">
      <c r="A42" t="s">
        <v>5330</v>
      </c>
      <c r="B42" s="74" t="s">
        <v>11572</v>
      </c>
      <c r="C42" t="s">
        <v>11601</v>
      </c>
      <c r="D42">
        <v>1859</v>
      </c>
      <c r="E42" s="57" t="s">
        <v>11053</v>
      </c>
      <c r="F42" s="1"/>
      <c r="G42" s="40" t="s">
        <v>12488</v>
      </c>
      <c r="H42" t="s">
        <v>5288</v>
      </c>
      <c r="I42">
        <v>-76.63</v>
      </c>
      <c r="J42">
        <v>35.1</v>
      </c>
      <c r="K42" t="s">
        <v>10731</v>
      </c>
      <c r="M42" t="s">
        <v>71</v>
      </c>
      <c r="S42" t="str">
        <f t="shared" si="0"/>
        <v>Cahoque, North Carolina&lt;br&gt;&lt;span style=font-size:11px&gt;(Black b. 1859)&lt;/span&gt;&lt;br&gt;</v>
      </c>
      <c r="T42" t="str">
        <f t="shared" si="1"/>
        <v>B1850CahoqueNorthCarolinaLAMSASINF0757</v>
      </c>
      <c r="U42" t="str">
        <f t="shared" si="2"/>
        <v>const B1850CahoqueNorthCarolinaLAMSASINF0757= L.marker([35.1,-76.63], {icon: Dn}).bindPopup('Cahoque, North Carolina&lt;br&gt;&lt;span style=font-size:11px&gt;(Black b. 1859)&lt;/span&gt;&lt;br&gt;(NC14N) LAMSAS INF0757 in (linguisticatlasproject.org)').addTo(B1850);</v>
      </c>
      <c r="V42" t="str">
        <f t="shared" si="3"/>
        <v>const B1850CahoqueNorthCarolinaLAMSASINF0757= L.marker([35.1,-76.63], {icon: A2}).bindPopup('Cahoque, North Carolina&lt;br&gt;&lt;span style=font-size:11px&gt;(Black b. 1859)&lt;/span&gt;&lt;br&gt;(NC14N) LAMSAS INF0757 in (linguisticatlasproject.org)').addTo(B1850);</v>
      </c>
      <c r="W42" t="str">
        <f t="shared" si="4"/>
        <v>const B1850CahoqueNorthCarolinaLAMSASINF0757= L.marker([35.1,-76.63], {icon: d}).bindPopup('Cahoque, North Carolina&lt;br&gt;&lt;span style=font-size:11px&gt;(Black b. 1859)&lt;/span&gt;&lt;br&gt;(NC14N) LAMSAS INF0757 in d').addTo(B1850);</v>
      </c>
      <c r="X42" t="str">
        <f t="shared" si="5"/>
        <v>const B1850CahoqueNorthCarolinaLAMSASINF0757= L.marker([35.1,-76.63], {icon: D5}).bindPopup('Cahoque, North Carolina&lt;br&gt;&lt;span style=font-size:11px&gt;(Black b. 1859)&lt;/span&gt;&lt;br&gt;(NC14N) LAMSAS INF0757 in (linguisticatlasproject.org)').addTo(B1850);</v>
      </c>
      <c r="Y42" t="str">
        <f t="shared" si="6"/>
        <v/>
      </c>
      <c r="Z42" t="str">
        <f t="shared" si="7"/>
        <v/>
      </c>
      <c r="AA42" t="str">
        <f t="shared" si="8"/>
        <v>const B1850CahoqueNorthCarolinaLAMSASINF0757= L.marker([35.1,-76.63], {icon:Ag}).bindPopup('Cahoque, North Carolina&lt;br&gt;&lt;span style=font-size:11px&gt;(Black b. 1859)&lt;/span&gt;&lt;br&gt;').addTo(B1850);</v>
      </c>
    </row>
    <row r="43" spans="1:55">
      <c r="A43" t="s">
        <v>5330</v>
      </c>
      <c r="B43" s="74" t="s">
        <v>11573</v>
      </c>
      <c r="C43" t="s">
        <v>11602</v>
      </c>
      <c r="D43">
        <v>1848</v>
      </c>
      <c r="E43" s="57" t="s">
        <v>11053</v>
      </c>
      <c r="F43" s="1"/>
      <c r="G43" s="40" t="s">
        <v>12489</v>
      </c>
      <c r="H43" t="s">
        <v>5288</v>
      </c>
      <c r="I43">
        <v>-77.92</v>
      </c>
      <c r="J43">
        <v>34.24</v>
      </c>
      <c r="K43" t="s">
        <v>10731</v>
      </c>
      <c r="M43" t="s">
        <v>12517</v>
      </c>
      <c r="S43" t="str">
        <f t="shared" si="0"/>
        <v>Calabash, North Carolina&lt;br&gt;&lt;span style=font-size:11px&gt;(Black b. 1848)&lt;/span&gt;&lt;br&gt;</v>
      </c>
      <c r="T43" t="str">
        <f t="shared" si="1"/>
        <v>B1850CalabashNorthCarolinaLAMSASINF0783</v>
      </c>
      <c r="U43" t="str">
        <f t="shared" si="2"/>
        <v>const B1850CalabashNorthCarolinaLAMSASINF0783= L.marker([34.24,-77.92], {icon: Dn}).bindPopup('Calabash, North Carolina&lt;br&gt;&lt;span style=font-size:11px&gt;(Black b. 1848)&lt;/span&gt;&lt;br&gt;(NC24N) LAMSAS INF0783 in (linguisticatlasproject.org)').addTo(B1850);</v>
      </c>
      <c r="V43" t="str">
        <f t="shared" si="3"/>
        <v>const B1850CalabashNorthCarolinaLAMSASINF0783= L.marker([34.24,-77.92], {icon: A2}).bindPopup('Calabash, North Carolina&lt;br&gt;&lt;span style=font-size:11px&gt;(Black b. 1848)&lt;/span&gt;&lt;br&gt;(NC24N) LAMSAS INF0783 in (linguisticatlasproject.org)').addTo(B1850);</v>
      </c>
      <c r="W43" t="str">
        <f t="shared" si="4"/>
        <v>const B1850CalabashNorthCarolinaLAMSASINF0783= L.marker([34.24,-77.92], {icon: d}).bindPopup('Calabash, North Carolina&lt;br&gt;&lt;span style=font-size:11px&gt;(Black b. 1848)&lt;/span&gt;&lt;br&gt;(NC24N) LAMSAS INF0783 in d').addTo(B1850);</v>
      </c>
      <c r="X43" t="str">
        <f t="shared" si="5"/>
        <v>const B1850CalabashNorthCarolinaLAMSASINF0783= L.marker([34.24,-77.92], {icon: D5}).bindPopup('Calabash, North Carolina&lt;br&gt;&lt;span style=font-size:11px&gt;(Black b. 1848)&lt;/span&gt;&lt;br&gt;(NC24N) LAMSAS INF0783 in (linguisticatlasproject.org)').addTo(B1850);</v>
      </c>
      <c r="Y43" t="str">
        <f t="shared" si="6"/>
        <v/>
      </c>
      <c r="Z43" t="str">
        <f t="shared" si="7"/>
        <v/>
      </c>
      <c r="AA43" t="str">
        <f t="shared" si="8"/>
        <v>const B1850CalabashNorthCarolinaLAMSASINF0783= L.marker([34.24,-77.92], {icon:Bg}).bindPopup('Calabash, North Carolina&lt;br&gt;&lt;span style=font-size:11px&gt;(Black b. 1848)&lt;/span&gt;&lt;br&gt;').addTo(B1850);</v>
      </c>
    </row>
    <row r="44" spans="1:55">
      <c r="A44" t="s">
        <v>5330</v>
      </c>
      <c r="B44" s="74" t="s">
        <v>11574</v>
      </c>
      <c r="C44" t="s">
        <v>11603</v>
      </c>
      <c r="D44">
        <v>1857</v>
      </c>
      <c r="E44" s="57" t="s">
        <v>11053</v>
      </c>
      <c r="F44" s="1"/>
      <c r="G44" s="40" t="s">
        <v>354</v>
      </c>
      <c r="H44" t="s">
        <v>5288</v>
      </c>
      <c r="I44">
        <v>-78.92</v>
      </c>
      <c r="J44">
        <v>35.28</v>
      </c>
      <c r="K44" t="s">
        <v>10731</v>
      </c>
      <c r="M44" t="s">
        <v>71</v>
      </c>
      <c r="S44" t="str">
        <f t="shared" si="0"/>
        <v>Nashville, North Carolina&lt;br&gt;&lt;span style=font-size:11px&gt;(Black b. 1857)&lt;/span&gt;&lt;br&gt;</v>
      </c>
      <c r="T44" t="str">
        <f t="shared" si="1"/>
        <v>B1850NashvilleNorthCarolinaLAMSASINF0811</v>
      </c>
      <c r="U44" t="str">
        <f t="shared" si="2"/>
        <v>const B1850NashvilleNorthCarolinaLAMSASINF0811= L.marker([35.28,-78.92], {icon: Dn}).bindPopup('Nashville, North Carolina&lt;br&gt;&lt;span style=font-size:11px&gt;(Black b. 1857)&lt;/span&gt;&lt;br&gt;(NC36N) LAMSAS INF0811 in (linguisticatlasproject.org)').addTo(B1850);</v>
      </c>
      <c r="V44" t="str">
        <f t="shared" si="3"/>
        <v>const B1850NashvilleNorthCarolinaLAMSASINF0811= L.marker([35.28,-78.92], {icon: A2}).bindPopup('Nashville, North Carolina&lt;br&gt;&lt;span style=font-size:11px&gt;(Black b. 1857)&lt;/span&gt;&lt;br&gt;(NC36N) LAMSAS INF0811 in (linguisticatlasproject.org)').addTo(B1850);</v>
      </c>
      <c r="W44" t="str">
        <f t="shared" si="4"/>
        <v>const B1850NashvilleNorthCarolinaLAMSASINF0811= L.marker([35.28,-78.92], {icon: d}).bindPopup('Nashville, North Carolina&lt;br&gt;&lt;span style=font-size:11px&gt;(Black b. 1857)&lt;/span&gt;&lt;br&gt;(NC36N) LAMSAS INF0811 in d').addTo(B1850);</v>
      </c>
      <c r="X44" t="str">
        <f t="shared" si="5"/>
        <v>const B1850NashvilleNorthCarolinaLAMSASINF0811= L.marker([35.28,-78.92], {icon: D5}).bindPopup('Nashville, North Carolina&lt;br&gt;&lt;span style=font-size:11px&gt;(Black b. 1857)&lt;/span&gt;&lt;br&gt;(NC36N) LAMSAS INF0811 in (linguisticatlasproject.org)').addTo(B1850);</v>
      </c>
      <c r="Y44" t="str">
        <f t="shared" si="6"/>
        <v/>
      </c>
      <c r="Z44" t="str">
        <f t="shared" si="7"/>
        <v/>
      </c>
      <c r="AA44" t="str">
        <f t="shared" si="8"/>
        <v>const B1850NashvilleNorthCarolinaLAMSASINF0811= L.marker([35.28,-78.92], {icon:Ag}).bindPopup('Nashville, North Carolina&lt;br&gt;&lt;span style=font-size:11px&gt;(Black b. 1857)&lt;/span&gt;&lt;br&gt;').addTo(B1850);</v>
      </c>
    </row>
    <row r="45" spans="1:55">
      <c r="A45" t="s">
        <v>5330</v>
      </c>
      <c r="B45" s="74" t="s">
        <v>11575</v>
      </c>
      <c r="C45" t="s">
        <v>11604</v>
      </c>
      <c r="D45">
        <v>1855</v>
      </c>
      <c r="E45" s="57" t="s">
        <v>11053</v>
      </c>
      <c r="F45" s="1"/>
      <c r="G45" s="40" t="s">
        <v>3780</v>
      </c>
      <c r="H45" t="s">
        <v>5288</v>
      </c>
      <c r="I45">
        <v>-78.17</v>
      </c>
      <c r="J45">
        <v>36.49</v>
      </c>
      <c r="K45" t="s">
        <v>10731</v>
      </c>
      <c r="M45" t="s">
        <v>12517</v>
      </c>
      <c r="S45" t="str">
        <f t="shared" si="0"/>
        <v>Moulton, North Carolina&lt;br&gt;&lt;span style=font-size:11px&gt;(Black b. 1855)&lt;/span&gt;&lt;br&gt;</v>
      </c>
      <c r="T45" t="str">
        <f t="shared" si="1"/>
        <v>B1850MoultonNorthCarolinaLAMSASINF0816</v>
      </c>
      <c r="U45" t="str">
        <f t="shared" si="2"/>
        <v>const B1850MoultonNorthCarolinaLAMSASINF0816= L.marker([36.49,-78.17], {icon: Dn}).bindPopup('Moulton, North Carolina&lt;br&gt;&lt;span style=font-size:11px&gt;(Black b. 1855)&lt;/span&gt;&lt;br&gt;(NC38N) LAMSAS INF0816 in (linguisticatlasproject.org)').addTo(B1850);</v>
      </c>
      <c r="V45" t="str">
        <f t="shared" si="3"/>
        <v>const B1850MoultonNorthCarolinaLAMSASINF0816= L.marker([36.49,-78.17], {icon: A2}).bindPopup('Moulton, North Carolina&lt;br&gt;&lt;span style=font-size:11px&gt;(Black b. 1855)&lt;/span&gt;&lt;br&gt;(NC38N) LAMSAS INF0816 in (linguisticatlasproject.org)').addTo(B1850);</v>
      </c>
      <c r="W45" t="str">
        <f t="shared" si="4"/>
        <v>const B1850MoultonNorthCarolinaLAMSASINF0816= L.marker([36.49,-78.17], {icon: d}).bindPopup('Moulton, North Carolina&lt;br&gt;&lt;span style=font-size:11px&gt;(Black b. 1855)&lt;/span&gt;&lt;br&gt;(NC38N) LAMSAS INF0816 in d').addTo(B1850);</v>
      </c>
      <c r="X45" t="str">
        <f t="shared" si="5"/>
        <v>const B1850MoultonNorthCarolinaLAMSASINF0816= L.marker([36.49,-78.17], {icon: D5}).bindPopup('Moulton, North Carolina&lt;br&gt;&lt;span style=font-size:11px&gt;(Black b. 1855)&lt;/span&gt;&lt;br&gt;(NC38N) LAMSAS INF0816 in (linguisticatlasproject.org)').addTo(B1850);</v>
      </c>
      <c r="Y45" t="str">
        <f t="shared" si="6"/>
        <v/>
      </c>
      <c r="Z45" t="str">
        <f t="shared" si="7"/>
        <v/>
      </c>
      <c r="AA45" t="str">
        <f t="shared" si="8"/>
        <v>const B1850MoultonNorthCarolinaLAMSASINF0816= L.marker([36.49,-78.17], {icon:Bg}).bindPopup('Moulton, North Carolina&lt;br&gt;&lt;span style=font-size:11px&gt;(Black b. 1855)&lt;/span&gt;&lt;br&gt;').addTo(B1850);</v>
      </c>
    </row>
    <row r="46" spans="1:55">
      <c r="A46" t="s">
        <v>5330</v>
      </c>
      <c r="B46" s="74" t="s">
        <v>11576</v>
      </c>
      <c r="C46" t="s">
        <v>11605</v>
      </c>
      <c r="D46">
        <v>1847</v>
      </c>
      <c r="E46" s="57" t="s">
        <v>11053</v>
      </c>
      <c r="F46" s="1"/>
      <c r="G46" s="40" t="s">
        <v>12490</v>
      </c>
      <c r="H46" t="s">
        <v>5288</v>
      </c>
      <c r="I46">
        <v>-79.78</v>
      </c>
      <c r="J46">
        <v>35.47</v>
      </c>
      <c r="K46" t="s">
        <v>10731</v>
      </c>
      <c r="M46" t="s">
        <v>12506</v>
      </c>
      <c r="S46" t="str">
        <f t="shared" si="0"/>
        <v>Wadesboro, North Carolina&lt;br&gt;&lt;span style=font-size:11px&gt;(Black b. 1847)&lt;/span&gt;&lt;br&gt;</v>
      </c>
      <c r="T46" t="str">
        <f t="shared" si="1"/>
        <v>B1850WadesboroNorthCarolinaLAMSASINF0841</v>
      </c>
      <c r="U46" t="str">
        <f t="shared" si="2"/>
        <v>const B1850WadesboroNorthCarolinaLAMSASINF0841= L.marker([35.47,-79.78], {icon: Dn}).bindPopup('Wadesboro, North Carolina&lt;br&gt;&lt;span style=font-size:11px&gt;(Black b. 1847)&lt;/span&gt;&lt;br&gt;(NC52N) LAMSAS INF0841 in (linguisticatlasproject.org)').addTo(B1850);</v>
      </c>
      <c r="V46" t="str">
        <f t="shared" si="3"/>
        <v>const B1850WadesboroNorthCarolinaLAMSASINF0841= L.marker([35.47,-79.78], {icon: A2}).bindPopup('Wadesboro, North Carolina&lt;br&gt;&lt;span style=font-size:11px&gt;(Black b. 1847)&lt;/span&gt;&lt;br&gt;(NC52N) LAMSAS INF0841 in (linguisticatlasproject.org)').addTo(B1850);</v>
      </c>
      <c r="W46" t="str">
        <f t="shared" si="4"/>
        <v>const B1850WadesboroNorthCarolinaLAMSASINF0841= L.marker([35.47,-79.78], {icon: d}).bindPopup('Wadesboro, North Carolina&lt;br&gt;&lt;span style=font-size:11px&gt;(Black b. 1847)&lt;/span&gt;&lt;br&gt;(NC52N) LAMSAS INF0841 in d').addTo(B1850);</v>
      </c>
      <c r="X46" t="str">
        <f t="shared" si="5"/>
        <v>const B1850WadesboroNorthCarolinaLAMSASINF0841= L.marker([35.47,-79.78], {icon: D5}).bindPopup('Wadesboro, North Carolina&lt;br&gt;&lt;span style=font-size:11px&gt;(Black b. 1847)&lt;/span&gt;&lt;br&gt;(NC52N) LAMSAS INF0841 in (linguisticatlasproject.org)').addTo(B1850);</v>
      </c>
      <c r="Y46" t="str">
        <f t="shared" si="6"/>
        <v/>
      </c>
      <c r="Z46" t="str">
        <f t="shared" si="7"/>
        <v/>
      </c>
      <c r="AA46" t="str">
        <f t="shared" si="8"/>
        <v>const B1850WadesboroNorthCarolinaLAMSASINF0841= L.marker([35.47,-79.78], {icon:Dg}).bindPopup('Wadesboro, North Carolina&lt;br&gt;&lt;span style=font-size:11px&gt;(Black b. 1847)&lt;/span&gt;&lt;br&gt;').addTo(B1850);</v>
      </c>
    </row>
    <row r="47" spans="1:55" ht="16" customHeight="1">
      <c r="A47" t="s">
        <v>5330</v>
      </c>
      <c r="B47" s="74" t="s">
        <v>11577</v>
      </c>
      <c r="C47" t="s">
        <v>11606</v>
      </c>
      <c r="D47">
        <v>1854</v>
      </c>
      <c r="E47" s="57" t="s">
        <v>11053</v>
      </c>
      <c r="F47" s="1"/>
      <c r="G47" s="40" t="s">
        <v>12491</v>
      </c>
      <c r="H47" t="s">
        <v>5288</v>
      </c>
      <c r="I47">
        <v>-76.77</v>
      </c>
      <c r="J47">
        <v>36.200000000000003</v>
      </c>
      <c r="K47" t="s">
        <v>10731</v>
      </c>
      <c r="M47" t="s">
        <v>12506</v>
      </c>
      <c r="S47" t="str">
        <f t="shared" si="0"/>
        <v>Oak City, North Carolina&lt;br&gt;&lt;span style=font-size:11px&gt;(Black b. 1854)&lt;/span&gt;&lt;br&gt;</v>
      </c>
      <c r="T47" t="str">
        <f t="shared" si="1"/>
        <v>B1850OakCityNorthCarolinaLAMSASINF0743</v>
      </c>
      <c r="U47" t="str">
        <f t="shared" si="2"/>
        <v>const B1850OakCityNorthCarolinaLAMSASINF0743= L.marker([36.2,-76.77], {icon: Dn}).bindPopup('Oak City, North Carolina&lt;br&gt;&lt;span style=font-size:11px&gt;(Black b. 1854)&lt;/span&gt;&lt;br&gt;(NC8N) LAMSAS INF0743 in (linguisticatlasproject.org)').addTo(B1850);</v>
      </c>
      <c r="V47" t="str">
        <f t="shared" si="3"/>
        <v>const B1850OakCityNorthCarolinaLAMSASINF0743= L.marker([36.2,-76.77], {icon: A2}).bindPopup('Oak City, North Carolina&lt;br&gt;&lt;span style=font-size:11px&gt;(Black b. 1854)&lt;/span&gt;&lt;br&gt;(NC8N) LAMSAS INF0743 in (linguisticatlasproject.org)').addTo(B1850);</v>
      </c>
      <c r="W47" t="str">
        <f t="shared" si="4"/>
        <v>const B1850OakCityNorthCarolinaLAMSASINF0743= L.marker([36.2,-76.77], {icon: d}).bindPopup('Oak City, North Carolina&lt;br&gt;&lt;span style=font-size:11px&gt;(Black b. 1854)&lt;/span&gt;&lt;br&gt;(NC8N) LAMSAS INF0743 in d').addTo(B1850);</v>
      </c>
      <c r="X47" t="str">
        <f t="shared" si="5"/>
        <v>const B1850OakCityNorthCarolinaLAMSASINF0743= L.marker([36.2,-76.77], {icon: D5}).bindPopup('Oak City, North Carolina&lt;br&gt;&lt;span style=font-size:11px&gt;(Black b. 1854)&lt;/span&gt;&lt;br&gt;(NC8N) LAMSAS INF0743 in (linguisticatlasproject.org)').addTo(B1850);</v>
      </c>
      <c r="Y47" t="str">
        <f t="shared" si="6"/>
        <v/>
      </c>
      <c r="Z47" t="str">
        <f t="shared" si="7"/>
        <v/>
      </c>
      <c r="AA47" t="str">
        <f t="shared" si="8"/>
        <v>const B1850OakCityNorthCarolinaLAMSASINF0743= L.marker([36.2,-76.77], {icon:Dg}).bindPopup('Oak City, North Carolina&lt;br&gt;&lt;span style=font-size:11px&gt;(Black b. 1854)&lt;/span&gt;&lt;br&gt;').addTo(B1850);</v>
      </c>
    </row>
    <row r="48" spans="1:55">
      <c r="A48" t="s">
        <v>5330</v>
      </c>
      <c r="B48" s="74" t="s">
        <v>11578</v>
      </c>
      <c r="C48" t="s">
        <v>11607</v>
      </c>
      <c r="D48">
        <v>1871</v>
      </c>
      <c r="E48" s="57" t="s">
        <v>11053</v>
      </c>
      <c r="F48" s="1"/>
      <c r="G48" s="40" t="s">
        <v>992</v>
      </c>
      <c r="H48" t="s">
        <v>5283</v>
      </c>
      <c r="I48">
        <v>-81.12</v>
      </c>
      <c r="J48">
        <v>32.86</v>
      </c>
      <c r="K48" t="s">
        <v>10731</v>
      </c>
      <c r="M48" t="s">
        <v>71</v>
      </c>
      <c r="S48" t="str">
        <f t="shared" si="0"/>
        <v>Beaufort, South Carolina&lt;br&gt;&lt;span style=font-size:11px&gt;(Black b. 1871)&lt;/span&gt;&lt;br&gt;</v>
      </c>
      <c r="T48" t="str">
        <f t="shared" si="1"/>
        <v>B1850BeaufortSouthCarolinaLAMSASINF0949</v>
      </c>
      <c r="U48" t="str">
        <f t="shared" si="2"/>
        <v>const B1850BeaufortSouthCarolinaLAMSASINF0949= L.marker([32.86,-81.12], {icon: Dn}).bindPopup('Beaufort, South Carolina&lt;br&gt;&lt;span style=font-size:11px&gt;(Black b. 1871)&lt;/span&gt;&lt;br&gt;(SC18N) LAMSAS INF0949 in (linguisticatlasproject.org)').addTo(B1850);</v>
      </c>
      <c r="V48" t="str">
        <f t="shared" si="3"/>
        <v>const B1850BeaufortSouthCarolinaLAMSASINF0949= L.marker([32.86,-81.12], {icon: A2}).bindPopup('Beaufort, South Carolina&lt;br&gt;&lt;span style=font-size:11px&gt;(Black b. 1871)&lt;/span&gt;&lt;br&gt;(SC18N) LAMSAS INF0949 in (linguisticatlasproject.org)').addTo(B1850);</v>
      </c>
      <c r="W48" t="str">
        <f t="shared" si="4"/>
        <v>const B1850BeaufortSouthCarolinaLAMSASINF0949= L.marker([32.86,-81.12], {icon: d}).bindPopup('Beaufort, South Carolina&lt;br&gt;&lt;span style=font-size:11px&gt;(Black b. 1871)&lt;/span&gt;&lt;br&gt;(SC18N) LAMSAS INF0949 in d').addTo(B1850);</v>
      </c>
      <c r="X48" t="str">
        <f t="shared" si="5"/>
        <v>const B1850BeaufortSouthCarolinaLAMSASINF0949= L.marker([32.86,-81.12], {icon: D5}).bindPopup('Beaufort, South Carolina&lt;br&gt;&lt;span style=font-size:11px&gt;(Black b. 1871)&lt;/span&gt;&lt;br&gt;(SC18N) LAMSAS INF0949 in (linguisticatlasproject.org)').addTo(B1850);</v>
      </c>
      <c r="Y48" t="str">
        <f t="shared" si="6"/>
        <v/>
      </c>
      <c r="Z48" t="str">
        <f t="shared" si="7"/>
        <v/>
      </c>
      <c r="AA48" t="str">
        <f t="shared" si="8"/>
        <v>const B1850BeaufortSouthCarolinaLAMSASINF0949= L.marker([32.86,-81.12], {icon:Ag}).bindPopup('Beaufort, South Carolina&lt;br&gt;&lt;span style=font-size:11px&gt;(Black b. 1871)&lt;/span&gt;&lt;br&gt;').addTo(B1850);</v>
      </c>
    </row>
    <row r="49" spans="1:55">
      <c r="A49" t="s">
        <v>5330</v>
      </c>
      <c r="B49" s="74" t="s">
        <v>11579</v>
      </c>
      <c r="C49" t="s">
        <v>11608</v>
      </c>
      <c r="D49">
        <v>1872</v>
      </c>
      <c r="E49" s="57" t="s">
        <v>11053</v>
      </c>
      <c r="F49" s="1"/>
      <c r="G49" s="40" t="s">
        <v>995</v>
      </c>
      <c r="H49" t="s">
        <v>5283</v>
      </c>
      <c r="I49">
        <v>-80.150000000000006</v>
      </c>
      <c r="J49">
        <v>34.479999999999997</v>
      </c>
      <c r="K49" t="s">
        <v>10731</v>
      </c>
      <c r="S49" t="str">
        <f t="shared" si="0"/>
        <v>Camden, South Carolina&lt;br&gt;&lt;span style=font-size:11px&gt;(Black b. 1872)&lt;/span&gt;&lt;br&gt;</v>
      </c>
      <c r="T49" t="str">
        <f t="shared" si="1"/>
        <v>B1850CamdenSouthCarolinaLAMSASINF0966</v>
      </c>
      <c r="U49" t="str">
        <f t="shared" si="2"/>
        <v>const B1850CamdenSouthCarolinaLAMSASINF0966= L.marker([34.48,-80.15], {icon: Dn}).bindPopup('Camden, South Carolina&lt;br&gt;&lt;span style=font-size:11px&gt;(Black b. 1872)&lt;/span&gt;&lt;br&gt;(SC22N) LAMSAS INF0966 in (linguisticatlasproject.org)').addTo(B1850);</v>
      </c>
      <c r="V49" t="str">
        <f t="shared" si="3"/>
        <v>const B1850CamdenSouthCarolinaLAMSASINF0966= L.marker([34.48,-80.15], {icon: A2}).bindPopup('Camden, South Carolina&lt;br&gt;&lt;span style=font-size:11px&gt;(Black b. 1872)&lt;/span&gt;&lt;br&gt;(SC22N) LAMSAS INF0966 in (linguisticatlasproject.org)').addTo(B1850);</v>
      </c>
      <c r="W49" t="str">
        <f t="shared" si="4"/>
        <v>const B1850CamdenSouthCarolinaLAMSASINF0966= L.marker([34.48,-80.15], {icon: d}).bindPopup('Camden, South Carolina&lt;br&gt;&lt;span style=font-size:11px&gt;(Black b. 1872)&lt;/span&gt;&lt;br&gt;(SC22N) LAMSAS INF0966 in d').addTo(B1850);</v>
      </c>
      <c r="X49" t="str">
        <f t="shared" si="5"/>
        <v>const B1850CamdenSouthCarolinaLAMSASINF0966= L.marker([34.48,-80.15], {icon: D5}).bindPopup('Camden, South Carolina&lt;br&gt;&lt;span style=font-size:11px&gt;(Black b. 1872)&lt;/span&gt;&lt;br&gt;(SC22N) LAMSAS INF0966 in (linguisticatlasproject.org)').addTo(B1850);</v>
      </c>
      <c r="Y49" t="str">
        <f t="shared" si="6"/>
        <v/>
      </c>
      <c r="Z49" t="str">
        <f t="shared" si="7"/>
        <v/>
      </c>
      <c r="AA49" t="str">
        <f t="shared" si="8"/>
        <v/>
      </c>
    </row>
    <row r="50" spans="1:55">
      <c r="A50" t="s">
        <v>5330</v>
      </c>
      <c r="B50" s="74" t="s">
        <v>11580</v>
      </c>
      <c r="C50" t="s">
        <v>11609</v>
      </c>
      <c r="D50">
        <v>1865</v>
      </c>
      <c r="E50" s="57" t="s">
        <v>11053</v>
      </c>
      <c r="F50" s="1"/>
      <c r="G50" s="40" t="s">
        <v>1348</v>
      </c>
      <c r="H50" t="s">
        <v>5283</v>
      </c>
      <c r="I50">
        <v>-79.98</v>
      </c>
      <c r="J50">
        <v>34.380000000000003</v>
      </c>
      <c r="K50" t="s">
        <v>10731</v>
      </c>
      <c r="S50" t="str">
        <f t="shared" si="0"/>
        <v>Sumter, South Carolina&lt;br&gt;&lt;span style=font-size:11px&gt;(Black b. 1865)&lt;/span&gt;&lt;br&gt;</v>
      </c>
      <c r="T50" t="str">
        <f t="shared" si="1"/>
        <v>B1850SumterSouthCarolinaLAMSASINF0975</v>
      </c>
      <c r="U50" t="str">
        <f t="shared" si="2"/>
        <v>const B1850SumterSouthCarolinaLAMSASINF0975= L.marker([34.38,-79.98], {icon: Dn}).bindPopup('Sumter, South Carolina&lt;br&gt;&lt;span style=font-size:11px&gt;(Black b. 1865)&lt;/span&gt;&lt;br&gt;(SC24N) LAMSAS INF0975 in (linguisticatlasproject.org)').addTo(B1850);</v>
      </c>
      <c r="V50" t="str">
        <f t="shared" si="3"/>
        <v>const B1850SumterSouthCarolinaLAMSASINF0975= L.marker([34.38,-79.98], {icon: A2}).bindPopup('Sumter, South Carolina&lt;br&gt;&lt;span style=font-size:11px&gt;(Black b. 1865)&lt;/span&gt;&lt;br&gt;(SC24N) LAMSAS INF0975 in (linguisticatlasproject.org)').addTo(B1850);</v>
      </c>
      <c r="W50" t="str">
        <f t="shared" si="4"/>
        <v>const B1850SumterSouthCarolinaLAMSASINF0975= L.marker([34.38,-79.98], {icon: d}).bindPopup('Sumter, South Carolina&lt;br&gt;&lt;span style=font-size:11px&gt;(Black b. 1865)&lt;/span&gt;&lt;br&gt;(SC24N) LAMSAS INF0975 in d').addTo(B1850);</v>
      </c>
      <c r="X50" t="str">
        <f t="shared" si="5"/>
        <v>const B1850SumterSouthCarolinaLAMSASINF0975= L.marker([34.38,-79.98], {icon: D5}).bindPopup('Sumter, South Carolina&lt;br&gt;&lt;span style=font-size:11px&gt;(Black b. 1865)&lt;/span&gt;&lt;br&gt;(SC24N) LAMSAS INF0975 in (linguisticatlasproject.org)').addTo(B1850);</v>
      </c>
      <c r="Y50" t="str">
        <f t="shared" si="6"/>
        <v/>
      </c>
      <c r="Z50" t="str">
        <f t="shared" si="7"/>
        <v/>
      </c>
      <c r="AA50" t="str">
        <f t="shared" si="8"/>
        <v/>
      </c>
    </row>
    <row r="51" spans="1:55">
      <c r="A51" t="s">
        <v>5330</v>
      </c>
      <c r="B51" s="74" t="s">
        <v>11581</v>
      </c>
      <c r="C51" t="s">
        <v>11610</v>
      </c>
      <c r="D51">
        <v>1873</v>
      </c>
      <c r="E51" s="57" t="s">
        <v>11053</v>
      </c>
      <c r="F51" s="1"/>
      <c r="G51" s="40" t="s">
        <v>996</v>
      </c>
      <c r="H51" t="s">
        <v>5283</v>
      </c>
      <c r="I51">
        <v>-81.96</v>
      </c>
      <c r="J51">
        <v>34.96</v>
      </c>
      <c r="K51" t="s">
        <v>10731</v>
      </c>
      <c r="S51" t="str">
        <f t="shared" si="0"/>
        <v>Newberry, South Carolina&lt;br&gt;&lt;span style=font-size:11px&gt;(Black b. 1873)&lt;/span&gt;&lt;br&gt;</v>
      </c>
      <c r="T51" t="str">
        <f t="shared" si="1"/>
        <v>B1850NewberrySouthCarolinaLAMSASINF1020</v>
      </c>
      <c r="U51" t="str">
        <f t="shared" si="2"/>
        <v>const B1850NewberrySouthCarolinaLAMSASINF1020= L.marker([34.96,-81.96], {icon: Dn}).bindPopup('Newberry, South Carolina&lt;br&gt;&lt;span style=font-size:11px&gt;(Black b. 1873)&lt;/span&gt;&lt;br&gt;(SC38N) LAMSAS INF1020 in (linguisticatlasproject.org)').addTo(B1850);</v>
      </c>
      <c r="V51" t="str">
        <f t="shared" si="3"/>
        <v>const B1850NewberrySouthCarolinaLAMSASINF1020= L.marker([34.96,-81.96], {icon: A2}).bindPopup('Newberry, South Carolina&lt;br&gt;&lt;span style=font-size:11px&gt;(Black b. 1873)&lt;/span&gt;&lt;br&gt;(SC38N) LAMSAS INF1020 in (linguisticatlasproject.org)').addTo(B1850);</v>
      </c>
      <c r="W51" t="str">
        <f t="shared" si="4"/>
        <v>const B1850NewberrySouthCarolinaLAMSASINF1020= L.marker([34.96,-81.96], {icon: d}).bindPopup('Newberry, South Carolina&lt;br&gt;&lt;span style=font-size:11px&gt;(Black b. 1873)&lt;/span&gt;&lt;br&gt;(SC38N) LAMSAS INF1020 in d').addTo(B1850);</v>
      </c>
      <c r="X51" t="str">
        <f t="shared" si="5"/>
        <v>const B1850NewberrySouthCarolinaLAMSASINF1020= L.marker([34.96,-81.96], {icon: D5}).bindPopup('Newberry, South Carolina&lt;br&gt;&lt;span style=font-size:11px&gt;(Black b. 1873)&lt;/span&gt;&lt;br&gt;(SC38N) LAMSAS INF1020 in (linguisticatlasproject.org)').addTo(B1850);</v>
      </c>
      <c r="Y51" t="str">
        <f t="shared" si="6"/>
        <v/>
      </c>
      <c r="Z51" t="str">
        <f t="shared" si="7"/>
        <v/>
      </c>
      <c r="AA51" t="str">
        <f t="shared" si="8"/>
        <v/>
      </c>
    </row>
    <row r="52" spans="1:55">
      <c r="A52" t="s">
        <v>5330</v>
      </c>
      <c r="B52" s="74" t="s">
        <v>11582</v>
      </c>
      <c r="C52" t="s">
        <v>11611</v>
      </c>
      <c r="D52">
        <v>1869</v>
      </c>
      <c r="E52" s="57" t="s">
        <v>11053</v>
      </c>
      <c r="F52" s="1"/>
      <c r="G52" s="40" t="s">
        <v>972</v>
      </c>
      <c r="H52" t="s">
        <v>5283</v>
      </c>
      <c r="I52">
        <v>79.819999999999993</v>
      </c>
      <c r="J52">
        <v>33.71</v>
      </c>
      <c r="K52" t="s">
        <v>10731</v>
      </c>
      <c r="S52" t="str">
        <f t="shared" si="0"/>
        <v>Georgetown, South Carolina&lt;br&gt;&lt;span style=font-size:11px&gt;(Black b. 1869)&lt;/span&gt;&lt;br&gt;</v>
      </c>
      <c r="T52" t="str">
        <f t="shared" si="1"/>
        <v>B1850GeorgetownSouthCarolinaLAMSASINF0903</v>
      </c>
      <c r="U52" t="str">
        <f t="shared" si="2"/>
        <v>const B1850GeorgetownSouthCarolinaLAMSASINF0903= L.marker([33.71,79.82], {icon: Dn}).bindPopup('Georgetown, South Carolina&lt;br&gt;&lt;span style=font-size:11px&gt;(Black b. 1869)&lt;/span&gt;&lt;br&gt;(SC6N) LAMSAS INF0903 in (linguisticatlasproject.org)').addTo(B1850);</v>
      </c>
      <c r="V52" t="str">
        <f t="shared" si="3"/>
        <v>const B1850GeorgetownSouthCarolinaLAMSASINF0903= L.marker([33.71,79.82], {icon: A2}).bindPopup('Georgetown, South Carolina&lt;br&gt;&lt;span style=font-size:11px&gt;(Black b. 1869)&lt;/span&gt;&lt;br&gt;(SC6N) LAMSAS INF0903 in (linguisticatlasproject.org)').addTo(B1850);</v>
      </c>
      <c r="W52" t="str">
        <f t="shared" si="4"/>
        <v>const B1850GeorgetownSouthCarolinaLAMSASINF0903= L.marker([33.71,79.82], {icon: d}).bindPopup('Georgetown, South Carolina&lt;br&gt;&lt;span style=font-size:11px&gt;(Black b. 1869)&lt;/span&gt;&lt;br&gt;(SC6N) LAMSAS INF0903 in d').addTo(B1850);</v>
      </c>
      <c r="X52" t="str">
        <f t="shared" si="5"/>
        <v>const B1850GeorgetownSouthCarolinaLAMSASINF0903= L.marker([33.71,79.82], {icon: D5}).bindPopup('Georgetown, South Carolina&lt;br&gt;&lt;span style=font-size:11px&gt;(Black b. 1869)&lt;/span&gt;&lt;br&gt;(SC6N) LAMSAS INF0903 in (linguisticatlasproject.org)').addTo(B1850);</v>
      </c>
      <c r="Y52" t="str">
        <f t="shared" si="6"/>
        <v/>
      </c>
      <c r="Z52" t="str">
        <f t="shared" si="7"/>
        <v/>
      </c>
      <c r="AA52" t="str">
        <f t="shared" si="8"/>
        <v/>
      </c>
    </row>
    <row r="53" spans="1:55">
      <c r="A53" t="s">
        <v>5330</v>
      </c>
      <c r="B53" s="74" t="s">
        <v>11583</v>
      </c>
      <c r="C53" t="s">
        <v>11612</v>
      </c>
      <c r="D53">
        <v>1865</v>
      </c>
      <c r="E53" s="57" t="s">
        <v>11053</v>
      </c>
      <c r="F53" s="1"/>
      <c r="G53" s="40" t="s">
        <v>972</v>
      </c>
      <c r="H53" t="s">
        <v>5283</v>
      </c>
      <c r="I53">
        <v>-79.12</v>
      </c>
      <c r="J53">
        <v>33.43</v>
      </c>
      <c r="K53" t="s">
        <v>10731</v>
      </c>
      <c r="S53" t="str">
        <f t="shared" si="0"/>
        <v>Georgetown, South Carolina&lt;br&gt;&lt;span style=font-size:11px&gt;(Black b. 1865)&lt;/span&gt;&lt;br&gt;</v>
      </c>
      <c r="T53" t="str">
        <f t="shared" si="1"/>
        <v>B1850GeorgetownSouthCarolinaLAMSASINF0908</v>
      </c>
      <c r="U53" t="str">
        <f t="shared" si="2"/>
        <v>const B1850GeorgetownSouthCarolinaLAMSASINF0908= L.marker([33.43,-79.12], {icon: Dn}).bindPopup('Georgetown, South Carolina&lt;br&gt;&lt;span style=font-size:11px&gt;(Black b. 1865)&lt;/span&gt;&lt;br&gt;(SC7N) LAMSAS INF0908 in (linguisticatlasproject.org)').addTo(B1850);</v>
      </c>
      <c r="V53" t="str">
        <f t="shared" si="3"/>
        <v>const B1850GeorgetownSouthCarolinaLAMSASINF0908= L.marker([33.43,-79.12], {icon: A2}).bindPopup('Georgetown, South Carolina&lt;br&gt;&lt;span style=font-size:11px&gt;(Black b. 1865)&lt;/span&gt;&lt;br&gt;(SC7N) LAMSAS INF0908 in (linguisticatlasproject.org)').addTo(B1850);</v>
      </c>
      <c r="W53" t="str">
        <f t="shared" si="4"/>
        <v>const B1850GeorgetownSouthCarolinaLAMSASINF0908= L.marker([33.43,-79.12], {icon: d}).bindPopup('Georgetown, South Carolina&lt;br&gt;&lt;span style=font-size:11px&gt;(Black b. 1865)&lt;/span&gt;&lt;br&gt;(SC7N) LAMSAS INF0908 in d').addTo(B1850);</v>
      </c>
      <c r="X53" t="str">
        <f t="shared" si="5"/>
        <v>const B1850GeorgetownSouthCarolinaLAMSASINF0908= L.marker([33.43,-79.12], {icon: D5}).bindPopup('Georgetown, South Carolina&lt;br&gt;&lt;span style=font-size:11px&gt;(Black b. 1865)&lt;/span&gt;&lt;br&gt;(SC7N) LAMSAS INF0908 in (linguisticatlasproject.org)').addTo(B1850);</v>
      </c>
      <c r="Y53" t="str">
        <f t="shared" si="6"/>
        <v/>
      </c>
      <c r="Z53" t="str">
        <f t="shared" si="7"/>
        <v/>
      </c>
      <c r="AA53" t="str">
        <f t="shared" si="8"/>
        <v/>
      </c>
    </row>
    <row r="54" spans="1:55">
      <c r="A54" t="s">
        <v>5330</v>
      </c>
      <c r="B54" s="74" t="s">
        <v>11584</v>
      </c>
      <c r="C54" t="s">
        <v>11613</v>
      </c>
      <c r="D54">
        <v>1856</v>
      </c>
      <c r="E54" s="57" t="s">
        <v>11053</v>
      </c>
      <c r="F54" s="1"/>
      <c r="G54" s="40" t="s">
        <v>12492</v>
      </c>
      <c r="H54" t="s">
        <v>903</v>
      </c>
      <c r="I54">
        <v>-77.28</v>
      </c>
      <c r="J54">
        <v>37.590000000000003</v>
      </c>
      <c r="K54" t="s">
        <v>10731</v>
      </c>
      <c r="S54" t="str">
        <f t="shared" si="0"/>
        <v>Oldhams, Virginia&lt;br&gt;&lt;span style=font-size:11px&gt;(Black b. 1856)&lt;/span&gt;&lt;br&gt;</v>
      </c>
      <c r="T54" t="str">
        <f t="shared" si="1"/>
        <v>B1850OldhamsVirginiaLAMSASINF0599</v>
      </c>
      <c r="U54" t="str">
        <f t="shared" si="2"/>
        <v>const B1850OldhamsVirginiaLAMSASINF0599= L.marker([37.59,-77.28], {icon: Dn}).bindPopup('Oldhams, Virginia&lt;br&gt;&lt;span style=font-size:11px&gt;(Black b. 1856)&lt;/span&gt;&lt;br&gt;(VA12N) LAMSAS INF0599 in (linguisticatlasproject.org)').addTo(B1850);</v>
      </c>
      <c r="V54" t="str">
        <f t="shared" si="3"/>
        <v>const B1850OldhamsVirginiaLAMSASINF0599= L.marker([37.59,-77.28], {icon: A2}).bindPopup('Oldhams, Virginia&lt;br&gt;&lt;span style=font-size:11px&gt;(Black b. 1856)&lt;/span&gt;&lt;br&gt;(VA12N) LAMSAS INF0599 in (linguisticatlasproject.org)').addTo(B1850);</v>
      </c>
      <c r="W54" t="str">
        <f t="shared" si="4"/>
        <v>const B1850OldhamsVirginiaLAMSASINF0599= L.marker([37.59,-77.28], {icon: d}).bindPopup('Oldhams, Virginia&lt;br&gt;&lt;span style=font-size:11px&gt;(Black b. 1856)&lt;/span&gt;&lt;br&gt;(VA12N) LAMSAS INF0599 in d').addTo(B1850);</v>
      </c>
      <c r="X54" t="str">
        <f t="shared" si="5"/>
        <v>const B1850OldhamsVirginiaLAMSASINF0599= L.marker([37.59,-77.28], {icon: D5}).bindPopup('Oldhams, Virginia&lt;br&gt;&lt;span style=font-size:11px&gt;(Black b. 1856)&lt;/span&gt;&lt;br&gt;(VA12N) LAMSAS INF0599 in (linguisticatlasproject.org)').addTo(B1850);</v>
      </c>
      <c r="Y54" t="str">
        <f t="shared" si="6"/>
        <v/>
      </c>
      <c r="Z54" t="str">
        <f t="shared" si="7"/>
        <v/>
      </c>
      <c r="AA54" t="str">
        <f t="shared" si="8"/>
        <v/>
      </c>
    </row>
    <row r="55" spans="1:55">
      <c r="A55" t="s">
        <v>5330</v>
      </c>
      <c r="B55" s="74" t="s">
        <v>11585</v>
      </c>
      <c r="C55" t="s">
        <v>11614</v>
      </c>
      <c r="D55">
        <v>1861</v>
      </c>
      <c r="E55" s="57" t="s">
        <v>11053</v>
      </c>
      <c r="F55" s="1"/>
      <c r="G55" s="40" t="s">
        <v>12493</v>
      </c>
      <c r="H55" t="s">
        <v>903</v>
      </c>
      <c r="I55">
        <v>76.319999999999993</v>
      </c>
      <c r="J55">
        <v>37.39</v>
      </c>
      <c r="K55" t="s">
        <v>10731</v>
      </c>
      <c r="S55" t="str">
        <f t="shared" si="0"/>
        <v>Holdcroft, Virginia&lt;br&gt;&lt;span style=font-size:11px&gt;(Black b. 1861)&lt;/span&gt;&lt;br&gt;</v>
      </c>
      <c r="T55" t="str">
        <f t="shared" si="1"/>
        <v>B1850HoldcroftVirginiaLAMSASINF0621</v>
      </c>
      <c r="U55" t="str">
        <f t="shared" si="2"/>
        <v>const B1850HoldcroftVirginiaLAMSASINF0621= L.marker([37.39,76.32], {icon: Dn}).bindPopup('Holdcroft, Virginia&lt;br&gt;&lt;span style=font-size:11px&gt;(Black b. 1861)&lt;/span&gt;&lt;br&gt;(VA21N) LAMSAS INF0621 in (linguisticatlasproject.org)').addTo(B1850);</v>
      </c>
      <c r="V55" t="str">
        <f t="shared" si="3"/>
        <v>const B1850HoldcroftVirginiaLAMSASINF0621= L.marker([37.39,76.32], {icon: A2}).bindPopup('Holdcroft, Virginia&lt;br&gt;&lt;span style=font-size:11px&gt;(Black b. 1861)&lt;/span&gt;&lt;br&gt;(VA21N) LAMSAS INF0621 in (linguisticatlasproject.org)').addTo(B1850);</v>
      </c>
      <c r="W55" t="str">
        <f t="shared" si="4"/>
        <v>const B1850HoldcroftVirginiaLAMSASINF0621= L.marker([37.39,76.32], {icon: d}).bindPopup('Holdcroft, Virginia&lt;br&gt;&lt;span style=font-size:11px&gt;(Black b. 1861)&lt;/span&gt;&lt;br&gt;(VA21N) LAMSAS INF0621 in d').addTo(B1850);</v>
      </c>
      <c r="X55" t="str">
        <f t="shared" si="5"/>
        <v>const B1850HoldcroftVirginiaLAMSASINF0621= L.marker([37.39,76.32], {icon: D5}).bindPopup('Holdcroft, Virginia&lt;br&gt;&lt;span style=font-size:11px&gt;(Black b. 1861)&lt;/span&gt;&lt;br&gt;(VA21N) LAMSAS INF0621 in (linguisticatlasproject.org)').addTo(B1850);</v>
      </c>
      <c r="Y55" t="str">
        <f t="shared" si="6"/>
        <v/>
      </c>
      <c r="Z55" t="str">
        <f t="shared" si="7"/>
        <v/>
      </c>
      <c r="AA55" t="str">
        <f t="shared" si="8"/>
        <v/>
      </c>
    </row>
    <row r="56" spans="1:55">
      <c r="A56" t="s">
        <v>5330</v>
      </c>
      <c r="B56" s="74" t="s">
        <v>11586</v>
      </c>
      <c r="C56" t="s">
        <v>11615</v>
      </c>
      <c r="D56">
        <v>1849</v>
      </c>
      <c r="E56" s="57" t="s">
        <v>11053</v>
      </c>
      <c r="F56" s="1"/>
      <c r="G56" s="40" t="s">
        <v>1294</v>
      </c>
      <c r="H56" t="s">
        <v>903</v>
      </c>
      <c r="I56">
        <v>-78.72</v>
      </c>
      <c r="J56">
        <v>37.64</v>
      </c>
      <c r="K56" t="s">
        <v>10731</v>
      </c>
      <c r="S56" t="str">
        <f t="shared" si="0"/>
        <v>Cumberland, Virginia&lt;br&gt;&lt;span style=font-size:11px&gt;(Black b. 1849)&lt;/span&gt;&lt;br&gt;</v>
      </c>
      <c r="T56" t="str">
        <f t="shared" si="1"/>
        <v>B1850CumberlandVirginiaLAMSASINF0662</v>
      </c>
      <c r="U56" t="str">
        <f t="shared" si="2"/>
        <v>const B1850CumberlandVirginiaLAMSASINF0662= L.marker([37.64,-78.72], {icon: Dn}).bindPopup('Cumberland, Virginia&lt;br&gt;&lt;span style=font-size:11px&gt;(Black b. 1849)&lt;/span&gt;&lt;br&gt;(VA43N) LAMSAS INF0662 in (linguisticatlasproject.org)').addTo(B1850);</v>
      </c>
      <c r="V56" t="str">
        <f t="shared" si="3"/>
        <v>const B1850CumberlandVirginiaLAMSASINF0662= L.marker([37.64,-78.72], {icon: A2}).bindPopup('Cumberland, Virginia&lt;br&gt;&lt;span style=font-size:11px&gt;(Black b. 1849)&lt;/span&gt;&lt;br&gt;(VA43N) LAMSAS INF0662 in (linguisticatlasproject.org)').addTo(B1850);</v>
      </c>
      <c r="W56" t="str">
        <f t="shared" si="4"/>
        <v>const B1850CumberlandVirginiaLAMSASINF0662= L.marker([37.64,-78.72], {icon: d}).bindPopup('Cumberland, Virginia&lt;br&gt;&lt;span style=font-size:11px&gt;(Black b. 1849)&lt;/span&gt;&lt;br&gt;(VA43N) LAMSAS INF0662 in d').addTo(B1850);</v>
      </c>
      <c r="X56" t="str">
        <f t="shared" si="5"/>
        <v>const B1850CumberlandVirginiaLAMSASINF0662= L.marker([37.64,-78.72], {icon: D5}).bindPopup('Cumberland, Virginia&lt;br&gt;&lt;span style=font-size:11px&gt;(Black b. 1849)&lt;/span&gt;&lt;br&gt;(VA43N) LAMSAS INF0662 in (linguisticatlasproject.org)').addTo(B1850);</v>
      </c>
      <c r="Y56" t="str">
        <f t="shared" si="6"/>
        <v/>
      </c>
      <c r="Z56" t="str">
        <f t="shared" si="7"/>
        <v/>
      </c>
      <c r="AA56" t="str">
        <f t="shared" si="8"/>
        <v/>
      </c>
    </row>
    <row r="57" spans="1:55">
      <c r="A57" t="s">
        <v>5330</v>
      </c>
      <c r="B57" s="74" t="s">
        <v>11587</v>
      </c>
      <c r="D57">
        <v>1846</v>
      </c>
      <c r="E57" s="57" t="s">
        <v>11053</v>
      </c>
      <c r="F57" s="1"/>
      <c r="G57" s="40" t="s">
        <v>12494</v>
      </c>
      <c r="H57" t="s">
        <v>903</v>
      </c>
      <c r="I57">
        <v>-77.7</v>
      </c>
      <c r="J57">
        <v>39.119999999999997</v>
      </c>
      <c r="K57" t="s">
        <v>10731</v>
      </c>
      <c r="S57" t="str">
        <f t="shared" si="0"/>
        <v>Haymarket, Virginia&lt;br&gt;&lt;span style=font-size:11px&gt;(Black b. 1846)&lt;/span&gt;&lt;br&gt;</v>
      </c>
      <c r="T57" t="str">
        <f t="shared" si="1"/>
        <v>B1850HaymarketVirginiaLAMSASINF0583</v>
      </c>
      <c r="U57" t="str">
        <f t="shared" si="2"/>
        <v>const B1850HaymarketVirginiaLAMSASINF0583= L.marker([39.12,-77.7], {icon: Dn}).bindPopup('Haymarket, Virginia&lt;br&gt;&lt;span style=font-size:11px&gt;(Black b. 1846)&lt;/span&gt;&lt;br&gt;LAMSAS INF0583 in (linguisticatlasproject.org)').addTo(B1850);</v>
      </c>
      <c r="V57" t="str">
        <f t="shared" si="3"/>
        <v>const B1850HaymarketVirginiaLAMSASINF0583= L.marker([39.12,-77.7], {icon: A2}).bindPopup('Haymarket, Virginia&lt;br&gt;&lt;span style=font-size:11px&gt;(Black b. 1846)&lt;/span&gt;&lt;br&gt;LAMSAS INF0583 in (linguisticatlasproject.org)').addTo(B1850);</v>
      </c>
      <c r="W57" t="str">
        <f t="shared" si="4"/>
        <v>const B1850HaymarketVirginiaLAMSASINF0583= L.marker([39.12,-77.7], {icon: d}).bindPopup('Haymarket, Virginia&lt;br&gt;&lt;span style=font-size:11px&gt;(Black b. 1846)&lt;/span&gt;&lt;br&gt;LAMSAS INF0583 in d').addTo(B1850);</v>
      </c>
      <c r="X57" t="str">
        <f t="shared" si="5"/>
        <v>const B1850HaymarketVirginiaLAMSASINF0583= L.marker([39.12,-77.7], {icon: D5}).bindPopup('Haymarket, Virginia&lt;br&gt;&lt;span style=font-size:11px&gt;(Black b. 1846)&lt;/span&gt;&lt;br&gt;LAMSAS INF0583 in (linguisticatlasproject.org)').addTo(B1850);</v>
      </c>
      <c r="Y57" t="str">
        <f t="shared" si="6"/>
        <v/>
      </c>
      <c r="Z57" t="str">
        <f t="shared" si="7"/>
        <v/>
      </c>
      <c r="AA57" t="str">
        <f t="shared" si="8"/>
        <v/>
      </c>
    </row>
    <row r="58" spans="1:55">
      <c r="A58" t="s">
        <v>5330</v>
      </c>
      <c r="B58" s="88" t="s">
        <v>11351</v>
      </c>
      <c r="D58">
        <v>1850</v>
      </c>
      <c r="E58" s="57" t="s">
        <v>11053</v>
      </c>
      <c r="F58" s="1"/>
      <c r="G58" s="40" t="s">
        <v>12495</v>
      </c>
      <c r="H58" t="s">
        <v>5279</v>
      </c>
      <c r="I58">
        <v>-73.45</v>
      </c>
      <c r="J58">
        <v>41.87</v>
      </c>
      <c r="K58" t="s">
        <v>10731</v>
      </c>
      <c r="S58" t="str">
        <f t="shared" si="0"/>
        <v>Sharon, Connecticut&lt;br&gt;&lt;span style=font-size:11px&gt;(Black b. 1850)&lt;/span&gt;&lt;br&gt;</v>
      </c>
      <c r="T58" t="str">
        <f t="shared" si="1"/>
        <v>B1850SharonConnecticutLANECT183</v>
      </c>
      <c r="U58" t="str">
        <f t="shared" si="2"/>
        <v>const B1850SharonConnecticutLANECT183= L.marker([41.87,-73.45], {icon: Dn}).bindPopup('Sharon, Connecticut&lt;br&gt;&lt;span style=font-size:11px&gt;(Black b. 1850)&lt;/span&gt;&lt;br&gt;LANE CT183  in (linguisticatlasproject.org)').addTo(B1850);</v>
      </c>
      <c r="V58" t="str">
        <f t="shared" si="3"/>
        <v>const B1850SharonConnecticutLANECT183= L.marker([41.87,-73.45], {icon: A2}).bindPopup('Sharon, Connecticut&lt;br&gt;&lt;span style=font-size:11px&gt;(Black b. 1850)&lt;/span&gt;&lt;br&gt;LANE CT183  in (linguisticatlasproject.org)').addTo(B1850);</v>
      </c>
      <c r="W58" t="str">
        <f t="shared" si="4"/>
        <v>const B1850SharonConnecticutLANECT183= L.marker([41.87,-73.45], {icon: d}).bindPopup('Sharon, Connecticut&lt;br&gt;&lt;span style=font-size:11px&gt;(Black b. 1850)&lt;/span&gt;&lt;br&gt;LANE CT183  in d').addTo(B1850);</v>
      </c>
      <c r="X58" t="str">
        <f t="shared" si="5"/>
        <v>const B1850SharonConnecticutLANECT183= L.marker([41.87,-73.45], {icon: D5}).bindPopup('Sharon, Connecticut&lt;br&gt;&lt;span style=font-size:11px&gt;(Black b. 1850)&lt;/span&gt;&lt;br&gt;LANE CT183  in (linguisticatlasproject.org)').addTo(B1850);</v>
      </c>
      <c r="Y58" t="str">
        <f t="shared" si="6"/>
        <v/>
      </c>
      <c r="Z58" t="str">
        <f t="shared" si="7"/>
        <v/>
      </c>
      <c r="AA58" t="str">
        <f t="shared" si="8"/>
        <v/>
      </c>
    </row>
    <row r="59" spans="1:55">
      <c r="A59" t="s">
        <v>5330</v>
      </c>
      <c r="B59" s="88" t="s">
        <v>11352</v>
      </c>
      <c r="D59">
        <v>1854</v>
      </c>
      <c r="E59" s="57" t="s">
        <v>11053</v>
      </c>
      <c r="F59" s="1"/>
      <c r="G59" s="40" t="s">
        <v>895</v>
      </c>
      <c r="H59" t="s">
        <v>5284</v>
      </c>
      <c r="I59">
        <v>-70.27</v>
      </c>
      <c r="J59">
        <v>43.67</v>
      </c>
      <c r="K59" t="s">
        <v>10731</v>
      </c>
      <c r="S59" t="str">
        <f t="shared" si="0"/>
        <v>Portland, Maine&lt;br&gt;&lt;span style=font-size:11px&gt;(Black b. 1854)&lt;/span&gt;&lt;br&gt;</v>
      </c>
      <c r="T59" t="str">
        <f t="shared" si="1"/>
        <v>B1850PortlandMaineLANEME78</v>
      </c>
      <c r="U59" t="str">
        <f t="shared" si="2"/>
        <v>const B1850PortlandMaineLANEME78= L.marker([43.67,-70.27], {icon: Dn}).bindPopup('Portland, Maine&lt;br&gt;&lt;span style=font-size:11px&gt;(Black b. 1854)&lt;/span&gt;&lt;br&gt;LANE ME78  in (linguisticatlasproject.org)').addTo(B1850);</v>
      </c>
      <c r="V59" t="str">
        <f t="shared" si="3"/>
        <v>const B1850PortlandMaineLANEME78= L.marker([43.67,-70.27], {icon: A2}).bindPopup('Portland, Maine&lt;br&gt;&lt;span style=font-size:11px&gt;(Black b. 1854)&lt;/span&gt;&lt;br&gt;LANE ME78  in (linguisticatlasproject.org)').addTo(B1850);</v>
      </c>
      <c r="W59" t="str">
        <f t="shared" si="4"/>
        <v>const B1850PortlandMaineLANEME78= L.marker([43.67,-70.27], {icon: d}).bindPopup('Portland, Maine&lt;br&gt;&lt;span style=font-size:11px&gt;(Black b. 1854)&lt;/span&gt;&lt;br&gt;LANE ME78  in d').addTo(B1850);</v>
      </c>
      <c r="X59" t="str">
        <f t="shared" si="5"/>
        <v>const B1850PortlandMaineLANEME78= L.marker([43.67,-70.27], {icon: D5}).bindPopup('Portland, Maine&lt;br&gt;&lt;span style=font-size:11px&gt;(Black b. 1854)&lt;/span&gt;&lt;br&gt;LANE ME78  in (linguisticatlasproject.org)').addTo(B1850);</v>
      </c>
      <c r="Y59" t="str">
        <f t="shared" si="6"/>
        <v/>
      </c>
      <c r="Z59" t="str">
        <f t="shared" si="7"/>
        <v/>
      </c>
      <c r="AA59" t="str">
        <f t="shared" si="8"/>
        <v/>
      </c>
    </row>
    <row r="60" spans="1:55">
      <c r="A60" t="s">
        <v>5331</v>
      </c>
      <c r="B60" s="88" t="s">
        <v>7776</v>
      </c>
      <c r="E60" t="s">
        <v>12511</v>
      </c>
      <c r="G60" s="80" t="s">
        <v>12508</v>
      </c>
      <c r="H60" t="s">
        <v>12509</v>
      </c>
      <c r="I60" s="5">
        <v>-55.203888999999997</v>
      </c>
      <c r="J60" s="5">
        <v>5.8522220000000003</v>
      </c>
      <c r="K60" t="s">
        <v>12510</v>
      </c>
      <c r="M60" t="s">
        <v>12170</v>
      </c>
      <c r="S60" t="str">
        <f t="shared" si="0"/>
        <v>Paramaribo, Suriname&lt;br&gt;&lt;span style=font-size:11px&gt;(Black b. 1875-99)&lt;/span&gt;&lt;br&gt;</v>
      </c>
      <c r="T60" t="str">
        <f t="shared" si="1"/>
        <v>B1870ParamariboSurinamedescription</v>
      </c>
      <c r="U60" t="str">
        <f t="shared" si="2"/>
        <v>const B1870ParamariboSurinamedescription= L.marker([5.852222,-55.203889], {icon: De}).bindPopup('Paramaribo, Suriname&lt;br&gt;&lt;span style=font-size:11px&gt;(Black b. 1875-99)&lt;/span&gt;&lt;br&gt;description in (Smith &amp; Haabo,2008)').addTo(B1870);</v>
      </c>
      <c r="V60" t="str">
        <f t="shared" si="3"/>
        <v>const B1870ParamariboSurinamedescription= L.marker([5.852222,-55.203889], {icon: A3}).bindPopup('Paramaribo, Suriname&lt;br&gt;&lt;span style=font-size:11px&gt;(Black b. 1875-99)&lt;/span&gt;&lt;br&gt;description in (Smith &amp; Haabo,2008)').addTo(B1870);</v>
      </c>
      <c r="W60" t="str">
        <f t="shared" si="4"/>
        <v/>
      </c>
      <c r="X60" t="str">
        <f t="shared" si="5"/>
        <v>const B1870ParamariboSurinamedescription= L.marker([5.852222,-55.203889], {icon: D1}).bindPopup('Paramaribo, Suriname&lt;br&gt;&lt;span style=font-size:11px&gt;(Black b. 1875-99)&lt;/span&gt;&lt;br&gt;description in (Smith &amp; Haabo,2008)').addTo(B1870);</v>
      </c>
      <c r="Y60" t="str">
        <f t="shared" si="6"/>
        <v/>
      </c>
      <c r="Z60" t="str">
        <f t="shared" si="7"/>
        <v/>
      </c>
      <c r="AA60" t="str">
        <f t="shared" si="8"/>
        <v>const B1870ParamariboSurinamedescription= L.marker([5.852222,-55.203889], {icon:Db}).bindPopup('Paramaribo, Suriname&lt;br&gt;&lt;span style=font-size:11px&gt;(Black b. 1875-99)&lt;/span&gt;&lt;br&gt;').addTo(B1870);</v>
      </c>
    </row>
    <row r="61" spans="1:55">
      <c r="A61" t="s">
        <v>5331</v>
      </c>
      <c r="B61" s="88" t="s">
        <v>7442</v>
      </c>
      <c r="D61">
        <v>1876</v>
      </c>
      <c r="E61" t="s">
        <v>7647</v>
      </c>
      <c r="F61" s="1"/>
      <c r="G61" s="79" t="s">
        <v>151</v>
      </c>
      <c r="H61" t="s">
        <v>5300</v>
      </c>
      <c r="I61" s="5">
        <v>-93.27</v>
      </c>
      <c r="J61" s="5">
        <v>44.98</v>
      </c>
      <c r="K61" t="s">
        <v>11223</v>
      </c>
      <c r="M61" t="s">
        <v>71</v>
      </c>
      <c r="S61" t="str">
        <f t="shared" si="0"/>
        <v>Minneapolis, Minnesota&lt;br&gt;&lt;span style=font-size:11px&gt;(Black b. 1876)&lt;/span&gt;&lt;br&gt;</v>
      </c>
      <c r="T61" t="str">
        <f t="shared" si="1"/>
        <v>B1870MinneapolisMinnesotaLAUM35</v>
      </c>
      <c r="U61" t="str">
        <f t="shared" si="2"/>
        <v>const B1870MinneapolisMinnesotaLAUM35= L.marker([44.98,-93.27], {icon: Me}).bindPopup('Minneapolis, Minnesota&lt;br&gt;&lt;span style=font-size:11px&gt;(Black b. 1876)&lt;/span&gt;&lt;br&gt;LAUM 35 in (Allen, 1973)').addTo(B1870);</v>
      </c>
      <c r="V61" t="str">
        <f t="shared" si="3"/>
        <v>const B1870MinneapolisMinnesotaLAUM35= L.marker([44.98,-93.27], {icon: A2}).bindPopup('Minneapolis, Minnesota&lt;br&gt;&lt;span style=font-size:11px&gt;(Black b. 1876)&lt;/span&gt;&lt;br&gt;LAUM 35 in (Allen, 1973)').addTo(B1870);</v>
      </c>
      <c r="W61" t="str">
        <f t="shared" si="4"/>
        <v>const B1870MinneapolisMinnesotaLAUM35= L.marker([44.98,-93.27], {icon: d}).bindPopup('Minneapolis, Minnesota&lt;br&gt;&lt;span style=font-size:11px&gt;(Black b. 1876)&lt;/span&gt;&lt;br&gt;LAUM 35 in d').addTo(B1870);</v>
      </c>
      <c r="X61" t="str">
        <f t="shared" si="5"/>
        <v>const B1870MinneapolisMinnesotaLAUM35= L.marker([44.98,-93.27], {icon: M1}).bindPopup('Minneapolis, Minnesota&lt;br&gt;&lt;span style=font-size:11px&gt;(Black b. 1876)&lt;/span&gt;&lt;br&gt;LAUM 35 in (Allen, 1973)').addTo(B1870);</v>
      </c>
      <c r="Y61" t="str">
        <f t="shared" si="6"/>
        <v/>
      </c>
      <c r="Z61" t="str">
        <f t="shared" si="7"/>
        <v/>
      </c>
      <c r="AA61" t="str">
        <f t="shared" si="8"/>
        <v>const B1870MinneapolisMinnesotaLAUM35= L.marker([44.98,-93.27], {icon:Ag}).bindPopup('Minneapolis, Minnesota&lt;br&gt;&lt;span style=font-size:11px&gt;(Black b. 1876)&lt;/span&gt;&lt;br&gt;').addTo(B1870);</v>
      </c>
    </row>
    <row r="62" spans="1:55">
      <c r="A62" t="s">
        <v>5331</v>
      </c>
      <c r="B62" s="88" t="s">
        <v>6706</v>
      </c>
      <c r="D62">
        <v>1892</v>
      </c>
      <c r="E62" t="s">
        <v>11989</v>
      </c>
      <c r="F62" s="1"/>
      <c r="G62" s="79" t="s">
        <v>1177</v>
      </c>
      <c r="H62" t="s">
        <v>5294</v>
      </c>
      <c r="I62" s="5">
        <v>-96.52</v>
      </c>
      <c r="J62" s="5">
        <v>29.04</v>
      </c>
      <c r="K62" t="s">
        <v>11239</v>
      </c>
      <c r="L62" s="23"/>
      <c r="S62" t="str">
        <f t="shared" si="0"/>
        <v>Ganada, Texas&lt;br&gt;&lt;span style=font-size:11px&gt;(Black b. 1892)&lt;/span&gt;&lt;br&gt;</v>
      </c>
      <c r="T62" t="str">
        <f t="shared" si="1"/>
        <v>B1870GanadaTexasSpeaker160</v>
      </c>
      <c r="U62" t="str">
        <f t="shared" si="2"/>
        <v>const B1870GanadaTexasSpeaker160= L.marker([29.04,-96.52], {icon: De}).bindPopup('Ganada, Texas&lt;br&gt;&lt;span style=font-size:11px&gt;(Black b. 1892)&lt;/span&gt;&lt;br&gt;Speaker 160 in (Thomas, 2001)').addTo(B1870);</v>
      </c>
      <c r="V62" t="str">
        <f t="shared" si="3"/>
        <v>const B1870GanadaTexasSpeaker160= L.marker([29.04,-96.52], {icon: A2}).bindPopup('Ganada, Texas&lt;br&gt;&lt;span style=font-size:11px&gt;(Black b. 1892)&lt;/span&gt;&lt;br&gt;Speaker 160 in (Thomas, 2001)').addTo(B1870);</v>
      </c>
      <c r="W62" t="str">
        <f t="shared" si="4"/>
        <v>const B1870GanadaTexasSpeaker160= L.marker([29.04,-96.52], {icon: d}).bindPopup('Ganada, Texas&lt;br&gt;&lt;span style=font-size:11px&gt;(Black b. 1892)&lt;/span&gt;&lt;br&gt;Speaker 160 in d').addTo(B1870);</v>
      </c>
      <c r="X62" t="str">
        <f t="shared" si="5"/>
        <v>const B1870GanadaTexasSpeaker160= L.marker([29.04,-96.52], {icon: D4}).bindPopup('Ganada, Texas&lt;br&gt;&lt;span style=font-size:11px&gt;(Black b. 1892)&lt;/span&gt;&lt;br&gt;Speaker 160 in (Thomas, 2001)').addTo(B1870);</v>
      </c>
      <c r="Y62" t="str">
        <f t="shared" si="6"/>
        <v/>
      </c>
      <c r="Z62" t="str">
        <f t="shared" si="7"/>
        <v/>
      </c>
      <c r="AA62" t="str">
        <f t="shared" si="8"/>
        <v/>
      </c>
      <c r="BC62" t="s">
        <v>12088</v>
      </c>
    </row>
    <row r="63" spans="1:55">
      <c r="A63" t="s">
        <v>5331</v>
      </c>
      <c r="B63" s="74" t="s">
        <v>11588</v>
      </c>
      <c r="C63" t="s">
        <v>11616</v>
      </c>
      <c r="D63">
        <v>1874</v>
      </c>
      <c r="E63" s="57" t="s">
        <v>11053</v>
      </c>
      <c r="F63" s="1"/>
      <c r="G63" s="40" t="s">
        <v>12496</v>
      </c>
      <c r="H63" t="s">
        <v>5289</v>
      </c>
      <c r="I63">
        <v>-82.02</v>
      </c>
      <c r="J63">
        <v>32.159999999999997</v>
      </c>
      <c r="K63" t="s">
        <v>10731</v>
      </c>
      <c r="M63" t="s">
        <v>71</v>
      </c>
      <c r="S63" t="str">
        <f t="shared" si="0"/>
        <v>Metter, Georgia&lt;br&gt;&lt;span style=font-size:11px&gt;(Black b. 1874)&lt;/span&gt;&lt;br&gt;</v>
      </c>
      <c r="T63" t="str">
        <f t="shared" si="1"/>
        <v>B1870MetterGeorgiaLAMSASINF1076</v>
      </c>
      <c r="U63" t="str">
        <f t="shared" si="2"/>
        <v>const B1870MetterGeorgiaLAMSASINF1076= L.marker([32.16,-82.02], {icon: Dn}).bindPopup('Metter, Georgia&lt;br&gt;&lt;span style=font-size:11px&gt;(Black b. 1874)&lt;/span&gt;&lt;br&gt;(GA11N) LAMSAS INF1076 in (linguisticatlasproject.org)').addTo(B1870);</v>
      </c>
      <c r="V63" t="str">
        <f t="shared" si="3"/>
        <v>const B1870MetterGeorgiaLAMSASINF1076= L.marker([32.16,-82.02], {icon: A2}).bindPopup('Metter, Georgia&lt;br&gt;&lt;span style=font-size:11px&gt;(Black b. 1874)&lt;/span&gt;&lt;br&gt;(GA11N) LAMSAS INF1076 in (linguisticatlasproject.org)').addTo(B1870);</v>
      </c>
      <c r="W63" t="str">
        <f t="shared" si="4"/>
        <v>const B1870MetterGeorgiaLAMSASINF1076= L.marker([32.16,-82.02], {icon: d}).bindPopup('Metter, Georgia&lt;br&gt;&lt;span style=font-size:11px&gt;(Black b. 1874)&lt;/span&gt;&lt;br&gt;(GA11N) LAMSAS INF1076 in d').addTo(B1870);</v>
      </c>
      <c r="X63" t="str">
        <f t="shared" si="5"/>
        <v>const B1870MetterGeorgiaLAMSASINF1076= L.marker([32.16,-82.02], {icon: D5}).bindPopup('Metter, Georgia&lt;br&gt;&lt;span style=font-size:11px&gt;(Black b. 1874)&lt;/span&gt;&lt;br&gt;(GA11N) LAMSAS INF1076 in (linguisticatlasproject.org)').addTo(B1870);</v>
      </c>
      <c r="Y63" t="str">
        <f t="shared" si="6"/>
        <v/>
      </c>
      <c r="Z63" t="str">
        <f t="shared" si="7"/>
        <v/>
      </c>
      <c r="AA63" t="str">
        <f t="shared" si="8"/>
        <v>const B1870MetterGeorgiaLAMSASINF1076= L.marker([32.16,-82.02], {icon:Ag}).bindPopup('Metter, Georgia&lt;br&gt;&lt;span style=font-size:11px&gt;(Black b. 1874)&lt;/span&gt;&lt;br&gt;').addTo(B1870);</v>
      </c>
    </row>
    <row r="64" spans="1:55">
      <c r="A64" t="s">
        <v>5331</v>
      </c>
      <c r="B64" s="74" t="s">
        <v>11589</v>
      </c>
      <c r="C64" t="s">
        <v>11617</v>
      </c>
      <c r="D64">
        <v>1879</v>
      </c>
      <c r="E64" s="57" t="s">
        <v>11053</v>
      </c>
      <c r="F64" s="1"/>
      <c r="G64" s="40" t="s">
        <v>12497</v>
      </c>
      <c r="H64" t="s">
        <v>5289</v>
      </c>
      <c r="I64">
        <v>-81.13</v>
      </c>
      <c r="J64">
        <v>32.049999999999997</v>
      </c>
      <c r="K64" t="s">
        <v>10731</v>
      </c>
      <c r="M64" t="s">
        <v>12517</v>
      </c>
      <c r="S64" t="str">
        <f t="shared" si="0"/>
        <v>Lanier, Georgia&lt;br&gt;&lt;span style=font-size:11px&gt;(Black b. 1879)&lt;/span&gt;&lt;br&gt;</v>
      </c>
      <c r="T64" t="str">
        <f t="shared" si="1"/>
        <v>B1870LanierGeorgiaLAMSASINF1053</v>
      </c>
      <c r="U64" t="str">
        <f t="shared" si="2"/>
        <v>const B1870LanierGeorgiaLAMSASINF1053= L.marker([32.05,-81.13], {icon: Dn}).bindPopup('Lanier, Georgia&lt;br&gt;&lt;span style=font-size:11px&gt;(Black b. 1879)&lt;/span&gt;&lt;br&gt;(GA2N) LAMSAS INF1053 in (linguisticatlasproject.org)').addTo(B1870);</v>
      </c>
      <c r="V64" t="str">
        <f t="shared" si="3"/>
        <v>const B1870LanierGeorgiaLAMSASINF1053= L.marker([32.05,-81.13], {icon: A2}).bindPopup('Lanier, Georgia&lt;br&gt;&lt;span style=font-size:11px&gt;(Black b. 1879)&lt;/span&gt;&lt;br&gt;(GA2N) LAMSAS INF1053 in (linguisticatlasproject.org)').addTo(B1870);</v>
      </c>
      <c r="W64" t="str">
        <f t="shared" si="4"/>
        <v>const B1870LanierGeorgiaLAMSASINF1053= L.marker([32.05,-81.13], {icon: d}).bindPopup('Lanier, Georgia&lt;br&gt;&lt;span style=font-size:11px&gt;(Black b. 1879)&lt;/span&gt;&lt;br&gt;(GA2N) LAMSAS INF1053 in d').addTo(B1870);</v>
      </c>
      <c r="X64" t="str">
        <f t="shared" si="5"/>
        <v>const B1870LanierGeorgiaLAMSASINF1053= L.marker([32.05,-81.13], {icon: D5}).bindPopup('Lanier, Georgia&lt;br&gt;&lt;span style=font-size:11px&gt;(Black b. 1879)&lt;/span&gt;&lt;br&gt;(GA2N) LAMSAS INF1053 in (linguisticatlasproject.org)').addTo(B1870);</v>
      </c>
      <c r="Y64" t="str">
        <f t="shared" si="6"/>
        <v/>
      </c>
      <c r="Z64" t="str">
        <f t="shared" si="7"/>
        <v/>
      </c>
      <c r="AA64" t="str">
        <f t="shared" si="8"/>
        <v>const B1870LanierGeorgiaLAMSASINF1053= L.marker([32.05,-81.13], {icon:Bg}).bindPopup('Lanier, Georgia&lt;br&gt;&lt;span style=font-size:11px&gt;(Black b. 1879)&lt;/span&gt;&lt;br&gt;').addTo(B1870);</v>
      </c>
    </row>
    <row r="65" spans="1:55">
      <c r="A65" t="s">
        <v>5331</v>
      </c>
      <c r="B65" s="74" t="s">
        <v>11590</v>
      </c>
      <c r="C65" t="s">
        <v>11618</v>
      </c>
      <c r="D65">
        <v>1897</v>
      </c>
      <c r="E65" s="57" t="s">
        <v>11053</v>
      </c>
      <c r="F65" s="1"/>
      <c r="G65" s="40" t="s">
        <v>2196</v>
      </c>
      <c r="H65" t="s">
        <v>5289</v>
      </c>
      <c r="I65">
        <v>-83.21</v>
      </c>
      <c r="J65">
        <v>34.04</v>
      </c>
      <c r="K65" t="s">
        <v>10731</v>
      </c>
      <c r="M65" t="s">
        <v>12517</v>
      </c>
      <c r="S65" t="str">
        <f t="shared" si="0"/>
        <v>Athens, Georgia&lt;br&gt;&lt;span style=font-size:11px&gt;(Black b. 1897)&lt;/span&gt;&lt;br&gt;</v>
      </c>
      <c r="T65" t="str">
        <f t="shared" si="1"/>
        <v>B1870AthensGeorgiaLAMSASINF1126</v>
      </c>
      <c r="U65" t="str">
        <f t="shared" si="2"/>
        <v>const B1870AthensGeorgiaLAMSASINF1126= L.marker([34.04,-83.21], {icon: Dn}).bindPopup('Athens, Georgia&lt;br&gt;&lt;span style=font-size:11px&gt;(Black b. 1897)&lt;/span&gt;&lt;br&gt;(GA34N) LAMSAS INF1126 in (linguisticatlasproject.org)').addTo(B1870);</v>
      </c>
      <c r="V65" t="str">
        <f t="shared" si="3"/>
        <v>const B1870AthensGeorgiaLAMSASINF1126= L.marker([34.04,-83.21], {icon: A2}).bindPopup('Athens, Georgia&lt;br&gt;&lt;span style=font-size:11px&gt;(Black b. 1897)&lt;/span&gt;&lt;br&gt;(GA34N) LAMSAS INF1126 in (linguisticatlasproject.org)').addTo(B1870);</v>
      </c>
      <c r="W65" t="str">
        <f t="shared" si="4"/>
        <v>const B1870AthensGeorgiaLAMSASINF1126= L.marker([34.04,-83.21], {icon: d}).bindPopup('Athens, Georgia&lt;br&gt;&lt;span style=font-size:11px&gt;(Black b. 1897)&lt;/span&gt;&lt;br&gt;(GA34N) LAMSAS INF1126 in d').addTo(B1870);</v>
      </c>
      <c r="X65" t="str">
        <f t="shared" si="5"/>
        <v>const B1870AthensGeorgiaLAMSASINF1126= L.marker([34.04,-83.21], {icon: D5}).bindPopup('Athens, Georgia&lt;br&gt;&lt;span style=font-size:11px&gt;(Black b. 1897)&lt;/span&gt;&lt;br&gt;(GA34N) LAMSAS INF1126 in (linguisticatlasproject.org)').addTo(B1870);</v>
      </c>
      <c r="Y65" t="str">
        <f t="shared" si="6"/>
        <v/>
      </c>
      <c r="Z65" t="str">
        <f t="shared" si="7"/>
        <v/>
      </c>
      <c r="AA65" t="str">
        <f t="shared" si="8"/>
        <v>const B1870AthensGeorgiaLAMSASINF1126= L.marker([34.04,-83.21], {icon:Bg}).bindPopup('Athens, Georgia&lt;br&gt;&lt;span style=font-size:11px&gt;(Black b. 1897)&lt;/span&gt;&lt;br&gt;').addTo(B1870);</v>
      </c>
    </row>
    <row r="66" spans="1:55">
      <c r="A66" t="s">
        <v>5331</v>
      </c>
      <c r="B66" s="74" t="s">
        <v>11591</v>
      </c>
      <c r="C66" t="s">
        <v>11619</v>
      </c>
      <c r="D66">
        <v>1878</v>
      </c>
      <c r="E66" s="57" t="s">
        <v>11053</v>
      </c>
      <c r="F66" s="1"/>
      <c r="G66" s="40" t="s">
        <v>2028</v>
      </c>
      <c r="H66" t="s">
        <v>5289</v>
      </c>
      <c r="I66">
        <v>-83.53</v>
      </c>
      <c r="J66">
        <v>33.950000000000003</v>
      </c>
      <c r="K66" t="s">
        <v>10731</v>
      </c>
      <c r="M66" t="s">
        <v>12506</v>
      </c>
      <c r="S66" t="str">
        <f t="shared" ref="S66:S129" si="9">IF(G66="","",G66&amp;", "&amp;H66&amp;"&lt;br&gt;&lt;span style=font-size:11px&gt;"&amp;IF(F66="","",F66&amp;" ")&amp;IF(TRIM(LEFT(A66,LEN(A66)-4))="W","(White ",IF(TRIM(LEFT(A66,LEN(A66)-4))="B","(Black ",IF(TRIM(LEFT(A66,LEN(A66)-4))="L","(Hispanic ",IF(TRIM(LEFT(A66,LEN(A66)-4))="N","(Indigenous ",IF(TRIM(LEFT(A66,LEN(A66)-4))="A","(Asian ","")))))&amp;"b. "&amp;IF(D66&lt;&gt;"",D66&amp;")",IF(TRIM(RIGHT(A66,LEN(A66)-1))="1700","1700-99)",IF(TRIM(RIGHT(A66,LEN(A66)-1))="1800","1800-44)",IF(TRIM(RIGHT(A66,LEN(A66)-1))="1850","1845-74)",IF(TRIM(RIGHT(A66,LEN(A66)-1))="1870","1875-99)",IF(TRIM(RIGHT(A66,LEN(A66)-1))="1900","1900-44)",IF(TRIM(RIGHT(A66,LEN(A66)-1))="1950","1945-74)",IF(TRIM(RIGHT(A66,LEN(A66)-1))="1970","1975-99)",""))))))))&amp;"&lt;/span&gt;&lt;br&gt;")</f>
        <v>Conyers, Georgia&lt;br&gt;&lt;span style=font-size:11px&gt;(Black b. 1878)&lt;/span&gt;&lt;br&gt;</v>
      </c>
      <c r="T66" t="str">
        <f t="shared" ref="T66:T129" si="10">A66&amp;SUBSTITUTE(SUBSTITUTE(SUBSTITUTE(G66,".","")," ",""),"-","")&amp;SUBSTITUTE(SUBSTITUTE(H66,".","")," ","")&amp;SUBSTITUTE(SUBSTITUTE(SUBSTITUTE(B66,".","")," ",""),"-","")</f>
        <v>B1870ConyersGeorgiaLAMSASINF1130</v>
      </c>
      <c r="U66" t="str">
        <f t="shared" ref="U66:U129" si="11">IF(OR($K66="",$I66="",RIGHT(LEFT(K66,2),1)="f"),"",IF($I66="","","const "&amp;$T66&amp;"= L.marker(["&amp;$J66&amp;","&amp;$I66&amp;"], {icon: "&amp;LEFT($K66,2)&amp;"}).bindPopup('"&amp;$S66&amp;IF(N66="","",N66&amp;"&lt;br&gt;")&amp;IF($C66="","",$C66&amp;" ")&amp;$B66&amp;" in "&amp;$E66&amp;"').addTo("&amp;$A66&amp;");"))</f>
        <v>const B1870ConyersGeorgiaLAMSASINF1130= L.marker([33.95,-83.53], {icon: Dn}).bindPopup('Conyers, Georgia&lt;br&gt;&lt;span style=font-size:11px&gt;(Black b. 1878)&lt;/span&gt;&lt;br&gt;(GA36N) LAMSAS INF1130 in (linguisticatlasproject.org)').addTo(B1870);</v>
      </c>
      <c r="V66" t="str">
        <f t="shared" ref="V66:V129" si="12">IF(OR($K66="",$I66="",RIGHT(K66,1)="5"),"",IF($I66="","","const "&amp;$T66&amp;"= L.marker(["&amp;$J66&amp;","&amp;$I66&amp;"], {icon: A"&amp;RIGHT($K66,1)&amp;"}).bindPopup('"&amp;$S66&amp;IF(O66="","",O66&amp;"&lt;br&gt;")&amp;IF($C66="","",$C66&amp;" ")&amp;$B66&amp;" in "&amp;$E66&amp;"').addTo("&amp;$A66&amp;");"))</f>
        <v>const B1870ConyersGeorgiaLAMSASINF1130= L.marker([33.95,-83.53], {icon: A2}).bindPopup('Conyers, Georgia&lt;br&gt;&lt;span style=font-size:11px&gt;(Black b. 1878)&lt;/span&gt;&lt;br&gt;(GA36N) LAMSAS INF1130 in (linguisticatlasproject.org)').addTo(B1870);</v>
      </c>
      <c r="W66" t="str">
        <f t="shared" ref="W66:W129" si="13">IF(OR($K66="",$I66="",LEFT(RIGHT(K66,2),1)="g"),"",IF($I66="","","const "&amp;$T66&amp;"= L.marker(["&amp;$J66&amp;","&amp;$I66&amp;"], {icon: "&amp;LEFT(RIGHT(K66,2),1)&amp;"}).bindPopup('"&amp;$S66&amp;IF(P66="","",P66&amp;"&lt;br&gt;")&amp;IF($C66="","",$C66&amp;" ")&amp;$B66&amp;" in "&amp;LEFT(RIGHT(K66,2),1)&amp;"').addTo("&amp;$A66&amp;");"))</f>
        <v>const B1870ConyersGeorgiaLAMSASINF1130= L.marker([33.95,-83.53], {icon: d}).bindPopup('Conyers, Georgia&lt;br&gt;&lt;span style=font-size:11px&gt;(Black b. 1878)&lt;/span&gt;&lt;br&gt;(GA36N) LAMSAS INF1130 in d').addTo(B1870);</v>
      </c>
      <c r="X66" t="str">
        <f t="shared" ref="X66:X129" si="14">IF(OR($K66="",$I66="",RIGHT(LEFT(K66,3),1)="7"),"",IF($I66="","","const "&amp;$T66&amp;"= L.marker(["&amp;$J66&amp;","&amp;$I66&amp;"], {icon: "&amp;LEFT($K66,1)&amp;RIGHT(LEFT(K66,3),1)&amp;"}).bindPopup('"&amp;$S66&amp;IF(Q66="","",Q66&amp;"&lt;br&gt;")&amp;IF($C66="","",$C66&amp;" ")&amp;$B66&amp;" in "&amp;$E66&amp;"').addTo("&amp;$A66&amp;");"))</f>
        <v>const B1870ConyersGeorgiaLAMSASINF1130= L.marker([33.95,-83.53], {icon: D5}).bindPopup('Conyers, Georgia&lt;br&gt;&lt;span style=font-size:11px&gt;(Black b. 1878)&lt;/span&gt;&lt;br&gt;(GA36N) LAMSAS INF1130 in (linguisticatlasproject.org)').addTo(B1870);</v>
      </c>
      <c r="Y66" t="str">
        <f t="shared" ref="Y66:Y129" si="15">IF(OR(L66="",I66=""),"",IF(I66="","","const "&amp;T66&amp;"= L.marker(["&amp;J66&amp;","&amp;I66&amp;"], {icon:"&amp;LEFT(L66,2)&amp;"}).bindPopup('"&amp;S66&amp;"').addTo("&amp;A66&amp;");"))</f>
        <v/>
      </c>
      <c r="Z66" t="str">
        <f t="shared" ref="Z66:Z129" si="16">IF(OR(L66="",I66=""),"",IF(I66="","","const "&amp;T66&amp;"= L.marker(["&amp;J66&amp;","&amp;I66&amp;"], {icon:"&amp;RIGHT(L66,2)&amp;"}).bindPopup('"&amp;S66&amp;"').addTo("&amp;A66&amp;");"))</f>
        <v/>
      </c>
      <c r="AA66" t="str">
        <f t="shared" ref="AA66:AA129" si="17">IF(OR(M66="",I66=""),"",IF(I66="","","const "&amp;T66&amp;"= L.marker(["&amp;J66&amp;","&amp;I66&amp;"], {icon:"&amp;M66&amp;"}).bindPopup('"&amp;S66&amp;"').addTo("&amp;A66&amp;");"))</f>
        <v>const B1870ConyersGeorgiaLAMSASINF1130= L.marker([33.95,-83.53], {icon:Dg}).bindPopup('Conyers, Georgia&lt;br&gt;&lt;span style=font-size:11px&gt;(Black b. 1878)&lt;/span&gt;&lt;br&gt;').addTo(B1870);</v>
      </c>
    </row>
    <row r="67" spans="1:55">
      <c r="A67" t="s">
        <v>5331</v>
      </c>
      <c r="B67" s="74" t="s">
        <v>11592</v>
      </c>
      <c r="C67" t="s">
        <v>11620</v>
      </c>
      <c r="D67">
        <v>1889</v>
      </c>
      <c r="E67" s="57" t="s">
        <v>11053</v>
      </c>
      <c r="F67" s="1"/>
      <c r="G67" s="40" t="s">
        <v>70</v>
      </c>
      <c r="H67" t="s">
        <v>5289</v>
      </c>
      <c r="I67">
        <v>-83.71</v>
      </c>
      <c r="J67">
        <v>33.79</v>
      </c>
      <c r="K67" t="s">
        <v>10731</v>
      </c>
      <c r="M67" t="s">
        <v>71</v>
      </c>
      <c r="S67" t="str">
        <f t="shared" si="9"/>
        <v>Atlanta, Georgia&lt;br&gt;&lt;span style=font-size:11px&gt;(Black b. 1889)&lt;/span&gt;&lt;br&gt;</v>
      </c>
      <c r="T67" t="str">
        <f t="shared" si="10"/>
        <v>B1870AtlantaGeorgiaLAMSASINF1131</v>
      </c>
      <c r="U67" t="str">
        <f t="shared" si="11"/>
        <v>const B1870AtlantaGeorgiaLAMSASINF1131= L.marker([33.79,-83.71], {icon: Dn}).bindPopup('Atlanta, Georgia&lt;br&gt;&lt;span style=font-size:11px&gt;(Black b. 1889)&lt;/span&gt;&lt;br&gt;(GA37N) LAMSAS INF1131 in (linguisticatlasproject.org)').addTo(B1870);</v>
      </c>
      <c r="V67" t="str">
        <f t="shared" si="12"/>
        <v>const B1870AtlantaGeorgiaLAMSASINF1131= L.marker([33.79,-83.71], {icon: A2}).bindPopup('Atlanta, Georgia&lt;br&gt;&lt;span style=font-size:11px&gt;(Black b. 1889)&lt;/span&gt;&lt;br&gt;(GA37N) LAMSAS INF1131 in (linguisticatlasproject.org)').addTo(B1870);</v>
      </c>
      <c r="W67" t="str">
        <f t="shared" si="13"/>
        <v>const B1870AtlantaGeorgiaLAMSASINF1131= L.marker([33.79,-83.71], {icon: d}).bindPopup('Atlanta, Georgia&lt;br&gt;&lt;span style=font-size:11px&gt;(Black b. 1889)&lt;/span&gt;&lt;br&gt;(GA37N) LAMSAS INF1131 in d').addTo(B1870);</v>
      </c>
      <c r="X67" t="str">
        <f t="shared" si="14"/>
        <v>const B1870AtlantaGeorgiaLAMSASINF1131= L.marker([33.79,-83.71], {icon: D5}).bindPopup('Atlanta, Georgia&lt;br&gt;&lt;span style=font-size:11px&gt;(Black b. 1889)&lt;/span&gt;&lt;br&gt;(GA37N) LAMSAS INF1131 in (linguisticatlasproject.org)').addTo(B1870);</v>
      </c>
      <c r="Y67" t="str">
        <f t="shared" si="15"/>
        <v/>
      </c>
      <c r="Z67" t="str">
        <f t="shared" si="16"/>
        <v/>
      </c>
      <c r="AA67" t="str">
        <f t="shared" si="17"/>
        <v>const B1870AtlantaGeorgiaLAMSASINF1131= L.marker([33.79,-83.71], {icon:Ag}).bindPopup('Atlanta, Georgia&lt;br&gt;&lt;span style=font-size:11px&gt;(Black b. 1889)&lt;/span&gt;&lt;br&gt;').addTo(B1870);</v>
      </c>
    </row>
    <row r="68" spans="1:55">
      <c r="A68" t="s">
        <v>5331</v>
      </c>
      <c r="B68" s="74" t="s">
        <v>11593</v>
      </c>
      <c r="C68" t="s">
        <v>11621</v>
      </c>
      <c r="D68">
        <v>1890</v>
      </c>
      <c r="E68" s="57" t="s">
        <v>11053</v>
      </c>
      <c r="F68" s="1"/>
      <c r="G68" s="40" t="s">
        <v>261</v>
      </c>
      <c r="H68" t="s">
        <v>5283</v>
      </c>
      <c r="I68">
        <v>-79.459999999999994</v>
      </c>
      <c r="J68">
        <v>33.090000000000003</v>
      </c>
      <c r="K68" t="s">
        <v>10731</v>
      </c>
      <c r="M68" t="s">
        <v>71</v>
      </c>
      <c r="S68" t="str">
        <f t="shared" si="9"/>
        <v>Charleston, South Carolina&lt;br&gt;&lt;span style=font-size:11px&gt;(Black b. 1890)&lt;/span&gt;&lt;br&gt;</v>
      </c>
      <c r="T68" t="str">
        <f t="shared" si="10"/>
        <v>B1870CharlestonSouthCarolinaLAMSASINF0923</v>
      </c>
      <c r="U68" t="str">
        <f t="shared" si="11"/>
        <v>const B1870CharlestonSouthCarolinaLAMSASINF0923= L.marker([33.09,-79.46], {icon: Dn}).bindPopup('Charleston, South Carolina&lt;br&gt;&lt;span style=font-size:11px&gt;(Black b. 1890)&lt;/span&gt;&lt;br&gt;(SC11N) LAMSAS INF0923 in (linguisticatlasproject.org)').addTo(B1870);</v>
      </c>
      <c r="V68" t="str">
        <f t="shared" si="12"/>
        <v>const B1870CharlestonSouthCarolinaLAMSASINF0923= L.marker([33.09,-79.46], {icon: A2}).bindPopup('Charleston, South Carolina&lt;br&gt;&lt;span style=font-size:11px&gt;(Black b. 1890)&lt;/span&gt;&lt;br&gt;(SC11N) LAMSAS INF0923 in (linguisticatlasproject.org)').addTo(B1870);</v>
      </c>
      <c r="W68" t="str">
        <f t="shared" si="13"/>
        <v>const B1870CharlestonSouthCarolinaLAMSASINF0923= L.marker([33.09,-79.46], {icon: d}).bindPopup('Charleston, South Carolina&lt;br&gt;&lt;span style=font-size:11px&gt;(Black b. 1890)&lt;/span&gt;&lt;br&gt;(SC11N) LAMSAS INF0923 in d').addTo(B1870);</v>
      </c>
      <c r="X68" t="str">
        <f t="shared" si="14"/>
        <v>const B1870CharlestonSouthCarolinaLAMSASINF0923= L.marker([33.09,-79.46], {icon: D5}).bindPopup('Charleston, South Carolina&lt;br&gt;&lt;span style=font-size:11px&gt;(Black b. 1890)&lt;/span&gt;&lt;br&gt;(SC11N) LAMSAS INF0923 in (linguisticatlasproject.org)').addTo(B1870);</v>
      </c>
      <c r="Y68" t="str">
        <f t="shared" si="15"/>
        <v/>
      </c>
      <c r="Z68" t="str">
        <f t="shared" si="16"/>
        <v/>
      </c>
      <c r="AA68" t="str">
        <f t="shared" si="17"/>
        <v>const B1870CharlestonSouthCarolinaLAMSASINF0923= L.marker([33.09,-79.46], {icon:Ag}).bindPopup('Charleston, South Carolina&lt;br&gt;&lt;span style=font-size:11px&gt;(Black b. 1890)&lt;/span&gt;&lt;br&gt;').addTo(B1870);</v>
      </c>
    </row>
    <row r="69" spans="1:55">
      <c r="A69" t="s">
        <v>5331</v>
      </c>
      <c r="B69" s="74" t="s">
        <v>11594</v>
      </c>
      <c r="C69" t="s">
        <v>11622</v>
      </c>
      <c r="D69">
        <v>1879</v>
      </c>
      <c r="E69" s="57" t="s">
        <v>11053</v>
      </c>
      <c r="F69" s="1"/>
      <c r="G69" s="40" t="s">
        <v>12498</v>
      </c>
      <c r="H69" t="s">
        <v>5283</v>
      </c>
      <c r="I69">
        <v>81.040000000000006</v>
      </c>
      <c r="J69">
        <v>33.299999999999997</v>
      </c>
      <c r="K69" t="s">
        <v>10731</v>
      </c>
      <c r="M69" t="s">
        <v>12517</v>
      </c>
      <c r="S69" t="str">
        <f t="shared" si="9"/>
        <v>Millettville, South Carolina&lt;br&gt;&lt;span style=font-size:11px&gt;(Black b. 1879)&lt;/span&gt;&lt;br&gt;</v>
      </c>
      <c r="T69" t="str">
        <f t="shared" si="10"/>
        <v>B1870MillettvilleSouthCarolinaLAMSASINF0943</v>
      </c>
      <c r="U69" t="str">
        <f t="shared" si="11"/>
        <v>const B1870MillettvilleSouthCarolinaLAMSASINF0943= L.marker([33.3,81.04], {icon: Dn}).bindPopup('Millettville, South Carolina&lt;br&gt;&lt;span style=font-size:11px&gt;(Black b. 1879)&lt;/span&gt;&lt;br&gt;(SC16N) LAMSAS INF0943 in (linguisticatlasproject.org)').addTo(B1870);</v>
      </c>
      <c r="V69" t="str">
        <f t="shared" si="12"/>
        <v>const B1870MillettvilleSouthCarolinaLAMSASINF0943= L.marker([33.3,81.04], {icon: A2}).bindPopup('Millettville, South Carolina&lt;br&gt;&lt;span style=font-size:11px&gt;(Black b. 1879)&lt;/span&gt;&lt;br&gt;(SC16N) LAMSAS INF0943 in (linguisticatlasproject.org)').addTo(B1870);</v>
      </c>
      <c r="W69" t="str">
        <f t="shared" si="13"/>
        <v>const B1870MillettvilleSouthCarolinaLAMSASINF0943= L.marker([33.3,81.04], {icon: d}).bindPopup('Millettville, South Carolina&lt;br&gt;&lt;span style=font-size:11px&gt;(Black b. 1879)&lt;/span&gt;&lt;br&gt;(SC16N) LAMSAS INF0943 in d').addTo(B1870);</v>
      </c>
      <c r="X69" t="str">
        <f t="shared" si="14"/>
        <v>const B1870MillettvilleSouthCarolinaLAMSASINF0943= L.marker([33.3,81.04], {icon: D5}).bindPopup('Millettville, South Carolina&lt;br&gt;&lt;span style=font-size:11px&gt;(Black b. 1879)&lt;/span&gt;&lt;br&gt;(SC16N) LAMSAS INF0943 in (linguisticatlasproject.org)').addTo(B1870);</v>
      </c>
      <c r="Y69" t="str">
        <f t="shared" si="15"/>
        <v/>
      </c>
      <c r="Z69" t="str">
        <f t="shared" si="16"/>
        <v/>
      </c>
      <c r="AA69" t="str">
        <f t="shared" si="17"/>
        <v>const B1870MillettvilleSouthCarolinaLAMSASINF0943= L.marker([33.3,81.04], {icon:Bg}).bindPopup('Millettville, South Carolina&lt;br&gt;&lt;span style=font-size:11px&gt;(Black b. 1879)&lt;/span&gt;&lt;br&gt;').addTo(B1870);</v>
      </c>
    </row>
    <row r="70" spans="1:55">
      <c r="A70" t="s">
        <v>5331</v>
      </c>
      <c r="B70" s="74" t="s">
        <v>11595</v>
      </c>
      <c r="C70" t="s">
        <v>11623</v>
      </c>
      <c r="D70">
        <v>1893</v>
      </c>
      <c r="E70" s="57" t="s">
        <v>11053</v>
      </c>
      <c r="F70" s="1"/>
      <c r="G70" s="40" t="s">
        <v>12499</v>
      </c>
      <c r="H70" t="s">
        <v>5283</v>
      </c>
      <c r="I70">
        <v>-80.69</v>
      </c>
      <c r="J70">
        <v>32.380000000000003</v>
      </c>
      <c r="K70" t="s">
        <v>10731</v>
      </c>
      <c r="S70" t="str">
        <f t="shared" si="9"/>
        <v>Hilton Head, South Carolina&lt;br&gt;&lt;span style=font-size:11px&gt;(Black b. 1893)&lt;/span&gt;&lt;br&gt;</v>
      </c>
      <c r="T70" t="str">
        <f t="shared" si="10"/>
        <v>B1870HiltonHeadSouthCarolinaLAMSASINF0954</v>
      </c>
      <c r="U70" t="str">
        <f t="shared" si="11"/>
        <v>const B1870HiltonHeadSouthCarolinaLAMSASINF0954= L.marker([32.38,-80.69], {icon: Dn}).bindPopup('Hilton Head, South Carolina&lt;br&gt;&lt;span style=font-size:11px&gt;(Black b. 1893)&lt;/span&gt;&lt;br&gt;(SC19N) LAMSAS INF0954 in (linguisticatlasproject.org)').addTo(B1870);</v>
      </c>
      <c r="V70" t="str">
        <f t="shared" si="12"/>
        <v>const B1870HiltonHeadSouthCarolinaLAMSASINF0954= L.marker([32.38,-80.69], {icon: A2}).bindPopup('Hilton Head, South Carolina&lt;br&gt;&lt;span style=font-size:11px&gt;(Black b. 1893)&lt;/span&gt;&lt;br&gt;(SC19N) LAMSAS INF0954 in (linguisticatlasproject.org)').addTo(B1870);</v>
      </c>
      <c r="W70" t="str">
        <f t="shared" si="13"/>
        <v>const B1870HiltonHeadSouthCarolinaLAMSASINF0954= L.marker([32.38,-80.69], {icon: d}).bindPopup('Hilton Head, South Carolina&lt;br&gt;&lt;span style=font-size:11px&gt;(Black b. 1893)&lt;/span&gt;&lt;br&gt;(SC19N) LAMSAS INF0954 in d').addTo(B1870);</v>
      </c>
      <c r="X70" t="str">
        <f t="shared" si="14"/>
        <v>const B1870HiltonHeadSouthCarolinaLAMSASINF0954= L.marker([32.38,-80.69], {icon: D5}).bindPopup('Hilton Head, South Carolina&lt;br&gt;&lt;span style=font-size:11px&gt;(Black b. 1893)&lt;/span&gt;&lt;br&gt;(SC19N) LAMSAS INF0954 in (linguisticatlasproject.org)').addTo(B1870);</v>
      </c>
      <c r="Y70" t="str">
        <f t="shared" si="15"/>
        <v/>
      </c>
      <c r="Z70" t="str">
        <f t="shared" si="16"/>
        <v/>
      </c>
      <c r="AA70" t="str">
        <f t="shared" si="17"/>
        <v/>
      </c>
    </row>
    <row r="71" spans="1:55">
      <c r="A71" t="s">
        <v>5331</v>
      </c>
      <c r="B71" s="74" t="s">
        <v>11596</v>
      </c>
      <c r="C71" t="s">
        <v>11624</v>
      </c>
      <c r="D71">
        <v>1880</v>
      </c>
      <c r="E71" s="57" t="s">
        <v>11053</v>
      </c>
      <c r="F71" s="1"/>
      <c r="G71" s="40" t="s">
        <v>263</v>
      </c>
      <c r="H71" t="s">
        <v>5283</v>
      </c>
      <c r="I71">
        <v>-82.65</v>
      </c>
      <c r="J71">
        <v>34.5</v>
      </c>
      <c r="K71" t="s">
        <v>10731</v>
      </c>
      <c r="M71" t="s">
        <v>12506</v>
      </c>
      <c r="S71" t="str">
        <f t="shared" si="9"/>
        <v>Greenville, South Carolina&lt;br&gt;&lt;span style=font-size:11px&gt;(Black b. 1880)&lt;/span&gt;&lt;br&gt;</v>
      </c>
      <c r="T71" t="str">
        <f t="shared" si="10"/>
        <v>B1870GreenvilleSouthCarolinaLAMSASINF1032</v>
      </c>
      <c r="U71" t="str">
        <f t="shared" si="11"/>
        <v>const B1870GreenvilleSouthCarolinaLAMSASINF1032= L.marker([34.5,-82.65], {icon: Dn}).bindPopup('Greenville, South Carolina&lt;br&gt;&lt;span style=font-size:11px&gt;(Black b. 1880)&lt;/span&gt;&lt;br&gt;(SC42N) LAMSAS INF1032 in (linguisticatlasproject.org)').addTo(B1870);</v>
      </c>
      <c r="V71" t="str">
        <f t="shared" si="12"/>
        <v>const B1870GreenvilleSouthCarolinaLAMSASINF1032= L.marker([34.5,-82.65], {icon: A2}).bindPopup('Greenville, South Carolina&lt;br&gt;&lt;span style=font-size:11px&gt;(Black b. 1880)&lt;/span&gt;&lt;br&gt;(SC42N) LAMSAS INF1032 in (linguisticatlasproject.org)').addTo(B1870);</v>
      </c>
      <c r="W71" t="str">
        <f t="shared" si="13"/>
        <v>const B1870GreenvilleSouthCarolinaLAMSASINF1032= L.marker([34.5,-82.65], {icon: d}).bindPopup('Greenville, South Carolina&lt;br&gt;&lt;span style=font-size:11px&gt;(Black b. 1880)&lt;/span&gt;&lt;br&gt;(SC42N) LAMSAS INF1032 in d').addTo(B1870);</v>
      </c>
      <c r="X71" t="str">
        <f t="shared" si="14"/>
        <v>const B1870GreenvilleSouthCarolinaLAMSASINF1032= L.marker([34.5,-82.65], {icon: D5}).bindPopup('Greenville, South Carolina&lt;br&gt;&lt;span style=font-size:11px&gt;(Black b. 1880)&lt;/span&gt;&lt;br&gt;(SC42N) LAMSAS INF1032 in (linguisticatlasproject.org)').addTo(B1870);</v>
      </c>
      <c r="Y71" t="str">
        <f t="shared" si="15"/>
        <v/>
      </c>
      <c r="Z71" t="str">
        <f t="shared" si="16"/>
        <v/>
      </c>
      <c r="AA71" t="str">
        <f t="shared" si="17"/>
        <v>const B1870GreenvilleSouthCarolinaLAMSASINF1032= L.marker([34.5,-82.65], {icon:Dg}).bindPopup('Greenville, South Carolina&lt;br&gt;&lt;span style=font-size:11px&gt;(Black b. 1880)&lt;/span&gt;&lt;br&gt;').addTo(B1870);</v>
      </c>
    </row>
    <row r="72" spans="1:55">
      <c r="A72" t="s">
        <v>5331</v>
      </c>
      <c r="B72" s="74" t="s">
        <v>11634</v>
      </c>
      <c r="C72" t="s">
        <v>9525</v>
      </c>
      <c r="D72">
        <v>1894</v>
      </c>
      <c r="E72" s="57" t="s">
        <v>11638</v>
      </c>
      <c r="F72" s="1"/>
      <c r="G72" s="83" t="s">
        <v>3668</v>
      </c>
      <c r="H72" t="s">
        <v>904</v>
      </c>
      <c r="I72" s="63">
        <v>-86.14</v>
      </c>
      <c r="J72" s="63">
        <v>36.1</v>
      </c>
      <c r="K72" t="s">
        <v>10731</v>
      </c>
      <c r="S72" t="str">
        <f t="shared" si="9"/>
        <v>Watertown, Tennessee&lt;br&gt;&lt;span style=font-size:11px&gt;(Black b. 1894)&lt;/span&gt;&lt;br&gt;</v>
      </c>
      <c r="T72" t="str">
        <f t="shared" si="10"/>
        <v>B1870WatertownTennesseeLAGSINF303</v>
      </c>
      <c r="U72" t="str">
        <f t="shared" si="11"/>
        <v>const B1870WatertownTennesseeLAGSINF303= L.marker([36.1,-86.14], {icon: Dn}).bindPopup('Watertown, Tennessee&lt;br&gt;&lt;span style=font-size:11px&gt;(Black b. 1894)&lt;/span&gt;&lt;br&gt;(DASS) LAGS INF303 in (Jones et al, 2021)').addTo(B1870);</v>
      </c>
      <c r="V72" t="str">
        <f t="shared" si="12"/>
        <v>const B1870WatertownTennesseeLAGSINF303= L.marker([36.1,-86.14], {icon: A2}).bindPopup('Watertown, Tennessee&lt;br&gt;&lt;span style=font-size:11px&gt;(Black b. 1894)&lt;/span&gt;&lt;br&gt;(DASS) LAGS INF303 in (Jones et al, 2021)').addTo(B1870);</v>
      </c>
      <c r="W72" t="str">
        <f t="shared" si="13"/>
        <v>const B1870WatertownTennesseeLAGSINF303= L.marker([36.1,-86.14], {icon: d}).bindPopup('Watertown, Tennessee&lt;br&gt;&lt;span style=font-size:11px&gt;(Black b. 1894)&lt;/span&gt;&lt;br&gt;(DASS) LAGS INF303 in d').addTo(B1870);</v>
      </c>
      <c r="X72" t="str">
        <f t="shared" si="14"/>
        <v>const B1870WatertownTennesseeLAGSINF303= L.marker([36.1,-86.14], {icon: D5}).bindPopup('Watertown, Tennessee&lt;br&gt;&lt;span style=font-size:11px&gt;(Black b. 1894)&lt;/span&gt;&lt;br&gt;(DASS) LAGS INF303 in (Jones et al, 2021)').addTo(B1870);</v>
      </c>
      <c r="Y72" t="str">
        <f t="shared" si="15"/>
        <v/>
      </c>
      <c r="Z72" t="str">
        <f t="shared" si="16"/>
        <v/>
      </c>
      <c r="AA72" t="str">
        <f t="shared" si="17"/>
        <v/>
      </c>
    </row>
    <row r="73" spans="1:55">
      <c r="A73" t="s">
        <v>5331</v>
      </c>
      <c r="B73" s="74" t="s">
        <v>11635</v>
      </c>
      <c r="C73" t="s">
        <v>9525</v>
      </c>
      <c r="D73">
        <v>1892</v>
      </c>
      <c r="E73" s="57" t="s">
        <v>11638</v>
      </c>
      <c r="F73" s="1"/>
      <c r="G73" s="83" t="s">
        <v>3655</v>
      </c>
      <c r="H73" t="s">
        <v>5298</v>
      </c>
      <c r="I73" s="63">
        <v>-87.74</v>
      </c>
      <c r="J73" s="63">
        <v>34.5</v>
      </c>
      <c r="K73" t="s">
        <v>10731</v>
      </c>
      <c r="S73" t="str">
        <f t="shared" si="9"/>
        <v>Russellville, Alabama&lt;br&gt;&lt;span style=font-size:11px&gt;(Black b. 1892)&lt;/span&gt;&lt;br&gt;</v>
      </c>
      <c r="T73" t="str">
        <f t="shared" si="10"/>
        <v>B1870RussellvilleAlabamaLAGSINF364</v>
      </c>
      <c r="U73" t="str">
        <f t="shared" si="11"/>
        <v>const B1870RussellvilleAlabamaLAGSINF364= L.marker([34.5,-87.74], {icon: Dn}).bindPopup('Russellville, Alabama&lt;br&gt;&lt;span style=font-size:11px&gt;(Black b. 1892)&lt;/span&gt;&lt;br&gt;(DASS) LAGS INF364 in (Jones et al, 2021)').addTo(B1870);</v>
      </c>
      <c r="V73" t="str">
        <f t="shared" si="12"/>
        <v>const B1870RussellvilleAlabamaLAGSINF364= L.marker([34.5,-87.74], {icon: A2}).bindPopup('Russellville, Alabama&lt;br&gt;&lt;span style=font-size:11px&gt;(Black b. 1892)&lt;/span&gt;&lt;br&gt;(DASS) LAGS INF364 in (Jones et al, 2021)').addTo(B1870);</v>
      </c>
      <c r="W73" t="str">
        <f t="shared" si="13"/>
        <v>const B1870RussellvilleAlabamaLAGSINF364= L.marker([34.5,-87.74], {icon: d}).bindPopup('Russellville, Alabama&lt;br&gt;&lt;span style=font-size:11px&gt;(Black b. 1892)&lt;/span&gt;&lt;br&gt;(DASS) LAGS INF364 in d').addTo(B1870);</v>
      </c>
      <c r="X73" t="str">
        <f t="shared" si="14"/>
        <v>const B1870RussellvilleAlabamaLAGSINF364= L.marker([34.5,-87.74], {icon: D5}).bindPopup('Russellville, Alabama&lt;br&gt;&lt;span style=font-size:11px&gt;(Black b. 1892)&lt;/span&gt;&lt;br&gt;(DASS) LAGS INF364 in (Jones et al, 2021)').addTo(B1870);</v>
      </c>
      <c r="Y73" t="str">
        <f t="shared" si="15"/>
        <v/>
      </c>
      <c r="Z73" t="str">
        <f t="shared" si="16"/>
        <v/>
      </c>
      <c r="AA73" t="str">
        <f t="shared" si="17"/>
        <v/>
      </c>
    </row>
    <row r="74" spans="1:55">
      <c r="A74" t="s">
        <v>5331</v>
      </c>
      <c r="B74" s="94" t="s">
        <v>9544</v>
      </c>
      <c r="C74" t="s">
        <v>9525</v>
      </c>
      <c r="D74">
        <v>1886</v>
      </c>
      <c r="E74" s="57" t="s">
        <v>11638</v>
      </c>
      <c r="F74" s="1"/>
      <c r="G74" s="83" t="s">
        <v>1434</v>
      </c>
      <c r="H74" t="s">
        <v>5298</v>
      </c>
      <c r="I74" s="63">
        <v>-85.99</v>
      </c>
      <c r="J74" s="63">
        <v>31.8</v>
      </c>
      <c r="K74" t="s">
        <v>10731</v>
      </c>
      <c r="S74" t="str">
        <f t="shared" si="9"/>
        <v>Troy, Alabama&lt;br&gt;&lt;span style=font-size:11px&gt;(Black b. 1886)&lt;/span&gt;&lt;br&gt;</v>
      </c>
      <c r="T74" t="str">
        <f t="shared" si="10"/>
        <v>B1870TroyAlabamaLAGSINF434</v>
      </c>
      <c r="U74" t="str">
        <f t="shared" si="11"/>
        <v>const B1870TroyAlabamaLAGSINF434= L.marker([31.8,-85.99], {icon: Dn}).bindPopup('Troy, Alabama&lt;br&gt;&lt;span style=font-size:11px&gt;(Black b. 1886)&lt;/span&gt;&lt;br&gt;(DASS) LAGS INF434 in (Jones et al, 2021)').addTo(B1870);</v>
      </c>
      <c r="V74" t="str">
        <f t="shared" si="12"/>
        <v>const B1870TroyAlabamaLAGSINF434= L.marker([31.8,-85.99], {icon: A2}).bindPopup('Troy, Alabama&lt;br&gt;&lt;span style=font-size:11px&gt;(Black b. 1886)&lt;/span&gt;&lt;br&gt;(DASS) LAGS INF434 in (Jones et al, 2021)').addTo(B1870);</v>
      </c>
      <c r="W74" t="str">
        <f t="shared" si="13"/>
        <v>const B1870TroyAlabamaLAGSINF434= L.marker([31.8,-85.99], {icon: d}).bindPopup('Troy, Alabama&lt;br&gt;&lt;span style=font-size:11px&gt;(Black b. 1886)&lt;/span&gt;&lt;br&gt;(DASS) LAGS INF434 in d').addTo(B1870);</v>
      </c>
      <c r="X74" t="str">
        <f t="shared" si="14"/>
        <v>const B1870TroyAlabamaLAGSINF434= L.marker([31.8,-85.99], {icon: D5}).bindPopup('Troy, Alabama&lt;br&gt;&lt;span style=font-size:11px&gt;(Black b. 1886)&lt;/span&gt;&lt;br&gt;(DASS) LAGS INF434 in (Jones et al, 2021)').addTo(B1870);</v>
      </c>
      <c r="Y74" t="str">
        <f t="shared" si="15"/>
        <v/>
      </c>
      <c r="Z74" t="str">
        <f t="shared" si="16"/>
        <v/>
      </c>
      <c r="AA74" t="str">
        <f t="shared" si="17"/>
        <v/>
      </c>
    </row>
    <row r="75" spans="1:55">
      <c r="A75" t="s">
        <v>5331</v>
      </c>
      <c r="B75" s="94" t="s">
        <v>11630</v>
      </c>
      <c r="C75" t="s">
        <v>9525</v>
      </c>
      <c r="D75">
        <v>1893</v>
      </c>
      <c r="E75" s="57" t="s">
        <v>11638</v>
      </c>
      <c r="F75" s="1"/>
      <c r="G75" s="83" t="s">
        <v>383</v>
      </c>
      <c r="H75" t="s">
        <v>2751</v>
      </c>
      <c r="I75" s="63">
        <v>-92.64</v>
      </c>
      <c r="J75" s="62">
        <v>33.24</v>
      </c>
      <c r="K75" t="s">
        <v>10731</v>
      </c>
      <c r="S75" t="str">
        <f t="shared" si="9"/>
        <v>El Dorado, Arkansas&lt;br&gt;&lt;span style=font-size:11px&gt;(Black b. 1893)&lt;/span&gt;&lt;br&gt;</v>
      </c>
      <c r="T75" t="str">
        <f t="shared" si="10"/>
        <v>B1870ElDoradoArkansasLAGSINF748</v>
      </c>
      <c r="U75" t="str">
        <f t="shared" si="11"/>
        <v>const B1870ElDoradoArkansasLAGSINF748= L.marker([33.24,-92.64], {icon: Dn}).bindPopup('El Dorado, Arkansas&lt;br&gt;&lt;span style=font-size:11px&gt;(Black b. 1893)&lt;/span&gt;&lt;br&gt;(DASS) LAGS INF748 in (Jones et al, 2021)').addTo(B1870);</v>
      </c>
      <c r="V75" t="str">
        <f t="shared" si="12"/>
        <v>const B1870ElDoradoArkansasLAGSINF748= L.marker([33.24,-92.64], {icon: A2}).bindPopup('El Dorado, Arkansas&lt;br&gt;&lt;span style=font-size:11px&gt;(Black b. 1893)&lt;/span&gt;&lt;br&gt;(DASS) LAGS INF748 in (Jones et al, 2021)').addTo(B1870);</v>
      </c>
      <c r="W75" t="str">
        <f t="shared" si="13"/>
        <v>const B1870ElDoradoArkansasLAGSINF748= L.marker([33.24,-92.64], {icon: d}).bindPopup('El Dorado, Arkansas&lt;br&gt;&lt;span style=font-size:11px&gt;(Black b. 1893)&lt;/span&gt;&lt;br&gt;(DASS) LAGS INF748 in d').addTo(B1870);</v>
      </c>
      <c r="X75" t="str">
        <f t="shared" si="14"/>
        <v>const B1870ElDoradoArkansasLAGSINF748= L.marker([33.24,-92.64], {icon: D5}).bindPopup('El Dorado, Arkansas&lt;br&gt;&lt;span style=font-size:11px&gt;(Black b. 1893)&lt;/span&gt;&lt;br&gt;(DASS) LAGS INF748 in (Jones et al, 2021)').addTo(B1870);</v>
      </c>
      <c r="Y75" t="str">
        <f t="shared" si="15"/>
        <v/>
      </c>
      <c r="Z75" t="str">
        <f t="shared" si="16"/>
        <v/>
      </c>
      <c r="AA75" t="str">
        <f t="shared" si="17"/>
        <v/>
      </c>
    </row>
    <row r="76" spans="1:55">
      <c r="A76" t="s">
        <v>5331</v>
      </c>
      <c r="B76" s="88" t="s">
        <v>11640</v>
      </c>
      <c r="C76" s="76"/>
      <c r="D76" s="76">
        <v>1877</v>
      </c>
      <c r="E76" s="57" t="s">
        <v>11053</v>
      </c>
      <c r="F76" s="1"/>
      <c r="G76" s="40" t="s">
        <v>12487</v>
      </c>
      <c r="H76" t="s">
        <v>5310</v>
      </c>
      <c r="I76">
        <v>-87.66</v>
      </c>
      <c r="J76">
        <v>41.7</v>
      </c>
      <c r="K76" t="s">
        <v>11054</v>
      </c>
      <c r="S76" t="str">
        <f t="shared" si="9"/>
        <v>Beverly Ridge, Illinois&lt;br&gt;&lt;span style=font-size:11px&gt;(Black b. 1877)&lt;/span&gt;&lt;br&gt;</v>
      </c>
      <c r="T76" t="str">
        <f t="shared" si="10"/>
        <v>B1870BeverlyRidgeIllinoisLANCSIL12JN</v>
      </c>
      <c r="U76" t="str">
        <f t="shared" si="11"/>
        <v>const B1870BeverlyRidgeIllinoisLANCSIL12JN= L.marker([41.7,-87.66], {icon: Dn}).bindPopup('Beverly Ridge, Illinois&lt;br&gt;&lt;span style=font-size:11px&gt;(Black b. 1877)&lt;/span&gt;&lt;br&gt;LANCS IL12JN in (linguisticatlasproject.org)').addTo(B1870);</v>
      </c>
      <c r="V76" t="str">
        <f t="shared" si="12"/>
        <v>const B1870BeverlyRidgeIllinoisLANCSIL12JN= L.marker([41.7,-87.66], {icon: A3}).bindPopup('Beverly Ridge, Illinois&lt;br&gt;&lt;span style=font-size:11px&gt;(Black b. 1877)&lt;/span&gt;&lt;br&gt;LANCS IL12JN in (linguisticatlasproject.org)').addTo(B1870);</v>
      </c>
      <c r="W76" t="str">
        <f t="shared" si="13"/>
        <v>const B1870BeverlyRidgeIllinoisLANCSIL12JN= L.marker([41.7,-87.66], {icon: d}).bindPopup('Beverly Ridge, Illinois&lt;br&gt;&lt;span style=font-size:11px&gt;(Black b. 1877)&lt;/span&gt;&lt;br&gt;LANCS IL12JN in d').addTo(B1870);</v>
      </c>
      <c r="X76" t="str">
        <f t="shared" si="14"/>
        <v>const B1870BeverlyRidgeIllinoisLANCSIL12JN= L.marker([41.7,-87.66], {icon: D5}).bindPopup('Beverly Ridge, Illinois&lt;br&gt;&lt;span style=font-size:11px&gt;(Black b. 1877)&lt;/span&gt;&lt;br&gt;LANCS IL12JN in (linguisticatlasproject.org)').addTo(B1870);</v>
      </c>
      <c r="Y76" t="str">
        <f t="shared" si="15"/>
        <v/>
      </c>
      <c r="Z76" t="str">
        <f t="shared" si="16"/>
        <v/>
      </c>
      <c r="AA76" t="str">
        <f t="shared" si="17"/>
        <v/>
      </c>
    </row>
    <row r="77" spans="1:55">
      <c r="A77" t="s">
        <v>5331</v>
      </c>
      <c r="B77" s="88" t="s">
        <v>11642</v>
      </c>
      <c r="C77" s="76"/>
      <c r="D77" s="76">
        <v>1887</v>
      </c>
      <c r="E77" s="57" t="s">
        <v>11053</v>
      </c>
      <c r="F77" s="1"/>
      <c r="G77" s="40" t="s">
        <v>12500</v>
      </c>
      <c r="H77" t="s">
        <v>5311</v>
      </c>
      <c r="I77">
        <v>-84.5</v>
      </c>
      <c r="J77">
        <v>37.979999999999997</v>
      </c>
      <c r="K77" t="s">
        <v>10731</v>
      </c>
      <c r="S77" t="str">
        <f t="shared" si="9"/>
        <v>Jonestown, Kentucky&lt;br&gt;&lt;span style=font-size:11px&gt;(Black b. 1887)&lt;/span&gt;&lt;br&gt;</v>
      </c>
      <c r="T77" t="str">
        <f t="shared" si="10"/>
        <v>B1870JonestownKentuckyLANCSKY17NA</v>
      </c>
      <c r="U77" t="str">
        <f t="shared" si="11"/>
        <v>const B1870JonestownKentuckyLANCSKY17NA= L.marker([37.98,-84.5], {icon: Dn}).bindPopup('Jonestown, Kentucky&lt;br&gt;&lt;span style=font-size:11px&gt;(Black b. 1887)&lt;/span&gt;&lt;br&gt;LANCS KY17NA in (linguisticatlasproject.org)').addTo(B1870);</v>
      </c>
      <c r="V77" t="str">
        <f t="shared" si="12"/>
        <v>const B1870JonestownKentuckyLANCSKY17NA= L.marker([37.98,-84.5], {icon: A2}).bindPopup('Jonestown, Kentucky&lt;br&gt;&lt;span style=font-size:11px&gt;(Black b. 1887)&lt;/span&gt;&lt;br&gt;LANCS KY17NA in (linguisticatlasproject.org)').addTo(B1870);</v>
      </c>
      <c r="W77" t="str">
        <f t="shared" si="13"/>
        <v>const B1870JonestownKentuckyLANCSKY17NA= L.marker([37.98,-84.5], {icon: d}).bindPopup('Jonestown, Kentucky&lt;br&gt;&lt;span style=font-size:11px&gt;(Black b. 1887)&lt;/span&gt;&lt;br&gt;LANCS KY17NA in d').addTo(B1870);</v>
      </c>
      <c r="X77" t="str">
        <f t="shared" si="14"/>
        <v>const B1870JonestownKentuckyLANCSKY17NA= L.marker([37.98,-84.5], {icon: D5}).bindPopup('Jonestown, Kentucky&lt;br&gt;&lt;span style=font-size:11px&gt;(Black b. 1887)&lt;/span&gt;&lt;br&gt;LANCS KY17NA in (linguisticatlasproject.org)').addTo(B1870);</v>
      </c>
      <c r="Y77" t="str">
        <f t="shared" si="15"/>
        <v/>
      </c>
      <c r="Z77" t="str">
        <f t="shared" si="16"/>
        <v/>
      </c>
      <c r="AA77" t="str">
        <f t="shared" si="17"/>
        <v/>
      </c>
    </row>
    <row r="78" spans="1:55">
      <c r="A78" t="s">
        <v>5331</v>
      </c>
      <c r="B78" s="88" t="s">
        <v>11643</v>
      </c>
      <c r="C78" s="76"/>
      <c r="D78" s="76">
        <v>1898</v>
      </c>
      <c r="E78" s="57" t="s">
        <v>11053</v>
      </c>
      <c r="F78" s="1"/>
      <c r="G78" s="40" t="s">
        <v>12501</v>
      </c>
      <c r="H78" t="s">
        <v>5311</v>
      </c>
      <c r="I78">
        <v>-85.56</v>
      </c>
      <c r="J78">
        <v>38.19</v>
      </c>
      <c r="K78" t="s">
        <v>10731</v>
      </c>
      <c r="S78" t="str">
        <f t="shared" si="9"/>
        <v>Jeffersontown, Kentucky&lt;br&gt;&lt;span style=font-size:11px&gt;(Black b. 1898)&lt;/span&gt;&lt;br&gt;</v>
      </c>
      <c r="T78" t="str">
        <f t="shared" si="10"/>
        <v>B1870JeffersontownKentuckyLANCSKY7NA</v>
      </c>
      <c r="U78" t="str">
        <f t="shared" si="11"/>
        <v>const B1870JeffersontownKentuckyLANCSKY7NA= L.marker([38.19,-85.56], {icon: Dn}).bindPopup('Jeffersontown, Kentucky&lt;br&gt;&lt;span style=font-size:11px&gt;(Black b. 1898)&lt;/span&gt;&lt;br&gt;LANCS KY7NA in (linguisticatlasproject.org)').addTo(B1870);</v>
      </c>
      <c r="V78" t="str">
        <f t="shared" si="12"/>
        <v>const B1870JeffersontownKentuckyLANCSKY7NA= L.marker([38.19,-85.56], {icon: A2}).bindPopup('Jeffersontown, Kentucky&lt;br&gt;&lt;span style=font-size:11px&gt;(Black b. 1898)&lt;/span&gt;&lt;br&gt;LANCS KY7NA in (linguisticatlasproject.org)').addTo(B1870);</v>
      </c>
      <c r="W78" t="str">
        <f t="shared" si="13"/>
        <v>const B1870JeffersontownKentuckyLANCSKY7NA= L.marker([38.19,-85.56], {icon: d}).bindPopup('Jeffersontown, Kentucky&lt;br&gt;&lt;span style=font-size:11px&gt;(Black b. 1898)&lt;/span&gt;&lt;br&gt;LANCS KY7NA in d').addTo(B1870);</v>
      </c>
      <c r="X78" t="str">
        <f t="shared" si="14"/>
        <v>const B1870JeffersontownKentuckyLANCSKY7NA= L.marker([38.19,-85.56], {icon: D5}).bindPopup('Jeffersontown, Kentucky&lt;br&gt;&lt;span style=font-size:11px&gt;(Black b. 1898)&lt;/span&gt;&lt;br&gt;LANCS KY7NA in (linguisticatlasproject.org)').addTo(B1870);</v>
      </c>
      <c r="Y78" t="str">
        <f t="shared" si="15"/>
        <v/>
      </c>
      <c r="Z78" t="str">
        <f t="shared" si="16"/>
        <v/>
      </c>
      <c r="AA78" t="str">
        <f t="shared" si="17"/>
        <v/>
      </c>
    </row>
    <row r="79" spans="1:55">
      <c r="A79" t="s">
        <v>5331</v>
      </c>
      <c r="B79" s="88" t="s">
        <v>11644</v>
      </c>
      <c r="C79" s="76"/>
      <c r="D79" s="76">
        <v>1893</v>
      </c>
      <c r="E79" s="57" t="s">
        <v>11053</v>
      </c>
      <c r="F79" s="1"/>
      <c r="G79" s="40" t="s">
        <v>12502</v>
      </c>
      <c r="H79" t="s">
        <v>5311</v>
      </c>
      <c r="I79">
        <v>-85.38</v>
      </c>
      <c r="J79">
        <v>38.159999999999997</v>
      </c>
      <c r="K79" t="s">
        <v>10731</v>
      </c>
      <c r="S79" t="str">
        <f t="shared" si="9"/>
        <v>Windy Hills, Kentucky&lt;br&gt;&lt;span style=font-size:11px&gt;(Black b. 1893)&lt;/span&gt;&lt;br&gt;</v>
      </c>
      <c r="T79" t="str">
        <f t="shared" si="10"/>
        <v>B1870WindyHillsKentuckyLANCSKY7NE</v>
      </c>
      <c r="U79" t="str">
        <f t="shared" si="11"/>
        <v>const B1870WindyHillsKentuckyLANCSKY7NE= L.marker([38.16,-85.38], {icon: Dn}).bindPopup('Windy Hills, Kentucky&lt;br&gt;&lt;span style=font-size:11px&gt;(Black b. 1893)&lt;/span&gt;&lt;br&gt;LANCS KY7NE in (linguisticatlasproject.org)').addTo(B1870);</v>
      </c>
      <c r="V79" t="str">
        <f t="shared" si="12"/>
        <v>const B1870WindyHillsKentuckyLANCSKY7NE= L.marker([38.16,-85.38], {icon: A2}).bindPopup('Windy Hills, Kentucky&lt;br&gt;&lt;span style=font-size:11px&gt;(Black b. 1893)&lt;/span&gt;&lt;br&gt;LANCS KY7NE in (linguisticatlasproject.org)').addTo(B1870);</v>
      </c>
      <c r="W79" t="str">
        <f t="shared" si="13"/>
        <v>const B1870WindyHillsKentuckyLANCSKY7NE= L.marker([38.16,-85.38], {icon: d}).bindPopup('Windy Hills, Kentucky&lt;br&gt;&lt;span style=font-size:11px&gt;(Black b. 1893)&lt;/span&gt;&lt;br&gt;LANCS KY7NE in d').addTo(B1870);</v>
      </c>
      <c r="X79" t="str">
        <f t="shared" si="14"/>
        <v>const B1870WindyHillsKentuckyLANCSKY7NE= L.marker([38.16,-85.38], {icon: D5}).bindPopup('Windy Hills, Kentucky&lt;br&gt;&lt;span style=font-size:11px&gt;(Black b. 1893)&lt;/span&gt;&lt;br&gt;LANCS KY7NE in (linguisticatlasproject.org)').addTo(B1870);</v>
      </c>
      <c r="Y79" t="str">
        <f t="shared" si="15"/>
        <v/>
      </c>
      <c r="Z79" t="str">
        <f t="shared" si="16"/>
        <v/>
      </c>
      <c r="AA79" t="str">
        <f t="shared" si="17"/>
        <v/>
      </c>
    </row>
    <row r="80" spans="1:55">
      <c r="A80" t="s">
        <v>5331</v>
      </c>
      <c r="B80" s="88" t="s">
        <v>7776</v>
      </c>
      <c r="E80" t="s">
        <v>1240</v>
      </c>
      <c r="F80" s="1"/>
      <c r="G80" s="79" t="s">
        <v>1301</v>
      </c>
      <c r="H80" t="s">
        <v>1025</v>
      </c>
      <c r="I80" s="5">
        <v>-64.75</v>
      </c>
      <c r="J80" s="5">
        <v>32.31</v>
      </c>
      <c r="K80" t="s">
        <v>10731</v>
      </c>
      <c r="S80" t="str">
        <f t="shared" si="9"/>
        <v>Hamilton, Bermuda&lt;br&gt;&lt;span style=font-size:11px&gt;(Black b. 1875-99)&lt;/span&gt;&lt;br&gt;</v>
      </c>
      <c r="T80" t="str">
        <f t="shared" si="10"/>
        <v>B1870HamiltonBermudadescription</v>
      </c>
      <c r="U80" t="str">
        <f t="shared" si="11"/>
        <v>const B1870HamiltonBermudadescription= L.marker([32.31,-64.75], {icon: Dn}).bindPopup('Hamilton, Bermuda&lt;br&gt;&lt;span style=font-size:11px&gt;(Black b. 1875-99)&lt;/span&gt;&lt;br&gt;description in (Ayres, 1933)').addTo(B1870);</v>
      </c>
      <c r="V80" t="str">
        <f t="shared" si="12"/>
        <v>const B1870HamiltonBermudadescription= L.marker([32.31,-64.75], {icon: A2}).bindPopup('Hamilton, Bermuda&lt;br&gt;&lt;span style=font-size:11px&gt;(Black b. 1875-99)&lt;/span&gt;&lt;br&gt;description in (Ayres, 1933)').addTo(B1870);</v>
      </c>
      <c r="W80" t="str">
        <f t="shared" si="13"/>
        <v>const B1870HamiltonBermudadescription= L.marker([32.31,-64.75], {icon: d}).bindPopup('Hamilton, Bermuda&lt;br&gt;&lt;span style=font-size:11px&gt;(Black b. 1875-99)&lt;/span&gt;&lt;br&gt;description in d').addTo(B1870);</v>
      </c>
      <c r="X80" t="str">
        <f t="shared" si="14"/>
        <v>const B1870HamiltonBermudadescription= L.marker([32.31,-64.75], {icon: D5}).bindPopup('Hamilton, Bermuda&lt;br&gt;&lt;span style=font-size:11px&gt;(Black b. 1875-99)&lt;/span&gt;&lt;br&gt;description in (Ayres, 1933)').addTo(B1870);</v>
      </c>
      <c r="Y80" t="str">
        <f t="shared" si="15"/>
        <v/>
      </c>
      <c r="Z80" t="str">
        <f t="shared" si="16"/>
        <v/>
      </c>
      <c r="AA80" t="str">
        <f t="shared" si="17"/>
        <v/>
      </c>
      <c r="BC80" t="s">
        <v>5677</v>
      </c>
    </row>
    <row r="81" spans="1:55">
      <c r="A81" t="s">
        <v>5332</v>
      </c>
      <c r="B81" s="88" t="s">
        <v>7776</v>
      </c>
      <c r="E81" t="s">
        <v>12511</v>
      </c>
      <c r="G81" s="80" t="s">
        <v>12508</v>
      </c>
      <c r="H81" t="s">
        <v>12509</v>
      </c>
      <c r="I81" s="5">
        <v>-55.203888999999997</v>
      </c>
      <c r="J81" s="5">
        <v>5.8522220000000003</v>
      </c>
      <c r="K81" t="s">
        <v>12510</v>
      </c>
      <c r="M81" t="s">
        <v>12170</v>
      </c>
      <c r="S81" t="str">
        <f t="shared" si="9"/>
        <v>Paramaribo, Suriname&lt;br&gt;&lt;span style=font-size:11px&gt;(Black b. 1900-44)&lt;/span&gt;&lt;br&gt;</v>
      </c>
      <c r="T81" t="str">
        <f t="shared" si="10"/>
        <v>B1900ParamariboSurinamedescription</v>
      </c>
      <c r="U81" t="str">
        <f t="shared" si="11"/>
        <v>const B1900ParamariboSurinamedescription= L.marker([5.852222,-55.203889], {icon: De}).bindPopup('Paramaribo, Suriname&lt;br&gt;&lt;span style=font-size:11px&gt;(Black b. 1900-44)&lt;/span&gt;&lt;br&gt;description in (Smith &amp; Haabo,2008)').addTo(B1900);</v>
      </c>
      <c r="V81" t="str">
        <f t="shared" si="12"/>
        <v>const B1900ParamariboSurinamedescription= L.marker([5.852222,-55.203889], {icon: A3}).bindPopup('Paramaribo, Suriname&lt;br&gt;&lt;span style=font-size:11px&gt;(Black b. 1900-44)&lt;/span&gt;&lt;br&gt;description in (Smith &amp; Haabo,2008)').addTo(B1900);</v>
      </c>
      <c r="W81" t="str">
        <f t="shared" si="13"/>
        <v/>
      </c>
      <c r="X81" t="str">
        <f t="shared" si="14"/>
        <v>const B1900ParamariboSurinamedescription= L.marker([5.852222,-55.203889], {icon: D1}).bindPopup('Paramaribo, Suriname&lt;br&gt;&lt;span style=font-size:11px&gt;(Black b. 1900-44)&lt;/span&gt;&lt;br&gt;description in (Smith &amp; Haabo,2008)').addTo(B1900);</v>
      </c>
      <c r="Y81" t="str">
        <f t="shared" si="15"/>
        <v/>
      </c>
      <c r="Z81" t="str">
        <f t="shared" si="16"/>
        <v/>
      </c>
      <c r="AA81" t="str">
        <f t="shared" si="17"/>
        <v>const B1900ParamariboSurinamedescription= L.marker([5.852222,-55.203889], {icon:Db}).bindPopup('Paramaribo, Suriname&lt;br&gt;&lt;span style=font-size:11px&gt;(Black b. 1900-44)&lt;/span&gt;&lt;br&gt;').addTo(B1900);</v>
      </c>
    </row>
    <row r="82" spans="1:55">
      <c r="A82" t="s">
        <v>5332</v>
      </c>
      <c r="B82" s="88" t="s">
        <v>7776</v>
      </c>
      <c r="E82" t="s">
        <v>12511</v>
      </c>
      <c r="F82" s="80" t="s">
        <v>12513</v>
      </c>
      <c r="G82" s="80" t="s">
        <v>12512</v>
      </c>
      <c r="H82" t="s">
        <v>12509</v>
      </c>
      <c r="I82" s="5">
        <v>-54.4</v>
      </c>
      <c r="J82" s="5">
        <v>5.6166669999999996</v>
      </c>
      <c r="K82" t="s">
        <v>12510</v>
      </c>
      <c r="M82" t="s">
        <v>12170</v>
      </c>
      <c r="S82" t="str">
        <f t="shared" si="9"/>
        <v>Moengo, Suriname&lt;br&gt;&lt;span style=font-size:11px&gt;Ndyuka/Aukan (Black b. 1900-44)&lt;/span&gt;&lt;br&gt;</v>
      </c>
      <c r="T82" t="str">
        <f t="shared" si="10"/>
        <v>B1900MoengoSurinamedescription</v>
      </c>
      <c r="U82" t="str">
        <f t="shared" si="11"/>
        <v>const B1900MoengoSurinamedescription= L.marker([5.616667,-54.4], {icon: De}).bindPopup('Moengo, Suriname&lt;br&gt;&lt;span style=font-size:11px&gt;Ndyuka/Aukan (Black b. 1900-44)&lt;/span&gt;&lt;br&gt;description in (Smith &amp; Haabo,2008)').addTo(B1900);</v>
      </c>
      <c r="V82" t="str">
        <f t="shared" si="12"/>
        <v>const B1900MoengoSurinamedescription= L.marker([5.616667,-54.4], {icon: A3}).bindPopup('Moengo, Suriname&lt;br&gt;&lt;span style=font-size:11px&gt;Ndyuka/Aukan (Black b. 1900-44)&lt;/span&gt;&lt;br&gt;description in (Smith &amp; Haabo,2008)').addTo(B1900);</v>
      </c>
      <c r="W82" t="str">
        <f t="shared" si="13"/>
        <v/>
      </c>
      <c r="X82" t="str">
        <f t="shared" si="14"/>
        <v>const B1900MoengoSurinamedescription= L.marker([5.616667,-54.4], {icon: D1}).bindPopup('Moengo, Suriname&lt;br&gt;&lt;span style=font-size:11px&gt;Ndyuka/Aukan (Black b. 1900-44)&lt;/span&gt;&lt;br&gt;description in (Smith &amp; Haabo,2008)').addTo(B1900);</v>
      </c>
      <c r="Y82" t="str">
        <f t="shared" si="15"/>
        <v/>
      </c>
      <c r="Z82" t="str">
        <f t="shared" si="16"/>
        <v/>
      </c>
      <c r="AA82" t="str">
        <f t="shared" si="17"/>
        <v>const B1900MoengoSurinamedescription= L.marker([5.616667,-54.4], {icon:Db}).bindPopup('Moengo, Suriname&lt;br&gt;&lt;span style=font-size:11px&gt;Ndyuka/Aukan (Black b. 1900-44)&lt;/span&gt;&lt;br&gt;').addTo(B1900);</v>
      </c>
    </row>
    <row r="83" spans="1:55">
      <c r="A83" t="s">
        <v>5332</v>
      </c>
      <c r="B83" s="88" t="s">
        <v>7776</v>
      </c>
      <c r="E83" t="s">
        <v>12511</v>
      </c>
      <c r="F83" s="80" t="s">
        <v>12514</v>
      </c>
      <c r="G83" s="80" t="s">
        <v>12515</v>
      </c>
      <c r="H83" t="s">
        <v>12509</v>
      </c>
      <c r="I83" s="5">
        <v>-55.365000000000002</v>
      </c>
      <c r="J83" s="5">
        <v>4.4911110000000001</v>
      </c>
      <c r="K83" t="s">
        <v>12510</v>
      </c>
      <c r="M83" t="s">
        <v>12170</v>
      </c>
      <c r="S83" t="str">
        <f t="shared" si="9"/>
        <v>Pokigron, Suriname&lt;br&gt;&lt;span style=font-size:11px&gt;Saramaka (Black b. 1900-44)&lt;/span&gt;&lt;br&gt;</v>
      </c>
      <c r="T83" t="str">
        <f t="shared" si="10"/>
        <v>B1900PokigronSurinamedescription</v>
      </c>
      <c r="U83" t="str">
        <f t="shared" si="11"/>
        <v>const B1900PokigronSurinamedescription= L.marker([4.491111,-55.365], {icon: De}).bindPopup('Pokigron, Suriname&lt;br&gt;&lt;span style=font-size:11px&gt;Saramaka (Black b. 1900-44)&lt;/span&gt;&lt;br&gt;description in (Smith &amp; Haabo,2008)').addTo(B1900);</v>
      </c>
      <c r="V83" t="str">
        <f t="shared" si="12"/>
        <v>const B1900PokigronSurinamedescription= L.marker([4.491111,-55.365], {icon: A3}).bindPopup('Pokigron, Suriname&lt;br&gt;&lt;span style=font-size:11px&gt;Saramaka (Black b. 1900-44)&lt;/span&gt;&lt;br&gt;description in (Smith &amp; Haabo,2008)').addTo(B1900);</v>
      </c>
      <c r="W83" t="str">
        <f t="shared" si="13"/>
        <v/>
      </c>
      <c r="X83" t="str">
        <f t="shared" si="14"/>
        <v>const B1900PokigronSurinamedescription= L.marker([4.491111,-55.365], {icon: D1}).bindPopup('Pokigron, Suriname&lt;br&gt;&lt;span style=font-size:11px&gt;Saramaka (Black b. 1900-44)&lt;/span&gt;&lt;br&gt;description in (Smith &amp; Haabo,2008)').addTo(B1900);</v>
      </c>
      <c r="Y83" t="str">
        <f t="shared" si="15"/>
        <v/>
      </c>
      <c r="Z83" t="str">
        <f t="shared" si="16"/>
        <v/>
      </c>
      <c r="AA83" t="str">
        <f t="shared" si="17"/>
        <v>const B1900PokigronSurinamedescription= L.marker([4.491111,-55.365], {icon:Db}).bindPopup('Pokigron, Suriname&lt;br&gt;&lt;span style=font-size:11px&gt;Saramaka (Black b. 1900-44)&lt;/span&gt;&lt;br&gt;').addTo(B1900);</v>
      </c>
    </row>
    <row r="84" spans="1:55">
      <c r="A84" t="s">
        <v>5332</v>
      </c>
      <c r="B84" s="88" t="s">
        <v>9257</v>
      </c>
      <c r="E84" t="s">
        <v>12358</v>
      </c>
      <c r="F84" s="1"/>
      <c r="G84" s="80" t="s">
        <v>12360</v>
      </c>
      <c r="H84" t="s">
        <v>12359</v>
      </c>
      <c r="I84" s="5">
        <v>-64.75</v>
      </c>
      <c r="J84" s="5">
        <v>32.31</v>
      </c>
      <c r="K84" t="s">
        <v>11232</v>
      </c>
      <c r="S84" t="str">
        <f t="shared" si="9"/>
        <v>Grand Turk, Turks and Caicos&lt;br&gt;&lt;span style=font-size:11px&gt;(Black b. 1900-44)&lt;/span&gt;&lt;br&gt;</v>
      </c>
      <c r="T84" t="str">
        <f t="shared" si="10"/>
        <v>B1900GrandTurkTurksandCaicossample</v>
      </c>
      <c r="U84" t="str">
        <f t="shared" si="11"/>
        <v>const B1900GrandTurkTurksandCaicossample= L.marker([32.31,-64.75], {icon: De}).bindPopup('Grand Turk, Turks and Caicos&lt;br&gt;&lt;span style=font-size:11px&gt;(Black b. 1900-44)&lt;/span&gt;&lt;br&gt;sample in (Cutler, 2003)').addTo(B1900);</v>
      </c>
      <c r="V84" t="str">
        <f t="shared" si="12"/>
        <v>const B1900GrandTurkTurksandCaicossample= L.marker([32.31,-64.75], {icon: A2}).bindPopup('Grand Turk, Turks and Caicos&lt;br&gt;&lt;span style=font-size:11px&gt;(Black b. 1900-44)&lt;/span&gt;&lt;br&gt;sample in (Cutler, 2003)').addTo(B1900);</v>
      </c>
      <c r="W84" t="str">
        <f t="shared" si="13"/>
        <v>const B1900GrandTurkTurksandCaicossample= L.marker([32.31,-64.75], {icon: d}).bindPopup('Grand Turk, Turks and Caicos&lt;br&gt;&lt;span style=font-size:11px&gt;(Black b. 1900-44)&lt;/span&gt;&lt;br&gt;sample in d').addTo(B1900);</v>
      </c>
      <c r="X84" t="str">
        <f t="shared" si="14"/>
        <v>const B1900GrandTurkTurksandCaicossample= L.marker([32.31,-64.75], {icon: D1}).bindPopup('Grand Turk, Turks and Caicos&lt;br&gt;&lt;span style=font-size:11px&gt;(Black b. 1900-44)&lt;/span&gt;&lt;br&gt;sample in (Cutler, 2003)').addTo(B1900);</v>
      </c>
      <c r="Y84" t="str">
        <f t="shared" si="15"/>
        <v/>
      </c>
      <c r="Z84" t="str">
        <f t="shared" si="16"/>
        <v/>
      </c>
      <c r="AA84" t="str">
        <f t="shared" si="17"/>
        <v/>
      </c>
    </row>
    <row r="85" spans="1:55">
      <c r="A85" t="s">
        <v>5332</v>
      </c>
      <c r="B85" s="74" t="s">
        <v>11597</v>
      </c>
      <c r="C85" t="s">
        <v>11625</v>
      </c>
      <c r="D85">
        <v>1922</v>
      </c>
      <c r="E85" s="57" t="s">
        <v>11053</v>
      </c>
      <c r="F85" s="1"/>
      <c r="G85" s="40" t="s">
        <v>117</v>
      </c>
      <c r="H85" t="s">
        <v>5289</v>
      </c>
      <c r="I85">
        <v>-82.04</v>
      </c>
      <c r="J85">
        <v>33.49</v>
      </c>
      <c r="K85" t="s">
        <v>10731</v>
      </c>
      <c r="M85" t="s">
        <v>12517</v>
      </c>
      <c r="S85" t="str">
        <f t="shared" si="9"/>
        <v>Louisville, Georgia&lt;br&gt;&lt;span style=font-size:11px&gt;(Black b. 1922)&lt;/span&gt;&lt;br&gt;</v>
      </c>
      <c r="T85" t="str">
        <f t="shared" si="10"/>
        <v>B1900LouisvilleGeorgiaLAMSASINF1044</v>
      </c>
      <c r="U85" t="str">
        <f t="shared" si="11"/>
        <v>const B1900LouisvilleGeorgiaLAMSASINF1044= L.marker([33.49,-82.04], {icon: Dn}).bindPopup('Louisville, Georgia&lt;br&gt;&lt;span style=font-size:11px&gt;(Black b. 1922)&lt;/span&gt;&lt;br&gt;(GA17N) LAMSAS INF1044 in (linguisticatlasproject.org)').addTo(B1900);</v>
      </c>
      <c r="V85" t="str">
        <f t="shared" si="12"/>
        <v>const B1900LouisvilleGeorgiaLAMSASINF1044= L.marker([33.49,-82.04], {icon: A2}).bindPopup('Louisville, Georgia&lt;br&gt;&lt;span style=font-size:11px&gt;(Black b. 1922)&lt;/span&gt;&lt;br&gt;(GA17N) LAMSAS INF1044 in (linguisticatlasproject.org)').addTo(B1900);</v>
      </c>
      <c r="W85" t="str">
        <f t="shared" si="13"/>
        <v>const B1900LouisvilleGeorgiaLAMSASINF1044= L.marker([33.49,-82.04], {icon: d}).bindPopup('Louisville, Georgia&lt;br&gt;&lt;span style=font-size:11px&gt;(Black b. 1922)&lt;/span&gt;&lt;br&gt;(GA17N) LAMSAS INF1044 in d').addTo(B1900);</v>
      </c>
      <c r="X85" t="str">
        <f t="shared" si="14"/>
        <v>const B1900LouisvilleGeorgiaLAMSASINF1044= L.marker([33.49,-82.04], {icon: D5}).bindPopup('Louisville, Georgia&lt;br&gt;&lt;span style=font-size:11px&gt;(Black b. 1922)&lt;/span&gt;&lt;br&gt;(GA17N) LAMSAS INF1044 in (linguisticatlasproject.org)').addTo(B1900);</v>
      </c>
      <c r="Y85" t="str">
        <f t="shared" si="15"/>
        <v/>
      </c>
      <c r="Z85" t="str">
        <f t="shared" si="16"/>
        <v/>
      </c>
      <c r="AA85" t="str">
        <f t="shared" si="17"/>
        <v>const B1900LouisvilleGeorgiaLAMSASINF1044= L.marker([33.49,-82.04], {icon:Bg}).bindPopup('Louisville, Georgia&lt;br&gt;&lt;span style=font-size:11px&gt;(Black b. 1922)&lt;/span&gt;&lt;br&gt;').addTo(B1900);</v>
      </c>
    </row>
    <row r="86" spans="1:55">
      <c r="A86" t="s">
        <v>5332</v>
      </c>
      <c r="B86" s="74" t="s">
        <v>11597</v>
      </c>
      <c r="C86" t="s">
        <v>11626</v>
      </c>
      <c r="D86">
        <v>1901</v>
      </c>
      <c r="E86" s="57" t="s">
        <v>11053</v>
      </c>
      <c r="F86" s="1"/>
      <c r="G86" s="40" t="s">
        <v>78</v>
      </c>
      <c r="H86" t="s">
        <v>5289</v>
      </c>
      <c r="I86">
        <v>-83.02</v>
      </c>
      <c r="J86">
        <v>34.880000000000003</v>
      </c>
      <c r="K86" t="s">
        <v>10731</v>
      </c>
      <c r="M86" t="s">
        <v>71</v>
      </c>
      <c r="S86" t="str">
        <f t="shared" si="9"/>
        <v>Savannah, Georgia&lt;br&gt;&lt;span style=font-size:11px&gt;(Black b. 1901)&lt;/span&gt;&lt;br&gt;</v>
      </c>
      <c r="T86" t="str">
        <f t="shared" si="10"/>
        <v>B1900SavannahGeorgiaLAMSASINF1044</v>
      </c>
      <c r="U86" t="str">
        <f t="shared" si="11"/>
        <v>const B1900SavannahGeorgiaLAMSASINF1044= L.marker([34.88,-83.02], {icon: Dn}).bindPopup('Savannah, Georgia&lt;br&gt;&lt;span style=font-size:11px&gt;(Black b. 1901)&lt;/span&gt;&lt;br&gt;(GA1N) LAMSAS INF1044 in (linguisticatlasproject.org)').addTo(B1900);</v>
      </c>
      <c r="V86" t="str">
        <f t="shared" si="12"/>
        <v>const B1900SavannahGeorgiaLAMSASINF1044= L.marker([34.88,-83.02], {icon: A2}).bindPopup('Savannah, Georgia&lt;br&gt;&lt;span style=font-size:11px&gt;(Black b. 1901)&lt;/span&gt;&lt;br&gt;(GA1N) LAMSAS INF1044 in (linguisticatlasproject.org)').addTo(B1900);</v>
      </c>
      <c r="W86" t="str">
        <f t="shared" si="13"/>
        <v>const B1900SavannahGeorgiaLAMSASINF1044= L.marker([34.88,-83.02], {icon: d}).bindPopup('Savannah, Georgia&lt;br&gt;&lt;span style=font-size:11px&gt;(Black b. 1901)&lt;/span&gt;&lt;br&gt;(GA1N) LAMSAS INF1044 in d').addTo(B1900);</v>
      </c>
      <c r="X86" t="str">
        <f t="shared" si="14"/>
        <v>const B1900SavannahGeorgiaLAMSASINF1044= L.marker([34.88,-83.02], {icon: D5}).bindPopup('Savannah, Georgia&lt;br&gt;&lt;span style=font-size:11px&gt;(Black b. 1901)&lt;/span&gt;&lt;br&gt;(GA1N) LAMSAS INF1044 in (linguisticatlasproject.org)').addTo(B1900);</v>
      </c>
      <c r="Y86" t="str">
        <f t="shared" si="15"/>
        <v/>
      </c>
      <c r="Z86" t="str">
        <f t="shared" si="16"/>
        <v/>
      </c>
      <c r="AA86" t="str">
        <f t="shared" si="17"/>
        <v>const B1900SavannahGeorgiaLAMSASINF1044= L.marker([34.88,-83.02], {icon:Ag}).bindPopup('Savannah, Georgia&lt;br&gt;&lt;span style=font-size:11px&gt;(Black b. 1901)&lt;/span&gt;&lt;br&gt;').addTo(B1900);</v>
      </c>
    </row>
    <row r="87" spans="1:55">
      <c r="A87" t="s">
        <v>5332</v>
      </c>
      <c r="B87" s="74" t="s">
        <v>11598</v>
      </c>
      <c r="C87" t="s">
        <v>11627</v>
      </c>
      <c r="D87">
        <v>1900</v>
      </c>
      <c r="E87" s="57" t="s">
        <v>11053</v>
      </c>
      <c r="F87" s="1"/>
      <c r="G87" s="40" t="s">
        <v>1670</v>
      </c>
      <c r="H87" t="s">
        <v>5289</v>
      </c>
      <c r="I87">
        <v>-83.62</v>
      </c>
      <c r="J87">
        <v>32.85</v>
      </c>
      <c r="K87" t="s">
        <v>10731</v>
      </c>
      <c r="M87" t="s">
        <v>71</v>
      </c>
      <c r="S87" t="str">
        <f t="shared" si="9"/>
        <v>Milledgeville, Georgia&lt;br&gt;&lt;span style=font-size:11px&gt;(Black b. 1900)&lt;/span&gt;&lt;br&gt;</v>
      </c>
      <c r="T87" t="str">
        <f t="shared" si="10"/>
        <v>B1900MilledgevilleGeorgiaLAMSASINF1108</v>
      </c>
      <c r="U87" t="str">
        <f t="shared" si="11"/>
        <v>const B1900MilledgevilleGeorgiaLAMSASINF1108= L.marker([32.85,-83.62], {icon: Dn}).bindPopup('Milledgeville, Georgia&lt;br&gt;&lt;span style=font-size:11px&gt;(Black b. 1900)&lt;/span&gt;&lt;br&gt;(GA24N) LAMSAS INF1108 in (linguisticatlasproject.org)').addTo(B1900);</v>
      </c>
      <c r="V87" t="str">
        <f t="shared" si="12"/>
        <v>const B1900MilledgevilleGeorgiaLAMSASINF1108= L.marker([32.85,-83.62], {icon: A2}).bindPopup('Milledgeville, Georgia&lt;br&gt;&lt;span style=font-size:11px&gt;(Black b. 1900)&lt;/span&gt;&lt;br&gt;(GA24N) LAMSAS INF1108 in (linguisticatlasproject.org)').addTo(B1900);</v>
      </c>
      <c r="W87" t="str">
        <f t="shared" si="13"/>
        <v>const B1900MilledgevilleGeorgiaLAMSASINF1108= L.marker([32.85,-83.62], {icon: d}).bindPopup('Milledgeville, Georgia&lt;br&gt;&lt;span style=font-size:11px&gt;(Black b. 1900)&lt;/span&gt;&lt;br&gt;(GA24N) LAMSAS INF1108 in d').addTo(B1900);</v>
      </c>
      <c r="X87" t="str">
        <f t="shared" si="14"/>
        <v>const B1900MilledgevilleGeorgiaLAMSASINF1108= L.marker([32.85,-83.62], {icon: D5}).bindPopup('Milledgeville, Georgia&lt;br&gt;&lt;span style=font-size:11px&gt;(Black b. 1900)&lt;/span&gt;&lt;br&gt;(GA24N) LAMSAS INF1108 in (linguisticatlasproject.org)').addTo(B1900);</v>
      </c>
      <c r="Y87" t="str">
        <f t="shared" si="15"/>
        <v/>
      </c>
      <c r="Z87" t="str">
        <f t="shared" si="16"/>
        <v/>
      </c>
      <c r="AA87" t="str">
        <f t="shared" si="17"/>
        <v>const B1900MilledgevilleGeorgiaLAMSASINF1108= L.marker([32.85,-83.62], {icon:Ag}).bindPopup('Milledgeville, Georgia&lt;br&gt;&lt;span style=font-size:11px&gt;(Black b. 1900)&lt;/span&gt;&lt;br&gt;').addTo(B1900);</v>
      </c>
    </row>
    <row r="88" spans="1:55">
      <c r="A88" t="s">
        <v>5332</v>
      </c>
      <c r="B88" s="94" t="s">
        <v>11633</v>
      </c>
      <c r="C88" t="s">
        <v>9525</v>
      </c>
      <c r="D88">
        <v>1912</v>
      </c>
      <c r="E88" s="57" t="s">
        <v>11638</v>
      </c>
      <c r="F88" s="1"/>
      <c r="G88" s="83" t="s">
        <v>1815</v>
      </c>
      <c r="H88" t="s">
        <v>904</v>
      </c>
      <c r="I88" s="63">
        <v>-89.65</v>
      </c>
      <c r="J88" s="63">
        <v>35.56</v>
      </c>
      <c r="K88" t="s">
        <v>10731</v>
      </c>
      <c r="S88" t="str">
        <f t="shared" si="9"/>
        <v>Covington, Tennessee&lt;br&gt;&lt;span style=font-size:11px&gt;(Black b. 1912)&lt;/span&gt;&lt;br&gt;</v>
      </c>
      <c r="T88" t="str">
        <f t="shared" si="10"/>
        <v>B1900CovingtonTennesseeLAGSINF505</v>
      </c>
      <c r="U88" t="str">
        <f t="shared" si="11"/>
        <v>const B1900CovingtonTennesseeLAGSINF505= L.marker([35.56,-89.65], {icon: Dn}).bindPopup('Covington, Tennessee&lt;br&gt;&lt;span style=font-size:11px&gt;(Black b. 1912)&lt;/span&gt;&lt;br&gt;(DASS) LAGS INF505 in (Jones et al, 2021)').addTo(B1900);</v>
      </c>
      <c r="V88" t="str">
        <f t="shared" si="12"/>
        <v>const B1900CovingtonTennesseeLAGSINF505= L.marker([35.56,-89.65], {icon: A2}).bindPopup('Covington, Tennessee&lt;br&gt;&lt;span style=font-size:11px&gt;(Black b. 1912)&lt;/span&gt;&lt;br&gt;(DASS) LAGS INF505 in (Jones et al, 2021)').addTo(B1900);</v>
      </c>
      <c r="W88" t="str">
        <f t="shared" si="13"/>
        <v>const B1900CovingtonTennesseeLAGSINF505= L.marker([35.56,-89.65], {icon: d}).bindPopup('Covington, Tennessee&lt;br&gt;&lt;span style=font-size:11px&gt;(Black b. 1912)&lt;/span&gt;&lt;br&gt;(DASS) LAGS INF505 in d').addTo(B1900);</v>
      </c>
      <c r="X88" t="str">
        <f t="shared" si="14"/>
        <v>const B1900CovingtonTennesseeLAGSINF505= L.marker([35.56,-89.65], {icon: D5}).bindPopup('Covington, Tennessee&lt;br&gt;&lt;span style=font-size:11px&gt;(Black b. 1912)&lt;/span&gt;&lt;br&gt;(DASS) LAGS INF505 in (Jones et al, 2021)').addTo(B1900);</v>
      </c>
      <c r="Y88" t="str">
        <f t="shared" si="15"/>
        <v/>
      </c>
      <c r="Z88" t="str">
        <f t="shared" si="16"/>
        <v/>
      </c>
      <c r="AA88" t="str">
        <f t="shared" si="17"/>
        <v/>
      </c>
    </row>
    <row r="89" spans="1:55">
      <c r="A89" t="s">
        <v>5332</v>
      </c>
      <c r="B89" s="94" t="s">
        <v>11632</v>
      </c>
      <c r="C89" t="s">
        <v>9525</v>
      </c>
      <c r="D89">
        <v>1910</v>
      </c>
      <c r="E89" s="57" t="s">
        <v>11638</v>
      </c>
      <c r="F89" s="1"/>
      <c r="G89" s="83" t="s">
        <v>3792</v>
      </c>
      <c r="H89" t="s">
        <v>1505</v>
      </c>
      <c r="I89" s="5">
        <v>-89.26</v>
      </c>
      <c r="J89" s="5">
        <v>34.32</v>
      </c>
      <c r="K89" t="s">
        <v>10731</v>
      </c>
      <c r="S89" t="str">
        <f t="shared" si="9"/>
        <v>Lafayette Springs, Mississippi&lt;br&gt;&lt;span style=font-size:11px&gt;(Black b. 1910)&lt;/span&gt;&lt;br&gt;</v>
      </c>
      <c r="T89" t="str">
        <f t="shared" si="10"/>
        <v>B1900LafayetteSpringsMississippiLAGSINF543</v>
      </c>
      <c r="U89" t="str">
        <f t="shared" si="11"/>
        <v>const B1900LafayetteSpringsMississippiLAGSINF543= L.marker([34.32,-89.26], {icon: Dn}).bindPopup('Lafayette Springs, Mississippi&lt;br&gt;&lt;span style=font-size:11px&gt;(Black b. 1910)&lt;/span&gt;&lt;br&gt;(DASS) LAGS INF543 in (Jones et al, 2021)').addTo(B1900);</v>
      </c>
      <c r="V89" t="str">
        <f t="shared" si="12"/>
        <v>const B1900LafayetteSpringsMississippiLAGSINF543= L.marker([34.32,-89.26], {icon: A2}).bindPopup('Lafayette Springs, Mississippi&lt;br&gt;&lt;span style=font-size:11px&gt;(Black b. 1910)&lt;/span&gt;&lt;br&gt;(DASS) LAGS INF543 in (Jones et al, 2021)').addTo(B1900);</v>
      </c>
      <c r="W89" t="str">
        <f t="shared" si="13"/>
        <v>const B1900LafayetteSpringsMississippiLAGSINF543= L.marker([34.32,-89.26], {icon: d}).bindPopup('Lafayette Springs, Mississippi&lt;br&gt;&lt;span style=font-size:11px&gt;(Black b. 1910)&lt;/span&gt;&lt;br&gt;(DASS) LAGS INF543 in d').addTo(B1900);</v>
      </c>
      <c r="X89" t="str">
        <f t="shared" si="14"/>
        <v>const B1900LafayetteSpringsMississippiLAGSINF543= L.marker([34.32,-89.26], {icon: D5}).bindPopup('Lafayette Springs, Mississippi&lt;br&gt;&lt;span style=font-size:11px&gt;(Black b. 1910)&lt;/span&gt;&lt;br&gt;(DASS) LAGS INF543 in (Jones et al, 2021)').addTo(B1900);</v>
      </c>
      <c r="Y89" t="str">
        <f t="shared" si="15"/>
        <v/>
      </c>
      <c r="Z89" t="str">
        <f t="shared" si="16"/>
        <v/>
      </c>
      <c r="AA89" t="str">
        <f t="shared" si="17"/>
        <v/>
      </c>
    </row>
    <row r="90" spans="1:55">
      <c r="A90" t="s">
        <v>5332</v>
      </c>
      <c r="B90" s="94" t="s">
        <v>11631</v>
      </c>
      <c r="C90" t="s">
        <v>9525</v>
      </c>
      <c r="D90">
        <v>1911</v>
      </c>
      <c r="E90" s="57" t="s">
        <v>11638</v>
      </c>
      <c r="F90" s="1"/>
      <c r="G90" s="83" t="s">
        <v>3658</v>
      </c>
      <c r="H90" t="s">
        <v>1505</v>
      </c>
      <c r="I90" s="5">
        <v>-91.43</v>
      </c>
      <c r="J90" s="5">
        <v>31.16</v>
      </c>
      <c r="K90" t="s">
        <v>10731</v>
      </c>
      <c r="S90" t="str">
        <f t="shared" si="9"/>
        <v>Lessley, Mississippi&lt;br&gt;&lt;span style=font-size:11px&gt;(Black b. 1911)&lt;/span&gt;&lt;br&gt;</v>
      </c>
      <c r="T90" t="str">
        <f t="shared" si="10"/>
        <v>B1900LessleyMississippiLAGSINF609A</v>
      </c>
      <c r="U90" t="str">
        <f t="shared" si="11"/>
        <v>const B1900LessleyMississippiLAGSINF609A= L.marker([31.16,-91.43], {icon: Dn}).bindPopup('Lessley, Mississippi&lt;br&gt;&lt;span style=font-size:11px&gt;(Black b. 1911)&lt;/span&gt;&lt;br&gt;(DASS) LAGS INF609A in (Jones et al, 2021)').addTo(B1900);</v>
      </c>
      <c r="V90" t="str">
        <f t="shared" si="12"/>
        <v>const B1900LessleyMississippiLAGSINF609A= L.marker([31.16,-91.43], {icon: A2}).bindPopup('Lessley, Mississippi&lt;br&gt;&lt;span style=font-size:11px&gt;(Black b. 1911)&lt;/span&gt;&lt;br&gt;(DASS) LAGS INF609A in (Jones et al, 2021)').addTo(B1900);</v>
      </c>
      <c r="W90" t="str">
        <f t="shared" si="13"/>
        <v>const B1900LessleyMississippiLAGSINF609A= L.marker([31.16,-91.43], {icon: d}).bindPopup('Lessley, Mississippi&lt;br&gt;&lt;span style=font-size:11px&gt;(Black b. 1911)&lt;/span&gt;&lt;br&gt;(DASS) LAGS INF609A in d').addTo(B1900);</v>
      </c>
      <c r="X90" t="str">
        <f t="shared" si="14"/>
        <v>const B1900LessleyMississippiLAGSINF609A= L.marker([31.16,-91.43], {icon: D5}).bindPopup('Lessley, Mississippi&lt;br&gt;&lt;span style=font-size:11px&gt;(Black b. 1911)&lt;/span&gt;&lt;br&gt;(DASS) LAGS INF609A in (Jones et al, 2021)').addTo(B1900);</v>
      </c>
      <c r="Y90" t="str">
        <f t="shared" si="15"/>
        <v/>
      </c>
      <c r="Z90" t="str">
        <f t="shared" si="16"/>
        <v/>
      </c>
      <c r="AA90" t="str">
        <f t="shared" si="17"/>
        <v/>
      </c>
    </row>
    <row r="91" spans="1:55">
      <c r="A91" t="s">
        <v>5332</v>
      </c>
      <c r="B91" s="88" t="s">
        <v>11639</v>
      </c>
      <c r="C91" s="76"/>
      <c r="D91" s="76">
        <v>1923</v>
      </c>
      <c r="E91" s="57" t="s">
        <v>11053</v>
      </c>
      <c r="F91" s="1"/>
      <c r="G91" s="40" t="s">
        <v>93</v>
      </c>
      <c r="H91" t="s">
        <v>5310</v>
      </c>
      <c r="I91">
        <v>-87.63</v>
      </c>
      <c r="J91">
        <v>41.88</v>
      </c>
      <c r="K91" t="s">
        <v>10731</v>
      </c>
      <c r="S91" t="str">
        <f t="shared" si="9"/>
        <v>Chicago, Illinois&lt;br&gt;&lt;span style=font-size:11px&gt;(Black b. 1923)&lt;/span&gt;&lt;br&gt;</v>
      </c>
      <c r="T91" t="str">
        <f t="shared" si="10"/>
        <v>B1900ChicagoIllinoisLANCSIL12HN</v>
      </c>
      <c r="U91" t="str">
        <f t="shared" si="11"/>
        <v>const B1900ChicagoIllinoisLANCSIL12HN= L.marker([41.88,-87.63], {icon: Dn}).bindPopup('Chicago, Illinois&lt;br&gt;&lt;span style=font-size:11px&gt;(Black b. 1923)&lt;/span&gt;&lt;br&gt;LANCS IL12HN in (linguisticatlasproject.org)').addTo(B1900);</v>
      </c>
      <c r="V91" t="str">
        <f t="shared" si="12"/>
        <v>const B1900ChicagoIllinoisLANCSIL12HN= L.marker([41.88,-87.63], {icon: A2}).bindPopup('Chicago, Illinois&lt;br&gt;&lt;span style=font-size:11px&gt;(Black b. 1923)&lt;/span&gt;&lt;br&gt;LANCS IL12HN in (linguisticatlasproject.org)').addTo(B1900);</v>
      </c>
      <c r="W91" t="str">
        <f t="shared" si="13"/>
        <v>const B1900ChicagoIllinoisLANCSIL12HN= L.marker([41.88,-87.63], {icon: d}).bindPopup('Chicago, Illinois&lt;br&gt;&lt;span style=font-size:11px&gt;(Black b. 1923)&lt;/span&gt;&lt;br&gt;LANCS IL12HN in d').addTo(B1900);</v>
      </c>
      <c r="X91" t="str">
        <f t="shared" si="14"/>
        <v>const B1900ChicagoIllinoisLANCSIL12HN= L.marker([41.88,-87.63], {icon: D5}).bindPopup('Chicago, Illinois&lt;br&gt;&lt;span style=font-size:11px&gt;(Black b. 1923)&lt;/span&gt;&lt;br&gt;LANCS IL12HN in (linguisticatlasproject.org)').addTo(B1900);</v>
      </c>
      <c r="Y91" t="str">
        <f t="shared" si="15"/>
        <v/>
      </c>
      <c r="Z91" t="str">
        <f t="shared" si="16"/>
        <v/>
      </c>
      <c r="AA91" t="str">
        <f t="shared" si="17"/>
        <v/>
      </c>
    </row>
    <row r="92" spans="1:55">
      <c r="A92" t="s">
        <v>5332</v>
      </c>
      <c r="B92" s="88" t="s">
        <v>11641</v>
      </c>
      <c r="C92" s="76"/>
      <c r="D92" s="76">
        <v>1925</v>
      </c>
      <c r="E92" s="57" t="s">
        <v>11053</v>
      </c>
      <c r="F92" s="1"/>
      <c r="G92" s="40" t="s">
        <v>12487</v>
      </c>
      <c r="H92" t="s">
        <v>5310</v>
      </c>
      <c r="I92">
        <v>-87.66</v>
      </c>
      <c r="J92">
        <v>41.7</v>
      </c>
      <c r="K92" t="s">
        <v>11055</v>
      </c>
      <c r="S92" t="str">
        <f t="shared" si="9"/>
        <v>Beverly Ridge, Illinois&lt;br&gt;&lt;span style=font-size:11px&gt;(Black b. 1925)&lt;/span&gt;&lt;br&gt;</v>
      </c>
      <c r="T92" t="str">
        <f t="shared" si="10"/>
        <v>B1900BeverlyRidgeIllinoisLANCSIL12LN</v>
      </c>
      <c r="U92" t="str">
        <f t="shared" si="11"/>
        <v>const B1900BeverlyRidgeIllinoisLANCSIL12LN= L.marker([41.7,-87.66], {icon: Dn}).bindPopup('Beverly Ridge, Illinois&lt;br&gt;&lt;span style=font-size:11px&gt;(Black b. 1925)&lt;/span&gt;&lt;br&gt;LANCS IL12LN in (linguisticatlasproject.org)').addTo(B1900);</v>
      </c>
      <c r="V92" t="str">
        <f t="shared" si="12"/>
        <v>const B1900BeverlyRidgeIllinoisLANCSIL12LN= L.marker([41.7,-87.66], {icon: A4}).bindPopup('Beverly Ridge, Illinois&lt;br&gt;&lt;span style=font-size:11px&gt;(Black b. 1925)&lt;/span&gt;&lt;br&gt;LANCS IL12LN in (linguisticatlasproject.org)').addTo(B1900);</v>
      </c>
      <c r="W92" t="str">
        <f t="shared" si="13"/>
        <v>const B1900BeverlyRidgeIllinoisLANCSIL12LN= L.marker([41.7,-87.66], {icon: d}).bindPopup('Beverly Ridge, Illinois&lt;br&gt;&lt;span style=font-size:11px&gt;(Black b. 1925)&lt;/span&gt;&lt;br&gt;LANCS IL12LN in d').addTo(B1900);</v>
      </c>
      <c r="X92" t="str">
        <f t="shared" si="14"/>
        <v>const B1900BeverlyRidgeIllinoisLANCSIL12LN= L.marker([41.7,-87.66], {icon: D5}).bindPopup('Beverly Ridge, Illinois&lt;br&gt;&lt;span style=font-size:11px&gt;(Black b. 1925)&lt;/span&gt;&lt;br&gt;LANCS IL12LN in (linguisticatlasproject.org)').addTo(B1900);</v>
      </c>
      <c r="Y92" t="str">
        <f t="shared" si="15"/>
        <v/>
      </c>
      <c r="Z92" t="str">
        <f t="shared" si="16"/>
        <v/>
      </c>
      <c r="AA92" t="str">
        <f t="shared" si="17"/>
        <v/>
      </c>
    </row>
    <row r="93" spans="1:55">
      <c r="A93" t="s">
        <v>5332</v>
      </c>
      <c r="B93" s="88" t="s">
        <v>7776</v>
      </c>
      <c r="E93" t="s">
        <v>5398</v>
      </c>
      <c r="F93" s="1"/>
      <c r="G93" s="40" t="s">
        <v>1014</v>
      </c>
      <c r="H93" t="s">
        <v>1014</v>
      </c>
      <c r="I93" s="5">
        <v>-77.400000000000006</v>
      </c>
      <c r="J93" s="5">
        <v>25.03</v>
      </c>
      <c r="K93" t="s">
        <v>11249</v>
      </c>
      <c r="S93" t="str">
        <f t="shared" si="9"/>
        <v>Bahamas, Bahamas&lt;br&gt;&lt;span style=font-size:11px&gt;(Black b. 1900-44)&lt;/span&gt;&lt;br&gt;</v>
      </c>
      <c r="T93" t="str">
        <f t="shared" si="10"/>
        <v>B1900BahamasBahamasdescription</v>
      </c>
      <c r="U93" t="str">
        <f t="shared" si="11"/>
        <v>const B1900BahamasBahamasdescription= L.marker([25.03,-77.4], {icon: He}).bindPopup('Bahamas, Bahamas&lt;br&gt;&lt;span style=font-size:11px&gt;(Black b. 1900-44)&lt;/span&gt;&lt;br&gt;description in (Wells, 1984)').addTo(B1900);</v>
      </c>
      <c r="V93" t="str">
        <f t="shared" si="12"/>
        <v>const B1900BahamasBahamasdescription= L.marker([25.03,-77.4], {icon: A1}).bindPopup('Bahamas, Bahamas&lt;br&gt;&lt;span style=font-size:11px&gt;(Black b. 1900-44)&lt;/span&gt;&lt;br&gt;description in (Wells, 1984)').addTo(B1900);</v>
      </c>
      <c r="W93" t="str">
        <f t="shared" si="13"/>
        <v>const B1900BahamasBahamasdescription= L.marker([25.03,-77.4], {icon: d}).bindPopup('Bahamas, Bahamas&lt;br&gt;&lt;span style=font-size:11px&gt;(Black b. 1900-44)&lt;/span&gt;&lt;br&gt;description in d').addTo(B1900);</v>
      </c>
      <c r="X93" t="str">
        <f t="shared" si="14"/>
        <v>const B1900BahamasBahamasdescription= L.marker([25.03,-77.4], {icon: H5}).bindPopup('Bahamas, Bahamas&lt;br&gt;&lt;span style=font-size:11px&gt;(Black b. 1900-44)&lt;/span&gt;&lt;br&gt;description in (Wells, 1984)').addTo(B1900);</v>
      </c>
      <c r="Y93" t="str">
        <f t="shared" si="15"/>
        <v/>
      </c>
      <c r="Z93" t="str">
        <f t="shared" si="16"/>
        <v/>
      </c>
      <c r="AA93" t="str">
        <f t="shared" si="17"/>
        <v/>
      </c>
      <c r="BC93" t="s">
        <v>5164</v>
      </c>
    </row>
    <row r="94" spans="1:55">
      <c r="A94" t="s">
        <v>5332</v>
      </c>
      <c r="B94" s="88" t="s">
        <v>7776</v>
      </c>
      <c r="E94" t="s">
        <v>5398</v>
      </c>
      <c r="F94" s="1"/>
      <c r="G94" s="79" t="s">
        <v>1009</v>
      </c>
      <c r="H94" t="s">
        <v>1009</v>
      </c>
      <c r="I94" s="5">
        <v>-77.3</v>
      </c>
      <c r="J94" s="5">
        <v>18.11</v>
      </c>
      <c r="K94" t="s">
        <v>11245</v>
      </c>
      <c r="S94" t="str">
        <f t="shared" si="9"/>
        <v>Jamaica, Jamaica&lt;br&gt;&lt;span style=font-size:11px&gt;(Black b. 1900-44)&lt;/span&gt;&lt;br&gt;</v>
      </c>
      <c r="T94" t="str">
        <f t="shared" si="10"/>
        <v>B1900JamaicaJamaicadescription</v>
      </c>
      <c r="U94" t="str">
        <f t="shared" si="11"/>
        <v>const B1900JamaicaJamaicadescription= L.marker([18.11,-77.3], {icon: Fe}).bindPopup('Jamaica, Jamaica&lt;br&gt;&lt;span style=font-size:11px&gt;(Black b. 1900-44)&lt;/span&gt;&lt;br&gt;description in (Wells, 1984)').addTo(B1900);</v>
      </c>
      <c r="V94" t="str">
        <f t="shared" si="12"/>
        <v>const B1900JamaicaJamaicadescription= L.marker([18.11,-77.3], {icon: A3}).bindPopup('Jamaica, Jamaica&lt;br&gt;&lt;span style=font-size:11px&gt;(Black b. 1900-44)&lt;/span&gt;&lt;br&gt;description in (Wells, 1984)').addTo(B1900);</v>
      </c>
      <c r="W94" t="str">
        <f t="shared" si="13"/>
        <v>const B1900JamaicaJamaicadescription= L.marker([18.11,-77.3], {icon: f}).bindPopup('Jamaica, Jamaica&lt;br&gt;&lt;span style=font-size:11px&gt;(Black b. 1900-44)&lt;/span&gt;&lt;br&gt;description in f').addTo(B1900);</v>
      </c>
      <c r="X94" t="str">
        <f t="shared" si="14"/>
        <v>const B1900JamaicaJamaicadescription= L.marker([18.11,-77.3], {icon: F1}).bindPopup('Jamaica, Jamaica&lt;br&gt;&lt;span style=font-size:11px&gt;(Black b. 1900-44)&lt;/span&gt;&lt;br&gt;description in (Wells, 1984)').addTo(B1900);</v>
      </c>
      <c r="Y94" t="str">
        <f t="shared" si="15"/>
        <v/>
      </c>
      <c r="Z94" t="str">
        <f t="shared" si="16"/>
        <v/>
      </c>
      <c r="AA94" t="str">
        <f t="shared" si="17"/>
        <v/>
      </c>
      <c r="BC94" t="s">
        <v>5672</v>
      </c>
    </row>
    <row r="95" spans="1:55">
      <c r="A95" t="s">
        <v>5332</v>
      </c>
      <c r="B95" s="88" t="s">
        <v>7776</v>
      </c>
      <c r="E95" t="s">
        <v>5398</v>
      </c>
      <c r="F95" s="1"/>
      <c r="G95" s="79" t="s">
        <v>1010</v>
      </c>
      <c r="H95" t="s">
        <v>1010</v>
      </c>
      <c r="I95" s="5">
        <v>-61.22</v>
      </c>
      <c r="J95" s="5">
        <v>10.69</v>
      </c>
      <c r="K95" t="s">
        <v>11234</v>
      </c>
      <c r="S95" t="str">
        <f t="shared" si="9"/>
        <v>Trinidad, Trinidad&lt;br&gt;&lt;span style=font-size:11px&gt;(Black b. 1900-44)&lt;/span&gt;&lt;br&gt;</v>
      </c>
      <c r="T95" t="str">
        <f t="shared" si="10"/>
        <v>B1900TrinidadTrinidaddescription</v>
      </c>
      <c r="U95" t="str">
        <f t="shared" si="11"/>
        <v>const B1900TrinidadTrinidaddescription= L.marker([10.69,-61.22], {icon: De}).bindPopup('Trinidad, Trinidad&lt;br&gt;&lt;span style=font-size:11px&gt;(Black b. 1900-44)&lt;/span&gt;&lt;br&gt;description in (Wells, 1984)').addTo(B1900);</v>
      </c>
      <c r="V95" t="str">
        <f t="shared" si="12"/>
        <v>const B1900TrinidadTrinidaddescription= L.marker([10.69,-61.22], {icon: A3}).bindPopup('Trinidad, Trinidad&lt;br&gt;&lt;span style=font-size:11px&gt;(Black b. 1900-44)&lt;/span&gt;&lt;br&gt;description in (Wells, 1984)').addTo(B1900);</v>
      </c>
      <c r="W95" t="str">
        <f t="shared" si="13"/>
        <v>const B1900TrinidadTrinidaddescription= L.marker([10.69,-61.22], {icon: e}).bindPopup('Trinidad, Trinidad&lt;br&gt;&lt;span style=font-size:11px&gt;(Black b. 1900-44)&lt;/span&gt;&lt;br&gt;description in e').addTo(B1900);</v>
      </c>
      <c r="X95" t="str">
        <f t="shared" si="14"/>
        <v>const B1900TrinidadTrinidaddescription= L.marker([10.69,-61.22], {icon: D1}).bindPopup('Trinidad, Trinidad&lt;br&gt;&lt;span style=font-size:11px&gt;(Black b. 1900-44)&lt;/span&gt;&lt;br&gt;description in (Wells, 1984)').addTo(B1900);</v>
      </c>
      <c r="Y95" t="str">
        <f t="shared" si="15"/>
        <v/>
      </c>
      <c r="Z95" t="str">
        <f t="shared" si="16"/>
        <v/>
      </c>
      <c r="AA95" t="str">
        <f t="shared" si="17"/>
        <v/>
      </c>
      <c r="BC95" t="s">
        <v>5673</v>
      </c>
    </row>
    <row r="96" spans="1:55">
      <c r="A96" t="s">
        <v>5332</v>
      </c>
      <c r="B96" s="88" t="s">
        <v>7776</v>
      </c>
      <c r="E96" t="s">
        <v>5398</v>
      </c>
      <c r="F96" s="1"/>
      <c r="G96" s="79" t="s">
        <v>1011</v>
      </c>
      <c r="H96" t="s">
        <v>1011</v>
      </c>
      <c r="I96" s="5">
        <v>-58.93</v>
      </c>
      <c r="J96" s="5">
        <v>4.8600000000000003</v>
      </c>
      <c r="K96" t="s">
        <v>11245</v>
      </c>
      <c r="S96" t="str">
        <f t="shared" si="9"/>
        <v>Guyana, Guyana&lt;br&gt;&lt;span style=font-size:11px&gt;(Black b. 1900-44)&lt;/span&gt;&lt;br&gt;</v>
      </c>
      <c r="T96" t="str">
        <f t="shared" si="10"/>
        <v>B1900GuyanaGuyanadescription</v>
      </c>
      <c r="U96" t="str">
        <f t="shared" si="11"/>
        <v>const B1900GuyanaGuyanadescription= L.marker([4.86,-58.93], {icon: Fe}).bindPopup('Guyana, Guyana&lt;br&gt;&lt;span style=font-size:11px&gt;(Black b. 1900-44)&lt;/span&gt;&lt;br&gt;description in (Wells, 1984)').addTo(B1900);</v>
      </c>
      <c r="V96" t="str">
        <f t="shared" si="12"/>
        <v>const B1900GuyanaGuyanadescription= L.marker([4.86,-58.93], {icon: A3}).bindPopup('Guyana, Guyana&lt;br&gt;&lt;span style=font-size:11px&gt;(Black b. 1900-44)&lt;/span&gt;&lt;br&gt;description in (Wells, 1984)').addTo(B1900);</v>
      </c>
      <c r="W96" t="str">
        <f t="shared" si="13"/>
        <v>const B1900GuyanaGuyanadescription= L.marker([4.86,-58.93], {icon: f}).bindPopup('Guyana, Guyana&lt;br&gt;&lt;span style=font-size:11px&gt;(Black b. 1900-44)&lt;/span&gt;&lt;br&gt;description in f').addTo(B1900);</v>
      </c>
      <c r="X96" t="str">
        <f t="shared" si="14"/>
        <v>const B1900GuyanaGuyanadescription= L.marker([4.86,-58.93], {icon: F1}).bindPopup('Guyana, Guyana&lt;br&gt;&lt;span style=font-size:11px&gt;(Black b. 1900-44)&lt;/span&gt;&lt;br&gt;description in (Wells, 1984)').addTo(B1900);</v>
      </c>
      <c r="Y96" t="str">
        <f t="shared" si="15"/>
        <v/>
      </c>
      <c r="Z96" t="str">
        <f t="shared" si="16"/>
        <v/>
      </c>
      <c r="AA96" t="str">
        <f t="shared" si="17"/>
        <v/>
      </c>
      <c r="BC96" t="s">
        <v>5674</v>
      </c>
    </row>
    <row r="97" spans="1:55">
      <c r="A97" t="s">
        <v>5332</v>
      </c>
      <c r="B97" s="88" t="s">
        <v>7776</v>
      </c>
      <c r="E97" t="s">
        <v>5398</v>
      </c>
      <c r="F97" s="1"/>
      <c r="G97" s="79" t="s">
        <v>1012</v>
      </c>
      <c r="H97" t="s">
        <v>1012</v>
      </c>
      <c r="I97" s="5">
        <v>-59.54</v>
      </c>
      <c r="J97" s="5">
        <v>13.19</v>
      </c>
      <c r="K97" t="s">
        <v>11245</v>
      </c>
      <c r="S97" t="str">
        <f t="shared" si="9"/>
        <v>Barbados, Barbados&lt;br&gt;&lt;span style=font-size:11px&gt;(Black b. 1900-44)&lt;/span&gt;&lt;br&gt;</v>
      </c>
      <c r="T97" t="str">
        <f t="shared" si="10"/>
        <v>B1900BarbadosBarbadosdescription</v>
      </c>
      <c r="U97" t="str">
        <f t="shared" si="11"/>
        <v>const B1900BarbadosBarbadosdescription= L.marker([13.19,-59.54], {icon: Fe}).bindPopup('Barbados, Barbados&lt;br&gt;&lt;span style=font-size:11px&gt;(Black b. 1900-44)&lt;/span&gt;&lt;br&gt;description in (Wells, 1984)').addTo(B1900);</v>
      </c>
      <c r="V97" t="str">
        <f t="shared" si="12"/>
        <v>const B1900BarbadosBarbadosdescription= L.marker([13.19,-59.54], {icon: A3}).bindPopup('Barbados, Barbados&lt;br&gt;&lt;span style=font-size:11px&gt;(Black b. 1900-44)&lt;/span&gt;&lt;br&gt;description in (Wells, 1984)').addTo(B1900);</v>
      </c>
      <c r="W97" t="str">
        <f t="shared" si="13"/>
        <v>const B1900BarbadosBarbadosdescription= L.marker([13.19,-59.54], {icon: f}).bindPopup('Barbados, Barbados&lt;br&gt;&lt;span style=font-size:11px&gt;(Black b. 1900-44)&lt;/span&gt;&lt;br&gt;description in f').addTo(B1900);</v>
      </c>
      <c r="X97" t="str">
        <f t="shared" si="14"/>
        <v>const B1900BarbadosBarbadosdescription= L.marker([13.19,-59.54], {icon: F1}).bindPopup('Barbados, Barbados&lt;br&gt;&lt;span style=font-size:11px&gt;(Black b. 1900-44)&lt;/span&gt;&lt;br&gt;description in (Wells, 1984)').addTo(B1900);</v>
      </c>
      <c r="Y97" t="str">
        <f t="shared" si="15"/>
        <v/>
      </c>
      <c r="Z97" t="str">
        <f t="shared" si="16"/>
        <v/>
      </c>
      <c r="AA97" t="str">
        <f t="shared" si="17"/>
        <v/>
      </c>
      <c r="BC97" t="s">
        <v>5675</v>
      </c>
    </row>
    <row r="98" spans="1:55">
      <c r="A98" t="s">
        <v>5332</v>
      </c>
      <c r="B98" s="88" t="s">
        <v>7776</v>
      </c>
      <c r="E98" t="s">
        <v>5398</v>
      </c>
      <c r="F98" s="1"/>
      <c r="G98" s="79" t="s">
        <v>1013</v>
      </c>
      <c r="H98" t="s">
        <v>1013</v>
      </c>
      <c r="I98" s="5">
        <v>-62.19</v>
      </c>
      <c r="J98" s="5">
        <v>16.739999999999998</v>
      </c>
      <c r="K98" t="s">
        <v>11245</v>
      </c>
      <c r="S98" t="str">
        <f t="shared" si="9"/>
        <v>Monserrat, Monserrat&lt;br&gt;&lt;span style=font-size:11px&gt;(Black b. 1900-44)&lt;/span&gt;&lt;br&gt;</v>
      </c>
      <c r="T98" t="str">
        <f t="shared" si="10"/>
        <v>B1900MonserratMonserratdescription</v>
      </c>
      <c r="U98" t="str">
        <f t="shared" si="11"/>
        <v>const B1900MonserratMonserratdescription= L.marker([16.74,-62.19], {icon: Fe}).bindPopup('Monserrat, Monserrat&lt;br&gt;&lt;span style=font-size:11px&gt;(Black b. 1900-44)&lt;/span&gt;&lt;br&gt;description in (Wells, 1984)').addTo(B1900);</v>
      </c>
      <c r="V98" t="str">
        <f t="shared" si="12"/>
        <v>const B1900MonserratMonserratdescription= L.marker([16.74,-62.19], {icon: A3}).bindPopup('Monserrat, Monserrat&lt;br&gt;&lt;span style=font-size:11px&gt;(Black b. 1900-44)&lt;/span&gt;&lt;br&gt;description in (Wells, 1984)').addTo(B1900);</v>
      </c>
      <c r="W98" t="str">
        <f t="shared" si="13"/>
        <v>const B1900MonserratMonserratdescription= L.marker([16.74,-62.19], {icon: f}).bindPopup('Monserrat, Monserrat&lt;br&gt;&lt;span style=font-size:11px&gt;(Black b. 1900-44)&lt;/span&gt;&lt;br&gt;description in f').addTo(B1900);</v>
      </c>
      <c r="X98" t="str">
        <f t="shared" si="14"/>
        <v>const B1900MonserratMonserratdescription= L.marker([16.74,-62.19], {icon: F1}).bindPopup('Monserrat, Monserrat&lt;br&gt;&lt;span style=font-size:11px&gt;(Black b. 1900-44)&lt;/span&gt;&lt;br&gt;description in (Wells, 1984)').addTo(B1900);</v>
      </c>
      <c r="Y98" t="str">
        <f t="shared" si="15"/>
        <v/>
      </c>
      <c r="Z98" t="str">
        <f t="shared" si="16"/>
        <v/>
      </c>
      <c r="AA98" t="str">
        <f t="shared" si="17"/>
        <v/>
      </c>
      <c r="BC98" t="s">
        <v>5676</v>
      </c>
    </row>
    <row r="99" spans="1:55">
      <c r="A99" t="s">
        <v>5332</v>
      </c>
      <c r="B99" s="88" t="s">
        <v>7776</v>
      </c>
      <c r="E99" t="s">
        <v>1240</v>
      </c>
      <c r="F99" s="1"/>
      <c r="G99" s="79" t="s">
        <v>1301</v>
      </c>
      <c r="H99" t="s">
        <v>1025</v>
      </c>
      <c r="I99" s="5">
        <v>-64.75</v>
      </c>
      <c r="J99" s="5">
        <v>32.31</v>
      </c>
      <c r="K99" t="s">
        <v>10731</v>
      </c>
      <c r="S99" t="str">
        <f t="shared" si="9"/>
        <v>Hamilton, Bermuda&lt;br&gt;&lt;span style=font-size:11px&gt;(Black b. 1900-44)&lt;/span&gt;&lt;br&gt;</v>
      </c>
      <c r="T99" t="str">
        <f t="shared" si="10"/>
        <v>B1900HamiltonBermudadescription</v>
      </c>
      <c r="U99" t="str">
        <f t="shared" si="11"/>
        <v>const B1900HamiltonBermudadescription= L.marker([32.31,-64.75], {icon: Dn}).bindPopup('Hamilton, Bermuda&lt;br&gt;&lt;span style=font-size:11px&gt;(Black b. 1900-44)&lt;/span&gt;&lt;br&gt;description in (Ayres, 1933)').addTo(B1900);</v>
      </c>
      <c r="V99" t="str">
        <f t="shared" si="12"/>
        <v>const B1900HamiltonBermudadescription= L.marker([32.31,-64.75], {icon: A2}).bindPopup('Hamilton, Bermuda&lt;br&gt;&lt;span style=font-size:11px&gt;(Black b. 1900-44)&lt;/span&gt;&lt;br&gt;description in (Ayres, 1933)').addTo(B1900);</v>
      </c>
      <c r="W99" t="str">
        <f t="shared" si="13"/>
        <v>const B1900HamiltonBermudadescription= L.marker([32.31,-64.75], {icon: d}).bindPopup('Hamilton, Bermuda&lt;br&gt;&lt;span style=font-size:11px&gt;(Black b. 1900-44)&lt;/span&gt;&lt;br&gt;description in d').addTo(B1900);</v>
      </c>
      <c r="X99" t="str">
        <f t="shared" si="14"/>
        <v>const B1900HamiltonBermudadescription= L.marker([32.31,-64.75], {icon: D5}).bindPopup('Hamilton, Bermuda&lt;br&gt;&lt;span style=font-size:11px&gt;(Black b. 1900-44)&lt;/span&gt;&lt;br&gt;description in (Ayres, 1933)').addTo(B1900);</v>
      </c>
      <c r="Y99" t="str">
        <f t="shared" si="15"/>
        <v/>
      </c>
      <c r="Z99" t="str">
        <f t="shared" si="16"/>
        <v/>
      </c>
      <c r="AA99" t="str">
        <f t="shared" si="17"/>
        <v/>
      </c>
      <c r="BC99" t="s">
        <v>5677</v>
      </c>
    </row>
    <row r="100" spans="1:55">
      <c r="A100" t="s">
        <v>5332</v>
      </c>
      <c r="B100" s="88" t="s">
        <v>6708</v>
      </c>
      <c r="D100">
        <v>1918</v>
      </c>
      <c r="E100" t="s">
        <v>11989</v>
      </c>
      <c r="F100" s="1"/>
      <c r="G100" s="79" t="s">
        <v>1169</v>
      </c>
      <c r="H100" t="s">
        <v>1169</v>
      </c>
      <c r="I100" s="5">
        <v>-64.75</v>
      </c>
      <c r="J100" s="5">
        <v>32.31</v>
      </c>
      <c r="K100" t="s">
        <v>11225</v>
      </c>
      <c r="S100" t="str">
        <f t="shared" si="9"/>
        <v>Grenada, Grenada&lt;br&gt;&lt;span style=font-size:11px&gt;(Black b. 1918)&lt;/span&gt;&lt;br&gt;</v>
      </c>
      <c r="T100" t="str">
        <f t="shared" si="10"/>
        <v>B1900GrenadaGrenadaSpeaker138</v>
      </c>
      <c r="U100" t="str">
        <f t="shared" si="11"/>
        <v>const B1900GrenadaGrenadaSpeaker138= L.marker([32.31,-64.75], {icon: Me}).bindPopup('Grenada, Grenada&lt;br&gt;&lt;span style=font-size:11px&gt;(Black b. 1918)&lt;/span&gt;&lt;br&gt;Speaker 138 in (Thomas, 2001)').addTo(B1900);</v>
      </c>
      <c r="V100" t="str">
        <f t="shared" si="12"/>
        <v>const B1900GrenadaGrenadaSpeaker138= L.marker([32.31,-64.75], {icon: A3}).bindPopup('Grenada, Grenada&lt;br&gt;&lt;span style=font-size:11px&gt;(Black b. 1918)&lt;/span&gt;&lt;br&gt;Speaker 138 in (Thomas, 2001)').addTo(B1900);</v>
      </c>
      <c r="W100" t="str">
        <f t="shared" si="13"/>
        <v>const B1900GrenadaGrenadaSpeaker138= L.marker([32.31,-64.75], {icon: a}).bindPopup('Grenada, Grenada&lt;br&gt;&lt;span style=font-size:11px&gt;(Black b. 1918)&lt;/span&gt;&lt;br&gt;Speaker 138 in a').addTo(B1900);</v>
      </c>
      <c r="X100" t="str">
        <f t="shared" si="14"/>
        <v>const B1900GrenadaGrenadaSpeaker138= L.marker([32.31,-64.75], {icon: M1}).bindPopup('Grenada, Grenada&lt;br&gt;&lt;span style=font-size:11px&gt;(Black b. 1918)&lt;/span&gt;&lt;br&gt;Speaker 138 in (Thomas, 2001)').addTo(B1900);</v>
      </c>
      <c r="Y100" t="str">
        <f t="shared" si="15"/>
        <v/>
      </c>
      <c r="Z100" t="str">
        <f t="shared" si="16"/>
        <v/>
      </c>
      <c r="AA100" t="str">
        <f t="shared" si="17"/>
        <v/>
      </c>
      <c r="BC100" t="s">
        <v>12089</v>
      </c>
    </row>
    <row r="101" spans="1:55">
      <c r="A101" t="s">
        <v>5332</v>
      </c>
      <c r="B101" s="88" t="s">
        <v>6710</v>
      </c>
      <c r="D101">
        <v>1905</v>
      </c>
      <c r="E101" t="s">
        <v>11989</v>
      </c>
      <c r="F101" s="1"/>
      <c r="G101" s="79" t="s">
        <v>52</v>
      </c>
      <c r="H101" t="s">
        <v>5288</v>
      </c>
      <c r="I101" s="5">
        <v>-77.94</v>
      </c>
      <c r="J101" s="5">
        <v>34.229999999999997</v>
      </c>
      <c r="K101" t="s">
        <v>11239</v>
      </c>
      <c r="L101" s="23"/>
      <c r="S101" t="str">
        <f t="shared" si="9"/>
        <v>Wilmington, North Carolina&lt;br&gt;&lt;span style=font-size:11px&gt;(Black b. 1905)&lt;/span&gt;&lt;br&gt;</v>
      </c>
      <c r="T101" t="str">
        <f t="shared" si="10"/>
        <v>B1900WilmingtonNorthCarolinaSpeaker144</v>
      </c>
      <c r="U101" t="str">
        <f t="shared" si="11"/>
        <v>const B1900WilmingtonNorthCarolinaSpeaker144= L.marker([34.23,-77.94], {icon: De}).bindPopup('Wilmington, North Carolina&lt;br&gt;&lt;span style=font-size:11px&gt;(Black b. 1905)&lt;/span&gt;&lt;br&gt;Speaker 144 in (Thomas, 2001)').addTo(B1900);</v>
      </c>
      <c r="V101" t="str">
        <f t="shared" si="12"/>
        <v>const B1900WilmingtonNorthCarolinaSpeaker144= L.marker([34.23,-77.94], {icon: A2}).bindPopup('Wilmington, North Carolina&lt;br&gt;&lt;span style=font-size:11px&gt;(Black b. 1905)&lt;/span&gt;&lt;br&gt;Speaker 144 in (Thomas, 2001)').addTo(B1900);</v>
      </c>
      <c r="W101" t="str">
        <f t="shared" si="13"/>
        <v>const B1900WilmingtonNorthCarolinaSpeaker144= L.marker([34.23,-77.94], {icon: d}).bindPopup('Wilmington, North Carolina&lt;br&gt;&lt;span style=font-size:11px&gt;(Black b. 1905)&lt;/span&gt;&lt;br&gt;Speaker 144 in d').addTo(B1900);</v>
      </c>
      <c r="X101" t="str">
        <f t="shared" si="14"/>
        <v>const B1900WilmingtonNorthCarolinaSpeaker144= L.marker([34.23,-77.94], {icon: D4}).bindPopup('Wilmington, North Carolina&lt;br&gt;&lt;span style=font-size:11px&gt;(Black b. 1905)&lt;/span&gt;&lt;br&gt;Speaker 144 in (Thomas, 2001)').addTo(B1900);</v>
      </c>
      <c r="Y101" t="str">
        <f t="shared" si="15"/>
        <v/>
      </c>
      <c r="Z101" t="str">
        <f t="shared" si="16"/>
        <v/>
      </c>
      <c r="AA101" t="str">
        <f t="shared" si="17"/>
        <v/>
      </c>
      <c r="BC101" t="s">
        <v>12090</v>
      </c>
    </row>
    <row r="102" spans="1:55">
      <c r="A102" t="s">
        <v>5332</v>
      </c>
      <c r="B102" s="88" t="s">
        <v>6712</v>
      </c>
      <c r="D102">
        <v>1930</v>
      </c>
      <c r="E102" t="s">
        <v>11989</v>
      </c>
      <c r="F102" s="1"/>
      <c r="G102" s="79" t="s">
        <v>561</v>
      </c>
      <c r="H102" t="s">
        <v>5288</v>
      </c>
      <c r="I102" s="5">
        <v>-78.069999999999993</v>
      </c>
      <c r="J102" s="5">
        <v>36.270000000000003</v>
      </c>
      <c r="K102" t="s">
        <v>11242</v>
      </c>
      <c r="L102" s="23"/>
      <c r="S102" t="str">
        <f t="shared" si="9"/>
        <v>Inez, North Carolina&lt;br&gt;&lt;span style=font-size:11px&gt;(Black b. 1930)&lt;/span&gt;&lt;br&gt;</v>
      </c>
      <c r="T102" t="str">
        <f t="shared" si="10"/>
        <v>B1900InezNorthCarolinaSpeaker146</v>
      </c>
      <c r="U102" t="str">
        <f t="shared" si="11"/>
        <v>const B1900InezNorthCarolinaSpeaker146= L.marker([36.27,-78.07], {icon: De}).bindPopup('Inez, North Carolina&lt;br&gt;&lt;span style=font-size:11px&gt;(Black b. 1930)&lt;/span&gt;&lt;br&gt;Speaker 146 in (Thomas, 2001)').addTo(B1900);</v>
      </c>
      <c r="V102" t="str">
        <f t="shared" si="12"/>
        <v>const B1900InezNorthCarolinaSpeaker146= L.marker([36.27,-78.07], {icon: A1}).bindPopup('Inez, North Carolina&lt;br&gt;&lt;span style=font-size:11px&gt;(Black b. 1930)&lt;/span&gt;&lt;br&gt;Speaker 146 in (Thomas, 2001)').addTo(B1900);</v>
      </c>
      <c r="W102" t="str">
        <f t="shared" si="13"/>
        <v>const B1900InezNorthCarolinaSpeaker146= L.marker([36.27,-78.07], {icon: d}).bindPopup('Inez, North Carolina&lt;br&gt;&lt;span style=font-size:11px&gt;(Black b. 1930)&lt;/span&gt;&lt;br&gt;Speaker 146 in d').addTo(B1900);</v>
      </c>
      <c r="X102" t="str">
        <f t="shared" si="14"/>
        <v>const B1900InezNorthCarolinaSpeaker146= L.marker([36.27,-78.07], {icon: D4}).bindPopup('Inez, North Carolina&lt;br&gt;&lt;span style=font-size:11px&gt;(Black b. 1930)&lt;/span&gt;&lt;br&gt;Speaker 146 in (Thomas, 2001)').addTo(B1900);</v>
      </c>
      <c r="Y102" t="str">
        <f t="shared" si="15"/>
        <v/>
      </c>
      <c r="Z102" t="str">
        <f t="shared" si="16"/>
        <v/>
      </c>
      <c r="AA102" t="str">
        <f t="shared" si="17"/>
        <v/>
      </c>
      <c r="BC102" t="s">
        <v>12091</v>
      </c>
    </row>
    <row r="103" spans="1:55">
      <c r="A103" t="s">
        <v>5332</v>
      </c>
      <c r="B103" s="88" t="s">
        <v>6714</v>
      </c>
      <c r="D103">
        <v>1927</v>
      </c>
      <c r="E103" t="s">
        <v>11989</v>
      </c>
      <c r="F103" s="1"/>
      <c r="G103" s="79" t="s">
        <v>1180</v>
      </c>
      <c r="H103" t="s">
        <v>5288</v>
      </c>
      <c r="I103" s="5">
        <v>-79.180000000000007</v>
      </c>
      <c r="J103" s="5">
        <v>34.81</v>
      </c>
      <c r="K103" t="s">
        <v>11233</v>
      </c>
      <c r="L103" s="23"/>
      <c r="S103" t="str">
        <f t="shared" si="9"/>
        <v>Red Springs, North Carolina&lt;br&gt;&lt;span style=font-size:11px&gt;(Black b. 1927)&lt;/span&gt;&lt;br&gt;</v>
      </c>
      <c r="T103" t="str">
        <f t="shared" si="10"/>
        <v>B1900RedSpringsNorthCarolinaSpeaker148</v>
      </c>
      <c r="U103" t="str">
        <f t="shared" si="11"/>
        <v>const B1900RedSpringsNorthCarolinaSpeaker148= L.marker([34.81,-79.18], {icon: De}).bindPopup('Red Springs, North Carolina&lt;br&gt;&lt;span style=font-size:11px&gt;(Black b. 1927)&lt;/span&gt;&lt;br&gt;Speaker 148 in (Thomas, 2001)').addTo(B1900);</v>
      </c>
      <c r="V103" t="str">
        <f t="shared" si="12"/>
        <v>const B1900RedSpringsNorthCarolinaSpeaker148= L.marker([34.81,-79.18], {icon: A1}).bindPopup('Red Springs, North Carolina&lt;br&gt;&lt;span style=font-size:11px&gt;(Black b. 1927)&lt;/span&gt;&lt;br&gt;Speaker 148 in (Thomas, 2001)').addTo(B1900);</v>
      </c>
      <c r="W103" t="str">
        <f t="shared" si="13"/>
        <v>const B1900RedSpringsNorthCarolinaSpeaker148= L.marker([34.81,-79.18], {icon: d}).bindPopup('Red Springs, North Carolina&lt;br&gt;&lt;span style=font-size:11px&gt;(Black b. 1927)&lt;/span&gt;&lt;br&gt;Speaker 148 in d').addTo(B1900);</v>
      </c>
      <c r="X103" t="str">
        <f t="shared" si="14"/>
        <v>const B1900RedSpringsNorthCarolinaSpeaker148= L.marker([34.81,-79.18], {icon: D1}).bindPopup('Red Springs, North Carolina&lt;br&gt;&lt;span style=font-size:11px&gt;(Black b. 1927)&lt;/span&gt;&lt;br&gt;Speaker 148 in (Thomas, 2001)').addTo(B1900);</v>
      </c>
      <c r="Y103" t="str">
        <f t="shared" si="15"/>
        <v/>
      </c>
      <c r="Z103" t="str">
        <f t="shared" si="16"/>
        <v/>
      </c>
      <c r="AA103" t="str">
        <f t="shared" si="17"/>
        <v/>
      </c>
      <c r="BC103" t="s">
        <v>12092</v>
      </c>
    </row>
    <row r="104" spans="1:55">
      <c r="A104" t="s">
        <v>5332</v>
      </c>
      <c r="B104" s="88" t="s">
        <v>6716</v>
      </c>
      <c r="D104">
        <v>1904</v>
      </c>
      <c r="E104" t="s">
        <v>11989</v>
      </c>
      <c r="F104" s="1"/>
      <c r="G104" s="79" t="s">
        <v>465</v>
      </c>
      <c r="H104" t="s">
        <v>5288</v>
      </c>
      <c r="I104" s="5">
        <v>-75.98</v>
      </c>
      <c r="J104" s="5">
        <v>35.11</v>
      </c>
      <c r="K104" t="s">
        <v>11232</v>
      </c>
      <c r="L104" s="23"/>
      <c r="S104" t="str">
        <f t="shared" si="9"/>
        <v>Ocracoke, North Carolina&lt;br&gt;&lt;span style=font-size:11px&gt;(Black b. 1904)&lt;/span&gt;&lt;br&gt;</v>
      </c>
      <c r="T104" t="str">
        <f t="shared" si="10"/>
        <v>B1900OcracokeNorthCarolinaSpeaker150</v>
      </c>
      <c r="U104" t="str">
        <f t="shared" si="11"/>
        <v>const B1900OcracokeNorthCarolinaSpeaker150= L.marker([35.11,-75.98], {icon: De}).bindPopup('Ocracoke, North Carolina&lt;br&gt;&lt;span style=font-size:11px&gt;(Black b. 1904)&lt;/span&gt;&lt;br&gt;Speaker 150 in (Thomas, 2001)').addTo(B1900);</v>
      </c>
      <c r="V104" t="str">
        <f t="shared" si="12"/>
        <v>const B1900OcracokeNorthCarolinaSpeaker150= L.marker([35.11,-75.98], {icon: A2}).bindPopup('Ocracoke, North Carolina&lt;br&gt;&lt;span style=font-size:11px&gt;(Black b. 1904)&lt;/span&gt;&lt;br&gt;Speaker 150 in (Thomas, 2001)').addTo(B1900);</v>
      </c>
      <c r="W104" t="str">
        <f t="shared" si="13"/>
        <v>const B1900OcracokeNorthCarolinaSpeaker150= L.marker([35.11,-75.98], {icon: d}).bindPopup('Ocracoke, North Carolina&lt;br&gt;&lt;span style=font-size:11px&gt;(Black b. 1904)&lt;/span&gt;&lt;br&gt;Speaker 150 in d').addTo(B1900);</v>
      </c>
      <c r="X104" t="str">
        <f t="shared" si="14"/>
        <v>const B1900OcracokeNorthCarolinaSpeaker150= L.marker([35.11,-75.98], {icon: D1}).bindPopup('Ocracoke, North Carolina&lt;br&gt;&lt;span style=font-size:11px&gt;(Black b. 1904)&lt;/span&gt;&lt;br&gt;Speaker 150 in (Thomas, 2001)').addTo(B1900);</v>
      </c>
      <c r="Y104" t="str">
        <f t="shared" si="15"/>
        <v/>
      </c>
      <c r="Z104" t="str">
        <f t="shared" si="16"/>
        <v/>
      </c>
      <c r="AA104" t="str">
        <f t="shared" si="17"/>
        <v/>
      </c>
      <c r="BC104" t="s">
        <v>12093</v>
      </c>
    </row>
    <row r="105" spans="1:55">
      <c r="A105" t="s">
        <v>5332</v>
      </c>
      <c r="B105" s="88" t="s">
        <v>6718</v>
      </c>
      <c r="D105">
        <v>1915</v>
      </c>
      <c r="E105" t="s">
        <v>11989</v>
      </c>
      <c r="F105" s="1"/>
      <c r="G105" s="79" t="s">
        <v>465</v>
      </c>
      <c r="H105" t="s">
        <v>5288</v>
      </c>
      <c r="I105" s="5">
        <v>-75.98</v>
      </c>
      <c r="J105" s="5">
        <v>35.11</v>
      </c>
      <c r="K105" t="s">
        <v>11232</v>
      </c>
      <c r="L105" s="23"/>
      <c r="S105" t="str">
        <f t="shared" si="9"/>
        <v>Ocracoke, North Carolina&lt;br&gt;&lt;span style=font-size:11px&gt;(Black b. 1915)&lt;/span&gt;&lt;br&gt;</v>
      </c>
      <c r="T105" t="str">
        <f t="shared" si="10"/>
        <v>B1900OcracokeNorthCarolinaSpeaker151</v>
      </c>
      <c r="U105" t="str">
        <f t="shared" si="11"/>
        <v>const B1900OcracokeNorthCarolinaSpeaker151= L.marker([35.11,-75.98], {icon: De}).bindPopup('Ocracoke, North Carolina&lt;br&gt;&lt;span style=font-size:11px&gt;(Black b. 1915)&lt;/span&gt;&lt;br&gt;Speaker 151 in (Thomas, 2001)').addTo(B1900);</v>
      </c>
      <c r="V105" t="str">
        <f t="shared" si="12"/>
        <v>const B1900OcracokeNorthCarolinaSpeaker151= L.marker([35.11,-75.98], {icon: A2}).bindPopup('Ocracoke, North Carolina&lt;br&gt;&lt;span style=font-size:11px&gt;(Black b. 1915)&lt;/span&gt;&lt;br&gt;Speaker 151 in (Thomas, 2001)').addTo(B1900);</v>
      </c>
      <c r="W105" t="str">
        <f t="shared" si="13"/>
        <v>const B1900OcracokeNorthCarolinaSpeaker151= L.marker([35.11,-75.98], {icon: d}).bindPopup('Ocracoke, North Carolina&lt;br&gt;&lt;span style=font-size:11px&gt;(Black b. 1915)&lt;/span&gt;&lt;br&gt;Speaker 151 in d').addTo(B1900);</v>
      </c>
      <c r="X105" t="str">
        <f t="shared" si="14"/>
        <v>const B1900OcracokeNorthCarolinaSpeaker151= L.marker([35.11,-75.98], {icon: D1}).bindPopup('Ocracoke, North Carolina&lt;br&gt;&lt;span style=font-size:11px&gt;(Black b. 1915)&lt;/span&gt;&lt;br&gt;Speaker 151 in (Thomas, 2001)').addTo(B1900);</v>
      </c>
      <c r="Y105" t="str">
        <f t="shared" si="15"/>
        <v/>
      </c>
      <c r="Z105" t="str">
        <f t="shared" si="16"/>
        <v/>
      </c>
      <c r="AA105" t="str">
        <f t="shared" si="17"/>
        <v/>
      </c>
      <c r="BC105" t="s">
        <v>12094</v>
      </c>
    </row>
    <row r="106" spans="1:55">
      <c r="A106" t="s">
        <v>5332</v>
      </c>
      <c r="B106" s="88" t="s">
        <v>6720</v>
      </c>
      <c r="D106">
        <v>1906</v>
      </c>
      <c r="E106" t="s">
        <v>11989</v>
      </c>
      <c r="F106" s="1"/>
      <c r="G106" s="79" t="s">
        <v>463</v>
      </c>
      <c r="H106" t="s">
        <v>5288</v>
      </c>
      <c r="I106" s="5">
        <v>-75.989999999999995</v>
      </c>
      <c r="J106" s="5">
        <v>35.51</v>
      </c>
      <c r="K106" t="s">
        <v>11232</v>
      </c>
      <c r="L106" s="23"/>
      <c r="S106" t="str">
        <f t="shared" si="9"/>
        <v>Engelhard, North Carolina&lt;br&gt;&lt;span style=font-size:11px&gt;(Black b. 1906)&lt;/span&gt;&lt;br&gt;</v>
      </c>
      <c r="T106" t="str">
        <f t="shared" si="10"/>
        <v>B1900EngelhardNorthCarolinaSpeaker152</v>
      </c>
      <c r="U106" t="str">
        <f t="shared" si="11"/>
        <v>const B1900EngelhardNorthCarolinaSpeaker152= L.marker([35.51,-75.99], {icon: De}).bindPopup('Engelhard, North Carolina&lt;br&gt;&lt;span style=font-size:11px&gt;(Black b. 1906)&lt;/span&gt;&lt;br&gt;Speaker 152 in (Thomas, 2001)').addTo(B1900);</v>
      </c>
      <c r="V106" t="str">
        <f t="shared" si="12"/>
        <v>const B1900EngelhardNorthCarolinaSpeaker152= L.marker([35.51,-75.99], {icon: A2}).bindPopup('Engelhard, North Carolina&lt;br&gt;&lt;span style=font-size:11px&gt;(Black b. 1906)&lt;/span&gt;&lt;br&gt;Speaker 152 in (Thomas, 2001)').addTo(B1900);</v>
      </c>
      <c r="W106" t="str">
        <f t="shared" si="13"/>
        <v>const B1900EngelhardNorthCarolinaSpeaker152= L.marker([35.51,-75.99], {icon: d}).bindPopup('Engelhard, North Carolina&lt;br&gt;&lt;span style=font-size:11px&gt;(Black b. 1906)&lt;/span&gt;&lt;br&gt;Speaker 152 in d').addTo(B1900);</v>
      </c>
      <c r="X106" t="str">
        <f t="shared" si="14"/>
        <v>const B1900EngelhardNorthCarolinaSpeaker152= L.marker([35.51,-75.99], {icon: D1}).bindPopup('Engelhard, North Carolina&lt;br&gt;&lt;span style=font-size:11px&gt;(Black b. 1906)&lt;/span&gt;&lt;br&gt;Speaker 152 in (Thomas, 2001)').addTo(B1900);</v>
      </c>
      <c r="Y106" t="str">
        <f t="shared" si="15"/>
        <v/>
      </c>
      <c r="Z106" t="str">
        <f t="shared" si="16"/>
        <v/>
      </c>
      <c r="AA106" t="str">
        <f t="shared" si="17"/>
        <v/>
      </c>
      <c r="BC106" t="s">
        <v>12095</v>
      </c>
    </row>
    <row r="107" spans="1:55">
      <c r="A107" t="s">
        <v>5332</v>
      </c>
      <c r="B107" s="88" t="s">
        <v>6722</v>
      </c>
      <c r="D107">
        <v>1909</v>
      </c>
      <c r="E107" t="s">
        <v>11989</v>
      </c>
      <c r="F107" s="1"/>
      <c r="G107" s="79" t="s">
        <v>1178</v>
      </c>
      <c r="H107" t="s">
        <v>5288</v>
      </c>
      <c r="I107" s="5">
        <v>-76.33</v>
      </c>
      <c r="J107" s="5">
        <v>35.409999999999997</v>
      </c>
      <c r="K107" t="s">
        <v>11232</v>
      </c>
      <c r="L107" s="23"/>
      <c r="S107" t="str">
        <f t="shared" si="9"/>
        <v>Swan Quarte, North Carolina&lt;br&gt;&lt;span style=font-size:11px&gt;(Black b. 1909)&lt;/span&gt;&lt;br&gt;</v>
      </c>
      <c r="T107" t="str">
        <f t="shared" si="10"/>
        <v>B1900SwanQuarteNorthCarolinaSpeaker153</v>
      </c>
      <c r="U107" t="str">
        <f t="shared" si="11"/>
        <v>const B1900SwanQuarteNorthCarolinaSpeaker153= L.marker([35.41,-76.33], {icon: De}).bindPopup('Swan Quarte, North Carolina&lt;br&gt;&lt;span style=font-size:11px&gt;(Black b. 1909)&lt;/span&gt;&lt;br&gt;Speaker 153 in (Thomas, 2001)').addTo(B1900);</v>
      </c>
      <c r="V107" t="str">
        <f t="shared" si="12"/>
        <v>const B1900SwanQuarteNorthCarolinaSpeaker153= L.marker([35.41,-76.33], {icon: A2}).bindPopup('Swan Quarte, North Carolina&lt;br&gt;&lt;span style=font-size:11px&gt;(Black b. 1909)&lt;/span&gt;&lt;br&gt;Speaker 153 in (Thomas, 2001)').addTo(B1900);</v>
      </c>
      <c r="W107" t="str">
        <f t="shared" si="13"/>
        <v>const B1900SwanQuarteNorthCarolinaSpeaker153= L.marker([35.41,-76.33], {icon: d}).bindPopup('Swan Quarte, North Carolina&lt;br&gt;&lt;span style=font-size:11px&gt;(Black b. 1909)&lt;/span&gt;&lt;br&gt;Speaker 153 in d').addTo(B1900);</v>
      </c>
      <c r="X107" t="str">
        <f t="shared" si="14"/>
        <v>const B1900SwanQuarteNorthCarolinaSpeaker153= L.marker([35.41,-76.33], {icon: D1}).bindPopup('Swan Quarte, North Carolina&lt;br&gt;&lt;span style=font-size:11px&gt;(Black b. 1909)&lt;/span&gt;&lt;br&gt;Speaker 153 in (Thomas, 2001)').addTo(B1900);</v>
      </c>
      <c r="Y107" t="str">
        <f t="shared" si="15"/>
        <v/>
      </c>
      <c r="Z107" t="str">
        <f t="shared" si="16"/>
        <v/>
      </c>
      <c r="AA107" t="str">
        <f t="shared" si="17"/>
        <v/>
      </c>
      <c r="BC107" t="s">
        <v>12096</v>
      </c>
    </row>
    <row r="108" spans="1:55">
      <c r="A108" t="s">
        <v>5332</v>
      </c>
      <c r="B108" s="88" t="s">
        <v>6724</v>
      </c>
      <c r="D108">
        <v>1910</v>
      </c>
      <c r="E108" t="s">
        <v>11989</v>
      </c>
      <c r="F108" s="1"/>
      <c r="G108" s="79" t="s">
        <v>463</v>
      </c>
      <c r="H108" t="s">
        <v>5288</v>
      </c>
      <c r="I108" s="5">
        <v>-75.989999999999995</v>
      </c>
      <c r="J108" s="5">
        <v>35.51</v>
      </c>
      <c r="K108" t="s">
        <v>10735</v>
      </c>
      <c r="L108" s="23"/>
      <c r="S108" t="str">
        <f t="shared" si="9"/>
        <v>Engelhard, North Carolina&lt;br&gt;&lt;span style=font-size:11px&gt;(Black b. 1910)&lt;/span&gt;&lt;br&gt;</v>
      </c>
      <c r="T108" t="str">
        <f t="shared" si="10"/>
        <v>B1900EngelhardNorthCarolinaSpeaker154</v>
      </c>
      <c r="U108" t="str">
        <f t="shared" si="11"/>
        <v>const B1900EngelhardNorthCarolinaSpeaker154= L.marker([35.51,-75.99], {icon: Hn}).bindPopup('Engelhard, North Carolina&lt;br&gt;&lt;span style=font-size:11px&gt;(Black b. 1910)&lt;/span&gt;&lt;br&gt;Speaker 154 in (Thomas, 2001)').addTo(B1900);</v>
      </c>
      <c r="V108" t="str">
        <f t="shared" si="12"/>
        <v>const B1900EngelhardNorthCarolinaSpeaker154= L.marker([35.51,-75.99], {icon: A2}).bindPopup('Engelhard, North Carolina&lt;br&gt;&lt;span style=font-size:11px&gt;(Black b. 1910)&lt;/span&gt;&lt;br&gt;Speaker 154 in (Thomas, 2001)').addTo(B1900);</v>
      </c>
      <c r="W108" t="str">
        <f t="shared" si="13"/>
        <v>const B1900EngelhardNorthCarolinaSpeaker154= L.marker([35.51,-75.99], {icon: d}).bindPopup('Engelhard, North Carolina&lt;br&gt;&lt;span style=font-size:11px&gt;(Black b. 1910)&lt;/span&gt;&lt;br&gt;Speaker 154 in d').addTo(B1900);</v>
      </c>
      <c r="X108" t="str">
        <f t="shared" si="14"/>
        <v>const B1900EngelhardNorthCarolinaSpeaker154= L.marker([35.51,-75.99], {icon: H5}).bindPopup('Engelhard, North Carolina&lt;br&gt;&lt;span style=font-size:11px&gt;(Black b. 1910)&lt;/span&gt;&lt;br&gt;Speaker 154 in (Thomas, 2001)').addTo(B1900);</v>
      </c>
      <c r="Y108" t="str">
        <f t="shared" si="15"/>
        <v/>
      </c>
      <c r="Z108" t="str">
        <f t="shared" si="16"/>
        <v/>
      </c>
      <c r="AA108" t="str">
        <f t="shared" si="17"/>
        <v/>
      </c>
      <c r="BC108" t="s">
        <v>12097</v>
      </c>
    </row>
    <row r="109" spans="1:55">
      <c r="A109" t="s">
        <v>5332</v>
      </c>
      <c r="B109" s="88" t="s">
        <v>6726</v>
      </c>
      <c r="D109">
        <v>1912</v>
      </c>
      <c r="E109" t="s">
        <v>11989</v>
      </c>
      <c r="F109" s="1"/>
      <c r="G109" s="79" t="s">
        <v>1174</v>
      </c>
      <c r="H109" t="s">
        <v>5294</v>
      </c>
      <c r="I109" s="5">
        <v>-96.52</v>
      </c>
      <c r="J109" s="5">
        <v>29.04</v>
      </c>
      <c r="K109" t="s">
        <v>11232</v>
      </c>
      <c r="L109" s="23"/>
      <c r="S109" t="str">
        <f t="shared" si="9"/>
        <v>Springville, Texas&lt;br&gt;&lt;span style=font-size:11px&gt;(Black b. 1912)&lt;/span&gt;&lt;br&gt;</v>
      </c>
      <c r="T109" t="str">
        <f t="shared" si="10"/>
        <v>B1900SpringvilleTexasSpeaker161</v>
      </c>
      <c r="U109" t="str">
        <f t="shared" si="11"/>
        <v>const B1900SpringvilleTexasSpeaker161= L.marker([29.04,-96.52], {icon: De}).bindPopup('Springville, Texas&lt;br&gt;&lt;span style=font-size:11px&gt;(Black b. 1912)&lt;/span&gt;&lt;br&gt;Speaker 161 in (Thomas, 2001)').addTo(B1900);</v>
      </c>
      <c r="V109" t="str">
        <f t="shared" si="12"/>
        <v>const B1900SpringvilleTexasSpeaker161= L.marker([29.04,-96.52], {icon: A2}).bindPopup('Springville, Texas&lt;br&gt;&lt;span style=font-size:11px&gt;(Black b. 1912)&lt;/span&gt;&lt;br&gt;Speaker 161 in (Thomas, 2001)').addTo(B1900);</v>
      </c>
      <c r="W109" t="str">
        <f t="shared" si="13"/>
        <v>const B1900SpringvilleTexasSpeaker161= L.marker([29.04,-96.52], {icon: d}).bindPopup('Springville, Texas&lt;br&gt;&lt;span style=font-size:11px&gt;(Black b. 1912)&lt;/span&gt;&lt;br&gt;Speaker 161 in d').addTo(B1900);</v>
      </c>
      <c r="X109" t="str">
        <f t="shared" si="14"/>
        <v>const B1900SpringvilleTexasSpeaker161= L.marker([29.04,-96.52], {icon: D1}).bindPopup('Springville, Texas&lt;br&gt;&lt;span style=font-size:11px&gt;(Black b. 1912)&lt;/span&gt;&lt;br&gt;Speaker 161 in (Thomas, 2001)').addTo(B1900);</v>
      </c>
      <c r="Y109" t="str">
        <f t="shared" si="15"/>
        <v/>
      </c>
      <c r="Z109" t="str">
        <f t="shared" si="16"/>
        <v/>
      </c>
      <c r="AA109" t="str">
        <f t="shared" si="17"/>
        <v/>
      </c>
      <c r="BC109" t="s">
        <v>12098</v>
      </c>
    </row>
    <row r="110" spans="1:55">
      <c r="A110" t="s">
        <v>5332</v>
      </c>
      <c r="B110" s="88" t="s">
        <v>6728</v>
      </c>
      <c r="D110">
        <v>1920</v>
      </c>
      <c r="E110" t="s">
        <v>11989</v>
      </c>
      <c r="F110" s="1"/>
      <c r="G110" s="79" t="s">
        <v>1174</v>
      </c>
      <c r="H110" t="s">
        <v>5294</v>
      </c>
      <c r="I110" s="5">
        <v>-96.37</v>
      </c>
      <c r="J110" s="5">
        <v>30.67</v>
      </c>
      <c r="K110" t="s">
        <v>11243</v>
      </c>
      <c r="L110" s="23"/>
      <c r="S110" t="str">
        <f t="shared" si="9"/>
        <v>Springville, Texas&lt;br&gt;&lt;span style=font-size:11px&gt;(Black b. 1920)&lt;/span&gt;&lt;br&gt;</v>
      </c>
      <c r="T110" t="str">
        <f t="shared" si="10"/>
        <v>B1900SpringvilleTexasSpeaker162</v>
      </c>
      <c r="U110" t="str">
        <f t="shared" si="11"/>
        <v>const B1900SpringvilleTexasSpeaker162= L.marker([30.67,-96.37], {icon: De}).bindPopup('Springville, Texas&lt;br&gt;&lt;span style=font-size:11px&gt;(Black b. 1920)&lt;/span&gt;&lt;br&gt;Speaker 162 in (Thomas, 2001)').addTo(B1900);</v>
      </c>
      <c r="V110" t="str">
        <f t="shared" si="12"/>
        <v>const B1900SpringvilleTexasSpeaker162= L.marker([30.67,-96.37], {icon: A2}).bindPopup('Springville, Texas&lt;br&gt;&lt;span style=font-size:11px&gt;(Black b. 1920)&lt;/span&gt;&lt;br&gt;Speaker 162 in (Thomas, 2001)').addTo(B1900);</v>
      </c>
      <c r="W110" t="str">
        <f t="shared" si="13"/>
        <v>const B1900SpringvilleTexasSpeaker162= L.marker([30.67,-96.37], {icon: d}).bindPopup('Springville, Texas&lt;br&gt;&lt;span style=font-size:11px&gt;(Black b. 1920)&lt;/span&gt;&lt;br&gt;Speaker 162 in d').addTo(B1900);</v>
      </c>
      <c r="X110" t="str">
        <f t="shared" si="14"/>
        <v>const B1900SpringvilleTexasSpeaker162= L.marker([30.67,-96.37], {icon: D5}).bindPopup('Springville, Texas&lt;br&gt;&lt;span style=font-size:11px&gt;(Black b. 1920)&lt;/span&gt;&lt;br&gt;Speaker 162 in (Thomas, 2001)').addTo(B1900);</v>
      </c>
      <c r="Y110" t="str">
        <f t="shared" si="15"/>
        <v/>
      </c>
      <c r="Z110" t="str">
        <f t="shared" si="16"/>
        <v/>
      </c>
      <c r="AA110" t="str">
        <f t="shared" si="17"/>
        <v/>
      </c>
      <c r="BC110" t="s">
        <v>12099</v>
      </c>
    </row>
    <row r="111" spans="1:55">
      <c r="A111" t="s">
        <v>5332</v>
      </c>
      <c r="B111" s="88" t="s">
        <v>6730</v>
      </c>
      <c r="D111">
        <v>1922</v>
      </c>
      <c r="E111" t="s">
        <v>11989</v>
      </c>
      <c r="F111" s="1"/>
      <c r="G111" s="79" t="s">
        <v>1176</v>
      </c>
      <c r="H111" t="s">
        <v>5294</v>
      </c>
      <c r="I111" s="5">
        <v>-95.75</v>
      </c>
      <c r="J111" s="5">
        <v>31.02</v>
      </c>
      <c r="K111" t="s">
        <v>11238</v>
      </c>
      <c r="L111" s="23"/>
      <c r="S111" t="str">
        <f t="shared" si="9"/>
        <v>Midway, Texas&lt;br&gt;&lt;span style=font-size:11px&gt;(Black b. 1922)&lt;/span&gt;&lt;br&gt;</v>
      </c>
      <c r="T111" t="str">
        <f t="shared" si="10"/>
        <v>B1900MidwayTexasSpeaker163</v>
      </c>
      <c r="U111" t="str">
        <f t="shared" si="11"/>
        <v>const B1900MidwayTexasSpeaker163= L.marker([31.02,-95.75], {icon: De}).bindPopup('Midway, Texas&lt;br&gt;&lt;span style=font-size:11px&gt;(Black b. 1922)&lt;/span&gt;&lt;br&gt;Speaker 163 in (Thomas, 2001)').addTo(B1900);</v>
      </c>
      <c r="V111" t="str">
        <f t="shared" si="12"/>
        <v>const B1900MidwayTexasSpeaker163= L.marker([31.02,-95.75], {icon: A2}).bindPopup('Midway, Texas&lt;br&gt;&lt;span style=font-size:11px&gt;(Black b. 1922)&lt;/span&gt;&lt;br&gt;Speaker 163 in (Thomas, 2001)').addTo(B1900);</v>
      </c>
      <c r="W111" t="str">
        <f t="shared" si="13"/>
        <v>const B1900MidwayTexasSpeaker163= L.marker([31.02,-95.75], {icon: d}).bindPopup('Midway, Texas&lt;br&gt;&lt;span style=font-size:11px&gt;(Black b. 1922)&lt;/span&gt;&lt;br&gt;Speaker 163 in d').addTo(B1900);</v>
      </c>
      <c r="X111" t="str">
        <f t="shared" si="14"/>
        <v>const B1900MidwayTexasSpeaker163= L.marker([31.02,-95.75], {icon: D3}).bindPopup('Midway, Texas&lt;br&gt;&lt;span style=font-size:11px&gt;(Black b. 1922)&lt;/span&gt;&lt;br&gt;Speaker 163 in (Thomas, 2001)').addTo(B1900);</v>
      </c>
      <c r="Y111" t="str">
        <f t="shared" si="15"/>
        <v/>
      </c>
      <c r="Z111" t="str">
        <f t="shared" si="16"/>
        <v/>
      </c>
      <c r="AA111" t="str">
        <f t="shared" si="17"/>
        <v/>
      </c>
      <c r="BC111" t="s">
        <v>12100</v>
      </c>
    </row>
    <row r="112" spans="1:55">
      <c r="A112" t="s">
        <v>5332</v>
      </c>
      <c r="B112" s="88" t="s">
        <v>6732</v>
      </c>
      <c r="D112">
        <v>1937</v>
      </c>
      <c r="E112" t="s">
        <v>11989</v>
      </c>
      <c r="F112" s="1"/>
      <c r="G112" s="79" t="s">
        <v>1175</v>
      </c>
      <c r="H112" t="s">
        <v>5294</v>
      </c>
      <c r="I112" s="5">
        <v>-96.37</v>
      </c>
      <c r="J112" s="5">
        <v>30.67</v>
      </c>
      <c r="K112" t="s">
        <v>11235</v>
      </c>
      <c r="L112" s="23"/>
      <c r="S112" t="str">
        <f t="shared" si="9"/>
        <v>Bryan, Texas&lt;br&gt;&lt;span style=font-size:11px&gt;(Black b. 1937)&lt;/span&gt;&lt;br&gt;</v>
      </c>
      <c r="T112" t="str">
        <f t="shared" si="10"/>
        <v>B1900BryanTexasSpeaker164</v>
      </c>
      <c r="U112" t="str">
        <f t="shared" si="11"/>
        <v>const B1900BryanTexasSpeaker164= L.marker([30.67,-96.37], {icon: De}).bindPopup('Bryan, Texas&lt;br&gt;&lt;span style=font-size:11px&gt;(Black b. 1937)&lt;/span&gt;&lt;br&gt;Speaker 164 in (Thomas, 2001)').addTo(B1900);</v>
      </c>
      <c r="V112" t="str">
        <f t="shared" si="12"/>
        <v>const B1900BryanTexasSpeaker164= L.marker([30.67,-96.37], {icon: A2}).bindPopup('Bryan, Texas&lt;br&gt;&lt;span style=font-size:11px&gt;(Black b. 1937)&lt;/span&gt;&lt;br&gt;Speaker 164 in (Thomas, 2001)').addTo(B1900);</v>
      </c>
      <c r="W112" t="str">
        <f t="shared" si="13"/>
        <v>const B1900BryanTexasSpeaker164= L.marker([30.67,-96.37], {icon: d}).bindPopup('Bryan, Texas&lt;br&gt;&lt;span style=font-size:11px&gt;(Black b. 1937)&lt;/span&gt;&lt;br&gt;Speaker 164 in d').addTo(B1900);</v>
      </c>
      <c r="X112" t="str">
        <f t="shared" si="14"/>
        <v>const B1900BryanTexasSpeaker164= L.marker([30.67,-96.37], {icon: D2}).bindPopup('Bryan, Texas&lt;br&gt;&lt;span style=font-size:11px&gt;(Black b. 1937)&lt;/span&gt;&lt;br&gt;Speaker 164 in (Thomas, 2001)').addTo(B1900);</v>
      </c>
      <c r="Y112" t="str">
        <f t="shared" si="15"/>
        <v/>
      </c>
      <c r="Z112" t="str">
        <f t="shared" si="16"/>
        <v/>
      </c>
      <c r="AA112" t="str">
        <f t="shared" si="17"/>
        <v/>
      </c>
      <c r="BC112" t="s">
        <v>12101</v>
      </c>
    </row>
    <row r="113" spans="1:55">
      <c r="A113" t="s">
        <v>5332</v>
      </c>
      <c r="B113" s="88" t="s">
        <v>9257</v>
      </c>
      <c r="E113" t="s">
        <v>1246</v>
      </c>
      <c r="F113" s="1"/>
      <c r="G113" s="79" t="s">
        <v>52</v>
      </c>
      <c r="H113" t="s">
        <v>5288</v>
      </c>
      <c r="I113" s="5">
        <v>-77.31</v>
      </c>
      <c r="J113" s="5">
        <v>35.53</v>
      </c>
      <c r="K113" t="s">
        <v>10731</v>
      </c>
      <c r="L113" t="s">
        <v>1206</v>
      </c>
      <c r="S113" t="str">
        <f t="shared" si="9"/>
        <v>Wilmington, North Carolina&lt;br&gt;&lt;span style=font-size:11px&gt;(Black b. 1900-44)&lt;/span&gt;&lt;br&gt;</v>
      </c>
      <c r="T113" t="str">
        <f t="shared" si="10"/>
        <v>B1900WilmingtonNorthCarolinasample</v>
      </c>
      <c r="U113" t="str">
        <f t="shared" si="11"/>
        <v>const B1900WilmingtonNorthCarolinasample= L.marker([35.53,-77.31], {icon: Dn}).bindPopup('Wilmington, North Carolina&lt;br&gt;&lt;span style=font-size:11px&gt;(Black b. 1900-44)&lt;/span&gt;&lt;br&gt;sample in (Butters &amp; Nix, 1986)').addTo(B1900);</v>
      </c>
      <c r="V113" t="str">
        <f t="shared" si="12"/>
        <v>const B1900WilmingtonNorthCarolinasample= L.marker([35.53,-77.31], {icon: A2}).bindPopup('Wilmington, North Carolina&lt;br&gt;&lt;span style=font-size:11px&gt;(Black b. 1900-44)&lt;/span&gt;&lt;br&gt;sample in (Butters &amp; Nix, 1986)').addTo(B1900);</v>
      </c>
      <c r="W113" t="str">
        <f t="shared" si="13"/>
        <v>const B1900WilmingtonNorthCarolinasample= L.marker([35.53,-77.31], {icon: d}).bindPopup('Wilmington, North Carolina&lt;br&gt;&lt;span style=font-size:11px&gt;(Black b. 1900-44)&lt;/span&gt;&lt;br&gt;sample in d').addTo(B1900);</v>
      </c>
      <c r="X113" t="str">
        <f t="shared" si="14"/>
        <v>const B1900WilmingtonNorthCarolinasample= L.marker([35.53,-77.31], {icon: D5}).bindPopup('Wilmington, North Carolina&lt;br&gt;&lt;span style=font-size:11px&gt;(Black b. 1900-44)&lt;/span&gt;&lt;br&gt;sample in (Butters &amp; Nix, 1986)').addTo(B1900);</v>
      </c>
      <c r="Y113" t="str">
        <f t="shared" si="15"/>
        <v>const B1900WilmingtonNorthCarolinasample= L.marker([35.53,-77.31], {icon:co}).bindPopup('Wilmington, North Carolina&lt;br&gt;&lt;span style=font-size:11px&gt;(Black b. 1900-44)&lt;/span&gt;&lt;br&gt;').addTo(B1900);</v>
      </c>
      <c r="Z113" t="str">
        <f t="shared" si="16"/>
        <v>const B1900WilmingtonNorthCarolinasample= L.marker([35.53,-77.31], {icon:nt}).bindPopup('Wilmington, North Carolina&lt;br&gt;&lt;span style=font-size:11px&gt;(Black b. 1900-44)&lt;/span&gt;&lt;br&gt;').addTo(B1900);</v>
      </c>
      <c r="AA113" t="str">
        <f t="shared" si="17"/>
        <v/>
      </c>
      <c r="BC113" t="s">
        <v>5164</v>
      </c>
    </row>
    <row r="114" spans="1:55">
      <c r="A114" t="s">
        <v>5332</v>
      </c>
      <c r="B114" s="95" t="s">
        <v>11628</v>
      </c>
      <c r="C114" t="s">
        <v>9525</v>
      </c>
      <c r="D114">
        <v>1943</v>
      </c>
      <c r="E114" s="57" t="s">
        <v>11638</v>
      </c>
      <c r="F114" s="1"/>
      <c r="G114" s="79" t="s">
        <v>480</v>
      </c>
      <c r="H114" t="s">
        <v>5294</v>
      </c>
      <c r="I114" s="5">
        <v>-96.81</v>
      </c>
      <c r="J114" s="5">
        <v>32.78</v>
      </c>
      <c r="K114" t="s">
        <v>10731</v>
      </c>
      <c r="S114" t="str">
        <f t="shared" si="9"/>
        <v>Dallas, Texas&lt;br&gt;&lt;span style=font-size:11px&gt;(Black b. 1943)&lt;/span&gt;&lt;br&gt;</v>
      </c>
      <c r="T114" t="str">
        <f t="shared" si="10"/>
        <v>B1900DallasTexasLAGSINF847</v>
      </c>
      <c r="U114" t="str">
        <f t="shared" si="11"/>
        <v>const B1900DallasTexasLAGSINF847= L.marker([32.78,-96.81], {icon: Dn}).bindPopup('Dallas, Texas&lt;br&gt;&lt;span style=font-size:11px&gt;(Black b. 1943)&lt;/span&gt;&lt;br&gt;(DASS) LAGS INF847 in (Jones et al, 2021)').addTo(B1900);</v>
      </c>
      <c r="V114" t="str">
        <f t="shared" si="12"/>
        <v>const B1900DallasTexasLAGSINF847= L.marker([32.78,-96.81], {icon: A2}).bindPopup('Dallas, Texas&lt;br&gt;&lt;span style=font-size:11px&gt;(Black b. 1943)&lt;/span&gt;&lt;br&gt;(DASS) LAGS INF847 in (Jones et al, 2021)').addTo(B1900);</v>
      </c>
      <c r="W114" t="str">
        <f t="shared" si="13"/>
        <v>const B1900DallasTexasLAGSINF847= L.marker([32.78,-96.81], {icon: d}).bindPopup('Dallas, Texas&lt;br&gt;&lt;span style=font-size:11px&gt;(Black b. 1943)&lt;/span&gt;&lt;br&gt;(DASS) LAGS INF847 in d').addTo(B1900);</v>
      </c>
      <c r="X114" t="str">
        <f t="shared" si="14"/>
        <v>const B1900DallasTexasLAGSINF847= L.marker([32.78,-96.81], {icon: D5}).bindPopup('Dallas, Texas&lt;br&gt;&lt;span style=font-size:11px&gt;(Black b. 1943)&lt;/span&gt;&lt;br&gt;(DASS) LAGS INF847 in (Jones et al, 2021)').addTo(B1900);</v>
      </c>
      <c r="Y114" t="str">
        <f t="shared" si="15"/>
        <v/>
      </c>
      <c r="Z114" t="str">
        <f t="shared" si="16"/>
        <v/>
      </c>
      <c r="AA114" t="str">
        <f t="shared" si="17"/>
        <v/>
      </c>
      <c r="BC114" t="s">
        <v>5164</v>
      </c>
    </row>
    <row r="115" spans="1:55">
      <c r="A115" t="s">
        <v>5332</v>
      </c>
      <c r="B115" s="88" t="s">
        <v>7776</v>
      </c>
      <c r="E115" t="s">
        <v>9525</v>
      </c>
      <c r="F115" s="1"/>
      <c r="G115" s="79" t="s">
        <v>9611</v>
      </c>
      <c r="H115" t="s">
        <v>9612</v>
      </c>
      <c r="I115" s="5">
        <v>-86.4</v>
      </c>
      <c r="J115" s="5">
        <v>16.38</v>
      </c>
      <c r="K115" t="s">
        <v>10731</v>
      </c>
      <c r="S115" t="str">
        <f t="shared" si="9"/>
        <v>Bay Islands, Honduras&lt;br&gt;&lt;span style=font-size:11px&gt;(Black b. 1900-44)&lt;/span&gt;&lt;br&gt;</v>
      </c>
      <c r="T115" t="str">
        <f t="shared" si="10"/>
        <v>B1900BayIslandsHondurasdescription</v>
      </c>
      <c r="U115" t="str">
        <f t="shared" si="11"/>
        <v>const B1900BayIslandsHondurasdescription= L.marker([16.38,-86.4], {icon: Dn}).bindPopup('Bay Islands, Honduras&lt;br&gt;&lt;span style=font-size:11px&gt;(Black b. 1900-44)&lt;/span&gt;&lt;br&gt;description in (DASS)').addTo(B1900);</v>
      </c>
      <c r="V115" t="str">
        <f t="shared" si="12"/>
        <v>const B1900BayIslandsHondurasdescription= L.marker([16.38,-86.4], {icon: A2}).bindPopup('Bay Islands, Honduras&lt;br&gt;&lt;span style=font-size:11px&gt;(Black b. 1900-44)&lt;/span&gt;&lt;br&gt;description in (DASS)').addTo(B1900);</v>
      </c>
      <c r="W115" t="str">
        <f t="shared" si="13"/>
        <v>const B1900BayIslandsHondurasdescription= L.marker([16.38,-86.4], {icon: d}).bindPopup('Bay Islands, Honduras&lt;br&gt;&lt;span style=font-size:11px&gt;(Black b. 1900-44)&lt;/span&gt;&lt;br&gt;description in d').addTo(B1900);</v>
      </c>
      <c r="X115" t="str">
        <f t="shared" si="14"/>
        <v>const B1900BayIslandsHondurasdescription= L.marker([16.38,-86.4], {icon: D5}).bindPopup('Bay Islands, Honduras&lt;br&gt;&lt;span style=font-size:11px&gt;(Black b. 1900-44)&lt;/span&gt;&lt;br&gt;description in (DASS)').addTo(B1900);</v>
      </c>
      <c r="Y115" t="str">
        <f t="shared" si="15"/>
        <v/>
      </c>
      <c r="Z115" t="str">
        <f t="shared" si="16"/>
        <v/>
      </c>
      <c r="AA115" t="str">
        <f t="shared" si="17"/>
        <v/>
      </c>
    </row>
    <row r="116" spans="1:55">
      <c r="A116" t="s">
        <v>5332</v>
      </c>
      <c r="B116" s="88" t="s">
        <v>7776</v>
      </c>
      <c r="E116" t="s">
        <v>9614</v>
      </c>
      <c r="F116" s="1"/>
      <c r="G116" s="79" t="s">
        <v>9613</v>
      </c>
      <c r="H116" t="s">
        <v>9612</v>
      </c>
      <c r="I116" s="5">
        <v>-86.4</v>
      </c>
      <c r="J116" s="5">
        <v>16.38</v>
      </c>
      <c r="K116" t="s">
        <v>10731</v>
      </c>
      <c r="S116" t="str">
        <f t="shared" si="9"/>
        <v>Roatan, Honduras&lt;br&gt;&lt;span style=font-size:11px&gt;(Black b. 1900-44)&lt;/span&gt;&lt;br&gt;</v>
      </c>
      <c r="T116" t="str">
        <f t="shared" si="10"/>
        <v>B1900RoatanHondurasdescription</v>
      </c>
      <c r="U116" t="str">
        <f t="shared" si="11"/>
        <v>const B1900RoatanHondurasdescription= L.marker([16.38,-86.4], {icon: Dn}).bindPopup('Roatan, Honduras&lt;br&gt;&lt;span style=font-size:11px&gt;(Black b. 1900-44)&lt;/span&gt;&lt;br&gt;description in (Graham, 2010)').addTo(B1900);</v>
      </c>
      <c r="V116" t="str">
        <f t="shared" si="12"/>
        <v>const B1900RoatanHondurasdescription= L.marker([16.38,-86.4], {icon: A2}).bindPopup('Roatan, Honduras&lt;br&gt;&lt;span style=font-size:11px&gt;(Black b. 1900-44)&lt;/span&gt;&lt;br&gt;description in (Graham, 2010)').addTo(B1900);</v>
      </c>
      <c r="W116" t="str">
        <f t="shared" si="13"/>
        <v>const B1900RoatanHondurasdescription= L.marker([16.38,-86.4], {icon: d}).bindPopup('Roatan, Honduras&lt;br&gt;&lt;span style=font-size:11px&gt;(Black b. 1900-44)&lt;/span&gt;&lt;br&gt;description in d').addTo(B1900);</v>
      </c>
      <c r="X116" t="str">
        <f t="shared" si="14"/>
        <v>const B1900RoatanHondurasdescription= L.marker([16.38,-86.4], {icon: D5}).bindPopup('Roatan, Honduras&lt;br&gt;&lt;span style=font-size:11px&gt;(Black b. 1900-44)&lt;/span&gt;&lt;br&gt;description in (Graham, 2010)').addTo(B1900);</v>
      </c>
      <c r="Y116" t="str">
        <f t="shared" si="15"/>
        <v/>
      </c>
      <c r="Z116" t="str">
        <f t="shared" si="16"/>
        <v/>
      </c>
      <c r="AA116" t="str">
        <f t="shared" si="17"/>
        <v/>
      </c>
    </row>
    <row r="117" spans="1:55">
      <c r="A117" t="s">
        <v>5332</v>
      </c>
      <c r="B117" s="88" t="s">
        <v>7776</v>
      </c>
      <c r="E117" t="s">
        <v>9619</v>
      </c>
      <c r="F117" s="1"/>
      <c r="G117" s="79" t="s">
        <v>4003</v>
      </c>
      <c r="H117" t="s">
        <v>9618</v>
      </c>
      <c r="I117" s="5">
        <v>-61.39</v>
      </c>
      <c r="J117" s="5">
        <v>15.3</v>
      </c>
      <c r="K117" t="s">
        <v>10731</v>
      </c>
      <c r="S117" t="str">
        <f t="shared" si="9"/>
        <v>Roseau, Dominica&lt;br&gt;&lt;span style=font-size:11px&gt;(Black b. 1900-44)&lt;/span&gt;&lt;br&gt;</v>
      </c>
      <c r="T117" t="str">
        <f t="shared" si="10"/>
        <v>B1900RoseauDominicadescription</v>
      </c>
      <c r="U117" t="str">
        <f t="shared" si="11"/>
        <v>const B1900RoseauDominicadescription= L.marker([15.3,-61.39], {icon: Dn}).bindPopup('Roseau, Dominica&lt;br&gt;&lt;span style=font-size:11px&gt;(Black b. 1900-44)&lt;/span&gt;&lt;br&gt;description in (Aceto, 2010)').addTo(B1900);</v>
      </c>
      <c r="V117" t="str">
        <f t="shared" si="12"/>
        <v>const B1900RoseauDominicadescription= L.marker([15.3,-61.39], {icon: A2}).bindPopup('Roseau, Dominica&lt;br&gt;&lt;span style=font-size:11px&gt;(Black b. 1900-44)&lt;/span&gt;&lt;br&gt;description in (Aceto, 2010)').addTo(B1900);</v>
      </c>
      <c r="W117" t="str">
        <f t="shared" si="13"/>
        <v>const B1900RoseauDominicadescription= L.marker([15.3,-61.39], {icon: d}).bindPopup('Roseau, Dominica&lt;br&gt;&lt;span style=font-size:11px&gt;(Black b. 1900-44)&lt;/span&gt;&lt;br&gt;description in d').addTo(B1900);</v>
      </c>
      <c r="X117" t="str">
        <f t="shared" si="14"/>
        <v>const B1900RoseauDominicadescription= L.marker([15.3,-61.39], {icon: D5}).bindPopup('Roseau, Dominica&lt;br&gt;&lt;span style=font-size:11px&gt;(Black b. 1900-44)&lt;/span&gt;&lt;br&gt;description in (Aceto, 2010)').addTo(B1900);</v>
      </c>
      <c r="Y117" t="str">
        <f t="shared" si="15"/>
        <v/>
      </c>
      <c r="Z117" t="str">
        <f t="shared" si="16"/>
        <v/>
      </c>
      <c r="AA117" t="str">
        <f t="shared" si="17"/>
        <v/>
      </c>
    </row>
    <row r="118" spans="1:55">
      <c r="A118" t="s">
        <v>5332</v>
      </c>
      <c r="B118" s="88" t="s">
        <v>6738</v>
      </c>
      <c r="D118">
        <v>1935</v>
      </c>
      <c r="E118" t="s">
        <v>11989</v>
      </c>
      <c r="F118" s="1"/>
      <c r="G118" s="79" t="s">
        <v>463</v>
      </c>
      <c r="H118" t="s">
        <v>5288</v>
      </c>
      <c r="I118" s="5">
        <v>-75.989999999999995</v>
      </c>
      <c r="J118" s="5">
        <v>35.51</v>
      </c>
      <c r="K118" t="s">
        <v>10735</v>
      </c>
      <c r="L118" s="23"/>
      <c r="S118" t="str">
        <f t="shared" si="9"/>
        <v>Engelhard, North Carolina&lt;br&gt;&lt;span style=font-size:11px&gt;(Black b. 1935)&lt;/span&gt;&lt;br&gt;</v>
      </c>
      <c r="T118" t="str">
        <f t="shared" si="10"/>
        <v>B1900EngelhardNorthCarolinaSpeaker155</v>
      </c>
      <c r="U118" t="str">
        <f t="shared" si="11"/>
        <v>const B1900EngelhardNorthCarolinaSpeaker155= L.marker([35.51,-75.99], {icon: Hn}).bindPopup('Engelhard, North Carolina&lt;br&gt;&lt;span style=font-size:11px&gt;(Black b. 1935)&lt;/span&gt;&lt;br&gt;Speaker 155 in (Thomas, 2001)').addTo(B1900);</v>
      </c>
      <c r="V118" t="str">
        <f t="shared" si="12"/>
        <v>const B1900EngelhardNorthCarolinaSpeaker155= L.marker([35.51,-75.99], {icon: A2}).bindPopup('Engelhard, North Carolina&lt;br&gt;&lt;span style=font-size:11px&gt;(Black b. 1935)&lt;/span&gt;&lt;br&gt;Speaker 155 in (Thomas, 2001)').addTo(B1900);</v>
      </c>
      <c r="W118" t="str">
        <f t="shared" si="13"/>
        <v>const B1900EngelhardNorthCarolinaSpeaker155= L.marker([35.51,-75.99], {icon: d}).bindPopup('Engelhard, North Carolina&lt;br&gt;&lt;span style=font-size:11px&gt;(Black b. 1935)&lt;/span&gt;&lt;br&gt;Speaker 155 in d').addTo(B1900);</v>
      </c>
      <c r="X118" t="str">
        <f t="shared" si="14"/>
        <v>const B1900EngelhardNorthCarolinaSpeaker155= L.marker([35.51,-75.99], {icon: H5}).bindPopup('Engelhard, North Carolina&lt;br&gt;&lt;span style=font-size:11px&gt;(Black b. 1935)&lt;/span&gt;&lt;br&gt;Speaker 155 in (Thomas, 2001)').addTo(B1900);</v>
      </c>
      <c r="Y118" t="str">
        <f t="shared" si="15"/>
        <v/>
      </c>
      <c r="Z118" t="str">
        <f t="shared" si="16"/>
        <v/>
      </c>
      <c r="AA118" t="str">
        <f t="shared" si="17"/>
        <v/>
      </c>
      <c r="BC118" t="s">
        <v>12104</v>
      </c>
    </row>
    <row r="119" spans="1:55">
      <c r="A119" t="s">
        <v>5332</v>
      </c>
      <c r="B119" s="88" t="s">
        <v>9257</v>
      </c>
      <c r="E119" t="s">
        <v>12484</v>
      </c>
      <c r="F119" s="1" t="s">
        <v>12503</v>
      </c>
      <c r="G119" s="80" t="s">
        <v>12483</v>
      </c>
      <c r="H119" t="s">
        <v>5294</v>
      </c>
      <c r="I119" s="5">
        <v>-100.42</v>
      </c>
      <c r="J119" s="5">
        <v>29.32</v>
      </c>
      <c r="K119" t="s">
        <v>12344</v>
      </c>
      <c r="S119" t="str">
        <f t="shared" si="9"/>
        <v>Bracketville, Texas&lt;br&gt;&lt;span style=font-size:11px&gt;Afro-Seminole (Black b. 1900-44)&lt;/span&gt;&lt;br&gt;</v>
      </c>
      <c r="T119" t="str">
        <f t="shared" si="10"/>
        <v>B1900BracketvilleTexassample</v>
      </c>
      <c r="U119" t="str">
        <f t="shared" si="11"/>
        <v>const B1900BracketvilleTexassample= L.marker([29.32,-100.42], {icon: Dn}).bindPopup('Bracketville, Texas&lt;br&gt;&lt;span style=font-size:11px&gt;Afro-Seminole (Black b. 1900-44)&lt;/span&gt;&lt;br&gt;sample in (Hancock, 1980)').addTo(B1900);</v>
      </c>
      <c r="V119" t="str">
        <f t="shared" si="12"/>
        <v>const B1900BracketvilleTexassample= L.marker([29.32,-100.42], {icon: A2}).bindPopup('Bracketville, Texas&lt;br&gt;&lt;span style=font-size:11px&gt;Afro-Seminole (Black b. 1900-44)&lt;/span&gt;&lt;br&gt;sample in (Hancock, 1980)').addTo(B1900);</v>
      </c>
      <c r="W119" t="str">
        <f t="shared" si="13"/>
        <v>const B1900BracketvilleTexassample= L.marker([29.32,-100.42], {icon: d}).bindPopup('Bracketville, Texas&lt;br&gt;&lt;span style=font-size:11px&gt;Afro-Seminole (Black b. 1900-44)&lt;/span&gt;&lt;br&gt;sample in d').addTo(B1900);</v>
      </c>
      <c r="X119" t="str">
        <f t="shared" si="14"/>
        <v>const B1900BracketvilleTexassample= L.marker([29.32,-100.42], {icon: D6}).bindPopup('Bracketville, Texas&lt;br&gt;&lt;span style=font-size:11px&gt;Afro-Seminole (Black b. 1900-44)&lt;/span&gt;&lt;br&gt;sample in (Hancock, 1980)').addTo(B1900);</v>
      </c>
      <c r="Y119" t="str">
        <f t="shared" si="15"/>
        <v/>
      </c>
      <c r="Z119" t="str">
        <f t="shared" si="16"/>
        <v/>
      </c>
      <c r="AA119" t="str">
        <f t="shared" si="17"/>
        <v/>
      </c>
    </row>
    <row r="120" spans="1:55">
      <c r="A120" s="30" t="s">
        <v>5332</v>
      </c>
      <c r="B120" s="89" t="s">
        <v>9257</v>
      </c>
      <c r="C120" s="77"/>
      <c r="D120" s="77"/>
      <c r="E120" t="s">
        <v>12547</v>
      </c>
      <c r="G120" s="84" t="s">
        <v>34</v>
      </c>
      <c r="H120" s="32" t="s">
        <v>5290</v>
      </c>
      <c r="I120" s="5">
        <v>-122.42</v>
      </c>
      <c r="J120" s="5">
        <v>37.770000000000003</v>
      </c>
      <c r="K120" t="s">
        <v>11235</v>
      </c>
      <c r="L120" s="32"/>
      <c r="S120" t="str">
        <f t="shared" si="9"/>
        <v>San Francisco, California&lt;br&gt;&lt;span style=font-size:11px&gt;(Black b. 1900-44)&lt;/span&gt;&lt;br&gt;</v>
      </c>
      <c r="T120" t="str">
        <f t="shared" si="10"/>
        <v>B1900SanFranciscoCaliforniasample</v>
      </c>
      <c r="U120" t="str">
        <f t="shared" si="11"/>
        <v>const B1900SanFranciscoCaliforniasample= L.marker([37.77,-122.42], {icon: De}).bindPopup('San Francisco, California&lt;br&gt;&lt;span style=font-size:11px&gt;(Black b. 1900-44)&lt;/span&gt;&lt;br&gt;sample in (Moonwomon, 1991)').addTo(B1900);</v>
      </c>
      <c r="V120" t="str">
        <f t="shared" si="12"/>
        <v>const B1900SanFranciscoCaliforniasample= L.marker([37.77,-122.42], {icon: A2}).bindPopup('San Francisco, California&lt;br&gt;&lt;span style=font-size:11px&gt;(Black b. 1900-44)&lt;/span&gt;&lt;br&gt;sample in (Moonwomon, 1991)').addTo(B1900);</v>
      </c>
      <c r="W120" t="str">
        <f t="shared" si="13"/>
        <v>const B1900SanFranciscoCaliforniasample= L.marker([37.77,-122.42], {icon: d}).bindPopup('San Francisco, California&lt;br&gt;&lt;span style=font-size:11px&gt;(Black b. 1900-44)&lt;/span&gt;&lt;br&gt;sample in d').addTo(B1900);</v>
      </c>
      <c r="X120" t="str">
        <f t="shared" si="14"/>
        <v>const B1900SanFranciscoCaliforniasample= L.marker([37.77,-122.42], {icon: D2}).bindPopup('San Francisco, California&lt;br&gt;&lt;span style=font-size:11px&gt;(Black b. 1900-44)&lt;/span&gt;&lt;br&gt;sample in (Moonwomon, 1991)').addTo(B1900);</v>
      </c>
      <c r="Y120" t="str">
        <f t="shared" si="15"/>
        <v/>
      </c>
      <c r="Z120" t="str">
        <f t="shared" si="16"/>
        <v/>
      </c>
      <c r="AA120" t="str">
        <f t="shared" si="17"/>
        <v/>
      </c>
    </row>
    <row r="121" spans="1:55">
      <c r="A121" t="s">
        <v>5333</v>
      </c>
      <c r="B121" s="88" t="s">
        <v>7776</v>
      </c>
      <c r="E121" t="s">
        <v>12511</v>
      </c>
      <c r="G121" s="80" t="s">
        <v>12508</v>
      </c>
      <c r="H121" t="s">
        <v>12509</v>
      </c>
      <c r="I121" s="5">
        <v>-55.203888999999997</v>
      </c>
      <c r="J121" s="5">
        <v>5.8522220000000003</v>
      </c>
      <c r="K121" t="s">
        <v>12510</v>
      </c>
      <c r="M121" t="s">
        <v>12170</v>
      </c>
      <c r="S121" t="str">
        <f t="shared" si="9"/>
        <v>Paramaribo, Suriname&lt;br&gt;&lt;span style=font-size:11px&gt;(Black b. 1945-74)&lt;/span&gt;&lt;br&gt;</v>
      </c>
      <c r="T121" t="str">
        <f t="shared" si="10"/>
        <v>B1950ParamariboSurinamedescription</v>
      </c>
      <c r="U121" t="str">
        <f t="shared" si="11"/>
        <v>const B1950ParamariboSurinamedescription= L.marker([5.852222,-55.203889], {icon: De}).bindPopup('Paramaribo, Suriname&lt;br&gt;&lt;span style=font-size:11px&gt;(Black b. 1945-74)&lt;/span&gt;&lt;br&gt;description in (Smith &amp; Haabo,2008)').addTo(B1950);</v>
      </c>
      <c r="V121" t="str">
        <f t="shared" si="12"/>
        <v>const B1950ParamariboSurinamedescription= L.marker([5.852222,-55.203889], {icon: A3}).bindPopup('Paramaribo, Suriname&lt;br&gt;&lt;span style=font-size:11px&gt;(Black b. 1945-74)&lt;/span&gt;&lt;br&gt;description in (Smith &amp; Haabo,2008)').addTo(B1950);</v>
      </c>
      <c r="W121" t="str">
        <f t="shared" si="13"/>
        <v/>
      </c>
      <c r="X121" t="str">
        <f t="shared" si="14"/>
        <v>const B1950ParamariboSurinamedescription= L.marker([5.852222,-55.203889], {icon: D1}).bindPopup('Paramaribo, Suriname&lt;br&gt;&lt;span style=font-size:11px&gt;(Black b. 1945-74)&lt;/span&gt;&lt;br&gt;description in (Smith &amp; Haabo,2008)').addTo(B1950);</v>
      </c>
      <c r="Y121" t="str">
        <f t="shared" si="15"/>
        <v/>
      </c>
      <c r="Z121" t="str">
        <f t="shared" si="16"/>
        <v/>
      </c>
      <c r="AA121" t="str">
        <f t="shared" si="17"/>
        <v>const B1950ParamariboSurinamedescription= L.marker([5.852222,-55.203889], {icon:Db}).bindPopup('Paramaribo, Suriname&lt;br&gt;&lt;span style=font-size:11px&gt;(Black b. 1945-74)&lt;/span&gt;&lt;br&gt;').addTo(B1950);</v>
      </c>
    </row>
    <row r="122" spans="1:55">
      <c r="A122" t="s">
        <v>5333</v>
      </c>
      <c r="B122" s="88" t="s">
        <v>7776</v>
      </c>
      <c r="E122" t="s">
        <v>12511</v>
      </c>
      <c r="F122" s="80" t="s">
        <v>12513</v>
      </c>
      <c r="G122" s="80" t="s">
        <v>12512</v>
      </c>
      <c r="H122" t="s">
        <v>12509</v>
      </c>
      <c r="I122" s="5">
        <v>-54.4</v>
      </c>
      <c r="J122" s="5">
        <v>5.6166669999999996</v>
      </c>
      <c r="K122" t="s">
        <v>12510</v>
      </c>
      <c r="M122" t="s">
        <v>12170</v>
      </c>
      <c r="S122" t="str">
        <f t="shared" si="9"/>
        <v>Moengo, Suriname&lt;br&gt;&lt;span style=font-size:11px&gt;Ndyuka/Aukan (Black b. 1945-74)&lt;/span&gt;&lt;br&gt;</v>
      </c>
      <c r="T122" t="str">
        <f t="shared" si="10"/>
        <v>B1950MoengoSurinamedescription</v>
      </c>
      <c r="U122" t="str">
        <f t="shared" si="11"/>
        <v>const B1950MoengoSurinamedescription= L.marker([5.616667,-54.4], {icon: De}).bindPopup('Moengo, Suriname&lt;br&gt;&lt;span style=font-size:11px&gt;Ndyuka/Aukan (Black b. 1945-74)&lt;/span&gt;&lt;br&gt;description in (Smith &amp; Haabo,2008)').addTo(B1950);</v>
      </c>
      <c r="V122" t="str">
        <f t="shared" si="12"/>
        <v>const B1950MoengoSurinamedescription= L.marker([5.616667,-54.4], {icon: A3}).bindPopup('Moengo, Suriname&lt;br&gt;&lt;span style=font-size:11px&gt;Ndyuka/Aukan (Black b. 1945-74)&lt;/span&gt;&lt;br&gt;description in (Smith &amp; Haabo,2008)').addTo(B1950);</v>
      </c>
      <c r="W122" t="str">
        <f t="shared" si="13"/>
        <v/>
      </c>
      <c r="X122" t="str">
        <f t="shared" si="14"/>
        <v>const B1950MoengoSurinamedescription= L.marker([5.616667,-54.4], {icon: D1}).bindPopup('Moengo, Suriname&lt;br&gt;&lt;span style=font-size:11px&gt;Ndyuka/Aukan (Black b. 1945-74)&lt;/span&gt;&lt;br&gt;description in (Smith &amp; Haabo,2008)').addTo(B1950);</v>
      </c>
      <c r="Y122" t="str">
        <f t="shared" si="15"/>
        <v/>
      </c>
      <c r="Z122" t="str">
        <f t="shared" si="16"/>
        <v/>
      </c>
      <c r="AA122" t="str">
        <f t="shared" si="17"/>
        <v>const B1950MoengoSurinamedescription= L.marker([5.616667,-54.4], {icon:Db}).bindPopup('Moengo, Suriname&lt;br&gt;&lt;span style=font-size:11px&gt;Ndyuka/Aukan (Black b. 1945-74)&lt;/span&gt;&lt;br&gt;').addTo(B1950);</v>
      </c>
    </row>
    <row r="123" spans="1:55">
      <c r="A123" t="s">
        <v>5333</v>
      </c>
      <c r="B123" s="88" t="s">
        <v>7776</v>
      </c>
      <c r="E123" t="s">
        <v>12511</v>
      </c>
      <c r="F123" s="80" t="s">
        <v>12514</v>
      </c>
      <c r="G123" s="80" t="s">
        <v>12515</v>
      </c>
      <c r="H123" t="s">
        <v>12509</v>
      </c>
      <c r="I123" s="5">
        <v>-55.365000000000002</v>
      </c>
      <c r="J123" s="5">
        <v>4.4911110000000001</v>
      </c>
      <c r="K123" t="s">
        <v>12510</v>
      </c>
      <c r="M123" t="s">
        <v>12170</v>
      </c>
      <c r="S123" t="str">
        <f t="shared" si="9"/>
        <v>Pokigron, Suriname&lt;br&gt;&lt;span style=font-size:11px&gt;Saramaka (Black b. 1945-74)&lt;/span&gt;&lt;br&gt;</v>
      </c>
      <c r="T123" t="str">
        <f t="shared" si="10"/>
        <v>B1950PokigronSurinamedescription</v>
      </c>
      <c r="U123" t="str">
        <f t="shared" si="11"/>
        <v>const B1950PokigronSurinamedescription= L.marker([4.491111,-55.365], {icon: De}).bindPopup('Pokigron, Suriname&lt;br&gt;&lt;span style=font-size:11px&gt;Saramaka (Black b. 1945-74)&lt;/span&gt;&lt;br&gt;description in (Smith &amp; Haabo,2008)').addTo(B1950);</v>
      </c>
      <c r="V123" t="str">
        <f t="shared" si="12"/>
        <v>const B1950PokigronSurinamedescription= L.marker([4.491111,-55.365], {icon: A3}).bindPopup('Pokigron, Suriname&lt;br&gt;&lt;span style=font-size:11px&gt;Saramaka (Black b. 1945-74)&lt;/span&gt;&lt;br&gt;description in (Smith &amp; Haabo,2008)').addTo(B1950);</v>
      </c>
      <c r="W123" t="str">
        <f t="shared" si="13"/>
        <v/>
      </c>
      <c r="X123" t="str">
        <f t="shared" si="14"/>
        <v>const B1950PokigronSurinamedescription= L.marker([4.491111,-55.365], {icon: D1}).bindPopup('Pokigron, Suriname&lt;br&gt;&lt;span style=font-size:11px&gt;Saramaka (Black b. 1945-74)&lt;/span&gt;&lt;br&gt;description in (Smith &amp; Haabo,2008)').addTo(B1950);</v>
      </c>
      <c r="Y123" t="str">
        <f t="shared" si="15"/>
        <v/>
      </c>
      <c r="Z123" t="str">
        <f t="shared" si="16"/>
        <v/>
      </c>
      <c r="AA123" t="str">
        <f t="shared" si="17"/>
        <v>const B1950PokigronSurinamedescription= L.marker([4.491111,-55.365], {icon:Db}).bindPopup('Pokigron, Suriname&lt;br&gt;&lt;span style=font-size:11px&gt;Saramaka (Black b. 1945-74)&lt;/span&gt;&lt;br&gt;').addTo(B1950);</v>
      </c>
    </row>
    <row r="124" spans="1:55">
      <c r="A124" t="s">
        <v>5333</v>
      </c>
      <c r="B124" s="88" t="s">
        <v>9257</v>
      </c>
      <c r="E124" t="s">
        <v>12358</v>
      </c>
      <c r="G124" s="80" t="s">
        <v>12360</v>
      </c>
      <c r="H124" t="s">
        <v>12359</v>
      </c>
      <c r="I124" s="5">
        <v>-71.14</v>
      </c>
      <c r="J124" s="5">
        <v>21.47</v>
      </c>
      <c r="K124" t="s">
        <v>11232</v>
      </c>
      <c r="S124" t="str">
        <f t="shared" si="9"/>
        <v>Grand Turk, Turks and Caicos&lt;br&gt;&lt;span style=font-size:11px&gt;(Black b. 1945-74)&lt;/span&gt;&lt;br&gt;</v>
      </c>
      <c r="T124" t="str">
        <f t="shared" si="10"/>
        <v>B1950GrandTurkTurksandCaicossample</v>
      </c>
      <c r="U124" t="str">
        <f t="shared" si="11"/>
        <v>const B1950GrandTurkTurksandCaicossample= L.marker([21.47,-71.14], {icon: De}).bindPopup('Grand Turk, Turks and Caicos&lt;br&gt;&lt;span style=font-size:11px&gt;(Black b. 1945-74)&lt;/span&gt;&lt;br&gt;sample in (Cutler, 2003)').addTo(B1950);</v>
      </c>
      <c r="V124" t="str">
        <f t="shared" si="12"/>
        <v>const B1950GrandTurkTurksandCaicossample= L.marker([21.47,-71.14], {icon: A2}).bindPopup('Grand Turk, Turks and Caicos&lt;br&gt;&lt;span style=font-size:11px&gt;(Black b. 1945-74)&lt;/span&gt;&lt;br&gt;sample in (Cutler, 2003)').addTo(B1950);</v>
      </c>
      <c r="W124" t="str">
        <f t="shared" si="13"/>
        <v>const B1950GrandTurkTurksandCaicossample= L.marker([21.47,-71.14], {icon: d}).bindPopup('Grand Turk, Turks and Caicos&lt;br&gt;&lt;span style=font-size:11px&gt;(Black b. 1945-74)&lt;/span&gt;&lt;br&gt;sample in d').addTo(B1950);</v>
      </c>
      <c r="X124" t="str">
        <f t="shared" si="14"/>
        <v>const B1950GrandTurkTurksandCaicossample= L.marker([21.47,-71.14], {icon: D1}).bindPopup('Grand Turk, Turks and Caicos&lt;br&gt;&lt;span style=font-size:11px&gt;(Black b. 1945-74)&lt;/span&gt;&lt;br&gt;sample in (Cutler, 2003)').addTo(B1950);</v>
      </c>
      <c r="Y124" t="str">
        <f t="shared" si="15"/>
        <v/>
      </c>
      <c r="Z124" t="str">
        <f t="shared" si="16"/>
        <v/>
      </c>
      <c r="AA124" t="str">
        <f t="shared" si="17"/>
        <v/>
      </c>
    </row>
    <row r="125" spans="1:55">
      <c r="A125" t="s">
        <v>5333</v>
      </c>
      <c r="B125" s="94" t="s">
        <v>11636</v>
      </c>
      <c r="C125" t="s">
        <v>9525</v>
      </c>
      <c r="D125">
        <v>1965</v>
      </c>
      <c r="E125" s="57" t="s">
        <v>11638</v>
      </c>
      <c r="G125" s="83" t="s">
        <v>1311</v>
      </c>
      <c r="H125" t="s">
        <v>5289</v>
      </c>
      <c r="I125" s="5">
        <v>-84.47</v>
      </c>
      <c r="J125" s="63">
        <v>33.79</v>
      </c>
      <c r="K125" t="s">
        <v>10731</v>
      </c>
      <c r="S125" t="str">
        <f t="shared" si="9"/>
        <v>Fulton, Georgia&lt;br&gt;&lt;span style=font-size:11px&gt;(Black b. 1965)&lt;/span&gt;&lt;br&gt;</v>
      </c>
      <c r="T125" t="str">
        <f t="shared" si="10"/>
        <v>B1950FultonGeorgiaLAGSINF100</v>
      </c>
      <c r="U125" t="str">
        <f t="shared" si="11"/>
        <v>const B1950FultonGeorgiaLAGSINF100= L.marker([33.79,-84.47], {icon: Dn}).bindPopup('Fulton, Georgia&lt;br&gt;&lt;span style=font-size:11px&gt;(Black b. 1965)&lt;/span&gt;&lt;br&gt;(DASS) LAGS INF100 in (Jones et al, 2021)').addTo(B1950);</v>
      </c>
      <c r="V125" t="str">
        <f t="shared" si="12"/>
        <v>const B1950FultonGeorgiaLAGSINF100= L.marker([33.79,-84.47], {icon: A2}).bindPopup('Fulton, Georgia&lt;br&gt;&lt;span style=font-size:11px&gt;(Black b. 1965)&lt;/span&gt;&lt;br&gt;(DASS) LAGS INF100 in (Jones et al, 2021)').addTo(B1950);</v>
      </c>
      <c r="W125" t="str">
        <f t="shared" si="13"/>
        <v>const B1950FultonGeorgiaLAGSINF100= L.marker([33.79,-84.47], {icon: d}).bindPopup('Fulton, Georgia&lt;br&gt;&lt;span style=font-size:11px&gt;(Black b. 1965)&lt;/span&gt;&lt;br&gt;(DASS) LAGS INF100 in d').addTo(B1950);</v>
      </c>
      <c r="X125" t="str">
        <f t="shared" si="14"/>
        <v>const B1950FultonGeorgiaLAGSINF100= L.marker([33.79,-84.47], {icon: D5}).bindPopup('Fulton, Georgia&lt;br&gt;&lt;span style=font-size:11px&gt;(Black b. 1965)&lt;/span&gt;&lt;br&gt;(DASS) LAGS INF100 in (Jones et al, 2021)').addTo(B1950);</v>
      </c>
      <c r="Y125" t="str">
        <f t="shared" si="15"/>
        <v/>
      </c>
      <c r="Z125" t="str">
        <f t="shared" si="16"/>
        <v/>
      </c>
      <c r="AA125" t="str">
        <f t="shared" si="17"/>
        <v/>
      </c>
    </row>
    <row r="126" spans="1:55">
      <c r="A126" t="s">
        <v>5333</v>
      </c>
      <c r="B126" s="94" t="s">
        <v>11637</v>
      </c>
      <c r="C126" t="s">
        <v>9525</v>
      </c>
      <c r="D126">
        <v>1958</v>
      </c>
      <c r="E126" s="57" t="s">
        <v>11638</v>
      </c>
      <c r="G126" s="83" t="s">
        <v>63</v>
      </c>
      <c r="H126" t="s">
        <v>5304</v>
      </c>
      <c r="I126" s="63">
        <v>-82.46</v>
      </c>
      <c r="J126" s="63">
        <v>27.95</v>
      </c>
      <c r="K126" t="s">
        <v>10731</v>
      </c>
      <c r="S126" t="str">
        <f t="shared" si="9"/>
        <v>Tampa, Florida&lt;br&gt;&lt;span style=font-size:11px&gt;(Black b. 1958)&lt;/span&gt;&lt;br&gt;</v>
      </c>
      <c r="T126" t="str">
        <f t="shared" si="10"/>
        <v>B1950TampaFloridaLAGSINF270</v>
      </c>
      <c r="U126" t="str">
        <f t="shared" si="11"/>
        <v>const B1950TampaFloridaLAGSINF270= L.marker([27.95,-82.46], {icon: Dn}).bindPopup('Tampa, Florida&lt;br&gt;&lt;span style=font-size:11px&gt;(Black b. 1958)&lt;/span&gt;&lt;br&gt;(DASS) LAGS INF270 in (Jones et al, 2021)').addTo(B1950);</v>
      </c>
      <c r="V126" t="str">
        <f t="shared" si="12"/>
        <v>const B1950TampaFloridaLAGSINF270= L.marker([27.95,-82.46], {icon: A2}).bindPopup('Tampa, Florida&lt;br&gt;&lt;span style=font-size:11px&gt;(Black b. 1958)&lt;/span&gt;&lt;br&gt;(DASS) LAGS INF270 in (Jones et al, 2021)').addTo(B1950);</v>
      </c>
      <c r="W126" t="str">
        <f t="shared" si="13"/>
        <v>const B1950TampaFloridaLAGSINF270= L.marker([27.95,-82.46], {icon: d}).bindPopup('Tampa, Florida&lt;br&gt;&lt;span style=font-size:11px&gt;(Black b. 1958)&lt;/span&gt;&lt;br&gt;(DASS) LAGS INF270 in d').addTo(B1950);</v>
      </c>
      <c r="X126" t="str">
        <f t="shared" si="14"/>
        <v>const B1950TampaFloridaLAGSINF270= L.marker([27.95,-82.46], {icon: D5}).bindPopup('Tampa, Florida&lt;br&gt;&lt;span style=font-size:11px&gt;(Black b. 1958)&lt;/span&gt;&lt;br&gt;(DASS) LAGS INF270 in (Jones et al, 2021)').addTo(B1950);</v>
      </c>
      <c r="Y126" t="str">
        <f t="shared" si="15"/>
        <v/>
      </c>
      <c r="Z126" t="str">
        <f t="shared" si="16"/>
        <v/>
      </c>
      <c r="AA126" t="str">
        <f t="shared" si="17"/>
        <v/>
      </c>
    </row>
    <row r="127" spans="1:55">
      <c r="A127" t="s">
        <v>5333</v>
      </c>
      <c r="B127" s="94" t="s">
        <v>11628</v>
      </c>
      <c r="C127" t="s">
        <v>9525</v>
      </c>
      <c r="D127">
        <v>1943</v>
      </c>
      <c r="E127" s="57" t="s">
        <v>11638</v>
      </c>
      <c r="G127" s="83" t="s">
        <v>480</v>
      </c>
      <c r="H127" t="s">
        <v>5294</v>
      </c>
      <c r="I127" s="5">
        <v>-96.8</v>
      </c>
      <c r="J127" s="5">
        <v>32.78</v>
      </c>
      <c r="K127" t="s">
        <v>10731</v>
      </c>
      <c r="S127" t="str">
        <f t="shared" si="9"/>
        <v>Dallas, Texas&lt;br&gt;&lt;span style=font-size:11px&gt;(Black b. 1943)&lt;/span&gt;&lt;br&gt;</v>
      </c>
      <c r="T127" t="str">
        <f t="shared" si="10"/>
        <v>B1950DallasTexasLAGSINF847</v>
      </c>
      <c r="U127" t="str">
        <f t="shared" si="11"/>
        <v>const B1950DallasTexasLAGSINF847= L.marker([32.78,-96.8], {icon: Dn}).bindPopup('Dallas, Texas&lt;br&gt;&lt;span style=font-size:11px&gt;(Black b. 1943)&lt;/span&gt;&lt;br&gt;(DASS) LAGS INF847 in (Jones et al, 2021)').addTo(B1950);</v>
      </c>
      <c r="V127" t="str">
        <f t="shared" si="12"/>
        <v>const B1950DallasTexasLAGSINF847= L.marker([32.78,-96.8], {icon: A2}).bindPopup('Dallas, Texas&lt;br&gt;&lt;span style=font-size:11px&gt;(Black b. 1943)&lt;/span&gt;&lt;br&gt;(DASS) LAGS INF847 in (Jones et al, 2021)').addTo(B1950);</v>
      </c>
      <c r="W127" t="str">
        <f t="shared" si="13"/>
        <v>const B1950DallasTexasLAGSINF847= L.marker([32.78,-96.8], {icon: d}).bindPopup('Dallas, Texas&lt;br&gt;&lt;span style=font-size:11px&gt;(Black b. 1943)&lt;/span&gt;&lt;br&gt;(DASS) LAGS INF847 in d').addTo(B1950);</v>
      </c>
      <c r="X127" t="str">
        <f t="shared" si="14"/>
        <v>const B1950DallasTexasLAGSINF847= L.marker([32.78,-96.8], {icon: D5}).bindPopup('Dallas, Texas&lt;br&gt;&lt;span style=font-size:11px&gt;(Black b. 1943)&lt;/span&gt;&lt;br&gt;(DASS) LAGS INF847 in (Jones et al, 2021)').addTo(B1950);</v>
      </c>
      <c r="Y127" t="str">
        <f t="shared" si="15"/>
        <v/>
      </c>
      <c r="Z127" t="str">
        <f t="shared" si="16"/>
        <v/>
      </c>
      <c r="AA127" t="str">
        <f t="shared" si="17"/>
        <v/>
      </c>
    </row>
    <row r="128" spans="1:55">
      <c r="A128" t="s">
        <v>5333</v>
      </c>
      <c r="B128" s="94" t="s">
        <v>11629</v>
      </c>
      <c r="C128" t="s">
        <v>9525</v>
      </c>
      <c r="D128">
        <v>1958</v>
      </c>
      <c r="E128" s="57" t="s">
        <v>11638</v>
      </c>
      <c r="G128" s="83" t="s">
        <v>284</v>
      </c>
      <c r="H128" t="s">
        <v>5294</v>
      </c>
      <c r="I128" s="62">
        <v>-98.49</v>
      </c>
      <c r="J128" s="62">
        <v>29.43</v>
      </c>
      <c r="K128" t="s">
        <v>10731</v>
      </c>
      <c r="S128" t="str">
        <f t="shared" si="9"/>
        <v>San Antonio, Texas&lt;br&gt;&lt;span style=font-size:11px&gt;(Black b. 1958)&lt;/span&gt;&lt;br&gt;</v>
      </c>
      <c r="T128" t="str">
        <f t="shared" si="10"/>
        <v>B1950SanAntonioTexasLAGSINF888</v>
      </c>
      <c r="U128" t="str">
        <f t="shared" si="11"/>
        <v>const B1950SanAntonioTexasLAGSINF888= L.marker([29.43,-98.49], {icon: Dn}).bindPopup('San Antonio, Texas&lt;br&gt;&lt;span style=font-size:11px&gt;(Black b. 1958)&lt;/span&gt;&lt;br&gt;(DASS) LAGS INF888 in (Jones et al, 2021)').addTo(B1950);</v>
      </c>
      <c r="V128" t="str">
        <f t="shared" si="12"/>
        <v>const B1950SanAntonioTexasLAGSINF888= L.marker([29.43,-98.49], {icon: A2}).bindPopup('San Antonio, Texas&lt;br&gt;&lt;span style=font-size:11px&gt;(Black b. 1958)&lt;/span&gt;&lt;br&gt;(DASS) LAGS INF888 in (Jones et al, 2021)').addTo(B1950);</v>
      </c>
      <c r="W128" t="str">
        <f t="shared" si="13"/>
        <v>const B1950SanAntonioTexasLAGSINF888= L.marker([29.43,-98.49], {icon: d}).bindPopup('San Antonio, Texas&lt;br&gt;&lt;span style=font-size:11px&gt;(Black b. 1958)&lt;/span&gt;&lt;br&gt;(DASS) LAGS INF888 in d').addTo(B1950);</v>
      </c>
      <c r="X128" t="str">
        <f t="shared" si="14"/>
        <v>const B1950SanAntonioTexasLAGSINF888= L.marker([29.43,-98.49], {icon: D5}).bindPopup('San Antonio, Texas&lt;br&gt;&lt;span style=font-size:11px&gt;(Black b. 1958)&lt;/span&gt;&lt;br&gt;(DASS) LAGS INF888 in (Jones et al, 2021)').addTo(B1950);</v>
      </c>
      <c r="Y128" t="str">
        <f t="shared" si="15"/>
        <v/>
      </c>
      <c r="Z128" t="str">
        <f t="shared" si="16"/>
        <v/>
      </c>
      <c r="AA128" t="str">
        <f t="shared" si="17"/>
        <v/>
      </c>
    </row>
    <row r="129" spans="1:55">
      <c r="A129" t="s">
        <v>5333</v>
      </c>
      <c r="B129" s="90" t="s">
        <v>9257</v>
      </c>
      <c r="E129" t="s">
        <v>11971</v>
      </c>
      <c r="G129" s="79" t="s">
        <v>264</v>
      </c>
      <c r="H129" t="s">
        <v>5283</v>
      </c>
      <c r="I129" s="5">
        <v>-81.03</v>
      </c>
      <c r="J129" s="5">
        <v>34</v>
      </c>
      <c r="K129" t="s">
        <v>11238</v>
      </c>
      <c r="S129" t="str">
        <f t="shared" si="9"/>
        <v>Columbia, South Carolina&lt;br&gt;&lt;span style=font-size:11px&gt;(Black b. 1945-74)&lt;/span&gt;&lt;br&gt;</v>
      </c>
      <c r="T129" t="str">
        <f t="shared" si="10"/>
        <v>B1950ColumbiaSouthCarolinasample</v>
      </c>
      <c r="U129" t="str">
        <f t="shared" si="11"/>
        <v>const B1950ColumbiaSouthCarolinasample= L.marker([34,-81.03], {icon: De}).bindPopup('Columbia, South Carolina&lt;br&gt;&lt;span style=font-size:11px&gt;(Black b. 1945-74)&lt;/span&gt;&lt;br&gt;sample in  (Labov et al, 2003)').addTo(B1950);</v>
      </c>
      <c r="V129" t="str">
        <f t="shared" si="12"/>
        <v>const B1950ColumbiaSouthCarolinasample= L.marker([34,-81.03], {icon: A2}).bindPopup('Columbia, South Carolina&lt;br&gt;&lt;span style=font-size:11px&gt;(Black b. 1945-74)&lt;/span&gt;&lt;br&gt;sample in  (Labov et al, 2003)').addTo(B1950);</v>
      </c>
      <c r="W129" t="str">
        <f t="shared" si="13"/>
        <v>const B1950ColumbiaSouthCarolinasample= L.marker([34,-81.03], {icon: d}).bindPopup('Columbia, South Carolina&lt;br&gt;&lt;span style=font-size:11px&gt;(Black b. 1945-74)&lt;/span&gt;&lt;br&gt;sample in d').addTo(B1950);</v>
      </c>
      <c r="X129" t="str">
        <f t="shared" si="14"/>
        <v>const B1950ColumbiaSouthCarolinasample= L.marker([34,-81.03], {icon: D3}).bindPopup('Columbia, South Carolina&lt;br&gt;&lt;span style=font-size:11px&gt;(Black b. 1945-74)&lt;/span&gt;&lt;br&gt;sample in  (Labov et al, 2003)').addTo(B1950);</v>
      </c>
      <c r="Y129" t="str">
        <f t="shared" si="15"/>
        <v/>
      </c>
      <c r="Z129" t="str">
        <f t="shared" si="16"/>
        <v/>
      </c>
      <c r="AA129" t="str">
        <f t="shared" si="17"/>
        <v/>
      </c>
      <c r="BC129" t="s">
        <v>5679</v>
      </c>
    </row>
    <row r="130" spans="1:55">
      <c r="A130" t="s">
        <v>5333</v>
      </c>
      <c r="B130" s="90" t="s">
        <v>9257</v>
      </c>
      <c r="E130" t="s">
        <v>11971</v>
      </c>
      <c r="G130" s="79" t="s">
        <v>70</v>
      </c>
      <c r="H130" t="s">
        <v>5289</v>
      </c>
      <c r="I130" s="5">
        <v>-84.39</v>
      </c>
      <c r="J130" s="5">
        <v>33.75</v>
      </c>
      <c r="K130" t="s">
        <v>11238</v>
      </c>
      <c r="S130" t="str">
        <f t="shared" ref="S130:S193" si="18">IF(G130="","",G130&amp;", "&amp;H130&amp;"&lt;br&gt;&lt;span style=font-size:11px&gt;"&amp;IF(F130="","",F130&amp;" ")&amp;IF(TRIM(LEFT(A130,LEN(A130)-4))="W","(White ",IF(TRIM(LEFT(A130,LEN(A130)-4))="B","(Black ",IF(TRIM(LEFT(A130,LEN(A130)-4))="L","(Hispanic ",IF(TRIM(LEFT(A130,LEN(A130)-4))="N","(Indigenous ",IF(TRIM(LEFT(A130,LEN(A130)-4))="A","(Asian ","")))))&amp;"b. "&amp;IF(D130&lt;&gt;"",D130&amp;")",IF(TRIM(RIGHT(A130,LEN(A130)-1))="1700","1700-99)",IF(TRIM(RIGHT(A130,LEN(A130)-1))="1800","1800-44)",IF(TRIM(RIGHT(A130,LEN(A130)-1))="1850","1845-74)",IF(TRIM(RIGHT(A130,LEN(A130)-1))="1870","1875-99)",IF(TRIM(RIGHT(A130,LEN(A130)-1))="1900","1900-44)",IF(TRIM(RIGHT(A130,LEN(A130)-1))="1950","1945-74)",IF(TRIM(RIGHT(A130,LEN(A130)-1))="1970","1975-99)",""))))))))&amp;"&lt;/span&gt;&lt;br&gt;")</f>
        <v>Atlanta, Georgia&lt;br&gt;&lt;span style=font-size:11px&gt;(Black b. 1945-74)&lt;/span&gt;&lt;br&gt;</v>
      </c>
      <c r="T130" t="str">
        <f t="shared" ref="T130:T193" si="19">A130&amp;SUBSTITUTE(SUBSTITUTE(SUBSTITUTE(G130,".","")," ",""),"-","")&amp;SUBSTITUTE(SUBSTITUTE(H130,".","")," ","")&amp;SUBSTITUTE(SUBSTITUTE(SUBSTITUTE(B130,".","")," ",""),"-","")</f>
        <v>B1950AtlantaGeorgiasample</v>
      </c>
      <c r="U130" t="str">
        <f t="shared" ref="U130:U193" si="20">IF(OR($K130="",$I130="",RIGHT(LEFT(K130,2),1)="f"),"",IF($I130="","","const "&amp;$T130&amp;"= L.marker(["&amp;$J130&amp;","&amp;$I130&amp;"], {icon: "&amp;LEFT($K130,2)&amp;"}).bindPopup('"&amp;$S130&amp;IF(N130="","",N130&amp;"&lt;br&gt;")&amp;IF($C130="","",$C130&amp;" ")&amp;$B130&amp;" in "&amp;$E130&amp;"').addTo("&amp;$A130&amp;");"))</f>
        <v>const B1950AtlantaGeorgiasample= L.marker([33.75,-84.39], {icon: De}).bindPopup('Atlanta, Georgia&lt;br&gt;&lt;span style=font-size:11px&gt;(Black b. 1945-74)&lt;/span&gt;&lt;br&gt;sample in  (Labov et al, 2003)').addTo(B1950);</v>
      </c>
      <c r="V130" t="str">
        <f t="shared" ref="V130:V193" si="21">IF(OR($K130="",$I130="",RIGHT(K130,1)="5"),"",IF($I130="","","const "&amp;$T130&amp;"= L.marker(["&amp;$J130&amp;","&amp;$I130&amp;"], {icon: A"&amp;RIGHT($K130,1)&amp;"}).bindPopup('"&amp;$S130&amp;IF(O130="","",O130&amp;"&lt;br&gt;")&amp;IF($C130="","",$C130&amp;" ")&amp;$B130&amp;" in "&amp;$E130&amp;"').addTo("&amp;$A130&amp;");"))</f>
        <v>const B1950AtlantaGeorgiasample= L.marker([33.75,-84.39], {icon: A2}).bindPopup('Atlanta, Georgia&lt;br&gt;&lt;span style=font-size:11px&gt;(Black b. 1945-74)&lt;/span&gt;&lt;br&gt;sample in  (Labov et al, 2003)').addTo(B1950);</v>
      </c>
      <c r="W130" t="str">
        <f t="shared" ref="W130:W193" si="22">IF(OR($K130="",$I130="",LEFT(RIGHT(K130,2),1)="g"),"",IF($I130="","","const "&amp;$T130&amp;"= L.marker(["&amp;$J130&amp;","&amp;$I130&amp;"], {icon: "&amp;LEFT(RIGHT(K130,2),1)&amp;"}).bindPopup('"&amp;$S130&amp;IF(P130="","",P130&amp;"&lt;br&gt;")&amp;IF($C130="","",$C130&amp;" ")&amp;$B130&amp;" in "&amp;LEFT(RIGHT(K130,2),1)&amp;"').addTo("&amp;$A130&amp;");"))</f>
        <v>const B1950AtlantaGeorgiasample= L.marker([33.75,-84.39], {icon: d}).bindPopup('Atlanta, Georgia&lt;br&gt;&lt;span style=font-size:11px&gt;(Black b. 1945-74)&lt;/span&gt;&lt;br&gt;sample in d').addTo(B1950);</v>
      </c>
      <c r="X130" t="str">
        <f t="shared" ref="X130:X193" si="23">IF(OR($K130="",$I130="",RIGHT(LEFT(K130,3),1)="7"),"",IF($I130="","","const "&amp;$T130&amp;"= L.marker(["&amp;$J130&amp;","&amp;$I130&amp;"], {icon: "&amp;LEFT($K130,1)&amp;RIGHT(LEFT(K130,3),1)&amp;"}).bindPopup('"&amp;$S130&amp;IF(Q130="","",Q130&amp;"&lt;br&gt;")&amp;IF($C130="","",$C130&amp;" ")&amp;$B130&amp;" in "&amp;$E130&amp;"').addTo("&amp;$A130&amp;");"))</f>
        <v>const B1950AtlantaGeorgiasample= L.marker([33.75,-84.39], {icon: D3}).bindPopup('Atlanta, Georgia&lt;br&gt;&lt;span style=font-size:11px&gt;(Black b. 1945-74)&lt;/span&gt;&lt;br&gt;sample in  (Labov et al, 2003)').addTo(B1950);</v>
      </c>
      <c r="Y130" t="str">
        <f t="shared" ref="Y130:Y193" si="24">IF(OR(L130="",I130=""),"",IF(I130="","","const "&amp;T130&amp;"= L.marker(["&amp;J130&amp;","&amp;I130&amp;"], {icon:"&amp;LEFT(L130,2)&amp;"}).bindPopup('"&amp;S130&amp;"').addTo("&amp;A130&amp;");"))</f>
        <v/>
      </c>
      <c r="Z130" t="str">
        <f t="shared" ref="Z130:Z193" si="25">IF(OR(L130="",I130=""),"",IF(I130="","","const "&amp;T130&amp;"= L.marker(["&amp;J130&amp;","&amp;I130&amp;"], {icon:"&amp;RIGHT(L130,2)&amp;"}).bindPopup('"&amp;S130&amp;"').addTo("&amp;A130&amp;");"))</f>
        <v/>
      </c>
      <c r="AA130" t="str">
        <f t="shared" ref="AA130:AA193" si="26">IF(OR(M130="",I130=""),"",IF(I130="","","const "&amp;T130&amp;"= L.marker(["&amp;J130&amp;","&amp;I130&amp;"], {icon:"&amp;M130&amp;"}).bindPopup('"&amp;S130&amp;"').addTo("&amp;A130&amp;");"))</f>
        <v/>
      </c>
      <c r="BC130" t="s">
        <v>5681</v>
      </c>
    </row>
    <row r="131" spans="1:55">
      <c r="A131" t="s">
        <v>5333</v>
      </c>
      <c r="B131" s="90" t="s">
        <v>9257</v>
      </c>
      <c r="E131" t="s">
        <v>11971</v>
      </c>
      <c r="G131" s="79" t="s">
        <v>121</v>
      </c>
      <c r="H131" t="s">
        <v>5293</v>
      </c>
      <c r="I131" s="5">
        <v>-90.07</v>
      </c>
      <c r="J131" s="5">
        <v>29.95</v>
      </c>
      <c r="K131" t="s">
        <v>11238</v>
      </c>
      <c r="S131" t="str">
        <f t="shared" si="18"/>
        <v>New Orleans, Louisiana&lt;br&gt;&lt;span style=font-size:11px&gt;(Black b. 1945-74)&lt;/span&gt;&lt;br&gt;</v>
      </c>
      <c r="T131" t="str">
        <f t="shared" si="19"/>
        <v>B1950NewOrleansLouisianasample</v>
      </c>
      <c r="U131" t="str">
        <f t="shared" si="20"/>
        <v>const B1950NewOrleansLouisianasample= L.marker([29.95,-90.07], {icon: De}).bindPopup('New Orleans, Louisiana&lt;br&gt;&lt;span style=font-size:11px&gt;(Black b. 1945-74)&lt;/span&gt;&lt;br&gt;sample in  (Labov et al, 2003)').addTo(B1950);</v>
      </c>
      <c r="V131" t="str">
        <f t="shared" si="21"/>
        <v>const B1950NewOrleansLouisianasample= L.marker([29.95,-90.07], {icon: A2}).bindPopup('New Orleans, Louisiana&lt;br&gt;&lt;span style=font-size:11px&gt;(Black b. 1945-74)&lt;/span&gt;&lt;br&gt;sample in  (Labov et al, 2003)').addTo(B1950);</v>
      </c>
      <c r="W131" t="str">
        <f t="shared" si="22"/>
        <v>const B1950NewOrleansLouisianasample= L.marker([29.95,-90.07], {icon: d}).bindPopup('New Orleans, Louisiana&lt;br&gt;&lt;span style=font-size:11px&gt;(Black b. 1945-74)&lt;/span&gt;&lt;br&gt;sample in d').addTo(B1950);</v>
      </c>
      <c r="X131" t="str">
        <f t="shared" si="23"/>
        <v>const B1950NewOrleansLouisianasample= L.marker([29.95,-90.07], {icon: D3}).bindPopup('New Orleans, Louisiana&lt;br&gt;&lt;span style=font-size:11px&gt;(Black b. 1945-74)&lt;/span&gt;&lt;br&gt;sample in  (Labov et al, 2003)').addTo(B1950);</v>
      </c>
      <c r="Y131" t="str">
        <f t="shared" si="24"/>
        <v/>
      </c>
      <c r="Z131" t="str">
        <f t="shared" si="25"/>
        <v/>
      </c>
      <c r="AA131" t="str">
        <f t="shared" si="26"/>
        <v/>
      </c>
      <c r="BC131" t="s">
        <v>6458</v>
      </c>
    </row>
    <row r="132" spans="1:55">
      <c r="A132" t="s">
        <v>5333</v>
      </c>
      <c r="B132" s="90" t="s">
        <v>9257</v>
      </c>
      <c r="E132" t="s">
        <v>11971</v>
      </c>
      <c r="G132" s="79" t="s">
        <v>25</v>
      </c>
      <c r="H132" t="s">
        <v>5290</v>
      </c>
      <c r="I132" s="5">
        <v>-118.24</v>
      </c>
      <c r="J132" s="5">
        <v>34.049999999999997</v>
      </c>
      <c r="K132" t="s">
        <v>11238</v>
      </c>
      <c r="S132" t="str">
        <f t="shared" si="18"/>
        <v>Los Angeles, California&lt;br&gt;&lt;span style=font-size:11px&gt;(Black b. 1945-74)&lt;/span&gt;&lt;br&gt;</v>
      </c>
      <c r="T132" t="str">
        <f t="shared" si="19"/>
        <v>B1950LosAngelesCaliforniasample</v>
      </c>
      <c r="U132" t="str">
        <f t="shared" si="20"/>
        <v>const B1950LosAngelesCaliforniasample= L.marker([34.05,-118.24], {icon: De}).bindPopup('Los Angeles, California&lt;br&gt;&lt;span style=font-size:11px&gt;(Black b. 1945-74)&lt;/span&gt;&lt;br&gt;sample in  (Labov et al, 2003)').addTo(B1950);</v>
      </c>
      <c r="V132" t="str">
        <f t="shared" si="21"/>
        <v>const B1950LosAngelesCaliforniasample= L.marker([34.05,-118.24], {icon: A2}).bindPopup('Los Angeles, California&lt;br&gt;&lt;span style=font-size:11px&gt;(Black b. 1945-74)&lt;/span&gt;&lt;br&gt;sample in  (Labov et al, 2003)').addTo(B1950);</v>
      </c>
      <c r="W132" t="str">
        <f t="shared" si="22"/>
        <v>const B1950LosAngelesCaliforniasample= L.marker([34.05,-118.24], {icon: d}).bindPopup('Los Angeles, California&lt;br&gt;&lt;span style=font-size:11px&gt;(Black b. 1945-74)&lt;/span&gt;&lt;br&gt;sample in d').addTo(B1950);</v>
      </c>
      <c r="X132" t="str">
        <f t="shared" si="23"/>
        <v>const B1950LosAngelesCaliforniasample= L.marker([34.05,-118.24], {icon: D3}).bindPopup('Los Angeles, California&lt;br&gt;&lt;span style=font-size:11px&gt;(Black b. 1945-74)&lt;/span&gt;&lt;br&gt;sample in  (Labov et al, 2003)').addTo(B1950);</v>
      </c>
      <c r="Y132" t="str">
        <f t="shared" si="24"/>
        <v/>
      </c>
      <c r="Z132" t="str">
        <f t="shared" si="25"/>
        <v/>
      </c>
      <c r="AA132" t="str">
        <f t="shared" si="26"/>
        <v/>
      </c>
      <c r="BC132" t="s">
        <v>6459</v>
      </c>
    </row>
    <row r="133" spans="1:55">
      <c r="A133" t="s">
        <v>5333</v>
      </c>
      <c r="B133" s="90" t="s">
        <v>9257</v>
      </c>
      <c r="E133" t="s">
        <v>11971</v>
      </c>
      <c r="G133" s="79" t="s">
        <v>142</v>
      </c>
      <c r="H133" t="s">
        <v>5295</v>
      </c>
      <c r="I133" s="5">
        <v>-83.05</v>
      </c>
      <c r="J133" s="5">
        <v>42.33</v>
      </c>
      <c r="K133" t="s">
        <v>11238</v>
      </c>
      <c r="S133" t="str">
        <f t="shared" si="18"/>
        <v>Detroit, Michigan&lt;br&gt;&lt;span style=font-size:11px&gt;(Black b. 1945-74)&lt;/span&gt;&lt;br&gt;</v>
      </c>
      <c r="T133" t="str">
        <f t="shared" si="19"/>
        <v>B1950DetroitMichigansample</v>
      </c>
      <c r="U133" t="str">
        <f t="shared" si="20"/>
        <v>const B1950DetroitMichigansample= L.marker([42.33,-83.05], {icon: De}).bindPopup('Detroit, Michigan&lt;br&gt;&lt;span style=font-size:11px&gt;(Black b. 1945-74)&lt;/span&gt;&lt;br&gt;sample in  (Labov et al, 2003)').addTo(B1950);</v>
      </c>
      <c r="V133" t="str">
        <f t="shared" si="21"/>
        <v>const B1950DetroitMichigansample= L.marker([42.33,-83.05], {icon: A2}).bindPopup('Detroit, Michigan&lt;br&gt;&lt;span style=font-size:11px&gt;(Black b. 1945-74)&lt;/span&gt;&lt;br&gt;sample in  (Labov et al, 2003)').addTo(B1950);</v>
      </c>
      <c r="W133" t="str">
        <f t="shared" si="22"/>
        <v>const B1950DetroitMichigansample= L.marker([42.33,-83.05], {icon: d}).bindPopup('Detroit, Michigan&lt;br&gt;&lt;span style=font-size:11px&gt;(Black b. 1945-74)&lt;/span&gt;&lt;br&gt;sample in d').addTo(B1950);</v>
      </c>
      <c r="X133" t="str">
        <f t="shared" si="23"/>
        <v>const B1950DetroitMichigansample= L.marker([42.33,-83.05], {icon: D3}).bindPopup('Detroit, Michigan&lt;br&gt;&lt;span style=font-size:11px&gt;(Black b. 1945-74)&lt;/span&gt;&lt;br&gt;sample in  (Labov et al, 2003)').addTo(B1950);</v>
      </c>
      <c r="Y133" t="str">
        <f t="shared" si="24"/>
        <v/>
      </c>
      <c r="Z133" t="str">
        <f t="shared" si="25"/>
        <v/>
      </c>
      <c r="AA133" t="str">
        <f t="shared" si="26"/>
        <v/>
      </c>
      <c r="BC133" t="s">
        <v>5685</v>
      </c>
    </row>
    <row r="134" spans="1:55">
      <c r="A134" t="s">
        <v>5333</v>
      </c>
      <c r="B134" s="90" t="s">
        <v>9257</v>
      </c>
      <c r="E134" t="s">
        <v>11971</v>
      </c>
      <c r="G134" s="79" t="s">
        <v>5151</v>
      </c>
      <c r="H134" t="s">
        <v>5151</v>
      </c>
      <c r="I134" s="5">
        <v>-74.010000000000005</v>
      </c>
      <c r="J134" s="5">
        <v>40.71</v>
      </c>
      <c r="K134" t="s">
        <v>11238</v>
      </c>
      <c r="S134" t="str">
        <f t="shared" si="18"/>
        <v>New York, New York&lt;br&gt;&lt;span style=font-size:11px&gt;(Black b. 1945-74)&lt;/span&gt;&lt;br&gt;</v>
      </c>
      <c r="T134" t="str">
        <f t="shared" si="19"/>
        <v>B1950NewYorkNewYorksample</v>
      </c>
      <c r="U134" t="str">
        <f t="shared" si="20"/>
        <v>const B1950NewYorkNewYorksample= L.marker([40.71,-74.01], {icon: De}).bindPopup('New York, New York&lt;br&gt;&lt;span style=font-size:11px&gt;(Black b. 1945-74)&lt;/span&gt;&lt;br&gt;sample in  (Labov et al, 2003)').addTo(B1950);</v>
      </c>
      <c r="V134" t="str">
        <f t="shared" si="21"/>
        <v>const B1950NewYorkNewYorksample= L.marker([40.71,-74.01], {icon: A2}).bindPopup('New York, New York&lt;br&gt;&lt;span style=font-size:11px&gt;(Black b. 1945-74)&lt;/span&gt;&lt;br&gt;sample in  (Labov et al, 2003)').addTo(B1950);</v>
      </c>
      <c r="W134" t="str">
        <f t="shared" si="22"/>
        <v>const B1950NewYorkNewYorksample= L.marker([40.71,-74.01], {icon: d}).bindPopup('New York, New York&lt;br&gt;&lt;span style=font-size:11px&gt;(Black b. 1945-74)&lt;/span&gt;&lt;br&gt;sample in d').addTo(B1950);</v>
      </c>
      <c r="X134" t="str">
        <f t="shared" si="23"/>
        <v>const B1950NewYorkNewYorksample= L.marker([40.71,-74.01], {icon: D3}).bindPopup('New York, New York&lt;br&gt;&lt;span style=font-size:11px&gt;(Black b. 1945-74)&lt;/span&gt;&lt;br&gt;sample in  (Labov et al, 2003)').addTo(B1950);</v>
      </c>
      <c r="Y134" t="str">
        <f t="shared" si="24"/>
        <v/>
      </c>
      <c r="Z134" t="str">
        <f t="shared" si="25"/>
        <v/>
      </c>
      <c r="AA134" t="str">
        <f t="shared" si="26"/>
        <v/>
      </c>
      <c r="BC134" t="s">
        <v>5686</v>
      </c>
    </row>
    <row r="135" spans="1:55">
      <c r="A135" t="s">
        <v>5333</v>
      </c>
      <c r="B135" s="90" t="s">
        <v>9257</v>
      </c>
      <c r="E135" t="s">
        <v>12346</v>
      </c>
      <c r="G135" s="79" t="s">
        <v>1097</v>
      </c>
      <c r="H135" t="s">
        <v>9622</v>
      </c>
      <c r="I135" s="5">
        <v>-69.19</v>
      </c>
      <c r="J135" s="5">
        <v>19.12</v>
      </c>
      <c r="K135" t="s">
        <v>10731</v>
      </c>
      <c r="S135" t="str">
        <f t="shared" si="18"/>
        <v>Samana, Dominican Republic&lt;br&gt;&lt;span style=font-size:11px&gt;(Black b. 1945-74)&lt;/span&gt;&lt;br&gt;</v>
      </c>
      <c r="T135" t="str">
        <f t="shared" si="19"/>
        <v>B1950SamanaDominicanRepublicsample</v>
      </c>
      <c r="U135" t="str">
        <f t="shared" si="20"/>
        <v>const B1950SamanaDominicanRepublicsample= L.marker([19.12,-69.19], {icon: Dn}).bindPopup('Samana, Dominican Republic&lt;br&gt;&lt;span style=font-size:11px&gt;(Black b. 1945-74)&lt;/span&gt;&lt;br&gt;sample in (DeBose, 2025)').addTo(B1950);</v>
      </c>
      <c r="V135" t="str">
        <f t="shared" si="21"/>
        <v>const B1950SamanaDominicanRepublicsample= L.marker([19.12,-69.19], {icon: A2}).bindPopup('Samana, Dominican Republic&lt;br&gt;&lt;span style=font-size:11px&gt;(Black b. 1945-74)&lt;/span&gt;&lt;br&gt;sample in (DeBose, 2025)').addTo(B1950);</v>
      </c>
      <c r="W135" t="str">
        <f t="shared" si="22"/>
        <v>const B1950SamanaDominicanRepublicsample= L.marker([19.12,-69.19], {icon: d}).bindPopup('Samana, Dominican Republic&lt;br&gt;&lt;span style=font-size:11px&gt;(Black b. 1945-74)&lt;/span&gt;&lt;br&gt;sample in d').addTo(B1950);</v>
      </c>
      <c r="X135" t="str">
        <f t="shared" si="23"/>
        <v>const B1950SamanaDominicanRepublicsample= L.marker([19.12,-69.19], {icon: D5}).bindPopup('Samana, Dominican Republic&lt;br&gt;&lt;span style=font-size:11px&gt;(Black b. 1945-74)&lt;/span&gt;&lt;br&gt;sample in (DeBose, 2025)').addTo(B1950);</v>
      </c>
      <c r="Y135" t="str">
        <f t="shared" si="24"/>
        <v/>
      </c>
      <c r="Z135" t="str">
        <f t="shared" si="25"/>
        <v/>
      </c>
      <c r="AA135" t="str">
        <f t="shared" si="26"/>
        <v/>
      </c>
    </row>
    <row r="136" spans="1:55">
      <c r="A136" t="s">
        <v>5333</v>
      </c>
      <c r="B136" s="88" t="s">
        <v>7776</v>
      </c>
      <c r="E136" t="s">
        <v>5398</v>
      </c>
      <c r="G136" s="79" t="s">
        <v>1014</v>
      </c>
      <c r="H136" t="s">
        <v>1014</v>
      </c>
      <c r="I136" s="5">
        <v>-77.400000000000006</v>
      </c>
      <c r="J136" s="5">
        <v>25.03</v>
      </c>
      <c r="K136" t="s">
        <v>11249</v>
      </c>
      <c r="S136" t="str">
        <f t="shared" si="18"/>
        <v>Bahamas, Bahamas&lt;br&gt;&lt;span style=font-size:11px&gt;(Black b. 1945-74)&lt;/span&gt;&lt;br&gt;</v>
      </c>
      <c r="T136" t="str">
        <f t="shared" si="19"/>
        <v>B1950BahamasBahamasdescription</v>
      </c>
      <c r="U136" t="str">
        <f t="shared" si="20"/>
        <v>const B1950BahamasBahamasdescription= L.marker([25.03,-77.4], {icon: He}).bindPopup('Bahamas, Bahamas&lt;br&gt;&lt;span style=font-size:11px&gt;(Black b. 1945-74)&lt;/span&gt;&lt;br&gt;description in (Wells, 1984)').addTo(B1950);</v>
      </c>
      <c r="V136" t="str">
        <f t="shared" si="21"/>
        <v>const B1950BahamasBahamasdescription= L.marker([25.03,-77.4], {icon: A1}).bindPopup('Bahamas, Bahamas&lt;br&gt;&lt;span style=font-size:11px&gt;(Black b. 1945-74)&lt;/span&gt;&lt;br&gt;description in (Wells, 1984)').addTo(B1950);</v>
      </c>
      <c r="W136" t="str">
        <f t="shared" si="22"/>
        <v>const B1950BahamasBahamasdescription= L.marker([25.03,-77.4], {icon: d}).bindPopup('Bahamas, Bahamas&lt;br&gt;&lt;span style=font-size:11px&gt;(Black b. 1945-74)&lt;/span&gt;&lt;br&gt;description in d').addTo(B1950);</v>
      </c>
      <c r="X136" t="str">
        <f t="shared" si="23"/>
        <v>const B1950BahamasBahamasdescription= L.marker([25.03,-77.4], {icon: H5}).bindPopup('Bahamas, Bahamas&lt;br&gt;&lt;span style=font-size:11px&gt;(Black b. 1945-74)&lt;/span&gt;&lt;br&gt;description in (Wells, 1984)').addTo(B1950);</v>
      </c>
      <c r="Y136" t="str">
        <f t="shared" si="24"/>
        <v/>
      </c>
      <c r="Z136" t="str">
        <f t="shared" si="25"/>
        <v/>
      </c>
      <c r="AA136" t="str">
        <f t="shared" si="26"/>
        <v/>
      </c>
      <c r="BC136" t="s">
        <v>5687</v>
      </c>
    </row>
    <row r="137" spans="1:55">
      <c r="A137" t="s">
        <v>5333</v>
      </c>
      <c r="B137" s="88" t="s">
        <v>7776</v>
      </c>
      <c r="E137" t="s">
        <v>5398</v>
      </c>
      <c r="G137" s="79" t="s">
        <v>1009</v>
      </c>
      <c r="H137" t="s">
        <v>1009</v>
      </c>
      <c r="I137" s="5">
        <v>-77.3</v>
      </c>
      <c r="J137" s="5">
        <v>18.11</v>
      </c>
      <c r="K137" t="s">
        <v>11245</v>
      </c>
      <c r="S137" t="str">
        <f t="shared" si="18"/>
        <v>Jamaica, Jamaica&lt;br&gt;&lt;span style=font-size:11px&gt;(Black b. 1945-74)&lt;/span&gt;&lt;br&gt;</v>
      </c>
      <c r="T137" t="str">
        <f t="shared" si="19"/>
        <v>B1950JamaicaJamaicadescription</v>
      </c>
      <c r="U137" t="str">
        <f t="shared" si="20"/>
        <v>const B1950JamaicaJamaicadescription= L.marker([18.11,-77.3], {icon: Fe}).bindPopup('Jamaica, Jamaica&lt;br&gt;&lt;span style=font-size:11px&gt;(Black b. 1945-74)&lt;/span&gt;&lt;br&gt;description in (Wells, 1984)').addTo(B1950);</v>
      </c>
      <c r="V137" t="str">
        <f t="shared" si="21"/>
        <v>const B1950JamaicaJamaicadescription= L.marker([18.11,-77.3], {icon: A3}).bindPopup('Jamaica, Jamaica&lt;br&gt;&lt;span style=font-size:11px&gt;(Black b. 1945-74)&lt;/span&gt;&lt;br&gt;description in (Wells, 1984)').addTo(B1950);</v>
      </c>
      <c r="W137" t="str">
        <f t="shared" si="22"/>
        <v>const B1950JamaicaJamaicadescription= L.marker([18.11,-77.3], {icon: f}).bindPopup('Jamaica, Jamaica&lt;br&gt;&lt;span style=font-size:11px&gt;(Black b. 1945-74)&lt;/span&gt;&lt;br&gt;description in f').addTo(B1950);</v>
      </c>
      <c r="X137" t="str">
        <f t="shared" si="23"/>
        <v>const B1950JamaicaJamaicadescription= L.marker([18.11,-77.3], {icon: F1}).bindPopup('Jamaica, Jamaica&lt;br&gt;&lt;span style=font-size:11px&gt;(Black b. 1945-74)&lt;/span&gt;&lt;br&gt;description in (Wells, 1984)').addTo(B1950);</v>
      </c>
      <c r="Y137" t="str">
        <f t="shared" si="24"/>
        <v/>
      </c>
      <c r="Z137" t="str">
        <f t="shared" si="25"/>
        <v/>
      </c>
      <c r="AA137" t="str">
        <f t="shared" si="26"/>
        <v/>
      </c>
      <c r="BC137" t="s">
        <v>5688</v>
      </c>
    </row>
    <row r="138" spans="1:55">
      <c r="A138" t="s">
        <v>5333</v>
      </c>
      <c r="B138" s="88" t="s">
        <v>7776</v>
      </c>
      <c r="E138" t="s">
        <v>5398</v>
      </c>
      <c r="G138" s="79" t="s">
        <v>1010</v>
      </c>
      <c r="H138" t="s">
        <v>1010</v>
      </c>
      <c r="I138" s="5">
        <v>-61.22</v>
      </c>
      <c r="J138" s="5">
        <v>10.69</v>
      </c>
      <c r="K138" t="s">
        <v>11234</v>
      </c>
      <c r="S138" t="str">
        <f t="shared" si="18"/>
        <v>Trinidad, Trinidad&lt;br&gt;&lt;span style=font-size:11px&gt;(Black b. 1945-74)&lt;/span&gt;&lt;br&gt;</v>
      </c>
      <c r="T138" t="str">
        <f t="shared" si="19"/>
        <v>B1950TrinidadTrinidaddescription</v>
      </c>
      <c r="U138" t="str">
        <f t="shared" si="20"/>
        <v>const B1950TrinidadTrinidaddescription= L.marker([10.69,-61.22], {icon: De}).bindPopup('Trinidad, Trinidad&lt;br&gt;&lt;span style=font-size:11px&gt;(Black b. 1945-74)&lt;/span&gt;&lt;br&gt;description in (Wells, 1984)').addTo(B1950);</v>
      </c>
      <c r="V138" t="str">
        <f t="shared" si="21"/>
        <v>const B1950TrinidadTrinidaddescription= L.marker([10.69,-61.22], {icon: A3}).bindPopup('Trinidad, Trinidad&lt;br&gt;&lt;span style=font-size:11px&gt;(Black b. 1945-74)&lt;/span&gt;&lt;br&gt;description in (Wells, 1984)').addTo(B1950);</v>
      </c>
      <c r="W138" t="str">
        <f t="shared" si="22"/>
        <v>const B1950TrinidadTrinidaddescription= L.marker([10.69,-61.22], {icon: e}).bindPopup('Trinidad, Trinidad&lt;br&gt;&lt;span style=font-size:11px&gt;(Black b. 1945-74)&lt;/span&gt;&lt;br&gt;description in e').addTo(B1950);</v>
      </c>
      <c r="X138" t="str">
        <f t="shared" si="23"/>
        <v>const B1950TrinidadTrinidaddescription= L.marker([10.69,-61.22], {icon: D1}).bindPopup('Trinidad, Trinidad&lt;br&gt;&lt;span style=font-size:11px&gt;(Black b. 1945-74)&lt;/span&gt;&lt;br&gt;description in (Wells, 1984)').addTo(B1950);</v>
      </c>
      <c r="Y138" t="str">
        <f t="shared" si="24"/>
        <v/>
      </c>
      <c r="Z138" t="str">
        <f t="shared" si="25"/>
        <v/>
      </c>
      <c r="AA138" t="str">
        <f t="shared" si="26"/>
        <v/>
      </c>
      <c r="BC138" t="s">
        <v>5689</v>
      </c>
    </row>
    <row r="139" spans="1:55">
      <c r="A139" t="s">
        <v>5333</v>
      </c>
      <c r="B139" s="88" t="s">
        <v>7776</v>
      </c>
      <c r="E139" t="s">
        <v>5398</v>
      </c>
      <c r="G139" s="79" t="s">
        <v>1011</v>
      </c>
      <c r="H139" t="s">
        <v>1011</v>
      </c>
      <c r="I139" s="5">
        <v>-58.93</v>
      </c>
      <c r="J139" s="5">
        <v>4.8600000000000003</v>
      </c>
      <c r="K139" t="s">
        <v>11245</v>
      </c>
      <c r="S139" t="str">
        <f t="shared" si="18"/>
        <v>Guyana, Guyana&lt;br&gt;&lt;span style=font-size:11px&gt;(Black b. 1945-74)&lt;/span&gt;&lt;br&gt;</v>
      </c>
      <c r="T139" t="str">
        <f t="shared" si="19"/>
        <v>B1950GuyanaGuyanadescription</v>
      </c>
      <c r="U139" t="str">
        <f t="shared" si="20"/>
        <v>const B1950GuyanaGuyanadescription= L.marker([4.86,-58.93], {icon: Fe}).bindPopup('Guyana, Guyana&lt;br&gt;&lt;span style=font-size:11px&gt;(Black b. 1945-74)&lt;/span&gt;&lt;br&gt;description in (Wells, 1984)').addTo(B1950);</v>
      </c>
      <c r="V139" t="str">
        <f t="shared" si="21"/>
        <v>const B1950GuyanaGuyanadescription= L.marker([4.86,-58.93], {icon: A3}).bindPopup('Guyana, Guyana&lt;br&gt;&lt;span style=font-size:11px&gt;(Black b. 1945-74)&lt;/span&gt;&lt;br&gt;description in (Wells, 1984)').addTo(B1950);</v>
      </c>
      <c r="W139" t="str">
        <f t="shared" si="22"/>
        <v>const B1950GuyanaGuyanadescription= L.marker([4.86,-58.93], {icon: f}).bindPopup('Guyana, Guyana&lt;br&gt;&lt;span style=font-size:11px&gt;(Black b. 1945-74)&lt;/span&gt;&lt;br&gt;description in f').addTo(B1950);</v>
      </c>
      <c r="X139" t="str">
        <f t="shared" si="23"/>
        <v>const B1950GuyanaGuyanadescription= L.marker([4.86,-58.93], {icon: F1}).bindPopup('Guyana, Guyana&lt;br&gt;&lt;span style=font-size:11px&gt;(Black b. 1945-74)&lt;/span&gt;&lt;br&gt;description in (Wells, 1984)').addTo(B1950);</v>
      </c>
      <c r="Y139" t="str">
        <f t="shared" si="24"/>
        <v/>
      </c>
      <c r="Z139" t="str">
        <f t="shared" si="25"/>
        <v/>
      </c>
      <c r="AA139" t="str">
        <f t="shared" si="26"/>
        <v/>
      </c>
      <c r="BC139" t="s">
        <v>5690</v>
      </c>
    </row>
    <row r="140" spans="1:55">
      <c r="A140" t="s">
        <v>5333</v>
      </c>
      <c r="B140" s="88" t="s">
        <v>7776</v>
      </c>
      <c r="E140" t="s">
        <v>5398</v>
      </c>
      <c r="G140" s="79" t="s">
        <v>1012</v>
      </c>
      <c r="H140" t="s">
        <v>1012</v>
      </c>
      <c r="I140" s="5">
        <v>-59.54</v>
      </c>
      <c r="J140" s="5">
        <v>13.19</v>
      </c>
      <c r="K140" t="s">
        <v>11245</v>
      </c>
      <c r="S140" t="str">
        <f t="shared" si="18"/>
        <v>Barbados, Barbados&lt;br&gt;&lt;span style=font-size:11px&gt;(Black b. 1945-74)&lt;/span&gt;&lt;br&gt;</v>
      </c>
      <c r="T140" t="str">
        <f t="shared" si="19"/>
        <v>B1950BarbadosBarbadosdescription</v>
      </c>
      <c r="U140" t="str">
        <f t="shared" si="20"/>
        <v>const B1950BarbadosBarbadosdescription= L.marker([13.19,-59.54], {icon: Fe}).bindPopup('Barbados, Barbados&lt;br&gt;&lt;span style=font-size:11px&gt;(Black b. 1945-74)&lt;/span&gt;&lt;br&gt;description in (Wells, 1984)').addTo(B1950);</v>
      </c>
      <c r="V140" t="str">
        <f t="shared" si="21"/>
        <v>const B1950BarbadosBarbadosdescription= L.marker([13.19,-59.54], {icon: A3}).bindPopup('Barbados, Barbados&lt;br&gt;&lt;span style=font-size:11px&gt;(Black b. 1945-74)&lt;/span&gt;&lt;br&gt;description in (Wells, 1984)').addTo(B1950);</v>
      </c>
      <c r="W140" t="str">
        <f t="shared" si="22"/>
        <v>const B1950BarbadosBarbadosdescription= L.marker([13.19,-59.54], {icon: f}).bindPopup('Barbados, Barbados&lt;br&gt;&lt;span style=font-size:11px&gt;(Black b. 1945-74)&lt;/span&gt;&lt;br&gt;description in f').addTo(B1950);</v>
      </c>
      <c r="X140" t="str">
        <f t="shared" si="23"/>
        <v>const B1950BarbadosBarbadosdescription= L.marker([13.19,-59.54], {icon: F1}).bindPopup('Barbados, Barbados&lt;br&gt;&lt;span style=font-size:11px&gt;(Black b. 1945-74)&lt;/span&gt;&lt;br&gt;description in (Wells, 1984)').addTo(B1950);</v>
      </c>
      <c r="Y140" t="str">
        <f t="shared" si="24"/>
        <v/>
      </c>
      <c r="Z140" t="str">
        <f t="shared" si="25"/>
        <v/>
      </c>
      <c r="AA140" t="str">
        <f t="shared" si="26"/>
        <v/>
      </c>
      <c r="BC140" t="s">
        <v>5691</v>
      </c>
    </row>
    <row r="141" spans="1:55">
      <c r="A141" t="s">
        <v>5333</v>
      </c>
      <c r="B141" s="88" t="s">
        <v>7776</v>
      </c>
      <c r="E141" t="s">
        <v>5398</v>
      </c>
      <c r="G141" s="79" t="s">
        <v>1013</v>
      </c>
      <c r="H141" t="s">
        <v>9621</v>
      </c>
      <c r="I141" s="5">
        <v>-62.19</v>
      </c>
      <c r="J141" s="5">
        <v>16.739999999999998</v>
      </c>
      <c r="K141" t="s">
        <v>11245</v>
      </c>
      <c r="S141" t="str">
        <f t="shared" si="18"/>
        <v>Monserrat, United Kingdom&lt;br&gt;&lt;span style=font-size:11px&gt;(Black b. 1945-74)&lt;/span&gt;&lt;br&gt;</v>
      </c>
      <c r="T141" t="str">
        <f t="shared" si="19"/>
        <v>B1950MonserratUnitedKingdomdescription</v>
      </c>
      <c r="U141" t="str">
        <f t="shared" si="20"/>
        <v>const B1950MonserratUnitedKingdomdescription= L.marker([16.74,-62.19], {icon: Fe}).bindPopup('Monserrat, United Kingdom&lt;br&gt;&lt;span style=font-size:11px&gt;(Black b. 1945-74)&lt;/span&gt;&lt;br&gt;description in (Wells, 1984)').addTo(B1950);</v>
      </c>
      <c r="V141" t="str">
        <f t="shared" si="21"/>
        <v>const B1950MonserratUnitedKingdomdescription= L.marker([16.74,-62.19], {icon: A3}).bindPopup('Monserrat, United Kingdom&lt;br&gt;&lt;span style=font-size:11px&gt;(Black b. 1945-74)&lt;/span&gt;&lt;br&gt;description in (Wells, 1984)').addTo(B1950);</v>
      </c>
      <c r="W141" t="str">
        <f t="shared" si="22"/>
        <v>const B1950MonserratUnitedKingdomdescription= L.marker([16.74,-62.19], {icon: f}).bindPopup('Monserrat, United Kingdom&lt;br&gt;&lt;span style=font-size:11px&gt;(Black b. 1945-74)&lt;/span&gt;&lt;br&gt;description in f').addTo(B1950);</v>
      </c>
      <c r="X141" t="str">
        <f t="shared" si="23"/>
        <v>const B1950MonserratUnitedKingdomdescription= L.marker([16.74,-62.19], {icon: F1}).bindPopup('Monserrat, United Kingdom&lt;br&gt;&lt;span style=font-size:11px&gt;(Black b. 1945-74)&lt;/span&gt;&lt;br&gt;description in (Wells, 1984)').addTo(B1950);</v>
      </c>
      <c r="Y141" t="str">
        <f t="shared" si="24"/>
        <v/>
      </c>
      <c r="Z141" t="str">
        <f t="shared" si="25"/>
        <v/>
      </c>
      <c r="AA141" t="str">
        <f t="shared" si="26"/>
        <v/>
      </c>
      <c r="BC141" t="s">
        <v>5692</v>
      </c>
    </row>
    <row r="142" spans="1:55">
      <c r="A142" t="s">
        <v>5333</v>
      </c>
      <c r="B142" s="88" t="s">
        <v>9257</v>
      </c>
      <c r="E142" t="s">
        <v>1265</v>
      </c>
      <c r="G142" s="79" t="s">
        <v>1018</v>
      </c>
      <c r="H142" t="s">
        <v>1018</v>
      </c>
      <c r="I142" s="5">
        <v>-88.5</v>
      </c>
      <c r="J142" s="5">
        <v>17.190000000000001</v>
      </c>
      <c r="K142" t="s">
        <v>10731</v>
      </c>
      <c r="S142" t="str">
        <f t="shared" si="18"/>
        <v>Belize, Belize&lt;br&gt;&lt;span style=font-size:11px&gt;(Black b. 1945-74)&lt;/span&gt;&lt;br&gt;</v>
      </c>
      <c r="T142" t="str">
        <f t="shared" si="19"/>
        <v>B1950BelizeBelizesample</v>
      </c>
      <c r="U142" t="str">
        <f t="shared" si="20"/>
        <v>const B1950BelizeBelizesample= L.marker([17.19,-88.5], {icon: Dn}).bindPopup('Belize, Belize&lt;br&gt;&lt;span style=font-size:11px&gt;(Black b. 1945-74)&lt;/span&gt;&lt;br&gt;sample in (Escure, 1983)').addTo(B1950);</v>
      </c>
      <c r="V142" t="str">
        <f t="shared" si="21"/>
        <v>const B1950BelizeBelizesample= L.marker([17.19,-88.5], {icon: A2}).bindPopup('Belize, Belize&lt;br&gt;&lt;span style=font-size:11px&gt;(Black b. 1945-74)&lt;/span&gt;&lt;br&gt;sample in (Escure, 1983)').addTo(B1950);</v>
      </c>
      <c r="W142" t="str">
        <f t="shared" si="22"/>
        <v>const B1950BelizeBelizesample= L.marker([17.19,-88.5], {icon: d}).bindPopup('Belize, Belize&lt;br&gt;&lt;span style=font-size:11px&gt;(Black b. 1945-74)&lt;/span&gt;&lt;br&gt;sample in d').addTo(B1950);</v>
      </c>
      <c r="X142" t="str">
        <f t="shared" si="23"/>
        <v>const B1950BelizeBelizesample= L.marker([17.19,-88.5], {icon: D5}).bindPopup('Belize, Belize&lt;br&gt;&lt;span style=font-size:11px&gt;(Black b. 1945-74)&lt;/span&gt;&lt;br&gt;sample in (Escure, 1983)').addTo(B1950);</v>
      </c>
      <c r="Y142" t="str">
        <f t="shared" si="24"/>
        <v/>
      </c>
      <c r="Z142" t="str">
        <f t="shared" si="25"/>
        <v/>
      </c>
      <c r="AA142" t="str">
        <f t="shared" si="26"/>
        <v/>
      </c>
      <c r="BC142" t="s">
        <v>5693</v>
      </c>
    </row>
    <row r="143" spans="1:55">
      <c r="A143" t="s">
        <v>5333</v>
      </c>
      <c r="B143" s="88" t="s">
        <v>9257</v>
      </c>
      <c r="E143" t="s">
        <v>6500</v>
      </c>
      <c r="G143" s="79" t="s">
        <v>1023</v>
      </c>
      <c r="H143" t="s">
        <v>1023</v>
      </c>
      <c r="I143" s="5">
        <v>-85.21</v>
      </c>
      <c r="J143" s="5">
        <v>12.87</v>
      </c>
      <c r="K143" t="s">
        <v>10731</v>
      </c>
      <c r="S143" t="str">
        <f t="shared" si="18"/>
        <v>Nicaragua, Nicaragua&lt;br&gt;&lt;span style=font-size:11px&gt;(Black b. 1945-74)&lt;/span&gt;&lt;br&gt;</v>
      </c>
      <c r="T143" t="str">
        <f t="shared" si="19"/>
        <v>B1950NicaraguaNicaraguasample</v>
      </c>
      <c r="U143" t="str">
        <f t="shared" si="20"/>
        <v>const B1950NicaraguaNicaraguasample= L.marker([12.87,-85.21], {icon: Dn}).bindPopup('Nicaragua, Nicaragua&lt;br&gt;&lt;span style=font-size:11px&gt;(Black b. 1945-74)&lt;/span&gt;&lt;br&gt;sample in (ONeil, 1993)').addTo(B1950);</v>
      </c>
      <c r="V143" t="str">
        <f t="shared" si="21"/>
        <v>const B1950NicaraguaNicaraguasample= L.marker([12.87,-85.21], {icon: A2}).bindPopup('Nicaragua, Nicaragua&lt;br&gt;&lt;span style=font-size:11px&gt;(Black b. 1945-74)&lt;/span&gt;&lt;br&gt;sample in (ONeil, 1993)').addTo(B1950);</v>
      </c>
      <c r="W143" t="str">
        <f t="shared" si="22"/>
        <v>const B1950NicaraguaNicaraguasample= L.marker([12.87,-85.21], {icon: d}).bindPopup('Nicaragua, Nicaragua&lt;br&gt;&lt;span style=font-size:11px&gt;(Black b. 1945-74)&lt;/span&gt;&lt;br&gt;sample in d').addTo(B1950);</v>
      </c>
      <c r="X143" t="str">
        <f t="shared" si="23"/>
        <v>const B1950NicaraguaNicaraguasample= L.marker([12.87,-85.21], {icon: D5}).bindPopup('Nicaragua, Nicaragua&lt;br&gt;&lt;span style=font-size:11px&gt;(Black b. 1945-74)&lt;/span&gt;&lt;br&gt;sample in (ONeil, 1993)').addTo(B1950);</v>
      </c>
      <c r="Y143" t="str">
        <f t="shared" si="24"/>
        <v/>
      </c>
      <c r="Z143" t="str">
        <f t="shared" si="25"/>
        <v/>
      </c>
      <c r="AA143" t="str">
        <f t="shared" si="26"/>
        <v/>
      </c>
      <c r="BC143" t="s">
        <v>7280</v>
      </c>
    </row>
    <row r="144" spans="1:55">
      <c r="A144" t="s">
        <v>5333</v>
      </c>
      <c r="B144" s="88" t="s">
        <v>9257</v>
      </c>
      <c r="E144" t="s">
        <v>12205</v>
      </c>
      <c r="G144" s="79" t="s">
        <v>1301</v>
      </c>
      <c r="H144" t="s">
        <v>1025</v>
      </c>
      <c r="I144" s="5">
        <v>-64.75</v>
      </c>
      <c r="J144" s="5">
        <v>32.31</v>
      </c>
      <c r="K144" t="s">
        <v>10731</v>
      </c>
      <c r="S144" t="str">
        <f t="shared" si="18"/>
        <v>Hamilton, Bermuda&lt;br&gt;&lt;span style=font-size:11px&gt;(Black b. 1945-74)&lt;/span&gt;&lt;br&gt;</v>
      </c>
      <c r="T144" t="str">
        <f t="shared" si="19"/>
        <v>B1950HamiltonBermudasample</v>
      </c>
      <c r="U144" t="str">
        <f t="shared" si="20"/>
        <v>const B1950HamiltonBermudasample= L.marker([32.31,-64.75], {icon: Dn}).bindPopup('Hamilton, Bermuda&lt;br&gt;&lt;span style=font-size:11px&gt;(Black b. 1945-74)&lt;/span&gt;&lt;br&gt;sample in (Holliday, 2016)').addTo(B1950);</v>
      </c>
      <c r="V144" t="str">
        <f t="shared" si="21"/>
        <v>const B1950HamiltonBermudasample= L.marker([32.31,-64.75], {icon: A2}).bindPopup('Hamilton, Bermuda&lt;br&gt;&lt;span style=font-size:11px&gt;(Black b. 1945-74)&lt;/span&gt;&lt;br&gt;sample in (Holliday, 2016)').addTo(B1950);</v>
      </c>
      <c r="W144" t="str">
        <f t="shared" si="22"/>
        <v>const B1950HamiltonBermudasample= L.marker([32.31,-64.75], {icon: d}).bindPopup('Hamilton, Bermuda&lt;br&gt;&lt;span style=font-size:11px&gt;(Black b. 1945-74)&lt;/span&gt;&lt;br&gt;sample in d').addTo(B1950);</v>
      </c>
      <c r="X144" t="str">
        <f t="shared" si="23"/>
        <v>const B1950HamiltonBermudasample= L.marker([32.31,-64.75], {icon: D5}).bindPopup('Hamilton, Bermuda&lt;br&gt;&lt;span style=font-size:11px&gt;(Black b. 1945-74)&lt;/span&gt;&lt;br&gt;sample in (Holliday, 2016)').addTo(B1950);</v>
      </c>
      <c r="Y144" t="str">
        <f t="shared" si="24"/>
        <v/>
      </c>
      <c r="Z144" t="str">
        <f t="shared" si="25"/>
        <v/>
      </c>
      <c r="AA144" t="str">
        <f t="shared" si="26"/>
        <v/>
      </c>
      <c r="BC144" t="s">
        <v>5696</v>
      </c>
    </row>
    <row r="145" spans="1:55">
      <c r="A145" t="s">
        <v>5333</v>
      </c>
      <c r="B145" s="88" t="s">
        <v>7776</v>
      </c>
      <c r="E145" t="s">
        <v>1095</v>
      </c>
      <c r="G145" s="79" t="s">
        <v>1093</v>
      </c>
      <c r="H145" t="s">
        <v>1093</v>
      </c>
      <c r="I145" s="5">
        <v>-61.3</v>
      </c>
      <c r="J145" s="5">
        <v>45.23</v>
      </c>
      <c r="K145" t="s">
        <v>10731</v>
      </c>
      <c r="S145" t="str">
        <f t="shared" si="18"/>
        <v>Nova Scotia, Nova Scotia&lt;br&gt;&lt;span style=font-size:11px&gt;(Black b. 1945-74)&lt;/span&gt;&lt;br&gt;</v>
      </c>
      <c r="T145" t="str">
        <f t="shared" si="19"/>
        <v>B1950NovaScotiaNovaScotiadescription</v>
      </c>
      <c r="U145" t="str">
        <f t="shared" si="20"/>
        <v>const B1950NovaScotiaNovaScotiadescription= L.marker([45.23,-61.3], {icon: Dn}).bindPopup('Nova Scotia, Nova Scotia&lt;br&gt;&lt;span style=font-size:11px&gt;(Black b. 1945-74)&lt;/span&gt;&lt;br&gt;description in Poplack').addTo(B1950);</v>
      </c>
      <c r="V145" t="str">
        <f t="shared" si="21"/>
        <v>const B1950NovaScotiaNovaScotiadescription= L.marker([45.23,-61.3], {icon: A2}).bindPopup('Nova Scotia, Nova Scotia&lt;br&gt;&lt;span style=font-size:11px&gt;(Black b. 1945-74)&lt;/span&gt;&lt;br&gt;description in Poplack').addTo(B1950);</v>
      </c>
      <c r="W145" t="str">
        <f t="shared" si="22"/>
        <v>const B1950NovaScotiaNovaScotiadescription= L.marker([45.23,-61.3], {icon: d}).bindPopup('Nova Scotia, Nova Scotia&lt;br&gt;&lt;span style=font-size:11px&gt;(Black b. 1945-74)&lt;/span&gt;&lt;br&gt;description in d').addTo(B1950);</v>
      </c>
      <c r="X145" t="str">
        <f t="shared" si="23"/>
        <v>const B1950NovaScotiaNovaScotiadescription= L.marker([45.23,-61.3], {icon: D5}).bindPopup('Nova Scotia, Nova Scotia&lt;br&gt;&lt;span style=font-size:11px&gt;(Black b. 1945-74)&lt;/span&gt;&lt;br&gt;description in Poplack').addTo(B1950);</v>
      </c>
      <c r="Y145" t="str">
        <f t="shared" si="24"/>
        <v/>
      </c>
      <c r="Z145" t="str">
        <f t="shared" si="25"/>
        <v/>
      </c>
      <c r="AA145" t="str">
        <f t="shared" si="26"/>
        <v/>
      </c>
      <c r="BC145" t="s">
        <v>5697</v>
      </c>
    </row>
    <row r="146" spans="1:55">
      <c r="A146" t="s">
        <v>5333</v>
      </c>
      <c r="B146" s="88" t="s">
        <v>7776</v>
      </c>
      <c r="E146" t="s">
        <v>1095</v>
      </c>
      <c r="G146" s="79" t="s">
        <v>1097</v>
      </c>
      <c r="H146" t="s">
        <v>9622</v>
      </c>
      <c r="I146" s="5">
        <v>-69.19</v>
      </c>
      <c r="J146" s="5">
        <v>19.12</v>
      </c>
      <c r="K146" t="s">
        <v>10731</v>
      </c>
      <c r="S146" t="str">
        <f t="shared" si="18"/>
        <v>Samana, Dominican Republic&lt;br&gt;&lt;span style=font-size:11px&gt;(Black b. 1945-74)&lt;/span&gt;&lt;br&gt;</v>
      </c>
      <c r="T146" t="str">
        <f t="shared" si="19"/>
        <v>B1950SamanaDominicanRepublicdescription</v>
      </c>
      <c r="U146" t="str">
        <f t="shared" si="20"/>
        <v>const B1950SamanaDominicanRepublicdescription= L.marker([19.12,-69.19], {icon: Dn}).bindPopup('Samana, Dominican Republic&lt;br&gt;&lt;span style=font-size:11px&gt;(Black b. 1945-74)&lt;/span&gt;&lt;br&gt;description in Poplack').addTo(B1950);</v>
      </c>
      <c r="V146" t="str">
        <f t="shared" si="21"/>
        <v>const B1950SamanaDominicanRepublicdescription= L.marker([19.12,-69.19], {icon: A2}).bindPopup('Samana, Dominican Republic&lt;br&gt;&lt;span style=font-size:11px&gt;(Black b. 1945-74)&lt;/span&gt;&lt;br&gt;description in Poplack').addTo(B1950);</v>
      </c>
      <c r="W146" t="str">
        <f t="shared" si="22"/>
        <v>const B1950SamanaDominicanRepublicdescription= L.marker([19.12,-69.19], {icon: d}).bindPopup('Samana, Dominican Republic&lt;br&gt;&lt;span style=font-size:11px&gt;(Black b. 1945-74)&lt;/span&gt;&lt;br&gt;description in d').addTo(B1950);</v>
      </c>
      <c r="X146" t="str">
        <f t="shared" si="23"/>
        <v>const B1950SamanaDominicanRepublicdescription= L.marker([19.12,-69.19], {icon: D5}).bindPopup('Samana, Dominican Republic&lt;br&gt;&lt;span style=font-size:11px&gt;(Black b. 1945-74)&lt;/span&gt;&lt;br&gt;description in Poplack').addTo(B1950);</v>
      </c>
      <c r="Y146" t="str">
        <f t="shared" si="24"/>
        <v/>
      </c>
      <c r="Z146" t="str">
        <f t="shared" si="25"/>
        <v/>
      </c>
      <c r="AA146" t="str">
        <f t="shared" si="26"/>
        <v/>
      </c>
      <c r="BC146" t="s">
        <v>5698</v>
      </c>
    </row>
    <row r="147" spans="1:55">
      <c r="A147" t="s">
        <v>5333</v>
      </c>
      <c r="B147" s="88" t="s">
        <v>6734</v>
      </c>
      <c r="D147">
        <v>1955</v>
      </c>
      <c r="E147" t="s">
        <v>11989</v>
      </c>
      <c r="F147" s="1"/>
      <c r="G147" s="79" t="s">
        <v>52</v>
      </c>
      <c r="H147" t="s">
        <v>5288</v>
      </c>
      <c r="I147" s="5">
        <v>-77.94</v>
      </c>
      <c r="J147" s="5">
        <v>34.229999999999997</v>
      </c>
      <c r="K147" t="s">
        <v>11233</v>
      </c>
      <c r="L147" s="23"/>
      <c r="S147" t="str">
        <f t="shared" si="18"/>
        <v>Wilmington, North Carolina&lt;br&gt;&lt;span style=font-size:11px&gt;(Black b. 1955)&lt;/span&gt;&lt;br&gt;</v>
      </c>
      <c r="T147" t="str">
        <f t="shared" si="19"/>
        <v>B1950WilmingtonNorthCarolinaSpeaker145</v>
      </c>
      <c r="U147" t="str">
        <f t="shared" si="20"/>
        <v>const B1950WilmingtonNorthCarolinaSpeaker145= L.marker([34.23,-77.94], {icon: De}).bindPopup('Wilmington, North Carolina&lt;br&gt;&lt;span style=font-size:11px&gt;(Black b. 1955)&lt;/span&gt;&lt;br&gt;Speaker 145 in (Thomas, 2001)').addTo(B1950);</v>
      </c>
      <c r="V147" t="str">
        <f t="shared" si="21"/>
        <v>const B1950WilmingtonNorthCarolinaSpeaker145= L.marker([34.23,-77.94], {icon: A1}).bindPopup('Wilmington, North Carolina&lt;br&gt;&lt;span style=font-size:11px&gt;(Black b. 1955)&lt;/span&gt;&lt;br&gt;Speaker 145 in (Thomas, 2001)').addTo(B1950);</v>
      </c>
      <c r="W147" t="str">
        <f t="shared" si="22"/>
        <v>const B1950WilmingtonNorthCarolinaSpeaker145= L.marker([34.23,-77.94], {icon: d}).bindPopup('Wilmington, North Carolina&lt;br&gt;&lt;span style=font-size:11px&gt;(Black b. 1955)&lt;/span&gt;&lt;br&gt;Speaker 145 in d').addTo(B1950);</v>
      </c>
      <c r="X147" t="str">
        <f t="shared" si="23"/>
        <v>const B1950WilmingtonNorthCarolinaSpeaker145= L.marker([34.23,-77.94], {icon: D1}).bindPopup('Wilmington, North Carolina&lt;br&gt;&lt;span style=font-size:11px&gt;(Black b. 1955)&lt;/span&gt;&lt;br&gt;Speaker 145 in (Thomas, 2001)').addTo(B1950);</v>
      </c>
      <c r="Y147" t="str">
        <f t="shared" si="24"/>
        <v/>
      </c>
      <c r="Z147" t="str">
        <f t="shared" si="25"/>
        <v/>
      </c>
      <c r="AA147" t="str">
        <f t="shared" si="26"/>
        <v/>
      </c>
      <c r="BC147" t="s">
        <v>12102</v>
      </c>
    </row>
    <row r="148" spans="1:55">
      <c r="A148" t="s">
        <v>5333</v>
      </c>
      <c r="B148" s="88" t="s">
        <v>6736</v>
      </c>
      <c r="D148">
        <v>1974</v>
      </c>
      <c r="E148" t="s">
        <v>11989</v>
      </c>
      <c r="F148" s="1"/>
      <c r="G148" s="79" t="s">
        <v>1179</v>
      </c>
      <c r="H148" t="s">
        <v>5288</v>
      </c>
      <c r="I148" s="5">
        <v>-79.349999999999994</v>
      </c>
      <c r="J148" s="5">
        <v>34.74</v>
      </c>
      <c r="K148" t="s">
        <v>10745</v>
      </c>
      <c r="L148" s="23"/>
      <c r="S148" t="str">
        <f t="shared" si="18"/>
        <v>Maxton, North Carolina&lt;br&gt;&lt;span style=font-size:11px&gt;(Black b. 1974)&lt;/span&gt;&lt;br&gt;</v>
      </c>
      <c r="T148" t="str">
        <f t="shared" si="19"/>
        <v>B1950MaxtonNorthCarolinaSpeaker149</v>
      </c>
      <c r="U148" t="str">
        <f t="shared" si="20"/>
        <v>const B1950MaxtonNorthCarolinaSpeaker149= L.marker([34.74,-79.35], {icon: Dn}).bindPopup('Maxton, North Carolina&lt;br&gt;&lt;span style=font-size:11px&gt;(Black b. 1974)&lt;/span&gt;&lt;br&gt;Speaker 149 in (Thomas, 2001)').addTo(B1950);</v>
      </c>
      <c r="V148" t="str">
        <f t="shared" si="21"/>
        <v>const B1950MaxtonNorthCarolinaSpeaker149= L.marker([34.74,-79.35], {icon: A2}).bindPopup('Maxton, North Carolina&lt;br&gt;&lt;span style=font-size:11px&gt;(Black b. 1974)&lt;/span&gt;&lt;br&gt;Speaker 149 in (Thomas, 2001)').addTo(B1950);</v>
      </c>
      <c r="W148" t="str">
        <f t="shared" si="22"/>
        <v>const B1950MaxtonNorthCarolinaSpeaker149= L.marker([34.74,-79.35], {icon: d}).bindPopup('Maxton, North Carolina&lt;br&gt;&lt;span style=font-size:11px&gt;(Black b. 1974)&lt;/span&gt;&lt;br&gt;Speaker 149 in d').addTo(B1950);</v>
      </c>
      <c r="X148" t="str">
        <f t="shared" si="23"/>
        <v>const B1950MaxtonNorthCarolinaSpeaker149= L.marker([34.74,-79.35], {icon: D1}).bindPopup('Maxton, North Carolina&lt;br&gt;&lt;span style=font-size:11px&gt;(Black b. 1974)&lt;/span&gt;&lt;br&gt;Speaker 149 in (Thomas, 2001)').addTo(B1950);</v>
      </c>
      <c r="Y148" t="str">
        <f t="shared" si="24"/>
        <v/>
      </c>
      <c r="Z148" t="str">
        <f t="shared" si="25"/>
        <v/>
      </c>
      <c r="AA148" t="str">
        <f t="shared" si="26"/>
        <v/>
      </c>
      <c r="BC148" t="s">
        <v>12103</v>
      </c>
    </row>
    <row r="149" spans="1:55">
      <c r="A149" t="s">
        <v>5333</v>
      </c>
      <c r="B149" s="88" t="s">
        <v>6740</v>
      </c>
      <c r="D149">
        <v>1954</v>
      </c>
      <c r="E149" t="s">
        <v>11989</v>
      </c>
      <c r="F149" s="1"/>
      <c r="G149" s="79" t="s">
        <v>280</v>
      </c>
      <c r="H149" t="s">
        <v>904</v>
      </c>
      <c r="I149" s="5">
        <v>-90.05</v>
      </c>
      <c r="J149" s="5">
        <v>35.15</v>
      </c>
      <c r="K149" t="s">
        <v>11232</v>
      </c>
      <c r="L149" s="23"/>
      <c r="S149" t="str">
        <f t="shared" si="18"/>
        <v>Memphis, Tennessee&lt;br&gt;&lt;span style=font-size:11px&gt;(Black b. 1954)&lt;/span&gt;&lt;br&gt;</v>
      </c>
      <c r="T149" t="str">
        <f t="shared" si="19"/>
        <v>B1950MemphisTennesseeSpeaker158</v>
      </c>
      <c r="U149" t="str">
        <f t="shared" si="20"/>
        <v>const B1950MemphisTennesseeSpeaker158= L.marker([35.15,-90.05], {icon: De}).bindPopup('Memphis, Tennessee&lt;br&gt;&lt;span style=font-size:11px&gt;(Black b. 1954)&lt;/span&gt;&lt;br&gt;Speaker 158 in (Thomas, 2001)').addTo(B1950);</v>
      </c>
      <c r="V149" t="str">
        <f t="shared" si="21"/>
        <v>const B1950MemphisTennesseeSpeaker158= L.marker([35.15,-90.05], {icon: A2}).bindPopup('Memphis, Tennessee&lt;br&gt;&lt;span style=font-size:11px&gt;(Black b. 1954)&lt;/span&gt;&lt;br&gt;Speaker 158 in (Thomas, 2001)').addTo(B1950);</v>
      </c>
      <c r="W149" t="str">
        <f t="shared" si="22"/>
        <v>const B1950MemphisTennesseeSpeaker158= L.marker([35.15,-90.05], {icon: d}).bindPopup('Memphis, Tennessee&lt;br&gt;&lt;span style=font-size:11px&gt;(Black b. 1954)&lt;/span&gt;&lt;br&gt;Speaker 158 in d').addTo(B1950);</v>
      </c>
      <c r="X149" t="str">
        <f t="shared" si="23"/>
        <v>const B1950MemphisTennesseeSpeaker158= L.marker([35.15,-90.05], {icon: D1}).bindPopup('Memphis, Tennessee&lt;br&gt;&lt;span style=font-size:11px&gt;(Black b. 1954)&lt;/span&gt;&lt;br&gt;Speaker 158 in (Thomas, 2001)').addTo(B1950);</v>
      </c>
      <c r="Y149" t="str">
        <f t="shared" si="24"/>
        <v/>
      </c>
      <c r="Z149" t="str">
        <f t="shared" si="25"/>
        <v/>
      </c>
      <c r="AA149" t="str">
        <f t="shared" si="26"/>
        <v/>
      </c>
      <c r="BC149" t="s">
        <v>12105</v>
      </c>
    </row>
    <row r="150" spans="1:55">
      <c r="A150" t="s">
        <v>5333</v>
      </c>
      <c r="B150" s="88" t="s">
        <v>6742</v>
      </c>
      <c r="D150">
        <v>1972</v>
      </c>
      <c r="E150" t="s">
        <v>11989</v>
      </c>
      <c r="F150" s="1"/>
      <c r="G150" s="79" t="s">
        <v>280</v>
      </c>
      <c r="H150" t="s">
        <v>904</v>
      </c>
      <c r="I150" s="5">
        <v>-90.05</v>
      </c>
      <c r="J150" s="5">
        <v>35.15</v>
      </c>
      <c r="K150" t="s">
        <v>10745</v>
      </c>
      <c r="L150" s="23"/>
      <c r="S150" t="str">
        <f t="shared" si="18"/>
        <v>Memphis, Tennessee&lt;br&gt;&lt;span style=font-size:11px&gt;(Black b. 1972)&lt;/span&gt;&lt;br&gt;</v>
      </c>
      <c r="T150" t="str">
        <f t="shared" si="19"/>
        <v>B1950MemphisTennesseeSpeaker159</v>
      </c>
      <c r="U150" t="str">
        <f t="shared" si="20"/>
        <v>const B1950MemphisTennesseeSpeaker159= L.marker([35.15,-90.05], {icon: Dn}).bindPopup('Memphis, Tennessee&lt;br&gt;&lt;span style=font-size:11px&gt;(Black b. 1972)&lt;/span&gt;&lt;br&gt;Speaker 159 in (Thomas, 2001)').addTo(B1950);</v>
      </c>
      <c r="V150" t="str">
        <f t="shared" si="21"/>
        <v>const B1950MemphisTennesseeSpeaker159= L.marker([35.15,-90.05], {icon: A2}).bindPopup('Memphis, Tennessee&lt;br&gt;&lt;span style=font-size:11px&gt;(Black b. 1972)&lt;/span&gt;&lt;br&gt;Speaker 159 in (Thomas, 2001)').addTo(B1950);</v>
      </c>
      <c r="W150" t="str">
        <f t="shared" si="22"/>
        <v>const B1950MemphisTennesseeSpeaker159= L.marker([35.15,-90.05], {icon: d}).bindPopup('Memphis, Tennessee&lt;br&gt;&lt;span style=font-size:11px&gt;(Black b. 1972)&lt;/span&gt;&lt;br&gt;Speaker 159 in d').addTo(B1950);</v>
      </c>
      <c r="X150" t="str">
        <f t="shared" si="23"/>
        <v>const B1950MemphisTennesseeSpeaker159= L.marker([35.15,-90.05], {icon: D1}).bindPopup('Memphis, Tennessee&lt;br&gt;&lt;span style=font-size:11px&gt;(Black b. 1972)&lt;/span&gt;&lt;br&gt;Speaker 159 in (Thomas, 2001)').addTo(B1950);</v>
      </c>
      <c r="Y150" t="str">
        <f t="shared" si="24"/>
        <v/>
      </c>
      <c r="Z150" t="str">
        <f t="shared" si="25"/>
        <v/>
      </c>
      <c r="AA150" t="str">
        <f t="shared" si="26"/>
        <v/>
      </c>
      <c r="BC150" t="s">
        <v>12106</v>
      </c>
    </row>
    <row r="151" spans="1:55">
      <c r="A151" t="s">
        <v>5333</v>
      </c>
      <c r="B151" s="88" t="s">
        <v>6744</v>
      </c>
      <c r="D151">
        <v>1946</v>
      </c>
      <c r="E151" t="s">
        <v>11989</v>
      </c>
      <c r="F151" s="1"/>
      <c r="G151" s="79" t="s">
        <v>293</v>
      </c>
      <c r="H151" t="s">
        <v>5294</v>
      </c>
      <c r="I151" s="5">
        <v>-95.37</v>
      </c>
      <c r="J151" s="5">
        <v>29.76</v>
      </c>
      <c r="K151" t="s">
        <v>11233</v>
      </c>
      <c r="L151" s="23"/>
      <c r="S151" t="str">
        <f t="shared" si="18"/>
        <v>Houston, Texas&lt;br&gt;&lt;span style=font-size:11px&gt;(Black b. 1946)&lt;/span&gt;&lt;br&gt;</v>
      </c>
      <c r="T151" t="str">
        <f t="shared" si="19"/>
        <v>B1950HoustonTexasSpeaker165</v>
      </c>
      <c r="U151" t="str">
        <f t="shared" si="20"/>
        <v>const B1950HoustonTexasSpeaker165= L.marker([29.76,-95.37], {icon: De}).bindPopup('Houston, Texas&lt;br&gt;&lt;span style=font-size:11px&gt;(Black b. 1946)&lt;/span&gt;&lt;br&gt;Speaker 165 in (Thomas, 2001)').addTo(B1950);</v>
      </c>
      <c r="V151" t="str">
        <f t="shared" si="21"/>
        <v>const B1950HoustonTexasSpeaker165= L.marker([29.76,-95.37], {icon: A1}).bindPopup('Houston, Texas&lt;br&gt;&lt;span style=font-size:11px&gt;(Black b. 1946)&lt;/span&gt;&lt;br&gt;Speaker 165 in (Thomas, 2001)').addTo(B1950);</v>
      </c>
      <c r="W151" t="str">
        <f t="shared" si="22"/>
        <v>const B1950HoustonTexasSpeaker165= L.marker([29.76,-95.37], {icon: d}).bindPopup('Houston, Texas&lt;br&gt;&lt;span style=font-size:11px&gt;(Black b. 1946)&lt;/span&gt;&lt;br&gt;Speaker 165 in d').addTo(B1950);</v>
      </c>
      <c r="X151" t="str">
        <f t="shared" si="23"/>
        <v>const B1950HoustonTexasSpeaker165= L.marker([29.76,-95.37], {icon: D1}).bindPopup('Houston, Texas&lt;br&gt;&lt;span style=font-size:11px&gt;(Black b. 1946)&lt;/span&gt;&lt;br&gt;Speaker 165 in (Thomas, 2001)').addTo(B1950);</v>
      </c>
      <c r="Y151" t="str">
        <f t="shared" si="24"/>
        <v/>
      </c>
      <c r="Z151" t="str">
        <f t="shared" si="25"/>
        <v/>
      </c>
      <c r="AA151" t="str">
        <f t="shared" si="26"/>
        <v/>
      </c>
      <c r="BC151" t="s">
        <v>12107</v>
      </c>
    </row>
    <row r="152" spans="1:55">
      <c r="A152" t="s">
        <v>5333</v>
      </c>
      <c r="B152" s="88" t="s">
        <v>6746</v>
      </c>
      <c r="D152">
        <v>1961</v>
      </c>
      <c r="E152" t="s">
        <v>11989</v>
      </c>
      <c r="F152" s="1"/>
      <c r="G152" s="79" t="s">
        <v>1174</v>
      </c>
      <c r="H152" t="s">
        <v>5294</v>
      </c>
      <c r="I152" s="5">
        <v>-96.37</v>
      </c>
      <c r="J152" s="5">
        <v>30.67</v>
      </c>
      <c r="K152" t="s">
        <v>11242</v>
      </c>
      <c r="L152" s="23"/>
      <c r="S152" t="str">
        <f t="shared" si="18"/>
        <v>Springville, Texas&lt;br&gt;&lt;span style=font-size:11px&gt;(Black b. 1961)&lt;/span&gt;&lt;br&gt;</v>
      </c>
      <c r="T152" t="str">
        <f t="shared" si="19"/>
        <v>B1950SpringvilleTexasSpeaker166</v>
      </c>
      <c r="U152" t="str">
        <f t="shared" si="20"/>
        <v>const B1950SpringvilleTexasSpeaker166= L.marker([30.67,-96.37], {icon: De}).bindPopup('Springville, Texas&lt;br&gt;&lt;span style=font-size:11px&gt;(Black b. 1961)&lt;/span&gt;&lt;br&gt;Speaker 166 in (Thomas, 2001)').addTo(B1950);</v>
      </c>
      <c r="V152" t="str">
        <f t="shared" si="21"/>
        <v>const B1950SpringvilleTexasSpeaker166= L.marker([30.67,-96.37], {icon: A1}).bindPopup('Springville, Texas&lt;br&gt;&lt;span style=font-size:11px&gt;(Black b. 1961)&lt;/span&gt;&lt;br&gt;Speaker 166 in (Thomas, 2001)').addTo(B1950);</v>
      </c>
      <c r="W152" t="str">
        <f t="shared" si="22"/>
        <v>const B1950SpringvilleTexasSpeaker166= L.marker([30.67,-96.37], {icon: d}).bindPopup('Springville, Texas&lt;br&gt;&lt;span style=font-size:11px&gt;(Black b. 1961)&lt;/span&gt;&lt;br&gt;Speaker 166 in d').addTo(B1950);</v>
      </c>
      <c r="X152" t="str">
        <f t="shared" si="23"/>
        <v>const B1950SpringvilleTexasSpeaker166= L.marker([30.67,-96.37], {icon: D4}).bindPopup('Springville, Texas&lt;br&gt;&lt;span style=font-size:11px&gt;(Black b. 1961)&lt;/span&gt;&lt;br&gt;Speaker 166 in (Thomas, 2001)').addTo(B1950);</v>
      </c>
      <c r="Y152" t="str">
        <f t="shared" si="24"/>
        <v/>
      </c>
      <c r="Z152" t="str">
        <f t="shared" si="25"/>
        <v/>
      </c>
      <c r="AA152" t="str">
        <f t="shared" si="26"/>
        <v/>
      </c>
      <c r="BC152" t="s">
        <v>12108</v>
      </c>
    </row>
    <row r="153" spans="1:55">
      <c r="A153" t="s">
        <v>5333</v>
      </c>
      <c r="B153" s="88" t="s">
        <v>6748</v>
      </c>
      <c r="D153">
        <v>1961</v>
      </c>
      <c r="E153" t="s">
        <v>11989</v>
      </c>
      <c r="F153" s="1"/>
      <c r="G153" s="79" t="s">
        <v>288</v>
      </c>
      <c r="H153" t="s">
        <v>5294</v>
      </c>
      <c r="I153" s="5">
        <v>-97.74</v>
      </c>
      <c r="J153" s="5">
        <v>30.27</v>
      </c>
      <c r="K153" t="s">
        <v>10731</v>
      </c>
      <c r="L153" s="23"/>
      <c r="S153" t="str">
        <f t="shared" si="18"/>
        <v>Austin, Texas&lt;br&gt;&lt;span style=font-size:11px&gt;(Black b. 1961)&lt;/span&gt;&lt;br&gt;</v>
      </c>
      <c r="T153" t="str">
        <f t="shared" si="19"/>
        <v>B1950AustinTexasSpeaker167</v>
      </c>
      <c r="U153" t="str">
        <f t="shared" si="20"/>
        <v>const B1950AustinTexasSpeaker167= L.marker([30.27,-97.74], {icon: Dn}).bindPopup('Austin, Texas&lt;br&gt;&lt;span style=font-size:11px&gt;(Black b. 1961)&lt;/span&gt;&lt;br&gt;Speaker 167 in (Thomas, 2001)').addTo(B1950);</v>
      </c>
      <c r="V153" t="str">
        <f t="shared" si="21"/>
        <v>const B1950AustinTexasSpeaker167= L.marker([30.27,-97.74], {icon: A2}).bindPopup('Austin, Texas&lt;br&gt;&lt;span style=font-size:11px&gt;(Black b. 1961)&lt;/span&gt;&lt;br&gt;Speaker 167 in (Thomas, 2001)').addTo(B1950);</v>
      </c>
      <c r="W153" t="str">
        <f t="shared" si="22"/>
        <v>const B1950AustinTexasSpeaker167= L.marker([30.27,-97.74], {icon: d}).bindPopup('Austin, Texas&lt;br&gt;&lt;span style=font-size:11px&gt;(Black b. 1961)&lt;/span&gt;&lt;br&gt;Speaker 167 in d').addTo(B1950);</v>
      </c>
      <c r="X153" t="str">
        <f t="shared" si="23"/>
        <v>const B1950AustinTexasSpeaker167= L.marker([30.27,-97.74], {icon: D5}).bindPopup('Austin, Texas&lt;br&gt;&lt;span style=font-size:11px&gt;(Black b. 1961)&lt;/span&gt;&lt;br&gt;Speaker 167 in (Thomas, 2001)').addTo(B1950);</v>
      </c>
      <c r="Y153" t="str">
        <f t="shared" si="24"/>
        <v/>
      </c>
      <c r="Z153" t="str">
        <f t="shared" si="25"/>
        <v/>
      </c>
      <c r="AA153" t="str">
        <f t="shared" si="26"/>
        <v/>
      </c>
      <c r="BC153" t="s">
        <v>12109</v>
      </c>
    </row>
    <row r="154" spans="1:55">
      <c r="A154" t="s">
        <v>5333</v>
      </c>
      <c r="B154" s="88" t="s">
        <v>6750</v>
      </c>
      <c r="D154">
        <v>1969</v>
      </c>
      <c r="E154" t="s">
        <v>11989</v>
      </c>
      <c r="F154" s="1"/>
      <c r="G154" s="79" t="s">
        <v>487</v>
      </c>
      <c r="H154" t="s">
        <v>5294</v>
      </c>
      <c r="I154" s="5">
        <v>-94.18</v>
      </c>
      <c r="J154" s="5">
        <v>30.35</v>
      </c>
      <c r="K154" t="s">
        <v>11232</v>
      </c>
      <c r="L154" s="23"/>
      <c r="S154" t="str">
        <f t="shared" si="18"/>
        <v>Silsbee, Texas&lt;br&gt;&lt;span style=font-size:11px&gt;(Black b. 1969)&lt;/span&gt;&lt;br&gt;</v>
      </c>
      <c r="T154" t="str">
        <f t="shared" si="19"/>
        <v>B1950SilsbeeTexasSpeaker168</v>
      </c>
      <c r="U154" t="str">
        <f t="shared" si="20"/>
        <v>const B1950SilsbeeTexasSpeaker168= L.marker([30.35,-94.18], {icon: De}).bindPopup('Silsbee, Texas&lt;br&gt;&lt;span style=font-size:11px&gt;(Black b. 1969)&lt;/span&gt;&lt;br&gt;Speaker 168 in (Thomas, 2001)').addTo(B1950);</v>
      </c>
      <c r="V154" t="str">
        <f t="shared" si="21"/>
        <v>const B1950SilsbeeTexasSpeaker168= L.marker([30.35,-94.18], {icon: A2}).bindPopup('Silsbee, Texas&lt;br&gt;&lt;span style=font-size:11px&gt;(Black b. 1969)&lt;/span&gt;&lt;br&gt;Speaker 168 in (Thomas, 2001)').addTo(B1950);</v>
      </c>
      <c r="W154" t="str">
        <f t="shared" si="22"/>
        <v>const B1950SilsbeeTexasSpeaker168= L.marker([30.35,-94.18], {icon: d}).bindPopup('Silsbee, Texas&lt;br&gt;&lt;span style=font-size:11px&gt;(Black b. 1969)&lt;/span&gt;&lt;br&gt;Speaker 168 in d').addTo(B1950);</v>
      </c>
      <c r="X154" t="str">
        <f t="shared" si="23"/>
        <v>const B1950SilsbeeTexasSpeaker168= L.marker([30.35,-94.18], {icon: D1}).bindPopup('Silsbee, Texas&lt;br&gt;&lt;span style=font-size:11px&gt;(Black b. 1969)&lt;/span&gt;&lt;br&gt;Speaker 168 in (Thomas, 2001)').addTo(B1950);</v>
      </c>
      <c r="Y154" t="str">
        <f t="shared" si="24"/>
        <v/>
      </c>
      <c r="Z154" t="str">
        <f t="shared" si="25"/>
        <v/>
      </c>
      <c r="AA154" t="str">
        <f t="shared" si="26"/>
        <v/>
      </c>
      <c r="BC154" t="s">
        <v>12110</v>
      </c>
    </row>
    <row r="155" spans="1:55">
      <c r="A155" t="s">
        <v>5333</v>
      </c>
      <c r="B155" s="88" t="s">
        <v>6752</v>
      </c>
      <c r="D155">
        <v>1970</v>
      </c>
      <c r="E155" t="s">
        <v>11989</v>
      </c>
      <c r="F155" s="1"/>
      <c r="G155" s="79" t="s">
        <v>487</v>
      </c>
      <c r="H155" t="s">
        <v>5294</v>
      </c>
      <c r="I155" s="5">
        <v>-94.18</v>
      </c>
      <c r="J155" s="5">
        <v>30.35</v>
      </c>
      <c r="K155" t="s">
        <v>10745</v>
      </c>
      <c r="L155" s="23"/>
      <c r="S155" t="str">
        <f t="shared" si="18"/>
        <v>Silsbee, Texas&lt;br&gt;&lt;span style=font-size:11px&gt;(Black b. 1970)&lt;/span&gt;&lt;br&gt;</v>
      </c>
      <c r="T155" t="str">
        <f t="shared" si="19"/>
        <v>B1950SilsbeeTexasSpeaker169</v>
      </c>
      <c r="U155" t="str">
        <f t="shared" si="20"/>
        <v>const B1950SilsbeeTexasSpeaker169= L.marker([30.35,-94.18], {icon: Dn}).bindPopup('Silsbee, Texas&lt;br&gt;&lt;span style=font-size:11px&gt;(Black b. 1970)&lt;/span&gt;&lt;br&gt;Speaker 169 in (Thomas, 2001)').addTo(B1950);</v>
      </c>
      <c r="V155" t="str">
        <f t="shared" si="21"/>
        <v>const B1950SilsbeeTexasSpeaker169= L.marker([30.35,-94.18], {icon: A2}).bindPopup('Silsbee, Texas&lt;br&gt;&lt;span style=font-size:11px&gt;(Black b. 1970)&lt;/span&gt;&lt;br&gt;Speaker 169 in (Thomas, 2001)').addTo(B1950);</v>
      </c>
      <c r="W155" t="str">
        <f t="shared" si="22"/>
        <v>const B1950SilsbeeTexasSpeaker169= L.marker([30.35,-94.18], {icon: d}).bindPopup('Silsbee, Texas&lt;br&gt;&lt;span style=font-size:11px&gt;(Black b. 1970)&lt;/span&gt;&lt;br&gt;Speaker 169 in d').addTo(B1950);</v>
      </c>
      <c r="X155" t="str">
        <f t="shared" si="23"/>
        <v>const B1950SilsbeeTexasSpeaker169= L.marker([30.35,-94.18], {icon: D1}).bindPopup('Silsbee, Texas&lt;br&gt;&lt;span style=font-size:11px&gt;(Black b. 1970)&lt;/span&gt;&lt;br&gt;Speaker 169 in (Thomas, 2001)').addTo(B1950);</v>
      </c>
      <c r="Y155" t="str">
        <f t="shared" si="24"/>
        <v/>
      </c>
      <c r="Z155" t="str">
        <f t="shared" si="25"/>
        <v/>
      </c>
      <c r="AA155" t="str">
        <f t="shared" si="26"/>
        <v/>
      </c>
      <c r="BC155" t="s">
        <v>12111</v>
      </c>
    </row>
    <row r="156" spans="1:55">
      <c r="A156" t="s">
        <v>5333</v>
      </c>
      <c r="B156" s="88" t="s">
        <v>6754</v>
      </c>
      <c r="D156">
        <v>1972</v>
      </c>
      <c r="E156" t="s">
        <v>11989</v>
      </c>
      <c r="F156" s="1"/>
      <c r="G156" s="79" t="s">
        <v>1173</v>
      </c>
      <c r="H156" t="s">
        <v>5294</v>
      </c>
      <c r="I156" s="5">
        <v>-94.88</v>
      </c>
      <c r="J156" s="5">
        <v>32.39</v>
      </c>
      <c r="K156" t="s">
        <v>11233</v>
      </c>
      <c r="L156" s="23"/>
      <c r="S156" t="str">
        <f t="shared" si="18"/>
        <v>Kilgore, Texas&lt;br&gt;&lt;span style=font-size:11px&gt;(Black b. 1972)&lt;/span&gt;&lt;br&gt;</v>
      </c>
      <c r="T156" t="str">
        <f t="shared" si="19"/>
        <v>B1950KilgoreTexasSpeaker170</v>
      </c>
      <c r="U156" t="str">
        <f t="shared" si="20"/>
        <v>const B1950KilgoreTexasSpeaker170= L.marker([32.39,-94.88], {icon: De}).bindPopup('Kilgore, Texas&lt;br&gt;&lt;span style=font-size:11px&gt;(Black b. 1972)&lt;/span&gt;&lt;br&gt;Speaker 170 in (Thomas, 2001)').addTo(B1950);</v>
      </c>
      <c r="V156" t="str">
        <f t="shared" si="21"/>
        <v>const B1950KilgoreTexasSpeaker170= L.marker([32.39,-94.88], {icon: A1}).bindPopup('Kilgore, Texas&lt;br&gt;&lt;span style=font-size:11px&gt;(Black b. 1972)&lt;/span&gt;&lt;br&gt;Speaker 170 in (Thomas, 2001)').addTo(B1950);</v>
      </c>
      <c r="W156" t="str">
        <f t="shared" si="22"/>
        <v>const B1950KilgoreTexasSpeaker170= L.marker([32.39,-94.88], {icon: d}).bindPopup('Kilgore, Texas&lt;br&gt;&lt;span style=font-size:11px&gt;(Black b. 1972)&lt;/span&gt;&lt;br&gt;Speaker 170 in d').addTo(B1950);</v>
      </c>
      <c r="X156" t="str">
        <f t="shared" si="23"/>
        <v>const B1950KilgoreTexasSpeaker170= L.marker([32.39,-94.88], {icon: D1}).bindPopup('Kilgore, Texas&lt;br&gt;&lt;span style=font-size:11px&gt;(Black b. 1972)&lt;/span&gt;&lt;br&gt;Speaker 170 in (Thomas, 2001)').addTo(B1950);</v>
      </c>
      <c r="Y156" t="str">
        <f t="shared" si="24"/>
        <v/>
      </c>
      <c r="Z156" t="str">
        <f t="shared" si="25"/>
        <v/>
      </c>
      <c r="AA156" t="str">
        <f t="shared" si="26"/>
        <v/>
      </c>
      <c r="BC156" t="s">
        <v>12112</v>
      </c>
    </row>
    <row r="157" spans="1:55">
      <c r="A157" t="s">
        <v>5333</v>
      </c>
      <c r="B157" s="88" t="s">
        <v>6756</v>
      </c>
      <c r="D157">
        <v>1972</v>
      </c>
      <c r="E157" t="s">
        <v>11989</v>
      </c>
      <c r="F157" s="1"/>
      <c r="G157" s="79" t="s">
        <v>480</v>
      </c>
      <c r="H157" t="s">
        <v>5294</v>
      </c>
      <c r="I157" s="5">
        <v>-96.8</v>
      </c>
      <c r="J157" s="5">
        <v>32.78</v>
      </c>
      <c r="K157" t="s">
        <v>10748</v>
      </c>
      <c r="L157" s="23"/>
      <c r="S157" t="str">
        <f t="shared" si="18"/>
        <v>Dallas, Texas&lt;br&gt;&lt;span style=font-size:11px&gt;(Black b. 1972)&lt;/span&gt;&lt;br&gt;</v>
      </c>
      <c r="T157" t="str">
        <f t="shared" si="19"/>
        <v>B1950DallasTexasSpeaker171</v>
      </c>
      <c r="U157" t="str">
        <f t="shared" si="20"/>
        <v>const B1950DallasTexasSpeaker171= L.marker([32.78,-96.8], {icon: Dn}).bindPopup('Dallas, Texas&lt;br&gt;&lt;span style=font-size:11px&gt;(Black b. 1972)&lt;/span&gt;&lt;br&gt;Speaker 171 in (Thomas, 2001)').addTo(B1950);</v>
      </c>
      <c r="V157" t="str">
        <f t="shared" si="21"/>
        <v>const B1950DallasTexasSpeaker171= L.marker([32.78,-96.8], {icon: A1}).bindPopup('Dallas, Texas&lt;br&gt;&lt;span style=font-size:11px&gt;(Black b. 1972)&lt;/span&gt;&lt;br&gt;Speaker 171 in (Thomas, 2001)').addTo(B1950);</v>
      </c>
      <c r="W157" t="str">
        <f t="shared" si="22"/>
        <v>const B1950DallasTexasSpeaker171= L.marker([32.78,-96.8], {icon: d}).bindPopup('Dallas, Texas&lt;br&gt;&lt;span style=font-size:11px&gt;(Black b. 1972)&lt;/span&gt;&lt;br&gt;Speaker 171 in d').addTo(B1950);</v>
      </c>
      <c r="X157" t="str">
        <f t="shared" si="23"/>
        <v>const B1950DallasTexasSpeaker171= L.marker([32.78,-96.8], {icon: D4}).bindPopup('Dallas, Texas&lt;br&gt;&lt;span style=font-size:11px&gt;(Black b. 1972)&lt;/span&gt;&lt;br&gt;Speaker 171 in (Thomas, 2001)').addTo(B1950);</v>
      </c>
      <c r="Y157" t="str">
        <f t="shared" si="24"/>
        <v/>
      </c>
      <c r="Z157" t="str">
        <f t="shared" si="25"/>
        <v/>
      </c>
      <c r="AA157" t="str">
        <f t="shared" si="26"/>
        <v/>
      </c>
      <c r="BC157" t="s">
        <v>12113</v>
      </c>
    </row>
    <row r="158" spans="1:55">
      <c r="A158" t="s">
        <v>5333</v>
      </c>
      <c r="B158" s="88">
        <v>888</v>
      </c>
      <c r="E158" t="s">
        <v>5398</v>
      </c>
      <c r="F158" s="1"/>
      <c r="G158" s="79" t="s">
        <v>284</v>
      </c>
      <c r="H158" t="s">
        <v>5294</v>
      </c>
      <c r="I158" s="5">
        <v>-98.49</v>
      </c>
      <c r="J158" s="5">
        <v>29.43</v>
      </c>
      <c r="K158" t="s">
        <v>10731</v>
      </c>
      <c r="S158" t="str">
        <f t="shared" si="18"/>
        <v>San Antonio, Texas&lt;br&gt;&lt;span style=font-size:11px&gt;(Black b. 1945-74)&lt;/span&gt;&lt;br&gt;</v>
      </c>
      <c r="T158" t="str">
        <f t="shared" si="19"/>
        <v>B1950SanAntonioTexas888</v>
      </c>
      <c r="U158" t="str">
        <f t="shared" si="20"/>
        <v>const B1950SanAntonioTexas888= L.marker([29.43,-98.49], {icon: Dn}).bindPopup('San Antonio, Texas&lt;br&gt;&lt;span style=font-size:11px&gt;(Black b. 1945-74)&lt;/span&gt;&lt;br&gt;888 in (Wells, 1984)').addTo(B1950);</v>
      </c>
      <c r="V158" t="str">
        <f t="shared" si="21"/>
        <v>const B1950SanAntonioTexas888= L.marker([29.43,-98.49], {icon: A2}).bindPopup('San Antonio, Texas&lt;br&gt;&lt;span style=font-size:11px&gt;(Black b. 1945-74)&lt;/span&gt;&lt;br&gt;888 in (Wells, 1984)').addTo(B1950);</v>
      </c>
      <c r="W158" t="str">
        <f t="shared" si="22"/>
        <v>const B1950SanAntonioTexas888= L.marker([29.43,-98.49], {icon: d}).bindPopup('San Antonio, Texas&lt;br&gt;&lt;span style=font-size:11px&gt;(Black b. 1945-74)&lt;/span&gt;&lt;br&gt;888 in d').addTo(B1950);</v>
      </c>
      <c r="X158" t="str">
        <f t="shared" si="23"/>
        <v>const B1950SanAntonioTexas888= L.marker([29.43,-98.49], {icon: D5}).bindPopup('San Antonio, Texas&lt;br&gt;&lt;span style=font-size:11px&gt;(Black b. 1945-74)&lt;/span&gt;&lt;br&gt;888 in (Wells, 1984)').addTo(B1950);</v>
      </c>
      <c r="Y158" t="str">
        <f t="shared" si="24"/>
        <v/>
      </c>
      <c r="Z158" t="str">
        <f t="shared" si="25"/>
        <v/>
      </c>
      <c r="AA158" t="str">
        <f t="shared" si="26"/>
        <v/>
      </c>
      <c r="BC158" t="s">
        <v>5164</v>
      </c>
    </row>
    <row r="159" spans="1:55">
      <c r="A159" t="s">
        <v>5333</v>
      </c>
      <c r="B159" s="88" t="s">
        <v>7776</v>
      </c>
      <c r="E159" t="s">
        <v>12482</v>
      </c>
      <c r="G159" s="80" t="s">
        <v>12481</v>
      </c>
      <c r="H159" t="s">
        <v>12480</v>
      </c>
      <c r="I159" s="5">
        <v>-69.92</v>
      </c>
      <c r="J159" s="5">
        <v>12.43</v>
      </c>
      <c r="K159" t="s">
        <v>12344</v>
      </c>
      <c r="S159" t="str">
        <f t="shared" si="18"/>
        <v>San Nicolaas, Aruba&lt;br&gt;&lt;span style=font-size:11px&gt;(Black b. 1945-74)&lt;/span&gt;&lt;br&gt;</v>
      </c>
      <c r="T159" t="str">
        <f t="shared" si="19"/>
        <v>B1950SanNicolaasArubadescription</v>
      </c>
      <c r="U159" t="str">
        <f t="shared" si="20"/>
        <v>const B1950SanNicolaasArubadescription= L.marker([12.43,-69.92], {icon: Dn}).bindPopup('San Nicolaas, Aruba&lt;br&gt;&lt;span style=font-size:11px&gt;(Black b. 1945-74)&lt;/span&gt;&lt;br&gt;description in (Richardson &amp; Devonish, 2016)').addTo(B1950);</v>
      </c>
      <c r="V159" t="str">
        <f t="shared" si="21"/>
        <v>const B1950SanNicolaasArubadescription= L.marker([12.43,-69.92], {icon: A2}).bindPopup('San Nicolaas, Aruba&lt;br&gt;&lt;span style=font-size:11px&gt;(Black b. 1945-74)&lt;/span&gt;&lt;br&gt;description in (Richardson &amp; Devonish, 2016)').addTo(B1950);</v>
      </c>
      <c r="W159" t="str">
        <f t="shared" si="22"/>
        <v>const B1950SanNicolaasArubadescription= L.marker([12.43,-69.92], {icon: d}).bindPopup('San Nicolaas, Aruba&lt;br&gt;&lt;span style=font-size:11px&gt;(Black b. 1945-74)&lt;/span&gt;&lt;br&gt;description in d').addTo(B1950);</v>
      </c>
      <c r="X159" t="str">
        <f t="shared" si="23"/>
        <v>const B1950SanNicolaasArubadescription= L.marker([12.43,-69.92], {icon: D6}).bindPopup('San Nicolaas, Aruba&lt;br&gt;&lt;span style=font-size:11px&gt;(Black b. 1945-74)&lt;/span&gt;&lt;br&gt;description in (Richardson &amp; Devonish, 2016)').addTo(B1950);</v>
      </c>
      <c r="Y159" t="str">
        <f t="shared" si="24"/>
        <v/>
      </c>
      <c r="Z159" t="str">
        <f t="shared" si="25"/>
        <v/>
      </c>
      <c r="AA159" t="str">
        <f t="shared" si="26"/>
        <v/>
      </c>
    </row>
    <row r="160" spans="1:55">
      <c r="A160" t="s">
        <v>5333</v>
      </c>
      <c r="B160" s="88" t="s">
        <v>9257</v>
      </c>
      <c r="E160" t="s">
        <v>12484</v>
      </c>
      <c r="F160" t="s">
        <v>12503</v>
      </c>
      <c r="G160" s="80" t="s">
        <v>12483</v>
      </c>
      <c r="H160" t="s">
        <v>5294</v>
      </c>
      <c r="I160" s="5">
        <v>-100.42</v>
      </c>
      <c r="J160" s="5">
        <v>29.32</v>
      </c>
      <c r="K160" t="s">
        <v>12344</v>
      </c>
      <c r="S160" t="str">
        <f t="shared" si="18"/>
        <v>Bracketville, Texas&lt;br&gt;&lt;span style=font-size:11px&gt;Afro-Seminole (Black b. 1945-74)&lt;/span&gt;&lt;br&gt;</v>
      </c>
      <c r="T160" t="str">
        <f t="shared" si="19"/>
        <v>B1950BracketvilleTexassample</v>
      </c>
      <c r="U160" t="str">
        <f t="shared" si="20"/>
        <v>const B1950BracketvilleTexassample= L.marker([29.32,-100.42], {icon: Dn}).bindPopup('Bracketville, Texas&lt;br&gt;&lt;span style=font-size:11px&gt;Afro-Seminole (Black b. 1945-74)&lt;/span&gt;&lt;br&gt;sample in (Hancock, 1980)').addTo(B1950);</v>
      </c>
      <c r="V160" t="str">
        <f t="shared" si="21"/>
        <v>const B1950BracketvilleTexassample= L.marker([29.32,-100.42], {icon: A2}).bindPopup('Bracketville, Texas&lt;br&gt;&lt;span style=font-size:11px&gt;Afro-Seminole (Black b. 1945-74)&lt;/span&gt;&lt;br&gt;sample in (Hancock, 1980)').addTo(B1950);</v>
      </c>
      <c r="W160" t="str">
        <f t="shared" si="22"/>
        <v>const B1950BracketvilleTexassample= L.marker([29.32,-100.42], {icon: d}).bindPopup('Bracketville, Texas&lt;br&gt;&lt;span style=font-size:11px&gt;Afro-Seminole (Black b. 1945-74)&lt;/span&gt;&lt;br&gt;sample in d').addTo(B1950);</v>
      </c>
      <c r="X160" t="str">
        <f t="shared" si="23"/>
        <v>const B1950BracketvilleTexassample= L.marker([29.32,-100.42], {icon: D6}).bindPopup('Bracketville, Texas&lt;br&gt;&lt;span style=font-size:11px&gt;Afro-Seminole (Black b. 1945-74)&lt;/span&gt;&lt;br&gt;sample in (Hancock, 1980)').addTo(B1950);</v>
      </c>
      <c r="Y160" t="str">
        <f t="shared" si="24"/>
        <v/>
      </c>
      <c r="Z160" t="str">
        <f t="shared" si="25"/>
        <v/>
      </c>
      <c r="AA160" t="str">
        <f t="shared" si="26"/>
        <v/>
      </c>
    </row>
    <row r="161" spans="1:55">
      <c r="A161" t="s">
        <v>5334</v>
      </c>
      <c r="B161" s="88" t="s">
        <v>7776</v>
      </c>
      <c r="E161" t="s">
        <v>12511</v>
      </c>
      <c r="G161" s="80" t="s">
        <v>12508</v>
      </c>
      <c r="H161" t="s">
        <v>12509</v>
      </c>
      <c r="I161" s="5">
        <v>-55.203888999999997</v>
      </c>
      <c r="J161" s="5">
        <v>5.8522220000000003</v>
      </c>
      <c r="K161" t="s">
        <v>12510</v>
      </c>
      <c r="M161" t="s">
        <v>12170</v>
      </c>
      <c r="S161" t="str">
        <f t="shared" si="18"/>
        <v>Paramaribo, Suriname&lt;br&gt;&lt;span style=font-size:11px&gt;(Black b. 1975-99)&lt;/span&gt;&lt;br&gt;</v>
      </c>
      <c r="T161" t="str">
        <f t="shared" si="19"/>
        <v>B1970ParamariboSurinamedescription</v>
      </c>
      <c r="U161" t="str">
        <f t="shared" si="20"/>
        <v>const B1970ParamariboSurinamedescription= L.marker([5.852222,-55.203889], {icon: De}).bindPopup('Paramaribo, Suriname&lt;br&gt;&lt;span style=font-size:11px&gt;(Black b. 1975-99)&lt;/span&gt;&lt;br&gt;description in (Smith &amp; Haabo,2008)').addTo(B1970);</v>
      </c>
      <c r="V161" t="str">
        <f t="shared" si="21"/>
        <v>const B1970ParamariboSurinamedescription= L.marker([5.852222,-55.203889], {icon: A3}).bindPopup('Paramaribo, Suriname&lt;br&gt;&lt;span style=font-size:11px&gt;(Black b. 1975-99)&lt;/span&gt;&lt;br&gt;description in (Smith &amp; Haabo,2008)').addTo(B1970);</v>
      </c>
      <c r="W161" t="str">
        <f t="shared" si="22"/>
        <v/>
      </c>
      <c r="X161" t="str">
        <f t="shared" si="23"/>
        <v>const B1970ParamariboSurinamedescription= L.marker([5.852222,-55.203889], {icon: D1}).bindPopup('Paramaribo, Suriname&lt;br&gt;&lt;span style=font-size:11px&gt;(Black b. 1975-99)&lt;/span&gt;&lt;br&gt;description in (Smith &amp; Haabo,2008)').addTo(B1970);</v>
      </c>
      <c r="Y161" t="str">
        <f t="shared" si="24"/>
        <v/>
      </c>
      <c r="Z161" t="str">
        <f t="shared" si="25"/>
        <v/>
      </c>
      <c r="AA161" t="str">
        <f t="shared" si="26"/>
        <v>const B1970ParamariboSurinamedescription= L.marker([5.852222,-55.203889], {icon:Db}).bindPopup('Paramaribo, Suriname&lt;br&gt;&lt;span style=font-size:11px&gt;(Black b. 1975-99)&lt;/span&gt;&lt;br&gt;').addTo(B1970);</v>
      </c>
    </row>
    <row r="162" spans="1:55">
      <c r="A162" t="s">
        <v>5334</v>
      </c>
      <c r="B162" s="88" t="s">
        <v>7776</v>
      </c>
      <c r="E162" t="s">
        <v>12511</v>
      </c>
      <c r="F162" s="80" t="s">
        <v>12513</v>
      </c>
      <c r="G162" s="80" t="s">
        <v>12512</v>
      </c>
      <c r="H162" t="s">
        <v>12509</v>
      </c>
      <c r="I162" s="5">
        <v>-54.4</v>
      </c>
      <c r="J162" s="5">
        <v>5.6166669999999996</v>
      </c>
      <c r="K162" t="s">
        <v>12510</v>
      </c>
      <c r="M162" t="s">
        <v>12170</v>
      </c>
      <c r="S162" t="str">
        <f t="shared" si="18"/>
        <v>Moengo, Suriname&lt;br&gt;&lt;span style=font-size:11px&gt;Ndyuka/Aukan (Black b. 1975-99)&lt;/span&gt;&lt;br&gt;</v>
      </c>
      <c r="T162" t="str">
        <f t="shared" si="19"/>
        <v>B1970MoengoSurinamedescription</v>
      </c>
      <c r="U162" t="str">
        <f t="shared" si="20"/>
        <v>const B1970MoengoSurinamedescription= L.marker([5.616667,-54.4], {icon: De}).bindPopup('Moengo, Suriname&lt;br&gt;&lt;span style=font-size:11px&gt;Ndyuka/Aukan (Black b. 1975-99)&lt;/span&gt;&lt;br&gt;description in (Smith &amp; Haabo,2008)').addTo(B1970);</v>
      </c>
      <c r="V162" t="str">
        <f t="shared" si="21"/>
        <v>const B1970MoengoSurinamedescription= L.marker([5.616667,-54.4], {icon: A3}).bindPopup('Moengo, Suriname&lt;br&gt;&lt;span style=font-size:11px&gt;Ndyuka/Aukan (Black b. 1975-99)&lt;/span&gt;&lt;br&gt;description in (Smith &amp; Haabo,2008)').addTo(B1970);</v>
      </c>
      <c r="W162" t="str">
        <f t="shared" si="22"/>
        <v/>
      </c>
      <c r="X162" t="str">
        <f t="shared" si="23"/>
        <v>const B1970MoengoSurinamedescription= L.marker([5.616667,-54.4], {icon: D1}).bindPopup('Moengo, Suriname&lt;br&gt;&lt;span style=font-size:11px&gt;Ndyuka/Aukan (Black b. 1975-99)&lt;/span&gt;&lt;br&gt;description in (Smith &amp; Haabo,2008)').addTo(B1970);</v>
      </c>
      <c r="Y162" t="str">
        <f t="shared" si="24"/>
        <v/>
      </c>
      <c r="Z162" t="str">
        <f t="shared" si="25"/>
        <v/>
      </c>
      <c r="AA162" t="str">
        <f t="shared" si="26"/>
        <v>const B1970MoengoSurinamedescription= L.marker([5.616667,-54.4], {icon:Db}).bindPopup('Moengo, Suriname&lt;br&gt;&lt;span style=font-size:11px&gt;Ndyuka/Aukan (Black b. 1975-99)&lt;/span&gt;&lt;br&gt;').addTo(B1970);</v>
      </c>
    </row>
    <row r="163" spans="1:55">
      <c r="A163" t="s">
        <v>5334</v>
      </c>
      <c r="B163" s="88" t="s">
        <v>7776</v>
      </c>
      <c r="E163" t="s">
        <v>12511</v>
      </c>
      <c r="F163" s="80" t="s">
        <v>12514</v>
      </c>
      <c r="G163" s="80" t="s">
        <v>12515</v>
      </c>
      <c r="H163" t="s">
        <v>12509</v>
      </c>
      <c r="I163" s="5">
        <v>-55.365000000000002</v>
      </c>
      <c r="J163" s="5">
        <v>4.4911110000000001</v>
      </c>
      <c r="K163" t="s">
        <v>12510</v>
      </c>
      <c r="M163" t="s">
        <v>12170</v>
      </c>
      <c r="S163" t="str">
        <f t="shared" si="18"/>
        <v>Pokigron, Suriname&lt;br&gt;&lt;span style=font-size:11px&gt;Saramaka (Black b. 1975-99)&lt;/span&gt;&lt;br&gt;</v>
      </c>
      <c r="T163" t="str">
        <f t="shared" si="19"/>
        <v>B1970PokigronSurinamedescription</v>
      </c>
      <c r="U163" t="str">
        <f t="shared" si="20"/>
        <v>const B1970PokigronSurinamedescription= L.marker([4.491111,-55.365], {icon: De}).bindPopup('Pokigron, Suriname&lt;br&gt;&lt;span style=font-size:11px&gt;Saramaka (Black b. 1975-99)&lt;/span&gt;&lt;br&gt;description in (Smith &amp; Haabo,2008)').addTo(B1970);</v>
      </c>
      <c r="V163" t="str">
        <f t="shared" si="21"/>
        <v>const B1970PokigronSurinamedescription= L.marker([4.491111,-55.365], {icon: A3}).bindPopup('Pokigron, Suriname&lt;br&gt;&lt;span style=font-size:11px&gt;Saramaka (Black b. 1975-99)&lt;/span&gt;&lt;br&gt;description in (Smith &amp; Haabo,2008)').addTo(B1970);</v>
      </c>
      <c r="W163" t="str">
        <f t="shared" si="22"/>
        <v/>
      </c>
      <c r="X163" t="str">
        <f t="shared" si="23"/>
        <v>const B1970PokigronSurinamedescription= L.marker([4.491111,-55.365], {icon: D1}).bindPopup('Pokigron, Suriname&lt;br&gt;&lt;span style=font-size:11px&gt;Saramaka (Black b. 1975-99)&lt;/span&gt;&lt;br&gt;description in (Smith &amp; Haabo,2008)').addTo(B1970);</v>
      </c>
      <c r="Y163" t="str">
        <f t="shared" si="24"/>
        <v/>
      </c>
      <c r="Z163" t="str">
        <f t="shared" si="25"/>
        <v/>
      </c>
      <c r="AA163" t="str">
        <f t="shared" si="26"/>
        <v>const B1970PokigronSurinamedescription= L.marker([4.491111,-55.365], {icon:Db}).bindPopup('Pokigron, Suriname&lt;br&gt;&lt;span style=font-size:11px&gt;Saramaka (Black b. 1975-99)&lt;/span&gt;&lt;br&gt;').addTo(B1970);</v>
      </c>
    </row>
    <row r="164" spans="1:55">
      <c r="A164" t="s">
        <v>5334</v>
      </c>
      <c r="B164" s="88" t="s">
        <v>9257</v>
      </c>
      <c r="E164" t="s">
        <v>12358</v>
      </c>
      <c r="G164" s="80" t="s">
        <v>12360</v>
      </c>
      <c r="H164" t="s">
        <v>12359</v>
      </c>
      <c r="I164" s="5">
        <v>-71.14</v>
      </c>
      <c r="J164" s="5">
        <v>21.47</v>
      </c>
      <c r="K164" t="s">
        <v>11232</v>
      </c>
      <c r="S164" t="str">
        <f t="shared" si="18"/>
        <v>Grand Turk, Turks and Caicos&lt;br&gt;&lt;span style=font-size:11px&gt;(Black b. 1975-99)&lt;/span&gt;&lt;br&gt;</v>
      </c>
      <c r="T164" t="str">
        <f t="shared" si="19"/>
        <v>B1970GrandTurkTurksandCaicossample</v>
      </c>
      <c r="U164" t="str">
        <f t="shared" si="20"/>
        <v>const B1970GrandTurkTurksandCaicossample= L.marker([21.47,-71.14], {icon: De}).bindPopup('Grand Turk, Turks and Caicos&lt;br&gt;&lt;span style=font-size:11px&gt;(Black b. 1975-99)&lt;/span&gt;&lt;br&gt;sample in (Cutler, 2003)').addTo(B1970);</v>
      </c>
      <c r="V164" t="str">
        <f t="shared" si="21"/>
        <v>const B1970GrandTurkTurksandCaicossample= L.marker([21.47,-71.14], {icon: A2}).bindPopup('Grand Turk, Turks and Caicos&lt;br&gt;&lt;span style=font-size:11px&gt;(Black b. 1975-99)&lt;/span&gt;&lt;br&gt;sample in (Cutler, 2003)').addTo(B1970);</v>
      </c>
      <c r="W164" t="str">
        <f t="shared" si="22"/>
        <v>const B1970GrandTurkTurksandCaicossample= L.marker([21.47,-71.14], {icon: d}).bindPopup('Grand Turk, Turks and Caicos&lt;br&gt;&lt;span style=font-size:11px&gt;(Black b. 1975-99)&lt;/span&gt;&lt;br&gt;sample in d').addTo(B1970);</v>
      </c>
      <c r="X164" t="str">
        <f t="shared" si="23"/>
        <v>const B1970GrandTurkTurksandCaicossample= L.marker([21.47,-71.14], {icon: D1}).bindPopup('Grand Turk, Turks and Caicos&lt;br&gt;&lt;span style=font-size:11px&gt;(Black b. 1975-99)&lt;/span&gt;&lt;br&gt;sample in (Cutler, 2003)').addTo(B1970);</v>
      </c>
      <c r="Y164" t="str">
        <f t="shared" si="24"/>
        <v/>
      </c>
      <c r="Z164" t="str">
        <f t="shared" si="25"/>
        <v/>
      </c>
      <c r="AA164" t="str">
        <f t="shared" si="26"/>
        <v/>
      </c>
    </row>
    <row r="165" spans="1:55">
      <c r="A165" t="s">
        <v>5334</v>
      </c>
      <c r="B165" s="88" t="s">
        <v>6487</v>
      </c>
      <c r="E165" t="s">
        <v>5402</v>
      </c>
      <c r="G165" s="79" t="s">
        <v>6487</v>
      </c>
      <c r="H165" t="s">
        <v>5291</v>
      </c>
      <c r="I165" s="5">
        <v>-74.52</v>
      </c>
      <c r="J165" s="5">
        <v>39.39</v>
      </c>
      <c r="K165" t="s">
        <v>10745</v>
      </c>
      <c r="S165" t="str">
        <f t="shared" si="18"/>
        <v>Rahway, New Jersey&lt;br&gt;&lt;span style=font-size:11px&gt;(Black b. 1975-99)&lt;/span&gt;&lt;br&gt;</v>
      </c>
      <c r="T165" t="str">
        <f t="shared" si="19"/>
        <v>B1970RahwayNewJerseyRahway</v>
      </c>
      <c r="U165" t="str">
        <f t="shared" si="20"/>
        <v>const B1970RahwayNewJerseyRahway= L.marker([39.39,-74.52], {icon: Dn}).bindPopup('Rahway, New Jersey&lt;br&gt;&lt;span style=font-size:11px&gt;(Black b. 1975-99)&lt;/span&gt;&lt;br&gt;Rahway in (Jones, 2020)').addTo(B1970);</v>
      </c>
      <c r="V165" t="str">
        <f t="shared" si="21"/>
        <v>const B1970RahwayNewJerseyRahway= L.marker([39.39,-74.52], {icon: A2}).bindPopup('Rahway, New Jersey&lt;br&gt;&lt;span style=font-size:11px&gt;(Black b. 1975-99)&lt;/span&gt;&lt;br&gt;Rahway in (Jones, 2020)').addTo(B1970);</v>
      </c>
      <c r="W165" t="str">
        <f t="shared" si="22"/>
        <v>const B1970RahwayNewJerseyRahway= L.marker([39.39,-74.52], {icon: d}).bindPopup('Rahway, New Jersey&lt;br&gt;&lt;span style=font-size:11px&gt;(Black b. 1975-99)&lt;/span&gt;&lt;br&gt;Rahway in d').addTo(B1970);</v>
      </c>
      <c r="X165" t="str">
        <f t="shared" si="23"/>
        <v>const B1970RahwayNewJerseyRahway= L.marker([39.39,-74.52], {icon: D1}).bindPopup('Rahway, New Jersey&lt;br&gt;&lt;span style=font-size:11px&gt;(Black b. 1975-99)&lt;/span&gt;&lt;br&gt;Rahway in (Jones, 2020)').addTo(B1970);</v>
      </c>
      <c r="Y165" t="str">
        <f t="shared" si="24"/>
        <v/>
      </c>
      <c r="Z165" t="str">
        <f t="shared" si="25"/>
        <v/>
      </c>
      <c r="AA165" t="str">
        <f t="shared" si="26"/>
        <v/>
      </c>
      <c r="BC165" t="s">
        <v>6495</v>
      </c>
    </row>
    <row r="166" spans="1:55">
      <c r="A166" t="s">
        <v>5334</v>
      </c>
      <c r="B166" s="88" t="s">
        <v>201</v>
      </c>
      <c r="E166" t="s">
        <v>5402</v>
      </c>
      <c r="G166" s="79" t="s">
        <v>201</v>
      </c>
      <c r="H166" t="s">
        <v>5291</v>
      </c>
      <c r="I166" s="5">
        <v>-74.010000000000005</v>
      </c>
      <c r="J166" s="5">
        <v>40.89</v>
      </c>
      <c r="K166" t="s">
        <v>10745</v>
      </c>
      <c r="S166" t="str">
        <f t="shared" si="18"/>
        <v>Trenton, New Jersey&lt;br&gt;&lt;span style=font-size:11px&gt;(Black b. 1975-99)&lt;/span&gt;&lt;br&gt;</v>
      </c>
      <c r="T166" t="str">
        <f t="shared" si="19"/>
        <v>B1970TrentonNewJerseyTrenton</v>
      </c>
      <c r="U166" t="str">
        <f t="shared" si="20"/>
        <v>const B1970TrentonNewJerseyTrenton= L.marker([40.89,-74.01], {icon: Dn}).bindPopup('Trenton, New Jersey&lt;br&gt;&lt;span style=font-size:11px&gt;(Black b. 1975-99)&lt;/span&gt;&lt;br&gt;Trenton in (Jones, 2020)').addTo(B1970);</v>
      </c>
      <c r="V166" t="str">
        <f t="shared" si="21"/>
        <v>const B1970TrentonNewJerseyTrenton= L.marker([40.89,-74.01], {icon: A2}).bindPopup('Trenton, New Jersey&lt;br&gt;&lt;span style=font-size:11px&gt;(Black b. 1975-99)&lt;/span&gt;&lt;br&gt;Trenton in (Jones, 2020)').addTo(B1970);</v>
      </c>
      <c r="W166" t="str">
        <f t="shared" si="22"/>
        <v>const B1970TrentonNewJerseyTrenton= L.marker([40.89,-74.01], {icon: d}).bindPopup('Trenton, New Jersey&lt;br&gt;&lt;span style=font-size:11px&gt;(Black b. 1975-99)&lt;/span&gt;&lt;br&gt;Trenton in d').addTo(B1970);</v>
      </c>
      <c r="X166" t="str">
        <f t="shared" si="23"/>
        <v>const B1970TrentonNewJerseyTrenton= L.marker([40.89,-74.01], {icon: D1}).bindPopup('Trenton, New Jersey&lt;br&gt;&lt;span style=font-size:11px&gt;(Black b. 1975-99)&lt;/span&gt;&lt;br&gt;Trenton in (Jones, 2020)').addTo(B1970);</v>
      </c>
      <c r="Y166" t="str">
        <f t="shared" si="24"/>
        <v/>
      </c>
      <c r="Z166" t="str">
        <f t="shared" si="25"/>
        <v/>
      </c>
      <c r="AA166" t="str">
        <f t="shared" si="26"/>
        <v/>
      </c>
      <c r="BC166" t="s">
        <v>6496</v>
      </c>
    </row>
    <row r="167" spans="1:55">
      <c r="A167" t="s">
        <v>5334</v>
      </c>
      <c r="B167" s="88" t="s">
        <v>159</v>
      </c>
      <c r="E167" t="s">
        <v>5402</v>
      </c>
      <c r="G167" s="79" t="s">
        <v>159</v>
      </c>
      <c r="H167" t="s">
        <v>416</v>
      </c>
      <c r="I167" s="5">
        <v>-94.63</v>
      </c>
      <c r="J167" s="5">
        <v>39.11</v>
      </c>
      <c r="K167" t="s">
        <v>10745</v>
      </c>
      <c r="S167" t="str">
        <f t="shared" si="18"/>
        <v>Kansas City, Kansas&lt;br&gt;&lt;span style=font-size:11px&gt;(Black b. 1975-99)&lt;/span&gt;&lt;br&gt;</v>
      </c>
      <c r="T167" t="str">
        <f t="shared" si="19"/>
        <v>B1970KansasCityKansasKansasCity</v>
      </c>
      <c r="U167" t="str">
        <f t="shared" si="20"/>
        <v>const B1970KansasCityKansasKansasCity= L.marker([39.11,-94.63], {icon: Dn}).bindPopup('Kansas City, Kansas&lt;br&gt;&lt;span style=font-size:11px&gt;(Black b. 1975-99)&lt;/span&gt;&lt;br&gt;Kansas City in (Jones, 2020)').addTo(B1970);</v>
      </c>
      <c r="V167" t="str">
        <f t="shared" si="21"/>
        <v>const B1970KansasCityKansasKansasCity= L.marker([39.11,-94.63], {icon: A2}).bindPopup('Kansas City, Kansas&lt;br&gt;&lt;span style=font-size:11px&gt;(Black b. 1975-99)&lt;/span&gt;&lt;br&gt;Kansas City in (Jones, 2020)').addTo(B1970);</v>
      </c>
      <c r="W167" t="str">
        <f t="shared" si="22"/>
        <v>const B1970KansasCityKansasKansasCity= L.marker([39.11,-94.63], {icon: d}).bindPopup('Kansas City, Kansas&lt;br&gt;&lt;span style=font-size:11px&gt;(Black b. 1975-99)&lt;/span&gt;&lt;br&gt;Kansas City in d').addTo(B1970);</v>
      </c>
      <c r="X167" t="str">
        <f t="shared" si="23"/>
        <v>const B1970KansasCityKansasKansasCity= L.marker([39.11,-94.63], {icon: D1}).bindPopup('Kansas City, Kansas&lt;br&gt;&lt;span style=font-size:11px&gt;(Black b. 1975-99)&lt;/span&gt;&lt;br&gt;Kansas City in (Jones, 2020)').addTo(B1970);</v>
      </c>
      <c r="Y167" t="str">
        <f t="shared" si="24"/>
        <v/>
      </c>
      <c r="Z167" t="str">
        <f t="shared" si="25"/>
        <v/>
      </c>
      <c r="AA167" t="str">
        <f t="shared" si="26"/>
        <v/>
      </c>
      <c r="BC167" t="s">
        <v>6497</v>
      </c>
    </row>
    <row r="168" spans="1:55">
      <c r="A168" t="s">
        <v>5334</v>
      </c>
      <c r="B168" s="88" t="s">
        <v>159</v>
      </c>
      <c r="E168" t="s">
        <v>5402</v>
      </c>
      <c r="G168" s="79" t="s">
        <v>159</v>
      </c>
      <c r="H168" t="s">
        <v>5303</v>
      </c>
      <c r="I168" s="5">
        <v>-94.58</v>
      </c>
      <c r="J168" s="5">
        <v>39.1</v>
      </c>
      <c r="K168" t="s">
        <v>10745</v>
      </c>
      <c r="S168" t="str">
        <f t="shared" si="18"/>
        <v>Kansas City, Missouri&lt;br&gt;&lt;span style=font-size:11px&gt;(Black b. 1975-99)&lt;/span&gt;&lt;br&gt;</v>
      </c>
      <c r="T168" t="str">
        <f t="shared" si="19"/>
        <v>B1970KansasCityMissouriKansasCity</v>
      </c>
      <c r="U168" t="str">
        <f t="shared" si="20"/>
        <v>const B1970KansasCityMissouriKansasCity= L.marker([39.1,-94.58], {icon: Dn}).bindPopup('Kansas City, Missouri&lt;br&gt;&lt;span style=font-size:11px&gt;(Black b. 1975-99)&lt;/span&gt;&lt;br&gt;Kansas City in (Jones, 2020)').addTo(B1970);</v>
      </c>
      <c r="V168" t="str">
        <f t="shared" si="21"/>
        <v>const B1970KansasCityMissouriKansasCity= L.marker([39.1,-94.58], {icon: A2}).bindPopup('Kansas City, Missouri&lt;br&gt;&lt;span style=font-size:11px&gt;(Black b. 1975-99)&lt;/span&gt;&lt;br&gt;Kansas City in (Jones, 2020)').addTo(B1970);</v>
      </c>
      <c r="W168" t="str">
        <f t="shared" si="22"/>
        <v>const B1970KansasCityMissouriKansasCity= L.marker([39.1,-94.58], {icon: d}).bindPopup('Kansas City, Missouri&lt;br&gt;&lt;span style=font-size:11px&gt;(Black b. 1975-99)&lt;/span&gt;&lt;br&gt;Kansas City in d').addTo(B1970);</v>
      </c>
      <c r="X168" t="str">
        <f t="shared" si="23"/>
        <v>const B1970KansasCityMissouriKansasCity= L.marker([39.1,-94.58], {icon: D1}).bindPopup('Kansas City, Missouri&lt;br&gt;&lt;span style=font-size:11px&gt;(Black b. 1975-99)&lt;/span&gt;&lt;br&gt;Kansas City in (Jones, 2020)').addTo(B1970);</v>
      </c>
      <c r="Y168" t="str">
        <f t="shared" si="24"/>
        <v/>
      </c>
      <c r="Z168" t="str">
        <f t="shared" si="25"/>
        <v/>
      </c>
      <c r="AA168" t="str">
        <f t="shared" si="26"/>
        <v/>
      </c>
      <c r="BC168" t="s">
        <v>6498</v>
      </c>
    </row>
    <row r="169" spans="1:55">
      <c r="A169" t="s">
        <v>5334</v>
      </c>
      <c r="B169" s="88" t="s">
        <v>499</v>
      </c>
      <c r="E169" t="s">
        <v>5402</v>
      </c>
      <c r="G169" s="79" t="s">
        <v>339</v>
      </c>
      <c r="H169" t="s">
        <v>5278</v>
      </c>
      <c r="I169" s="5">
        <v>-75.150000000000006</v>
      </c>
      <c r="J169" s="5">
        <v>39.950000000000003</v>
      </c>
      <c r="K169" t="s">
        <v>10745</v>
      </c>
      <c r="S169" t="str">
        <f t="shared" si="18"/>
        <v>Philadelphia, Pennsylvania&lt;br&gt;&lt;span style=font-size:11px&gt;(Black b. 1975-99)&lt;/span&gt;&lt;br&gt;</v>
      </c>
      <c r="T169" t="str">
        <f t="shared" si="19"/>
        <v>B1970PhiladelphiaPennsylvaniaPhiladelphia1</v>
      </c>
      <c r="U169" t="str">
        <f t="shared" si="20"/>
        <v>const B1970PhiladelphiaPennsylvaniaPhiladelphia1= L.marker([39.95,-75.15], {icon: Dn}).bindPopup('Philadelphia, Pennsylvania&lt;br&gt;&lt;span style=font-size:11px&gt;(Black b. 1975-99)&lt;/span&gt;&lt;br&gt;Philadelphia1 in (Jones, 2020)').addTo(B1970);</v>
      </c>
      <c r="V169" t="str">
        <f t="shared" si="21"/>
        <v>const B1970PhiladelphiaPennsylvaniaPhiladelphia1= L.marker([39.95,-75.15], {icon: A2}).bindPopup('Philadelphia, Pennsylvania&lt;br&gt;&lt;span style=font-size:11px&gt;(Black b. 1975-99)&lt;/span&gt;&lt;br&gt;Philadelphia1 in (Jones, 2020)').addTo(B1970);</v>
      </c>
      <c r="W169" t="str">
        <f t="shared" si="22"/>
        <v>const B1970PhiladelphiaPennsylvaniaPhiladelphia1= L.marker([39.95,-75.15], {icon: d}).bindPopup('Philadelphia, Pennsylvania&lt;br&gt;&lt;span style=font-size:11px&gt;(Black b. 1975-99)&lt;/span&gt;&lt;br&gt;Philadelphia1 in d').addTo(B1970);</v>
      </c>
      <c r="X169" t="str">
        <f t="shared" si="23"/>
        <v>const B1970PhiladelphiaPennsylvaniaPhiladelphia1= L.marker([39.95,-75.15], {icon: D1}).bindPopup('Philadelphia, Pennsylvania&lt;br&gt;&lt;span style=font-size:11px&gt;(Black b. 1975-99)&lt;/span&gt;&lt;br&gt;Philadelphia1 in (Jones, 2020)').addTo(B1970);</v>
      </c>
      <c r="Y169" t="str">
        <f t="shared" si="24"/>
        <v/>
      </c>
      <c r="Z169" t="str">
        <f t="shared" si="25"/>
        <v/>
      </c>
      <c r="AA169" t="str">
        <f t="shared" si="26"/>
        <v/>
      </c>
      <c r="BC169" t="s">
        <v>5699</v>
      </c>
    </row>
    <row r="170" spans="1:55">
      <c r="A170" t="s">
        <v>5334</v>
      </c>
      <c r="B170" s="88" t="s">
        <v>6</v>
      </c>
      <c r="E170" t="s">
        <v>5402</v>
      </c>
      <c r="G170" s="79" t="s">
        <v>6</v>
      </c>
      <c r="H170" t="s">
        <v>5298</v>
      </c>
      <c r="I170" s="5">
        <v>-88.05</v>
      </c>
      <c r="J170" s="5">
        <v>31.13</v>
      </c>
      <c r="K170" t="s">
        <v>10745</v>
      </c>
      <c r="S170" t="str">
        <f t="shared" si="18"/>
        <v>Mobile, Alabama&lt;br&gt;&lt;span style=font-size:11px&gt;(Black b. 1975-99)&lt;/span&gt;&lt;br&gt;</v>
      </c>
      <c r="T170" t="str">
        <f t="shared" si="19"/>
        <v>B1970MobileAlabamaMobile</v>
      </c>
      <c r="U170" t="str">
        <f t="shared" si="20"/>
        <v>const B1970MobileAlabamaMobile= L.marker([31.13,-88.05], {icon: Dn}).bindPopup('Mobile, Alabama&lt;br&gt;&lt;span style=font-size:11px&gt;(Black b. 1975-99)&lt;/span&gt;&lt;br&gt;Mobile in (Jones, 2020)').addTo(B1970);</v>
      </c>
      <c r="V170" t="str">
        <f t="shared" si="21"/>
        <v>const B1970MobileAlabamaMobile= L.marker([31.13,-88.05], {icon: A2}).bindPopup('Mobile, Alabama&lt;br&gt;&lt;span style=font-size:11px&gt;(Black b. 1975-99)&lt;/span&gt;&lt;br&gt;Mobile in (Jones, 2020)').addTo(B1970);</v>
      </c>
      <c r="W170" t="str">
        <f t="shared" si="22"/>
        <v>const B1970MobileAlabamaMobile= L.marker([31.13,-88.05], {icon: d}).bindPopup('Mobile, Alabama&lt;br&gt;&lt;span style=font-size:11px&gt;(Black b. 1975-99)&lt;/span&gt;&lt;br&gt;Mobile in d').addTo(B1970);</v>
      </c>
      <c r="X170" t="str">
        <f t="shared" si="23"/>
        <v>const B1970MobileAlabamaMobile= L.marker([31.13,-88.05], {icon: D1}).bindPopup('Mobile, Alabama&lt;br&gt;&lt;span style=font-size:11px&gt;(Black b. 1975-99)&lt;/span&gt;&lt;br&gt;Mobile in (Jones, 2020)').addTo(B1970);</v>
      </c>
      <c r="Y170" t="str">
        <f t="shared" si="24"/>
        <v/>
      </c>
      <c r="Z170" t="str">
        <f t="shared" si="25"/>
        <v/>
      </c>
      <c r="AA170" t="str">
        <f t="shared" si="26"/>
        <v/>
      </c>
      <c r="BC170" t="s">
        <v>5700</v>
      </c>
    </row>
    <row r="171" spans="1:55">
      <c r="A171" t="s">
        <v>5334</v>
      </c>
      <c r="B171" s="88" t="s">
        <v>671</v>
      </c>
      <c r="E171" t="s">
        <v>5402</v>
      </c>
      <c r="G171" s="79" t="s">
        <v>671</v>
      </c>
      <c r="H171" t="s">
        <v>2751</v>
      </c>
      <c r="I171" s="5">
        <v>-93.74</v>
      </c>
      <c r="J171" s="5">
        <v>36.4</v>
      </c>
      <c r="K171" t="s">
        <v>10749</v>
      </c>
      <c r="S171" t="str">
        <f t="shared" si="18"/>
        <v>Eureka Springs, Arkansas&lt;br&gt;&lt;span style=font-size:11px&gt;(Black b. 1975-99)&lt;/span&gt;&lt;br&gt;</v>
      </c>
      <c r="T171" t="str">
        <f t="shared" si="19"/>
        <v>B1970EurekaSpringsArkansasEurekaSprings</v>
      </c>
      <c r="U171" t="str">
        <f t="shared" si="20"/>
        <v>const B1970EurekaSpringsArkansasEurekaSprings= L.marker([36.4,-93.74], {icon: Dn}).bindPopup('Eureka Springs, Arkansas&lt;br&gt;&lt;span style=font-size:11px&gt;(Black b. 1975-99)&lt;/span&gt;&lt;br&gt;Eureka Springs in (Jones, 2020)').addTo(B1970);</v>
      </c>
      <c r="V171" t="str">
        <f t="shared" si="21"/>
        <v>const B1970EurekaSpringsArkansasEurekaSprings= L.marker([36.4,-93.74], {icon: A1}).bindPopup('Eureka Springs, Arkansas&lt;br&gt;&lt;span style=font-size:11px&gt;(Black b. 1975-99)&lt;/span&gt;&lt;br&gt;Eureka Springs in (Jones, 2020)').addTo(B1970);</v>
      </c>
      <c r="W171" t="str">
        <f t="shared" si="22"/>
        <v>const B1970EurekaSpringsArkansasEurekaSprings= L.marker([36.4,-93.74], {icon: d}).bindPopup('Eureka Springs, Arkansas&lt;br&gt;&lt;span style=font-size:11px&gt;(Black b. 1975-99)&lt;/span&gt;&lt;br&gt;Eureka Springs in d').addTo(B1970);</v>
      </c>
      <c r="X171" t="str">
        <f t="shared" si="23"/>
        <v>const B1970EurekaSpringsArkansasEurekaSprings= L.marker([36.4,-93.74], {icon: D1}).bindPopup('Eureka Springs, Arkansas&lt;br&gt;&lt;span style=font-size:11px&gt;(Black b. 1975-99)&lt;/span&gt;&lt;br&gt;Eureka Springs in (Jones, 2020)').addTo(B1970);</v>
      </c>
      <c r="Y171" t="str">
        <f t="shared" si="24"/>
        <v/>
      </c>
      <c r="Z171" t="str">
        <f t="shared" si="25"/>
        <v/>
      </c>
      <c r="AA171" t="str">
        <f t="shared" si="26"/>
        <v/>
      </c>
      <c r="BC171" t="s">
        <v>6460</v>
      </c>
    </row>
    <row r="172" spans="1:55">
      <c r="A172" t="s">
        <v>5334</v>
      </c>
      <c r="B172" s="88" t="s">
        <v>11</v>
      </c>
      <c r="E172" t="s">
        <v>5402</v>
      </c>
      <c r="G172" s="79" t="s">
        <v>11</v>
      </c>
      <c r="H172" t="s">
        <v>2751</v>
      </c>
      <c r="I172" s="5">
        <v>-92.53</v>
      </c>
      <c r="J172" s="5">
        <v>35.22</v>
      </c>
      <c r="K172" t="s">
        <v>10749</v>
      </c>
      <c r="S172" t="str">
        <f t="shared" si="18"/>
        <v>Little Rock, Arkansas&lt;br&gt;&lt;span style=font-size:11px&gt;(Black b. 1975-99)&lt;/span&gt;&lt;br&gt;</v>
      </c>
      <c r="T172" t="str">
        <f t="shared" si="19"/>
        <v>B1970LittleRockArkansasLittleRock</v>
      </c>
      <c r="U172" t="str">
        <f t="shared" si="20"/>
        <v>const B1970LittleRockArkansasLittleRock= L.marker([35.22,-92.53], {icon: Dn}).bindPopup('Little Rock, Arkansas&lt;br&gt;&lt;span style=font-size:11px&gt;(Black b. 1975-99)&lt;/span&gt;&lt;br&gt;Little Rock in (Jones, 2020)').addTo(B1970);</v>
      </c>
      <c r="V172" t="str">
        <f t="shared" si="21"/>
        <v>const B1970LittleRockArkansasLittleRock= L.marker([35.22,-92.53], {icon: A1}).bindPopup('Little Rock, Arkansas&lt;br&gt;&lt;span style=font-size:11px&gt;(Black b. 1975-99)&lt;/span&gt;&lt;br&gt;Little Rock in (Jones, 2020)').addTo(B1970);</v>
      </c>
      <c r="W172" t="str">
        <f t="shared" si="22"/>
        <v>const B1970LittleRockArkansasLittleRock= L.marker([35.22,-92.53], {icon: d}).bindPopup('Little Rock, Arkansas&lt;br&gt;&lt;span style=font-size:11px&gt;(Black b. 1975-99)&lt;/span&gt;&lt;br&gt;Little Rock in d').addTo(B1970);</v>
      </c>
      <c r="X172" t="str">
        <f t="shared" si="23"/>
        <v>const B1970LittleRockArkansasLittleRock= L.marker([35.22,-92.53], {icon: D1}).bindPopup('Little Rock, Arkansas&lt;br&gt;&lt;span style=font-size:11px&gt;(Black b. 1975-99)&lt;/span&gt;&lt;br&gt;Little Rock in (Jones, 2020)').addTo(B1970);</v>
      </c>
      <c r="Y172" t="str">
        <f t="shared" si="24"/>
        <v/>
      </c>
      <c r="Z172" t="str">
        <f t="shared" si="25"/>
        <v/>
      </c>
      <c r="AA172" t="str">
        <f t="shared" si="26"/>
        <v/>
      </c>
      <c r="BC172" t="s">
        <v>6461</v>
      </c>
    </row>
    <row r="173" spans="1:55">
      <c r="A173" t="s">
        <v>5334</v>
      </c>
      <c r="B173" s="88" t="s">
        <v>712</v>
      </c>
      <c r="E173" t="s">
        <v>5402</v>
      </c>
      <c r="G173" s="79" t="s">
        <v>712</v>
      </c>
      <c r="H173" t="s">
        <v>5290</v>
      </c>
      <c r="I173" s="5">
        <v>-117.9</v>
      </c>
      <c r="J173" s="5">
        <v>33.82</v>
      </c>
      <c r="K173" t="s">
        <v>10734</v>
      </c>
      <c r="S173" t="str">
        <f t="shared" si="18"/>
        <v>Anaheim, California&lt;br&gt;&lt;span style=font-size:11px&gt;(Black b. 1975-99)&lt;/span&gt;&lt;br&gt;</v>
      </c>
      <c r="T173" t="str">
        <f t="shared" si="19"/>
        <v>B1970AnaheimCaliforniaAnaheim</v>
      </c>
      <c r="U173" t="str">
        <f t="shared" si="20"/>
        <v>const B1970AnaheimCaliforniaAnaheim= L.marker([33.82,-117.9], {icon: Dn}).bindPopup('Anaheim, California&lt;br&gt;&lt;span style=font-size:11px&gt;(Black b. 1975-99)&lt;/span&gt;&lt;br&gt;Anaheim in (Jones, 2020)').addTo(B1970);</v>
      </c>
      <c r="V173" t="str">
        <f t="shared" si="21"/>
        <v>const B1970AnaheimCaliforniaAnaheim= L.marker([33.82,-117.9], {icon: A2}).bindPopup('Anaheim, California&lt;br&gt;&lt;span style=font-size:11px&gt;(Black b. 1975-99)&lt;/span&gt;&lt;br&gt;Anaheim in (Jones, 2020)').addTo(B1970);</v>
      </c>
      <c r="W173" t="str">
        <f t="shared" si="22"/>
        <v>const B1970AnaheimCaliforniaAnaheim= L.marker([33.82,-117.9], {icon: d}).bindPopup('Anaheim, California&lt;br&gt;&lt;span style=font-size:11px&gt;(Black b. 1975-99)&lt;/span&gt;&lt;br&gt;Anaheim in d').addTo(B1970);</v>
      </c>
      <c r="X173" t="str">
        <f t="shared" si="23"/>
        <v>const B1970AnaheimCaliforniaAnaheim= L.marker([33.82,-117.9], {icon: D2}).bindPopup('Anaheim, California&lt;br&gt;&lt;span style=font-size:11px&gt;(Black b. 1975-99)&lt;/span&gt;&lt;br&gt;Anaheim in (Jones, 2020)').addTo(B1970);</v>
      </c>
      <c r="Y173" t="str">
        <f t="shared" si="24"/>
        <v/>
      </c>
      <c r="Z173" t="str">
        <f t="shared" si="25"/>
        <v/>
      </c>
      <c r="AA173" t="str">
        <f t="shared" si="26"/>
        <v/>
      </c>
      <c r="BC173" t="s">
        <v>5701</v>
      </c>
    </row>
    <row r="174" spans="1:55">
      <c r="A174" t="s">
        <v>5334</v>
      </c>
      <c r="B174" s="88" t="s">
        <v>21</v>
      </c>
      <c r="E174" t="s">
        <v>5402</v>
      </c>
      <c r="G174" s="79" t="s">
        <v>21</v>
      </c>
      <c r="H174" t="s">
        <v>5290</v>
      </c>
      <c r="I174" s="5">
        <v>-119.28</v>
      </c>
      <c r="J174" s="5">
        <v>35.619999999999997</v>
      </c>
      <c r="K174" t="s">
        <v>10734</v>
      </c>
      <c r="S174" t="str">
        <f t="shared" si="18"/>
        <v>Bakersfield, California&lt;br&gt;&lt;span style=font-size:11px&gt;(Black b. 1975-99)&lt;/span&gt;&lt;br&gt;</v>
      </c>
      <c r="T174" t="str">
        <f t="shared" si="19"/>
        <v>B1970BakersfieldCaliforniaBakersfield</v>
      </c>
      <c r="U174" t="str">
        <f t="shared" si="20"/>
        <v>const B1970BakersfieldCaliforniaBakersfield= L.marker([35.62,-119.28], {icon: Dn}).bindPopup('Bakersfield, California&lt;br&gt;&lt;span style=font-size:11px&gt;(Black b. 1975-99)&lt;/span&gt;&lt;br&gt;Bakersfield in (Jones, 2020)').addTo(B1970);</v>
      </c>
      <c r="V174" t="str">
        <f t="shared" si="21"/>
        <v>const B1970BakersfieldCaliforniaBakersfield= L.marker([35.62,-119.28], {icon: A2}).bindPopup('Bakersfield, California&lt;br&gt;&lt;span style=font-size:11px&gt;(Black b. 1975-99)&lt;/span&gt;&lt;br&gt;Bakersfield in (Jones, 2020)').addTo(B1970);</v>
      </c>
      <c r="W174" t="str">
        <f t="shared" si="22"/>
        <v>const B1970BakersfieldCaliforniaBakersfield= L.marker([35.62,-119.28], {icon: d}).bindPopup('Bakersfield, California&lt;br&gt;&lt;span style=font-size:11px&gt;(Black b. 1975-99)&lt;/span&gt;&lt;br&gt;Bakersfield in d').addTo(B1970);</v>
      </c>
      <c r="X174" t="str">
        <f t="shared" si="23"/>
        <v>const B1970BakersfieldCaliforniaBakersfield= L.marker([35.62,-119.28], {icon: D2}).bindPopup('Bakersfield, California&lt;br&gt;&lt;span style=font-size:11px&gt;(Black b. 1975-99)&lt;/span&gt;&lt;br&gt;Bakersfield in (Jones, 2020)').addTo(B1970);</v>
      </c>
      <c r="Y174" t="str">
        <f t="shared" si="24"/>
        <v/>
      </c>
      <c r="Z174" t="str">
        <f t="shared" si="25"/>
        <v/>
      </c>
      <c r="AA174" t="str">
        <f t="shared" si="26"/>
        <v/>
      </c>
      <c r="BC174" t="s">
        <v>5702</v>
      </c>
    </row>
    <row r="175" spans="1:55">
      <c r="A175" t="s">
        <v>5334</v>
      </c>
      <c r="B175" s="88" t="s">
        <v>25</v>
      </c>
      <c r="E175" t="s">
        <v>5402</v>
      </c>
      <c r="G175" s="79" t="s">
        <v>25</v>
      </c>
      <c r="H175" t="s">
        <v>5290</v>
      </c>
      <c r="I175" s="5">
        <v>-118.42</v>
      </c>
      <c r="J175" s="5">
        <v>34.08</v>
      </c>
      <c r="K175" t="s">
        <v>10734</v>
      </c>
      <c r="S175" t="str">
        <f t="shared" si="18"/>
        <v>Los Angeles, California&lt;br&gt;&lt;span style=font-size:11px&gt;(Black b. 1975-99)&lt;/span&gt;&lt;br&gt;</v>
      </c>
      <c r="T175" t="str">
        <f t="shared" si="19"/>
        <v>B1970LosAngelesCaliforniaLosAngeles</v>
      </c>
      <c r="U175" t="str">
        <f t="shared" si="20"/>
        <v>const B1970LosAngelesCaliforniaLosAngeles= L.marker([34.08,-118.42], {icon: Dn}).bindPopup('Los Angeles, California&lt;br&gt;&lt;span style=font-size:11px&gt;(Black b. 1975-99)&lt;/span&gt;&lt;br&gt;Los Angeles in (Jones, 2020)').addTo(B1970);</v>
      </c>
      <c r="V175" t="str">
        <f t="shared" si="21"/>
        <v>const B1970LosAngelesCaliforniaLosAngeles= L.marker([34.08,-118.42], {icon: A2}).bindPopup('Los Angeles, California&lt;br&gt;&lt;span style=font-size:11px&gt;(Black b. 1975-99)&lt;/span&gt;&lt;br&gt;Los Angeles in (Jones, 2020)').addTo(B1970);</v>
      </c>
      <c r="W175" t="str">
        <f t="shared" si="22"/>
        <v>const B1970LosAngelesCaliforniaLosAngeles= L.marker([34.08,-118.42], {icon: d}).bindPopup('Los Angeles, California&lt;br&gt;&lt;span style=font-size:11px&gt;(Black b. 1975-99)&lt;/span&gt;&lt;br&gt;Los Angeles in d').addTo(B1970);</v>
      </c>
      <c r="X175" t="str">
        <f t="shared" si="23"/>
        <v>const B1970LosAngelesCaliforniaLosAngeles= L.marker([34.08,-118.42], {icon: D2}).bindPopup('Los Angeles, California&lt;br&gt;&lt;span style=font-size:11px&gt;(Black b. 1975-99)&lt;/span&gt;&lt;br&gt;Los Angeles in (Jones, 2020)').addTo(B1970);</v>
      </c>
      <c r="Y175" t="str">
        <f t="shared" si="24"/>
        <v/>
      </c>
      <c r="Z175" t="str">
        <f t="shared" si="25"/>
        <v/>
      </c>
      <c r="AA175" t="str">
        <f t="shared" si="26"/>
        <v/>
      </c>
      <c r="BC175" t="s">
        <v>6462</v>
      </c>
    </row>
    <row r="176" spans="1:55">
      <c r="A176" t="s">
        <v>5334</v>
      </c>
      <c r="B176" s="88" t="s">
        <v>710</v>
      </c>
      <c r="E176" t="s">
        <v>5402</v>
      </c>
      <c r="G176" s="79" t="s">
        <v>710</v>
      </c>
      <c r="H176" t="s">
        <v>5290</v>
      </c>
      <c r="I176" s="5">
        <v>-122.27</v>
      </c>
      <c r="J176" s="5">
        <v>37.799999999999997</v>
      </c>
      <c r="K176" t="s">
        <v>10734</v>
      </c>
      <c r="S176" t="str">
        <f t="shared" si="18"/>
        <v>Oakland, California&lt;br&gt;&lt;span style=font-size:11px&gt;(Black b. 1975-99)&lt;/span&gt;&lt;br&gt;</v>
      </c>
      <c r="T176" t="str">
        <f t="shared" si="19"/>
        <v>B1970OaklandCaliforniaOakland</v>
      </c>
      <c r="U176" t="str">
        <f t="shared" si="20"/>
        <v>const B1970OaklandCaliforniaOakland= L.marker([37.8,-122.27], {icon: Dn}).bindPopup('Oakland, California&lt;br&gt;&lt;span style=font-size:11px&gt;(Black b. 1975-99)&lt;/span&gt;&lt;br&gt;Oakland in (Jones, 2020)').addTo(B1970);</v>
      </c>
      <c r="V176" t="str">
        <f t="shared" si="21"/>
        <v>const B1970OaklandCaliforniaOakland= L.marker([37.8,-122.27], {icon: A2}).bindPopup('Oakland, California&lt;br&gt;&lt;span style=font-size:11px&gt;(Black b. 1975-99)&lt;/span&gt;&lt;br&gt;Oakland in (Jones, 2020)').addTo(B1970);</v>
      </c>
      <c r="W176" t="str">
        <f t="shared" si="22"/>
        <v>const B1970OaklandCaliforniaOakland= L.marker([37.8,-122.27], {icon: d}).bindPopup('Oakland, California&lt;br&gt;&lt;span style=font-size:11px&gt;(Black b. 1975-99)&lt;/span&gt;&lt;br&gt;Oakland in d').addTo(B1970);</v>
      </c>
      <c r="X176" t="str">
        <f t="shared" si="23"/>
        <v>const B1970OaklandCaliforniaOakland= L.marker([37.8,-122.27], {icon: D2}).bindPopup('Oakland, California&lt;br&gt;&lt;span style=font-size:11px&gt;(Black b. 1975-99)&lt;/span&gt;&lt;br&gt;Oakland in (Jones, 2020)').addTo(B1970);</v>
      </c>
      <c r="Y176" t="str">
        <f t="shared" si="24"/>
        <v/>
      </c>
      <c r="Z176" t="str">
        <f t="shared" si="25"/>
        <v/>
      </c>
      <c r="AA176" t="str">
        <f t="shared" si="26"/>
        <v/>
      </c>
      <c r="BC176" t="s">
        <v>5703</v>
      </c>
    </row>
    <row r="177" spans="1:55">
      <c r="A177" t="s">
        <v>5334</v>
      </c>
      <c r="B177" s="88" t="s">
        <v>709</v>
      </c>
      <c r="E177" t="s">
        <v>5402</v>
      </c>
      <c r="G177" s="79" t="s">
        <v>709</v>
      </c>
      <c r="H177" t="s">
        <v>5290</v>
      </c>
      <c r="I177" s="5">
        <v>-119.79</v>
      </c>
      <c r="J177" s="5">
        <v>36.880000000000003</v>
      </c>
      <c r="K177" t="s">
        <v>10734</v>
      </c>
      <c r="S177" t="str">
        <f t="shared" si="18"/>
        <v>Parksdale, California&lt;br&gt;&lt;span style=font-size:11px&gt;(Black b. 1975-99)&lt;/span&gt;&lt;br&gt;</v>
      </c>
      <c r="T177" t="str">
        <f t="shared" si="19"/>
        <v>B1970ParksdaleCaliforniaParksdale</v>
      </c>
      <c r="U177" t="str">
        <f t="shared" si="20"/>
        <v>const B1970ParksdaleCaliforniaParksdale= L.marker([36.88,-119.79], {icon: Dn}).bindPopup('Parksdale, California&lt;br&gt;&lt;span style=font-size:11px&gt;(Black b. 1975-99)&lt;/span&gt;&lt;br&gt;Parksdale in (Jones, 2020)').addTo(B1970);</v>
      </c>
      <c r="V177" t="str">
        <f t="shared" si="21"/>
        <v>const B1970ParksdaleCaliforniaParksdale= L.marker([36.88,-119.79], {icon: A2}).bindPopup('Parksdale, California&lt;br&gt;&lt;span style=font-size:11px&gt;(Black b. 1975-99)&lt;/span&gt;&lt;br&gt;Parksdale in (Jones, 2020)').addTo(B1970);</v>
      </c>
      <c r="W177" t="str">
        <f t="shared" si="22"/>
        <v>const B1970ParksdaleCaliforniaParksdale= L.marker([36.88,-119.79], {icon: d}).bindPopup('Parksdale, California&lt;br&gt;&lt;span style=font-size:11px&gt;(Black b. 1975-99)&lt;/span&gt;&lt;br&gt;Parksdale in d').addTo(B1970);</v>
      </c>
      <c r="X177" t="str">
        <f t="shared" si="23"/>
        <v>const B1970ParksdaleCaliforniaParksdale= L.marker([36.88,-119.79], {icon: D2}).bindPopup('Parksdale, California&lt;br&gt;&lt;span style=font-size:11px&gt;(Black b. 1975-99)&lt;/span&gt;&lt;br&gt;Parksdale in (Jones, 2020)').addTo(B1970);</v>
      </c>
      <c r="Y177" t="str">
        <f t="shared" si="24"/>
        <v/>
      </c>
      <c r="Z177" t="str">
        <f t="shared" si="25"/>
        <v/>
      </c>
      <c r="AA177" t="str">
        <f t="shared" si="26"/>
        <v/>
      </c>
      <c r="BC177" t="s">
        <v>5704</v>
      </c>
    </row>
    <row r="178" spans="1:55">
      <c r="A178" t="s">
        <v>5334</v>
      </c>
      <c r="B178" s="88" t="s">
        <v>711</v>
      </c>
      <c r="E178" t="s">
        <v>5402</v>
      </c>
      <c r="G178" s="79" t="s">
        <v>711</v>
      </c>
      <c r="H178" t="s">
        <v>5290</v>
      </c>
      <c r="I178" s="5">
        <v>-118.14</v>
      </c>
      <c r="J178" s="5">
        <v>34.15</v>
      </c>
      <c r="K178" t="s">
        <v>10734</v>
      </c>
      <c r="S178" t="str">
        <f t="shared" si="18"/>
        <v>Pasadena, California&lt;br&gt;&lt;span style=font-size:11px&gt;(Black b. 1975-99)&lt;/span&gt;&lt;br&gt;</v>
      </c>
      <c r="T178" t="str">
        <f t="shared" si="19"/>
        <v>B1970PasadenaCaliforniaPasadena</v>
      </c>
      <c r="U178" t="str">
        <f t="shared" si="20"/>
        <v>const B1970PasadenaCaliforniaPasadena= L.marker([34.15,-118.14], {icon: Dn}).bindPopup('Pasadena, California&lt;br&gt;&lt;span style=font-size:11px&gt;(Black b. 1975-99)&lt;/span&gt;&lt;br&gt;Pasadena in (Jones, 2020)').addTo(B1970);</v>
      </c>
      <c r="V178" t="str">
        <f t="shared" si="21"/>
        <v>const B1970PasadenaCaliforniaPasadena= L.marker([34.15,-118.14], {icon: A2}).bindPopup('Pasadena, California&lt;br&gt;&lt;span style=font-size:11px&gt;(Black b. 1975-99)&lt;/span&gt;&lt;br&gt;Pasadena in (Jones, 2020)').addTo(B1970);</v>
      </c>
      <c r="W178" t="str">
        <f t="shared" si="22"/>
        <v>const B1970PasadenaCaliforniaPasadena= L.marker([34.15,-118.14], {icon: d}).bindPopup('Pasadena, California&lt;br&gt;&lt;span style=font-size:11px&gt;(Black b. 1975-99)&lt;/span&gt;&lt;br&gt;Pasadena in d').addTo(B1970);</v>
      </c>
      <c r="X178" t="str">
        <f t="shared" si="23"/>
        <v>const B1970PasadenaCaliforniaPasadena= L.marker([34.15,-118.14], {icon: D2}).bindPopup('Pasadena, California&lt;br&gt;&lt;span style=font-size:11px&gt;(Black b. 1975-99)&lt;/span&gt;&lt;br&gt;Pasadena in (Jones, 2020)').addTo(B1970);</v>
      </c>
      <c r="Y178" t="str">
        <f t="shared" si="24"/>
        <v/>
      </c>
      <c r="Z178" t="str">
        <f t="shared" si="25"/>
        <v/>
      </c>
      <c r="AA178" t="str">
        <f t="shared" si="26"/>
        <v/>
      </c>
      <c r="BC178" t="s">
        <v>5705</v>
      </c>
    </row>
    <row r="179" spans="1:55">
      <c r="A179" t="s">
        <v>5334</v>
      </c>
      <c r="B179" s="88" t="s">
        <v>306</v>
      </c>
      <c r="E179" t="s">
        <v>5402</v>
      </c>
      <c r="G179" s="79" t="s">
        <v>306</v>
      </c>
      <c r="H179" t="s">
        <v>5290</v>
      </c>
      <c r="I179" s="5">
        <v>-122.35</v>
      </c>
      <c r="J179" s="5">
        <v>37.94</v>
      </c>
      <c r="K179" t="s">
        <v>10734</v>
      </c>
      <c r="S179" t="str">
        <f t="shared" si="18"/>
        <v>Richmond, California&lt;br&gt;&lt;span style=font-size:11px&gt;(Black b. 1975-99)&lt;/span&gt;&lt;br&gt;</v>
      </c>
      <c r="T179" t="str">
        <f t="shared" si="19"/>
        <v>B1970RichmondCaliforniaRichmond</v>
      </c>
      <c r="U179" t="str">
        <f t="shared" si="20"/>
        <v>const B1970RichmondCaliforniaRichmond= L.marker([37.94,-122.35], {icon: Dn}).bindPopup('Richmond, California&lt;br&gt;&lt;span style=font-size:11px&gt;(Black b. 1975-99)&lt;/span&gt;&lt;br&gt;Richmond in (Jones, 2020)').addTo(B1970);</v>
      </c>
      <c r="V179" t="str">
        <f t="shared" si="21"/>
        <v>const B1970RichmondCaliforniaRichmond= L.marker([37.94,-122.35], {icon: A2}).bindPopup('Richmond, California&lt;br&gt;&lt;span style=font-size:11px&gt;(Black b. 1975-99)&lt;/span&gt;&lt;br&gt;Richmond in (Jones, 2020)').addTo(B1970);</v>
      </c>
      <c r="W179" t="str">
        <f t="shared" si="22"/>
        <v>const B1970RichmondCaliforniaRichmond= L.marker([37.94,-122.35], {icon: d}).bindPopup('Richmond, California&lt;br&gt;&lt;span style=font-size:11px&gt;(Black b. 1975-99)&lt;/span&gt;&lt;br&gt;Richmond in d').addTo(B1970);</v>
      </c>
      <c r="X179" t="str">
        <f t="shared" si="23"/>
        <v>const B1970RichmondCaliforniaRichmond= L.marker([37.94,-122.35], {icon: D2}).bindPopup('Richmond, California&lt;br&gt;&lt;span style=font-size:11px&gt;(Black b. 1975-99)&lt;/span&gt;&lt;br&gt;Richmond in (Jones, 2020)').addTo(B1970);</v>
      </c>
      <c r="Y179" t="str">
        <f t="shared" si="24"/>
        <v/>
      </c>
      <c r="Z179" t="str">
        <f t="shared" si="25"/>
        <v/>
      </c>
      <c r="AA179" t="str">
        <f t="shared" si="26"/>
        <v/>
      </c>
      <c r="BC179" t="s">
        <v>5706</v>
      </c>
    </row>
    <row r="180" spans="1:55">
      <c r="A180" t="s">
        <v>5334</v>
      </c>
      <c r="B180" s="88" t="s">
        <v>389</v>
      </c>
      <c r="E180" t="s">
        <v>5402</v>
      </c>
      <c r="G180" s="79" t="s">
        <v>389</v>
      </c>
      <c r="H180" t="s">
        <v>5290</v>
      </c>
      <c r="I180" s="5">
        <v>-121.29</v>
      </c>
      <c r="J180" s="5">
        <v>37.96</v>
      </c>
      <c r="K180" t="s">
        <v>10734</v>
      </c>
      <c r="S180" t="str">
        <f t="shared" si="18"/>
        <v>Stockton, California&lt;br&gt;&lt;span style=font-size:11px&gt;(Black b. 1975-99)&lt;/span&gt;&lt;br&gt;</v>
      </c>
      <c r="T180" t="str">
        <f t="shared" si="19"/>
        <v>B1970StocktonCaliforniaStockton</v>
      </c>
      <c r="U180" t="str">
        <f t="shared" si="20"/>
        <v>const B1970StocktonCaliforniaStockton= L.marker([37.96,-121.29], {icon: Dn}).bindPopup('Stockton, California&lt;br&gt;&lt;span style=font-size:11px&gt;(Black b. 1975-99)&lt;/span&gt;&lt;br&gt;Stockton in (Jones, 2020)').addTo(B1970);</v>
      </c>
      <c r="V180" t="str">
        <f t="shared" si="21"/>
        <v>const B1970StocktonCaliforniaStockton= L.marker([37.96,-121.29], {icon: A2}).bindPopup('Stockton, California&lt;br&gt;&lt;span style=font-size:11px&gt;(Black b. 1975-99)&lt;/span&gt;&lt;br&gt;Stockton in (Jones, 2020)').addTo(B1970);</v>
      </c>
      <c r="W180" t="str">
        <f t="shared" si="22"/>
        <v>const B1970StocktonCaliforniaStockton= L.marker([37.96,-121.29], {icon: d}).bindPopup('Stockton, California&lt;br&gt;&lt;span style=font-size:11px&gt;(Black b. 1975-99)&lt;/span&gt;&lt;br&gt;Stockton in d').addTo(B1970);</v>
      </c>
      <c r="X180" t="str">
        <f t="shared" si="23"/>
        <v>const B1970StocktonCaliforniaStockton= L.marker([37.96,-121.29], {icon: D2}).bindPopup('Stockton, California&lt;br&gt;&lt;span style=font-size:11px&gt;(Black b. 1975-99)&lt;/span&gt;&lt;br&gt;Stockton in (Jones, 2020)').addTo(B1970);</v>
      </c>
      <c r="Y180" t="str">
        <f t="shared" si="24"/>
        <v/>
      </c>
      <c r="Z180" t="str">
        <f t="shared" si="25"/>
        <v/>
      </c>
      <c r="AA180" t="str">
        <f t="shared" si="26"/>
        <v/>
      </c>
      <c r="BC180" t="s">
        <v>5707</v>
      </c>
    </row>
    <row r="181" spans="1:55">
      <c r="A181" t="s">
        <v>5334</v>
      </c>
      <c r="B181" s="88" t="s">
        <v>39</v>
      </c>
      <c r="E181" t="s">
        <v>5402</v>
      </c>
      <c r="G181" s="79" t="s">
        <v>39</v>
      </c>
      <c r="H181" t="s">
        <v>404</v>
      </c>
      <c r="I181" s="5">
        <v>-104.82</v>
      </c>
      <c r="J181" s="5">
        <v>38.83</v>
      </c>
      <c r="K181" t="s">
        <v>10749</v>
      </c>
      <c r="S181" t="str">
        <f t="shared" si="18"/>
        <v>Colorado Springs, Colorado&lt;br&gt;&lt;span style=font-size:11px&gt;(Black b. 1975-99)&lt;/span&gt;&lt;br&gt;</v>
      </c>
      <c r="T181" t="str">
        <f t="shared" si="19"/>
        <v>B1970ColoradoSpringsColoradoColoradoSprings</v>
      </c>
      <c r="U181" t="str">
        <f t="shared" si="20"/>
        <v>const B1970ColoradoSpringsColoradoColoradoSprings= L.marker([38.83,-104.82], {icon: Dn}).bindPopup('Colorado Springs, Colorado&lt;br&gt;&lt;span style=font-size:11px&gt;(Black b. 1975-99)&lt;/span&gt;&lt;br&gt;Colorado Springs in (Jones, 2020)').addTo(B1970);</v>
      </c>
      <c r="V181" t="str">
        <f t="shared" si="21"/>
        <v>const B1970ColoradoSpringsColoradoColoradoSprings= L.marker([38.83,-104.82], {icon: A1}).bindPopup('Colorado Springs, Colorado&lt;br&gt;&lt;span style=font-size:11px&gt;(Black b. 1975-99)&lt;/span&gt;&lt;br&gt;Colorado Springs in (Jones, 2020)').addTo(B1970);</v>
      </c>
      <c r="W181" t="str">
        <f t="shared" si="22"/>
        <v>const B1970ColoradoSpringsColoradoColoradoSprings= L.marker([38.83,-104.82], {icon: d}).bindPopup('Colorado Springs, Colorado&lt;br&gt;&lt;span style=font-size:11px&gt;(Black b. 1975-99)&lt;/span&gt;&lt;br&gt;Colorado Springs in d').addTo(B1970);</v>
      </c>
      <c r="X181" t="str">
        <f t="shared" si="23"/>
        <v>const B1970ColoradoSpringsColoradoColoradoSprings= L.marker([38.83,-104.82], {icon: D1}).bindPopup('Colorado Springs, Colorado&lt;br&gt;&lt;span style=font-size:11px&gt;(Black b. 1975-99)&lt;/span&gt;&lt;br&gt;Colorado Springs in (Jones, 2020)').addTo(B1970);</v>
      </c>
      <c r="Y181" t="str">
        <f t="shared" si="24"/>
        <v/>
      </c>
      <c r="Z181" t="str">
        <f t="shared" si="25"/>
        <v/>
      </c>
      <c r="AA181" t="str">
        <f t="shared" si="26"/>
        <v/>
      </c>
      <c r="BC181" t="s">
        <v>6463</v>
      </c>
    </row>
    <row r="182" spans="1:55">
      <c r="A182" t="s">
        <v>5334</v>
      </c>
      <c r="B182" s="88" t="s">
        <v>46</v>
      </c>
      <c r="E182" t="s">
        <v>5402</v>
      </c>
      <c r="G182" s="79" t="s">
        <v>46</v>
      </c>
      <c r="H182" t="s">
        <v>5279</v>
      </c>
      <c r="I182" s="5">
        <v>-72.930000000000007</v>
      </c>
      <c r="J182" s="5">
        <v>41.31</v>
      </c>
      <c r="K182" t="s">
        <v>10745</v>
      </c>
      <c r="S182" t="str">
        <f t="shared" si="18"/>
        <v>New Haven, Connecticut&lt;br&gt;&lt;span style=font-size:11px&gt;(Black b. 1975-99)&lt;/span&gt;&lt;br&gt;</v>
      </c>
      <c r="T182" t="str">
        <f t="shared" si="19"/>
        <v>B1970NewHavenConnecticutNewHaven</v>
      </c>
      <c r="U182" t="str">
        <f t="shared" si="20"/>
        <v>const B1970NewHavenConnecticutNewHaven= L.marker([41.31,-72.93], {icon: Dn}).bindPopup('New Haven, Connecticut&lt;br&gt;&lt;span style=font-size:11px&gt;(Black b. 1975-99)&lt;/span&gt;&lt;br&gt;New Haven in (Jones, 2020)').addTo(B1970);</v>
      </c>
      <c r="V182" t="str">
        <f t="shared" si="21"/>
        <v>const B1970NewHavenConnecticutNewHaven= L.marker([41.31,-72.93], {icon: A2}).bindPopup('New Haven, Connecticut&lt;br&gt;&lt;span style=font-size:11px&gt;(Black b. 1975-99)&lt;/span&gt;&lt;br&gt;New Haven in (Jones, 2020)').addTo(B1970);</v>
      </c>
      <c r="W182" t="str">
        <f t="shared" si="22"/>
        <v>const B1970NewHavenConnecticutNewHaven= L.marker([41.31,-72.93], {icon: d}).bindPopup('New Haven, Connecticut&lt;br&gt;&lt;span style=font-size:11px&gt;(Black b. 1975-99)&lt;/span&gt;&lt;br&gt;New Haven in d').addTo(B1970);</v>
      </c>
      <c r="X182" t="str">
        <f t="shared" si="23"/>
        <v>const B1970NewHavenConnecticutNewHaven= L.marker([41.31,-72.93], {icon: D1}).bindPopup('New Haven, Connecticut&lt;br&gt;&lt;span style=font-size:11px&gt;(Black b. 1975-99)&lt;/span&gt;&lt;br&gt;New Haven in (Jones, 2020)').addTo(B1970);</v>
      </c>
      <c r="Y182" t="str">
        <f t="shared" si="24"/>
        <v/>
      </c>
      <c r="Z182" t="str">
        <f t="shared" si="25"/>
        <v/>
      </c>
      <c r="AA182" t="str">
        <f t="shared" si="26"/>
        <v/>
      </c>
      <c r="BC182" t="s">
        <v>6464</v>
      </c>
    </row>
    <row r="183" spans="1:55">
      <c r="A183" t="s">
        <v>5334</v>
      </c>
      <c r="B183" s="88" t="s">
        <v>719</v>
      </c>
      <c r="E183" t="s">
        <v>5402</v>
      </c>
      <c r="G183" s="79" t="s">
        <v>719</v>
      </c>
      <c r="H183" t="s">
        <v>5308</v>
      </c>
      <c r="I183" s="5">
        <v>-77.040000000000006</v>
      </c>
      <c r="J183" s="5">
        <v>38.909999999999997</v>
      </c>
      <c r="K183" t="s">
        <v>10731</v>
      </c>
      <c r="S183" t="str">
        <f t="shared" si="18"/>
        <v>Washington DC, District of Columbia&lt;br&gt;&lt;span style=font-size:11px&gt;(Black b. 1975-99)&lt;/span&gt;&lt;br&gt;</v>
      </c>
      <c r="T183" t="str">
        <f t="shared" si="19"/>
        <v>B1970WashingtonDCDistrictofColumbiaWashingtonDC</v>
      </c>
      <c r="U183" t="str">
        <f t="shared" si="20"/>
        <v>const B1970WashingtonDCDistrictofColumbiaWashingtonDC= L.marker([38.91,-77.04], {icon: Dn}).bindPopup('Washington DC, District of Columbia&lt;br&gt;&lt;span style=font-size:11px&gt;(Black b. 1975-99)&lt;/span&gt;&lt;br&gt;Washington DC in (Jones, 2020)').addTo(B1970);</v>
      </c>
      <c r="V183" t="str">
        <f t="shared" si="21"/>
        <v>const B1970WashingtonDCDistrictofColumbiaWashingtonDC= L.marker([38.91,-77.04], {icon: A2}).bindPopup('Washington DC, District of Columbia&lt;br&gt;&lt;span style=font-size:11px&gt;(Black b. 1975-99)&lt;/span&gt;&lt;br&gt;Washington DC in (Jones, 2020)').addTo(B1970);</v>
      </c>
      <c r="W183" t="str">
        <f t="shared" si="22"/>
        <v>const B1970WashingtonDCDistrictofColumbiaWashingtonDC= L.marker([38.91,-77.04], {icon: d}).bindPopup('Washington DC, District of Columbia&lt;br&gt;&lt;span style=font-size:11px&gt;(Black b. 1975-99)&lt;/span&gt;&lt;br&gt;Washington DC in d').addTo(B1970);</v>
      </c>
      <c r="X183" t="str">
        <f t="shared" si="23"/>
        <v>const B1970WashingtonDCDistrictofColumbiaWashingtonDC= L.marker([38.91,-77.04], {icon: D5}).bindPopup('Washington DC, District of Columbia&lt;br&gt;&lt;span style=font-size:11px&gt;(Black b. 1975-99)&lt;/span&gt;&lt;br&gt;Washington DC in (Jones, 2020)').addTo(B1970);</v>
      </c>
      <c r="Y183" t="str">
        <f t="shared" si="24"/>
        <v/>
      </c>
      <c r="Z183" t="str">
        <f t="shared" si="25"/>
        <v/>
      </c>
      <c r="AA183" t="str">
        <f t="shared" si="26"/>
        <v/>
      </c>
      <c r="BC183" t="s">
        <v>6465</v>
      </c>
    </row>
    <row r="184" spans="1:55" ht="14" customHeight="1">
      <c r="A184" t="s">
        <v>5334</v>
      </c>
      <c r="B184" s="88" t="s">
        <v>693</v>
      </c>
      <c r="E184" t="s">
        <v>5402</v>
      </c>
      <c r="G184" s="79" t="s">
        <v>693</v>
      </c>
      <c r="H184" t="s">
        <v>5304</v>
      </c>
      <c r="I184" s="5">
        <v>-80.14</v>
      </c>
      <c r="J184" s="5">
        <v>26.12</v>
      </c>
      <c r="K184" t="s">
        <v>10745</v>
      </c>
      <c r="S184" t="str">
        <f t="shared" si="18"/>
        <v>Ft. Lauderdale, Florida&lt;br&gt;&lt;span style=font-size:11px&gt;(Black b. 1975-99)&lt;/span&gt;&lt;br&gt;</v>
      </c>
      <c r="T184" t="str">
        <f t="shared" si="19"/>
        <v>B1970FtLauderdaleFloridaFtLauderdale</v>
      </c>
      <c r="U184" t="str">
        <f t="shared" si="20"/>
        <v>const B1970FtLauderdaleFloridaFtLauderdale= L.marker([26.12,-80.14], {icon: Dn}).bindPopup('Ft. Lauderdale, Florida&lt;br&gt;&lt;span style=font-size:11px&gt;(Black b. 1975-99)&lt;/span&gt;&lt;br&gt;Ft. Lauderdale in (Jones, 2020)').addTo(B1970);</v>
      </c>
      <c r="V184" t="str">
        <f t="shared" si="21"/>
        <v>const B1970FtLauderdaleFloridaFtLauderdale= L.marker([26.12,-80.14], {icon: A2}).bindPopup('Ft. Lauderdale, Florida&lt;br&gt;&lt;span style=font-size:11px&gt;(Black b. 1975-99)&lt;/span&gt;&lt;br&gt;Ft. Lauderdale in (Jones, 2020)').addTo(B1970);</v>
      </c>
      <c r="W184" t="str">
        <f t="shared" si="22"/>
        <v>const B1970FtLauderdaleFloridaFtLauderdale= L.marker([26.12,-80.14], {icon: d}).bindPopup('Ft. Lauderdale, Florida&lt;br&gt;&lt;span style=font-size:11px&gt;(Black b. 1975-99)&lt;/span&gt;&lt;br&gt;Ft. Lauderdale in d').addTo(B1970);</v>
      </c>
      <c r="X184" t="str">
        <f t="shared" si="23"/>
        <v>const B1970FtLauderdaleFloridaFtLauderdale= L.marker([26.12,-80.14], {icon: D1}).bindPopup('Ft. Lauderdale, Florida&lt;br&gt;&lt;span style=font-size:11px&gt;(Black b. 1975-99)&lt;/span&gt;&lt;br&gt;Ft. Lauderdale in (Jones, 2020)').addTo(B1970);</v>
      </c>
      <c r="Y184" t="str">
        <f t="shared" si="24"/>
        <v/>
      </c>
      <c r="Z184" t="str">
        <f t="shared" si="25"/>
        <v/>
      </c>
      <c r="AA184" t="str">
        <f t="shared" si="26"/>
        <v/>
      </c>
      <c r="BC184" t="s">
        <v>6475</v>
      </c>
    </row>
    <row r="185" spans="1:55">
      <c r="A185" t="s">
        <v>5334</v>
      </c>
      <c r="B185" s="88" t="s">
        <v>694</v>
      </c>
      <c r="E185" t="s">
        <v>5402</v>
      </c>
      <c r="G185" s="79" t="s">
        <v>694</v>
      </c>
      <c r="H185" t="s">
        <v>5304</v>
      </c>
      <c r="I185" s="5">
        <v>-82.32</v>
      </c>
      <c r="J185" s="5">
        <v>29.65</v>
      </c>
      <c r="K185" t="s">
        <v>10745</v>
      </c>
      <c r="S185" t="str">
        <f t="shared" si="18"/>
        <v>Gainesville, Florida&lt;br&gt;&lt;span style=font-size:11px&gt;(Black b. 1975-99)&lt;/span&gt;&lt;br&gt;</v>
      </c>
      <c r="T185" t="str">
        <f t="shared" si="19"/>
        <v>B1970GainesvilleFloridaGainesville</v>
      </c>
      <c r="U185" t="str">
        <f t="shared" si="20"/>
        <v>const B1970GainesvilleFloridaGainesville= L.marker([29.65,-82.32], {icon: Dn}).bindPopup('Gainesville, Florida&lt;br&gt;&lt;span style=font-size:11px&gt;(Black b. 1975-99)&lt;/span&gt;&lt;br&gt;Gainesville in (Jones, 2020)').addTo(B1970);</v>
      </c>
      <c r="V185" t="str">
        <f t="shared" si="21"/>
        <v>const B1970GainesvilleFloridaGainesville= L.marker([29.65,-82.32], {icon: A2}).bindPopup('Gainesville, Florida&lt;br&gt;&lt;span style=font-size:11px&gt;(Black b. 1975-99)&lt;/span&gt;&lt;br&gt;Gainesville in (Jones, 2020)').addTo(B1970);</v>
      </c>
      <c r="W185" t="str">
        <f t="shared" si="22"/>
        <v>const B1970GainesvilleFloridaGainesville= L.marker([29.65,-82.32], {icon: d}).bindPopup('Gainesville, Florida&lt;br&gt;&lt;span style=font-size:11px&gt;(Black b. 1975-99)&lt;/span&gt;&lt;br&gt;Gainesville in d').addTo(B1970);</v>
      </c>
      <c r="X185" t="str">
        <f t="shared" si="23"/>
        <v>const B1970GainesvilleFloridaGainesville= L.marker([29.65,-82.32], {icon: D1}).bindPopup('Gainesville, Florida&lt;br&gt;&lt;span style=font-size:11px&gt;(Black b. 1975-99)&lt;/span&gt;&lt;br&gt;Gainesville in (Jones, 2020)').addTo(B1970);</v>
      </c>
      <c r="Y185" t="str">
        <f t="shared" si="24"/>
        <v/>
      </c>
      <c r="Z185" t="str">
        <f t="shared" si="25"/>
        <v/>
      </c>
      <c r="AA185" t="str">
        <f t="shared" si="26"/>
        <v/>
      </c>
      <c r="BC185" t="s">
        <v>5708</v>
      </c>
    </row>
    <row r="186" spans="1:55">
      <c r="A186" t="s">
        <v>5334</v>
      </c>
      <c r="B186" s="88" t="s">
        <v>55</v>
      </c>
      <c r="E186" t="s">
        <v>5402</v>
      </c>
      <c r="G186" s="79" t="s">
        <v>55</v>
      </c>
      <c r="H186" t="s">
        <v>5304</v>
      </c>
      <c r="I186" s="5">
        <v>-81.66</v>
      </c>
      <c r="J186" s="5">
        <v>30.33</v>
      </c>
      <c r="K186" t="s">
        <v>10745</v>
      </c>
      <c r="S186" t="str">
        <f t="shared" si="18"/>
        <v>Jacksonville, Florida&lt;br&gt;&lt;span style=font-size:11px&gt;(Black b. 1975-99)&lt;/span&gt;&lt;br&gt;</v>
      </c>
      <c r="T186" t="str">
        <f t="shared" si="19"/>
        <v>B1970JacksonvilleFloridaJacksonville</v>
      </c>
      <c r="U186" t="str">
        <f t="shared" si="20"/>
        <v>const B1970JacksonvilleFloridaJacksonville= L.marker([30.33,-81.66], {icon: Dn}).bindPopup('Jacksonville, Florida&lt;br&gt;&lt;span style=font-size:11px&gt;(Black b. 1975-99)&lt;/span&gt;&lt;br&gt;Jacksonville in (Jones, 2020)').addTo(B1970);</v>
      </c>
      <c r="V186" t="str">
        <f t="shared" si="21"/>
        <v>const B1970JacksonvilleFloridaJacksonville= L.marker([30.33,-81.66], {icon: A2}).bindPopup('Jacksonville, Florida&lt;br&gt;&lt;span style=font-size:11px&gt;(Black b. 1975-99)&lt;/span&gt;&lt;br&gt;Jacksonville in (Jones, 2020)').addTo(B1970);</v>
      </c>
      <c r="W186" t="str">
        <f t="shared" si="22"/>
        <v>const B1970JacksonvilleFloridaJacksonville= L.marker([30.33,-81.66], {icon: d}).bindPopup('Jacksonville, Florida&lt;br&gt;&lt;span style=font-size:11px&gt;(Black b. 1975-99)&lt;/span&gt;&lt;br&gt;Jacksonville in d').addTo(B1970);</v>
      </c>
      <c r="X186" t="str">
        <f t="shared" si="23"/>
        <v>const B1970JacksonvilleFloridaJacksonville= L.marker([30.33,-81.66], {icon: D1}).bindPopup('Jacksonville, Florida&lt;br&gt;&lt;span style=font-size:11px&gt;(Black b. 1975-99)&lt;/span&gt;&lt;br&gt;Jacksonville in (Jones, 2020)').addTo(B1970);</v>
      </c>
      <c r="Y186" t="str">
        <f t="shared" si="24"/>
        <v/>
      </c>
      <c r="Z186" t="str">
        <f t="shared" si="25"/>
        <v/>
      </c>
      <c r="AA186" t="str">
        <f t="shared" si="26"/>
        <v/>
      </c>
      <c r="BC186" t="s">
        <v>5709</v>
      </c>
    </row>
    <row r="187" spans="1:55">
      <c r="A187" t="s">
        <v>5334</v>
      </c>
      <c r="B187" s="88" t="s">
        <v>57</v>
      </c>
      <c r="E187" t="s">
        <v>5402</v>
      </c>
      <c r="G187" s="79" t="s">
        <v>57</v>
      </c>
      <c r="H187" t="s">
        <v>5304</v>
      </c>
      <c r="I187" s="5">
        <v>-80.19</v>
      </c>
      <c r="J187" s="5">
        <v>25.76</v>
      </c>
      <c r="K187" t="s">
        <v>10745</v>
      </c>
      <c r="S187" t="str">
        <f t="shared" si="18"/>
        <v>Miami, Florida&lt;br&gt;&lt;span style=font-size:11px&gt;(Black b. 1975-99)&lt;/span&gt;&lt;br&gt;</v>
      </c>
      <c r="T187" t="str">
        <f t="shared" si="19"/>
        <v>B1970MiamiFloridaMiami</v>
      </c>
      <c r="U187" t="str">
        <f t="shared" si="20"/>
        <v>const B1970MiamiFloridaMiami= L.marker([25.76,-80.19], {icon: Dn}).bindPopup('Miami, Florida&lt;br&gt;&lt;span style=font-size:11px&gt;(Black b. 1975-99)&lt;/span&gt;&lt;br&gt;Miami in (Jones, 2020)').addTo(B1970);</v>
      </c>
      <c r="V187" t="str">
        <f t="shared" si="21"/>
        <v>const B1970MiamiFloridaMiami= L.marker([25.76,-80.19], {icon: A2}).bindPopup('Miami, Florida&lt;br&gt;&lt;span style=font-size:11px&gt;(Black b. 1975-99)&lt;/span&gt;&lt;br&gt;Miami in (Jones, 2020)').addTo(B1970);</v>
      </c>
      <c r="W187" t="str">
        <f t="shared" si="22"/>
        <v>const B1970MiamiFloridaMiami= L.marker([25.76,-80.19], {icon: d}).bindPopup('Miami, Florida&lt;br&gt;&lt;span style=font-size:11px&gt;(Black b. 1975-99)&lt;/span&gt;&lt;br&gt;Miami in d').addTo(B1970);</v>
      </c>
      <c r="X187" t="str">
        <f t="shared" si="23"/>
        <v>const B1970MiamiFloridaMiami= L.marker([25.76,-80.19], {icon: D1}).bindPopup('Miami, Florida&lt;br&gt;&lt;span style=font-size:11px&gt;(Black b. 1975-99)&lt;/span&gt;&lt;br&gt;Miami in (Jones, 2020)').addTo(B1970);</v>
      </c>
      <c r="Y187" t="str">
        <f t="shared" si="24"/>
        <v/>
      </c>
      <c r="Z187" t="str">
        <f t="shared" si="25"/>
        <v/>
      </c>
      <c r="AA187" t="str">
        <f t="shared" si="26"/>
        <v/>
      </c>
      <c r="BC187" t="s">
        <v>5710</v>
      </c>
    </row>
    <row r="188" spans="1:55">
      <c r="A188" t="s">
        <v>5334</v>
      </c>
      <c r="B188" s="88" t="s">
        <v>696</v>
      </c>
      <c r="E188" t="s">
        <v>5402</v>
      </c>
      <c r="G188" s="79" t="s">
        <v>696</v>
      </c>
      <c r="H188" t="s">
        <v>5304</v>
      </c>
      <c r="I188" s="5">
        <v>-82.14</v>
      </c>
      <c r="J188" s="5">
        <v>29.19</v>
      </c>
      <c r="K188" t="s">
        <v>10745</v>
      </c>
      <c r="S188" t="str">
        <f t="shared" si="18"/>
        <v>Ocala, Florida&lt;br&gt;&lt;span style=font-size:11px&gt;(Black b. 1975-99)&lt;/span&gt;&lt;br&gt;</v>
      </c>
      <c r="T188" t="str">
        <f t="shared" si="19"/>
        <v>B1970OcalaFloridaOcala</v>
      </c>
      <c r="U188" t="str">
        <f t="shared" si="20"/>
        <v>const B1970OcalaFloridaOcala= L.marker([29.19,-82.14], {icon: Dn}).bindPopup('Ocala, Florida&lt;br&gt;&lt;span style=font-size:11px&gt;(Black b. 1975-99)&lt;/span&gt;&lt;br&gt;Ocala in (Jones, 2020)').addTo(B1970);</v>
      </c>
      <c r="V188" t="str">
        <f t="shared" si="21"/>
        <v>const B1970OcalaFloridaOcala= L.marker([29.19,-82.14], {icon: A2}).bindPopup('Ocala, Florida&lt;br&gt;&lt;span style=font-size:11px&gt;(Black b. 1975-99)&lt;/span&gt;&lt;br&gt;Ocala in (Jones, 2020)').addTo(B1970);</v>
      </c>
      <c r="W188" t="str">
        <f t="shared" si="22"/>
        <v>const B1970OcalaFloridaOcala= L.marker([29.19,-82.14], {icon: d}).bindPopup('Ocala, Florida&lt;br&gt;&lt;span style=font-size:11px&gt;(Black b. 1975-99)&lt;/span&gt;&lt;br&gt;Ocala in d').addTo(B1970);</v>
      </c>
      <c r="X188" t="str">
        <f t="shared" si="23"/>
        <v>const B1970OcalaFloridaOcala= L.marker([29.19,-82.14], {icon: D1}).bindPopup('Ocala, Florida&lt;br&gt;&lt;span style=font-size:11px&gt;(Black b. 1975-99)&lt;/span&gt;&lt;br&gt;Ocala in (Jones, 2020)').addTo(B1970);</v>
      </c>
      <c r="Y188" t="str">
        <f t="shared" si="24"/>
        <v/>
      </c>
      <c r="Z188" t="str">
        <f t="shared" si="25"/>
        <v/>
      </c>
      <c r="AA188" t="str">
        <f t="shared" si="26"/>
        <v/>
      </c>
      <c r="BC188" t="s">
        <v>5711</v>
      </c>
    </row>
    <row r="189" spans="1:55">
      <c r="A189" t="s">
        <v>5334</v>
      </c>
      <c r="B189" s="88" t="s">
        <v>59</v>
      </c>
      <c r="E189" t="s">
        <v>5402</v>
      </c>
      <c r="G189" s="79" t="s">
        <v>59</v>
      </c>
      <c r="H189" t="s">
        <v>5304</v>
      </c>
      <c r="I189" s="5">
        <v>-81.38</v>
      </c>
      <c r="J189" s="5">
        <v>28.54</v>
      </c>
      <c r="K189" t="s">
        <v>10745</v>
      </c>
      <c r="S189" t="str">
        <f t="shared" si="18"/>
        <v>Orlando, Florida&lt;br&gt;&lt;span style=font-size:11px&gt;(Black b. 1975-99)&lt;/span&gt;&lt;br&gt;</v>
      </c>
      <c r="T189" t="str">
        <f t="shared" si="19"/>
        <v>B1970OrlandoFloridaOrlando</v>
      </c>
      <c r="U189" t="str">
        <f t="shared" si="20"/>
        <v>const B1970OrlandoFloridaOrlando= L.marker([28.54,-81.38], {icon: Dn}).bindPopup('Orlando, Florida&lt;br&gt;&lt;span style=font-size:11px&gt;(Black b. 1975-99)&lt;/span&gt;&lt;br&gt;Orlando in (Jones, 2020)').addTo(B1970);</v>
      </c>
      <c r="V189" t="str">
        <f t="shared" si="21"/>
        <v>const B1970OrlandoFloridaOrlando= L.marker([28.54,-81.38], {icon: A2}).bindPopup('Orlando, Florida&lt;br&gt;&lt;span style=font-size:11px&gt;(Black b. 1975-99)&lt;/span&gt;&lt;br&gt;Orlando in (Jones, 2020)').addTo(B1970);</v>
      </c>
      <c r="W189" t="str">
        <f t="shared" si="22"/>
        <v>const B1970OrlandoFloridaOrlando= L.marker([28.54,-81.38], {icon: d}).bindPopup('Orlando, Florida&lt;br&gt;&lt;span style=font-size:11px&gt;(Black b. 1975-99)&lt;/span&gt;&lt;br&gt;Orlando in d').addTo(B1970);</v>
      </c>
      <c r="X189" t="str">
        <f t="shared" si="23"/>
        <v>const B1970OrlandoFloridaOrlando= L.marker([28.54,-81.38], {icon: D1}).bindPopup('Orlando, Florida&lt;br&gt;&lt;span style=font-size:11px&gt;(Black b. 1975-99)&lt;/span&gt;&lt;br&gt;Orlando in (Jones, 2020)').addTo(B1970);</v>
      </c>
      <c r="Y189" t="str">
        <f t="shared" si="24"/>
        <v/>
      </c>
      <c r="Z189" t="str">
        <f t="shared" si="25"/>
        <v/>
      </c>
      <c r="AA189" t="str">
        <f t="shared" si="26"/>
        <v/>
      </c>
      <c r="BC189" t="s">
        <v>5712</v>
      </c>
    </row>
    <row r="190" spans="1:55">
      <c r="A190" t="s">
        <v>5334</v>
      </c>
      <c r="B190" s="88" t="s">
        <v>63</v>
      </c>
      <c r="E190" t="s">
        <v>5402</v>
      </c>
      <c r="G190" s="79" t="s">
        <v>63</v>
      </c>
      <c r="H190" t="s">
        <v>5304</v>
      </c>
      <c r="I190" s="5">
        <v>-82.46</v>
      </c>
      <c r="J190" s="5">
        <v>27.95</v>
      </c>
      <c r="K190" t="s">
        <v>10745</v>
      </c>
      <c r="S190" t="str">
        <f t="shared" si="18"/>
        <v>Tampa, Florida&lt;br&gt;&lt;span style=font-size:11px&gt;(Black b. 1975-99)&lt;/span&gt;&lt;br&gt;</v>
      </c>
      <c r="T190" t="str">
        <f t="shared" si="19"/>
        <v>B1970TampaFloridaTampa</v>
      </c>
      <c r="U190" t="str">
        <f t="shared" si="20"/>
        <v>const B1970TampaFloridaTampa= L.marker([27.95,-82.46], {icon: Dn}).bindPopup('Tampa, Florida&lt;br&gt;&lt;span style=font-size:11px&gt;(Black b. 1975-99)&lt;/span&gt;&lt;br&gt;Tampa in (Jones, 2020)').addTo(B1970);</v>
      </c>
      <c r="V190" t="str">
        <f t="shared" si="21"/>
        <v>const B1970TampaFloridaTampa= L.marker([27.95,-82.46], {icon: A2}).bindPopup('Tampa, Florida&lt;br&gt;&lt;span style=font-size:11px&gt;(Black b. 1975-99)&lt;/span&gt;&lt;br&gt;Tampa in (Jones, 2020)').addTo(B1970);</v>
      </c>
      <c r="W190" t="str">
        <f t="shared" si="22"/>
        <v>const B1970TampaFloridaTampa= L.marker([27.95,-82.46], {icon: d}).bindPopup('Tampa, Florida&lt;br&gt;&lt;span style=font-size:11px&gt;(Black b. 1975-99)&lt;/span&gt;&lt;br&gt;Tampa in d').addTo(B1970);</v>
      </c>
      <c r="X190" t="str">
        <f t="shared" si="23"/>
        <v>const B1970TampaFloridaTampa= L.marker([27.95,-82.46], {icon: D1}).bindPopup('Tampa, Florida&lt;br&gt;&lt;span style=font-size:11px&gt;(Black b. 1975-99)&lt;/span&gt;&lt;br&gt;Tampa in (Jones, 2020)').addTo(B1970);</v>
      </c>
      <c r="Y190" t="str">
        <f t="shared" si="24"/>
        <v/>
      </c>
      <c r="Z190" t="str">
        <f t="shared" si="25"/>
        <v/>
      </c>
      <c r="AA190" t="str">
        <f t="shared" si="26"/>
        <v/>
      </c>
      <c r="BC190" t="s">
        <v>5713</v>
      </c>
    </row>
    <row r="191" spans="1:55">
      <c r="A191" t="s">
        <v>5334</v>
      </c>
      <c r="B191" s="88" t="s">
        <v>70</v>
      </c>
      <c r="E191" t="s">
        <v>5402</v>
      </c>
      <c r="G191" s="79" t="s">
        <v>70</v>
      </c>
      <c r="H191" t="s">
        <v>5289</v>
      </c>
      <c r="I191" s="5">
        <v>-84.39</v>
      </c>
      <c r="J191" s="5">
        <v>33.75</v>
      </c>
      <c r="K191" t="s">
        <v>10745</v>
      </c>
      <c r="S191" t="str">
        <f t="shared" si="18"/>
        <v>Atlanta, Georgia&lt;br&gt;&lt;span style=font-size:11px&gt;(Black b. 1975-99)&lt;/span&gt;&lt;br&gt;</v>
      </c>
      <c r="T191" t="str">
        <f t="shared" si="19"/>
        <v>B1970AtlantaGeorgiaAtlanta</v>
      </c>
      <c r="U191" t="str">
        <f t="shared" si="20"/>
        <v>const B1970AtlantaGeorgiaAtlanta= L.marker([33.75,-84.39], {icon: Dn}).bindPopup('Atlanta, Georgia&lt;br&gt;&lt;span style=font-size:11px&gt;(Black b. 1975-99)&lt;/span&gt;&lt;br&gt;Atlanta in (Jones, 2020)').addTo(B1970);</v>
      </c>
      <c r="V191" t="str">
        <f t="shared" si="21"/>
        <v>const B1970AtlantaGeorgiaAtlanta= L.marker([33.75,-84.39], {icon: A2}).bindPopup('Atlanta, Georgia&lt;br&gt;&lt;span style=font-size:11px&gt;(Black b. 1975-99)&lt;/span&gt;&lt;br&gt;Atlanta in (Jones, 2020)').addTo(B1970);</v>
      </c>
      <c r="W191" t="str">
        <f t="shared" si="22"/>
        <v>const B1970AtlantaGeorgiaAtlanta= L.marker([33.75,-84.39], {icon: d}).bindPopup('Atlanta, Georgia&lt;br&gt;&lt;span style=font-size:11px&gt;(Black b. 1975-99)&lt;/span&gt;&lt;br&gt;Atlanta in d').addTo(B1970);</v>
      </c>
      <c r="X191" t="str">
        <f t="shared" si="23"/>
        <v>const B1970AtlantaGeorgiaAtlanta= L.marker([33.75,-84.39], {icon: D1}).bindPopup('Atlanta, Georgia&lt;br&gt;&lt;span style=font-size:11px&gt;(Black b. 1975-99)&lt;/span&gt;&lt;br&gt;Atlanta in (Jones, 2020)').addTo(B1970);</v>
      </c>
      <c r="Y191" t="str">
        <f t="shared" si="24"/>
        <v/>
      </c>
      <c r="Z191" t="str">
        <f t="shared" si="25"/>
        <v/>
      </c>
      <c r="AA191" t="str">
        <f t="shared" si="26"/>
        <v/>
      </c>
      <c r="BC191" t="s">
        <v>5714</v>
      </c>
    </row>
    <row r="192" spans="1:55">
      <c r="A192" t="s">
        <v>5334</v>
      </c>
      <c r="B192" s="88" t="s">
        <v>72</v>
      </c>
      <c r="E192" t="s">
        <v>5402</v>
      </c>
      <c r="G192" s="79" t="s">
        <v>72</v>
      </c>
      <c r="H192" t="s">
        <v>5289</v>
      </c>
      <c r="I192" s="5">
        <v>-82.01</v>
      </c>
      <c r="J192" s="5">
        <v>33.47</v>
      </c>
      <c r="K192" t="s">
        <v>10745</v>
      </c>
      <c r="S192" t="str">
        <f t="shared" si="18"/>
        <v>Augusta, Georgia&lt;br&gt;&lt;span style=font-size:11px&gt;(Black b. 1975-99)&lt;/span&gt;&lt;br&gt;</v>
      </c>
      <c r="T192" t="str">
        <f t="shared" si="19"/>
        <v>B1970AugustaGeorgiaAugusta</v>
      </c>
      <c r="U192" t="str">
        <f t="shared" si="20"/>
        <v>const B1970AugustaGeorgiaAugusta= L.marker([33.47,-82.01], {icon: Dn}).bindPopup('Augusta, Georgia&lt;br&gt;&lt;span style=font-size:11px&gt;(Black b. 1975-99)&lt;/span&gt;&lt;br&gt;Augusta in (Jones, 2020)').addTo(B1970);</v>
      </c>
      <c r="V192" t="str">
        <f t="shared" si="21"/>
        <v>const B1970AugustaGeorgiaAugusta= L.marker([33.47,-82.01], {icon: A2}).bindPopup('Augusta, Georgia&lt;br&gt;&lt;span style=font-size:11px&gt;(Black b. 1975-99)&lt;/span&gt;&lt;br&gt;Augusta in (Jones, 2020)').addTo(B1970);</v>
      </c>
      <c r="W192" t="str">
        <f t="shared" si="22"/>
        <v>const B1970AugustaGeorgiaAugusta= L.marker([33.47,-82.01], {icon: d}).bindPopup('Augusta, Georgia&lt;br&gt;&lt;span style=font-size:11px&gt;(Black b. 1975-99)&lt;/span&gt;&lt;br&gt;Augusta in d').addTo(B1970);</v>
      </c>
      <c r="X192" t="str">
        <f t="shared" si="23"/>
        <v>const B1970AugustaGeorgiaAugusta= L.marker([33.47,-82.01], {icon: D1}).bindPopup('Augusta, Georgia&lt;br&gt;&lt;span style=font-size:11px&gt;(Black b. 1975-99)&lt;/span&gt;&lt;br&gt;Augusta in (Jones, 2020)').addTo(B1970);</v>
      </c>
      <c r="Y192" t="str">
        <f t="shared" si="24"/>
        <v/>
      </c>
      <c r="Z192" t="str">
        <f t="shared" si="25"/>
        <v/>
      </c>
      <c r="AA192" t="str">
        <f t="shared" si="26"/>
        <v/>
      </c>
      <c r="BC192" t="s">
        <v>5715</v>
      </c>
    </row>
    <row r="193" spans="1:55">
      <c r="A193" t="s">
        <v>5334</v>
      </c>
      <c r="B193" s="88" t="s">
        <v>731</v>
      </c>
      <c r="E193" t="s">
        <v>5402</v>
      </c>
      <c r="G193" s="79" t="s">
        <v>731</v>
      </c>
      <c r="H193" t="s">
        <v>5310</v>
      </c>
      <c r="I193" s="5">
        <v>-87.66</v>
      </c>
      <c r="J193" s="5">
        <v>41.88</v>
      </c>
      <c r="K193" t="s">
        <v>10749</v>
      </c>
      <c r="S193" t="str">
        <f t="shared" si="18"/>
        <v>Bedford, Illinois&lt;br&gt;&lt;span style=font-size:11px&gt;(Black b. 1975-99)&lt;/span&gt;&lt;br&gt;</v>
      </c>
      <c r="T193" t="str">
        <f t="shared" si="19"/>
        <v>B1970BedfordIllinoisBedford</v>
      </c>
      <c r="U193" t="str">
        <f t="shared" si="20"/>
        <v>const B1970BedfordIllinoisBedford= L.marker([41.88,-87.66], {icon: Dn}).bindPopup('Bedford, Illinois&lt;br&gt;&lt;span style=font-size:11px&gt;(Black b. 1975-99)&lt;/span&gt;&lt;br&gt;Bedford in (Jones, 2020)').addTo(B1970);</v>
      </c>
      <c r="V193" t="str">
        <f t="shared" si="21"/>
        <v>const B1970BedfordIllinoisBedford= L.marker([41.88,-87.66], {icon: A1}).bindPopup('Bedford, Illinois&lt;br&gt;&lt;span style=font-size:11px&gt;(Black b. 1975-99)&lt;/span&gt;&lt;br&gt;Bedford in (Jones, 2020)').addTo(B1970);</v>
      </c>
      <c r="W193" t="str">
        <f t="shared" si="22"/>
        <v>const B1970BedfordIllinoisBedford= L.marker([41.88,-87.66], {icon: d}).bindPopup('Bedford, Illinois&lt;br&gt;&lt;span style=font-size:11px&gt;(Black b. 1975-99)&lt;/span&gt;&lt;br&gt;Bedford in d').addTo(B1970);</v>
      </c>
      <c r="X193" t="str">
        <f t="shared" si="23"/>
        <v>const B1970BedfordIllinoisBedford= L.marker([41.88,-87.66], {icon: D1}).bindPopup('Bedford, Illinois&lt;br&gt;&lt;span style=font-size:11px&gt;(Black b. 1975-99)&lt;/span&gt;&lt;br&gt;Bedford in (Jones, 2020)').addTo(B1970);</v>
      </c>
      <c r="Y193" t="str">
        <f t="shared" si="24"/>
        <v/>
      </c>
      <c r="Z193" t="str">
        <f t="shared" si="25"/>
        <v/>
      </c>
      <c r="AA193" t="str">
        <f t="shared" si="26"/>
        <v/>
      </c>
      <c r="BC193" t="s">
        <v>5716</v>
      </c>
    </row>
    <row r="194" spans="1:55">
      <c r="A194" t="s">
        <v>5334</v>
      </c>
      <c r="B194" s="88" t="s">
        <v>675</v>
      </c>
      <c r="E194" t="s">
        <v>5402</v>
      </c>
      <c r="G194" s="79" t="s">
        <v>675</v>
      </c>
      <c r="H194" t="s">
        <v>5310</v>
      </c>
      <c r="I194" s="5">
        <v>-89.22</v>
      </c>
      <c r="J194" s="5">
        <v>37.729999999999997</v>
      </c>
      <c r="K194" t="s">
        <v>10749</v>
      </c>
      <c r="S194" t="str">
        <f t="shared" ref="S194:S257" si="27">IF(G194="","",G194&amp;", "&amp;H194&amp;"&lt;br&gt;&lt;span style=font-size:11px&gt;"&amp;IF(F194="","",F194&amp;" ")&amp;IF(TRIM(LEFT(A194,LEN(A194)-4))="W","(White ",IF(TRIM(LEFT(A194,LEN(A194)-4))="B","(Black ",IF(TRIM(LEFT(A194,LEN(A194)-4))="L","(Hispanic ",IF(TRIM(LEFT(A194,LEN(A194)-4))="N","(Indigenous ",IF(TRIM(LEFT(A194,LEN(A194)-4))="A","(Asian ","")))))&amp;"b. "&amp;IF(D194&lt;&gt;"",D194&amp;")",IF(TRIM(RIGHT(A194,LEN(A194)-1))="1700","1700-99)",IF(TRIM(RIGHT(A194,LEN(A194)-1))="1800","1800-44)",IF(TRIM(RIGHT(A194,LEN(A194)-1))="1850","1845-74)",IF(TRIM(RIGHT(A194,LEN(A194)-1))="1870","1875-99)",IF(TRIM(RIGHT(A194,LEN(A194)-1))="1900","1900-44)",IF(TRIM(RIGHT(A194,LEN(A194)-1))="1950","1945-74)",IF(TRIM(RIGHT(A194,LEN(A194)-1))="1970","1975-99)",""))))))))&amp;"&lt;/span&gt;&lt;br&gt;")</f>
        <v>Carbondale, Illinois&lt;br&gt;&lt;span style=font-size:11px&gt;(Black b. 1975-99)&lt;/span&gt;&lt;br&gt;</v>
      </c>
      <c r="T194" t="str">
        <f t="shared" ref="T194:T257" si="28">A194&amp;SUBSTITUTE(SUBSTITUTE(SUBSTITUTE(G194,".","")," ",""),"-","")&amp;SUBSTITUTE(SUBSTITUTE(H194,".","")," ","")&amp;SUBSTITUTE(SUBSTITUTE(SUBSTITUTE(B194,".","")," ",""),"-","")</f>
        <v>B1970CarbondaleIllinoisCarbondale</v>
      </c>
      <c r="U194" t="str">
        <f t="shared" ref="U194:U257" si="29">IF(OR($K194="",$I194="",RIGHT(LEFT(K194,2),1)="f"),"",IF($I194="","","const "&amp;$T194&amp;"= L.marker(["&amp;$J194&amp;","&amp;$I194&amp;"], {icon: "&amp;LEFT($K194,2)&amp;"}).bindPopup('"&amp;$S194&amp;IF(N194="","",N194&amp;"&lt;br&gt;")&amp;IF($C194="","",$C194&amp;" ")&amp;$B194&amp;" in "&amp;$E194&amp;"').addTo("&amp;$A194&amp;");"))</f>
        <v>const B1970CarbondaleIllinoisCarbondale= L.marker([37.73,-89.22], {icon: Dn}).bindPopup('Carbondale, Illinois&lt;br&gt;&lt;span style=font-size:11px&gt;(Black b. 1975-99)&lt;/span&gt;&lt;br&gt;Carbondale in (Jones, 2020)').addTo(B1970);</v>
      </c>
      <c r="V194" t="str">
        <f t="shared" ref="V194:V257" si="30">IF(OR($K194="",$I194="",RIGHT(K194,1)="5"),"",IF($I194="","","const "&amp;$T194&amp;"= L.marker(["&amp;$J194&amp;","&amp;$I194&amp;"], {icon: A"&amp;RIGHT($K194,1)&amp;"}).bindPopup('"&amp;$S194&amp;IF(O194="","",O194&amp;"&lt;br&gt;")&amp;IF($C194="","",$C194&amp;" ")&amp;$B194&amp;" in "&amp;$E194&amp;"').addTo("&amp;$A194&amp;");"))</f>
        <v>const B1970CarbondaleIllinoisCarbondale= L.marker([37.73,-89.22], {icon: A1}).bindPopup('Carbondale, Illinois&lt;br&gt;&lt;span style=font-size:11px&gt;(Black b. 1975-99)&lt;/span&gt;&lt;br&gt;Carbondale in (Jones, 2020)').addTo(B1970);</v>
      </c>
      <c r="W194" t="str">
        <f t="shared" ref="W194:W257" si="31">IF(OR($K194="",$I194="",LEFT(RIGHT(K194,2),1)="g"),"",IF($I194="","","const "&amp;$T194&amp;"= L.marker(["&amp;$J194&amp;","&amp;$I194&amp;"], {icon: "&amp;LEFT(RIGHT(K194,2),1)&amp;"}).bindPopup('"&amp;$S194&amp;IF(P194="","",P194&amp;"&lt;br&gt;")&amp;IF($C194="","",$C194&amp;" ")&amp;$B194&amp;" in "&amp;LEFT(RIGHT(K194,2),1)&amp;"').addTo("&amp;$A194&amp;");"))</f>
        <v>const B1970CarbondaleIllinoisCarbondale= L.marker([37.73,-89.22], {icon: d}).bindPopup('Carbondale, Illinois&lt;br&gt;&lt;span style=font-size:11px&gt;(Black b. 1975-99)&lt;/span&gt;&lt;br&gt;Carbondale in d').addTo(B1970);</v>
      </c>
      <c r="X194" t="str">
        <f t="shared" ref="X194:X257" si="32">IF(OR($K194="",$I194="",RIGHT(LEFT(K194,3),1)="7"),"",IF($I194="","","const "&amp;$T194&amp;"= L.marker(["&amp;$J194&amp;","&amp;$I194&amp;"], {icon: "&amp;LEFT($K194,1)&amp;RIGHT(LEFT(K194,3),1)&amp;"}).bindPopup('"&amp;$S194&amp;IF(Q194="","",Q194&amp;"&lt;br&gt;")&amp;IF($C194="","",$C194&amp;" ")&amp;$B194&amp;" in "&amp;$E194&amp;"').addTo("&amp;$A194&amp;");"))</f>
        <v>const B1970CarbondaleIllinoisCarbondale= L.marker([37.73,-89.22], {icon: D1}).bindPopup('Carbondale, Illinois&lt;br&gt;&lt;span style=font-size:11px&gt;(Black b. 1975-99)&lt;/span&gt;&lt;br&gt;Carbondale in (Jones, 2020)').addTo(B1970);</v>
      </c>
      <c r="Y194" t="str">
        <f t="shared" ref="Y194:Y257" si="33">IF(OR(L194="",I194=""),"",IF(I194="","","const "&amp;T194&amp;"= L.marker(["&amp;J194&amp;","&amp;I194&amp;"], {icon:"&amp;LEFT(L194,2)&amp;"}).bindPopup('"&amp;S194&amp;"').addTo("&amp;A194&amp;");"))</f>
        <v/>
      </c>
      <c r="Z194" t="str">
        <f t="shared" ref="Z194:Z257" si="34">IF(OR(L194="",I194=""),"",IF(I194="","","const "&amp;T194&amp;"= L.marker(["&amp;J194&amp;","&amp;I194&amp;"], {icon:"&amp;RIGHT(L194,2)&amp;"}).bindPopup('"&amp;S194&amp;"').addTo("&amp;A194&amp;");"))</f>
        <v/>
      </c>
      <c r="AA194" t="str">
        <f t="shared" ref="AA194:AA257" si="35">IF(OR(M194="",I194=""),"",IF(I194="","","const "&amp;T194&amp;"= L.marker(["&amp;J194&amp;","&amp;I194&amp;"], {icon:"&amp;M194&amp;"}).bindPopup('"&amp;S194&amp;"').addTo("&amp;A194&amp;");"))</f>
        <v/>
      </c>
      <c r="BC194" t="s">
        <v>5717</v>
      </c>
    </row>
    <row r="195" spans="1:55">
      <c r="A195" t="s">
        <v>5334</v>
      </c>
      <c r="B195" s="88" t="s">
        <v>93</v>
      </c>
      <c r="E195" t="s">
        <v>5402</v>
      </c>
      <c r="G195" s="79" t="s">
        <v>93</v>
      </c>
      <c r="H195" t="s">
        <v>5310</v>
      </c>
      <c r="I195" s="5">
        <v>-87.63</v>
      </c>
      <c r="J195" s="5">
        <v>41.88</v>
      </c>
      <c r="K195" t="s">
        <v>10749</v>
      </c>
      <c r="S195" t="str">
        <f t="shared" si="27"/>
        <v>Chicago, Illinois&lt;br&gt;&lt;span style=font-size:11px&gt;(Black b. 1975-99)&lt;/span&gt;&lt;br&gt;</v>
      </c>
      <c r="T195" t="str">
        <f t="shared" si="28"/>
        <v>B1970ChicagoIllinoisChicago</v>
      </c>
      <c r="U195" t="str">
        <f t="shared" si="29"/>
        <v>const B1970ChicagoIllinoisChicago= L.marker([41.88,-87.63], {icon: Dn}).bindPopup('Chicago, Illinois&lt;br&gt;&lt;span style=font-size:11px&gt;(Black b. 1975-99)&lt;/span&gt;&lt;br&gt;Chicago in (Jones, 2020)').addTo(B1970);</v>
      </c>
      <c r="V195" t="str">
        <f t="shared" si="30"/>
        <v>const B1970ChicagoIllinoisChicago= L.marker([41.88,-87.63], {icon: A1}).bindPopup('Chicago, Illinois&lt;br&gt;&lt;span style=font-size:11px&gt;(Black b. 1975-99)&lt;/span&gt;&lt;br&gt;Chicago in (Jones, 2020)').addTo(B1970);</v>
      </c>
      <c r="W195" t="str">
        <f t="shared" si="31"/>
        <v>const B1970ChicagoIllinoisChicago= L.marker([41.88,-87.63], {icon: d}).bindPopup('Chicago, Illinois&lt;br&gt;&lt;span style=font-size:11px&gt;(Black b. 1975-99)&lt;/span&gt;&lt;br&gt;Chicago in d').addTo(B1970);</v>
      </c>
      <c r="X195" t="str">
        <f t="shared" si="32"/>
        <v>const B1970ChicagoIllinoisChicago= L.marker([41.88,-87.63], {icon: D1}).bindPopup('Chicago, Illinois&lt;br&gt;&lt;span style=font-size:11px&gt;(Black b. 1975-99)&lt;/span&gt;&lt;br&gt;Chicago in (Jones, 2020)').addTo(B1970);</v>
      </c>
      <c r="Y195" t="str">
        <f t="shared" si="33"/>
        <v/>
      </c>
      <c r="Z195" t="str">
        <f t="shared" si="34"/>
        <v/>
      </c>
      <c r="AA195" t="str">
        <f t="shared" si="35"/>
        <v/>
      </c>
      <c r="BC195" t="s">
        <v>5718</v>
      </c>
    </row>
    <row r="196" spans="1:55">
      <c r="A196" t="s">
        <v>5334</v>
      </c>
      <c r="B196" s="88" t="s">
        <v>95</v>
      </c>
      <c r="E196" t="s">
        <v>5402</v>
      </c>
      <c r="G196" s="79" t="s">
        <v>95</v>
      </c>
      <c r="H196" t="s">
        <v>5310</v>
      </c>
      <c r="I196" s="5">
        <v>-89.09</v>
      </c>
      <c r="J196" s="5">
        <v>42.27</v>
      </c>
      <c r="K196" t="s">
        <v>10749</v>
      </c>
      <c r="S196" t="str">
        <f t="shared" si="27"/>
        <v>Rockford, Illinois&lt;br&gt;&lt;span style=font-size:11px&gt;(Black b. 1975-99)&lt;/span&gt;&lt;br&gt;</v>
      </c>
      <c r="T196" t="str">
        <f t="shared" si="28"/>
        <v>B1970RockfordIllinoisRockford</v>
      </c>
      <c r="U196" t="str">
        <f t="shared" si="29"/>
        <v>const B1970RockfordIllinoisRockford= L.marker([42.27,-89.09], {icon: Dn}).bindPopup('Rockford, Illinois&lt;br&gt;&lt;span style=font-size:11px&gt;(Black b. 1975-99)&lt;/span&gt;&lt;br&gt;Rockford in (Jones, 2020)').addTo(B1970);</v>
      </c>
      <c r="V196" t="str">
        <f t="shared" si="30"/>
        <v>const B1970RockfordIllinoisRockford= L.marker([42.27,-89.09], {icon: A1}).bindPopup('Rockford, Illinois&lt;br&gt;&lt;span style=font-size:11px&gt;(Black b. 1975-99)&lt;/span&gt;&lt;br&gt;Rockford in (Jones, 2020)').addTo(B1970);</v>
      </c>
      <c r="W196" t="str">
        <f t="shared" si="31"/>
        <v>const B1970RockfordIllinoisRockford= L.marker([42.27,-89.09], {icon: d}).bindPopup('Rockford, Illinois&lt;br&gt;&lt;span style=font-size:11px&gt;(Black b. 1975-99)&lt;/span&gt;&lt;br&gt;Rockford in d').addTo(B1970);</v>
      </c>
      <c r="X196" t="str">
        <f t="shared" si="32"/>
        <v>const B1970RockfordIllinoisRockford= L.marker([42.27,-89.09], {icon: D1}).bindPopup('Rockford, Illinois&lt;br&gt;&lt;span style=font-size:11px&gt;(Black b. 1975-99)&lt;/span&gt;&lt;br&gt;Rockford in (Jones, 2020)').addTo(B1970);</v>
      </c>
      <c r="Y196" t="str">
        <f t="shared" si="33"/>
        <v/>
      </c>
      <c r="Z196" t="str">
        <f t="shared" si="34"/>
        <v/>
      </c>
      <c r="AA196" t="str">
        <f t="shared" si="35"/>
        <v/>
      </c>
      <c r="BC196" t="s">
        <v>5719</v>
      </c>
    </row>
    <row r="197" spans="1:55">
      <c r="A197" t="s">
        <v>5334</v>
      </c>
      <c r="B197" s="88" t="s">
        <v>104</v>
      </c>
      <c r="E197" t="s">
        <v>5402</v>
      </c>
      <c r="G197" s="79" t="s">
        <v>104</v>
      </c>
      <c r="H197" t="s">
        <v>5302</v>
      </c>
      <c r="I197" s="5">
        <v>-86.16</v>
      </c>
      <c r="J197" s="5">
        <v>39.770000000000003</v>
      </c>
      <c r="K197" t="s">
        <v>10745</v>
      </c>
      <c r="S197" t="str">
        <f t="shared" si="27"/>
        <v>Indianapolis, Indiana&lt;br&gt;&lt;span style=font-size:11px&gt;(Black b. 1975-99)&lt;/span&gt;&lt;br&gt;</v>
      </c>
      <c r="T197" t="str">
        <f t="shared" si="28"/>
        <v>B1970IndianapolisIndianaIndianapolis</v>
      </c>
      <c r="U197" t="str">
        <f t="shared" si="29"/>
        <v>const B1970IndianapolisIndianaIndianapolis= L.marker([39.77,-86.16], {icon: Dn}).bindPopup('Indianapolis, Indiana&lt;br&gt;&lt;span style=font-size:11px&gt;(Black b. 1975-99)&lt;/span&gt;&lt;br&gt;Indianapolis in (Jones, 2020)').addTo(B1970);</v>
      </c>
      <c r="V197" t="str">
        <f t="shared" si="30"/>
        <v>const B1970IndianapolisIndianaIndianapolis= L.marker([39.77,-86.16], {icon: A2}).bindPopup('Indianapolis, Indiana&lt;br&gt;&lt;span style=font-size:11px&gt;(Black b. 1975-99)&lt;/span&gt;&lt;br&gt;Indianapolis in (Jones, 2020)').addTo(B1970);</v>
      </c>
      <c r="W197" t="str">
        <f t="shared" si="31"/>
        <v>const B1970IndianapolisIndianaIndianapolis= L.marker([39.77,-86.16], {icon: d}).bindPopup('Indianapolis, Indiana&lt;br&gt;&lt;span style=font-size:11px&gt;(Black b. 1975-99)&lt;/span&gt;&lt;br&gt;Indianapolis in d').addTo(B1970);</v>
      </c>
      <c r="X197" t="str">
        <f t="shared" si="32"/>
        <v>const B1970IndianapolisIndianaIndianapolis= L.marker([39.77,-86.16], {icon: D1}).bindPopup('Indianapolis, Indiana&lt;br&gt;&lt;span style=font-size:11px&gt;(Black b. 1975-99)&lt;/span&gt;&lt;br&gt;Indianapolis in (Jones, 2020)').addTo(B1970);</v>
      </c>
      <c r="Y197" t="str">
        <f t="shared" si="33"/>
        <v/>
      </c>
      <c r="Z197" t="str">
        <f t="shared" si="34"/>
        <v/>
      </c>
      <c r="AA197" t="str">
        <f t="shared" si="35"/>
        <v/>
      </c>
      <c r="BC197" t="s">
        <v>5720</v>
      </c>
    </row>
    <row r="198" spans="1:55">
      <c r="A198" t="s">
        <v>5334</v>
      </c>
      <c r="B198" s="88" t="s">
        <v>117</v>
      </c>
      <c r="E198" t="s">
        <v>5402</v>
      </c>
      <c r="G198" s="79" t="s">
        <v>117</v>
      </c>
      <c r="H198" t="s">
        <v>5311</v>
      </c>
      <c r="I198" s="5">
        <v>-85.76</v>
      </c>
      <c r="J198" s="5">
        <v>38.25</v>
      </c>
      <c r="K198" t="s">
        <v>10745</v>
      </c>
      <c r="S198" t="str">
        <f t="shared" si="27"/>
        <v>Louisville, Kentucky&lt;br&gt;&lt;span style=font-size:11px&gt;(Black b. 1975-99)&lt;/span&gt;&lt;br&gt;</v>
      </c>
      <c r="T198" t="str">
        <f t="shared" si="28"/>
        <v>B1970LouisvilleKentuckyLouisville</v>
      </c>
      <c r="U198" t="str">
        <f t="shared" si="29"/>
        <v>const B1970LouisvilleKentuckyLouisville= L.marker([38.25,-85.76], {icon: Dn}).bindPopup('Louisville, Kentucky&lt;br&gt;&lt;span style=font-size:11px&gt;(Black b. 1975-99)&lt;/span&gt;&lt;br&gt;Louisville in (Jones, 2020)').addTo(B1970);</v>
      </c>
      <c r="V198" t="str">
        <f t="shared" si="30"/>
        <v>const B1970LouisvilleKentuckyLouisville= L.marker([38.25,-85.76], {icon: A2}).bindPopup('Louisville, Kentucky&lt;br&gt;&lt;span style=font-size:11px&gt;(Black b. 1975-99)&lt;/span&gt;&lt;br&gt;Louisville in (Jones, 2020)').addTo(B1970);</v>
      </c>
      <c r="W198" t="str">
        <f t="shared" si="31"/>
        <v>const B1970LouisvilleKentuckyLouisville= L.marker([38.25,-85.76], {icon: d}).bindPopup('Louisville, Kentucky&lt;br&gt;&lt;span style=font-size:11px&gt;(Black b. 1975-99)&lt;/span&gt;&lt;br&gt;Louisville in d').addTo(B1970);</v>
      </c>
      <c r="X198" t="str">
        <f t="shared" si="32"/>
        <v>const B1970LouisvilleKentuckyLouisville= L.marker([38.25,-85.76], {icon: D1}).bindPopup('Louisville, Kentucky&lt;br&gt;&lt;span style=font-size:11px&gt;(Black b. 1975-99)&lt;/span&gt;&lt;br&gt;Louisville in (Jones, 2020)').addTo(B1970);</v>
      </c>
      <c r="Y198" t="str">
        <f t="shared" si="33"/>
        <v/>
      </c>
      <c r="Z198" t="str">
        <f t="shared" si="34"/>
        <v/>
      </c>
      <c r="AA198" t="str">
        <f t="shared" si="35"/>
        <v/>
      </c>
      <c r="BC198" t="s">
        <v>6499</v>
      </c>
    </row>
    <row r="199" spans="1:55">
      <c r="A199" t="s">
        <v>5334</v>
      </c>
      <c r="B199" s="88" t="s">
        <v>714</v>
      </c>
      <c r="E199" t="s">
        <v>5402</v>
      </c>
      <c r="G199" s="79" t="s">
        <v>714</v>
      </c>
      <c r="H199" t="s">
        <v>5293</v>
      </c>
      <c r="I199" s="5">
        <v>-93.22</v>
      </c>
      <c r="J199" s="5">
        <v>30.23</v>
      </c>
      <c r="K199" t="s">
        <v>10745</v>
      </c>
      <c r="S199" t="str">
        <f t="shared" si="27"/>
        <v>Lake Charles, Louisiana&lt;br&gt;&lt;span style=font-size:11px&gt;(Black b. 1975-99)&lt;/span&gt;&lt;br&gt;</v>
      </c>
      <c r="T199" t="str">
        <f t="shared" si="28"/>
        <v>B1970LakeCharlesLouisianaLakeCharles</v>
      </c>
      <c r="U199" t="str">
        <f t="shared" si="29"/>
        <v>const B1970LakeCharlesLouisianaLakeCharles= L.marker([30.23,-93.22], {icon: Dn}).bindPopup('Lake Charles, Louisiana&lt;br&gt;&lt;span style=font-size:11px&gt;(Black b. 1975-99)&lt;/span&gt;&lt;br&gt;Lake Charles in (Jones, 2020)').addTo(B1970);</v>
      </c>
      <c r="V199" t="str">
        <f t="shared" si="30"/>
        <v>const B1970LakeCharlesLouisianaLakeCharles= L.marker([30.23,-93.22], {icon: A2}).bindPopup('Lake Charles, Louisiana&lt;br&gt;&lt;span style=font-size:11px&gt;(Black b. 1975-99)&lt;/span&gt;&lt;br&gt;Lake Charles in (Jones, 2020)').addTo(B1970);</v>
      </c>
      <c r="W199" t="str">
        <f t="shared" si="31"/>
        <v>const B1970LakeCharlesLouisianaLakeCharles= L.marker([30.23,-93.22], {icon: d}).bindPopup('Lake Charles, Louisiana&lt;br&gt;&lt;span style=font-size:11px&gt;(Black b. 1975-99)&lt;/span&gt;&lt;br&gt;Lake Charles in d').addTo(B1970);</v>
      </c>
      <c r="X199" t="str">
        <f t="shared" si="32"/>
        <v>const B1970LakeCharlesLouisianaLakeCharles= L.marker([30.23,-93.22], {icon: D1}).bindPopup('Lake Charles, Louisiana&lt;br&gt;&lt;span style=font-size:11px&gt;(Black b. 1975-99)&lt;/span&gt;&lt;br&gt;Lake Charles in (Jones, 2020)').addTo(B1970);</v>
      </c>
      <c r="Y199" t="str">
        <f t="shared" si="33"/>
        <v/>
      </c>
      <c r="Z199" t="str">
        <f t="shared" si="34"/>
        <v/>
      </c>
      <c r="AA199" t="str">
        <f t="shared" si="35"/>
        <v/>
      </c>
      <c r="BC199" t="s">
        <v>6466</v>
      </c>
    </row>
    <row r="200" spans="1:55">
      <c r="A200" t="s">
        <v>5334</v>
      </c>
      <c r="B200" s="88" t="s">
        <v>121</v>
      </c>
      <c r="E200" t="s">
        <v>5402</v>
      </c>
      <c r="G200" s="79" t="s">
        <v>121</v>
      </c>
      <c r="H200" t="s">
        <v>5293</v>
      </c>
      <c r="I200" s="5">
        <v>-90.07</v>
      </c>
      <c r="J200" s="5">
        <v>29.95</v>
      </c>
      <c r="K200" t="s">
        <v>10745</v>
      </c>
      <c r="S200" t="str">
        <f t="shared" si="27"/>
        <v>New Orleans, Louisiana&lt;br&gt;&lt;span style=font-size:11px&gt;(Black b. 1975-99)&lt;/span&gt;&lt;br&gt;</v>
      </c>
      <c r="T200" t="str">
        <f t="shared" si="28"/>
        <v>B1970NewOrleansLouisianaNewOrleans</v>
      </c>
      <c r="U200" t="str">
        <f t="shared" si="29"/>
        <v>const B1970NewOrleansLouisianaNewOrleans= L.marker([29.95,-90.07], {icon: Dn}).bindPopup('New Orleans, Louisiana&lt;br&gt;&lt;span style=font-size:11px&gt;(Black b. 1975-99)&lt;/span&gt;&lt;br&gt;New Orleans in (Jones, 2020)').addTo(B1970);</v>
      </c>
      <c r="V200" t="str">
        <f t="shared" si="30"/>
        <v>const B1970NewOrleansLouisianaNewOrleans= L.marker([29.95,-90.07], {icon: A2}).bindPopup('New Orleans, Louisiana&lt;br&gt;&lt;span style=font-size:11px&gt;(Black b. 1975-99)&lt;/span&gt;&lt;br&gt;New Orleans in (Jones, 2020)').addTo(B1970);</v>
      </c>
      <c r="W200" t="str">
        <f t="shared" si="31"/>
        <v>const B1970NewOrleansLouisianaNewOrleans= L.marker([29.95,-90.07], {icon: d}).bindPopup('New Orleans, Louisiana&lt;br&gt;&lt;span style=font-size:11px&gt;(Black b. 1975-99)&lt;/span&gt;&lt;br&gt;New Orleans in d').addTo(B1970);</v>
      </c>
      <c r="X200" t="str">
        <f t="shared" si="32"/>
        <v>const B1970NewOrleansLouisianaNewOrleans= L.marker([29.95,-90.07], {icon: D1}).bindPopup('New Orleans, Louisiana&lt;br&gt;&lt;span style=font-size:11px&gt;(Black b. 1975-99)&lt;/span&gt;&lt;br&gt;New Orleans in (Jones, 2020)').addTo(B1970);</v>
      </c>
      <c r="Y200" t="str">
        <f t="shared" si="33"/>
        <v/>
      </c>
      <c r="Z200" t="str">
        <f t="shared" si="34"/>
        <v/>
      </c>
      <c r="AA200" t="str">
        <f t="shared" si="35"/>
        <v/>
      </c>
      <c r="BC200" t="s">
        <v>6467</v>
      </c>
    </row>
    <row r="201" spans="1:55">
      <c r="A201" t="s">
        <v>5334</v>
      </c>
      <c r="B201" s="88" t="s">
        <v>715</v>
      </c>
      <c r="E201" t="s">
        <v>5402</v>
      </c>
      <c r="G201" s="79" t="s">
        <v>715</v>
      </c>
      <c r="H201" t="s">
        <v>5293</v>
      </c>
      <c r="I201" s="5">
        <v>-91.23</v>
      </c>
      <c r="J201" s="5">
        <v>30.29</v>
      </c>
      <c r="K201" t="s">
        <v>10745</v>
      </c>
      <c r="S201" t="str">
        <f t="shared" si="27"/>
        <v>Plaquemine, Louisiana&lt;br&gt;&lt;span style=font-size:11px&gt;(Black b. 1975-99)&lt;/span&gt;&lt;br&gt;</v>
      </c>
      <c r="T201" t="str">
        <f t="shared" si="28"/>
        <v>B1970PlaquemineLouisianaPlaquemine</v>
      </c>
      <c r="U201" t="str">
        <f t="shared" si="29"/>
        <v>const B1970PlaquemineLouisianaPlaquemine= L.marker([30.29,-91.23], {icon: Dn}).bindPopup('Plaquemine, Louisiana&lt;br&gt;&lt;span style=font-size:11px&gt;(Black b. 1975-99)&lt;/span&gt;&lt;br&gt;Plaquemine in (Jones, 2020)').addTo(B1970);</v>
      </c>
      <c r="V201" t="str">
        <f t="shared" si="30"/>
        <v>const B1970PlaquemineLouisianaPlaquemine= L.marker([30.29,-91.23], {icon: A2}).bindPopup('Plaquemine, Louisiana&lt;br&gt;&lt;span style=font-size:11px&gt;(Black b. 1975-99)&lt;/span&gt;&lt;br&gt;Plaquemine in (Jones, 2020)').addTo(B1970);</v>
      </c>
      <c r="W201" t="str">
        <f t="shared" si="31"/>
        <v>const B1970PlaquemineLouisianaPlaquemine= L.marker([30.29,-91.23], {icon: d}).bindPopup('Plaquemine, Louisiana&lt;br&gt;&lt;span style=font-size:11px&gt;(Black b. 1975-99)&lt;/span&gt;&lt;br&gt;Plaquemine in d').addTo(B1970);</v>
      </c>
      <c r="X201" t="str">
        <f t="shared" si="32"/>
        <v>const B1970PlaquemineLouisianaPlaquemine= L.marker([30.29,-91.23], {icon: D1}).bindPopup('Plaquemine, Louisiana&lt;br&gt;&lt;span style=font-size:11px&gt;(Black b. 1975-99)&lt;/span&gt;&lt;br&gt;Plaquemine in (Jones, 2020)').addTo(B1970);</v>
      </c>
      <c r="Y201" t="str">
        <f t="shared" si="33"/>
        <v/>
      </c>
      <c r="Z201" t="str">
        <f t="shared" si="34"/>
        <v/>
      </c>
      <c r="AA201" t="str">
        <f t="shared" si="35"/>
        <v/>
      </c>
      <c r="BC201" t="s">
        <v>5721</v>
      </c>
    </row>
    <row r="202" spans="1:55">
      <c r="A202" t="s">
        <v>5334</v>
      </c>
      <c r="B202" s="88" t="s">
        <v>631</v>
      </c>
      <c r="E202" t="s">
        <v>5402</v>
      </c>
      <c r="G202" s="79" t="s">
        <v>631</v>
      </c>
      <c r="H202" t="s">
        <v>5280</v>
      </c>
      <c r="I202" s="5">
        <v>-71.91</v>
      </c>
      <c r="J202" s="5">
        <v>42.24</v>
      </c>
      <c r="K202" t="s">
        <v>10745</v>
      </c>
      <c r="S202" t="str">
        <f t="shared" si="27"/>
        <v>Leicester, Massachusetts&lt;br&gt;&lt;span style=font-size:11px&gt;(Black b. 1975-99)&lt;/span&gt;&lt;br&gt;</v>
      </c>
      <c r="T202" t="str">
        <f t="shared" si="28"/>
        <v>B1970LeicesterMassachusettsLeicester</v>
      </c>
      <c r="U202" t="str">
        <f t="shared" si="29"/>
        <v>const B1970LeicesterMassachusettsLeicester= L.marker([42.24,-71.91], {icon: Dn}).bindPopup('Leicester, Massachusetts&lt;br&gt;&lt;span style=font-size:11px&gt;(Black b. 1975-99)&lt;/span&gt;&lt;br&gt;Leicester in (Jones, 2020)').addTo(B1970);</v>
      </c>
      <c r="V202" t="str">
        <f t="shared" si="30"/>
        <v>const B1970LeicesterMassachusettsLeicester= L.marker([42.24,-71.91], {icon: A2}).bindPopup('Leicester, Massachusetts&lt;br&gt;&lt;span style=font-size:11px&gt;(Black b. 1975-99)&lt;/span&gt;&lt;br&gt;Leicester in (Jones, 2020)').addTo(B1970);</v>
      </c>
      <c r="W202" t="str">
        <f t="shared" si="31"/>
        <v>const B1970LeicesterMassachusettsLeicester= L.marker([42.24,-71.91], {icon: d}).bindPopup('Leicester, Massachusetts&lt;br&gt;&lt;span style=font-size:11px&gt;(Black b. 1975-99)&lt;/span&gt;&lt;br&gt;Leicester in d').addTo(B1970);</v>
      </c>
      <c r="X202" t="str">
        <f t="shared" si="32"/>
        <v>const B1970LeicesterMassachusettsLeicester= L.marker([42.24,-71.91], {icon: D1}).bindPopup('Leicester, Massachusetts&lt;br&gt;&lt;span style=font-size:11px&gt;(Black b. 1975-99)&lt;/span&gt;&lt;br&gt;Leicester in (Jones, 2020)').addTo(B1970);</v>
      </c>
      <c r="Y202" t="str">
        <f t="shared" si="33"/>
        <v/>
      </c>
      <c r="Z202" t="str">
        <f t="shared" si="34"/>
        <v/>
      </c>
      <c r="AA202" t="str">
        <f t="shared" si="35"/>
        <v/>
      </c>
      <c r="BC202" t="s">
        <v>5722</v>
      </c>
    </row>
    <row r="203" spans="1:55">
      <c r="A203" t="s">
        <v>5334</v>
      </c>
      <c r="B203" s="88" t="s">
        <v>673</v>
      </c>
      <c r="E203" t="s">
        <v>5402</v>
      </c>
      <c r="G203" s="79" t="s">
        <v>673</v>
      </c>
      <c r="H203" t="s">
        <v>5280</v>
      </c>
      <c r="I203" s="5">
        <v>-71.989999999999995</v>
      </c>
      <c r="J203" s="5">
        <v>42.24</v>
      </c>
      <c r="K203" t="s">
        <v>10745</v>
      </c>
      <c r="S203" t="str">
        <f t="shared" si="27"/>
        <v>Spencer, Massachusetts&lt;br&gt;&lt;span style=font-size:11px&gt;(Black b. 1975-99)&lt;/span&gt;&lt;br&gt;</v>
      </c>
      <c r="T203" t="str">
        <f t="shared" si="28"/>
        <v>B1970SpencerMassachusettsSpencer</v>
      </c>
      <c r="U203" t="str">
        <f t="shared" si="29"/>
        <v>const B1970SpencerMassachusettsSpencer= L.marker([42.24,-71.99], {icon: Dn}).bindPopup('Spencer, Massachusetts&lt;br&gt;&lt;span style=font-size:11px&gt;(Black b. 1975-99)&lt;/span&gt;&lt;br&gt;Spencer in (Jones, 2020)').addTo(B1970);</v>
      </c>
      <c r="V203" t="str">
        <f t="shared" si="30"/>
        <v>const B1970SpencerMassachusettsSpencer= L.marker([42.24,-71.99], {icon: A2}).bindPopup('Spencer, Massachusetts&lt;br&gt;&lt;span style=font-size:11px&gt;(Black b. 1975-99)&lt;/span&gt;&lt;br&gt;Spencer in (Jones, 2020)').addTo(B1970);</v>
      </c>
      <c r="W203" t="str">
        <f t="shared" si="31"/>
        <v>const B1970SpencerMassachusettsSpencer= L.marker([42.24,-71.99], {icon: d}).bindPopup('Spencer, Massachusetts&lt;br&gt;&lt;span style=font-size:11px&gt;(Black b. 1975-99)&lt;/span&gt;&lt;br&gt;Spencer in d').addTo(B1970);</v>
      </c>
      <c r="X203" t="str">
        <f t="shared" si="32"/>
        <v>const B1970SpencerMassachusettsSpencer= L.marker([42.24,-71.99], {icon: D1}).bindPopup('Spencer, Massachusetts&lt;br&gt;&lt;span style=font-size:11px&gt;(Black b. 1975-99)&lt;/span&gt;&lt;br&gt;Spencer in (Jones, 2020)').addTo(B1970);</v>
      </c>
      <c r="Y203" t="str">
        <f t="shared" si="33"/>
        <v/>
      </c>
      <c r="Z203" t="str">
        <f t="shared" si="34"/>
        <v/>
      </c>
      <c r="AA203" t="str">
        <f t="shared" si="35"/>
        <v/>
      </c>
      <c r="BC203" t="s">
        <v>5723</v>
      </c>
    </row>
    <row r="204" spans="1:55">
      <c r="A204" t="s">
        <v>5334</v>
      </c>
      <c r="B204" s="88" t="s">
        <v>132</v>
      </c>
      <c r="E204" t="s">
        <v>5402</v>
      </c>
      <c r="G204" s="79" t="s">
        <v>132</v>
      </c>
      <c r="H204" t="s">
        <v>905</v>
      </c>
      <c r="I204" s="5">
        <v>-76.61</v>
      </c>
      <c r="J204" s="5">
        <v>39.29</v>
      </c>
      <c r="K204" t="s">
        <v>10731</v>
      </c>
      <c r="S204" t="str">
        <f t="shared" si="27"/>
        <v>Baltimore, Maryland&lt;br&gt;&lt;span style=font-size:11px&gt;(Black b. 1975-99)&lt;/span&gt;&lt;br&gt;</v>
      </c>
      <c r="T204" t="str">
        <f t="shared" si="28"/>
        <v>B1970BaltimoreMarylandBaltimore</v>
      </c>
      <c r="U204" t="str">
        <f t="shared" si="29"/>
        <v>const B1970BaltimoreMarylandBaltimore= L.marker([39.29,-76.61], {icon: Dn}).bindPopup('Baltimore, Maryland&lt;br&gt;&lt;span style=font-size:11px&gt;(Black b. 1975-99)&lt;/span&gt;&lt;br&gt;Baltimore in (Jones, 2020)').addTo(B1970);</v>
      </c>
      <c r="V204" t="str">
        <f t="shared" si="30"/>
        <v>const B1970BaltimoreMarylandBaltimore= L.marker([39.29,-76.61], {icon: A2}).bindPopup('Baltimore, Maryland&lt;br&gt;&lt;span style=font-size:11px&gt;(Black b. 1975-99)&lt;/span&gt;&lt;br&gt;Baltimore in (Jones, 2020)').addTo(B1970);</v>
      </c>
      <c r="W204" t="str">
        <f t="shared" si="31"/>
        <v>const B1970BaltimoreMarylandBaltimore= L.marker([39.29,-76.61], {icon: d}).bindPopup('Baltimore, Maryland&lt;br&gt;&lt;span style=font-size:11px&gt;(Black b. 1975-99)&lt;/span&gt;&lt;br&gt;Baltimore in d').addTo(B1970);</v>
      </c>
      <c r="X204" t="str">
        <f t="shared" si="32"/>
        <v>const B1970BaltimoreMarylandBaltimore= L.marker([39.29,-76.61], {icon: D5}).bindPopup('Baltimore, Maryland&lt;br&gt;&lt;span style=font-size:11px&gt;(Black b. 1975-99)&lt;/span&gt;&lt;br&gt;Baltimore in (Jones, 2020)').addTo(B1970);</v>
      </c>
      <c r="Y204" t="str">
        <f t="shared" si="33"/>
        <v/>
      </c>
      <c r="Z204" t="str">
        <f t="shared" si="34"/>
        <v/>
      </c>
      <c r="AA204" t="str">
        <f t="shared" si="35"/>
        <v/>
      </c>
      <c r="BC204" t="s">
        <v>5724</v>
      </c>
    </row>
    <row r="205" spans="1:55">
      <c r="A205" t="s">
        <v>5334</v>
      </c>
      <c r="B205" s="88" t="s">
        <v>142</v>
      </c>
      <c r="E205" t="s">
        <v>5402</v>
      </c>
      <c r="G205" s="79" t="s">
        <v>142</v>
      </c>
      <c r="H205" t="s">
        <v>5295</v>
      </c>
      <c r="I205" s="5">
        <v>-83.05</v>
      </c>
      <c r="J205" s="5">
        <v>42.33</v>
      </c>
      <c r="K205" t="s">
        <v>10745</v>
      </c>
      <c r="S205" t="str">
        <f t="shared" si="27"/>
        <v>Detroit, Michigan&lt;br&gt;&lt;span style=font-size:11px&gt;(Black b. 1975-99)&lt;/span&gt;&lt;br&gt;</v>
      </c>
      <c r="T205" t="str">
        <f t="shared" si="28"/>
        <v>B1970DetroitMichiganDetroit</v>
      </c>
      <c r="U205" t="str">
        <f t="shared" si="29"/>
        <v>const B1970DetroitMichiganDetroit= L.marker([42.33,-83.05], {icon: Dn}).bindPopup('Detroit, Michigan&lt;br&gt;&lt;span style=font-size:11px&gt;(Black b. 1975-99)&lt;/span&gt;&lt;br&gt;Detroit in (Jones, 2020)').addTo(B1970);</v>
      </c>
      <c r="V205" t="str">
        <f t="shared" si="30"/>
        <v>const B1970DetroitMichiganDetroit= L.marker([42.33,-83.05], {icon: A2}).bindPopup('Detroit, Michigan&lt;br&gt;&lt;span style=font-size:11px&gt;(Black b. 1975-99)&lt;/span&gt;&lt;br&gt;Detroit in (Jones, 2020)').addTo(B1970);</v>
      </c>
      <c r="W205" t="str">
        <f t="shared" si="31"/>
        <v>const B1970DetroitMichiganDetroit= L.marker([42.33,-83.05], {icon: d}).bindPopup('Detroit, Michigan&lt;br&gt;&lt;span style=font-size:11px&gt;(Black b. 1975-99)&lt;/span&gt;&lt;br&gt;Detroit in d').addTo(B1970);</v>
      </c>
      <c r="X205" t="str">
        <f t="shared" si="32"/>
        <v>const B1970DetroitMichiganDetroit= L.marker([42.33,-83.05], {icon: D1}).bindPopup('Detroit, Michigan&lt;br&gt;&lt;span style=font-size:11px&gt;(Black b. 1975-99)&lt;/span&gt;&lt;br&gt;Detroit in (Jones, 2020)').addTo(B1970);</v>
      </c>
      <c r="Y205" t="str">
        <f t="shared" si="33"/>
        <v/>
      </c>
      <c r="Z205" t="str">
        <f t="shared" si="34"/>
        <v/>
      </c>
      <c r="AA205" t="str">
        <f t="shared" si="35"/>
        <v/>
      </c>
      <c r="BC205" t="s">
        <v>5725</v>
      </c>
    </row>
    <row r="206" spans="1:55">
      <c r="A206" t="s">
        <v>5334</v>
      </c>
      <c r="B206" s="88" t="s">
        <v>144</v>
      </c>
      <c r="E206" t="s">
        <v>5402</v>
      </c>
      <c r="G206" s="79" t="s">
        <v>144</v>
      </c>
      <c r="H206" t="s">
        <v>5295</v>
      </c>
      <c r="I206" s="5">
        <v>-83.69</v>
      </c>
      <c r="J206" s="5">
        <v>43.01</v>
      </c>
      <c r="K206" t="s">
        <v>10745</v>
      </c>
      <c r="S206" t="str">
        <f t="shared" si="27"/>
        <v>Flint, Michigan&lt;br&gt;&lt;span style=font-size:11px&gt;(Black b. 1975-99)&lt;/span&gt;&lt;br&gt;</v>
      </c>
      <c r="T206" t="str">
        <f t="shared" si="28"/>
        <v>B1970FlintMichiganFlint</v>
      </c>
      <c r="U206" t="str">
        <f t="shared" si="29"/>
        <v>const B1970FlintMichiganFlint= L.marker([43.01,-83.69], {icon: Dn}).bindPopup('Flint, Michigan&lt;br&gt;&lt;span style=font-size:11px&gt;(Black b. 1975-99)&lt;/span&gt;&lt;br&gt;Flint in (Jones, 2020)').addTo(B1970);</v>
      </c>
      <c r="V206" t="str">
        <f t="shared" si="30"/>
        <v>const B1970FlintMichiganFlint= L.marker([43.01,-83.69], {icon: A2}).bindPopup('Flint, Michigan&lt;br&gt;&lt;span style=font-size:11px&gt;(Black b. 1975-99)&lt;/span&gt;&lt;br&gt;Flint in (Jones, 2020)').addTo(B1970);</v>
      </c>
      <c r="W206" t="str">
        <f t="shared" si="31"/>
        <v>const B1970FlintMichiganFlint= L.marker([43.01,-83.69], {icon: d}).bindPopup('Flint, Michigan&lt;br&gt;&lt;span style=font-size:11px&gt;(Black b. 1975-99)&lt;/span&gt;&lt;br&gt;Flint in d').addTo(B1970);</v>
      </c>
      <c r="X206" t="str">
        <f t="shared" si="32"/>
        <v>const B1970FlintMichiganFlint= L.marker([43.01,-83.69], {icon: D1}).bindPopup('Flint, Michigan&lt;br&gt;&lt;span style=font-size:11px&gt;(Black b. 1975-99)&lt;/span&gt;&lt;br&gt;Flint in (Jones, 2020)').addTo(B1970);</v>
      </c>
      <c r="Y206" t="str">
        <f t="shared" si="33"/>
        <v/>
      </c>
      <c r="Z206" t="str">
        <f t="shared" si="34"/>
        <v/>
      </c>
      <c r="AA206" t="str">
        <f t="shared" si="35"/>
        <v/>
      </c>
      <c r="BC206" t="s">
        <v>5726</v>
      </c>
    </row>
    <row r="207" spans="1:55">
      <c r="A207" t="s">
        <v>5334</v>
      </c>
      <c r="B207" s="88" t="s">
        <v>737</v>
      </c>
      <c r="E207" t="s">
        <v>5402</v>
      </c>
      <c r="G207" s="79" t="s">
        <v>737</v>
      </c>
      <c r="H207" t="s">
        <v>5295</v>
      </c>
      <c r="I207" s="5">
        <v>-83.31</v>
      </c>
      <c r="J207" s="5">
        <v>42.59</v>
      </c>
      <c r="K207" t="s">
        <v>10745</v>
      </c>
      <c r="S207" t="str">
        <f t="shared" si="27"/>
        <v>Franklin Township, Michigan&lt;br&gt;&lt;span style=font-size:11px&gt;(Black b. 1975-99)&lt;/span&gt;&lt;br&gt;</v>
      </c>
      <c r="T207" t="str">
        <f t="shared" si="28"/>
        <v>B1970FranklinTownshipMichiganFranklinTownship</v>
      </c>
      <c r="U207" t="str">
        <f t="shared" si="29"/>
        <v>const B1970FranklinTownshipMichiganFranklinTownship= L.marker([42.59,-83.31], {icon: Dn}).bindPopup('Franklin Township, Michigan&lt;br&gt;&lt;span style=font-size:11px&gt;(Black b. 1975-99)&lt;/span&gt;&lt;br&gt;Franklin Township in (Jones, 2020)').addTo(B1970);</v>
      </c>
      <c r="V207" t="str">
        <f t="shared" si="30"/>
        <v>const B1970FranklinTownshipMichiganFranklinTownship= L.marker([42.59,-83.31], {icon: A2}).bindPopup('Franklin Township, Michigan&lt;br&gt;&lt;span style=font-size:11px&gt;(Black b. 1975-99)&lt;/span&gt;&lt;br&gt;Franklin Township in (Jones, 2020)').addTo(B1970);</v>
      </c>
      <c r="W207" t="str">
        <f t="shared" si="31"/>
        <v>const B1970FranklinTownshipMichiganFranklinTownship= L.marker([42.59,-83.31], {icon: d}).bindPopup('Franklin Township, Michigan&lt;br&gt;&lt;span style=font-size:11px&gt;(Black b. 1975-99)&lt;/span&gt;&lt;br&gt;Franklin Township in d').addTo(B1970);</v>
      </c>
      <c r="X207" t="str">
        <f t="shared" si="32"/>
        <v>const B1970FranklinTownshipMichiganFranklinTownship= L.marker([42.59,-83.31], {icon: D1}).bindPopup('Franklin Township, Michigan&lt;br&gt;&lt;span style=font-size:11px&gt;(Black b. 1975-99)&lt;/span&gt;&lt;br&gt;Franklin Township in (Jones, 2020)').addTo(B1970);</v>
      </c>
      <c r="Y207" t="str">
        <f t="shared" si="33"/>
        <v/>
      </c>
      <c r="Z207" t="str">
        <f t="shared" si="34"/>
        <v/>
      </c>
      <c r="AA207" t="str">
        <f t="shared" si="35"/>
        <v/>
      </c>
      <c r="BC207" t="s">
        <v>6468</v>
      </c>
    </row>
    <row r="208" spans="1:55">
      <c r="A208" t="s">
        <v>5334</v>
      </c>
      <c r="B208" s="88" t="s">
        <v>685</v>
      </c>
      <c r="E208" t="s">
        <v>5402</v>
      </c>
      <c r="G208" s="79" t="s">
        <v>685</v>
      </c>
      <c r="H208" t="s">
        <v>5295</v>
      </c>
      <c r="I208" s="5">
        <v>-85.59</v>
      </c>
      <c r="J208" s="5">
        <v>42.29</v>
      </c>
      <c r="K208" t="s">
        <v>10745</v>
      </c>
      <c r="S208" t="str">
        <f t="shared" si="27"/>
        <v>Kalamazoo, Michigan&lt;br&gt;&lt;span style=font-size:11px&gt;(Black b. 1975-99)&lt;/span&gt;&lt;br&gt;</v>
      </c>
      <c r="T208" t="str">
        <f t="shared" si="28"/>
        <v>B1970KalamazooMichiganKalamazoo</v>
      </c>
      <c r="U208" t="str">
        <f t="shared" si="29"/>
        <v>const B1970KalamazooMichiganKalamazoo= L.marker([42.29,-85.59], {icon: Dn}).bindPopup('Kalamazoo, Michigan&lt;br&gt;&lt;span style=font-size:11px&gt;(Black b. 1975-99)&lt;/span&gt;&lt;br&gt;Kalamazoo in (Jones, 2020)').addTo(B1970);</v>
      </c>
      <c r="V208" t="str">
        <f t="shared" si="30"/>
        <v>const B1970KalamazooMichiganKalamazoo= L.marker([42.29,-85.59], {icon: A2}).bindPopup('Kalamazoo, Michigan&lt;br&gt;&lt;span style=font-size:11px&gt;(Black b. 1975-99)&lt;/span&gt;&lt;br&gt;Kalamazoo in (Jones, 2020)').addTo(B1970);</v>
      </c>
      <c r="W208" t="str">
        <f t="shared" si="31"/>
        <v>const B1970KalamazooMichiganKalamazoo= L.marker([42.29,-85.59], {icon: d}).bindPopup('Kalamazoo, Michigan&lt;br&gt;&lt;span style=font-size:11px&gt;(Black b. 1975-99)&lt;/span&gt;&lt;br&gt;Kalamazoo in d').addTo(B1970);</v>
      </c>
      <c r="X208" t="str">
        <f t="shared" si="32"/>
        <v>const B1970KalamazooMichiganKalamazoo= L.marker([42.29,-85.59], {icon: D1}).bindPopup('Kalamazoo, Michigan&lt;br&gt;&lt;span style=font-size:11px&gt;(Black b. 1975-99)&lt;/span&gt;&lt;br&gt;Kalamazoo in (Jones, 2020)').addTo(B1970);</v>
      </c>
      <c r="Y208" t="str">
        <f t="shared" si="33"/>
        <v/>
      </c>
      <c r="Z208" t="str">
        <f t="shared" si="34"/>
        <v/>
      </c>
      <c r="AA208" t="str">
        <f t="shared" si="35"/>
        <v/>
      </c>
      <c r="BC208" t="s">
        <v>5727</v>
      </c>
    </row>
    <row r="209" spans="1:55">
      <c r="A209" t="s">
        <v>5334</v>
      </c>
      <c r="B209" s="88" t="s">
        <v>151</v>
      </c>
      <c r="E209" t="s">
        <v>5402</v>
      </c>
      <c r="G209" s="79" t="s">
        <v>151</v>
      </c>
      <c r="H209" t="s">
        <v>5300</v>
      </c>
      <c r="I209" s="5">
        <v>-93.27</v>
      </c>
      <c r="J209" s="5">
        <v>44.98</v>
      </c>
      <c r="K209" t="s">
        <v>10749</v>
      </c>
      <c r="S209" t="str">
        <f t="shared" si="27"/>
        <v>Minneapolis, Minnesota&lt;br&gt;&lt;span style=font-size:11px&gt;(Black b. 1975-99)&lt;/span&gt;&lt;br&gt;</v>
      </c>
      <c r="T209" t="str">
        <f t="shared" si="28"/>
        <v>B1970MinneapolisMinnesotaMinneapolis</v>
      </c>
      <c r="U209" t="str">
        <f t="shared" si="29"/>
        <v>const B1970MinneapolisMinnesotaMinneapolis= L.marker([44.98,-93.27], {icon: Dn}).bindPopup('Minneapolis, Minnesota&lt;br&gt;&lt;span style=font-size:11px&gt;(Black b. 1975-99)&lt;/span&gt;&lt;br&gt;Minneapolis in (Jones, 2020)').addTo(B1970);</v>
      </c>
      <c r="V209" t="str">
        <f t="shared" si="30"/>
        <v>const B1970MinneapolisMinnesotaMinneapolis= L.marker([44.98,-93.27], {icon: A1}).bindPopup('Minneapolis, Minnesota&lt;br&gt;&lt;span style=font-size:11px&gt;(Black b. 1975-99)&lt;/span&gt;&lt;br&gt;Minneapolis in (Jones, 2020)').addTo(B1970);</v>
      </c>
      <c r="W209" t="str">
        <f t="shared" si="31"/>
        <v>const B1970MinneapolisMinnesotaMinneapolis= L.marker([44.98,-93.27], {icon: d}).bindPopup('Minneapolis, Minnesota&lt;br&gt;&lt;span style=font-size:11px&gt;(Black b. 1975-99)&lt;/span&gt;&lt;br&gt;Minneapolis in d').addTo(B1970);</v>
      </c>
      <c r="X209" t="str">
        <f t="shared" si="32"/>
        <v>const B1970MinneapolisMinnesotaMinneapolis= L.marker([44.98,-93.27], {icon: D1}).bindPopup('Minneapolis, Minnesota&lt;br&gt;&lt;span style=font-size:11px&gt;(Black b. 1975-99)&lt;/span&gt;&lt;br&gt;Minneapolis in (Jones, 2020)').addTo(B1970);</v>
      </c>
      <c r="Y209" t="str">
        <f t="shared" si="33"/>
        <v/>
      </c>
      <c r="Z209" t="str">
        <f t="shared" si="34"/>
        <v/>
      </c>
      <c r="AA209" t="str">
        <f t="shared" si="35"/>
        <v/>
      </c>
      <c r="BC209" t="s">
        <v>5728</v>
      </c>
    </row>
    <row r="210" spans="1:55">
      <c r="A210" t="s">
        <v>5334</v>
      </c>
      <c r="B210" s="88" t="s">
        <v>163</v>
      </c>
      <c r="E210" t="s">
        <v>5402</v>
      </c>
      <c r="G210" s="79" t="s">
        <v>163</v>
      </c>
      <c r="H210" t="s">
        <v>5303</v>
      </c>
      <c r="I210" s="5">
        <v>-90.2</v>
      </c>
      <c r="J210" s="5">
        <v>38.630000000000003</v>
      </c>
      <c r="K210" t="s">
        <v>10749</v>
      </c>
      <c r="S210" t="str">
        <f t="shared" si="27"/>
        <v>St. Louis, Missouri&lt;br&gt;&lt;span style=font-size:11px&gt;(Black b. 1975-99)&lt;/span&gt;&lt;br&gt;</v>
      </c>
      <c r="T210" t="str">
        <f t="shared" si="28"/>
        <v>B1970StLouisMissouriStLouis</v>
      </c>
      <c r="U210" t="str">
        <f t="shared" si="29"/>
        <v>const B1970StLouisMissouriStLouis= L.marker([38.63,-90.2], {icon: Dn}).bindPopup('St. Louis, Missouri&lt;br&gt;&lt;span style=font-size:11px&gt;(Black b. 1975-99)&lt;/span&gt;&lt;br&gt;St. Louis in (Jones, 2020)').addTo(B1970);</v>
      </c>
      <c r="V210" t="str">
        <f t="shared" si="30"/>
        <v>const B1970StLouisMissouriStLouis= L.marker([38.63,-90.2], {icon: A1}).bindPopup('St. Louis, Missouri&lt;br&gt;&lt;span style=font-size:11px&gt;(Black b. 1975-99)&lt;/span&gt;&lt;br&gt;St. Louis in (Jones, 2020)').addTo(B1970);</v>
      </c>
      <c r="W210" t="str">
        <f t="shared" si="31"/>
        <v>const B1970StLouisMissouriStLouis= L.marker([38.63,-90.2], {icon: d}).bindPopup('St. Louis, Missouri&lt;br&gt;&lt;span style=font-size:11px&gt;(Black b. 1975-99)&lt;/span&gt;&lt;br&gt;St. Louis in d').addTo(B1970);</v>
      </c>
      <c r="X210" t="str">
        <f t="shared" si="32"/>
        <v>const B1970StLouisMissouriStLouis= L.marker([38.63,-90.2], {icon: D1}).bindPopup('St. Louis, Missouri&lt;br&gt;&lt;span style=font-size:11px&gt;(Black b. 1975-99)&lt;/span&gt;&lt;br&gt;St. Louis in (Jones, 2020)').addTo(B1970);</v>
      </c>
      <c r="Y210" t="str">
        <f t="shared" si="33"/>
        <v/>
      </c>
      <c r="Z210" t="str">
        <f t="shared" si="34"/>
        <v/>
      </c>
      <c r="AA210" t="str">
        <f t="shared" si="35"/>
        <v/>
      </c>
      <c r="BC210" t="s">
        <v>6476</v>
      </c>
    </row>
    <row r="211" spans="1:55">
      <c r="A211" t="s">
        <v>5334</v>
      </c>
      <c r="B211" s="88" t="s">
        <v>209</v>
      </c>
      <c r="E211" t="s">
        <v>5402</v>
      </c>
      <c r="G211" s="79" t="s">
        <v>209</v>
      </c>
      <c r="H211" t="s">
        <v>1505</v>
      </c>
      <c r="I211" s="5">
        <v>-90.18</v>
      </c>
      <c r="J211" s="5">
        <v>32.299999999999997</v>
      </c>
      <c r="K211" t="s">
        <v>10745</v>
      </c>
      <c r="S211" t="str">
        <f t="shared" si="27"/>
        <v>Jackson, Mississippi&lt;br&gt;&lt;span style=font-size:11px&gt;(Black b. 1975-99)&lt;/span&gt;&lt;br&gt;</v>
      </c>
      <c r="T211" t="str">
        <f t="shared" si="28"/>
        <v>B1970JacksonMississippiJackson</v>
      </c>
      <c r="U211" t="str">
        <f t="shared" si="29"/>
        <v>const B1970JacksonMississippiJackson= L.marker([32.3,-90.18], {icon: Dn}).bindPopup('Jackson, Mississippi&lt;br&gt;&lt;span style=font-size:11px&gt;(Black b. 1975-99)&lt;/span&gt;&lt;br&gt;Jackson in (Jones, 2020)').addTo(B1970);</v>
      </c>
      <c r="V211" t="str">
        <f t="shared" si="30"/>
        <v>const B1970JacksonMississippiJackson= L.marker([32.3,-90.18], {icon: A2}).bindPopup('Jackson, Mississippi&lt;br&gt;&lt;span style=font-size:11px&gt;(Black b. 1975-99)&lt;/span&gt;&lt;br&gt;Jackson in (Jones, 2020)').addTo(B1970);</v>
      </c>
      <c r="W211" t="str">
        <f t="shared" si="31"/>
        <v>const B1970JacksonMississippiJackson= L.marker([32.3,-90.18], {icon: d}).bindPopup('Jackson, Mississippi&lt;br&gt;&lt;span style=font-size:11px&gt;(Black b. 1975-99)&lt;/span&gt;&lt;br&gt;Jackson in d').addTo(B1970);</v>
      </c>
      <c r="X211" t="str">
        <f t="shared" si="32"/>
        <v>const B1970JacksonMississippiJackson= L.marker([32.3,-90.18], {icon: D1}).bindPopup('Jackson, Mississippi&lt;br&gt;&lt;span style=font-size:11px&gt;(Black b. 1975-99)&lt;/span&gt;&lt;br&gt;Jackson in (Jones, 2020)').addTo(B1970);</v>
      </c>
      <c r="Y211" t="str">
        <f t="shared" si="33"/>
        <v/>
      </c>
      <c r="Z211" t="str">
        <f t="shared" si="34"/>
        <v/>
      </c>
      <c r="AA211" t="str">
        <f t="shared" si="35"/>
        <v/>
      </c>
      <c r="BC211" t="s">
        <v>5729</v>
      </c>
    </row>
    <row r="212" spans="1:55">
      <c r="A212" t="s">
        <v>5334</v>
      </c>
      <c r="B212" s="88" t="s">
        <v>716</v>
      </c>
      <c r="E212" t="s">
        <v>5402</v>
      </c>
      <c r="G212" s="79" t="s">
        <v>716</v>
      </c>
      <c r="H212" t="s">
        <v>1505</v>
      </c>
      <c r="I212" s="5">
        <v>-88.83</v>
      </c>
      <c r="J212" s="5">
        <v>30.41</v>
      </c>
      <c r="K212" t="s">
        <v>10745</v>
      </c>
      <c r="S212" t="str">
        <f t="shared" si="27"/>
        <v>Ocean Springs, Mississippi&lt;br&gt;&lt;span style=font-size:11px&gt;(Black b. 1975-99)&lt;/span&gt;&lt;br&gt;</v>
      </c>
      <c r="T212" t="str">
        <f t="shared" si="28"/>
        <v>B1970OceanSpringsMississippiOceanSprings</v>
      </c>
      <c r="U212" t="str">
        <f t="shared" si="29"/>
        <v>const B1970OceanSpringsMississippiOceanSprings= L.marker([30.41,-88.83], {icon: Dn}).bindPopup('Ocean Springs, Mississippi&lt;br&gt;&lt;span style=font-size:11px&gt;(Black b. 1975-99)&lt;/span&gt;&lt;br&gt;Ocean Springs in (Jones, 2020)').addTo(B1970);</v>
      </c>
      <c r="V212" t="str">
        <f t="shared" si="30"/>
        <v>const B1970OceanSpringsMississippiOceanSprings= L.marker([30.41,-88.83], {icon: A2}).bindPopup('Ocean Springs, Mississippi&lt;br&gt;&lt;span style=font-size:11px&gt;(Black b. 1975-99)&lt;/span&gt;&lt;br&gt;Ocean Springs in (Jones, 2020)').addTo(B1970);</v>
      </c>
      <c r="W212" t="str">
        <f t="shared" si="31"/>
        <v>const B1970OceanSpringsMississippiOceanSprings= L.marker([30.41,-88.83], {icon: d}).bindPopup('Ocean Springs, Mississippi&lt;br&gt;&lt;span style=font-size:11px&gt;(Black b. 1975-99)&lt;/span&gt;&lt;br&gt;Ocean Springs in d').addTo(B1970);</v>
      </c>
      <c r="X212" t="str">
        <f t="shared" si="32"/>
        <v>const B1970OceanSpringsMississippiOceanSprings= L.marker([30.41,-88.83], {icon: D1}).bindPopup('Ocean Springs, Mississippi&lt;br&gt;&lt;span style=font-size:11px&gt;(Black b. 1975-99)&lt;/span&gt;&lt;br&gt;Ocean Springs in (Jones, 2020)').addTo(B1970);</v>
      </c>
      <c r="Y212" t="str">
        <f t="shared" si="33"/>
        <v/>
      </c>
      <c r="Z212" t="str">
        <f t="shared" si="34"/>
        <v/>
      </c>
      <c r="AA212" t="str">
        <f t="shared" si="35"/>
        <v/>
      </c>
      <c r="BC212" t="s">
        <v>6469</v>
      </c>
    </row>
    <row r="213" spans="1:55">
      <c r="A213" t="s">
        <v>5334</v>
      </c>
      <c r="B213" s="88" t="s">
        <v>177</v>
      </c>
      <c r="E213" t="s">
        <v>5402</v>
      </c>
      <c r="G213" s="79" t="s">
        <v>177</v>
      </c>
      <c r="H213" t="s">
        <v>5288</v>
      </c>
      <c r="I213" s="5">
        <v>-80.84</v>
      </c>
      <c r="J213" s="5">
        <v>35.229999999999997</v>
      </c>
      <c r="K213" t="s">
        <v>10745</v>
      </c>
      <c r="S213" t="str">
        <f t="shared" si="27"/>
        <v>Charlotte, North Carolina&lt;br&gt;&lt;span style=font-size:11px&gt;(Black b. 1975-99)&lt;/span&gt;&lt;br&gt;</v>
      </c>
      <c r="T213" t="str">
        <f t="shared" si="28"/>
        <v>B1970CharlotteNorthCarolinaCharlotte</v>
      </c>
      <c r="U213" t="str">
        <f t="shared" si="29"/>
        <v>const B1970CharlotteNorthCarolinaCharlotte= L.marker([35.23,-80.84], {icon: Dn}).bindPopup('Charlotte, North Carolina&lt;br&gt;&lt;span style=font-size:11px&gt;(Black b. 1975-99)&lt;/span&gt;&lt;br&gt;Charlotte in (Jones, 2020)').addTo(B1970);</v>
      </c>
      <c r="V213" t="str">
        <f t="shared" si="30"/>
        <v>const B1970CharlotteNorthCarolinaCharlotte= L.marker([35.23,-80.84], {icon: A2}).bindPopup('Charlotte, North Carolina&lt;br&gt;&lt;span style=font-size:11px&gt;(Black b. 1975-99)&lt;/span&gt;&lt;br&gt;Charlotte in (Jones, 2020)').addTo(B1970);</v>
      </c>
      <c r="W213" t="str">
        <f t="shared" si="31"/>
        <v>const B1970CharlotteNorthCarolinaCharlotte= L.marker([35.23,-80.84], {icon: d}).bindPopup('Charlotte, North Carolina&lt;br&gt;&lt;span style=font-size:11px&gt;(Black b. 1975-99)&lt;/span&gt;&lt;br&gt;Charlotte in d').addTo(B1970);</v>
      </c>
      <c r="X213" t="str">
        <f t="shared" si="32"/>
        <v>const B1970CharlotteNorthCarolinaCharlotte= L.marker([35.23,-80.84], {icon: D1}).bindPopup('Charlotte, North Carolina&lt;br&gt;&lt;span style=font-size:11px&gt;(Black b. 1975-99)&lt;/span&gt;&lt;br&gt;Charlotte in (Jones, 2020)').addTo(B1970);</v>
      </c>
      <c r="Y213" t="str">
        <f t="shared" si="33"/>
        <v/>
      </c>
      <c r="Z213" t="str">
        <f t="shared" si="34"/>
        <v/>
      </c>
      <c r="AA213" t="str">
        <f t="shared" si="35"/>
        <v/>
      </c>
      <c r="BC213" t="s">
        <v>5730</v>
      </c>
    </row>
    <row r="214" spans="1:55">
      <c r="A214" t="s">
        <v>5334</v>
      </c>
      <c r="B214" s="88" t="s">
        <v>728</v>
      </c>
      <c r="E214" t="s">
        <v>5402</v>
      </c>
      <c r="G214" s="79" t="s">
        <v>728</v>
      </c>
      <c r="H214" t="s">
        <v>5288</v>
      </c>
      <c r="I214" s="5">
        <v>-78.900000000000006</v>
      </c>
      <c r="J214" s="5">
        <v>35.99</v>
      </c>
      <c r="K214" t="s">
        <v>10745</v>
      </c>
      <c r="S214" t="str">
        <f t="shared" si="27"/>
        <v>Durham-Raleigh, North Carolina&lt;br&gt;&lt;span style=font-size:11px&gt;(Black b. 1975-99)&lt;/span&gt;&lt;br&gt;</v>
      </c>
      <c r="T214" t="str">
        <f t="shared" si="28"/>
        <v>B1970DurhamRaleighNorthCarolinaDurhamRaleigh</v>
      </c>
      <c r="U214" t="str">
        <f t="shared" si="29"/>
        <v>const B1970DurhamRaleighNorthCarolinaDurhamRaleigh= L.marker([35.99,-78.9], {icon: Dn}).bindPopup('Durham-Raleigh, North Carolina&lt;br&gt;&lt;span style=font-size:11px&gt;(Black b. 1975-99)&lt;/span&gt;&lt;br&gt;Durham-Raleigh in (Jones, 2020)').addTo(B1970);</v>
      </c>
      <c r="V214" t="str">
        <f t="shared" si="30"/>
        <v>const B1970DurhamRaleighNorthCarolinaDurhamRaleigh= L.marker([35.99,-78.9], {icon: A2}).bindPopup('Durham-Raleigh, North Carolina&lt;br&gt;&lt;span style=font-size:11px&gt;(Black b. 1975-99)&lt;/span&gt;&lt;br&gt;Durham-Raleigh in (Jones, 2020)').addTo(B1970);</v>
      </c>
      <c r="W214" t="str">
        <f t="shared" si="31"/>
        <v>const B1970DurhamRaleighNorthCarolinaDurhamRaleigh= L.marker([35.99,-78.9], {icon: d}).bindPopup('Durham-Raleigh, North Carolina&lt;br&gt;&lt;span style=font-size:11px&gt;(Black b. 1975-99)&lt;/span&gt;&lt;br&gt;Durham-Raleigh in d').addTo(B1970);</v>
      </c>
      <c r="X214" t="str">
        <f t="shared" si="32"/>
        <v>const B1970DurhamRaleighNorthCarolinaDurhamRaleigh= L.marker([35.99,-78.9], {icon: D1}).bindPopup('Durham-Raleigh, North Carolina&lt;br&gt;&lt;span style=font-size:11px&gt;(Black b. 1975-99)&lt;/span&gt;&lt;br&gt;Durham-Raleigh in (Jones, 2020)').addTo(B1970);</v>
      </c>
      <c r="Y214" t="str">
        <f t="shared" si="33"/>
        <v/>
      </c>
      <c r="Z214" t="str">
        <f t="shared" si="34"/>
        <v/>
      </c>
      <c r="AA214" t="str">
        <f t="shared" si="35"/>
        <v/>
      </c>
      <c r="BC214" t="s">
        <v>6477</v>
      </c>
    </row>
    <row r="215" spans="1:55">
      <c r="A215" t="s">
        <v>5334</v>
      </c>
      <c r="B215" s="88" t="s">
        <v>554</v>
      </c>
      <c r="E215" t="s">
        <v>5402</v>
      </c>
      <c r="G215" s="79" t="s">
        <v>554</v>
      </c>
      <c r="H215" t="s">
        <v>5288</v>
      </c>
      <c r="I215" s="5">
        <v>-78.64</v>
      </c>
      <c r="J215" s="5">
        <v>35.78</v>
      </c>
      <c r="K215" t="s">
        <v>10745</v>
      </c>
      <c r="S215" t="str">
        <f t="shared" si="27"/>
        <v>Greensboro, North Carolina&lt;br&gt;&lt;span style=font-size:11px&gt;(Black b. 1975-99)&lt;/span&gt;&lt;br&gt;</v>
      </c>
      <c r="T215" t="str">
        <f t="shared" si="28"/>
        <v>B1970GreensboroNorthCarolinaGreensboro</v>
      </c>
      <c r="U215" t="str">
        <f t="shared" si="29"/>
        <v>const B1970GreensboroNorthCarolinaGreensboro= L.marker([35.78,-78.64], {icon: Dn}).bindPopup('Greensboro, North Carolina&lt;br&gt;&lt;span style=font-size:11px&gt;(Black b. 1975-99)&lt;/span&gt;&lt;br&gt;Greensboro in (Jones, 2020)').addTo(B1970);</v>
      </c>
      <c r="V215" t="str">
        <f t="shared" si="30"/>
        <v>const B1970GreensboroNorthCarolinaGreensboro= L.marker([35.78,-78.64], {icon: A2}).bindPopup('Greensboro, North Carolina&lt;br&gt;&lt;span style=font-size:11px&gt;(Black b. 1975-99)&lt;/span&gt;&lt;br&gt;Greensboro in (Jones, 2020)').addTo(B1970);</v>
      </c>
      <c r="W215" t="str">
        <f t="shared" si="31"/>
        <v>const B1970GreensboroNorthCarolinaGreensboro= L.marker([35.78,-78.64], {icon: d}).bindPopup('Greensboro, North Carolina&lt;br&gt;&lt;span style=font-size:11px&gt;(Black b. 1975-99)&lt;/span&gt;&lt;br&gt;Greensboro in d').addTo(B1970);</v>
      </c>
      <c r="X215" t="str">
        <f t="shared" si="32"/>
        <v>const B1970GreensboroNorthCarolinaGreensboro= L.marker([35.78,-78.64], {icon: D1}).bindPopup('Greensboro, North Carolina&lt;br&gt;&lt;span style=font-size:11px&gt;(Black b. 1975-99)&lt;/span&gt;&lt;br&gt;Greensboro in (Jones, 2020)').addTo(B1970);</v>
      </c>
      <c r="Y215" t="str">
        <f t="shared" si="33"/>
        <v/>
      </c>
      <c r="Z215" t="str">
        <f t="shared" si="34"/>
        <v/>
      </c>
      <c r="AA215" t="str">
        <f t="shared" si="35"/>
        <v/>
      </c>
      <c r="BC215" t="s">
        <v>5731</v>
      </c>
    </row>
    <row r="216" spans="1:55">
      <c r="A216" t="s">
        <v>5334</v>
      </c>
      <c r="B216" s="88" t="s">
        <v>729</v>
      </c>
      <c r="E216" t="s">
        <v>5402</v>
      </c>
      <c r="G216" s="79" t="s">
        <v>729</v>
      </c>
      <c r="H216" t="s">
        <v>5288</v>
      </c>
      <c r="I216" s="5">
        <v>-79.790000000000006</v>
      </c>
      <c r="J216" s="5">
        <v>36.07</v>
      </c>
      <c r="K216" t="s">
        <v>10745</v>
      </c>
      <c r="S216" t="str">
        <f t="shared" si="27"/>
        <v>Laurinburg, North Carolina&lt;br&gt;&lt;span style=font-size:11px&gt;(Black b. 1975-99)&lt;/span&gt;&lt;br&gt;</v>
      </c>
      <c r="T216" t="str">
        <f t="shared" si="28"/>
        <v>B1970LaurinburgNorthCarolinaLaurinburg</v>
      </c>
      <c r="U216" t="str">
        <f t="shared" si="29"/>
        <v>const B1970LaurinburgNorthCarolinaLaurinburg= L.marker([36.07,-79.79], {icon: Dn}).bindPopup('Laurinburg, North Carolina&lt;br&gt;&lt;span style=font-size:11px&gt;(Black b. 1975-99)&lt;/span&gt;&lt;br&gt;Laurinburg in (Jones, 2020)').addTo(B1970);</v>
      </c>
      <c r="V216" t="str">
        <f t="shared" si="30"/>
        <v>const B1970LaurinburgNorthCarolinaLaurinburg= L.marker([36.07,-79.79], {icon: A2}).bindPopup('Laurinburg, North Carolina&lt;br&gt;&lt;span style=font-size:11px&gt;(Black b. 1975-99)&lt;/span&gt;&lt;br&gt;Laurinburg in (Jones, 2020)').addTo(B1970);</v>
      </c>
      <c r="W216" t="str">
        <f t="shared" si="31"/>
        <v>const B1970LaurinburgNorthCarolinaLaurinburg= L.marker([36.07,-79.79], {icon: d}).bindPopup('Laurinburg, North Carolina&lt;br&gt;&lt;span style=font-size:11px&gt;(Black b. 1975-99)&lt;/span&gt;&lt;br&gt;Laurinburg in d').addTo(B1970);</v>
      </c>
      <c r="X216" t="str">
        <f t="shared" si="32"/>
        <v>const B1970LaurinburgNorthCarolinaLaurinburg= L.marker([36.07,-79.79], {icon: D1}).bindPopup('Laurinburg, North Carolina&lt;br&gt;&lt;span style=font-size:11px&gt;(Black b. 1975-99)&lt;/span&gt;&lt;br&gt;Laurinburg in (Jones, 2020)').addTo(B1970);</v>
      </c>
      <c r="Y216" t="str">
        <f t="shared" si="33"/>
        <v/>
      </c>
      <c r="Z216" t="str">
        <f t="shared" si="34"/>
        <v/>
      </c>
      <c r="AA216" t="str">
        <f t="shared" si="35"/>
        <v/>
      </c>
      <c r="BC216" t="s">
        <v>5732</v>
      </c>
    </row>
    <row r="217" spans="1:55">
      <c r="A217" t="s">
        <v>5334</v>
      </c>
      <c r="B217" s="88" t="s">
        <v>678</v>
      </c>
      <c r="E217" t="s">
        <v>5402</v>
      </c>
      <c r="G217" s="79" t="s">
        <v>678</v>
      </c>
      <c r="H217" t="s">
        <v>5288</v>
      </c>
      <c r="I217" s="5">
        <v>-79.459999999999994</v>
      </c>
      <c r="J217" s="5">
        <v>34.770000000000003</v>
      </c>
      <c r="K217" t="s">
        <v>10745</v>
      </c>
      <c r="S217" t="str">
        <f t="shared" si="27"/>
        <v>Moorseville, North Carolina&lt;br&gt;&lt;span style=font-size:11px&gt;(Black b. 1975-99)&lt;/span&gt;&lt;br&gt;</v>
      </c>
      <c r="T217" t="str">
        <f t="shared" si="28"/>
        <v>B1970MoorsevilleNorthCarolinaMoorseville</v>
      </c>
      <c r="U217" t="str">
        <f t="shared" si="29"/>
        <v>const B1970MoorsevilleNorthCarolinaMoorseville= L.marker([34.77,-79.46], {icon: Dn}).bindPopup('Moorseville, North Carolina&lt;br&gt;&lt;span style=font-size:11px&gt;(Black b. 1975-99)&lt;/span&gt;&lt;br&gt;Moorseville in (Jones, 2020)').addTo(B1970);</v>
      </c>
      <c r="V217" t="str">
        <f t="shared" si="30"/>
        <v>const B1970MoorsevilleNorthCarolinaMoorseville= L.marker([34.77,-79.46], {icon: A2}).bindPopup('Moorseville, North Carolina&lt;br&gt;&lt;span style=font-size:11px&gt;(Black b. 1975-99)&lt;/span&gt;&lt;br&gt;Moorseville in (Jones, 2020)').addTo(B1970);</v>
      </c>
      <c r="W217" t="str">
        <f t="shared" si="31"/>
        <v>const B1970MoorsevilleNorthCarolinaMoorseville= L.marker([34.77,-79.46], {icon: d}).bindPopup('Moorseville, North Carolina&lt;br&gt;&lt;span style=font-size:11px&gt;(Black b. 1975-99)&lt;/span&gt;&lt;br&gt;Moorseville in d').addTo(B1970);</v>
      </c>
      <c r="X217" t="str">
        <f t="shared" si="32"/>
        <v>const B1970MoorsevilleNorthCarolinaMoorseville= L.marker([34.77,-79.46], {icon: D1}).bindPopup('Moorseville, North Carolina&lt;br&gt;&lt;span style=font-size:11px&gt;(Black b. 1975-99)&lt;/span&gt;&lt;br&gt;Moorseville in (Jones, 2020)').addTo(B1970);</v>
      </c>
      <c r="Y217" t="str">
        <f t="shared" si="33"/>
        <v/>
      </c>
      <c r="Z217" t="str">
        <f t="shared" si="34"/>
        <v/>
      </c>
      <c r="AA217" t="str">
        <f t="shared" si="35"/>
        <v/>
      </c>
      <c r="BC217" t="s">
        <v>5733</v>
      </c>
    </row>
    <row r="218" spans="1:55">
      <c r="A218" t="s">
        <v>5334</v>
      </c>
      <c r="B218" s="88" t="s">
        <v>730</v>
      </c>
      <c r="E218" t="s">
        <v>5402</v>
      </c>
      <c r="G218" s="79" t="s">
        <v>730</v>
      </c>
      <c r="H218" t="s">
        <v>5288</v>
      </c>
      <c r="I218" s="5">
        <v>-80.81</v>
      </c>
      <c r="J218" s="5">
        <v>35.58</v>
      </c>
      <c r="K218" t="s">
        <v>10745</v>
      </c>
      <c r="S218" t="str">
        <f t="shared" si="27"/>
        <v>Pinehurst, North Carolina&lt;br&gt;&lt;span style=font-size:11px&gt;(Black b. 1975-99)&lt;/span&gt;&lt;br&gt;</v>
      </c>
      <c r="T218" t="str">
        <f t="shared" si="28"/>
        <v>B1970PinehurstNorthCarolinaPinehurst</v>
      </c>
      <c r="U218" t="str">
        <f t="shared" si="29"/>
        <v>const B1970PinehurstNorthCarolinaPinehurst= L.marker([35.58,-80.81], {icon: Dn}).bindPopup('Pinehurst, North Carolina&lt;br&gt;&lt;span style=font-size:11px&gt;(Black b. 1975-99)&lt;/span&gt;&lt;br&gt;Pinehurst in (Jones, 2020)').addTo(B1970);</v>
      </c>
      <c r="V218" t="str">
        <f t="shared" si="30"/>
        <v>const B1970PinehurstNorthCarolinaPinehurst= L.marker([35.58,-80.81], {icon: A2}).bindPopup('Pinehurst, North Carolina&lt;br&gt;&lt;span style=font-size:11px&gt;(Black b. 1975-99)&lt;/span&gt;&lt;br&gt;Pinehurst in (Jones, 2020)').addTo(B1970);</v>
      </c>
      <c r="W218" t="str">
        <f t="shared" si="31"/>
        <v>const B1970PinehurstNorthCarolinaPinehurst= L.marker([35.58,-80.81], {icon: d}).bindPopup('Pinehurst, North Carolina&lt;br&gt;&lt;span style=font-size:11px&gt;(Black b. 1975-99)&lt;/span&gt;&lt;br&gt;Pinehurst in d').addTo(B1970);</v>
      </c>
      <c r="X218" t="str">
        <f t="shared" si="32"/>
        <v>const B1970PinehurstNorthCarolinaPinehurst= L.marker([35.58,-80.81], {icon: D1}).bindPopup('Pinehurst, North Carolina&lt;br&gt;&lt;span style=font-size:11px&gt;(Black b. 1975-99)&lt;/span&gt;&lt;br&gt;Pinehurst in (Jones, 2020)').addTo(B1970);</v>
      </c>
      <c r="Y218" t="str">
        <f t="shared" si="33"/>
        <v/>
      </c>
      <c r="Z218" t="str">
        <f t="shared" si="34"/>
        <v/>
      </c>
      <c r="AA218" t="str">
        <f t="shared" si="35"/>
        <v/>
      </c>
      <c r="BC218" t="s">
        <v>5734</v>
      </c>
    </row>
    <row r="219" spans="1:55">
      <c r="A219" t="s">
        <v>5334</v>
      </c>
      <c r="B219" s="88" t="s">
        <v>718</v>
      </c>
      <c r="E219" t="s">
        <v>5402</v>
      </c>
      <c r="G219" s="79" t="s">
        <v>718</v>
      </c>
      <c r="H219" t="s">
        <v>5288</v>
      </c>
      <c r="I219" s="5">
        <v>-79.47</v>
      </c>
      <c r="J219" s="5">
        <v>35.200000000000003</v>
      </c>
      <c r="K219" t="s">
        <v>10745</v>
      </c>
      <c r="S219" t="str">
        <f t="shared" si="27"/>
        <v>Smithfield, North Carolina&lt;br&gt;&lt;span style=font-size:11px&gt;(Black b. 1975-99)&lt;/span&gt;&lt;br&gt;</v>
      </c>
      <c r="T219" t="str">
        <f t="shared" si="28"/>
        <v>B1970SmithfieldNorthCarolinaSmithfield</v>
      </c>
      <c r="U219" t="str">
        <f t="shared" si="29"/>
        <v>const B1970SmithfieldNorthCarolinaSmithfield= L.marker([35.2,-79.47], {icon: Dn}).bindPopup('Smithfield, North Carolina&lt;br&gt;&lt;span style=font-size:11px&gt;(Black b. 1975-99)&lt;/span&gt;&lt;br&gt;Smithfield in (Jones, 2020)').addTo(B1970);</v>
      </c>
      <c r="V219" t="str">
        <f t="shared" si="30"/>
        <v>const B1970SmithfieldNorthCarolinaSmithfield= L.marker([35.2,-79.47], {icon: A2}).bindPopup('Smithfield, North Carolina&lt;br&gt;&lt;span style=font-size:11px&gt;(Black b. 1975-99)&lt;/span&gt;&lt;br&gt;Smithfield in (Jones, 2020)').addTo(B1970);</v>
      </c>
      <c r="W219" t="str">
        <f t="shared" si="31"/>
        <v>const B1970SmithfieldNorthCarolinaSmithfield= L.marker([35.2,-79.47], {icon: d}).bindPopup('Smithfield, North Carolina&lt;br&gt;&lt;span style=font-size:11px&gt;(Black b. 1975-99)&lt;/span&gt;&lt;br&gt;Smithfield in d').addTo(B1970);</v>
      </c>
      <c r="X219" t="str">
        <f t="shared" si="32"/>
        <v>const B1970SmithfieldNorthCarolinaSmithfield= L.marker([35.2,-79.47], {icon: D1}).bindPopup('Smithfield, North Carolina&lt;br&gt;&lt;span style=font-size:11px&gt;(Black b. 1975-99)&lt;/span&gt;&lt;br&gt;Smithfield in (Jones, 2020)').addTo(B1970);</v>
      </c>
      <c r="Y219" t="str">
        <f t="shared" si="33"/>
        <v/>
      </c>
      <c r="Z219" t="str">
        <f t="shared" si="34"/>
        <v/>
      </c>
      <c r="AA219" t="str">
        <f t="shared" si="35"/>
        <v/>
      </c>
      <c r="BC219" t="s">
        <v>5735</v>
      </c>
    </row>
    <row r="220" spans="1:55">
      <c r="A220" t="s">
        <v>5334</v>
      </c>
      <c r="B220" s="88" t="s">
        <v>727</v>
      </c>
      <c r="E220" t="s">
        <v>5402</v>
      </c>
      <c r="G220" s="79" t="s">
        <v>727</v>
      </c>
      <c r="H220" t="s">
        <v>5288</v>
      </c>
      <c r="I220" s="5">
        <v>-78.34</v>
      </c>
      <c r="J220" s="5">
        <v>35.51</v>
      </c>
      <c r="K220" t="s">
        <v>10745</v>
      </c>
      <c r="S220" t="str">
        <f t="shared" si="27"/>
        <v>Wilson, North Carolina&lt;br&gt;&lt;span style=font-size:11px&gt;(Black b. 1975-99)&lt;/span&gt;&lt;br&gt;</v>
      </c>
      <c r="T220" t="str">
        <f t="shared" si="28"/>
        <v>B1970WilsonNorthCarolinaWilson</v>
      </c>
      <c r="U220" t="str">
        <f t="shared" si="29"/>
        <v>const B1970WilsonNorthCarolinaWilson= L.marker([35.51,-78.34], {icon: Dn}).bindPopup('Wilson, North Carolina&lt;br&gt;&lt;span style=font-size:11px&gt;(Black b. 1975-99)&lt;/span&gt;&lt;br&gt;Wilson in (Jones, 2020)').addTo(B1970);</v>
      </c>
      <c r="V220" t="str">
        <f t="shared" si="30"/>
        <v>const B1970WilsonNorthCarolinaWilson= L.marker([35.51,-78.34], {icon: A2}).bindPopup('Wilson, North Carolina&lt;br&gt;&lt;span style=font-size:11px&gt;(Black b. 1975-99)&lt;/span&gt;&lt;br&gt;Wilson in (Jones, 2020)').addTo(B1970);</v>
      </c>
      <c r="W220" t="str">
        <f t="shared" si="31"/>
        <v>const B1970WilsonNorthCarolinaWilson= L.marker([35.51,-78.34], {icon: d}).bindPopup('Wilson, North Carolina&lt;br&gt;&lt;span style=font-size:11px&gt;(Black b. 1975-99)&lt;/span&gt;&lt;br&gt;Wilson in d').addTo(B1970);</v>
      </c>
      <c r="X220" t="str">
        <f t="shared" si="32"/>
        <v>const B1970WilsonNorthCarolinaWilson= L.marker([35.51,-78.34], {icon: D1}).bindPopup('Wilson, North Carolina&lt;br&gt;&lt;span style=font-size:11px&gt;(Black b. 1975-99)&lt;/span&gt;&lt;br&gt;Wilson in (Jones, 2020)').addTo(B1970);</v>
      </c>
      <c r="Y220" t="str">
        <f t="shared" si="33"/>
        <v/>
      </c>
      <c r="Z220" t="str">
        <f t="shared" si="34"/>
        <v/>
      </c>
      <c r="AA220" t="str">
        <f t="shared" si="35"/>
        <v/>
      </c>
      <c r="BC220" t="s">
        <v>5736</v>
      </c>
    </row>
    <row r="221" spans="1:55">
      <c r="A221" t="s">
        <v>5334</v>
      </c>
      <c r="B221" s="88" t="s">
        <v>733</v>
      </c>
      <c r="E221" t="s">
        <v>5402</v>
      </c>
      <c r="G221" s="79" t="s">
        <v>733</v>
      </c>
      <c r="H221" t="s">
        <v>5291</v>
      </c>
      <c r="I221" s="5">
        <v>-77.92</v>
      </c>
      <c r="J221" s="5">
        <v>35.72</v>
      </c>
      <c r="K221" t="s">
        <v>10745</v>
      </c>
      <c r="S221" t="str">
        <f t="shared" si="27"/>
        <v>Pleasantville, New Jersey&lt;br&gt;&lt;span style=font-size:11px&gt;(Black b. 1975-99)&lt;/span&gt;&lt;br&gt;</v>
      </c>
      <c r="T221" t="str">
        <f t="shared" si="28"/>
        <v>B1970PleasantvilleNewJerseyPleasantville</v>
      </c>
      <c r="U221" t="str">
        <f t="shared" si="29"/>
        <v>const B1970PleasantvilleNewJerseyPleasantville= L.marker([35.72,-77.92], {icon: Dn}).bindPopup('Pleasantville, New Jersey&lt;br&gt;&lt;span style=font-size:11px&gt;(Black b. 1975-99)&lt;/span&gt;&lt;br&gt;Pleasantville in (Jones, 2020)').addTo(B1970);</v>
      </c>
      <c r="V221" t="str">
        <f t="shared" si="30"/>
        <v>const B1970PleasantvilleNewJerseyPleasantville= L.marker([35.72,-77.92], {icon: A2}).bindPopup('Pleasantville, New Jersey&lt;br&gt;&lt;span style=font-size:11px&gt;(Black b. 1975-99)&lt;/span&gt;&lt;br&gt;Pleasantville in (Jones, 2020)').addTo(B1970);</v>
      </c>
      <c r="W221" t="str">
        <f t="shared" si="31"/>
        <v>const B1970PleasantvilleNewJerseyPleasantville= L.marker([35.72,-77.92], {icon: d}).bindPopup('Pleasantville, New Jersey&lt;br&gt;&lt;span style=font-size:11px&gt;(Black b. 1975-99)&lt;/span&gt;&lt;br&gt;Pleasantville in d').addTo(B1970);</v>
      </c>
      <c r="X221" t="str">
        <f t="shared" si="32"/>
        <v>const B1970PleasantvilleNewJerseyPleasantville= L.marker([35.72,-77.92], {icon: D1}).bindPopup('Pleasantville, New Jersey&lt;br&gt;&lt;span style=font-size:11px&gt;(Black b. 1975-99)&lt;/span&gt;&lt;br&gt;Pleasantville in (Jones, 2020)').addTo(B1970);</v>
      </c>
      <c r="Y221" t="str">
        <f t="shared" si="33"/>
        <v/>
      </c>
      <c r="Z221" t="str">
        <f t="shared" si="34"/>
        <v/>
      </c>
      <c r="AA221" t="str">
        <f t="shared" si="35"/>
        <v/>
      </c>
      <c r="BC221" t="s">
        <v>5737</v>
      </c>
    </row>
    <row r="222" spans="1:55">
      <c r="A222" t="s">
        <v>5334</v>
      </c>
      <c r="B222" s="88" t="s">
        <v>724</v>
      </c>
      <c r="E222" t="s">
        <v>5402</v>
      </c>
      <c r="G222" s="79" t="s">
        <v>724</v>
      </c>
      <c r="H222" t="s">
        <v>5291</v>
      </c>
      <c r="I222" s="5">
        <v>-74.28</v>
      </c>
      <c r="J222" s="5">
        <v>40.61</v>
      </c>
      <c r="K222" t="s">
        <v>10745</v>
      </c>
      <c r="S222" t="str">
        <f t="shared" si="27"/>
        <v>Teaneck, New Jersey&lt;br&gt;&lt;span style=font-size:11px&gt;(Black b. 1975-99)&lt;/span&gt;&lt;br&gt;</v>
      </c>
      <c r="T222" t="str">
        <f t="shared" si="28"/>
        <v>B1970TeaneckNewJerseyTeaneck</v>
      </c>
      <c r="U222" t="str">
        <f t="shared" si="29"/>
        <v>const B1970TeaneckNewJerseyTeaneck= L.marker([40.61,-74.28], {icon: Dn}).bindPopup('Teaneck, New Jersey&lt;br&gt;&lt;span style=font-size:11px&gt;(Black b. 1975-99)&lt;/span&gt;&lt;br&gt;Teaneck in (Jones, 2020)').addTo(B1970);</v>
      </c>
      <c r="V222" t="str">
        <f t="shared" si="30"/>
        <v>const B1970TeaneckNewJerseyTeaneck= L.marker([40.61,-74.28], {icon: A2}).bindPopup('Teaneck, New Jersey&lt;br&gt;&lt;span style=font-size:11px&gt;(Black b. 1975-99)&lt;/span&gt;&lt;br&gt;Teaneck in (Jones, 2020)').addTo(B1970);</v>
      </c>
      <c r="W222" t="str">
        <f t="shared" si="31"/>
        <v>const B1970TeaneckNewJerseyTeaneck= L.marker([40.61,-74.28], {icon: d}).bindPopup('Teaneck, New Jersey&lt;br&gt;&lt;span style=font-size:11px&gt;(Black b. 1975-99)&lt;/span&gt;&lt;br&gt;Teaneck in d').addTo(B1970);</v>
      </c>
      <c r="X222" t="str">
        <f t="shared" si="32"/>
        <v>const B1970TeaneckNewJerseyTeaneck= L.marker([40.61,-74.28], {icon: D1}).bindPopup('Teaneck, New Jersey&lt;br&gt;&lt;span style=font-size:11px&gt;(Black b. 1975-99)&lt;/span&gt;&lt;br&gt;Teaneck in (Jones, 2020)').addTo(B1970);</v>
      </c>
      <c r="Y222" t="str">
        <f t="shared" si="33"/>
        <v/>
      </c>
      <c r="Z222" t="str">
        <f t="shared" si="34"/>
        <v/>
      </c>
      <c r="AA222" t="str">
        <f t="shared" si="35"/>
        <v/>
      </c>
      <c r="BC222" t="s">
        <v>5738</v>
      </c>
    </row>
    <row r="223" spans="1:55">
      <c r="A223" t="s">
        <v>5334</v>
      </c>
      <c r="B223" s="88" t="s">
        <v>327</v>
      </c>
      <c r="E223" t="s">
        <v>5402</v>
      </c>
      <c r="G223" s="79" t="s">
        <v>5151</v>
      </c>
      <c r="H223" t="s">
        <v>5151</v>
      </c>
      <c r="I223" s="5">
        <v>-74.739999999999995</v>
      </c>
      <c r="J223" s="5">
        <v>40.22</v>
      </c>
      <c r="K223" t="s">
        <v>10750</v>
      </c>
      <c r="S223" t="str">
        <f t="shared" si="27"/>
        <v>New York, New York&lt;br&gt;&lt;span style=font-size:11px&gt;(Black b. 1975-99)&lt;/span&gt;&lt;br&gt;</v>
      </c>
      <c r="T223" t="str">
        <f t="shared" si="28"/>
        <v>B1970NewYorkNewYorkNYC</v>
      </c>
      <c r="U223" t="str">
        <f t="shared" si="29"/>
        <v>const B1970NewYorkNewYorkNYC= L.marker([40.22,-74.74], {icon: Dn}).bindPopup('New York, New York&lt;br&gt;&lt;span style=font-size:11px&gt;(Black b. 1975-99)&lt;/span&gt;&lt;br&gt;NYC in (Jones, 2020)').addTo(B1970);</v>
      </c>
      <c r="V223" t="str">
        <f t="shared" si="30"/>
        <v>const B1970NewYorkNewYorkNYC= L.marker([40.22,-74.74], {icon: A2}).bindPopup('New York, New York&lt;br&gt;&lt;span style=font-size:11px&gt;(Black b. 1975-99)&lt;/span&gt;&lt;br&gt;NYC in (Jones, 2020)').addTo(B1970);</v>
      </c>
      <c r="W223" t="str">
        <f t="shared" si="31"/>
        <v>const B1970NewYorkNewYorkNYC= L.marker([40.22,-74.74], {icon: d}).bindPopup('New York, New York&lt;br&gt;&lt;span style=font-size:11px&gt;(Black b. 1975-99)&lt;/span&gt;&lt;br&gt;NYC in d').addTo(B1970);</v>
      </c>
      <c r="X223" t="str">
        <f t="shared" si="32"/>
        <v>const B1970NewYorkNewYorkNYC= L.marker([40.22,-74.74], {icon: D4}).bindPopup('New York, New York&lt;br&gt;&lt;span style=font-size:11px&gt;(Black b. 1975-99)&lt;/span&gt;&lt;br&gt;NYC in (Jones, 2020)').addTo(B1970);</v>
      </c>
      <c r="Y223" t="str">
        <f t="shared" si="33"/>
        <v/>
      </c>
      <c r="Z223" t="str">
        <f t="shared" si="34"/>
        <v/>
      </c>
      <c r="AA223" t="str">
        <f t="shared" si="35"/>
        <v/>
      </c>
      <c r="BC223" t="s">
        <v>5739</v>
      </c>
    </row>
    <row r="224" spans="1:55">
      <c r="A224" t="s">
        <v>5334</v>
      </c>
      <c r="B224" s="88" t="s">
        <v>692</v>
      </c>
      <c r="E224" t="s">
        <v>5402</v>
      </c>
      <c r="G224" s="79" t="s">
        <v>692</v>
      </c>
      <c r="H224" t="s">
        <v>5151</v>
      </c>
      <c r="I224" s="5">
        <v>-74.010000000000005</v>
      </c>
      <c r="J224" s="5">
        <v>40.71</v>
      </c>
      <c r="K224" t="s">
        <v>10745</v>
      </c>
      <c r="S224" t="str">
        <f t="shared" si="27"/>
        <v>Tonawanda, New York&lt;br&gt;&lt;span style=font-size:11px&gt;(Black b. 1975-99)&lt;/span&gt;&lt;br&gt;</v>
      </c>
      <c r="T224" t="str">
        <f t="shared" si="28"/>
        <v>B1970TonawandaNewYorkTonawanda</v>
      </c>
      <c r="U224" t="str">
        <f t="shared" si="29"/>
        <v>const B1970TonawandaNewYorkTonawanda= L.marker([40.71,-74.01], {icon: Dn}).bindPopup('Tonawanda, New York&lt;br&gt;&lt;span style=font-size:11px&gt;(Black b. 1975-99)&lt;/span&gt;&lt;br&gt;Tonawanda in (Jones, 2020)').addTo(B1970);</v>
      </c>
      <c r="V224" t="str">
        <f t="shared" si="30"/>
        <v>const B1970TonawandaNewYorkTonawanda= L.marker([40.71,-74.01], {icon: A2}).bindPopup('Tonawanda, New York&lt;br&gt;&lt;span style=font-size:11px&gt;(Black b. 1975-99)&lt;/span&gt;&lt;br&gt;Tonawanda in (Jones, 2020)').addTo(B1970);</v>
      </c>
      <c r="W224" t="str">
        <f t="shared" si="31"/>
        <v>const B1970TonawandaNewYorkTonawanda= L.marker([40.71,-74.01], {icon: d}).bindPopup('Tonawanda, New York&lt;br&gt;&lt;span style=font-size:11px&gt;(Black b. 1975-99)&lt;/span&gt;&lt;br&gt;Tonawanda in d').addTo(B1970);</v>
      </c>
      <c r="X224" t="str">
        <f t="shared" si="32"/>
        <v>const B1970TonawandaNewYorkTonawanda= L.marker([40.71,-74.01], {icon: D1}).bindPopup('Tonawanda, New York&lt;br&gt;&lt;span style=font-size:11px&gt;(Black b. 1975-99)&lt;/span&gt;&lt;br&gt;Tonawanda in (Jones, 2020)').addTo(B1970);</v>
      </c>
      <c r="Y224" t="str">
        <f t="shared" si="33"/>
        <v/>
      </c>
      <c r="Z224" t="str">
        <f t="shared" si="34"/>
        <v/>
      </c>
      <c r="AA224" t="str">
        <f t="shared" si="35"/>
        <v/>
      </c>
      <c r="BC224" t="s">
        <v>5740</v>
      </c>
    </row>
    <row r="225" spans="1:55">
      <c r="A225" t="s">
        <v>5334</v>
      </c>
      <c r="B225" s="88" t="s">
        <v>725</v>
      </c>
      <c r="E225" t="s">
        <v>5402</v>
      </c>
      <c r="G225" s="79" t="s">
        <v>725</v>
      </c>
      <c r="H225" t="s">
        <v>5151</v>
      </c>
      <c r="I225" s="5">
        <v>-78.88</v>
      </c>
      <c r="J225" s="5">
        <v>43.02</v>
      </c>
      <c r="K225" t="s">
        <v>10745</v>
      </c>
      <c r="S225" t="str">
        <f t="shared" si="27"/>
        <v>White Plains, New York&lt;br&gt;&lt;span style=font-size:11px&gt;(Black b. 1975-99)&lt;/span&gt;&lt;br&gt;</v>
      </c>
      <c r="T225" t="str">
        <f t="shared" si="28"/>
        <v>B1970WhitePlainsNewYorkWhitePlains</v>
      </c>
      <c r="U225" t="str">
        <f t="shared" si="29"/>
        <v>const B1970WhitePlainsNewYorkWhitePlains= L.marker([43.02,-78.88], {icon: Dn}).bindPopup('White Plains, New York&lt;br&gt;&lt;span style=font-size:11px&gt;(Black b. 1975-99)&lt;/span&gt;&lt;br&gt;White Plains in (Jones, 2020)').addTo(B1970);</v>
      </c>
      <c r="V225" t="str">
        <f t="shared" si="30"/>
        <v>const B1970WhitePlainsNewYorkWhitePlains= L.marker([43.02,-78.88], {icon: A2}).bindPopup('White Plains, New York&lt;br&gt;&lt;span style=font-size:11px&gt;(Black b. 1975-99)&lt;/span&gt;&lt;br&gt;White Plains in (Jones, 2020)').addTo(B1970);</v>
      </c>
      <c r="W225" t="str">
        <f t="shared" si="31"/>
        <v>const B1970WhitePlainsNewYorkWhitePlains= L.marker([43.02,-78.88], {icon: d}).bindPopup('White Plains, New York&lt;br&gt;&lt;span style=font-size:11px&gt;(Black b. 1975-99)&lt;/span&gt;&lt;br&gt;White Plains in d').addTo(B1970);</v>
      </c>
      <c r="X225" t="str">
        <f t="shared" si="32"/>
        <v>const B1970WhitePlainsNewYorkWhitePlains= L.marker([43.02,-78.88], {icon: D1}).bindPopup('White Plains, New York&lt;br&gt;&lt;span style=font-size:11px&gt;(Black b. 1975-99)&lt;/span&gt;&lt;br&gt;White Plains in (Jones, 2020)').addTo(B1970);</v>
      </c>
      <c r="Y225" t="str">
        <f t="shared" si="33"/>
        <v/>
      </c>
      <c r="Z225" t="str">
        <f t="shared" si="34"/>
        <v/>
      </c>
      <c r="AA225" t="str">
        <f t="shared" si="35"/>
        <v/>
      </c>
      <c r="BC225" t="s">
        <v>6470</v>
      </c>
    </row>
    <row r="226" spans="1:55">
      <c r="A226" t="s">
        <v>5334</v>
      </c>
      <c r="B226" s="88" t="s">
        <v>228</v>
      </c>
      <c r="E226" t="s">
        <v>5402</v>
      </c>
      <c r="G226" s="79" t="s">
        <v>228</v>
      </c>
      <c r="H226" t="s">
        <v>5282</v>
      </c>
      <c r="I226" s="5">
        <v>-73.760000000000005</v>
      </c>
      <c r="J226" s="5">
        <v>41.03</v>
      </c>
      <c r="K226" t="s">
        <v>10745</v>
      </c>
      <c r="S226" t="str">
        <f t="shared" si="27"/>
        <v>Canton, Ohio&lt;br&gt;&lt;span style=font-size:11px&gt;(Black b. 1975-99)&lt;/span&gt;&lt;br&gt;</v>
      </c>
      <c r="T226" t="str">
        <f t="shared" si="28"/>
        <v>B1970CantonOhioCanton</v>
      </c>
      <c r="U226" t="str">
        <f t="shared" si="29"/>
        <v>const B1970CantonOhioCanton= L.marker([41.03,-73.76], {icon: Dn}).bindPopup('Canton, Ohio&lt;br&gt;&lt;span style=font-size:11px&gt;(Black b. 1975-99)&lt;/span&gt;&lt;br&gt;Canton in (Jones, 2020)').addTo(B1970);</v>
      </c>
      <c r="V226" t="str">
        <f t="shared" si="30"/>
        <v>const B1970CantonOhioCanton= L.marker([41.03,-73.76], {icon: A2}).bindPopup('Canton, Ohio&lt;br&gt;&lt;span style=font-size:11px&gt;(Black b. 1975-99)&lt;/span&gt;&lt;br&gt;Canton in (Jones, 2020)').addTo(B1970);</v>
      </c>
      <c r="W226" t="str">
        <f t="shared" si="31"/>
        <v>const B1970CantonOhioCanton= L.marker([41.03,-73.76], {icon: d}).bindPopup('Canton, Ohio&lt;br&gt;&lt;span style=font-size:11px&gt;(Black b. 1975-99)&lt;/span&gt;&lt;br&gt;Canton in d').addTo(B1970);</v>
      </c>
      <c r="X226" t="str">
        <f t="shared" si="32"/>
        <v>const B1970CantonOhioCanton= L.marker([41.03,-73.76], {icon: D1}).bindPopup('Canton, Ohio&lt;br&gt;&lt;span style=font-size:11px&gt;(Black b. 1975-99)&lt;/span&gt;&lt;br&gt;Canton in (Jones, 2020)').addTo(B1970);</v>
      </c>
      <c r="Y226" t="str">
        <f t="shared" si="33"/>
        <v/>
      </c>
      <c r="Z226" t="str">
        <f t="shared" si="34"/>
        <v/>
      </c>
      <c r="AA226" t="str">
        <f t="shared" si="35"/>
        <v/>
      </c>
      <c r="BC226" t="s">
        <v>5741</v>
      </c>
    </row>
    <row r="227" spans="1:55">
      <c r="A227" t="s">
        <v>5334</v>
      </c>
      <c r="B227" s="88" t="s">
        <v>689</v>
      </c>
      <c r="E227" t="s">
        <v>5402</v>
      </c>
      <c r="G227" s="79" t="s">
        <v>689</v>
      </c>
      <c r="H227" t="s">
        <v>5282</v>
      </c>
      <c r="I227" s="5">
        <v>-81.38</v>
      </c>
      <c r="J227" s="5">
        <v>40.799999999999997</v>
      </c>
      <c r="K227" t="s">
        <v>10745</v>
      </c>
      <c r="S227" t="str">
        <f t="shared" si="27"/>
        <v>Cincinatti, Ohio&lt;br&gt;&lt;span style=font-size:11px&gt;(Black b. 1975-99)&lt;/span&gt;&lt;br&gt;</v>
      </c>
      <c r="T227" t="str">
        <f t="shared" si="28"/>
        <v>B1970CincinattiOhioCincinatti</v>
      </c>
      <c r="U227" t="str">
        <f t="shared" si="29"/>
        <v>const B1970CincinattiOhioCincinatti= L.marker([40.8,-81.38], {icon: Dn}).bindPopup('Cincinatti, Ohio&lt;br&gt;&lt;span style=font-size:11px&gt;(Black b. 1975-99)&lt;/span&gt;&lt;br&gt;Cincinatti in (Jones, 2020)').addTo(B1970);</v>
      </c>
      <c r="V227" t="str">
        <f t="shared" si="30"/>
        <v>const B1970CincinattiOhioCincinatti= L.marker([40.8,-81.38], {icon: A2}).bindPopup('Cincinatti, Ohio&lt;br&gt;&lt;span style=font-size:11px&gt;(Black b. 1975-99)&lt;/span&gt;&lt;br&gt;Cincinatti in (Jones, 2020)').addTo(B1970);</v>
      </c>
      <c r="W227" t="str">
        <f t="shared" si="31"/>
        <v>const B1970CincinattiOhioCincinatti= L.marker([40.8,-81.38], {icon: d}).bindPopup('Cincinatti, Ohio&lt;br&gt;&lt;span style=font-size:11px&gt;(Black b. 1975-99)&lt;/span&gt;&lt;br&gt;Cincinatti in d').addTo(B1970);</v>
      </c>
      <c r="X227" t="str">
        <f t="shared" si="32"/>
        <v>const B1970CincinattiOhioCincinatti= L.marker([40.8,-81.38], {icon: D1}).bindPopup('Cincinatti, Ohio&lt;br&gt;&lt;span style=font-size:11px&gt;(Black b. 1975-99)&lt;/span&gt;&lt;br&gt;Cincinatti in (Jones, 2020)').addTo(B1970);</v>
      </c>
      <c r="Y227" t="str">
        <f t="shared" si="33"/>
        <v/>
      </c>
      <c r="Z227" t="str">
        <f t="shared" si="34"/>
        <v/>
      </c>
      <c r="AA227" t="str">
        <f t="shared" si="35"/>
        <v/>
      </c>
      <c r="BC227" t="s">
        <v>5742</v>
      </c>
    </row>
    <row r="228" spans="1:55">
      <c r="A228" t="s">
        <v>5334</v>
      </c>
      <c r="B228" s="88" t="s">
        <v>232</v>
      </c>
      <c r="E228" t="s">
        <v>5402</v>
      </c>
      <c r="G228" s="79" t="s">
        <v>232</v>
      </c>
      <c r="H228" t="s">
        <v>5282</v>
      </c>
      <c r="I228" s="5">
        <v>-84.51</v>
      </c>
      <c r="J228" s="5">
        <v>39.1</v>
      </c>
      <c r="K228" t="s">
        <v>10745</v>
      </c>
      <c r="S228" t="str">
        <f t="shared" si="27"/>
        <v>Cleveland, Ohio&lt;br&gt;&lt;span style=font-size:11px&gt;(Black b. 1975-99)&lt;/span&gt;&lt;br&gt;</v>
      </c>
      <c r="T228" t="str">
        <f t="shared" si="28"/>
        <v>B1970ClevelandOhioCleveland</v>
      </c>
      <c r="U228" t="str">
        <f t="shared" si="29"/>
        <v>const B1970ClevelandOhioCleveland= L.marker([39.1,-84.51], {icon: Dn}).bindPopup('Cleveland, Ohio&lt;br&gt;&lt;span style=font-size:11px&gt;(Black b. 1975-99)&lt;/span&gt;&lt;br&gt;Cleveland in (Jones, 2020)').addTo(B1970);</v>
      </c>
      <c r="V228" t="str">
        <f t="shared" si="30"/>
        <v>const B1970ClevelandOhioCleveland= L.marker([39.1,-84.51], {icon: A2}).bindPopup('Cleveland, Ohio&lt;br&gt;&lt;span style=font-size:11px&gt;(Black b. 1975-99)&lt;/span&gt;&lt;br&gt;Cleveland in (Jones, 2020)').addTo(B1970);</v>
      </c>
      <c r="W228" t="str">
        <f t="shared" si="31"/>
        <v>const B1970ClevelandOhioCleveland= L.marker([39.1,-84.51], {icon: d}).bindPopup('Cleveland, Ohio&lt;br&gt;&lt;span style=font-size:11px&gt;(Black b. 1975-99)&lt;/span&gt;&lt;br&gt;Cleveland in d').addTo(B1970);</v>
      </c>
      <c r="X228" t="str">
        <f t="shared" si="32"/>
        <v>const B1970ClevelandOhioCleveland= L.marker([39.1,-84.51], {icon: D1}).bindPopup('Cleveland, Ohio&lt;br&gt;&lt;span style=font-size:11px&gt;(Black b. 1975-99)&lt;/span&gt;&lt;br&gt;Cleveland in (Jones, 2020)').addTo(B1970);</v>
      </c>
      <c r="Y228" t="str">
        <f t="shared" si="33"/>
        <v/>
      </c>
      <c r="Z228" t="str">
        <f t="shared" si="34"/>
        <v/>
      </c>
      <c r="AA228" t="str">
        <f t="shared" si="35"/>
        <v/>
      </c>
      <c r="BC228" t="s">
        <v>5743</v>
      </c>
    </row>
    <row r="229" spans="1:55">
      <c r="A229" t="s">
        <v>5334</v>
      </c>
      <c r="B229" s="88" t="s">
        <v>234</v>
      </c>
      <c r="E229" t="s">
        <v>5402</v>
      </c>
      <c r="G229" s="79" t="s">
        <v>234</v>
      </c>
      <c r="H229" t="s">
        <v>5282</v>
      </c>
      <c r="I229" s="5">
        <v>-81.69</v>
      </c>
      <c r="J229" s="5">
        <v>41.5</v>
      </c>
      <c r="K229" t="s">
        <v>10745</v>
      </c>
      <c r="S229" t="str">
        <f t="shared" si="27"/>
        <v>Columbus, Ohio&lt;br&gt;&lt;span style=font-size:11px&gt;(Black b. 1975-99)&lt;/span&gt;&lt;br&gt;</v>
      </c>
      <c r="T229" t="str">
        <f t="shared" si="28"/>
        <v>B1970ColumbusOhioColumbus</v>
      </c>
      <c r="U229" t="str">
        <f t="shared" si="29"/>
        <v>const B1970ColumbusOhioColumbus= L.marker([41.5,-81.69], {icon: Dn}).bindPopup('Columbus, Ohio&lt;br&gt;&lt;span style=font-size:11px&gt;(Black b. 1975-99)&lt;/span&gt;&lt;br&gt;Columbus in (Jones, 2020)').addTo(B1970);</v>
      </c>
      <c r="V229" t="str">
        <f t="shared" si="30"/>
        <v>const B1970ColumbusOhioColumbus= L.marker([41.5,-81.69], {icon: A2}).bindPopup('Columbus, Ohio&lt;br&gt;&lt;span style=font-size:11px&gt;(Black b. 1975-99)&lt;/span&gt;&lt;br&gt;Columbus in (Jones, 2020)').addTo(B1970);</v>
      </c>
      <c r="W229" t="str">
        <f t="shared" si="31"/>
        <v>const B1970ColumbusOhioColumbus= L.marker([41.5,-81.69], {icon: d}).bindPopup('Columbus, Ohio&lt;br&gt;&lt;span style=font-size:11px&gt;(Black b. 1975-99)&lt;/span&gt;&lt;br&gt;Columbus in d').addTo(B1970);</v>
      </c>
      <c r="X229" t="str">
        <f t="shared" si="32"/>
        <v>const B1970ColumbusOhioColumbus= L.marker([41.5,-81.69], {icon: D1}).bindPopup('Columbus, Ohio&lt;br&gt;&lt;span style=font-size:11px&gt;(Black b. 1975-99)&lt;/span&gt;&lt;br&gt;Columbus in (Jones, 2020)').addTo(B1970);</v>
      </c>
      <c r="Y229" t="str">
        <f t="shared" si="33"/>
        <v/>
      </c>
      <c r="Z229" t="str">
        <f t="shared" si="34"/>
        <v/>
      </c>
      <c r="AA229" t="str">
        <f t="shared" si="35"/>
        <v/>
      </c>
      <c r="BC229" t="s">
        <v>5744</v>
      </c>
    </row>
    <row r="230" spans="1:55">
      <c r="A230" t="s">
        <v>5334</v>
      </c>
      <c r="B230" s="88" t="s">
        <v>722</v>
      </c>
      <c r="E230" t="s">
        <v>5402</v>
      </c>
      <c r="G230" s="79" t="s">
        <v>722</v>
      </c>
      <c r="H230" t="s">
        <v>5282</v>
      </c>
      <c r="I230" s="5">
        <v>-83</v>
      </c>
      <c r="J230" s="5">
        <v>39.96</v>
      </c>
      <c r="K230" t="s">
        <v>10745</v>
      </c>
      <c r="S230" t="str">
        <f t="shared" si="27"/>
        <v>Gahana, Ohio&lt;br&gt;&lt;span style=font-size:11px&gt;(Black b. 1975-99)&lt;/span&gt;&lt;br&gt;</v>
      </c>
      <c r="T230" t="str">
        <f t="shared" si="28"/>
        <v>B1970GahanaOhioGahana</v>
      </c>
      <c r="U230" t="str">
        <f t="shared" si="29"/>
        <v>const B1970GahanaOhioGahana= L.marker([39.96,-83], {icon: Dn}).bindPopup('Gahana, Ohio&lt;br&gt;&lt;span style=font-size:11px&gt;(Black b. 1975-99)&lt;/span&gt;&lt;br&gt;Gahana in (Jones, 2020)').addTo(B1970);</v>
      </c>
      <c r="V230" t="str">
        <f t="shared" si="30"/>
        <v>const B1970GahanaOhioGahana= L.marker([39.96,-83], {icon: A2}).bindPopup('Gahana, Ohio&lt;br&gt;&lt;span style=font-size:11px&gt;(Black b. 1975-99)&lt;/span&gt;&lt;br&gt;Gahana in (Jones, 2020)').addTo(B1970);</v>
      </c>
      <c r="W230" t="str">
        <f t="shared" si="31"/>
        <v>const B1970GahanaOhioGahana= L.marker([39.96,-83], {icon: d}).bindPopup('Gahana, Ohio&lt;br&gt;&lt;span style=font-size:11px&gt;(Black b. 1975-99)&lt;/span&gt;&lt;br&gt;Gahana in d').addTo(B1970);</v>
      </c>
      <c r="X230" t="str">
        <f t="shared" si="32"/>
        <v>const B1970GahanaOhioGahana= L.marker([39.96,-83], {icon: D1}).bindPopup('Gahana, Ohio&lt;br&gt;&lt;span style=font-size:11px&gt;(Black b. 1975-99)&lt;/span&gt;&lt;br&gt;Gahana in (Jones, 2020)').addTo(B1970);</v>
      </c>
      <c r="Y230" t="str">
        <f t="shared" si="33"/>
        <v/>
      </c>
      <c r="Z230" t="str">
        <f t="shared" si="34"/>
        <v/>
      </c>
      <c r="AA230" t="str">
        <f t="shared" si="35"/>
        <v/>
      </c>
      <c r="BC230" t="s">
        <v>5745</v>
      </c>
    </row>
    <row r="231" spans="1:55">
      <c r="A231" t="s">
        <v>5334</v>
      </c>
      <c r="B231" s="88" t="s">
        <v>241</v>
      </c>
      <c r="E231" t="s">
        <v>5402</v>
      </c>
      <c r="G231" s="79" t="s">
        <v>241</v>
      </c>
      <c r="H231" t="s">
        <v>420</v>
      </c>
      <c r="I231" s="5">
        <v>-82.88</v>
      </c>
      <c r="J231" s="5">
        <v>40.020000000000003</v>
      </c>
      <c r="K231" t="s">
        <v>10749</v>
      </c>
      <c r="S231" t="str">
        <f t="shared" si="27"/>
        <v>Tulsa, Oklahoma&lt;br&gt;&lt;span style=font-size:11px&gt;(Black b. 1975-99)&lt;/span&gt;&lt;br&gt;</v>
      </c>
      <c r="T231" t="str">
        <f t="shared" si="28"/>
        <v>B1970TulsaOklahomaTulsa</v>
      </c>
      <c r="U231" t="str">
        <f t="shared" si="29"/>
        <v>const B1970TulsaOklahomaTulsa= L.marker([40.02,-82.88], {icon: Dn}).bindPopup('Tulsa, Oklahoma&lt;br&gt;&lt;span style=font-size:11px&gt;(Black b. 1975-99)&lt;/span&gt;&lt;br&gt;Tulsa in (Jones, 2020)').addTo(B1970);</v>
      </c>
      <c r="V231" t="str">
        <f t="shared" si="30"/>
        <v>const B1970TulsaOklahomaTulsa= L.marker([40.02,-82.88], {icon: A1}).bindPopup('Tulsa, Oklahoma&lt;br&gt;&lt;span style=font-size:11px&gt;(Black b. 1975-99)&lt;/span&gt;&lt;br&gt;Tulsa in (Jones, 2020)').addTo(B1970);</v>
      </c>
      <c r="W231" t="str">
        <f t="shared" si="31"/>
        <v>const B1970TulsaOklahomaTulsa= L.marker([40.02,-82.88], {icon: d}).bindPopup('Tulsa, Oklahoma&lt;br&gt;&lt;span style=font-size:11px&gt;(Black b. 1975-99)&lt;/span&gt;&lt;br&gt;Tulsa in d').addTo(B1970);</v>
      </c>
      <c r="X231" t="str">
        <f t="shared" si="32"/>
        <v>const B1970TulsaOklahomaTulsa= L.marker([40.02,-82.88], {icon: D1}).bindPopup('Tulsa, Oklahoma&lt;br&gt;&lt;span style=font-size:11px&gt;(Black b. 1975-99)&lt;/span&gt;&lt;br&gt;Tulsa in (Jones, 2020)').addTo(B1970);</v>
      </c>
      <c r="Y231" t="str">
        <f t="shared" si="33"/>
        <v/>
      </c>
      <c r="Z231" t="str">
        <f t="shared" si="34"/>
        <v/>
      </c>
      <c r="AA231" t="str">
        <f t="shared" si="35"/>
        <v/>
      </c>
      <c r="BC231" t="s">
        <v>5746</v>
      </c>
    </row>
    <row r="232" spans="1:55">
      <c r="A232" t="s">
        <v>5334</v>
      </c>
      <c r="B232" s="88" t="s">
        <v>576</v>
      </c>
      <c r="E232" t="s">
        <v>5402</v>
      </c>
      <c r="G232" s="79" t="s">
        <v>576</v>
      </c>
      <c r="H232" t="s">
        <v>1148</v>
      </c>
      <c r="I232" s="5">
        <v>-95.99</v>
      </c>
      <c r="J232" s="5">
        <v>36.15</v>
      </c>
      <c r="K232" t="s">
        <v>10745</v>
      </c>
      <c r="S232" t="str">
        <f t="shared" si="27"/>
        <v>Corvalis, Oregon&lt;br&gt;&lt;span style=font-size:11px&gt;(Black b. 1975-99)&lt;/span&gt;&lt;br&gt;</v>
      </c>
      <c r="T232" t="str">
        <f t="shared" si="28"/>
        <v>B1970CorvalisOregonCorvalis</v>
      </c>
      <c r="U232" t="str">
        <f t="shared" si="29"/>
        <v>const B1970CorvalisOregonCorvalis= L.marker([36.15,-95.99], {icon: Dn}).bindPopup('Corvalis, Oregon&lt;br&gt;&lt;span style=font-size:11px&gt;(Black b. 1975-99)&lt;/span&gt;&lt;br&gt;Corvalis in (Jones, 2020)').addTo(B1970);</v>
      </c>
      <c r="V232" t="str">
        <f t="shared" si="30"/>
        <v>const B1970CorvalisOregonCorvalis= L.marker([36.15,-95.99], {icon: A2}).bindPopup('Corvalis, Oregon&lt;br&gt;&lt;span style=font-size:11px&gt;(Black b. 1975-99)&lt;/span&gt;&lt;br&gt;Corvalis in (Jones, 2020)').addTo(B1970);</v>
      </c>
      <c r="W232" t="str">
        <f t="shared" si="31"/>
        <v>const B1970CorvalisOregonCorvalis= L.marker([36.15,-95.99], {icon: d}).bindPopup('Corvalis, Oregon&lt;br&gt;&lt;span style=font-size:11px&gt;(Black b. 1975-99)&lt;/span&gt;&lt;br&gt;Corvalis in d').addTo(B1970);</v>
      </c>
      <c r="X232" t="str">
        <f t="shared" si="32"/>
        <v>const B1970CorvalisOregonCorvalis= L.marker([36.15,-95.99], {icon: D1}).bindPopup('Corvalis, Oregon&lt;br&gt;&lt;span style=font-size:11px&gt;(Black b. 1975-99)&lt;/span&gt;&lt;br&gt;Corvalis in (Jones, 2020)').addTo(B1970);</v>
      </c>
      <c r="Y232" t="str">
        <f t="shared" si="33"/>
        <v/>
      </c>
      <c r="Z232" t="str">
        <f t="shared" si="34"/>
        <v/>
      </c>
      <c r="AA232" t="str">
        <f t="shared" si="35"/>
        <v/>
      </c>
      <c r="BC232" t="s">
        <v>5747</v>
      </c>
    </row>
    <row r="233" spans="1:55">
      <c r="A233" t="s">
        <v>5334</v>
      </c>
      <c r="B233" s="88" t="s">
        <v>732</v>
      </c>
      <c r="E233" t="s">
        <v>5402</v>
      </c>
      <c r="G233" s="79" t="s">
        <v>732</v>
      </c>
      <c r="H233" t="s">
        <v>5278</v>
      </c>
      <c r="I233" s="5">
        <v>-123.26</v>
      </c>
      <c r="J233" s="5">
        <v>44.56</v>
      </c>
      <c r="K233" t="s">
        <v>10745</v>
      </c>
      <c r="S233" t="str">
        <f t="shared" si="27"/>
        <v>Parkesburg, Pennsylvania&lt;br&gt;&lt;span style=font-size:11px&gt;(Black b. 1975-99)&lt;/span&gt;&lt;br&gt;</v>
      </c>
      <c r="T233" t="str">
        <f t="shared" si="28"/>
        <v>B1970ParkesburgPennsylvaniaParkesburg</v>
      </c>
      <c r="U233" t="str">
        <f t="shared" si="29"/>
        <v>const B1970ParkesburgPennsylvaniaParkesburg= L.marker([44.56,-123.26], {icon: Dn}).bindPopup('Parkesburg, Pennsylvania&lt;br&gt;&lt;span style=font-size:11px&gt;(Black b. 1975-99)&lt;/span&gt;&lt;br&gt;Parkesburg in (Jones, 2020)').addTo(B1970);</v>
      </c>
      <c r="V233" t="str">
        <f t="shared" si="30"/>
        <v>const B1970ParkesburgPennsylvaniaParkesburg= L.marker([44.56,-123.26], {icon: A2}).bindPopup('Parkesburg, Pennsylvania&lt;br&gt;&lt;span style=font-size:11px&gt;(Black b. 1975-99)&lt;/span&gt;&lt;br&gt;Parkesburg in (Jones, 2020)').addTo(B1970);</v>
      </c>
      <c r="W233" t="str">
        <f t="shared" si="31"/>
        <v>const B1970ParkesburgPennsylvaniaParkesburg= L.marker([44.56,-123.26], {icon: d}).bindPopup('Parkesburg, Pennsylvania&lt;br&gt;&lt;span style=font-size:11px&gt;(Black b. 1975-99)&lt;/span&gt;&lt;br&gt;Parkesburg in d').addTo(B1970);</v>
      </c>
      <c r="X233" t="str">
        <f t="shared" si="32"/>
        <v>const B1970ParkesburgPennsylvaniaParkesburg= L.marker([44.56,-123.26], {icon: D1}).bindPopup('Parkesburg, Pennsylvania&lt;br&gt;&lt;span style=font-size:11px&gt;(Black b. 1975-99)&lt;/span&gt;&lt;br&gt;Parkesburg in (Jones, 2020)').addTo(B1970);</v>
      </c>
      <c r="Y233" t="str">
        <f t="shared" si="33"/>
        <v/>
      </c>
      <c r="Z233" t="str">
        <f t="shared" si="34"/>
        <v/>
      </c>
      <c r="AA233" t="str">
        <f t="shared" si="35"/>
        <v/>
      </c>
      <c r="BC233" t="s">
        <v>5748</v>
      </c>
    </row>
    <row r="234" spans="1:55">
      <c r="A234" t="s">
        <v>5334</v>
      </c>
      <c r="B234" s="88" t="s">
        <v>339</v>
      </c>
      <c r="E234" t="s">
        <v>5402</v>
      </c>
      <c r="G234" s="79" t="s">
        <v>339</v>
      </c>
      <c r="H234" t="s">
        <v>5278</v>
      </c>
      <c r="I234" s="5">
        <v>-75.92</v>
      </c>
      <c r="J234" s="5">
        <v>39.96</v>
      </c>
      <c r="K234" t="s">
        <v>10745</v>
      </c>
      <c r="S234" t="str">
        <f t="shared" si="27"/>
        <v>Philadelphia, Pennsylvania&lt;br&gt;&lt;span style=font-size:11px&gt;(Black b. 1975-99)&lt;/span&gt;&lt;br&gt;</v>
      </c>
      <c r="T234" t="str">
        <f t="shared" si="28"/>
        <v>B1970PhiladelphiaPennsylvaniaPhiladelphia</v>
      </c>
      <c r="U234" t="str">
        <f t="shared" si="29"/>
        <v>const B1970PhiladelphiaPennsylvaniaPhiladelphia= L.marker([39.96,-75.92], {icon: Dn}).bindPopup('Philadelphia, Pennsylvania&lt;br&gt;&lt;span style=font-size:11px&gt;(Black b. 1975-99)&lt;/span&gt;&lt;br&gt;Philadelphia in (Jones, 2020)').addTo(B1970);</v>
      </c>
      <c r="V234" t="str">
        <f t="shared" si="30"/>
        <v>const B1970PhiladelphiaPennsylvaniaPhiladelphia= L.marker([39.96,-75.92], {icon: A2}).bindPopup('Philadelphia, Pennsylvania&lt;br&gt;&lt;span style=font-size:11px&gt;(Black b. 1975-99)&lt;/span&gt;&lt;br&gt;Philadelphia in (Jones, 2020)').addTo(B1970);</v>
      </c>
      <c r="W234" t="str">
        <f t="shared" si="31"/>
        <v>const B1970PhiladelphiaPennsylvaniaPhiladelphia= L.marker([39.96,-75.92], {icon: d}).bindPopup('Philadelphia, Pennsylvania&lt;br&gt;&lt;span style=font-size:11px&gt;(Black b. 1975-99)&lt;/span&gt;&lt;br&gt;Philadelphia in d').addTo(B1970);</v>
      </c>
      <c r="X234" t="str">
        <f t="shared" si="32"/>
        <v>const B1970PhiladelphiaPennsylvaniaPhiladelphia= L.marker([39.96,-75.92], {icon: D1}).bindPopup('Philadelphia, Pennsylvania&lt;br&gt;&lt;span style=font-size:11px&gt;(Black b. 1975-99)&lt;/span&gt;&lt;br&gt;Philadelphia in (Jones, 2020)').addTo(B1970);</v>
      </c>
      <c r="Y234" t="str">
        <f t="shared" si="33"/>
        <v/>
      </c>
      <c r="Z234" t="str">
        <f t="shared" si="34"/>
        <v/>
      </c>
      <c r="AA234" t="str">
        <f t="shared" si="35"/>
        <v/>
      </c>
      <c r="BC234" t="s">
        <v>5749</v>
      </c>
    </row>
    <row r="235" spans="1:55">
      <c r="A235" t="s">
        <v>5334</v>
      </c>
      <c r="B235" s="88" t="s">
        <v>681</v>
      </c>
      <c r="E235" t="s">
        <v>5402</v>
      </c>
      <c r="G235" s="79" t="s">
        <v>681</v>
      </c>
      <c r="H235" t="s">
        <v>5283</v>
      </c>
      <c r="I235" s="5">
        <v>-75.17</v>
      </c>
      <c r="J235" s="5">
        <v>39.950000000000003</v>
      </c>
      <c r="K235" t="s">
        <v>10734</v>
      </c>
      <c r="S235" t="str">
        <f t="shared" si="27"/>
        <v>Bamberg, South Carolina&lt;br&gt;&lt;span style=font-size:11px&gt;(Black b. 1975-99)&lt;/span&gt;&lt;br&gt;</v>
      </c>
      <c r="T235" t="str">
        <f t="shared" si="28"/>
        <v>B1970BambergSouthCarolinaBamberg</v>
      </c>
      <c r="U235" t="str">
        <f t="shared" si="29"/>
        <v>const B1970BambergSouthCarolinaBamberg= L.marker([39.95,-75.17], {icon: Dn}).bindPopup('Bamberg, South Carolina&lt;br&gt;&lt;span style=font-size:11px&gt;(Black b. 1975-99)&lt;/span&gt;&lt;br&gt;Bamberg in (Jones, 2020)').addTo(B1970);</v>
      </c>
      <c r="V235" t="str">
        <f t="shared" si="30"/>
        <v>const B1970BambergSouthCarolinaBamberg= L.marker([39.95,-75.17], {icon: A2}).bindPopup('Bamberg, South Carolina&lt;br&gt;&lt;span style=font-size:11px&gt;(Black b. 1975-99)&lt;/span&gt;&lt;br&gt;Bamberg in (Jones, 2020)').addTo(B1970);</v>
      </c>
      <c r="W235" t="str">
        <f t="shared" si="31"/>
        <v>const B1970BambergSouthCarolinaBamberg= L.marker([39.95,-75.17], {icon: d}).bindPopup('Bamberg, South Carolina&lt;br&gt;&lt;span style=font-size:11px&gt;(Black b. 1975-99)&lt;/span&gt;&lt;br&gt;Bamberg in d').addTo(B1970);</v>
      </c>
      <c r="X235" t="str">
        <f t="shared" si="32"/>
        <v>const B1970BambergSouthCarolinaBamberg= L.marker([39.95,-75.17], {icon: D2}).bindPopup('Bamberg, South Carolina&lt;br&gt;&lt;span style=font-size:11px&gt;(Black b. 1975-99)&lt;/span&gt;&lt;br&gt;Bamberg in (Jones, 2020)').addTo(B1970);</v>
      </c>
      <c r="Y235" t="str">
        <f t="shared" si="33"/>
        <v/>
      </c>
      <c r="Z235" t="str">
        <f t="shared" si="34"/>
        <v/>
      </c>
      <c r="AA235" t="str">
        <f t="shared" si="35"/>
        <v/>
      </c>
      <c r="BC235" t="s">
        <v>5750</v>
      </c>
    </row>
    <row r="236" spans="1:55">
      <c r="A236" t="s">
        <v>5334</v>
      </c>
      <c r="B236" s="88" t="s">
        <v>263</v>
      </c>
      <c r="E236" t="s">
        <v>5402</v>
      </c>
      <c r="G236" s="79" t="s">
        <v>263</v>
      </c>
      <c r="H236" t="s">
        <v>5283</v>
      </c>
      <c r="I236" s="5">
        <v>-81.03</v>
      </c>
      <c r="J236" s="5">
        <v>33.299999999999997</v>
      </c>
      <c r="K236" t="s">
        <v>10734</v>
      </c>
      <c r="S236" t="str">
        <f t="shared" si="27"/>
        <v>Greenville, South Carolina&lt;br&gt;&lt;span style=font-size:11px&gt;(Black b. 1975-99)&lt;/span&gt;&lt;br&gt;</v>
      </c>
      <c r="T236" t="str">
        <f t="shared" si="28"/>
        <v>B1970GreenvilleSouthCarolinaGreenville</v>
      </c>
      <c r="U236" t="str">
        <f t="shared" si="29"/>
        <v>const B1970GreenvilleSouthCarolinaGreenville= L.marker([33.3,-81.03], {icon: Dn}).bindPopup('Greenville, South Carolina&lt;br&gt;&lt;span style=font-size:11px&gt;(Black b. 1975-99)&lt;/span&gt;&lt;br&gt;Greenville in (Jones, 2020)').addTo(B1970);</v>
      </c>
      <c r="V236" t="str">
        <f t="shared" si="30"/>
        <v>const B1970GreenvilleSouthCarolinaGreenville= L.marker([33.3,-81.03], {icon: A2}).bindPopup('Greenville, South Carolina&lt;br&gt;&lt;span style=font-size:11px&gt;(Black b. 1975-99)&lt;/span&gt;&lt;br&gt;Greenville in (Jones, 2020)').addTo(B1970);</v>
      </c>
      <c r="W236" t="str">
        <f t="shared" si="31"/>
        <v>const B1970GreenvilleSouthCarolinaGreenville= L.marker([33.3,-81.03], {icon: d}).bindPopup('Greenville, South Carolina&lt;br&gt;&lt;span style=font-size:11px&gt;(Black b. 1975-99)&lt;/span&gt;&lt;br&gt;Greenville in d').addTo(B1970);</v>
      </c>
      <c r="X236" t="str">
        <f t="shared" si="32"/>
        <v>const B1970GreenvilleSouthCarolinaGreenville= L.marker([33.3,-81.03], {icon: D2}).bindPopup('Greenville, South Carolina&lt;br&gt;&lt;span style=font-size:11px&gt;(Black b. 1975-99)&lt;/span&gt;&lt;br&gt;Greenville in (Jones, 2020)').addTo(B1970);</v>
      </c>
      <c r="Y236" t="str">
        <f t="shared" si="33"/>
        <v/>
      </c>
      <c r="Z236" t="str">
        <f t="shared" si="34"/>
        <v/>
      </c>
      <c r="AA236" t="str">
        <f t="shared" si="35"/>
        <v/>
      </c>
      <c r="BC236" t="s">
        <v>5751</v>
      </c>
    </row>
    <row r="237" spans="1:55">
      <c r="A237" t="s">
        <v>5334</v>
      </c>
      <c r="B237" s="88" t="s">
        <v>680</v>
      </c>
      <c r="E237" t="s">
        <v>5402</v>
      </c>
      <c r="G237" s="79" t="s">
        <v>680</v>
      </c>
      <c r="H237" t="s">
        <v>5294</v>
      </c>
      <c r="I237" s="5">
        <v>-82.39</v>
      </c>
      <c r="J237" s="5">
        <v>34.85</v>
      </c>
      <c r="K237" t="s">
        <v>10745</v>
      </c>
      <c r="S237" t="str">
        <f t="shared" si="27"/>
        <v>Arlington, Texas&lt;br&gt;&lt;span style=font-size:11px&gt;(Black b. 1975-99)&lt;/span&gt;&lt;br&gt;</v>
      </c>
      <c r="T237" t="str">
        <f t="shared" si="28"/>
        <v>B1970ArlingtonTexasArlington</v>
      </c>
      <c r="U237" t="str">
        <f t="shared" si="29"/>
        <v>const B1970ArlingtonTexasArlington= L.marker([34.85,-82.39], {icon: Dn}).bindPopup('Arlington, Texas&lt;br&gt;&lt;span style=font-size:11px&gt;(Black b. 1975-99)&lt;/span&gt;&lt;br&gt;Arlington in (Jones, 2020)').addTo(B1970);</v>
      </c>
      <c r="V237" t="str">
        <f t="shared" si="30"/>
        <v>const B1970ArlingtonTexasArlington= L.marker([34.85,-82.39], {icon: A2}).bindPopup('Arlington, Texas&lt;br&gt;&lt;span style=font-size:11px&gt;(Black b. 1975-99)&lt;/span&gt;&lt;br&gt;Arlington in (Jones, 2020)').addTo(B1970);</v>
      </c>
      <c r="W237" t="str">
        <f t="shared" si="31"/>
        <v>const B1970ArlingtonTexasArlington= L.marker([34.85,-82.39], {icon: d}).bindPopup('Arlington, Texas&lt;br&gt;&lt;span style=font-size:11px&gt;(Black b. 1975-99)&lt;/span&gt;&lt;br&gt;Arlington in d').addTo(B1970);</v>
      </c>
      <c r="X237" t="str">
        <f t="shared" si="32"/>
        <v>const B1970ArlingtonTexasArlington= L.marker([34.85,-82.39], {icon: D1}).bindPopup('Arlington, Texas&lt;br&gt;&lt;span style=font-size:11px&gt;(Black b. 1975-99)&lt;/span&gt;&lt;br&gt;Arlington in (Jones, 2020)').addTo(B1970);</v>
      </c>
      <c r="Y237" t="str">
        <f t="shared" si="33"/>
        <v/>
      </c>
      <c r="Z237" t="str">
        <f t="shared" si="34"/>
        <v/>
      </c>
      <c r="AA237" t="str">
        <f t="shared" si="35"/>
        <v/>
      </c>
      <c r="BC237" t="s">
        <v>5752</v>
      </c>
    </row>
    <row r="238" spans="1:55">
      <c r="A238" t="s">
        <v>5334</v>
      </c>
      <c r="B238" s="88" t="s">
        <v>280</v>
      </c>
      <c r="E238" t="s">
        <v>5402</v>
      </c>
      <c r="G238" s="79" t="s">
        <v>280</v>
      </c>
      <c r="H238" t="s">
        <v>904</v>
      </c>
      <c r="I238" s="5">
        <v>-90.05</v>
      </c>
      <c r="J238" s="5">
        <v>35.15</v>
      </c>
      <c r="K238" t="s">
        <v>10745</v>
      </c>
      <c r="S238" t="str">
        <f t="shared" si="27"/>
        <v>Memphis, Tennessee&lt;br&gt;&lt;span style=font-size:11px&gt;(Black b. 1975-99)&lt;/span&gt;&lt;br&gt;</v>
      </c>
      <c r="T238" t="str">
        <f t="shared" si="28"/>
        <v>B1970MemphisTennesseeMemphis</v>
      </c>
      <c r="U238" t="str">
        <f>IF(OR($K239="",$I239="",RIGHT(LEFT(K239,2),1)="f"),"",IF($I239="","","const "&amp;$T238&amp;"= L.marker(["&amp;$J239&amp;","&amp;$I239&amp;"], {icon: "&amp;LEFT($K239,2)&amp;"}).bindPopup('"&amp;$S238&amp;IF(N238="","",N238&amp;"&lt;br&gt;")&amp;IF($C238="","",$C238&amp;" ")&amp;$B238&amp;" in "&amp;$E238&amp;"').addTo("&amp;$A238&amp;");"))</f>
        <v>const B1970MemphisTennesseeMemphis= L.marker([32.74,-97.11], {icon: Dn}).bindPopup('Memphis, Tennessee&lt;br&gt;&lt;span style=font-size:11px&gt;(Black b. 1975-99)&lt;/span&gt;&lt;br&gt;Memphis in (Jones, 2020)').addTo(B1970);</v>
      </c>
      <c r="V238" t="str">
        <f>IF(OR($K239="",$I239="",RIGHT(K239,1)="5"),"",IF($I239="","","const "&amp;$T238&amp;"= L.marker(["&amp;$J239&amp;","&amp;$I239&amp;"], {icon: A"&amp;RIGHT($K239,1)&amp;"}).bindPopup('"&amp;$S238&amp;IF(O238="","",O238&amp;"&lt;br&gt;")&amp;IF($C238="","",$C238&amp;" ")&amp;$B238&amp;" in "&amp;$E238&amp;"').addTo("&amp;$A238&amp;");"))</f>
        <v>const B1970MemphisTennesseeMemphis= L.marker([32.74,-97.11], {icon: A2}).bindPopup('Memphis, Tennessee&lt;br&gt;&lt;span style=font-size:11px&gt;(Black b. 1975-99)&lt;/span&gt;&lt;br&gt;Memphis in (Jones, 2020)').addTo(B1970);</v>
      </c>
      <c r="W238" t="str">
        <f>IF(OR($K239="",$I239="",LEFT(RIGHT(K239,2),1)="g"),"",IF($I239="","","const "&amp;$T238&amp;"= L.marker(["&amp;$J239&amp;","&amp;$I239&amp;"], {icon: "&amp;LEFT(RIGHT(K239,2),1)&amp;"}).bindPopup('"&amp;$S238&amp;IF(P238="","",P238&amp;"&lt;br&gt;")&amp;IF($C238="","",$C238&amp;" ")&amp;$B238&amp;" in "&amp;LEFT(RIGHT(K239,2),1)&amp;"').addTo("&amp;$A238&amp;");"))</f>
        <v>const B1970MemphisTennesseeMemphis= L.marker([32.74,-97.11], {icon: d}).bindPopup('Memphis, Tennessee&lt;br&gt;&lt;span style=font-size:11px&gt;(Black b. 1975-99)&lt;/span&gt;&lt;br&gt;Memphis in d').addTo(B1970);</v>
      </c>
      <c r="X238" t="str">
        <f>IF(OR($K239="",$I239="",RIGHT(LEFT(K239,3),1)="7"),"",IF($I239="","","const "&amp;$T238&amp;"= L.marker(["&amp;$J239&amp;","&amp;$I239&amp;"], {icon: "&amp;LEFT($K239,1)&amp;RIGHT(LEFT(K239,3),1)&amp;"}).bindPopup('"&amp;$S238&amp;IF(Q238="","",Q238&amp;"&lt;br&gt;")&amp;IF($C238="","",$C238&amp;" ")&amp;$B238&amp;" in "&amp;$E238&amp;"').addTo("&amp;$A238&amp;");"))</f>
        <v>const B1970MemphisTennesseeMemphis= L.marker([32.74,-97.11], {icon: D1}).bindPopup('Memphis, Tennessee&lt;br&gt;&lt;span style=font-size:11px&gt;(Black b. 1975-99)&lt;/span&gt;&lt;br&gt;Memphis in (Jones, 2020)').addTo(B1970);</v>
      </c>
      <c r="Y238" t="str">
        <f>IF(OR(L238="",I239=""),"",IF(I239="","","const "&amp;T238&amp;"= L.marker(["&amp;J239&amp;","&amp;I239&amp;"], {icon:"&amp;LEFT(L238,2)&amp;"}).bindPopup('"&amp;S238&amp;"').addTo("&amp;A238&amp;");"))</f>
        <v/>
      </c>
      <c r="Z238" t="str">
        <f>IF(OR(L238="",I239=""),"",IF(I239="","","const "&amp;T238&amp;"= L.marker(["&amp;J239&amp;","&amp;I239&amp;"], {icon:"&amp;RIGHT(L238,2)&amp;"}).bindPopup('"&amp;S238&amp;"').addTo("&amp;A238&amp;");"))</f>
        <v/>
      </c>
      <c r="AA238" t="str">
        <f>IF(OR(M238="",I239=""),"",IF(I239="","","const "&amp;T238&amp;"= L.marker(["&amp;J239&amp;","&amp;I239&amp;"], {icon:"&amp;M238&amp;"}).bindPopup('"&amp;S238&amp;"').addTo("&amp;A238&amp;");"))</f>
        <v/>
      </c>
      <c r="BC238" t="s">
        <v>5753</v>
      </c>
    </row>
    <row r="239" spans="1:55">
      <c r="A239" t="s">
        <v>5334</v>
      </c>
      <c r="B239" s="88" t="s">
        <v>291</v>
      </c>
      <c r="E239" t="s">
        <v>5402</v>
      </c>
      <c r="G239" s="79" t="s">
        <v>291</v>
      </c>
      <c r="H239" t="s">
        <v>5294</v>
      </c>
      <c r="I239" s="5">
        <v>-97.11</v>
      </c>
      <c r="J239" s="5">
        <v>32.74</v>
      </c>
      <c r="K239" t="s">
        <v>10745</v>
      </c>
      <c r="S239" t="str">
        <f t="shared" si="27"/>
        <v>DFW, Texas&lt;br&gt;&lt;span style=font-size:11px&gt;(Black b. 1975-99)&lt;/span&gt;&lt;br&gt;</v>
      </c>
      <c r="T239" t="str">
        <f t="shared" si="28"/>
        <v>B1970DFWTexasDFW</v>
      </c>
      <c r="U239" t="str">
        <f>IF(OR($K238="",$I238="",RIGHT(LEFT(K238,2),1)="f"),"",IF($I238="","","const "&amp;$T239&amp;"= L.marker(["&amp;$J238&amp;","&amp;$I238&amp;"], {icon: "&amp;LEFT($K238,2)&amp;"}).bindPopup('"&amp;$S239&amp;IF(N239="","",N239&amp;"&lt;br&gt;")&amp;IF($C239="","",$C239&amp;" ")&amp;$B239&amp;" in "&amp;$E239&amp;"').addTo("&amp;$A239&amp;");"))</f>
        <v>const B1970DFWTexasDFW= L.marker([35.15,-90.05], {icon: Dn}).bindPopup('DFW, Texas&lt;br&gt;&lt;span style=font-size:11px&gt;(Black b. 1975-99)&lt;/span&gt;&lt;br&gt;DFW in (Jones, 2020)').addTo(B1970);</v>
      </c>
      <c r="V239" t="str">
        <f>IF(OR($K238="",$I238="",RIGHT(K238,1)="5"),"",IF($I238="","","const "&amp;$T239&amp;"= L.marker(["&amp;$J238&amp;","&amp;$I238&amp;"], {icon: A"&amp;RIGHT($K238,1)&amp;"}).bindPopup('"&amp;$S239&amp;IF(O239="","",O239&amp;"&lt;br&gt;")&amp;IF($C239="","",$C239&amp;" ")&amp;$B239&amp;" in "&amp;$E239&amp;"').addTo("&amp;$A239&amp;");"))</f>
        <v>const B1970DFWTexasDFW= L.marker([35.15,-90.05], {icon: A2}).bindPopup('DFW, Texas&lt;br&gt;&lt;span style=font-size:11px&gt;(Black b. 1975-99)&lt;/span&gt;&lt;br&gt;DFW in (Jones, 2020)').addTo(B1970);</v>
      </c>
      <c r="W239" t="str">
        <f>IF(OR($K238="",$I238="",LEFT(RIGHT(K238,2),1)="g"),"",IF($I238="","","const "&amp;$T239&amp;"= L.marker(["&amp;$J238&amp;","&amp;$I238&amp;"], {icon: "&amp;LEFT(RIGHT(K238,2),1)&amp;"}).bindPopup('"&amp;$S239&amp;IF(P239="","",P239&amp;"&lt;br&gt;")&amp;IF($C239="","",$C239&amp;" ")&amp;$B239&amp;" in "&amp;LEFT(RIGHT(K238,2),1)&amp;"').addTo("&amp;$A239&amp;");"))</f>
        <v>const B1970DFWTexasDFW= L.marker([35.15,-90.05], {icon: d}).bindPopup('DFW, Texas&lt;br&gt;&lt;span style=font-size:11px&gt;(Black b. 1975-99)&lt;/span&gt;&lt;br&gt;DFW in d').addTo(B1970);</v>
      </c>
      <c r="X239" t="str">
        <f>IF(OR($K238="",$I238="",RIGHT(LEFT(K238,3),1)="7"),"",IF($I238="","","const "&amp;$T239&amp;"= L.marker(["&amp;$J238&amp;","&amp;$I238&amp;"], {icon: "&amp;LEFT($K238,1)&amp;RIGHT(LEFT(K238,3),1)&amp;"}).bindPopup('"&amp;$S239&amp;IF(Q239="","",Q239&amp;"&lt;br&gt;")&amp;IF($C239="","",$C239&amp;" ")&amp;$B239&amp;" in "&amp;$E239&amp;"').addTo("&amp;$A239&amp;");"))</f>
        <v>const B1970DFWTexasDFW= L.marker([35.15,-90.05], {icon: D1}).bindPopup('DFW, Texas&lt;br&gt;&lt;span style=font-size:11px&gt;(Black b. 1975-99)&lt;/span&gt;&lt;br&gt;DFW in (Jones, 2020)').addTo(B1970);</v>
      </c>
      <c r="Y239" t="str">
        <f>IF(OR(L239="",I238=""),"",IF(I238="","","const "&amp;T239&amp;"= L.marker(["&amp;J238&amp;","&amp;I238&amp;"], {icon:"&amp;LEFT(L239,2)&amp;"}).bindPopup('"&amp;S239&amp;"').addTo("&amp;A239&amp;");"))</f>
        <v/>
      </c>
      <c r="Z239" t="str">
        <f>IF(OR(L239="",I238=""),"",IF(I238="","","const "&amp;T239&amp;"= L.marker(["&amp;J238&amp;","&amp;I238&amp;"], {icon:"&amp;RIGHT(L239,2)&amp;"}).bindPopup('"&amp;S239&amp;"').addTo("&amp;A239&amp;");"))</f>
        <v/>
      </c>
      <c r="AA239" t="str">
        <f>IF(OR(M239="",I238=""),"",IF(I238="","","const "&amp;T239&amp;"= L.marker(["&amp;J238&amp;","&amp;I238&amp;"], {icon:"&amp;M239&amp;"}).bindPopup('"&amp;S239&amp;"').addTo("&amp;A239&amp;");"))</f>
        <v/>
      </c>
      <c r="BC239" t="s">
        <v>5754</v>
      </c>
    </row>
    <row r="240" spans="1:55">
      <c r="A240" t="s">
        <v>5334</v>
      </c>
      <c r="B240" s="88" t="s">
        <v>293</v>
      </c>
      <c r="E240" t="s">
        <v>5402</v>
      </c>
      <c r="G240" s="79" t="s">
        <v>293</v>
      </c>
      <c r="H240" t="s">
        <v>5294</v>
      </c>
      <c r="I240" s="5">
        <v>-97.04</v>
      </c>
      <c r="J240" s="5">
        <v>32.9</v>
      </c>
      <c r="K240" t="s">
        <v>10745</v>
      </c>
      <c r="S240" t="str">
        <f t="shared" si="27"/>
        <v>Houston, Texas&lt;br&gt;&lt;span style=font-size:11px&gt;(Black b. 1975-99)&lt;/span&gt;&lt;br&gt;</v>
      </c>
      <c r="T240" t="str">
        <f t="shared" si="28"/>
        <v>B1970HoustonTexasHouston</v>
      </c>
      <c r="U240" t="str">
        <f t="shared" si="29"/>
        <v>const B1970HoustonTexasHouston= L.marker([32.9,-97.04], {icon: Dn}).bindPopup('Houston, Texas&lt;br&gt;&lt;span style=font-size:11px&gt;(Black b. 1975-99)&lt;/span&gt;&lt;br&gt;Houston in (Jones, 2020)').addTo(B1970);</v>
      </c>
      <c r="V240" t="str">
        <f t="shared" si="30"/>
        <v>const B1970HoustonTexasHouston= L.marker([32.9,-97.04], {icon: A2}).bindPopup('Houston, Texas&lt;br&gt;&lt;span style=font-size:11px&gt;(Black b. 1975-99)&lt;/span&gt;&lt;br&gt;Houston in (Jones, 2020)').addTo(B1970);</v>
      </c>
      <c r="W240" t="str">
        <f t="shared" si="31"/>
        <v>const B1970HoustonTexasHouston= L.marker([32.9,-97.04], {icon: d}).bindPopup('Houston, Texas&lt;br&gt;&lt;span style=font-size:11px&gt;(Black b. 1975-99)&lt;/span&gt;&lt;br&gt;Houston in d').addTo(B1970);</v>
      </c>
      <c r="X240" t="str">
        <f t="shared" si="32"/>
        <v>const B1970HoustonTexasHouston= L.marker([32.9,-97.04], {icon: D1}).bindPopup('Houston, Texas&lt;br&gt;&lt;span style=font-size:11px&gt;(Black b. 1975-99)&lt;/span&gt;&lt;br&gt;Houston in (Jones, 2020)').addTo(B1970);</v>
      </c>
      <c r="Y240" t="str">
        <f t="shared" si="33"/>
        <v/>
      </c>
      <c r="Z240" t="str">
        <f t="shared" si="34"/>
        <v/>
      </c>
      <c r="AA240" t="str">
        <f t="shared" si="35"/>
        <v/>
      </c>
      <c r="BC240" t="s">
        <v>5755</v>
      </c>
    </row>
    <row r="241" spans="1:55">
      <c r="A241" t="s">
        <v>5334</v>
      </c>
      <c r="B241" s="88" t="s">
        <v>701</v>
      </c>
      <c r="E241" t="s">
        <v>5402</v>
      </c>
      <c r="G241" s="79" t="s">
        <v>701</v>
      </c>
      <c r="H241" t="s">
        <v>903</v>
      </c>
      <c r="I241" s="5">
        <v>-95.37</v>
      </c>
      <c r="J241" s="5">
        <v>29.76</v>
      </c>
      <c r="K241" t="s">
        <v>10734</v>
      </c>
      <c r="S241" t="str">
        <f t="shared" si="27"/>
        <v>Ashburn, Virginia&lt;br&gt;&lt;span style=font-size:11px&gt;(Black b. 1975-99)&lt;/span&gt;&lt;br&gt;</v>
      </c>
      <c r="T241" t="str">
        <f t="shared" si="28"/>
        <v>B1970AshburnVirginiaAshburn</v>
      </c>
      <c r="U241" t="str">
        <f t="shared" si="29"/>
        <v>const B1970AshburnVirginiaAshburn= L.marker([29.76,-95.37], {icon: Dn}).bindPopup('Ashburn, Virginia&lt;br&gt;&lt;span style=font-size:11px&gt;(Black b. 1975-99)&lt;/span&gt;&lt;br&gt;Ashburn in (Jones, 2020)').addTo(B1970);</v>
      </c>
      <c r="V241" t="str">
        <f t="shared" si="30"/>
        <v>const B1970AshburnVirginiaAshburn= L.marker([29.76,-95.37], {icon: A2}).bindPopup('Ashburn, Virginia&lt;br&gt;&lt;span style=font-size:11px&gt;(Black b. 1975-99)&lt;/span&gt;&lt;br&gt;Ashburn in (Jones, 2020)').addTo(B1970);</v>
      </c>
      <c r="W241" t="str">
        <f t="shared" si="31"/>
        <v>const B1970AshburnVirginiaAshburn= L.marker([29.76,-95.37], {icon: d}).bindPopup('Ashburn, Virginia&lt;br&gt;&lt;span style=font-size:11px&gt;(Black b. 1975-99)&lt;/span&gt;&lt;br&gt;Ashburn in d').addTo(B1970);</v>
      </c>
      <c r="X241" t="str">
        <f t="shared" si="32"/>
        <v>const B1970AshburnVirginiaAshburn= L.marker([29.76,-95.37], {icon: D2}).bindPopup('Ashburn, Virginia&lt;br&gt;&lt;span style=font-size:11px&gt;(Black b. 1975-99)&lt;/span&gt;&lt;br&gt;Ashburn in (Jones, 2020)').addTo(B1970);</v>
      </c>
      <c r="Y241" t="str">
        <f t="shared" si="33"/>
        <v/>
      </c>
      <c r="Z241" t="str">
        <f t="shared" si="34"/>
        <v/>
      </c>
      <c r="AA241" t="str">
        <f t="shared" si="35"/>
        <v/>
      </c>
      <c r="BC241" t="s">
        <v>5756</v>
      </c>
    </row>
    <row r="242" spans="1:55">
      <c r="A242" t="s">
        <v>5334</v>
      </c>
      <c r="B242" s="88" t="s">
        <v>717</v>
      </c>
      <c r="E242" t="s">
        <v>5402</v>
      </c>
      <c r="G242" s="79" t="s">
        <v>717</v>
      </c>
      <c r="H242" t="s">
        <v>903</v>
      </c>
      <c r="I242" s="5">
        <v>-77.489999999999995</v>
      </c>
      <c r="J242" s="5">
        <v>39.04</v>
      </c>
      <c r="K242" t="s">
        <v>10734</v>
      </c>
      <c r="S242" t="str">
        <f t="shared" si="27"/>
        <v>Halifax County, Virginia&lt;br&gt;&lt;span style=font-size:11px&gt;(Black b. 1975-99)&lt;/span&gt;&lt;br&gt;</v>
      </c>
      <c r="T242" t="str">
        <f t="shared" si="28"/>
        <v>B1970HalifaxCountyVirginiaHalifaxCounty</v>
      </c>
      <c r="U242" t="str">
        <f t="shared" si="29"/>
        <v>const B1970HalifaxCountyVirginiaHalifaxCounty= L.marker([39.04,-77.49], {icon: Dn}).bindPopup('Halifax County, Virginia&lt;br&gt;&lt;span style=font-size:11px&gt;(Black b. 1975-99)&lt;/span&gt;&lt;br&gt;Halifax County in (Jones, 2020)').addTo(B1970);</v>
      </c>
      <c r="V242" t="str">
        <f t="shared" si="30"/>
        <v>const B1970HalifaxCountyVirginiaHalifaxCounty= L.marker([39.04,-77.49], {icon: A2}).bindPopup('Halifax County, Virginia&lt;br&gt;&lt;span style=font-size:11px&gt;(Black b. 1975-99)&lt;/span&gt;&lt;br&gt;Halifax County in (Jones, 2020)').addTo(B1970);</v>
      </c>
      <c r="W242" t="str">
        <f t="shared" si="31"/>
        <v>const B1970HalifaxCountyVirginiaHalifaxCounty= L.marker([39.04,-77.49], {icon: d}).bindPopup('Halifax County, Virginia&lt;br&gt;&lt;span style=font-size:11px&gt;(Black b. 1975-99)&lt;/span&gt;&lt;br&gt;Halifax County in d').addTo(B1970);</v>
      </c>
      <c r="X242" t="str">
        <f t="shared" si="32"/>
        <v>const B1970HalifaxCountyVirginiaHalifaxCounty= L.marker([39.04,-77.49], {icon: D2}).bindPopup('Halifax County, Virginia&lt;br&gt;&lt;span style=font-size:11px&gt;(Black b. 1975-99)&lt;/span&gt;&lt;br&gt;Halifax County in (Jones, 2020)').addTo(B1970);</v>
      </c>
      <c r="Y242" t="str">
        <f t="shared" si="33"/>
        <v/>
      </c>
      <c r="Z242" t="str">
        <f t="shared" si="34"/>
        <v/>
      </c>
      <c r="AA242" t="str">
        <f t="shared" si="35"/>
        <v/>
      </c>
      <c r="BC242" t="s">
        <v>6471</v>
      </c>
    </row>
    <row r="243" spans="1:55">
      <c r="A243" t="s">
        <v>5334</v>
      </c>
      <c r="B243" s="88" t="s">
        <v>193</v>
      </c>
      <c r="E243" t="s">
        <v>5402</v>
      </c>
      <c r="G243" s="79" t="s">
        <v>193</v>
      </c>
      <c r="H243" t="s">
        <v>903</v>
      </c>
      <c r="I243" s="5">
        <v>-78.930000000000007</v>
      </c>
      <c r="J243" s="5">
        <v>36.700000000000003</v>
      </c>
      <c r="K243" t="s">
        <v>10734</v>
      </c>
      <c r="S243" t="str">
        <f t="shared" si="27"/>
        <v>Norfolk, Virginia&lt;br&gt;&lt;span style=font-size:11px&gt;(Black b. 1975-99)&lt;/span&gt;&lt;br&gt;</v>
      </c>
      <c r="T243" t="str">
        <f t="shared" si="28"/>
        <v>B1970NorfolkVirginiaNorfolk</v>
      </c>
      <c r="U243" t="str">
        <f t="shared" si="29"/>
        <v>const B1970NorfolkVirginiaNorfolk= L.marker([36.7,-78.93], {icon: Dn}).bindPopup('Norfolk, Virginia&lt;br&gt;&lt;span style=font-size:11px&gt;(Black b. 1975-99)&lt;/span&gt;&lt;br&gt;Norfolk in (Jones, 2020)').addTo(B1970);</v>
      </c>
      <c r="V243" t="str">
        <f t="shared" si="30"/>
        <v>const B1970NorfolkVirginiaNorfolk= L.marker([36.7,-78.93], {icon: A2}).bindPopup('Norfolk, Virginia&lt;br&gt;&lt;span style=font-size:11px&gt;(Black b. 1975-99)&lt;/span&gt;&lt;br&gt;Norfolk in (Jones, 2020)').addTo(B1970);</v>
      </c>
      <c r="W243" t="str">
        <f t="shared" si="31"/>
        <v>const B1970NorfolkVirginiaNorfolk= L.marker([36.7,-78.93], {icon: d}).bindPopup('Norfolk, Virginia&lt;br&gt;&lt;span style=font-size:11px&gt;(Black b. 1975-99)&lt;/span&gt;&lt;br&gt;Norfolk in d').addTo(B1970);</v>
      </c>
      <c r="X243" t="str">
        <f t="shared" si="32"/>
        <v>const B1970NorfolkVirginiaNorfolk= L.marker([36.7,-78.93], {icon: D2}).bindPopup('Norfolk, Virginia&lt;br&gt;&lt;span style=font-size:11px&gt;(Black b. 1975-99)&lt;/span&gt;&lt;br&gt;Norfolk in (Jones, 2020)').addTo(B1970);</v>
      </c>
      <c r="Y243" t="str">
        <f t="shared" si="33"/>
        <v/>
      </c>
      <c r="Z243" t="str">
        <f t="shared" si="34"/>
        <v/>
      </c>
      <c r="AA243" t="str">
        <f t="shared" si="35"/>
        <v/>
      </c>
      <c r="BC243" t="s">
        <v>5757</v>
      </c>
    </row>
    <row r="244" spans="1:55">
      <c r="A244" t="s">
        <v>5334</v>
      </c>
      <c r="B244" s="88" t="s">
        <v>726</v>
      </c>
      <c r="E244" t="s">
        <v>5402</v>
      </c>
      <c r="G244" s="79" t="s">
        <v>726</v>
      </c>
      <c r="H244" t="s">
        <v>903</v>
      </c>
      <c r="I244" s="5">
        <v>-76.290000000000006</v>
      </c>
      <c r="J244" s="5">
        <v>36.85</v>
      </c>
      <c r="K244" t="s">
        <v>10734</v>
      </c>
      <c r="S244" t="str">
        <f t="shared" si="27"/>
        <v>Stafford County, Virginia&lt;br&gt;&lt;span style=font-size:11px&gt;(Black b. 1975-99)&lt;/span&gt;&lt;br&gt;</v>
      </c>
      <c r="T244" t="str">
        <f t="shared" si="28"/>
        <v>B1970StaffordCountyVirginiaStaffordCounty</v>
      </c>
      <c r="U244" t="str">
        <f t="shared" si="29"/>
        <v>const B1970StaffordCountyVirginiaStaffordCounty= L.marker([36.85,-76.29], {icon: Dn}).bindPopup('Stafford County, Virginia&lt;br&gt;&lt;span style=font-size:11px&gt;(Black b. 1975-99)&lt;/span&gt;&lt;br&gt;Stafford County in (Jones, 2020)').addTo(B1970);</v>
      </c>
      <c r="V244" t="str">
        <f t="shared" si="30"/>
        <v>const B1970StaffordCountyVirginiaStaffordCounty= L.marker([36.85,-76.29], {icon: A2}).bindPopup('Stafford County, Virginia&lt;br&gt;&lt;span style=font-size:11px&gt;(Black b. 1975-99)&lt;/span&gt;&lt;br&gt;Stafford County in (Jones, 2020)').addTo(B1970);</v>
      </c>
      <c r="W244" t="str">
        <f t="shared" si="31"/>
        <v>const B1970StaffordCountyVirginiaStaffordCounty= L.marker([36.85,-76.29], {icon: d}).bindPopup('Stafford County, Virginia&lt;br&gt;&lt;span style=font-size:11px&gt;(Black b. 1975-99)&lt;/span&gt;&lt;br&gt;Stafford County in d').addTo(B1970);</v>
      </c>
      <c r="X244" t="str">
        <f t="shared" si="32"/>
        <v>const B1970StaffordCountyVirginiaStaffordCounty= L.marker([36.85,-76.29], {icon: D2}).bindPopup('Stafford County, Virginia&lt;br&gt;&lt;span style=font-size:11px&gt;(Black b. 1975-99)&lt;/span&gt;&lt;br&gt;Stafford County in (Jones, 2020)').addTo(B1970);</v>
      </c>
      <c r="Y244" t="str">
        <f t="shared" si="33"/>
        <v/>
      </c>
      <c r="Z244" t="str">
        <f t="shared" si="34"/>
        <v/>
      </c>
      <c r="AA244" t="str">
        <f t="shared" si="35"/>
        <v/>
      </c>
      <c r="BC244" t="s">
        <v>6472</v>
      </c>
    </row>
    <row r="245" spans="1:55">
      <c r="A245" t="s">
        <v>5334</v>
      </c>
      <c r="B245" s="88" t="s">
        <v>450</v>
      </c>
      <c r="E245" t="s">
        <v>5402</v>
      </c>
      <c r="G245" s="79" t="s">
        <v>450</v>
      </c>
      <c r="H245" t="s">
        <v>903</v>
      </c>
      <c r="I245" s="5">
        <v>-77.41</v>
      </c>
      <c r="J245" s="5">
        <v>38.43</v>
      </c>
      <c r="K245" t="s">
        <v>10745</v>
      </c>
      <c r="S245" t="str">
        <f t="shared" si="27"/>
        <v>Suffolk, Virginia&lt;br&gt;&lt;span style=font-size:11px&gt;(Black b. 1975-99)&lt;/span&gt;&lt;br&gt;</v>
      </c>
      <c r="T245" t="str">
        <f t="shared" si="28"/>
        <v>B1970SuffolkVirginiaSuffolk</v>
      </c>
      <c r="U245" t="str">
        <f t="shared" si="29"/>
        <v>const B1970SuffolkVirginiaSuffolk= L.marker([38.43,-77.41], {icon: Dn}).bindPopup('Suffolk, Virginia&lt;br&gt;&lt;span style=font-size:11px&gt;(Black b. 1975-99)&lt;/span&gt;&lt;br&gt;Suffolk in (Jones, 2020)').addTo(B1970);</v>
      </c>
      <c r="V245" t="str">
        <f t="shared" si="30"/>
        <v>const B1970SuffolkVirginiaSuffolk= L.marker([38.43,-77.41], {icon: A2}).bindPopup('Suffolk, Virginia&lt;br&gt;&lt;span style=font-size:11px&gt;(Black b. 1975-99)&lt;/span&gt;&lt;br&gt;Suffolk in (Jones, 2020)').addTo(B1970);</v>
      </c>
      <c r="W245" t="str">
        <f t="shared" si="31"/>
        <v>const B1970SuffolkVirginiaSuffolk= L.marker([38.43,-77.41], {icon: d}).bindPopup('Suffolk, Virginia&lt;br&gt;&lt;span style=font-size:11px&gt;(Black b. 1975-99)&lt;/span&gt;&lt;br&gt;Suffolk in d').addTo(B1970);</v>
      </c>
      <c r="X245" t="str">
        <f t="shared" si="32"/>
        <v>const B1970SuffolkVirginiaSuffolk= L.marker([38.43,-77.41], {icon: D1}).bindPopup('Suffolk, Virginia&lt;br&gt;&lt;span style=font-size:11px&gt;(Black b. 1975-99)&lt;/span&gt;&lt;br&gt;Suffolk in (Jones, 2020)').addTo(B1970);</v>
      </c>
      <c r="Y245" t="str">
        <f t="shared" si="33"/>
        <v/>
      </c>
      <c r="Z245" t="str">
        <f t="shared" si="34"/>
        <v/>
      </c>
      <c r="AA245" t="str">
        <f t="shared" si="35"/>
        <v/>
      </c>
      <c r="BC245" t="s">
        <v>5758</v>
      </c>
    </row>
    <row r="246" spans="1:55">
      <c r="A246" t="s">
        <v>5334</v>
      </c>
      <c r="B246" s="88" t="s">
        <v>6758</v>
      </c>
      <c r="D246">
        <v>1985</v>
      </c>
      <c r="E246" t="s">
        <v>11989</v>
      </c>
      <c r="F246" s="1"/>
      <c r="G246" s="79" t="s">
        <v>1181</v>
      </c>
      <c r="H246" t="s">
        <v>5288</v>
      </c>
      <c r="I246" s="5">
        <v>-79.69</v>
      </c>
      <c r="J246" s="5">
        <v>36.44</v>
      </c>
      <c r="K246" t="s">
        <v>11233</v>
      </c>
      <c r="L246" s="23"/>
      <c r="S246" t="str">
        <f t="shared" si="27"/>
        <v>Liberia, North Carolina&lt;br&gt;&lt;span style=font-size:11px&gt;(Black b. 1985)&lt;/span&gt;&lt;br&gt;</v>
      </c>
      <c r="T246" t="str">
        <f t="shared" si="28"/>
        <v>B1970LiberiaNorthCarolinaSpeaker147</v>
      </c>
      <c r="U246" t="str">
        <f t="shared" si="29"/>
        <v>const B1970LiberiaNorthCarolinaSpeaker147= L.marker([36.44,-79.69], {icon: De}).bindPopup('Liberia, North Carolina&lt;br&gt;&lt;span style=font-size:11px&gt;(Black b. 1985)&lt;/span&gt;&lt;br&gt;Speaker 147 in (Thomas, 2001)').addTo(B1970);</v>
      </c>
      <c r="V246" t="str">
        <f t="shared" si="30"/>
        <v>const B1970LiberiaNorthCarolinaSpeaker147= L.marker([36.44,-79.69], {icon: A1}).bindPopup('Liberia, North Carolina&lt;br&gt;&lt;span style=font-size:11px&gt;(Black b. 1985)&lt;/span&gt;&lt;br&gt;Speaker 147 in (Thomas, 2001)').addTo(B1970);</v>
      </c>
      <c r="W246" t="str">
        <f t="shared" si="31"/>
        <v>const B1970LiberiaNorthCarolinaSpeaker147= L.marker([36.44,-79.69], {icon: d}).bindPopup('Liberia, North Carolina&lt;br&gt;&lt;span style=font-size:11px&gt;(Black b. 1985)&lt;/span&gt;&lt;br&gt;Speaker 147 in d').addTo(B1970);</v>
      </c>
      <c r="X246" t="str">
        <f t="shared" si="32"/>
        <v>const B1970LiberiaNorthCarolinaSpeaker147= L.marker([36.44,-79.69], {icon: D1}).bindPopup('Liberia, North Carolina&lt;br&gt;&lt;span style=font-size:11px&gt;(Black b. 1985)&lt;/span&gt;&lt;br&gt;Speaker 147 in (Thomas, 2001)').addTo(B1970);</v>
      </c>
      <c r="Y246" t="str">
        <f t="shared" si="33"/>
        <v/>
      </c>
      <c r="Z246" t="str">
        <f t="shared" si="34"/>
        <v/>
      </c>
      <c r="AA246" t="str">
        <f t="shared" si="35"/>
        <v/>
      </c>
      <c r="BC246" t="s">
        <v>12114</v>
      </c>
    </row>
    <row r="247" spans="1:55">
      <c r="A247" t="s">
        <v>5334</v>
      </c>
      <c r="B247" s="88" t="s">
        <v>6760</v>
      </c>
      <c r="D247">
        <v>1981</v>
      </c>
      <c r="E247" t="s">
        <v>11989</v>
      </c>
      <c r="F247" s="1"/>
      <c r="G247" s="79" t="s">
        <v>463</v>
      </c>
      <c r="H247" t="s">
        <v>5288</v>
      </c>
      <c r="I247" s="5">
        <v>-75.989999999999995</v>
      </c>
      <c r="J247" s="5">
        <v>35.51</v>
      </c>
      <c r="K247" t="s">
        <v>10731</v>
      </c>
      <c r="L247" s="23"/>
      <c r="S247" t="str">
        <f t="shared" si="27"/>
        <v>Engelhard, North Carolina&lt;br&gt;&lt;span style=font-size:11px&gt;(Black b. 1981)&lt;/span&gt;&lt;br&gt;</v>
      </c>
      <c r="T247" t="str">
        <f t="shared" si="28"/>
        <v>B1970EngelhardNorthCarolinaSpeaker156</v>
      </c>
      <c r="U247" t="str">
        <f t="shared" si="29"/>
        <v>const B1970EngelhardNorthCarolinaSpeaker156= L.marker([35.51,-75.99], {icon: Dn}).bindPopup('Engelhard, North Carolina&lt;br&gt;&lt;span style=font-size:11px&gt;(Black b. 1981)&lt;/span&gt;&lt;br&gt;Speaker 156 in (Thomas, 2001)').addTo(B1970);</v>
      </c>
      <c r="V247" t="str">
        <f t="shared" si="30"/>
        <v>const B1970EngelhardNorthCarolinaSpeaker156= L.marker([35.51,-75.99], {icon: A2}).bindPopup('Engelhard, North Carolina&lt;br&gt;&lt;span style=font-size:11px&gt;(Black b. 1981)&lt;/span&gt;&lt;br&gt;Speaker 156 in (Thomas, 2001)').addTo(B1970);</v>
      </c>
      <c r="W247" t="str">
        <f t="shared" si="31"/>
        <v>const B1970EngelhardNorthCarolinaSpeaker156= L.marker([35.51,-75.99], {icon: d}).bindPopup('Engelhard, North Carolina&lt;br&gt;&lt;span style=font-size:11px&gt;(Black b. 1981)&lt;/span&gt;&lt;br&gt;Speaker 156 in d').addTo(B1970);</v>
      </c>
      <c r="X247" t="str">
        <f t="shared" si="32"/>
        <v>const B1970EngelhardNorthCarolinaSpeaker156= L.marker([35.51,-75.99], {icon: D5}).bindPopup('Engelhard, North Carolina&lt;br&gt;&lt;span style=font-size:11px&gt;(Black b. 1981)&lt;/span&gt;&lt;br&gt;Speaker 156 in (Thomas, 2001)').addTo(B1970);</v>
      </c>
      <c r="Y247" t="str">
        <f t="shared" si="33"/>
        <v/>
      </c>
      <c r="Z247" t="str">
        <f t="shared" si="34"/>
        <v/>
      </c>
      <c r="AA247" t="str">
        <f t="shared" si="35"/>
        <v/>
      </c>
      <c r="BC247" t="s">
        <v>12115</v>
      </c>
    </row>
    <row r="248" spans="1:55">
      <c r="A248" t="s">
        <v>5334</v>
      </c>
      <c r="B248" s="88" t="s">
        <v>6762</v>
      </c>
      <c r="D248">
        <v>1970</v>
      </c>
      <c r="E248" t="s">
        <v>11989</v>
      </c>
      <c r="F248" s="1"/>
      <c r="G248" s="79" t="s">
        <v>234</v>
      </c>
      <c r="H248" t="s">
        <v>5282</v>
      </c>
      <c r="I248" s="5">
        <v>-83</v>
      </c>
      <c r="J248" s="5">
        <v>39.96</v>
      </c>
      <c r="K248" t="s">
        <v>10731</v>
      </c>
      <c r="L248" s="23"/>
      <c r="S248" t="str">
        <f t="shared" si="27"/>
        <v>Columbus, Ohio&lt;br&gt;&lt;span style=font-size:11px&gt;(Black b. 1970)&lt;/span&gt;&lt;br&gt;</v>
      </c>
      <c r="T248" t="str">
        <f t="shared" si="28"/>
        <v>B1970ColumbusOhioSpeaker157</v>
      </c>
      <c r="U248" t="str">
        <f t="shared" si="29"/>
        <v>const B1970ColumbusOhioSpeaker157= L.marker([39.96,-83], {icon: Dn}).bindPopup('Columbus, Ohio&lt;br&gt;&lt;span style=font-size:11px&gt;(Black b. 1970)&lt;/span&gt;&lt;br&gt;Speaker 157 in (Thomas, 2001)').addTo(B1970);</v>
      </c>
      <c r="V248" t="str">
        <f t="shared" si="30"/>
        <v>const B1970ColumbusOhioSpeaker157= L.marker([39.96,-83], {icon: A2}).bindPopup('Columbus, Ohio&lt;br&gt;&lt;span style=font-size:11px&gt;(Black b. 1970)&lt;/span&gt;&lt;br&gt;Speaker 157 in (Thomas, 2001)').addTo(B1970);</v>
      </c>
      <c r="W248" t="str">
        <f t="shared" si="31"/>
        <v>const B1970ColumbusOhioSpeaker157= L.marker([39.96,-83], {icon: d}).bindPopup('Columbus, Ohio&lt;br&gt;&lt;span style=font-size:11px&gt;(Black b. 1970)&lt;/span&gt;&lt;br&gt;Speaker 157 in d').addTo(B1970);</v>
      </c>
      <c r="X248" t="str">
        <f t="shared" si="32"/>
        <v>const B1970ColumbusOhioSpeaker157= L.marker([39.96,-83], {icon: D5}).bindPopup('Columbus, Ohio&lt;br&gt;&lt;span style=font-size:11px&gt;(Black b. 1970)&lt;/span&gt;&lt;br&gt;Speaker 157 in (Thomas, 2001)').addTo(B1970);</v>
      </c>
      <c r="Y248" t="str">
        <f t="shared" si="33"/>
        <v/>
      </c>
      <c r="Z248" t="str">
        <f t="shared" si="34"/>
        <v/>
      </c>
      <c r="AA248" t="str">
        <f t="shared" si="35"/>
        <v/>
      </c>
      <c r="BC248" t="s">
        <v>12116</v>
      </c>
    </row>
    <row r="249" spans="1:55">
      <c r="A249" t="s">
        <v>5334</v>
      </c>
      <c r="B249" s="88" t="s">
        <v>9257</v>
      </c>
      <c r="E249" t="s">
        <v>12162</v>
      </c>
      <c r="G249" s="79" t="s">
        <v>719</v>
      </c>
      <c r="H249" t="s">
        <v>48</v>
      </c>
      <c r="I249" s="5">
        <v>-77</v>
      </c>
      <c r="J249" s="5">
        <v>39.5</v>
      </c>
      <c r="K249" t="s">
        <v>12344</v>
      </c>
      <c r="M249" t="s">
        <v>12163</v>
      </c>
      <c r="S249" t="str">
        <f t="shared" si="27"/>
        <v>Washington DC, DC&lt;br&gt;&lt;span style=font-size:11px&gt;(Black b. 1975-99)&lt;/span&gt;&lt;br&gt;</v>
      </c>
      <c r="T249" t="str">
        <f t="shared" si="28"/>
        <v>B1970WashingtonDCDCsample</v>
      </c>
      <c r="U249" t="str">
        <f t="shared" si="29"/>
        <v>const B1970WashingtonDCDCsample= L.marker([39.5,-77], {icon: Dn}).bindPopup('Washington DC, DC&lt;br&gt;&lt;span style=font-size:11px&gt;(Black b. 1975-99)&lt;/span&gt;&lt;br&gt;sample in (Jones, 2015)').addTo(B1970);</v>
      </c>
      <c r="V249" t="str">
        <f t="shared" si="30"/>
        <v>const B1970WashingtonDCDCsample= L.marker([39.5,-77], {icon: A2}).bindPopup('Washington DC, DC&lt;br&gt;&lt;span style=font-size:11px&gt;(Black b. 1975-99)&lt;/span&gt;&lt;br&gt;sample in (Jones, 2015)').addTo(B1970);</v>
      </c>
      <c r="W249" t="str">
        <f t="shared" si="31"/>
        <v>const B1970WashingtonDCDCsample= L.marker([39.5,-77], {icon: d}).bindPopup('Washington DC, DC&lt;br&gt;&lt;span style=font-size:11px&gt;(Black b. 1975-99)&lt;/span&gt;&lt;br&gt;sample in d').addTo(B1970);</v>
      </c>
      <c r="X249" t="str">
        <f t="shared" si="32"/>
        <v>const B1970WashingtonDCDCsample= L.marker([39.5,-77], {icon: D6}).bindPopup('Washington DC, DC&lt;br&gt;&lt;span style=font-size:11px&gt;(Black b. 1975-99)&lt;/span&gt;&lt;br&gt;sample in (Jones, 2015)').addTo(B1970);</v>
      </c>
      <c r="Y249" t="str">
        <f t="shared" si="33"/>
        <v/>
      </c>
      <c r="Z249" t="str">
        <f t="shared" si="34"/>
        <v/>
      </c>
      <c r="AA249" t="str">
        <f t="shared" si="35"/>
        <v>const B1970WashingtonDCDCsample= L.marker([39.5,-77], {icon:Ff}).bindPopup('Washington DC, DC&lt;br&gt;&lt;span style=font-size:11px&gt;(Black b. 1975-99)&lt;/span&gt;&lt;br&gt;').addTo(B1970);</v>
      </c>
      <c r="BC249" t="s">
        <v>5164</v>
      </c>
    </row>
    <row r="250" spans="1:55">
      <c r="A250" t="s">
        <v>5334</v>
      </c>
      <c r="B250" s="88" t="s">
        <v>9257</v>
      </c>
      <c r="E250" t="s">
        <v>12162</v>
      </c>
      <c r="G250" s="79" t="s">
        <v>132</v>
      </c>
      <c r="H250" t="s">
        <v>905</v>
      </c>
      <c r="I250" s="5">
        <v>-76.63</v>
      </c>
      <c r="J250" s="5">
        <v>39.409999999999997</v>
      </c>
      <c r="K250" t="s">
        <v>12344</v>
      </c>
      <c r="M250" t="s">
        <v>12163</v>
      </c>
      <c r="S250" t="str">
        <f t="shared" si="27"/>
        <v>Baltimore, Maryland&lt;br&gt;&lt;span style=font-size:11px&gt;(Black b. 1975-99)&lt;/span&gt;&lt;br&gt;</v>
      </c>
      <c r="T250" t="str">
        <f t="shared" si="28"/>
        <v>B1970BaltimoreMarylandsample</v>
      </c>
      <c r="U250" t="str">
        <f t="shared" si="29"/>
        <v>const B1970BaltimoreMarylandsample= L.marker([39.41,-76.63], {icon: Dn}).bindPopup('Baltimore, Maryland&lt;br&gt;&lt;span style=font-size:11px&gt;(Black b. 1975-99)&lt;/span&gt;&lt;br&gt;sample in (Jones, 2015)').addTo(B1970);</v>
      </c>
      <c r="V250" t="str">
        <f t="shared" si="30"/>
        <v>const B1970BaltimoreMarylandsample= L.marker([39.41,-76.63], {icon: A2}).bindPopup('Baltimore, Maryland&lt;br&gt;&lt;span style=font-size:11px&gt;(Black b. 1975-99)&lt;/span&gt;&lt;br&gt;sample in (Jones, 2015)').addTo(B1970);</v>
      </c>
      <c r="W250" t="str">
        <f t="shared" si="31"/>
        <v>const B1970BaltimoreMarylandsample= L.marker([39.41,-76.63], {icon: d}).bindPopup('Baltimore, Maryland&lt;br&gt;&lt;span style=font-size:11px&gt;(Black b. 1975-99)&lt;/span&gt;&lt;br&gt;sample in d').addTo(B1970);</v>
      </c>
      <c r="X250" t="str">
        <f t="shared" si="32"/>
        <v>const B1970BaltimoreMarylandsample= L.marker([39.41,-76.63], {icon: D6}).bindPopup('Baltimore, Maryland&lt;br&gt;&lt;span style=font-size:11px&gt;(Black b. 1975-99)&lt;/span&gt;&lt;br&gt;sample in (Jones, 2015)').addTo(B1970);</v>
      </c>
      <c r="Y250" t="str">
        <f t="shared" si="33"/>
        <v/>
      </c>
      <c r="Z250" t="str">
        <f t="shared" si="34"/>
        <v/>
      </c>
      <c r="AA250" t="str">
        <f t="shared" si="35"/>
        <v>const B1970BaltimoreMarylandsample= L.marker([39.41,-76.63], {icon:Ff}).bindPopup('Baltimore, Maryland&lt;br&gt;&lt;span style=font-size:11px&gt;(Black b. 1975-99)&lt;/span&gt;&lt;br&gt;').addTo(B1970);</v>
      </c>
      <c r="BC250" t="s">
        <v>5164</v>
      </c>
    </row>
    <row r="251" spans="1:55">
      <c r="A251" t="s">
        <v>5334</v>
      </c>
      <c r="B251" s="88" t="s">
        <v>9257</v>
      </c>
      <c r="E251" t="s">
        <v>12162</v>
      </c>
      <c r="G251" s="79" t="s">
        <v>339</v>
      </c>
      <c r="H251" t="s">
        <v>5278</v>
      </c>
      <c r="I251" s="5">
        <v>-75.150000000000006</v>
      </c>
      <c r="J251" s="5">
        <v>39.950000000000003</v>
      </c>
      <c r="K251" t="s">
        <v>12344</v>
      </c>
      <c r="M251" t="s">
        <v>12163</v>
      </c>
      <c r="S251" t="str">
        <f t="shared" si="27"/>
        <v>Philadelphia, Pennsylvania&lt;br&gt;&lt;span style=font-size:11px&gt;(Black b. 1975-99)&lt;/span&gt;&lt;br&gt;</v>
      </c>
      <c r="T251" t="str">
        <f t="shared" si="28"/>
        <v>B1970PhiladelphiaPennsylvaniasample</v>
      </c>
      <c r="U251" t="str">
        <f t="shared" si="29"/>
        <v>const B1970PhiladelphiaPennsylvaniasample= L.marker([39.95,-75.15], {icon: Dn}).bindPopup('Philadelphia, Pennsylvania&lt;br&gt;&lt;span style=font-size:11px&gt;(Black b. 1975-99)&lt;/span&gt;&lt;br&gt;sample in (Jones, 2015)').addTo(B1970);</v>
      </c>
      <c r="V251" t="str">
        <f t="shared" si="30"/>
        <v>const B1970PhiladelphiaPennsylvaniasample= L.marker([39.95,-75.15], {icon: A2}).bindPopup('Philadelphia, Pennsylvania&lt;br&gt;&lt;span style=font-size:11px&gt;(Black b. 1975-99)&lt;/span&gt;&lt;br&gt;sample in (Jones, 2015)').addTo(B1970);</v>
      </c>
      <c r="W251" t="str">
        <f t="shared" si="31"/>
        <v>const B1970PhiladelphiaPennsylvaniasample= L.marker([39.95,-75.15], {icon: d}).bindPopup('Philadelphia, Pennsylvania&lt;br&gt;&lt;span style=font-size:11px&gt;(Black b. 1975-99)&lt;/span&gt;&lt;br&gt;sample in d').addTo(B1970);</v>
      </c>
      <c r="X251" t="str">
        <f t="shared" si="32"/>
        <v>const B1970PhiladelphiaPennsylvaniasample= L.marker([39.95,-75.15], {icon: D6}).bindPopup('Philadelphia, Pennsylvania&lt;br&gt;&lt;span style=font-size:11px&gt;(Black b. 1975-99)&lt;/span&gt;&lt;br&gt;sample in (Jones, 2015)').addTo(B1970);</v>
      </c>
      <c r="Y251" t="str">
        <f t="shared" si="33"/>
        <v/>
      </c>
      <c r="Z251" t="str">
        <f t="shared" si="34"/>
        <v/>
      </c>
      <c r="AA251" t="str">
        <f t="shared" si="35"/>
        <v>const B1970PhiladelphiaPennsylvaniasample= L.marker([39.95,-75.15], {icon:Ff}).bindPopup('Philadelphia, Pennsylvania&lt;br&gt;&lt;span style=font-size:11px&gt;(Black b. 1975-99)&lt;/span&gt;&lt;br&gt;').addTo(B1970);</v>
      </c>
      <c r="BC251" t="s">
        <v>5164</v>
      </c>
    </row>
    <row r="252" spans="1:55">
      <c r="A252" t="s">
        <v>5334</v>
      </c>
      <c r="B252" s="88" t="s">
        <v>9257</v>
      </c>
      <c r="E252" t="s">
        <v>12162</v>
      </c>
      <c r="G252" s="79" t="s">
        <v>328</v>
      </c>
      <c r="H252" t="s">
        <v>5151</v>
      </c>
      <c r="I252" s="5">
        <v>-74.16</v>
      </c>
      <c r="J252" s="5">
        <v>41.2</v>
      </c>
      <c r="K252" t="s">
        <v>12344</v>
      </c>
      <c r="M252" t="s">
        <v>12164</v>
      </c>
      <c r="S252" t="str">
        <f t="shared" si="27"/>
        <v>New York City, New York&lt;br&gt;&lt;span style=font-size:11px&gt;(Black b. 1975-99)&lt;/span&gt;&lt;br&gt;</v>
      </c>
      <c r="T252" t="str">
        <f t="shared" si="28"/>
        <v>B1970NewYorkCityNewYorksample</v>
      </c>
      <c r="U252" t="str">
        <f t="shared" si="29"/>
        <v>const B1970NewYorkCityNewYorksample= L.marker([41.2,-74.16], {icon: Dn}).bindPopup('New York City, New York&lt;br&gt;&lt;span style=font-size:11px&gt;(Black b. 1975-99)&lt;/span&gt;&lt;br&gt;sample in (Jones, 2015)').addTo(B1970);</v>
      </c>
      <c r="V252" t="str">
        <f t="shared" si="30"/>
        <v>const B1970NewYorkCityNewYorksample= L.marker([41.2,-74.16], {icon: A2}).bindPopup('New York City, New York&lt;br&gt;&lt;span style=font-size:11px&gt;(Black b. 1975-99)&lt;/span&gt;&lt;br&gt;sample in (Jones, 2015)').addTo(B1970);</v>
      </c>
      <c r="W252" t="str">
        <f t="shared" si="31"/>
        <v>const B1970NewYorkCityNewYorksample= L.marker([41.2,-74.16], {icon: d}).bindPopup('New York City, New York&lt;br&gt;&lt;span style=font-size:11px&gt;(Black b. 1975-99)&lt;/span&gt;&lt;br&gt;sample in d').addTo(B1970);</v>
      </c>
      <c r="X252" t="str">
        <f t="shared" si="32"/>
        <v>const B1970NewYorkCityNewYorksample= L.marker([41.2,-74.16], {icon: D6}).bindPopup('New York City, New York&lt;br&gt;&lt;span style=font-size:11px&gt;(Black b. 1975-99)&lt;/span&gt;&lt;br&gt;sample in (Jones, 2015)').addTo(B1970);</v>
      </c>
      <c r="Y252" t="str">
        <f t="shared" si="33"/>
        <v/>
      </c>
      <c r="Z252" t="str">
        <f t="shared" si="34"/>
        <v/>
      </c>
      <c r="AA252" t="str">
        <f t="shared" si="35"/>
        <v>const B1970NewYorkCityNewYorksample= L.marker([41.2,-74.16], {icon:Df}).bindPopup('New York City, New York&lt;br&gt;&lt;span style=font-size:11px&gt;(Black b. 1975-99)&lt;/span&gt;&lt;br&gt;').addTo(B1970);</v>
      </c>
      <c r="BC252" t="s">
        <v>5164</v>
      </c>
    </row>
    <row r="253" spans="1:55">
      <c r="A253" t="s">
        <v>5334</v>
      </c>
      <c r="B253" s="88" t="s">
        <v>7776</v>
      </c>
      <c r="E253" t="s">
        <v>1241</v>
      </c>
      <c r="G253" s="80" t="s">
        <v>1014</v>
      </c>
      <c r="H253" t="s">
        <v>1014</v>
      </c>
      <c r="I253" s="5">
        <v>-77.400000000000006</v>
      </c>
      <c r="J253" s="5">
        <v>25.03</v>
      </c>
      <c r="K253" t="s">
        <v>12344</v>
      </c>
      <c r="S253" t="str">
        <f t="shared" si="27"/>
        <v>Bahamas, Bahamas&lt;br&gt;&lt;span style=font-size:11px&gt;(Black b. 1975-99)&lt;/span&gt;&lt;br&gt;</v>
      </c>
      <c r="T253" t="str">
        <f t="shared" si="28"/>
        <v>B1970BahamasBahamasdescription</v>
      </c>
      <c r="U253" t="str">
        <f t="shared" si="29"/>
        <v>const B1970BahamasBahamasdescription= L.marker([25.03,-77.4], {icon: Dn}).bindPopup('Bahamas, Bahamas&lt;br&gt;&lt;span style=font-size:11px&gt;(Black b. 1975-99)&lt;/span&gt;&lt;br&gt;description in (Childs &amp; Wolfram,  2005)').addTo(B1970);</v>
      </c>
      <c r="V253" t="str">
        <f t="shared" si="30"/>
        <v>const B1970BahamasBahamasdescription= L.marker([25.03,-77.4], {icon: A2}).bindPopup('Bahamas, Bahamas&lt;br&gt;&lt;span style=font-size:11px&gt;(Black b. 1975-99)&lt;/span&gt;&lt;br&gt;description in (Childs &amp; Wolfram,  2005)').addTo(B1970);</v>
      </c>
      <c r="W253" t="str">
        <f t="shared" si="31"/>
        <v>const B1970BahamasBahamasdescription= L.marker([25.03,-77.4], {icon: d}).bindPopup('Bahamas, Bahamas&lt;br&gt;&lt;span style=font-size:11px&gt;(Black b. 1975-99)&lt;/span&gt;&lt;br&gt;description in d').addTo(B1970);</v>
      </c>
      <c r="X253" t="str">
        <f t="shared" si="32"/>
        <v>const B1970BahamasBahamasdescription= L.marker([25.03,-77.4], {icon: D6}).bindPopup('Bahamas, Bahamas&lt;br&gt;&lt;span style=font-size:11px&gt;(Black b. 1975-99)&lt;/span&gt;&lt;br&gt;description in (Childs &amp; Wolfram,  2005)').addTo(B1970);</v>
      </c>
      <c r="Y253" t="str">
        <f t="shared" si="33"/>
        <v/>
      </c>
      <c r="Z253" t="str">
        <f t="shared" si="34"/>
        <v/>
      </c>
      <c r="AA253" t="str">
        <f t="shared" si="35"/>
        <v/>
      </c>
      <c r="BC253" t="s">
        <v>5403</v>
      </c>
    </row>
    <row r="254" spans="1:55">
      <c r="A254" t="s">
        <v>5334</v>
      </c>
      <c r="B254" s="88" t="s">
        <v>7776</v>
      </c>
      <c r="E254" t="s">
        <v>12482</v>
      </c>
      <c r="G254" s="80" t="s">
        <v>12481</v>
      </c>
      <c r="H254" t="s">
        <v>12480</v>
      </c>
      <c r="I254" s="5">
        <v>-69.92</v>
      </c>
      <c r="J254" s="5">
        <v>12.43</v>
      </c>
      <c r="K254" t="s">
        <v>12344</v>
      </c>
      <c r="S254" t="str">
        <f t="shared" si="27"/>
        <v>San Nicolaas, Aruba&lt;br&gt;&lt;span style=font-size:11px&gt;(Black b. 1975-99)&lt;/span&gt;&lt;br&gt;</v>
      </c>
      <c r="T254" t="str">
        <f t="shared" si="28"/>
        <v>B1970SanNicolaasArubadescription</v>
      </c>
      <c r="U254" t="str">
        <f t="shared" si="29"/>
        <v>const B1970SanNicolaasArubadescription= L.marker([12.43,-69.92], {icon: Dn}).bindPopup('San Nicolaas, Aruba&lt;br&gt;&lt;span style=font-size:11px&gt;(Black b. 1975-99)&lt;/span&gt;&lt;br&gt;description in (Richardson &amp; Devonish, 2016)').addTo(B1970);</v>
      </c>
      <c r="V254" t="str">
        <f t="shared" si="30"/>
        <v>const B1970SanNicolaasArubadescription= L.marker([12.43,-69.92], {icon: A2}).bindPopup('San Nicolaas, Aruba&lt;br&gt;&lt;span style=font-size:11px&gt;(Black b. 1975-99)&lt;/span&gt;&lt;br&gt;description in (Richardson &amp; Devonish, 2016)').addTo(B1970);</v>
      </c>
      <c r="W254" t="str">
        <f t="shared" si="31"/>
        <v>const B1970SanNicolaasArubadescription= L.marker([12.43,-69.92], {icon: d}).bindPopup('San Nicolaas, Aruba&lt;br&gt;&lt;span style=font-size:11px&gt;(Black b. 1975-99)&lt;/span&gt;&lt;br&gt;description in d').addTo(B1970);</v>
      </c>
      <c r="X254" t="str">
        <f t="shared" si="32"/>
        <v>const B1970SanNicolaasArubadescription= L.marker([12.43,-69.92], {icon: D6}).bindPopup('San Nicolaas, Aruba&lt;br&gt;&lt;span style=font-size:11px&gt;(Black b. 1975-99)&lt;/span&gt;&lt;br&gt;description in (Richardson &amp; Devonish, 2016)').addTo(B1970);</v>
      </c>
      <c r="Y254" t="str">
        <f t="shared" si="33"/>
        <v/>
      </c>
      <c r="Z254" t="str">
        <f t="shared" si="34"/>
        <v/>
      </c>
      <c r="AA254" t="str">
        <f t="shared" si="35"/>
        <v/>
      </c>
    </row>
    <row r="255" spans="1:55">
      <c r="A255" t="s">
        <v>5334</v>
      </c>
      <c r="B255" s="88" t="s">
        <v>9257</v>
      </c>
      <c r="E255" t="s">
        <v>12205</v>
      </c>
      <c r="G255" s="79" t="s">
        <v>1301</v>
      </c>
      <c r="H255" t="s">
        <v>1025</v>
      </c>
      <c r="I255" s="5">
        <v>-64.75</v>
      </c>
      <c r="J255" s="5">
        <v>32.31</v>
      </c>
      <c r="K255" t="s">
        <v>10731</v>
      </c>
      <c r="S255" t="str">
        <f t="shared" si="27"/>
        <v>Hamilton, Bermuda&lt;br&gt;&lt;span style=font-size:11px&gt;(Black b. 1975-99)&lt;/span&gt;&lt;br&gt;</v>
      </c>
      <c r="T255" t="str">
        <f t="shared" si="28"/>
        <v>B1970HamiltonBermudasample</v>
      </c>
      <c r="U255" t="str">
        <f t="shared" si="29"/>
        <v>const B1970HamiltonBermudasample= L.marker([32.31,-64.75], {icon: Dn}).bindPopup('Hamilton, Bermuda&lt;br&gt;&lt;span style=font-size:11px&gt;(Black b. 1975-99)&lt;/span&gt;&lt;br&gt;sample in (Holliday, 2016)').addTo(B1970);</v>
      </c>
      <c r="V255" t="str">
        <f t="shared" si="30"/>
        <v>const B1970HamiltonBermudasample= L.marker([32.31,-64.75], {icon: A2}).bindPopup('Hamilton, Bermuda&lt;br&gt;&lt;span style=font-size:11px&gt;(Black b. 1975-99)&lt;/span&gt;&lt;br&gt;sample in (Holliday, 2016)').addTo(B1970);</v>
      </c>
      <c r="W255" t="str">
        <f t="shared" si="31"/>
        <v>const B1970HamiltonBermudasample= L.marker([32.31,-64.75], {icon: d}).bindPopup('Hamilton, Bermuda&lt;br&gt;&lt;span style=font-size:11px&gt;(Black b. 1975-99)&lt;/span&gt;&lt;br&gt;sample in d').addTo(B1970);</v>
      </c>
      <c r="X255" t="str">
        <f t="shared" si="32"/>
        <v>const B1970HamiltonBermudasample= L.marker([32.31,-64.75], {icon: D5}).bindPopup('Hamilton, Bermuda&lt;br&gt;&lt;span style=font-size:11px&gt;(Black b. 1975-99)&lt;/span&gt;&lt;br&gt;sample in (Holliday, 2016)').addTo(B1970);</v>
      </c>
      <c r="Y255" t="str">
        <f t="shared" si="33"/>
        <v/>
      </c>
      <c r="Z255" t="str">
        <f t="shared" si="34"/>
        <v/>
      </c>
      <c r="AA255" t="str">
        <f t="shared" si="35"/>
        <v/>
      </c>
      <c r="BC255" t="s">
        <v>5696</v>
      </c>
    </row>
    <row r="256" spans="1:55">
      <c r="A256" t="s">
        <v>5340</v>
      </c>
      <c r="B256" s="88" t="s">
        <v>6764</v>
      </c>
      <c r="D256">
        <v>1920</v>
      </c>
      <c r="E256" t="s">
        <v>11989</v>
      </c>
      <c r="F256" s="1"/>
      <c r="G256" s="80" t="s">
        <v>1227</v>
      </c>
      <c r="H256" s="23" t="s">
        <v>5294</v>
      </c>
      <c r="I256" s="5">
        <v>-96.23</v>
      </c>
      <c r="J256" s="5">
        <v>33.590000000000003</v>
      </c>
      <c r="K256" t="s">
        <v>11223</v>
      </c>
      <c r="S256" t="str">
        <f t="shared" si="27"/>
        <v>Cuero, Texas&lt;br&gt;&lt;span style=font-size:11px&gt;(Hispanic b. 1920)&lt;/span&gt;&lt;br&gt;</v>
      </c>
      <c r="T256" t="str">
        <f t="shared" si="28"/>
        <v>L1950CueroTexasSpeaker172</v>
      </c>
      <c r="U256" t="str">
        <f t="shared" si="29"/>
        <v>const L1950CueroTexasSpeaker172= L.marker([33.59,-96.23], {icon: Me}).bindPopup('Cuero, Texas&lt;br&gt;&lt;span style=font-size:11px&gt;(Hispanic b. 1920)&lt;/span&gt;&lt;br&gt;Speaker 172 in (Thomas, 2001)').addTo(L1950);</v>
      </c>
      <c r="V256" t="str">
        <f t="shared" si="30"/>
        <v>const L1950CueroTexasSpeaker172= L.marker([33.59,-96.23], {icon: A2}).bindPopup('Cuero, Texas&lt;br&gt;&lt;span style=font-size:11px&gt;(Hispanic b. 1920)&lt;/span&gt;&lt;br&gt;Speaker 172 in (Thomas, 2001)').addTo(L1950);</v>
      </c>
      <c r="W256" t="str">
        <f t="shared" si="31"/>
        <v>const L1950CueroTexasSpeaker172= L.marker([33.59,-96.23], {icon: d}).bindPopup('Cuero, Texas&lt;br&gt;&lt;span style=font-size:11px&gt;(Hispanic b. 1920)&lt;/span&gt;&lt;br&gt;Speaker 172 in d').addTo(L1950);</v>
      </c>
      <c r="X256" t="str">
        <f t="shared" si="32"/>
        <v>const L1950CueroTexasSpeaker172= L.marker([33.59,-96.23], {icon: M1}).bindPopup('Cuero, Texas&lt;br&gt;&lt;span style=font-size:11px&gt;(Hispanic b. 1920)&lt;/span&gt;&lt;br&gt;Speaker 172 in (Thomas, 2001)').addTo(L1950);</v>
      </c>
      <c r="Y256" t="str">
        <f t="shared" si="33"/>
        <v/>
      </c>
      <c r="Z256" t="str">
        <f t="shared" si="34"/>
        <v/>
      </c>
      <c r="AA256" t="str">
        <f t="shared" si="35"/>
        <v/>
      </c>
      <c r="BC256" t="s">
        <v>12121</v>
      </c>
    </row>
    <row r="257" spans="1:55">
      <c r="A257" t="s">
        <v>5340</v>
      </c>
      <c r="B257" s="88" t="s">
        <v>6766</v>
      </c>
      <c r="D257">
        <v>1936</v>
      </c>
      <c r="E257" t="s">
        <v>11989</v>
      </c>
      <c r="F257" s="1"/>
      <c r="G257" s="80" t="s">
        <v>1228</v>
      </c>
      <c r="H257" t="s">
        <v>5294</v>
      </c>
      <c r="I257" s="5">
        <v>-97.29</v>
      </c>
      <c r="J257" s="5">
        <v>29.09</v>
      </c>
      <c r="K257" t="s">
        <v>11232</v>
      </c>
      <c r="S257" t="str">
        <f t="shared" si="27"/>
        <v>Edinburgh, Texas&lt;br&gt;&lt;span style=font-size:11px&gt;(Hispanic b. 1936)&lt;/span&gt;&lt;br&gt;</v>
      </c>
      <c r="T257" t="str">
        <f t="shared" si="28"/>
        <v>L1950EdinburghTexasSpeaker173</v>
      </c>
      <c r="U257" t="str">
        <f t="shared" si="29"/>
        <v>const L1950EdinburghTexasSpeaker173= L.marker([29.09,-97.29], {icon: De}).bindPopup('Edinburgh, Texas&lt;br&gt;&lt;span style=font-size:11px&gt;(Hispanic b. 1936)&lt;/span&gt;&lt;br&gt;Speaker 173 in (Thomas, 2001)').addTo(L1950);</v>
      </c>
      <c r="V257" t="str">
        <f t="shared" si="30"/>
        <v>const L1950EdinburghTexasSpeaker173= L.marker([29.09,-97.29], {icon: A2}).bindPopup('Edinburgh, Texas&lt;br&gt;&lt;span style=font-size:11px&gt;(Hispanic b. 1936)&lt;/span&gt;&lt;br&gt;Speaker 173 in (Thomas, 2001)').addTo(L1950);</v>
      </c>
      <c r="W257" t="str">
        <f t="shared" si="31"/>
        <v>const L1950EdinburghTexasSpeaker173= L.marker([29.09,-97.29], {icon: d}).bindPopup('Edinburgh, Texas&lt;br&gt;&lt;span style=font-size:11px&gt;(Hispanic b. 1936)&lt;/span&gt;&lt;br&gt;Speaker 173 in d').addTo(L1950);</v>
      </c>
      <c r="X257" t="str">
        <f t="shared" si="32"/>
        <v>const L1950EdinburghTexasSpeaker173= L.marker([29.09,-97.29], {icon: D1}).bindPopup('Edinburgh, Texas&lt;br&gt;&lt;span style=font-size:11px&gt;(Hispanic b. 1936)&lt;/span&gt;&lt;br&gt;Speaker 173 in (Thomas, 2001)').addTo(L1950);</v>
      </c>
      <c r="Y257" t="str">
        <f t="shared" si="33"/>
        <v/>
      </c>
      <c r="Z257" t="str">
        <f t="shared" si="34"/>
        <v/>
      </c>
      <c r="AA257" t="str">
        <f t="shared" si="35"/>
        <v/>
      </c>
      <c r="BC257" t="s">
        <v>12122</v>
      </c>
    </row>
    <row r="258" spans="1:55">
      <c r="A258" t="s">
        <v>5340</v>
      </c>
      <c r="B258" s="88" t="s">
        <v>9257</v>
      </c>
      <c r="E258" t="s">
        <v>1255</v>
      </c>
      <c r="F258" t="s">
        <v>12343</v>
      </c>
      <c r="G258" t="s">
        <v>5151</v>
      </c>
      <c r="H258" t="s">
        <v>5151</v>
      </c>
      <c r="I258" s="5">
        <v>-74.010000000000005</v>
      </c>
      <c r="J258" s="5">
        <v>40.71</v>
      </c>
      <c r="K258" t="s">
        <v>10731</v>
      </c>
      <c r="S258" t="str">
        <f t="shared" ref="S258:S321" si="36">IF(G258="","",G258&amp;", "&amp;H258&amp;"&lt;br&gt;&lt;span style=font-size:11px&gt;"&amp;IF(F258="","",F258&amp;" ")&amp;IF(TRIM(LEFT(A258,LEN(A258)-4))="W","(White ",IF(TRIM(LEFT(A258,LEN(A258)-4))="B","(Black ",IF(TRIM(LEFT(A258,LEN(A258)-4))="L","(Hispanic ",IF(TRIM(LEFT(A258,LEN(A258)-4))="N","(Indigenous ",IF(TRIM(LEFT(A258,LEN(A258)-4))="A","(Asian ","")))))&amp;"b. "&amp;IF(D258&lt;&gt;"",D258&amp;")",IF(TRIM(RIGHT(A258,LEN(A258)-1))="1700","1700-99)",IF(TRIM(RIGHT(A258,LEN(A258)-1))="1800","1800-44)",IF(TRIM(RIGHT(A258,LEN(A258)-1))="1850","1845-74)",IF(TRIM(RIGHT(A258,LEN(A258)-1))="1870","1875-99)",IF(TRIM(RIGHT(A258,LEN(A258)-1))="1900","1900-44)",IF(TRIM(RIGHT(A258,LEN(A258)-1))="1950","1945-74)",IF(TRIM(RIGHT(A258,LEN(A258)-1))="1970","1975-99)",""))))))))&amp;"&lt;/span&gt;&lt;br&gt;")</f>
        <v>New York, New York&lt;br&gt;&lt;span style=font-size:11px&gt;Puerto Rican (Hispanic b. 1945-74)&lt;/span&gt;&lt;br&gt;</v>
      </c>
      <c r="T258" t="str">
        <f t="shared" ref="T258:T321" si="37">A258&amp;SUBSTITUTE(SUBSTITUTE(SUBSTITUTE(G258,".","")," ",""),"-","")&amp;SUBSTITUTE(SUBSTITUTE(H258,".","")," ","")&amp;SUBSTITUTE(SUBSTITUTE(SUBSTITUTE(B258,".","")," ",""),"-","")</f>
        <v>L1950NewYorkNewYorksample</v>
      </c>
      <c r="U258" t="str">
        <f t="shared" ref="U258:U321" si="38">IF(OR($K258="",$I258="",RIGHT(LEFT(K258,2),1)="f"),"",IF($I258="","","const "&amp;$T258&amp;"= L.marker(["&amp;$J258&amp;","&amp;$I258&amp;"], {icon: "&amp;LEFT($K258,2)&amp;"}).bindPopup('"&amp;$S258&amp;IF(N258="","",N258&amp;"&lt;br&gt;")&amp;IF($C258="","",$C258&amp;" ")&amp;$B258&amp;" in "&amp;$E258&amp;"').addTo("&amp;$A258&amp;");"))</f>
        <v>const L1950NewYorkNewYorksample= L.marker([40.71,-74.01], {icon: Dn}).bindPopup('New York, New York&lt;br&gt;&lt;span style=font-size:11px&gt;Puerto Rican (Hispanic b. 1945-74)&lt;/span&gt;&lt;br&gt;sample in (Labov, 1968)').addTo(L1950);</v>
      </c>
      <c r="V258" t="str">
        <f t="shared" ref="V258:V321" si="39">IF(OR($K258="",$I258="",RIGHT(K258,1)="5"),"",IF($I258="","","const "&amp;$T258&amp;"= L.marker(["&amp;$J258&amp;","&amp;$I258&amp;"], {icon: A"&amp;RIGHT($K258,1)&amp;"}).bindPopup('"&amp;$S258&amp;IF(O258="","",O258&amp;"&lt;br&gt;")&amp;IF($C258="","",$C258&amp;" ")&amp;$B258&amp;" in "&amp;$E258&amp;"').addTo("&amp;$A258&amp;");"))</f>
        <v>const L1950NewYorkNewYorksample= L.marker([40.71,-74.01], {icon: A2}).bindPopup('New York, New York&lt;br&gt;&lt;span style=font-size:11px&gt;Puerto Rican (Hispanic b. 1945-74)&lt;/span&gt;&lt;br&gt;sample in (Labov, 1968)').addTo(L1950);</v>
      </c>
      <c r="W258" t="str">
        <f t="shared" ref="W258:W321" si="40">IF(OR($K258="",$I258="",LEFT(RIGHT(K258,2),1)="g"),"",IF($I258="","","const "&amp;$T258&amp;"= L.marker(["&amp;$J258&amp;","&amp;$I258&amp;"], {icon: "&amp;LEFT(RIGHT(K258,2),1)&amp;"}).bindPopup('"&amp;$S258&amp;IF(P258="","",P258&amp;"&lt;br&gt;")&amp;IF($C258="","",$C258&amp;" ")&amp;$B258&amp;" in "&amp;LEFT(RIGHT(K258,2),1)&amp;"').addTo("&amp;$A258&amp;");"))</f>
        <v>const L1950NewYorkNewYorksample= L.marker([40.71,-74.01], {icon: d}).bindPopup('New York, New York&lt;br&gt;&lt;span style=font-size:11px&gt;Puerto Rican (Hispanic b. 1945-74)&lt;/span&gt;&lt;br&gt;sample in d').addTo(L1950);</v>
      </c>
      <c r="X258" t="str">
        <f t="shared" ref="X258:X321" si="41">IF(OR($K258="",$I258="",RIGHT(LEFT(K258,3),1)="7"),"",IF($I258="","","const "&amp;$T258&amp;"= L.marker(["&amp;$J258&amp;","&amp;$I258&amp;"], {icon: "&amp;LEFT($K258,1)&amp;RIGHT(LEFT(K258,3),1)&amp;"}).bindPopup('"&amp;$S258&amp;IF(Q258="","",Q258&amp;"&lt;br&gt;")&amp;IF($C258="","",$C258&amp;" ")&amp;$B258&amp;" in "&amp;$E258&amp;"').addTo("&amp;$A258&amp;");"))</f>
        <v>const L1950NewYorkNewYorksample= L.marker([40.71,-74.01], {icon: D5}).bindPopup('New York, New York&lt;br&gt;&lt;span style=font-size:11px&gt;Puerto Rican (Hispanic b. 1945-74)&lt;/span&gt;&lt;br&gt;sample in (Labov, 1968)').addTo(L1950);</v>
      </c>
      <c r="Y258" t="str">
        <f t="shared" ref="Y258:Y321" si="42">IF(OR(L258="",I258=""),"",IF(I258="","","const "&amp;T258&amp;"= L.marker(["&amp;J258&amp;","&amp;I258&amp;"], {icon:"&amp;LEFT(L258,2)&amp;"}).bindPopup('"&amp;S258&amp;"').addTo("&amp;A258&amp;");"))</f>
        <v/>
      </c>
      <c r="Z258" t="str">
        <f t="shared" ref="Z258:Z321" si="43">IF(OR(L258="",I258=""),"",IF(I258="","","const "&amp;T258&amp;"= L.marker(["&amp;J258&amp;","&amp;I258&amp;"], {icon:"&amp;RIGHT(L258,2)&amp;"}).bindPopup('"&amp;S258&amp;"').addTo("&amp;A258&amp;");"))</f>
        <v/>
      </c>
      <c r="AA258" t="str">
        <f t="shared" ref="AA258:AA321" si="44">IF(OR(M258="",I258=""),"",IF(I258="","","const "&amp;T258&amp;"= L.marker(["&amp;J258&amp;","&amp;I258&amp;"], {icon:"&amp;M258&amp;"}).bindPopup('"&amp;S258&amp;"').addTo("&amp;A258&amp;");"))</f>
        <v/>
      </c>
      <c r="BC258" t="s">
        <v>5164</v>
      </c>
    </row>
    <row r="259" spans="1:55">
      <c r="A259" t="s">
        <v>5340</v>
      </c>
      <c r="E259" t="s">
        <v>1262</v>
      </c>
      <c r="F259" s="1"/>
      <c r="G259" s="79" t="s">
        <v>1224</v>
      </c>
      <c r="H259" t="s">
        <v>416</v>
      </c>
      <c r="I259" s="5">
        <v>-100.92</v>
      </c>
      <c r="J259" s="5">
        <v>37.04</v>
      </c>
      <c r="K259" t="s">
        <v>10731</v>
      </c>
      <c r="S259" t="str">
        <f t="shared" si="36"/>
        <v>Liberal, Kansas&lt;br&gt;&lt;span style=font-size:11px&gt;(Hispanic b. 1945-74)&lt;/span&gt;&lt;br&gt;</v>
      </c>
      <c r="T259" t="str">
        <f t="shared" si="37"/>
        <v>L1950LiberalKansas</v>
      </c>
      <c r="U259" t="str">
        <f t="shared" si="38"/>
        <v>const L1950LiberalKansas= L.marker([37.04,-100.92], {icon: Dn}).bindPopup('Liberal, Kansas&lt;br&gt;&lt;span style=font-size:11px&gt;(Hispanic b. 1945-74)&lt;/span&gt;&lt;br&gt; in (Kohn, 2016)').addTo(L1950);</v>
      </c>
      <c r="V259" t="str">
        <f t="shared" si="39"/>
        <v>const L1950LiberalKansas= L.marker([37.04,-100.92], {icon: A2}).bindPopup('Liberal, Kansas&lt;br&gt;&lt;span style=font-size:11px&gt;(Hispanic b. 1945-74)&lt;/span&gt;&lt;br&gt; in (Kohn, 2016)').addTo(L1950);</v>
      </c>
      <c r="W259" t="str">
        <f t="shared" si="40"/>
        <v>const L1950LiberalKansas= L.marker([37.04,-100.92], {icon: d}).bindPopup('Liberal, Kansas&lt;br&gt;&lt;span style=font-size:11px&gt;(Hispanic b. 1945-74)&lt;/span&gt;&lt;br&gt; in d').addTo(L1950);</v>
      </c>
      <c r="X259" t="str">
        <f t="shared" si="41"/>
        <v>const L1950LiberalKansas= L.marker([37.04,-100.92], {icon: D5}).bindPopup('Liberal, Kansas&lt;br&gt;&lt;span style=font-size:11px&gt;(Hispanic b. 1945-74)&lt;/span&gt;&lt;br&gt; in (Kohn, 2016)').addTo(L1950);</v>
      </c>
      <c r="Y259" t="str">
        <f t="shared" si="42"/>
        <v/>
      </c>
      <c r="Z259" t="str">
        <f t="shared" si="43"/>
        <v/>
      </c>
      <c r="AA259" t="str">
        <f t="shared" si="44"/>
        <v/>
      </c>
      <c r="BC259" t="s">
        <v>5406</v>
      </c>
    </row>
    <row r="260" spans="1:55">
      <c r="A260" t="s">
        <v>5340</v>
      </c>
      <c r="E260" t="s">
        <v>1261</v>
      </c>
      <c r="F260" s="1"/>
      <c r="G260" s="80" t="s">
        <v>181</v>
      </c>
      <c r="H260" t="s">
        <v>5288</v>
      </c>
      <c r="I260" s="5">
        <v>-78.64</v>
      </c>
      <c r="J260" s="5">
        <v>35.78</v>
      </c>
      <c r="K260" t="s">
        <v>10731</v>
      </c>
      <c r="S260" t="str">
        <f t="shared" si="36"/>
        <v>Raleigh, North Carolina&lt;br&gt;&lt;span style=font-size:11px&gt;(Hispanic b. 1945-74)&lt;/span&gt;&lt;br&gt;</v>
      </c>
      <c r="T260" t="str">
        <f t="shared" si="37"/>
        <v>L1950RaleighNorthCarolina</v>
      </c>
      <c r="U260" t="str">
        <f t="shared" si="38"/>
        <v>const L1950RaleighNorthCarolina= L.marker([35.78,-78.64], {icon: Dn}).bindPopup('Raleigh, North Carolina&lt;br&gt;&lt;span style=font-size:11px&gt;(Hispanic b. 1945-74)&lt;/span&gt;&lt;br&gt; in (Carter, 2004)').addTo(L1950);</v>
      </c>
      <c r="V260" t="str">
        <f t="shared" si="39"/>
        <v>const L1950RaleighNorthCarolina= L.marker([35.78,-78.64], {icon: A2}).bindPopup('Raleigh, North Carolina&lt;br&gt;&lt;span style=font-size:11px&gt;(Hispanic b. 1945-74)&lt;/span&gt;&lt;br&gt; in (Carter, 2004)').addTo(L1950);</v>
      </c>
      <c r="W260" t="str">
        <f t="shared" si="40"/>
        <v>const L1950RaleighNorthCarolina= L.marker([35.78,-78.64], {icon: d}).bindPopup('Raleigh, North Carolina&lt;br&gt;&lt;span style=font-size:11px&gt;(Hispanic b. 1945-74)&lt;/span&gt;&lt;br&gt; in d').addTo(L1950);</v>
      </c>
      <c r="X260" t="str">
        <f t="shared" si="41"/>
        <v>const L1950RaleighNorthCarolina= L.marker([35.78,-78.64], {icon: D5}).bindPopup('Raleigh, North Carolina&lt;br&gt;&lt;span style=font-size:11px&gt;(Hispanic b. 1945-74)&lt;/span&gt;&lt;br&gt; in (Carter, 2004)').addTo(L1950);</v>
      </c>
      <c r="Y260" t="str">
        <f t="shared" si="42"/>
        <v/>
      </c>
      <c r="Z260" t="str">
        <f t="shared" si="43"/>
        <v/>
      </c>
      <c r="AA260" t="str">
        <f t="shared" si="44"/>
        <v/>
      </c>
      <c r="BC260" t="s">
        <v>5407</v>
      </c>
    </row>
    <row r="261" spans="1:55">
      <c r="A261" t="s">
        <v>5340</v>
      </c>
      <c r="E261" t="s">
        <v>1260</v>
      </c>
      <c r="G261" s="80" t="s">
        <v>183</v>
      </c>
      <c r="H261" t="s">
        <v>5288</v>
      </c>
      <c r="I261" s="5">
        <v>-78.900000000000006</v>
      </c>
      <c r="J261" s="5">
        <v>35.99</v>
      </c>
      <c r="K261" t="s">
        <v>10731</v>
      </c>
      <c r="S261" t="str">
        <f t="shared" si="36"/>
        <v>Durham, North Carolina&lt;br&gt;&lt;span style=font-size:11px&gt;(Hispanic b. 1945-74)&lt;/span&gt;&lt;br&gt;</v>
      </c>
      <c r="T261" t="str">
        <f t="shared" si="37"/>
        <v>L1950DurhamNorthCarolina</v>
      </c>
      <c r="U261" t="str">
        <f t="shared" si="38"/>
        <v>const L1950DurhamNorthCarolina= L.marker([35.99,-78.9], {icon: Dn}).bindPopup('Durham, North Carolina&lt;br&gt;&lt;span style=font-size:11px&gt;(Hispanic b. 1945-74)&lt;/span&gt;&lt;br&gt; in (Thomas, 2019)').addTo(L1950);</v>
      </c>
      <c r="V261" t="str">
        <f t="shared" si="39"/>
        <v>const L1950DurhamNorthCarolina= L.marker([35.99,-78.9], {icon: A2}).bindPopup('Durham, North Carolina&lt;br&gt;&lt;span style=font-size:11px&gt;(Hispanic b. 1945-74)&lt;/span&gt;&lt;br&gt; in (Thomas, 2019)').addTo(L1950);</v>
      </c>
      <c r="W261" t="str">
        <f t="shared" si="40"/>
        <v>const L1950DurhamNorthCarolina= L.marker([35.99,-78.9], {icon: d}).bindPopup('Durham, North Carolina&lt;br&gt;&lt;span style=font-size:11px&gt;(Hispanic b. 1945-74)&lt;/span&gt;&lt;br&gt; in d').addTo(L1950);</v>
      </c>
      <c r="X261" t="str">
        <f t="shared" si="41"/>
        <v>const L1950DurhamNorthCarolina= L.marker([35.99,-78.9], {icon: D5}).bindPopup('Durham, North Carolina&lt;br&gt;&lt;span style=font-size:11px&gt;(Hispanic b. 1945-74)&lt;/span&gt;&lt;br&gt; in (Thomas, 2019)').addTo(L1950);</v>
      </c>
      <c r="Y261" t="str">
        <f t="shared" si="42"/>
        <v/>
      </c>
      <c r="Z261" t="str">
        <f t="shared" si="43"/>
        <v/>
      </c>
      <c r="AA261" t="str">
        <f t="shared" si="44"/>
        <v/>
      </c>
      <c r="BC261" t="s">
        <v>5408</v>
      </c>
    </row>
    <row r="262" spans="1:55">
      <c r="A262" t="s">
        <v>5340</v>
      </c>
      <c r="E262" t="s">
        <v>1260</v>
      </c>
      <c r="G262" s="80" t="s">
        <v>1226</v>
      </c>
      <c r="H262" t="s">
        <v>5288</v>
      </c>
      <c r="I262" s="5">
        <v>-74.010000000000005</v>
      </c>
      <c r="J262" s="5">
        <v>40.71</v>
      </c>
      <c r="K262" t="s">
        <v>10731</v>
      </c>
      <c r="S262" t="str">
        <f t="shared" si="36"/>
        <v>Hickory, North Carolina&lt;br&gt;&lt;span style=font-size:11px&gt;(Hispanic b. 1945-74)&lt;/span&gt;&lt;br&gt;</v>
      </c>
      <c r="T262" t="str">
        <f t="shared" si="37"/>
        <v>L1950HickoryNorthCarolina</v>
      </c>
      <c r="U262" t="str">
        <f t="shared" si="38"/>
        <v>const L1950HickoryNorthCarolina= L.marker([40.71,-74.01], {icon: Dn}).bindPopup('Hickory, North Carolina&lt;br&gt;&lt;span style=font-size:11px&gt;(Hispanic b. 1945-74)&lt;/span&gt;&lt;br&gt; in (Thomas, 2019)').addTo(L1950);</v>
      </c>
      <c r="V262" t="str">
        <f t="shared" si="39"/>
        <v>const L1950HickoryNorthCarolina= L.marker([40.71,-74.01], {icon: A2}).bindPopup('Hickory, North Carolina&lt;br&gt;&lt;span style=font-size:11px&gt;(Hispanic b. 1945-74)&lt;/span&gt;&lt;br&gt; in (Thomas, 2019)').addTo(L1950);</v>
      </c>
      <c r="W262" t="str">
        <f t="shared" si="40"/>
        <v>const L1950HickoryNorthCarolina= L.marker([40.71,-74.01], {icon: d}).bindPopup('Hickory, North Carolina&lt;br&gt;&lt;span style=font-size:11px&gt;(Hispanic b. 1945-74)&lt;/span&gt;&lt;br&gt; in d').addTo(L1950);</v>
      </c>
      <c r="X262" t="str">
        <f t="shared" si="41"/>
        <v>const L1950HickoryNorthCarolina= L.marker([40.71,-74.01], {icon: D5}).bindPopup('Hickory, North Carolina&lt;br&gt;&lt;span style=font-size:11px&gt;(Hispanic b. 1945-74)&lt;/span&gt;&lt;br&gt; in (Thomas, 2019)').addTo(L1950);</v>
      </c>
      <c r="Y262" t="str">
        <f t="shared" si="42"/>
        <v/>
      </c>
      <c r="Z262" t="str">
        <f t="shared" si="43"/>
        <v/>
      </c>
      <c r="AA262" t="str">
        <f t="shared" si="44"/>
        <v/>
      </c>
      <c r="BC262" t="s">
        <v>5409</v>
      </c>
    </row>
    <row r="263" spans="1:55">
      <c r="A263" t="s">
        <v>5340</v>
      </c>
      <c r="E263" t="s">
        <v>1255</v>
      </c>
      <c r="F263" t="s">
        <v>12343</v>
      </c>
      <c r="G263" t="s">
        <v>5151</v>
      </c>
      <c r="H263" t="s">
        <v>5151</v>
      </c>
      <c r="I263" s="5">
        <v>-81.34</v>
      </c>
      <c r="J263" s="5">
        <v>35.729999999999997</v>
      </c>
      <c r="K263" t="s">
        <v>10731</v>
      </c>
      <c r="S263" t="str">
        <f t="shared" si="36"/>
        <v>New York, New York&lt;br&gt;&lt;span style=font-size:11px&gt;Puerto Rican (Hispanic b. 1945-74)&lt;/span&gt;&lt;br&gt;</v>
      </c>
      <c r="T263" t="str">
        <f t="shared" si="37"/>
        <v>L1950NewYorkNewYork</v>
      </c>
      <c r="U263" t="str">
        <f t="shared" si="38"/>
        <v>const L1950NewYorkNewYork= L.marker([35.73,-81.34], {icon: Dn}).bindPopup('New York, New York&lt;br&gt;&lt;span style=font-size:11px&gt;Puerto Rican (Hispanic b. 1945-74)&lt;/span&gt;&lt;br&gt; in (Labov, 1968)').addTo(L1950);</v>
      </c>
      <c r="V263" t="str">
        <f t="shared" si="39"/>
        <v>const L1950NewYorkNewYork= L.marker([35.73,-81.34], {icon: A2}).bindPopup('New York, New York&lt;br&gt;&lt;span style=font-size:11px&gt;Puerto Rican (Hispanic b. 1945-74)&lt;/span&gt;&lt;br&gt; in (Labov, 1968)').addTo(L1950);</v>
      </c>
      <c r="W263" t="str">
        <f t="shared" si="40"/>
        <v>const L1950NewYorkNewYork= L.marker([35.73,-81.34], {icon: d}).bindPopup('New York, New York&lt;br&gt;&lt;span style=font-size:11px&gt;Puerto Rican (Hispanic b. 1945-74)&lt;/span&gt;&lt;br&gt; in d').addTo(L1950);</v>
      </c>
      <c r="X263" t="str">
        <f t="shared" si="41"/>
        <v>const L1950NewYorkNewYork= L.marker([35.73,-81.34], {icon: D5}).bindPopup('New York, New York&lt;br&gt;&lt;span style=font-size:11px&gt;Puerto Rican (Hispanic b. 1945-74)&lt;/span&gt;&lt;br&gt; in (Labov, 1968)').addTo(L1950);</v>
      </c>
      <c r="Y263" t="str">
        <f t="shared" si="42"/>
        <v/>
      </c>
      <c r="Z263" t="str">
        <f t="shared" si="43"/>
        <v/>
      </c>
      <c r="AA263" t="str">
        <f t="shared" si="44"/>
        <v/>
      </c>
      <c r="BC263" t="s">
        <v>5164</v>
      </c>
    </row>
    <row r="264" spans="1:55">
      <c r="A264" t="s">
        <v>5340</v>
      </c>
      <c r="B264" s="88" t="s">
        <v>6768</v>
      </c>
      <c r="D264">
        <v>1946</v>
      </c>
      <c r="E264" t="s">
        <v>11989</v>
      </c>
      <c r="F264" s="1"/>
      <c r="G264" s="80" t="s">
        <v>1229</v>
      </c>
      <c r="H264" t="s">
        <v>5294</v>
      </c>
      <c r="I264" s="5">
        <v>-98.05</v>
      </c>
      <c r="J264" s="5">
        <v>26.17</v>
      </c>
      <c r="K264" t="s">
        <v>11238</v>
      </c>
      <c r="S264" t="str">
        <f t="shared" si="36"/>
        <v>Donna, Texas&lt;br&gt;&lt;span style=font-size:11px&gt;(Hispanic b. 1946)&lt;/span&gt;&lt;br&gt;</v>
      </c>
      <c r="T264" t="str">
        <f t="shared" si="37"/>
        <v>L1950DonnaTexasSpeaker174</v>
      </c>
      <c r="U264" t="str">
        <f t="shared" si="38"/>
        <v>const L1950DonnaTexasSpeaker174= L.marker([26.17,-98.05], {icon: De}).bindPopup('Donna, Texas&lt;br&gt;&lt;span style=font-size:11px&gt;(Hispanic b. 1946)&lt;/span&gt;&lt;br&gt;Speaker 174 in (Thomas, 2001)').addTo(L1950);</v>
      </c>
      <c r="V264" t="str">
        <f t="shared" si="39"/>
        <v>const L1950DonnaTexasSpeaker174= L.marker([26.17,-98.05], {icon: A2}).bindPopup('Donna, Texas&lt;br&gt;&lt;span style=font-size:11px&gt;(Hispanic b. 1946)&lt;/span&gt;&lt;br&gt;Speaker 174 in (Thomas, 2001)').addTo(L1950);</v>
      </c>
      <c r="W264" t="str">
        <f t="shared" si="40"/>
        <v>const L1950DonnaTexasSpeaker174= L.marker([26.17,-98.05], {icon: d}).bindPopup('Donna, Texas&lt;br&gt;&lt;span style=font-size:11px&gt;(Hispanic b. 1946)&lt;/span&gt;&lt;br&gt;Speaker 174 in d').addTo(L1950);</v>
      </c>
      <c r="X264" t="str">
        <f t="shared" si="41"/>
        <v>const L1950DonnaTexasSpeaker174= L.marker([26.17,-98.05], {icon: D3}).bindPopup('Donna, Texas&lt;br&gt;&lt;span style=font-size:11px&gt;(Hispanic b. 1946)&lt;/span&gt;&lt;br&gt;Speaker 174 in (Thomas, 2001)').addTo(L1950);</v>
      </c>
      <c r="Y264" t="str">
        <f t="shared" si="42"/>
        <v/>
      </c>
      <c r="Z264" t="str">
        <f t="shared" si="43"/>
        <v/>
      </c>
      <c r="AA264" t="str">
        <f t="shared" si="44"/>
        <v/>
      </c>
      <c r="BC264" t="s">
        <v>12123</v>
      </c>
    </row>
    <row r="265" spans="1:55">
      <c r="A265" t="s">
        <v>5340</v>
      </c>
      <c r="B265" s="88" t="s">
        <v>6770</v>
      </c>
      <c r="D265">
        <v>1950</v>
      </c>
      <c r="E265" t="s">
        <v>11989</v>
      </c>
      <c r="F265" s="1"/>
      <c r="G265" s="80" t="s">
        <v>1230</v>
      </c>
      <c r="H265" t="s">
        <v>5294</v>
      </c>
      <c r="I265" s="5">
        <v>-99.24</v>
      </c>
      <c r="J265" s="5">
        <v>28.44</v>
      </c>
      <c r="K265" t="s">
        <v>11232</v>
      </c>
      <c r="S265" t="str">
        <f t="shared" si="36"/>
        <v>Cotula, Texas&lt;br&gt;&lt;span style=font-size:11px&gt;(Hispanic b. 1950)&lt;/span&gt;&lt;br&gt;</v>
      </c>
      <c r="T265" t="str">
        <f t="shared" si="37"/>
        <v>L1950CotulaTexasSpeaker175</v>
      </c>
      <c r="U265" t="str">
        <f t="shared" si="38"/>
        <v>const L1950CotulaTexasSpeaker175= L.marker([28.44,-99.24], {icon: De}).bindPopup('Cotula, Texas&lt;br&gt;&lt;span style=font-size:11px&gt;(Hispanic b. 1950)&lt;/span&gt;&lt;br&gt;Speaker 175 in (Thomas, 2001)').addTo(L1950);</v>
      </c>
      <c r="V265" t="str">
        <f t="shared" si="39"/>
        <v>const L1950CotulaTexasSpeaker175= L.marker([28.44,-99.24], {icon: A2}).bindPopup('Cotula, Texas&lt;br&gt;&lt;span style=font-size:11px&gt;(Hispanic b. 1950)&lt;/span&gt;&lt;br&gt;Speaker 175 in (Thomas, 2001)').addTo(L1950);</v>
      </c>
      <c r="W265" t="str">
        <f t="shared" si="40"/>
        <v>const L1950CotulaTexasSpeaker175= L.marker([28.44,-99.24], {icon: d}).bindPopup('Cotula, Texas&lt;br&gt;&lt;span style=font-size:11px&gt;(Hispanic b. 1950)&lt;/span&gt;&lt;br&gt;Speaker 175 in d').addTo(L1950);</v>
      </c>
      <c r="X265" t="str">
        <f t="shared" si="41"/>
        <v>const L1950CotulaTexasSpeaker175= L.marker([28.44,-99.24], {icon: D1}).bindPopup('Cotula, Texas&lt;br&gt;&lt;span style=font-size:11px&gt;(Hispanic b. 1950)&lt;/span&gt;&lt;br&gt;Speaker 175 in (Thomas, 2001)').addTo(L1950);</v>
      </c>
      <c r="Y265" t="str">
        <f t="shared" si="42"/>
        <v/>
      </c>
      <c r="Z265" t="str">
        <f t="shared" si="43"/>
        <v/>
      </c>
      <c r="AA265" t="str">
        <f t="shared" si="44"/>
        <v/>
      </c>
      <c r="BC265" t="s">
        <v>12124</v>
      </c>
    </row>
    <row r="266" spans="1:55">
      <c r="A266" t="s">
        <v>5340</v>
      </c>
      <c r="B266" s="88" t="s">
        <v>6772</v>
      </c>
      <c r="D266">
        <v>1959</v>
      </c>
      <c r="E266" t="s">
        <v>11989</v>
      </c>
      <c r="F266" s="1"/>
      <c r="G266" s="80" t="s">
        <v>374</v>
      </c>
      <c r="H266" t="s">
        <v>5294</v>
      </c>
      <c r="I266" s="5">
        <v>98.49</v>
      </c>
      <c r="J266" s="5">
        <v>-29.425000000000001</v>
      </c>
      <c r="K266" t="s">
        <v>11232</v>
      </c>
      <c r="S266" t="str">
        <f t="shared" si="36"/>
        <v>Laredo, Texas&lt;br&gt;&lt;span style=font-size:11px&gt;(Hispanic b. 1959)&lt;/span&gt;&lt;br&gt;</v>
      </c>
      <c r="T266" t="str">
        <f t="shared" si="37"/>
        <v>L1950LaredoTexasSpeaker176</v>
      </c>
      <c r="U266" t="str">
        <f t="shared" si="38"/>
        <v>const L1950LaredoTexasSpeaker176= L.marker([-29.425,98.49], {icon: De}).bindPopup('Laredo, Texas&lt;br&gt;&lt;span style=font-size:11px&gt;(Hispanic b. 1959)&lt;/span&gt;&lt;br&gt;Speaker 176 in (Thomas, 2001)').addTo(L1950);</v>
      </c>
      <c r="V266" t="str">
        <f t="shared" si="39"/>
        <v>const L1950LaredoTexasSpeaker176= L.marker([-29.425,98.49], {icon: A2}).bindPopup('Laredo, Texas&lt;br&gt;&lt;span style=font-size:11px&gt;(Hispanic b. 1959)&lt;/span&gt;&lt;br&gt;Speaker 176 in (Thomas, 2001)').addTo(L1950);</v>
      </c>
      <c r="W266" t="str">
        <f t="shared" si="40"/>
        <v>const L1950LaredoTexasSpeaker176= L.marker([-29.425,98.49], {icon: d}).bindPopup('Laredo, Texas&lt;br&gt;&lt;span style=font-size:11px&gt;(Hispanic b. 1959)&lt;/span&gt;&lt;br&gt;Speaker 176 in d').addTo(L1950);</v>
      </c>
      <c r="X266" t="str">
        <f t="shared" si="41"/>
        <v>const L1950LaredoTexasSpeaker176= L.marker([-29.425,98.49], {icon: D1}).bindPopup('Laredo, Texas&lt;br&gt;&lt;span style=font-size:11px&gt;(Hispanic b. 1959)&lt;/span&gt;&lt;br&gt;Speaker 176 in (Thomas, 2001)').addTo(L1950);</v>
      </c>
      <c r="Y266" t="str">
        <f t="shared" si="42"/>
        <v/>
      </c>
      <c r="Z266" t="str">
        <f t="shared" si="43"/>
        <v/>
      </c>
      <c r="AA266" t="str">
        <f t="shared" si="44"/>
        <v/>
      </c>
      <c r="BC266" t="s">
        <v>12125</v>
      </c>
    </row>
    <row r="267" spans="1:55">
      <c r="A267" t="s">
        <v>5340</v>
      </c>
      <c r="B267" s="88" t="s">
        <v>6774</v>
      </c>
      <c r="D267">
        <v>1961</v>
      </c>
      <c r="E267" t="s">
        <v>11989</v>
      </c>
      <c r="F267" s="1"/>
      <c r="G267" s="80" t="s">
        <v>284</v>
      </c>
      <c r="H267" s="23" t="s">
        <v>5294</v>
      </c>
      <c r="I267" s="5">
        <v>-98.49</v>
      </c>
      <c r="J267" s="5">
        <v>29.42</v>
      </c>
      <c r="K267" t="s">
        <v>11232</v>
      </c>
      <c r="S267" t="str">
        <f t="shared" si="36"/>
        <v>San Antonio, Texas&lt;br&gt;&lt;span style=font-size:11px&gt;(Hispanic b. 1961)&lt;/span&gt;&lt;br&gt;</v>
      </c>
      <c r="T267" t="str">
        <f t="shared" si="37"/>
        <v>L1950SanAntonioTexasSpeaker177</v>
      </c>
      <c r="U267" t="str">
        <f t="shared" si="38"/>
        <v>const L1950SanAntonioTexasSpeaker177= L.marker([29.42,-98.49], {icon: De}).bindPopup('San Antonio, Texas&lt;br&gt;&lt;span style=font-size:11px&gt;(Hispanic b. 1961)&lt;/span&gt;&lt;br&gt;Speaker 177 in (Thomas, 2001)').addTo(L1950);</v>
      </c>
      <c r="V267" t="str">
        <f t="shared" si="39"/>
        <v>const L1950SanAntonioTexasSpeaker177= L.marker([29.42,-98.49], {icon: A2}).bindPopup('San Antonio, Texas&lt;br&gt;&lt;span style=font-size:11px&gt;(Hispanic b. 1961)&lt;/span&gt;&lt;br&gt;Speaker 177 in (Thomas, 2001)').addTo(L1950);</v>
      </c>
      <c r="W267" t="str">
        <f t="shared" si="40"/>
        <v>const L1950SanAntonioTexasSpeaker177= L.marker([29.42,-98.49], {icon: d}).bindPopup('San Antonio, Texas&lt;br&gt;&lt;span style=font-size:11px&gt;(Hispanic b. 1961)&lt;/span&gt;&lt;br&gt;Speaker 177 in d').addTo(L1950);</v>
      </c>
      <c r="X267" t="str">
        <f t="shared" si="41"/>
        <v>const L1950SanAntonioTexasSpeaker177= L.marker([29.42,-98.49], {icon: D1}).bindPopup('San Antonio, Texas&lt;br&gt;&lt;span style=font-size:11px&gt;(Hispanic b. 1961)&lt;/span&gt;&lt;br&gt;Speaker 177 in (Thomas, 2001)').addTo(L1950);</v>
      </c>
      <c r="Y267" t="str">
        <f t="shared" si="42"/>
        <v/>
      </c>
      <c r="Z267" t="str">
        <f t="shared" si="43"/>
        <v/>
      </c>
      <c r="AA267" t="str">
        <f t="shared" si="44"/>
        <v/>
      </c>
      <c r="BC267" t="s">
        <v>12126</v>
      </c>
    </row>
    <row r="268" spans="1:55">
      <c r="A268" t="s">
        <v>5340</v>
      </c>
      <c r="B268" s="88" t="s">
        <v>6776</v>
      </c>
      <c r="D268">
        <v>1966</v>
      </c>
      <c r="E268" t="s">
        <v>11989</v>
      </c>
      <c r="F268" s="1" t="s">
        <v>12485</v>
      </c>
      <c r="G268" s="80" t="s">
        <v>1232</v>
      </c>
      <c r="H268" t="s">
        <v>5294</v>
      </c>
      <c r="I268" s="5">
        <v>-96.37</v>
      </c>
      <c r="J268" s="5">
        <v>30.67</v>
      </c>
      <c r="K268" t="s">
        <v>10745</v>
      </c>
      <c r="S268" t="str">
        <f t="shared" si="36"/>
        <v>McAllen, Texas&lt;br&gt;&lt;span style=font-size:11px&gt;                (Hispanic b. 1966)&lt;/span&gt;&lt;br&gt;</v>
      </c>
      <c r="T268" t="str">
        <f t="shared" si="37"/>
        <v>L1950McAllenTexasSpeaker178</v>
      </c>
      <c r="U268" t="str">
        <f t="shared" si="38"/>
        <v>const L1950McAllenTexasSpeaker178= L.marker([30.67,-96.37], {icon: Dn}).bindPopup('McAllen, Texas&lt;br&gt;&lt;span style=font-size:11px&gt;                (Hispanic b. 1966)&lt;/span&gt;&lt;br&gt;Speaker 178 in (Thomas, 2001)').addTo(L1950);</v>
      </c>
      <c r="V268" t="str">
        <f t="shared" si="39"/>
        <v>const L1950McAllenTexasSpeaker178= L.marker([30.67,-96.37], {icon: A2}).bindPopup('McAllen, Texas&lt;br&gt;&lt;span style=font-size:11px&gt;                (Hispanic b. 1966)&lt;/span&gt;&lt;br&gt;Speaker 178 in (Thomas, 2001)').addTo(L1950);</v>
      </c>
      <c r="W268" t="str">
        <f t="shared" si="40"/>
        <v>const L1950McAllenTexasSpeaker178= L.marker([30.67,-96.37], {icon: d}).bindPopup('McAllen, Texas&lt;br&gt;&lt;span style=font-size:11px&gt;                (Hispanic b. 1966)&lt;/span&gt;&lt;br&gt;Speaker 178 in d').addTo(L1950);</v>
      </c>
      <c r="X268" t="str">
        <f t="shared" si="41"/>
        <v>const L1950McAllenTexasSpeaker178= L.marker([30.67,-96.37], {icon: D1}).bindPopup('McAllen, Texas&lt;br&gt;&lt;span style=font-size:11px&gt;                (Hispanic b. 1966)&lt;/span&gt;&lt;br&gt;Speaker 178 in (Thomas, 2001)').addTo(L1950);</v>
      </c>
      <c r="Y268" t="str">
        <f t="shared" si="42"/>
        <v/>
      </c>
      <c r="Z268" t="str">
        <f t="shared" si="43"/>
        <v/>
      </c>
      <c r="AA268" t="str">
        <f t="shared" si="44"/>
        <v/>
      </c>
      <c r="BC268" t="s">
        <v>12127</v>
      </c>
    </row>
    <row r="269" spans="1:55">
      <c r="A269" t="s">
        <v>5340</v>
      </c>
      <c r="B269" s="88" t="s">
        <v>6778</v>
      </c>
      <c r="D269">
        <v>1970</v>
      </c>
      <c r="E269" t="s">
        <v>11989</v>
      </c>
      <c r="F269" s="1"/>
      <c r="G269" s="80" t="s">
        <v>1174</v>
      </c>
      <c r="H269" t="s">
        <v>5294</v>
      </c>
      <c r="I269" s="5">
        <v>-98.23</v>
      </c>
      <c r="J269" s="5">
        <v>26.2</v>
      </c>
      <c r="K269" t="s">
        <v>11232</v>
      </c>
      <c r="S269" t="str">
        <f t="shared" si="36"/>
        <v>Springville, Texas&lt;br&gt;&lt;span style=font-size:11px&gt;(Hispanic b. 1970)&lt;/span&gt;&lt;br&gt;</v>
      </c>
      <c r="T269" t="str">
        <f t="shared" si="37"/>
        <v>L1950SpringvilleTexasSpeaker179</v>
      </c>
      <c r="U269" t="str">
        <f t="shared" si="38"/>
        <v>const L1950SpringvilleTexasSpeaker179= L.marker([26.2,-98.23], {icon: De}).bindPopup('Springville, Texas&lt;br&gt;&lt;span style=font-size:11px&gt;(Hispanic b. 1970)&lt;/span&gt;&lt;br&gt;Speaker 179 in (Thomas, 2001)').addTo(L1950);</v>
      </c>
      <c r="V269" t="str">
        <f t="shared" si="39"/>
        <v>const L1950SpringvilleTexasSpeaker179= L.marker([26.2,-98.23], {icon: A2}).bindPopup('Springville, Texas&lt;br&gt;&lt;span style=font-size:11px&gt;(Hispanic b. 1970)&lt;/span&gt;&lt;br&gt;Speaker 179 in (Thomas, 2001)').addTo(L1950);</v>
      </c>
      <c r="W269" t="str">
        <f t="shared" si="40"/>
        <v>const L1950SpringvilleTexasSpeaker179= L.marker([26.2,-98.23], {icon: d}).bindPopup('Springville, Texas&lt;br&gt;&lt;span style=font-size:11px&gt;(Hispanic b. 1970)&lt;/span&gt;&lt;br&gt;Speaker 179 in d').addTo(L1950);</v>
      </c>
      <c r="X269" t="str">
        <f t="shared" si="41"/>
        <v>const L1950SpringvilleTexasSpeaker179= L.marker([26.2,-98.23], {icon: D1}).bindPopup('Springville, Texas&lt;br&gt;&lt;span style=font-size:11px&gt;(Hispanic b. 1970)&lt;/span&gt;&lt;br&gt;Speaker 179 in (Thomas, 2001)').addTo(L1950);</v>
      </c>
      <c r="Y269" t="str">
        <f t="shared" si="42"/>
        <v/>
      </c>
      <c r="Z269" t="str">
        <f t="shared" si="43"/>
        <v/>
      </c>
      <c r="AA269" t="str">
        <f t="shared" si="44"/>
        <v/>
      </c>
      <c r="BC269" t="s">
        <v>12128</v>
      </c>
    </row>
    <row r="270" spans="1:55">
      <c r="A270" t="s">
        <v>5340</v>
      </c>
      <c r="B270" s="88" t="s">
        <v>6780</v>
      </c>
      <c r="D270">
        <v>1970</v>
      </c>
      <c r="E270" t="s">
        <v>11989</v>
      </c>
      <c r="F270" s="1"/>
      <c r="G270" s="80" t="s">
        <v>1233</v>
      </c>
      <c r="H270" t="s">
        <v>5294</v>
      </c>
      <c r="I270" s="5">
        <v>-102.89</v>
      </c>
      <c r="J270" s="5">
        <v>34.520000000000003</v>
      </c>
      <c r="K270" t="s">
        <v>11238</v>
      </c>
      <c r="S270" t="str">
        <f t="shared" si="36"/>
        <v>Bovina, Texas&lt;br&gt;&lt;span style=font-size:11px&gt;(Hispanic b. 1970)&lt;/span&gt;&lt;br&gt;</v>
      </c>
      <c r="T270" t="str">
        <f t="shared" si="37"/>
        <v>L1950BovinaTexasSpeaker180</v>
      </c>
      <c r="U270" t="str">
        <f t="shared" si="38"/>
        <v>const L1950BovinaTexasSpeaker180= L.marker([34.52,-102.89], {icon: De}).bindPopup('Bovina, Texas&lt;br&gt;&lt;span style=font-size:11px&gt;(Hispanic b. 1970)&lt;/span&gt;&lt;br&gt;Speaker 180 in (Thomas, 2001)').addTo(L1950);</v>
      </c>
      <c r="V270" t="str">
        <f t="shared" si="39"/>
        <v>const L1950BovinaTexasSpeaker180= L.marker([34.52,-102.89], {icon: A2}).bindPopup('Bovina, Texas&lt;br&gt;&lt;span style=font-size:11px&gt;(Hispanic b. 1970)&lt;/span&gt;&lt;br&gt;Speaker 180 in (Thomas, 2001)').addTo(L1950);</v>
      </c>
      <c r="W270" t="str">
        <f t="shared" si="40"/>
        <v>const L1950BovinaTexasSpeaker180= L.marker([34.52,-102.89], {icon: d}).bindPopup('Bovina, Texas&lt;br&gt;&lt;span style=font-size:11px&gt;(Hispanic b. 1970)&lt;/span&gt;&lt;br&gt;Speaker 180 in d').addTo(L1950);</v>
      </c>
      <c r="X270" t="str">
        <f t="shared" si="41"/>
        <v>const L1950BovinaTexasSpeaker180= L.marker([34.52,-102.89], {icon: D3}).bindPopup('Bovina, Texas&lt;br&gt;&lt;span style=font-size:11px&gt;(Hispanic b. 1970)&lt;/span&gt;&lt;br&gt;Speaker 180 in (Thomas, 2001)').addTo(L1950);</v>
      </c>
      <c r="Y270" t="str">
        <f t="shared" si="42"/>
        <v/>
      </c>
      <c r="Z270" t="str">
        <f t="shared" si="43"/>
        <v/>
      </c>
      <c r="AA270" t="str">
        <f t="shared" si="44"/>
        <v/>
      </c>
      <c r="BC270" t="s">
        <v>12129</v>
      </c>
    </row>
    <row r="271" spans="1:55">
      <c r="A271" t="s">
        <v>5340</v>
      </c>
      <c r="B271" s="88" t="s">
        <v>6782</v>
      </c>
      <c r="D271">
        <v>1972</v>
      </c>
      <c r="E271" t="s">
        <v>11989</v>
      </c>
      <c r="F271" s="1"/>
      <c r="G271" s="80" t="s">
        <v>286</v>
      </c>
      <c r="H271" s="23" t="s">
        <v>5294</v>
      </c>
      <c r="I271" s="5">
        <v>-106.49</v>
      </c>
      <c r="J271" s="5">
        <v>31.76</v>
      </c>
      <c r="K271" t="s">
        <v>11238</v>
      </c>
      <c r="S271" t="str">
        <f t="shared" si="36"/>
        <v>El Paso, Texas&lt;br&gt;&lt;span style=font-size:11px&gt;(Hispanic b. 1972)&lt;/span&gt;&lt;br&gt;</v>
      </c>
      <c r="T271" t="str">
        <f t="shared" si="37"/>
        <v>L1950ElPasoTexasSpeaker182</v>
      </c>
      <c r="U271" t="str">
        <f t="shared" si="38"/>
        <v>const L1950ElPasoTexasSpeaker182= L.marker([31.76,-106.49], {icon: De}).bindPopup('El Paso, Texas&lt;br&gt;&lt;span style=font-size:11px&gt;(Hispanic b. 1972)&lt;/span&gt;&lt;br&gt;Speaker 182 in (Thomas, 2001)').addTo(L1950);</v>
      </c>
      <c r="V271" t="str">
        <f t="shared" si="39"/>
        <v>const L1950ElPasoTexasSpeaker182= L.marker([31.76,-106.49], {icon: A2}).bindPopup('El Paso, Texas&lt;br&gt;&lt;span style=font-size:11px&gt;(Hispanic b. 1972)&lt;/span&gt;&lt;br&gt;Speaker 182 in (Thomas, 2001)').addTo(L1950);</v>
      </c>
      <c r="W271" t="str">
        <f t="shared" si="40"/>
        <v>const L1950ElPasoTexasSpeaker182= L.marker([31.76,-106.49], {icon: d}).bindPopup('El Paso, Texas&lt;br&gt;&lt;span style=font-size:11px&gt;(Hispanic b. 1972)&lt;/span&gt;&lt;br&gt;Speaker 182 in d').addTo(L1950);</v>
      </c>
      <c r="X271" t="str">
        <f t="shared" si="41"/>
        <v>const L1950ElPasoTexasSpeaker182= L.marker([31.76,-106.49], {icon: D3}).bindPopup('El Paso, Texas&lt;br&gt;&lt;span style=font-size:11px&gt;(Hispanic b. 1972)&lt;/span&gt;&lt;br&gt;Speaker 182 in (Thomas, 2001)').addTo(L1950);</v>
      </c>
      <c r="Y271" t="str">
        <f t="shared" si="42"/>
        <v/>
      </c>
      <c r="Z271" t="str">
        <f t="shared" si="43"/>
        <v/>
      </c>
      <c r="AA271" t="str">
        <f t="shared" si="44"/>
        <v/>
      </c>
      <c r="BC271" t="s">
        <v>12130</v>
      </c>
    </row>
    <row r="272" spans="1:55">
      <c r="A272" t="s">
        <v>5340</v>
      </c>
      <c r="B272" s="88" t="s">
        <v>6784</v>
      </c>
      <c r="D272">
        <v>1973</v>
      </c>
      <c r="E272" t="s">
        <v>11989</v>
      </c>
      <c r="F272" s="1"/>
      <c r="G272" s="80" t="s">
        <v>488</v>
      </c>
      <c r="H272" t="s">
        <v>5294</v>
      </c>
      <c r="K272" t="s">
        <v>11235</v>
      </c>
      <c r="S272" t="str">
        <f t="shared" si="36"/>
        <v>Snyder, Texas&lt;br&gt;&lt;span style=font-size:11px&gt;(Hispanic b. 1973)&lt;/span&gt;&lt;br&gt;</v>
      </c>
      <c r="T272" t="str">
        <f t="shared" si="37"/>
        <v>L1950SnyderTexasSpeaker183</v>
      </c>
      <c r="U272" t="str">
        <f t="shared" si="38"/>
        <v/>
      </c>
      <c r="V272" t="str">
        <f t="shared" si="39"/>
        <v/>
      </c>
      <c r="W272" t="str">
        <f t="shared" si="40"/>
        <v/>
      </c>
      <c r="X272" t="str">
        <f t="shared" si="41"/>
        <v/>
      </c>
      <c r="Y272" t="str">
        <f t="shared" si="42"/>
        <v/>
      </c>
      <c r="Z272" t="str">
        <f t="shared" si="43"/>
        <v/>
      </c>
      <c r="AA272" t="str">
        <f t="shared" si="44"/>
        <v/>
      </c>
      <c r="BC272" t="s">
        <v>12131</v>
      </c>
    </row>
    <row r="273" spans="1:55">
      <c r="A273" t="s">
        <v>5340</v>
      </c>
      <c r="B273" s="88" t="s">
        <v>9257</v>
      </c>
      <c r="E273" t="s">
        <v>12534</v>
      </c>
      <c r="F273" s="22"/>
      <c r="G273" s="79" t="s">
        <v>12533</v>
      </c>
      <c r="H273" t="s">
        <v>5315</v>
      </c>
      <c r="I273" s="5">
        <v>-105.964444</v>
      </c>
      <c r="J273" s="5">
        <v>35.667222000000002</v>
      </c>
      <c r="K273" t="s">
        <v>11235</v>
      </c>
      <c r="S273" t="str">
        <f t="shared" si="36"/>
        <v>San Miguel and Santa Fe Counties, New Mexico&lt;br&gt;&lt;span style=font-size:11px&gt;(Hispanic b. 1945-74)&lt;/span&gt;&lt;br&gt;</v>
      </c>
      <c r="T273" t="str">
        <f t="shared" si="37"/>
        <v>L1950SanMiguelandSantaFeCountiesNewMexicosample</v>
      </c>
      <c r="U273" t="str">
        <f t="shared" si="38"/>
        <v>const L1950SanMiguelandSantaFeCountiesNewMexicosample= L.marker([35.667222,-105.964444], {icon: De}).bindPopup('San Miguel and Santa Fe Counties, New Mexico&lt;br&gt;&lt;span style=font-size:11px&gt;(Hispanic b. 1945-74)&lt;/span&gt;&lt;br&gt;sample in ( Hernandez, 1993)').addTo(L1950);</v>
      </c>
      <c r="V273" t="str">
        <f t="shared" si="39"/>
        <v>const L1950SanMiguelandSantaFeCountiesNewMexicosample= L.marker([35.667222,-105.964444], {icon: A2}).bindPopup('San Miguel and Santa Fe Counties, New Mexico&lt;br&gt;&lt;span style=font-size:11px&gt;(Hispanic b. 1945-74)&lt;/span&gt;&lt;br&gt;sample in ( Hernandez, 1993)').addTo(L1950);</v>
      </c>
      <c r="W273" t="str">
        <f t="shared" si="40"/>
        <v>const L1950SanMiguelandSantaFeCountiesNewMexicosample= L.marker([35.667222,-105.964444], {icon: d}).bindPopup('San Miguel and Santa Fe Counties, New Mexico&lt;br&gt;&lt;span style=font-size:11px&gt;(Hispanic b. 1945-74)&lt;/span&gt;&lt;br&gt;sample in d').addTo(L1950);</v>
      </c>
      <c r="X273" t="str">
        <f t="shared" si="41"/>
        <v>const L1950SanMiguelandSantaFeCountiesNewMexicosample= L.marker([35.667222,-105.964444], {icon: D2}).bindPopup('San Miguel and Santa Fe Counties, New Mexico&lt;br&gt;&lt;span style=font-size:11px&gt;(Hispanic b. 1945-74)&lt;/span&gt;&lt;br&gt;sample in ( Hernandez, 1993)').addTo(L1950);</v>
      </c>
      <c r="Y273" t="str">
        <f t="shared" si="42"/>
        <v/>
      </c>
      <c r="Z273" t="str">
        <f t="shared" si="43"/>
        <v/>
      </c>
      <c r="AA273" t="str">
        <f t="shared" si="44"/>
        <v/>
      </c>
    </row>
    <row r="274" spans="1:55">
      <c r="A274" t="s">
        <v>5341</v>
      </c>
      <c r="B274" s="88" t="s">
        <v>9257</v>
      </c>
      <c r="E274" t="s">
        <v>1248</v>
      </c>
      <c r="F274" s="1"/>
      <c r="G274" t="s">
        <v>5151</v>
      </c>
      <c r="H274" t="s">
        <v>5151</v>
      </c>
      <c r="I274" s="5">
        <v>-74.010000000000005</v>
      </c>
      <c r="J274" s="5">
        <v>40.71</v>
      </c>
      <c r="K274" t="s">
        <v>10731</v>
      </c>
      <c r="S274" t="str">
        <f t="shared" si="36"/>
        <v>New York, New York&lt;br&gt;&lt;span style=font-size:11px&gt;(Hispanic b. 1975-99)&lt;/span&gt;&lt;br&gt;</v>
      </c>
      <c r="T274" t="str">
        <f t="shared" si="37"/>
        <v>L1970NewYorkNewYorksample</v>
      </c>
      <c r="U274" t="str">
        <f t="shared" si="38"/>
        <v>const L1970NewYorkNewYorksample= L.marker([40.71,-74.01], {icon: Dn}).bindPopup('New York, New York&lt;br&gt;&lt;span style=font-size:11px&gt;(Hispanic b. 1975-99)&lt;/span&gt;&lt;br&gt;sample in (Newman et al., 2018)').addTo(L1970);</v>
      </c>
      <c r="V274" t="str">
        <f t="shared" si="39"/>
        <v>const L1970NewYorkNewYorksample= L.marker([40.71,-74.01], {icon: A2}).bindPopup('New York, New York&lt;br&gt;&lt;span style=font-size:11px&gt;(Hispanic b. 1975-99)&lt;/span&gt;&lt;br&gt;sample in (Newman et al., 2018)').addTo(L1970);</v>
      </c>
      <c r="W274" t="str">
        <f t="shared" si="40"/>
        <v>const L1970NewYorkNewYorksample= L.marker([40.71,-74.01], {icon: d}).bindPopup('New York, New York&lt;br&gt;&lt;span style=font-size:11px&gt;(Hispanic b. 1975-99)&lt;/span&gt;&lt;br&gt;sample in d').addTo(L1970);</v>
      </c>
      <c r="X274" t="str">
        <f t="shared" si="41"/>
        <v>const L1970NewYorkNewYorksample= L.marker([40.71,-74.01], {icon: D5}).bindPopup('New York, New York&lt;br&gt;&lt;span style=font-size:11px&gt;(Hispanic b. 1975-99)&lt;/span&gt;&lt;br&gt;sample in (Newman et al., 2018)').addTo(L1970);</v>
      </c>
      <c r="Y274" t="str">
        <f t="shared" si="42"/>
        <v/>
      </c>
      <c r="Z274" t="str">
        <f t="shared" si="43"/>
        <v/>
      </c>
      <c r="AA274" t="str">
        <f t="shared" si="44"/>
        <v/>
      </c>
      <c r="BC274" t="s">
        <v>5410</v>
      </c>
    </row>
    <row r="275" spans="1:55">
      <c r="A275" t="s">
        <v>5341</v>
      </c>
      <c r="B275" s="88" t="s">
        <v>9257</v>
      </c>
      <c r="E275" t="s">
        <v>1268</v>
      </c>
      <c r="F275" s="1"/>
      <c r="G275" s="79" t="s">
        <v>148</v>
      </c>
      <c r="H275" t="s">
        <v>5295</v>
      </c>
      <c r="I275" s="5">
        <v>-84.56</v>
      </c>
      <c r="J275" s="5">
        <v>42.71</v>
      </c>
      <c r="K275" t="s">
        <v>10731</v>
      </c>
      <c r="S275" t="str">
        <f t="shared" si="36"/>
        <v>Lansing, Michigan&lt;br&gt;&lt;span style=font-size:11px&gt;(Hispanic b. 1975-99)&lt;/span&gt;&lt;br&gt;</v>
      </c>
      <c r="T275" t="str">
        <f t="shared" si="37"/>
        <v>L1970LansingMichigansample</v>
      </c>
      <c r="U275" t="str">
        <f t="shared" si="38"/>
        <v>const L1970LansingMichigansample= L.marker([42.71,-84.56], {icon: Dn}).bindPopup('Lansing, Michigan&lt;br&gt;&lt;span style=font-size:11px&gt;(Hispanic b. 1975-99)&lt;/span&gt;&lt;br&gt;sample in (Roeder, 2010)').addTo(L1970);</v>
      </c>
      <c r="V275" t="str">
        <f t="shared" si="39"/>
        <v>const L1970LansingMichigansample= L.marker([42.71,-84.56], {icon: A2}).bindPopup('Lansing, Michigan&lt;br&gt;&lt;span style=font-size:11px&gt;(Hispanic b. 1975-99)&lt;/span&gt;&lt;br&gt;sample in (Roeder, 2010)').addTo(L1970);</v>
      </c>
      <c r="W275" t="str">
        <f t="shared" si="40"/>
        <v>const L1970LansingMichigansample= L.marker([42.71,-84.56], {icon: d}).bindPopup('Lansing, Michigan&lt;br&gt;&lt;span style=font-size:11px&gt;(Hispanic b. 1975-99)&lt;/span&gt;&lt;br&gt;sample in d').addTo(L1970);</v>
      </c>
      <c r="X275" t="str">
        <f t="shared" si="41"/>
        <v>const L1970LansingMichigansample= L.marker([42.71,-84.56], {icon: D5}).bindPopup('Lansing, Michigan&lt;br&gt;&lt;span style=font-size:11px&gt;(Hispanic b. 1975-99)&lt;/span&gt;&lt;br&gt;sample in (Roeder, 2010)').addTo(L1970);</v>
      </c>
      <c r="Y275" t="str">
        <f t="shared" si="42"/>
        <v/>
      </c>
      <c r="Z275" t="str">
        <f t="shared" si="43"/>
        <v/>
      </c>
      <c r="AA275" t="str">
        <f t="shared" si="44"/>
        <v/>
      </c>
      <c r="BC275" t="s">
        <v>5411</v>
      </c>
    </row>
    <row r="276" spans="1:55">
      <c r="A276" t="s">
        <v>5341</v>
      </c>
      <c r="B276" s="88" t="s">
        <v>6786</v>
      </c>
      <c r="D276">
        <v>1978</v>
      </c>
      <c r="E276" t="s">
        <v>11989</v>
      </c>
      <c r="F276" s="1"/>
      <c r="G276" s="80" t="s">
        <v>284</v>
      </c>
      <c r="H276" t="s">
        <v>5294</v>
      </c>
      <c r="I276" s="5">
        <v>98.49</v>
      </c>
      <c r="J276" s="5">
        <v>-29.425000000000001</v>
      </c>
      <c r="K276" t="s">
        <v>11232</v>
      </c>
      <c r="S276" t="str">
        <f t="shared" si="36"/>
        <v>San Antonio, Texas&lt;br&gt;&lt;span style=font-size:11px&gt;(Hispanic b. 1978)&lt;/span&gt;&lt;br&gt;</v>
      </c>
      <c r="T276" t="str">
        <f t="shared" si="37"/>
        <v>L1970SanAntonioTexasSpeaker184</v>
      </c>
      <c r="U276" t="str">
        <f t="shared" si="38"/>
        <v>const L1970SanAntonioTexasSpeaker184= L.marker([-29.425,98.49], {icon: De}).bindPopup('San Antonio, Texas&lt;br&gt;&lt;span style=font-size:11px&gt;(Hispanic b. 1978)&lt;/span&gt;&lt;br&gt;Speaker 184 in (Thomas, 2001)').addTo(L1970);</v>
      </c>
      <c r="V276" t="str">
        <f t="shared" si="39"/>
        <v>const L1970SanAntonioTexasSpeaker184= L.marker([-29.425,98.49], {icon: A2}).bindPopup('San Antonio, Texas&lt;br&gt;&lt;span style=font-size:11px&gt;(Hispanic b. 1978)&lt;/span&gt;&lt;br&gt;Speaker 184 in (Thomas, 2001)').addTo(L1970);</v>
      </c>
      <c r="W276" t="str">
        <f t="shared" si="40"/>
        <v>const L1970SanAntonioTexasSpeaker184= L.marker([-29.425,98.49], {icon: d}).bindPopup('San Antonio, Texas&lt;br&gt;&lt;span style=font-size:11px&gt;(Hispanic b. 1978)&lt;/span&gt;&lt;br&gt;Speaker 184 in d').addTo(L1970);</v>
      </c>
      <c r="X276" t="str">
        <f t="shared" si="41"/>
        <v>const L1970SanAntonioTexasSpeaker184= L.marker([-29.425,98.49], {icon: D1}).bindPopup('San Antonio, Texas&lt;br&gt;&lt;span style=font-size:11px&gt;(Hispanic b. 1978)&lt;/span&gt;&lt;br&gt;Speaker 184 in (Thomas, 2001)').addTo(L1970);</v>
      </c>
      <c r="Y276" t="str">
        <f t="shared" si="42"/>
        <v/>
      </c>
      <c r="Z276" t="str">
        <f t="shared" si="43"/>
        <v/>
      </c>
      <c r="AA276" t="str">
        <f t="shared" si="44"/>
        <v/>
      </c>
      <c r="BC276" t="s">
        <v>12132</v>
      </c>
    </row>
    <row r="277" spans="1:55">
      <c r="A277" t="s">
        <v>5341</v>
      </c>
      <c r="B277" s="88" t="s">
        <v>6788</v>
      </c>
      <c r="D277">
        <v>1986</v>
      </c>
      <c r="E277" t="s">
        <v>11989</v>
      </c>
      <c r="F277" s="1"/>
      <c r="G277" s="80" t="s">
        <v>1234</v>
      </c>
      <c r="H277" t="s">
        <v>5288</v>
      </c>
      <c r="I277" s="5">
        <v>-79.459999999999994</v>
      </c>
      <c r="J277" s="5">
        <v>35.72</v>
      </c>
      <c r="K277" t="s">
        <v>11243</v>
      </c>
      <c r="S277" t="str">
        <f t="shared" si="36"/>
        <v>Siler City, North Carolina&lt;br&gt;&lt;span style=font-size:11px&gt;(Hispanic b. 1986)&lt;/span&gt;&lt;br&gt;</v>
      </c>
      <c r="T277" t="str">
        <f t="shared" si="37"/>
        <v>L1970SilerCityNorthCarolinaSpeaker185</v>
      </c>
      <c r="U277" t="str">
        <f t="shared" si="38"/>
        <v>const L1970SilerCityNorthCarolinaSpeaker185= L.marker([35.72,-79.46], {icon: De}).bindPopup('Siler City, North Carolina&lt;br&gt;&lt;span style=font-size:11px&gt;(Hispanic b. 1986)&lt;/span&gt;&lt;br&gt;Speaker 185 in (Thomas, 2001)').addTo(L1970);</v>
      </c>
      <c r="V277" t="str">
        <f t="shared" si="39"/>
        <v>const L1970SilerCityNorthCarolinaSpeaker185= L.marker([35.72,-79.46], {icon: A2}).bindPopup('Siler City, North Carolina&lt;br&gt;&lt;span style=font-size:11px&gt;(Hispanic b. 1986)&lt;/span&gt;&lt;br&gt;Speaker 185 in (Thomas, 2001)').addTo(L1970);</v>
      </c>
      <c r="W277" t="str">
        <f t="shared" si="40"/>
        <v>const L1970SilerCityNorthCarolinaSpeaker185= L.marker([35.72,-79.46], {icon: d}).bindPopup('Siler City, North Carolina&lt;br&gt;&lt;span style=font-size:11px&gt;(Hispanic b. 1986)&lt;/span&gt;&lt;br&gt;Speaker 185 in d').addTo(L1970);</v>
      </c>
      <c r="X277" t="str">
        <f t="shared" si="41"/>
        <v>const L1970SilerCityNorthCarolinaSpeaker185= L.marker([35.72,-79.46], {icon: D5}).bindPopup('Siler City, North Carolina&lt;br&gt;&lt;span style=font-size:11px&gt;(Hispanic b. 1986)&lt;/span&gt;&lt;br&gt;Speaker 185 in (Thomas, 2001)').addTo(L1970);</v>
      </c>
      <c r="Y277" t="str">
        <f t="shared" si="42"/>
        <v/>
      </c>
      <c r="Z277" t="str">
        <f t="shared" si="43"/>
        <v/>
      </c>
      <c r="AA277" t="str">
        <f t="shared" si="44"/>
        <v/>
      </c>
      <c r="BC277" t="s">
        <v>12133</v>
      </c>
    </row>
    <row r="278" spans="1:55">
      <c r="A278" s="30" t="s">
        <v>5341</v>
      </c>
      <c r="B278" s="88" t="s">
        <v>9257</v>
      </c>
      <c r="C278" s="77"/>
      <c r="D278" s="77"/>
      <c r="E278" t="s">
        <v>12534</v>
      </c>
      <c r="G278" s="79" t="s">
        <v>12533</v>
      </c>
      <c r="H278" t="s">
        <v>5315</v>
      </c>
      <c r="I278" s="5">
        <v>-105.964444</v>
      </c>
      <c r="J278" s="5">
        <v>35.667222000000002</v>
      </c>
      <c r="K278" t="s">
        <v>11235</v>
      </c>
      <c r="L278" s="32"/>
      <c r="S278" t="str">
        <f t="shared" si="36"/>
        <v>San Miguel and Santa Fe Counties, New Mexico&lt;br&gt;&lt;span style=font-size:11px&gt;(Hispanic b. 1975-99)&lt;/span&gt;&lt;br&gt;</v>
      </c>
      <c r="T278" t="str">
        <f t="shared" si="37"/>
        <v>L1970SanMiguelandSantaFeCountiesNewMexicosample</v>
      </c>
      <c r="U278" t="str">
        <f t="shared" si="38"/>
        <v>const L1970SanMiguelandSantaFeCountiesNewMexicosample= L.marker([35.667222,-105.964444], {icon: De}).bindPopup('San Miguel and Santa Fe Counties, New Mexico&lt;br&gt;&lt;span style=font-size:11px&gt;(Hispanic b. 1975-99)&lt;/span&gt;&lt;br&gt;sample in ( Hernandez, 1993)').addTo(L1970);</v>
      </c>
      <c r="V278" t="str">
        <f t="shared" si="39"/>
        <v>const L1970SanMiguelandSantaFeCountiesNewMexicosample= L.marker([35.667222,-105.964444], {icon: A2}).bindPopup('San Miguel and Santa Fe Counties, New Mexico&lt;br&gt;&lt;span style=font-size:11px&gt;(Hispanic b. 1975-99)&lt;/span&gt;&lt;br&gt;sample in ( Hernandez, 1993)').addTo(L1970);</v>
      </c>
      <c r="W278" t="str">
        <f t="shared" si="40"/>
        <v>const L1970SanMiguelandSantaFeCountiesNewMexicosample= L.marker([35.667222,-105.964444], {icon: d}).bindPopup('San Miguel and Santa Fe Counties, New Mexico&lt;br&gt;&lt;span style=font-size:11px&gt;(Hispanic b. 1975-99)&lt;/span&gt;&lt;br&gt;sample in d').addTo(L1970);</v>
      </c>
      <c r="X278" t="str">
        <f t="shared" si="41"/>
        <v>const L1970SanMiguelandSantaFeCountiesNewMexicosample= L.marker([35.667222,-105.964444], {icon: D2}).bindPopup('San Miguel and Santa Fe Counties, New Mexico&lt;br&gt;&lt;span style=font-size:11px&gt;(Hispanic b. 1975-99)&lt;/span&gt;&lt;br&gt;sample in ( Hernandez, 1993)').addTo(L1970);</v>
      </c>
      <c r="Y278" t="str">
        <f t="shared" si="42"/>
        <v/>
      </c>
      <c r="Z278" t="str">
        <f t="shared" si="43"/>
        <v/>
      </c>
      <c r="AA278" t="str">
        <f t="shared" si="44"/>
        <v/>
      </c>
    </row>
    <row r="279" spans="1:55">
      <c r="A279" s="30" t="s">
        <v>5341</v>
      </c>
      <c r="B279" s="88" t="s">
        <v>9257</v>
      </c>
      <c r="C279" s="77"/>
      <c r="D279" s="77"/>
      <c r="E279" t="s">
        <v>12535</v>
      </c>
      <c r="G279" s="84" t="s">
        <v>5153</v>
      </c>
      <c r="H279" t="s">
        <v>5315</v>
      </c>
      <c r="I279" s="51">
        <v>-106.6503</v>
      </c>
      <c r="J279" s="51">
        <v>35.084400000000002</v>
      </c>
      <c r="K279" t="s">
        <v>11237</v>
      </c>
      <c r="L279" s="32"/>
      <c r="S279" t="str">
        <f t="shared" si="36"/>
        <v>Albequerque, New Mexico&lt;br&gt;&lt;span style=font-size:11px&gt;(Hispanic b. 1975-99)&lt;/span&gt;&lt;br&gt;</v>
      </c>
      <c r="T279" t="str">
        <f t="shared" si="37"/>
        <v>L1970AlbequerqueNewMexicosample</v>
      </c>
      <c r="U279" t="str">
        <f t="shared" si="38"/>
        <v>const L1970AlbequerqueNewMexicosample= L.marker([35.0844,-106.6503], {icon: De}).bindPopup('Albequerque, New Mexico&lt;br&gt;&lt;span style=font-size:11px&gt;(Hispanic b. 1975-99)&lt;/span&gt;&lt;br&gt;sample in (Brumbaugh &amp; Koops, 2017)').addTo(L1970);</v>
      </c>
      <c r="V279" t="str">
        <f t="shared" si="39"/>
        <v>const L1970AlbequerqueNewMexicosample= L.marker([35.0844,-106.6503], {icon: A1}).bindPopup('Albequerque, New Mexico&lt;br&gt;&lt;span style=font-size:11px&gt;(Hispanic b. 1975-99)&lt;/span&gt;&lt;br&gt;sample in (Brumbaugh &amp; Koops, 2017)').addTo(L1970);</v>
      </c>
      <c r="W279" t="str">
        <f t="shared" si="40"/>
        <v>const L1970AlbequerqueNewMexicosample= L.marker([35.0844,-106.6503], {icon: d}).bindPopup('Albequerque, New Mexico&lt;br&gt;&lt;span style=font-size:11px&gt;(Hispanic b. 1975-99)&lt;/span&gt;&lt;br&gt;sample in d').addTo(L1970);</v>
      </c>
      <c r="X279" t="str">
        <f t="shared" si="41"/>
        <v>const L1970AlbequerqueNewMexicosample= L.marker([35.0844,-106.6503], {icon: D2}).bindPopup('Albequerque, New Mexico&lt;br&gt;&lt;span style=font-size:11px&gt;(Hispanic b. 1975-99)&lt;/span&gt;&lt;br&gt;sample in (Brumbaugh &amp; Koops, 2017)').addTo(L1970);</v>
      </c>
      <c r="Y279" t="str">
        <f t="shared" si="42"/>
        <v/>
      </c>
      <c r="Z279" t="str">
        <f t="shared" si="43"/>
        <v/>
      </c>
      <c r="AA279" t="str">
        <f t="shared" si="44"/>
        <v/>
      </c>
    </row>
    <row r="280" spans="1:55">
      <c r="A280" s="30" t="s">
        <v>5341</v>
      </c>
      <c r="B280" s="88" t="s">
        <v>9257</v>
      </c>
      <c r="C280" s="77"/>
      <c r="D280" s="77"/>
      <c r="E280" t="s">
        <v>12535</v>
      </c>
      <c r="G280" s="84" t="s">
        <v>12538</v>
      </c>
      <c r="H280" t="s">
        <v>5315</v>
      </c>
      <c r="I280" s="51">
        <v>-106.73527799999999</v>
      </c>
      <c r="J280" s="51">
        <v>34.809443999999999</v>
      </c>
      <c r="K280" t="s">
        <v>11237</v>
      </c>
      <c r="L280" s="32"/>
      <c r="S280" t="str">
        <f t="shared" si="36"/>
        <v>Los Lunas, New Mexico&lt;br&gt;&lt;span style=font-size:11px&gt;(Hispanic b. 1975-99)&lt;/span&gt;&lt;br&gt;</v>
      </c>
      <c r="T280" t="str">
        <f t="shared" si="37"/>
        <v>L1970LosLunasNewMexicosample</v>
      </c>
      <c r="U280" t="str">
        <f t="shared" si="38"/>
        <v>const L1970LosLunasNewMexicosample= L.marker([34.809444,-106.735278], {icon: De}).bindPopup('Los Lunas, New Mexico&lt;br&gt;&lt;span style=font-size:11px&gt;(Hispanic b. 1975-99)&lt;/span&gt;&lt;br&gt;sample in (Brumbaugh &amp; Koops, 2017)').addTo(L1970);</v>
      </c>
      <c r="V280" t="str">
        <f t="shared" si="39"/>
        <v>const L1970LosLunasNewMexicosample= L.marker([34.809444,-106.735278], {icon: A1}).bindPopup('Los Lunas, New Mexico&lt;br&gt;&lt;span style=font-size:11px&gt;(Hispanic b. 1975-99)&lt;/span&gt;&lt;br&gt;sample in (Brumbaugh &amp; Koops, 2017)').addTo(L1970);</v>
      </c>
      <c r="W280" t="str">
        <f t="shared" si="40"/>
        <v>const L1970LosLunasNewMexicosample= L.marker([34.809444,-106.735278], {icon: d}).bindPopup('Los Lunas, New Mexico&lt;br&gt;&lt;span style=font-size:11px&gt;(Hispanic b. 1975-99)&lt;/span&gt;&lt;br&gt;sample in d').addTo(L1970);</v>
      </c>
      <c r="X280" t="str">
        <f t="shared" si="41"/>
        <v>const L1970LosLunasNewMexicosample= L.marker([34.809444,-106.735278], {icon: D2}).bindPopup('Los Lunas, New Mexico&lt;br&gt;&lt;span style=font-size:11px&gt;(Hispanic b. 1975-99)&lt;/span&gt;&lt;br&gt;sample in (Brumbaugh &amp; Koops, 2017)').addTo(L1970);</v>
      </c>
      <c r="Y280" t="str">
        <f t="shared" si="42"/>
        <v/>
      </c>
      <c r="Z280" t="str">
        <f t="shared" si="43"/>
        <v/>
      </c>
      <c r="AA280" t="str">
        <f t="shared" si="44"/>
        <v/>
      </c>
    </row>
    <row r="281" spans="1:55">
      <c r="A281" t="s">
        <v>5335</v>
      </c>
      <c r="B281" s="88" t="s">
        <v>9480</v>
      </c>
      <c r="D281">
        <v>1919</v>
      </c>
      <c r="E281" t="s">
        <v>11989</v>
      </c>
      <c r="F281" t="s">
        <v>1016</v>
      </c>
      <c r="G281" s="79" t="s">
        <v>1016</v>
      </c>
      <c r="H281" t="s">
        <v>5288</v>
      </c>
      <c r="I281" s="5">
        <v>-79.02</v>
      </c>
      <c r="J281" s="5">
        <v>34.57</v>
      </c>
      <c r="K281" t="s">
        <v>10751</v>
      </c>
      <c r="S281" t="str">
        <f t="shared" si="36"/>
        <v>Lumbee, North Carolina&lt;br&gt;&lt;span style=font-size:11px&gt;Lumbee (Indigenous b. 1919)&lt;/span&gt;&lt;br&gt;</v>
      </c>
      <c r="T281" t="str">
        <f t="shared" si="37"/>
        <v>N1900LumbeeNorthCarolinaSpeaker189</v>
      </c>
      <c r="U281" t="str">
        <f t="shared" si="38"/>
        <v>const N1900LumbeeNorthCarolinaSpeaker189= L.marker([34.57,-79.02], {icon: Hu}).bindPopup('Lumbee, North Carolina&lt;br&gt;&lt;span style=font-size:11px&gt;Lumbee (Indigenous b. 1919)&lt;/span&gt;&lt;br&gt;Speaker 189 in (Thomas, 2001)').addTo(N1900);</v>
      </c>
      <c r="V281" t="str">
        <f t="shared" si="39"/>
        <v>const N1900LumbeeNorthCarolinaSpeaker189= L.marker([34.57,-79.02], {icon: A1}).bindPopup('Lumbee, North Carolina&lt;br&gt;&lt;span style=font-size:11px&gt;Lumbee (Indigenous b. 1919)&lt;/span&gt;&lt;br&gt;Speaker 189 in (Thomas, 2001)').addTo(N1900);</v>
      </c>
      <c r="W281" t="str">
        <f t="shared" si="40"/>
        <v>const N1900LumbeeNorthCarolinaSpeaker189= L.marker([34.57,-79.02], {icon: d}).bindPopup('Lumbee, North Carolina&lt;br&gt;&lt;span style=font-size:11px&gt;Lumbee (Indigenous b. 1919)&lt;/span&gt;&lt;br&gt;Speaker 189 in d').addTo(N1900);</v>
      </c>
      <c r="X281" t="str">
        <f t="shared" si="41"/>
        <v>const N1900LumbeeNorthCarolinaSpeaker189= L.marker([34.57,-79.02], {icon: H4}).bindPopup('Lumbee, North Carolina&lt;br&gt;&lt;span style=font-size:11px&gt;Lumbee (Indigenous b. 1919)&lt;/span&gt;&lt;br&gt;Speaker 189 in (Thomas, 2001)').addTo(N1900);</v>
      </c>
      <c r="Y281" t="str">
        <f t="shared" si="42"/>
        <v/>
      </c>
      <c r="Z281" t="str">
        <f t="shared" si="43"/>
        <v/>
      </c>
      <c r="AA281" t="str">
        <f t="shared" si="44"/>
        <v/>
      </c>
      <c r="BC281" t="s">
        <v>12117</v>
      </c>
    </row>
    <row r="282" spans="1:55">
      <c r="A282" t="s">
        <v>5335</v>
      </c>
      <c r="B282" s="88" t="s">
        <v>9257</v>
      </c>
      <c r="C282" s="75"/>
      <c r="D282" s="75"/>
      <c r="E282" t="s">
        <v>12334</v>
      </c>
      <c r="F282" s="22" t="s">
        <v>12168</v>
      </c>
      <c r="G282" s="80" t="s">
        <v>12333</v>
      </c>
      <c r="H282" t="s">
        <v>1068</v>
      </c>
      <c r="I282" s="5">
        <v>-124.26</v>
      </c>
      <c r="J282" s="5">
        <v>47.33</v>
      </c>
      <c r="K282" t="s">
        <v>10731</v>
      </c>
      <c r="S282" t="str">
        <f t="shared" si="36"/>
        <v>Quinalt Indian Reservation, Washington&lt;br&gt;&lt;span style=font-size:11px&gt;Quinalt (Indigenous b. 1900-44)&lt;/span&gt;&lt;br&gt;</v>
      </c>
      <c r="T282" t="str">
        <f t="shared" si="37"/>
        <v>N1900QuinaltIndianReservationWashingtonsample</v>
      </c>
      <c r="U282" t="str">
        <f t="shared" si="38"/>
        <v>const N1900QuinaltIndianReservationWashingtonsample= L.marker([47.33,-124.26], {icon: Dn}).bindPopup('Quinalt Indian Reservation, Washington&lt;br&gt;&lt;span style=font-size:11px&gt;Quinalt (Indigenous b. 1900-44)&lt;/span&gt;&lt;br&gt;sample in (Rowicka, 2005)').addTo(N1900);</v>
      </c>
      <c r="V282" t="str">
        <f t="shared" si="39"/>
        <v>const N1900QuinaltIndianReservationWashingtonsample= L.marker([47.33,-124.26], {icon: A2}).bindPopup('Quinalt Indian Reservation, Washington&lt;br&gt;&lt;span style=font-size:11px&gt;Quinalt (Indigenous b. 1900-44)&lt;/span&gt;&lt;br&gt;sample in (Rowicka, 2005)').addTo(N1900);</v>
      </c>
      <c r="W282" t="str">
        <f t="shared" si="40"/>
        <v>const N1900QuinaltIndianReservationWashingtonsample= L.marker([47.33,-124.26], {icon: d}).bindPopup('Quinalt Indian Reservation, Washington&lt;br&gt;&lt;span style=font-size:11px&gt;Quinalt (Indigenous b. 1900-44)&lt;/span&gt;&lt;br&gt;sample in d').addTo(N1900);</v>
      </c>
      <c r="X282" t="str">
        <f t="shared" si="41"/>
        <v>const N1900QuinaltIndianReservationWashingtonsample= L.marker([47.33,-124.26], {icon: D5}).bindPopup('Quinalt Indian Reservation, Washington&lt;br&gt;&lt;span style=font-size:11px&gt;Quinalt (Indigenous b. 1900-44)&lt;/span&gt;&lt;br&gt;sample in (Rowicka, 2005)').addTo(N1900);</v>
      </c>
      <c r="Y282" t="str">
        <f t="shared" si="42"/>
        <v/>
      </c>
      <c r="Z282" t="str">
        <f t="shared" si="43"/>
        <v/>
      </c>
      <c r="AA282" t="str">
        <f t="shared" si="44"/>
        <v/>
      </c>
    </row>
    <row r="283" spans="1:55">
      <c r="A283" t="s">
        <v>5336</v>
      </c>
      <c r="B283" s="88" t="s">
        <v>9481</v>
      </c>
      <c r="D283">
        <v>1980</v>
      </c>
      <c r="E283" t="s">
        <v>11989</v>
      </c>
      <c r="F283" t="s">
        <v>1016</v>
      </c>
      <c r="G283" s="79" t="s">
        <v>1016</v>
      </c>
      <c r="H283" t="s">
        <v>5288</v>
      </c>
      <c r="I283" s="5">
        <v>-79.02</v>
      </c>
      <c r="J283" s="5">
        <v>34.57</v>
      </c>
      <c r="K283" t="s">
        <v>10731</v>
      </c>
      <c r="S283" t="str">
        <f t="shared" si="36"/>
        <v>Lumbee, North Carolina&lt;br&gt;&lt;span style=font-size:11px&gt;Lumbee (Indigenous b. 1980)&lt;/span&gt;&lt;br&gt;</v>
      </c>
      <c r="T283" t="str">
        <f t="shared" si="37"/>
        <v>N1950LumbeeNorthCarolinaSpeaker190</v>
      </c>
      <c r="U283" t="str">
        <f t="shared" si="38"/>
        <v>const N1950LumbeeNorthCarolinaSpeaker190= L.marker([34.57,-79.02], {icon: Dn}).bindPopup('Lumbee, North Carolina&lt;br&gt;&lt;span style=font-size:11px&gt;Lumbee (Indigenous b. 1980)&lt;/span&gt;&lt;br&gt;Speaker 190 in (Thomas, 2001)').addTo(N1950);</v>
      </c>
      <c r="V283" t="str">
        <f t="shared" si="39"/>
        <v>const N1950LumbeeNorthCarolinaSpeaker190= L.marker([34.57,-79.02], {icon: A2}).bindPopup('Lumbee, North Carolina&lt;br&gt;&lt;span style=font-size:11px&gt;Lumbee (Indigenous b. 1980)&lt;/span&gt;&lt;br&gt;Speaker 190 in (Thomas, 2001)').addTo(N1950);</v>
      </c>
      <c r="W283" t="str">
        <f t="shared" si="40"/>
        <v>const N1950LumbeeNorthCarolinaSpeaker190= L.marker([34.57,-79.02], {icon: d}).bindPopup('Lumbee, North Carolina&lt;br&gt;&lt;span style=font-size:11px&gt;Lumbee (Indigenous b. 1980)&lt;/span&gt;&lt;br&gt;Speaker 190 in d').addTo(N1950);</v>
      </c>
      <c r="X283" t="str">
        <f t="shared" si="41"/>
        <v>const N1950LumbeeNorthCarolinaSpeaker190= L.marker([34.57,-79.02], {icon: D5}).bindPopup('Lumbee, North Carolina&lt;br&gt;&lt;span style=font-size:11px&gt;Lumbee (Indigenous b. 1980)&lt;/span&gt;&lt;br&gt;Speaker 190 in (Thomas, 2001)').addTo(N1950);</v>
      </c>
      <c r="Y283" t="str">
        <f t="shared" si="42"/>
        <v/>
      </c>
      <c r="Z283" t="str">
        <f t="shared" si="43"/>
        <v/>
      </c>
      <c r="AA283" t="str">
        <f t="shared" si="44"/>
        <v/>
      </c>
      <c r="BC283" t="s">
        <v>12118</v>
      </c>
    </row>
    <row r="284" spans="1:55">
      <c r="A284" t="s">
        <v>5336</v>
      </c>
      <c r="B284" s="88" t="s">
        <v>9482</v>
      </c>
      <c r="D284">
        <v>1953</v>
      </c>
      <c r="E284" t="s">
        <v>11989</v>
      </c>
      <c r="F284" t="s">
        <v>497</v>
      </c>
      <c r="G284" s="79" t="s">
        <v>497</v>
      </c>
      <c r="H284" t="s">
        <v>5288</v>
      </c>
      <c r="I284" s="5">
        <v>-83.31</v>
      </c>
      <c r="J284" s="5">
        <v>35.47</v>
      </c>
      <c r="K284" t="s">
        <v>10733</v>
      </c>
      <c r="S284" t="str">
        <f t="shared" si="36"/>
        <v>Cherokee, North Carolina&lt;br&gt;&lt;span style=font-size:11px&gt;Cherokee (Indigenous b. 1953)&lt;/span&gt;&lt;br&gt;</v>
      </c>
      <c r="T284" t="str">
        <f t="shared" si="37"/>
        <v>N1950CherokeeNorthCarolinaSpeaker191</v>
      </c>
      <c r="U284" t="str">
        <f t="shared" si="38"/>
        <v>const N1950CherokeeNorthCarolinaSpeaker191= L.marker([35.47,-83.31], {icon: Dn}).bindPopup('Cherokee, North Carolina&lt;br&gt;&lt;span style=font-size:11px&gt;Cherokee (Indigenous b. 1953)&lt;/span&gt;&lt;br&gt;Speaker 191 in (Thomas, 2001)').addTo(N1950);</v>
      </c>
      <c r="V284" t="str">
        <f t="shared" si="39"/>
        <v>const N1950CherokeeNorthCarolinaSpeaker191= L.marker([35.47,-83.31], {icon: A2}).bindPopup('Cherokee, North Carolina&lt;br&gt;&lt;span style=font-size:11px&gt;Cherokee (Indigenous b. 1953)&lt;/span&gt;&lt;br&gt;Speaker 191 in (Thomas, 2001)').addTo(N1950);</v>
      </c>
      <c r="W284" t="str">
        <f t="shared" si="40"/>
        <v>const N1950CherokeeNorthCarolinaSpeaker191= L.marker([35.47,-83.31], {icon: d}).bindPopup('Cherokee, North Carolina&lt;br&gt;&lt;span style=font-size:11px&gt;Cherokee (Indigenous b. 1953)&lt;/span&gt;&lt;br&gt;Speaker 191 in d').addTo(N1950);</v>
      </c>
      <c r="X284" t="str">
        <f t="shared" si="41"/>
        <v>const N1950CherokeeNorthCarolinaSpeaker191= L.marker([35.47,-83.31], {icon: D3}).bindPopup('Cherokee, North Carolina&lt;br&gt;&lt;span style=font-size:11px&gt;Cherokee (Indigenous b. 1953)&lt;/span&gt;&lt;br&gt;Speaker 191 in (Thomas, 2001)').addTo(N1950);</v>
      </c>
      <c r="Y284" t="str">
        <f t="shared" si="42"/>
        <v/>
      </c>
      <c r="Z284" t="str">
        <f t="shared" si="43"/>
        <v/>
      </c>
      <c r="AA284" t="str">
        <f t="shared" si="44"/>
        <v/>
      </c>
      <c r="BC284" t="s">
        <v>12119</v>
      </c>
    </row>
    <row r="285" spans="1:55">
      <c r="A285" t="s">
        <v>5336</v>
      </c>
      <c r="B285" s="88" t="s">
        <v>9483</v>
      </c>
      <c r="D285">
        <v>1976</v>
      </c>
      <c r="E285" t="s">
        <v>11989</v>
      </c>
      <c r="F285" t="s">
        <v>1017</v>
      </c>
      <c r="G285" s="79" t="s">
        <v>1017</v>
      </c>
      <c r="H285" t="s">
        <v>5307</v>
      </c>
      <c r="I285" s="5">
        <v>-109.05</v>
      </c>
      <c r="J285" s="5">
        <v>36.07</v>
      </c>
      <c r="K285" t="s">
        <v>11232</v>
      </c>
      <c r="S285" t="str">
        <f t="shared" si="36"/>
        <v>Navajo, Arizona&lt;br&gt;&lt;span style=font-size:11px&gt;Navajo (Indigenous b. 1976)&lt;/span&gt;&lt;br&gt;</v>
      </c>
      <c r="T285" t="str">
        <f t="shared" si="37"/>
        <v>N1950NavajoArizonaSpeaker192</v>
      </c>
      <c r="U285" t="str">
        <f t="shared" si="38"/>
        <v>const N1950NavajoArizonaSpeaker192= L.marker([36.07,-109.05], {icon: De}).bindPopup('Navajo, Arizona&lt;br&gt;&lt;span style=font-size:11px&gt;Navajo (Indigenous b. 1976)&lt;/span&gt;&lt;br&gt;Speaker 192 in (Thomas, 2001)').addTo(N1950);</v>
      </c>
      <c r="V285" t="str">
        <f t="shared" si="39"/>
        <v>const N1950NavajoArizonaSpeaker192= L.marker([36.07,-109.05], {icon: A2}).bindPopup('Navajo, Arizona&lt;br&gt;&lt;span style=font-size:11px&gt;Navajo (Indigenous b. 1976)&lt;/span&gt;&lt;br&gt;Speaker 192 in (Thomas, 2001)').addTo(N1950);</v>
      </c>
      <c r="W285" t="str">
        <f t="shared" si="40"/>
        <v>const N1950NavajoArizonaSpeaker192= L.marker([36.07,-109.05], {icon: d}).bindPopup('Navajo, Arizona&lt;br&gt;&lt;span style=font-size:11px&gt;Navajo (Indigenous b. 1976)&lt;/span&gt;&lt;br&gt;Speaker 192 in d').addTo(N1950);</v>
      </c>
      <c r="X285" t="str">
        <f t="shared" si="41"/>
        <v>const N1950NavajoArizonaSpeaker192= L.marker([36.07,-109.05], {icon: D1}).bindPopup('Navajo, Arizona&lt;br&gt;&lt;span style=font-size:11px&gt;Navajo (Indigenous b. 1976)&lt;/span&gt;&lt;br&gt;Speaker 192 in (Thomas, 2001)').addTo(N1950);</v>
      </c>
      <c r="Y285" t="str">
        <f t="shared" si="42"/>
        <v/>
      </c>
      <c r="Z285" t="str">
        <f t="shared" si="43"/>
        <v/>
      </c>
      <c r="AA285" t="str">
        <f t="shared" si="44"/>
        <v/>
      </c>
      <c r="BC285" t="s">
        <v>12120</v>
      </c>
    </row>
    <row r="286" spans="1:55">
      <c r="A286" t="s">
        <v>5336</v>
      </c>
      <c r="B286" s="88" t="s">
        <v>9257</v>
      </c>
      <c r="E286" t="s">
        <v>12365</v>
      </c>
      <c r="F286" t="s">
        <v>12364</v>
      </c>
      <c r="G286" s="79" t="s">
        <v>12361</v>
      </c>
      <c r="H286" t="s">
        <v>5307</v>
      </c>
      <c r="I286" s="5">
        <v>-111.25</v>
      </c>
      <c r="J286" s="5">
        <v>36.130000000000003</v>
      </c>
      <c r="K286" t="s">
        <v>11223</v>
      </c>
      <c r="M286" t="s">
        <v>12170</v>
      </c>
      <c r="S286" t="str">
        <f t="shared" si="36"/>
        <v>Tuba City, Arizona&lt;br&gt;&lt;span style=font-size:11px&gt;Navajo and Western Apache (Indigenous b. 1945-74)&lt;/span&gt;&lt;br&gt;</v>
      </c>
      <c r="T286" t="str">
        <f t="shared" si="37"/>
        <v>N1950TubaCityArizonasample</v>
      </c>
      <c r="U286" t="str">
        <f t="shared" si="38"/>
        <v>const N1950TubaCityArizonasample= L.marker([36.13,-111.25], {icon: Me}).bindPopup('Tuba City, Arizona&lt;br&gt;&lt;span style=font-size:11px&gt;Navajo and Western Apache (Indigenous b. 1945-74)&lt;/span&gt;&lt;br&gt;sample in (Cook and Sharp, 1966)').addTo(N1950);</v>
      </c>
      <c r="V286" t="str">
        <f t="shared" si="39"/>
        <v>const N1950TubaCityArizonasample= L.marker([36.13,-111.25], {icon: A2}).bindPopup('Tuba City, Arizona&lt;br&gt;&lt;span style=font-size:11px&gt;Navajo and Western Apache (Indigenous b. 1945-74)&lt;/span&gt;&lt;br&gt;sample in (Cook and Sharp, 1966)').addTo(N1950);</v>
      </c>
      <c r="W286" t="str">
        <f t="shared" si="40"/>
        <v>const N1950TubaCityArizonasample= L.marker([36.13,-111.25], {icon: d}).bindPopup('Tuba City, Arizona&lt;br&gt;&lt;span style=font-size:11px&gt;Navajo and Western Apache (Indigenous b. 1945-74)&lt;/span&gt;&lt;br&gt;sample in d').addTo(N1950);</v>
      </c>
      <c r="X286" t="str">
        <f t="shared" si="41"/>
        <v>const N1950TubaCityArizonasample= L.marker([36.13,-111.25], {icon: M1}).bindPopup('Tuba City, Arizona&lt;br&gt;&lt;span style=font-size:11px&gt;Navajo and Western Apache (Indigenous b. 1945-74)&lt;/span&gt;&lt;br&gt;sample in (Cook and Sharp, 1966)').addTo(N1950);</v>
      </c>
      <c r="Y286" t="str">
        <f t="shared" si="42"/>
        <v/>
      </c>
      <c r="Z286" t="str">
        <f t="shared" si="43"/>
        <v/>
      </c>
      <c r="AA286" t="str">
        <f t="shared" si="44"/>
        <v>const N1950TubaCityArizonasample= L.marker([36.13,-111.25], {icon:Db}).bindPopup('Tuba City, Arizona&lt;br&gt;&lt;span style=font-size:11px&gt;Navajo and Western Apache (Indigenous b. 1945-74)&lt;/span&gt;&lt;br&gt;').addTo(N1950);</v>
      </c>
    </row>
    <row r="287" spans="1:55">
      <c r="A287" t="s">
        <v>5336</v>
      </c>
      <c r="B287" s="88" t="s">
        <v>9257</v>
      </c>
      <c r="E287" t="s">
        <v>12365</v>
      </c>
      <c r="F287" t="s">
        <v>12364</v>
      </c>
      <c r="G287" s="79" t="s">
        <v>12361</v>
      </c>
      <c r="H287" t="s">
        <v>5307</v>
      </c>
      <c r="I287" s="5">
        <v>-111.25</v>
      </c>
      <c r="J287" s="5">
        <v>36.130000000000003</v>
      </c>
      <c r="M287" t="s">
        <v>12366</v>
      </c>
      <c r="S287" t="str">
        <f t="shared" si="36"/>
        <v>Tuba City, Arizona&lt;br&gt;&lt;span style=font-size:11px&gt;Navajo and Western Apache (Indigenous b. 1945-74)&lt;/span&gt;&lt;br&gt;</v>
      </c>
      <c r="T287" t="str">
        <f t="shared" si="37"/>
        <v>N1950TubaCityArizonasample</v>
      </c>
      <c r="U287" t="str">
        <f t="shared" si="38"/>
        <v/>
      </c>
      <c r="V287" t="str">
        <f t="shared" si="39"/>
        <v/>
      </c>
      <c r="W287" t="str">
        <f t="shared" si="40"/>
        <v/>
      </c>
      <c r="X287" t="str">
        <f t="shared" si="41"/>
        <v/>
      </c>
      <c r="Y287" t="str">
        <f t="shared" si="42"/>
        <v/>
      </c>
      <c r="Z287" t="str">
        <f t="shared" si="43"/>
        <v/>
      </c>
      <c r="AA287" t="str">
        <f t="shared" si="44"/>
        <v>const N1950TubaCityArizonasample= L.marker([36.13,-111.25], {icon:Dc}).bindPopup('Tuba City, Arizona&lt;br&gt;&lt;span style=font-size:11px&gt;Navajo and Western Apache (Indigenous b. 1945-74)&lt;/span&gt;&lt;br&gt;').addTo(N1950);</v>
      </c>
    </row>
    <row r="288" spans="1:55">
      <c r="A288" t="s">
        <v>5336</v>
      </c>
      <c r="B288" s="88" t="s">
        <v>9257</v>
      </c>
      <c r="E288" t="s">
        <v>1267</v>
      </c>
      <c r="F288" t="s">
        <v>1019</v>
      </c>
      <c r="G288" s="79" t="s">
        <v>1019</v>
      </c>
      <c r="H288" t="s">
        <v>5307</v>
      </c>
      <c r="I288" s="5">
        <v>-110.64</v>
      </c>
      <c r="J288" s="5">
        <v>35.869999999999997</v>
      </c>
      <c r="K288" t="s">
        <v>5164</v>
      </c>
      <c r="S288" t="str">
        <f t="shared" si="36"/>
        <v>Hopi, Arizona&lt;br&gt;&lt;span style=font-size:11px&gt;Hopi (Indigenous b. 1945-74)&lt;/span&gt;&lt;br&gt;</v>
      </c>
      <c r="T288" t="str">
        <f t="shared" si="37"/>
        <v>N1950HopiArizonasample</v>
      </c>
      <c r="U288" t="str">
        <f t="shared" si="38"/>
        <v/>
      </c>
      <c r="V288" t="str">
        <f t="shared" si="39"/>
        <v/>
      </c>
      <c r="W288" t="str">
        <f t="shared" si="40"/>
        <v/>
      </c>
      <c r="X288" t="str">
        <f t="shared" si="41"/>
        <v/>
      </c>
      <c r="Y288" t="str">
        <f t="shared" si="42"/>
        <v/>
      </c>
      <c r="Z288" t="str">
        <f t="shared" si="43"/>
        <v/>
      </c>
      <c r="AA288" t="str">
        <f t="shared" si="44"/>
        <v/>
      </c>
      <c r="BC288" t="s">
        <v>5763</v>
      </c>
    </row>
    <row r="289" spans="1:55">
      <c r="A289" t="s">
        <v>5336</v>
      </c>
      <c r="B289" s="88" t="s">
        <v>9257</v>
      </c>
      <c r="E289" t="s">
        <v>1267</v>
      </c>
      <c r="F289" t="s">
        <v>1020</v>
      </c>
      <c r="G289" s="79" t="s">
        <v>1020</v>
      </c>
      <c r="H289" t="s">
        <v>5290</v>
      </c>
      <c r="I289" s="5">
        <v>-114.63</v>
      </c>
      <c r="J289" s="5">
        <v>34.9</v>
      </c>
      <c r="K289" t="s">
        <v>5164</v>
      </c>
      <c r="S289" t="str">
        <f t="shared" si="36"/>
        <v>Mohave, California&lt;br&gt;&lt;span style=font-size:11px&gt;Mohave (Indigenous b. 1945-74)&lt;/span&gt;&lt;br&gt;</v>
      </c>
      <c r="T289" t="str">
        <f t="shared" si="37"/>
        <v>N1950MohaveCaliforniasample</v>
      </c>
      <c r="U289" t="str">
        <f t="shared" si="38"/>
        <v/>
      </c>
      <c r="V289" t="str">
        <f t="shared" si="39"/>
        <v/>
      </c>
      <c r="W289" t="str">
        <f t="shared" si="40"/>
        <v/>
      </c>
      <c r="X289" t="str">
        <f t="shared" si="41"/>
        <v/>
      </c>
      <c r="Y289" t="str">
        <f t="shared" si="42"/>
        <v/>
      </c>
      <c r="Z289" t="str">
        <f t="shared" si="43"/>
        <v/>
      </c>
      <c r="AA289" t="str">
        <f t="shared" si="44"/>
        <v/>
      </c>
      <c r="BC289" t="s">
        <v>5764</v>
      </c>
    </row>
    <row r="290" spans="1:55">
      <c r="A290" t="s">
        <v>5336</v>
      </c>
      <c r="B290" s="88" t="s">
        <v>9257</v>
      </c>
      <c r="E290" t="s">
        <v>12201</v>
      </c>
      <c r="F290" t="s">
        <v>1021</v>
      </c>
      <c r="G290" s="79" t="s">
        <v>1021</v>
      </c>
      <c r="H290" t="s">
        <v>5315</v>
      </c>
      <c r="I290" s="5">
        <v>-106.69</v>
      </c>
      <c r="J290" s="5">
        <v>34.909999999999997</v>
      </c>
      <c r="K290" t="s">
        <v>5164</v>
      </c>
      <c r="S290" t="str">
        <f t="shared" si="36"/>
        <v>Isleta, New Mexico&lt;br&gt;&lt;span style=font-size:11px&gt;Isleta (Indigenous b. 1945-74)&lt;/span&gt;&lt;br&gt;</v>
      </c>
      <c r="T290" t="str">
        <f t="shared" si="37"/>
        <v>N1950IsletaNewMexicosample</v>
      </c>
      <c r="U290" t="str">
        <f t="shared" si="38"/>
        <v/>
      </c>
      <c r="V290" t="str">
        <f t="shared" si="39"/>
        <v/>
      </c>
      <c r="W290" t="str">
        <f t="shared" si="40"/>
        <v/>
      </c>
      <c r="X290" t="str">
        <f t="shared" si="41"/>
        <v/>
      </c>
      <c r="Y290" t="str">
        <f t="shared" si="42"/>
        <v/>
      </c>
      <c r="Z290" t="str">
        <f t="shared" si="43"/>
        <v/>
      </c>
      <c r="AA290" t="str">
        <f t="shared" si="44"/>
        <v/>
      </c>
      <c r="BC290" t="s">
        <v>5765</v>
      </c>
    </row>
    <row r="291" spans="1:55">
      <c r="A291" t="s">
        <v>5336</v>
      </c>
      <c r="B291" s="88" t="s">
        <v>9257</v>
      </c>
      <c r="E291" t="s">
        <v>12201</v>
      </c>
      <c r="F291" t="s">
        <v>12362</v>
      </c>
      <c r="G291" s="79" t="s">
        <v>12363</v>
      </c>
      <c r="H291" t="s">
        <v>5306</v>
      </c>
      <c r="I291" s="5">
        <v>-162.59</v>
      </c>
      <c r="J291" s="5">
        <v>66.900000000000006</v>
      </c>
      <c r="S291" t="str">
        <f t="shared" si="36"/>
        <v>Kotzebue, Alaska&lt;br&gt;&lt;span style=font-size:11px&gt;Inuit (Indigenous b. 1945-74)&lt;/span&gt;&lt;br&gt;</v>
      </c>
      <c r="T291" t="str">
        <f t="shared" si="37"/>
        <v>N1950KotzebueAlaskasample</v>
      </c>
      <c r="U291" t="str">
        <f t="shared" si="38"/>
        <v/>
      </c>
      <c r="V291" t="str">
        <f t="shared" si="39"/>
        <v/>
      </c>
      <c r="W291" t="str">
        <f t="shared" si="40"/>
        <v/>
      </c>
      <c r="X291" t="str">
        <f t="shared" si="41"/>
        <v/>
      </c>
      <c r="Y291" t="str">
        <f t="shared" si="42"/>
        <v/>
      </c>
      <c r="Z291" t="str">
        <f t="shared" si="43"/>
        <v/>
      </c>
      <c r="AA291" t="str">
        <f t="shared" si="44"/>
        <v/>
      </c>
    </row>
    <row r="292" spans="1:55">
      <c r="A292" t="s">
        <v>5336</v>
      </c>
      <c r="B292" s="88" t="s">
        <v>9257</v>
      </c>
      <c r="E292" t="s">
        <v>12226</v>
      </c>
      <c r="F292" t="s">
        <v>1022</v>
      </c>
      <c r="G292" s="79" t="s">
        <v>1022</v>
      </c>
      <c r="H292" t="s">
        <v>5317</v>
      </c>
      <c r="I292" s="5">
        <v>-131.58000000000001</v>
      </c>
      <c r="J292" s="5">
        <v>55.13</v>
      </c>
      <c r="K292" t="s">
        <v>5164</v>
      </c>
      <c r="L292" t="s">
        <v>12228</v>
      </c>
      <c r="M292" t="s">
        <v>12170</v>
      </c>
      <c r="S292" t="str">
        <f t="shared" si="36"/>
        <v>Tsimshian, British Columbia&lt;br&gt;&lt;span style=font-size:11px&gt;Tsimshian (Indigenous b. 1945-74)&lt;/span&gt;&lt;br&gt;</v>
      </c>
      <c r="T292" t="str">
        <f t="shared" si="37"/>
        <v>N1950TsimshianBritishColumbiasample</v>
      </c>
      <c r="U292" t="str">
        <f t="shared" si="38"/>
        <v/>
      </c>
      <c r="V292" t="str">
        <f t="shared" si="39"/>
        <v/>
      </c>
      <c r="W292" t="str">
        <f t="shared" si="40"/>
        <v/>
      </c>
      <c r="X292" t="str">
        <f t="shared" si="41"/>
        <v/>
      </c>
      <c r="Y292" t="str">
        <f t="shared" si="42"/>
        <v>const N1950TsimshianBritishColumbiasample= L.marker([55.13,-131.58], {icon:Ra}).bindPopup('Tsimshian, British Columbia&lt;br&gt;&lt;span style=font-size:11px&gt;Tsimshian (Indigenous b. 1945-74)&lt;/span&gt;&lt;br&gt;').addTo(N1950);</v>
      </c>
      <c r="Z292" t="str">
        <f t="shared" si="43"/>
        <v>const N1950TsimshianBritishColumbiasample= L.marker([55.13,-131.58], {icon:D1}).bindPopup('Tsimshian, British Columbia&lt;br&gt;&lt;span style=font-size:11px&gt;Tsimshian (Indigenous b. 1945-74)&lt;/span&gt;&lt;br&gt;').addTo(N1950);</v>
      </c>
      <c r="AA292" t="str">
        <f t="shared" si="44"/>
        <v>const N1950TsimshianBritishColumbiasample= L.marker([55.13,-131.58], {icon:Db}).bindPopup('Tsimshian, British Columbia&lt;br&gt;&lt;span style=font-size:11px&gt;Tsimshian (Indigenous b. 1945-74)&lt;/span&gt;&lt;br&gt;').addTo(N1950);</v>
      </c>
      <c r="BC292" t="s">
        <v>5766</v>
      </c>
    </row>
    <row r="293" spans="1:55">
      <c r="A293" t="s">
        <v>5336</v>
      </c>
      <c r="B293" s="88" t="s">
        <v>9257</v>
      </c>
      <c r="C293" s="75"/>
      <c r="D293" s="75"/>
      <c r="E293" t="s">
        <v>11980</v>
      </c>
      <c r="F293" s="22" t="s">
        <v>7773</v>
      </c>
      <c r="G293" s="85" t="s">
        <v>12223</v>
      </c>
      <c r="H293" t="s">
        <v>1068</v>
      </c>
      <c r="I293" s="5">
        <v>-120.82</v>
      </c>
      <c r="J293" s="5">
        <v>46.23</v>
      </c>
      <c r="K293" t="s">
        <v>5164</v>
      </c>
      <c r="S293" t="str">
        <f t="shared" si="36"/>
        <v>Yakama Indian Reservation, Washington&lt;br&gt;&lt;span style=font-size:11px&gt;Yakama (Indigenous b. 1945-74)&lt;/span&gt;&lt;br&gt;</v>
      </c>
      <c r="T293" t="str">
        <f t="shared" si="37"/>
        <v>N1950YakamaIndianReservationWashingtonsample</v>
      </c>
      <c r="U293" t="str">
        <f t="shared" si="38"/>
        <v/>
      </c>
      <c r="V293" t="str">
        <f t="shared" si="39"/>
        <v/>
      </c>
      <c r="W293" t="str">
        <f t="shared" si="40"/>
        <v/>
      </c>
      <c r="X293" t="str">
        <f t="shared" si="41"/>
        <v/>
      </c>
      <c r="Y293" t="str">
        <f t="shared" si="42"/>
        <v/>
      </c>
      <c r="Z293" t="str">
        <f t="shared" si="43"/>
        <v/>
      </c>
      <c r="AA293" t="str">
        <f t="shared" si="44"/>
        <v/>
      </c>
    </row>
    <row r="294" spans="1:55">
      <c r="A294" t="s">
        <v>5336</v>
      </c>
      <c r="B294" s="88" t="s">
        <v>9257</v>
      </c>
      <c r="C294" s="75"/>
      <c r="D294" s="75"/>
      <c r="E294" t="s">
        <v>1263</v>
      </c>
      <c r="F294" s="22" t="s">
        <v>1113</v>
      </c>
      <c r="G294" s="80" t="s">
        <v>1113</v>
      </c>
      <c r="H294" t="s">
        <v>5293</v>
      </c>
      <c r="I294" s="5">
        <v>-131.58000000000001</v>
      </c>
      <c r="J294" s="5">
        <v>56.13</v>
      </c>
      <c r="K294" t="s">
        <v>5164</v>
      </c>
      <c r="S294" t="str">
        <f t="shared" si="36"/>
        <v>Houma, Louisiana&lt;br&gt;&lt;span style=font-size:11px&gt;Houma (Indigenous b. 1945-74)&lt;/span&gt;&lt;br&gt;</v>
      </c>
      <c r="T294" t="str">
        <f t="shared" si="37"/>
        <v>N1950HoumaLouisianasample</v>
      </c>
      <c r="U294" t="str">
        <f t="shared" si="38"/>
        <v/>
      </c>
      <c r="V294" t="str">
        <f t="shared" si="39"/>
        <v/>
      </c>
      <c r="W294" t="str">
        <f t="shared" si="40"/>
        <v/>
      </c>
      <c r="X294" t="str">
        <f t="shared" si="41"/>
        <v/>
      </c>
      <c r="Y294" t="str">
        <f t="shared" si="42"/>
        <v/>
      </c>
      <c r="Z294" t="str">
        <f t="shared" si="43"/>
        <v/>
      </c>
      <c r="AA294" t="str">
        <f t="shared" si="44"/>
        <v/>
      </c>
      <c r="BC294" t="s">
        <v>5767</v>
      </c>
    </row>
    <row r="295" spans="1:55">
      <c r="A295" t="s">
        <v>5336</v>
      </c>
      <c r="B295" s="88" t="s">
        <v>9257</v>
      </c>
      <c r="C295" s="75"/>
      <c r="D295" s="75"/>
      <c r="E295" t="s">
        <v>11981</v>
      </c>
      <c r="F295" s="22" t="s">
        <v>7775</v>
      </c>
      <c r="G295" s="80" t="s">
        <v>12224</v>
      </c>
      <c r="H295" t="s">
        <v>2375</v>
      </c>
      <c r="I295" s="5">
        <v>-119.79</v>
      </c>
      <c r="J295" s="53">
        <v>39.53</v>
      </c>
      <c r="K295" t="s">
        <v>5164</v>
      </c>
      <c r="S295" t="str">
        <f t="shared" si="36"/>
        <v>Reno-Sparks Indian Colony, Nevada&lt;br&gt;&lt;span style=font-size:11px&gt;Paiute, Shoshone, Washo (Indigenous b. 1945-74)&lt;/span&gt;&lt;br&gt;</v>
      </c>
      <c r="T295" t="str">
        <f t="shared" si="37"/>
        <v>N1950RenoSparksIndianColonyNevadasample</v>
      </c>
      <c r="U295" t="str">
        <f t="shared" si="38"/>
        <v/>
      </c>
      <c r="V295" t="str">
        <f t="shared" si="39"/>
        <v/>
      </c>
      <c r="W295" t="str">
        <f t="shared" si="40"/>
        <v/>
      </c>
      <c r="X295" t="str">
        <f t="shared" si="41"/>
        <v/>
      </c>
      <c r="Y295" t="str">
        <f t="shared" si="42"/>
        <v/>
      </c>
      <c r="Z295" t="str">
        <f t="shared" si="43"/>
        <v/>
      </c>
      <c r="AA295" t="str">
        <f t="shared" si="44"/>
        <v/>
      </c>
    </row>
    <row r="296" spans="1:55">
      <c r="A296" t="s">
        <v>5336</v>
      </c>
      <c r="B296" s="88" t="s">
        <v>9257</v>
      </c>
      <c r="C296" s="75"/>
      <c r="D296" s="75"/>
      <c r="E296" t="s">
        <v>11980</v>
      </c>
      <c r="F296" s="22" t="s">
        <v>7773</v>
      </c>
      <c r="G296" s="85" t="s">
        <v>12223</v>
      </c>
      <c r="H296" t="s">
        <v>1068</v>
      </c>
      <c r="I296" s="5">
        <v>-120.82</v>
      </c>
      <c r="J296" s="5">
        <v>46.23</v>
      </c>
      <c r="K296" t="s">
        <v>5164</v>
      </c>
      <c r="S296" t="str">
        <f t="shared" si="36"/>
        <v>Yakama Indian Reservation, Washington&lt;br&gt;&lt;span style=font-size:11px&gt;Yakama (Indigenous b. 1945-74)&lt;/span&gt;&lt;br&gt;</v>
      </c>
      <c r="T296" t="str">
        <f t="shared" si="37"/>
        <v>N1950YakamaIndianReservationWashingtonsample</v>
      </c>
      <c r="U296" t="str">
        <f t="shared" si="38"/>
        <v/>
      </c>
      <c r="V296" t="str">
        <f t="shared" si="39"/>
        <v/>
      </c>
      <c r="W296" t="str">
        <f t="shared" si="40"/>
        <v/>
      </c>
      <c r="X296" t="str">
        <f t="shared" si="41"/>
        <v/>
      </c>
      <c r="Y296" t="str">
        <f t="shared" si="42"/>
        <v/>
      </c>
      <c r="Z296" t="str">
        <f t="shared" si="43"/>
        <v/>
      </c>
      <c r="AA296" t="str">
        <f t="shared" si="44"/>
        <v/>
      </c>
    </row>
    <row r="297" spans="1:55">
      <c r="A297" t="s">
        <v>5336</v>
      </c>
      <c r="B297" s="88" t="s">
        <v>9257</v>
      </c>
      <c r="C297" s="75"/>
      <c r="D297" s="75"/>
      <c r="E297" t="s">
        <v>12174</v>
      </c>
      <c r="F297" s="22" t="s">
        <v>12175</v>
      </c>
      <c r="G297" s="80" t="s">
        <v>1072</v>
      </c>
      <c r="H297" t="s">
        <v>5319</v>
      </c>
      <c r="I297" s="5">
        <v>-106.69</v>
      </c>
      <c r="J297" s="5">
        <v>52.14</v>
      </c>
      <c r="M297" t="s">
        <v>12170</v>
      </c>
      <c r="S297" t="str">
        <f t="shared" si="36"/>
        <v>Saskatoon, Saskatchewan&lt;br&gt;&lt;span style=font-size:11px&gt;Plains Cree (Indigenous b. 1945-74)&lt;/span&gt;&lt;br&gt;</v>
      </c>
      <c r="T297" t="str">
        <f t="shared" si="37"/>
        <v>N1950SaskatoonSaskatchewansample</v>
      </c>
      <c r="U297" t="str">
        <f t="shared" si="38"/>
        <v/>
      </c>
      <c r="V297" t="str">
        <f t="shared" si="39"/>
        <v/>
      </c>
      <c r="W297" t="str">
        <f t="shared" si="40"/>
        <v/>
      </c>
      <c r="X297" t="str">
        <f t="shared" si="41"/>
        <v/>
      </c>
      <c r="Y297" t="str">
        <f t="shared" si="42"/>
        <v/>
      </c>
      <c r="Z297" t="str">
        <f t="shared" si="43"/>
        <v/>
      </c>
      <c r="AA297" t="str">
        <f t="shared" si="44"/>
        <v>const N1950SaskatoonSaskatchewansample= L.marker([52.14,-106.69], {icon:Db}).bindPopup('Saskatoon, Saskatchewan&lt;br&gt;&lt;span style=font-size:11px&gt;Plains Cree (Indigenous b. 1945-74)&lt;/span&gt;&lt;br&gt;').addTo(N1950);</v>
      </c>
    </row>
    <row r="298" spans="1:55">
      <c r="A298" t="s">
        <v>5336</v>
      </c>
      <c r="B298" s="88" t="s">
        <v>9257</v>
      </c>
      <c r="C298" s="75"/>
      <c r="D298" s="75"/>
      <c r="E298" t="s">
        <v>12174</v>
      </c>
      <c r="F298" s="22" t="s">
        <v>12169</v>
      </c>
      <c r="G298" s="80" t="s">
        <v>12335</v>
      </c>
      <c r="H298" t="s">
        <v>5319</v>
      </c>
      <c r="I298" s="5">
        <v>56.48</v>
      </c>
      <c r="J298" s="5">
        <v>-109.43</v>
      </c>
      <c r="M298" t="s">
        <v>12170</v>
      </c>
      <c r="S298" t="str">
        <f t="shared" si="36"/>
        <v>La Loche, Saskatchewan&lt;br&gt;&lt;span style=font-size:11px&gt;Dene (Indigenous b. 1945-74)&lt;/span&gt;&lt;br&gt;</v>
      </c>
      <c r="T298" t="str">
        <f t="shared" si="37"/>
        <v>N1950LaLocheSaskatchewansample</v>
      </c>
      <c r="U298" t="str">
        <f t="shared" si="38"/>
        <v/>
      </c>
      <c r="V298" t="str">
        <f t="shared" si="39"/>
        <v/>
      </c>
      <c r="W298" t="str">
        <f t="shared" si="40"/>
        <v/>
      </c>
      <c r="X298" t="str">
        <f t="shared" si="41"/>
        <v/>
      </c>
      <c r="Y298" t="str">
        <f t="shared" si="42"/>
        <v/>
      </c>
      <c r="Z298" t="str">
        <f t="shared" si="43"/>
        <v/>
      </c>
      <c r="AA298" t="str">
        <f t="shared" si="44"/>
        <v>const N1950LaLocheSaskatchewansample= L.marker([-109.43,56.48], {icon:Db}).bindPopup('La Loche, Saskatchewan&lt;br&gt;&lt;span style=font-size:11px&gt;Dene (Indigenous b. 1945-74)&lt;/span&gt;&lt;br&gt;').addTo(N1950);</v>
      </c>
    </row>
    <row r="299" spans="1:55">
      <c r="A299" t="s">
        <v>5336</v>
      </c>
      <c r="B299" s="88" t="s">
        <v>9257</v>
      </c>
      <c r="C299" s="75"/>
      <c r="D299" s="75"/>
      <c r="E299" t="s">
        <v>12174</v>
      </c>
      <c r="F299" s="22" t="s">
        <v>12165</v>
      </c>
      <c r="G299" s="80" t="s">
        <v>12337</v>
      </c>
      <c r="H299" t="s">
        <v>5317</v>
      </c>
      <c r="I299" s="5">
        <v>50.69</v>
      </c>
      <c r="J299" s="5">
        <v>-127.41</v>
      </c>
      <c r="L299" t="s">
        <v>12228</v>
      </c>
      <c r="M299" t="s">
        <v>12164</v>
      </c>
      <c r="S299" t="str">
        <f t="shared" si="36"/>
        <v>Fort Rupert, British Columbia&lt;br&gt;&lt;span style=font-size:11px&gt;Kwakwakaʼwakw (Indigenous b. 1945-74)&lt;/span&gt;&lt;br&gt;</v>
      </c>
      <c r="T299" t="str">
        <f t="shared" si="37"/>
        <v>N1950FortRupertBritishColumbiasample</v>
      </c>
      <c r="U299" t="str">
        <f t="shared" si="38"/>
        <v/>
      </c>
      <c r="V299" t="str">
        <f t="shared" si="39"/>
        <v/>
      </c>
      <c r="W299" t="str">
        <f t="shared" si="40"/>
        <v/>
      </c>
      <c r="X299" t="str">
        <f t="shared" si="41"/>
        <v/>
      </c>
      <c r="Y299" t="str">
        <f t="shared" si="42"/>
        <v>const N1950FortRupertBritishColumbiasample= L.marker([-127.41,50.69], {icon:Ra}).bindPopup('Fort Rupert, British Columbia&lt;br&gt;&lt;span style=font-size:11px&gt;Kwakwakaʼwakw (Indigenous b. 1945-74)&lt;/span&gt;&lt;br&gt;').addTo(N1950);</v>
      </c>
      <c r="Z299" t="str">
        <f t="shared" si="43"/>
        <v>const N1950FortRupertBritishColumbiasample= L.marker([-127.41,50.69], {icon:D1}).bindPopup('Fort Rupert, British Columbia&lt;br&gt;&lt;span style=font-size:11px&gt;Kwakwakaʼwakw (Indigenous b. 1945-74)&lt;/span&gt;&lt;br&gt;').addTo(N1950);</v>
      </c>
      <c r="AA299" t="str">
        <f t="shared" si="44"/>
        <v>const N1950FortRupertBritishColumbiasample= L.marker([-127.41,50.69], {icon:Df}).bindPopup('Fort Rupert, British Columbia&lt;br&gt;&lt;span style=font-size:11px&gt;Kwakwakaʼwakw (Indigenous b. 1945-74)&lt;/span&gt;&lt;br&gt;').addTo(N1950);</v>
      </c>
    </row>
    <row r="300" spans="1:55">
      <c r="A300" t="s">
        <v>5336</v>
      </c>
      <c r="B300" s="88" t="s">
        <v>9257</v>
      </c>
      <c r="C300" s="75"/>
      <c r="D300" s="75"/>
      <c r="E300" t="s">
        <v>12174</v>
      </c>
      <c r="F300" s="22" t="s">
        <v>12167</v>
      </c>
      <c r="G300" s="80" t="s">
        <v>12338</v>
      </c>
      <c r="H300" t="s">
        <v>931</v>
      </c>
      <c r="I300" s="5">
        <v>43.05</v>
      </c>
      <c r="J300" s="5">
        <v>-80.12</v>
      </c>
      <c r="M300" t="s">
        <v>12173</v>
      </c>
      <c r="S300" t="str">
        <f t="shared" si="36"/>
        <v>Six Nations, Ontario&lt;br&gt;&lt;span style=font-size:11px&gt;Mohawk and Cayuga (Indigenous b. 1945-74)&lt;/span&gt;&lt;br&gt;</v>
      </c>
      <c r="T300" t="str">
        <f t="shared" si="37"/>
        <v>N1950SixNationsOntariosample</v>
      </c>
      <c r="U300" t="str">
        <f t="shared" si="38"/>
        <v/>
      </c>
      <c r="V300" t="str">
        <f t="shared" si="39"/>
        <v/>
      </c>
      <c r="W300" t="str">
        <f t="shared" si="40"/>
        <v/>
      </c>
      <c r="X300" t="str">
        <f t="shared" si="41"/>
        <v/>
      </c>
      <c r="Y300" t="str">
        <f t="shared" si="42"/>
        <v/>
      </c>
      <c r="Z300" t="str">
        <f t="shared" si="43"/>
        <v/>
      </c>
      <c r="AA300" t="str">
        <f t="shared" si="44"/>
        <v>const N1950SixNationsOntariosample= L.marker([-80.12,43.05], {icon:Ta}).bindPopup('Six Nations, Ontario&lt;br&gt;&lt;span style=font-size:11px&gt;Mohawk and Cayuga (Indigenous b. 1945-74)&lt;/span&gt;&lt;br&gt;').addTo(N1950);</v>
      </c>
    </row>
    <row r="301" spans="1:55">
      <c r="A301" t="s">
        <v>5336</v>
      </c>
      <c r="B301" s="88" t="s">
        <v>9257</v>
      </c>
      <c r="C301" s="75"/>
      <c r="D301" s="75"/>
      <c r="E301" t="s">
        <v>12174</v>
      </c>
      <c r="F301" s="22" t="s">
        <v>12166</v>
      </c>
      <c r="G301" s="80" t="s">
        <v>12339</v>
      </c>
      <c r="H301" t="s">
        <v>5317</v>
      </c>
      <c r="I301" s="5">
        <v>-132</v>
      </c>
      <c r="J301" s="5">
        <v>53</v>
      </c>
      <c r="M301" t="s">
        <v>12164</v>
      </c>
      <c r="S301" t="str">
        <f t="shared" si="36"/>
        <v>Haida Graii, British Columbia&lt;br&gt;&lt;span style=font-size:11px&gt;Haida (Indigenous b. 1945-74)&lt;/span&gt;&lt;br&gt;</v>
      </c>
      <c r="T301" t="str">
        <f t="shared" si="37"/>
        <v>N1950HaidaGraiiBritishColumbiasample</v>
      </c>
      <c r="U301" t="str">
        <f t="shared" si="38"/>
        <v/>
      </c>
      <c r="V301" t="str">
        <f t="shared" si="39"/>
        <v/>
      </c>
      <c r="W301" t="str">
        <f t="shared" si="40"/>
        <v/>
      </c>
      <c r="X301" t="str">
        <f t="shared" si="41"/>
        <v/>
      </c>
      <c r="Y301" t="str">
        <f t="shared" si="42"/>
        <v/>
      </c>
      <c r="Z301" t="str">
        <f t="shared" si="43"/>
        <v/>
      </c>
      <c r="AA301" t="str">
        <f t="shared" si="44"/>
        <v>const N1950HaidaGraiiBritishColumbiasample= L.marker([53,-132], {icon:Df}).bindPopup('Haida Graii, British Columbia&lt;br&gt;&lt;span style=font-size:11px&gt;Haida (Indigenous b. 1945-74)&lt;/span&gt;&lt;br&gt;').addTo(N1950);</v>
      </c>
    </row>
    <row r="302" spans="1:55">
      <c r="A302" t="s">
        <v>5336</v>
      </c>
      <c r="B302" s="88" t="s">
        <v>9257</v>
      </c>
      <c r="C302" s="75"/>
      <c r="D302" s="75"/>
      <c r="E302" t="s">
        <v>12340</v>
      </c>
      <c r="F302" s="22" t="s">
        <v>12171</v>
      </c>
      <c r="G302" s="80" t="s">
        <v>12171</v>
      </c>
      <c r="H302" t="s">
        <v>5299</v>
      </c>
      <c r="I302" s="5">
        <v>-61.72</v>
      </c>
      <c r="J302" s="5">
        <v>56.54</v>
      </c>
      <c r="M302" t="s">
        <v>12172</v>
      </c>
      <c r="S302" t="str">
        <f t="shared" si="36"/>
        <v>Nain, Newfoundland&lt;br&gt;&lt;span style=font-size:11px&gt;Nain (Indigenous b. 1945-74)&lt;/span&gt;&lt;br&gt;</v>
      </c>
      <c r="T302" t="str">
        <f t="shared" si="37"/>
        <v>N1950NainNewfoundlandsample</v>
      </c>
      <c r="U302" t="str">
        <f t="shared" si="38"/>
        <v/>
      </c>
      <c r="V302" t="str">
        <f t="shared" si="39"/>
        <v/>
      </c>
      <c r="W302" t="str">
        <f t="shared" si="40"/>
        <v/>
      </c>
      <c r="X302" t="str">
        <f t="shared" si="41"/>
        <v/>
      </c>
      <c r="Y302" t="str">
        <f t="shared" si="42"/>
        <v/>
      </c>
      <c r="Z302" t="str">
        <f t="shared" si="43"/>
        <v/>
      </c>
      <c r="AA302" t="str">
        <f t="shared" si="44"/>
        <v>const N1950NainNewfoundlandsample= L.marker([56.54,-61.72], {icon:Tf}).bindPopup('Nain, Newfoundland&lt;br&gt;&lt;span style=font-size:11px&gt;Nain (Indigenous b. 1945-74)&lt;/span&gt;&lt;br&gt;').addTo(N1950);</v>
      </c>
    </row>
    <row r="303" spans="1:55">
      <c r="A303" t="s">
        <v>5322</v>
      </c>
      <c r="B303" s="88" t="s">
        <v>7776</v>
      </c>
      <c r="E303" t="s">
        <v>11982</v>
      </c>
      <c r="G303" s="79" t="s">
        <v>339</v>
      </c>
      <c r="H303" t="s">
        <v>5278</v>
      </c>
      <c r="I303" s="5">
        <v>-75.150000000000006</v>
      </c>
      <c r="J303" s="5">
        <v>39.950000000000003</v>
      </c>
      <c r="K303" t="s">
        <v>12367</v>
      </c>
      <c r="L303" t="s">
        <v>9266</v>
      </c>
      <c r="S303" t="str">
        <f t="shared" si="36"/>
        <v>Philadelphia, Pennsylvania&lt;br&gt;&lt;span style=font-size:11px&gt;(White b. 1700-99)&lt;/span&gt;&lt;br&gt;</v>
      </c>
      <c r="T303" t="str">
        <f t="shared" si="37"/>
        <v>W1700PhiladelphiaPennsylvaniadescription</v>
      </c>
      <c r="U303" t="str">
        <f t="shared" si="38"/>
        <v>const W1700PhiladelphiaPennsylvaniadescription= L.marker([39.95,-75.15], {icon: Me}).bindPopup('Philadelphia, Pennsylvania&lt;br&gt;&lt;span style=font-size:11px&gt;(White b. 1700-99)&lt;/span&gt;&lt;br&gt;description in (Franklin, 1768)').addTo(W1700);</v>
      </c>
      <c r="V303" t="str">
        <f t="shared" si="39"/>
        <v>const W1700PhiladelphiaPennsylvaniadescription= L.marker([39.95,-75.15], {icon: A1}).bindPopup('Philadelphia, Pennsylvania&lt;br&gt;&lt;span style=font-size:11px&gt;(White b. 1700-99)&lt;/span&gt;&lt;br&gt;description in (Franklin, 1768)').addTo(W1700);</v>
      </c>
      <c r="W303" t="str">
        <f t="shared" si="40"/>
        <v>const W1700PhiladelphiaPennsylvaniadescription= L.marker([39.95,-75.15], {icon: a}).bindPopup('Philadelphia, Pennsylvania&lt;br&gt;&lt;span style=font-size:11px&gt;(White b. 1700-99)&lt;/span&gt;&lt;br&gt;description in a').addTo(W1700);</v>
      </c>
      <c r="X303" t="str">
        <f t="shared" si="41"/>
        <v>const W1700PhiladelphiaPennsylvaniadescription= L.marker([39.95,-75.15], {icon: M1}).bindPopup('Philadelphia, Pennsylvania&lt;br&gt;&lt;span style=font-size:11px&gt;(White b. 1700-99)&lt;/span&gt;&lt;br&gt;description in (Franklin, 1768)').addTo(W1700);</v>
      </c>
      <c r="Y303" t="str">
        <f t="shared" si="42"/>
        <v>const W1700PhiladelphiaPennsylvaniadescription= L.marker([39.95,-75.15], {icon:Ra}).bindPopup('Philadelphia, Pennsylvania&lt;br&gt;&lt;span style=font-size:11px&gt;(White b. 1700-99)&lt;/span&gt;&lt;br&gt;').addTo(W1700);</v>
      </c>
      <c r="Z303" t="str">
        <f t="shared" si="43"/>
        <v>const W1700PhiladelphiaPennsylvaniadescription= L.marker([39.95,-75.15], {icon:a1}).bindPopup('Philadelphia, Pennsylvania&lt;br&gt;&lt;span style=font-size:11px&gt;(White b. 1700-99)&lt;/span&gt;&lt;br&gt;').addTo(W1700);</v>
      </c>
      <c r="AA303" t="str">
        <f t="shared" si="44"/>
        <v/>
      </c>
      <c r="AO303" t="s">
        <v>10752</v>
      </c>
      <c r="AP303" t="s">
        <v>10753</v>
      </c>
      <c r="BC303" t="s">
        <v>5417</v>
      </c>
    </row>
    <row r="304" spans="1:55">
      <c r="A304" t="s">
        <v>5322</v>
      </c>
      <c r="B304" s="88" t="s">
        <v>7776</v>
      </c>
      <c r="E304" t="s">
        <v>9558</v>
      </c>
      <c r="G304" s="79" t="s">
        <v>44</v>
      </c>
      <c r="H304" t="s">
        <v>5279</v>
      </c>
      <c r="I304" s="5">
        <v>-72.680000000000007</v>
      </c>
      <c r="J304" s="5">
        <v>41.98</v>
      </c>
      <c r="K304" t="s">
        <v>12367</v>
      </c>
      <c r="L304" t="s">
        <v>9266</v>
      </c>
      <c r="S304" t="str">
        <f t="shared" si="36"/>
        <v>Hartford, Connecticut&lt;br&gt;&lt;span style=font-size:11px&gt;(White b. 1700-99)&lt;/span&gt;&lt;br&gt;</v>
      </c>
      <c r="T304" t="str">
        <f t="shared" si="37"/>
        <v>W1700HartfordConnecticutdescription</v>
      </c>
      <c r="U304" t="str">
        <f t="shared" si="38"/>
        <v>const W1700HartfordConnecticutdescription= L.marker([41.98,-72.68], {icon: Me}).bindPopup('Hartford, Connecticut&lt;br&gt;&lt;span style=font-size:11px&gt;(White b. 1700-99)&lt;/span&gt;&lt;br&gt;description in (Webster, 1789)').addTo(W1700);</v>
      </c>
      <c r="V304" t="str">
        <f t="shared" si="39"/>
        <v>const W1700HartfordConnecticutdescription= L.marker([41.98,-72.68], {icon: A1}).bindPopup('Hartford, Connecticut&lt;br&gt;&lt;span style=font-size:11px&gt;(White b. 1700-99)&lt;/span&gt;&lt;br&gt;description in (Webster, 1789)').addTo(W1700);</v>
      </c>
      <c r="W304" t="str">
        <f t="shared" si="40"/>
        <v>const W1700HartfordConnecticutdescription= L.marker([41.98,-72.68], {icon: a}).bindPopup('Hartford, Connecticut&lt;br&gt;&lt;span style=font-size:11px&gt;(White b. 1700-99)&lt;/span&gt;&lt;br&gt;description in a').addTo(W1700);</v>
      </c>
      <c r="X304" t="str">
        <f t="shared" si="41"/>
        <v>const W1700HartfordConnecticutdescription= L.marker([41.98,-72.68], {icon: M1}).bindPopup('Hartford, Connecticut&lt;br&gt;&lt;span style=font-size:11px&gt;(White b. 1700-99)&lt;/span&gt;&lt;br&gt;description in (Webster, 1789)').addTo(W1700);</v>
      </c>
      <c r="Y304" t="str">
        <f t="shared" si="42"/>
        <v>const W1700HartfordConnecticutdescription= L.marker([41.98,-72.68], {icon:Ra}).bindPopup('Hartford, Connecticut&lt;br&gt;&lt;span style=font-size:11px&gt;(White b. 1700-99)&lt;/span&gt;&lt;br&gt;').addTo(W1700);</v>
      </c>
      <c r="Z304" t="str">
        <f t="shared" si="43"/>
        <v>const W1700HartfordConnecticutdescription= L.marker([41.98,-72.68], {icon:a1}).bindPopup('Hartford, Connecticut&lt;br&gt;&lt;span style=font-size:11px&gt;(White b. 1700-99)&lt;/span&gt;&lt;br&gt;').addTo(W1700);</v>
      </c>
      <c r="AA304" t="str">
        <f t="shared" si="44"/>
        <v/>
      </c>
      <c r="BC304" t="s">
        <v>5418</v>
      </c>
    </row>
    <row r="305" spans="1:55">
      <c r="A305" t="s">
        <v>5322</v>
      </c>
      <c r="B305" s="88" t="s">
        <v>7776</v>
      </c>
      <c r="E305" t="s">
        <v>9557</v>
      </c>
      <c r="G305" s="79" t="s">
        <v>129</v>
      </c>
      <c r="H305" t="s">
        <v>5280</v>
      </c>
      <c r="I305" s="5">
        <v>-72.3</v>
      </c>
      <c r="J305" s="5">
        <v>42.45</v>
      </c>
      <c r="K305" t="s">
        <v>12367</v>
      </c>
      <c r="L305" t="s">
        <v>9266</v>
      </c>
      <c r="S305" t="str">
        <f t="shared" si="36"/>
        <v>Worcester, Massachusetts&lt;br&gt;&lt;span style=font-size:11px&gt;(White b. 1700-99)&lt;/span&gt;&lt;br&gt;</v>
      </c>
      <c r="T305" t="str">
        <f t="shared" si="37"/>
        <v>W1700WorcesterMassachusettsdescription</v>
      </c>
      <c r="U305" t="str">
        <f t="shared" si="38"/>
        <v>const W1700WorcesterMassachusettsdescription= L.marker([42.45,-72.3], {icon: Me}).bindPopup('Worcester, Massachusetts&lt;br&gt;&lt;span style=font-size:11px&gt;(White b. 1700-99)&lt;/span&gt;&lt;br&gt;description in (Thomas, 1788)').addTo(W1700);</v>
      </c>
      <c r="V305" t="str">
        <f t="shared" si="39"/>
        <v>const W1700WorcesterMassachusettsdescription= L.marker([42.45,-72.3], {icon: A1}).bindPopup('Worcester, Massachusetts&lt;br&gt;&lt;span style=font-size:11px&gt;(White b. 1700-99)&lt;/span&gt;&lt;br&gt;description in (Thomas, 1788)').addTo(W1700);</v>
      </c>
      <c r="W305" t="str">
        <f t="shared" si="40"/>
        <v>const W1700WorcesterMassachusettsdescription= L.marker([42.45,-72.3], {icon: a}).bindPopup('Worcester, Massachusetts&lt;br&gt;&lt;span style=font-size:11px&gt;(White b. 1700-99)&lt;/span&gt;&lt;br&gt;description in a').addTo(W1700);</v>
      </c>
      <c r="X305" t="str">
        <f t="shared" si="41"/>
        <v>const W1700WorcesterMassachusettsdescription= L.marker([42.45,-72.3], {icon: M1}).bindPopup('Worcester, Massachusetts&lt;br&gt;&lt;span style=font-size:11px&gt;(White b. 1700-99)&lt;/span&gt;&lt;br&gt;description in (Thomas, 1788)').addTo(W1700);</v>
      </c>
      <c r="Y305" t="str">
        <f t="shared" si="42"/>
        <v>const W1700WorcesterMassachusettsdescription= L.marker([42.45,-72.3], {icon:Ra}).bindPopup('Worcester, Massachusetts&lt;br&gt;&lt;span style=font-size:11px&gt;(White b. 1700-99)&lt;/span&gt;&lt;br&gt;').addTo(W1700);</v>
      </c>
      <c r="Z305" t="str">
        <f t="shared" si="43"/>
        <v>const W1700WorcesterMassachusettsdescription= L.marker([42.45,-72.3], {icon:a1}).bindPopup('Worcester, Massachusetts&lt;br&gt;&lt;span style=font-size:11px&gt;(White b. 1700-99)&lt;/span&gt;&lt;br&gt;').addTo(W1700);</v>
      </c>
      <c r="AA305" t="str">
        <f t="shared" si="44"/>
        <v/>
      </c>
      <c r="BC305" t="s">
        <v>6452</v>
      </c>
    </row>
    <row r="306" spans="1:55">
      <c r="A306" t="s">
        <v>5322</v>
      </c>
      <c r="B306" s="88" t="s">
        <v>7776</v>
      </c>
      <c r="E306" t="s">
        <v>9556</v>
      </c>
      <c r="G306" s="79" t="s">
        <v>584</v>
      </c>
      <c r="H306" t="s">
        <v>5280</v>
      </c>
      <c r="I306" s="5">
        <v>-70.87</v>
      </c>
      <c r="J306" s="5">
        <v>42.72</v>
      </c>
      <c r="K306" t="s">
        <v>12368</v>
      </c>
      <c r="L306" t="s">
        <v>9266</v>
      </c>
      <c r="S306" t="str">
        <f t="shared" si="36"/>
        <v>Rowley, Massachusetts&lt;br&gt;&lt;span style=font-size:11px&gt;(White b. 1700-99)&lt;/span&gt;&lt;br&gt;</v>
      </c>
      <c r="T306" t="str">
        <f t="shared" si="37"/>
        <v>W1700RowleyMassachusettsdescription</v>
      </c>
      <c r="U306" t="str">
        <f t="shared" si="38"/>
        <v>const W1700RowleyMassachusettsdescription= L.marker([42.72,-70.87], {icon: Mt}).bindPopup('Rowley, Massachusetts&lt;br&gt;&lt;span style=font-size:11px&gt;(White b. 1700-99)&lt;/span&gt;&lt;br&gt;description in (Hale, 1799)').addTo(W1700);</v>
      </c>
      <c r="V306" t="str">
        <f t="shared" si="39"/>
        <v>const W1700RowleyMassachusettsdescription= L.marker([42.72,-70.87], {icon: A1}).bindPopup('Rowley, Massachusetts&lt;br&gt;&lt;span style=font-size:11px&gt;(White b. 1700-99)&lt;/span&gt;&lt;br&gt;description in (Hale, 1799)').addTo(W1700);</v>
      </c>
      <c r="W306" t="str">
        <f t="shared" si="40"/>
        <v>const W1700RowleyMassachusettsdescription= L.marker([42.72,-70.87], {icon: a}).bindPopup('Rowley, Massachusetts&lt;br&gt;&lt;span style=font-size:11px&gt;(White b. 1700-99)&lt;/span&gt;&lt;br&gt;description in a').addTo(W1700);</v>
      </c>
      <c r="X306" t="str">
        <f t="shared" si="41"/>
        <v>const W1700RowleyMassachusettsdescription= L.marker([42.72,-70.87], {icon: M1}).bindPopup('Rowley, Massachusetts&lt;br&gt;&lt;span style=font-size:11px&gt;(White b. 1700-99)&lt;/span&gt;&lt;br&gt;description in (Hale, 1799)').addTo(W1700);</v>
      </c>
      <c r="Y306" t="str">
        <f t="shared" si="42"/>
        <v>const W1700RowleyMassachusettsdescription= L.marker([42.72,-70.87], {icon:Ra}).bindPopup('Rowley, Massachusetts&lt;br&gt;&lt;span style=font-size:11px&gt;(White b. 1700-99)&lt;/span&gt;&lt;br&gt;').addTo(W1700);</v>
      </c>
      <c r="Z306" t="str">
        <f t="shared" si="43"/>
        <v>const W1700RowleyMassachusettsdescription= L.marker([42.72,-70.87], {icon:a1}).bindPopup('Rowley, Massachusetts&lt;br&gt;&lt;span style=font-size:11px&gt;(White b. 1700-99)&lt;/span&gt;&lt;br&gt;').addTo(W1700);</v>
      </c>
      <c r="AA306" t="str">
        <f t="shared" si="44"/>
        <v/>
      </c>
      <c r="BC306" t="s">
        <v>5419</v>
      </c>
    </row>
    <row r="307" spans="1:55">
      <c r="A307" t="s">
        <v>5324</v>
      </c>
      <c r="B307" s="88" t="s">
        <v>6503</v>
      </c>
      <c r="D307">
        <v>1844</v>
      </c>
      <c r="E307" t="s">
        <v>11989</v>
      </c>
      <c r="F307" s="1"/>
      <c r="G307" s="79" t="s">
        <v>427</v>
      </c>
      <c r="H307" t="s">
        <v>5280</v>
      </c>
      <c r="I307" s="5">
        <v>-71.209999999999994</v>
      </c>
      <c r="J307" s="5">
        <v>43.14</v>
      </c>
      <c r="K307" t="s">
        <v>11246</v>
      </c>
      <c r="L307" t="s">
        <v>9266</v>
      </c>
      <c r="S307" t="str">
        <f t="shared" si="36"/>
        <v>Belmont, Massachusetts&lt;br&gt;&lt;span style=font-size:11px&gt;(White b. 1844)&lt;/span&gt;&lt;br&gt;</v>
      </c>
      <c r="T307" t="str">
        <f t="shared" si="37"/>
        <v>W1850BelmontMassachusettsSpeaker4</v>
      </c>
      <c r="U307" t="str">
        <f t="shared" si="38"/>
        <v>const W1850BelmontMassachusettsSpeaker4= L.marker([43.14,-71.21], {icon: Ne}).bindPopup('Belmont, Massachusetts&lt;br&gt;&lt;span style=font-size:11px&gt;(White b. 1844)&lt;/span&gt;&lt;br&gt;Speaker 4 in (Thomas, 2001)').addTo(W1850);</v>
      </c>
      <c r="V307" t="str">
        <f t="shared" si="39"/>
        <v>const W1850BelmontMassachusettsSpeaker4= L.marker([43.14,-71.21], {icon: A2}).bindPopup('Belmont, Massachusetts&lt;br&gt;&lt;span style=font-size:11px&gt;(White b. 1844)&lt;/span&gt;&lt;br&gt;Speaker 4 in (Thomas, 2001)').addTo(W1850);</v>
      </c>
      <c r="W307" t="str">
        <f t="shared" si="40"/>
        <v>const W1850BelmontMassachusettsSpeaker4= L.marker([43.14,-71.21], {icon: b}).bindPopup('Belmont, Massachusetts&lt;br&gt;&lt;span style=font-size:11px&gt;(White b. 1844)&lt;/span&gt;&lt;br&gt;Speaker 4 in b').addTo(W1850);</v>
      </c>
      <c r="X307" t="str">
        <f t="shared" si="41"/>
        <v>const W1850BelmontMassachusettsSpeaker4= L.marker([43.14,-71.21], {icon: N1}).bindPopup('Belmont, Massachusetts&lt;br&gt;&lt;span style=font-size:11px&gt;(White b. 1844)&lt;/span&gt;&lt;br&gt;Speaker 4 in (Thomas, 2001)').addTo(W1850);</v>
      </c>
      <c r="Y307" t="str">
        <f t="shared" si="42"/>
        <v>const W1850BelmontMassachusettsSpeaker4= L.marker([43.14,-71.21], {icon:Ra}).bindPopup('Belmont, Massachusetts&lt;br&gt;&lt;span style=font-size:11px&gt;(White b. 1844)&lt;/span&gt;&lt;br&gt;').addTo(W1850);</v>
      </c>
      <c r="Z307" t="str">
        <f t="shared" si="43"/>
        <v>const W1850BelmontMassachusettsSpeaker4= L.marker([43.14,-71.21], {icon:a1}).bindPopup('Belmont, Massachusetts&lt;br&gt;&lt;span style=font-size:11px&gt;(White b. 1844)&lt;/span&gt;&lt;br&gt;').addTo(W1850);</v>
      </c>
      <c r="AA307" t="str">
        <f t="shared" si="44"/>
        <v/>
      </c>
      <c r="BC307" t="s">
        <v>11990</v>
      </c>
    </row>
    <row r="308" spans="1:55">
      <c r="A308" t="s">
        <v>5324</v>
      </c>
      <c r="B308" s="88" t="s">
        <v>7776</v>
      </c>
      <c r="E308" t="s">
        <v>9555</v>
      </c>
      <c r="F308" s="1"/>
      <c r="G308" s="40" t="s">
        <v>9554</v>
      </c>
      <c r="H308" t="s">
        <v>5282</v>
      </c>
      <c r="I308" s="53">
        <v>-80.81</v>
      </c>
      <c r="J308" s="53">
        <v>41.24</v>
      </c>
      <c r="K308" t="s">
        <v>11223</v>
      </c>
      <c r="L308" t="s">
        <v>9266</v>
      </c>
      <c r="S308" t="str">
        <f t="shared" si="36"/>
        <v>Western Reserve, Ohio&lt;br&gt;&lt;span style=font-size:11px&gt;(White b. 1845-74)&lt;/span&gt;&lt;br&gt;</v>
      </c>
      <c r="T308" t="str">
        <f t="shared" si="37"/>
        <v>W1850WesternReserveOhiodescription</v>
      </c>
      <c r="U308" t="str">
        <f t="shared" si="38"/>
        <v>const W1850WesternReserveOhiodescription= L.marker([41.24,-80.81], {icon: Me}).bindPopup('Western Reserve, Ohio&lt;br&gt;&lt;span style=font-size:11px&gt;(White b. 1845-74)&lt;/span&gt;&lt;br&gt;description in (Kenyon, 1890)').addTo(W1850);</v>
      </c>
      <c r="V308" t="str">
        <f t="shared" si="39"/>
        <v>const W1850WesternReserveOhiodescription= L.marker([41.24,-80.81], {icon: A2}).bindPopup('Western Reserve, Ohio&lt;br&gt;&lt;span style=font-size:11px&gt;(White b. 1845-74)&lt;/span&gt;&lt;br&gt;description in (Kenyon, 1890)').addTo(W1850);</v>
      </c>
      <c r="W308" t="str">
        <f t="shared" si="40"/>
        <v>const W1850WesternReserveOhiodescription= L.marker([41.24,-80.81], {icon: d}).bindPopup('Western Reserve, Ohio&lt;br&gt;&lt;span style=font-size:11px&gt;(White b. 1845-74)&lt;/span&gt;&lt;br&gt;description in d').addTo(W1850);</v>
      </c>
      <c r="X308" t="str">
        <f t="shared" si="41"/>
        <v>const W1850WesternReserveOhiodescription= L.marker([41.24,-80.81], {icon: M1}).bindPopup('Western Reserve, Ohio&lt;br&gt;&lt;span style=font-size:11px&gt;(White b. 1845-74)&lt;/span&gt;&lt;br&gt;description in (Kenyon, 1890)').addTo(W1850);</v>
      </c>
      <c r="Y308" t="str">
        <f t="shared" si="42"/>
        <v>const W1850WesternReserveOhiodescription= L.marker([41.24,-80.81], {icon:Ra}).bindPopup('Western Reserve, Ohio&lt;br&gt;&lt;span style=font-size:11px&gt;(White b. 1845-74)&lt;/span&gt;&lt;br&gt;').addTo(W1850);</v>
      </c>
      <c r="Z308" t="str">
        <f t="shared" si="43"/>
        <v>const W1850WesternReserveOhiodescription= L.marker([41.24,-80.81], {icon:a1}).bindPopup('Western Reserve, Ohio&lt;br&gt;&lt;span style=font-size:11px&gt;(White b. 1845-74)&lt;/span&gt;&lt;br&gt;').addTo(W1850);</v>
      </c>
      <c r="AA308" t="str">
        <f t="shared" si="44"/>
        <v/>
      </c>
    </row>
    <row r="309" spans="1:55">
      <c r="A309" t="s">
        <v>5324</v>
      </c>
      <c r="B309" s="88" t="s">
        <v>7776</v>
      </c>
      <c r="E309" s="40" t="s">
        <v>5353</v>
      </c>
      <c r="F309" s="40"/>
      <c r="G309" s="79" t="s">
        <v>328</v>
      </c>
      <c r="H309" t="s">
        <v>5151</v>
      </c>
      <c r="I309" s="5">
        <v>-74.16</v>
      </c>
      <c r="J309" s="5">
        <v>41.2</v>
      </c>
      <c r="K309" t="s">
        <v>10727</v>
      </c>
      <c r="L309" t="s">
        <v>9266</v>
      </c>
      <c r="S309" t="str">
        <f t="shared" si="36"/>
        <v>New York City, New York&lt;br&gt;&lt;span style=font-size:11px&gt;(White b. 1845-74)&lt;/span&gt;&lt;br&gt;</v>
      </c>
      <c r="T309" t="str">
        <f t="shared" si="37"/>
        <v>W1850NewYorkCityNewYorkdescription</v>
      </c>
      <c r="U309" t="str">
        <f t="shared" si="38"/>
        <v>const W1850NewYorkCityNewYorkdescription= L.marker([41.2,-74.16], {icon: Dt}).bindPopup('New York City, New York&lt;br&gt;&lt;span style=font-size:11px&gt;(White b. 1845-74)&lt;/span&gt;&lt;br&gt;description in (Babbit,1892)').addTo(W1850);</v>
      </c>
      <c r="V309" t="str">
        <f t="shared" si="39"/>
        <v>const W1850NewYorkCityNewYorkdescription= L.marker([41.2,-74.16], {icon: A2}).bindPopup('New York City, New York&lt;br&gt;&lt;span style=font-size:11px&gt;(White b. 1845-74)&lt;/span&gt;&lt;br&gt;description in (Babbit,1892)').addTo(W1850);</v>
      </c>
      <c r="W309" t="str">
        <f t="shared" si="40"/>
        <v>const W1850NewYorkCityNewYorkdescription= L.marker([41.2,-74.16], {icon: d}).bindPopup('New York City, New York&lt;br&gt;&lt;span style=font-size:11px&gt;(White b. 1845-74)&lt;/span&gt;&lt;br&gt;description in d').addTo(W1850);</v>
      </c>
      <c r="X309" t="str">
        <f t="shared" si="41"/>
        <v>const W1850NewYorkCityNewYorkdescription= L.marker([41.2,-74.16], {icon: D1}).bindPopup('New York City, New York&lt;br&gt;&lt;span style=font-size:11px&gt;(White b. 1845-74)&lt;/span&gt;&lt;br&gt;description in (Babbit,1892)').addTo(W1850);</v>
      </c>
      <c r="Y309" t="str">
        <f t="shared" si="42"/>
        <v>const W1850NewYorkCityNewYorkdescription= L.marker([41.2,-74.16], {icon:Ra}).bindPopup('New York City, New York&lt;br&gt;&lt;span style=font-size:11px&gt;(White b. 1845-74)&lt;/span&gt;&lt;br&gt;').addTo(W1850);</v>
      </c>
      <c r="Z309" t="str">
        <f t="shared" si="43"/>
        <v>const W1850NewYorkCityNewYorkdescription= L.marker([41.2,-74.16], {icon:a1}).bindPopup('New York City, New York&lt;br&gt;&lt;span style=font-size:11px&gt;(White b. 1845-74)&lt;/span&gt;&lt;br&gt;').addTo(W1850);</v>
      </c>
      <c r="AA309" t="str">
        <f t="shared" si="44"/>
        <v/>
      </c>
      <c r="BC309" t="s">
        <v>5421</v>
      </c>
    </row>
    <row r="310" spans="1:55">
      <c r="A310" t="s">
        <v>5324</v>
      </c>
      <c r="B310" s="88" t="s">
        <v>6505</v>
      </c>
      <c r="D310">
        <v>1846</v>
      </c>
      <c r="E310" t="s">
        <v>11989</v>
      </c>
      <c r="F310" s="1"/>
      <c r="G310" s="79" t="s">
        <v>450</v>
      </c>
      <c r="H310" t="s">
        <v>903</v>
      </c>
      <c r="I310" s="5">
        <v>-76.06</v>
      </c>
      <c r="J310" s="5">
        <v>37.54</v>
      </c>
      <c r="K310" t="s">
        <v>11238</v>
      </c>
      <c r="L310" t="s">
        <v>9266</v>
      </c>
      <c r="S310" t="str">
        <f t="shared" si="36"/>
        <v>Suffolk, Virginia&lt;br&gt;&lt;span style=font-size:11px&gt;(White b. 1846)&lt;/span&gt;&lt;br&gt;</v>
      </c>
      <c r="T310" t="str">
        <f t="shared" si="37"/>
        <v>W1850SuffolkVirginiaSpeaker53</v>
      </c>
      <c r="U310" t="str">
        <f t="shared" si="38"/>
        <v>const W1850SuffolkVirginiaSpeaker53= L.marker([37.54,-76.06], {icon: De}).bindPopup('Suffolk, Virginia&lt;br&gt;&lt;span style=font-size:11px&gt;(White b. 1846)&lt;/span&gt;&lt;br&gt;Speaker 53 in (Thomas, 2001)').addTo(W1850);</v>
      </c>
      <c r="V310" t="str">
        <f t="shared" si="39"/>
        <v>const W1850SuffolkVirginiaSpeaker53= L.marker([37.54,-76.06], {icon: A2}).bindPopup('Suffolk, Virginia&lt;br&gt;&lt;span style=font-size:11px&gt;(White b. 1846)&lt;/span&gt;&lt;br&gt;Speaker 53 in (Thomas, 2001)').addTo(W1850);</v>
      </c>
      <c r="W310" t="str">
        <f t="shared" si="40"/>
        <v>const W1850SuffolkVirginiaSpeaker53= L.marker([37.54,-76.06], {icon: d}).bindPopup('Suffolk, Virginia&lt;br&gt;&lt;span style=font-size:11px&gt;(White b. 1846)&lt;/span&gt;&lt;br&gt;Speaker 53 in d').addTo(W1850);</v>
      </c>
      <c r="X310" t="str">
        <f t="shared" si="41"/>
        <v>const W1850SuffolkVirginiaSpeaker53= L.marker([37.54,-76.06], {icon: D3}).bindPopup('Suffolk, Virginia&lt;br&gt;&lt;span style=font-size:11px&gt;(White b. 1846)&lt;/span&gt;&lt;br&gt;Speaker 53 in (Thomas, 2001)').addTo(W1850);</v>
      </c>
      <c r="Y310" t="str">
        <f t="shared" si="42"/>
        <v>const W1850SuffolkVirginiaSpeaker53= L.marker([37.54,-76.06], {icon:Ra}).bindPopup('Suffolk, Virginia&lt;br&gt;&lt;span style=font-size:11px&gt;(White b. 1846)&lt;/span&gt;&lt;br&gt;').addTo(W1850);</v>
      </c>
      <c r="Z310" t="str">
        <f t="shared" si="43"/>
        <v>const W1850SuffolkVirginiaSpeaker53= L.marker([37.54,-76.06], {icon:a1}).bindPopup('Suffolk, Virginia&lt;br&gt;&lt;span style=font-size:11px&gt;(White b. 1846)&lt;/span&gt;&lt;br&gt;').addTo(W1850);</v>
      </c>
      <c r="AA310" t="str">
        <f t="shared" si="44"/>
        <v/>
      </c>
      <c r="BC310" t="s">
        <v>11991</v>
      </c>
    </row>
    <row r="311" spans="1:55">
      <c r="A311" t="s">
        <v>5324</v>
      </c>
      <c r="B311" s="91" t="s">
        <v>9516</v>
      </c>
      <c r="C311" s="10"/>
      <c r="D311" s="93">
        <v>1846</v>
      </c>
      <c r="E311" t="s">
        <v>9514</v>
      </c>
      <c r="F311" s="1"/>
      <c r="G311" s="79" t="s">
        <v>7311</v>
      </c>
      <c r="H311" t="s">
        <v>5282</v>
      </c>
      <c r="I311" s="5">
        <v>-82.84</v>
      </c>
      <c r="J311" s="5">
        <v>40.32</v>
      </c>
      <c r="K311" t="s">
        <v>10728</v>
      </c>
      <c r="L311" t="s">
        <v>9266</v>
      </c>
      <c r="S311" t="str">
        <f t="shared" si="36"/>
        <v>Worthington, Ohio&lt;br&gt;&lt;span style=font-size:11px&gt;(White b. 1846)&lt;/span&gt;&lt;br&gt;</v>
      </c>
      <c r="T311" t="str">
        <f t="shared" si="37"/>
        <v>W1850WorthingtonOhioLANCSOH28A</v>
      </c>
      <c r="U311" t="str">
        <f t="shared" si="38"/>
        <v>const W1850WorthingtonOhioLANCSOH28A= L.marker([40.32,-82.84], {icon: Dn}).bindPopup('Worthington, Ohio&lt;br&gt;&lt;span style=font-size:11px&gt;(White b. 1846)&lt;/span&gt;&lt;br&gt;LANCS OH28A in (Durian 2006)').addTo(W1850);</v>
      </c>
      <c r="V311" t="str">
        <f t="shared" si="39"/>
        <v>const W1850WorthingtonOhioLANCSOH28A= L.marker([40.32,-82.84], {icon: A2}).bindPopup('Worthington, Ohio&lt;br&gt;&lt;span style=font-size:11px&gt;(White b. 1846)&lt;/span&gt;&lt;br&gt;LANCS OH28A in (Durian 2006)').addTo(W1850);</v>
      </c>
      <c r="W311" t="str">
        <f t="shared" si="40"/>
        <v>const W1850WorthingtonOhioLANCSOH28A= L.marker([40.32,-82.84], {icon: b}).bindPopup('Worthington, Ohio&lt;br&gt;&lt;span style=font-size:11px&gt;(White b. 1846)&lt;/span&gt;&lt;br&gt;LANCS OH28A in b').addTo(W1850);</v>
      </c>
      <c r="X311" t="str">
        <f t="shared" si="41"/>
        <v>const W1850WorthingtonOhioLANCSOH28A= L.marker([40.32,-82.84], {icon: D1}).bindPopup('Worthington, Ohio&lt;br&gt;&lt;span style=font-size:11px&gt;(White b. 1846)&lt;/span&gt;&lt;br&gt;LANCS OH28A in (Durian 2006)').addTo(W1850);</v>
      </c>
      <c r="Y311" t="str">
        <f t="shared" si="42"/>
        <v>const W1850WorthingtonOhioLANCSOH28A= L.marker([40.32,-82.84], {icon:Ra}).bindPopup('Worthington, Ohio&lt;br&gt;&lt;span style=font-size:11px&gt;(White b. 1846)&lt;/span&gt;&lt;br&gt;').addTo(W1850);</v>
      </c>
      <c r="Z311" t="str">
        <f t="shared" si="43"/>
        <v>const W1850WorthingtonOhioLANCSOH28A= L.marker([40.32,-82.84], {icon:a1}).bindPopup('Worthington, Ohio&lt;br&gt;&lt;span style=font-size:11px&gt;(White b. 1846)&lt;/span&gt;&lt;br&gt;').addTo(W1850);</v>
      </c>
      <c r="AA311" t="str">
        <f t="shared" si="44"/>
        <v/>
      </c>
      <c r="BC311" t="s">
        <v>5422</v>
      </c>
    </row>
    <row r="312" spans="1:55">
      <c r="A312" t="s">
        <v>5324</v>
      </c>
      <c r="B312" s="91" t="s">
        <v>9517</v>
      </c>
      <c r="C312" s="10"/>
      <c r="D312" s="93">
        <v>1854</v>
      </c>
      <c r="E312" t="s">
        <v>9514</v>
      </c>
      <c r="F312" s="1"/>
      <c r="G312" s="79" t="s">
        <v>9518</v>
      </c>
      <c r="H312" t="s">
        <v>5282</v>
      </c>
      <c r="I312" s="5">
        <v>-82.84</v>
      </c>
      <c r="J312" s="5">
        <v>40.32</v>
      </c>
      <c r="K312" t="s">
        <v>10728</v>
      </c>
      <c r="L312" t="s">
        <v>9266</v>
      </c>
      <c r="S312" t="str">
        <f t="shared" si="36"/>
        <v>Reynoldsburg, Ohio&lt;br&gt;&lt;span style=font-size:11px&gt;(White b. 1854)&lt;/span&gt;&lt;br&gt;</v>
      </c>
      <c r="T312" t="str">
        <f t="shared" si="37"/>
        <v>W1850ReynoldsburgOhioLANCSOH28B</v>
      </c>
      <c r="U312" t="str">
        <f t="shared" si="38"/>
        <v>const W1850ReynoldsburgOhioLANCSOH28B= L.marker([40.32,-82.84], {icon: Dn}).bindPopup('Reynoldsburg, Ohio&lt;br&gt;&lt;span style=font-size:11px&gt;(White b. 1854)&lt;/span&gt;&lt;br&gt;LANCS OH28B in (Durian 2006)').addTo(W1850);</v>
      </c>
      <c r="V312" t="str">
        <f t="shared" si="39"/>
        <v>const W1850ReynoldsburgOhioLANCSOH28B= L.marker([40.32,-82.84], {icon: A2}).bindPopup('Reynoldsburg, Ohio&lt;br&gt;&lt;span style=font-size:11px&gt;(White b. 1854)&lt;/span&gt;&lt;br&gt;LANCS OH28B in (Durian 2006)').addTo(W1850);</v>
      </c>
      <c r="W312" t="str">
        <f t="shared" si="40"/>
        <v>const W1850ReynoldsburgOhioLANCSOH28B= L.marker([40.32,-82.84], {icon: b}).bindPopup('Reynoldsburg, Ohio&lt;br&gt;&lt;span style=font-size:11px&gt;(White b. 1854)&lt;/span&gt;&lt;br&gt;LANCS OH28B in b').addTo(W1850);</v>
      </c>
      <c r="X312" t="str">
        <f t="shared" si="41"/>
        <v>const W1850ReynoldsburgOhioLANCSOH28B= L.marker([40.32,-82.84], {icon: D1}).bindPopup('Reynoldsburg, Ohio&lt;br&gt;&lt;span style=font-size:11px&gt;(White b. 1854)&lt;/span&gt;&lt;br&gt;LANCS OH28B in (Durian 2006)').addTo(W1850);</v>
      </c>
      <c r="Y312" t="str">
        <f t="shared" si="42"/>
        <v>const W1850ReynoldsburgOhioLANCSOH28B= L.marker([40.32,-82.84], {icon:Ra}).bindPopup('Reynoldsburg, Ohio&lt;br&gt;&lt;span style=font-size:11px&gt;(White b. 1854)&lt;/span&gt;&lt;br&gt;').addTo(W1850);</v>
      </c>
      <c r="Z312" t="str">
        <f t="shared" si="43"/>
        <v>const W1850ReynoldsburgOhioLANCSOH28B= L.marker([40.32,-82.84], {icon:a1}).bindPopup('Reynoldsburg, Ohio&lt;br&gt;&lt;span style=font-size:11px&gt;(White b. 1854)&lt;/span&gt;&lt;br&gt;').addTo(W1850);</v>
      </c>
      <c r="AA312" t="str">
        <f t="shared" si="44"/>
        <v/>
      </c>
      <c r="BC312" t="s">
        <v>5422</v>
      </c>
    </row>
    <row r="313" spans="1:55">
      <c r="A313" t="s">
        <v>5324</v>
      </c>
      <c r="B313" s="88" t="s">
        <v>7776</v>
      </c>
      <c r="E313" s="40" t="s">
        <v>9513</v>
      </c>
      <c r="F313" s="40"/>
      <c r="G313" s="79" t="s">
        <v>329</v>
      </c>
      <c r="H313" t="s">
        <v>5151</v>
      </c>
      <c r="I313" s="5">
        <v>-76.430000000000007</v>
      </c>
      <c r="J313" s="5">
        <v>43.05</v>
      </c>
      <c r="K313" t="s">
        <v>10729</v>
      </c>
      <c r="L313" t="s">
        <v>9266</v>
      </c>
      <c r="S313" t="str">
        <f t="shared" si="36"/>
        <v>Ithica, New York&lt;br&gt;&lt;span style=font-size:11px&gt;(White b. 1845-74)&lt;/span&gt;&lt;br&gt;</v>
      </c>
      <c r="T313" t="str">
        <f t="shared" si="37"/>
        <v>W1850IthicaNewYorkdescription</v>
      </c>
      <c r="U313" t="str">
        <f t="shared" si="38"/>
        <v>const W1850IthicaNewYorkdescription= L.marker([43.05,-76.43], {icon: Mt}).bindPopup('Ithica, New York&lt;br&gt;&lt;span style=font-size:11px&gt;(White b. 1845-74)&lt;/span&gt;&lt;br&gt;description in (Emerson, 1889)').addTo(W1850);</v>
      </c>
      <c r="V313" t="str">
        <f t="shared" si="39"/>
        <v>const W1850IthicaNewYorkdescription= L.marker([43.05,-76.43], {icon: A2}).bindPopup('Ithica, New York&lt;br&gt;&lt;span style=font-size:11px&gt;(White b. 1845-74)&lt;/span&gt;&lt;br&gt;description in (Emerson, 1889)').addTo(W1850);</v>
      </c>
      <c r="W313" t="str">
        <f t="shared" si="40"/>
        <v>const W1850IthicaNewYorkdescription= L.marker([43.05,-76.43], {icon: d}).bindPopup('Ithica, New York&lt;br&gt;&lt;span style=font-size:11px&gt;(White b. 1845-74)&lt;/span&gt;&lt;br&gt;description in d').addTo(W1850);</v>
      </c>
      <c r="X313" t="str">
        <f t="shared" si="41"/>
        <v>const W1850IthicaNewYorkdescription= L.marker([43.05,-76.43], {icon: M1}).bindPopup('Ithica, New York&lt;br&gt;&lt;span style=font-size:11px&gt;(White b. 1845-74)&lt;/span&gt;&lt;br&gt;description in (Emerson, 1889)').addTo(W1850);</v>
      </c>
      <c r="Y313" t="str">
        <f t="shared" si="42"/>
        <v>const W1850IthicaNewYorkdescription= L.marker([43.05,-76.43], {icon:Ra}).bindPopup('Ithica, New York&lt;br&gt;&lt;span style=font-size:11px&gt;(White b. 1845-74)&lt;/span&gt;&lt;br&gt;').addTo(W1850);</v>
      </c>
      <c r="Z313" t="str">
        <f t="shared" si="43"/>
        <v>const W1850IthicaNewYorkdescription= L.marker([43.05,-76.43], {icon:a1}).bindPopup('Ithica, New York&lt;br&gt;&lt;span style=font-size:11px&gt;(White b. 1845-74)&lt;/span&gt;&lt;br&gt;').addTo(W1850);</v>
      </c>
      <c r="AA313" t="str">
        <f t="shared" si="44"/>
        <v/>
      </c>
      <c r="BC313" t="s">
        <v>5423</v>
      </c>
    </row>
    <row r="314" spans="1:55">
      <c r="A314" t="s">
        <v>5324</v>
      </c>
      <c r="B314" s="88" t="s">
        <v>7776</v>
      </c>
      <c r="E314" t="s">
        <v>5356</v>
      </c>
      <c r="F314" s="40"/>
      <c r="G314" s="79" t="s">
        <v>5278</v>
      </c>
      <c r="H314" s="41" t="s">
        <v>5278</v>
      </c>
      <c r="I314" s="5">
        <v>-75.150000000000006</v>
      </c>
      <c r="J314" s="5">
        <v>40.03</v>
      </c>
      <c r="K314" t="s">
        <v>10727</v>
      </c>
      <c r="L314" t="s">
        <v>9266</v>
      </c>
      <c r="S314" t="str">
        <f t="shared" si="36"/>
        <v>Pennsylvania, Pennsylvania&lt;br&gt;&lt;span style=font-size:11px&gt;(White b. 1845-74)&lt;/span&gt;&lt;br&gt;</v>
      </c>
      <c r="T314" t="str">
        <f t="shared" si="37"/>
        <v>W1850PennsylvaniaPennsylvaniadescription</v>
      </c>
      <c r="U314" t="str">
        <f t="shared" si="38"/>
        <v>const W1850PennsylvaniaPennsylvaniadescription= L.marker([40.03,-75.15], {icon: Dt}).bindPopup('Pennsylvania, Pennsylvania&lt;br&gt;&lt;span style=font-size:11px&gt;(White b. 1845-74)&lt;/span&gt;&lt;br&gt;description in (Grandgent, 1892)').addTo(W1850);</v>
      </c>
      <c r="V314" t="str">
        <f t="shared" si="39"/>
        <v>const W1850PennsylvaniaPennsylvaniadescription= L.marker([40.03,-75.15], {icon: A2}).bindPopup('Pennsylvania, Pennsylvania&lt;br&gt;&lt;span style=font-size:11px&gt;(White b. 1845-74)&lt;/span&gt;&lt;br&gt;description in (Grandgent, 1892)').addTo(W1850);</v>
      </c>
      <c r="W314" t="str">
        <f t="shared" si="40"/>
        <v>const W1850PennsylvaniaPennsylvaniadescription= L.marker([40.03,-75.15], {icon: d}).bindPopup('Pennsylvania, Pennsylvania&lt;br&gt;&lt;span style=font-size:11px&gt;(White b. 1845-74)&lt;/span&gt;&lt;br&gt;description in d').addTo(W1850);</v>
      </c>
      <c r="X314" t="str">
        <f t="shared" si="41"/>
        <v>const W1850PennsylvaniaPennsylvaniadescription= L.marker([40.03,-75.15], {icon: D1}).bindPopup('Pennsylvania, Pennsylvania&lt;br&gt;&lt;span style=font-size:11px&gt;(White b. 1845-74)&lt;/span&gt;&lt;br&gt;description in (Grandgent, 1892)').addTo(W1850);</v>
      </c>
      <c r="Y314" t="str">
        <f t="shared" si="42"/>
        <v>const W1850PennsylvaniaPennsylvaniadescription= L.marker([40.03,-75.15], {icon:Ra}).bindPopup('Pennsylvania, Pennsylvania&lt;br&gt;&lt;span style=font-size:11px&gt;(White b. 1845-74)&lt;/span&gt;&lt;br&gt;').addTo(W1850);</v>
      </c>
      <c r="Z314" t="str">
        <f t="shared" si="43"/>
        <v>const W1850PennsylvaniaPennsylvaniadescription= L.marker([40.03,-75.15], {icon:a1}).bindPopup('Pennsylvania, Pennsylvania&lt;br&gt;&lt;span style=font-size:11px&gt;(White b. 1845-74)&lt;/span&gt;&lt;br&gt;').addTo(W1850);</v>
      </c>
      <c r="AA314" t="str">
        <f t="shared" si="44"/>
        <v/>
      </c>
    </row>
    <row r="315" spans="1:55">
      <c r="A315" t="s">
        <v>5324</v>
      </c>
      <c r="B315" s="88" t="s">
        <v>7776</v>
      </c>
      <c r="E315" t="s">
        <v>5356</v>
      </c>
      <c r="G315" s="79" t="s">
        <v>905</v>
      </c>
      <c r="H315" t="s">
        <v>905</v>
      </c>
      <c r="I315" s="5">
        <v>-75.349999999999994</v>
      </c>
      <c r="J315" s="5">
        <v>40.53</v>
      </c>
      <c r="K315" t="s">
        <v>10727</v>
      </c>
      <c r="L315" t="s">
        <v>9266</v>
      </c>
      <c r="S315" t="str">
        <f t="shared" si="36"/>
        <v>Maryland, Maryland&lt;br&gt;&lt;span style=font-size:11px&gt;(White b. 1845-74)&lt;/span&gt;&lt;br&gt;</v>
      </c>
      <c r="T315" t="str">
        <f t="shared" si="37"/>
        <v>W1850MarylandMarylanddescription</v>
      </c>
      <c r="U315" t="str">
        <f t="shared" si="38"/>
        <v>const W1850MarylandMarylanddescription= L.marker([40.53,-75.35], {icon: Dt}).bindPopup('Maryland, Maryland&lt;br&gt;&lt;span style=font-size:11px&gt;(White b. 1845-74)&lt;/span&gt;&lt;br&gt;description in (Grandgent, 1892)').addTo(W1850);</v>
      </c>
      <c r="V315" t="str">
        <f t="shared" si="39"/>
        <v>const W1850MarylandMarylanddescription= L.marker([40.53,-75.35], {icon: A2}).bindPopup('Maryland, Maryland&lt;br&gt;&lt;span style=font-size:11px&gt;(White b. 1845-74)&lt;/span&gt;&lt;br&gt;description in (Grandgent, 1892)').addTo(W1850);</v>
      </c>
      <c r="W315" t="str">
        <f t="shared" si="40"/>
        <v>const W1850MarylandMarylanddescription= L.marker([40.53,-75.35], {icon: d}).bindPopup('Maryland, Maryland&lt;br&gt;&lt;span style=font-size:11px&gt;(White b. 1845-74)&lt;/span&gt;&lt;br&gt;description in d').addTo(W1850);</v>
      </c>
      <c r="X315" t="str">
        <f t="shared" si="41"/>
        <v>const W1850MarylandMarylanddescription= L.marker([40.53,-75.35], {icon: D1}).bindPopup('Maryland, Maryland&lt;br&gt;&lt;span style=font-size:11px&gt;(White b. 1845-74)&lt;/span&gt;&lt;br&gt;description in (Grandgent, 1892)').addTo(W1850);</v>
      </c>
      <c r="Y315" t="str">
        <f t="shared" si="42"/>
        <v>const W1850MarylandMarylanddescription= L.marker([40.53,-75.35], {icon:Ra}).bindPopup('Maryland, Maryland&lt;br&gt;&lt;span style=font-size:11px&gt;(White b. 1845-74)&lt;/span&gt;&lt;br&gt;').addTo(W1850);</v>
      </c>
      <c r="Z315" t="str">
        <f t="shared" si="43"/>
        <v>const W1850MarylandMarylanddescription= L.marker([40.53,-75.35], {icon:a1}).bindPopup('Maryland, Maryland&lt;br&gt;&lt;span style=font-size:11px&gt;(White b. 1845-74)&lt;/span&gt;&lt;br&gt;').addTo(W1850);</v>
      </c>
      <c r="AA315" t="str">
        <f t="shared" si="44"/>
        <v/>
      </c>
      <c r="BC315" t="s">
        <v>5424</v>
      </c>
    </row>
    <row r="316" spans="1:55">
      <c r="A316" t="s">
        <v>5324</v>
      </c>
      <c r="B316" s="88" t="s">
        <v>7776</v>
      </c>
      <c r="E316" t="s">
        <v>5356</v>
      </c>
      <c r="G316" s="79" t="s">
        <v>9511</v>
      </c>
      <c r="H316" t="s">
        <v>903</v>
      </c>
      <c r="I316" s="5">
        <v>-76.650000000000006</v>
      </c>
      <c r="J316" s="5">
        <v>37.340000000000003</v>
      </c>
      <c r="K316" t="s">
        <v>10727</v>
      </c>
      <c r="L316" t="s">
        <v>9266</v>
      </c>
      <c r="S316" t="str">
        <f t="shared" si="36"/>
        <v>Valley of Virginia, Virginia&lt;br&gt;&lt;span style=font-size:11px&gt;(White b. 1845-74)&lt;/span&gt;&lt;br&gt;</v>
      </c>
      <c r="T316" t="str">
        <f t="shared" si="37"/>
        <v>W1850ValleyofVirginiaVirginiadescription</v>
      </c>
      <c r="U316" t="str">
        <f t="shared" si="38"/>
        <v>const W1850ValleyofVirginiaVirginiadescription= L.marker([37.34,-76.65], {icon: Dt}).bindPopup('Valley of Virginia, Virginia&lt;br&gt;&lt;span style=font-size:11px&gt;(White b. 1845-74)&lt;/span&gt;&lt;br&gt;description in (Grandgent, 1892)').addTo(W1850);</v>
      </c>
      <c r="V316" t="str">
        <f t="shared" si="39"/>
        <v>const W1850ValleyofVirginiaVirginiadescription= L.marker([37.34,-76.65], {icon: A2}).bindPopup('Valley of Virginia, Virginia&lt;br&gt;&lt;span style=font-size:11px&gt;(White b. 1845-74)&lt;/span&gt;&lt;br&gt;description in (Grandgent, 1892)').addTo(W1850);</v>
      </c>
      <c r="W316" t="str">
        <f t="shared" si="40"/>
        <v>const W1850ValleyofVirginiaVirginiadescription= L.marker([37.34,-76.65], {icon: d}).bindPopup('Valley of Virginia, Virginia&lt;br&gt;&lt;span style=font-size:11px&gt;(White b. 1845-74)&lt;/span&gt;&lt;br&gt;description in d').addTo(W1850);</v>
      </c>
      <c r="X316" t="str">
        <f t="shared" si="41"/>
        <v>const W1850ValleyofVirginiaVirginiadescription= L.marker([37.34,-76.65], {icon: D1}).bindPopup('Valley of Virginia, Virginia&lt;br&gt;&lt;span style=font-size:11px&gt;(White b. 1845-74)&lt;/span&gt;&lt;br&gt;description in (Grandgent, 1892)').addTo(W1850);</v>
      </c>
      <c r="Y316" t="str">
        <f t="shared" si="42"/>
        <v>const W1850ValleyofVirginiaVirginiadescription= L.marker([37.34,-76.65], {icon:Ra}).bindPopup('Valley of Virginia, Virginia&lt;br&gt;&lt;span style=font-size:11px&gt;(White b. 1845-74)&lt;/span&gt;&lt;br&gt;').addTo(W1850);</v>
      </c>
      <c r="Z316" t="str">
        <f t="shared" si="43"/>
        <v>const W1850ValleyofVirginiaVirginiadescription= L.marker([37.34,-76.65], {icon:a1}).bindPopup('Valley of Virginia, Virginia&lt;br&gt;&lt;span style=font-size:11px&gt;(White b. 1845-74)&lt;/span&gt;&lt;br&gt;').addTo(W1850);</v>
      </c>
      <c r="AA316" t="str">
        <f t="shared" si="44"/>
        <v/>
      </c>
      <c r="BC316" t="s">
        <v>5425</v>
      </c>
    </row>
    <row r="317" spans="1:55">
      <c r="A317" t="s">
        <v>5324</v>
      </c>
      <c r="B317" s="88" t="s">
        <v>7776</v>
      </c>
      <c r="E317" t="s">
        <v>5356</v>
      </c>
      <c r="G317" s="79" t="s">
        <v>9512</v>
      </c>
      <c r="H317" t="s">
        <v>904</v>
      </c>
      <c r="I317" s="5">
        <v>-86.82</v>
      </c>
      <c r="J317" s="5">
        <v>39.04</v>
      </c>
      <c r="K317" t="s">
        <v>10727</v>
      </c>
      <c r="L317" t="s">
        <v>9266</v>
      </c>
      <c r="S317" t="str">
        <f t="shared" si="36"/>
        <v>Western Tennessee, Tennessee&lt;br&gt;&lt;span style=font-size:11px&gt;(White b. 1845-74)&lt;/span&gt;&lt;br&gt;</v>
      </c>
      <c r="T317" t="str">
        <f t="shared" si="37"/>
        <v>W1850WesternTennesseeTennesseedescription</v>
      </c>
      <c r="U317" t="str">
        <f t="shared" si="38"/>
        <v>const W1850WesternTennesseeTennesseedescription= L.marker([39.04,-86.82], {icon: Dt}).bindPopup('Western Tennessee, Tennessee&lt;br&gt;&lt;span style=font-size:11px&gt;(White b. 1845-74)&lt;/span&gt;&lt;br&gt;description in (Grandgent, 1892)').addTo(W1850);</v>
      </c>
      <c r="V317" t="str">
        <f t="shared" si="39"/>
        <v>const W1850WesternTennesseeTennesseedescription= L.marker([39.04,-86.82], {icon: A2}).bindPopup('Western Tennessee, Tennessee&lt;br&gt;&lt;span style=font-size:11px&gt;(White b. 1845-74)&lt;/span&gt;&lt;br&gt;description in (Grandgent, 1892)').addTo(W1850);</v>
      </c>
      <c r="W317" t="str">
        <f t="shared" si="40"/>
        <v>const W1850WesternTennesseeTennesseedescription= L.marker([39.04,-86.82], {icon: d}).bindPopup('Western Tennessee, Tennessee&lt;br&gt;&lt;span style=font-size:11px&gt;(White b. 1845-74)&lt;/span&gt;&lt;br&gt;description in d').addTo(W1850);</v>
      </c>
      <c r="X317" t="str">
        <f t="shared" si="41"/>
        <v>const W1850WesternTennesseeTennesseedescription= L.marker([39.04,-86.82], {icon: D1}).bindPopup('Western Tennessee, Tennessee&lt;br&gt;&lt;span style=font-size:11px&gt;(White b. 1845-74)&lt;/span&gt;&lt;br&gt;description in (Grandgent, 1892)').addTo(W1850);</v>
      </c>
      <c r="Y317" t="str">
        <f t="shared" si="42"/>
        <v>const W1850WesternTennesseeTennesseedescription= L.marker([39.04,-86.82], {icon:Ra}).bindPopup('Western Tennessee, Tennessee&lt;br&gt;&lt;span style=font-size:11px&gt;(White b. 1845-74)&lt;/span&gt;&lt;br&gt;').addTo(W1850);</v>
      </c>
      <c r="Z317" t="str">
        <f t="shared" si="43"/>
        <v>const W1850WesternTennesseeTennesseedescription= L.marker([39.04,-86.82], {icon:a1}).bindPopup('Western Tennessee, Tennessee&lt;br&gt;&lt;span style=font-size:11px&gt;(White b. 1845-74)&lt;/span&gt;&lt;br&gt;').addTo(W1850);</v>
      </c>
      <c r="AA317" t="str">
        <f t="shared" si="44"/>
        <v/>
      </c>
      <c r="BC317" t="s">
        <v>5426</v>
      </c>
    </row>
    <row r="318" spans="1:55">
      <c r="A318" t="s">
        <v>5324</v>
      </c>
      <c r="B318" s="88" t="s">
        <v>7776</v>
      </c>
      <c r="E318" t="s">
        <v>9256</v>
      </c>
      <c r="G318" s="79" t="s">
        <v>261</v>
      </c>
      <c r="H318" t="s">
        <v>5283</v>
      </c>
      <c r="I318" s="5">
        <v>-80.53</v>
      </c>
      <c r="J318" s="5">
        <v>33.299999999999997</v>
      </c>
      <c r="K318" t="s">
        <v>10731</v>
      </c>
      <c r="L318" t="s">
        <v>9266</v>
      </c>
      <c r="S318" t="str">
        <f t="shared" si="36"/>
        <v>Charleston, South Carolina&lt;br&gt;&lt;span style=font-size:11px&gt;(White b. 1845-74)&lt;/span&gt;&lt;br&gt;</v>
      </c>
      <c r="T318" t="str">
        <f t="shared" si="37"/>
        <v>W1850CharlestonSouthCarolinadescription</v>
      </c>
      <c r="U318" t="str">
        <f t="shared" si="38"/>
        <v>const W1850CharlestonSouthCarolinadescription= L.marker([33.3,-80.53], {icon: Dn}).bindPopup('Charleston, South Carolina&lt;br&gt;&lt;span style=font-size:11px&gt;(White b. 1845-74)&lt;/span&gt;&lt;br&gt;description in (Primer, 1898)').addTo(W1850);</v>
      </c>
      <c r="V318" t="str">
        <f t="shared" si="39"/>
        <v>const W1850CharlestonSouthCarolinadescription= L.marker([33.3,-80.53], {icon: A2}).bindPopup('Charleston, South Carolina&lt;br&gt;&lt;span style=font-size:11px&gt;(White b. 1845-74)&lt;/span&gt;&lt;br&gt;description in (Primer, 1898)').addTo(W1850);</v>
      </c>
      <c r="W318" t="str">
        <f t="shared" si="40"/>
        <v>const W1850CharlestonSouthCarolinadescription= L.marker([33.3,-80.53], {icon: d}).bindPopup('Charleston, South Carolina&lt;br&gt;&lt;span style=font-size:11px&gt;(White b. 1845-74)&lt;/span&gt;&lt;br&gt;description in d').addTo(W1850);</v>
      </c>
      <c r="X318" t="str">
        <f t="shared" si="41"/>
        <v>const W1850CharlestonSouthCarolinadescription= L.marker([33.3,-80.53], {icon: D5}).bindPopup('Charleston, South Carolina&lt;br&gt;&lt;span style=font-size:11px&gt;(White b. 1845-74)&lt;/span&gt;&lt;br&gt;description in (Primer, 1898)').addTo(W1850);</v>
      </c>
      <c r="Y318" t="str">
        <f t="shared" si="42"/>
        <v>const W1850CharlestonSouthCarolinadescription= L.marker([33.3,-80.53], {icon:Ra}).bindPopup('Charleston, South Carolina&lt;br&gt;&lt;span style=font-size:11px&gt;(White b. 1845-74)&lt;/span&gt;&lt;br&gt;').addTo(W1850);</v>
      </c>
      <c r="Z318" t="str">
        <f t="shared" si="43"/>
        <v>const W1850CharlestonSouthCarolinadescription= L.marker([33.3,-80.53], {icon:a1}).bindPopup('Charleston, South Carolina&lt;br&gt;&lt;span style=font-size:11px&gt;(White b. 1845-74)&lt;/span&gt;&lt;br&gt;').addTo(W1850);</v>
      </c>
      <c r="AA318" t="str">
        <f t="shared" si="44"/>
        <v/>
      </c>
      <c r="BC318" t="s">
        <v>5427</v>
      </c>
    </row>
    <row r="319" spans="1:55">
      <c r="A319" t="s">
        <v>5324</v>
      </c>
      <c r="B319" s="88" t="s">
        <v>12239</v>
      </c>
      <c r="C319" t="s">
        <v>9560</v>
      </c>
      <c r="D319">
        <v>1865</v>
      </c>
      <c r="E319" t="s">
        <v>7770</v>
      </c>
      <c r="G319" s="40" t="s">
        <v>895</v>
      </c>
      <c r="H319" t="s">
        <v>5284</v>
      </c>
      <c r="I319" s="5">
        <v>-70.260000000000005</v>
      </c>
      <c r="J319" s="5">
        <v>43.66</v>
      </c>
      <c r="K319" t="s">
        <v>11239</v>
      </c>
      <c r="S319" t="str">
        <f t="shared" si="36"/>
        <v>Portland, Maine&lt;br&gt;&lt;span style=font-size:11px&gt;(White b. 1865)&lt;/span&gt;&lt;br&gt;</v>
      </c>
      <c r="T319" t="str">
        <f t="shared" si="37"/>
        <v>W1850PortlandMainePEAS5</v>
      </c>
      <c r="U319" t="str">
        <f t="shared" si="38"/>
        <v>const W1850PortlandMainePEAS5= L.marker([43.66,-70.26], {icon: De}).bindPopup('Portland, Maine&lt;br&gt;&lt;span style=font-size:11px&gt;(White b. 1865)&lt;/span&gt;&lt;br&gt;LANE 360.3 PEAS 5 in (Kurath, 1963)').addTo(W1850);</v>
      </c>
      <c r="V319" t="str">
        <f t="shared" si="39"/>
        <v>const W1850PortlandMainePEAS5= L.marker([43.66,-70.26], {icon: A2}).bindPopup('Portland, Maine&lt;br&gt;&lt;span style=font-size:11px&gt;(White b. 1865)&lt;/span&gt;&lt;br&gt;LANE 360.3 PEAS 5 in (Kurath, 1963)').addTo(W1850);</v>
      </c>
      <c r="W319" t="str">
        <f t="shared" si="40"/>
        <v>const W1850PortlandMainePEAS5= L.marker([43.66,-70.26], {icon: d}).bindPopup('Portland, Maine&lt;br&gt;&lt;span style=font-size:11px&gt;(White b. 1865)&lt;/span&gt;&lt;br&gt;LANE 360.3 PEAS 5 in d').addTo(W1850);</v>
      </c>
      <c r="X319" t="str">
        <f t="shared" si="41"/>
        <v>const W1850PortlandMainePEAS5= L.marker([43.66,-70.26], {icon: D4}).bindPopup('Portland, Maine&lt;br&gt;&lt;span style=font-size:11px&gt;(White b. 1865)&lt;/span&gt;&lt;br&gt;LANE 360.3 PEAS 5 in (Kurath, 1963)').addTo(W1850);</v>
      </c>
      <c r="Y319" t="str">
        <f t="shared" si="42"/>
        <v/>
      </c>
      <c r="Z319" t="str">
        <f t="shared" si="43"/>
        <v/>
      </c>
      <c r="AA319" t="str">
        <f t="shared" si="44"/>
        <v/>
      </c>
    </row>
    <row r="320" spans="1:55">
      <c r="A320" t="s">
        <v>5324</v>
      </c>
      <c r="B320" s="88" t="s">
        <v>12240</v>
      </c>
      <c r="C320" t="s">
        <v>9561</v>
      </c>
      <c r="D320">
        <v>1862</v>
      </c>
      <c r="E320" t="s">
        <v>7770</v>
      </c>
      <c r="G320" s="79" t="s">
        <v>896</v>
      </c>
      <c r="H320" t="s">
        <v>5285</v>
      </c>
      <c r="I320" s="5">
        <v>-71.53</v>
      </c>
      <c r="J320" s="5">
        <v>43.53</v>
      </c>
      <c r="K320" t="s">
        <v>11231</v>
      </c>
      <c r="S320" t="str">
        <f t="shared" si="36"/>
        <v>Concord, New Hampshire&lt;br&gt;&lt;span style=font-size:11px&gt;(White b. 1862)&lt;/span&gt;&lt;br&gt;</v>
      </c>
      <c r="T320" t="str">
        <f t="shared" si="37"/>
        <v>W1850ConcordNewHampshirePEAS6</v>
      </c>
      <c r="U320" t="str">
        <f t="shared" si="38"/>
        <v>const W1850ConcordNewHampshirePEAS6= L.marker([43.53,-71.53], {icon: De}).bindPopup('Concord, New Hampshire&lt;br&gt;&lt;span style=font-size:11px&gt;(White b. 1862)&lt;/span&gt;&lt;br&gt;LANE 315.1 PEAS 6 in (Kurath, 1963)').addTo(W1850);</v>
      </c>
      <c r="V320" t="str">
        <f t="shared" si="39"/>
        <v>const W1850ConcordNewHampshirePEAS6= L.marker([43.53,-71.53], {icon: A2}).bindPopup('Concord, New Hampshire&lt;br&gt;&lt;span style=font-size:11px&gt;(White b. 1862)&lt;/span&gt;&lt;br&gt;LANE 315.1 PEAS 6 in (Kurath, 1963)').addTo(W1850);</v>
      </c>
      <c r="W320" t="str">
        <f t="shared" si="40"/>
        <v>const W1850ConcordNewHampshirePEAS6= L.marker([43.53,-71.53], {icon: b}).bindPopup('Concord, New Hampshire&lt;br&gt;&lt;span style=font-size:11px&gt;(White b. 1862)&lt;/span&gt;&lt;br&gt;LANE 315.1 PEAS 6 in b').addTo(W1850);</v>
      </c>
      <c r="X320" t="str">
        <f t="shared" si="41"/>
        <v>const W1850ConcordNewHampshirePEAS6= L.marker([43.53,-71.53], {icon: D1}).bindPopup('Concord, New Hampshire&lt;br&gt;&lt;span style=font-size:11px&gt;(White b. 1862)&lt;/span&gt;&lt;br&gt;LANE 315.1 PEAS 6 in (Kurath, 1963)').addTo(W1850);</v>
      </c>
      <c r="Y320" t="str">
        <f t="shared" si="42"/>
        <v/>
      </c>
      <c r="Z320" t="str">
        <f t="shared" si="43"/>
        <v/>
      </c>
      <c r="AA320" t="str">
        <f t="shared" si="44"/>
        <v/>
      </c>
      <c r="BC320" t="s">
        <v>6972</v>
      </c>
    </row>
    <row r="321" spans="1:55">
      <c r="A321" t="s">
        <v>5324</v>
      </c>
      <c r="B321" s="88" t="s">
        <v>12241</v>
      </c>
      <c r="C321" t="s">
        <v>9562</v>
      </c>
      <c r="D321">
        <v>1858</v>
      </c>
      <c r="E321" t="s">
        <v>7770</v>
      </c>
      <c r="F321" s="12"/>
      <c r="G321" s="79" t="s">
        <v>127</v>
      </c>
      <c r="H321" t="s">
        <v>5280</v>
      </c>
      <c r="I321" s="5">
        <v>-71.19</v>
      </c>
      <c r="J321" s="5">
        <v>42.69</v>
      </c>
      <c r="K321" t="s">
        <v>11239</v>
      </c>
      <c r="S321" t="str">
        <f t="shared" si="36"/>
        <v>Boston, Massachusetts&lt;br&gt;&lt;span style=font-size:11px&gt;(White b. 1858)&lt;/span&gt;&lt;br&gt;</v>
      </c>
      <c r="T321" t="str">
        <f t="shared" si="37"/>
        <v>W1850BostonMassachusettsPEAS11</v>
      </c>
      <c r="U321" t="str">
        <f t="shared" si="38"/>
        <v>const W1850BostonMassachusettsPEAS11= L.marker([42.69,-71.19], {icon: De}).bindPopup('Boston, Massachusetts&lt;br&gt;&lt;span style=font-size:11px&gt;(White b. 1858)&lt;/span&gt;&lt;br&gt;LANE 150.4 PEAS 11 in (Kurath, 1963)').addTo(W1850);</v>
      </c>
      <c r="V321" t="str">
        <f t="shared" si="39"/>
        <v>const W1850BostonMassachusettsPEAS11= L.marker([42.69,-71.19], {icon: A2}).bindPopup('Boston, Massachusetts&lt;br&gt;&lt;span style=font-size:11px&gt;(White b. 1858)&lt;/span&gt;&lt;br&gt;LANE 150.4 PEAS 11 in (Kurath, 1963)').addTo(W1850);</v>
      </c>
      <c r="W321" t="str">
        <f t="shared" si="40"/>
        <v>const W1850BostonMassachusettsPEAS11= L.marker([42.69,-71.19], {icon: d}).bindPopup('Boston, Massachusetts&lt;br&gt;&lt;span style=font-size:11px&gt;(White b. 1858)&lt;/span&gt;&lt;br&gt;LANE 150.4 PEAS 11 in d').addTo(W1850);</v>
      </c>
      <c r="X321" t="str">
        <f t="shared" si="41"/>
        <v>const W1850BostonMassachusettsPEAS11= L.marker([42.69,-71.19], {icon: D4}).bindPopup('Boston, Massachusetts&lt;br&gt;&lt;span style=font-size:11px&gt;(White b. 1858)&lt;/span&gt;&lt;br&gt;LANE 150.4 PEAS 11 in (Kurath, 1963)').addTo(W1850);</v>
      </c>
      <c r="Y321" t="str">
        <f t="shared" si="42"/>
        <v/>
      </c>
      <c r="Z321" t="str">
        <f t="shared" si="43"/>
        <v/>
      </c>
      <c r="AA321" t="str">
        <f t="shared" si="44"/>
        <v/>
      </c>
      <c r="BC321" t="s">
        <v>6975</v>
      </c>
    </row>
    <row r="322" spans="1:55">
      <c r="A322" t="s">
        <v>5324</v>
      </c>
      <c r="B322" s="88" t="s">
        <v>12242</v>
      </c>
      <c r="C322" t="s">
        <v>9279</v>
      </c>
      <c r="D322">
        <v>1868</v>
      </c>
      <c r="E322" t="s">
        <v>7770</v>
      </c>
      <c r="G322" s="79" t="s">
        <v>258</v>
      </c>
      <c r="H322" t="s">
        <v>5281</v>
      </c>
      <c r="I322" s="5">
        <v>-71.430000000000007</v>
      </c>
      <c r="J322" s="5">
        <v>42.2</v>
      </c>
      <c r="K322" t="s">
        <v>11222</v>
      </c>
      <c r="S322" t="str">
        <f t="shared" ref="S322:S385" si="45">IF(G322="","",G322&amp;", "&amp;H322&amp;"&lt;br&gt;&lt;span style=font-size:11px&gt;"&amp;IF(F322="","",F322&amp;" ")&amp;IF(TRIM(LEFT(A322,LEN(A322)-4))="W","(White ",IF(TRIM(LEFT(A322,LEN(A322)-4))="B","(Black ",IF(TRIM(LEFT(A322,LEN(A322)-4))="L","(Hispanic ",IF(TRIM(LEFT(A322,LEN(A322)-4))="N","(Indigenous ",IF(TRIM(LEFT(A322,LEN(A322)-4))="A","(Asian ","")))))&amp;"b. "&amp;IF(D322&lt;&gt;"",D322&amp;")",IF(TRIM(RIGHT(A322,LEN(A322)-1))="1700","1700-99)",IF(TRIM(RIGHT(A322,LEN(A322)-1))="1800","1800-44)",IF(TRIM(RIGHT(A322,LEN(A322)-1))="1850","1845-74)",IF(TRIM(RIGHT(A322,LEN(A322)-1))="1870","1875-99)",IF(TRIM(RIGHT(A322,LEN(A322)-1))="1900","1900-44)",IF(TRIM(RIGHT(A322,LEN(A322)-1))="1950","1945-74)",IF(TRIM(RIGHT(A322,LEN(A322)-1))="1970","1975-99)",""))))))))&amp;"&lt;/span&gt;&lt;br&gt;")</f>
        <v>Providence, Rhode Island&lt;br&gt;&lt;span style=font-size:11px&gt;(White b. 1868)&lt;/span&gt;&lt;br&gt;</v>
      </c>
      <c r="T322" t="str">
        <f t="shared" ref="T322:T385" si="46">A322&amp;SUBSTITUTE(SUBSTITUTE(SUBSTITUTE(G322,".","")," ",""),"-","")&amp;SUBSTITUTE(SUBSTITUTE(H322,".","")," ","")&amp;SUBSTITUTE(SUBSTITUTE(SUBSTITUTE(B322,".","")," ",""),"-","")</f>
        <v>W1850ProvidenceRhodeIslandPEAS21</v>
      </c>
      <c r="U322" t="str">
        <f t="shared" ref="U322:U385" si="47">IF(OR($K322="",$I322="",RIGHT(LEFT(K322,2),1)="f"),"",IF($I322="","","const "&amp;$T322&amp;"= L.marker(["&amp;$J322&amp;","&amp;$I322&amp;"], {icon: "&amp;LEFT($K322,2)&amp;"}).bindPopup('"&amp;$S322&amp;IF(N322="","",N322&amp;"&lt;br&gt;")&amp;IF($C322="","",$C322&amp;" ")&amp;$B322&amp;" in "&amp;$E322&amp;"').addTo("&amp;$A322&amp;");"))</f>
        <v>const W1850ProvidenceRhodeIslandPEAS21= L.marker([42.2,-71.43], {icon: Me}).bindPopup('Providence, Rhode Island&lt;br&gt;&lt;span style=font-size:11px&gt;(White b. 1868)&lt;/span&gt;&lt;br&gt;LANE 80.2 PEAS 21 in (Kurath, 1963)').addTo(W1850);</v>
      </c>
      <c r="V322" t="str">
        <f t="shared" ref="V322:V385" si="48">IF(OR($K322="",$I322="",RIGHT(K322,1)="5"),"",IF($I322="","","const "&amp;$T322&amp;"= L.marker(["&amp;$J322&amp;","&amp;$I322&amp;"], {icon: A"&amp;RIGHT($K322,1)&amp;"}).bindPopup('"&amp;$S322&amp;IF(O322="","",O322&amp;"&lt;br&gt;")&amp;IF($C322="","",$C322&amp;" ")&amp;$B322&amp;" in "&amp;$E322&amp;"').addTo("&amp;$A322&amp;");"))</f>
        <v>const W1850ProvidenceRhodeIslandPEAS21= L.marker([42.2,-71.43], {icon: A2}).bindPopup('Providence, Rhode Island&lt;br&gt;&lt;span style=font-size:11px&gt;(White b. 1868)&lt;/span&gt;&lt;br&gt;LANE 80.2 PEAS 21 in (Kurath, 1963)').addTo(W1850);</v>
      </c>
      <c r="W322" t="str">
        <f t="shared" ref="W322:W385" si="49">IF(OR($K322="",$I322="",LEFT(RIGHT(K322,2),1)="g"),"",IF($I322="","","const "&amp;$T322&amp;"= L.marker(["&amp;$J322&amp;","&amp;$I322&amp;"], {icon: "&amp;LEFT(RIGHT(K322,2),1)&amp;"}).bindPopup('"&amp;$S322&amp;IF(P322="","",P322&amp;"&lt;br&gt;")&amp;IF($C322="","",$C322&amp;" ")&amp;$B322&amp;" in "&amp;LEFT(RIGHT(K322,2),1)&amp;"').addTo("&amp;$A322&amp;");"))</f>
        <v>const W1850ProvidenceRhodeIslandPEAS21= L.marker([42.2,-71.43], {icon: b}).bindPopup('Providence, Rhode Island&lt;br&gt;&lt;span style=font-size:11px&gt;(White b. 1868)&lt;/span&gt;&lt;br&gt;LANE 80.2 PEAS 21 in b').addTo(W1850);</v>
      </c>
      <c r="X322" t="str">
        <f t="shared" ref="X322:X385" si="50">IF(OR($K322="",$I322="",RIGHT(LEFT(K322,3),1)="7"),"",IF($I322="","","const "&amp;$T322&amp;"= L.marker(["&amp;$J322&amp;","&amp;$I322&amp;"], {icon: "&amp;LEFT($K322,1)&amp;RIGHT(LEFT(K322,3),1)&amp;"}).bindPopup('"&amp;$S322&amp;IF(Q322="","",Q322&amp;"&lt;br&gt;")&amp;IF($C322="","",$C322&amp;" ")&amp;$B322&amp;" in "&amp;$E322&amp;"').addTo("&amp;$A322&amp;");"))</f>
        <v>const W1850ProvidenceRhodeIslandPEAS21= L.marker([42.2,-71.43], {icon: M1}).bindPopup('Providence, Rhode Island&lt;br&gt;&lt;span style=font-size:11px&gt;(White b. 1868)&lt;/span&gt;&lt;br&gt;LANE 80.2 PEAS 21 in (Kurath, 1963)').addTo(W1850);</v>
      </c>
      <c r="Y322" t="str">
        <f t="shared" ref="Y322:Y385" si="51">IF(OR(L322="",I322=""),"",IF(I322="","","const "&amp;T322&amp;"= L.marker(["&amp;J322&amp;","&amp;I322&amp;"], {icon:"&amp;LEFT(L322,2)&amp;"}).bindPopup('"&amp;S322&amp;"').addTo("&amp;A322&amp;");"))</f>
        <v/>
      </c>
      <c r="Z322" t="str">
        <f t="shared" ref="Z322:Z385" si="52">IF(OR(L322="",I322=""),"",IF(I322="","","const "&amp;T322&amp;"= L.marker(["&amp;J322&amp;","&amp;I322&amp;"], {icon:"&amp;RIGHT(L322,2)&amp;"}).bindPopup('"&amp;S322&amp;"').addTo("&amp;A322&amp;");"))</f>
        <v/>
      </c>
      <c r="AA322" t="str">
        <f t="shared" ref="AA322:AA385" si="53">IF(OR(M322="",I322=""),"",IF(I322="","","const "&amp;T322&amp;"= L.marker(["&amp;J322&amp;","&amp;I322&amp;"], {icon:"&amp;M322&amp;"}).bindPopup('"&amp;S322&amp;"').addTo("&amp;A322&amp;");"))</f>
        <v/>
      </c>
      <c r="BC322" t="s">
        <v>6980</v>
      </c>
    </row>
    <row r="323" spans="1:55">
      <c r="A323" t="s">
        <v>5324</v>
      </c>
      <c r="B323" s="88" t="s">
        <v>12243</v>
      </c>
      <c r="C323" t="s">
        <v>9563</v>
      </c>
      <c r="D323">
        <v>1858</v>
      </c>
      <c r="E323" t="s">
        <v>7770</v>
      </c>
      <c r="G323" s="79" t="s">
        <v>902</v>
      </c>
      <c r="H323" t="s">
        <v>5280</v>
      </c>
      <c r="I323" s="5">
        <v>-72.540000000000006</v>
      </c>
      <c r="J323" s="5">
        <v>42.68</v>
      </c>
      <c r="K323" t="s">
        <v>11232</v>
      </c>
      <c r="S323" t="str">
        <f t="shared" si="45"/>
        <v>Granby, Massachusetts&lt;br&gt;&lt;span style=font-size:11px&gt;(White b. 1858)&lt;/span&gt;&lt;br&gt;</v>
      </c>
      <c r="T323" t="str">
        <f t="shared" si="46"/>
        <v>W1850GranbyMassachusettsPEAS26</v>
      </c>
      <c r="U323" t="str">
        <f t="shared" si="47"/>
        <v>const W1850GranbyMassachusettsPEAS26= L.marker([42.68,-72.54], {icon: De}).bindPopup('Granby, Massachusetts&lt;br&gt;&lt;span style=font-size:11px&gt;(White b. 1858)&lt;/span&gt;&lt;br&gt;LANE 219.2 PEAS 26 in (Kurath, 1963)').addTo(W1850);</v>
      </c>
      <c r="V323" t="str">
        <f t="shared" si="48"/>
        <v>const W1850GranbyMassachusettsPEAS26= L.marker([42.68,-72.54], {icon: A2}).bindPopup('Granby, Massachusetts&lt;br&gt;&lt;span style=font-size:11px&gt;(White b. 1858)&lt;/span&gt;&lt;br&gt;LANE 219.2 PEAS 26 in (Kurath, 1963)').addTo(W1850);</v>
      </c>
      <c r="W323" t="str">
        <f t="shared" si="49"/>
        <v>const W1850GranbyMassachusettsPEAS26= L.marker([42.68,-72.54], {icon: d}).bindPopup('Granby, Massachusetts&lt;br&gt;&lt;span style=font-size:11px&gt;(White b. 1858)&lt;/span&gt;&lt;br&gt;LANE 219.2 PEAS 26 in d').addTo(W1850);</v>
      </c>
      <c r="X323" t="str">
        <f t="shared" si="50"/>
        <v>const W1850GranbyMassachusettsPEAS26= L.marker([42.68,-72.54], {icon: D1}).bindPopup('Granby, Massachusetts&lt;br&gt;&lt;span style=font-size:11px&gt;(White b. 1858)&lt;/span&gt;&lt;br&gt;LANE 219.2 PEAS 26 in (Kurath, 1963)').addTo(W1850);</v>
      </c>
      <c r="Y323" t="str">
        <f t="shared" si="51"/>
        <v/>
      </c>
      <c r="Z323" t="str">
        <f t="shared" si="52"/>
        <v/>
      </c>
      <c r="AA323" t="str">
        <f t="shared" si="53"/>
        <v/>
      </c>
      <c r="BC323" t="s">
        <v>6983</v>
      </c>
    </row>
    <row r="324" spans="1:55">
      <c r="A324" t="s">
        <v>5324</v>
      </c>
      <c r="B324" s="88" t="s">
        <v>12244</v>
      </c>
      <c r="C324" t="s">
        <v>9564</v>
      </c>
      <c r="D324">
        <v>1865</v>
      </c>
      <c r="E324" t="s">
        <v>7770</v>
      </c>
      <c r="G324" s="79" t="s">
        <v>913</v>
      </c>
      <c r="H324" t="s">
        <v>5280</v>
      </c>
      <c r="I324" s="5">
        <v>-72.63</v>
      </c>
      <c r="J324" s="5">
        <v>42.83</v>
      </c>
      <c r="K324" t="s">
        <v>11231</v>
      </c>
      <c r="S324" t="str">
        <f t="shared" si="45"/>
        <v>Deerfield, Massachusetts&lt;br&gt;&lt;span style=font-size:11px&gt;(White b. 1865)&lt;/span&gt;&lt;br&gt;</v>
      </c>
      <c r="T324" t="str">
        <f t="shared" si="46"/>
        <v>W1850DeerfieldMassachusettsPEAS28</v>
      </c>
      <c r="U324" t="str">
        <f t="shared" si="47"/>
        <v>const W1850DeerfieldMassachusettsPEAS28= L.marker([42.83,-72.63], {icon: De}).bindPopup('Deerfield, Massachusetts&lt;br&gt;&lt;span style=font-size:11px&gt;(White b. 1865)&lt;/span&gt;&lt;br&gt;LANE 228.2 PEAS 28 in (Kurath, 1963)').addTo(W1850);</v>
      </c>
      <c r="V324" t="str">
        <f t="shared" si="48"/>
        <v>const W1850DeerfieldMassachusettsPEAS28= L.marker([42.83,-72.63], {icon: A2}).bindPopup('Deerfield, Massachusetts&lt;br&gt;&lt;span style=font-size:11px&gt;(White b. 1865)&lt;/span&gt;&lt;br&gt;LANE 228.2 PEAS 28 in (Kurath, 1963)').addTo(W1850);</v>
      </c>
      <c r="W324" t="str">
        <f t="shared" si="49"/>
        <v>const W1850DeerfieldMassachusettsPEAS28= L.marker([42.83,-72.63], {icon: b}).bindPopup('Deerfield, Massachusetts&lt;br&gt;&lt;span style=font-size:11px&gt;(White b. 1865)&lt;/span&gt;&lt;br&gt;LANE 228.2 PEAS 28 in b').addTo(W1850);</v>
      </c>
      <c r="X324" t="str">
        <f t="shared" si="50"/>
        <v>const W1850DeerfieldMassachusettsPEAS28= L.marker([42.83,-72.63], {icon: D1}).bindPopup('Deerfield, Massachusetts&lt;br&gt;&lt;span style=font-size:11px&gt;(White b. 1865)&lt;/span&gt;&lt;br&gt;LANE 228.2 PEAS 28 in (Kurath, 1963)').addTo(W1850);</v>
      </c>
      <c r="Y324" t="str">
        <f t="shared" si="51"/>
        <v/>
      </c>
      <c r="Z324" t="str">
        <f t="shared" si="52"/>
        <v/>
      </c>
      <c r="AA324" t="str">
        <f t="shared" si="53"/>
        <v/>
      </c>
      <c r="BC324" t="s">
        <v>6984</v>
      </c>
    </row>
    <row r="325" spans="1:55">
      <c r="A325" t="s">
        <v>5324</v>
      </c>
      <c r="B325" s="88" t="s">
        <v>12245</v>
      </c>
      <c r="C325" t="s">
        <v>9272</v>
      </c>
      <c r="D325">
        <v>1856</v>
      </c>
      <c r="E325" t="s">
        <v>7770</v>
      </c>
      <c r="G325" s="79" t="s">
        <v>916</v>
      </c>
      <c r="H325" t="s">
        <v>5279</v>
      </c>
      <c r="I325" s="5">
        <v>-73.38</v>
      </c>
      <c r="J325" s="5">
        <v>42</v>
      </c>
      <c r="K325" t="s">
        <v>11223</v>
      </c>
      <c r="S325" t="str">
        <f t="shared" si="45"/>
        <v>Litchfield, Connecticut&lt;br&gt;&lt;span style=font-size:11px&gt;(White b. 1856)&lt;/span&gt;&lt;br&gt;</v>
      </c>
      <c r="T325" t="str">
        <f t="shared" si="46"/>
        <v>W1850LitchfieldConnecticutPEAS35</v>
      </c>
      <c r="U325" t="str">
        <f t="shared" si="47"/>
        <v>const W1850LitchfieldConnecticutPEAS35= L.marker([42,-73.38], {icon: Me}).bindPopup('Litchfield, Connecticut&lt;br&gt;&lt;span style=font-size:11px&gt;(White b. 1856)&lt;/span&gt;&lt;br&gt;LANE 16.2 PEAS 35 in (Kurath, 1963)').addTo(W1850);</v>
      </c>
      <c r="V325" t="str">
        <f t="shared" si="48"/>
        <v>const W1850LitchfieldConnecticutPEAS35= L.marker([42,-73.38], {icon: A2}).bindPopup('Litchfield, Connecticut&lt;br&gt;&lt;span style=font-size:11px&gt;(White b. 1856)&lt;/span&gt;&lt;br&gt;LANE 16.2 PEAS 35 in (Kurath, 1963)').addTo(W1850);</v>
      </c>
      <c r="W325" t="str">
        <f t="shared" si="49"/>
        <v>const W1850LitchfieldConnecticutPEAS35= L.marker([42,-73.38], {icon: d}).bindPopup('Litchfield, Connecticut&lt;br&gt;&lt;span style=font-size:11px&gt;(White b. 1856)&lt;/span&gt;&lt;br&gt;LANE 16.2 PEAS 35 in d').addTo(W1850);</v>
      </c>
      <c r="X325" t="str">
        <f t="shared" si="50"/>
        <v>const W1850LitchfieldConnecticutPEAS35= L.marker([42,-73.38], {icon: M1}).bindPopup('Litchfield, Connecticut&lt;br&gt;&lt;span style=font-size:11px&gt;(White b. 1856)&lt;/span&gt;&lt;br&gt;LANE 16.2 PEAS 35 in (Kurath, 1963)').addTo(W1850);</v>
      </c>
      <c r="Y325" t="str">
        <f t="shared" si="51"/>
        <v/>
      </c>
      <c r="Z325" t="str">
        <f t="shared" si="52"/>
        <v/>
      </c>
      <c r="AA325" t="str">
        <f t="shared" si="53"/>
        <v/>
      </c>
      <c r="BC325" t="s">
        <v>6988</v>
      </c>
    </row>
    <row r="326" spans="1:55">
      <c r="A326" t="s">
        <v>5324</v>
      </c>
      <c r="B326" s="88" t="s">
        <v>12246</v>
      </c>
      <c r="C326" t="s">
        <v>9271</v>
      </c>
      <c r="D326">
        <v>1846</v>
      </c>
      <c r="E326" t="s">
        <v>7770</v>
      </c>
      <c r="G326" s="79" t="s">
        <v>1163</v>
      </c>
      <c r="H326" t="s">
        <v>5280</v>
      </c>
      <c r="I326" s="5">
        <v>-73.239999999999995</v>
      </c>
      <c r="J326" s="5">
        <v>42.64</v>
      </c>
      <c r="K326" t="s">
        <v>11231</v>
      </c>
      <c r="S326" t="str">
        <f t="shared" si="45"/>
        <v>Pittsfield, Massachusetts&lt;br&gt;&lt;span style=font-size:11px&gt;(White b. 1846)&lt;/span&gt;&lt;br&gt;</v>
      </c>
      <c r="T326" t="str">
        <f t="shared" si="46"/>
        <v>W1850PittsfieldMassachusettsPEAS37</v>
      </c>
      <c r="U326" t="str">
        <f t="shared" si="47"/>
        <v>const W1850PittsfieldMassachusettsPEAS37= L.marker([42.64,-73.24], {icon: De}).bindPopup('Pittsfield, Massachusetts&lt;br&gt;&lt;span style=font-size:11px&gt;(White b. 1846)&lt;/span&gt;&lt;br&gt;LANE 242.2 PEAS 37 in (Kurath, 1963)').addTo(W1850);</v>
      </c>
      <c r="V326" t="str">
        <f t="shared" si="48"/>
        <v>const W1850PittsfieldMassachusettsPEAS37= L.marker([42.64,-73.24], {icon: A2}).bindPopup('Pittsfield, Massachusetts&lt;br&gt;&lt;span style=font-size:11px&gt;(White b. 1846)&lt;/span&gt;&lt;br&gt;LANE 242.2 PEAS 37 in (Kurath, 1963)').addTo(W1850);</v>
      </c>
      <c r="W326" t="str">
        <f t="shared" si="49"/>
        <v>const W1850PittsfieldMassachusettsPEAS37= L.marker([42.64,-73.24], {icon: b}).bindPopup('Pittsfield, Massachusetts&lt;br&gt;&lt;span style=font-size:11px&gt;(White b. 1846)&lt;/span&gt;&lt;br&gt;LANE 242.2 PEAS 37 in b').addTo(W1850);</v>
      </c>
      <c r="X326" t="str">
        <f t="shared" si="50"/>
        <v>const W1850PittsfieldMassachusettsPEAS37= L.marker([42.64,-73.24], {icon: D1}).bindPopup('Pittsfield, Massachusetts&lt;br&gt;&lt;span style=font-size:11px&gt;(White b. 1846)&lt;/span&gt;&lt;br&gt;LANE 242.2 PEAS 37 in (Kurath, 1963)').addTo(W1850);</v>
      </c>
      <c r="Y326" t="str">
        <f t="shared" si="51"/>
        <v/>
      </c>
      <c r="Z326" t="str">
        <f t="shared" si="52"/>
        <v/>
      </c>
      <c r="AA326" t="str">
        <f t="shared" si="53"/>
        <v/>
      </c>
      <c r="BC326" t="s">
        <v>6990</v>
      </c>
    </row>
    <row r="327" spans="1:55">
      <c r="A327" t="s">
        <v>5324</v>
      </c>
      <c r="B327" s="88" t="s">
        <v>12247</v>
      </c>
      <c r="C327" t="s">
        <v>9389</v>
      </c>
      <c r="D327">
        <v>1856</v>
      </c>
      <c r="E327" t="s">
        <v>7770</v>
      </c>
      <c r="G327" s="79" t="s">
        <v>217</v>
      </c>
      <c r="H327" t="s">
        <v>5151</v>
      </c>
      <c r="I327" s="5">
        <v>-73.77</v>
      </c>
      <c r="J327" s="5">
        <v>42.82</v>
      </c>
      <c r="K327" t="s">
        <v>11232</v>
      </c>
      <c r="S327" t="str">
        <f t="shared" si="45"/>
        <v>Albany, New York&lt;br&gt;&lt;span style=font-size:11px&gt;(White b. 1856)&lt;/span&gt;&lt;br&gt;</v>
      </c>
      <c r="T327" t="str">
        <f t="shared" si="46"/>
        <v>W1850AlbanyNewYorkPEAS43</v>
      </c>
      <c r="U327" t="str">
        <f t="shared" si="47"/>
        <v>const W1850AlbanyNewYorkPEAS43= L.marker([42.82,-73.77], {icon: De}).bindPopup('Albany, New York&lt;br&gt;&lt;span style=font-size:11px&gt;(White b. 1856)&lt;/span&gt;&lt;br&gt;LAMSAS INF0058(NY18C!) PEAS 43 in (Kurath, 1963)').addTo(W1850);</v>
      </c>
      <c r="V327" t="str">
        <f t="shared" si="48"/>
        <v>const W1850AlbanyNewYorkPEAS43= L.marker([42.82,-73.77], {icon: A2}).bindPopup('Albany, New York&lt;br&gt;&lt;span style=font-size:11px&gt;(White b. 1856)&lt;/span&gt;&lt;br&gt;LAMSAS INF0058(NY18C!) PEAS 43 in (Kurath, 1963)').addTo(W1850);</v>
      </c>
      <c r="W327" t="str">
        <f t="shared" si="49"/>
        <v>const W1850AlbanyNewYorkPEAS43= L.marker([42.82,-73.77], {icon: d}).bindPopup('Albany, New York&lt;br&gt;&lt;span style=font-size:11px&gt;(White b. 1856)&lt;/span&gt;&lt;br&gt;LAMSAS INF0058(NY18C!) PEAS 43 in d').addTo(W1850);</v>
      </c>
      <c r="X327" t="str">
        <f t="shared" si="50"/>
        <v>const W1850AlbanyNewYorkPEAS43= L.marker([42.82,-73.77], {icon: D1}).bindPopup('Albany, New York&lt;br&gt;&lt;span style=font-size:11px&gt;(White b. 1856)&lt;/span&gt;&lt;br&gt;LAMSAS INF0058(NY18C!) PEAS 43 in (Kurath, 1963)').addTo(W1850);</v>
      </c>
      <c r="Y327" t="str">
        <f t="shared" si="51"/>
        <v/>
      </c>
      <c r="Z327" t="str">
        <f t="shared" si="52"/>
        <v/>
      </c>
      <c r="AA327" t="str">
        <f t="shared" si="53"/>
        <v/>
      </c>
      <c r="BC327" t="s">
        <v>6992</v>
      </c>
    </row>
    <row r="328" spans="1:55">
      <c r="A328" t="s">
        <v>5324</v>
      </c>
      <c r="B328" s="88" t="s">
        <v>12248</v>
      </c>
      <c r="C328" t="s">
        <v>9395</v>
      </c>
      <c r="D328">
        <v>1872</v>
      </c>
      <c r="E328" t="s">
        <v>7770</v>
      </c>
      <c r="G328" s="79" t="s">
        <v>635</v>
      </c>
      <c r="H328" t="s">
        <v>5151</v>
      </c>
      <c r="I328" s="5">
        <v>-73.959999999999994</v>
      </c>
      <c r="J328" s="5">
        <v>40.840000000000003</v>
      </c>
      <c r="K328" t="s">
        <v>11232</v>
      </c>
      <c r="S328" t="str">
        <f t="shared" si="45"/>
        <v>Brooklyn, New York&lt;br&gt;&lt;span style=font-size:11px&gt;(White b. 1872)&lt;/span&gt;&lt;br&gt;</v>
      </c>
      <c r="T328" t="str">
        <f t="shared" si="46"/>
        <v>W1850BrooklynNewYorkPEAS63</v>
      </c>
      <c r="U328" t="str">
        <f t="shared" si="47"/>
        <v>const W1850BrooklynNewYorkPEAS63= L.marker([40.84,-73.96], {icon: De}).bindPopup('Brooklyn, New York&lt;br&gt;&lt;span style=font-size:11px&gt;(White b. 1872)&lt;/span&gt;&lt;br&gt;LAMSAS  PEAS 63 in (Kurath, 1963)').addTo(W1850);</v>
      </c>
      <c r="V328" t="str">
        <f t="shared" si="48"/>
        <v>const W1850BrooklynNewYorkPEAS63= L.marker([40.84,-73.96], {icon: A2}).bindPopup('Brooklyn, New York&lt;br&gt;&lt;span style=font-size:11px&gt;(White b. 1872)&lt;/span&gt;&lt;br&gt;LAMSAS  PEAS 63 in (Kurath, 1963)').addTo(W1850);</v>
      </c>
      <c r="W328" t="str">
        <f t="shared" si="49"/>
        <v>const W1850BrooklynNewYorkPEAS63= L.marker([40.84,-73.96], {icon: d}).bindPopup('Brooklyn, New York&lt;br&gt;&lt;span style=font-size:11px&gt;(White b. 1872)&lt;/span&gt;&lt;br&gt;LAMSAS  PEAS 63 in d').addTo(W1850);</v>
      </c>
      <c r="X328" t="str">
        <f t="shared" si="50"/>
        <v>const W1850BrooklynNewYorkPEAS63= L.marker([40.84,-73.96], {icon: D1}).bindPopup('Brooklyn, New York&lt;br&gt;&lt;span style=font-size:11px&gt;(White b. 1872)&lt;/span&gt;&lt;br&gt;LAMSAS  PEAS 63 in (Kurath, 1963)').addTo(W1850);</v>
      </c>
      <c r="Y328" t="str">
        <f t="shared" si="51"/>
        <v/>
      </c>
      <c r="Z328" t="str">
        <f t="shared" si="52"/>
        <v/>
      </c>
      <c r="AA328" t="str">
        <f t="shared" si="53"/>
        <v/>
      </c>
      <c r="BC328" t="s">
        <v>6998</v>
      </c>
    </row>
    <row r="329" spans="1:55">
      <c r="A329" t="s">
        <v>5324</v>
      </c>
      <c r="B329" s="88" t="s">
        <v>12249</v>
      </c>
      <c r="C329" t="s">
        <v>9397</v>
      </c>
      <c r="D329">
        <v>1871</v>
      </c>
      <c r="E329" t="s">
        <v>7770</v>
      </c>
      <c r="G329" s="79" t="s">
        <v>254</v>
      </c>
      <c r="H329" t="s">
        <v>5278</v>
      </c>
      <c r="I329" s="5">
        <v>-76.91</v>
      </c>
      <c r="J329" s="5">
        <v>40.520000000000003</v>
      </c>
      <c r="K329" t="s">
        <v>11239</v>
      </c>
      <c r="S329" t="str">
        <f t="shared" si="45"/>
        <v>Harrisburg, Pennsylvania&lt;br&gt;&lt;span style=font-size:11px&gt;(White b. 1871)&lt;/span&gt;&lt;br&gt;</v>
      </c>
      <c r="T329" t="str">
        <f t="shared" si="46"/>
        <v>W1850HarrisburgPennsylvaniaPEAS75</v>
      </c>
      <c r="U329" t="str">
        <f t="shared" si="47"/>
        <v>const W1850HarrisburgPennsylvaniaPEAS75= L.marker([40.52,-76.91], {icon: De}).bindPopup('Harrisburg, Pennsylvania&lt;br&gt;&lt;span style=font-size:11px&gt;(White b. 1871)&lt;/span&gt;&lt;br&gt;LAMSAS INF0264(PA9C!) PEAS 75 in (Kurath, 1963)').addTo(W1850);</v>
      </c>
      <c r="V329" t="str">
        <f t="shared" si="48"/>
        <v>const W1850HarrisburgPennsylvaniaPEAS75= L.marker([40.52,-76.91], {icon: A2}).bindPopup('Harrisburg, Pennsylvania&lt;br&gt;&lt;span style=font-size:11px&gt;(White b. 1871)&lt;/span&gt;&lt;br&gt;LAMSAS INF0264(PA9C!) PEAS 75 in (Kurath, 1963)').addTo(W1850);</v>
      </c>
      <c r="W329" t="str">
        <f t="shared" si="49"/>
        <v>const W1850HarrisburgPennsylvaniaPEAS75= L.marker([40.52,-76.91], {icon: d}).bindPopup('Harrisburg, Pennsylvania&lt;br&gt;&lt;span style=font-size:11px&gt;(White b. 1871)&lt;/span&gt;&lt;br&gt;LAMSAS INF0264(PA9C!) PEAS 75 in d').addTo(W1850);</v>
      </c>
      <c r="X329" t="str">
        <f t="shared" si="50"/>
        <v>const W1850HarrisburgPennsylvaniaPEAS75= L.marker([40.52,-76.91], {icon: D4}).bindPopup('Harrisburg, Pennsylvania&lt;br&gt;&lt;span style=font-size:11px&gt;(White b. 1871)&lt;/span&gt;&lt;br&gt;LAMSAS INF0264(PA9C!) PEAS 75 in (Kurath, 1963)').addTo(W1850);</v>
      </c>
      <c r="Y329" t="str">
        <f t="shared" si="51"/>
        <v/>
      </c>
      <c r="Z329" t="str">
        <f t="shared" si="52"/>
        <v/>
      </c>
      <c r="AA329" t="str">
        <f t="shared" si="53"/>
        <v/>
      </c>
      <c r="BC329" t="s">
        <v>7000</v>
      </c>
    </row>
    <row r="330" spans="1:55">
      <c r="A330" t="s">
        <v>5324</v>
      </c>
      <c r="B330" s="88" t="s">
        <v>12250</v>
      </c>
      <c r="C330" t="s">
        <v>9398</v>
      </c>
      <c r="D330">
        <v>1870</v>
      </c>
      <c r="E330" t="s">
        <v>7770</v>
      </c>
      <c r="G330" s="79" t="s">
        <v>952</v>
      </c>
      <c r="H330" t="s">
        <v>5278</v>
      </c>
      <c r="I330" s="5">
        <v>-75.97</v>
      </c>
      <c r="J330" s="5">
        <v>40.590000000000003</v>
      </c>
      <c r="K330" t="s">
        <v>11232</v>
      </c>
      <c r="S330" t="str">
        <f t="shared" si="45"/>
        <v>Reading, Pennsylvania&lt;br&gt;&lt;span style=font-size:11px&gt;(White b. 1870)&lt;/span&gt;&lt;br&gt;</v>
      </c>
      <c r="T330" t="str">
        <f t="shared" si="46"/>
        <v>W1850ReadingPennsylvaniaPEAS76</v>
      </c>
      <c r="U330" t="str">
        <f t="shared" si="47"/>
        <v>const W1850ReadingPennsylvaniaPEAS76= L.marker([40.59,-75.97], {icon: De}).bindPopup('Reading, Pennsylvania&lt;br&gt;&lt;span style=font-size:11px&gt;(White b. 1870)&lt;/span&gt;&lt;br&gt;LAMSAS INF0253(PA6D!) PEAS 76 in (Kurath, 1963)').addTo(W1850);</v>
      </c>
      <c r="V330" t="str">
        <f t="shared" si="48"/>
        <v>const W1850ReadingPennsylvaniaPEAS76= L.marker([40.59,-75.97], {icon: A2}).bindPopup('Reading, Pennsylvania&lt;br&gt;&lt;span style=font-size:11px&gt;(White b. 1870)&lt;/span&gt;&lt;br&gt;LAMSAS INF0253(PA6D!) PEAS 76 in (Kurath, 1963)').addTo(W1850);</v>
      </c>
      <c r="W330" t="str">
        <f t="shared" si="49"/>
        <v>const W1850ReadingPennsylvaniaPEAS76= L.marker([40.59,-75.97], {icon: d}).bindPopup('Reading, Pennsylvania&lt;br&gt;&lt;span style=font-size:11px&gt;(White b. 1870)&lt;/span&gt;&lt;br&gt;LAMSAS INF0253(PA6D!) PEAS 76 in d').addTo(W1850);</v>
      </c>
      <c r="X330" t="str">
        <f t="shared" si="50"/>
        <v>const W1850ReadingPennsylvaniaPEAS76= L.marker([40.59,-75.97], {icon: D1}).bindPopup('Reading, Pennsylvania&lt;br&gt;&lt;span style=font-size:11px&gt;(White b. 1870)&lt;/span&gt;&lt;br&gt;LAMSAS INF0253(PA6D!) PEAS 76 in (Kurath, 1963)').addTo(W1850);</v>
      </c>
      <c r="Y330" t="str">
        <f t="shared" si="51"/>
        <v/>
      </c>
      <c r="Z330" t="str">
        <f t="shared" si="52"/>
        <v/>
      </c>
      <c r="AA330" t="str">
        <f t="shared" si="53"/>
        <v/>
      </c>
      <c r="BC330" t="s">
        <v>7001</v>
      </c>
    </row>
    <row r="331" spans="1:55">
      <c r="A331" t="s">
        <v>5324</v>
      </c>
      <c r="B331" s="88" t="s">
        <v>12251</v>
      </c>
      <c r="C331" t="s">
        <v>9399</v>
      </c>
      <c r="D331">
        <v>1870</v>
      </c>
      <c r="E331" t="s">
        <v>7770</v>
      </c>
      <c r="G331" s="79" t="s">
        <v>963</v>
      </c>
      <c r="H331" t="s">
        <v>5287</v>
      </c>
      <c r="I331" s="5">
        <v>-80.69</v>
      </c>
      <c r="J331" s="5">
        <v>40.380000000000003</v>
      </c>
      <c r="K331" t="s">
        <v>11235</v>
      </c>
      <c r="S331" t="str">
        <f t="shared" si="45"/>
        <v>Wheeling, West Virginia&lt;br&gt;&lt;span style=font-size:11px&gt;(White b. 1870)&lt;/span&gt;&lt;br&gt;</v>
      </c>
      <c r="T331" t="str">
        <f t="shared" si="46"/>
        <v>W1850WheelingWestVirginiaPEAS88</v>
      </c>
      <c r="U331" t="str">
        <f t="shared" si="47"/>
        <v>const W1850WheelingWestVirginiaPEAS88= L.marker([40.38,-80.69], {icon: De}).bindPopup('Wheeling, West Virginia&lt;br&gt;&lt;span style=font-size:11px&gt;(White b. 1870)&lt;/span&gt;&lt;br&gt;LAMSAS INF0493(WV52C!) PEAS 88 in (Kurath, 1963)').addTo(W1850);</v>
      </c>
      <c r="V331" t="str">
        <f t="shared" si="48"/>
        <v>const W1850WheelingWestVirginiaPEAS88= L.marker([40.38,-80.69], {icon: A2}).bindPopup('Wheeling, West Virginia&lt;br&gt;&lt;span style=font-size:11px&gt;(White b. 1870)&lt;/span&gt;&lt;br&gt;LAMSAS INF0493(WV52C!) PEAS 88 in (Kurath, 1963)').addTo(W1850);</v>
      </c>
      <c r="W331" t="str">
        <f t="shared" si="49"/>
        <v>const W1850WheelingWestVirginiaPEAS88= L.marker([40.38,-80.69], {icon: d}).bindPopup('Wheeling, West Virginia&lt;br&gt;&lt;span style=font-size:11px&gt;(White b. 1870)&lt;/span&gt;&lt;br&gt;LAMSAS INF0493(WV52C!) PEAS 88 in d').addTo(W1850);</v>
      </c>
      <c r="X331" t="str">
        <f t="shared" si="50"/>
        <v>const W1850WheelingWestVirginiaPEAS88= L.marker([40.38,-80.69], {icon: D2}).bindPopup('Wheeling, West Virginia&lt;br&gt;&lt;span style=font-size:11px&gt;(White b. 1870)&lt;/span&gt;&lt;br&gt;LAMSAS INF0493(WV52C!) PEAS 88 in (Kurath, 1963)').addTo(W1850);</v>
      </c>
      <c r="Y331" t="str">
        <f t="shared" si="51"/>
        <v/>
      </c>
      <c r="Z331" t="str">
        <f t="shared" si="52"/>
        <v/>
      </c>
      <c r="AA331" t="str">
        <f t="shared" si="53"/>
        <v/>
      </c>
      <c r="BC331" t="s">
        <v>7002</v>
      </c>
    </row>
    <row r="332" spans="1:55">
      <c r="A332" t="s">
        <v>5324</v>
      </c>
      <c r="B332" s="88" t="s">
        <v>12252</v>
      </c>
      <c r="C332" t="s">
        <v>9400</v>
      </c>
      <c r="D332">
        <v>1871</v>
      </c>
      <c r="E332" t="s">
        <v>7770</v>
      </c>
      <c r="G332" s="79" t="s">
        <v>965</v>
      </c>
      <c r="H332" t="s">
        <v>5287</v>
      </c>
      <c r="I332" s="5">
        <v>-82.18</v>
      </c>
      <c r="J332" s="5">
        <v>39.14</v>
      </c>
      <c r="K332" t="s">
        <v>11239</v>
      </c>
      <c r="S332" t="str">
        <f t="shared" si="45"/>
        <v>Point Pleasant, West Virginia&lt;br&gt;&lt;span style=font-size:11px&gt;(White b. 1871)&lt;/span&gt;&lt;br&gt;</v>
      </c>
      <c r="T332" t="str">
        <f t="shared" si="46"/>
        <v>W1850PointPleasantWestVirginiaPEAS92</v>
      </c>
      <c r="U332" t="str">
        <f t="shared" si="47"/>
        <v>const W1850PointPleasantWestVirginiaPEAS92= L.marker([39.14,-82.18], {icon: De}).bindPopup('Point Pleasant, West Virginia&lt;br&gt;&lt;span style=font-size:11px&gt;(White b. 1871)&lt;/span&gt;&lt;br&gt;LAMSAS INF0459(WV37B!) PEAS 92 in (Kurath, 1963)').addTo(W1850);</v>
      </c>
      <c r="V332" t="str">
        <f t="shared" si="48"/>
        <v>const W1850PointPleasantWestVirginiaPEAS92= L.marker([39.14,-82.18], {icon: A2}).bindPopup('Point Pleasant, West Virginia&lt;br&gt;&lt;span style=font-size:11px&gt;(White b. 1871)&lt;/span&gt;&lt;br&gt;LAMSAS INF0459(WV37B!) PEAS 92 in (Kurath, 1963)').addTo(W1850);</v>
      </c>
      <c r="W332" t="str">
        <f t="shared" si="49"/>
        <v>const W1850PointPleasantWestVirginiaPEAS92= L.marker([39.14,-82.18], {icon: d}).bindPopup('Point Pleasant, West Virginia&lt;br&gt;&lt;span style=font-size:11px&gt;(White b. 1871)&lt;/span&gt;&lt;br&gt;LAMSAS INF0459(WV37B!) PEAS 92 in d').addTo(W1850);</v>
      </c>
      <c r="X332" t="str">
        <f t="shared" si="50"/>
        <v>const W1850PointPleasantWestVirginiaPEAS92= L.marker([39.14,-82.18], {icon: D4}).bindPopup('Point Pleasant, West Virginia&lt;br&gt;&lt;span style=font-size:11px&gt;(White b. 1871)&lt;/span&gt;&lt;br&gt;LAMSAS INF0459(WV37B!) PEAS 92 in (Kurath, 1963)').addTo(W1850);</v>
      </c>
      <c r="Y332" t="str">
        <f t="shared" si="51"/>
        <v/>
      </c>
      <c r="Z332" t="str">
        <f t="shared" si="52"/>
        <v/>
      </c>
      <c r="AA332" t="str">
        <f t="shared" si="53"/>
        <v/>
      </c>
      <c r="BC332" t="s">
        <v>7003</v>
      </c>
    </row>
    <row r="333" spans="1:55">
      <c r="A333" t="s">
        <v>5324</v>
      </c>
      <c r="B333" s="88" t="s">
        <v>12253</v>
      </c>
      <c r="C333" t="s">
        <v>9401</v>
      </c>
      <c r="D333">
        <v>1861</v>
      </c>
      <c r="E333" t="s">
        <v>7770</v>
      </c>
      <c r="G333" s="79" t="s">
        <v>132</v>
      </c>
      <c r="H333" t="s">
        <v>905</v>
      </c>
      <c r="I333" s="5">
        <v>-76.63</v>
      </c>
      <c r="J333" s="5">
        <v>39.409999999999997</v>
      </c>
      <c r="K333" t="s">
        <v>11228</v>
      </c>
      <c r="S333" t="str">
        <f t="shared" si="45"/>
        <v>Baltimore, Maryland&lt;br&gt;&lt;span style=font-size:11px&gt;(White b. 1861)&lt;/span&gt;&lt;br&gt;</v>
      </c>
      <c r="T333" t="str">
        <f t="shared" si="46"/>
        <v>W1850BaltimoreMarylandPEAS98</v>
      </c>
      <c r="U333" t="str">
        <f t="shared" si="47"/>
        <v>const W1850BaltimoreMarylandPEAS98= L.marker([39.41,-76.63], {icon: Me}).bindPopup('Baltimore, Maryland&lt;br&gt;&lt;span style=font-size:11px&gt;(White b. 1861)&lt;/span&gt;&lt;br&gt;LAMSAS INF0543(MD13E!) PEAS 98 in (Kurath, 1963)').addTo(W1850);</v>
      </c>
      <c r="V333" t="str">
        <f t="shared" si="48"/>
        <v>const W1850BaltimoreMarylandPEAS98= L.marker([39.41,-76.63], {icon: A2}).bindPopup('Baltimore, Maryland&lt;br&gt;&lt;span style=font-size:11px&gt;(White b. 1861)&lt;/span&gt;&lt;br&gt;LAMSAS INF0543(MD13E!) PEAS 98 in (Kurath, 1963)').addTo(W1850);</v>
      </c>
      <c r="W333" t="str">
        <f t="shared" si="49"/>
        <v>const W1850BaltimoreMarylandPEAS98= L.marker([39.41,-76.63], {icon: b}).bindPopup('Baltimore, Maryland&lt;br&gt;&lt;span style=font-size:11px&gt;(White b. 1861)&lt;/span&gt;&lt;br&gt;LAMSAS INF0543(MD13E!) PEAS 98 in b').addTo(W1850);</v>
      </c>
      <c r="X333" t="str">
        <f t="shared" si="50"/>
        <v>const W1850BaltimoreMarylandPEAS98= L.marker([39.41,-76.63], {icon: M4}).bindPopup('Baltimore, Maryland&lt;br&gt;&lt;span style=font-size:11px&gt;(White b. 1861)&lt;/span&gt;&lt;br&gt;LAMSAS INF0543(MD13E!) PEAS 98 in (Kurath, 1963)').addTo(W1850);</v>
      </c>
      <c r="Y333" t="str">
        <f t="shared" si="51"/>
        <v/>
      </c>
      <c r="Z333" t="str">
        <f t="shared" si="52"/>
        <v/>
      </c>
      <c r="AA333" t="str">
        <f t="shared" si="53"/>
        <v/>
      </c>
      <c r="BC333" t="s">
        <v>7006</v>
      </c>
    </row>
    <row r="334" spans="1:55">
      <c r="A334" t="s">
        <v>5324</v>
      </c>
      <c r="B334" s="88" t="s">
        <v>12254</v>
      </c>
      <c r="C334" t="s">
        <v>9403</v>
      </c>
      <c r="D334">
        <v>1864</v>
      </c>
      <c r="E334" t="s">
        <v>7770</v>
      </c>
      <c r="G334" s="79" t="s">
        <v>976</v>
      </c>
      <c r="H334" t="s">
        <v>903</v>
      </c>
      <c r="I334" s="5">
        <v>-77.459999999999994</v>
      </c>
      <c r="J334" s="5">
        <v>38.799999999999997</v>
      </c>
      <c r="K334" t="s">
        <v>11239</v>
      </c>
      <c r="S334" t="str">
        <f t="shared" si="45"/>
        <v>Stafford, Virginia&lt;br&gt;&lt;span style=font-size:11px&gt;(White b. 1864)&lt;/span&gt;&lt;br&gt;</v>
      </c>
      <c r="T334" t="str">
        <f t="shared" si="46"/>
        <v>W1850StaffordVirginiaPEAS106</v>
      </c>
      <c r="U334" t="str">
        <f t="shared" si="47"/>
        <v>const W1850StaffordVirginiaPEAS106= L.marker([38.8,-77.46], {icon: De}).bindPopup('Stafford, Virginia&lt;br&gt;&lt;span style=font-size:11px&gt;(White b. 1864)&lt;/span&gt;&lt;br&gt;LAMSAS INF0594(VA9B!) PEAS 106 in (Kurath, 1963)').addTo(W1850);</v>
      </c>
      <c r="V334" t="str">
        <f t="shared" si="48"/>
        <v>const W1850StaffordVirginiaPEAS106= L.marker([38.8,-77.46], {icon: A2}).bindPopup('Stafford, Virginia&lt;br&gt;&lt;span style=font-size:11px&gt;(White b. 1864)&lt;/span&gt;&lt;br&gt;LAMSAS INF0594(VA9B!) PEAS 106 in (Kurath, 1963)').addTo(W1850);</v>
      </c>
      <c r="W334" t="str">
        <f t="shared" si="49"/>
        <v>const W1850StaffordVirginiaPEAS106= L.marker([38.8,-77.46], {icon: d}).bindPopup('Stafford, Virginia&lt;br&gt;&lt;span style=font-size:11px&gt;(White b. 1864)&lt;/span&gt;&lt;br&gt;LAMSAS INF0594(VA9B!) PEAS 106 in d').addTo(W1850);</v>
      </c>
      <c r="X334" t="str">
        <f t="shared" si="50"/>
        <v>const W1850StaffordVirginiaPEAS106= L.marker([38.8,-77.46], {icon: D4}).bindPopup('Stafford, Virginia&lt;br&gt;&lt;span style=font-size:11px&gt;(White b. 1864)&lt;/span&gt;&lt;br&gt;LAMSAS INF0594(VA9B!) PEAS 106 in (Kurath, 1963)').addTo(W1850);</v>
      </c>
      <c r="Y334" t="str">
        <f t="shared" si="51"/>
        <v/>
      </c>
      <c r="Z334" t="str">
        <f t="shared" si="52"/>
        <v/>
      </c>
      <c r="AA334" t="str">
        <f t="shared" si="53"/>
        <v/>
      </c>
      <c r="BC334" t="s">
        <v>7009</v>
      </c>
    </row>
    <row r="335" spans="1:55">
      <c r="A335" t="s">
        <v>5324</v>
      </c>
      <c r="B335" s="88" t="s">
        <v>12255</v>
      </c>
      <c r="C335" t="s">
        <v>9405</v>
      </c>
      <c r="D335">
        <v>1853</v>
      </c>
      <c r="E335" t="s">
        <v>7770</v>
      </c>
      <c r="G335" s="79" t="s">
        <v>306</v>
      </c>
      <c r="H335" t="s">
        <v>903</v>
      </c>
      <c r="I335" s="5">
        <v>-77.44</v>
      </c>
      <c r="J335" s="5">
        <v>37.93</v>
      </c>
      <c r="K335" t="s">
        <v>11239</v>
      </c>
      <c r="S335" t="str">
        <f t="shared" si="45"/>
        <v>Richmond, Virginia&lt;br&gt;&lt;span style=font-size:11px&gt;(White b. 1853)&lt;/span&gt;&lt;br&gt;</v>
      </c>
      <c r="T335" t="str">
        <f t="shared" si="46"/>
        <v>W1850RichmondVirginiaPEAS111</v>
      </c>
      <c r="U335" t="str">
        <f t="shared" si="47"/>
        <v>const W1850RichmondVirginiaPEAS111= L.marker([37.93,-77.44], {icon: De}).bindPopup('Richmond, Virginia&lt;br&gt;&lt;span style=font-size:11px&gt;(White b. 1853)&lt;/span&gt;&lt;br&gt;LAMSAS INF0639(VA30D!) PEAS 111 in (Kurath, 1963)').addTo(W1850);</v>
      </c>
      <c r="V335" t="str">
        <f t="shared" si="48"/>
        <v>const W1850RichmondVirginiaPEAS111= L.marker([37.93,-77.44], {icon: A2}).bindPopup('Richmond, Virginia&lt;br&gt;&lt;span style=font-size:11px&gt;(White b. 1853)&lt;/span&gt;&lt;br&gt;LAMSAS INF0639(VA30D!) PEAS 111 in (Kurath, 1963)').addTo(W1850);</v>
      </c>
      <c r="W335" t="str">
        <f t="shared" si="49"/>
        <v>const W1850RichmondVirginiaPEAS111= L.marker([37.93,-77.44], {icon: d}).bindPopup('Richmond, Virginia&lt;br&gt;&lt;span style=font-size:11px&gt;(White b. 1853)&lt;/span&gt;&lt;br&gt;LAMSAS INF0639(VA30D!) PEAS 111 in d').addTo(W1850);</v>
      </c>
      <c r="X335" t="str">
        <f t="shared" si="50"/>
        <v>const W1850RichmondVirginiaPEAS111= L.marker([37.93,-77.44], {icon: D4}).bindPopup('Richmond, Virginia&lt;br&gt;&lt;span style=font-size:11px&gt;(White b. 1853)&lt;/span&gt;&lt;br&gt;LAMSAS INF0639(VA30D!) PEAS 111 in (Kurath, 1963)').addTo(W1850);</v>
      </c>
      <c r="Y335" t="str">
        <f t="shared" si="51"/>
        <v/>
      </c>
      <c r="Z335" t="str">
        <f t="shared" si="52"/>
        <v/>
      </c>
      <c r="AA335" t="str">
        <f t="shared" si="53"/>
        <v/>
      </c>
      <c r="BC335" t="s">
        <v>7011</v>
      </c>
    </row>
    <row r="336" spans="1:55">
      <c r="A336" t="s">
        <v>5324</v>
      </c>
      <c r="B336" s="88" t="s">
        <v>12256</v>
      </c>
      <c r="C336" t="s">
        <v>9406</v>
      </c>
      <c r="D336">
        <v>1866</v>
      </c>
      <c r="E336" t="s">
        <v>7770</v>
      </c>
      <c r="G336" s="79" t="s">
        <v>980</v>
      </c>
      <c r="H336" t="s">
        <v>903</v>
      </c>
      <c r="I336" s="5">
        <v>-77.459999999999994</v>
      </c>
      <c r="J336" s="5">
        <v>37.520000000000003</v>
      </c>
      <c r="K336" t="s">
        <v>11239</v>
      </c>
      <c r="S336" t="str">
        <f t="shared" si="45"/>
        <v>Petersburg, Virginia&lt;br&gt;&lt;span style=font-size:11px&gt;(White b. 1866)&lt;/span&gt;&lt;br&gt;</v>
      </c>
      <c r="T336" t="str">
        <f t="shared" si="46"/>
        <v>W1850PetersburgVirginiaPEAS113</v>
      </c>
      <c r="U336" t="str">
        <f t="shared" si="47"/>
        <v>const W1850PetersburgVirginiaPEAS113= L.marker([37.52,-77.46], {icon: De}).bindPopup('Petersburg, Virginia&lt;br&gt;&lt;span style=font-size:11px&gt;(White b. 1866)&lt;/span&gt;&lt;br&gt;LAMSAS INF0644(VA32C!) PEAS 113 in (Kurath, 1963)').addTo(W1850);</v>
      </c>
      <c r="V336" t="str">
        <f t="shared" si="48"/>
        <v>const W1850PetersburgVirginiaPEAS113= L.marker([37.52,-77.46], {icon: A2}).bindPopup('Petersburg, Virginia&lt;br&gt;&lt;span style=font-size:11px&gt;(White b. 1866)&lt;/span&gt;&lt;br&gt;LAMSAS INF0644(VA32C!) PEAS 113 in (Kurath, 1963)').addTo(W1850);</v>
      </c>
      <c r="W336" t="str">
        <f t="shared" si="49"/>
        <v>const W1850PetersburgVirginiaPEAS113= L.marker([37.52,-77.46], {icon: d}).bindPopup('Petersburg, Virginia&lt;br&gt;&lt;span style=font-size:11px&gt;(White b. 1866)&lt;/span&gt;&lt;br&gt;LAMSAS INF0644(VA32C!) PEAS 113 in d').addTo(W1850);</v>
      </c>
      <c r="X336" t="str">
        <f t="shared" si="50"/>
        <v>const W1850PetersburgVirginiaPEAS113= L.marker([37.52,-77.46], {icon: D4}).bindPopup('Petersburg, Virginia&lt;br&gt;&lt;span style=font-size:11px&gt;(White b. 1866)&lt;/span&gt;&lt;br&gt;LAMSAS INF0644(VA32C!) PEAS 113 in (Kurath, 1963)').addTo(W1850);</v>
      </c>
      <c r="Y336" t="str">
        <f t="shared" si="51"/>
        <v/>
      </c>
      <c r="Z336" t="str">
        <f t="shared" si="52"/>
        <v/>
      </c>
      <c r="AA336" t="str">
        <f t="shared" si="53"/>
        <v/>
      </c>
      <c r="BC336" t="s">
        <v>7012</v>
      </c>
    </row>
    <row r="337" spans="1:55">
      <c r="A337" t="s">
        <v>5324</v>
      </c>
      <c r="B337" s="88" t="s">
        <v>12257</v>
      </c>
      <c r="C337" t="s">
        <v>9407</v>
      </c>
      <c r="D337">
        <v>1869</v>
      </c>
      <c r="E337" t="s">
        <v>7770</v>
      </c>
      <c r="G337" s="79" t="s">
        <v>984</v>
      </c>
      <c r="H337" t="s">
        <v>5288</v>
      </c>
      <c r="I337" s="5">
        <v>-77.09</v>
      </c>
      <c r="J337" s="5">
        <v>35.5</v>
      </c>
      <c r="K337" t="s">
        <v>10730</v>
      </c>
      <c r="S337" t="str">
        <f t="shared" si="45"/>
        <v>New Bern, North Carolina&lt;br&gt;&lt;span style=font-size:11px&gt;(White b. 1869)&lt;/span&gt;&lt;br&gt;</v>
      </c>
      <c r="T337" t="str">
        <f t="shared" si="46"/>
        <v>W1850NewBernNorthCarolinaPEAS120</v>
      </c>
      <c r="U337" t="str">
        <f t="shared" si="47"/>
        <v>const W1850NewBernNorthCarolinaPEAS120= L.marker([35.5,-77.09], {icon: Du}).bindPopup('New Bern, North Carolina&lt;br&gt;&lt;span style=font-size:11px&gt;(White b. 1869)&lt;/span&gt;&lt;br&gt;LAMSAS INF0760(NC14C!) PEAS 120 in (Kurath, 1963)').addTo(W1850);</v>
      </c>
      <c r="V337" t="str">
        <f t="shared" si="48"/>
        <v>const W1850NewBernNorthCarolinaPEAS120= L.marker([35.5,-77.09], {icon: A2}).bindPopup('New Bern, North Carolina&lt;br&gt;&lt;span style=font-size:11px&gt;(White b. 1869)&lt;/span&gt;&lt;br&gt;LAMSAS INF0760(NC14C!) PEAS 120 in (Kurath, 1963)').addTo(W1850);</v>
      </c>
      <c r="W337" t="str">
        <f t="shared" si="49"/>
        <v>const W1850NewBernNorthCarolinaPEAS120= L.marker([35.5,-77.09], {icon: d}).bindPopup('New Bern, North Carolina&lt;br&gt;&lt;span style=font-size:11px&gt;(White b. 1869)&lt;/span&gt;&lt;br&gt;LAMSAS INF0760(NC14C!) PEAS 120 in d').addTo(W1850);</v>
      </c>
      <c r="X337" t="str">
        <f t="shared" si="50"/>
        <v>const W1850NewBernNorthCarolinaPEAS120= L.marker([35.5,-77.09], {icon: D4}).bindPopup('New Bern, North Carolina&lt;br&gt;&lt;span style=font-size:11px&gt;(White b. 1869)&lt;/span&gt;&lt;br&gt;LAMSAS INF0760(NC14C!) PEAS 120 in (Kurath, 1963)').addTo(W1850);</v>
      </c>
      <c r="Y337" t="str">
        <f t="shared" si="51"/>
        <v/>
      </c>
      <c r="Z337" t="str">
        <f t="shared" si="52"/>
        <v/>
      </c>
      <c r="AA337" t="str">
        <f t="shared" si="53"/>
        <v/>
      </c>
      <c r="BC337" t="s">
        <v>7013</v>
      </c>
    </row>
    <row r="338" spans="1:55">
      <c r="A338" t="s">
        <v>5324</v>
      </c>
      <c r="B338" s="88" t="s">
        <v>12258</v>
      </c>
      <c r="C338" t="s">
        <v>9409</v>
      </c>
      <c r="D338">
        <v>1867</v>
      </c>
      <c r="E338" t="s">
        <v>7770</v>
      </c>
      <c r="G338" s="79" t="s">
        <v>78</v>
      </c>
      <c r="H338" t="s">
        <v>5283</v>
      </c>
      <c r="I338" s="5">
        <v>-81.13</v>
      </c>
      <c r="J338" s="5">
        <v>32.479999999999997</v>
      </c>
      <c r="K338" t="s">
        <v>11235</v>
      </c>
      <c r="S338" t="str">
        <f t="shared" si="45"/>
        <v>Savannah, South Carolina&lt;br&gt;&lt;span style=font-size:11px&gt;(White b. 1867)&lt;/span&gt;&lt;br&gt;</v>
      </c>
      <c r="T338" t="str">
        <f t="shared" si="46"/>
        <v>W1850SavannahSouthCarolinaPEAS147</v>
      </c>
      <c r="U338" t="str">
        <f t="shared" si="47"/>
        <v>const W1850SavannahSouthCarolinaPEAS147= L.marker([32.48,-81.13], {icon: De}).bindPopup('Savannah, South Carolina&lt;br&gt;&lt;span style=font-size:11px&gt;(White b. 1867)&lt;/span&gt;&lt;br&gt;LAMSAS INF1050(GA1F!) PEAS 147 in (Kurath, 1963)').addTo(W1850);</v>
      </c>
      <c r="V338" t="str">
        <f t="shared" si="48"/>
        <v>const W1850SavannahSouthCarolinaPEAS147= L.marker([32.48,-81.13], {icon: A2}).bindPopup('Savannah, South Carolina&lt;br&gt;&lt;span style=font-size:11px&gt;(White b. 1867)&lt;/span&gt;&lt;br&gt;LAMSAS INF1050(GA1F!) PEAS 147 in (Kurath, 1963)').addTo(W1850);</v>
      </c>
      <c r="W338" t="str">
        <f t="shared" si="49"/>
        <v>const W1850SavannahSouthCarolinaPEAS147= L.marker([32.48,-81.13], {icon: d}).bindPopup('Savannah, South Carolina&lt;br&gt;&lt;span style=font-size:11px&gt;(White b. 1867)&lt;/span&gt;&lt;br&gt;LAMSAS INF1050(GA1F!) PEAS 147 in d').addTo(W1850);</v>
      </c>
      <c r="X338" t="str">
        <f t="shared" si="50"/>
        <v>const W1850SavannahSouthCarolinaPEAS147= L.marker([32.48,-81.13], {icon: D2}).bindPopup('Savannah, South Carolina&lt;br&gt;&lt;span style=font-size:11px&gt;(White b. 1867)&lt;/span&gt;&lt;br&gt;LAMSAS INF1050(GA1F!) PEAS 147 in (Kurath, 1963)').addTo(W1850);</v>
      </c>
      <c r="Y338" t="str">
        <f t="shared" si="51"/>
        <v/>
      </c>
      <c r="Z338" t="str">
        <f t="shared" si="52"/>
        <v/>
      </c>
      <c r="AA338" t="str">
        <f t="shared" si="53"/>
        <v/>
      </c>
      <c r="BC338" t="s">
        <v>7015</v>
      </c>
    </row>
    <row r="339" spans="1:55">
      <c r="A339" t="s">
        <v>5324</v>
      </c>
      <c r="B339" t="s">
        <v>11979</v>
      </c>
      <c r="D339">
        <v>1873</v>
      </c>
      <c r="E339" t="s">
        <v>12148</v>
      </c>
      <c r="G339" s="79" t="s">
        <v>34</v>
      </c>
      <c r="H339" t="s">
        <v>5290</v>
      </c>
      <c r="I339" s="5">
        <v>-112.67</v>
      </c>
      <c r="J339" s="5">
        <v>38.369999999999997</v>
      </c>
      <c r="K339" t="s">
        <v>11239</v>
      </c>
      <c r="M339" t="s">
        <v>12528</v>
      </c>
      <c r="S339" t="str">
        <f t="shared" si="45"/>
        <v>San Francisco, California&lt;br&gt;&lt;span style=font-size:11px&gt;(White b. 1873)&lt;/span&gt;&lt;br&gt;</v>
      </c>
      <c r="T339" t="str">
        <f t="shared" si="46"/>
        <v>W1850SanFranciscoCaliforniaFrankTracySwett</v>
      </c>
      <c r="U339" t="str">
        <f t="shared" si="47"/>
        <v>const W1850SanFranciscoCaliforniaFrankTracySwett= L.marker([38.37,-112.67], {icon: De}).bindPopup('San Francisco, California&lt;br&gt;&lt;span style=font-size:11px&gt;(White b. 1873)&lt;/span&gt;&lt;br&gt;Frank Tracy Swett in (Fridland and Kendall, 2017)').addTo(W1850);</v>
      </c>
      <c r="V339" t="str">
        <f t="shared" si="48"/>
        <v>const W1850SanFranciscoCaliforniaFrankTracySwett= L.marker([38.37,-112.67], {icon: A2}).bindPopup('San Francisco, California&lt;br&gt;&lt;span style=font-size:11px&gt;(White b. 1873)&lt;/span&gt;&lt;br&gt;Frank Tracy Swett in (Fridland and Kendall, 2017)').addTo(W1850);</v>
      </c>
      <c r="W339" t="str">
        <f t="shared" si="49"/>
        <v>const W1850SanFranciscoCaliforniaFrankTracySwett= L.marker([38.37,-112.67], {icon: d}).bindPopup('San Francisco, California&lt;br&gt;&lt;span style=font-size:11px&gt;(White b. 1873)&lt;/span&gt;&lt;br&gt;Frank Tracy Swett in d').addTo(W1850);</v>
      </c>
      <c r="X339" t="str">
        <f t="shared" si="50"/>
        <v>const W1850SanFranciscoCaliforniaFrankTracySwett= L.marker([38.37,-112.67], {icon: D4}).bindPopup('San Francisco, California&lt;br&gt;&lt;span style=font-size:11px&gt;(White b. 1873)&lt;/span&gt;&lt;br&gt;Frank Tracy Swett in (Fridland and Kendall, 2017)').addTo(W1850);</v>
      </c>
      <c r="Y339" t="str">
        <f t="shared" si="51"/>
        <v/>
      </c>
      <c r="Z339" t="str">
        <f t="shared" si="52"/>
        <v/>
      </c>
      <c r="AA339" t="str">
        <f t="shared" si="53"/>
        <v>const W1850SanFranciscoCaliforniaFrankTracySwett= L.marker([38.37,-112.67], {icon:       }).bindPopup('San Francisco, California&lt;br&gt;&lt;span style=font-size:11px&gt;(White b. 1873)&lt;/span&gt;&lt;br&gt;').addTo(W1850);</v>
      </c>
      <c r="BC339" t="s">
        <v>5435</v>
      </c>
    </row>
    <row r="340" spans="1:55">
      <c r="A340" t="s">
        <v>5324</v>
      </c>
      <c r="B340" s="88" t="s">
        <v>7443</v>
      </c>
      <c r="D340">
        <v>1874</v>
      </c>
      <c r="E340" t="s">
        <v>7647</v>
      </c>
      <c r="G340" s="81" t="s">
        <v>12221</v>
      </c>
      <c r="H340" t="s">
        <v>931</v>
      </c>
      <c r="I340" s="47">
        <v>-89.52</v>
      </c>
      <c r="J340" s="47">
        <v>48.39</v>
      </c>
      <c r="K340" t="s">
        <v>11223</v>
      </c>
      <c r="M340" t="s">
        <v>71</v>
      </c>
      <c r="S340" t="str">
        <f t="shared" si="45"/>
        <v>Paipoonge Township, Ontario&lt;br&gt;&lt;span style=font-size:11px&gt;(White b. 1874)&lt;/span&gt;&lt;br&gt;</v>
      </c>
      <c r="T340" t="str">
        <f t="shared" si="46"/>
        <v>W1850PaipoongeTownshipOntarioLAUM3</v>
      </c>
      <c r="U340" t="str">
        <f t="shared" si="47"/>
        <v>const W1850PaipoongeTownshipOntarioLAUM3= L.marker([48.39,-89.52], {icon: Me}).bindPopup('Paipoonge Township, Ontario&lt;br&gt;&lt;span style=font-size:11px&gt;(White b. 1874)&lt;/span&gt;&lt;br&gt;LAUM 3 in (Allen, 1973)').addTo(W1850);</v>
      </c>
      <c r="V340" t="str">
        <f t="shared" si="48"/>
        <v>const W1850PaipoongeTownshipOntarioLAUM3= L.marker([48.39,-89.52], {icon: A2}).bindPopup('Paipoonge Township, Ontario&lt;br&gt;&lt;span style=font-size:11px&gt;(White b. 1874)&lt;/span&gt;&lt;br&gt;LAUM 3 in (Allen, 1973)').addTo(W1850);</v>
      </c>
      <c r="W340" t="str">
        <f t="shared" si="49"/>
        <v>const W1850PaipoongeTownshipOntarioLAUM3= L.marker([48.39,-89.52], {icon: d}).bindPopup('Paipoonge Township, Ontario&lt;br&gt;&lt;span style=font-size:11px&gt;(White b. 1874)&lt;/span&gt;&lt;br&gt;LAUM 3 in d').addTo(W1850);</v>
      </c>
      <c r="X340" t="str">
        <f t="shared" si="50"/>
        <v>const W1850PaipoongeTownshipOntarioLAUM3= L.marker([48.39,-89.52], {icon: M1}).bindPopup('Paipoonge Township, Ontario&lt;br&gt;&lt;span style=font-size:11px&gt;(White b. 1874)&lt;/span&gt;&lt;br&gt;LAUM 3 in (Allen, 1973)').addTo(W1850);</v>
      </c>
      <c r="Y340" t="str">
        <f t="shared" si="51"/>
        <v/>
      </c>
      <c r="Z340" t="str">
        <f t="shared" si="52"/>
        <v/>
      </c>
      <c r="AA340" t="str">
        <f t="shared" si="53"/>
        <v>const W1850PaipoongeTownshipOntarioLAUM3= L.marker([48.39,-89.52], {icon:Ag}).bindPopup('Paipoonge Township, Ontario&lt;br&gt;&lt;span style=font-size:11px&gt;(White b. 1874)&lt;/span&gt;&lt;br&gt;').addTo(W1850);</v>
      </c>
    </row>
    <row r="341" spans="1:55">
      <c r="A341" t="s">
        <v>5324</v>
      </c>
      <c r="B341" s="88" t="s">
        <v>7444</v>
      </c>
      <c r="D341">
        <v>1871</v>
      </c>
      <c r="E341" t="s">
        <v>7647</v>
      </c>
      <c r="G341" s="79" t="s">
        <v>153</v>
      </c>
      <c r="H341" t="s">
        <v>5300</v>
      </c>
      <c r="I341" s="5">
        <v>-92.1</v>
      </c>
      <c r="J341" s="5">
        <v>46.79</v>
      </c>
      <c r="K341" t="s">
        <v>11232</v>
      </c>
      <c r="M341" t="s">
        <v>71</v>
      </c>
      <c r="S341" t="str">
        <f t="shared" si="45"/>
        <v>Duluth, Minnesota&lt;br&gt;&lt;span style=font-size:11px&gt;(White b. 1871)&lt;/span&gt;&lt;br&gt;</v>
      </c>
      <c r="T341" t="str">
        <f t="shared" si="46"/>
        <v>W1850DuluthMinnesotaLAUM15</v>
      </c>
      <c r="U341" t="str">
        <f t="shared" si="47"/>
        <v>const W1850DuluthMinnesotaLAUM15= L.marker([46.79,-92.1], {icon: De}).bindPopup('Duluth, Minnesota&lt;br&gt;&lt;span style=font-size:11px&gt;(White b. 1871)&lt;/span&gt;&lt;br&gt;LAUM 15 in (Allen, 1973)').addTo(W1850);</v>
      </c>
      <c r="V341" t="str">
        <f t="shared" si="48"/>
        <v>const W1850DuluthMinnesotaLAUM15= L.marker([46.79,-92.1], {icon: A2}).bindPopup('Duluth, Minnesota&lt;br&gt;&lt;span style=font-size:11px&gt;(White b. 1871)&lt;/span&gt;&lt;br&gt;LAUM 15 in (Allen, 1973)').addTo(W1850);</v>
      </c>
      <c r="W341" t="str">
        <f t="shared" si="49"/>
        <v>const W1850DuluthMinnesotaLAUM15= L.marker([46.79,-92.1], {icon: d}).bindPopup('Duluth, Minnesota&lt;br&gt;&lt;span style=font-size:11px&gt;(White b. 1871)&lt;/span&gt;&lt;br&gt;LAUM 15 in d').addTo(W1850);</v>
      </c>
      <c r="X341" t="str">
        <f t="shared" si="50"/>
        <v>const W1850DuluthMinnesotaLAUM15= L.marker([46.79,-92.1], {icon: D1}).bindPopup('Duluth, Minnesota&lt;br&gt;&lt;span style=font-size:11px&gt;(White b. 1871)&lt;/span&gt;&lt;br&gt;LAUM 15 in (Allen, 1973)').addTo(W1850);</v>
      </c>
      <c r="Y341" t="str">
        <f t="shared" si="51"/>
        <v/>
      </c>
      <c r="Z341" t="str">
        <f t="shared" si="52"/>
        <v/>
      </c>
      <c r="AA341" t="str">
        <f t="shared" si="53"/>
        <v>const W1850DuluthMinnesotaLAUM15= L.marker([46.79,-92.1], {icon:Ag}).bindPopup('Duluth, Minnesota&lt;br&gt;&lt;span style=font-size:11px&gt;(White b. 1871)&lt;/span&gt;&lt;br&gt;').addTo(W1850);</v>
      </c>
    </row>
    <row r="342" spans="1:55">
      <c r="A342" t="s">
        <v>5324</v>
      </c>
      <c r="B342" s="88" t="s">
        <v>7445</v>
      </c>
      <c r="D342">
        <v>1872</v>
      </c>
      <c r="E342" t="s">
        <v>7647</v>
      </c>
      <c r="G342" s="79" t="s">
        <v>153</v>
      </c>
      <c r="H342" t="s">
        <v>5300</v>
      </c>
      <c r="I342" s="5">
        <v>-92.1</v>
      </c>
      <c r="J342" s="5">
        <v>46.79</v>
      </c>
      <c r="K342" t="s">
        <v>11232</v>
      </c>
      <c r="M342" t="s">
        <v>71</v>
      </c>
      <c r="S342" t="str">
        <f t="shared" si="45"/>
        <v>Duluth, Minnesota&lt;br&gt;&lt;span style=font-size:11px&gt;(White b. 1872)&lt;/span&gt;&lt;br&gt;</v>
      </c>
      <c r="T342" t="str">
        <f t="shared" si="46"/>
        <v>W1850DuluthMinnesotaLAUM16</v>
      </c>
      <c r="U342" t="str">
        <f t="shared" si="47"/>
        <v>const W1850DuluthMinnesotaLAUM16= L.marker([46.79,-92.1], {icon: De}).bindPopup('Duluth, Minnesota&lt;br&gt;&lt;span style=font-size:11px&gt;(White b. 1872)&lt;/span&gt;&lt;br&gt;LAUM 16 in (Allen, 1973)').addTo(W1850);</v>
      </c>
      <c r="V342" t="str">
        <f t="shared" si="48"/>
        <v>const W1850DuluthMinnesotaLAUM16= L.marker([46.79,-92.1], {icon: A2}).bindPopup('Duluth, Minnesota&lt;br&gt;&lt;span style=font-size:11px&gt;(White b. 1872)&lt;/span&gt;&lt;br&gt;LAUM 16 in (Allen, 1973)').addTo(W1850);</v>
      </c>
      <c r="W342" t="str">
        <f t="shared" si="49"/>
        <v>const W1850DuluthMinnesotaLAUM16= L.marker([46.79,-92.1], {icon: d}).bindPopup('Duluth, Minnesota&lt;br&gt;&lt;span style=font-size:11px&gt;(White b. 1872)&lt;/span&gt;&lt;br&gt;LAUM 16 in d').addTo(W1850);</v>
      </c>
      <c r="X342" t="str">
        <f t="shared" si="50"/>
        <v>const W1850DuluthMinnesotaLAUM16= L.marker([46.79,-92.1], {icon: D1}).bindPopup('Duluth, Minnesota&lt;br&gt;&lt;span style=font-size:11px&gt;(White b. 1872)&lt;/span&gt;&lt;br&gt;LAUM 16 in (Allen, 1973)').addTo(W1850);</v>
      </c>
      <c r="Y342" t="str">
        <f t="shared" si="51"/>
        <v/>
      </c>
      <c r="Z342" t="str">
        <f t="shared" si="52"/>
        <v/>
      </c>
      <c r="AA342" t="str">
        <f t="shared" si="53"/>
        <v>const W1850DuluthMinnesotaLAUM16= L.marker([46.79,-92.1], {icon:Ag}).bindPopup('Duluth, Minnesota&lt;br&gt;&lt;span style=font-size:11px&gt;(White b. 1872)&lt;/span&gt;&lt;br&gt;').addTo(W1850);</v>
      </c>
    </row>
    <row r="343" spans="1:55">
      <c r="A343" t="s">
        <v>5324</v>
      </c>
      <c r="B343" s="88" t="s">
        <v>7446</v>
      </c>
      <c r="D343">
        <v>1874</v>
      </c>
      <c r="E343" t="s">
        <v>7647</v>
      </c>
      <c r="G343" s="79" t="s">
        <v>4019</v>
      </c>
      <c r="H343" t="s">
        <v>5300</v>
      </c>
      <c r="I343" s="5">
        <v>-96.08</v>
      </c>
      <c r="J343" s="5">
        <v>46.28</v>
      </c>
      <c r="K343" t="s">
        <v>11232</v>
      </c>
      <c r="M343" t="s">
        <v>71</v>
      </c>
      <c r="S343" t="str">
        <f t="shared" si="45"/>
        <v>Fergus Falls, Minnesota&lt;br&gt;&lt;span style=font-size:11px&gt;(White b. 1874)&lt;/span&gt;&lt;br&gt;</v>
      </c>
      <c r="T343" t="str">
        <f t="shared" si="46"/>
        <v>W1850FergusFallsMinnesotaLAUM19</v>
      </c>
      <c r="U343" t="str">
        <f t="shared" si="47"/>
        <v>const W1850FergusFallsMinnesotaLAUM19= L.marker([46.28,-96.08], {icon: De}).bindPopup('Fergus Falls, Minnesota&lt;br&gt;&lt;span style=font-size:11px&gt;(White b. 1874)&lt;/span&gt;&lt;br&gt;LAUM 19 in (Allen, 1973)').addTo(W1850);</v>
      </c>
      <c r="V343" t="str">
        <f t="shared" si="48"/>
        <v>const W1850FergusFallsMinnesotaLAUM19= L.marker([46.28,-96.08], {icon: A2}).bindPopup('Fergus Falls, Minnesota&lt;br&gt;&lt;span style=font-size:11px&gt;(White b. 1874)&lt;/span&gt;&lt;br&gt;LAUM 19 in (Allen, 1973)').addTo(W1850);</v>
      </c>
      <c r="W343" t="str">
        <f t="shared" si="49"/>
        <v>const W1850FergusFallsMinnesotaLAUM19= L.marker([46.28,-96.08], {icon: d}).bindPopup('Fergus Falls, Minnesota&lt;br&gt;&lt;span style=font-size:11px&gt;(White b. 1874)&lt;/span&gt;&lt;br&gt;LAUM 19 in d').addTo(W1850);</v>
      </c>
      <c r="X343" t="str">
        <f t="shared" si="50"/>
        <v>const W1850FergusFallsMinnesotaLAUM19= L.marker([46.28,-96.08], {icon: D1}).bindPopup('Fergus Falls, Minnesota&lt;br&gt;&lt;span style=font-size:11px&gt;(White b. 1874)&lt;/span&gt;&lt;br&gt;LAUM 19 in (Allen, 1973)').addTo(W1850);</v>
      </c>
      <c r="Y343" t="str">
        <f t="shared" si="51"/>
        <v/>
      </c>
      <c r="Z343" t="str">
        <f t="shared" si="52"/>
        <v/>
      </c>
      <c r="AA343" t="str">
        <f t="shared" si="53"/>
        <v>const W1850FergusFallsMinnesotaLAUM19= L.marker([46.28,-96.08], {icon:Ag}).bindPopup('Fergus Falls, Minnesota&lt;br&gt;&lt;span style=font-size:11px&gt;(White b. 1874)&lt;/span&gt;&lt;br&gt;').addTo(W1850);</v>
      </c>
    </row>
    <row r="344" spans="1:55">
      <c r="A344" t="s">
        <v>5324</v>
      </c>
      <c r="B344" s="88" t="s">
        <v>7447</v>
      </c>
      <c r="D344">
        <v>1873</v>
      </c>
      <c r="E344" t="s">
        <v>7647</v>
      </c>
      <c r="G344" s="79" t="s">
        <v>4021</v>
      </c>
      <c r="H344" t="s">
        <v>5300</v>
      </c>
      <c r="I344" s="5">
        <v>-94.2</v>
      </c>
      <c r="J344" s="5">
        <v>46.35</v>
      </c>
      <c r="K344" t="s">
        <v>11223</v>
      </c>
      <c r="M344" t="s">
        <v>71</v>
      </c>
      <c r="S344" t="str">
        <f t="shared" si="45"/>
        <v>Brainerd, Minnesota&lt;br&gt;&lt;span style=font-size:11px&gt;(White b. 1873)&lt;/span&gt;&lt;br&gt;</v>
      </c>
      <c r="T344" t="str">
        <f t="shared" si="46"/>
        <v>W1850BrainerdMinnesotaLAUM21</v>
      </c>
      <c r="U344" t="str">
        <f t="shared" si="47"/>
        <v>const W1850BrainerdMinnesotaLAUM21= L.marker([46.35,-94.2], {icon: Me}).bindPopup('Brainerd, Minnesota&lt;br&gt;&lt;span style=font-size:11px&gt;(White b. 1873)&lt;/span&gt;&lt;br&gt;LAUM 21 in (Allen, 1973)').addTo(W1850);</v>
      </c>
      <c r="V344" t="str">
        <f t="shared" si="48"/>
        <v>const W1850BrainerdMinnesotaLAUM21= L.marker([46.35,-94.2], {icon: A2}).bindPopup('Brainerd, Minnesota&lt;br&gt;&lt;span style=font-size:11px&gt;(White b. 1873)&lt;/span&gt;&lt;br&gt;LAUM 21 in (Allen, 1973)').addTo(W1850);</v>
      </c>
      <c r="W344" t="str">
        <f t="shared" si="49"/>
        <v>const W1850BrainerdMinnesotaLAUM21= L.marker([46.35,-94.2], {icon: d}).bindPopup('Brainerd, Minnesota&lt;br&gt;&lt;span style=font-size:11px&gt;(White b. 1873)&lt;/span&gt;&lt;br&gt;LAUM 21 in d').addTo(W1850);</v>
      </c>
      <c r="X344" t="str">
        <f t="shared" si="50"/>
        <v>const W1850BrainerdMinnesotaLAUM21= L.marker([46.35,-94.2], {icon: M1}).bindPopup('Brainerd, Minnesota&lt;br&gt;&lt;span style=font-size:11px&gt;(White b. 1873)&lt;/span&gt;&lt;br&gt;LAUM 21 in (Allen, 1973)').addTo(W1850);</v>
      </c>
      <c r="Y344" t="str">
        <f t="shared" si="51"/>
        <v/>
      </c>
      <c r="Z344" t="str">
        <f t="shared" si="52"/>
        <v/>
      </c>
      <c r="AA344" t="str">
        <f t="shared" si="53"/>
        <v>const W1850BrainerdMinnesotaLAUM21= L.marker([46.35,-94.2], {icon:Ag}).bindPopup('Brainerd, Minnesota&lt;br&gt;&lt;span style=font-size:11px&gt;(White b. 1873)&lt;/span&gt;&lt;br&gt;').addTo(W1850);</v>
      </c>
    </row>
    <row r="345" spans="1:55">
      <c r="A345" t="s">
        <v>5324</v>
      </c>
      <c r="B345" s="88" t="s">
        <v>7448</v>
      </c>
      <c r="D345">
        <v>1872</v>
      </c>
      <c r="E345" t="s">
        <v>7647</v>
      </c>
      <c r="G345" s="79" t="s">
        <v>4024</v>
      </c>
      <c r="H345" t="s">
        <v>5300</v>
      </c>
      <c r="I345" s="5">
        <v>-93.29</v>
      </c>
      <c r="J345" s="5">
        <v>45.88</v>
      </c>
      <c r="K345" t="s">
        <v>11223</v>
      </c>
      <c r="M345" t="s">
        <v>71</v>
      </c>
      <c r="S345" t="str">
        <f t="shared" si="45"/>
        <v>Mora, Minnesota&lt;br&gt;&lt;span style=font-size:11px&gt;(White b. 1872)&lt;/span&gt;&lt;br&gt;</v>
      </c>
      <c r="T345" t="str">
        <f t="shared" si="46"/>
        <v>W1850MoraMinnesotaLAUM23</v>
      </c>
      <c r="U345" t="str">
        <f t="shared" si="47"/>
        <v>const W1850MoraMinnesotaLAUM23= L.marker([45.88,-93.29], {icon: Me}).bindPopup('Mora, Minnesota&lt;br&gt;&lt;span style=font-size:11px&gt;(White b. 1872)&lt;/span&gt;&lt;br&gt;LAUM 23 in (Allen, 1973)').addTo(W1850);</v>
      </c>
      <c r="V345" t="str">
        <f t="shared" si="48"/>
        <v>const W1850MoraMinnesotaLAUM23= L.marker([45.88,-93.29], {icon: A2}).bindPopup('Mora, Minnesota&lt;br&gt;&lt;span style=font-size:11px&gt;(White b. 1872)&lt;/span&gt;&lt;br&gt;LAUM 23 in (Allen, 1973)').addTo(W1850);</v>
      </c>
      <c r="W345" t="str">
        <f t="shared" si="49"/>
        <v>const W1850MoraMinnesotaLAUM23= L.marker([45.88,-93.29], {icon: d}).bindPopup('Mora, Minnesota&lt;br&gt;&lt;span style=font-size:11px&gt;(White b. 1872)&lt;/span&gt;&lt;br&gt;LAUM 23 in d').addTo(W1850);</v>
      </c>
      <c r="X345" t="str">
        <f t="shared" si="50"/>
        <v>const W1850MoraMinnesotaLAUM23= L.marker([45.88,-93.29], {icon: M1}).bindPopup('Mora, Minnesota&lt;br&gt;&lt;span style=font-size:11px&gt;(White b. 1872)&lt;/span&gt;&lt;br&gt;LAUM 23 in (Allen, 1973)').addTo(W1850);</v>
      </c>
      <c r="Y345" t="str">
        <f t="shared" si="51"/>
        <v/>
      </c>
      <c r="Z345" t="str">
        <f t="shared" si="52"/>
        <v/>
      </c>
      <c r="AA345" t="str">
        <f t="shared" si="53"/>
        <v>const W1850MoraMinnesotaLAUM23= L.marker([45.88,-93.29], {icon:Ag}).bindPopup('Mora, Minnesota&lt;br&gt;&lt;span style=font-size:11px&gt;(White b. 1872)&lt;/span&gt;&lt;br&gt;').addTo(W1850);</v>
      </c>
    </row>
    <row r="346" spans="1:55">
      <c r="A346" t="s">
        <v>5324</v>
      </c>
      <c r="B346" s="88" t="s">
        <v>7449</v>
      </c>
      <c r="D346">
        <v>1869</v>
      </c>
      <c r="E346" t="s">
        <v>7647</v>
      </c>
      <c r="G346" s="79" t="s">
        <v>4028</v>
      </c>
      <c r="H346" t="s">
        <v>5300</v>
      </c>
      <c r="I346" s="5">
        <v>-94.95</v>
      </c>
      <c r="J346" s="5">
        <v>45.74</v>
      </c>
      <c r="K346" t="s">
        <v>11223</v>
      </c>
      <c r="M346" t="s">
        <v>71</v>
      </c>
      <c r="S346" t="str">
        <f t="shared" si="45"/>
        <v>Sauk Center, Minnesota&lt;br&gt;&lt;span style=font-size:11px&gt;(White b. 1869)&lt;/span&gt;&lt;br&gt;</v>
      </c>
      <c r="T346" t="str">
        <f t="shared" si="46"/>
        <v>W1850SaukCenterMinnesotaLAUM27</v>
      </c>
      <c r="U346" t="str">
        <f t="shared" si="47"/>
        <v>const W1850SaukCenterMinnesotaLAUM27= L.marker([45.74,-94.95], {icon: Me}).bindPopup('Sauk Center, Minnesota&lt;br&gt;&lt;span style=font-size:11px&gt;(White b. 1869)&lt;/span&gt;&lt;br&gt;LAUM 27 in (Allen, 1973)').addTo(W1850);</v>
      </c>
      <c r="V346" t="str">
        <f t="shared" si="48"/>
        <v>const W1850SaukCenterMinnesotaLAUM27= L.marker([45.74,-94.95], {icon: A2}).bindPopup('Sauk Center, Minnesota&lt;br&gt;&lt;span style=font-size:11px&gt;(White b. 1869)&lt;/span&gt;&lt;br&gt;LAUM 27 in (Allen, 1973)').addTo(W1850);</v>
      </c>
      <c r="W346" t="str">
        <f t="shared" si="49"/>
        <v>const W1850SaukCenterMinnesotaLAUM27= L.marker([45.74,-94.95], {icon: d}).bindPopup('Sauk Center, Minnesota&lt;br&gt;&lt;span style=font-size:11px&gt;(White b. 1869)&lt;/span&gt;&lt;br&gt;LAUM 27 in d').addTo(W1850);</v>
      </c>
      <c r="X346" t="str">
        <f t="shared" si="50"/>
        <v>const W1850SaukCenterMinnesotaLAUM27= L.marker([45.74,-94.95], {icon: M1}).bindPopup('Sauk Center, Minnesota&lt;br&gt;&lt;span style=font-size:11px&gt;(White b. 1869)&lt;/span&gt;&lt;br&gt;LAUM 27 in (Allen, 1973)').addTo(W1850);</v>
      </c>
      <c r="Y346" t="str">
        <f t="shared" si="51"/>
        <v/>
      </c>
      <c r="Z346" t="str">
        <f t="shared" si="52"/>
        <v/>
      </c>
      <c r="AA346" t="str">
        <f t="shared" si="53"/>
        <v>const W1850SaukCenterMinnesotaLAUM27= L.marker([45.74,-94.95], {icon:Ag}).bindPopup('Sauk Center, Minnesota&lt;br&gt;&lt;span style=font-size:11px&gt;(White b. 1869)&lt;/span&gt;&lt;br&gt;').addTo(W1850);</v>
      </c>
    </row>
    <row r="347" spans="1:55">
      <c r="A347" t="s">
        <v>5324</v>
      </c>
      <c r="B347" s="88" t="s">
        <v>7450</v>
      </c>
      <c r="D347">
        <v>1874</v>
      </c>
      <c r="E347" t="s">
        <v>7647</v>
      </c>
      <c r="G347" s="79" t="s">
        <v>151</v>
      </c>
      <c r="H347" t="s">
        <v>5300</v>
      </c>
      <c r="I347" s="5">
        <v>-93.27</v>
      </c>
      <c r="J347" s="5">
        <v>44.98</v>
      </c>
      <c r="K347" t="s">
        <v>11223</v>
      </c>
      <c r="M347" t="s">
        <v>71</v>
      </c>
      <c r="S347" t="str">
        <f t="shared" si="45"/>
        <v>Minneapolis, Minnesota&lt;br&gt;&lt;span style=font-size:11px&gt;(White b. 1874)&lt;/span&gt;&lt;br&gt;</v>
      </c>
      <c r="T347" t="str">
        <f t="shared" si="46"/>
        <v>W1850MinneapolisMinnesotaLAUM31</v>
      </c>
      <c r="U347" t="str">
        <f t="shared" si="47"/>
        <v>const W1850MinneapolisMinnesotaLAUM31= L.marker([44.98,-93.27], {icon: Me}).bindPopup('Minneapolis, Minnesota&lt;br&gt;&lt;span style=font-size:11px&gt;(White b. 1874)&lt;/span&gt;&lt;br&gt;LAUM 31 in (Allen, 1973)').addTo(W1850);</v>
      </c>
      <c r="V347" t="str">
        <f t="shared" si="48"/>
        <v>const W1850MinneapolisMinnesotaLAUM31= L.marker([44.98,-93.27], {icon: A2}).bindPopup('Minneapolis, Minnesota&lt;br&gt;&lt;span style=font-size:11px&gt;(White b. 1874)&lt;/span&gt;&lt;br&gt;LAUM 31 in (Allen, 1973)').addTo(W1850);</v>
      </c>
      <c r="W347" t="str">
        <f t="shared" si="49"/>
        <v>const W1850MinneapolisMinnesotaLAUM31= L.marker([44.98,-93.27], {icon: d}).bindPopup('Minneapolis, Minnesota&lt;br&gt;&lt;span style=font-size:11px&gt;(White b. 1874)&lt;/span&gt;&lt;br&gt;LAUM 31 in d').addTo(W1850);</v>
      </c>
      <c r="X347" t="str">
        <f t="shared" si="50"/>
        <v>const W1850MinneapolisMinnesotaLAUM31= L.marker([44.98,-93.27], {icon: M1}).bindPopup('Minneapolis, Minnesota&lt;br&gt;&lt;span style=font-size:11px&gt;(White b. 1874)&lt;/span&gt;&lt;br&gt;LAUM 31 in (Allen, 1973)').addTo(W1850);</v>
      </c>
      <c r="Y347" t="str">
        <f t="shared" si="51"/>
        <v/>
      </c>
      <c r="Z347" t="str">
        <f t="shared" si="52"/>
        <v/>
      </c>
      <c r="AA347" t="str">
        <f t="shared" si="53"/>
        <v>const W1850MinneapolisMinnesotaLAUM31= L.marker([44.98,-93.27], {icon:Ag}).bindPopup('Minneapolis, Minnesota&lt;br&gt;&lt;span style=font-size:11px&gt;(White b. 1874)&lt;/span&gt;&lt;br&gt;').addTo(W1850);</v>
      </c>
    </row>
    <row r="348" spans="1:55">
      <c r="A348" t="s">
        <v>5324</v>
      </c>
      <c r="B348" s="88" t="s">
        <v>7451</v>
      </c>
      <c r="D348">
        <v>1863</v>
      </c>
      <c r="E348" t="s">
        <v>7647</v>
      </c>
      <c r="G348" s="79" t="s">
        <v>151</v>
      </c>
      <c r="H348" t="s">
        <v>5300</v>
      </c>
      <c r="I348" s="5">
        <v>-93.27</v>
      </c>
      <c r="J348" s="5">
        <v>44.98</v>
      </c>
      <c r="K348" t="s">
        <v>11223</v>
      </c>
      <c r="M348" t="s">
        <v>71</v>
      </c>
      <c r="S348" t="str">
        <f t="shared" si="45"/>
        <v>Minneapolis, Minnesota&lt;br&gt;&lt;span style=font-size:11px&gt;(White b. 1863)&lt;/span&gt;&lt;br&gt;</v>
      </c>
      <c r="T348" t="str">
        <f t="shared" si="46"/>
        <v>W1850MinneapolisMinnesotaLAUM32</v>
      </c>
      <c r="U348" t="str">
        <f t="shared" si="47"/>
        <v>const W1850MinneapolisMinnesotaLAUM32= L.marker([44.98,-93.27], {icon: Me}).bindPopup('Minneapolis, Minnesota&lt;br&gt;&lt;span style=font-size:11px&gt;(White b. 1863)&lt;/span&gt;&lt;br&gt;LAUM 32 in (Allen, 1973)').addTo(W1850);</v>
      </c>
      <c r="V348" t="str">
        <f t="shared" si="48"/>
        <v>const W1850MinneapolisMinnesotaLAUM32= L.marker([44.98,-93.27], {icon: A2}).bindPopup('Minneapolis, Minnesota&lt;br&gt;&lt;span style=font-size:11px&gt;(White b. 1863)&lt;/span&gt;&lt;br&gt;LAUM 32 in (Allen, 1973)').addTo(W1850);</v>
      </c>
      <c r="W348" t="str">
        <f t="shared" si="49"/>
        <v>const W1850MinneapolisMinnesotaLAUM32= L.marker([44.98,-93.27], {icon: d}).bindPopup('Minneapolis, Minnesota&lt;br&gt;&lt;span style=font-size:11px&gt;(White b. 1863)&lt;/span&gt;&lt;br&gt;LAUM 32 in d').addTo(W1850);</v>
      </c>
      <c r="X348" t="str">
        <f t="shared" si="50"/>
        <v>const W1850MinneapolisMinnesotaLAUM32= L.marker([44.98,-93.27], {icon: M1}).bindPopup('Minneapolis, Minnesota&lt;br&gt;&lt;span style=font-size:11px&gt;(White b. 1863)&lt;/span&gt;&lt;br&gt;LAUM 32 in (Allen, 1973)').addTo(W1850);</v>
      </c>
      <c r="Y348" t="str">
        <f t="shared" si="51"/>
        <v/>
      </c>
      <c r="Z348" t="str">
        <f t="shared" si="52"/>
        <v/>
      </c>
      <c r="AA348" t="str">
        <f t="shared" si="53"/>
        <v>const W1850MinneapolisMinnesotaLAUM32= L.marker([44.98,-93.27], {icon:Ag}).bindPopup('Minneapolis, Minnesota&lt;br&gt;&lt;span style=font-size:11px&gt;(White b. 1863)&lt;/span&gt;&lt;br&gt;').addTo(W1850);</v>
      </c>
    </row>
    <row r="349" spans="1:55">
      <c r="A349" t="s">
        <v>5324</v>
      </c>
      <c r="B349" s="88" t="s">
        <v>7452</v>
      </c>
      <c r="D349">
        <v>1873</v>
      </c>
      <c r="E349" t="s">
        <v>7647</v>
      </c>
      <c r="G349" s="79" t="s">
        <v>4033</v>
      </c>
      <c r="H349" t="s">
        <v>5300</v>
      </c>
      <c r="I349" s="5">
        <v>-93.09</v>
      </c>
      <c r="J349" s="5">
        <v>45.03</v>
      </c>
      <c r="K349" t="s">
        <v>11232</v>
      </c>
      <c r="M349" t="s">
        <v>71</v>
      </c>
      <c r="S349" t="str">
        <f t="shared" si="45"/>
        <v>Little Canada, Minnesota&lt;br&gt;&lt;span style=font-size:11px&gt;(White b. 1873)&lt;/span&gt;&lt;br&gt;</v>
      </c>
      <c r="T349" t="str">
        <f t="shared" si="46"/>
        <v>W1850LittleCanadaMinnesotaLAUM36</v>
      </c>
      <c r="U349" t="str">
        <f t="shared" si="47"/>
        <v>const W1850LittleCanadaMinnesotaLAUM36= L.marker([45.03,-93.09], {icon: De}).bindPopup('Little Canada, Minnesota&lt;br&gt;&lt;span style=font-size:11px&gt;(White b. 1873)&lt;/span&gt;&lt;br&gt;LAUM 36 in (Allen, 1973)').addTo(W1850);</v>
      </c>
      <c r="V349" t="str">
        <f t="shared" si="48"/>
        <v>const W1850LittleCanadaMinnesotaLAUM36= L.marker([45.03,-93.09], {icon: A2}).bindPopup('Little Canada, Minnesota&lt;br&gt;&lt;span style=font-size:11px&gt;(White b. 1873)&lt;/span&gt;&lt;br&gt;LAUM 36 in (Allen, 1973)').addTo(W1850);</v>
      </c>
      <c r="W349" t="str">
        <f t="shared" si="49"/>
        <v>const W1850LittleCanadaMinnesotaLAUM36= L.marker([45.03,-93.09], {icon: d}).bindPopup('Little Canada, Minnesota&lt;br&gt;&lt;span style=font-size:11px&gt;(White b. 1873)&lt;/span&gt;&lt;br&gt;LAUM 36 in d').addTo(W1850);</v>
      </c>
      <c r="X349" t="str">
        <f t="shared" si="50"/>
        <v>const W1850LittleCanadaMinnesotaLAUM36= L.marker([45.03,-93.09], {icon: D1}).bindPopup('Little Canada, Minnesota&lt;br&gt;&lt;span style=font-size:11px&gt;(White b. 1873)&lt;/span&gt;&lt;br&gt;LAUM 36 in (Allen, 1973)').addTo(W1850);</v>
      </c>
      <c r="Y349" t="str">
        <f t="shared" si="51"/>
        <v/>
      </c>
      <c r="Z349" t="str">
        <f t="shared" si="52"/>
        <v/>
      </c>
      <c r="AA349" t="str">
        <f t="shared" si="53"/>
        <v>const W1850LittleCanadaMinnesotaLAUM36= L.marker([45.03,-93.09], {icon:Ag}).bindPopup('Little Canada, Minnesota&lt;br&gt;&lt;span style=font-size:11px&gt;(White b. 1873)&lt;/span&gt;&lt;br&gt;').addTo(W1850);</v>
      </c>
    </row>
    <row r="350" spans="1:55">
      <c r="A350" t="s">
        <v>5324</v>
      </c>
      <c r="B350" s="88" t="s">
        <v>7453</v>
      </c>
      <c r="D350">
        <v>1864</v>
      </c>
      <c r="E350" t="s">
        <v>7647</v>
      </c>
      <c r="G350" s="79" t="s">
        <v>4034</v>
      </c>
      <c r="H350" t="s">
        <v>5300</v>
      </c>
      <c r="I350" s="5">
        <v>-92.77</v>
      </c>
      <c r="J350" s="5">
        <v>45.2</v>
      </c>
      <c r="K350" t="s">
        <v>11223</v>
      </c>
      <c r="M350" t="s">
        <v>71</v>
      </c>
      <c r="S350" t="str">
        <f t="shared" si="45"/>
        <v>Marine on St. Croix, Minnesota&lt;br&gt;&lt;span style=font-size:11px&gt;(White b. 1864)&lt;/span&gt;&lt;br&gt;</v>
      </c>
      <c r="T350" t="str">
        <f t="shared" si="46"/>
        <v>W1850MarineonStCroixMinnesotaLAUM39</v>
      </c>
      <c r="U350" t="str">
        <f t="shared" si="47"/>
        <v>const W1850MarineonStCroixMinnesotaLAUM39= L.marker([45.2,-92.77], {icon: Me}).bindPopup('Marine on St. Croix, Minnesota&lt;br&gt;&lt;span style=font-size:11px&gt;(White b. 1864)&lt;/span&gt;&lt;br&gt;LAUM 39 in (Allen, 1973)').addTo(W1850);</v>
      </c>
      <c r="V350" t="str">
        <f t="shared" si="48"/>
        <v>const W1850MarineonStCroixMinnesotaLAUM39= L.marker([45.2,-92.77], {icon: A2}).bindPopup('Marine on St. Croix, Minnesota&lt;br&gt;&lt;span style=font-size:11px&gt;(White b. 1864)&lt;/span&gt;&lt;br&gt;LAUM 39 in (Allen, 1973)').addTo(W1850);</v>
      </c>
      <c r="W350" t="str">
        <f t="shared" si="49"/>
        <v>const W1850MarineonStCroixMinnesotaLAUM39= L.marker([45.2,-92.77], {icon: d}).bindPopup('Marine on St. Croix, Minnesota&lt;br&gt;&lt;span style=font-size:11px&gt;(White b. 1864)&lt;/span&gt;&lt;br&gt;LAUM 39 in d').addTo(W1850);</v>
      </c>
      <c r="X350" t="str">
        <f t="shared" si="50"/>
        <v>const W1850MarineonStCroixMinnesotaLAUM39= L.marker([45.2,-92.77], {icon: M1}).bindPopup('Marine on St. Croix, Minnesota&lt;br&gt;&lt;span style=font-size:11px&gt;(White b. 1864)&lt;/span&gt;&lt;br&gt;LAUM 39 in (Allen, 1973)').addTo(W1850);</v>
      </c>
      <c r="Y350" t="str">
        <f t="shared" si="51"/>
        <v/>
      </c>
      <c r="Z350" t="str">
        <f t="shared" si="52"/>
        <v/>
      </c>
      <c r="AA350" t="str">
        <f t="shared" si="53"/>
        <v>const W1850MarineonStCroixMinnesotaLAUM39= L.marker([45.2,-92.77], {icon:Ag}).bindPopup('Marine on St. Croix, Minnesota&lt;br&gt;&lt;span style=font-size:11px&gt;(White b. 1864)&lt;/span&gt;&lt;br&gt;').addTo(W1850);</v>
      </c>
    </row>
    <row r="351" spans="1:55">
      <c r="A351" t="s">
        <v>5324</v>
      </c>
      <c r="B351" s="88" t="s">
        <v>7454</v>
      </c>
      <c r="D351">
        <v>1866</v>
      </c>
      <c r="E351" t="s">
        <v>7647</v>
      </c>
      <c r="G351" s="79" t="s">
        <v>4037</v>
      </c>
      <c r="H351" t="s">
        <v>5300</v>
      </c>
      <c r="I351" s="5">
        <v>-94.37</v>
      </c>
      <c r="J351" s="5">
        <v>44.89</v>
      </c>
      <c r="K351" t="s">
        <v>11232</v>
      </c>
      <c r="M351" t="s">
        <v>71</v>
      </c>
      <c r="S351" t="str">
        <f t="shared" si="45"/>
        <v>Hutchinson, Minnesota&lt;br&gt;&lt;span style=font-size:11px&gt;(White b. 1866)&lt;/span&gt;&lt;br&gt;</v>
      </c>
      <c r="T351" t="str">
        <f t="shared" si="46"/>
        <v>W1850HutchinsonMinnesotaLAUM44</v>
      </c>
      <c r="U351" t="str">
        <f t="shared" si="47"/>
        <v>const W1850HutchinsonMinnesotaLAUM44= L.marker([44.89,-94.37], {icon: De}).bindPopup('Hutchinson, Minnesota&lt;br&gt;&lt;span style=font-size:11px&gt;(White b. 1866)&lt;/span&gt;&lt;br&gt;LAUM 44 in (Allen, 1973)').addTo(W1850);</v>
      </c>
      <c r="V351" t="str">
        <f t="shared" si="48"/>
        <v>const W1850HutchinsonMinnesotaLAUM44= L.marker([44.89,-94.37], {icon: A2}).bindPopup('Hutchinson, Minnesota&lt;br&gt;&lt;span style=font-size:11px&gt;(White b. 1866)&lt;/span&gt;&lt;br&gt;LAUM 44 in (Allen, 1973)').addTo(W1850);</v>
      </c>
      <c r="W351" t="str">
        <f t="shared" si="49"/>
        <v>const W1850HutchinsonMinnesotaLAUM44= L.marker([44.89,-94.37], {icon: d}).bindPopup('Hutchinson, Minnesota&lt;br&gt;&lt;span style=font-size:11px&gt;(White b. 1866)&lt;/span&gt;&lt;br&gt;LAUM 44 in d').addTo(W1850);</v>
      </c>
      <c r="X351" t="str">
        <f t="shared" si="50"/>
        <v>const W1850HutchinsonMinnesotaLAUM44= L.marker([44.89,-94.37], {icon: D1}).bindPopup('Hutchinson, Minnesota&lt;br&gt;&lt;span style=font-size:11px&gt;(White b. 1866)&lt;/span&gt;&lt;br&gt;LAUM 44 in (Allen, 1973)').addTo(W1850);</v>
      </c>
      <c r="Y351" t="str">
        <f t="shared" si="51"/>
        <v/>
      </c>
      <c r="Z351" t="str">
        <f t="shared" si="52"/>
        <v/>
      </c>
      <c r="AA351" t="str">
        <f t="shared" si="53"/>
        <v>const W1850HutchinsonMinnesotaLAUM44= L.marker([44.89,-94.37], {icon:Ag}).bindPopup('Hutchinson, Minnesota&lt;br&gt;&lt;span style=font-size:11px&gt;(White b. 1866)&lt;/span&gt;&lt;br&gt;').addTo(W1850);</v>
      </c>
    </row>
    <row r="352" spans="1:55">
      <c r="A352" t="s">
        <v>5324</v>
      </c>
      <c r="B352" s="88" t="s">
        <v>7455</v>
      </c>
      <c r="D352">
        <v>1872</v>
      </c>
      <c r="E352" t="s">
        <v>7647</v>
      </c>
      <c r="G352" s="79" t="s">
        <v>4037</v>
      </c>
      <c r="H352" t="s">
        <v>5300</v>
      </c>
      <c r="I352" s="5">
        <v>-94.37</v>
      </c>
      <c r="J352" s="5">
        <v>44.89</v>
      </c>
      <c r="K352" t="s">
        <v>11223</v>
      </c>
      <c r="M352" t="s">
        <v>71</v>
      </c>
      <c r="S352" t="str">
        <f t="shared" si="45"/>
        <v>Hutchinson, Minnesota&lt;br&gt;&lt;span style=font-size:11px&gt;(White b. 1872)&lt;/span&gt;&lt;br&gt;</v>
      </c>
      <c r="T352" t="str">
        <f t="shared" si="46"/>
        <v>W1850HutchinsonMinnesotaLAUM45</v>
      </c>
      <c r="U352" t="str">
        <f t="shared" si="47"/>
        <v>const W1850HutchinsonMinnesotaLAUM45= L.marker([44.89,-94.37], {icon: Me}).bindPopup('Hutchinson, Minnesota&lt;br&gt;&lt;span style=font-size:11px&gt;(White b. 1872)&lt;/span&gt;&lt;br&gt;LAUM 45 in (Allen, 1973)').addTo(W1850);</v>
      </c>
      <c r="V352" t="str">
        <f t="shared" si="48"/>
        <v>const W1850HutchinsonMinnesotaLAUM45= L.marker([44.89,-94.37], {icon: A2}).bindPopup('Hutchinson, Minnesota&lt;br&gt;&lt;span style=font-size:11px&gt;(White b. 1872)&lt;/span&gt;&lt;br&gt;LAUM 45 in (Allen, 1973)').addTo(W1850);</v>
      </c>
      <c r="W352" t="str">
        <f t="shared" si="49"/>
        <v>const W1850HutchinsonMinnesotaLAUM45= L.marker([44.89,-94.37], {icon: d}).bindPopup('Hutchinson, Minnesota&lt;br&gt;&lt;span style=font-size:11px&gt;(White b. 1872)&lt;/span&gt;&lt;br&gt;LAUM 45 in d').addTo(W1850);</v>
      </c>
      <c r="X352" t="str">
        <f t="shared" si="50"/>
        <v>const W1850HutchinsonMinnesotaLAUM45= L.marker([44.89,-94.37], {icon: M1}).bindPopup('Hutchinson, Minnesota&lt;br&gt;&lt;span style=font-size:11px&gt;(White b. 1872)&lt;/span&gt;&lt;br&gt;LAUM 45 in (Allen, 1973)').addTo(W1850);</v>
      </c>
      <c r="Y352" t="str">
        <f t="shared" si="51"/>
        <v/>
      </c>
      <c r="Z352" t="str">
        <f t="shared" si="52"/>
        <v/>
      </c>
      <c r="AA352" t="str">
        <f t="shared" si="53"/>
        <v>const W1850HutchinsonMinnesotaLAUM45= L.marker([44.89,-94.37], {icon:Ag}).bindPopup('Hutchinson, Minnesota&lt;br&gt;&lt;span style=font-size:11px&gt;(White b. 1872)&lt;/span&gt;&lt;br&gt;').addTo(W1850);</v>
      </c>
    </row>
    <row r="353" spans="1:27">
      <c r="A353" t="s">
        <v>5324</v>
      </c>
      <c r="B353" s="88" t="s">
        <v>7456</v>
      </c>
      <c r="D353">
        <v>1860</v>
      </c>
      <c r="E353" t="s">
        <v>7647</v>
      </c>
      <c r="G353" s="79" t="s">
        <v>367</v>
      </c>
      <c r="H353" t="s">
        <v>5300</v>
      </c>
      <c r="I353" s="5">
        <v>-95.79</v>
      </c>
      <c r="J353" s="5">
        <v>44.45</v>
      </c>
      <c r="K353" t="s">
        <v>11232</v>
      </c>
      <c r="M353" t="s">
        <v>71</v>
      </c>
      <c r="S353" t="str">
        <f t="shared" si="45"/>
        <v>Marshall, Minnesota&lt;br&gt;&lt;span style=font-size:11px&gt;(White b. 1860)&lt;/span&gt;&lt;br&gt;</v>
      </c>
      <c r="T353" t="str">
        <f t="shared" si="46"/>
        <v>W1850MarshallMinnesotaLAUM46</v>
      </c>
      <c r="U353" t="str">
        <f t="shared" si="47"/>
        <v>const W1850MarshallMinnesotaLAUM46= L.marker([44.45,-95.79], {icon: De}).bindPopup('Marshall, Minnesota&lt;br&gt;&lt;span style=font-size:11px&gt;(White b. 1860)&lt;/span&gt;&lt;br&gt;LAUM 46 in (Allen, 1973)').addTo(W1850);</v>
      </c>
      <c r="V353" t="str">
        <f t="shared" si="48"/>
        <v>const W1850MarshallMinnesotaLAUM46= L.marker([44.45,-95.79], {icon: A2}).bindPopup('Marshall, Minnesota&lt;br&gt;&lt;span style=font-size:11px&gt;(White b. 1860)&lt;/span&gt;&lt;br&gt;LAUM 46 in (Allen, 1973)').addTo(W1850);</v>
      </c>
      <c r="W353" t="str">
        <f t="shared" si="49"/>
        <v>const W1850MarshallMinnesotaLAUM46= L.marker([44.45,-95.79], {icon: d}).bindPopup('Marshall, Minnesota&lt;br&gt;&lt;span style=font-size:11px&gt;(White b. 1860)&lt;/span&gt;&lt;br&gt;LAUM 46 in d').addTo(W1850);</v>
      </c>
      <c r="X353" t="str">
        <f t="shared" si="50"/>
        <v>const W1850MarshallMinnesotaLAUM46= L.marker([44.45,-95.79], {icon: D1}).bindPopup('Marshall, Minnesota&lt;br&gt;&lt;span style=font-size:11px&gt;(White b. 1860)&lt;/span&gt;&lt;br&gt;LAUM 46 in (Allen, 1973)').addTo(W1850);</v>
      </c>
      <c r="Y353" t="str">
        <f t="shared" si="51"/>
        <v/>
      </c>
      <c r="Z353" t="str">
        <f t="shared" si="52"/>
        <v/>
      </c>
      <c r="AA353" t="str">
        <f t="shared" si="53"/>
        <v>const W1850MarshallMinnesotaLAUM46= L.marker([44.45,-95.79], {icon:Ag}).bindPopup('Marshall, Minnesota&lt;br&gt;&lt;span style=font-size:11px&gt;(White b. 1860)&lt;/span&gt;&lt;br&gt;').addTo(W1850);</v>
      </c>
    </row>
    <row r="354" spans="1:27">
      <c r="A354" t="s">
        <v>5324</v>
      </c>
      <c r="B354" s="88" t="s">
        <v>7457</v>
      </c>
      <c r="D354">
        <v>1872</v>
      </c>
      <c r="E354" t="s">
        <v>7647</v>
      </c>
      <c r="G354" s="79" t="s">
        <v>4042</v>
      </c>
      <c r="H354" t="s">
        <v>5300</v>
      </c>
      <c r="I354" s="5">
        <v>-93.27</v>
      </c>
      <c r="J354" s="5">
        <v>44.3</v>
      </c>
      <c r="K354" t="s">
        <v>11223</v>
      </c>
      <c r="M354" t="s">
        <v>71</v>
      </c>
      <c r="S354" t="str">
        <f t="shared" si="45"/>
        <v>Faribault, Minnesota&lt;br&gt;&lt;span style=font-size:11px&gt;(White b. 1872)&lt;/span&gt;&lt;br&gt;</v>
      </c>
      <c r="T354" t="str">
        <f t="shared" si="46"/>
        <v>W1850FaribaultMinnesotaLAUM48</v>
      </c>
      <c r="U354" t="str">
        <f t="shared" si="47"/>
        <v>const W1850FaribaultMinnesotaLAUM48= L.marker([44.3,-93.27], {icon: Me}).bindPopup('Faribault, Minnesota&lt;br&gt;&lt;span style=font-size:11px&gt;(White b. 1872)&lt;/span&gt;&lt;br&gt;LAUM 48 in (Allen, 1973)').addTo(W1850);</v>
      </c>
      <c r="V354" t="str">
        <f t="shared" si="48"/>
        <v>const W1850FaribaultMinnesotaLAUM48= L.marker([44.3,-93.27], {icon: A2}).bindPopup('Faribault, Minnesota&lt;br&gt;&lt;span style=font-size:11px&gt;(White b. 1872)&lt;/span&gt;&lt;br&gt;LAUM 48 in (Allen, 1973)').addTo(W1850);</v>
      </c>
      <c r="W354" t="str">
        <f t="shared" si="49"/>
        <v>const W1850FaribaultMinnesotaLAUM48= L.marker([44.3,-93.27], {icon: d}).bindPopup('Faribault, Minnesota&lt;br&gt;&lt;span style=font-size:11px&gt;(White b. 1872)&lt;/span&gt;&lt;br&gt;LAUM 48 in d').addTo(W1850);</v>
      </c>
      <c r="X354" t="str">
        <f t="shared" si="50"/>
        <v>const W1850FaribaultMinnesotaLAUM48= L.marker([44.3,-93.27], {icon: M1}).bindPopup('Faribault, Minnesota&lt;br&gt;&lt;span style=font-size:11px&gt;(White b. 1872)&lt;/span&gt;&lt;br&gt;LAUM 48 in (Allen, 1973)').addTo(W1850);</v>
      </c>
      <c r="Y354" t="str">
        <f t="shared" si="51"/>
        <v/>
      </c>
      <c r="Z354" t="str">
        <f t="shared" si="52"/>
        <v/>
      </c>
      <c r="AA354" t="str">
        <f t="shared" si="53"/>
        <v>const W1850FaribaultMinnesotaLAUM48= L.marker([44.3,-93.27], {icon:Ag}).bindPopup('Faribault, Minnesota&lt;br&gt;&lt;span style=font-size:11px&gt;(White b. 1872)&lt;/span&gt;&lt;br&gt;').addTo(W1850);</v>
      </c>
    </row>
    <row r="355" spans="1:27">
      <c r="A355" t="s">
        <v>5324</v>
      </c>
      <c r="B355" s="88" t="s">
        <v>7458</v>
      </c>
      <c r="D355">
        <v>1870</v>
      </c>
      <c r="E355" t="s">
        <v>7647</v>
      </c>
      <c r="G355" s="79" t="s">
        <v>4044</v>
      </c>
      <c r="H355" t="s">
        <v>5300</v>
      </c>
      <c r="I355" s="5">
        <v>-94.01</v>
      </c>
      <c r="J355" s="5">
        <v>44.17</v>
      </c>
      <c r="K355" t="s">
        <v>11223</v>
      </c>
      <c r="M355" t="s">
        <v>71</v>
      </c>
      <c r="S355" t="str">
        <f t="shared" si="45"/>
        <v>Mankato, Minnesota&lt;br&gt;&lt;span style=font-size:11px&gt;(White b. 1870)&lt;/span&gt;&lt;br&gt;</v>
      </c>
      <c r="T355" t="str">
        <f t="shared" si="46"/>
        <v>W1850MankatoMinnesotaLAUM51</v>
      </c>
      <c r="U355" t="str">
        <f t="shared" si="47"/>
        <v>const W1850MankatoMinnesotaLAUM51= L.marker([44.17,-94.01], {icon: Me}).bindPopup('Mankato, Minnesota&lt;br&gt;&lt;span style=font-size:11px&gt;(White b. 1870)&lt;/span&gt;&lt;br&gt;LAUM 51 in (Allen, 1973)').addTo(W1850);</v>
      </c>
      <c r="V355" t="str">
        <f t="shared" si="48"/>
        <v>const W1850MankatoMinnesotaLAUM51= L.marker([44.17,-94.01], {icon: A2}).bindPopup('Mankato, Minnesota&lt;br&gt;&lt;span style=font-size:11px&gt;(White b. 1870)&lt;/span&gt;&lt;br&gt;LAUM 51 in (Allen, 1973)').addTo(W1850);</v>
      </c>
      <c r="W355" t="str">
        <f t="shared" si="49"/>
        <v>const W1850MankatoMinnesotaLAUM51= L.marker([44.17,-94.01], {icon: d}).bindPopup('Mankato, Minnesota&lt;br&gt;&lt;span style=font-size:11px&gt;(White b. 1870)&lt;/span&gt;&lt;br&gt;LAUM 51 in d').addTo(W1850);</v>
      </c>
      <c r="X355" t="str">
        <f t="shared" si="50"/>
        <v>const W1850MankatoMinnesotaLAUM51= L.marker([44.17,-94.01], {icon: M1}).bindPopup('Mankato, Minnesota&lt;br&gt;&lt;span style=font-size:11px&gt;(White b. 1870)&lt;/span&gt;&lt;br&gt;LAUM 51 in (Allen, 1973)').addTo(W1850);</v>
      </c>
      <c r="Y355" t="str">
        <f t="shared" si="51"/>
        <v/>
      </c>
      <c r="Z355" t="str">
        <f t="shared" si="52"/>
        <v/>
      </c>
      <c r="AA355" t="str">
        <f t="shared" si="53"/>
        <v>const W1850MankatoMinnesotaLAUM51= L.marker([44.17,-94.01], {icon:Ag}).bindPopup('Mankato, Minnesota&lt;br&gt;&lt;span style=font-size:11px&gt;(White b. 1870)&lt;/span&gt;&lt;br&gt;').addTo(W1850);</v>
      </c>
    </row>
    <row r="356" spans="1:27">
      <c r="A356" t="s">
        <v>5324</v>
      </c>
      <c r="B356" s="88" t="s">
        <v>7459</v>
      </c>
      <c r="D356">
        <v>1867</v>
      </c>
      <c r="E356" t="s">
        <v>7647</v>
      </c>
      <c r="G356" s="79" t="s">
        <v>4044</v>
      </c>
      <c r="H356" t="s">
        <v>5300</v>
      </c>
      <c r="I356" s="5">
        <v>-94.01</v>
      </c>
      <c r="J356" s="5">
        <v>44.17</v>
      </c>
      <c r="K356" t="s">
        <v>11232</v>
      </c>
      <c r="M356" t="s">
        <v>71</v>
      </c>
      <c r="S356" t="str">
        <f t="shared" si="45"/>
        <v>Mankato, Minnesota&lt;br&gt;&lt;span style=font-size:11px&gt;(White b. 1867)&lt;/span&gt;&lt;br&gt;</v>
      </c>
      <c r="T356" t="str">
        <f t="shared" si="46"/>
        <v>W1850MankatoMinnesotaLAUM52</v>
      </c>
      <c r="U356" t="str">
        <f t="shared" si="47"/>
        <v>const W1850MankatoMinnesotaLAUM52= L.marker([44.17,-94.01], {icon: De}).bindPopup('Mankato, Minnesota&lt;br&gt;&lt;span style=font-size:11px&gt;(White b. 1867)&lt;/span&gt;&lt;br&gt;LAUM 52 in (Allen, 1973)').addTo(W1850);</v>
      </c>
      <c r="V356" t="str">
        <f t="shared" si="48"/>
        <v>const W1850MankatoMinnesotaLAUM52= L.marker([44.17,-94.01], {icon: A2}).bindPopup('Mankato, Minnesota&lt;br&gt;&lt;span style=font-size:11px&gt;(White b. 1867)&lt;/span&gt;&lt;br&gt;LAUM 52 in (Allen, 1973)').addTo(W1850);</v>
      </c>
      <c r="W356" t="str">
        <f t="shared" si="49"/>
        <v>const W1850MankatoMinnesotaLAUM52= L.marker([44.17,-94.01], {icon: d}).bindPopup('Mankato, Minnesota&lt;br&gt;&lt;span style=font-size:11px&gt;(White b. 1867)&lt;/span&gt;&lt;br&gt;LAUM 52 in d').addTo(W1850);</v>
      </c>
      <c r="X356" t="str">
        <f t="shared" si="50"/>
        <v>const W1850MankatoMinnesotaLAUM52= L.marker([44.17,-94.01], {icon: D1}).bindPopup('Mankato, Minnesota&lt;br&gt;&lt;span style=font-size:11px&gt;(White b. 1867)&lt;/span&gt;&lt;br&gt;LAUM 52 in (Allen, 1973)').addTo(W1850);</v>
      </c>
      <c r="Y356" t="str">
        <f t="shared" si="51"/>
        <v/>
      </c>
      <c r="Z356" t="str">
        <f t="shared" si="52"/>
        <v/>
      </c>
      <c r="AA356" t="str">
        <f t="shared" si="53"/>
        <v>const W1850MankatoMinnesotaLAUM52= L.marker([44.17,-94.01], {icon:Ag}).bindPopup('Mankato, Minnesota&lt;br&gt;&lt;span style=font-size:11px&gt;(White b. 1867)&lt;/span&gt;&lt;br&gt;').addTo(W1850);</v>
      </c>
    </row>
    <row r="357" spans="1:27">
      <c r="A357" t="s">
        <v>5324</v>
      </c>
      <c r="B357" s="88" t="s">
        <v>7460</v>
      </c>
      <c r="D357">
        <v>1868</v>
      </c>
      <c r="E357" t="s">
        <v>7647</v>
      </c>
      <c r="G357" s="79" t="s">
        <v>4048</v>
      </c>
      <c r="H357" t="s">
        <v>5300</v>
      </c>
      <c r="I357" s="5">
        <v>-92.53</v>
      </c>
      <c r="J357" s="5">
        <v>44.56</v>
      </c>
      <c r="K357" t="s">
        <v>11232</v>
      </c>
      <c r="M357" t="s">
        <v>71</v>
      </c>
      <c r="S357" t="str">
        <f t="shared" si="45"/>
        <v>Redwing, Minnesota&lt;br&gt;&lt;span style=font-size:11px&gt;(White b. 1868)&lt;/span&gt;&lt;br&gt;</v>
      </c>
      <c r="T357" t="str">
        <f t="shared" si="46"/>
        <v>W1850RedwingMinnesotaLAUM55</v>
      </c>
      <c r="U357" t="str">
        <f t="shared" si="47"/>
        <v>const W1850RedwingMinnesotaLAUM55= L.marker([44.56,-92.53], {icon: De}).bindPopup('Redwing, Minnesota&lt;br&gt;&lt;span style=font-size:11px&gt;(White b. 1868)&lt;/span&gt;&lt;br&gt;LAUM 55 in (Allen, 1973)').addTo(W1850);</v>
      </c>
      <c r="V357" t="str">
        <f t="shared" si="48"/>
        <v>const W1850RedwingMinnesotaLAUM55= L.marker([44.56,-92.53], {icon: A2}).bindPopup('Redwing, Minnesota&lt;br&gt;&lt;span style=font-size:11px&gt;(White b. 1868)&lt;/span&gt;&lt;br&gt;LAUM 55 in (Allen, 1973)').addTo(W1850);</v>
      </c>
      <c r="W357" t="str">
        <f t="shared" si="49"/>
        <v>const W1850RedwingMinnesotaLAUM55= L.marker([44.56,-92.53], {icon: d}).bindPopup('Redwing, Minnesota&lt;br&gt;&lt;span style=font-size:11px&gt;(White b. 1868)&lt;/span&gt;&lt;br&gt;LAUM 55 in d').addTo(W1850);</v>
      </c>
      <c r="X357" t="str">
        <f t="shared" si="50"/>
        <v>const W1850RedwingMinnesotaLAUM55= L.marker([44.56,-92.53], {icon: D1}).bindPopup('Redwing, Minnesota&lt;br&gt;&lt;span style=font-size:11px&gt;(White b. 1868)&lt;/span&gt;&lt;br&gt;LAUM 55 in (Allen, 1973)').addTo(W1850);</v>
      </c>
      <c r="Y357" t="str">
        <f t="shared" si="51"/>
        <v/>
      </c>
      <c r="Z357" t="str">
        <f t="shared" si="52"/>
        <v/>
      </c>
      <c r="AA357" t="str">
        <f t="shared" si="53"/>
        <v>const W1850RedwingMinnesotaLAUM55= L.marker([44.56,-92.53], {icon:Ag}).bindPopup('Redwing, Minnesota&lt;br&gt;&lt;span style=font-size:11px&gt;(White b. 1868)&lt;/span&gt;&lt;br&gt;').addTo(W1850);</v>
      </c>
    </row>
    <row r="358" spans="1:27">
      <c r="A358" t="s">
        <v>5324</v>
      </c>
      <c r="B358" s="88" t="s">
        <v>7461</v>
      </c>
      <c r="D358">
        <v>1859</v>
      </c>
      <c r="E358" t="s">
        <v>7647</v>
      </c>
      <c r="G358" s="79" t="s">
        <v>4047</v>
      </c>
      <c r="H358" t="s">
        <v>5300</v>
      </c>
      <c r="I358" s="5">
        <v>-91.63</v>
      </c>
      <c r="J358" s="5">
        <v>44.05</v>
      </c>
      <c r="K358" t="s">
        <v>11232</v>
      </c>
      <c r="M358" t="s">
        <v>71</v>
      </c>
      <c r="S358" t="str">
        <f t="shared" si="45"/>
        <v>Winona, Minnesota&lt;br&gt;&lt;span style=font-size:11px&gt;(White b. 1859)&lt;/span&gt;&lt;br&gt;</v>
      </c>
      <c r="T358" t="str">
        <f t="shared" si="46"/>
        <v>W1850WinonaMinnesotaLAUM56</v>
      </c>
      <c r="U358" t="str">
        <f t="shared" si="47"/>
        <v>const W1850WinonaMinnesotaLAUM56= L.marker([44.05,-91.63], {icon: De}).bindPopup('Winona, Minnesota&lt;br&gt;&lt;span style=font-size:11px&gt;(White b. 1859)&lt;/span&gt;&lt;br&gt;LAUM 56 in (Allen, 1973)').addTo(W1850);</v>
      </c>
      <c r="V358" t="str">
        <f t="shared" si="48"/>
        <v>const W1850WinonaMinnesotaLAUM56= L.marker([44.05,-91.63], {icon: A2}).bindPopup('Winona, Minnesota&lt;br&gt;&lt;span style=font-size:11px&gt;(White b. 1859)&lt;/span&gt;&lt;br&gt;LAUM 56 in (Allen, 1973)').addTo(W1850);</v>
      </c>
      <c r="W358" t="str">
        <f t="shared" si="49"/>
        <v>const W1850WinonaMinnesotaLAUM56= L.marker([44.05,-91.63], {icon: d}).bindPopup('Winona, Minnesota&lt;br&gt;&lt;span style=font-size:11px&gt;(White b. 1859)&lt;/span&gt;&lt;br&gt;LAUM 56 in d').addTo(W1850);</v>
      </c>
      <c r="X358" t="str">
        <f t="shared" si="50"/>
        <v>const W1850WinonaMinnesotaLAUM56= L.marker([44.05,-91.63], {icon: D1}).bindPopup('Winona, Minnesota&lt;br&gt;&lt;span style=font-size:11px&gt;(White b. 1859)&lt;/span&gt;&lt;br&gt;LAUM 56 in (Allen, 1973)').addTo(W1850);</v>
      </c>
      <c r="Y358" t="str">
        <f t="shared" si="51"/>
        <v/>
      </c>
      <c r="Z358" t="str">
        <f t="shared" si="52"/>
        <v/>
      </c>
      <c r="AA358" t="str">
        <f t="shared" si="53"/>
        <v>const W1850WinonaMinnesotaLAUM56= L.marker([44.05,-91.63], {icon:Ag}).bindPopup('Winona, Minnesota&lt;br&gt;&lt;span style=font-size:11px&gt;(White b. 1859)&lt;/span&gt;&lt;br&gt;').addTo(W1850);</v>
      </c>
    </row>
    <row r="359" spans="1:27">
      <c r="A359" t="s">
        <v>5324</v>
      </c>
      <c r="B359" s="88" t="s">
        <v>7462</v>
      </c>
      <c r="D359">
        <v>1864</v>
      </c>
      <c r="E359" t="s">
        <v>7647</v>
      </c>
      <c r="G359" s="79" t="s">
        <v>7311</v>
      </c>
      <c r="H359" t="s">
        <v>5300</v>
      </c>
      <c r="I359" s="5">
        <v>-95.59</v>
      </c>
      <c r="J359" s="5">
        <v>43.62</v>
      </c>
      <c r="K359" t="s">
        <v>11232</v>
      </c>
      <c r="M359" t="s">
        <v>71</v>
      </c>
      <c r="S359" t="str">
        <f t="shared" si="45"/>
        <v>Worthington, Minnesota&lt;br&gt;&lt;span style=font-size:11px&gt;(White b. 1864)&lt;/span&gt;&lt;br&gt;</v>
      </c>
      <c r="T359" t="str">
        <f t="shared" si="46"/>
        <v>W1850WorthingtonMinnesotaLAUM59</v>
      </c>
      <c r="U359" t="str">
        <f t="shared" si="47"/>
        <v>const W1850WorthingtonMinnesotaLAUM59= L.marker([43.62,-95.59], {icon: De}).bindPopup('Worthington, Minnesota&lt;br&gt;&lt;span style=font-size:11px&gt;(White b. 1864)&lt;/span&gt;&lt;br&gt;LAUM 59 in (Allen, 1973)').addTo(W1850);</v>
      </c>
      <c r="V359" t="str">
        <f t="shared" si="48"/>
        <v>const W1850WorthingtonMinnesotaLAUM59= L.marker([43.62,-95.59], {icon: A2}).bindPopup('Worthington, Minnesota&lt;br&gt;&lt;span style=font-size:11px&gt;(White b. 1864)&lt;/span&gt;&lt;br&gt;LAUM 59 in (Allen, 1973)').addTo(W1850);</v>
      </c>
      <c r="W359" t="str">
        <f t="shared" si="49"/>
        <v>const W1850WorthingtonMinnesotaLAUM59= L.marker([43.62,-95.59], {icon: d}).bindPopup('Worthington, Minnesota&lt;br&gt;&lt;span style=font-size:11px&gt;(White b. 1864)&lt;/span&gt;&lt;br&gt;LAUM 59 in d').addTo(W1850);</v>
      </c>
      <c r="X359" t="str">
        <f t="shared" si="50"/>
        <v>const W1850WorthingtonMinnesotaLAUM59= L.marker([43.62,-95.59], {icon: D1}).bindPopup('Worthington, Minnesota&lt;br&gt;&lt;span style=font-size:11px&gt;(White b. 1864)&lt;/span&gt;&lt;br&gt;LAUM 59 in (Allen, 1973)').addTo(W1850);</v>
      </c>
      <c r="Y359" t="str">
        <f t="shared" si="51"/>
        <v/>
      </c>
      <c r="Z359" t="str">
        <f t="shared" si="52"/>
        <v/>
      </c>
      <c r="AA359" t="str">
        <f t="shared" si="53"/>
        <v>const W1850WorthingtonMinnesotaLAUM59= L.marker([43.62,-95.59], {icon:Ag}).bindPopup('Worthington, Minnesota&lt;br&gt;&lt;span style=font-size:11px&gt;(White b. 1864)&lt;/span&gt;&lt;br&gt;').addTo(W1850);</v>
      </c>
    </row>
    <row r="360" spans="1:27">
      <c r="A360" t="s">
        <v>5324</v>
      </c>
      <c r="B360" s="88" t="s">
        <v>7463</v>
      </c>
      <c r="D360">
        <v>1861</v>
      </c>
      <c r="E360" t="s">
        <v>7647</v>
      </c>
      <c r="G360" s="79" t="s">
        <v>7312</v>
      </c>
      <c r="H360" t="s">
        <v>5300</v>
      </c>
      <c r="I360" s="5">
        <v>-93.37</v>
      </c>
      <c r="J360" s="5">
        <v>43.65</v>
      </c>
      <c r="K360" t="s">
        <v>11232</v>
      </c>
      <c r="M360" t="s">
        <v>71</v>
      </c>
      <c r="S360" t="str">
        <f t="shared" si="45"/>
        <v>Albert Lea, Minnesota&lt;br&gt;&lt;span style=font-size:11px&gt;(White b. 1861)&lt;/span&gt;&lt;br&gt;</v>
      </c>
      <c r="T360" t="str">
        <f t="shared" si="46"/>
        <v>W1850AlbertLeaMinnesotaLAUM62</v>
      </c>
      <c r="U360" t="str">
        <f t="shared" si="47"/>
        <v>const W1850AlbertLeaMinnesotaLAUM62= L.marker([43.65,-93.37], {icon: De}).bindPopup('Albert Lea, Minnesota&lt;br&gt;&lt;span style=font-size:11px&gt;(White b. 1861)&lt;/span&gt;&lt;br&gt;LAUM 62 in (Allen, 1973)').addTo(W1850);</v>
      </c>
      <c r="V360" t="str">
        <f t="shared" si="48"/>
        <v>const W1850AlbertLeaMinnesotaLAUM62= L.marker([43.65,-93.37], {icon: A2}).bindPopup('Albert Lea, Minnesota&lt;br&gt;&lt;span style=font-size:11px&gt;(White b. 1861)&lt;/span&gt;&lt;br&gt;LAUM 62 in (Allen, 1973)').addTo(W1850);</v>
      </c>
      <c r="W360" t="str">
        <f t="shared" si="49"/>
        <v>const W1850AlbertLeaMinnesotaLAUM62= L.marker([43.65,-93.37], {icon: d}).bindPopup('Albert Lea, Minnesota&lt;br&gt;&lt;span style=font-size:11px&gt;(White b. 1861)&lt;/span&gt;&lt;br&gt;LAUM 62 in d').addTo(W1850);</v>
      </c>
      <c r="X360" t="str">
        <f t="shared" si="50"/>
        <v>const W1850AlbertLeaMinnesotaLAUM62= L.marker([43.65,-93.37], {icon: D1}).bindPopup('Albert Lea, Minnesota&lt;br&gt;&lt;span style=font-size:11px&gt;(White b. 1861)&lt;/span&gt;&lt;br&gt;LAUM 62 in (Allen, 1973)').addTo(W1850);</v>
      </c>
      <c r="Y360" t="str">
        <f t="shared" si="51"/>
        <v/>
      </c>
      <c r="Z360" t="str">
        <f t="shared" si="52"/>
        <v/>
      </c>
      <c r="AA360" t="str">
        <f t="shared" si="53"/>
        <v>const W1850AlbertLeaMinnesotaLAUM62= L.marker([43.65,-93.37], {icon:Ag}).bindPopup('Albert Lea, Minnesota&lt;br&gt;&lt;span style=font-size:11px&gt;(White b. 1861)&lt;/span&gt;&lt;br&gt;').addTo(W1850);</v>
      </c>
    </row>
    <row r="361" spans="1:27">
      <c r="A361" t="s">
        <v>5324</v>
      </c>
      <c r="B361" s="88" t="s">
        <v>7464</v>
      </c>
      <c r="D361">
        <v>1859</v>
      </c>
      <c r="E361" t="s">
        <v>7647</v>
      </c>
      <c r="G361" s="79" t="s">
        <v>7316</v>
      </c>
      <c r="H361" t="s">
        <v>5300</v>
      </c>
      <c r="I361" s="5">
        <v>-92.39</v>
      </c>
      <c r="J361" s="5">
        <v>43.69</v>
      </c>
      <c r="K361" t="s">
        <v>11232</v>
      </c>
      <c r="M361" t="s">
        <v>71</v>
      </c>
      <c r="S361" t="str">
        <f t="shared" si="45"/>
        <v>Spring Valley, Minnesota&lt;br&gt;&lt;span style=font-size:11px&gt;(White b. 1859)&lt;/span&gt;&lt;br&gt;</v>
      </c>
      <c r="T361" t="str">
        <f t="shared" si="46"/>
        <v>W1850SpringValleyMinnesotaLAUM65</v>
      </c>
      <c r="U361" t="str">
        <f t="shared" si="47"/>
        <v>const W1850SpringValleyMinnesotaLAUM65= L.marker([43.69,-92.39], {icon: De}).bindPopup('Spring Valley, Minnesota&lt;br&gt;&lt;span style=font-size:11px&gt;(White b. 1859)&lt;/span&gt;&lt;br&gt;LAUM 65 in (Allen, 1973)').addTo(W1850);</v>
      </c>
      <c r="V361" t="str">
        <f t="shared" si="48"/>
        <v>const W1850SpringValleyMinnesotaLAUM65= L.marker([43.69,-92.39], {icon: A2}).bindPopup('Spring Valley, Minnesota&lt;br&gt;&lt;span style=font-size:11px&gt;(White b. 1859)&lt;/span&gt;&lt;br&gt;LAUM 65 in (Allen, 1973)').addTo(W1850);</v>
      </c>
      <c r="W361" t="str">
        <f t="shared" si="49"/>
        <v>const W1850SpringValleyMinnesotaLAUM65= L.marker([43.69,-92.39], {icon: d}).bindPopup('Spring Valley, Minnesota&lt;br&gt;&lt;span style=font-size:11px&gt;(White b. 1859)&lt;/span&gt;&lt;br&gt;LAUM 65 in d').addTo(W1850);</v>
      </c>
      <c r="X361" t="str">
        <f t="shared" si="50"/>
        <v>const W1850SpringValleyMinnesotaLAUM65= L.marker([43.69,-92.39], {icon: D1}).bindPopup('Spring Valley, Minnesota&lt;br&gt;&lt;span style=font-size:11px&gt;(White b. 1859)&lt;/span&gt;&lt;br&gt;LAUM 65 in (Allen, 1973)').addTo(W1850);</v>
      </c>
      <c r="Y361" t="str">
        <f t="shared" si="51"/>
        <v/>
      </c>
      <c r="Z361" t="str">
        <f t="shared" si="52"/>
        <v/>
      </c>
      <c r="AA361" t="str">
        <f t="shared" si="53"/>
        <v>const W1850SpringValleyMinnesotaLAUM65= L.marker([43.69,-92.39], {icon:Ag}).bindPopup('Spring Valley, Minnesota&lt;br&gt;&lt;span style=font-size:11px&gt;(White b. 1859)&lt;/span&gt;&lt;br&gt;').addTo(W1850);</v>
      </c>
    </row>
    <row r="362" spans="1:27">
      <c r="A362" t="s">
        <v>5324</v>
      </c>
      <c r="B362" s="88" t="s">
        <v>7465</v>
      </c>
      <c r="D362">
        <v>1872</v>
      </c>
      <c r="E362" t="s">
        <v>7647</v>
      </c>
      <c r="G362" s="79" t="s">
        <v>7320</v>
      </c>
      <c r="H362" t="s">
        <v>5309</v>
      </c>
      <c r="I362" s="5">
        <v>-94.84</v>
      </c>
      <c r="J362" s="5">
        <v>43.4</v>
      </c>
      <c r="K362" t="s">
        <v>11232</v>
      </c>
      <c r="M362" t="s">
        <v>71</v>
      </c>
      <c r="S362" t="str">
        <f t="shared" si="45"/>
        <v>Esterville, Iowa&lt;br&gt;&lt;span style=font-size:11px&gt;(White b. 1872)&lt;/span&gt;&lt;br&gt;</v>
      </c>
      <c r="T362" t="str">
        <f t="shared" si="46"/>
        <v>W1850EstervilleIowaLAUM103</v>
      </c>
      <c r="U362" t="str">
        <f t="shared" si="47"/>
        <v>const W1850EstervilleIowaLAUM103= L.marker([43.4,-94.84], {icon: De}).bindPopup('Esterville, Iowa&lt;br&gt;&lt;span style=font-size:11px&gt;(White b. 1872)&lt;/span&gt;&lt;br&gt;LAUM 103 in (Allen, 1973)').addTo(W1850);</v>
      </c>
      <c r="V362" t="str">
        <f t="shared" si="48"/>
        <v>const W1850EstervilleIowaLAUM103= L.marker([43.4,-94.84], {icon: A2}).bindPopup('Esterville, Iowa&lt;br&gt;&lt;span style=font-size:11px&gt;(White b. 1872)&lt;/span&gt;&lt;br&gt;LAUM 103 in (Allen, 1973)').addTo(W1850);</v>
      </c>
      <c r="W362" t="str">
        <f t="shared" si="49"/>
        <v>const W1850EstervilleIowaLAUM103= L.marker([43.4,-94.84], {icon: d}).bindPopup('Esterville, Iowa&lt;br&gt;&lt;span style=font-size:11px&gt;(White b. 1872)&lt;/span&gt;&lt;br&gt;LAUM 103 in d').addTo(W1850);</v>
      </c>
      <c r="X362" t="str">
        <f t="shared" si="50"/>
        <v>const W1850EstervilleIowaLAUM103= L.marker([43.4,-94.84], {icon: D1}).bindPopup('Esterville, Iowa&lt;br&gt;&lt;span style=font-size:11px&gt;(White b. 1872)&lt;/span&gt;&lt;br&gt;LAUM 103 in (Allen, 1973)').addTo(W1850);</v>
      </c>
      <c r="Y362" t="str">
        <f t="shared" si="51"/>
        <v/>
      </c>
      <c r="Z362" t="str">
        <f t="shared" si="52"/>
        <v/>
      </c>
      <c r="AA362" t="str">
        <f t="shared" si="53"/>
        <v>const W1850EstervilleIowaLAUM103= L.marker([43.4,-94.84], {icon:Ag}).bindPopup('Esterville, Iowa&lt;br&gt;&lt;span style=font-size:11px&gt;(White b. 1872)&lt;/span&gt;&lt;br&gt;').addTo(W1850);</v>
      </c>
    </row>
    <row r="363" spans="1:27">
      <c r="A363" t="s">
        <v>5324</v>
      </c>
      <c r="B363" s="88" t="s">
        <v>7466</v>
      </c>
      <c r="D363">
        <v>1863</v>
      </c>
      <c r="E363" t="s">
        <v>7647</v>
      </c>
      <c r="G363" s="79" t="s">
        <v>7324</v>
      </c>
      <c r="H363" t="s">
        <v>5309</v>
      </c>
      <c r="I363" s="5">
        <v>-91.79</v>
      </c>
      <c r="J363" s="5">
        <v>43.3</v>
      </c>
      <c r="K363" t="s">
        <v>11232</v>
      </c>
      <c r="M363" t="s">
        <v>71</v>
      </c>
      <c r="S363" t="str">
        <f t="shared" si="45"/>
        <v>Decorah, Iowa&lt;br&gt;&lt;span style=font-size:11px&gt;(White b. 1863)&lt;/span&gt;&lt;br&gt;</v>
      </c>
      <c r="T363" t="str">
        <f t="shared" si="46"/>
        <v>W1850DecorahIowaLAUM107</v>
      </c>
      <c r="U363" t="str">
        <f t="shared" si="47"/>
        <v>const W1850DecorahIowaLAUM107= L.marker([43.3,-91.79], {icon: De}).bindPopup('Decorah, Iowa&lt;br&gt;&lt;span style=font-size:11px&gt;(White b. 1863)&lt;/span&gt;&lt;br&gt;LAUM 107 in (Allen, 1973)').addTo(W1850);</v>
      </c>
      <c r="V363" t="str">
        <f t="shared" si="48"/>
        <v>const W1850DecorahIowaLAUM107= L.marker([43.3,-91.79], {icon: A2}).bindPopup('Decorah, Iowa&lt;br&gt;&lt;span style=font-size:11px&gt;(White b. 1863)&lt;/span&gt;&lt;br&gt;LAUM 107 in (Allen, 1973)').addTo(W1850);</v>
      </c>
      <c r="W363" t="str">
        <f t="shared" si="49"/>
        <v>const W1850DecorahIowaLAUM107= L.marker([43.3,-91.79], {icon: d}).bindPopup('Decorah, Iowa&lt;br&gt;&lt;span style=font-size:11px&gt;(White b. 1863)&lt;/span&gt;&lt;br&gt;LAUM 107 in d').addTo(W1850);</v>
      </c>
      <c r="X363" t="str">
        <f t="shared" si="50"/>
        <v>const W1850DecorahIowaLAUM107= L.marker([43.3,-91.79], {icon: D1}).bindPopup('Decorah, Iowa&lt;br&gt;&lt;span style=font-size:11px&gt;(White b. 1863)&lt;/span&gt;&lt;br&gt;LAUM 107 in (Allen, 1973)').addTo(W1850);</v>
      </c>
      <c r="Y363" t="str">
        <f t="shared" si="51"/>
        <v/>
      </c>
      <c r="Z363" t="str">
        <f t="shared" si="52"/>
        <v/>
      </c>
      <c r="AA363" t="str">
        <f t="shared" si="53"/>
        <v>const W1850DecorahIowaLAUM107= L.marker([43.3,-91.79], {icon:Ag}).bindPopup('Decorah, Iowa&lt;br&gt;&lt;span style=font-size:11px&gt;(White b. 1863)&lt;/span&gt;&lt;br&gt;').addTo(W1850);</v>
      </c>
    </row>
    <row r="364" spans="1:27">
      <c r="A364" t="s">
        <v>5324</v>
      </c>
      <c r="B364" s="88" t="s">
        <v>7467</v>
      </c>
      <c r="D364">
        <v>1870</v>
      </c>
      <c r="E364" t="s">
        <v>7647</v>
      </c>
      <c r="G364" s="79" t="s">
        <v>7327</v>
      </c>
      <c r="H364" t="s">
        <v>5309</v>
      </c>
      <c r="I364" s="5">
        <v>-94.85</v>
      </c>
      <c r="J364" s="5">
        <v>42.58</v>
      </c>
      <c r="K364" t="s">
        <v>11235</v>
      </c>
      <c r="M364" t="s">
        <v>71</v>
      </c>
      <c r="S364" t="str">
        <f t="shared" si="45"/>
        <v>Fonda, Iowa&lt;br&gt;&lt;span style=font-size:11px&gt;(White b. 1870)&lt;/span&gt;&lt;br&gt;</v>
      </c>
      <c r="T364" t="str">
        <f t="shared" si="46"/>
        <v>W1850FondaIowaLAUM113</v>
      </c>
      <c r="U364" t="str">
        <f t="shared" si="47"/>
        <v>const W1850FondaIowaLAUM113= L.marker([42.58,-94.85], {icon: De}).bindPopup('Fonda, Iowa&lt;br&gt;&lt;span style=font-size:11px&gt;(White b. 1870)&lt;/span&gt;&lt;br&gt;LAUM 113 in (Allen, 1973)').addTo(W1850);</v>
      </c>
      <c r="V364" t="str">
        <f t="shared" si="48"/>
        <v>const W1850FondaIowaLAUM113= L.marker([42.58,-94.85], {icon: A2}).bindPopup('Fonda, Iowa&lt;br&gt;&lt;span style=font-size:11px&gt;(White b. 1870)&lt;/span&gt;&lt;br&gt;LAUM 113 in (Allen, 1973)').addTo(W1850);</v>
      </c>
      <c r="W364" t="str">
        <f t="shared" si="49"/>
        <v>const W1850FondaIowaLAUM113= L.marker([42.58,-94.85], {icon: d}).bindPopup('Fonda, Iowa&lt;br&gt;&lt;span style=font-size:11px&gt;(White b. 1870)&lt;/span&gt;&lt;br&gt;LAUM 113 in d').addTo(W1850);</v>
      </c>
      <c r="X364" t="str">
        <f t="shared" si="50"/>
        <v>const W1850FondaIowaLAUM113= L.marker([42.58,-94.85], {icon: D2}).bindPopup('Fonda, Iowa&lt;br&gt;&lt;span style=font-size:11px&gt;(White b. 1870)&lt;/span&gt;&lt;br&gt;LAUM 113 in (Allen, 1973)').addTo(W1850);</v>
      </c>
      <c r="Y364" t="str">
        <f t="shared" si="51"/>
        <v/>
      </c>
      <c r="Z364" t="str">
        <f t="shared" si="52"/>
        <v/>
      </c>
      <c r="AA364" t="str">
        <f t="shared" si="53"/>
        <v>const W1850FondaIowaLAUM113= L.marker([42.58,-94.85], {icon:Ag}).bindPopup('Fonda, Iowa&lt;br&gt;&lt;span style=font-size:11px&gt;(White b. 1870)&lt;/span&gt;&lt;br&gt;').addTo(W1850);</v>
      </c>
    </row>
    <row r="365" spans="1:27">
      <c r="A365" t="s">
        <v>5324</v>
      </c>
      <c r="B365" s="88" t="s">
        <v>7468</v>
      </c>
      <c r="D365">
        <v>1872</v>
      </c>
      <c r="E365" t="s">
        <v>7647</v>
      </c>
      <c r="G365" s="79" t="s">
        <v>7328</v>
      </c>
      <c r="H365" t="s">
        <v>5309</v>
      </c>
      <c r="I365" s="5">
        <v>-93.64</v>
      </c>
      <c r="J365" s="5">
        <v>42.48</v>
      </c>
      <c r="K365" t="s">
        <v>11232</v>
      </c>
      <c r="M365" t="s">
        <v>71</v>
      </c>
      <c r="S365" t="str">
        <f t="shared" si="45"/>
        <v>Blairsburg, Iowa&lt;br&gt;&lt;span style=font-size:11px&gt;(White b. 1872)&lt;/span&gt;&lt;br&gt;</v>
      </c>
      <c r="T365" t="str">
        <f t="shared" si="46"/>
        <v>W1850BlairsburgIowaLAUM114</v>
      </c>
      <c r="U365" t="str">
        <f t="shared" si="47"/>
        <v>const W1850BlairsburgIowaLAUM114= L.marker([42.48,-93.64], {icon: De}).bindPopup('Blairsburg, Iowa&lt;br&gt;&lt;span style=font-size:11px&gt;(White b. 1872)&lt;/span&gt;&lt;br&gt;LAUM 114 in (Allen, 1973)').addTo(W1850);</v>
      </c>
      <c r="V365" t="str">
        <f t="shared" si="48"/>
        <v>const W1850BlairsburgIowaLAUM114= L.marker([42.48,-93.64], {icon: A2}).bindPopup('Blairsburg, Iowa&lt;br&gt;&lt;span style=font-size:11px&gt;(White b. 1872)&lt;/span&gt;&lt;br&gt;LAUM 114 in (Allen, 1973)').addTo(W1850);</v>
      </c>
      <c r="W365" t="str">
        <f t="shared" si="49"/>
        <v>const W1850BlairsburgIowaLAUM114= L.marker([42.48,-93.64], {icon: d}).bindPopup('Blairsburg, Iowa&lt;br&gt;&lt;span style=font-size:11px&gt;(White b. 1872)&lt;/span&gt;&lt;br&gt;LAUM 114 in d').addTo(W1850);</v>
      </c>
      <c r="X365" t="str">
        <f t="shared" si="50"/>
        <v>const W1850BlairsburgIowaLAUM114= L.marker([42.48,-93.64], {icon: D1}).bindPopup('Blairsburg, Iowa&lt;br&gt;&lt;span style=font-size:11px&gt;(White b. 1872)&lt;/span&gt;&lt;br&gt;LAUM 114 in (Allen, 1973)').addTo(W1850);</v>
      </c>
      <c r="Y365" t="str">
        <f t="shared" si="51"/>
        <v/>
      </c>
      <c r="Z365" t="str">
        <f t="shared" si="52"/>
        <v/>
      </c>
      <c r="AA365" t="str">
        <f t="shared" si="53"/>
        <v>const W1850BlairsburgIowaLAUM114= L.marker([42.48,-93.64], {icon:Ag}).bindPopup('Blairsburg, Iowa&lt;br&gt;&lt;span style=font-size:11px&gt;(White b. 1872)&lt;/span&gt;&lt;br&gt;').addTo(W1850);</v>
      </c>
    </row>
    <row r="366" spans="1:27">
      <c r="A366" t="s">
        <v>5324</v>
      </c>
      <c r="B366" s="88" t="s">
        <v>7469</v>
      </c>
      <c r="D366">
        <v>1868</v>
      </c>
      <c r="E366" t="s">
        <v>7647</v>
      </c>
      <c r="G366" s="79" t="s">
        <v>7332</v>
      </c>
      <c r="H366" t="s">
        <v>5309</v>
      </c>
      <c r="I366" s="5">
        <v>-92.47</v>
      </c>
      <c r="J366" s="5">
        <v>42.64</v>
      </c>
      <c r="K366" t="s">
        <v>11232</v>
      </c>
      <c r="M366" t="s">
        <v>71</v>
      </c>
      <c r="S366" t="str">
        <f t="shared" si="45"/>
        <v>Janesville, Iowa&lt;br&gt;&lt;span style=font-size:11px&gt;(White b. 1868)&lt;/span&gt;&lt;br&gt;</v>
      </c>
      <c r="T366" t="str">
        <f t="shared" si="46"/>
        <v>W1850JanesvilleIowaLAUM116</v>
      </c>
      <c r="U366" t="str">
        <f t="shared" si="47"/>
        <v>const W1850JanesvilleIowaLAUM116= L.marker([42.64,-92.47], {icon: De}).bindPopup('Janesville, Iowa&lt;br&gt;&lt;span style=font-size:11px&gt;(White b. 1868)&lt;/span&gt;&lt;br&gt;LAUM 116 in (Allen, 1973)').addTo(W1850);</v>
      </c>
      <c r="V366" t="str">
        <f t="shared" si="48"/>
        <v>const W1850JanesvilleIowaLAUM116= L.marker([42.64,-92.47], {icon: A2}).bindPopup('Janesville, Iowa&lt;br&gt;&lt;span style=font-size:11px&gt;(White b. 1868)&lt;/span&gt;&lt;br&gt;LAUM 116 in (Allen, 1973)').addTo(W1850);</v>
      </c>
      <c r="W366" t="str">
        <f t="shared" si="49"/>
        <v>const W1850JanesvilleIowaLAUM116= L.marker([42.64,-92.47], {icon: d}).bindPopup('Janesville, Iowa&lt;br&gt;&lt;span style=font-size:11px&gt;(White b. 1868)&lt;/span&gt;&lt;br&gt;LAUM 116 in d').addTo(W1850);</v>
      </c>
      <c r="X366" t="str">
        <f t="shared" si="50"/>
        <v>const W1850JanesvilleIowaLAUM116= L.marker([42.64,-92.47], {icon: D1}).bindPopup('Janesville, Iowa&lt;br&gt;&lt;span style=font-size:11px&gt;(White b. 1868)&lt;/span&gt;&lt;br&gt;LAUM 116 in (Allen, 1973)').addTo(W1850);</v>
      </c>
      <c r="Y366" t="str">
        <f t="shared" si="51"/>
        <v/>
      </c>
      <c r="Z366" t="str">
        <f t="shared" si="52"/>
        <v/>
      </c>
      <c r="AA366" t="str">
        <f t="shared" si="53"/>
        <v>const W1850JanesvilleIowaLAUM116= L.marker([42.64,-92.47], {icon:Ag}).bindPopup('Janesville, Iowa&lt;br&gt;&lt;span style=font-size:11px&gt;(White b. 1868)&lt;/span&gt;&lt;br&gt;').addTo(W1850);</v>
      </c>
    </row>
    <row r="367" spans="1:27">
      <c r="A367" t="s">
        <v>5324</v>
      </c>
      <c r="B367" s="88" t="s">
        <v>7470</v>
      </c>
      <c r="D367">
        <v>1874</v>
      </c>
      <c r="E367" t="s">
        <v>7647</v>
      </c>
      <c r="G367" s="79" t="s">
        <v>7335</v>
      </c>
      <c r="H367" t="s">
        <v>5309</v>
      </c>
      <c r="I367" s="5">
        <v>-90.93</v>
      </c>
      <c r="J367" s="5">
        <v>42.45</v>
      </c>
      <c r="K367" t="s">
        <v>11232</v>
      </c>
      <c r="M367" t="s">
        <v>71</v>
      </c>
      <c r="S367" t="str">
        <f t="shared" si="45"/>
        <v>Epworth, Iowa&lt;br&gt;&lt;span style=font-size:11px&gt;(White b. 1874)&lt;/span&gt;&lt;br&gt;</v>
      </c>
      <c r="T367" t="str">
        <f t="shared" si="46"/>
        <v>W1850EpworthIowaLAUM119</v>
      </c>
      <c r="U367" t="str">
        <f t="shared" si="47"/>
        <v>const W1850EpworthIowaLAUM119= L.marker([42.45,-90.93], {icon: De}).bindPopup('Epworth, Iowa&lt;br&gt;&lt;span style=font-size:11px&gt;(White b. 1874)&lt;/span&gt;&lt;br&gt;LAUM 119 in (Allen, 1973)').addTo(W1850);</v>
      </c>
      <c r="V367" t="str">
        <f t="shared" si="48"/>
        <v>const W1850EpworthIowaLAUM119= L.marker([42.45,-90.93], {icon: A2}).bindPopup('Epworth, Iowa&lt;br&gt;&lt;span style=font-size:11px&gt;(White b. 1874)&lt;/span&gt;&lt;br&gt;LAUM 119 in (Allen, 1973)').addTo(W1850);</v>
      </c>
      <c r="W367" t="str">
        <f t="shared" si="49"/>
        <v>const W1850EpworthIowaLAUM119= L.marker([42.45,-90.93], {icon: d}).bindPopup('Epworth, Iowa&lt;br&gt;&lt;span style=font-size:11px&gt;(White b. 1874)&lt;/span&gt;&lt;br&gt;LAUM 119 in d').addTo(W1850);</v>
      </c>
      <c r="X367" t="str">
        <f t="shared" si="50"/>
        <v>const W1850EpworthIowaLAUM119= L.marker([42.45,-90.93], {icon: D1}).bindPopup('Epworth, Iowa&lt;br&gt;&lt;span style=font-size:11px&gt;(White b. 1874)&lt;/span&gt;&lt;br&gt;LAUM 119 in (Allen, 1973)').addTo(W1850);</v>
      </c>
      <c r="Y367" t="str">
        <f t="shared" si="51"/>
        <v/>
      </c>
      <c r="Z367" t="str">
        <f t="shared" si="52"/>
        <v/>
      </c>
      <c r="AA367" t="str">
        <f t="shared" si="53"/>
        <v>const W1850EpworthIowaLAUM119= L.marker([42.45,-90.93], {icon:Ag}).bindPopup('Epworth, Iowa&lt;br&gt;&lt;span style=font-size:11px&gt;(White b. 1874)&lt;/span&gt;&lt;br&gt;').addTo(W1850);</v>
      </c>
    </row>
    <row r="368" spans="1:27">
      <c r="A368" t="s">
        <v>5324</v>
      </c>
      <c r="B368" s="88" t="s">
        <v>7471</v>
      </c>
      <c r="D368">
        <v>1833</v>
      </c>
      <c r="E368" t="s">
        <v>7647</v>
      </c>
      <c r="G368" s="79" t="s">
        <v>7334</v>
      </c>
      <c r="H368" t="s">
        <v>5309</v>
      </c>
      <c r="I368" s="5">
        <v>-90.72</v>
      </c>
      <c r="J368" s="5">
        <v>42.52</v>
      </c>
      <c r="K368" t="s">
        <v>11232</v>
      </c>
      <c r="M368" t="s">
        <v>71</v>
      </c>
      <c r="S368" t="str">
        <f t="shared" si="45"/>
        <v>Dubuque, Iowa&lt;br&gt;&lt;span style=font-size:11px&gt;(White b. 1833)&lt;/span&gt;&lt;br&gt;</v>
      </c>
      <c r="T368" t="str">
        <f t="shared" si="46"/>
        <v>W1850DubuqueIowaLAUM120</v>
      </c>
      <c r="U368" t="str">
        <f t="shared" si="47"/>
        <v>const W1850DubuqueIowaLAUM120= L.marker([42.52,-90.72], {icon: De}).bindPopup('Dubuque, Iowa&lt;br&gt;&lt;span style=font-size:11px&gt;(White b. 1833)&lt;/span&gt;&lt;br&gt;LAUM 120 in (Allen, 1973)').addTo(W1850);</v>
      </c>
      <c r="V368" t="str">
        <f t="shared" si="48"/>
        <v>const W1850DubuqueIowaLAUM120= L.marker([42.52,-90.72], {icon: A2}).bindPopup('Dubuque, Iowa&lt;br&gt;&lt;span style=font-size:11px&gt;(White b. 1833)&lt;/span&gt;&lt;br&gt;LAUM 120 in (Allen, 1973)').addTo(W1850);</v>
      </c>
      <c r="W368" t="str">
        <f t="shared" si="49"/>
        <v>const W1850DubuqueIowaLAUM120= L.marker([42.52,-90.72], {icon: d}).bindPopup('Dubuque, Iowa&lt;br&gt;&lt;span style=font-size:11px&gt;(White b. 1833)&lt;/span&gt;&lt;br&gt;LAUM 120 in d').addTo(W1850);</v>
      </c>
      <c r="X368" t="str">
        <f t="shared" si="50"/>
        <v>const W1850DubuqueIowaLAUM120= L.marker([42.52,-90.72], {icon: D1}).bindPopup('Dubuque, Iowa&lt;br&gt;&lt;span style=font-size:11px&gt;(White b. 1833)&lt;/span&gt;&lt;br&gt;LAUM 120 in (Allen, 1973)').addTo(W1850);</v>
      </c>
      <c r="Y368" t="str">
        <f t="shared" si="51"/>
        <v/>
      </c>
      <c r="Z368" t="str">
        <f t="shared" si="52"/>
        <v/>
      </c>
      <c r="AA368" t="str">
        <f t="shared" si="53"/>
        <v>const W1850DubuqueIowaLAUM120= L.marker([42.52,-90.72], {icon:Ag}).bindPopup('Dubuque, Iowa&lt;br&gt;&lt;span style=font-size:11px&gt;(White b. 1833)&lt;/span&gt;&lt;br&gt;').addTo(W1850);</v>
      </c>
    </row>
    <row r="369" spans="1:27">
      <c r="A369" t="s">
        <v>5324</v>
      </c>
      <c r="B369" s="88" t="s">
        <v>7472</v>
      </c>
      <c r="D369">
        <v>1872</v>
      </c>
      <c r="E369" t="s">
        <v>7647</v>
      </c>
      <c r="G369" s="79" t="s">
        <v>7337</v>
      </c>
      <c r="H369" t="s">
        <v>5309</v>
      </c>
      <c r="I369" s="5">
        <v>-96.1</v>
      </c>
      <c r="J369" s="5">
        <v>42.03</v>
      </c>
      <c r="K369" t="s">
        <v>11235</v>
      </c>
      <c r="M369" t="s">
        <v>71</v>
      </c>
      <c r="S369" t="str">
        <f t="shared" si="45"/>
        <v>Onowa, Iowa&lt;br&gt;&lt;span style=font-size:11px&gt;(White b. 1872)&lt;/span&gt;&lt;br&gt;</v>
      </c>
      <c r="T369" t="str">
        <f t="shared" si="46"/>
        <v>W1850OnowaIowaLAUM122</v>
      </c>
      <c r="U369" t="str">
        <f t="shared" si="47"/>
        <v>const W1850OnowaIowaLAUM122= L.marker([42.03,-96.1], {icon: De}).bindPopup('Onowa, Iowa&lt;br&gt;&lt;span style=font-size:11px&gt;(White b. 1872)&lt;/span&gt;&lt;br&gt;LAUM 122 in (Allen, 1973)').addTo(W1850);</v>
      </c>
      <c r="V369" t="str">
        <f t="shared" si="48"/>
        <v>const W1850OnowaIowaLAUM122= L.marker([42.03,-96.1], {icon: A2}).bindPopup('Onowa, Iowa&lt;br&gt;&lt;span style=font-size:11px&gt;(White b. 1872)&lt;/span&gt;&lt;br&gt;LAUM 122 in (Allen, 1973)').addTo(W1850);</v>
      </c>
      <c r="W369" t="str">
        <f t="shared" si="49"/>
        <v>const W1850OnowaIowaLAUM122= L.marker([42.03,-96.1], {icon: d}).bindPopup('Onowa, Iowa&lt;br&gt;&lt;span style=font-size:11px&gt;(White b. 1872)&lt;/span&gt;&lt;br&gt;LAUM 122 in d').addTo(W1850);</v>
      </c>
      <c r="X369" t="str">
        <f t="shared" si="50"/>
        <v>const W1850OnowaIowaLAUM122= L.marker([42.03,-96.1], {icon: D2}).bindPopup('Onowa, Iowa&lt;br&gt;&lt;span style=font-size:11px&gt;(White b. 1872)&lt;/span&gt;&lt;br&gt;LAUM 122 in (Allen, 1973)').addTo(W1850);</v>
      </c>
      <c r="Y369" t="str">
        <f t="shared" si="51"/>
        <v/>
      </c>
      <c r="Z369" t="str">
        <f t="shared" si="52"/>
        <v/>
      </c>
      <c r="AA369" t="str">
        <f t="shared" si="53"/>
        <v>const W1850OnowaIowaLAUM122= L.marker([42.03,-96.1], {icon:Ag}).bindPopup('Onowa, Iowa&lt;br&gt;&lt;span style=font-size:11px&gt;(White b. 1872)&lt;/span&gt;&lt;br&gt;').addTo(W1850);</v>
      </c>
    </row>
    <row r="370" spans="1:27">
      <c r="A370" t="s">
        <v>5324</v>
      </c>
      <c r="B370" s="88" t="s">
        <v>7473</v>
      </c>
      <c r="D370">
        <v>1869</v>
      </c>
      <c r="E370" t="s">
        <v>7647</v>
      </c>
      <c r="G370" s="79" t="s">
        <v>81</v>
      </c>
      <c r="H370" t="s">
        <v>5309</v>
      </c>
      <c r="I370" s="5">
        <v>-93.6</v>
      </c>
      <c r="J370" s="5">
        <v>41.62</v>
      </c>
      <c r="K370" t="s">
        <v>11235</v>
      </c>
      <c r="M370" t="s">
        <v>71</v>
      </c>
      <c r="S370" t="str">
        <f t="shared" si="45"/>
        <v>Des Moines, Iowa&lt;br&gt;&lt;span style=font-size:11px&gt;(White b. 1869)&lt;/span&gt;&lt;br&gt;</v>
      </c>
      <c r="T370" t="str">
        <f t="shared" si="46"/>
        <v>W1850DesMoinesIowaLAUM129</v>
      </c>
      <c r="U370" t="str">
        <f t="shared" si="47"/>
        <v>const W1850DesMoinesIowaLAUM129= L.marker([41.62,-93.6], {icon: De}).bindPopup('Des Moines, Iowa&lt;br&gt;&lt;span style=font-size:11px&gt;(White b. 1869)&lt;/span&gt;&lt;br&gt;LAUM 129 in (Allen, 1973)').addTo(W1850);</v>
      </c>
      <c r="V370" t="str">
        <f t="shared" si="48"/>
        <v>const W1850DesMoinesIowaLAUM129= L.marker([41.62,-93.6], {icon: A2}).bindPopup('Des Moines, Iowa&lt;br&gt;&lt;span style=font-size:11px&gt;(White b. 1869)&lt;/span&gt;&lt;br&gt;LAUM 129 in (Allen, 1973)').addTo(W1850);</v>
      </c>
      <c r="W370" t="str">
        <f t="shared" si="49"/>
        <v>const W1850DesMoinesIowaLAUM129= L.marker([41.62,-93.6], {icon: d}).bindPopup('Des Moines, Iowa&lt;br&gt;&lt;span style=font-size:11px&gt;(White b. 1869)&lt;/span&gt;&lt;br&gt;LAUM 129 in d').addTo(W1850);</v>
      </c>
      <c r="X370" t="str">
        <f t="shared" si="50"/>
        <v>const W1850DesMoinesIowaLAUM129= L.marker([41.62,-93.6], {icon: D2}).bindPopup('Des Moines, Iowa&lt;br&gt;&lt;span style=font-size:11px&gt;(White b. 1869)&lt;/span&gt;&lt;br&gt;LAUM 129 in (Allen, 1973)').addTo(W1850);</v>
      </c>
      <c r="Y370" t="str">
        <f t="shared" si="51"/>
        <v/>
      </c>
      <c r="Z370" t="str">
        <f t="shared" si="52"/>
        <v/>
      </c>
      <c r="AA370" t="str">
        <f t="shared" si="53"/>
        <v>const W1850DesMoinesIowaLAUM129= L.marker([41.62,-93.6], {icon:Ag}).bindPopup('Des Moines, Iowa&lt;br&gt;&lt;span style=font-size:11px&gt;(White b. 1869)&lt;/span&gt;&lt;br&gt;').addTo(W1850);</v>
      </c>
    </row>
    <row r="371" spans="1:27">
      <c r="A371" t="s">
        <v>5324</v>
      </c>
      <c r="B371" s="88" t="s">
        <v>7474</v>
      </c>
      <c r="D371">
        <v>1866</v>
      </c>
      <c r="E371" t="s">
        <v>7647</v>
      </c>
      <c r="G371" s="79" t="s">
        <v>705</v>
      </c>
      <c r="H371" t="s">
        <v>5309</v>
      </c>
      <c r="I371" s="5">
        <v>-92.92</v>
      </c>
      <c r="J371" s="5">
        <v>41.88</v>
      </c>
      <c r="K371" t="s">
        <v>11232</v>
      </c>
      <c r="M371" t="s">
        <v>71</v>
      </c>
      <c r="S371" t="str">
        <f t="shared" si="45"/>
        <v>Laurel, Iowa&lt;br&gt;&lt;span style=font-size:11px&gt;(White b. 1866)&lt;/span&gt;&lt;br&gt;</v>
      </c>
      <c r="T371" t="str">
        <f t="shared" si="46"/>
        <v>W1850LaurelIowaLAUM132</v>
      </c>
      <c r="U371" t="str">
        <f t="shared" si="47"/>
        <v>const W1850LaurelIowaLAUM132= L.marker([41.88,-92.92], {icon: De}).bindPopup('Laurel, Iowa&lt;br&gt;&lt;span style=font-size:11px&gt;(White b. 1866)&lt;/span&gt;&lt;br&gt;LAUM 132 in (Allen, 1973)').addTo(W1850);</v>
      </c>
      <c r="V371" t="str">
        <f t="shared" si="48"/>
        <v>const W1850LaurelIowaLAUM132= L.marker([41.88,-92.92], {icon: A2}).bindPopup('Laurel, Iowa&lt;br&gt;&lt;span style=font-size:11px&gt;(White b. 1866)&lt;/span&gt;&lt;br&gt;LAUM 132 in (Allen, 1973)').addTo(W1850);</v>
      </c>
      <c r="W371" t="str">
        <f t="shared" si="49"/>
        <v>const W1850LaurelIowaLAUM132= L.marker([41.88,-92.92], {icon: d}).bindPopup('Laurel, Iowa&lt;br&gt;&lt;span style=font-size:11px&gt;(White b. 1866)&lt;/span&gt;&lt;br&gt;LAUM 132 in d').addTo(W1850);</v>
      </c>
      <c r="X371" t="str">
        <f t="shared" si="50"/>
        <v>const W1850LaurelIowaLAUM132= L.marker([41.88,-92.92], {icon: D1}).bindPopup('Laurel, Iowa&lt;br&gt;&lt;span style=font-size:11px&gt;(White b. 1866)&lt;/span&gt;&lt;br&gt;LAUM 132 in (Allen, 1973)').addTo(W1850);</v>
      </c>
      <c r="Y371" t="str">
        <f t="shared" si="51"/>
        <v/>
      </c>
      <c r="Z371" t="str">
        <f t="shared" si="52"/>
        <v/>
      </c>
      <c r="AA371" t="str">
        <f t="shared" si="53"/>
        <v>const W1850LaurelIowaLAUM132= L.marker([41.88,-92.92], {icon:Ag}).bindPopup('Laurel, Iowa&lt;br&gt;&lt;span style=font-size:11px&gt;(White b. 1866)&lt;/span&gt;&lt;br&gt;').addTo(W1850);</v>
      </c>
    </row>
    <row r="372" spans="1:27">
      <c r="A372" t="s">
        <v>5324</v>
      </c>
      <c r="B372" s="88" t="s">
        <v>7475</v>
      </c>
      <c r="D372">
        <v>1862</v>
      </c>
      <c r="E372" t="s">
        <v>7647</v>
      </c>
      <c r="G372" s="79" t="s">
        <v>7345</v>
      </c>
      <c r="H372" t="s">
        <v>5309</v>
      </c>
      <c r="I372" s="5">
        <v>-92.65</v>
      </c>
      <c r="J372" s="5">
        <v>41.3</v>
      </c>
      <c r="K372" t="s">
        <v>11235</v>
      </c>
      <c r="M372" t="s">
        <v>71</v>
      </c>
      <c r="S372" t="str">
        <f t="shared" si="45"/>
        <v>Oskaloosa, Iowa&lt;br&gt;&lt;span style=font-size:11px&gt;(White b. 1862)&lt;/span&gt;&lt;br&gt;</v>
      </c>
      <c r="T372" t="str">
        <f t="shared" si="46"/>
        <v>W1850OskaloosaIowaLAUM135</v>
      </c>
      <c r="U372" t="str">
        <f t="shared" si="47"/>
        <v>const W1850OskaloosaIowaLAUM135= L.marker([41.3,-92.65], {icon: De}).bindPopup('Oskaloosa, Iowa&lt;br&gt;&lt;span style=font-size:11px&gt;(White b. 1862)&lt;/span&gt;&lt;br&gt;LAUM 135 in (Allen, 1973)').addTo(W1850);</v>
      </c>
      <c r="V372" t="str">
        <f t="shared" si="48"/>
        <v>const W1850OskaloosaIowaLAUM135= L.marker([41.3,-92.65], {icon: A2}).bindPopup('Oskaloosa, Iowa&lt;br&gt;&lt;span style=font-size:11px&gt;(White b. 1862)&lt;/span&gt;&lt;br&gt;LAUM 135 in (Allen, 1973)').addTo(W1850);</v>
      </c>
      <c r="W372" t="str">
        <f t="shared" si="49"/>
        <v>const W1850OskaloosaIowaLAUM135= L.marker([41.3,-92.65], {icon: d}).bindPopup('Oskaloosa, Iowa&lt;br&gt;&lt;span style=font-size:11px&gt;(White b. 1862)&lt;/span&gt;&lt;br&gt;LAUM 135 in d').addTo(W1850);</v>
      </c>
      <c r="X372" t="str">
        <f t="shared" si="50"/>
        <v>const W1850OskaloosaIowaLAUM135= L.marker([41.3,-92.65], {icon: D2}).bindPopup('Oskaloosa, Iowa&lt;br&gt;&lt;span style=font-size:11px&gt;(White b. 1862)&lt;/span&gt;&lt;br&gt;LAUM 135 in (Allen, 1973)').addTo(W1850);</v>
      </c>
      <c r="Y372" t="str">
        <f t="shared" si="51"/>
        <v/>
      </c>
      <c r="Z372" t="str">
        <f t="shared" si="52"/>
        <v/>
      </c>
      <c r="AA372" t="str">
        <f t="shared" si="53"/>
        <v>const W1850OskaloosaIowaLAUM135= L.marker([41.3,-92.65], {icon:Ag}).bindPopup('Oskaloosa, Iowa&lt;br&gt;&lt;span style=font-size:11px&gt;(White b. 1862)&lt;/span&gt;&lt;br&gt;').addTo(W1850);</v>
      </c>
    </row>
    <row r="373" spans="1:27">
      <c r="A373" t="s">
        <v>5324</v>
      </c>
      <c r="B373" s="88" t="s">
        <v>7476</v>
      </c>
      <c r="D373">
        <v>1873</v>
      </c>
      <c r="E373" t="s">
        <v>7647</v>
      </c>
      <c r="G373" s="79" t="s">
        <v>7346</v>
      </c>
      <c r="H373" t="s">
        <v>5309</v>
      </c>
      <c r="I373" s="5">
        <v>-91.35</v>
      </c>
      <c r="J373" s="5">
        <v>41.67</v>
      </c>
      <c r="K373" t="s">
        <v>11235</v>
      </c>
      <c r="M373" t="s">
        <v>71</v>
      </c>
      <c r="S373" t="str">
        <f t="shared" si="45"/>
        <v>West Branch, Iowa&lt;br&gt;&lt;span style=font-size:11px&gt;(White b. 1873)&lt;/span&gt;&lt;br&gt;</v>
      </c>
      <c r="T373" t="str">
        <f t="shared" si="46"/>
        <v>W1850WestBranchIowaLAUM137</v>
      </c>
      <c r="U373" t="str">
        <f t="shared" si="47"/>
        <v>const W1850WestBranchIowaLAUM137= L.marker([41.67,-91.35], {icon: De}).bindPopup('West Branch, Iowa&lt;br&gt;&lt;span style=font-size:11px&gt;(White b. 1873)&lt;/span&gt;&lt;br&gt;LAUM 137 in (Allen, 1973)').addTo(W1850);</v>
      </c>
      <c r="V373" t="str">
        <f t="shared" si="48"/>
        <v>const W1850WestBranchIowaLAUM137= L.marker([41.67,-91.35], {icon: A2}).bindPopup('West Branch, Iowa&lt;br&gt;&lt;span style=font-size:11px&gt;(White b. 1873)&lt;/span&gt;&lt;br&gt;LAUM 137 in (Allen, 1973)').addTo(W1850);</v>
      </c>
      <c r="W373" t="str">
        <f t="shared" si="49"/>
        <v>const W1850WestBranchIowaLAUM137= L.marker([41.67,-91.35], {icon: d}).bindPopup('West Branch, Iowa&lt;br&gt;&lt;span style=font-size:11px&gt;(White b. 1873)&lt;/span&gt;&lt;br&gt;LAUM 137 in d').addTo(W1850);</v>
      </c>
      <c r="X373" t="str">
        <f t="shared" si="50"/>
        <v>const W1850WestBranchIowaLAUM137= L.marker([41.67,-91.35], {icon: D2}).bindPopup('West Branch, Iowa&lt;br&gt;&lt;span style=font-size:11px&gt;(White b. 1873)&lt;/span&gt;&lt;br&gt;LAUM 137 in (Allen, 1973)').addTo(W1850);</v>
      </c>
      <c r="Y373" t="str">
        <f t="shared" si="51"/>
        <v/>
      </c>
      <c r="Z373" t="str">
        <f t="shared" si="52"/>
        <v/>
      </c>
      <c r="AA373" t="str">
        <f t="shared" si="53"/>
        <v>const W1850WestBranchIowaLAUM137= L.marker([41.67,-91.35], {icon:Ag}).bindPopup('West Branch, Iowa&lt;br&gt;&lt;span style=font-size:11px&gt;(White b. 1873)&lt;/span&gt;&lt;br&gt;').addTo(W1850);</v>
      </c>
    </row>
    <row r="374" spans="1:27">
      <c r="A374" t="s">
        <v>5324</v>
      </c>
      <c r="B374" s="88" t="s">
        <v>7477</v>
      </c>
      <c r="D374">
        <v>1869</v>
      </c>
      <c r="E374" t="s">
        <v>7647</v>
      </c>
      <c r="G374" s="79" t="s">
        <v>7347</v>
      </c>
      <c r="H374" t="s">
        <v>5309</v>
      </c>
      <c r="I374" s="5">
        <v>-91.49</v>
      </c>
      <c r="J374" s="5">
        <v>41.81</v>
      </c>
      <c r="K374" t="s">
        <v>11232</v>
      </c>
      <c r="M374" t="s">
        <v>71</v>
      </c>
      <c r="S374" t="str">
        <f t="shared" si="45"/>
        <v>Solon, Iowa&lt;br&gt;&lt;span style=font-size:11px&gt;(White b. 1869)&lt;/span&gt;&lt;br&gt;</v>
      </c>
      <c r="T374" t="str">
        <f t="shared" si="46"/>
        <v>W1850SolonIowaLAUM138</v>
      </c>
      <c r="U374" t="str">
        <f t="shared" si="47"/>
        <v>const W1850SolonIowaLAUM138= L.marker([41.81,-91.49], {icon: De}).bindPopup('Solon, Iowa&lt;br&gt;&lt;span style=font-size:11px&gt;(White b. 1869)&lt;/span&gt;&lt;br&gt;LAUM 138 in (Allen, 1973)').addTo(W1850);</v>
      </c>
      <c r="V374" t="str">
        <f t="shared" si="48"/>
        <v>const W1850SolonIowaLAUM138= L.marker([41.81,-91.49], {icon: A2}).bindPopup('Solon, Iowa&lt;br&gt;&lt;span style=font-size:11px&gt;(White b. 1869)&lt;/span&gt;&lt;br&gt;LAUM 138 in (Allen, 1973)').addTo(W1850);</v>
      </c>
      <c r="W374" t="str">
        <f t="shared" si="49"/>
        <v>const W1850SolonIowaLAUM138= L.marker([41.81,-91.49], {icon: d}).bindPopup('Solon, Iowa&lt;br&gt;&lt;span style=font-size:11px&gt;(White b. 1869)&lt;/span&gt;&lt;br&gt;LAUM 138 in d').addTo(W1850);</v>
      </c>
      <c r="X374" t="str">
        <f t="shared" si="50"/>
        <v>const W1850SolonIowaLAUM138= L.marker([41.81,-91.49], {icon: D1}).bindPopup('Solon, Iowa&lt;br&gt;&lt;span style=font-size:11px&gt;(White b. 1869)&lt;/span&gt;&lt;br&gt;LAUM 138 in (Allen, 1973)').addTo(W1850);</v>
      </c>
      <c r="Y374" t="str">
        <f t="shared" si="51"/>
        <v/>
      </c>
      <c r="Z374" t="str">
        <f t="shared" si="52"/>
        <v/>
      </c>
      <c r="AA374" t="str">
        <f t="shared" si="53"/>
        <v>const W1850SolonIowaLAUM138= L.marker([41.81,-91.49], {icon:Ag}).bindPopup('Solon, Iowa&lt;br&gt;&lt;span style=font-size:11px&gt;(White b. 1869)&lt;/span&gt;&lt;br&gt;').addTo(W1850);</v>
      </c>
    </row>
    <row r="375" spans="1:27">
      <c r="A375" t="s">
        <v>5324</v>
      </c>
      <c r="B375" s="88" t="s">
        <v>7478</v>
      </c>
      <c r="D375">
        <v>1866</v>
      </c>
      <c r="E375" t="s">
        <v>7647</v>
      </c>
      <c r="G375" s="79" t="s">
        <v>7349</v>
      </c>
      <c r="H375" t="s">
        <v>5309</v>
      </c>
      <c r="I375" s="5">
        <v>-90.67</v>
      </c>
      <c r="J375" s="5">
        <v>42.07</v>
      </c>
      <c r="K375" t="s">
        <v>11232</v>
      </c>
      <c r="M375" t="s">
        <v>71</v>
      </c>
      <c r="S375" t="str">
        <f t="shared" si="45"/>
        <v>Maquoketa, Iowa&lt;br&gt;&lt;span style=font-size:11px&gt;(White b. 1866)&lt;/span&gt;&lt;br&gt;</v>
      </c>
      <c r="T375" t="str">
        <f t="shared" si="46"/>
        <v>W1850MaquoketaIowaLAUM139</v>
      </c>
      <c r="U375" t="str">
        <f t="shared" si="47"/>
        <v>const W1850MaquoketaIowaLAUM139= L.marker([42.07,-90.67], {icon: De}).bindPopup('Maquoketa, Iowa&lt;br&gt;&lt;span style=font-size:11px&gt;(White b. 1866)&lt;/span&gt;&lt;br&gt;LAUM 139 in (Allen, 1973)').addTo(W1850);</v>
      </c>
      <c r="V375" t="str">
        <f t="shared" si="48"/>
        <v>const W1850MaquoketaIowaLAUM139= L.marker([42.07,-90.67], {icon: A2}).bindPopup('Maquoketa, Iowa&lt;br&gt;&lt;span style=font-size:11px&gt;(White b. 1866)&lt;/span&gt;&lt;br&gt;LAUM 139 in (Allen, 1973)').addTo(W1850);</v>
      </c>
      <c r="W375" t="str">
        <f t="shared" si="49"/>
        <v>const W1850MaquoketaIowaLAUM139= L.marker([42.07,-90.67], {icon: d}).bindPopup('Maquoketa, Iowa&lt;br&gt;&lt;span style=font-size:11px&gt;(White b. 1866)&lt;/span&gt;&lt;br&gt;LAUM 139 in d').addTo(W1850);</v>
      </c>
      <c r="X375" t="str">
        <f t="shared" si="50"/>
        <v>const W1850MaquoketaIowaLAUM139= L.marker([42.07,-90.67], {icon: D1}).bindPopup('Maquoketa, Iowa&lt;br&gt;&lt;span style=font-size:11px&gt;(White b. 1866)&lt;/span&gt;&lt;br&gt;LAUM 139 in (Allen, 1973)').addTo(W1850);</v>
      </c>
      <c r="Y375" t="str">
        <f t="shared" si="51"/>
        <v/>
      </c>
      <c r="Z375" t="str">
        <f t="shared" si="52"/>
        <v/>
      </c>
      <c r="AA375" t="str">
        <f t="shared" si="53"/>
        <v>const W1850MaquoketaIowaLAUM139= L.marker([42.07,-90.67], {icon:Ag}).bindPopup('Maquoketa, Iowa&lt;br&gt;&lt;span style=font-size:11px&gt;(White b. 1866)&lt;/span&gt;&lt;br&gt;').addTo(W1850);</v>
      </c>
    </row>
    <row r="376" spans="1:27">
      <c r="A376" t="s">
        <v>5324</v>
      </c>
      <c r="B376" s="88" t="s">
        <v>7479</v>
      </c>
      <c r="D376">
        <v>1874</v>
      </c>
      <c r="E376" t="s">
        <v>7647</v>
      </c>
      <c r="G376" s="79" t="s">
        <v>7351</v>
      </c>
      <c r="H376" t="s">
        <v>5309</v>
      </c>
      <c r="I376" s="5">
        <v>-90.34</v>
      </c>
      <c r="J376" s="5">
        <v>41.67</v>
      </c>
      <c r="K376" t="s">
        <v>11232</v>
      </c>
      <c r="M376" t="s">
        <v>71</v>
      </c>
      <c r="S376" t="str">
        <f t="shared" si="45"/>
        <v>Princeton, Iowa&lt;br&gt;&lt;span style=font-size:11px&gt;(White b. 1874)&lt;/span&gt;&lt;br&gt;</v>
      </c>
      <c r="T376" t="str">
        <f t="shared" si="46"/>
        <v>W1850PrincetonIowaLAUM141</v>
      </c>
      <c r="U376" t="str">
        <f t="shared" si="47"/>
        <v>const W1850PrincetonIowaLAUM141= L.marker([41.67,-90.34], {icon: De}).bindPopup('Princeton, Iowa&lt;br&gt;&lt;span style=font-size:11px&gt;(White b. 1874)&lt;/span&gt;&lt;br&gt;LAUM 141 in (Allen, 1973)').addTo(W1850);</v>
      </c>
      <c r="V376" t="str">
        <f t="shared" si="48"/>
        <v>const W1850PrincetonIowaLAUM141= L.marker([41.67,-90.34], {icon: A2}).bindPopup('Princeton, Iowa&lt;br&gt;&lt;span style=font-size:11px&gt;(White b. 1874)&lt;/span&gt;&lt;br&gt;LAUM 141 in (Allen, 1973)').addTo(W1850);</v>
      </c>
      <c r="W376" t="str">
        <f t="shared" si="49"/>
        <v>const W1850PrincetonIowaLAUM141= L.marker([41.67,-90.34], {icon: d}).bindPopup('Princeton, Iowa&lt;br&gt;&lt;span style=font-size:11px&gt;(White b. 1874)&lt;/span&gt;&lt;br&gt;LAUM 141 in d').addTo(W1850);</v>
      </c>
      <c r="X376" t="str">
        <f t="shared" si="50"/>
        <v>const W1850PrincetonIowaLAUM141= L.marker([41.67,-90.34], {icon: D1}).bindPopup('Princeton, Iowa&lt;br&gt;&lt;span style=font-size:11px&gt;(White b. 1874)&lt;/span&gt;&lt;br&gt;LAUM 141 in (Allen, 1973)').addTo(W1850);</v>
      </c>
      <c r="Y376" t="str">
        <f t="shared" si="51"/>
        <v/>
      </c>
      <c r="Z376" t="str">
        <f t="shared" si="52"/>
        <v/>
      </c>
      <c r="AA376" t="str">
        <f t="shared" si="53"/>
        <v>const W1850PrincetonIowaLAUM141= L.marker([41.67,-90.34], {icon:Ag}).bindPopup('Princeton, Iowa&lt;br&gt;&lt;span style=font-size:11px&gt;(White b. 1874)&lt;/span&gt;&lt;br&gt;').addTo(W1850);</v>
      </c>
    </row>
    <row r="377" spans="1:27">
      <c r="A377" t="s">
        <v>5324</v>
      </c>
      <c r="B377" s="88" t="s">
        <v>7480</v>
      </c>
      <c r="D377">
        <v>1869</v>
      </c>
      <c r="E377" t="s">
        <v>7647</v>
      </c>
      <c r="G377" s="79" t="s">
        <v>7353</v>
      </c>
      <c r="H377" t="s">
        <v>5309</v>
      </c>
      <c r="I377" s="5">
        <v>-95.04</v>
      </c>
      <c r="J377" s="5">
        <v>40.74</v>
      </c>
      <c r="K377" t="s">
        <v>11235</v>
      </c>
      <c r="M377" t="s">
        <v>71</v>
      </c>
      <c r="S377" t="str">
        <f t="shared" si="45"/>
        <v>Clarinda, Iowa&lt;br&gt;&lt;span style=font-size:11px&gt;(White b. 1869)&lt;/span&gt;&lt;br&gt;</v>
      </c>
      <c r="T377" t="str">
        <f t="shared" si="46"/>
        <v>W1850ClarindaIowaLAUM142</v>
      </c>
      <c r="U377" t="str">
        <f t="shared" si="47"/>
        <v>const W1850ClarindaIowaLAUM142= L.marker([40.74,-95.04], {icon: De}).bindPopup('Clarinda, Iowa&lt;br&gt;&lt;span style=font-size:11px&gt;(White b. 1869)&lt;/span&gt;&lt;br&gt;LAUM 142 in (Allen, 1973)').addTo(W1850);</v>
      </c>
      <c r="V377" t="str">
        <f t="shared" si="48"/>
        <v>const W1850ClarindaIowaLAUM142= L.marker([40.74,-95.04], {icon: A2}).bindPopup('Clarinda, Iowa&lt;br&gt;&lt;span style=font-size:11px&gt;(White b. 1869)&lt;/span&gt;&lt;br&gt;LAUM 142 in (Allen, 1973)').addTo(W1850);</v>
      </c>
      <c r="W377" t="str">
        <f t="shared" si="49"/>
        <v>const W1850ClarindaIowaLAUM142= L.marker([40.74,-95.04], {icon: d}).bindPopup('Clarinda, Iowa&lt;br&gt;&lt;span style=font-size:11px&gt;(White b. 1869)&lt;/span&gt;&lt;br&gt;LAUM 142 in d').addTo(W1850);</v>
      </c>
      <c r="X377" t="str">
        <f t="shared" si="50"/>
        <v>const W1850ClarindaIowaLAUM142= L.marker([40.74,-95.04], {icon: D2}).bindPopup('Clarinda, Iowa&lt;br&gt;&lt;span style=font-size:11px&gt;(White b. 1869)&lt;/span&gt;&lt;br&gt;LAUM 142 in (Allen, 1973)').addTo(W1850);</v>
      </c>
      <c r="Y377" t="str">
        <f t="shared" si="51"/>
        <v/>
      </c>
      <c r="Z377" t="str">
        <f t="shared" si="52"/>
        <v/>
      </c>
      <c r="AA377" t="str">
        <f t="shared" si="53"/>
        <v>const W1850ClarindaIowaLAUM142= L.marker([40.74,-95.04], {icon:Ag}).bindPopup('Clarinda, Iowa&lt;br&gt;&lt;span style=font-size:11px&gt;(White b. 1869)&lt;/span&gt;&lt;br&gt;').addTo(W1850);</v>
      </c>
    </row>
    <row r="378" spans="1:27">
      <c r="A378" t="s">
        <v>5324</v>
      </c>
      <c r="B378" s="88" t="s">
        <v>7481</v>
      </c>
      <c r="D378">
        <v>1872</v>
      </c>
      <c r="E378" t="s">
        <v>7647</v>
      </c>
      <c r="G378" s="79" t="s">
        <v>7357</v>
      </c>
      <c r="H378" t="s">
        <v>5309</v>
      </c>
      <c r="I378" s="5">
        <v>-92.42</v>
      </c>
      <c r="J378" s="5">
        <v>40.75</v>
      </c>
      <c r="K378" t="s">
        <v>11232</v>
      </c>
      <c r="M378" t="s">
        <v>71</v>
      </c>
      <c r="S378" t="str">
        <f t="shared" si="45"/>
        <v>Bloomfield, Iowa&lt;br&gt;&lt;span style=font-size:11px&gt;(White b. 1872)&lt;/span&gt;&lt;br&gt;</v>
      </c>
      <c r="T378" t="str">
        <f t="shared" si="46"/>
        <v>W1850BloomfieldIowaLAUM146</v>
      </c>
      <c r="U378" t="str">
        <f t="shared" si="47"/>
        <v>const W1850BloomfieldIowaLAUM146= L.marker([40.75,-92.42], {icon: De}).bindPopup('Bloomfield, Iowa&lt;br&gt;&lt;span style=font-size:11px&gt;(White b. 1872)&lt;/span&gt;&lt;br&gt;LAUM 146 in (Allen, 1973)').addTo(W1850);</v>
      </c>
      <c r="V378" t="str">
        <f t="shared" si="48"/>
        <v>const W1850BloomfieldIowaLAUM146= L.marker([40.75,-92.42], {icon: A2}).bindPopup('Bloomfield, Iowa&lt;br&gt;&lt;span style=font-size:11px&gt;(White b. 1872)&lt;/span&gt;&lt;br&gt;LAUM 146 in (Allen, 1973)').addTo(W1850);</v>
      </c>
      <c r="W378" t="str">
        <f t="shared" si="49"/>
        <v>const W1850BloomfieldIowaLAUM146= L.marker([40.75,-92.42], {icon: d}).bindPopup('Bloomfield, Iowa&lt;br&gt;&lt;span style=font-size:11px&gt;(White b. 1872)&lt;/span&gt;&lt;br&gt;LAUM 146 in d').addTo(W1850);</v>
      </c>
      <c r="X378" t="str">
        <f t="shared" si="50"/>
        <v>const W1850BloomfieldIowaLAUM146= L.marker([40.75,-92.42], {icon: D1}).bindPopup('Bloomfield, Iowa&lt;br&gt;&lt;span style=font-size:11px&gt;(White b. 1872)&lt;/span&gt;&lt;br&gt;LAUM 146 in (Allen, 1973)').addTo(W1850);</v>
      </c>
      <c r="Y378" t="str">
        <f t="shared" si="51"/>
        <v/>
      </c>
      <c r="Z378" t="str">
        <f t="shared" si="52"/>
        <v/>
      </c>
      <c r="AA378" t="str">
        <f t="shared" si="53"/>
        <v>const W1850BloomfieldIowaLAUM146= L.marker([40.75,-92.42], {icon:Ag}).bindPopup('Bloomfield, Iowa&lt;br&gt;&lt;span style=font-size:11px&gt;(White b. 1872)&lt;/span&gt;&lt;br&gt;').addTo(W1850);</v>
      </c>
    </row>
    <row r="379" spans="1:27">
      <c r="A379" t="s">
        <v>5324</v>
      </c>
      <c r="B379" s="88" t="s">
        <v>7482</v>
      </c>
      <c r="D379">
        <v>1865</v>
      </c>
      <c r="E379" t="s">
        <v>7647</v>
      </c>
      <c r="G379" s="79" t="s">
        <v>7362</v>
      </c>
      <c r="H379" t="s">
        <v>5309</v>
      </c>
      <c r="I379" s="5">
        <v>-95.14</v>
      </c>
      <c r="J379" s="5">
        <v>41.24</v>
      </c>
      <c r="K379" t="s">
        <v>11235</v>
      </c>
      <c r="M379" t="s">
        <v>71</v>
      </c>
      <c r="S379" t="str">
        <f t="shared" si="45"/>
        <v>Griswold, Iowa&lt;br&gt;&lt;span style=font-size:11px&gt;(White b. 1865)&lt;/span&gt;&lt;br&gt;</v>
      </c>
      <c r="T379" t="str">
        <f t="shared" si="46"/>
        <v>W1850GriswoldIowaLAUM151</v>
      </c>
      <c r="U379" t="str">
        <f t="shared" si="47"/>
        <v>const W1850GriswoldIowaLAUM151= L.marker([41.24,-95.14], {icon: De}).bindPopup('Griswold, Iowa&lt;br&gt;&lt;span style=font-size:11px&gt;(White b. 1865)&lt;/span&gt;&lt;br&gt;LAUM 151 in (Allen, 1973)').addTo(W1850);</v>
      </c>
      <c r="V379" t="str">
        <f t="shared" si="48"/>
        <v>const W1850GriswoldIowaLAUM151= L.marker([41.24,-95.14], {icon: A2}).bindPopup('Griswold, Iowa&lt;br&gt;&lt;span style=font-size:11px&gt;(White b. 1865)&lt;/span&gt;&lt;br&gt;LAUM 151 in (Allen, 1973)').addTo(W1850);</v>
      </c>
      <c r="W379" t="str">
        <f t="shared" si="49"/>
        <v>const W1850GriswoldIowaLAUM151= L.marker([41.24,-95.14], {icon: d}).bindPopup('Griswold, Iowa&lt;br&gt;&lt;span style=font-size:11px&gt;(White b. 1865)&lt;/span&gt;&lt;br&gt;LAUM 151 in d').addTo(W1850);</v>
      </c>
      <c r="X379" t="str">
        <f t="shared" si="50"/>
        <v>const W1850GriswoldIowaLAUM151= L.marker([41.24,-95.14], {icon: D2}).bindPopup('Griswold, Iowa&lt;br&gt;&lt;span style=font-size:11px&gt;(White b. 1865)&lt;/span&gt;&lt;br&gt;LAUM 151 in (Allen, 1973)').addTo(W1850);</v>
      </c>
      <c r="Y379" t="str">
        <f t="shared" si="51"/>
        <v/>
      </c>
      <c r="Z379" t="str">
        <f t="shared" si="52"/>
        <v/>
      </c>
      <c r="AA379" t="str">
        <f t="shared" si="53"/>
        <v>const W1850GriswoldIowaLAUM151= L.marker([41.24,-95.14], {icon:Ag}).bindPopup('Griswold, Iowa&lt;br&gt;&lt;span style=font-size:11px&gt;(White b. 1865)&lt;/span&gt;&lt;br&gt;').addTo(W1850);</v>
      </c>
    </row>
    <row r="380" spans="1:27">
      <c r="A380" t="s">
        <v>5324</v>
      </c>
      <c r="B380" s="88" t="s">
        <v>7483</v>
      </c>
      <c r="D380">
        <v>1868</v>
      </c>
      <c r="E380" t="s">
        <v>7647</v>
      </c>
      <c r="G380" s="79" t="s">
        <v>7348</v>
      </c>
      <c r="H380" t="s">
        <v>5309</v>
      </c>
      <c r="I380" s="5">
        <v>-91.53</v>
      </c>
      <c r="J380" s="5">
        <v>41.66</v>
      </c>
      <c r="K380" t="s">
        <v>11235</v>
      </c>
      <c r="M380" t="s">
        <v>71</v>
      </c>
      <c r="S380" t="str">
        <f t="shared" si="45"/>
        <v>Iowa City, Iowa&lt;br&gt;&lt;span style=font-size:11px&gt;(White b. 1868)&lt;/span&gt;&lt;br&gt;</v>
      </c>
      <c r="T380" t="str">
        <f t="shared" si="46"/>
        <v>W1850IowaCityIowaLAUM152</v>
      </c>
      <c r="U380" t="str">
        <f t="shared" si="47"/>
        <v>const W1850IowaCityIowaLAUM152= L.marker([41.66,-91.53], {icon: De}).bindPopup('Iowa City, Iowa&lt;br&gt;&lt;span style=font-size:11px&gt;(White b. 1868)&lt;/span&gt;&lt;br&gt;LAUM 152 in (Allen, 1973)').addTo(W1850);</v>
      </c>
      <c r="V380" t="str">
        <f t="shared" si="48"/>
        <v>const W1850IowaCityIowaLAUM152= L.marker([41.66,-91.53], {icon: A2}).bindPopup('Iowa City, Iowa&lt;br&gt;&lt;span style=font-size:11px&gt;(White b. 1868)&lt;/span&gt;&lt;br&gt;LAUM 152 in (Allen, 1973)').addTo(W1850);</v>
      </c>
      <c r="W380" t="str">
        <f t="shared" si="49"/>
        <v>const W1850IowaCityIowaLAUM152= L.marker([41.66,-91.53], {icon: d}).bindPopup('Iowa City, Iowa&lt;br&gt;&lt;span style=font-size:11px&gt;(White b. 1868)&lt;/span&gt;&lt;br&gt;LAUM 152 in d').addTo(W1850);</v>
      </c>
      <c r="X380" t="str">
        <f t="shared" si="50"/>
        <v>const W1850IowaCityIowaLAUM152= L.marker([41.66,-91.53], {icon: D2}).bindPopup('Iowa City, Iowa&lt;br&gt;&lt;span style=font-size:11px&gt;(White b. 1868)&lt;/span&gt;&lt;br&gt;LAUM 152 in (Allen, 1973)').addTo(W1850);</v>
      </c>
      <c r="Y380" t="str">
        <f t="shared" si="51"/>
        <v/>
      </c>
      <c r="Z380" t="str">
        <f t="shared" si="52"/>
        <v/>
      </c>
      <c r="AA380" t="str">
        <f t="shared" si="53"/>
        <v>const W1850IowaCityIowaLAUM152= L.marker([41.66,-91.53], {icon:Ag}).bindPopup('Iowa City, Iowa&lt;br&gt;&lt;span style=font-size:11px&gt;(White b. 1868)&lt;/span&gt;&lt;br&gt;').addTo(W1850);</v>
      </c>
    </row>
    <row r="381" spans="1:27">
      <c r="A381" t="s">
        <v>5324</v>
      </c>
      <c r="B381" s="88" t="s">
        <v>7484</v>
      </c>
      <c r="D381">
        <v>1871</v>
      </c>
      <c r="E381" t="s">
        <v>7647</v>
      </c>
      <c r="G381" s="79" t="s">
        <v>7368</v>
      </c>
      <c r="H381" t="s">
        <v>5313</v>
      </c>
      <c r="I381" s="5">
        <v>-99.62</v>
      </c>
      <c r="J381" s="5">
        <v>48.86</v>
      </c>
      <c r="K381" t="s">
        <v>11223</v>
      </c>
      <c r="M381" t="s">
        <v>71</v>
      </c>
      <c r="S381" t="str">
        <f t="shared" si="45"/>
        <v>Rolla, North Dakota&lt;br&gt;&lt;span style=font-size:11px&gt;(White b. 1871)&lt;/span&gt;&lt;br&gt;</v>
      </c>
      <c r="T381" t="str">
        <f t="shared" si="46"/>
        <v>W1850RollaNorthDakotaLAUM204</v>
      </c>
      <c r="U381" t="str">
        <f t="shared" si="47"/>
        <v>const W1850RollaNorthDakotaLAUM204= L.marker([48.86,-99.62], {icon: Me}).bindPopup('Rolla, North Dakota&lt;br&gt;&lt;span style=font-size:11px&gt;(White b. 1871)&lt;/span&gt;&lt;br&gt;LAUM 204 in (Allen, 1973)').addTo(W1850);</v>
      </c>
      <c r="V381" t="str">
        <f t="shared" si="48"/>
        <v>const W1850RollaNorthDakotaLAUM204= L.marker([48.86,-99.62], {icon: A2}).bindPopup('Rolla, North Dakota&lt;br&gt;&lt;span style=font-size:11px&gt;(White b. 1871)&lt;/span&gt;&lt;br&gt;LAUM 204 in (Allen, 1973)').addTo(W1850);</v>
      </c>
      <c r="W381" t="str">
        <f t="shared" si="49"/>
        <v>const W1850RollaNorthDakotaLAUM204= L.marker([48.86,-99.62], {icon: d}).bindPopup('Rolla, North Dakota&lt;br&gt;&lt;span style=font-size:11px&gt;(White b. 1871)&lt;/span&gt;&lt;br&gt;LAUM 204 in d').addTo(W1850);</v>
      </c>
      <c r="X381" t="str">
        <f t="shared" si="50"/>
        <v>const W1850RollaNorthDakotaLAUM204= L.marker([48.86,-99.62], {icon: M1}).bindPopup('Rolla, North Dakota&lt;br&gt;&lt;span style=font-size:11px&gt;(White b. 1871)&lt;/span&gt;&lt;br&gt;LAUM 204 in (Allen, 1973)').addTo(W1850);</v>
      </c>
      <c r="Y381" t="str">
        <f t="shared" si="51"/>
        <v/>
      </c>
      <c r="Z381" t="str">
        <f t="shared" si="52"/>
        <v/>
      </c>
      <c r="AA381" t="str">
        <f t="shared" si="53"/>
        <v>const W1850RollaNorthDakotaLAUM204= L.marker([48.86,-99.62], {icon:Ag}).bindPopup('Rolla, North Dakota&lt;br&gt;&lt;span style=font-size:11px&gt;(White b. 1871)&lt;/span&gt;&lt;br&gt;').addTo(W1850);</v>
      </c>
    </row>
    <row r="382" spans="1:27">
      <c r="A382" t="s">
        <v>5324</v>
      </c>
      <c r="B382" s="88" t="s">
        <v>7485</v>
      </c>
      <c r="D382">
        <v>1872</v>
      </c>
      <c r="E382" t="s">
        <v>7647</v>
      </c>
      <c r="G382" s="79" t="s">
        <v>7369</v>
      </c>
      <c r="H382" t="s">
        <v>5313</v>
      </c>
      <c r="I382" s="5">
        <v>-97.24</v>
      </c>
      <c r="J382" s="5">
        <v>48.97</v>
      </c>
      <c r="K382" t="s">
        <v>11223</v>
      </c>
      <c r="M382" t="s">
        <v>71</v>
      </c>
      <c r="S382" t="str">
        <f t="shared" si="45"/>
        <v>Pembina, North Dakota&lt;br&gt;&lt;span style=font-size:11px&gt;(White b. 1872)&lt;/span&gt;&lt;br&gt;</v>
      </c>
      <c r="T382" t="str">
        <f t="shared" si="46"/>
        <v>W1850PembinaNorthDakotaLAUM207</v>
      </c>
      <c r="U382" t="str">
        <f t="shared" si="47"/>
        <v>const W1850PembinaNorthDakotaLAUM207= L.marker([48.97,-97.24], {icon: Me}).bindPopup('Pembina, North Dakota&lt;br&gt;&lt;span style=font-size:11px&gt;(White b. 1872)&lt;/span&gt;&lt;br&gt;LAUM 207 in (Allen, 1973)').addTo(W1850);</v>
      </c>
      <c r="V382" t="str">
        <f t="shared" si="48"/>
        <v>const W1850PembinaNorthDakotaLAUM207= L.marker([48.97,-97.24], {icon: A2}).bindPopup('Pembina, North Dakota&lt;br&gt;&lt;span style=font-size:11px&gt;(White b. 1872)&lt;/span&gt;&lt;br&gt;LAUM 207 in (Allen, 1973)').addTo(W1850);</v>
      </c>
      <c r="W382" t="str">
        <f t="shared" si="49"/>
        <v>const W1850PembinaNorthDakotaLAUM207= L.marker([48.97,-97.24], {icon: d}).bindPopup('Pembina, North Dakota&lt;br&gt;&lt;span style=font-size:11px&gt;(White b. 1872)&lt;/span&gt;&lt;br&gt;LAUM 207 in d').addTo(W1850);</v>
      </c>
      <c r="X382" t="str">
        <f t="shared" si="50"/>
        <v>const W1850PembinaNorthDakotaLAUM207= L.marker([48.97,-97.24], {icon: M1}).bindPopup('Pembina, North Dakota&lt;br&gt;&lt;span style=font-size:11px&gt;(White b. 1872)&lt;/span&gt;&lt;br&gt;LAUM 207 in (Allen, 1973)').addTo(W1850);</v>
      </c>
      <c r="Y382" t="str">
        <f t="shared" si="51"/>
        <v/>
      </c>
      <c r="Z382" t="str">
        <f t="shared" si="52"/>
        <v/>
      </c>
      <c r="AA382" t="str">
        <f t="shared" si="53"/>
        <v>const W1850PembinaNorthDakotaLAUM207= L.marker([48.97,-97.24], {icon:Ag}).bindPopup('Pembina, North Dakota&lt;br&gt;&lt;span style=font-size:11px&gt;(White b. 1872)&lt;/span&gt;&lt;br&gt;').addTo(W1850);</v>
      </c>
    </row>
    <row r="383" spans="1:27">
      <c r="A383" t="s">
        <v>5324</v>
      </c>
      <c r="B383" s="88" t="s">
        <v>7486</v>
      </c>
      <c r="D383">
        <v>1868</v>
      </c>
      <c r="E383" t="s">
        <v>7647</v>
      </c>
      <c r="G383" s="79" t="s">
        <v>186</v>
      </c>
      <c r="H383" t="s">
        <v>5313</v>
      </c>
      <c r="I383" s="5">
        <v>-96.83</v>
      </c>
      <c r="J383" s="5">
        <v>46.87</v>
      </c>
      <c r="K383" t="s">
        <v>11223</v>
      </c>
      <c r="M383" t="s">
        <v>71</v>
      </c>
      <c r="S383" t="str">
        <f t="shared" si="45"/>
        <v>Fargo, North Dakota&lt;br&gt;&lt;span style=font-size:11px&gt;(White b. 1868)&lt;/span&gt;&lt;br&gt;</v>
      </c>
      <c r="T383" t="str">
        <f t="shared" si="46"/>
        <v>W1850FargoNorthDakotaLAUM220</v>
      </c>
      <c r="U383" t="str">
        <f t="shared" si="47"/>
        <v>const W1850FargoNorthDakotaLAUM220= L.marker([46.87,-96.83], {icon: Me}).bindPopup('Fargo, North Dakota&lt;br&gt;&lt;span style=font-size:11px&gt;(White b. 1868)&lt;/span&gt;&lt;br&gt;LAUM 220 in (Allen, 1973)').addTo(W1850);</v>
      </c>
      <c r="V383" t="str">
        <f t="shared" si="48"/>
        <v>const W1850FargoNorthDakotaLAUM220= L.marker([46.87,-96.83], {icon: A2}).bindPopup('Fargo, North Dakota&lt;br&gt;&lt;span style=font-size:11px&gt;(White b. 1868)&lt;/span&gt;&lt;br&gt;LAUM 220 in (Allen, 1973)').addTo(W1850);</v>
      </c>
      <c r="W383" t="str">
        <f t="shared" si="49"/>
        <v>const W1850FargoNorthDakotaLAUM220= L.marker([46.87,-96.83], {icon: d}).bindPopup('Fargo, North Dakota&lt;br&gt;&lt;span style=font-size:11px&gt;(White b. 1868)&lt;/span&gt;&lt;br&gt;LAUM 220 in d').addTo(W1850);</v>
      </c>
      <c r="X383" t="str">
        <f t="shared" si="50"/>
        <v>const W1850FargoNorthDakotaLAUM220= L.marker([46.87,-96.83], {icon: M1}).bindPopup('Fargo, North Dakota&lt;br&gt;&lt;span style=font-size:11px&gt;(White b. 1868)&lt;/span&gt;&lt;br&gt;LAUM 220 in (Allen, 1973)').addTo(W1850);</v>
      </c>
      <c r="Y383" t="str">
        <f t="shared" si="51"/>
        <v/>
      </c>
      <c r="Z383" t="str">
        <f t="shared" si="52"/>
        <v/>
      </c>
      <c r="AA383" t="str">
        <f t="shared" si="53"/>
        <v>const W1850FargoNorthDakotaLAUM220= L.marker([46.87,-96.83], {icon:Ag}).bindPopup('Fargo, North Dakota&lt;br&gt;&lt;span style=font-size:11px&gt;(White b. 1868)&lt;/span&gt;&lt;br&gt;').addTo(W1850);</v>
      </c>
    </row>
    <row r="384" spans="1:27">
      <c r="A384" t="s">
        <v>5324</v>
      </c>
      <c r="B384" s="88" t="s">
        <v>7487</v>
      </c>
      <c r="D384">
        <v>1867</v>
      </c>
      <c r="E384" t="s">
        <v>7647</v>
      </c>
      <c r="G384" s="79" t="s">
        <v>7402</v>
      </c>
      <c r="H384" t="s">
        <v>5316</v>
      </c>
      <c r="I384" s="5">
        <v>-100.38</v>
      </c>
      <c r="J384" s="5">
        <v>44.37</v>
      </c>
      <c r="K384" t="s">
        <v>11232</v>
      </c>
      <c r="M384" t="s">
        <v>71</v>
      </c>
      <c r="S384" t="str">
        <f t="shared" si="45"/>
        <v>Ft. Pierre, South Dakota&lt;br&gt;&lt;span style=font-size:11px&gt;(White b. 1867)&lt;/span&gt;&lt;br&gt;</v>
      </c>
      <c r="T384" t="str">
        <f t="shared" si="46"/>
        <v>W1850FtPierreSouthDakotaLAUM314</v>
      </c>
      <c r="U384" t="str">
        <f t="shared" si="47"/>
        <v>const W1850FtPierreSouthDakotaLAUM314= L.marker([44.37,-100.38], {icon: De}).bindPopup('Ft. Pierre, South Dakota&lt;br&gt;&lt;span style=font-size:11px&gt;(White b. 1867)&lt;/span&gt;&lt;br&gt;LAUM 314 in (Allen, 1973)').addTo(W1850);</v>
      </c>
      <c r="V384" t="str">
        <f t="shared" si="48"/>
        <v>const W1850FtPierreSouthDakotaLAUM314= L.marker([44.37,-100.38], {icon: A2}).bindPopup('Ft. Pierre, South Dakota&lt;br&gt;&lt;span style=font-size:11px&gt;(White b. 1867)&lt;/span&gt;&lt;br&gt;LAUM 314 in (Allen, 1973)').addTo(W1850);</v>
      </c>
      <c r="W384" t="str">
        <f t="shared" si="49"/>
        <v>const W1850FtPierreSouthDakotaLAUM314= L.marker([44.37,-100.38], {icon: d}).bindPopup('Ft. Pierre, South Dakota&lt;br&gt;&lt;span style=font-size:11px&gt;(White b. 1867)&lt;/span&gt;&lt;br&gt;LAUM 314 in d').addTo(W1850);</v>
      </c>
      <c r="X384" t="str">
        <f t="shared" si="50"/>
        <v>const W1850FtPierreSouthDakotaLAUM314= L.marker([44.37,-100.38], {icon: D1}).bindPopup('Ft. Pierre, South Dakota&lt;br&gt;&lt;span style=font-size:11px&gt;(White b. 1867)&lt;/span&gt;&lt;br&gt;LAUM 314 in (Allen, 1973)').addTo(W1850);</v>
      </c>
      <c r="Y384" t="str">
        <f t="shared" si="51"/>
        <v/>
      </c>
      <c r="Z384" t="str">
        <f t="shared" si="52"/>
        <v/>
      </c>
      <c r="AA384" t="str">
        <f t="shared" si="53"/>
        <v>const W1850FtPierreSouthDakotaLAUM314= L.marker([44.37,-100.38], {icon:Ag}).bindPopup('Ft. Pierre, South Dakota&lt;br&gt;&lt;span style=font-size:11px&gt;(White b. 1867)&lt;/span&gt;&lt;br&gt;').addTo(W1850);</v>
      </c>
    </row>
    <row r="385" spans="1:27">
      <c r="A385" t="s">
        <v>5324</v>
      </c>
      <c r="B385" s="88" t="s">
        <v>7488</v>
      </c>
      <c r="D385">
        <v>1870</v>
      </c>
      <c r="E385" t="s">
        <v>7647</v>
      </c>
      <c r="G385" s="79" t="s">
        <v>7406</v>
      </c>
      <c r="H385" t="s">
        <v>5316</v>
      </c>
      <c r="I385" s="5">
        <v>-96.79</v>
      </c>
      <c r="J385" s="5">
        <v>44.3</v>
      </c>
      <c r="K385" t="s">
        <v>11232</v>
      </c>
      <c r="M385" t="s">
        <v>71</v>
      </c>
      <c r="S385" t="str">
        <f t="shared" si="45"/>
        <v>Brookings, South Dakota&lt;br&gt;&lt;span style=font-size:11px&gt;(White b. 1870)&lt;/span&gt;&lt;br&gt;</v>
      </c>
      <c r="T385" t="str">
        <f t="shared" si="46"/>
        <v>W1850BrookingsSouthDakotaLAUM317</v>
      </c>
      <c r="U385" t="str">
        <f t="shared" si="47"/>
        <v>const W1850BrookingsSouthDakotaLAUM317= L.marker([44.3,-96.79], {icon: De}).bindPopup('Brookings, South Dakota&lt;br&gt;&lt;span style=font-size:11px&gt;(White b. 1870)&lt;/span&gt;&lt;br&gt;LAUM 317 in (Allen, 1973)').addTo(W1850);</v>
      </c>
      <c r="V385" t="str">
        <f t="shared" si="48"/>
        <v>const W1850BrookingsSouthDakotaLAUM317= L.marker([44.3,-96.79], {icon: A2}).bindPopup('Brookings, South Dakota&lt;br&gt;&lt;span style=font-size:11px&gt;(White b. 1870)&lt;/span&gt;&lt;br&gt;LAUM 317 in (Allen, 1973)').addTo(W1850);</v>
      </c>
      <c r="W385" t="str">
        <f t="shared" si="49"/>
        <v>const W1850BrookingsSouthDakotaLAUM317= L.marker([44.3,-96.79], {icon: d}).bindPopup('Brookings, South Dakota&lt;br&gt;&lt;span style=font-size:11px&gt;(White b. 1870)&lt;/span&gt;&lt;br&gt;LAUM 317 in d').addTo(W1850);</v>
      </c>
      <c r="X385" t="str">
        <f t="shared" si="50"/>
        <v>const W1850BrookingsSouthDakotaLAUM317= L.marker([44.3,-96.79], {icon: D1}).bindPopup('Brookings, South Dakota&lt;br&gt;&lt;span style=font-size:11px&gt;(White b. 1870)&lt;/span&gt;&lt;br&gt;LAUM 317 in (Allen, 1973)').addTo(W1850);</v>
      </c>
      <c r="Y385" t="str">
        <f t="shared" si="51"/>
        <v/>
      </c>
      <c r="Z385" t="str">
        <f t="shared" si="52"/>
        <v/>
      </c>
      <c r="AA385" t="str">
        <f t="shared" si="53"/>
        <v>const W1850BrookingsSouthDakotaLAUM317= L.marker([44.3,-96.79], {icon:Ag}).bindPopup('Brookings, South Dakota&lt;br&gt;&lt;span style=font-size:11px&gt;(White b. 1870)&lt;/span&gt;&lt;br&gt;').addTo(W1850);</v>
      </c>
    </row>
    <row r="386" spans="1:27">
      <c r="A386" t="s">
        <v>5324</v>
      </c>
      <c r="B386" s="88" t="s">
        <v>7489</v>
      </c>
      <c r="D386">
        <v>1873</v>
      </c>
      <c r="E386" t="s">
        <v>7647</v>
      </c>
      <c r="G386" s="79" t="s">
        <v>973</v>
      </c>
      <c r="H386" t="s">
        <v>5316</v>
      </c>
      <c r="I386" s="5">
        <v>-97.78</v>
      </c>
      <c r="J386" s="5">
        <v>43.65</v>
      </c>
      <c r="K386" t="s">
        <v>11232</v>
      </c>
      <c r="M386" t="s">
        <v>71</v>
      </c>
      <c r="S386" t="str">
        <f t="shared" ref="S386:S449" si="54">IF(G386="","",G386&amp;", "&amp;H386&amp;"&lt;br&gt;&lt;span style=font-size:11px&gt;"&amp;IF(F386="","",F386&amp;" ")&amp;IF(TRIM(LEFT(A386,LEN(A386)-4))="W","(White ",IF(TRIM(LEFT(A386,LEN(A386)-4))="B","(Black ",IF(TRIM(LEFT(A386,LEN(A386)-4))="L","(Hispanic ",IF(TRIM(LEFT(A386,LEN(A386)-4))="N","(Indigenous ",IF(TRIM(LEFT(A386,LEN(A386)-4))="A","(Asian ","")))))&amp;"b. "&amp;IF(D386&lt;&gt;"",D386&amp;")",IF(TRIM(RIGHT(A386,LEN(A386)-1))="1700","1700-99)",IF(TRIM(RIGHT(A386,LEN(A386)-1))="1800","1800-44)",IF(TRIM(RIGHT(A386,LEN(A386)-1))="1850","1845-74)",IF(TRIM(RIGHT(A386,LEN(A386)-1))="1870","1875-99)",IF(TRIM(RIGHT(A386,LEN(A386)-1))="1900","1900-44)",IF(TRIM(RIGHT(A386,LEN(A386)-1))="1950","1945-74)",IF(TRIM(RIGHT(A386,LEN(A386)-1))="1970","1975-99)",""))))))))&amp;"&lt;/span&gt;&lt;br&gt;")</f>
        <v>Alexandria, South Dakota&lt;br&gt;&lt;span style=font-size:11px&gt;(White b. 1873)&lt;/span&gt;&lt;br&gt;</v>
      </c>
      <c r="T386" t="str">
        <f t="shared" ref="T386:T449" si="55">A386&amp;SUBSTITUTE(SUBSTITUTE(SUBSTITUTE(G386,".","")," ",""),"-","")&amp;SUBSTITUTE(SUBSTITUTE(H386,".","")," ","")&amp;SUBSTITUTE(SUBSTITUTE(SUBSTITUTE(B386,".","")," ",""),"-","")</f>
        <v>W1850AlexandriaSouthDakotaLAUM327</v>
      </c>
      <c r="U386" t="str">
        <f t="shared" ref="U386:U449" si="56">IF(OR($K386="",$I386="",RIGHT(LEFT(K386,2),1)="f"),"",IF($I386="","","const "&amp;$T386&amp;"= L.marker(["&amp;$J386&amp;","&amp;$I386&amp;"], {icon: "&amp;LEFT($K386,2)&amp;"}).bindPopup('"&amp;$S386&amp;IF(N386="","",N386&amp;"&lt;br&gt;")&amp;IF($C386="","",$C386&amp;" ")&amp;$B386&amp;" in "&amp;$E386&amp;"').addTo("&amp;$A386&amp;");"))</f>
        <v>const W1850AlexandriaSouthDakotaLAUM327= L.marker([43.65,-97.78], {icon: De}).bindPopup('Alexandria, South Dakota&lt;br&gt;&lt;span style=font-size:11px&gt;(White b. 1873)&lt;/span&gt;&lt;br&gt;LAUM 327 in (Allen, 1973)').addTo(W1850);</v>
      </c>
      <c r="V386" t="str">
        <f t="shared" ref="V386:V449" si="57">IF(OR($K386="",$I386="",RIGHT(K386,1)="5"),"",IF($I386="","","const "&amp;$T386&amp;"= L.marker(["&amp;$J386&amp;","&amp;$I386&amp;"], {icon: A"&amp;RIGHT($K386,1)&amp;"}).bindPopup('"&amp;$S386&amp;IF(O386="","",O386&amp;"&lt;br&gt;")&amp;IF($C386="","",$C386&amp;" ")&amp;$B386&amp;" in "&amp;$E386&amp;"').addTo("&amp;$A386&amp;");"))</f>
        <v>const W1850AlexandriaSouthDakotaLAUM327= L.marker([43.65,-97.78], {icon: A2}).bindPopup('Alexandria, South Dakota&lt;br&gt;&lt;span style=font-size:11px&gt;(White b. 1873)&lt;/span&gt;&lt;br&gt;LAUM 327 in (Allen, 1973)').addTo(W1850);</v>
      </c>
      <c r="W386" t="str">
        <f t="shared" ref="W386:W449" si="58">IF(OR($K386="",$I386="",LEFT(RIGHT(K386,2),1)="g"),"",IF($I386="","","const "&amp;$T386&amp;"= L.marker(["&amp;$J386&amp;","&amp;$I386&amp;"], {icon: "&amp;LEFT(RIGHT(K386,2),1)&amp;"}).bindPopup('"&amp;$S386&amp;IF(P386="","",P386&amp;"&lt;br&gt;")&amp;IF($C386="","",$C386&amp;" ")&amp;$B386&amp;" in "&amp;LEFT(RIGHT(K386,2),1)&amp;"').addTo("&amp;$A386&amp;");"))</f>
        <v>const W1850AlexandriaSouthDakotaLAUM327= L.marker([43.65,-97.78], {icon: d}).bindPopup('Alexandria, South Dakota&lt;br&gt;&lt;span style=font-size:11px&gt;(White b. 1873)&lt;/span&gt;&lt;br&gt;LAUM 327 in d').addTo(W1850);</v>
      </c>
      <c r="X386" t="str">
        <f t="shared" ref="X386:X449" si="59">IF(OR($K386="",$I386="",RIGHT(LEFT(K386,3),1)="7"),"",IF($I386="","","const "&amp;$T386&amp;"= L.marker(["&amp;$J386&amp;","&amp;$I386&amp;"], {icon: "&amp;LEFT($K386,1)&amp;RIGHT(LEFT(K386,3),1)&amp;"}).bindPopup('"&amp;$S386&amp;IF(Q386="","",Q386&amp;"&lt;br&gt;")&amp;IF($C386="","",$C386&amp;" ")&amp;$B386&amp;" in "&amp;$E386&amp;"').addTo("&amp;$A386&amp;");"))</f>
        <v>const W1850AlexandriaSouthDakotaLAUM327= L.marker([43.65,-97.78], {icon: D1}).bindPopup('Alexandria, South Dakota&lt;br&gt;&lt;span style=font-size:11px&gt;(White b. 1873)&lt;/span&gt;&lt;br&gt;LAUM 327 in (Allen, 1973)').addTo(W1850);</v>
      </c>
      <c r="Y386" t="str">
        <f t="shared" ref="Y386:Y449" si="60">IF(OR(L386="",I386=""),"",IF(I386="","","const "&amp;T386&amp;"= L.marker(["&amp;J386&amp;","&amp;I386&amp;"], {icon:"&amp;LEFT(L386,2)&amp;"}).bindPopup('"&amp;S386&amp;"').addTo("&amp;A386&amp;");"))</f>
        <v/>
      </c>
      <c r="Z386" t="str">
        <f t="shared" ref="Z386:Z449" si="61">IF(OR(L386="",I386=""),"",IF(I386="","","const "&amp;T386&amp;"= L.marker(["&amp;J386&amp;","&amp;I386&amp;"], {icon:"&amp;RIGHT(L386,2)&amp;"}).bindPopup('"&amp;S386&amp;"').addTo("&amp;A386&amp;");"))</f>
        <v/>
      </c>
      <c r="AA386" t="str">
        <f t="shared" ref="AA386:AA449" si="62">IF(OR(M386="",I386=""),"",IF(I386="","","const "&amp;T386&amp;"= L.marker(["&amp;J386&amp;","&amp;I386&amp;"], {icon:"&amp;M386&amp;"}).bindPopup('"&amp;S386&amp;"').addTo("&amp;A386&amp;");"))</f>
        <v>const W1850AlexandriaSouthDakotaLAUM327= L.marker([43.65,-97.78], {icon:Ag}).bindPopup('Alexandria, South Dakota&lt;br&gt;&lt;span style=font-size:11px&gt;(White b. 1873)&lt;/span&gt;&lt;br&gt;').addTo(W1850);</v>
      </c>
    </row>
    <row r="387" spans="1:27">
      <c r="A387" t="s">
        <v>5324</v>
      </c>
      <c r="B387" s="88" t="s">
        <v>7490</v>
      </c>
      <c r="D387">
        <v>1871</v>
      </c>
      <c r="E387" t="s">
        <v>7647</v>
      </c>
      <c r="G387" s="79" t="s">
        <v>7418</v>
      </c>
      <c r="H387" t="s">
        <v>5314</v>
      </c>
      <c r="I387" s="5">
        <v>-100.55</v>
      </c>
      <c r="J387" s="5">
        <v>42.87</v>
      </c>
      <c r="K387" s="10" t="s">
        <v>11223</v>
      </c>
      <c r="M387" t="s">
        <v>71</v>
      </c>
      <c r="S387" t="str">
        <f t="shared" si="54"/>
        <v>Valentine, Nebraska&lt;br&gt;&lt;span style=font-size:11px&gt;(White b. 1871)&lt;/span&gt;&lt;br&gt;</v>
      </c>
      <c r="T387" t="str">
        <f t="shared" si="55"/>
        <v>W1850ValentineNebraskaLAUM403</v>
      </c>
      <c r="U387" t="str">
        <f t="shared" si="56"/>
        <v>const W1850ValentineNebraskaLAUM403= L.marker([42.87,-100.55], {icon: Me}).bindPopup('Valentine, Nebraska&lt;br&gt;&lt;span style=font-size:11px&gt;(White b. 1871)&lt;/span&gt;&lt;br&gt;LAUM 403 in (Allen, 1973)').addTo(W1850);</v>
      </c>
      <c r="V387" t="str">
        <f t="shared" si="57"/>
        <v>const W1850ValentineNebraskaLAUM403= L.marker([42.87,-100.55], {icon: A2}).bindPopup('Valentine, Nebraska&lt;br&gt;&lt;span style=font-size:11px&gt;(White b. 1871)&lt;/span&gt;&lt;br&gt;LAUM 403 in (Allen, 1973)').addTo(W1850);</v>
      </c>
      <c r="W387" t="str">
        <f t="shared" si="58"/>
        <v>const W1850ValentineNebraskaLAUM403= L.marker([42.87,-100.55], {icon: d}).bindPopup('Valentine, Nebraska&lt;br&gt;&lt;span style=font-size:11px&gt;(White b. 1871)&lt;/span&gt;&lt;br&gt;LAUM 403 in d').addTo(W1850);</v>
      </c>
      <c r="X387" t="str">
        <f t="shared" si="59"/>
        <v>const W1850ValentineNebraskaLAUM403= L.marker([42.87,-100.55], {icon: M1}).bindPopup('Valentine, Nebraska&lt;br&gt;&lt;span style=font-size:11px&gt;(White b. 1871)&lt;/span&gt;&lt;br&gt;LAUM 403 in (Allen, 1973)').addTo(W1850);</v>
      </c>
      <c r="Y387" t="str">
        <f t="shared" si="60"/>
        <v/>
      </c>
      <c r="Z387" t="str">
        <f t="shared" si="61"/>
        <v/>
      </c>
      <c r="AA387" t="str">
        <f t="shared" si="62"/>
        <v>const W1850ValentineNebraskaLAUM403= L.marker([42.87,-100.55], {icon:Ag}).bindPopup('Valentine, Nebraska&lt;br&gt;&lt;span style=font-size:11px&gt;(White b. 1871)&lt;/span&gt;&lt;br&gt;').addTo(W1850);</v>
      </c>
    </row>
    <row r="388" spans="1:27">
      <c r="A388" t="s">
        <v>5324</v>
      </c>
      <c r="B388" s="88" t="s">
        <v>7491</v>
      </c>
      <c r="D388">
        <v>1874</v>
      </c>
      <c r="E388" t="s">
        <v>7647</v>
      </c>
      <c r="G388" s="79" t="s">
        <v>7420</v>
      </c>
      <c r="H388" t="s">
        <v>5314</v>
      </c>
      <c r="I388" s="5">
        <v>-97.26</v>
      </c>
      <c r="J388" s="5">
        <v>42.62</v>
      </c>
      <c r="K388" t="s">
        <v>11232</v>
      </c>
      <c r="M388" t="s">
        <v>12543</v>
      </c>
      <c r="S388" t="str">
        <f t="shared" si="54"/>
        <v>Hartington, Nebraska&lt;br&gt;&lt;span style=font-size:11px&gt;(White b. 1874)&lt;/span&gt;&lt;br&gt;</v>
      </c>
      <c r="T388" t="str">
        <f t="shared" si="55"/>
        <v>W1850HartingtonNebraskaLAUM407</v>
      </c>
      <c r="U388" t="str">
        <f t="shared" si="56"/>
        <v>const W1850HartingtonNebraskaLAUM407= L.marker([42.62,-97.26], {icon: De}).bindPopup('Hartington, Nebraska&lt;br&gt;&lt;span style=font-size:11px&gt;(White b. 1874)&lt;/span&gt;&lt;br&gt;LAUM 407 in (Allen, 1973)').addTo(W1850);</v>
      </c>
      <c r="V388" t="str">
        <f t="shared" si="57"/>
        <v>const W1850HartingtonNebraskaLAUM407= L.marker([42.62,-97.26], {icon: A2}).bindPopup('Hartington, Nebraska&lt;br&gt;&lt;span style=font-size:11px&gt;(White b. 1874)&lt;/span&gt;&lt;br&gt;LAUM 407 in (Allen, 1973)').addTo(W1850);</v>
      </c>
      <c r="W388" t="str">
        <f t="shared" si="58"/>
        <v>const W1850HartingtonNebraskaLAUM407= L.marker([42.62,-97.26], {icon: d}).bindPopup('Hartington, Nebraska&lt;br&gt;&lt;span style=font-size:11px&gt;(White b. 1874)&lt;/span&gt;&lt;br&gt;LAUM 407 in d').addTo(W1850);</v>
      </c>
      <c r="X388" t="str">
        <f t="shared" si="59"/>
        <v>const W1850HartingtonNebraskaLAUM407= L.marker([42.62,-97.26], {icon: D1}).bindPopup('Hartington, Nebraska&lt;br&gt;&lt;span style=font-size:11px&gt;(White b. 1874)&lt;/span&gt;&lt;br&gt;LAUM 407 in (Allen, 1973)').addTo(W1850);</v>
      </c>
      <c r="Y388" t="str">
        <f t="shared" si="60"/>
        <v/>
      </c>
      <c r="Z388" t="str">
        <f t="shared" si="61"/>
        <v/>
      </c>
      <c r="AA388" t="str">
        <f t="shared" si="62"/>
        <v>const W1850HartingtonNebraskaLAUM407= L.marker([42.62,-97.26], {icon:Bf}).bindPopup('Hartington, Nebraska&lt;br&gt;&lt;span style=font-size:11px&gt;(White b. 1874)&lt;/span&gt;&lt;br&gt;').addTo(W1850);</v>
      </c>
    </row>
    <row r="389" spans="1:27">
      <c r="A389" t="s">
        <v>5324</v>
      </c>
      <c r="B389" s="88" t="s">
        <v>7492</v>
      </c>
      <c r="D389">
        <v>1871</v>
      </c>
      <c r="E389" t="s">
        <v>7647</v>
      </c>
      <c r="G389" s="79" t="s">
        <v>7424</v>
      </c>
      <c r="H389" t="s">
        <v>5314</v>
      </c>
      <c r="I389" s="5">
        <v>-99.13</v>
      </c>
      <c r="J389" s="5">
        <v>41.78</v>
      </c>
      <c r="K389" t="s">
        <v>11232</v>
      </c>
      <c r="M389" t="s">
        <v>71</v>
      </c>
      <c r="S389" t="str">
        <f t="shared" si="54"/>
        <v>Burwell, Nebraska&lt;br&gt;&lt;span style=font-size:11px&gt;(White b. 1871)&lt;/span&gt;&lt;br&gt;</v>
      </c>
      <c r="T389" t="str">
        <f t="shared" si="55"/>
        <v>W1850BurwellNebraskaLAUM413</v>
      </c>
      <c r="U389" t="str">
        <f t="shared" si="56"/>
        <v>const W1850BurwellNebraskaLAUM413= L.marker([41.78,-99.13], {icon: De}).bindPopup('Burwell, Nebraska&lt;br&gt;&lt;span style=font-size:11px&gt;(White b. 1871)&lt;/span&gt;&lt;br&gt;LAUM 413 in (Allen, 1973)').addTo(W1850);</v>
      </c>
      <c r="V389" t="str">
        <f t="shared" si="57"/>
        <v>const W1850BurwellNebraskaLAUM413= L.marker([41.78,-99.13], {icon: A2}).bindPopup('Burwell, Nebraska&lt;br&gt;&lt;span style=font-size:11px&gt;(White b. 1871)&lt;/span&gt;&lt;br&gt;LAUM 413 in (Allen, 1973)').addTo(W1850);</v>
      </c>
      <c r="W389" t="str">
        <f t="shared" si="58"/>
        <v>const W1850BurwellNebraskaLAUM413= L.marker([41.78,-99.13], {icon: d}).bindPopup('Burwell, Nebraska&lt;br&gt;&lt;span style=font-size:11px&gt;(White b. 1871)&lt;/span&gt;&lt;br&gt;LAUM 413 in d').addTo(W1850);</v>
      </c>
      <c r="X389" t="str">
        <f t="shared" si="59"/>
        <v>const W1850BurwellNebraskaLAUM413= L.marker([41.78,-99.13], {icon: D1}).bindPopup('Burwell, Nebraska&lt;br&gt;&lt;span style=font-size:11px&gt;(White b. 1871)&lt;/span&gt;&lt;br&gt;LAUM 413 in (Allen, 1973)').addTo(W1850);</v>
      </c>
      <c r="Y389" t="str">
        <f t="shared" si="60"/>
        <v/>
      </c>
      <c r="Z389" t="str">
        <f t="shared" si="61"/>
        <v/>
      </c>
      <c r="AA389" t="str">
        <f t="shared" si="62"/>
        <v>const W1850BurwellNebraskaLAUM413= L.marker([41.78,-99.13], {icon:Ag}).bindPopup('Burwell, Nebraska&lt;br&gt;&lt;span style=font-size:11px&gt;(White b. 1871)&lt;/span&gt;&lt;br&gt;').addTo(W1850);</v>
      </c>
    </row>
    <row r="390" spans="1:27">
      <c r="A390" t="s">
        <v>5324</v>
      </c>
      <c r="B390" s="88" t="s">
        <v>7493</v>
      </c>
      <c r="D390">
        <v>1870</v>
      </c>
      <c r="E390" t="s">
        <v>7647</v>
      </c>
      <c r="G390" s="79" t="s">
        <v>193</v>
      </c>
      <c r="H390" t="s">
        <v>5314</v>
      </c>
      <c r="I390" s="5">
        <v>-97.42</v>
      </c>
      <c r="J390" s="5">
        <v>42.03</v>
      </c>
      <c r="K390" t="s">
        <v>11232</v>
      </c>
      <c r="M390" t="s">
        <v>71</v>
      </c>
      <c r="S390" t="str">
        <f t="shared" si="54"/>
        <v>Norfolk, Nebraska&lt;br&gt;&lt;span style=font-size:11px&gt;(White b. 1870)&lt;/span&gt;&lt;br&gt;</v>
      </c>
      <c r="T390" t="str">
        <f t="shared" si="55"/>
        <v>W1850NorfolkNebraskaLAUM415</v>
      </c>
      <c r="U390" t="str">
        <f t="shared" si="56"/>
        <v>const W1850NorfolkNebraskaLAUM415= L.marker([42.03,-97.42], {icon: De}).bindPopup('Norfolk, Nebraska&lt;br&gt;&lt;span style=font-size:11px&gt;(White b. 1870)&lt;/span&gt;&lt;br&gt;LAUM 415 in (Allen, 1973)').addTo(W1850);</v>
      </c>
      <c r="V390" t="str">
        <f t="shared" si="57"/>
        <v>const W1850NorfolkNebraskaLAUM415= L.marker([42.03,-97.42], {icon: A2}).bindPopup('Norfolk, Nebraska&lt;br&gt;&lt;span style=font-size:11px&gt;(White b. 1870)&lt;/span&gt;&lt;br&gt;LAUM 415 in (Allen, 1973)').addTo(W1850);</v>
      </c>
      <c r="W390" t="str">
        <f t="shared" si="58"/>
        <v>const W1850NorfolkNebraskaLAUM415= L.marker([42.03,-97.42], {icon: d}).bindPopup('Norfolk, Nebraska&lt;br&gt;&lt;span style=font-size:11px&gt;(White b. 1870)&lt;/span&gt;&lt;br&gt;LAUM 415 in d').addTo(W1850);</v>
      </c>
      <c r="X390" t="str">
        <f t="shared" si="59"/>
        <v>const W1850NorfolkNebraskaLAUM415= L.marker([42.03,-97.42], {icon: D1}).bindPopup('Norfolk, Nebraska&lt;br&gt;&lt;span style=font-size:11px&gt;(White b. 1870)&lt;/span&gt;&lt;br&gt;LAUM 415 in (Allen, 1973)').addTo(W1850);</v>
      </c>
      <c r="Y390" t="str">
        <f t="shared" si="60"/>
        <v/>
      </c>
      <c r="Z390" t="str">
        <f t="shared" si="61"/>
        <v/>
      </c>
      <c r="AA390" t="str">
        <f t="shared" si="62"/>
        <v>const W1850NorfolkNebraskaLAUM415= L.marker([42.03,-97.42], {icon:Ag}).bindPopup('Norfolk, Nebraska&lt;br&gt;&lt;span style=font-size:11px&gt;(White b. 1870)&lt;/span&gt;&lt;br&gt;').addTo(W1850);</v>
      </c>
    </row>
    <row r="391" spans="1:27">
      <c r="A391" t="s">
        <v>5324</v>
      </c>
      <c r="B391" s="88" t="s">
        <v>7494</v>
      </c>
      <c r="D391">
        <v>1873</v>
      </c>
      <c r="E391" t="s">
        <v>7647</v>
      </c>
      <c r="G391" s="79" t="s">
        <v>7431</v>
      </c>
      <c r="H391" t="s">
        <v>5314</v>
      </c>
      <c r="I391" s="5">
        <v>-98.34</v>
      </c>
      <c r="J391" s="5">
        <v>40.93</v>
      </c>
      <c r="K391" t="s">
        <v>11232</v>
      </c>
      <c r="M391" t="s">
        <v>71</v>
      </c>
      <c r="S391" t="str">
        <f t="shared" si="54"/>
        <v>Grand Island, Nebraska&lt;br&gt;&lt;span style=font-size:11px&gt;(White b. 1873)&lt;/span&gt;&lt;br&gt;</v>
      </c>
      <c r="T391" t="str">
        <f t="shared" si="55"/>
        <v>W1850GrandIslandNebraskaLAUM422</v>
      </c>
      <c r="U391" t="str">
        <f t="shared" si="56"/>
        <v>const W1850GrandIslandNebraskaLAUM422= L.marker([40.93,-98.34], {icon: De}).bindPopup('Grand Island, Nebraska&lt;br&gt;&lt;span style=font-size:11px&gt;(White b. 1873)&lt;/span&gt;&lt;br&gt;LAUM 422 in (Allen, 1973)').addTo(W1850);</v>
      </c>
      <c r="V391" t="str">
        <f t="shared" si="57"/>
        <v>const W1850GrandIslandNebraskaLAUM422= L.marker([40.93,-98.34], {icon: A2}).bindPopup('Grand Island, Nebraska&lt;br&gt;&lt;span style=font-size:11px&gt;(White b. 1873)&lt;/span&gt;&lt;br&gt;LAUM 422 in (Allen, 1973)').addTo(W1850);</v>
      </c>
      <c r="W391" t="str">
        <f t="shared" si="58"/>
        <v>const W1850GrandIslandNebraskaLAUM422= L.marker([40.93,-98.34], {icon: d}).bindPopup('Grand Island, Nebraska&lt;br&gt;&lt;span style=font-size:11px&gt;(White b. 1873)&lt;/span&gt;&lt;br&gt;LAUM 422 in d').addTo(W1850);</v>
      </c>
      <c r="X391" t="str">
        <f t="shared" si="59"/>
        <v>const W1850GrandIslandNebraskaLAUM422= L.marker([40.93,-98.34], {icon: D1}).bindPopup('Grand Island, Nebraska&lt;br&gt;&lt;span style=font-size:11px&gt;(White b. 1873)&lt;/span&gt;&lt;br&gt;LAUM 422 in (Allen, 1973)').addTo(W1850);</v>
      </c>
      <c r="Y391" t="str">
        <f t="shared" si="60"/>
        <v/>
      </c>
      <c r="Z391" t="str">
        <f t="shared" si="61"/>
        <v/>
      </c>
      <c r="AA391" t="str">
        <f t="shared" si="62"/>
        <v>const W1850GrandIslandNebraskaLAUM422= L.marker([40.93,-98.34], {icon:Ag}).bindPopup('Grand Island, Nebraska&lt;br&gt;&lt;span style=font-size:11px&gt;(White b. 1873)&lt;/span&gt;&lt;br&gt;').addTo(W1850);</v>
      </c>
    </row>
    <row r="392" spans="1:27">
      <c r="A392" t="s">
        <v>5324</v>
      </c>
      <c r="B392" s="88" t="s">
        <v>7495</v>
      </c>
      <c r="D392">
        <v>1866</v>
      </c>
      <c r="E392" t="s">
        <v>7647</v>
      </c>
      <c r="G392" s="79" t="s">
        <v>189</v>
      </c>
      <c r="H392" t="s">
        <v>5314</v>
      </c>
      <c r="I392" s="5">
        <v>-96.67</v>
      </c>
      <c r="J392" s="5">
        <v>40.799999999999997</v>
      </c>
      <c r="K392" t="s">
        <v>11232</v>
      </c>
      <c r="M392" t="s">
        <v>71</v>
      </c>
      <c r="S392" t="str">
        <f t="shared" si="54"/>
        <v>Lincoln, Nebraska&lt;br&gt;&lt;span style=font-size:11px&gt;(White b. 1866)&lt;/span&gt;&lt;br&gt;</v>
      </c>
      <c r="T392" t="str">
        <f t="shared" si="55"/>
        <v>W1850LincolnNebraskaLAUM424</v>
      </c>
      <c r="U392" t="str">
        <f t="shared" si="56"/>
        <v>const W1850LincolnNebraskaLAUM424= L.marker([40.8,-96.67], {icon: De}).bindPopup('Lincoln, Nebraska&lt;br&gt;&lt;span style=font-size:11px&gt;(White b. 1866)&lt;/span&gt;&lt;br&gt;LAUM 424 in (Allen, 1973)').addTo(W1850);</v>
      </c>
      <c r="V392" t="str">
        <f t="shared" si="57"/>
        <v>const W1850LincolnNebraskaLAUM424= L.marker([40.8,-96.67], {icon: A2}).bindPopup('Lincoln, Nebraska&lt;br&gt;&lt;span style=font-size:11px&gt;(White b. 1866)&lt;/span&gt;&lt;br&gt;LAUM 424 in (Allen, 1973)').addTo(W1850);</v>
      </c>
      <c r="W392" t="str">
        <f t="shared" si="58"/>
        <v>const W1850LincolnNebraskaLAUM424= L.marker([40.8,-96.67], {icon: d}).bindPopup('Lincoln, Nebraska&lt;br&gt;&lt;span style=font-size:11px&gt;(White b. 1866)&lt;/span&gt;&lt;br&gt;LAUM 424 in d').addTo(W1850);</v>
      </c>
      <c r="X392" t="str">
        <f t="shared" si="59"/>
        <v>const W1850LincolnNebraskaLAUM424= L.marker([40.8,-96.67], {icon: D1}).bindPopup('Lincoln, Nebraska&lt;br&gt;&lt;span style=font-size:11px&gt;(White b. 1866)&lt;/span&gt;&lt;br&gt;LAUM 424 in (Allen, 1973)').addTo(W1850);</v>
      </c>
      <c r="Y392" t="str">
        <f t="shared" si="60"/>
        <v/>
      </c>
      <c r="Z392" t="str">
        <f t="shared" si="61"/>
        <v/>
      </c>
      <c r="AA392" t="str">
        <f t="shared" si="62"/>
        <v>const W1850LincolnNebraskaLAUM424= L.marker([40.8,-96.67], {icon:Ag}).bindPopup('Lincoln, Nebraska&lt;br&gt;&lt;span style=font-size:11px&gt;(White b. 1866)&lt;/span&gt;&lt;br&gt;').addTo(W1850);</v>
      </c>
    </row>
    <row r="393" spans="1:27">
      <c r="A393" t="s">
        <v>5324</v>
      </c>
      <c r="B393" s="88" t="s">
        <v>7496</v>
      </c>
      <c r="D393">
        <v>1871</v>
      </c>
      <c r="E393" t="s">
        <v>7647</v>
      </c>
      <c r="G393" s="79" t="s">
        <v>7441</v>
      </c>
      <c r="H393" t="s">
        <v>5314</v>
      </c>
      <c r="I393" s="5">
        <v>-95.95</v>
      </c>
      <c r="J393" s="5">
        <v>40.17</v>
      </c>
      <c r="K393" t="s">
        <v>11232</v>
      </c>
      <c r="M393" t="s">
        <v>71</v>
      </c>
      <c r="S393" t="str">
        <f t="shared" si="54"/>
        <v>Humboldt, Nebraska&lt;br&gt;&lt;span style=font-size:11px&gt;(White b. 1871)&lt;/span&gt;&lt;br&gt;</v>
      </c>
      <c r="T393" t="str">
        <f t="shared" si="55"/>
        <v>W1850HumboldtNebraskaLAUM434</v>
      </c>
      <c r="U393" t="str">
        <f t="shared" si="56"/>
        <v>const W1850HumboldtNebraskaLAUM434= L.marker([40.17,-95.95], {icon: De}).bindPopup('Humboldt, Nebraska&lt;br&gt;&lt;span style=font-size:11px&gt;(White b. 1871)&lt;/span&gt;&lt;br&gt;LAUM 434 in (Allen, 1973)').addTo(W1850);</v>
      </c>
      <c r="V393" t="str">
        <f t="shared" si="57"/>
        <v>const W1850HumboldtNebraskaLAUM434= L.marker([40.17,-95.95], {icon: A2}).bindPopup('Humboldt, Nebraska&lt;br&gt;&lt;span style=font-size:11px&gt;(White b. 1871)&lt;/span&gt;&lt;br&gt;LAUM 434 in (Allen, 1973)').addTo(W1850);</v>
      </c>
      <c r="W393" t="str">
        <f t="shared" si="58"/>
        <v>const W1850HumboldtNebraskaLAUM434= L.marker([40.17,-95.95], {icon: d}).bindPopup('Humboldt, Nebraska&lt;br&gt;&lt;span style=font-size:11px&gt;(White b. 1871)&lt;/span&gt;&lt;br&gt;LAUM 434 in d').addTo(W1850);</v>
      </c>
      <c r="X393" t="str">
        <f t="shared" si="59"/>
        <v>const W1850HumboldtNebraskaLAUM434= L.marker([40.17,-95.95], {icon: D1}).bindPopup('Humboldt, Nebraska&lt;br&gt;&lt;span style=font-size:11px&gt;(White b. 1871)&lt;/span&gt;&lt;br&gt;LAUM 434 in (Allen, 1973)').addTo(W1850);</v>
      </c>
      <c r="Y393" t="str">
        <f t="shared" si="60"/>
        <v/>
      </c>
      <c r="Z393" t="str">
        <f t="shared" si="61"/>
        <v/>
      </c>
      <c r="AA393" t="str">
        <f t="shared" si="62"/>
        <v>const W1850HumboldtNebraskaLAUM434= L.marker([40.17,-95.95], {icon:Ag}).bindPopup('Humboldt, Nebraska&lt;br&gt;&lt;span style=font-size:11px&gt;(White b. 1871)&lt;/span&gt;&lt;br&gt;').addTo(W1850);</v>
      </c>
    </row>
    <row r="394" spans="1:27">
      <c r="A394" t="s">
        <v>5324</v>
      </c>
      <c r="B394" s="88" t="s">
        <v>7497</v>
      </c>
      <c r="D394">
        <v>1865</v>
      </c>
      <c r="E394" t="s">
        <v>7647</v>
      </c>
      <c r="G394" s="79" t="s">
        <v>7441</v>
      </c>
      <c r="H394" t="s">
        <v>5314</v>
      </c>
      <c r="I394" s="5">
        <v>-95.95</v>
      </c>
      <c r="J394" s="5">
        <v>40.17</v>
      </c>
      <c r="K394" t="s">
        <v>11232</v>
      </c>
      <c r="M394" t="s">
        <v>71</v>
      </c>
      <c r="S394" t="str">
        <f t="shared" si="54"/>
        <v>Humboldt, Nebraska&lt;br&gt;&lt;span style=font-size:11px&gt;(White b. 1865)&lt;/span&gt;&lt;br&gt;</v>
      </c>
      <c r="T394" t="str">
        <f t="shared" si="55"/>
        <v>W1850HumboldtNebraskaLAUM435</v>
      </c>
      <c r="U394" t="str">
        <f t="shared" si="56"/>
        <v>const W1850HumboldtNebraskaLAUM435= L.marker([40.17,-95.95], {icon: De}).bindPopup('Humboldt, Nebraska&lt;br&gt;&lt;span style=font-size:11px&gt;(White b. 1865)&lt;/span&gt;&lt;br&gt;LAUM 435 in (Allen, 1973)').addTo(W1850);</v>
      </c>
      <c r="V394" t="str">
        <f t="shared" si="57"/>
        <v>const W1850HumboldtNebraskaLAUM435= L.marker([40.17,-95.95], {icon: A2}).bindPopup('Humboldt, Nebraska&lt;br&gt;&lt;span style=font-size:11px&gt;(White b. 1865)&lt;/span&gt;&lt;br&gt;LAUM 435 in (Allen, 1973)').addTo(W1850);</v>
      </c>
      <c r="W394" t="str">
        <f t="shared" si="58"/>
        <v>const W1850HumboldtNebraskaLAUM435= L.marker([40.17,-95.95], {icon: d}).bindPopup('Humboldt, Nebraska&lt;br&gt;&lt;span style=font-size:11px&gt;(White b. 1865)&lt;/span&gt;&lt;br&gt;LAUM 435 in d').addTo(W1850);</v>
      </c>
      <c r="X394" t="str">
        <f t="shared" si="59"/>
        <v>const W1850HumboldtNebraskaLAUM435= L.marker([40.17,-95.95], {icon: D1}).bindPopup('Humboldt, Nebraska&lt;br&gt;&lt;span style=font-size:11px&gt;(White b. 1865)&lt;/span&gt;&lt;br&gt;LAUM 435 in (Allen, 1973)').addTo(W1850);</v>
      </c>
      <c r="Y394" t="str">
        <f t="shared" si="60"/>
        <v/>
      </c>
      <c r="Z394" t="str">
        <f t="shared" si="61"/>
        <v/>
      </c>
      <c r="AA394" t="str">
        <f t="shared" si="62"/>
        <v>const W1850HumboldtNebraskaLAUM435= L.marker([40.17,-95.95], {icon:Ag}).bindPopup('Humboldt, Nebraska&lt;br&gt;&lt;span style=font-size:11px&gt;(White b. 1865)&lt;/span&gt;&lt;br&gt;').addTo(W1850);</v>
      </c>
    </row>
    <row r="395" spans="1:27" ht="20">
      <c r="A395" t="s">
        <v>5324</v>
      </c>
      <c r="B395" s="88" t="s">
        <v>9623</v>
      </c>
      <c r="D395">
        <v>1859</v>
      </c>
      <c r="E395" s="57" t="s">
        <v>11053</v>
      </c>
      <c r="F395" s="54"/>
      <c r="G395" s="40" t="s">
        <v>9624</v>
      </c>
      <c r="H395" t="s">
        <v>5310</v>
      </c>
      <c r="I395">
        <v>-88.47</v>
      </c>
      <c r="J395">
        <v>41.89</v>
      </c>
      <c r="K395" t="s">
        <v>10731</v>
      </c>
      <c r="S395" t="str">
        <f t="shared" si="54"/>
        <v xml:space="preserve"> Elburn, Illinois&lt;br&gt;&lt;span style=font-size:11px&gt;(White b. 1859)&lt;/span&gt;&lt;br&gt;</v>
      </c>
      <c r="T395" t="str">
        <f t="shared" si="55"/>
        <v>W1850ElburnIllinoisLANCSIL10A</v>
      </c>
      <c r="U395" t="str">
        <f t="shared" si="56"/>
        <v>const W1850ElburnIllinoisLANCSIL10A= L.marker([41.89,-88.47], {icon: Dn}).bindPopup(' Elburn, Illinois&lt;br&gt;&lt;span style=font-size:11px&gt;(White b. 1859)&lt;/span&gt;&lt;br&gt;LANCS IL10A in (linguisticatlasproject.org)').addTo(W1850);</v>
      </c>
      <c r="V395" t="str">
        <f t="shared" si="57"/>
        <v>const W1850ElburnIllinoisLANCSIL10A= L.marker([41.89,-88.47], {icon: A2}).bindPopup(' Elburn, Illinois&lt;br&gt;&lt;span style=font-size:11px&gt;(White b. 1859)&lt;/span&gt;&lt;br&gt;LANCS IL10A in (linguisticatlasproject.org)').addTo(W1850);</v>
      </c>
      <c r="W395" t="str">
        <f t="shared" si="58"/>
        <v>const W1850ElburnIllinoisLANCSIL10A= L.marker([41.89,-88.47], {icon: d}).bindPopup(' Elburn, Illinois&lt;br&gt;&lt;span style=font-size:11px&gt;(White b. 1859)&lt;/span&gt;&lt;br&gt;LANCS IL10A in d').addTo(W1850);</v>
      </c>
      <c r="X395" t="str">
        <f t="shared" si="59"/>
        <v>const W1850ElburnIllinoisLANCSIL10A= L.marker([41.89,-88.47], {icon: D5}).bindPopup(' Elburn, Illinois&lt;br&gt;&lt;span style=font-size:11px&gt;(White b. 1859)&lt;/span&gt;&lt;br&gt;LANCS IL10A in (linguisticatlasproject.org)').addTo(W1850);</v>
      </c>
      <c r="Y395" t="str">
        <f t="shared" si="60"/>
        <v/>
      </c>
      <c r="Z395" t="str">
        <f t="shared" si="61"/>
        <v/>
      </c>
      <c r="AA395" t="str">
        <f t="shared" si="62"/>
        <v/>
      </c>
    </row>
    <row r="396" spans="1:27" ht="20">
      <c r="A396" t="s">
        <v>5324</v>
      </c>
      <c r="B396" s="88" t="s">
        <v>9632</v>
      </c>
      <c r="D396">
        <v>1870</v>
      </c>
      <c r="E396" s="57" t="s">
        <v>11053</v>
      </c>
      <c r="F396" s="54"/>
      <c r="G396" s="40" t="s">
        <v>9633</v>
      </c>
      <c r="H396" t="s">
        <v>5310</v>
      </c>
      <c r="I396">
        <v>-87.84</v>
      </c>
      <c r="J396">
        <v>42.01</v>
      </c>
      <c r="K396" t="s">
        <v>11054</v>
      </c>
      <c r="S396" t="str">
        <f t="shared" si="54"/>
        <v xml:space="preserve"> Park Ridge, Illinois&lt;br&gt;&lt;span style=font-size:11px&gt;(White b. 1870)&lt;/span&gt;&lt;br&gt;</v>
      </c>
      <c r="T396" t="str">
        <f t="shared" si="55"/>
        <v>W1850ParkRidgeIllinoisLANCSIL12A</v>
      </c>
      <c r="U396" t="str">
        <f t="shared" si="56"/>
        <v>const W1850ParkRidgeIllinoisLANCSIL12A= L.marker([42.01,-87.84], {icon: Dn}).bindPopup(' Park Ridge, Illinois&lt;br&gt;&lt;span style=font-size:11px&gt;(White b. 1870)&lt;/span&gt;&lt;br&gt;LANCS IL12A in (linguisticatlasproject.org)').addTo(W1850);</v>
      </c>
      <c r="V396" t="str">
        <f t="shared" si="57"/>
        <v>const W1850ParkRidgeIllinoisLANCSIL12A= L.marker([42.01,-87.84], {icon: A3}).bindPopup(' Park Ridge, Illinois&lt;br&gt;&lt;span style=font-size:11px&gt;(White b. 1870)&lt;/span&gt;&lt;br&gt;LANCS IL12A in (linguisticatlasproject.org)').addTo(W1850);</v>
      </c>
      <c r="W396" t="str">
        <f t="shared" si="58"/>
        <v>const W1850ParkRidgeIllinoisLANCSIL12A= L.marker([42.01,-87.84], {icon: d}).bindPopup(' Park Ridge, Illinois&lt;br&gt;&lt;span style=font-size:11px&gt;(White b. 1870)&lt;/span&gt;&lt;br&gt;LANCS IL12A in d').addTo(W1850);</v>
      </c>
      <c r="X396" t="str">
        <f t="shared" si="59"/>
        <v>const W1850ParkRidgeIllinoisLANCSIL12A= L.marker([42.01,-87.84], {icon: D5}).bindPopup(' Park Ridge, Illinois&lt;br&gt;&lt;span style=font-size:11px&gt;(White b. 1870)&lt;/span&gt;&lt;br&gt;LANCS IL12A in (linguisticatlasproject.org)').addTo(W1850);</v>
      </c>
      <c r="Y396" t="str">
        <f t="shared" si="60"/>
        <v/>
      </c>
      <c r="Z396" t="str">
        <f t="shared" si="61"/>
        <v/>
      </c>
      <c r="AA396" t="str">
        <f t="shared" si="62"/>
        <v/>
      </c>
    </row>
    <row r="397" spans="1:27" ht="20">
      <c r="A397" t="s">
        <v>5324</v>
      </c>
      <c r="B397" s="88" t="s">
        <v>10901</v>
      </c>
      <c r="D397">
        <v>1873</v>
      </c>
      <c r="E397" s="57" t="s">
        <v>11053</v>
      </c>
      <c r="F397" s="54"/>
      <c r="G397" s="40" t="s">
        <v>10226</v>
      </c>
      <c r="H397" t="s">
        <v>5310</v>
      </c>
      <c r="I397">
        <v>-89.62</v>
      </c>
      <c r="J397">
        <v>42.3</v>
      </c>
      <c r="K397" t="s">
        <v>10731</v>
      </c>
      <c r="S397" t="str">
        <f t="shared" si="54"/>
        <v xml:space="preserve"> Freeport, Illinois&lt;br&gt;&lt;span style=font-size:11px&gt;(White b. 1873)&lt;/span&gt;&lt;br&gt;</v>
      </c>
      <c r="T397" t="str">
        <f t="shared" si="55"/>
        <v>W1850FreeportIllinoisLANCSIL2</v>
      </c>
      <c r="U397" t="str">
        <f t="shared" si="56"/>
        <v>const W1850FreeportIllinoisLANCSIL2= L.marker([42.3,-89.62], {icon: Dn}).bindPopup(' Freeport, Illinois&lt;br&gt;&lt;span style=font-size:11px&gt;(White b. 1873)&lt;/span&gt;&lt;br&gt;LANCS IL2 in (linguisticatlasproject.org)').addTo(W1850);</v>
      </c>
      <c r="V397" t="str">
        <f t="shared" si="57"/>
        <v>const W1850FreeportIllinoisLANCSIL2= L.marker([42.3,-89.62], {icon: A2}).bindPopup(' Freeport, Illinois&lt;br&gt;&lt;span style=font-size:11px&gt;(White b. 1873)&lt;/span&gt;&lt;br&gt;LANCS IL2 in (linguisticatlasproject.org)').addTo(W1850);</v>
      </c>
      <c r="W397" t="str">
        <f t="shared" si="58"/>
        <v>const W1850FreeportIllinoisLANCSIL2= L.marker([42.3,-89.62], {icon: d}).bindPopup(' Freeport, Illinois&lt;br&gt;&lt;span style=font-size:11px&gt;(White b. 1873)&lt;/span&gt;&lt;br&gt;LANCS IL2 in d').addTo(W1850);</v>
      </c>
      <c r="X397" t="str">
        <f t="shared" si="59"/>
        <v>const W1850FreeportIllinoisLANCSIL2= L.marker([42.3,-89.62], {icon: D5}).bindPopup(' Freeport, Illinois&lt;br&gt;&lt;span style=font-size:11px&gt;(White b. 1873)&lt;/span&gt;&lt;br&gt;LANCS IL2 in (linguisticatlasproject.org)').addTo(W1850);</v>
      </c>
      <c r="Y397" t="str">
        <f t="shared" si="60"/>
        <v/>
      </c>
      <c r="Z397" t="str">
        <f t="shared" si="61"/>
        <v/>
      </c>
      <c r="AA397" t="str">
        <f t="shared" si="62"/>
        <v/>
      </c>
    </row>
    <row r="398" spans="1:27" ht="20">
      <c r="A398" t="s">
        <v>5324</v>
      </c>
      <c r="B398" s="88" t="s">
        <v>10902</v>
      </c>
      <c r="D398">
        <v>1864</v>
      </c>
      <c r="E398" s="57" t="s">
        <v>11053</v>
      </c>
      <c r="F398" s="54"/>
      <c r="G398" s="40" t="s">
        <v>10227</v>
      </c>
      <c r="H398" t="s">
        <v>5310</v>
      </c>
      <c r="I398">
        <v>-90.57</v>
      </c>
      <c r="J398">
        <v>40.56</v>
      </c>
      <c r="K398" t="s">
        <v>10731</v>
      </c>
      <c r="S398" t="str">
        <f t="shared" si="54"/>
        <v xml:space="preserve"> Oquawka, Illinois&lt;br&gt;&lt;span style=font-size:11px&gt;(White b. 1864)&lt;/span&gt;&lt;br&gt;</v>
      </c>
      <c r="T398" t="str">
        <f t="shared" si="55"/>
        <v>W1850OquawkaIllinoisLANCSIL20A</v>
      </c>
      <c r="U398" t="str">
        <f t="shared" si="56"/>
        <v>const W1850OquawkaIllinoisLANCSIL20A= L.marker([40.56,-90.57], {icon: Dn}).bindPopup(' Oquawka, Illinois&lt;br&gt;&lt;span style=font-size:11px&gt;(White b. 1864)&lt;/span&gt;&lt;br&gt;LANCS IL20A in (linguisticatlasproject.org)').addTo(W1850);</v>
      </c>
      <c r="V398" t="str">
        <f t="shared" si="57"/>
        <v>const W1850OquawkaIllinoisLANCSIL20A= L.marker([40.56,-90.57], {icon: A2}).bindPopup(' Oquawka, Illinois&lt;br&gt;&lt;span style=font-size:11px&gt;(White b. 1864)&lt;/span&gt;&lt;br&gt;LANCS IL20A in (linguisticatlasproject.org)').addTo(W1850);</v>
      </c>
      <c r="W398" t="str">
        <f t="shared" si="58"/>
        <v>const W1850OquawkaIllinoisLANCSIL20A= L.marker([40.56,-90.57], {icon: d}).bindPopup(' Oquawka, Illinois&lt;br&gt;&lt;span style=font-size:11px&gt;(White b. 1864)&lt;/span&gt;&lt;br&gt;LANCS IL20A in d').addTo(W1850);</v>
      </c>
      <c r="X398" t="str">
        <f t="shared" si="59"/>
        <v>const W1850OquawkaIllinoisLANCSIL20A= L.marker([40.56,-90.57], {icon: D5}).bindPopup(' Oquawka, Illinois&lt;br&gt;&lt;span style=font-size:11px&gt;(White b. 1864)&lt;/span&gt;&lt;br&gt;LANCS IL20A in (linguisticatlasproject.org)').addTo(W1850);</v>
      </c>
      <c r="Y398" t="str">
        <f t="shared" si="60"/>
        <v/>
      </c>
      <c r="Z398" t="str">
        <f t="shared" si="61"/>
        <v/>
      </c>
      <c r="AA398" t="str">
        <f t="shared" si="62"/>
        <v/>
      </c>
    </row>
    <row r="399" spans="1:27" ht="20">
      <c r="A399" t="s">
        <v>5324</v>
      </c>
      <c r="B399" s="88" t="s">
        <v>10915</v>
      </c>
      <c r="D399">
        <v>1866</v>
      </c>
      <c r="E399" s="57" t="s">
        <v>11053</v>
      </c>
      <c r="F399" s="54"/>
      <c r="G399" s="40" t="s">
        <v>10434</v>
      </c>
      <c r="H399" t="s">
        <v>5310</v>
      </c>
      <c r="I399">
        <v>-91.38</v>
      </c>
      <c r="J399">
        <v>40.549999999999997</v>
      </c>
      <c r="K399" t="s">
        <v>10731</v>
      </c>
      <c r="S399" t="str">
        <f t="shared" si="54"/>
        <v xml:space="preserve"> Nauvoo, Illinois&lt;br&gt;&lt;span style=font-size:11px&gt;(White b. 1866)&lt;/span&gt;&lt;br&gt;</v>
      </c>
      <c r="T399" t="str">
        <f t="shared" si="55"/>
        <v>W1850NauvooIllinoisLANCSIL30A</v>
      </c>
      <c r="U399" t="str">
        <f t="shared" si="56"/>
        <v>const W1850NauvooIllinoisLANCSIL30A= L.marker([40.55,-91.38], {icon: Dn}).bindPopup(' Nauvoo, Illinois&lt;br&gt;&lt;span style=font-size:11px&gt;(White b. 1866)&lt;/span&gt;&lt;br&gt;LANCS IL30A in (linguisticatlasproject.org)').addTo(W1850);</v>
      </c>
      <c r="V399" t="str">
        <f t="shared" si="57"/>
        <v>const W1850NauvooIllinoisLANCSIL30A= L.marker([40.55,-91.38], {icon: A2}).bindPopup(' Nauvoo, Illinois&lt;br&gt;&lt;span style=font-size:11px&gt;(White b. 1866)&lt;/span&gt;&lt;br&gt;LANCS IL30A in (linguisticatlasproject.org)').addTo(W1850);</v>
      </c>
      <c r="W399" t="str">
        <f t="shared" si="58"/>
        <v>const W1850NauvooIllinoisLANCSIL30A= L.marker([40.55,-91.38], {icon: d}).bindPopup(' Nauvoo, Illinois&lt;br&gt;&lt;span style=font-size:11px&gt;(White b. 1866)&lt;/span&gt;&lt;br&gt;LANCS IL30A in d').addTo(W1850);</v>
      </c>
      <c r="X399" t="str">
        <f t="shared" si="59"/>
        <v>const W1850NauvooIllinoisLANCSIL30A= L.marker([40.55,-91.38], {icon: D5}).bindPopup(' Nauvoo, Illinois&lt;br&gt;&lt;span style=font-size:11px&gt;(White b. 1866)&lt;/span&gt;&lt;br&gt;LANCS IL30A in (linguisticatlasproject.org)').addTo(W1850);</v>
      </c>
      <c r="Y399" t="str">
        <f t="shared" si="60"/>
        <v/>
      </c>
      <c r="Z399" t="str">
        <f t="shared" si="61"/>
        <v/>
      </c>
      <c r="AA399" t="str">
        <f t="shared" si="62"/>
        <v/>
      </c>
    </row>
    <row r="400" spans="1:27" ht="20">
      <c r="A400" t="s">
        <v>5324</v>
      </c>
      <c r="B400" s="88" t="s">
        <v>10928</v>
      </c>
      <c r="D400">
        <v>1864</v>
      </c>
      <c r="E400" s="57" t="s">
        <v>11053</v>
      </c>
      <c r="F400" s="54"/>
      <c r="G400" s="40" t="s">
        <v>10444</v>
      </c>
      <c r="H400" t="s">
        <v>5310</v>
      </c>
      <c r="I400">
        <v>-90.42</v>
      </c>
      <c r="J400">
        <v>40.020000000000003</v>
      </c>
      <c r="K400" t="s">
        <v>10731</v>
      </c>
      <c r="S400" t="str">
        <f t="shared" si="54"/>
        <v xml:space="preserve"> Beardstown, Illinois&lt;br&gt;&lt;span style=font-size:11px&gt;(White b. 1864)&lt;/span&gt;&lt;br&gt;</v>
      </c>
      <c r="T400" t="str">
        <f t="shared" si="55"/>
        <v>W1850BeardstownIllinoisLANCSIL38A</v>
      </c>
      <c r="U400" t="str">
        <f t="shared" si="56"/>
        <v>const W1850BeardstownIllinoisLANCSIL38A= L.marker([40.02,-90.42], {icon: Dn}).bindPopup(' Beardstown, Illinois&lt;br&gt;&lt;span style=font-size:11px&gt;(White b. 1864)&lt;/span&gt;&lt;br&gt;LANCS IL38A in (linguisticatlasproject.org)').addTo(W1850);</v>
      </c>
      <c r="V400" t="str">
        <f t="shared" si="57"/>
        <v>const W1850BeardstownIllinoisLANCSIL38A= L.marker([40.02,-90.42], {icon: A2}).bindPopup(' Beardstown, Illinois&lt;br&gt;&lt;span style=font-size:11px&gt;(White b. 1864)&lt;/span&gt;&lt;br&gt;LANCS IL38A in (linguisticatlasproject.org)').addTo(W1850);</v>
      </c>
      <c r="W400" t="str">
        <f t="shared" si="58"/>
        <v>const W1850BeardstownIllinoisLANCSIL38A= L.marker([40.02,-90.42], {icon: d}).bindPopup(' Beardstown, Illinois&lt;br&gt;&lt;span style=font-size:11px&gt;(White b. 1864)&lt;/span&gt;&lt;br&gt;LANCS IL38A in d').addTo(W1850);</v>
      </c>
      <c r="X400" t="str">
        <f t="shared" si="59"/>
        <v>const W1850BeardstownIllinoisLANCSIL38A= L.marker([40.02,-90.42], {icon: D5}).bindPopup(' Beardstown, Illinois&lt;br&gt;&lt;span style=font-size:11px&gt;(White b. 1864)&lt;/span&gt;&lt;br&gt;LANCS IL38A in (linguisticatlasproject.org)').addTo(W1850);</v>
      </c>
      <c r="Y400" t="str">
        <f t="shared" si="60"/>
        <v/>
      </c>
      <c r="Z400" t="str">
        <f t="shared" si="61"/>
        <v/>
      </c>
      <c r="AA400" t="str">
        <f t="shared" si="62"/>
        <v/>
      </c>
    </row>
    <row r="401" spans="1:27" ht="20">
      <c r="A401" t="s">
        <v>5324</v>
      </c>
      <c r="B401" s="88" t="s">
        <v>10936</v>
      </c>
      <c r="D401">
        <v>1863</v>
      </c>
      <c r="E401" s="57" t="s">
        <v>11053</v>
      </c>
      <c r="F401" s="54"/>
      <c r="G401" s="40" t="s">
        <v>10451</v>
      </c>
      <c r="H401" t="s">
        <v>5310</v>
      </c>
      <c r="I401">
        <v>-89.19</v>
      </c>
      <c r="J401">
        <v>39.64</v>
      </c>
      <c r="K401" t="s">
        <v>10731</v>
      </c>
      <c r="S401" t="str">
        <f t="shared" si="54"/>
        <v xml:space="preserve"> Stonington, Illinois&lt;br&gt;&lt;span style=font-size:11px&gt;(White b. 1863)&lt;/span&gt;&lt;br&gt;</v>
      </c>
      <c r="T401" t="str">
        <f t="shared" si="55"/>
        <v>W1850StoningtonIllinoisLANCSIL40</v>
      </c>
      <c r="U401" t="str">
        <f t="shared" si="56"/>
        <v>const W1850StoningtonIllinoisLANCSIL40= L.marker([39.64,-89.19], {icon: Dn}).bindPopup(' Stonington, Illinois&lt;br&gt;&lt;span style=font-size:11px&gt;(White b. 1863)&lt;/span&gt;&lt;br&gt;LANCS IL40 in (linguisticatlasproject.org)').addTo(W1850);</v>
      </c>
      <c r="V401" t="str">
        <f t="shared" si="57"/>
        <v>const W1850StoningtonIllinoisLANCSIL40= L.marker([39.64,-89.19], {icon: A2}).bindPopup(' Stonington, Illinois&lt;br&gt;&lt;span style=font-size:11px&gt;(White b. 1863)&lt;/span&gt;&lt;br&gt;LANCS IL40 in (linguisticatlasproject.org)').addTo(W1850);</v>
      </c>
      <c r="W401" t="str">
        <f t="shared" si="58"/>
        <v>const W1850StoningtonIllinoisLANCSIL40= L.marker([39.64,-89.19], {icon: d}).bindPopup(' Stonington, Illinois&lt;br&gt;&lt;span style=font-size:11px&gt;(White b. 1863)&lt;/span&gt;&lt;br&gt;LANCS IL40 in d').addTo(W1850);</v>
      </c>
      <c r="X401" t="str">
        <f t="shared" si="59"/>
        <v>const W1850StoningtonIllinoisLANCSIL40= L.marker([39.64,-89.19], {icon: D5}).bindPopup(' Stonington, Illinois&lt;br&gt;&lt;span style=font-size:11px&gt;(White b. 1863)&lt;/span&gt;&lt;br&gt;LANCS IL40 in (linguisticatlasproject.org)').addTo(W1850);</v>
      </c>
      <c r="Y401" t="str">
        <f t="shared" si="60"/>
        <v/>
      </c>
      <c r="Z401" t="str">
        <f t="shared" si="61"/>
        <v/>
      </c>
      <c r="AA401" t="str">
        <f t="shared" si="62"/>
        <v/>
      </c>
    </row>
    <row r="402" spans="1:27" ht="20">
      <c r="A402" t="s">
        <v>5324</v>
      </c>
      <c r="B402" s="88" t="s">
        <v>10939</v>
      </c>
      <c r="D402">
        <v>1859</v>
      </c>
      <c r="E402" s="57" t="s">
        <v>11053</v>
      </c>
      <c r="F402" s="54"/>
      <c r="G402" s="40" t="s">
        <v>10454</v>
      </c>
      <c r="H402" t="s">
        <v>5310</v>
      </c>
      <c r="I402">
        <v>-87.7</v>
      </c>
      <c r="J402">
        <v>39.61</v>
      </c>
      <c r="K402" t="s">
        <v>10731</v>
      </c>
      <c r="S402" t="str">
        <f t="shared" si="54"/>
        <v xml:space="preserve"> Paris, Illinois&lt;br&gt;&lt;span style=font-size:11px&gt;(White b. 1859)&lt;/span&gt;&lt;br&gt;</v>
      </c>
      <c r="T402" t="str">
        <f t="shared" si="55"/>
        <v>W1850ParisIllinoisLANCSIL42A</v>
      </c>
      <c r="U402" t="str">
        <f t="shared" si="56"/>
        <v>const W1850ParisIllinoisLANCSIL42A= L.marker([39.61,-87.7], {icon: Dn}).bindPopup(' Paris, Illinois&lt;br&gt;&lt;span style=font-size:11px&gt;(White b. 1859)&lt;/span&gt;&lt;br&gt;LANCS IL42A in (linguisticatlasproject.org)').addTo(W1850);</v>
      </c>
      <c r="V402" t="str">
        <f t="shared" si="57"/>
        <v>const W1850ParisIllinoisLANCSIL42A= L.marker([39.61,-87.7], {icon: A2}).bindPopup(' Paris, Illinois&lt;br&gt;&lt;span style=font-size:11px&gt;(White b. 1859)&lt;/span&gt;&lt;br&gt;LANCS IL42A in (linguisticatlasproject.org)').addTo(W1850);</v>
      </c>
      <c r="W402" t="str">
        <f t="shared" si="58"/>
        <v>const W1850ParisIllinoisLANCSIL42A= L.marker([39.61,-87.7], {icon: d}).bindPopup(' Paris, Illinois&lt;br&gt;&lt;span style=font-size:11px&gt;(White b. 1859)&lt;/span&gt;&lt;br&gt;LANCS IL42A in d').addTo(W1850);</v>
      </c>
      <c r="X402" t="str">
        <f t="shared" si="59"/>
        <v>const W1850ParisIllinoisLANCSIL42A= L.marker([39.61,-87.7], {icon: D5}).bindPopup(' Paris, Illinois&lt;br&gt;&lt;span style=font-size:11px&gt;(White b. 1859)&lt;/span&gt;&lt;br&gt;LANCS IL42A in (linguisticatlasproject.org)').addTo(W1850);</v>
      </c>
      <c r="Y402" t="str">
        <f t="shared" si="60"/>
        <v/>
      </c>
      <c r="Z402" t="str">
        <f t="shared" si="61"/>
        <v/>
      </c>
      <c r="AA402" t="str">
        <f t="shared" si="62"/>
        <v/>
      </c>
    </row>
    <row r="403" spans="1:27" ht="20">
      <c r="A403" t="s">
        <v>5324</v>
      </c>
      <c r="B403" s="88" t="s">
        <v>10943</v>
      </c>
      <c r="D403">
        <v>1866</v>
      </c>
      <c r="E403" s="57" t="s">
        <v>11053</v>
      </c>
      <c r="F403" s="54"/>
      <c r="G403" s="40" t="s">
        <v>10457</v>
      </c>
      <c r="H403" t="s">
        <v>5310</v>
      </c>
      <c r="I403">
        <v>-89.95</v>
      </c>
      <c r="J403">
        <v>38.81</v>
      </c>
      <c r="K403" t="s">
        <v>10731</v>
      </c>
      <c r="S403" t="str">
        <f t="shared" si="54"/>
        <v xml:space="preserve"> Edwardsville, Illinois&lt;br&gt;&lt;span style=font-size:11px&gt;(White b. 1866)&lt;/span&gt;&lt;br&gt;</v>
      </c>
      <c r="T403" t="str">
        <f t="shared" si="55"/>
        <v>W1850EdwardsvilleIllinoisLANCSIL44A</v>
      </c>
      <c r="U403" t="str">
        <f t="shared" si="56"/>
        <v>const W1850EdwardsvilleIllinoisLANCSIL44A= L.marker([38.81,-89.95], {icon: Dn}).bindPopup(' Edwardsville, Illinois&lt;br&gt;&lt;span style=font-size:11px&gt;(White b. 1866)&lt;/span&gt;&lt;br&gt;LANCS IL44A in (linguisticatlasproject.org)').addTo(W1850);</v>
      </c>
      <c r="V403" t="str">
        <f t="shared" si="57"/>
        <v>const W1850EdwardsvilleIllinoisLANCSIL44A= L.marker([38.81,-89.95], {icon: A2}).bindPopup(' Edwardsville, Illinois&lt;br&gt;&lt;span style=font-size:11px&gt;(White b. 1866)&lt;/span&gt;&lt;br&gt;LANCS IL44A in (linguisticatlasproject.org)').addTo(W1850);</v>
      </c>
      <c r="W403" t="str">
        <f t="shared" si="58"/>
        <v>const W1850EdwardsvilleIllinoisLANCSIL44A= L.marker([38.81,-89.95], {icon: d}).bindPopup(' Edwardsville, Illinois&lt;br&gt;&lt;span style=font-size:11px&gt;(White b. 1866)&lt;/span&gt;&lt;br&gt;LANCS IL44A in d').addTo(W1850);</v>
      </c>
      <c r="X403" t="str">
        <f t="shared" si="59"/>
        <v>const W1850EdwardsvilleIllinoisLANCSIL44A= L.marker([38.81,-89.95], {icon: D5}).bindPopup(' Edwardsville, Illinois&lt;br&gt;&lt;span style=font-size:11px&gt;(White b. 1866)&lt;/span&gt;&lt;br&gt;LANCS IL44A in (linguisticatlasproject.org)').addTo(W1850);</v>
      </c>
      <c r="Y403" t="str">
        <f t="shared" si="60"/>
        <v/>
      </c>
      <c r="Z403" t="str">
        <f t="shared" si="61"/>
        <v/>
      </c>
      <c r="AA403" t="str">
        <f t="shared" si="62"/>
        <v/>
      </c>
    </row>
    <row r="404" spans="1:27" ht="20">
      <c r="A404" t="s">
        <v>5324</v>
      </c>
      <c r="B404" s="88" t="s">
        <v>10946</v>
      </c>
      <c r="D404">
        <v>1873</v>
      </c>
      <c r="E404" s="57" t="s">
        <v>11053</v>
      </c>
      <c r="F404" s="54"/>
      <c r="G404" s="40" t="s">
        <v>10461</v>
      </c>
      <c r="H404" t="s">
        <v>5310</v>
      </c>
      <c r="I404">
        <v>-89.03</v>
      </c>
      <c r="J404">
        <v>38.909999999999997</v>
      </c>
      <c r="K404" t="s">
        <v>10731</v>
      </c>
      <c r="S404" t="str">
        <f t="shared" si="54"/>
        <v xml:space="preserve"> Pinhook, Illinois&lt;br&gt;&lt;span style=font-size:11px&gt;(White b. 1873)&lt;/span&gt;&lt;br&gt;</v>
      </c>
      <c r="T404" t="str">
        <f t="shared" si="55"/>
        <v>W1850PinhookIllinoisLANCSIL46A</v>
      </c>
      <c r="U404" t="str">
        <f t="shared" si="56"/>
        <v>const W1850PinhookIllinoisLANCSIL46A= L.marker([38.91,-89.03], {icon: Dn}).bindPopup(' Pinhook, Illinois&lt;br&gt;&lt;span style=font-size:11px&gt;(White b. 1873)&lt;/span&gt;&lt;br&gt;LANCS IL46A in (linguisticatlasproject.org)').addTo(W1850);</v>
      </c>
      <c r="V404" t="str">
        <f t="shared" si="57"/>
        <v>const W1850PinhookIllinoisLANCSIL46A= L.marker([38.91,-89.03], {icon: A2}).bindPopup(' Pinhook, Illinois&lt;br&gt;&lt;span style=font-size:11px&gt;(White b. 1873)&lt;/span&gt;&lt;br&gt;LANCS IL46A in (linguisticatlasproject.org)').addTo(W1850);</v>
      </c>
      <c r="W404" t="str">
        <f t="shared" si="58"/>
        <v>const W1850PinhookIllinoisLANCSIL46A= L.marker([38.91,-89.03], {icon: d}).bindPopup(' Pinhook, Illinois&lt;br&gt;&lt;span style=font-size:11px&gt;(White b. 1873)&lt;/span&gt;&lt;br&gt;LANCS IL46A in d').addTo(W1850);</v>
      </c>
      <c r="X404" t="str">
        <f t="shared" si="59"/>
        <v>const W1850PinhookIllinoisLANCSIL46A= L.marker([38.91,-89.03], {icon: D5}).bindPopup(' Pinhook, Illinois&lt;br&gt;&lt;span style=font-size:11px&gt;(White b. 1873)&lt;/span&gt;&lt;br&gt;LANCS IL46A in (linguisticatlasproject.org)').addTo(W1850);</v>
      </c>
      <c r="Y404" t="str">
        <f t="shared" si="60"/>
        <v/>
      </c>
      <c r="Z404" t="str">
        <f t="shared" si="61"/>
        <v/>
      </c>
      <c r="AA404" t="str">
        <f t="shared" si="62"/>
        <v/>
      </c>
    </row>
    <row r="405" spans="1:27" ht="20">
      <c r="A405" t="s">
        <v>5324</v>
      </c>
      <c r="B405" s="88" t="s">
        <v>10954</v>
      </c>
      <c r="D405">
        <v>1853</v>
      </c>
      <c r="E405" s="57" t="s">
        <v>11053</v>
      </c>
      <c r="F405" s="54"/>
      <c r="G405" s="40" t="s">
        <v>10469</v>
      </c>
      <c r="H405" t="s">
        <v>5310</v>
      </c>
      <c r="I405">
        <v>-88.06</v>
      </c>
      <c r="J405">
        <v>38.380000000000003</v>
      </c>
      <c r="K405" t="s">
        <v>10731</v>
      </c>
      <c r="S405" t="str">
        <f t="shared" si="54"/>
        <v xml:space="preserve"> Albion, Illinois&lt;br&gt;&lt;span style=font-size:11px&gt;(White b. 1853)&lt;/span&gt;&lt;br&gt;</v>
      </c>
      <c r="T405" t="str">
        <f t="shared" si="55"/>
        <v>W1850AlbionIllinoisLANCSIL50A</v>
      </c>
      <c r="U405" t="str">
        <f t="shared" si="56"/>
        <v>const W1850AlbionIllinoisLANCSIL50A= L.marker([38.38,-88.06], {icon: Dn}).bindPopup(' Albion, Illinois&lt;br&gt;&lt;span style=font-size:11px&gt;(White b. 1853)&lt;/span&gt;&lt;br&gt;LANCS IL50A in (linguisticatlasproject.org)').addTo(W1850);</v>
      </c>
      <c r="V405" t="str">
        <f t="shared" si="57"/>
        <v>const W1850AlbionIllinoisLANCSIL50A= L.marker([38.38,-88.06], {icon: A2}).bindPopup(' Albion, Illinois&lt;br&gt;&lt;span style=font-size:11px&gt;(White b. 1853)&lt;/span&gt;&lt;br&gt;LANCS IL50A in (linguisticatlasproject.org)').addTo(W1850);</v>
      </c>
      <c r="W405" t="str">
        <f t="shared" si="58"/>
        <v>const W1850AlbionIllinoisLANCSIL50A= L.marker([38.38,-88.06], {icon: d}).bindPopup(' Albion, Illinois&lt;br&gt;&lt;span style=font-size:11px&gt;(White b. 1853)&lt;/span&gt;&lt;br&gt;LANCS IL50A in d').addTo(W1850);</v>
      </c>
      <c r="X405" t="str">
        <f t="shared" si="59"/>
        <v>const W1850AlbionIllinoisLANCSIL50A= L.marker([38.38,-88.06], {icon: D5}).bindPopup(' Albion, Illinois&lt;br&gt;&lt;span style=font-size:11px&gt;(White b. 1853)&lt;/span&gt;&lt;br&gt;LANCS IL50A in (linguisticatlasproject.org)').addTo(W1850);</v>
      </c>
      <c r="Y405" t="str">
        <f t="shared" si="60"/>
        <v/>
      </c>
      <c r="Z405" t="str">
        <f t="shared" si="61"/>
        <v/>
      </c>
      <c r="AA405" t="str">
        <f t="shared" si="62"/>
        <v/>
      </c>
    </row>
    <row r="406" spans="1:27" ht="20">
      <c r="A406" t="s">
        <v>5324</v>
      </c>
      <c r="B406" s="88" t="s">
        <v>10961</v>
      </c>
      <c r="D406">
        <v>1865</v>
      </c>
      <c r="E406" s="57" t="s">
        <v>11053</v>
      </c>
      <c r="F406" s="54"/>
      <c r="G406" s="40" t="s">
        <v>10474</v>
      </c>
      <c r="H406" t="s">
        <v>5310</v>
      </c>
      <c r="I406">
        <v>-89.03</v>
      </c>
      <c r="J406">
        <v>37.799999999999997</v>
      </c>
      <c r="K406" t="s">
        <v>10731</v>
      </c>
      <c r="S406" t="str">
        <f t="shared" si="54"/>
        <v xml:space="preserve"> Herrin, Illinois&lt;br&gt;&lt;span style=font-size:11px&gt;(White b. 1865)&lt;/span&gt;&lt;br&gt;</v>
      </c>
      <c r="T406" t="str">
        <f t="shared" si="55"/>
        <v>W1850HerrinIllinoisLANCSIL54</v>
      </c>
      <c r="U406" t="str">
        <f t="shared" si="56"/>
        <v>const W1850HerrinIllinoisLANCSIL54= L.marker([37.8,-89.03], {icon: Dn}).bindPopup(' Herrin, Illinois&lt;br&gt;&lt;span style=font-size:11px&gt;(White b. 1865)&lt;/span&gt;&lt;br&gt;LANCS IL54 in (linguisticatlasproject.org)').addTo(W1850);</v>
      </c>
      <c r="V406" t="str">
        <f t="shared" si="57"/>
        <v>const W1850HerrinIllinoisLANCSIL54= L.marker([37.8,-89.03], {icon: A2}).bindPopup(' Herrin, Illinois&lt;br&gt;&lt;span style=font-size:11px&gt;(White b. 1865)&lt;/span&gt;&lt;br&gt;LANCS IL54 in (linguisticatlasproject.org)').addTo(W1850);</v>
      </c>
      <c r="W406" t="str">
        <f t="shared" si="58"/>
        <v>const W1850HerrinIllinoisLANCSIL54= L.marker([37.8,-89.03], {icon: d}).bindPopup(' Herrin, Illinois&lt;br&gt;&lt;span style=font-size:11px&gt;(White b. 1865)&lt;/span&gt;&lt;br&gt;LANCS IL54 in d').addTo(W1850);</v>
      </c>
      <c r="X406" t="str">
        <f t="shared" si="59"/>
        <v>const W1850HerrinIllinoisLANCSIL54= L.marker([37.8,-89.03], {icon: D5}).bindPopup(' Herrin, Illinois&lt;br&gt;&lt;span style=font-size:11px&gt;(White b. 1865)&lt;/span&gt;&lt;br&gt;LANCS IL54 in (linguisticatlasproject.org)').addTo(W1850);</v>
      </c>
      <c r="Y406" t="str">
        <f t="shared" si="60"/>
        <v/>
      </c>
      <c r="Z406" t="str">
        <f t="shared" si="61"/>
        <v/>
      </c>
      <c r="AA406" t="str">
        <f t="shared" si="62"/>
        <v/>
      </c>
    </row>
    <row r="407" spans="1:27" ht="20">
      <c r="A407" t="s">
        <v>5324</v>
      </c>
      <c r="B407" s="88" t="s">
        <v>10964</v>
      </c>
      <c r="D407">
        <v>1869</v>
      </c>
      <c r="E407" s="57" t="s">
        <v>11053</v>
      </c>
      <c r="F407" s="54"/>
      <c r="G407" s="40" t="s">
        <v>10476</v>
      </c>
      <c r="H407" t="s">
        <v>5310</v>
      </c>
      <c r="I407">
        <v>-89.46</v>
      </c>
      <c r="J407">
        <v>37.22</v>
      </c>
      <c r="K407" t="s">
        <v>10731</v>
      </c>
      <c r="S407" t="str">
        <f t="shared" si="54"/>
        <v xml:space="preserve"> Thebes, Illinois&lt;br&gt;&lt;span style=font-size:11px&gt;(White b. 1869)&lt;/span&gt;&lt;br&gt;</v>
      </c>
      <c r="T407" t="str">
        <f t="shared" si="55"/>
        <v>W1850ThebesIllinoisLANCSIL56A</v>
      </c>
      <c r="U407" t="str">
        <f t="shared" si="56"/>
        <v>const W1850ThebesIllinoisLANCSIL56A= L.marker([37.22,-89.46], {icon: Dn}).bindPopup(' Thebes, Illinois&lt;br&gt;&lt;span style=font-size:11px&gt;(White b. 1869)&lt;/span&gt;&lt;br&gt;LANCS IL56A in (linguisticatlasproject.org)').addTo(W1850);</v>
      </c>
      <c r="V407" t="str">
        <f t="shared" si="57"/>
        <v>const W1850ThebesIllinoisLANCSIL56A= L.marker([37.22,-89.46], {icon: A2}).bindPopup(' Thebes, Illinois&lt;br&gt;&lt;span style=font-size:11px&gt;(White b. 1869)&lt;/span&gt;&lt;br&gt;LANCS IL56A in (linguisticatlasproject.org)').addTo(W1850);</v>
      </c>
      <c r="W407" t="str">
        <f t="shared" si="58"/>
        <v>const W1850ThebesIllinoisLANCSIL56A= L.marker([37.22,-89.46], {icon: d}).bindPopup(' Thebes, Illinois&lt;br&gt;&lt;span style=font-size:11px&gt;(White b. 1869)&lt;/span&gt;&lt;br&gt;LANCS IL56A in d').addTo(W1850);</v>
      </c>
      <c r="X407" t="str">
        <f t="shared" si="59"/>
        <v>const W1850ThebesIllinoisLANCSIL56A= L.marker([37.22,-89.46], {icon: D5}).bindPopup(' Thebes, Illinois&lt;br&gt;&lt;span style=font-size:11px&gt;(White b. 1869)&lt;/span&gt;&lt;br&gt;LANCS IL56A in (linguisticatlasproject.org)').addTo(W1850);</v>
      </c>
      <c r="Y407" t="str">
        <f t="shared" si="60"/>
        <v/>
      </c>
      <c r="Z407" t="str">
        <f t="shared" si="61"/>
        <v/>
      </c>
      <c r="AA407" t="str">
        <f t="shared" si="62"/>
        <v/>
      </c>
    </row>
    <row r="408" spans="1:27" ht="20">
      <c r="A408" t="s">
        <v>5324</v>
      </c>
      <c r="B408" s="88" t="s">
        <v>10967</v>
      </c>
      <c r="D408">
        <v>1860</v>
      </c>
      <c r="E408" s="57" t="s">
        <v>11053</v>
      </c>
      <c r="F408" s="54"/>
      <c r="G408" s="40" t="s">
        <v>10479</v>
      </c>
      <c r="H408" t="s">
        <v>5310</v>
      </c>
      <c r="I408">
        <v>-88.29</v>
      </c>
      <c r="J408">
        <v>37.22</v>
      </c>
      <c r="K408" t="s">
        <v>10731</v>
      </c>
      <c r="S408" t="str">
        <f t="shared" si="54"/>
        <v xml:space="preserve"> Golconda, Illinois&lt;br&gt;&lt;span style=font-size:11px&gt;(White b. 1860)&lt;/span&gt;&lt;br&gt;</v>
      </c>
      <c r="T408" t="str">
        <f t="shared" si="55"/>
        <v>W1850GolcondaIllinoisLANCSIL58A</v>
      </c>
      <c r="U408" t="str">
        <f t="shared" si="56"/>
        <v>const W1850GolcondaIllinoisLANCSIL58A= L.marker([37.22,-88.29], {icon: Dn}).bindPopup(' Golconda, Illinois&lt;br&gt;&lt;span style=font-size:11px&gt;(White b. 1860)&lt;/span&gt;&lt;br&gt;LANCS IL58A in (linguisticatlasproject.org)').addTo(W1850);</v>
      </c>
      <c r="V408" t="str">
        <f t="shared" si="57"/>
        <v>const W1850GolcondaIllinoisLANCSIL58A= L.marker([37.22,-88.29], {icon: A2}).bindPopup(' Golconda, Illinois&lt;br&gt;&lt;span style=font-size:11px&gt;(White b. 1860)&lt;/span&gt;&lt;br&gt;LANCS IL58A in (linguisticatlasproject.org)').addTo(W1850);</v>
      </c>
      <c r="W408" t="str">
        <f t="shared" si="58"/>
        <v>const W1850GolcondaIllinoisLANCSIL58A= L.marker([37.22,-88.29], {icon: d}).bindPopup(' Golconda, Illinois&lt;br&gt;&lt;span style=font-size:11px&gt;(White b. 1860)&lt;/span&gt;&lt;br&gt;LANCS IL58A in d').addTo(W1850);</v>
      </c>
      <c r="X408" t="str">
        <f t="shared" si="59"/>
        <v>const W1850GolcondaIllinoisLANCSIL58A= L.marker([37.22,-88.29], {icon: D5}).bindPopup(' Golconda, Illinois&lt;br&gt;&lt;span style=font-size:11px&gt;(White b. 1860)&lt;/span&gt;&lt;br&gt;LANCS IL58A in (linguisticatlasproject.org)').addTo(W1850);</v>
      </c>
      <c r="Y408" t="str">
        <f t="shared" si="60"/>
        <v/>
      </c>
      <c r="Z408" t="str">
        <f t="shared" si="61"/>
        <v/>
      </c>
      <c r="AA408" t="str">
        <f t="shared" si="62"/>
        <v/>
      </c>
    </row>
    <row r="409" spans="1:27" ht="20">
      <c r="A409" t="s">
        <v>5324</v>
      </c>
      <c r="B409" s="88" t="s">
        <v>10975</v>
      </c>
      <c r="D409">
        <v>1859</v>
      </c>
      <c r="E409" s="57" t="s">
        <v>11053</v>
      </c>
      <c r="F409" s="54"/>
      <c r="G409" s="40" t="s">
        <v>10618</v>
      </c>
      <c r="H409" t="s">
        <v>5310</v>
      </c>
      <c r="I409">
        <v>-89.33</v>
      </c>
      <c r="J409">
        <v>41.71</v>
      </c>
      <c r="K409" t="s">
        <v>10731</v>
      </c>
      <c r="S409" t="str">
        <f t="shared" si="54"/>
        <v xml:space="preserve"> Amboy, Illinois&lt;br&gt;&lt;span style=font-size:11px&gt;(White b. 1859)&lt;/span&gt;&lt;br&gt;</v>
      </c>
      <c r="T409" t="str">
        <f t="shared" si="55"/>
        <v>W1850AmboyIllinoisLANCSIL8B</v>
      </c>
      <c r="U409" t="str">
        <f t="shared" si="56"/>
        <v>const W1850AmboyIllinoisLANCSIL8B= L.marker([41.71,-89.33], {icon: Dn}).bindPopup(' Amboy, Illinois&lt;br&gt;&lt;span style=font-size:11px&gt;(White b. 1859)&lt;/span&gt;&lt;br&gt;LANCS IL8B in (linguisticatlasproject.org)').addTo(W1850);</v>
      </c>
      <c r="V409" t="str">
        <f t="shared" si="57"/>
        <v>const W1850AmboyIllinoisLANCSIL8B= L.marker([41.71,-89.33], {icon: A2}).bindPopup(' Amboy, Illinois&lt;br&gt;&lt;span style=font-size:11px&gt;(White b. 1859)&lt;/span&gt;&lt;br&gt;LANCS IL8B in (linguisticatlasproject.org)').addTo(W1850);</v>
      </c>
      <c r="W409" t="str">
        <f t="shared" si="58"/>
        <v>const W1850AmboyIllinoisLANCSIL8B= L.marker([41.71,-89.33], {icon: d}).bindPopup(' Amboy, Illinois&lt;br&gt;&lt;span style=font-size:11px&gt;(White b. 1859)&lt;/span&gt;&lt;br&gt;LANCS IL8B in d').addTo(W1850);</v>
      </c>
      <c r="X409" t="str">
        <f t="shared" si="59"/>
        <v>const W1850AmboyIllinoisLANCSIL8B= L.marker([41.71,-89.33], {icon: D5}).bindPopup(' Amboy, Illinois&lt;br&gt;&lt;span style=font-size:11px&gt;(White b. 1859)&lt;/span&gt;&lt;br&gt;LANCS IL8B in (linguisticatlasproject.org)').addTo(W1850);</v>
      </c>
      <c r="Y409" t="str">
        <f t="shared" si="60"/>
        <v/>
      </c>
      <c r="Z409" t="str">
        <f t="shared" si="61"/>
        <v/>
      </c>
      <c r="AA409" t="str">
        <f t="shared" si="62"/>
        <v/>
      </c>
    </row>
    <row r="410" spans="1:27" ht="20">
      <c r="A410" t="s">
        <v>5324</v>
      </c>
      <c r="B410" s="88" t="s">
        <v>10978</v>
      </c>
      <c r="D410">
        <v>1868</v>
      </c>
      <c r="E410" s="57" t="s">
        <v>11053</v>
      </c>
      <c r="F410" s="54"/>
      <c r="G410" s="40" t="s">
        <v>10620</v>
      </c>
      <c r="H410" t="s">
        <v>5311</v>
      </c>
      <c r="I410">
        <v>-82.95</v>
      </c>
      <c r="J410">
        <v>38.33</v>
      </c>
      <c r="K410" t="s">
        <v>10731</v>
      </c>
      <c r="S410" t="str">
        <f t="shared" si="54"/>
        <v xml:space="preserve"> Grayson, Kentucky&lt;br&gt;&lt;span style=font-size:11px&gt;(White b. 1868)&lt;/span&gt;&lt;br&gt;</v>
      </c>
      <c r="T410" t="str">
        <f t="shared" si="55"/>
        <v>W1850GraysonKentuckyLANCSKY10B</v>
      </c>
      <c r="U410" t="str">
        <f t="shared" si="56"/>
        <v>const W1850GraysonKentuckyLANCSKY10B= L.marker([38.33,-82.95], {icon: Dn}).bindPopup(' Grayson, Kentucky&lt;br&gt;&lt;span style=font-size:11px&gt;(White b. 1868)&lt;/span&gt;&lt;br&gt;LANCS KY10B in (linguisticatlasproject.org)').addTo(W1850);</v>
      </c>
      <c r="V410" t="str">
        <f t="shared" si="57"/>
        <v>const W1850GraysonKentuckyLANCSKY10B= L.marker([38.33,-82.95], {icon: A2}).bindPopup(' Grayson, Kentucky&lt;br&gt;&lt;span style=font-size:11px&gt;(White b. 1868)&lt;/span&gt;&lt;br&gt;LANCS KY10B in (linguisticatlasproject.org)').addTo(W1850);</v>
      </c>
      <c r="W410" t="str">
        <f t="shared" si="58"/>
        <v>const W1850GraysonKentuckyLANCSKY10B= L.marker([38.33,-82.95], {icon: d}).bindPopup(' Grayson, Kentucky&lt;br&gt;&lt;span style=font-size:11px&gt;(White b. 1868)&lt;/span&gt;&lt;br&gt;LANCS KY10B in d').addTo(W1850);</v>
      </c>
      <c r="X410" t="str">
        <f t="shared" si="59"/>
        <v>const W1850GraysonKentuckyLANCSKY10B= L.marker([38.33,-82.95], {icon: D5}).bindPopup(' Grayson, Kentucky&lt;br&gt;&lt;span style=font-size:11px&gt;(White b. 1868)&lt;/span&gt;&lt;br&gt;LANCS KY10B in (linguisticatlasproject.org)').addTo(W1850);</v>
      </c>
      <c r="Y410" t="str">
        <f t="shared" si="60"/>
        <v/>
      </c>
      <c r="Z410" t="str">
        <f t="shared" si="61"/>
        <v/>
      </c>
      <c r="AA410" t="str">
        <f t="shared" si="62"/>
        <v/>
      </c>
    </row>
    <row r="411" spans="1:27" ht="20">
      <c r="A411" t="s">
        <v>5324</v>
      </c>
      <c r="B411" s="88" t="s">
        <v>10981</v>
      </c>
      <c r="D411">
        <v>1863</v>
      </c>
      <c r="E411" s="57" t="s">
        <v>11053</v>
      </c>
      <c r="F411" s="54"/>
      <c r="G411" s="40" t="s">
        <v>10622</v>
      </c>
      <c r="H411" t="s">
        <v>5311</v>
      </c>
      <c r="I411">
        <v>-86.38</v>
      </c>
      <c r="J411">
        <v>37.380000000000003</v>
      </c>
      <c r="K411" t="s">
        <v>10731</v>
      </c>
      <c r="S411" t="str">
        <f t="shared" si="54"/>
        <v xml:space="preserve"> Shrewsbury, Kentucky&lt;br&gt;&lt;span style=font-size:11px&gt;(White b. 1863)&lt;/span&gt;&lt;br&gt;</v>
      </c>
      <c r="T411" t="str">
        <f t="shared" si="55"/>
        <v>W1850ShrewsburyKentuckyLANCSKY12A</v>
      </c>
      <c r="U411" t="str">
        <f t="shared" si="56"/>
        <v>const W1850ShrewsburyKentuckyLANCSKY12A= L.marker([37.38,-86.38], {icon: Dn}).bindPopup(' Shrewsbury, Kentucky&lt;br&gt;&lt;span style=font-size:11px&gt;(White b. 1863)&lt;/span&gt;&lt;br&gt;LANCS KY12A in (linguisticatlasproject.org)').addTo(W1850);</v>
      </c>
      <c r="V411" t="str">
        <f t="shared" si="57"/>
        <v>const W1850ShrewsburyKentuckyLANCSKY12A= L.marker([37.38,-86.38], {icon: A2}).bindPopup(' Shrewsbury, Kentucky&lt;br&gt;&lt;span style=font-size:11px&gt;(White b. 1863)&lt;/span&gt;&lt;br&gt;LANCS KY12A in (linguisticatlasproject.org)').addTo(W1850);</v>
      </c>
      <c r="W411" t="str">
        <f t="shared" si="58"/>
        <v>const W1850ShrewsburyKentuckyLANCSKY12A= L.marker([37.38,-86.38], {icon: d}).bindPopup(' Shrewsbury, Kentucky&lt;br&gt;&lt;span style=font-size:11px&gt;(White b. 1863)&lt;/span&gt;&lt;br&gt;LANCS KY12A in d').addTo(W1850);</v>
      </c>
      <c r="X411" t="str">
        <f t="shared" si="59"/>
        <v>const W1850ShrewsburyKentuckyLANCSKY12A= L.marker([37.38,-86.38], {icon: D5}).bindPopup(' Shrewsbury, Kentucky&lt;br&gt;&lt;span style=font-size:11px&gt;(White b. 1863)&lt;/span&gt;&lt;br&gt;LANCS KY12A in (linguisticatlasproject.org)').addTo(W1850);</v>
      </c>
      <c r="Y411" t="str">
        <f t="shared" si="60"/>
        <v/>
      </c>
      <c r="Z411" t="str">
        <f t="shared" si="61"/>
        <v/>
      </c>
      <c r="AA411" t="str">
        <f t="shared" si="62"/>
        <v/>
      </c>
    </row>
    <row r="412" spans="1:27" ht="20">
      <c r="A412" t="s">
        <v>5324</v>
      </c>
      <c r="B412" s="88" t="s">
        <v>10986</v>
      </c>
      <c r="D412">
        <v>1870</v>
      </c>
      <c r="E412" s="57" t="s">
        <v>11053</v>
      </c>
      <c r="F412" s="54"/>
      <c r="G412" s="40" t="s">
        <v>12219</v>
      </c>
      <c r="H412" t="s">
        <v>5311</v>
      </c>
      <c r="I412">
        <v>-84.95</v>
      </c>
      <c r="J412">
        <v>37.71</v>
      </c>
      <c r="K412" t="s">
        <v>10731</v>
      </c>
      <c r="S412" t="str">
        <f t="shared" si="54"/>
        <v>Dixville, Kentucky&lt;br&gt;&lt;span style=font-size:11px&gt;(White b. 1870)&lt;/span&gt;&lt;br&gt;</v>
      </c>
      <c r="T412" t="str">
        <f t="shared" si="55"/>
        <v>W1850DixvilleKentuckyLANCSKY16A</v>
      </c>
      <c r="U412" t="str">
        <f t="shared" si="56"/>
        <v>const W1850DixvilleKentuckyLANCSKY16A= L.marker([37.71,-84.95], {icon: Dn}).bindPopup('Dixville, Kentucky&lt;br&gt;&lt;span style=font-size:11px&gt;(White b. 1870)&lt;/span&gt;&lt;br&gt;LANCS KY16A in (linguisticatlasproject.org)').addTo(W1850);</v>
      </c>
      <c r="V412" t="str">
        <f t="shared" si="57"/>
        <v>const W1850DixvilleKentuckyLANCSKY16A= L.marker([37.71,-84.95], {icon: A2}).bindPopup('Dixville, Kentucky&lt;br&gt;&lt;span style=font-size:11px&gt;(White b. 1870)&lt;/span&gt;&lt;br&gt;LANCS KY16A in (linguisticatlasproject.org)').addTo(W1850);</v>
      </c>
      <c r="W412" t="str">
        <f t="shared" si="58"/>
        <v>const W1850DixvilleKentuckyLANCSKY16A= L.marker([37.71,-84.95], {icon: d}).bindPopup('Dixville, Kentucky&lt;br&gt;&lt;span style=font-size:11px&gt;(White b. 1870)&lt;/span&gt;&lt;br&gt;LANCS KY16A in d').addTo(W1850);</v>
      </c>
      <c r="X412" t="str">
        <f t="shared" si="59"/>
        <v>const W1850DixvilleKentuckyLANCSKY16A= L.marker([37.71,-84.95], {icon: D5}).bindPopup('Dixville, Kentucky&lt;br&gt;&lt;span style=font-size:11px&gt;(White b. 1870)&lt;/span&gt;&lt;br&gt;LANCS KY16A in (linguisticatlasproject.org)').addTo(W1850);</v>
      </c>
      <c r="Y412" t="str">
        <f t="shared" si="60"/>
        <v/>
      </c>
      <c r="Z412" t="str">
        <f t="shared" si="61"/>
        <v/>
      </c>
      <c r="AA412" t="str">
        <f t="shared" si="62"/>
        <v/>
      </c>
    </row>
    <row r="413" spans="1:27" ht="20">
      <c r="A413" t="s">
        <v>5324</v>
      </c>
      <c r="B413" s="88" t="s">
        <v>10998</v>
      </c>
      <c r="D413">
        <v>1866</v>
      </c>
      <c r="E413" s="57" t="s">
        <v>11053</v>
      </c>
      <c r="F413" s="54"/>
      <c r="G413" s="40" t="s">
        <v>10641</v>
      </c>
      <c r="H413" t="s">
        <v>5311</v>
      </c>
      <c r="I413">
        <v>-83.63</v>
      </c>
      <c r="J413">
        <v>37.950000000000003</v>
      </c>
      <c r="K413" t="s">
        <v>10731</v>
      </c>
      <c r="S413" t="str">
        <f t="shared" si="54"/>
        <v xml:space="preserve"> Frenchburg, Kentucky&lt;br&gt;&lt;span style=font-size:11px&gt;(White b. 1866)&lt;/span&gt;&lt;br&gt;</v>
      </c>
      <c r="T413" t="str">
        <f t="shared" si="55"/>
        <v>W1850FrenchburgKentuckyLANCSKY20A</v>
      </c>
      <c r="U413" t="str">
        <f t="shared" si="56"/>
        <v>const W1850FrenchburgKentuckyLANCSKY20A= L.marker([37.95,-83.63], {icon: Dn}).bindPopup(' Frenchburg, Kentucky&lt;br&gt;&lt;span style=font-size:11px&gt;(White b. 1866)&lt;/span&gt;&lt;br&gt;LANCS KY20A in (linguisticatlasproject.org)').addTo(W1850);</v>
      </c>
      <c r="V413" t="str">
        <f t="shared" si="57"/>
        <v>const W1850FrenchburgKentuckyLANCSKY20A= L.marker([37.95,-83.63], {icon: A2}).bindPopup(' Frenchburg, Kentucky&lt;br&gt;&lt;span style=font-size:11px&gt;(White b. 1866)&lt;/span&gt;&lt;br&gt;LANCS KY20A in (linguisticatlasproject.org)').addTo(W1850);</v>
      </c>
      <c r="W413" t="str">
        <f t="shared" si="58"/>
        <v>const W1850FrenchburgKentuckyLANCSKY20A= L.marker([37.95,-83.63], {icon: d}).bindPopup(' Frenchburg, Kentucky&lt;br&gt;&lt;span style=font-size:11px&gt;(White b. 1866)&lt;/span&gt;&lt;br&gt;LANCS KY20A in d').addTo(W1850);</v>
      </c>
      <c r="X413" t="str">
        <f t="shared" si="59"/>
        <v>const W1850FrenchburgKentuckyLANCSKY20A= L.marker([37.95,-83.63], {icon: D5}).bindPopup(' Frenchburg, Kentucky&lt;br&gt;&lt;span style=font-size:11px&gt;(White b. 1866)&lt;/span&gt;&lt;br&gt;LANCS KY20A in (linguisticatlasproject.org)').addTo(W1850);</v>
      </c>
      <c r="Y413" t="str">
        <f t="shared" si="60"/>
        <v/>
      </c>
      <c r="Z413" t="str">
        <f t="shared" si="61"/>
        <v/>
      </c>
      <c r="AA413" t="str">
        <f t="shared" si="62"/>
        <v/>
      </c>
    </row>
    <row r="414" spans="1:27" ht="20">
      <c r="A414" t="s">
        <v>5324</v>
      </c>
      <c r="B414" s="88" t="s">
        <v>11003</v>
      </c>
      <c r="D414">
        <v>1866</v>
      </c>
      <c r="E414" s="57" t="s">
        <v>11053</v>
      </c>
      <c r="F414" s="54"/>
      <c r="G414" s="40" t="s">
        <v>10650</v>
      </c>
      <c r="H414" t="s">
        <v>5311</v>
      </c>
      <c r="I414">
        <v>-87.94</v>
      </c>
      <c r="J414">
        <v>36.83</v>
      </c>
      <c r="K414" t="s">
        <v>10731</v>
      </c>
      <c r="S414" t="str">
        <f t="shared" si="54"/>
        <v xml:space="preserve"> Blue Spring, Kentucky&lt;br&gt;&lt;span style=font-size:11px&gt;(White b. 1866)&lt;/span&gt;&lt;br&gt;</v>
      </c>
      <c r="T414" t="str">
        <f t="shared" si="55"/>
        <v>W1850BlueSpringKentuckyLANCSKY24A</v>
      </c>
      <c r="U414" t="str">
        <f t="shared" si="56"/>
        <v>const W1850BlueSpringKentuckyLANCSKY24A= L.marker([36.83,-87.94], {icon: Dn}).bindPopup(' Blue Spring, Kentucky&lt;br&gt;&lt;span style=font-size:11px&gt;(White b. 1866)&lt;/span&gt;&lt;br&gt;LANCS KY24A in (linguisticatlasproject.org)').addTo(W1850);</v>
      </c>
      <c r="V414" t="str">
        <f t="shared" si="57"/>
        <v>const W1850BlueSpringKentuckyLANCSKY24A= L.marker([36.83,-87.94], {icon: A2}).bindPopup(' Blue Spring, Kentucky&lt;br&gt;&lt;span style=font-size:11px&gt;(White b. 1866)&lt;/span&gt;&lt;br&gt;LANCS KY24A in (linguisticatlasproject.org)').addTo(W1850);</v>
      </c>
      <c r="W414" t="str">
        <f t="shared" si="58"/>
        <v>const W1850BlueSpringKentuckyLANCSKY24A= L.marker([36.83,-87.94], {icon: d}).bindPopup(' Blue Spring, Kentucky&lt;br&gt;&lt;span style=font-size:11px&gt;(White b. 1866)&lt;/span&gt;&lt;br&gt;LANCS KY24A in d').addTo(W1850);</v>
      </c>
      <c r="X414" t="str">
        <f t="shared" si="59"/>
        <v>const W1850BlueSpringKentuckyLANCSKY24A= L.marker([36.83,-87.94], {icon: D5}).bindPopup(' Blue Spring, Kentucky&lt;br&gt;&lt;span style=font-size:11px&gt;(White b. 1866)&lt;/span&gt;&lt;br&gt;LANCS KY24A in (linguisticatlasproject.org)').addTo(W1850);</v>
      </c>
      <c r="Y414" t="str">
        <f t="shared" si="60"/>
        <v/>
      </c>
      <c r="Z414" t="str">
        <f t="shared" si="61"/>
        <v/>
      </c>
      <c r="AA414" t="str">
        <f t="shared" si="62"/>
        <v/>
      </c>
    </row>
    <row r="415" spans="1:27" ht="20">
      <c r="A415" t="s">
        <v>5324</v>
      </c>
      <c r="B415" s="88" t="s">
        <v>11008</v>
      </c>
      <c r="D415">
        <v>1870</v>
      </c>
      <c r="E415" s="57" t="s">
        <v>11053</v>
      </c>
      <c r="F415" s="54"/>
      <c r="G415" s="40" t="s">
        <v>10844</v>
      </c>
      <c r="H415" t="s">
        <v>5311</v>
      </c>
      <c r="I415">
        <v>-86.07</v>
      </c>
      <c r="J415">
        <v>36.700000000000003</v>
      </c>
      <c r="K415" t="s">
        <v>10731</v>
      </c>
      <c r="S415" t="str">
        <f t="shared" si="54"/>
        <v xml:space="preserve"> Holland, Kentucky&lt;br&gt;&lt;span style=font-size:11px&gt;(White b. 1870)&lt;/span&gt;&lt;br&gt;</v>
      </c>
      <c r="T415" t="str">
        <f t="shared" si="55"/>
        <v>W1850HollandKentuckyLANCSKY26A</v>
      </c>
      <c r="U415" t="str">
        <f t="shared" si="56"/>
        <v>const W1850HollandKentuckyLANCSKY26A= L.marker([36.7,-86.07], {icon: Dn}).bindPopup(' Holland, Kentucky&lt;br&gt;&lt;span style=font-size:11px&gt;(White b. 1870)&lt;/span&gt;&lt;br&gt;LANCS KY26A in (linguisticatlasproject.org)').addTo(W1850);</v>
      </c>
      <c r="V415" t="str">
        <f t="shared" si="57"/>
        <v>const W1850HollandKentuckyLANCSKY26A= L.marker([36.7,-86.07], {icon: A2}).bindPopup(' Holland, Kentucky&lt;br&gt;&lt;span style=font-size:11px&gt;(White b. 1870)&lt;/span&gt;&lt;br&gt;LANCS KY26A in (linguisticatlasproject.org)').addTo(W1850);</v>
      </c>
      <c r="W415" t="str">
        <f t="shared" si="58"/>
        <v>const W1850HollandKentuckyLANCSKY26A= L.marker([36.7,-86.07], {icon: d}).bindPopup(' Holland, Kentucky&lt;br&gt;&lt;span style=font-size:11px&gt;(White b. 1870)&lt;/span&gt;&lt;br&gt;LANCS KY26A in d').addTo(W1850);</v>
      </c>
      <c r="X415" t="str">
        <f t="shared" si="59"/>
        <v>const W1850HollandKentuckyLANCSKY26A= L.marker([36.7,-86.07], {icon: D5}).bindPopup(' Holland, Kentucky&lt;br&gt;&lt;span style=font-size:11px&gt;(White b. 1870)&lt;/span&gt;&lt;br&gt;LANCS KY26A in (linguisticatlasproject.org)').addTo(W1850);</v>
      </c>
      <c r="Y415" t="str">
        <f t="shared" si="60"/>
        <v/>
      </c>
      <c r="Z415" t="str">
        <f t="shared" si="61"/>
        <v/>
      </c>
      <c r="AA415" t="str">
        <f t="shared" si="62"/>
        <v/>
      </c>
    </row>
    <row r="416" spans="1:27" ht="20">
      <c r="A416" t="s">
        <v>5324</v>
      </c>
      <c r="B416" s="88" t="s">
        <v>11014</v>
      </c>
      <c r="D416">
        <v>1870</v>
      </c>
      <c r="E416" s="57" t="s">
        <v>11053</v>
      </c>
      <c r="F416" s="54"/>
      <c r="G416" s="40" t="s">
        <v>10849</v>
      </c>
      <c r="H416" t="s">
        <v>5311</v>
      </c>
      <c r="I416">
        <v>-84.16</v>
      </c>
      <c r="J416">
        <v>36.74</v>
      </c>
      <c r="K416" t="s">
        <v>10731</v>
      </c>
      <c r="S416" t="str">
        <f t="shared" si="54"/>
        <v xml:space="preserve"> Williamsburg, Kentucky&lt;br&gt;&lt;span style=font-size:11px&gt;(White b. 1870)&lt;/span&gt;&lt;br&gt;</v>
      </c>
      <c r="T416" t="str">
        <f t="shared" si="55"/>
        <v>W1850WilliamsburgKentuckyLANCSKY28C</v>
      </c>
      <c r="U416" t="str">
        <f t="shared" si="56"/>
        <v>const W1850WilliamsburgKentuckyLANCSKY28C= L.marker([36.74,-84.16], {icon: Dn}).bindPopup(' Williamsburg, Kentucky&lt;br&gt;&lt;span style=font-size:11px&gt;(White b. 1870)&lt;/span&gt;&lt;br&gt;LANCS KY28C in (linguisticatlasproject.org)').addTo(W1850);</v>
      </c>
      <c r="V416" t="str">
        <f t="shared" si="57"/>
        <v>const W1850WilliamsburgKentuckyLANCSKY28C= L.marker([36.74,-84.16], {icon: A2}).bindPopup(' Williamsburg, Kentucky&lt;br&gt;&lt;span style=font-size:11px&gt;(White b. 1870)&lt;/span&gt;&lt;br&gt;LANCS KY28C in (linguisticatlasproject.org)').addTo(W1850);</v>
      </c>
      <c r="W416" t="str">
        <f t="shared" si="58"/>
        <v>const W1850WilliamsburgKentuckyLANCSKY28C= L.marker([36.74,-84.16], {icon: d}).bindPopup(' Williamsburg, Kentucky&lt;br&gt;&lt;span style=font-size:11px&gt;(White b. 1870)&lt;/span&gt;&lt;br&gt;LANCS KY28C in d').addTo(W1850);</v>
      </c>
      <c r="X416" t="str">
        <f t="shared" si="59"/>
        <v>const W1850WilliamsburgKentuckyLANCSKY28C= L.marker([36.74,-84.16], {icon: D5}).bindPopup(' Williamsburg, Kentucky&lt;br&gt;&lt;span style=font-size:11px&gt;(White b. 1870)&lt;/span&gt;&lt;br&gt;LANCS KY28C in (linguisticatlasproject.org)').addTo(W1850);</v>
      </c>
      <c r="Y416" t="str">
        <f t="shared" si="60"/>
        <v/>
      </c>
      <c r="Z416" t="str">
        <f t="shared" si="61"/>
        <v/>
      </c>
      <c r="AA416" t="str">
        <f t="shared" si="62"/>
        <v/>
      </c>
    </row>
    <row r="417" spans="1:55" ht="20">
      <c r="A417" t="s">
        <v>5324</v>
      </c>
      <c r="B417" s="88" t="s">
        <v>11019</v>
      </c>
      <c r="D417">
        <v>1850</v>
      </c>
      <c r="E417" s="57" t="s">
        <v>11053</v>
      </c>
      <c r="F417" s="54"/>
      <c r="G417" s="40" t="s">
        <v>10854</v>
      </c>
      <c r="H417" t="s">
        <v>5311</v>
      </c>
      <c r="I417">
        <v>-83.67</v>
      </c>
      <c r="J417">
        <v>37.479999999999997</v>
      </c>
      <c r="K417" t="s">
        <v>10731</v>
      </c>
      <c r="S417" t="str">
        <f t="shared" si="54"/>
        <v xml:space="preserve"> Booneville, Kentucky&lt;br&gt;&lt;span style=font-size:11px&gt;(White b. 1850)&lt;/span&gt;&lt;br&gt;</v>
      </c>
      <c r="T417" t="str">
        <f t="shared" si="55"/>
        <v>W1850BoonevilleKentuckyLANCSKY30A</v>
      </c>
      <c r="U417" t="str">
        <f t="shared" si="56"/>
        <v>const W1850BoonevilleKentuckyLANCSKY30A= L.marker([37.48,-83.67], {icon: Dn}).bindPopup(' Booneville, Kentucky&lt;br&gt;&lt;span style=font-size:11px&gt;(White b. 1850)&lt;/span&gt;&lt;br&gt;LANCS KY30A in (linguisticatlasproject.org)').addTo(W1850);</v>
      </c>
      <c r="V417" t="str">
        <f t="shared" si="57"/>
        <v>const W1850BoonevilleKentuckyLANCSKY30A= L.marker([37.48,-83.67], {icon: A2}).bindPopup(' Booneville, Kentucky&lt;br&gt;&lt;span style=font-size:11px&gt;(White b. 1850)&lt;/span&gt;&lt;br&gt;LANCS KY30A in (linguisticatlasproject.org)').addTo(W1850);</v>
      </c>
      <c r="W417" t="str">
        <f t="shared" si="58"/>
        <v>const W1850BoonevilleKentuckyLANCSKY30A= L.marker([37.48,-83.67], {icon: d}).bindPopup(' Booneville, Kentucky&lt;br&gt;&lt;span style=font-size:11px&gt;(White b. 1850)&lt;/span&gt;&lt;br&gt;LANCS KY30A in d').addTo(W1850);</v>
      </c>
      <c r="X417" t="str">
        <f t="shared" si="59"/>
        <v>const W1850BoonevilleKentuckyLANCSKY30A= L.marker([37.48,-83.67], {icon: D5}).bindPopup(' Booneville, Kentucky&lt;br&gt;&lt;span style=font-size:11px&gt;(White b. 1850)&lt;/span&gt;&lt;br&gt;LANCS KY30A in (linguisticatlasproject.org)').addTo(W1850);</v>
      </c>
      <c r="Y417" t="str">
        <f t="shared" si="60"/>
        <v/>
      </c>
      <c r="Z417" t="str">
        <f t="shared" si="61"/>
        <v/>
      </c>
      <c r="AA417" t="str">
        <f t="shared" si="62"/>
        <v/>
      </c>
    </row>
    <row r="418" spans="1:55" ht="20">
      <c r="A418" t="s">
        <v>5324</v>
      </c>
      <c r="B418" s="88" t="s">
        <v>11024</v>
      </c>
      <c r="D418">
        <v>1865</v>
      </c>
      <c r="E418" s="57" t="s">
        <v>11053</v>
      </c>
      <c r="F418" s="54"/>
      <c r="G418" s="40" t="s">
        <v>10863</v>
      </c>
      <c r="H418" t="s">
        <v>5311</v>
      </c>
      <c r="I418">
        <v>-82.96</v>
      </c>
      <c r="J418">
        <v>37.020000000000003</v>
      </c>
      <c r="K418" t="s">
        <v>10731</v>
      </c>
      <c r="S418" t="str">
        <f t="shared" si="54"/>
        <v xml:space="preserve"> Linefork, Kentucky&lt;br&gt;&lt;span style=font-size:11px&gt;(White b. 1865)&lt;/span&gt;&lt;br&gt;</v>
      </c>
      <c r="T418" t="str">
        <f t="shared" si="55"/>
        <v>W1850LineforkKentuckyLANCSKY34A</v>
      </c>
      <c r="U418" t="str">
        <f t="shared" si="56"/>
        <v>const W1850LineforkKentuckyLANCSKY34A= L.marker([37.02,-82.96], {icon: Dn}).bindPopup(' Linefork, Kentucky&lt;br&gt;&lt;span style=font-size:11px&gt;(White b. 1865)&lt;/span&gt;&lt;br&gt;LANCS KY34A in (linguisticatlasproject.org)').addTo(W1850);</v>
      </c>
      <c r="V418" t="str">
        <f t="shared" si="57"/>
        <v>const W1850LineforkKentuckyLANCSKY34A= L.marker([37.02,-82.96], {icon: A2}).bindPopup(' Linefork, Kentucky&lt;br&gt;&lt;span style=font-size:11px&gt;(White b. 1865)&lt;/span&gt;&lt;br&gt;LANCS KY34A in (linguisticatlasproject.org)').addTo(W1850);</v>
      </c>
      <c r="W418" t="str">
        <f t="shared" si="58"/>
        <v>const W1850LineforkKentuckyLANCSKY34A= L.marker([37.02,-82.96], {icon: d}).bindPopup(' Linefork, Kentucky&lt;br&gt;&lt;span style=font-size:11px&gt;(White b. 1865)&lt;/span&gt;&lt;br&gt;LANCS KY34A in d').addTo(W1850);</v>
      </c>
      <c r="X418" t="str">
        <f t="shared" si="59"/>
        <v>const W1850LineforkKentuckyLANCSKY34A= L.marker([37.02,-82.96], {icon: D5}).bindPopup(' Linefork, Kentucky&lt;br&gt;&lt;span style=font-size:11px&gt;(White b. 1865)&lt;/span&gt;&lt;br&gt;LANCS KY34A in (linguisticatlasproject.org)').addTo(W1850);</v>
      </c>
      <c r="Y418" t="str">
        <f t="shared" si="60"/>
        <v/>
      </c>
      <c r="Z418" t="str">
        <f t="shared" si="61"/>
        <v/>
      </c>
      <c r="AA418" t="str">
        <f t="shared" si="62"/>
        <v/>
      </c>
    </row>
    <row r="419" spans="1:55" ht="20">
      <c r="A419" t="s">
        <v>5324</v>
      </c>
      <c r="B419" s="88" t="s">
        <v>11033</v>
      </c>
      <c r="D419">
        <v>1870</v>
      </c>
      <c r="E419" s="57" t="s">
        <v>11053</v>
      </c>
      <c r="F419" s="54"/>
      <c r="G419" s="40" t="s">
        <v>10872</v>
      </c>
      <c r="H419" t="s">
        <v>5311</v>
      </c>
      <c r="I419">
        <v>-84.52</v>
      </c>
      <c r="J419">
        <v>38.25</v>
      </c>
      <c r="K419" t="s">
        <v>10731</v>
      </c>
      <c r="S419" t="str">
        <f t="shared" si="54"/>
        <v xml:space="preserve"> Monterey, Kentucky&lt;br&gt;&lt;span style=font-size:11px&gt;(White b. 1870)&lt;/span&gt;&lt;br&gt;</v>
      </c>
      <c r="T419" t="str">
        <f t="shared" si="55"/>
        <v>W1850MontereyKentuckyLANCSKY8B</v>
      </c>
      <c r="U419" t="str">
        <f t="shared" si="56"/>
        <v>const W1850MontereyKentuckyLANCSKY8B= L.marker([38.25,-84.52], {icon: Dn}).bindPopup(' Monterey, Kentucky&lt;br&gt;&lt;span style=font-size:11px&gt;(White b. 1870)&lt;/span&gt;&lt;br&gt;LANCS KY8B in (linguisticatlasproject.org)').addTo(W1850);</v>
      </c>
      <c r="V419" t="str">
        <f t="shared" si="57"/>
        <v>const W1850MontereyKentuckyLANCSKY8B= L.marker([38.25,-84.52], {icon: A2}).bindPopup(' Monterey, Kentucky&lt;br&gt;&lt;span style=font-size:11px&gt;(White b. 1870)&lt;/span&gt;&lt;br&gt;LANCS KY8B in (linguisticatlasproject.org)').addTo(W1850);</v>
      </c>
      <c r="W419" t="str">
        <f t="shared" si="58"/>
        <v>const W1850MontereyKentuckyLANCSKY8B= L.marker([38.25,-84.52], {icon: d}).bindPopup(' Monterey, Kentucky&lt;br&gt;&lt;span style=font-size:11px&gt;(White b. 1870)&lt;/span&gt;&lt;br&gt;LANCS KY8B in d').addTo(W1850);</v>
      </c>
      <c r="X419" t="str">
        <f t="shared" si="59"/>
        <v>const W1850MontereyKentuckyLANCSKY8B= L.marker([38.25,-84.52], {icon: D5}).bindPopup(' Monterey, Kentucky&lt;br&gt;&lt;span style=font-size:11px&gt;(White b. 1870)&lt;/span&gt;&lt;br&gt;LANCS KY8B in (linguisticatlasproject.org)').addTo(W1850);</v>
      </c>
      <c r="Y419" t="str">
        <f t="shared" si="60"/>
        <v/>
      </c>
      <c r="Z419" t="str">
        <f t="shared" si="61"/>
        <v/>
      </c>
      <c r="AA419" t="str">
        <f t="shared" si="62"/>
        <v/>
      </c>
    </row>
    <row r="420" spans="1:55" ht="20">
      <c r="A420" t="s">
        <v>5324</v>
      </c>
      <c r="B420" s="88" t="s">
        <v>11037</v>
      </c>
      <c r="D420">
        <v>1868</v>
      </c>
      <c r="E420" s="57" t="s">
        <v>11053</v>
      </c>
      <c r="F420" s="54"/>
      <c r="G420" s="40" t="s">
        <v>10876</v>
      </c>
      <c r="H420" t="s">
        <v>5295</v>
      </c>
      <c r="I420">
        <v>-86.25</v>
      </c>
      <c r="J420">
        <v>43.51</v>
      </c>
      <c r="K420" t="s">
        <v>10731</v>
      </c>
      <c r="S420" t="str">
        <f t="shared" si="54"/>
        <v xml:space="preserve"> Summit, Michigan&lt;br&gt;&lt;span style=font-size:11px&gt;(White b. 1868)&lt;/span&gt;&lt;br&gt;</v>
      </c>
      <c r="T420" t="str">
        <f t="shared" si="55"/>
        <v>W1850SummitMichiganLANCSMI10A</v>
      </c>
      <c r="U420" t="str">
        <f t="shared" si="56"/>
        <v>const W1850SummitMichiganLANCSMI10A= L.marker([43.51,-86.25], {icon: Dn}).bindPopup(' Summit, Michigan&lt;br&gt;&lt;span style=font-size:11px&gt;(White b. 1868)&lt;/span&gt;&lt;br&gt;LANCS MI10A in (linguisticatlasproject.org)').addTo(W1850);</v>
      </c>
      <c r="V420" t="str">
        <f t="shared" si="57"/>
        <v>const W1850SummitMichiganLANCSMI10A= L.marker([43.51,-86.25], {icon: A2}).bindPopup(' Summit, Michigan&lt;br&gt;&lt;span style=font-size:11px&gt;(White b. 1868)&lt;/span&gt;&lt;br&gt;LANCS MI10A in (linguisticatlasproject.org)').addTo(W1850);</v>
      </c>
      <c r="W420" t="str">
        <f t="shared" si="58"/>
        <v>const W1850SummitMichiganLANCSMI10A= L.marker([43.51,-86.25], {icon: d}).bindPopup(' Summit, Michigan&lt;br&gt;&lt;span style=font-size:11px&gt;(White b. 1868)&lt;/span&gt;&lt;br&gt;LANCS MI10A in d').addTo(W1850);</v>
      </c>
      <c r="X420" t="str">
        <f t="shared" si="59"/>
        <v>const W1850SummitMichiganLANCSMI10A= L.marker([43.51,-86.25], {icon: D5}).bindPopup(' Summit, Michigan&lt;br&gt;&lt;span style=font-size:11px&gt;(White b. 1868)&lt;/span&gt;&lt;br&gt;LANCS MI10A in (linguisticatlasproject.org)').addTo(W1850);</v>
      </c>
      <c r="Y420" t="str">
        <f t="shared" si="60"/>
        <v/>
      </c>
      <c r="Z420" t="str">
        <f t="shared" si="61"/>
        <v/>
      </c>
      <c r="AA420" t="str">
        <f t="shared" si="62"/>
        <v/>
      </c>
    </row>
    <row r="421" spans="1:55" ht="20">
      <c r="A421" t="s">
        <v>5324</v>
      </c>
      <c r="B421" s="88" t="s">
        <v>11043</v>
      </c>
      <c r="D421">
        <v>1873</v>
      </c>
      <c r="E421" s="57" t="s">
        <v>11053</v>
      </c>
      <c r="F421" s="54"/>
      <c r="G421" s="40" t="s">
        <v>10883</v>
      </c>
      <c r="H421" t="s">
        <v>5295</v>
      </c>
      <c r="I421">
        <v>-84.79</v>
      </c>
      <c r="J421">
        <v>43.69</v>
      </c>
      <c r="K421" t="s">
        <v>10731</v>
      </c>
      <c r="S421" t="str">
        <f t="shared" si="54"/>
        <v xml:space="preserve"> Isabella, Michigan&lt;br&gt;&lt;span style=font-size:11px&gt;(White b. 1873)&lt;/span&gt;&lt;br&gt;</v>
      </c>
      <c r="T421" t="str">
        <f t="shared" si="55"/>
        <v>W1850IsabellaMichiganLANCSMI14A</v>
      </c>
      <c r="U421" t="str">
        <f t="shared" si="56"/>
        <v>const W1850IsabellaMichiganLANCSMI14A= L.marker([43.69,-84.79], {icon: Dn}).bindPopup(' Isabella, Michigan&lt;br&gt;&lt;span style=font-size:11px&gt;(White b. 1873)&lt;/span&gt;&lt;br&gt;LANCS MI14A in (linguisticatlasproject.org)').addTo(W1850);</v>
      </c>
      <c r="V421" t="str">
        <f t="shared" si="57"/>
        <v>const W1850IsabellaMichiganLANCSMI14A= L.marker([43.69,-84.79], {icon: A2}).bindPopup(' Isabella, Michigan&lt;br&gt;&lt;span style=font-size:11px&gt;(White b. 1873)&lt;/span&gt;&lt;br&gt;LANCS MI14A in (linguisticatlasproject.org)').addTo(W1850);</v>
      </c>
      <c r="W421" t="str">
        <f t="shared" si="58"/>
        <v>const W1850IsabellaMichiganLANCSMI14A= L.marker([43.69,-84.79], {icon: d}).bindPopup(' Isabella, Michigan&lt;br&gt;&lt;span style=font-size:11px&gt;(White b. 1873)&lt;/span&gt;&lt;br&gt;LANCS MI14A in d').addTo(W1850);</v>
      </c>
      <c r="X421" t="str">
        <f t="shared" si="59"/>
        <v>const W1850IsabellaMichiganLANCSMI14A= L.marker([43.69,-84.79], {icon: D5}).bindPopup(' Isabella, Michigan&lt;br&gt;&lt;span style=font-size:11px&gt;(White b. 1873)&lt;/span&gt;&lt;br&gt;LANCS MI14A in (linguisticatlasproject.org)').addTo(W1850);</v>
      </c>
      <c r="Y421" t="str">
        <f t="shared" si="60"/>
        <v/>
      </c>
      <c r="Z421" t="str">
        <f t="shared" si="61"/>
        <v/>
      </c>
      <c r="AA421" t="str">
        <f t="shared" si="62"/>
        <v/>
      </c>
    </row>
    <row r="422" spans="1:55" ht="20">
      <c r="A422" t="s">
        <v>5324</v>
      </c>
      <c r="B422" s="88" t="s">
        <v>11050</v>
      </c>
      <c r="D422">
        <v>1864</v>
      </c>
      <c r="E422" s="57" t="s">
        <v>11053</v>
      </c>
      <c r="F422" s="54"/>
      <c r="G422" s="40" t="s">
        <v>10888</v>
      </c>
      <c r="H422" t="s">
        <v>5295</v>
      </c>
      <c r="I422">
        <v>-83.59</v>
      </c>
      <c r="J422">
        <v>42.49</v>
      </c>
      <c r="K422" t="s">
        <v>10731</v>
      </c>
      <c r="S422" t="str">
        <f t="shared" si="54"/>
        <v xml:space="preserve"> Burns, Michigan&lt;br&gt;&lt;span style=font-size:11px&gt;(White b. 1864)&lt;/span&gt;&lt;br&gt;</v>
      </c>
      <c r="T422" t="str">
        <f t="shared" si="55"/>
        <v>W1850BurnsMichiganLANCSMI18A</v>
      </c>
      <c r="U422" t="str">
        <f t="shared" si="56"/>
        <v>const W1850BurnsMichiganLANCSMI18A= L.marker([42.49,-83.59], {icon: Dn}).bindPopup(' Burns, Michigan&lt;br&gt;&lt;span style=font-size:11px&gt;(White b. 1864)&lt;/span&gt;&lt;br&gt;LANCS MI18A in (linguisticatlasproject.org)').addTo(W1850);</v>
      </c>
      <c r="V422" t="str">
        <f t="shared" si="57"/>
        <v>const W1850BurnsMichiganLANCSMI18A= L.marker([42.49,-83.59], {icon: A2}).bindPopup(' Burns, Michigan&lt;br&gt;&lt;span style=font-size:11px&gt;(White b. 1864)&lt;/span&gt;&lt;br&gt;LANCS MI18A in (linguisticatlasproject.org)').addTo(W1850);</v>
      </c>
      <c r="W422" t="str">
        <f t="shared" si="58"/>
        <v>const W1850BurnsMichiganLANCSMI18A= L.marker([42.49,-83.59], {icon: d}).bindPopup(' Burns, Michigan&lt;br&gt;&lt;span style=font-size:11px&gt;(White b. 1864)&lt;/span&gt;&lt;br&gt;LANCS MI18A in d').addTo(W1850);</v>
      </c>
      <c r="X422" t="str">
        <f t="shared" si="59"/>
        <v>const W1850BurnsMichiganLANCSMI18A= L.marker([42.49,-83.59], {icon: D5}).bindPopup(' Burns, Michigan&lt;br&gt;&lt;span style=font-size:11px&gt;(White b. 1864)&lt;/span&gt;&lt;br&gt;LANCS MI18A in (linguisticatlasproject.org)').addTo(W1850);</v>
      </c>
      <c r="Y422" t="str">
        <f t="shared" si="60"/>
        <v/>
      </c>
      <c r="Z422" t="str">
        <f t="shared" si="61"/>
        <v/>
      </c>
      <c r="AA422" t="str">
        <f t="shared" si="62"/>
        <v/>
      </c>
    </row>
    <row r="423" spans="1:55" ht="20">
      <c r="A423" t="s">
        <v>5324</v>
      </c>
      <c r="B423" s="88" t="s">
        <v>11833</v>
      </c>
      <c r="D423">
        <v>1861</v>
      </c>
      <c r="E423" s="57" t="s">
        <v>11053</v>
      </c>
      <c r="F423" s="54"/>
      <c r="G423" s="40" t="s">
        <v>11791</v>
      </c>
      <c r="H423" t="s">
        <v>5295</v>
      </c>
      <c r="I423">
        <v>-82.54</v>
      </c>
      <c r="J423">
        <v>42.76</v>
      </c>
      <c r="K423" t="s">
        <v>10731</v>
      </c>
      <c r="S423" t="str">
        <f t="shared" si="54"/>
        <v xml:space="preserve"> China, Michigan&lt;br&gt;&lt;span style=font-size:11px&gt;(White b. 1861)&lt;/span&gt;&lt;br&gt;</v>
      </c>
      <c r="T423" t="str">
        <f t="shared" si="55"/>
        <v>W1850ChinaMichiganLANCSMI20A</v>
      </c>
      <c r="U423" t="str">
        <f t="shared" si="56"/>
        <v>const W1850ChinaMichiganLANCSMI20A= L.marker([42.76,-82.54], {icon: Dn}).bindPopup(' China, Michigan&lt;br&gt;&lt;span style=font-size:11px&gt;(White b. 1861)&lt;/span&gt;&lt;br&gt;LANCS MI20A in (linguisticatlasproject.org)').addTo(W1850);</v>
      </c>
      <c r="V423" t="str">
        <f t="shared" si="57"/>
        <v>const W1850ChinaMichiganLANCSMI20A= L.marker([42.76,-82.54], {icon: A2}).bindPopup(' China, Michigan&lt;br&gt;&lt;span style=font-size:11px&gt;(White b. 1861)&lt;/span&gt;&lt;br&gt;LANCS MI20A in (linguisticatlasproject.org)').addTo(W1850);</v>
      </c>
      <c r="W423" t="str">
        <f t="shared" si="58"/>
        <v>const W1850ChinaMichiganLANCSMI20A= L.marker([42.76,-82.54], {icon: d}).bindPopup(' China, Michigan&lt;br&gt;&lt;span style=font-size:11px&gt;(White b. 1861)&lt;/span&gt;&lt;br&gt;LANCS MI20A in d').addTo(W1850);</v>
      </c>
      <c r="X423" t="str">
        <f t="shared" si="59"/>
        <v>const W1850ChinaMichiganLANCSMI20A= L.marker([42.76,-82.54], {icon: D5}).bindPopup(' China, Michigan&lt;br&gt;&lt;span style=font-size:11px&gt;(White b. 1861)&lt;/span&gt;&lt;br&gt;LANCS MI20A in (linguisticatlasproject.org)').addTo(W1850);</v>
      </c>
      <c r="Y423" t="str">
        <f t="shared" si="60"/>
        <v/>
      </c>
      <c r="Z423" t="str">
        <f t="shared" si="61"/>
        <v/>
      </c>
      <c r="AA423" t="str">
        <f t="shared" si="62"/>
        <v/>
      </c>
    </row>
    <row r="424" spans="1:55" ht="20">
      <c r="A424" t="s">
        <v>5324</v>
      </c>
      <c r="B424" s="88" t="s">
        <v>11837</v>
      </c>
      <c r="D424">
        <v>1855</v>
      </c>
      <c r="E424" s="57" t="s">
        <v>11053</v>
      </c>
      <c r="F424" s="54"/>
      <c r="G424" s="40" t="s">
        <v>11794</v>
      </c>
      <c r="H424" t="s">
        <v>5295</v>
      </c>
      <c r="I424">
        <v>-83.93</v>
      </c>
      <c r="J424">
        <v>42.61</v>
      </c>
      <c r="K424" t="s">
        <v>10731</v>
      </c>
      <c r="S424" t="str">
        <f t="shared" si="54"/>
        <v xml:space="preserve"> Howell, Michigan&lt;br&gt;&lt;span style=font-size:11px&gt;(White b. 1855)&lt;/span&gt;&lt;br&gt;</v>
      </c>
      <c r="T424" t="str">
        <f t="shared" si="55"/>
        <v>W1850HowellMichiganLANCSMI22</v>
      </c>
      <c r="U424" t="str">
        <f t="shared" si="56"/>
        <v>const W1850HowellMichiganLANCSMI22= L.marker([42.61,-83.93], {icon: Dn}).bindPopup(' Howell, Michigan&lt;br&gt;&lt;span style=font-size:11px&gt;(White b. 1855)&lt;/span&gt;&lt;br&gt;LANCS MI22 in (linguisticatlasproject.org)').addTo(W1850);</v>
      </c>
      <c r="V424" t="str">
        <f t="shared" si="57"/>
        <v>const W1850HowellMichiganLANCSMI22= L.marker([42.61,-83.93], {icon: A2}).bindPopup(' Howell, Michigan&lt;br&gt;&lt;span style=font-size:11px&gt;(White b. 1855)&lt;/span&gt;&lt;br&gt;LANCS MI22 in (linguisticatlasproject.org)').addTo(W1850);</v>
      </c>
      <c r="W424" t="str">
        <f t="shared" si="58"/>
        <v>const W1850HowellMichiganLANCSMI22= L.marker([42.61,-83.93], {icon: d}).bindPopup(' Howell, Michigan&lt;br&gt;&lt;span style=font-size:11px&gt;(White b. 1855)&lt;/span&gt;&lt;br&gt;LANCS MI22 in d').addTo(W1850);</v>
      </c>
      <c r="X424" t="str">
        <f t="shared" si="59"/>
        <v>const W1850HowellMichiganLANCSMI22= L.marker([42.61,-83.93], {icon: D5}).bindPopup(' Howell, Michigan&lt;br&gt;&lt;span style=font-size:11px&gt;(White b. 1855)&lt;/span&gt;&lt;br&gt;LANCS MI22 in (linguisticatlasproject.org)').addTo(W1850);</v>
      </c>
      <c r="Y424" t="str">
        <f t="shared" si="60"/>
        <v/>
      </c>
      <c r="Z424" t="str">
        <f t="shared" si="61"/>
        <v/>
      </c>
      <c r="AA424" t="str">
        <f t="shared" si="62"/>
        <v/>
      </c>
    </row>
    <row r="425" spans="1:55" ht="20">
      <c r="A425" t="s">
        <v>5324</v>
      </c>
      <c r="B425" s="88" t="s">
        <v>11843</v>
      </c>
      <c r="D425">
        <v>1867</v>
      </c>
      <c r="E425" s="57" t="s">
        <v>11053</v>
      </c>
      <c r="F425" s="54"/>
      <c r="G425" s="40" t="s">
        <v>11798</v>
      </c>
      <c r="H425" t="s">
        <v>5295</v>
      </c>
      <c r="I425">
        <v>-84.88</v>
      </c>
      <c r="J425">
        <v>42.3</v>
      </c>
      <c r="K425" t="s">
        <v>10731</v>
      </c>
      <c r="S425" t="str">
        <f t="shared" si="54"/>
        <v xml:space="preserve"> Marengo, Michigan&lt;br&gt;&lt;span style=font-size:11px&gt;(White b. 1867)&lt;/span&gt;&lt;br&gt;</v>
      </c>
      <c r="T425" t="str">
        <f t="shared" si="55"/>
        <v>W1850MarengoMichiganLANCSMI26A</v>
      </c>
      <c r="U425" t="str">
        <f t="shared" si="56"/>
        <v>const W1850MarengoMichiganLANCSMI26A= L.marker([42.3,-84.88], {icon: Dn}).bindPopup(' Marengo, Michigan&lt;br&gt;&lt;span style=font-size:11px&gt;(White b. 1867)&lt;/span&gt;&lt;br&gt;LANCS MI26A in (linguisticatlasproject.org)').addTo(W1850);</v>
      </c>
      <c r="V425" t="str">
        <f t="shared" si="57"/>
        <v>const W1850MarengoMichiganLANCSMI26A= L.marker([42.3,-84.88], {icon: A2}).bindPopup(' Marengo, Michigan&lt;br&gt;&lt;span style=font-size:11px&gt;(White b. 1867)&lt;/span&gt;&lt;br&gt;LANCS MI26A in (linguisticatlasproject.org)').addTo(W1850);</v>
      </c>
      <c r="W425" t="str">
        <f t="shared" si="58"/>
        <v>const W1850MarengoMichiganLANCSMI26A= L.marker([42.3,-84.88], {icon: d}).bindPopup(' Marengo, Michigan&lt;br&gt;&lt;span style=font-size:11px&gt;(White b. 1867)&lt;/span&gt;&lt;br&gt;LANCS MI26A in d').addTo(W1850);</v>
      </c>
      <c r="X425" t="str">
        <f t="shared" si="59"/>
        <v>const W1850MarengoMichiganLANCSMI26A= L.marker([42.3,-84.88], {icon: D5}).bindPopup(' Marengo, Michigan&lt;br&gt;&lt;span style=font-size:11px&gt;(White b. 1867)&lt;/span&gt;&lt;br&gt;LANCS MI26A in (linguisticatlasproject.org)').addTo(W1850);</v>
      </c>
      <c r="Y425" t="str">
        <f t="shared" si="60"/>
        <v/>
      </c>
      <c r="Z425" t="str">
        <f t="shared" si="61"/>
        <v/>
      </c>
      <c r="AA425" t="str">
        <f t="shared" si="62"/>
        <v/>
      </c>
    </row>
    <row r="426" spans="1:55" ht="20">
      <c r="A426" t="s">
        <v>5324</v>
      </c>
      <c r="B426" s="88" t="s">
        <v>11846</v>
      </c>
      <c r="D426">
        <v>1868</v>
      </c>
      <c r="E426" s="57" t="s">
        <v>11053</v>
      </c>
      <c r="F426" s="54"/>
      <c r="G426" s="40" t="s">
        <v>11802</v>
      </c>
      <c r="H426" t="s">
        <v>5295</v>
      </c>
      <c r="I426">
        <v>-84.04</v>
      </c>
      <c r="J426">
        <v>41.9</v>
      </c>
      <c r="K426" t="s">
        <v>10731</v>
      </c>
      <c r="S426" t="str">
        <f t="shared" si="54"/>
        <v xml:space="preserve"> Adrian, Michigan&lt;br&gt;&lt;span style=font-size:11px&gt;(White b. 1868)&lt;/span&gt;&lt;br&gt;</v>
      </c>
      <c r="T426" t="str">
        <f t="shared" si="55"/>
        <v>W1850AdrianMichiganLANCSMI28A</v>
      </c>
      <c r="U426" t="str">
        <f t="shared" si="56"/>
        <v>const W1850AdrianMichiganLANCSMI28A= L.marker([41.9,-84.04], {icon: Dn}).bindPopup(' Adrian, Michigan&lt;br&gt;&lt;span style=font-size:11px&gt;(White b. 1868)&lt;/span&gt;&lt;br&gt;LANCS MI28A in (linguisticatlasproject.org)').addTo(W1850);</v>
      </c>
      <c r="V426" t="str">
        <f t="shared" si="57"/>
        <v>const W1850AdrianMichiganLANCSMI28A= L.marker([41.9,-84.04], {icon: A2}).bindPopup(' Adrian, Michigan&lt;br&gt;&lt;span style=font-size:11px&gt;(White b. 1868)&lt;/span&gt;&lt;br&gt;LANCS MI28A in (linguisticatlasproject.org)').addTo(W1850);</v>
      </c>
      <c r="W426" t="str">
        <f t="shared" si="58"/>
        <v>const W1850AdrianMichiganLANCSMI28A= L.marker([41.9,-84.04], {icon: d}).bindPopup(' Adrian, Michigan&lt;br&gt;&lt;span style=font-size:11px&gt;(White b. 1868)&lt;/span&gt;&lt;br&gt;LANCS MI28A in d').addTo(W1850);</v>
      </c>
      <c r="X426" t="str">
        <f t="shared" si="59"/>
        <v>const W1850AdrianMichiganLANCSMI28A= L.marker([41.9,-84.04], {icon: D5}).bindPopup(' Adrian, Michigan&lt;br&gt;&lt;span style=font-size:11px&gt;(White b. 1868)&lt;/span&gt;&lt;br&gt;LANCS MI28A in (linguisticatlasproject.org)').addTo(W1850);</v>
      </c>
      <c r="Y426" t="str">
        <f t="shared" si="60"/>
        <v/>
      </c>
      <c r="Z426" t="str">
        <f t="shared" si="61"/>
        <v/>
      </c>
      <c r="AA426" t="str">
        <f t="shared" si="62"/>
        <v/>
      </c>
    </row>
    <row r="427" spans="1:55" ht="20">
      <c r="A427" t="s">
        <v>5324</v>
      </c>
      <c r="B427" s="88" t="s">
        <v>11851</v>
      </c>
      <c r="D427">
        <v>1846</v>
      </c>
      <c r="E427" s="57" t="s">
        <v>11053</v>
      </c>
      <c r="F427" s="54"/>
      <c r="G427" s="40" t="s">
        <v>11804</v>
      </c>
      <c r="H427" t="s">
        <v>5295</v>
      </c>
      <c r="I427">
        <v>-83.66</v>
      </c>
      <c r="J427">
        <v>41.96</v>
      </c>
      <c r="K427" t="s">
        <v>10731</v>
      </c>
      <c r="S427" t="str">
        <f t="shared" si="54"/>
        <v xml:space="preserve"> Dundee, Michigan&lt;br&gt;&lt;span style=font-size:11px&gt;(White b. 1846)&lt;/span&gt;&lt;br&gt;</v>
      </c>
      <c r="T427" t="str">
        <f t="shared" si="55"/>
        <v>W1850DundeeMichiganLANCSMI30A</v>
      </c>
      <c r="U427" t="str">
        <f t="shared" si="56"/>
        <v>const W1850DundeeMichiganLANCSMI30A= L.marker([41.96,-83.66], {icon: Dn}).bindPopup(' Dundee, Michigan&lt;br&gt;&lt;span style=font-size:11px&gt;(White b. 1846)&lt;/span&gt;&lt;br&gt;LANCS MI30A in (linguisticatlasproject.org)').addTo(W1850);</v>
      </c>
      <c r="V427" t="str">
        <f t="shared" si="57"/>
        <v>const W1850DundeeMichiganLANCSMI30A= L.marker([41.96,-83.66], {icon: A2}).bindPopup(' Dundee, Michigan&lt;br&gt;&lt;span style=font-size:11px&gt;(White b. 1846)&lt;/span&gt;&lt;br&gt;LANCS MI30A in (linguisticatlasproject.org)').addTo(W1850);</v>
      </c>
      <c r="W427" t="str">
        <f t="shared" si="58"/>
        <v>const W1850DundeeMichiganLANCSMI30A= L.marker([41.96,-83.66], {icon: d}).bindPopup(' Dundee, Michigan&lt;br&gt;&lt;span style=font-size:11px&gt;(White b. 1846)&lt;/span&gt;&lt;br&gt;LANCS MI30A in d').addTo(W1850);</v>
      </c>
      <c r="X427" t="str">
        <f t="shared" si="59"/>
        <v>const W1850DundeeMichiganLANCSMI30A= L.marker([41.96,-83.66], {icon: D5}).bindPopup(' Dundee, Michigan&lt;br&gt;&lt;span style=font-size:11px&gt;(White b. 1846)&lt;/span&gt;&lt;br&gt;LANCS MI30A in (linguisticatlasproject.org)').addTo(W1850);</v>
      </c>
      <c r="Y427" t="str">
        <f t="shared" si="60"/>
        <v/>
      </c>
      <c r="Z427" t="str">
        <f t="shared" si="61"/>
        <v/>
      </c>
      <c r="AA427" t="str">
        <f t="shared" si="62"/>
        <v/>
      </c>
    </row>
    <row r="428" spans="1:55" ht="20">
      <c r="A428" t="s">
        <v>5324</v>
      </c>
      <c r="B428" s="88" t="s">
        <v>11854</v>
      </c>
      <c r="D428">
        <v>1866</v>
      </c>
      <c r="E428" s="57" t="s">
        <v>11053</v>
      </c>
      <c r="F428" s="54"/>
      <c r="G428" s="40" t="s">
        <v>11807</v>
      </c>
      <c r="H428" t="s">
        <v>5295</v>
      </c>
      <c r="I428">
        <v>-87.07</v>
      </c>
      <c r="J428">
        <v>45.46</v>
      </c>
      <c r="K428" t="s">
        <v>10731</v>
      </c>
      <c r="S428" t="str">
        <f t="shared" si="54"/>
        <v xml:space="preserve"> Wells, Michigan&lt;br&gt;&lt;span style=font-size:11px&gt;(White b. 1866)&lt;/span&gt;&lt;br&gt;</v>
      </c>
      <c r="T428" t="str">
        <f t="shared" si="55"/>
        <v>W1850WellsMichiganLANCSMI4A</v>
      </c>
      <c r="U428" t="str">
        <f t="shared" si="56"/>
        <v>const W1850WellsMichiganLANCSMI4A= L.marker([45.46,-87.07], {icon: Dn}).bindPopup(' Wells, Michigan&lt;br&gt;&lt;span style=font-size:11px&gt;(White b. 1866)&lt;/span&gt;&lt;br&gt;LANCS MI4A in (linguisticatlasproject.org)').addTo(W1850);</v>
      </c>
      <c r="V428" t="str">
        <f t="shared" si="57"/>
        <v>const W1850WellsMichiganLANCSMI4A= L.marker([45.46,-87.07], {icon: A2}).bindPopup(' Wells, Michigan&lt;br&gt;&lt;span style=font-size:11px&gt;(White b. 1866)&lt;/span&gt;&lt;br&gt;LANCS MI4A in (linguisticatlasproject.org)').addTo(W1850);</v>
      </c>
      <c r="W428" t="str">
        <f t="shared" si="58"/>
        <v>const W1850WellsMichiganLANCSMI4A= L.marker([45.46,-87.07], {icon: d}).bindPopup(' Wells, Michigan&lt;br&gt;&lt;span style=font-size:11px&gt;(White b. 1866)&lt;/span&gt;&lt;br&gt;LANCS MI4A in d').addTo(W1850);</v>
      </c>
      <c r="X428" t="str">
        <f t="shared" si="59"/>
        <v>const W1850WellsMichiganLANCSMI4A= L.marker([45.46,-87.07], {icon: D5}).bindPopup(' Wells, Michigan&lt;br&gt;&lt;span style=font-size:11px&gt;(White b. 1866)&lt;/span&gt;&lt;br&gt;LANCS MI4A in (linguisticatlasproject.org)').addTo(W1850);</v>
      </c>
      <c r="Y428" t="str">
        <f t="shared" si="60"/>
        <v/>
      </c>
      <c r="Z428" t="str">
        <f t="shared" si="61"/>
        <v/>
      </c>
      <c r="AA428" t="str">
        <f t="shared" si="62"/>
        <v/>
      </c>
    </row>
    <row r="429" spans="1:55" ht="20">
      <c r="A429" t="s">
        <v>5324</v>
      </c>
      <c r="B429" s="88" t="s">
        <v>11858</v>
      </c>
      <c r="D429">
        <v>1867</v>
      </c>
      <c r="E429" s="57" t="s">
        <v>11053</v>
      </c>
      <c r="F429" s="54"/>
      <c r="G429" s="40" t="s">
        <v>11810</v>
      </c>
      <c r="H429" t="s">
        <v>5295</v>
      </c>
      <c r="I429">
        <v>-85.52</v>
      </c>
      <c r="J429">
        <v>45.75</v>
      </c>
      <c r="K429" t="s">
        <v>10731</v>
      </c>
      <c r="S429" t="str">
        <f t="shared" si="54"/>
        <v xml:space="preserve"> St. James, Michigan&lt;br&gt;&lt;span style=font-size:11px&gt;(White b. 1867)&lt;/span&gt;&lt;br&gt;</v>
      </c>
      <c r="T429" t="str">
        <f t="shared" si="55"/>
        <v>W1850StJamesMichiganLANCSMI6A</v>
      </c>
      <c r="U429" t="str">
        <f t="shared" si="56"/>
        <v>const W1850StJamesMichiganLANCSMI6A= L.marker([45.75,-85.52], {icon: Dn}).bindPopup(' St. James, Michigan&lt;br&gt;&lt;span style=font-size:11px&gt;(White b. 1867)&lt;/span&gt;&lt;br&gt;LANCS MI6A in (linguisticatlasproject.org)').addTo(W1850);</v>
      </c>
      <c r="V429" t="str">
        <f t="shared" si="57"/>
        <v>const W1850StJamesMichiganLANCSMI6A= L.marker([45.75,-85.52], {icon: A2}).bindPopup(' St. James, Michigan&lt;br&gt;&lt;span style=font-size:11px&gt;(White b. 1867)&lt;/span&gt;&lt;br&gt;LANCS MI6A in (linguisticatlasproject.org)').addTo(W1850);</v>
      </c>
      <c r="W429" t="str">
        <f t="shared" si="58"/>
        <v>const W1850StJamesMichiganLANCSMI6A= L.marker([45.75,-85.52], {icon: d}).bindPopup(' St. James, Michigan&lt;br&gt;&lt;span style=font-size:11px&gt;(White b. 1867)&lt;/span&gt;&lt;br&gt;LANCS MI6A in d').addTo(W1850);</v>
      </c>
      <c r="X429" t="str">
        <f t="shared" si="59"/>
        <v>const W1850StJamesMichiganLANCSMI6A= L.marker([45.75,-85.52], {icon: D5}).bindPopup(' St. James, Michigan&lt;br&gt;&lt;span style=font-size:11px&gt;(White b. 1867)&lt;/span&gt;&lt;br&gt;LANCS MI6A in (linguisticatlasproject.org)').addTo(W1850);</v>
      </c>
      <c r="Y429" t="str">
        <f t="shared" si="60"/>
        <v/>
      </c>
      <c r="Z429" t="str">
        <f t="shared" si="61"/>
        <v/>
      </c>
      <c r="AA429" t="str">
        <f t="shared" si="62"/>
        <v/>
      </c>
    </row>
    <row r="430" spans="1:55" ht="20">
      <c r="A430" t="s">
        <v>5324</v>
      </c>
      <c r="B430" s="88" t="s">
        <v>11861</v>
      </c>
      <c r="D430">
        <v>1870</v>
      </c>
      <c r="E430" s="57" t="s">
        <v>11053</v>
      </c>
      <c r="F430" s="54"/>
      <c r="G430" s="40" t="s">
        <v>11814</v>
      </c>
      <c r="H430" t="s">
        <v>5295</v>
      </c>
      <c r="I430">
        <v>-85.49</v>
      </c>
      <c r="J430">
        <v>44.96</v>
      </c>
      <c r="K430" t="s">
        <v>10731</v>
      </c>
      <c r="S430" t="str">
        <f t="shared" si="54"/>
        <v xml:space="preserve"> Old Mission, Michigan&lt;br&gt;&lt;span style=font-size:11px&gt;(White b. 1870)&lt;/span&gt;&lt;br&gt;</v>
      </c>
      <c r="T430" t="str">
        <f t="shared" si="55"/>
        <v>W1850OldMissionMichiganLANCSMI8A</v>
      </c>
      <c r="U430" t="str">
        <f t="shared" si="56"/>
        <v>const W1850OldMissionMichiganLANCSMI8A= L.marker([44.96,-85.49], {icon: Dn}).bindPopup(' Old Mission, Michigan&lt;br&gt;&lt;span style=font-size:11px&gt;(White b. 1870)&lt;/span&gt;&lt;br&gt;LANCS MI8A in (linguisticatlasproject.org)').addTo(W1850);</v>
      </c>
      <c r="V430" t="str">
        <f t="shared" si="57"/>
        <v>const W1850OldMissionMichiganLANCSMI8A= L.marker([44.96,-85.49], {icon: A2}).bindPopup(' Old Mission, Michigan&lt;br&gt;&lt;span style=font-size:11px&gt;(White b. 1870)&lt;/span&gt;&lt;br&gt;LANCS MI8A in (linguisticatlasproject.org)').addTo(W1850);</v>
      </c>
      <c r="W430" t="str">
        <f t="shared" si="58"/>
        <v>const W1850OldMissionMichiganLANCSMI8A= L.marker([44.96,-85.49], {icon: d}).bindPopup(' Old Mission, Michigan&lt;br&gt;&lt;span style=font-size:11px&gt;(White b. 1870)&lt;/span&gt;&lt;br&gt;LANCS MI8A in d').addTo(W1850);</v>
      </c>
      <c r="X430" t="str">
        <f t="shared" si="59"/>
        <v>const W1850OldMissionMichiganLANCSMI8A= L.marker([44.96,-85.49], {icon: D5}).bindPopup(' Old Mission, Michigan&lt;br&gt;&lt;span style=font-size:11px&gt;(White b. 1870)&lt;/span&gt;&lt;br&gt;LANCS MI8A in (linguisticatlasproject.org)').addTo(W1850);</v>
      </c>
      <c r="Y430" t="str">
        <f t="shared" si="60"/>
        <v/>
      </c>
      <c r="Z430" t="str">
        <f t="shared" si="61"/>
        <v/>
      </c>
      <c r="AA430" t="str">
        <f t="shared" si="62"/>
        <v/>
      </c>
    </row>
    <row r="431" spans="1:55">
      <c r="A431" s="30" t="s">
        <v>5324</v>
      </c>
      <c r="B431" s="88" t="s">
        <v>9257</v>
      </c>
      <c r="C431" s="77"/>
      <c r="D431" s="77"/>
      <c r="E431" t="s">
        <v>12546</v>
      </c>
      <c r="G431" s="84" t="s">
        <v>300</v>
      </c>
      <c r="H431" s="32" t="s">
        <v>5305</v>
      </c>
      <c r="I431" s="51">
        <v>-111.891111</v>
      </c>
      <c r="J431" s="51">
        <v>40.760832999999998</v>
      </c>
      <c r="K431" t="s">
        <v>11235</v>
      </c>
      <c r="L431" s="32"/>
      <c r="S431" t="str">
        <f t="shared" si="54"/>
        <v>Salt Lake City, Utah&lt;br&gt;&lt;span style=font-size:11px&gt;(White b. 1845-74)&lt;/span&gt;&lt;br&gt;</v>
      </c>
      <c r="T431" t="str">
        <f t="shared" si="55"/>
        <v>W1850SaltLakeCityUtahsample</v>
      </c>
      <c r="U431" t="str">
        <f t="shared" si="56"/>
        <v>const W1850SaltLakeCityUtahsample= L.marker([40.760833,-111.891111], {icon: De}).bindPopup('Salt Lake City, Utah&lt;br&gt;&lt;span style=font-size:11px&gt;(White b. 1845-74)&lt;/span&gt;&lt;br&gt;sample in (Bowie, 2017)').addTo(W1850);</v>
      </c>
      <c r="V431" t="str">
        <f t="shared" si="57"/>
        <v>const W1850SaltLakeCityUtahsample= L.marker([40.760833,-111.891111], {icon: A2}).bindPopup('Salt Lake City, Utah&lt;br&gt;&lt;span style=font-size:11px&gt;(White b. 1845-74)&lt;/span&gt;&lt;br&gt;sample in (Bowie, 2017)').addTo(W1850);</v>
      </c>
      <c r="W431" t="str">
        <f t="shared" si="58"/>
        <v>const W1850SaltLakeCityUtahsample= L.marker([40.760833,-111.891111], {icon: d}).bindPopup('Salt Lake City, Utah&lt;br&gt;&lt;span style=font-size:11px&gt;(White b. 1845-74)&lt;/span&gt;&lt;br&gt;sample in d').addTo(W1850);</v>
      </c>
      <c r="X431" t="str">
        <f t="shared" si="59"/>
        <v>const W1850SaltLakeCityUtahsample= L.marker([40.760833,-111.891111], {icon: D2}).bindPopup('Salt Lake City, Utah&lt;br&gt;&lt;span style=font-size:11px&gt;(White b. 1845-74)&lt;/span&gt;&lt;br&gt;sample in (Bowie, 2017)').addTo(W1850);</v>
      </c>
      <c r="Y431" t="str">
        <f t="shared" si="60"/>
        <v/>
      </c>
      <c r="Z431" t="str">
        <f t="shared" si="61"/>
        <v/>
      </c>
      <c r="AA431" t="str">
        <f t="shared" si="62"/>
        <v/>
      </c>
    </row>
    <row r="432" spans="1:55">
      <c r="A432" t="s">
        <v>5325</v>
      </c>
      <c r="B432" s="91" t="s">
        <v>9515</v>
      </c>
      <c r="D432">
        <v>1896</v>
      </c>
      <c r="E432" t="s">
        <v>9514</v>
      </c>
      <c r="F432" s="1"/>
      <c r="G432" s="79" t="s">
        <v>234</v>
      </c>
      <c r="H432" t="s">
        <v>5282</v>
      </c>
      <c r="I432" s="5">
        <v>-82.84</v>
      </c>
      <c r="J432" s="5">
        <v>40.32</v>
      </c>
      <c r="K432" t="s">
        <v>10731</v>
      </c>
      <c r="S432" t="str">
        <f t="shared" si="54"/>
        <v>Columbus, Ohio&lt;br&gt;&lt;span style=font-size:11px&gt;(White b. 1896)&lt;/span&gt;&lt;br&gt;</v>
      </c>
      <c r="T432" t="str">
        <f t="shared" si="55"/>
        <v>W1870ColumbusOhioLANCSOH28C </v>
      </c>
      <c r="U432" t="str">
        <f t="shared" si="56"/>
        <v>const W1870ColumbusOhioLANCSOH28C = L.marker([40.32,-82.84], {icon: Dn}).bindPopup('Columbus, Ohio&lt;br&gt;&lt;span style=font-size:11px&gt;(White b. 1896)&lt;/span&gt;&lt;br&gt;LANCS OH28C  in (Durian 2006)').addTo(W1870);</v>
      </c>
      <c r="V432" t="str">
        <f t="shared" si="57"/>
        <v>const W1870ColumbusOhioLANCSOH28C = L.marker([40.32,-82.84], {icon: A2}).bindPopup('Columbus, Ohio&lt;br&gt;&lt;span style=font-size:11px&gt;(White b. 1896)&lt;/span&gt;&lt;br&gt;LANCS OH28C  in (Durian 2006)').addTo(W1870);</v>
      </c>
      <c r="W432" t="str">
        <f t="shared" si="58"/>
        <v>const W1870ColumbusOhioLANCSOH28C = L.marker([40.32,-82.84], {icon: d}).bindPopup('Columbus, Ohio&lt;br&gt;&lt;span style=font-size:11px&gt;(White b. 1896)&lt;/span&gt;&lt;br&gt;LANCS OH28C  in d').addTo(W1870);</v>
      </c>
      <c r="X432" t="str">
        <f t="shared" si="59"/>
        <v>const W1870ColumbusOhioLANCSOH28C = L.marker([40.32,-82.84], {icon: D5}).bindPopup('Columbus, Ohio&lt;br&gt;&lt;span style=font-size:11px&gt;(White b. 1896)&lt;/span&gt;&lt;br&gt;LANCS OH28C  in (Durian 2006)').addTo(W1870);</v>
      </c>
      <c r="Y432" t="str">
        <f t="shared" si="60"/>
        <v/>
      </c>
      <c r="Z432" t="str">
        <f t="shared" si="61"/>
        <v/>
      </c>
      <c r="AA432" t="str">
        <f t="shared" si="62"/>
        <v/>
      </c>
      <c r="BC432" t="s">
        <v>5422</v>
      </c>
    </row>
    <row r="433" spans="1:55">
      <c r="A433" t="s">
        <v>5325</v>
      </c>
      <c r="B433" s="88" t="s">
        <v>12259</v>
      </c>
      <c r="C433" t="s">
        <v>9469</v>
      </c>
      <c r="D433">
        <v>1873</v>
      </c>
      <c r="E433" t="s">
        <v>7770</v>
      </c>
      <c r="F433" s="1"/>
      <c r="G433" s="79" t="s">
        <v>70</v>
      </c>
      <c r="H433" t="s">
        <v>5289</v>
      </c>
      <c r="I433" s="5">
        <v>-84.13</v>
      </c>
      <c r="J433" s="5">
        <v>35.81</v>
      </c>
      <c r="K433" t="s">
        <v>11239</v>
      </c>
      <c r="S433" t="str">
        <f t="shared" si="54"/>
        <v>Atlanta, Georgia&lt;br&gt;&lt;span style=font-size:11px&gt;(White b. 1873)&lt;/span&gt;&lt;br&gt;</v>
      </c>
      <c r="T433" t="str">
        <f t="shared" si="55"/>
        <v>W1870AtlantaGeorgiaPEAS157</v>
      </c>
      <c r="U433" t="str">
        <f t="shared" si="56"/>
        <v>const W1870AtlantaGeorgiaPEAS157= L.marker([35.81,-84.13], {icon: De}).bindPopup('Atlanta, Georgia&lt;br&gt;&lt;span style=font-size:11px&gt;(White b. 1873)&lt;/span&gt;&lt;br&gt;LAMSAS INF1140(GA37H!) PEAS 157 in (Kurath, 1963)').addTo(W1870);</v>
      </c>
      <c r="V433" t="str">
        <f t="shared" si="57"/>
        <v>const W1870AtlantaGeorgiaPEAS157= L.marker([35.81,-84.13], {icon: A2}).bindPopup('Atlanta, Georgia&lt;br&gt;&lt;span style=font-size:11px&gt;(White b. 1873)&lt;/span&gt;&lt;br&gt;LAMSAS INF1140(GA37H!) PEAS 157 in (Kurath, 1963)').addTo(W1870);</v>
      </c>
      <c r="W433" t="str">
        <f t="shared" si="58"/>
        <v>const W1870AtlantaGeorgiaPEAS157= L.marker([35.81,-84.13], {icon: d}).bindPopup('Atlanta, Georgia&lt;br&gt;&lt;span style=font-size:11px&gt;(White b. 1873)&lt;/span&gt;&lt;br&gt;LAMSAS INF1140(GA37H!) PEAS 157 in d').addTo(W1870);</v>
      </c>
      <c r="X433" t="str">
        <f t="shared" si="59"/>
        <v>const W1870AtlantaGeorgiaPEAS157= L.marker([35.81,-84.13], {icon: D4}).bindPopup('Atlanta, Georgia&lt;br&gt;&lt;span style=font-size:11px&gt;(White b. 1873)&lt;/span&gt;&lt;br&gt;LAMSAS INF1140(GA37H!) PEAS 157 in (Kurath, 1963)').addTo(W1870);</v>
      </c>
      <c r="Y433" t="str">
        <f t="shared" si="60"/>
        <v/>
      </c>
      <c r="Z433" t="str">
        <f t="shared" si="61"/>
        <v/>
      </c>
      <c r="AA433" t="str">
        <f t="shared" si="62"/>
        <v/>
      </c>
      <c r="BC433" t="s">
        <v>7081</v>
      </c>
    </row>
    <row r="434" spans="1:55">
      <c r="A434" t="s">
        <v>5325</v>
      </c>
      <c r="B434" s="88" t="s">
        <v>12260</v>
      </c>
      <c r="C434" t="s">
        <v>9565</v>
      </c>
      <c r="D434">
        <v>1882</v>
      </c>
      <c r="E434" t="s">
        <v>7770</v>
      </c>
      <c r="G434" s="79" t="s">
        <v>906</v>
      </c>
      <c r="H434" t="s">
        <v>5284</v>
      </c>
      <c r="I434" s="5">
        <v>-69.459999999999994</v>
      </c>
      <c r="J434" s="5">
        <v>44.27</v>
      </c>
      <c r="K434" t="s">
        <v>11231</v>
      </c>
      <c r="S434" t="str">
        <f t="shared" si="54"/>
        <v>Nobleboro, Maine&lt;br&gt;&lt;span style=font-size:11px&gt;(White b. 1882)&lt;/span&gt;&lt;br&gt;</v>
      </c>
      <c r="T434" t="str">
        <f t="shared" si="55"/>
        <v>W1870NobleboroMainePEAS3</v>
      </c>
      <c r="U434" t="str">
        <f t="shared" si="56"/>
        <v>const W1870NobleboroMainePEAS3= L.marker([44.27,-69.46], {icon: De}).bindPopup('Nobleboro, Maine&lt;br&gt;&lt;span style=font-size:11px&gt;(White b. 1882)&lt;/span&gt;&lt;br&gt;LANE 384.2 PEAS 3 in (Kurath, 1963)').addTo(W1870);</v>
      </c>
      <c r="V434" t="str">
        <f t="shared" si="57"/>
        <v>const W1870NobleboroMainePEAS3= L.marker([44.27,-69.46], {icon: A2}).bindPopup('Nobleboro, Maine&lt;br&gt;&lt;span style=font-size:11px&gt;(White b. 1882)&lt;/span&gt;&lt;br&gt;LANE 384.2 PEAS 3 in (Kurath, 1963)').addTo(W1870);</v>
      </c>
      <c r="W434" t="str">
        <f t="shared" si="58"/>
        <v>const W1870NobleboroMainePEAS3= L.marker([44.27,-69.46], {icon: b}).bindPopup('Nobleboro, Maine&lt;br&gt;&lt;span style=font-size:11px&gt;(White b. 1882)&lt;/span&gt;&lt;br&gt;LANE 384.2 PEAS 3 in b').addTo(W1870);</v>
      </c>
      <c r="X434" t="str">
        <f t="shared" si="59"/>
        <v>const W1870NobleboroMainePEAS3= L.marker([44.27,-69.46], {icon: D1}).bindPopup('Nobleboro, Maine&lt;br&gt;&lt;span style=font-size:11px&gt;(White b. 1882)&lt;/span&gt;&lt;br&gt;LANE 384.2 PEAS 3 in (Kurath, 1963)').addTo(W1870);</v>
      </c>
      <c r="Y434" t="str">
        <f t="shared" si="60"/>
        <v/>
      </c>
      <c r="Z434" t="str">
        <f t="shared" si="61"/>
        <v/>
      </c>
      <c r="AA434" t="str">
        <f t="shared" si="62"/>
        <v/>
      </c>
      <c r="BC434" t="s">
        <v>7098</v>
      </c>
    </row>
    <row r="435" spans="1:55">
      <c r="A435" t="s">
        <v>5325</v>
      </c>
      <c r="B435" s="88" t="s">
        <v>12261</v>
      </c>
      <c r="C435" t="s">
        <v>9566</v>
      </c>
      <c r="D435">
        <v>1883</v>
      </c>
      <c r="E435" t="s">
        <v>7770</v>
      </c>
      <c r="G435" s="79" t="s">
        <v>908</v>
      </c>
      <c r="H435" t="s">
        <v>5280</v>
      </c>
      <c r="I435" s="5">
        <v>-71.3</v>
      </c>
      <c r="J435" s="5">
        <v>42.78</v>
      </c>
      <c r="K435" t="s">
        <v>11247</v>
      </c>
      <c r="S435" t="str">
        <f t="shared" si="54"/>
        <v>Billerica, Massachusetts&lt;br&gt;&lt;span style=font-size:11px&gt;(White b. 1883)&lt;/span&gt;&lt;br&gt;</v>
      </c>
      <c r="T435" t="str">
        <f t="shared" si="55"/>
        <v>W1870BillericaMassachusettsPEAS8</v>
      </c>
      <c r="U435" t="str">
        <f t="shared" si="56"/>
        <v>const W1870BillericaMassachusettsPEAS8= L.marker([42.78,-71.3], {icon: Ne}).bindPopup('Billerica, Massachusetts&lt;br&gt;&lt;span style=font-size:11px&gt;(White b. 1883)&lt;/span&gt;&lt;br&gt;LANE 160.2 PEAS 8 in (Kurath, 1963)').addTo(W1870);</v>
      </c>
      <c r="V435" t="str">
        <f t="shared" si="57"/>
        <v>const W1870BillericaMassachusettsPEAS8= L.marker([42.78,-71.3], {icon: A2}).bindPopup('Billerica, Massachusetts&lt;br&gt;&lt;span style=font-size:11px&gt;(White b. 1883)&lt;/span&gt;&lt;br&gt;LANE 160.2 PEAS 8 in (Kurath, 1963)').addTo(W1870);</v>
      </c>
      <c r="W435" t="str">
        <f t="shared" si="58"/>
        <v>const W1870BillericaMassachusettsPEAS8= L.marker([42.78,-71.3], {icon: b}).bindPopup('Billerica, Massachusetts&lt;br&gt;&lt;span style=font-size:11px&gt;(White b. 1883)&lt;/span&gt;&lt;br&gt;LANE 160.2 PEAS 8 in b').addTo(W1870);</v>
      </c>
      <c r="X435" t="str">
        <f t="shared" si="59"/>
        <v>const W1870BillericaMassachusettsPEAS8= L.marker([42.78,-71.3], {icon: N4}).bindPopup('Billerica, Massachusetts&lt;br&gt;&lt;span style=font-size:11px&gt;(White b. 1883)&lt;/span&gt;&lt;br&gt;LANE 160.2 PEAS 8 in (Kurath, 1963)').addTo(W1870);</v>
      </c>
      <c r="Y435" t="str">
        <f t="shared" si="60"/>
        <v/>
      </c>
      <c r="Z435" t="str">
        <f t="shared" si="61"/>
        <v/>
      </c>
      <c r="AA435" t="str">
        <f t="shared" si="62"/>
        <v/>
      </c>
      <c r="BC435" t="s">
        <v>7100</v>
      </c>
    </row>
    <row r="436" spans="1:55">
      <c r="A436" t="s">
        <v>5325</v>
      </c>
      <c r="B436" s="88" t="s">
        <v>12262</v>
      </c>
      <c r="C436" t="s">
        <v>9567</v>
      </c>
      <c r="D436">
        <v>1889</v>
      </c>
      <c r="E436" t="s">
        <v>7770</v>
      </c>
      <c r="G436" s="79" t="s">
        <v>910</v>
      </c>
      <c r="H436" t="s">
        <v>5280</v>
      </c>
      <c r="I436" s="5">
        <v>-70.66</v>
      </c>
      <c r="J436" s="5">
        <v>42.11</v>
      </c>
      <c r="K436" t="s">
        <v>11228</v>
      </c>
      <c r="S436" t="str">
        <f t="shared" si="54"/>
        <v>Plymouth, Massachusetts&lt;br&gt;&lt;span style=font-size:11px&gt;(White b. 1889)&lt;/span&gt;&lt;br&gt;</v>
      </c>
      <c r="T436" t="str">
        <f t="shared" si="55"/>
        <v>W1870PlymouthMassachusettsPEAS13</v>
      </c>
      <c r="U436" t="str">
        <f t="shared" si="56"/>
        <v>const W1870PlymouthMassachusettsPEAS13= L.marker([42.11,-70.66], {icon: Me}).bindPopup('Plymouth, Massachusetts&lt;br&gt;&lt;span style=font-size:11px&gt;(White b. 1889)&lt;/span&gt;&lt;br&gt;LANE 112.2 PEAS 13 in (Kurath, 1963)').addTo(W1870);</v>
      </c>
      <c r="V436" t="str">
        <f t="shared" si="57"/>
        <v>const W1870PlymouthMassachusettsPEAS13= L.marker([42.11,-70.66], {icon: A2}).bindPopup('Plymouth, Massachusetts&lt;br&gt;&lt;span style=font-size:11px&gt;(White b. 1889)&lt;/span&gt;&lt;br&gt;LANE 112.2 PEAS 13 in (Kurath, 1963)').addTo(W1870);</v>
      </c>
      <c r="W436" t="str">
        <f t="shared" si="58"/>
        <v>const W1870PlymouthMassachusettsPEAS13= L.marker([42.11,-70.66], {icon: b}).bindPopup('Plymouth, Massachusetts&lt;br&gt;&lt;span style=font-size:11px&gt;(White b. 1889)&lt;/span&gt;&lt;br&gt;LANE 112.2 PEAS 13 in b').addTo(W1870);</v>
      </c>
      <c r="X436" t="str">
        <f t="shared" si="59"/>
        <v>const W1870PlymouthMassachusettsPEAS13= L.marker([42.11,-70.66], {icon: M4}).bindPopup('Plymouth, Massachusetts&lt;br&gt;&lt;span style=font-size:11px&gt;(White b. 1889)&lt;/span&gt;&lt;br&gt;LANE 112.2 PEAS 13 in (Kurath, 1963)').addTo(W1870);</v>
      </c>
      <c r="Y436" t="str">
        <f t="shared" si="60"/>
        <v/>
      </c>
      <c r="Z436" t="str">
        <f t="shared" si="61"/>
        <v/>
      </c>
      <c r="AA436" t="str">
        <f t="shared" si="62"/>
        <v/>
      </c>
      <c r="BC436" t="s">
        <v>7102</v>
      </c>
    </row>
    <row r="437" spans="1:55">
      <c r="A437" t="s">
        <v>5325</v>
      </c>
      <c r="B437" s="88" t="s">
        <v>12263</v>
      </c>
      <c r="C437" t="s">
        <v>9568</v>
      </c>
      <c r="D437">
        <v>1880</v>
      </c>
      <c r="E437" t="s">
        <v>7770</v>
      </c>
      <c r="G437" s="79" t="s">
        <v>900</v>
      </c>
      <c r="H437" t="s">
        <v>5281</v>
      </c>
      <c r="I437" s="5">
        <v>-71.319999999999993</v>
      </c>
      <c r="J437" s="5">
        <v>41.64</v>
      </c>
      <c r="K437" t="s">
        <v>11231</v>
      </c>
      <c r="S437" t="str">
        <f t="shared" si="54"/>
        <v>Newport, Rhode Island&lt;br&gt;&lt;span style=font-size:11px&gt;(White b. 1880)&lt;/span&gt;&lt;br&gt;</v>
      </c>
      <c r="T437" t="str">
        <f t="shared" si="55"/>
        <v>W1870NewportRhodeIslandPEAS17</v>
      </c>
      <c r="U437" t="str">
        <f t="shared" si="56"/>
        <v>const W1870NewportRhodeIslandPEAS17= L.marker([41.64,-71.32], {icon: De}).bindPopup('Newport, Rhode Island&lt;br&gt;&lt;span style=font-size:11px&gt;(White b. 1880)&lt;/span&gt;&lt;br&gt;LANE 60.2 PEAS 17 in (Kurath, 1963)').addTo(W1870);</v>
      </c>
      <c r="V437" t="str">
        <f t="shared" si="57"/>
        <v>const W1870NewportRhodeIslandPEAS17= L.marker([41.64,-71.32], {icon: A2}).bindPopup('Newport, Rhode Island&lt;br&gt;&lt;span style=font-size:11px&gt;(White b. 1880)&lt;/span&gt;&lt;br&gt;LANE 60.2 PEAS 17 in (Kurath, 1963)').addTo(W1870);</v>
      </c>
      <c r="W437" t="str">
        <f t="shared" si="58"/>
        <v>const W1870NewportRhodeIslandPEAS17= L.marker([41.64,-71.32], {icon: b}).bindPopup('Newport, Rhode Island&lt;br&gt;&lt;span style=font-size:11px&gt;(White b. 1880)&lt;/span&gt;&lt;br&gt;LANE 60.2 PEAS 17 in b').addTo(W1870);</v>
      </c>
      <c r="X437" t="str">
        <f t="shared" si="59"/>
        <v>const W1870NewportRhodeIslandPEAS17= L.marker([41.64,-71.32], {icon: D1}).bindPopup('Newport, Rhode Island&lt;br&gt;&lt;span style=font-size:11px&gt;(White b. 1880)&lt;/span&gt;&lt;br&gt;LANE 60.2 PEAS 17 in (Kurath, 1963)').addTo(W1870);</v>
      </c>
      <c r="Y437" t="str">
        <f t="shared" si="60"/>
        <v/>
      </c>
      <c r="Z437" t="str">
        <f t="shared" si="61"/>
        <v/>
      </c>
      <c r="AA437" t="str">
        <f t="shared" si="62"/>
        <v/>
      </c>
      <c r="BC437" t="s">
        <v>7103</v>
      </c>
    </row>
    <row r="438" spans="1:55">
      <c r="A438" t="s">
        <v>5325</v>
      </c>
      <c r="B438" s="88" t="s">
        <v>12264</v>
      </c>
      <c r="C438" t="s">
        <v>9276</v>
      </c>
      <c r="D438">
        <v>1881</v>
      </c>
      <c r="E438" t="s">
        <v>7770</v>
      </c>
      <c r="G438" s="79" t="s">
        <v>912</v>
      </c>
      <c r="H438" t="s">
        <v>5279</v>
      </c>
      <c r="I438" s="5">
        <v>-72.14</v>
      </c>
      <c r="J438" s="5">
        <v>41.58</v>
      </c>
      <c r="K438" t="s">
        <v>11231</v>
      </c>
      <c r="S438" t="str">
        <f t="shared" si="54"/>
        <v>New London, Connecticut&lt;br&gt;&lt;span style=font-size:11px&gt;(White b. 1881)&lt;/span&gt;&lt;br&gt;</v>
      </c>
      <c r="T438" t="str">
        <f t="shared" si="55"/>
        <v>W1870NewLondonConnecticutPEAS19</v>
      </c>
      <c r="U438" t="str">
        <f t="shared" si="56"/>
        <v>const W1870NewLondonConnecticutPEAS19= L.marker([41.58,-72.14], {icon: De}).bindPopup('New London, Connecticut&lt;br&gt;&lt;span style=font-size:11px&gt;(White b. 1881)&lt;/span&gt;&lt;br&gt;LANE 32.2 PEAS 19 in (Kurath, 1963)').addTo(W1870);</v>
      </c>
      <c r="V438" t="str">
        <f t="shared" si="57"/>
        <v>const W1870NewLondonConnecticutPEAS19= L.marker([41.58,-72.14], {icon: A2}).bindPopup('New London, Connecticut&lt;br&gt;&lt;span style=font-size:11px&gt;(White b. 1881)&lt;/span&gt;&lt;br&gt;LANE 32.2 PEAS 19 in (Kurath, 1963)').addTo(W1870);</v>
      </c>
      <c r="W438" t="str">
        <f t="shared" si="58"/>
        <v>const W1870NewLondonConnecticutPEAS19= L.marker([41.58,-72.14], {icon: b}).bindPopup('New London, Connecticut&lt;br&gt;&lt;span style=font-size:11px&gt;(White b. 1881)&lt;/span&gt;&lt;br&gt;LANE 32.2 PEAS 19 in b').addTo(W1870);</v>
      </c>
      <c r="X438" t="str">
        <f t="shared" si="59"/>
        <v>const W1870NewLondonConnecticutPEAS19= L.marker([41.58,-72.14], {icon: D1}).bindPopup('New London, Connecticut&lt;br&gt;&lt;span style=font-size:11px&gt;(White b. 1881)&lt;/span&gt;&lt;br&gt;LANE 32.2 PEAS 19 in (Kurath, 1963)').addTo(W1870);</v>
      </c>
      <c r="Y438" t="str">
        <f t="shared" si="60"/>
        <v/>
      </c>
      <c r="Z438" t="str">
        <f t="shared" si="61"/>
        <v/>
      </c>
      <c r="AA438" t="str">
        <f t="shared" si="62"/>
        <v/>
      </c>
      <c r="BC438" t="s">
        <v>7105</v>
      </c>
    </row>
    <row r="439" spans="1:55">
      <c r="A439" t="s">
        <v>5325</v>
      </c>
      <c r="B439" s="88" t="s">
        <v>12265</v>
      </c>
      <c r="C439" t="s">
        <v>9274</v>
      </c>
      <c r="D439">
        <v>1880</v>
      </c>
      <c r="E439" t="s">
        <v>7770</v>
      </c>
      <c r="G439" s="79" t="s">
        <v>945</v>
      </c>
      <c r="H439" t="s">
        <v>5280</v>
      </c>
      <c r="I439" s="5">
        <v>-72.39</v>
      </c>
      <c r="J439" s="5">
        <v>42.2</v>
      </c>
      <c r="K439" t="s">
        <v>11231</v>
      </c>
      <c r="S439" t="str">
        <f t="shared" si="54"/>
        <v>Northampton, Massachusetts&lt;br&gt;&lt;span style=font-size:11px&gt;(White b. 1880)&lt;/span&gt;&lt;br&gt;</v>
      </c>
      <c r="T439" t="str">
        <f t="shared" si="55"/>
        <v>W1870NorthamptonMassachusettsPEAS27</v>
      </c>
      <c r="U439" t="str">
        <f t="shared" si="56"/>
        <v>const W1870NorthamptonMassachusettsPEAS27= L.marker([42.2,-72.39], {icon: De}).bindPopup('Northampton, Massachusetts&lt;br&gt;&lt;span style=font-size:11px&gt;(White b. 1880)&lt;/span&gt;&lt;br&gt;LANE 226.2 PEAS 27 in (Kurath, 1963)').addTo(W1870);</v>
      </c>
      <c r="V439" t="str">
        <f t="shared" si="57"/>
        <v>const W1870NorthamptonMassachusettsPEAS27= L.marker([42.2,-72.39], {icon: A2}).bindPopup('Northampton, Massachusetts&lt;br&gt;&lt;span style=font-size:11px&gt;(White b. 1880)&lt;/span&gt;&lt;br&gt;LANE 226.2 PEAS 27 in (Kurath, 1963)').addTo(W1870);</v>
      </c>
      <c r="W439" t="str">
        <f t="shared" si="58"/>
        <v>const W1870NorthamptonMassachusettsPEAS27= L.marker([42.2,-72.39], {icon: b}).bindPopup('Northampton, Massachusetts&lt;br&gt;&lt;span style=font-size:11px&gt;(White b. 1880)&lt;/span&gt;&lt;br&gt;LANE 226.2 PEAS 27 in b').addTo(W1870);</v>
      </c>
      <c r="X439" t="str">
        <f t="shared" si="59"/>
        <v>const W1870NorthamptonMassachusettsPEAS27= L.marker([42.2,-72.39], {icon: D1}).bindPopup('Northampton, Massachusetts&lt;br&gt;&lt;span style=font-size:11px&gt;(White b. 1880)&lt;/span&gt;&lt;br&gt;LANE 226.2 PEAS 27 in (Kurath, 1963)').addTo(W1870);</v>
      </c>
      <c r="Y439" t="str">
        <f t="shared" si="60"/>
        <v/>
      </c>
      <c r="Z439" t="str">
        <f t="shared" si="61"/>
        <v/>
      </c>
      <c r="AA439" t="str">
        <f t="shared" si="62"/>
        <v/>
      </c>
      <c r="BC439" t="s">
        <v>5436</v>
      </c>
    </row>
    <row r="440" spans="1:55">
      <c r="A440" t="s">
        <v>5325</v>
      </c>
      <c r="B440" s="88" t="s">
        <v>12266</v>
      </c>
      <c r="C440" t="s">
        <v>9277</v>
      </c>
      <c r="D440">
        <v>1886</v>
      </c>
      <c r="E440" t="s">
        <v>7770</v>
      </c>
      <c r="G440" s="79" t="s">
        <v>46</v>
      </c>
      <c r="H440" t="s">
        <v>5279</v>
      </c>
      <c r="I440" s="5">
        <v>-73.53</v>
      </c>
      <c r="J440" s="5">
        <v>41.5</v>
      </c>
      <c r="K440" t="s">
        <v>11231</v>
      </c>
      <c r="S440" t="str">
        <f t="shared" si="54"/>
        <v>New Haven, Connecticut&lt;br&gt;&lt;span style=font-size:11px&gt;(White b. 1886)&lt;/span&gt;&lt;br&gt;</v>
      </c>
      <c r="T440" t="str">
        <f t="shared" si="55"/>
        <v>W1870NewHavenConnecticutPEAS32</v>
      </c>
      <c r="U440" t="str">
        <f t="shared" si="56"/>
        <v>const W1870NewHavenConnecticutPEAS32= L.marker([41.5,-73.53], {icon: De}).bindPopup('New Haven, Connecticut&lt;br&gt;&lt;span style=font-size:11px&gt;(White b. 1886)&lt;/span&gt;&lt;br&gt;LANE 26.2 PEAS 32 in (Kurath, 1963)').addTo(W1870);</v>
      </c>
      <c r="V440" t="str">
        <f t="shared" si="57"/>
        <v>const W1870NewHavenConnecticutPEAS32= L.marker([41.5,-73.53], {icon: A2}).bindPopup('New Haven, Connecticut&lt;br&gt;&lt;span style=font-size:11px&gt;(White b. 1886)&lt;/span&gt;&lt;br&gt;LANE 26.2 PEAS 32 in (Kurath, 1963)').addTo(W1870);</v>
      </c>
      <c r="W440" t="str">
        <f t="shared" si="58"/>
        <v>const W1870NewHavenConnecticutPEAS32= L.marker([41.5,-73.53], {icon: b}).bindPopup('New Haven, Connecticut&lt;br&gt;&lt;span style=font-size:11px&gt;(White b. 1886)&lt;/span&gt;&lt;br&gt;LANE 26.2 PEAS 32 in b').addTo(W1870);</v>
      </c>
      <c r="X440" t="str">
        <f t="shared" si="59"/>
        <v>const W1870NewHavenConnecticutPEAS32= L.marker([41.5,-73.53], {icon: D1}).bindPopup('New Haven, Connecticut&lt;br&gt;&lt;span style=font-size:11px&gt;(White b. 1886)&lt;/span&gt;&lt;br&gt;LANE 26.2 PEAS 32 in (Kurath, 1963)').addTo(W1870);</v>
      </c>
      <c r="Y440" t="str">
        <f t="shared" si="60"/>
        <v/>
      </c>
      <c r="Z440" t="str">
        <f t="shared" si="61"/>
        <v/>
      </c>
      <c r="AA440" t="str">
        <f t="shared" si="62"/>
        <v/>
      </c>
      <c r="BC440" t="s">
        <v>5438</v>
      </c>
    </row>
    <row r="441" spans="1:55">
      <c r="A441" t="s">
        <v>5325</v>
      </c>
      <c r="B441" s="88" t="s">
        <v>12267</v>
      </c>
      <c r="C441" t="s">
        <v>9569</v>
      </c>
      <c r="D441">
        <v>1892</v>
      </c>
      <c r="E441" t="s">
        <v>7770</v>
      </c>
      <c r="G441" s="79" t="s">
        <v>309</v>
      </c>
      <c r="H441" t="s">
        <v>5297</v>
      </c>
      <c r="I441" s="5">
        <v>-73.23</v>
      </c>
      <c r="J441" s="5">
        <v>44.63</v>
      </c>
      <c r="K441" t="s">
        <v>11232</v>
      </c>
      <c r="S441" t="str">
        <f t="shared" si="54"/>
        <v>Burlington, Vermont&lt;br&gt;&lt;span style=font-size:11px&gt;(White b. 1892)&lt;/span&gt;&lt;br&gt;</v>
      </c>
      <c r="T441" t="str">
        <f t="shared" si="55"/>
        <v>W1870BurlingtonVermontPEAS39</v>
      </c>
      <c r="U441" t="str">
        <f t="shared" si="56"/>
        <v>const W1870BurlingtonVermontPEAS39= L.marker([44.63,-73.23], {icon: De}).bindPopup('Burlington, Vermont&lt;br&gt;&lt;span style=font-size:11px&gt;(White b. 1892)&lt;/span&gt;&lt;br&gt;LANE 280.3 PEAS 39 in (Kurath, 1963)').addTo(W1870);</v>
      </c>
      <c r="V441" t="str">
        <f t="shared" si="57"/>
        <v>const W1870BurlingtonVermontPEAS39= L.marker([44.63,-73.23], {icon: A2}).bindPopup('Burlington, Vermont&lt;br&gt;&lt;span style=font-size:11px&gt;(White b. 1892)&lt;/span&gt;&lt;br&gt;LANE 280.3 PEAS 39 in (Kurath, 1963)').addTo(W1870);</v>
      </c>
      <c r="W441" t="str">
        <f t="shared" si="58"/>
        <v>const W1870BurlingtonVermontPEAS39= L.marker([44.63,-73.23], {icon: d}).bindPopup('Burlington, Vermont&lt;br&gt;&lt;span style=font-size:11px&gt;(White b. 1892)&lt;/span&gt;&lt;br&gt;LANE 280.3 PEAS 39 in d').addTo(W1870);</v>
      </c>
      <c r="X441" t="str">
        <f t="shared" si="59"/>
        <v>const W1870BurlingtonVermontPEAS39= L.marker([44.63,-73.23], {icon: D1}).bindPopup('Burlington, Vermont&lt;br&gt;&lt;span style=font-size:11px&gt;(White b. 1892)&lt;/span&gt;&lt;br&gt;LANE 280.3 PEAS 39 in (Kurath, 1963)').addTo(W1870);</v>
      </c>
      <c r="Y441" t="str">
        <f t="shared" si="60"/>
        <v/>
      </c>
      <c r="Z441" t="str">
        <f t="shared" si="61"/>
        <v/>
      </c>
      <c r="AA441" t="str">
        <f t="shared" si="62"/>
        <v/>
      </c>
      <c r="BC441" t="s">
        <v>7111</v>
      </c>
    </row>
    <row r="442" spans="1:55">
      <c r="A442" t="s">
        <v>5325</v>
      </c>
      <c r="B442" s="88" t="s">
        <v>12268</v>
      </c>
      <c r="C442" t="s">
        <v>9570</v>
      </c>
      <c r="D442">
        <v>1875</v>
      </c>
      <c r="E442" t="s">
        <v>7770</v>
      </c>
      <c r="G442" s="79" t="s">
        <v>928</v>
      </c>
      <c r="H442" t="s">
        <v>5151</v>
      </c>
      <c r="I442" s="5">
        <v>-73.900000000000006</v>
      </c>
      <c r="J442" s="5">
        <v>41.87</v>
      </c>
      <c r="K442" t="s">
        <v>11232</v>
      </c>
      <c r="S442" t="str">
        <f t="shared" si="54"/>
        <v>Poughkeepsie, New York&lt;br&gt;&lt;span style=font-size:11px&gt;(White b. 1875)&lt;/span&gt;&lt;br&gt;</v>
      </c>
      <c r="T442" t="str">
        <f t="shared" si="55"/>
        <v>W1870PoughkeepsieNewYorkPEAS41</v>
      </c>
      <c r="U442" t="str">
        <f t="shared" si="56"/>
        <v>const W1870PoughkeepsieNewYorkPEAS41= L.marker([41.87,-73.9], {icon: De}).bindPopup('Poughkeepsie, New York&lt;br&gt;&lt;span style=font-size:11px&gt;(White b. 1875)&lt;/span&gt;&lt;br&gt;LAMSAS INF0045(NY12C!) PEAS 41 in (Kurath, 1963)').addTo(W1870);</v>
      </c>
      <c r="V442" t="str">
        <f t="shared" si="57"/>
        <v>const W1870PoughkeepsieNewYorkPEAS41= L.marker([41.87,-73.9], {icon: A2}).bindPopup('Poughkeepsie, New York&lt;br&gt;&lt;span style=font-size:11px&gt;(White b. 1875)&lt;/span&gt;&lt;br&gt;LAMSAS INF0045(NY12C!) PEAS 41 in (Kurath, 1963)').addTo(W1870);</v>
      </c>
      <c r="W442" t="str">
        <f t="shared" si="58"/>
        <v>const W1870PoughkeepsieNewYorkPEAS41= L.marker([41.87,-73.9], {icon: d}).bindPopup('Poughkeepsie, New York&lt;br&gt;&lt;span style=font-size:11px&gt;(White b. 1875)&lt;/span&gt;&lt;br&gt;LAMSAS INF0045(NY12C!) PEAS 41 in d').addTo(W1870);</v>
      </c>
      <c r="X442" t="str">
        <f t="shared" si="59"/>
        <v>const W1870PoughkeepsieNewYorkPEAS41= L.marker([41.87,-73.9], {icon: D1}).bindPopup('Poughkeepsie, New York&lt;br&gt;&lt;span style=font-size:11px&gt;(White b. 1875)&lt;/span&gt;&lt;br&gt;LAMSAS INF0045(NY12C!) PEAS 41 in (Kurath, 1963)').addTo(W1870);</v>
      </c>
      <c r="Y442" t="str">
        <f t="shared" si="60"/>
        <v/>
      </c>
      <c r="Z442" t="str">
        <f t="shared" si="61"/>
        <v/>
      </c>
      <c r="AA442" t="str">
        <f t="shared" si="62"/>
        <v/>
      </c>
      <c r="BC442" t="s">
        <v>7113</v>
      </c>
    </row>
    <row r="443" spans="1:55">
      <c r="A443" t="s">
        <v>5325</v>
      </c>
      <c r="B443" s="88" t="s">
        <v>12269</v>
      </c>
      <c r="C443" t="s">
        <v>9571</v>
      </c>
      <c r="D443">
        <v>1879</v>
      </c>
      <c r="E443" t="s">
        <v>7770</v>
      </c>
      <c r="G443" s="79" t="s">
        <v>929</v>
      </c>
      <c r="H443" t="s">
        <v>5151</v>
      </c>
      <c r="I443" s="5">
        <v>-73.56</v>
      </c>
      <c r="J443" s="5">
        <v>43.39</v>
      </c>
      <c r="K443" t="s">
        <v>11232</v>
      </c>
      <c r="S443" t="str">
        <f t="shared" si="54"/>
        <v>Fort Edward, New York&lt;br&gt;&lt;span style=font-size:11px&gt;(White b. 1879)&lt;/span&gt;&lt;br&gt;</v>
      </c>
      <c r="T443" t="str">
        <f t="shared" si="55"/>
        <v>W1870FortEdwardNewYorkPEAS44</v>
      </c>
      <c r="U443" t="str">
        <f t="shared" si="56"/>
        <v>const W1870FortEdwardNewYorkPEAS44= L.marker([43.39,-73.56], {icon: De}).bindPopup('Fort Edward, New York&lt;br&gt;&lt;span style=font-size:11px&gt;(White b. 1879)&lt;/span&gt;&lt;br&gt;LAMSAS INF0068(NY24B!) PEAS 44 in (Kurath, 1963)').addTo(W1870);</v>
      </c>
      <c r="V443" t="str">
        <f t="shared" si="57"/>
        <v>const W1870FortEdwardNewYorkPEAS44= L.marker([43.39,-73.56], {icon: A2}).bindPopup('Fort Edward, New York&lt;br&gt;&lt;span style=font-size:11px&gt;(White b. 1879)&lt;/span&gt;&lt;br&gt;LAMSAS INF0068(NY24B!) PEAS 44 in (Kurath, 1963)').addTo(W1870);</v>
      </c>
      <c r="W443" t="str">
        <f t="shared" si="58"/>
        <v>const W1870FortEdwardNewYorkPEAS44= L.marker([43.39,-73.56], {icon: d}).bindPopup('Fort Edward, New York&lt;br&gt;&lt;span style=font-size:11px&gt;(White b. 1879)&lt;/span&gt;&lt;br&gt;LAMSAS INF0068(NY24B!) PEAS 44 in d').addTo(W1870);</v>
      </c>
      <c r="X443" t="str">
        <f t="shared" si="59"/>
        <v>const W1870FortEdwardNewYorkPEAS44= L.marker([43.39,-73.56], {icon: D1}).bindPopup('Fort Edward, New York&lt;br&gt;&lt;span style=font-size:11px&gt;(White b. 1879)&lt;/span&gt;&lt;br&gt;LAMSAS INF0068(NY24B!) PEAS 44 in (Kurath, 1963)').addTo(W1870);</v>
      </c>
      <c r="Y443" t="str">
        <f t="shared" si="60"/>
        <v/>
      </c>
      <c r="Z443" t="str">
        <f t="shared" si="61"/>
        <v/>
      </c>
      <c r="AA443" t="str">
        <f t="shared" si="62"/>
        <v/>
      </c>
      <c r="BC443" t="s">
        <v>7114</v>
      </c>
    </row>
    <row r="444" spans="1:55">
      <c r="A444" t="s">
        <v>5325</v>
      </c>
      <c r="B444" s="88" t="s">
        <v>12270</v>
      </c>
      <c r="C444" t="s">
        <v>9572</v>
      </c>
      <c r="D444">
        <v>1889</v>
      </c>
      <c r="E444" t="s">
        <v>7770</v>
      </c>
      <c r="G444" s="79" t="s">
        <v>930</v>
      </c>
      <c r="H444" t="s">
        <v>5151</v>
      </c>
      <c r="I444" s="5">
        <v>-75.239999999999995</v>
      </c>
      <c r="J444" s="5">
        <v>43.29</v>
      </c>
      <c r="K444" t="s">
        <v>11232</v>
      </c>
      <c r="S444" t="str">
        <f t="shared" si="54"/>
        <v>Utica, New York&lt;br&gt;&lt;span style=font-size:11px&gt;(White b. 1889)&lt;/span&gt;&lt;br&gt;</v>
      </c>
      <c r="T444" t="str">
        <f t="shared" si="55"/>
        <v>W1870UticaNewYorkPEAS45</v>
      </c>
      <c r="U444" t="str">
        <f t="shared" si="56"/>
        <v>const W1870UticaNewYorkPEAS45= L.marker([43.29,-75.24], {icon: De}).bindPopup('Utica, New York&lt;br&gt;&lt;span style=font-size:11px&gt;(White b. 1889)&lt;/span&gt;&lt;br&gt;LAMSAS INF0106(NY37C!) PEAS 45 in (Kurath, 1963)').addTo(W1870);</v>
      </c>
      <c r="V444" t="str">
        <f t="shared" si="57"/>
        <v>const W1870UticaNewYorkPEAS45= L.marker([43.29,-75.24], {icon: A2}).bindPopup('Utica, New York&lt;br&gt;&lt;span style=font-size:11px&gt;(White b. 1889)&lt;/span&gt;&lt;br&gt;LAMSAS INF0106(NY37C!) PEAS 45 in (Kurath, 1963)').addTo(W1870);</v>
      </c>
      <c r="W444" t="str">
        <f t="shared" si="58"/>
        <v>const W1870UticaNewYorkPEAS45= L.marker([43.29,-75.24], {icon: d}).bindPopup('Utica, New York&lt;br&gt;&lt;span style=font-size:11px&gt;(White b. 1889)&lt;/span&gt;&lt;br&gt;LAMSAS INF0106(NY37C!) PEAS 45 in d').addTo(W1870);</v>
      </c>
      <c r="X444" t="str">
        <f t="shared" si="59"/>
        <v>const W1870UticaNewYorkPEAS45= L.marker([43.29,-75.24], {icon: D1}).bindPopup('Utica, New York&lt;br&gt;&lt;span style=font-size:11px&gt;(White b. 1889)&lt;/span&gt;&lt;br&gt;LAMSAS INF0106(NY37C!) PEAS 45 in (Kurath, 1963)').addTo(W1870);</v>
      </c>
      <c r="Y444" t="str">
        <f t="shared" si="60"/>
        <v/>
      </c>
      <c r="Z444" t="str">
        <f t="shared" si="61"/>
        <v/>
      </c>
      <c r="AA444" t="str">
        <f t="shared" si="62"/>
        <v/>
      </c>
      <c r="BC444" t="s">
        <v>7115</v>
      </c>
    </row>
    <row r="445" spans="1:55">
      <c r="A445" t="s">
        <v>5325</v>
      </c>
      <c r="B445" s="88" t="s">
        <v>12271</v>
      </c>
      <c r="C445" t="s">
        <v>9573</v>
      </c>
      <c r="D445">
        <v>1894</v>
      </c>
      <c r="E445" t="s">
        <v>7770</v>
      </c>
      <c r="G445" s="79" t="s">
        <v>223</v>
      </c>
      <c r="H445" t="s">
        <v>5151</v>
      </c>
      <c r="I445" s="5">
        <v>-75.89</v>
      </c>
      <c r="J445" s="5">
        <v>42.28</v>
      </c>
      <c r="K445" t="s">
        <v>11232</v>
      </c>
      <c r="S445" t="str">
        <f t="shared" si="54"/>
        <v>Binghamton, New York&lt;br&gt;&lt;span style=font-size:11px&gt;(White b. 1894)&lt;/span&gt;&lt;br&gt;</v>
      </c>
      <c r="T445" t="str">
        <f t="shared" si="55"/>
        <v>W1870BinghamtonNewYorkPEAS48</v>
      </c>
      <c r="U445" t="str">
        <f t="shared" si="56"/>
        <v>const W1870BinghamtonNewYorkPEAS48= L.marker([42.28,-75.89], {icon: De}).bindPopup('Binghamton, New York&lt;br&gt;&lt;span style=font-size:11px&gt;(White b. 1894)&lt;/span&gt;&lt;br&gt;LAMSAS INF0119(NY43C!) PEAS 48 in (Kurath, 1963)').addTo(W1870);</v>
      </c>
      <c r="V445" t="str">
        <f t="shared" si="57"/>
        <v>const W1870BinghamtonNewYorkPEAS48= L.marker([42.28,-75.89], {icon: A2}).bindPopup('Binghamton, New York&lt;br&gt;&lt;span style=font-size:11px&gt;(White b. 1894)&lt;/span&gt;&lt;br&gt;LAMSAS INF0119(NY43C!) PEAS 48 in (Kurath, 1963)').addTo(W1870);</v>
      </c>
      <c r="W445" t="str">
        <f t="shared" si="58"/>
        <v>const W1870BinghamtonNewYorkPEAS48= L.marker([42.28,-75.89], {icon: d}).bindPopup('Binghamton, New York&lt;br&gt;&lt;span style=font-size:11px&gt;(White b. 1894)&lt;/span&gt;&lt;br&gt;LAMSAS INF0119(NY43C!) PEAS 48 in d').addTo(W1870);</v>
      </c>
      <c r="X445" t="str">
        <f t="shared" si="59"/>
        <v>const W1870BinghamtonNewYorkPEAS48= L.marker([42.28,-75.89], {icon: D1}).bindPopup('Binghamton, New York&lt;br&gt;&lt;span style=font-size:11px&gt;(White b. 1894)&lt;/span&gt;&lt;br&gt;LAMSAS INF0119(NY43C!) PEAS 48 in (Kurath, 1963)').addTo(W1870);</v>
      </c>
      <c r="Y445" t="str">
        <f t="shared" si="60"/>
        <v/>
      </c>
      <c r="Z445" t="str">
        <f t="shared" si="61"/>
        <v/>
      </c>
      <c r="AA445" t="str">
        <f t="shared" si="62"/>
        <v/>
      </c>
      <c r="BC445" t="s">
        <v>7117</v>
      </c>
    </row>
    <row r="446" spans="1:55">
      <c r="A446" t="s">
        <v>5325</v>
      </c>
      <c r="B446" s="88" t="s">
        <v>12272</v>
      </c>
      <c r="C446" t="s">
        <v>9574</v>
      </c>
      <c r="D446">
        <v>1884</v>
      </c>
      <c r="E446" t="s">
        <v>7770</v>
      </c>
      <c r="G446" s="79" t="s">
        <v>220</v>
      </c>
      <c r="H446" t="s">
        <v>5151</v>
      </c>
      <c r="I446" s="5">
        <v>-77.61</v>
      </c>
      <c r="J446" s="5">
        <v>43.31</v>
      </c>
      <c r="K446" t="s">
        <v>11232</v>
      </c>
      <c r="S446" t="str">
        <f t="shared" si="54"/>
        <v>Rochester, New York&lt;br&gt;&lt;span style=font-size:11px&gt;(White b. 1884)&lt;/span&gt;&lt;br&gt;</v>
      </c>
      <c r="T446" t="str">
        <f t="shared" si="55"/>
        <v>W1870RochesterNewYorkPEAS53</v>
      </c>
      <c r="U446" t="str">
        <f t="shared" si="56"/>
        <v>const W1870RochesterNewYorkPEAS53= L.marker([43.31,-77.61], {icon: De}).bindPopup('Rochester, New York&lt;br&gt;&lt;span style=font-size:11px&gt;(White b. 1884)&lt;/span&gt;&lt;br&gt;LAMSAS INF0164(NY58E!) PEAS 53 in (Kurath, 1963)').addTo(W1870);</v>
      </c>
      <c r="V446" t="str">
        <f t="shared" si="57"/>
        <v>const W1870RochesterNewYorkPEAS53= L.marker([43.31,-77.61], {icon: A2}).bindPopup('Rochester, New York&lt;br&gt;&lt;span style=font-size:11px&gt;(White b. 1884)&lt;/span&gt;&lt;br&gt;LAMSAS INF0164(NY58E!) PEAS 53 in (Kurath, 1963)').addTo(W1870);</v>
      </c>
      <c r="W446" t="str">
        <f t="shared" si="58"/>
        <v>const W1870RochesterNewYorkPEAS53= L.marker([43.31,-77.61], {icon: d}).bindPopup('Rochester, New York&lt;br&gt;&lt;span style=font-size:11px&gt;(White b. 1884)&lt;/span&gt;&lt;br&gt;LAMSAS INF0164(NY58E!) PEAS 53 in d').addTo(W1870);</v>
      </c>
      <c r="X446" t="str">
        <f t="shared" si="59"/>
        <v>const W1870RochesterNewYorkPEAS53= L.marker([43.31,-77.61], {icon: D1}).bindPopup('Rochester, New York&lt;br&gt;&lt;span style=font-size:11px&gt;(White b. 1884)&lt;/span&gt;&lt;br&gt;LAMSAS INF0164(NY58E!) PEAS 53 in (Kurath, 1963)').addTo(W1870);</v>
      </c>
      <c r="Y446" t="str">
        <f t="shared" si="60"/>
        <v/>
      </c>
      <c r="Z446" t="str">
        <f t="shared" si="61"/>
        <v/>
      </c>
      <c r="AA446" t="str">
        <f t="shared" si="62"/>
        <v/>
      </c>
      <c r="BC446" t="s">
        <v>7119</v>
      </c>
    </row>
    <row r="447" spans="1:55">
      <c r="A447" t="s">
        <v>5325</v>
      </c>
      <c r="B447" s="88" t="s">
        <v>12273</v>
      </c>
      <c r="C447" t="s">
        <v>9575</v>
      </c>
      <c r="D447">
        <v>1876</v>
      </c>
      <c r="E447" t="s">
        <v>7770</v>
      </c>
      <c r="G447" s="79" t="s">
        <v>934</v>
      </c>
      <c r="H447" t="s">
        <v>5151</v>
      </c>
      <c r="I447" s="5">
        <v>-78.72</v>
      </c>
      <c r="J447" s="5">
        <v>42.95</v>
      </c>
      <c r="K447" t="s">
        <v>11232</v>
      </c>
      <c r="S447" t="str">
        <f t="shared" si="54"/>
        <v>Orchard Park, New York&lt;br&gt;&lt;span style=font-size:11px&gt;(White b. 1876)&lt;/span&gt;&lt;br&gt;</v>
      </c>
      <c r="T447" t="str">
        <f t="shared" si="55"/>
        <v>W1870OrchardParkNewYorkPEAS56</v>
      </c>
      <c r="U447" t="str">
        <f t="shared" si="56"/>
        <v>const W1870OrchardParkNewYorkPEAS56= L.marker([42.95,-78.72], {icon: De}).bindPopup('Orchard Park, New York&lt;br&gt;&lt;span style=font-size:11px&gt;(White b. 1876)&lt;/span&gt;&lt;br&gt;LAMSAS INF0175(NY62D!) PEAS 56 in (Kurath, 1963)').addTo(W1870);</v>
      </c>
      <c r="V447" t="str">
        <f t="shared" si="57"/>
        <v>const W1870OrchardParkNewYorkPEAS56= L.marker([42.95,-78.72], {icon: A2}).bindPopup('Orchard Park, New York&lt;br&gt;&lt;span style=font-size:11px&gt;(White b. 1876)&lt;/span&gt;&lt;br&gt;LAMSAS INF0175(NY62D!) PEAS 56 in (Kurath, 1963)').addTo(W1870);</v>
      </c>
      <c r="W447" t="str">
        <f t="shared" si="58"/>
        <v>const W1870OrchardParkNewYorkPEAS56= L.marker([42.95,-78.72], {icon: d}).bindPopup('Orchard Park, New York&lt;br&gt;&lt;span style=font-size:11px&gt;(White b. 1876)&lt;/span&gt;&lt;br&gt;LAMSAS INF0175(NY62D!) PEAS 56 in d').addTo(W1870);</v>
      </c>
      <c r="X447" t="str">
        <f t="shared" si="59"/>
        <v>const W1870OrchardParkNewYorkPEAS56= L.marker([42.95,-78.72], {icon: D1}).bindPopup('Orchard Park, New York&lt;br&gt;&lt;span style=font-size:11px&gt;(White b. 1876)&lt;/span&gt;&lt;br&gt;LAMSAS INF0175(NY62D!) PEAS 56 in (Kurath, 1963)').addTo(W1870);</v>
      </c>
      <c r="Y447" t="str">
        <f t="shared" si="60"/>
        <v/>
      </c>
      <c r="Z447" t="str">
        <f t="shared" si="61"/>
        <v/>
      </c>
      <c r="AA447" t="str">
        <f t="shared" si="62"/>
        <v/>
      </c>
      <c r="BC447" t="s">
        <v>7121</v>
      </c>
    </row>
    <row r="448" spans="1:55">
      <c r="A448" t="s">
        <v>5325</v>
      </c>
      <c r="B448" s="88" t="s">
        <v>12274</v>
      </c>
      <c r="C448" t="s">
        <v>9576</v>
      </c>
      <c r="D448">
        <v>1880</v>
      </c>
      <c r="E448" t="s">
        <v>7770</v>
      </c>
      <c r="G448" s="79" t="s">
        <v>432</v>
      </c>
      <c r="H448" t="s">
        <v>5151</v>
      </c>
      <c r="I448" s="5">
        <v>-73.97</v>
      </c>
      <c r="J448" s="5">
        <v>40.950000000000003</v>
      </c>
      <c r="K448" t="s">
        <v>11232</v>
      </c>
      <c r="S448" t="str">
        <f t="shared" si="54"/>
        <v>Manhattan, New York&lt;br&gt;&lt;span style=font-size:11px&gt;(White b. 1880)&lt;/span&gt;&lt;br&gt;</v>
      </c>
      <c r="T448" t="str">
        <f t="shared" si="55"/>
        <v>W1870ManhattanNewYorkPEAS60</v>
      </c>
      <c r="U448" t="str">
        <f t="shared" si="56"/>
        <v>const W1870ManhattanNewYorkPEAS60= L.marker([40.95,-73.97], {icon: De}).bindPopup('Manhattan, New York&lt;br&gt;&lt;span style=font-size:11px&gt;(White b. 1880)&lt;/span&gt;&lt;br&gt;LAMSAS INF0033(NY7K!) PEAS 60 in (Kurath, 1963)').addTo(W1870);</v>
      </c>
      <c r="V448" t="str">
        <f t="shared" si="57"/>
        <v>const W1870ManhattanNewYorkPEAS60= L.marker([40.95,-73.97], {icon: A2}).bindPopup('Manhattan, New York&lt;br&gt;&lt;span style=font-size:11px&gt;(White b. 1880)&lt;/span&gt;&lt;br&gt;LAMSAS INF0033(NY7K!) PEAS 60 in (Kurath, 1963)').addTo(W1870);</v>
      </c>
      <c r="W448" t="str">
        <f t="shared" si="58"/>
        <v>const W1870ManhattanNewYorkPEAS60= L.marker([40.95,-73.97], {icon: d}).bindPopup('Manhattan, New York&lt;br&gt;&lt;span style=font-size:11px&gt;(White b. 1880)&lt;/span&gt;&lt;br&gt;LAMSAS INF0033(NY7K!) PEAS 60 in d').addTo(W1870);</v>
      </c>
      <c r="X448" t="str">
        <f t="shared" si="59"/>
        <v>const W1870ManhattanNewYorkPEAS60= L.marker([40.95,-73.97], {icon: D1}).bindPopup('Manhattan, New York&lt;br&gt;&lt;span style=font-size:11px&gt;(White b. 1880)&lt;/span&gt;&lt;br&gt;LAMSAS INF0033(NY7K!) PEAS 60 in (Kurath, 1963)').addTo(W1870);</v>
      </c>
      <c r="Y448" t="str">
        <f t="shared" si="60"/>
        <v/>
      </c>
      <c r="Z448" t="str">
        <f t="shared" si="61"/>
        <v/>
      </c>
      <c r="AA448" t="str">
        <f t="shared" si="62"/>
        <v/>
      </c>
      <c r="BC448" t="s">
        <v>7124</v>
      </c>
    </row>
    <row r="449" spans="1:55">
      <c r="A449" t="s">
        <v>5325</v>
      </c>
      <c r="B449" s="88" t="s">
        <v>12275</v>
      </c>
      <c r="C449" t="s">
        <v>9577</v>
      </c>
      <c r="D449">
        <v>1878</v>
      </c>
      <c r="E449" t="s">
        <v>7770</v>
      </c>
      <c r="G449" s="79" t="s">
        <v>432</v>
      </c>
      <c r="H449" t="s">
        <v>5151</v>
      </c>
      <c r="I449" s="5">
        <v>-73.97</v>
      </c>
      <c r="J449" s="5">
        <v>40.950000000000003</v>
      </c>
      <c r="K449" t="s">
        <v>11232</v>
      </c>
      <c r="S449" t="str">
        <f t="shared" si="54"/>
        <v>Manhattan, New York&lt;br&gt;&lt;span style=font-size:11px&gt;(White b. 1878)&lt;/span&gt;&lt;br&gt;</v>
      </c>
      <c r="T449" t="str">
        <f t="shared" si="55"/>
        <v>W1870ManhattanNewYorkPEAS62</v>
      </c>
      <c r="U449" t="str">
        <f t="shared" si="56"/>
        <v>const W1870ManhattanNewYorkPEAS62= L.marker([40.95,-73.97], {icon: De}).bindPopup('Manhattan, New York&lt;br&gt;&lt;span style=font-size:11px&gt;(White b. 1878)&lt;/span&gt;&lt;br&gt;LAMSAS INF0035(NY7M!) PEAS 62 in (Kurath, 1963)').addTo(W1870);</v>
      </c>
      <c r="V449" t="str">
        <f t="shared" si="57"/>
        <v>const W1870ManhattanNewYorkPEAS62= L.marker([40.95,-73.97], {icon: A2}).bindPopup('Manhattan, New York&lt;br&gt;&lt;span style=font-size:11px&gt;(White b. 1878)&lt;/span&gt;&lt;br&gt;LAMSAS INF0035(NY7M!) PEAS 62 in (Kurath, 1963)').addTo(W1870);</v>
      </c>
      <c r="W449" t="str">
        <f t="shared" si="58"/>
        <v>const W1870ManhattanNewYorkPEAS62= L.marker([40.95,-73.97], {icon: d}).bindPopup('Manhattan, New York&lt;br&gt;&lt;span style=font-size:11px&gt;(White b. 1878)&lt;/span&gt;&lt;br&gt;LAMSAS INF0035(NY7M!) PEAS 62 in d').addTo(W1870);</v>
      </c>
      <c r="X449" t="str">
        <f t="shared" si="59"/>
        <v>const W1870ManhattanNewYorkPEAS62= L.marker([40.95,-73.97], {icon: D1}).bindPopup('Manhattan, New York&lt;br&gt;&lt;span style=font-size:11px&gt;(White b. 1878)&lt;/span&gt;&lt;br&gt;LAMSAS INF0035(NY7M!) PEAS 62 in (Kurath, 1963)').addTo(W1870);</v>
      </c>
      <c r="Y449" t="str">
        <f t="shared" si="60"/>
        <v/>
      </c>
      <c r="Z449" t="str">
        <f t="shared" si="61"/>
        <v/>
      </c>
      <c r="AA449" t="str">
        <f t="shared" si="62"/>
        <v/>
      </c>
      <c r="BC449" t="s">
        <v>7124</v>
      </c>
    </row>
    <row r="450" spans="1:55">
      <c r="A450" t="s">
        <v>5325</v>
      </c>
      <c r="B450" s="88" t="s">
        <v>12276</v>
      </c>
      <c r="C450" t="s">
        <v>9416</v>
      </c>
      <c r="D450">
        <v>1876</v>
      </c>
      <c r="E450" t="s">
        <v>7770</v>
      </c>
      <c r="G450" s="79" t="s">
        <v>947</v>
      </c>
      <c r="H450" t="s">
        <v>5291</v>
      </c>
      <c r="I450" s="5">
        <v>-74.010000000000005</v>
      </c>
      <c r="J450" s="5">
        <v>40.81</v>
      </c>
      <c r="K450" t="s">
        <v>11232</v>
      </c>
      <c r="S450" t="str">
        <f t="shared" ref="S450:S513" si="63">IF(G450="","",G450&amp;", "&amp;H450&amp;"&lt;br&gt;&lt;span style=font-size:11px&gt;"&amp;IF(F450="","",F450&amp;" ")&amp;IF(TRIM(LEFT(A450,LEN(A450)-4))="W","(White ",IF(TRIM(LEFT(A450,LEN(A450)-4))="B","(Black ",IF(TRIM(LEFT(A450,LEN(A450)-4))="L","(Hispanic ",IF(TRIM(LEFT(A450,LEN(A450)-4))="N","(Indigenous ",IF(TRIM(LEFT(A450,LEN(A450)-4))="A","(Asian ","")))))&amp;"b. "&amp;IF(D450&lt;&gt;"",D450&amp;")",IF(TRIM(RIGHT(A450,LEN(A450)-1))="1700","1700-99)",IF(TRIM(RIGHT(A450,LEN(A450)-1))="1800","1800-44)",IF(TRIM(RIGHT(A450,LEN(A450)-1))="1850","1845-74)",IF(TRIM(RIGHT(A450,LEN(A450)-1))="1870","1875-99)",IF(TRIM(RIGHT(A450,LEN(A450)-1))="1900","1900-44)",IF(TRIM(RIGHT(A450,LEN(A450)-1))="1950","1945-74)",IF(TRIM(RIGHT(A450,LEN(A450)-1))="1970","1975-99)",""))))))))&amp;"&lt;/span&gt;&lt;br&gt;")</f>
        <v>Jersey City, New Jersey&lt;br&gt;&lt;span style=font-size:11px&gt;(White b. 1876)&lt;/span&gt;&lt;br&gt;</v>
      </c>
      <c r="T450" t="str">
        <f t="shared" ref="T450:T513" si="64">A450&amp;SUBSTITUTE(SUBSTITUTE(SUBSTITUTE(G450,".","")," ",""),"-","")&amp;SUBSTITUTE(SUBSTITUTE(H450,".","")," ","")&amp;SUBSTITUTE(SUBSTITUTE(SUBSTITUTE(B450,".","")," ",""),"-","")</f>
        <v>W1870JerseyCityNewJerseyPEAS65</v>
      </c>
      <c r="U450" t="str">
        <f t="shared" ref="U450:U513" si="65">IF(OR($K450="",$I450="",RIGHT(LEFT(K450,2),1)="f"),"",IF($I450="","","const "&amp;$T450&amp;"= L.marker(["&amp;$J450&amp;","&amp;$I450&amp;"], {icon: "&amp;LEFT($K450,2)&amp;"}).bindPopup('"&amp;$S450&amp;IF(N450="","",N450&amp;"&lt;br&gt;")&amp;IF($C450="","",$C450&amp;" ")&amp;$B450&amp;" in "&amp;$E450&amp;"').addTo("&amp;$A450&amp;");"))</f>
        <v>const W1870JerseyCityNewJerseyPEAS65= L.marker([40.81,-74.01], {icon: De}).bindPopup('Jersey City, New Jersey&lt;br&gt;&lt;span style=font-size:11px&gt;(White b. 1876)&lt;/span&gt;&lt;br&gt;LAMSAS INF0225(NJ19B!) PEAS 65 in (Kurath, 1963)').addTo(W1870);</v>
      </c>
      <c r="V450" t="str">
        <f t="shared" ref="V450:V513" si="66">IF(OR($K450="",$I450="",RIGHT(K450,1)="5"),"",IF($I450="","","const "&amp;$T450&amp;"= L.marker(["&amp;$J450&amp;","&amp;$I450&amp;"], {icon: A"&amp;RIGHT($K450,1)&amp;"}).bindPopup('"&amp;$S450&amp;IF(O450="","",O450&amp;"&lt;br&gt;")&amp;IF($C450="","",$C450&amp;" ")&amp;$B450&amp;" in "&amp;$E450&amp;"').addTo("&amp;$A450&amp;");"))</f>
        <v>const W1870JerseyCityNewJerseyPEAS65= L.marker([40.81,-74.01], {icon: A2}).bindPopup('Jersey City, New Jersey&lt;br&gt;&lt;span style=font-size:11px&gt;(White b. 1876)&lt;/span&gt;&lt;br&gt;LAMSAS INF0225(NJ19B!) PEAS 65 in (Kurath, 1963)').addTo(W1870);</v>
      </c>
      <c r="W450" t="str">
        <f t="shared" ref="W450:W513" si="67">IF(OR($K450="",$I450="",LEFT(RIGHT(K450,2),1)="g"),"",IF($I450="","","const "&amp;$T450&amp;"= L.marker(["&amp;$J450&amp;","&amp;$I450&amp;"], {icon: "&amp;LEFT(RIGHT(K450,2),1)&amp;"}).bindPopup('"&amp;$S450&amp;IF(P450="","",P450&amp;"&lt;br&gt;")&amp;IF($C450="","",$C450&amp;" ")&amp;$B450&amp;" in "&amp;LEFT(RIGHT(K450,2),1)&amp;"').addTo("&amp;$A450&amp;");"))</f>
        <v>const W1870JerseyCityNewJerseyPEAS65= L.marker([40.81,-74.01], {icon: d}).bindPopup('Jersey City, New Jersey&lt;br&gt;&lt;span style=font-size:11px&gt;(White b. 1876)&lt;/span&gt;&lt;br&gt;LAMSAS INF0225(NJ19B!) PEAS 65 in d').addTo(W1870);</v>
      </c>
      <c r="X450" t="str">
        <f t="shared" ref="X450:X513" si="68">IF(OR($K450="",$I450="",RIGHT(LEFT(K450,3),1)="7"),"",IF($I450="","","const "&amp;$T450&amp;"= L.marker(["&amp;$J450&amp;","&amp;$I450&amp;"], {icon: "&amp;LEFT($K450,1)&amp;RIGHT(LEFT(K450,3),1)&amp;"}).bindPopup('"&amp;$S450&amp;IF(Q450="","",Q450&amp;"&lt;br&gt;")&amp;IF($C450="","",$C450&amp;" ")&amp;$B450&amp;" in "&amp;$E450&amp;"').addTo("&amp;$A450&amp;");"))</f>
        <v>const W1870JerseyCityNewJerseyPEAS65= L.marker([40.81,-74.01], {icon: D1}).bindPopup('Jersey City, New Jersey&lt;br&gt;&lt;span style=font-size:11px&gt;(White b. 1876)&lt;/span&gt;&lt;br&gt;LAMSAS INF0225(NJ19B!) PEAS 65 in (Kurath, 1963)').addTo(W1870);</v>
      </c>
      <c r="Y450" t="str">
        <f t="shared" ref="Y450:Y513" si="69">IF(OR(L450="",I450=""),"",IF(I450="","","const "&amp;T450&amp;"= L.marker(["&amp;J450&amp;","&amp;I450&amp;"], {icon:"&amp;LEFT(L450,2)&amp;"}).bindPopup('"&amp;S450&amp;"').addTo("&amp;A450&amp;");"))</f>
        <v/>
      </c>
      <c r="Z450" t="str">
        <f t="shared" ref="Z450:Z513" si="70">IF(OR(L450="",I450=""),"",IF(I450="","","const "&amp;T450&amp;"= L.marker(["&amp;J450&amp;","&amp;I450&amp;"], {icon:"&amp;RIGHT(L450,2)&amp;"}).bindPopup('"&amp;S450&amp;"').addTo("&amp;A450&amp;");"))</f>
        <v/>
      </c>
      <c r="AA450" t="str">
        <f t="shared" ref="AA450:AA513" si="71">IF(OR(M450="",I450=""),"",IF(I450="","","const "&amp;T450&amp;"= L.marker(["&amp;J450&amp;","&amp;I450&amp;"], {icon:"&amp;M450&amp;"}).bindPopup('"&amp;S450&amp;"').addTo("&amp;A450&amp;");"))</f>
        <v/>
      </c>
      <c r="BC450" t="s">
        <v>7022</v>
      </c>
    </row>
    <row r="451" spans="1:55">
      <c r="A451" t="s">
        <v>5325</v>
      </c>
      <c r="B451" s="88" t="s">
        <v>12277</v>
      </c>
      <c r="C451" t="s">
        <v>9421</v>
      </c>
      <c r="D451">
        <v>1880</v>
      </c>
      <c r="E451" t="s">
        <v>7770</v>
      </c>
      <c r="G451" s="79" t="s">
        <v>339</v>
      </c>
      <c r="H451" t="s">
        <v>5278</v>
      </c>
      <c r="I451" s="5">
        <v>-75.150000000000006</v>
      </c>
      <c r="J451" s="5">
        <v>40.03</v>
      </c>
      <c r="K451" t="s">
        <v>11232</v>
      </c>
      <c r="S451" t="str">
        <f t="shared" si="63"/>
        <v>Philadelphia, Pennsylvania&lt;br&gt;&lt;span style=font-size:11px&gt;(White b. 1880)&lt;/span&gt;&lt;br&gt;</v>
      </c>
      <c r="T451" t="str">
        <f t="shared" si="64"/>
        <v>W1870PhiladelphiaPennsylvaniaPEAS72</v>
      </c>
      <c r="U451" t="str">
        <f t="shared" si="65"/>
        <v>const W1870PhiladelphiaPennsylvaniaPEAS72= L.marker([40.03,-75.15], {icon: De}).bindPopup('Philadelphia, Pennsylvania&lt;br&gt;&lt;span style=font-size:11px&gt;(White b. 1880)&lt;/span&gt;&lt;br&gt;LAMSAS INF0235(PA1F!) PEAS 72 in (Kurath, 1963)').addTo(W1870);</v>
      </c>
      <c r="V451" t="str">
        <f t="shared" si="66"/>
        <v>const W1870PhiladelphiaPennsylvaniaPEAS72= L.marker([40.03,-75.15], {icon: A2}).bindPopup('Philadelphia, Pennsylvania&lt;br&gt;&lt;span style=font-size:11px&gt;(White b. 1880)&lt;/span&gt;&lt;br&gt;LAMSAS INF0235(PA1F!) PEAS 72 in (Kurath, 1963)').addTo(W1870);</v>
      </c>
      <c r="W451" t="str">
        <f t="shared" si="67"/>
        <v>const W1870PhiladelphiaPennsylvaniaPEAS72= L.marker([40.03,-75.15], {icon: d}).bindPopup('Philadelphia, Pennsylvania&lt;br&gt;&lt;span style=font-size:11px&gt;(White b. 1880)&lt;/span&gt;&lt;br&gt;LAMSAS INF0235(PA1F!) PEAS 72 in d').addTo(W1870);</v>
      </c>
      <c r="X451" t="str">
        <f t="shared" si="68"/>
        <v>const W1870PhiladelphiaPennsylvaniaPEAS72= L.marker([40.03,-75.15], {icon: D1}).bindPopup('Philadelphia, Pennsylvania&lt;br&gt;&lt;span style=font-size:11px&gt;(White b. 1880)&lt;/span&gt;&lt;br&gt;LAMSAS INF0235(PA1F!) PEAS 72 in (Kurath, 1963)').addTo(W1870);</v>
      </c>
      <c r="Y451" t="str">
        <f t="shared" si="69"/>
        <v/>
      </c>
      <c r="Z451" t="str">
        <f t="shared" si="70"/>
        <v/>
      </c>
      <c r="AA451" t="str">
        <f t="shared" si="71"/>
        <v/>
      </c>
      <c r="BC451" t="s">
        <v>7027</v>
      </c>
    </row>
    <row r="452" spans="1:55">
      <c r="A452" t="s">
        <v>5325</v>
      </c>
      <c r="B452" s="88" t="s">
        <v>12278</v>
      </c>
      <c r="C452" t="s">
        <v>9426</v>
      </c>
      <c r="D452">
        <v>1889</v>
      </c>
      <c r="E452" t="s">
        <v>7770</v>
      </c>
      <c r="G452" s="79" t="s">
        <v>954</v>
      </c>
      <c r="H452" t="s">
        <v>5278</v>
      </c>
      <c r="I452" s="5">
        <v>-78.2</v>
      </c>
      <c r="J452" s="5">
        <v>40.57</v>
      </c>
      <c r="K452" t="s">
        <v>11232</v>
      </c>
      <c r="S452" t="str">
        <f t="shared" si="63"/>
        <v>Williamsburg, Pennsylvania&lt;br&gt;&lt;span style=font-size:11px&gt;(White b. 1889)&lt;/span&gt;&lt;br&gt;</v>
      </c>
      <c r="T452" t="str">
        <f t="shared" si="64"/>
        <v>W1870WilliamsburgPennsylvaniaPEAS79</v>
      </c>
      <c r="U452" t="str">
        <f t="shared" si="65"/>
        <v>const W1870WilliamsburgPennsylvaniaPEAS79= L.marker([40.57,-78.2], {icon: De}).bindPopup('Williamsburg, Pennsylvania&lt;br&gt;&lt;span style=font-size:11px&gt;(White b. 1889)&lt;/span&gt;&lt;br&gt;LAMSAS INF0304(PA28B!) PEAS 79 in (Kurath, 1963)').addTo(W1870);</v>
      </c>
      <c r="V452" t="str">
        <f t="shared" si="66"/>
        <v>const W1870WilliamsburgPennsylvaniaPEAS79= L.marker([40.57,-78.2], {icon: A2}).bindPopup('Williamsburg, Pennsylvania&lt;br&gt;&lt;span style=font-size:11px&gt;(White b. 1889)&lt;/span&gt;&lt;br&gt;LAMSAS INF0304(PA28B!) PEAS 79 in (Kurath, 1963)').addTo(W1870);</v>
      </c>
      <c r="W452" t="str">
        <f t="shared" si="67"/>
        <v>const W1870WilliamsburgPennsylvaniaPEAS79= L.marker([40.57,-78.2], {icon: d}).bindPopup('Williamsburg, Pennsylvania&lt;br&gt;&lt;span style=font-size:11px&gt;(White b. 1889)&lt;/span&gt;&lt;br&gt;LAMSAS INF0304(PA28B!) PEAS 79 in d').addTo(W1870);</v>
      </c>
      <c r="X452" t="str">
        <f t="shared" si="68"/>
        <v>const W1870WilliamsburgPennsylvaniaPEAS79= L.marker([40.57,-78.2], {icon: D1}).bindPopup('Williamsburg, Pennsylvania&lt;br&gt;&lt;span style=font-size:11px&gt;(White b. 1889)&lt;/span&gt;&lt;br&gt;LAMSAS INF0304(PA28B!) PEAS 79 in (Kurath, 1963)').addTo(W1870);</v>
      </c>
      <c r="Y452" t="str">
        <f t="shared" si="69"/>
        <v/>
      </c>
      <c r="Z452" t="str">
        <f t="shared" si="70"/>
        <v/>
      </c>
      <c r="AA452" t="str">
        <f t="shared" si="71"/>
        <v/>
      </c>
      <c r="BC452" t="s">
        <v>7032</v>
      </c>
    </row>
    <row r="453" spans="1:55">
      <c r="A453" t="s">
        <v>5325</v>
      </c>
      <c r="B453" s="88" t="s">
        <v>12280</v>
      </c>
      <c r="C453" t="s">
        <v>9429</v>
      </c>
      <c r="D453">
        <v>1899</v>
      </c>
      <c r="E453" t="s">
        <v>7770</v>
      </c>
      <c r="G453" s="79" t="s">
        <v>957</v>
      </c>
      <c r="H453" t="s">
        <v>5278</v>
      </c>
      <c r="I453" s="5">
        <v>-79.180000000000007</v>
      </c>
      <c r="J453" s="5">
        <v>41.22</v>
      </c>
      <c r="K453" t="s">
        <v>11240</v>
      </c>
      <c r="S453" t="str">
        <f t="shared" si="63"/>
        <v>Summerville, Pennsylvania&lt;br&gt;&lt;span style=font-size:11px&gt;(White b. 1899)&lt;/span&gt;&lt;br&gt;</v>
      </c>
      <c r="T453" t="str">
        <f t="shared" si="64"/>
        <v>W1870SummervillePennsylvaniaPEAS82</v>
      </c>
      <c r="U453" t="str">
        <f t="shared" si="65"/>
        <v>const W1870SummervillePennsylvaniaPEAS82= L.marker([41.22,-79.18], {icon: De}).bindPopup('Summerville, Pennsylvania&lt;br&gt;&lt;span style=font-size:11px&gt;(White b. 1899)&lt;/span&gt;&lt;br&gt;LAMSAS INF0371(PA59B!) PEAS 82 in (Kurath, 1963)').addTo(W1870);</v>
      </c>
      <c r="V453" t="str">
        <f t="shared" si="66"/>
        <v>const W1870SummervillePennsylvaniaPEAS82= L.marker([41.22,-79.18], {icon: A2}).bindPopup('Summerville, Pennsylvania&lt;br&gt;&lt;span style=font-size:11px&gt;(White b. 1899)&lt;/span&gt;&lt;br&gt;LAMSAS INF0371(PA59B!) PEAS 82 in (Kurath, 1963)').addTo(W1870);</v>
      </c>
      <c r="W453" t="str">
        <f t="shared" si="67"/>
        <v>const W1870SummervillePennsylvaniaPEAS82= L.marker([41.22,-79.18], {icon: e}).bindPopup('Summerville, Pennsylvania&lt;br&gt;&lt;span style=font-size:11px&gt;(White b. 1899)&lt;/span&gt;&lt;br&gt;LAMSAS INF0371(PA59B!) PEAS 82 in e').addTo(W1870);</v>
      </c>
      <c r="X453" t="str">
        <f t="shared" si="68"/>
        <v>const W1870SummervillePennsylvaniaPEAS82= L.marker([41.22,-79.18], {icon: D4}).bindPopup('Summerville, Pennsylvania&lt;br&gt;&lt;span style=font-size:11px&gt;(White b. 1899)&lt;/span&gt;&lt;br&gt;LAMSAS INF0371(PA59B!) PEAS 82 in (Kurath, 1963)').addTo(W1870);</v>
      </c>
      <c r="Y453" t="str">
        <f t="shared" si="69"/>
        <v/>
      </c>
      <c r="Z453" t="str">
        <f t="shared" si="70"/>
        <v/>
      </c>
      <c r="AA453" t="str">
        <f t="shared" si="71"/>
        <v/>
      </c>
      <c r="BC453" t="s">
        <v>7035</v>
      </c>
    </row>
    <row r="454" spans="1:55">
      <c r="A454" t="s">
        <v>5325</v>
      </c>
      <c r="B454" s="88" t="s">
        <v>12281</v>
      </c>
      <c r="C454" t="s">
        <v>9431</v>
      </c>
      <c r="D454">
        <v>1893</v>
      </c>
      <c r="E454" t="s">
        <v>7770</v>
      </c>
      <c r="G454" s="79" t="s">
        <v>960</v>
      </c>
      <c r="H454" t="s">
        <v>5278</v>
      </c>
      <c r="I454" s="5">
        <v>-79.88</v>
      </c>
      <c r="J454" s="5">
        <v>40.369999999999997</v>
      </c>
      <c r="K454" t="s">
        <v>11236</v>
      </c>
      <c r="S454" t="str">
        <f t="shared" si="63"/>
        <v>Elizabeth, Pennsylvania&lt;br&gt;&lt;span style=font-size:11px&gt;(White b. 1893)&lt;/span&gt;&lt;br&gt;</v>
      </c>
      <c r="T454" t="str">
        <f t="shared" si="64"/>
        <v>W1870ElizabethPennsylvaniaPEAS85</v>
      </c>
      <c r="U454" t="str">
        <f t="shared" si="65"/>
        <v>const W1870ElizabethPennsylvaniaPEAS85= L.marker([40.37,-79.88], {icon: De}).bindPopup('Elizabeth, Pennsylvania&lt;br&gt;&lt;span style=font-size:11px&gt;(White b. 1893)&lt;/span&gt;&lt;br&gt;LAMSAS INF0353(PA50C!) PEAS 85 in (Kurath, 1963)').addTo(W1870);</v>
      </c>
      <c r="V454" t="str">
        <f t="shared" si="66"/>
        <v>const W1870ElizabethPennsylvaniaPEAS85= L.marker([40.37,-79.88], {icon: A2}).bindPopup('Elizabeth, Pennsylvania&lt;br&gt;&lt;span style=font-size:11px&gt;(White b. 1893)&lt;/span&gt;&lt;br&gt;LAMSAS INF0353(PA50C!) PEAS 85 in (Kurath, 1963)').addTo(W1870);</v>
      </c>
      <c r="W454" t="str">
        <f t="shared" si="67"/>
        <v>const W1870ElizabethPennsylvaniaPEAS85= L.marker([40.37,-79.88], {icon: e}).bindPopup('Elizabeth, Pennsylvania&lt;br&gt;&lt;span style=font-size:11px&gt;(White b. 1893)&lt;/span&gt;&lt;br&gt;LAMSAS INF0353(PA50C!) PEAS 85 in e').addTo(W1870);</v>
      </c>
      <c r="X454" t="str">
        <f t="shared" si="68"/>
        <v>const W1870ElizabethPennsylvaniaPEAS85= L.marker([40.37,-79.88], {icon: D2}).bindPopup('Elizabeth, Pennsylvania&lt;br&gt;&lt;span style=font-size:11px&gt;(White b. 1893)&lt;/span&gt;&lt;br&gt;LAMSAS INF0353(PA50C!) PEAS 85 in (Kurath, 1963)').addTo(W1870);</v>
      </c>
      <c r="Y454" t="str">
        <f t="shared" si="69"/>
        <v/>
      </c>
      <c r="Z454" t="str">
        <f t="shared" si="70"/>
        <v/>
      </c>
      <c r="AA454" t="str">
        <f t="shared" si="71"/>
        <v/>
      </c>
      <c r="BC454" t="s">
        <v>7038</v>
      </c>
    </row>
    <row r="455" spans="1:55">
      <c r="A455" t="s">
        <v>5325</v>
      </c>
      <c r="B455" s="88" t="s">
        <v>12282</v>
      </c>
      <c r="C455" t="s">
        <v>9435</v>
      </c>
      <c r="D455">
        <v>1895</v>
      </c>
      <c r="E455" t="s">
        <v>7770</v>
      </c>
      <c r="G455" s="79" t="s">
        <v>261</v>
      </c>
      <c r="H455" t="s">
        <v>5287</v>
      </c>
      <c r="I455" s="5">
        <v>-81.64</v>
      </c>
      <c r="J455" s="5">
        <v>38.479999999999997</v>
      </c>
      <c r="K455" t="s">
        <v>11239</v>
      </c>
      <c r="S455" t="str">
        <f t="shared" si="63"/>
        <v>Charleston, West Virginia&lt;br&gt;&lt;span style=font-size:11px&gt;(White b. 1895)&lt;/span&gt;&lt;br&gt;</v>
      </c>
      <c r="T455" t="str">
        <f t="shared" si="64"/>
        <v>W1870CharlestonWestVirginiaPEAS91</v>
      </c>
      <c r="U455" t="str">
        <f t="shared" si="65"/>
        <v>const W1870CharlestonWestVirginiaPEAS91= L.marker([38.48,-81.64], {icon: De}).bindPopup('Charleston, West Virginia&lt;br&gt;&lt;span style=font-size:11px&gt;(White b. 1895)&lt;/span&gt;&lt;br&gt;LAMSAS INF0464(WV39C!) PEAS 91 in (Kurath, 1963)').addTo(W1870);</v>
      </c>
      <c r="V455" t="str">
        <f t="shared" si="66"/>
        <v>const W1870CharlestonWestVirginiaPEAS91= L.marker([38.48,-81.64], {icon: A2}).bindPopup('Charleston, West Virginia&lt;br&gt;&lt;span style=font-size:11px&gt;(White b. 1895)&lt;/span&gt;&lt;br&gt;LAMSAS INF0464(WV39C!) PEAS 91 in (Kurath, 1963)').addTo(W1870);</v>
      </c>
      <c r="W455" t="str">
        <f t="shared" si="67"/>
        <v>const W1870CharlestonWestVirginiaPEAS91= L.marker([38.48,-81.64], {icon: d}).bindPopup('Charleston, West Virginia&lt;br&gt;&lt;span style=font-size:11px&gt;(White b. 1895)&lt;/span&gt;&lt;br&gt;LAMSAS INF0464(WV39C!) PEAS 91 in d').addTo(W1870);</v>
      </c>
      <c r="X455" t="str">
        <f t="shared" si="68"/>
        <v>const W1870CharlestonWestVirginiaPEAS91= L.marker([38.48,-81.64], {icon: D4}).bindPopup('Charleston, West Virginia&lt;br&gt;&lt;span style=font-size:11px&gt;(White b. 1895)&lt;/span&gt;&lt;br&gt;LAMSAS INF0464(WV39C!) PEAS 91 in (Kurath, 1963)').addTo(W1870);</v>
      </c>
      <c r="Y455" t="str">
        <f t="shared" si="69"/>
        <v/>
      </c>
      <c r="Z455" t="str">
        <f t="shared" si="70"/>
        <v/>
      </c>
      <c r="AA455" t="str">
        <f t="shared" si="71"/>
        <v/>
      </c>
      <c r="BC455" t="s">
        <v>7043</v>
      </c>
    </row>
    <row r="456" spans="1:55">
      <c r="A456" t="s">
        <v>5325</v>
      </c>
      <c r="B456" s="88" t="s">
        <v>12283</v>
      </c>
      <c r="C456" t="s">
        <v>9438</v>
      </c>
      <c r="D456">
        <v>1892</v>
      </c>
      <c r="E456" t="s">
        <v>7770</v>
      </c>
      <c r="G456" s="79" t="s">
        <v>132</v>
      </c>
      <c r="H456" t="s">
        <v>905</v>
      </c>
      <c r="I456" s="5">
        <v>-76.61</v>
      </c>
      <c r="J456" s="5">
        <v>39.35</v>
      </c>
      <c r="K456" t="s">
        <v>11241</v>
      </c>
      <c r="S456" t="str">
        <f t="shared" si="63"/>
        <v>Baltimore, Maryland&lt;br&gt;&lt;span style=font-size:11px&gt;(White b. 1892)&lt;/span&gt;&lt;br&gt;</v>
      </c>
      <c r="T456" t="str">
        <f t="shared" si="64"/>
        <v>W1870BaltimoreMarylandPEAS99</v>
      </c>
      <c r="U456" t="str">
        <f t="shared" si="65"/>
        <v>const W1870BaltimoreMarylandPEAS99= L.marker([39.35,-76.61], {icon: De}).bindPopup('Baltimore, Maryland&lt;br&gt;&lt;span style=font-size:11px&gt;(White b. 1892)&lt;/span&gt;&lt;br&gt;LAMSAS INF0540(MD13B!) PEAS 99 in (Kurath, 1963)').addTo(W1870);</v>
      </c>
      <c r="V456" t="str">
        <f t="shared" si="66"/>
        <v>const W1870BaltimoreMarylandPEAS99= L.marker([39.35,-76.61], {icon: A2}).bindPopup('Baltimore, Maryland&lt;br&gt;&lt;span style=font-size:11px&gt;(White b. 1892)&lt;/span&gt;&lt;br&gt;LAMSAS INF0540(MD13B!) PEAS 99 in (Kurath, 1963)').addTo(W1870);</v>
      </c>
      <c r="W456" t="str">
        <f t="shared" si="67"/>
        <v>const W1870BaltimoreMarylandPEAS99= L.marker([39.35,-76.61], {icon: b}).bindPopup('Baltimore, Maryland&lt;br&gt;&lt;span style=font-size:11px&gt;(White b. 1892)&lt;/span&gt;&lt;br&gt;LAMSAS INF0540(MD13B!) PEAS 99 in b').addTo(W1870);</v>
      </c>
      <c r="X456" t="str">
        <f t="shared" si="68"/>
        <v>const W1870BaltimoreMarylandPEAS99= L.marker([39.35,-76.61], {icon: D4}).bindPopup('Baltimore, Maryland&lt;br&gt;&lt;span style=font-size:11px&gt;(White b. 1892)&lt;/span&gt;&lt;br&gt;LAMSAS INF0540(MD13B!) PEAS 99 in (Kurath, 1963)').addTo(W1870);</v>
      </c>
      <c r="Y456" t="str">
        <f t="shared" si="69"/>
        <v/>
      </c>
      <c r="Z456" t="str">
        <f t="shared" si="70"/>
        <v/>
      </c>
      <c r="AA456" t="str">
        <f t="shared" si="71"/>
        <v/>
      </c>
      <c r="BC456" t="s">
        <v>7046</v>
      </c>
    </row>
    <row r="457" spans="1:55">
      <c r="A457" t="s">
        <v>5325</v>
      </c>
      <c r="B457" s="88" t="s">
        <v>12285</v>
      </c>
      <c r="C457" t="s">
        <v>9269</v>
      </c>
      <c r="D457">
        <v>1886</v>
      </c>
      <c r="E457" t="s">
        <v>7770</v>
      </c>
      <c r="G457" s="79" t="s">
        <v>972</v>
      </c>
      <c r="H457" t="s">
        <v>48</v>
      </c>
      <c r="I457" s="5">
        <v>-77.069999999999993</v>
      </c>
      <c r="J457" s="5">
        <v>38.97</v>
      </c>
      <c r="K457" t="s">
        <v>11239</v>
      </c>
      <c r="S457" t="str">
        <f t="shared" si="63"/>
        <v>Georgetown, DC&lt;br&gt;&lt;span style=font-size:11px&gt;(White b. 1886)&lt;/span&gt;&lt;br&gt;</v>
      </c>
      <c r="T457" t="str">
        <f t="shared" si="64"/>
        <v>W1870GeorgetownDCPEAS102</v>
      </c>
      <c r="U457" t="str">
        <f t="shared" si="65"/>
        <v>const W1870GeorgetownDCPEAS102= L.marker([38.97,-77.07], {icon: De}).bindPopup('Georgetown, DC&lt;br&gt;&lt;span style=font-size:11px&gt;(White b. 1886)&lt;/span&gt;&lt;br&gt;LAMSAS INF0576(DC1B!) PEAS 102 in (Kurath, 1963)').addTo(W1870);</v>
      </c>
      <c r="V457" t="str">
        <f t="shared" si="66"/>
        <v>const W1870GeorgetownDCPEAS102= L.marker([38.97,-77.07], {icon: A2}).bindPopup('Georgetown, DC&lt;br&gt;&lt;span style=font-size:11px&gt;(White b. 1886)&lt;/span&gt;&lt;br&gt;LAMSAS INF0576(DC1B!) PEAS 102 in (Kurath, 1963)').addTo(W1870);</v>
      </c>
      <c r="W457" t="str">
        <f t="shared" si="67"/>
        <v>const W1870GeorgetownDCPEAS102= L.marker([38.97,-77.07], {icon: d}).bindPopup('Georgetown, DC&lt;br&gt;&lt;span style=font-size:11px&gt;(White b. 1886)&lt;/span&gt;&lt;br&gt;LAMSAS INF0576(DC1B!) PEAS 102 in d').addTo(W1870);</v>
      </c>
      <c r="X457" t="str">
        <f t="shared" si="68"/>
        <v>const W1870GeorgetownDCPEAS102= L.marker([38.97,-77.07], {icon: D4}).bindPopup('Georgetown, DC&lt;br&gt;&lt;span style=font-size:11px&gt;(White b. 1886)&lt;/span&gt;&lt;br&gt;LAMSAS INF0576(DC1B!) PEAS 102 in (Kurath, 1963)').addTo(W1870);</v>
      </c>
      <c r="Y457" t="str">
        <f t="shared" si="69"/>
        <v/>
      </c>
      <c r="Z457" t="str">
        <f t="shared" si="70"/>
        <v/>
      </c>
      <c r="AA457" t="str">
        <f t="shared" si="71"/>
        <v/>
      </c>
      <c r="BC457" t="s">
        <v>7048</v>
      </c>
    </row>
    <row r="458" spans="1:55">
      <c r="A458" t="s">
        <v>5325</v>
      </c>
      <c r="B458" s="88" t="s">
        <v>12286</v>
      </c>
      <c r="C458" t="s">
        <v>9395</v>
      </c>
      <c r="D458">
        <v>1890</v>
      </c>
      <c r="E458" t="s">
        <v>7770</v>
      </c>
      <c r="G458" s="79" t="s">
        <v>973</v>
      </c>
      <c r="H458" t="s">
        <v>903</v>
      </c>
      <c r="I458" s="5">
        <v>-77.069999999999993</v>
      </c>
      <c r="J458" s="5">
        <v>39.159999999999997</v>
      </c>
      <c r="K458" t="s">
        <v>11239</v>
      </c>
      <c r="S458" t="str">
        <f t="shared" si="63"/>
        <v>Alexandria, Virginia&lt;br&gt;&lt;span style=font-size:11px&gt;(White b. 1890)&lt;/span&gt;&lt;br&gt;</v>
      </c>
      <c r="T458" t="str">
        <f t="shared" si="64"/>
        <v>W1870AlexandriaVirginiaPEAS103</v>
      </c>
      <c r="U458" t="str">
        <f t="shared" si="65"/>
        <v>const W1870AlexandriaVirginiaPEAS103= L.marker([39.16,-77.07], {icon: De}).bindPopup('Alexandria, Virginia&lt;br&gt;&lt;span style=font-size:11px&gt;(White b. 1890)&lt;/span&gt;&lt;br&gt;LAMSAS  PEAS 103 in (Kurath, 1963)').addTo(W1870);</v>
      </c>
      <c r="V458" t="str">
        <f t="shared" si="66"/>
        <v>const W1870AlexandriaVirginiaPEAS103= L.marker([39.16,-77.07], {icon: A2}).bindPopup('Alexandria, Virginia&lt;br&gt;&lt;span style=font-size:11px&gt;(White b. 1890)&lt;/span&gt;&lt;br&gt;LAMSAS  PEAS 103 in (Kurath, 1963)').addTo(W1870);</v>
      </c>
      <c r="W458" t="str">
        <f t="shared" si="67"/>
        <v>const W1870AlexandriaVirginiaPEAS103= L.marker([39.16,-77.07], {icon: d}).bindPopup('Alexandria, Virginia&lt;br&gt;&lt;span style=font-size:11px&gt;(White b. 1890)&lt;/span&gt;&lt;br&gt;LAMSAS  PEAS 103 in d').addTo(W1870);</v>
      </c>
      <c r="X458" t="str">
        <f t="shared" si="68"/>
        <v>const W1870AlexandriaVirginiaPEAS103= L.marker([39.16,-77.07], {icon: D4}).bindPopup('Alexandria, Virginia&lt;br&gt;&lt;span style=font-size:11px&gt;(White b. 1890)&lt;/span&gt;&lt;br&gt;LAMSAS  PEAS 103 in (Kurath, 1963)').addTo(W1870);</v>
      </c>
      <c r="Y458" t="str">
        <f t="shared" si="69"/>
        <v/>
      </c>
      <c r="Z458" t="str">
        <f t="shared" si="70"/>
        <v/>
      </c>
      <c r="AA458" t="str">
        <f t="shared" si="71"/>
        <v/>
      </c>
      <c r="BC458" t="s">
        <v>7049</v>
      </c>
    </row>
    <row r="459" spans="1:55">
      <c r="A459" t="s">
        <v>5325</v>
      </c>
      <c r="B459" s="88" t="s">
        <v>12287</v>
      </c>
      <c r="C459" t="s">
        <v>9439</v>
      </c>
      <c r="D459">
        <v>1880</v>
      </c>
      <c r="E459" t="s">
        <v>7770</v>
      </c>
      <c r="G459" s="79" t="s">
        <v>975</v>
      </c>
      <c r="H459" t="s">
        <v>903</v>
      </c>
      <c r="I459" s="5">
        <v>-78.180000000000007</v>
      </c>
      <c r="J459" s="5">
        <v>39.46</v>
      </c>
      <c r="K459" t="s">
        <v>11239</v>
      </c>
      <c r="S459" t="str">
        <f t="shared" si="63"/>
        <v>Winchester, Virginia&lt;br&gt;&lt;span style=font-size:11px&gt;(White b. 1880)&lt;/span&gt;&lt;br&gt;</v>
      </c>
      <c r="T459" t="str">
        <f t="shared" si="64"/>
        <v>W1870WinchesterVirginiaPEAS105</v>
      </c>
      <c r="U459" t="str">
        <f t="shared" si="65"/>
        <v>const W1870WinchesterVirginiaPEAS105= L.marker([39.46,-78.18], {icon: De}).bindPopup('Winchester, Virginia&lt;br&gt;&lt;span style=font-size:11px&gt;(White b. 1880)&lt;/span&gt;&lt;br&gt;LAMSAS INF0684(VA52C!) PEAS 105 in (Kurath, 1963)').addTo(W1870);</v>
      </c>
      <c r="V459" t="str">
        <f t="shared" si="66"/>
        <v>const W1870WinchesterVirginiaPEAS105= L.marker([39.46,-78.18], {icon: A2}).bindPopup('Winchester, Virginia&lt;br&gt;&lt;span style=font-size:11px&gt;(White b. 1880)&lt;/span&gt;&lt;br&gt;LAMSAS INF0684(VA52C!) PEAS 105 in (Kurath, 1963)').addTo(W1870);</v>
      </c>
      <c r="W459" t="str">
        <f t="shared" si="67"/>
        <v>const W1870WinchesterVirginiaPEAS105= L.marker([39.46,-78.18], {icon: d}).bindPopup('Winchester, Virginia&lt;br&gt;&lt;span style=font-size:11px&gt;(White b. 1880)&lt;/span&gt;&lt;br&gt;LAMSAS INF0684(VA52C!) PEAS 105 in d').addTo(W1870);</v>
      </c>
      <c r="X459" t="str">
        <f t="shared" si="68"/>
        <v>const W1870WinchesterVirginiaPEAS105= L.marker([39.46,-78.18], {icon: D4}).bindPopup('Winchester, Virginia&lt;br&gt;&lt;span style=font-size:11px&gt;(White b. 1880)&lt;/span&gt;&lt;br&gt;LAMSAS INF0684(VA52C!) PEAS 105 in (Kurath, 1963)').addTo(W1870);</v>
      </c>
      <c r="Y459" t="str">
        <f t="shared" si="69"/>
        <v/>
      </c>
      <c r="Z459" t="str">
        <f t="shared" si="70"/>
        <v/>
      </c>
      <c r="AA459" t="str">
        <f t="shared" si="71"/>
        <v/>
      </c>
      <c r="BC459" t="s">
        <v>7050</v>
      </c>
    </row>
    <row r="460" spans="1:55">
      <c r="A460" t="s">
        <v>5325</v>
      </c>
      <c r="B460" s="88" t="s">
        <v>12288</v>
      </c>
      <c r="C460" t="s">
        <v>9440</v>
      </c>
      <c r="D460">
        <v>1890</v>
      </c>
      <c r="E460" t="s">
        <v>7770</v>
      </c>
      <c r="G460" s="79" t="s">
        <v>978</v>
      </c>
      <c r="H460" t="s">
        <v>903</v>
      </c>
      <c r="I460" s="5">
        <v>-76.38</v>
      </c>
      <c r="J460" s="5">
        <v>37.9</v>
      </c>
      <c r="K460" t="s">
        <v>11239</v>
      </c>
      <c r="S460" t="str">
        <f t="shared" si="63"/>
        <v>Wiconico Church, Virginia&lt;br&gt;&lt;span style=font-size:11px&gt;(White b. 1890)&lt;/span&gt;&lt;br&gt;</v>
      </c>
      <c r="T460" t="str">
        <f t="shared" si="64"/>
        <v>W1870WiconicoChurchVirginiaPEAS108</v>
      </c>
      <c r="U460" t="str">
        <f t="shared" si="65"/>
        <v>const W1870WiconicoChurchVirginiaPEAS108= L.marker([37.9,-76.38], {icon: De}).bindPopup('Wiconico Church, Virginia&lt;br&gt;&lt;span style=font-size:11px&gt;(White b. 1890)&lt;/span&gt;&lt;br&gt;LAMSAS INF0606(VA14C!) PEAS 108 in (Kurath, 1963)').addTo(W1870);</v>
      </c>
      <c r="V460" t="str">
        <f t="shared" si="66"/>
        <v>const W1870WiconicoChurchVirginiaPEAS108= L.marker([37.9,-76.38], {icon: A2}).bindPopup('Wiconico Church, Virginia&lt;br&gt;&lt;span style=font-size:11px&gt;(White b. 1890)&lt;/span&gt;&lt;br&gt;LAMSAS INF0606(VA14C!) PEAS 108 in (Kurath, 1963)').addTo(W1870);</v>
      </c>
      <c r="W460" t="str">
        <f t="shared" si="67"/>
        <v>const W1870WiconicoChurchVirginiaPEAS108= L.marker([37.9,-76.38], {icon: d}).bindPopup('Wiconico Church, Virginia&lt;br&gt;&lt;span style=font-size:11px&gt;(White b. 1890)&lt;/span&gt;&lt;br&gt;LAMSAS INF0606(VA14C!) PEAS 108 in d').addTo(W1870);</v>
      </c>
      <c r="X460" t="str">
        <f t="shared" si="68"/>
        <v>const W1870WiconicoChurchVirginiaPEAS108= L.marker([37.9,-76.38], {icon: D4}).bindPopup('Wiconico Church, Virginia&lt;br&gt;&lt;span style=font-size:11px&gt;(White b. 1890)&lt;/span&gt;&lt;br&gt;LAMSAS INF0606(VA14C!) PEAS 108 in (Kurath, 1963)').addTo(W1870);</v>
      </c>
      <c r="Y460" t="str">
        <f t="shared" si="69"/>
        <v/>
      </c>
      <c r="Z460" t="str">
        <f t="shared" si="70"/>
        <v/>
      </c>
      <c r="AA460" t="str">
        <f t="shared" si="71"/>
        <v/>
      </c>
      <c r="BC460" t="s">
        <v>7051</v>
      </c>
    </row>
    <row r="461" spans="1:55">
      <c r="A461" t="s">
        <v>5325</v>
      </c>
      <c r="B461" s="88" t="s">
        <v>12289</v>
      </c>
      <c r="C461" t="s">
        <v>9395</v>
      </c>
      <c r="D461">
        <v>1887</v>
      </c>
      <c r="E461" t="s">
        <v>7770</v>
      </c>
      <c r="G461" s="79" t="s">
        <v>306</v>
      </c>
      <c r="H461" t="s">
        <v>903</v>
      </c>
      <c r="I461" s="5">
        <v>-77.45</v>
      </c>
      <c r="J461" s="5">
        <v>37.619999999999997</v>
      </c>
      <c r="K461" t="s">
        <v>10730</v>
      </c>
      <c r="S461" t="str">
        <f t="shared" si="63"/>
        <v>Richmond, Virginia&lt;br&gt;&lt;span style=font-size:11px&gt;(White b. 1887)&lt;/span&gt;&lt;br&gt;</v>
      </c>
      <c r="T461" t="str">
        <f t="shared" si="64"/>
        <v>W1870RichmondVirginiaPEAS112</v>
      </c>
      <c r="U461" t="str">
        <f t="shared" si="65"/>
        <v>const W1870RichmondVirginiaPEAS112= L.marker([37.62,-77.45], {icon: Du}).bindPopup('Richmond, Virginia&lt;br&gt;&lt;span style=font-size:11px&gt;(White b. 1887)&lt;/span&gt;&lt;br&gt;LAMSAS  PEAS 112 in (Kurath, 1963)').addTo(W1870);</v>
      </c>
      <c r="V461" t="str">
        <f t="shared" si="66"/>
        <v>const W1870RichmondVirginiaPEAS112= L.marker([37.62,-77.45], {icon: A2}).bindPopup('Richmond, Virginia&lt;br&gt;&lt;span style=font-size:11px&gt;(White b. 1887)&lt;/span&gt;&lt;br&gt;LAMSAS  PEAS 112 in (Kurath, 1963)').addTo(W1870);</v>
      </c>
      <c r="W461" t="str">
        <f t="shared" si="67"/>
        <v>const W1870RichmondVirginiaPEAS112= L.marker([37.62,-77.45], {icon: d}).bindPopup('Richmond, Virginia&lt;br&gt;&lt;span style=font-size:11px&gt;(White b. 1887)&lt;/span&gt;&lt;br&gt;LAMSAS  PEAS 112 in d').addTo(W1870);</v>
      </c>
      <c r="X461" t="str">
        <f t="shared" si="68"/>
        <v>const W1870RichmondVirginiaPEAS112= L.marker([37.62,-77.45], {icon: D4}).bindPopup('Richmond, Virginia&lt;br&gt;&lt;span style=font-size:11px&gt;(White b. 1887)&lt;/span&gt;&lt;br&gt;LAMSAS  PEAS 112 in (Kurath, 1963)').addTo(W1870);</v>
      </c>
      <c r="Y461" t="str">
        <f t="shared" si="69"/>
        <v/>
      </c>
      <c r="Z461" t="str">
        <f t="shared" si="70"/>
        <v/>
      </c>
      <c r="AA461" t="str">
        <f t="shared" si="71"/>
        <v/>
      </c>
      <c r="BC461" t="s">
        <v>7053</v>
      </c>
    </row>
    <row r="462" spans="1:55">
      <c r="A462" t="s">
        <v>5325</v>
      </c>
      <c r="B462" s="88" t="s">
        <v>12290</v>
      </c>
      <c r="C462" t="s">
        <v>9442</v>
      </c>
      <c r="D462">
        <v>1888</v>
      </c>
      <c r="E462" t="s">
        <v>7770</v>
      </c>
      <c r="G462" s="79" t="s">
        <v>193</v>
      </c>
      <c r="H462" t="s">
        <v>903</v>
      </c>
      <c r="I462" s="5">
        <v>-76.319999999999993</v>
      </c>
      <c r="J462" s="5">
        <v>36.96</v>
      </c>
      <c r="K462" t="s">
        <v>10730</v>
      </c>
      <c r="S462" t="str">
        <f t="shared" si="63"/>
        <v>Norfolk, Virginia&lt;br&gt;&lt;span style=font-size:11px&gt;(White b. 1888)&lt;/span&gt;&lt;br&gt;</v>
      </c>
      <c r="T462" t="str">
        <f t="shared" si="64"/>
        <v>W1870NorfolkVirginiaPEAS114</v>
      </c>
      <c r="U462" t="str">
        <f t="shared" si="65"/>
        <v>const W1870NorfolkVirginiaPEAS114= L.marker([36.96,-76.32], {icon: Du}).bindPopup('Norfolk, Virginia&lt;br&gt;&lt;span style=font-size:11px&gt;(White b. 1888)&lt;/span&gt;&lt;br&gt;LAMSAS INF0655(VA39!) PEAS 114 in (Kurath, 1963)').addTo(W1870);</v>
      </c>
      <c r="V462" t="str">
        <f t="shared" si="66"/>
        <v>const W1870NorfolkVirginiaPEAS114= L.marker([36.96,-76.32], {icon: A2}).bindPopup('Norfolk, Virginia&lt;br&gt;&lt;span style=font-size:11px&gt;(White b. 1888)&lt;/span&gt;&lt;br&gt;LAMSAS INF0655(VA39!) PEAS 114 in (Kurath, 1963)').addTo(W1870);</v>
      </c>
      <c r="W462" t="str">
        <f t="shared" si="67"/>
        <v>const W1870NorfolkVirginiaPEAS114= L.marker([36.96,-76.32], {icon: d}).bindPopup('Norfolk, Virginia&lt;br&gt;&lt;span style=font-size:11px&gt;(White b. 1888)&lt;/span&gt;&lt;br&gt;LAMSAS INF0655(VA39!) PEAS 114 in d').addTo(W1870);</v>
      </c>
      <c r="X462" t="str">
        <f t="shared" si="68"/>
        <v>const W1870NorfolkVirginiaPEAS114= L.marker([36.96,-76.32], {icon: D4}).bindPopup('Norfolk, Virginia&lt;br&gt;&lt;span style=font-size:11px&gt;(White b. 1888)&lt;/span&gt;&lt;br&gt;LAMSAS INF0655(VA39!) PEAS 114 in (Kurath, 1963)').addTo(W1870);</v>
      </c>
      <c r="Y462" t="str">
        <f t="shared" si="69"/>
        <v/>
      </c>
      <c r="Z462" t="str">
        <f t="shared" si="70"/>
        <v/>
      </c>
      <c r="AA462" t="str">
        <f t="shared" si="71"/>
        <v/>
      </c>
      <c r="BC462" t="s">
        <v>7054</v>
      </c>
    </row>
    <row r="463" spans="1:55">
      <c r="A463" t="s">
        <v>5325</v>
      </c>
      <c r="B463" s="88" t="s">
        <v>12291</v>
      </c>
      <c r="C463" t="s">
        <v>9443</v>
      </c>
      <c r="D463">
        <v>1880</v>
      </c>
      <c r="E463" t="s">
        <v>7770</v>
      </c>
      <c r="G463" s="79" t="s">
        <v>981</v>
      </c>
      <c r="H463" t="s">
        <v>903</v>
      </c>
      <c r="I463" s="5">
        <v>-79.14</v>
      </c>
      <c r="J463" s="5">
        <v>37.5</v>
      </c>
      <c r="K463" t="s">
        <v>10730</v>
      </c>
      <c r="S463" t="str">
        <f t="shared" si="63"/>
        <v>Lynchburg, Virginia&lt;br&gt;&lt;span style=font-size:11px&gt;(White b. 1880)&lt;/span&gt;&lt;br&gt;</v>
      </c>
      <c r="T463" t="str">
        <f t="shared" si="64"/>
        <v>W1870LynchburgVirginiaPEAS115</v>
      </c>
      <c r="U463" t="str">
        <f t="shared" si="65"/>
        <v>const W1870LynchburgVirginiaPEAS115= L.marker([37.5,-79.14], {icon: Du}).bindPopup('Lynchburg, Virginia&lt;br&gt;&lt;span style=font-size:11px&gt;(White b. 1880)&lt;/span&gt;&lt;br&gt;LAMSAS INF0671(VA46B!) PEAS 115 in (Kurath, 1963)').addTo(W1870);</v>
      </c>
      <c r="V463" t="str">
        <f t="shared" si="66"/>
        <v>const W1870LynchburgVirginiaPEAS115= L.marker([37.5,-79.14], {icon: A2}).bindPopup('Lynchburg, Virginia&lt;br&gt;&lt;span style=font-size:11px&gt;(White b. 1880)&lt;/span&gt;&lt;br&gt;LAMSAS INF0671(VA46B!) PEAS 115 in (Kurath, 1963)').addTo(W1870);</v>
      </c>
      <c r="W463" t="str">
        <f t="shared" si="67"/>
        <v>const W1870LynchburgVirginiaPEAS115= L.marker([37.5,-79.14], {icon: d}).bindPopup('Lynchburg, Virginia&lt;br&gt;&lt;span style=font-size:11px&gt;(White b. 1880)&lt;/span&gt;&lt;br&gt;LAMSAS INF0671(VA46B!) PEAS 115 in d').addTo(W1870);</v>
      </c>
      <c r="X463" t="str">
        <f t="shared" si="68"/>
        <v>const W1870LynchburgVirginiaPEAS115= L.marker([37.5,-79.14], {icon: D4}).bindPopup('Lynchburg, Virginia&lt;br&gt;&lt;span style=font-size:11px&gt;(White b. 1880)&lt;/span&gt;&lt;br&gt;LAMSAS INF0671(VA46B!) PEAS 115 in (Kurath, 1963)').addTo(W1870);</v>
      </c>
      <c r="Y463" t="str">
        <f t="shared" si="69"/>
        <v/>
      </c>
      <c r="Z463" t="str">
        <f t="shared" si="70"/>
        <v/>
      </c>
      <c r="AA463" t="str">
        <f t="shared" si="71"/>
        <v/>
      </c>
      <c r="BC463" t="s">
        <v>7055</v>
      </c>
    </row>
    <row r="464" spans="1:55">
      <c r="A464" t="s">
        <v>5325</v>
      </c>
      <c r="B464" s="88" t="s">
        <v>12292</v>
      </c>
      <c r="C464" t="s">
        <v>9445</v>
      </c>
      <c r="D464">
        <v>1881</v>
      </c>
      <c r="E464" t="s">
        <v>7770</v>
      </c>
      <c r="G464" s="79" t="s">
        <v>412</v>
      </c>
      <c r="H464" t="s">
        <v>903</v>
      </c>
      <c r="I464" s="5">
        <v>-79.45</v>
      </c>
      <c r="J464" s="5">
        <v>37.880000000000003</v>
      </c>
      <c r="K464" t="s">
        <v>10730</v>
      </c>
      <c r="S464" t="str">
        <f t="shared" si="63"/>
        <v>Lexington, Virginia&lt;br&gt;&lt;span style=font-size:11px&gt;(White b. 1881)&lt;/span&gt;&lt;br&gt;</v>
      </c>
      <c r="T464" t="str">
        <f t="shared" si="64"/>
        <v>W1870LexingtonVirginiaPEAS117</v>
      </c>
      <c r="U464" t="str">
        <f t="shared" si="65"/>
        <v>const W1870LexingtonVirginiaPEAS117= L.marker([37.88,-79.45], {icon: Du}).bindPopup('Lexington, Virginia&lt;br&gt;&lt;span style=font-size:11px&gt;(White b. 1881)&lt;/span&gt;&lt;br&gt;LAMSAS INF0701(VA61B!) PEAS 117 in (Kurath, 1963)').addTo(W1870);</v>
      </c>
      <c r="V464" t="str">
        <f t="shared" si="66"/>
        <v>const W1870LexingtonVirginiaPEAS117= L.marker([37.88,-79.45], {icon: A2}).bindPopup('Lexington, Virginia&lt;br&gt;&lt;span style=font-size:11px&gt;(White b. 1881)&lt;/span&gt;&lt;br&gt;LAMSAS INF0701(VA61B!) PEAS 117 in (Kurath, 1963)').addTo(W1870);</v>
      </c>
      <c r="W464" t="str">
        <f t="shared" si="67"/>
        <v>const W1870LexingtonVirginiaPEAS117= L.marker([37.88,-79.45], {icon: d}).bindPopup('Lexington, Virginia&lt;br&gt;&lt;span style=font-size:11px&gt;(White b. 1881)&lt;/span&gt;&lt;br&gt;LAMSAS INF0701(VA61B!) PEAS 117 in d').addTo(W1870);</v>
      </c>
      <c r="X464" t="str">
        <f t="shared" si="68"/>
        <v>const W1870LexingtonVirginiaPEAS117= L.marker([37.88,-79.45], {icon: D4}).bindPopup('Lexington, Virginia&lt;br&gt;&lt;span style=font-size:11px&gt;(White b. 1881)&lt;/span&gt;&lt;br&gt;LAMSAS INF0701(VA61B!) PEAS 117 in (Kurath, 1963)').addTo(W1870);</v>
      </c>
      <c r="Y464" t="str">
        <f t="shared" si="69"/>
        <v/>
      </c>
      <c r="Z464" t="str">
        <f t="shared" si="70"/>
        <v/>
      </c>
      <c r="AA464" t="str">
        <f t="shared" si="71"/>
        <v/>
      </c>
      <c r="BC464" t="s">
        <v>7057</v>
      </c>
    </row>
    <row r="465" spans="1:55">
      <c r="A465" t="s">
        <v>5325</v>
      </c>
      <c r="B465" s="88" t="s">
        <v>12294</v>
      </c>
      <c r="C465" t="s">
        <v>9447</v>
      </c>
      <c r="D465">
        <v>1879</v>
      </c>
      <c r="E465" t="s">
        <v>7770</v>
      </c>
      <c r="G465" s="79" t="s">
        <v>983</v>
      </c>
      <c r="H465" t="s">
        <v>5288</v>
      </c>
      <c r="I465" s="5">
        <v>-76.72</v>
      </c>
      <c r="J465" s="5">
        <v>36.67</v>
      </c>
      <c r="K465" t="s">
        <v>10730</v>
      </c>
      <c r="S465" t="str">
        <f t="shared" si="63"/>
        <v>Edenton, North Carolina&lt;br&gt;&lt;span style=font-size:11px&gt;(White b. 1879)&lt;/span&gt;&lt;br&gt;</v>
      </c>
      <c r="T465" t="str">
        <f t="shared" si="64"/>
        <v>W1870EdentonNorthCarolinaPEAS119</v>
      </c>
      <c r="U465" t="str">
        <f t="shared" si="65"/>
        <v>const W1870EdentonNorthCarolinaPEAS119= L.marker([36.67,-76.72], {icon: Du}).bindPopup('Edenton, North Carolina&lt;br&gt;&lt;span style=font-size:11px&gt;(White b. 1879)&lt;/span&gt;&lt;br&gt;LAMSAS INF0740(NC6!) PEAS 119 in (Kurath, 1963)').addTo(W1870);</v>
      </c>
      <c r="V465" t="str">
        <f t="shared" si="66"/>
        <v>const W1870EdentonNorthCarolinaPEAS119= L.marker([36.67,-76.72], {icon: A2}).bindPopup('Edenton, North Carolina&lt;br&gt;&lt;span style=font-size:11px&gt;(White b. 1879)&lt;/span&gt;&lt;br&gt;LAMSAS INF0740(NC6!) PEAS 119 in (Kurath, 1963)').addTo(W1870);</v>
      </c>
      <c r="W465" t="str">
        <f t="shared" si="67"/>
        <v>const W1870EdentonNorthCarolinaPEAS119= L.marker([36.67,-76.72], {icon: d}).bindPopup('Edenton, North Carolina&lt;br&gt;&lt;span style=font-size:11px&gt;(White b. 1879)&lt;/span&gt;&lt;br&gt;LAMSAS INF0740(NC6!) PEAS 119 in d').addTo(W1870);</v>
      </c>
      <c r="X465" t="str">
        <f t="shared" si="68"/>
        <v>const W1870EdentonNorthCarolinaPEAS119= L.marker([36.67,-76.72], {icon: D4}).bindPopup('Edenton, North Carolina&lt;br&gt;&lt;span style=font-size:11px&gt;(White b. 1879)&lt;/span&gt;&lt;br&gt;LAMSAS INF0740(NC6!) PEAS 119 in (Kurath, 1963)').addTo(W1870);</v>
      </c>
      <c r="Y465" t="str">
        <f t="shared" si="69"/>
        <v/>
      </c>
      <c r="Z465" t="str">
        <f t="shared" si="70"/>
        <v/>
      </c>
      <c r="AA465" t="str">
        <f t="shared" si="71"/>
        <v/>
      </c>
      <c r="BC465" t="s">
        <v>7059</v>
      </c>
    </row>
    <row r="466" spans="1:55">
      <c r="A466" t="s">
        <v>5325</v>
      </c>
      <c r="B466" s="88" t="s">
        <v>12295</v>
      </c>
      <c r="C466" t="s">
        <v>9448</v>
      </c>
      <c r="D466">
        <v>1887</v>
      </c>
      <c r="E466" t="s">
        <v>7770</v>
      </c>
      <c r="G466" s="79" t="s">
        <v>52</v>
      </c>
      <c r="H466" t="s">
        <v>5288</v>
      </c>
      <c r="I466" s="5">
        <v>-77.89</v>
      </c>
      <c r="J466" s="5">
        <v>34.21</v>
      </c>
      <c r="K466" t="s">
        <v>11239</v>
      </c>
      <c r="S466" t="str">
        <f t="shared" si="63"/>
        <v>Wilmington, North Carolina&lt;br&gt;&lt;span style=font-size:11px&gt;(White b. 1887)&lt;/span&gt;&lt;br&gt;</v>
      </c>
      <c r="T466" t="str">
        <f t="shared" si="64"/>
        <v>W1870WilmingtonNorthCarolinaPEAS121</v>
      </c>
      <c r="U466" t="str">
        <f t="shared" si="65"/>
        <v>const W1870WilmingtonNorthCarolinaPEAS121= L.marker([34.21,-77.89], {icon: De}).bindPopup('Wilmington, North Carolina&lt;br&gt;&lt;span style=font-size:11px&gt;(White b. 1887)&lt;/span&gt;&lt;br&gt;LAMSAS INF0781(NC23C!) PEAS 121 in (Kurath, 1963)').addTo(W1870);</v>
      </c>
      <c r="V466" t="str">
        <f t="shared" si="66"/>
        <v>const W1870WilmingtonNorthCarolinaPEAS121= L.marker([34.21,-77.89], {icon: A2}).bindPopup('Wilmington, North Carolina&lt;br&gt;&lt;span style=font-size:11px&gt;(White b. 1887)&lt;/span&gt;&lt;br&gt;LAMSAS INF0781(NC23C!) PEAS 121 in (Kurath, 1963)').addTo(W1870);</v>
      </c>
      <c r="W466" t="str">
        <f t="shared" si="67"/>
        <v>const W1870WilmingtonNorthCarolinaPEAS121= L.marker([34.21,-77.89], {icon: d}).bindPopup('Wilmington, North Carolina&lt;br&gt;&lt;span style=font-size:11px&gt;(White b. 1887)&lt;/span&gt;&lt;br&gt;LAMSAS INF0781(NC23C!) PEAS 121 in d').addTo(W1870);</v>
      </c>
      <c r="X466" t="str">
        <f t="shared" si="68"/>
        <v>const W1870WilmingtonNorthCarolinaPEAS121= L.marker([34.21,-77.89], {icon: D4}).bindPopup('Wilmington, North Carolina&lt;br&gt;&lt;span style=font-size:11px&gt;(White b. 1887)&lt;/span&gt;&lt;br&gt;LAMSAS INF0781(NC23C!) PEAS 121 in (Kurath, 1963)').addTo(W1870);</v>
      </c>
      <c r="Y466" t="str">
        <f t="shared" si="69"/>
        <v/>
      </c>
      <c r="Z466" t="str">
        <f t="shared" si="70"/>
        <v/>
      </c>
      <c r="AA466" t="str">
        <f t="shared" si="71"/>
        <v/>
      </c>
    </row>
    <row r="467" spans="1:55">
      <c r="A467" t="s">
        <v>5325</v>
      </c>
      <c r="B467" s="88" t="s">
        <v>12296</v>
      </c>
      <c r="C467" t="s">
        <v>9449</v>
      </c>
      <c r="D467">
        <v>1898</v>
      </c>
      <c r="E467" t="s">
        <v>7770</v>
      </c>
      <c r="G467" s="79" t="s">
        <v>179</v>
      </c>
      <c r="H467" t="s">
        <v>5288</v>
      </c>
      <c r="I467" s="5">
        <v>-78.95</v>
      </c>
      <c r="J467" s="5">
        <v>35.44</v>
      </c>
      <c r="K467" t="s">
        <v>10730</v>
      </c>
      <c r="S467" t="str">
        <f t="shared" si="63"/>
        <v>Fayetteville, North Carolina&lt;br&gt;&lt;span style=font-size:11px&gt;(White b. 1898)&lt;/span&gt;&lt;br&gt;</v>
      </c>
      <c r="T467" t="str">
        <f t="shared" si="64"/>
        <v>W1870FayettevilleNorthCarolinaPEAS123</v>
      </c>
      <c r="U467" t="str">
        <f t="shared" si="65"/>
        <v>const W1870FayettevilleNorthCarolinaPEAS123= L.marker([35.44,-78.95], {icon: Du}).bindPopup('Fayetteville, North Carolina&lt;br&gt;&lt;span style=font-size:11px&gt;(White b. 1898)&lt;/span&gt;&lt;br&gt;LAMSAS INF0791(NC26C!) PEAS 123 in (Kurath, 1963)').addTo(W1870);</v>
      </c>
      <c r="V467" t="str">
        <f t="shared" si="66"/>
        <v>const W1870FayettevilleNorthCarolinaPEAS123= L.marker([35.44,-78.95], {icon: A2}).bindPopup('Fayetteville, North Carolina&lt;br&gt;&lt;span style=font-size:11px&gt;(White b. 1898)&lt;/span&gt;&lt;br&gt;LAMSAS INF0791(NC26C!) PEAS 123 in (Kurath, 1963)').addTo(W1870);</v>
      </c>
      <c r="W467" t="str">
        <f t="shared" si="67"/>
        <v>const W1870FayettevilleNorthCarolinaPEAS123= L.marker([35.44,-78.95], {icon: d}).bindPopup('Fayetteville, North Carolina&lt;br&gt;&lt;span style=font-size:11px&gt;(White b. 1898)&lt;/span&gt;&lt;br&gt;LAMSAS INF0791(NC26C!) PEAS 123 in d').addTo(W1870);</v>
      </c>
      <c r="X467" t="str">
        <f t="shared" si="68"/>
        <v>const W1870FayettevilleNorthCarolinaPEAS123= L.marker([35.44,-78.95], {icon: D4}).bindPopup('Fayetteville, North Carolina&lt;br&gt;&lt;span style=font-size:11px&gt;(White b. 1898)&lt;/span&gt;&lt;br&gt;LAMSAS INF0791(NC26C!) PEAS 123 in (Kurath, 1963)').addTo(W1870);</v>
      </c>
      <c r="Y467" t="str">
        <f t="shared" si="69"/>
        <v/>
      </c>
      <c r="Z467" t="str">
        <f t="shared" si="70"/>
        <v/>
      </c>
      <c r="AA467" t="str">
        <f t="shared" si="71"/>
        <v/>
      </c>
      <c r="BC467" t="s">
        <v>7060</v>
      </c>
    </row>
    <row r="468" spans="1:55">
      <c r="A468" t="s">
        <v>5325</v>
      </c>
      <c r="B468" s="88" t="s">
        <v>12297</v>
      </c>
      <c r="C468" t="s">
        <v>9452</v>
      </c>
      <c r="D468">
        <v>1883</v>
      </c>
      <c r="E468" t="s">
        <v>7770</v>
      </c>
      <c r="G468" s="79" t="s">
        <v>181</v>
      </c>
      <c r="H468" t="s">
        <v>5288</v>
      </c>
      <c r="I468" s="5">
        <v>-78.599999999999994</v>
      </c>
      <c r="J468" s="5">
        <v>36.07</v>
      </c>
      <c r="K468" t="s">
        <v>11226</v>
      </c>
      <c r="S468" t="str">
        <f t="shared" si="63"/>
        <v>Raleigh, North Carolina&lt;br&gt;&lt;span style=font-size:11px&gt;(White b. 1883)&lt;/span&gt;&lt;br&gt;</v>
      </c>
      <c r="T468" t="str">
        <f t="shared" si="64"/>
        <v>W1870RaleighNorthCarolinaPEAS126</v>
      </c>
      <c r="U468" t="str">
        <f t="shared" si="65"/>
        <v>const W1870RaleighNorthCarolinaPEAS126= L.marker([36.07,-78.6], {icon: Me}).bindPopup('Raleigh, North Carolina&lt;br&gt;&lt;span style=font-size:11px&gt;(White b. 1883)&lt;/span&gt;&lt;br&gt;LAMSAS INF0823(NC41!) PEAS 126 in (Kurath, 1963)').addTo(W1870);</v>
      </c>
      <c r="V468" t="str">
        <f t="shared" si="66"/>
        <v>const W1870RaleighNorthCarolinaPEAS126= L.marker([36.07,-78.6], {icon: A2}).bindPopup('Raleigh, North Carolina&lt;br&gt;&lt;span style=font-size:11px&gt;(White b. 1883)&lt;/span&gt;&lt;br&gt;LAMSAS INF0823(NC41!) PEAS 126 in (Kurath, 1963)').addTo(W1870);</v>
      </c>
      <c r="W468" t="str">
        <f t="shared" si="67"/>
        <v>const W1870RaleighNorthCarolinaPEAS126= L.marker([36.07,-78.6], {icon: d}).bindPopup('Raleigh, North Carolina&lt;br&gt;&lt;span style=font-size:11px&gt;(White b. 1883)&lt;/span&gt;&lt;br&gt;LAMSAS INF0823(NC41!) PEAS 126 in d').addTo(W1870);</v>
      </c>
      <c r="X468" t="str">
        <f t="shared" si="68"/>
        <v>const W1870RaleighNorthCarolinaPEAS126= L.marker([36.07,-78.6], {icon: M2}).bindPopup('Raleigh, North Carolina&lt;br&gt;&lt;span style=font-size:11px&gt;(White b. 1883)&lt;/span&gt;&lt;br&gt;LAMSAS INF0823(NC41!) PEAS 126 in (Kurath, 1963)').addTo(W1870);</v>
      </c>
      <c r="Y468" t="str">
        <f t="shared" si="69"/>
        <v/>
      </c>
      <c r="Z468" t="str">
        <f t="shared" si="70"/>
        <v/>
      </c>
      <c r="AA468" t="str">
        <f t="shared" si="71"/>
        <v/>
      </c>
      <c r="BC468" t="s">
        <v>7063</v>
      </c>
    </row>
    <row r="469" spans="1:55">
      <c r="A469" t="s">
        <v>5325</v>
      </c>
      <c r="B469" s="88" t="s">
        <v>12298</v>
      </c>
      <c r="C469" t="s">
        <v>9454</v>
      </c>
      <c r="D469">
        <v>1890</v>
      </c>
      <c r="E469" t="s">
        <v>7770</v>
      </c>
      <c r="G469" s="79" t="s">
        <v>177</v>
      </c>
      <c r="H469" t="s">
        <v>5288</v>
      </c>
      <c r="I469" s="5">
        <v>-80.83</v>
      </c>
      <c r="J469" s="5">
        <v>35.58</v>
      </c>
      <c r="K469" t="s">
        <v>11239</v>
      </c>
      <c r="S469" t="str">
        <f t="shared" si="63"/>
        <v>Charlotte, North Carolina&lt;br&gt;&lt;span style=font-size:11px&gt;(White b. 1890)&lt;/span&gt;&lt;br&gt;</v>
      </c>
      <c r="T469" t="str">
        <f t="shared" si="64"/>
        <v>W1870CharlotteNorthCarolinaPEAS128</v>
      </c>
      <c r="U469" t="str">
        <f t="shared" si="65"/>
        <v>const W1870CharlotteNorthCarolinaPEAS128= L.marker([35.58,-80.83], {icon: De}).bindPopup('Charlotte, North Carolina&lt;br&gt;&lt;span style=font-size:11px&gt;(White b. 1890)&lt;/span&gt;&lt;br&gt;LAMSAS INF0850(NC56B!) PEAS 128 in (Kurath, 1963)').addTo(W1870);</v>
      </c>
      <c r="V469" t="str">
        <f t="shared" si="66"/>
        <v>const W1870CharlotteNorthCarolinaPEAS128= L.marker([35.58,-80.83], {icon: A2}).bindPopup('Charlotte, North Carolina&lt;br&gt;&lt;span style=font-size:11px&gt;(White b. 1890)&lt;/span&gt;&lt;br&gt;LAMSAS INF0850(NC56B!) PEAS 128 in (Kurath, 1963)').addTo(W1870);</v>
      </c>
      <c r="W469" t="str">
        <f t="shared" si="67"/>
        <v>const W1870CharlotteNorthCarolinaPEAS128= L.marker([35.58,-80.83], {icon: d}).bindPopup('Charlotte, North Carolina&lt;br&gt;&lt;span style=font-size:11px&gt;(White b. 1890)&lt;/span&gt;&lt;br&gt;LAMSAS INF0850(NC56B!) PEAS 128 in d').addTo(W1870);</v>
      </c>
      <c r="X469" t="str">
        <f t="shared" si="68"/>
        <v>const W1870CharlotteNorthCarolinaPEAS128= L.marker([35.58,-80.83], {icon: D4}).bindPopup('Charlotte, North Carolina&lt;br&gt;&lt;span style=font-size:11px&gt;(White b. 1890)&lt;/span&gt;&lt;br&gt;LAMSAS INF0850(NC56B!) PEAS 128 in (Kurath, 1963)').addTo(W1870);</v>
      </c>
      <c r="Y469" t="str">
        <f t="shared" si="69"/>
        <v/>
      </c>
      <c r="Z469" t="str">
        <f t="shared" si="70"/>
        <v/>
      </c>
      <c r="AA469" t="str">
        <f t="shared" si="71"/>
        <v/>
      </c>
      <c r="BC469" t="s">
        <v>7065</v>
      </c>
    </row>
    <row r="470" spans="1:55">
      <c r="A470" t="s">
        <v>5325</v>
      </c>
      <c r="B470" s="88" t="s">
        <v>12299</v>
      </c>
      <c r="C470" t="s">
        <v>9455</v>
      </c>
      <c r="D470">
        <v>1887</v>
      </c>
      <c r="E470" t="s">
        <v>7770</v>
      </c>
      <c r="G470" s="79" t="s">
        <v>175</v>
      </c>
      <c r="H470" t="s">
        <v>5288</v>
      </c>
      <c r="I470" s="5">
        <v>-82.56</v>
      </c>
      <c r="J470" s="5">
        <v>35.86</v>
      </c>
      <c r="K470" t="s">
        <v>10730</v>
      </c>
      <c r="S470" t="str">
        <f t="shared" si="63"/>
        <v>Asheville, North Carolina&lt;br&gt;&lt;span style=font-size:11px&gt;(White b. 1887)&lt;/span&gt;&lt;br&gt;</v>
      </c>
      <c r="T470" t="str">
        <f t="shared" si="64"/>
        <v>W1870AshevilleNorthCarolinaPEAS129</v>
      </c>
      <c r="U470" t="str">
        <f t="shared" si="65"/>
        <v>const W1870AshevilleNorthCarolinaPEAS129= L.marker([35.86,-82.56], {icon: Du}).bindPopup('Asheville, North Carolina&lt;br&gt;&lt;span style=font-size:11px&gt;(White b. 1887)&lt;/span&gt;&lt;br&gt;LAMSAS INF0879(NC71C!) PEAS 129 in (Kurath, 1963)').addTo(W1870);</v>
      </c>
      <c r="V470" t="str">
        <f t="shared" si="66"/>
        <v>const W1870AshevilleNorthCarolinaPEAS129= L.marker([35.86,-82.56], {icon: A2}).bindPopup('Asheville, North Carolina&lt;br&gt;&lt;span style=font-size:11px&gt;(White b. 1887)&lt;/span&gt;&lt;br&gt;LAMSAS INF0879(NC71C!) PEAS 129 in (Kurath, 1963)').addTo(W1870);</v>
      </c>
      <c r="W470" t="str">
        <f t="shared" si="67"/>
        <v>const W1870AshevilleNorthCarolinaPEAS129= L.marker([35.86,-82.56], {icon: d}).bindPopup('Asheville, North Carolina&lt;br&gt;&lt;span style=font-size:11px&gt;(White b. 1887)&lt;/span&gt;&lt;br&gt;LAMSAS INF0879(NC71C!) PEAS 129 in d').addTo(W1870);</v>
      </c>
      <c r="X470" t="str">
        <f t="shared" si="68"/>
        <v>const W1870AshevilleNorthCarolinaPEAS129= L.marker([35.86,-82.56], {icon: D4}).bindPopup('Asheville, North Carolina&lt;br&gt;&lt;span style=font-size:11px&gt;(White b. 1887)&lt;/span&gt;&lt;br&gt;LAMSAS INF0879(NC71C!) PEAS 129 in (Kurath, 1963)').addTo(W1870);</v>
      </c>
      <c r="Y470" t="str">
        <f t="shared" si="69"/>
        <v/>
      </c>
      <c r="Z470" t="str">
        <f t="shared" si="70"/>
        <v/>
      </c>
      <c r="AA470" t="str">
        <f t="shared" si="71"/>
        <v/>
      </c>
      <c r="BC470" t="s">
        <v>7066</v>
      </c>
    </row>
    <row r="471" spans="1:55">
      <c r="A471" t="s">
        <v>5325</v>
      </c>
      <c r="B471" s="88" t="s">
        <v>12300</v>
      </c>
      <c r="C471" t="s">
        <v>9456</v>
      </c>
      <c r="D471">
        <v>1896</v>
      </c>
      <c r="E471" t="s">
        <v>7770</v>
      </c>
      <c r="G471" s="79" t="s">
        <v>989</v>
      </c>
      <c r="H471" t="s">
        <v>5283</v>
      </c>
      <c r="I471" s="5">
        <v>-79.12</v>
      </c>
      <c r="J471" s="5">
        <v>33.74</v>
      </c>
      <c r="K471" t="s">
        <v>11226</v>
      </c>
      <c r="S471" t="str">
        <f t="shared" si="63"/>
        <v>Pawleys Island, South Carolina&lt;br&gt;&lt;span style=font-size:11px&gt;(White b. 1896)&lt;/span&gt;&lt;br&gt;</v>
      </c>
      <c r="T471" t="str">
        <f t="shared" si="64"/>
        <v>W1870PawleysIslandSouthCarolinaPEAS130</v>
      </c>
      <c r="U471" t="str">
        <f t="shared" si="65"/>
        <v>const W1870PawleysIslandSouthCarolinaPEAS130= L.marker([33.74,-79.12], {icon: Me}).bindPopup('Pawleys Island, South Carolina&lt;br&gt;&lt;span style=font-size:11px&gt;(White b. 1896)&lt;/span&gt;&lt;br&gt;LAMSAS INF0906(SC6C!) PEAS 130 in (Kurath, 1963)').addTo(W1870);</v>
      </c>
      <c r="V471" t="str">
        <f t="shared" si="66"/>
        <v>const W1870PawleysIslandSouthCarolinaPEAS130= L.marker([33.74,-79.12], {icon: A2}).bindPopup('Pawleys Island, South Carolina&lt;br&gt;&lt;span style=font-size:11px&gt;(White b. 1896)&lt;/span&gt;&lt;br&gt;LAMSAS INF0906(SC6C!) PEAS 130 in (Kurath, 1963)').addTo(W1870);</v>
      </c>
      <c r="W471" t="str">
        <f t="shared" si="67"/>
        <v>const W1870PawleysIslandSouthCarolinaPEAS130= L.marker([33.74,-79.12], {icon: d}).bindPopup('Pawleys Island, South Carolina&lt;br&gt;&lt;span style=font-size:11px&gt;(White b. 1896)&lt;/span&gt;&lt;br&gt;LAMSAS INF0906(SC6C!) PEAS 130 in d').addTo(W1870);</v>
      </c>
      <c r="X471" t="str">
        <f t="shared" si="68"/>
        <v>const W1870PawleysIslandSouthCarolinaPEAS130= L.marker([33.74,-79.12], {icon: M2}).bindPopup('Pawleys Island, South Carolina&lt;br&gt;&lt;span style=font-size:11px&gt;(White b. 1896)&lt;/span&gt;&lt;br&gt;LAMSAS INF0906(SC6C!) PEAS 130 in (Kurath, 1963)').addTo(W1870);</v>
      </c>
      <c r="Y471" t="str">
        <f t="shared" si="69"/>
        <v/>
      </c>
      <c r="Z471" t="str">
        <f t="shared" si="70"/>
        <v/>
      </c>
      <c r="AA471" t="str">
        <f t="shared" si="71"/>
        <v/>
      </c>
      <c r="BC471" t="s">
        <v>7067</v>
      </c>
    </row>
    <row r="472" spans="1:55">
      <c r="A472" t="s">
        <v>5325</v>
      </c>
      <c r="B472" s="88" t="s">
        <v>12301</v>
      </c>
      <c r="C472" t="s">
        <v>9457</v>
      </c>
      <c r="D472">
        <v>1894</v>
      </c>
      <c r="E472" t="s">
        <v>7770</v>
      </c>
      <c r="G472" s="79" t="s">
        <v>1001</v>
      </c>
      <c r="H472" t="s">
        <v>5283</v>
      </c>
      <c r="I472" s="5">
        <v>-79.319999999999993</v>
      </c>
      <c r="J472" s="5">
        <v>33.56</v>
      </c>
      <c r="K472" t="s">
        <v>11226</v>
      </c>
      <c r="S472" t="str">
        <f t="shared" si="63"/>
        <v>GeorgetownSC, South Carolina&lt;br&gt;&lt;span style=font-size:11px&gt;(White b. 1894)&lt;/span&gt;&lt;br&gt;</v>
      </c>
      <c r="T472" t="str">
        <f t="shared" si="64"/>
        <v>W1870GeorgetownSCSouthCarolinaPEAS131</v>
      </c>
      <c r="U472" t="str">
        <f t="shared" si="65"/>
        <v>const W1870GeorgetownSCSouthCarolinaPEAS131= L.marker([33.56,-79.32], {icon: Me}).bindPopup('GeorgetownSC, South Carolina&lt;br&gt;&lt;span style=font-size:11px&gt;(White b. 1894)&lt;/span&gt;&lt;br&gt;LAMSAS INF0912(SC7D!) PEAS 131 in (Kurath, 1963)').addTo(W1870);</v>
      </c>
      <c r="V472" t="str">
        <f t="shared" si="66"/>
        <v>const W1870GeorgetownSCSouthCarolinaPEAS131= L.marker([33.56,-79.32], {icon: A2}).bindPopup('GeorgetownSC, South Carolina&lt;br&gt;&lt;span style=font-size:11px&gt;(White b. 1894)&lt;/span&gt;&lt;br&gt;LAMSAS INF0912(SC7D!) PEAS 131 in (Kurath, 1963)').addTo(W1870);</v>
      </c>
      <c r="W472" t="str">
        <f t="shared" si="67"/>
        <v>const W1870GeorgetownSCSouthCarolinaPEAS131= L.marker([33.56,-79.32], {icon: d}).bindPopup('GeorgetownSC, South Carolina&lt;br&gt;&lt;span style=font-size:11px&gt;(White b. 1894)&lt;/span&gt;&lt;br&gt;LAMSAS INF0912(SC7D!) PEAS 131 in d').addTo(W1870);</v>
      </c>
      <c r="X472" t="str">
        <f t="shared" si="68"/>
        <v>const W1870GeorgetownSCSouthCarolinaPEAS131= L.marker([33.56,-79.32], {icon: M2}).bindPopup('GeorgetownSC, South Carolina&lt;br&gt;&lt;span style=font-size:11px&gt;(White b. 1894)&lt;/span&gt;&lt;br&gt;LAMSAS INF0912(SC7D!) PEAS 131 in (Kurath, 1963)').addTo(W1870);</v>
      </c>
      <c r="Y472" t="str">
        <f t="shared" si="69"/>
        <v/>
      </c>
      <c r="Z472" t="str">
        <f t="shared" si="70"/>
        <v/>
      </c>
      <c r="AA472" t="str">
        <f t="shared" si="71"/>
        <v/>
      </c>
      <c r="BC472" t="s">
        <v>7068</v>
      </c>
    </row>
    <row r="473" spans="1:55">
      <c r="A473" t="s">
        <v>5325</v>
      </c>
      <c r="B473" s="88" t="s">
        <v>12302</v>
      </c>
      <c r="C473" t="s">
        <v>9460</v>
      </c>
      <c r="D473">
        <v>1884</v>
      </c>
      <c r="E473" t="s">
        <v>7770</v>
      </c>
      <c r="G473" s="79" t="s">
        <v>261</v>
      </c>
      <c r="H473" t="s">
        <v>5283</v>
      </c>
      <c r="I473" s="5">
        <v>-79.959999999999994</v>
      </c>
      <c r="J473" s="5">
        <v>32.93</v>
      </c>
      <c r="K473" t="s">
        <v>11223</v>
      </c>
      <c r="S473" t="str">
        <f t="shared" si="63"/>
        <v>Charleston, South Carolina&lt;br&gt;&lt;span style=font-size:11px&gt;(White b. 1884)&lt;/span&gt;&lt;br&gt;</v>
      </c>
      <c r="T473" t="str">
        <f t="shared" si="64"/>
        <v>W1870CharlestonSouthCarolinaPEAS135</v>
      </c>
      <c r="U473" t="str">
        <f t="shared" si="65"/>
        <v>const W1870CharlestonSouthCarolinaPEAS135= L.marker([32.93,-79.96], {icon: Me}).bindPopup('Charleston, South Carolina&lt;br&gt;&lt;span style=font-size:11px&gt;(White b. 1884)&lt;/span&gt;&lt;br&gt;LAMSAS INF0931(SC11G!) PEAS 135 in (Kurath, 1963)').addTo(W1870);</v>
      </c>
      <c r="V473" t="str">
        <f t="shared" si="66"/>
        <v>const W1870CharlestonSouthCarolinaPEAS135= L.marker([32.93,-79.96], {icon: A2}).bindPopup('Charleston, South Carolina&lt;br&gt;&lt;span style=font-size:11px&gt;(White b. 1884)&lt;/span&gt;&lt;br&gt;LAMSAS INF0931(SC11G!) PEAS 135 in (Kurath, 1963)').addTo(W1870);</v>
      </c>
      <c r="W473" t="str">
        <f t="shared" si="67"/>
        <v>const W1870CharlestonSouthCarolinaPEAS135= L.marker([32.93,-79.96], {icon: d}).bindPopup('Charleston, South Carolina&lt;br&gt;&lt;span style=font-size:11px&gt;(White b. 1884)&lt;/span&gt;&lt;br&gt;LAMSAS INF0931(SC11G!) PEAS 135 in d').addTo(W1870);</v>
      </c>
      <c r="X473" t="str">
        <f t="shared" si="68"/>
        <v>const W1870CharlestonSouthCarolinaPEAS135= L.marker([32.93,-79.96], {icon: M1}).bindPopup('Charleston, South Carolina&lt;br&gt;&lt;span style=font-size:11px&gt;(White b. 1884)&lt;/span&gt;&lt;br&gt;LAMSAS INF0931(SC11G!) PEAS 135 in (Kurath, 1963)').addTo(W1870);</v>
      </c>
      <c r="Y473" t="str">
        <f t="shared" si="69"/>
        <v/>
      </c>
      <c r="Z473" t="str">
        <f t="shared" si="70"/>
        <v/>
      </c>
      <c r="AA473" t="str">
        <f t="shared" si="71"/>
        <v/>
      </c>
      <c r="BC473" t="s">
        <v>7071</v>
      </c>
    </row>
    <row r="474" spans="1:55">
      <c r="A474" t="s">
        <v>5325</v>
      </c>
      <c r="B474" s="88" t="s">
        <v>12303</v>
      </c>
      <c r="C474" t="s">
        <v>9461</v>
      </c>
      <c r="D474">
        <v>1885</v>
      </c>
      <c r="E474" t="s">
        <v>7770</v>
      </c>
      <c r="G474" s="79" t="s">
        <v>992</v>
      </c>
      <c r="H474" t="s">
        <v>5283</v>
      </c>
      <c r="I474" s="5">
        <v>-80.67</v>
      </c>
      <c r="J474" s="5">
        <v>32.54</v>
      </c>
      <c r="K474" t="s">
        <v>11226</v>
      </c>
      <c r="S474" t="str">
        <f t="shared" si="63"/>
        <v>Beaufort, South Carolina&lt;br&gt;&lt;span style=font-size:11px&gt;(White b. 1885)&lt;/span&gt;&lt;br&gt;</v>
      </c>
      <c r="T474" t="str">
        <f t="shared" si="64"/>
        <v>W1870BeaufortSouthCarolinaPEAS138</v>
      </c>
      <c r="U474" t="str">
        <f t="shared" si="65"/>
        <v>const W1870BeaufortSouthCarolinaPEAS138= L.marker([32.54,-80.67], {icon: Me}).bindPopup('Beaufort, South Carolina&lt;br&gt;&lt;span style=font-size:11px&gt;(White b. 1885)&lt;/span&gt;&lt;br&gt;LAMSAS INF0952(SC18C!) PEAS 138 in (Kurath, 1963)').addTo(W1870);</v>
      </c>
      <c r="V474" t="str">
        <f t="shared" si="66"/>
        <v>const W1870BeaufortSouthCarolinaPEAS138= L.marker([32.54,-80.67], {icon: A2}).bindPopup('Beaufort, South Carolina&lt;br&gt;&lt;span style=font-size:11px&gt;(White b. 1885)&lt;/span&gt;&lt;br&gt;LAMSAS INF0952(SC18C!) PEAS 138 in (Kurath, 1963)').addTo(W1870);</v>
      </c>
      <c r="W474" t="str">
        <f t="shared" si="67"/>
        <v>const W1870BeaufortSouthCarolinaPEAS138= L.marker([32.54,-80.67], {icon: d}).bindPopup('Beaufort, South Carolina&lt;br&gt;&lt;span style=font-size:11px&gt;(White b. 1885)&lt;/span&gt;&lt;br&gt;LAMSAS INF0952(SC18C!) PEAS 138 in d').addTo(W1870);</v>
      </c>
      <c r="X474" t="str">
        <f t="shared" si="68"/>
        <v>const W1870BeaufortSouthCarolinaPEAS138= L.marker([32.54,-80.67], {icon: M2}).bindPopup('Beaufort, South Carolina&lt;br&gt;&lt;span style=font-size:11px&gt;(White b. 1885)&lt;/span&gt;&lt;br&gt;LAMSAS INF0952(SC18C!) PEAS 138 in (Kurath, 1963)').addTo(W1870);</v>
      </c>
      <c r="Y474" t="str">
        <f t="shared" si="69"/>
        <v/>
      </c>
      <c r="Z474" t="str">
        <f t="shared" si="70"/>
        <v/>
      </c>
      <c r="AA474" t="str">
        <f t="shared" si="71"/>
        <v/>
      </c>
      <c r="BC474" t="s">
        <v>7072</v>
      </c>
    </row>
    <row r="475" spans="1:55">
      <c r="A475" t="s">
        <v>5325</v>
      </c>
      <c r="B475" s="88" t="s">
        <v>12305</v>
      </c>
      <c r="C475" t="s">
        <v>9465</v>
      </c>
      <c r="D475">
        <v>1887</v>
      </c>
      <c r="E475" t="s">
        <v>7770</v>
      </c>
      <c r="G475" s="79" t="s">
        <v>996</v>
      </c>
      <c r="H475" t="s">
        <v>5283</v>
      </c>
      <c r="I475" s="5">
        <v>-81.61</v>
      </c>
      <c r="J475" s="5">
        <v>34.450000000000003</v>
      </c>
      <c r="K475" t="s">
        <v>11235</v>
      </c>
      <c r="S475" t="str">
        <f t="shared" si="63"/>
        <v>Newberry, South Carolina&lt;br&gt;&lt;span style=font-size:11px&gt;(White b. 1887)&lt;/span&gt;&lt;br&gt;</v>
      </c>
      <c r="T475" t="str">
        <f t="shared" si="64"/>
        <v>W1870NewberrySouthCarolinaPEAS144</v>
      </c>
      <c r="U475" t="str">
        <f t="shared" si="65"/>
        <v>const W1870NewberrySouthCarolinaPEAS144= L.marker([34.45,-81.61], {icon: De}).bindPopup('Newberry, South Carolina&lt;br&gt;&lt;span style=font-size:11px&gt;(White b. 1887)&lt;/span&gt;&lt;br&gt;LAMSAS INF1024(SC38D!) PEAS 144 in (Kurath, 1963)').addTo(W1870);</v>
      </c>
      <c r="V475" t="str">
        <f t="shared" si="66"/>
        <v>const W1870NewberrySouthCarolinaPEAS144= L.marker([34.45,-81.61], {icon: A2}).bindPopup('Newberry, South Carolina&lt;br&gt;&lt;span style=font-size:11px&gt;(White b. 1887)&lt;/span&gt;&lt;br&gt;LAMSAS INF1024(SC38D!) PEAS 144 in (Kurath, 1963)').addTo(W1870);</v>
      </c>
      <c r="W475" t="str">
        <f t="shared" si="67"/>
        <v>const W1870NewberrySouthCarolinaPEAS144= L.marker([34.45,-81.61], {icon: d}).bindPopup('Newberry, South Carolina&lt;br&gt;&lt;span style=font-size:11px&gt;(White b. 1887)&lt;/span&gt;&lt;br&gt;LAMSAS INF1024(SC38D!) PEAS 144 in d').addTo(W1870);</v>
      </c>
      <c r="X475" t="str">
        <f t="shared" si="68"/>
        <v>const W1870NewberrySouthCarolinaPEAS144= L.marker([34.45,-81.61], {icon: D2}).bindPopup('Newberry, South Carolina&lt;br&gt;&lt;span style=font-size:11px&gt;(White b. 1887)&lt;/span&gt;&lt;br&gt;LAMSAS INF1024(SC38D!) PEAS 144 in (Kurath, 1963)').addTo(W1870);</v>
      </c>
      <c r="Y475" t="str">
        <f t="shared" si="69"/>
        <v/>
      </c>
      <c r="Z475" t="str">
        <f t="shared" si="70"/>
        <v/>
      </c>
      <c r="AA475" t="str">
        <f t="shared" si="71"/>
        <v/>
      </c>
      <c r="BC475" t="s">
        <v>7076</v>
      </c>
    </row>
    <row r="476" spans="1:55">
      <c r="A476" t="s">
        <v>5325</v>
      </c>
      <c r="B476" s="88" t="s">
        <v>12306</v>
      </c>
      <c r="C476" t="s">
        <v>9466</v>
      </c>
      <c r="D476">
        <v>1883</v>
      </c>
      <c r="E476" t="s">
        <v>7770</v>
      </c>
      <c r="G476" s="79" t="s">
        <v>263</v>
      </c>
      <c r="H476" t="s">
        <v>5283</v>
      </c>
      <c r="I476" s="5">
        <v>-82.4</v>
      </c>
      <c r="J476" s="5">
        <v>35.01</v>
      </c>
      <c r="K476" t="s">
        <v>11235</v>
      </c>
      <c r="S476" t="str">
        <f t="shared" si="63"/>
        <v>Greenville, South Carolina&lt;br&gt;&lt;span style=font-size:11px&gt;(White b. 1883)&lt;/span&gt;&lt;br&gt;</v>
      </c>
      <c r="T476" t="str">
        <f t="shared" si="64"/>
        <v>W1870GreenvilleSouthCarolinaPEAS146</v>
      </c>
      <c r="U476" t="str">
        <f t="shared" si="65"/>
        <v>const W1870GreenvilleSouthCarolinaPEAS146= L.marker([35.01,-82.4], {icon: De}).bindPopup('Greenville, South Carolina&lt;br&gt;&lt;span style=font-size:11px&gt;(White b. 1883)&lt;/span&gt;&lt;br&gt;LAMSAS INF1035(SC42B!) PEAS 146 in (Kurath, 1963)').addTo(W1870);</v>
      </c>
      <c r="V476" t="str">
        <f t="shared" si="66"/>
        <v>const W1870GreenvilleSouthCarolinaPEAS146= L.marker([35.01,-82.4], {icon: A2}).bindPopup('Greenville, South Carolina&lt;br&gt;&lt;span style=font-size:11px&gt;(White b. 1883)&lt;/span&gt;&lt;br&gt;LAMSAS INF1035(SC42B!) PEAS 146 in (Kurath, 1963)').addTo(W1870);</v>
      </c>
      <c r="W476" t="str">
        <f t="shared" si="67"/>
        <v>const W1870GreenvilleSouthCarolinaPEAS146= L.marker([35.01,-82.4], {icon: d}).bindPopup('Greenville, South Carolina&lt;br&gt;&lt;span style=font-size:11px&gt;(White b. 1883)&lt;/span&gt;&lt;br&gt;LAMSAS INF1035(SC42B!) PEAS 146 in d').addTo(W1870);</v>
      </c>
      <c r="X476" t="str">
        <f t="shared" si="68"/>
        <v>const W1870GreenvilleSouthCarolinaPEAS146= L.marker([35.01,-82.4], {icon: D2}).bindPopup('Greenville, South Carolina&lt;br&gt;&lt;span style=font-size:11px&gt;(White b. 1883)&lt;/span&gt;&lt;br&gt;LAMSAS INF1035(SC42B!) PEAS 146 in (Kurath, 1963)').addTo(W1870);</v>
      </c>
      <c r="Y476" t="str">
        <f t="shared" si="69"/>
        <v/>
      </c>
      <c r="Z476" t="str">
        <f t="shared" si="70"/>
        <v/>
      </c>
      <c r="AA476" t="str">
        <f t="shared" si="71"/>
        <v/>
      </c>
      <c r="BC476" t="s">
        <v>7077</v>
      </c>
    </row>
    <row r="477" spans="1:55">
      <c r="A477" t="s">
        <v>5325</v>
      </c>
      <c r="B477" s="88" t="s">
        <v>12307</v>
      </c>
      <c r="C477" t="s">
        <v>9395</v>
      </c>
      <c r="D477">
        <v>1892</v>
      </c>
      <c r="E477" t="s">
        <v>7770</v>
      </c>
      <c r="G477" s="79" t="s">
        <v>72</v>
      </c>
      <c r="H477" t="s">
        <v>5289</v>
      </c>
      <c r="I477" s="5">
        <v>-82.06</v>
      </c>
      <c r="J477" s="5">
        <v>33.75</v>
      </c>
      <c r="K477" t="s">
        <v>11235</v>
      </c>
      <c r="S477" t="str">
        <f t="shared" si="63"/>
        <v>Augusta, Georgia&lt;br&gt;&lt;span style=font-size:11px&gt;(White b. 1892)&lt;/span&gt;&lt;br&gt;</v>
      </c>
      <c r="T477" t="str">
        <f t="shared" si="64"/>
        <v>W1870AugustaGeorgiaPEAS153</v>
      </c>
      <c r="U477" t="str">
        <f t="shared" si="65"/>
        <v>const W1870AugustaGeorgiaPEAS153= L.marker([33.75,-82.06], {icon: De}).bindPopup('Augusta, Georgia&lt;br&gt;&lt;span style=font-size:11px&gt;(White b. 1892)&lt;/span&gt;&lt;br&gt;LAMSAS  PEAS 153 in (Kurath, 1963)').addTo(W1870);</v>
      </c>
      <c r="V477" t="str">
        <f t="shared" si="66"/>
        <v>const W1870AugustaGeorgiaPEAS153= L.marker([33.75,-82.06], {icon: A2}).bindPopup('Augusta, Georgia&lt;br&gt;&lt;span style=font-size:11px&gt;(White b. 1892)&lt;/span&gt;&lt;br&gt;LAMSAS  PEAS 153 in (Kurath, 1963)').addTo(W1870);</v>
      </c>
      <c r="W477" t="str">
        <f t="shared" si="67"/>
        <v>const W1870AugustaGeorgiaPEAS153= L.marker([33.75,-82.06], {icon: d}).bindPopup('Augusta, Georgia&lt;br&gt;&lt;span style=font-size:11px&gt;(White b. 1892)&lt;/span&gt;&lt;br&gt;LAMSAS  PEAS 153 in d').addTo(W1870);</v>
      </c>
      <c r="X477" t="str">
        <f t="shared" si="68"/>
        <v>const W1870AugustaGeorgiaPEAS153= L.marker([33.75,-82.06], {icon: D2}).bindPopup('Augusta, Georgia&lt;br&gt;&lt;span style=font-size:11px&gt;(White b. 1892)&lt;/span&gt;&lt;br&gt;LAMSAS  PEAS 153 in (Kurath, 1963)').addTo(W1870);</v>
      </c>
      <c r="Y477" t="str">
        <f t="shared" si="69"/>
        <v/>
      </c>
      <c r="Z477" t="str">
        <f t="shared" si="70"/>
        <v/>
      </c>
      <c r="AA477" t="str">
        <f t="shared" si="71"/>
        <v/>
      </c>
      <c r="BC477" t="s">
        <v>7079</v>
      </c>
    </row>
    <row r="478" spans="1:55">
      <c r="A478" t="s">
        <v>5325</v>
      </c>
      <c r="B478" s="88" t="s">
        <v>9520</v>
      </c>
      <c r="D478">
        <v>1890</v>
      </c>
      <c r="E478" t="s">
        <v>12151</v>
      </c>
      <c r="F478" s="1"/>
      <c r="G478" s="79" t="s">
        <v>1157</v>
      </c>
      <c r="H478" t="s">
        <v>5292</v>
      </c>
      <c r="I478" s="5">
        <v>-101.27</v>
      </c>
      <c r="J478" s="5">
        <v>52.11</v>
      </c>
      <c r="K478" t="s">
        <v>11243</v>
      </c>
      <c r="S478" t="str">
        <f t="shared" si="63"/>
        <v>Swan River, Manitoba&lt;br&gt;&lt;span style=font-size:11px&gt;(White b. 1890)&lt;/span&gt;&lt;br&gt;</v>
      </c>
      <c r="T478" t="str">
        <f t="shared" si="64"/>
        <v>W1870SwanRiverManitobaESRussenholt</v>
      </c>
      <c r="U478" t="str">
        <f t="shared" si="65"/>
        <v>const W1870SwanRiverManitobaESRussenholt= L.marker([52.11,-101.27], {icon: De}).bindPopup('Swan River, Manitoba&lt;br&gt;&lt;span style=font-size:11px&gt;(White b. 1890)&lt;/span&gt;&lt;br&gt;E.S. Russenholt in (Boberg, 2017)').addTo(W1870);</v>
      </c>
      <c r="V478" t="str">
        <f t="shared" si="66"/>
        <v>const W1870SwanRiverManitobaESRussenholt= L.marker([52.11,-101.27], {icon: A2}).bindPopup('Swan River, Manitoba&lt;br&gt;&lt;span style=font-size:11px&gt;(White b. 1890)&lt;/span&gt;&lt;br&gt;E.S. Russenholt in (Boberg, 2017)').addTo(W1870);</v>
      </c>
      <c r="W478" t="str">
        <f t="shared" si="67"/>
        <v>const W1870SwanRiverManitobaESRussenholt= L.marker([52.11,-101.27], {icon: d}).bindPopup('Swan River, Manitoba&lt;br&gt;&lt;span style=font-size:11px&gt;(White b. 1890)&lt;/span&gt;&lt;br&gt;E.S. Russenholt in d').addTo(W1870);</v>
      </c>
      <c r="X478" t="str">
        <f t="shared" si="68"/>
        <v>const W1870SwanRiverManitobaESRussenholt= L.marker([52.11,-101.27], {icon: D5}).bindPopup('Swan River, Manitoba&lt;br&gt;&lt;span style=font-size:11px&gt;(White b. 1890)&lt;/span&gt;&lt;br&gt;E.S. Russenholt in (Boberg, 2017)').addTo(W1870);</v>
      </c>
      <c r="Y478" t="str">
        <f t="shared" si="69"/>
        <v/>
      </c>
      <c r="Z478" t="str">
        <f t="shared" si="70"/>
        <v/>
      </c>
      <c r="AA478" t="str">
        <f t="shared" si="71"/>
        <v/>
      </c>
      <c r="BC478" t="s">
        <v>5439</v>
      </c>
    </row>
    <row r="479" spans="1:55">
      <c r="A479" t="s">
        <v>5325</v>
      </c>
      <c r="B479" s="88" t="s">
        <v>9519</v>
      </c>
      <c r="E479" t="s">
        <v>12151</v>
      </c>
      <c r="F479" s="1"/>
      <c r="G479" s="79" t="s">
        <v>1183</v>
      </c>
      <c r="H479" t="s">
        <v>5292</v>
      </c>
      <c r="I479" s="5">
        <v>-78.2</v>
      </c>
      <c r="J479" s="5">
        <v>43.8</v>
      </c>
      <c r="K479" t="s">
        <v>11243</v>
      </c>
      <c r="S479" t="str">
        <f t="shared" si="63"/>
        <v>Unknown, Manitoba&lt;br&gt;&lt;span style=font-size:11px&gt;(White b. 1875-99)&lt;/span&gt;&lt;br&gt;</v>
      </c>
      <c r="T479" t="str">
        <f t="shared" si="64"/>
        <v>W1870UnknownManitobaDMMarshall</v>
      </c>
      <c r="U479" t="str">
        <f t="shared" si="65"/>
        <v>const W1870UnknownManitobaDMMarshall= L.marker([43.8,-78.2], {icon: De}).bindPopup('Unknown, Manitoba&lt;br&gt;&lt;span style=font-size:11px&gt;(White b. 1875-99)&lt;/span&gt;&lt;br&gt;D.M. Marshall in (Boberg, 2017)').addTo(W1870);</v>
      </c>
      <c r="V479" t="str">
        <f t="shared" si="66"/>
        <v>const W1870UnknownManitobaDMMarshall= L.marker([43.8,-78.2], {icon: A2}).bindPopup('Unknown, Manitoba&lt;br&gt;&lt;span style=font-size:11px&gt;(White b. 1875-99)&lt;/span&gt;&lt;br&gt;D.M. Marshall in (Boberg, 2017)').addTo(W1870);</v>
      </c>
      <c r="W479" t="str">
        <f t="shared" si="67"/>
        <v>const W1870UnknownManitobaDMMarshall= L.marker([43.8,-78.2], {icon: d}).bindPopup('Unknown, Manitoba&lt;br&gt;&lt;span style=font-size:11px&gt;(White b. 1875-99)&lt;/span&gt;&lt;br&gt;D.M. Marshall in d').addTo(W1870);</v>
      </c>
      <c r="X479" t="str">
        <f t="shared" si="68"/>
        <v>const W1870UnknownManitobaDMMarshall= L.marker([43.8,-78.2], {icon: D5}).bindPopup('Unknown, Manitoba&lt;br&gt;&lt;span style=font-size:11px&gt;(White b. 1875-99)&lt;/span&gt;&lt;br&gt;D.M. Marshall in (Boberg, 2017)').addTo(W1870);</v>
      </c>
      <c r="Y479" t="str">
        <f t="shared" si="69"/>
        <v/>
      </c>
      <c r="Z479" t="str">
        <f t="shared" si="70"/>
        <v/>
      </c>
      <c r="AA479" t="str">
        <f t="shared" si="71"/>
        <v/>
      </c>
      <c r="BC479" t="s">
        <v>5440</v>
      </c>
    </row>
    <row r="480" spans="1:55">
      <c r="A480" t="s">
        <v>5325</v>
      </c>
      <c r="B480" s="88" t="s">
        <v>9521</v>
      </c>
      <c r="E480" t="s">
        <v>12151</v>
      </c>
      <c r="F480" s="1"/>
      <c r="G480" s="79" t="s">
        <v>1158</v>
      </c>
      <c r="H480" t="s">
        <v>931</v>
      </c>
      <c r="I480" s="5">
        <v>-78.290000000000006</v>
      </c>
      <c r="J480" s="5">
        <v>43.95</v>
      </c>
      <c r="K480" t="s">
        <v>11244</v>
      </c>
      <c r="S480" t="str">
        <f t="shared" si="63"/>
        <v>Port Hope, Ontario&lt;br&gt;&lt;span style=font-size:11px&gt;(White b. 1875-99)&lt;/span&gt;&lt;br&gt;</v>
      </c>
      <c r="T480" t="str">
        <f t="shared" si="64"/>
        <v>W1870PortHopeOntarioJRMcIlree</v>
      </c>
      <c r="U480" t="str">
        <f t="shared" si="65"/>
        <v>const W1870PortHopeOntarioJRMcIlree= L.marker([43.95,-78.29], {icon: De}).bindPopup('Port Hope, Ontario&lt;br&gt;&lt;span style=font-size:11px&gt;(White b. 1875-99)&lt;/span&gt;&lt;br&gt;J.R. McIlree in (Boberg, 2017)').addTo(W1870);</v>
      </c>
      <c r="V480" t="str">
        <f t="shared" si="66"/>
        <v>const W1870PortHopeOntarioJRMcIlree= L.marker([43.95,-78.29], {icon: A2}).bindPopup('Port Hope, Ontario&lt;br&gt;&lt;span style=font-size:11px&gt;(White b. 1875-99)&lt;/span&gt;&lt;br&gt;J.R. McIlree in (Boberg, 2017)').addTo(W1870);</v>
      </c>
      <c r="W480" t="str">
        <f t="shared" si="67"/>
        <v>const W1870PortHopeOntarioJRMcIlree= L.marker([43.95,-78.29], {icon: b}).bindPopup('Port Hope, Ontario&lt;br&gt;&lt;span style=font-size:11px&gt;(White b. 1875-99)&lt;/span&gt;&lt;br&gt;J.R. McIlree in b').addTo(W1870);</v>
      </c>
      <c r="X480" t="str">
        <f t="shared" si="68"/>
        <v>const W1870PortHopeOntarioJRMcIlree= L.marker([43.95,-78.29], {icon: D5}).bindPopup('Port Hope, Ontario&lt;br&gt;&lt;span style=font-size:11px&gt;(White b. 1875-99)&lt;/span&gt;&lt;br&gt;J.R. McIlree in (Boberg, 2017)').addTo(W1870);</v>
      </c>
      <c r="Y480" t="str">
        <f t="shared" si="69"/>
        <v/>
      </c>
      <c r="Z480" t="str">
        <f t="shared" si="70"/>
        <v/>
      </c>
      <c r="AA480" t="str">
        <f t="shared" si="71"/>
        <v/>
      </c>
      <c r="BC480" t="s">
        <v>5441</v>
      </c>
    </row>
    <row r="481" spans="1:55">
      <c r="A481" t="s">
        <v>5325</v>
      </c>
      <c r="B481" s="88" t="s">
        <v>9522</v>
      </c>
      <c r="E481" t="s">
        <v>12151</v>
      </c>
      <c r="F481" s="1"/>
      <c r="G481" s="79" t="s">
        <v>1149</v>
      </c>
      <c r="H481" t="s">
        <v>5290</v>
      </c>
      <c r="I481" s="5">
        <v>-122.16</v>
      </c>
      <c r="J481" s="5">
        <v>38.049999999999997</v>
      </c>
      <c r="K481" t="s">
        <v>11232</v>
      </c>
      <c r="S481" t="str">
        <f t="shared" si="63"/>
        <v>Benicia, California&lt;br&gt;&lt;span style=font-size:11px&gt;(White b. 1875-99)&lt;/span&gt;&lt;br&gt;</v>
      </c>
      <c r="T481" t="str">
        <f t="shared" si="64"/>
        <v>W1870BeniciaCaliforniaWilliamColby</v>
      </c>
      <c r="U481" t="str">
        <f t="shared" si="65"/>
        <v>const W1870BeniciaCaliforniaWilliamColby= L.marker([38.05,-122.16], {icon: De}).bindPopup('Benicia, California&lt;br&gt;&lt;span style=font-size:11px&gt;(White b. 1875-99)&lt;/span&gt;&lt;br&gt;William Colby in (Boberg, 2017)').addTo(W1870);</v>
      </c>
      <c r="V481" t="str">
        <f t="shared" si="66"/>
        <v>const W1870BeniciaCaliforniaWilliamColby= L.marker([38.05,-122.16], {icon: A2}).bindPopup('Benicia, California&lt;br&gt;&lt;span style=font-size:11px&gt;(White b. 1875-99)&lt;/span&gt;&lt;br&gt;William Colby in (Boberg, 2017)').addTo(W1870);</v>
      </c>
      <c r="W481" t="str">
        <f t="shared" si="67"/>
        <v>const W1870BeniciaCaliforniaWilliamColby= L.marker([38.05,-122.16], {icon: d}).bindPopup('Benicia, California&lt;br&gt;&lt;span style=font-size:11px&gt;(White b. 1875-99)&lt;/span&gt;&lt;br&gt;William Colby in d').addTo(W1870);</v>
      </c>
      <c r="X481" t="str">
        <f t="shared" si="68"/>
        <v>const W1870BeniciaCaliforniaWilliamColby= L.marker([38.05,-122.16], {icon: D1}).bindPopup('Benicia, California&lt;br&gt;&lt;span style=font-size:11px&gt;(White b. 1875-99)&lt;/span&gt;&lt;br&gt;William Colby in (Boberg, 2017)').addTo(W1870);</v>
      </c>
      <c r="Y481" t="str">
        <f t="shared" si="69"/>
        <v/>
      </c>
      <c r="Z481" t="str">
        <f t="shared" si="70"/>
        <v/>
      </c>
      <c r="AA481" t="str">
        <f t="shared" si="71"/>
        <v/>
      </c>
      <c r="BC481" t="s">
        <v>5442</v>
      </c>
    </row>
    <row r="482" spans="1:55">
      <c r="A482" t="s">
        <v>5325</v>
      </c>
      <c r="B482" s="88" t="s">
        <v>9523</v>
      </c>
      <c r="E482" t="s">
        <v>12151</v>
      </c>
      <c r="F482" s="1"/>
      <c r="G482" s="79" t="s">
        <v>392</v>
      </c>
      <c r="H482" t="s">
        <v>2375</v>
      </c>
      <c r="I482" s="5">
        <v>-118.62</v>
      </c>
      <c r="J482" s="5">
        <v>38.520000000000003</v>
      </c>
      <c r="K482" t="s">
        <v>11232</v>
      </c>
      <c r="S482" t="str">
        <f t="shared" si="63"/>
        <v>Hawthorne, Nevada&lt;br&gt;&lt;span style=font-size:11px&gt;(White b. 1875-99)&lt;/span&gt;&lt;br&gt;</v>
      </c>
      <c r="T482" t="str">
        <f t="shared" si="64"/>
        <v>W1870HawthorneNevadaEmmaBowler</v>
      </c>
      <c r="U482" t="str">
        <f t="shared" si="65"/>
        <v>const W1870HawthorneNevadaEmmaBowler= L.marker([38.52,-118.62], {icon: De}).bindPopup('Hawthorne, Nevada&lt;br&gt;&lt;span style=font-size:11px&gt;(White b. 1875-99)&lt;/span&gt;&lt;br&gt;Emma Bowler in (Boberg, 2017)').addTo(W1870);</v>
      </c>
      <c r="V482" t="str">
        <f t="shared" si="66"/>
        <v>const W1870HawthorneNevadaEmmaBowler= L.marker([38.52,-118.62], {icon: A2}).bindPopup('Hawthorne, Nevada&lt;br&gt;&lt;span style=font-size:11px&gt;(White b. 1875-99)&lt;/span&gt;&lt;br&gt;Emma Bowler in (Boberg, 2017)').addTo(W1870);</v>
      </c>
      <c r="W482" t="str">
        <f t="shared" si="67"/>
        <v>const W1870HawthorneNevadaEmmaBowler= L.marker([38.52,-118.62], {icon: d}).bindPopup('Hawthorne, Nevada&lt;br&gt;&lt;span style=font-size:11px&gt;(White b. 1875-99)&lt;/span&gt;&lt;br&gt;Emma Bowler in d').addTo(W1870);</v>
      </c>
      <c r="X482" t="str">
        <f t="shared" si="68"/>
        <v>const W1870HawthorneNevadaEmmaBowler= L.marker([38.52,-118.62], {icon: D1}).bindPopup('Hawthorne, Nevada&lt;br&gt;&lt;span style=font-size:11px&gt;(White b. 1875-99)&lt;/span&gt;&lt;br&gt;Emma Bowler in (Boberg, 2017)').addTo(W1870);</v>
      </c>
      <c r="Y482" t="str">
        <f t="shared" si="69"/>
        <v/>
      </c>
      <c r="Z482" t="str">
        <f t="shared" si="70"/>
        <v/>
      </c>
      <c r="AA482" t="str">
        <f t="shared" si="71"/>
        <v/>
      </c>
      <c r="BC482" t="s">
        <v>5443</v>
      </c>
    </row>
    <row r="483" spans="1:55">
      <c r="A483" t="s">
        <v>5325</v>
      </c>
      <c r="B483" s="88" t="s">
        <v>9524</v>
      </c>
      <c r="E483" t="s">
        <v>12151</v>
      </c>
      <c r="F483" s="1"/>
      <c r="G483" s="79" t="s">
        <v>1155</v>
      </c>
      <c r="H483" t="s">
        <v>2375</v>
      </c>
      <c r="I483" s="5">
        <v>-117.07</v>
      </c>
      <c r="J483" s="5">
        <v>39.49</v>
      </c>
      <c r="K483" t="s">
        <v>11232</v>
      </c>
      <c r="S483" t="str">
        <f t="shared" si="63"/>
        <v>AustinNV, Nevada&lt;br&gt;&lt;span style=font-size:11px&gt;(White b. 1875-99)&lt;/span&gt;&lt;br&gt;</v>
      </c>
      <c r="T483" t="str">
        <f t="shared" si="64"/>
        <v>W1870AustinNVNevadaWilliamThomas</v>
      </c>
      <c r="U483" t="str">
        <f t="shared" si="65"/>
        <v>const W1870AustinNVNevadaWilliamThomas= L.marker([39.49,-117.07], {icon: De}).bindPopup('AustinNV, Nevada&lt;br&gt;&lt;span style=font-size:11px&gt;(White b. 1875-99)&lt;/span&gt;&lt;br&gt;William Thomas in (Boberg, 2017)').addTo(W1870);</v>
      </c>
      <c r="V483" t="str">
        <f t="shared" si="66"/>
        <v>const W1870AustinNVNevadaWilliamThomas= L.marker([39.49,-117.07], {icon: A2}).bindPopup('AustinNV, Nevada&lt;br&gt;&lt;span style=font-size:11px&gt;(White b. 1875-99)&lt;/span&gt;&lt;br&gt;William Thomas in (Boberg, 2017)').addTo(W1870);</v>
      </c>
      <c r="W483" t="str">
        <f t="shared" si="67"/>
        <v>const W1870AustinNVNevadaWilliamThomas= L.marker([39.49,-117.07], {icon: d}).bindPopup('AustinNV, Nevada&lt;br&gt;&lt;span style=font-size:11px&gt;(White b. 1875-99)&lt;/span&gt;&lt;br&gt;William Thomas in d').addTo(W1870);</v>
      </c>
      <c r="X483" t="str">
        <f t="shared" si="68"/>
        <v>const W1870AustinNVNevadaWilliamThomas= L.marker([39.49,-117.07], {icon: D1}).bindPopup('AustinNV, Nevada&lt;br&gt;&lt;span style=font-size:11px&gt;(White b. 1875-99)&lt;/span&gt;&lt;br&gt;William Thomas in (Boberg, 2017)').addTo(W1870);</v>
      </c>
      <c r="Y483" t="str">
        <f t="shared" si="69"/>
        <v/>
      </c>
      <c r="Z483" t="str">
        <f t="shared" si="70"/>
        <v/>
      </c>
      <c r="AA483" t="str">
        <f t="shared" si="71"/>
        <v/>
      </c>
      <c r="BC483" t="s">
        <v>5444</v>
      </c>
    </row>
    <row r="484" spans="1:55">
      <c r="A484" t="s">
        <v>5325</v>
      </c>
      <c r="B484" s="95" t="s">
        <v>9526</v>
      </c>
      <c r="C484" t="s">
        <v>9525</v>
      </c>
      <c r="D484">
        <v>1899</v>
      </c>
      <c r="E484" s="57" t="s">
        <v>11638</v>
      </c>
      <c r="F484" s="1"/>
      <c r="G484" s="79" t="s">
        <v>331</v>
      </c>
      <c r="H484" t="s">
        <v>2751</v>
      </c>
      <c r="I484" s="5">
        <v>-92.17</v>
      </c>
      <c r="J484" s="5">
        <v>33.880000000000003</v>
      </c>
      <c r="K484" t="s">
        <v>10732</v>
      </c>
      <c r="S484" t="str">
        <f t="shared" si="63"/>
        <v>White Oak, Arkansas&lt;br&gt;&lt;span style=font-size:11px&gt;(White b. 1899)&lt;/span&gt;&lt;br&gt;</v>
      </c>
      <c r="T484" t="str">
        <f t="shared" si="64"/>
        <v>W1870WhiteOakArkansasLAGSINF703</v>
      </c>
      <c r="U484" t="str">
        <f t="shared" si="65"/>
        <v>const W1870WhiteOakArkansasLAGSINF703= L.marker([33.88,-92.17], {icon: Du}).bindPopup('White Oak, Arkansas&lt;br&gt;&lt;span style=font-size:11px&gt;(White b. 1899)&lt;/span&gt;&lt;br&gt;(DASS) LAGS INF703 in (Jones et al, 2021)').addTo(W1870);</v>
      </c>
      <c r="V484" t="str">
        <f t="shared" si="66"/>
        <v>const W1870WhiteOakArkansasLAGSINF703= L.marker([33.88,-92.17], {icon: A2}).bindPopup('White Oak, Arkansas&lt;br&gt;&lt;span style=font-size:11px&gt;(White b. 1899)&lt;/span&gt;&lt;br&gt;(DASS) LAGS INF703 in (Jones et al, 2021)').addTo(W1870);</v>
      </c>
      <c r="W484" t="str">
        <f t="shared" si="67"/>
        <v>const W1870WhiteOakArkansasLAGSINF703= L.marker([33.88,-92.17], {icon: d}).bindPopup('White Oak, Arkansas&lt;br&gt;&lt;span style=font-size:11px&gt;(White b. 1899)&lt;/span&gt;&lt;br&gt;(DASS) LAGS INF703 in d').addTo(W1870);</v>
      </c>
      <c r="X484" t="str">
        <f t="shared" si="68"/>
        <v>const W1870WhiteOakArkansasLAGSINF703= L.marker([33.88,-92.17], {icon: D3}).bindPopup('White Oak, Arkansas&lt;br&gt;&lt;span style=font-size:11px&gt;(White b. 1899)&lt;/span&gt;&lt;br&gt;(DASS) LAGS INF703 in (Jones et al, 2021)').addTo(W1870);</v>
      </c>
      <c r="Y484" t="str">
        <f t="shared" si="69"/>
        <v/>
      </c>
      <c r="Z484" t="str">
        <f t="shared" si="70"/>
        <v/>
      </c>
      <c r="AA484" t="str">
        <f t="shared" si="71"/>
        <v/>
      </c>
      <c r="BC484" t="s">
        <v>5445</v>
      </c>
    </row>
    <row r="485" spans="1:55">
      <c r="A485" t="s">
        <v>5325</v>
      </c>
      <c r="B485" s="95" t="s">
        <v>9527</v>
      </c>
      <c r="C485" t="s">
        <v>9525</v>
      </c>
      <c r="D485">
        <v>1887</v>
      </c>
      <c r="E485" s="57" t="s">
        <v>11638</v>
      </c>
      <c r="F485" s="1"/>
      <c r="G485" s="79" t="s">
        <v>332</v>
      </c>
      <c r="H485" t="s">
        <v>5289</v>
      </c>
      <c r="I485" s="5">
        <v>-84.78</v>
      </c>
      <c r="J485" s="5">
        <v>33.369999999999997</v>
      </c>
      <c r="K485" t="s">
        <v>10732</v>
      </c>
      <c r="S485" t="str">
        <f t="shared" si="63"/>
        <v>Newnan, Georgia&lt;br&gt;&lt;span style=font-size:11px&gt;(White b. 1887)&lt;/span&gt;&lt;br&gt;</v>
      </c>
      <c r="T485" t="str">
        <f t="shared" si="64"/>
        <v>W1870NewnanGeorgiaLAGSINF117</v>
      </c>
      <c r="U485" t="str">
        <f t="shared" si="65"/>
        <v>const W1870NewnanGeorgiaLAGSINF117= L.marker([33.37,-84.78], {icon: Du}).bindPopup('Newnan, Georgia&lt;br&gt;&lt;span style=font-size:11px&gt;(White b. 1887)&lt;/span&gt;&lt;br&gt;(DASS) LAGS INF117 in (Jones et al, 2021)').addTo(W1870);</v>
      </c>
      <c r="V485" t="str">
        <f t="shared" si="66"/>
        <v>const W1870NewnanGeorgiaLAGSINF117= L.marker([33.37,-84.78], {icon: A2}).bindPopup('Newnan, Georgia&lt;br&gt;&lt;span style=font-size:11px&gt;(White b. 1887)&lt;/span&gt;&lt;br&gt;(DASS) LAGS INF117 in (Jones et al, 2021)').addTo(W1870);</v>
      </c>
      <c r="W485" t="str">
        <f t="shared" si="67"/>
        <v>const W1870NewnanGeorgiaLAGSINF117= L.marker([33.37,-84.78], {icon: d}).bindPopup('Newnan, Georgia&lt;br&gt;&lt;span style=font-size:11px&gt;(White b. 1887)&lt;/span&gt;&lt;br&gt;(DASS) LAGS INF117 in d').addTo(W1870);</v>
      </c>
      <c r="X485" t="str">
        <f t="shared" si="68"/>
        <v>const W1870NewnanGeorgiaLAGSINF117= L.marker([33.37,-84.78], {icon: D3}).bindPopup('Newnan, Georgia&lt;br&gt;&lt;span style=font-size:11px&gt;(White b. 1887)&lt;/span&gt;&lt;br&gt;(DASS) LAGS INF117 in (Jones et al, 2021)').addTo(W1870);</v>
      </c>
      <c r="Y485" t="str">
        <f t="shared" si="69"/>
        <v/>
      </c>
      <c r="Z485" t="str">
        <f t="shared" si="70"/>
        <v/>
      </c>
      <c r="AA485" t="str">
        <f t="shared" si="71"/>
        <v/>
      </c>
      <c r="BC485" t="s">
        <v>5446</v>
      </c>
    </row>
    <row r="486" spans="1:55">
      <c r="A486" t="s">
        <v>5325</v>
      </c>
      <c r="B486" s="95" t="s">
        <v>9528</v>
      </c>
      <c r="C486" t="s">
        <v>9525</v>
      </c>
      <c r="D486">
        <v>1892</v>
      </c>
      <c r="E486" s="57" t="s">
        <v>11638</v>
      </c>
      <c r="F486" s="1"/>
      <c r="G486" s="79" t="s">
        <v>333</v>
      </c>
      <c r="H486" t="s">
        <v>5289</v>
      </c>
      <c r="I486" s="5">
        <v>-84.22</v>
      </c>
      <c r="J486" s="5">
        <v>33.67</v>
      </c>
      <c r="K486" t="s">
        <v>10732</v>
      </c>
      <c r="S486" t="str">
        <f t="shared" si="63"/>
        <v>Americus, Georgia&lt;br&gt;&lt;span style=font-size:11px&gt;(White b. 1892)&lt;/span&gt;&lt;br&gt;</v>
      </c>
      <c r="T486" t="str">
        <f t="shared" si="64"/>
        <v>W1870AmericusGeorgiaLAGSINF166</v>
      </c>
      <c r="U486" t="str">
        <f t="shared" si="65"/>
        <v>const W1870AmericusGeorgiaLAGSINF166= L.marker([33.67,-84.22], {icon: Du}).bindPopup('Americus, Georgia&lt;br&gt;&lt;span style=font-size:11px&gt;(White b. 1892)&lt;/span&gt;&lt;br&gt;(DASS) LAGS INF166 in (Jones et al, 2021)').addTo(W1870);</v>
      </c>
      <c r="V486" t="str">
        <f t="shared" si="66"/>
        <v>const W1870AmericusGeorgiaLAGSINF166= L.marker([33.67,-84.22], {icon: A2}).bindPopup('Americus, Georgia&lt;br&gt;&lt;span style=font-size:11px&gt;(White b. 1892)&lt;/span&gt;&lt;br&gt;(DASS) LAGS INF166 in (Jones et al, 2021)').addTo(W1870);</v>
      </c>
      <c r="W486" t="str">
        <f t="shared" si="67"/>
        <v>const W1870AmericusGeorgiaLAGSINF166= L.marker([33.67,-84.22], {icon: d}).bindPopup('Americus, Georgia&lt;br&gt;&lt;span style=font-size:11px&gt;(White b. 1892)&lt;/span&gt;&lt;br&gt;(DASS) LAGS INF166 in d').addTo(W1870);</v>
      </c>
      <c r="X486" t="str">
        <f t="shared" si="68"/>
        <v>const W1870AmericusGeorgiaLAGSINF166= L.marker([33.67,-84.22], {icon: D3}).bindPopup('Americus, Georgia&lt;br&gt;&lt;span style=font-size:11px&gt;(White b. 1892)&lt;/span&gt;&lt;br&gt;(DASS) LAGS INF166 in (Jones et al, 2021)').addTo(W1870);</v>
      </c>
      <c r="Y486" t="str">
        <f t="shared" si="69"/>
        <v/>
      </c>
      <c r="Z486" t="str">
        <f t="shared" si="70"/>
        <v/>
      </c>
      <c r="AA486" t="str">
        <f t="shared" si="71"/>
        <v/>
      </c>
      <c r="BC486" t="s">
        <v>5447</v>
      </c>
    </row>
    <row r="487" spans="1:55">
      <c r="A487" t="s">
        <v>5325</v>
      </c>
      <c r="B487" s="95" t="s">
        <v>9529</v>
      </c>
      <c r="C487" t="s">
        <v>9525</v>
      </c>
      <c r="D487">
        <v>1939</v>
      </c>
      <c r="E487" s="57" t="s">
        <v>11638</v>
      </c>
      <c r="F487" s="1"/>
      <c r="G487" s="79" t="s">
        <v>334</v>
      </c>
      <c r="H487" t="s">
        <v>5293</v>
      </c>
      <c r="I487" s="5">
        <v>-92.63</v>
      </c>
      <c r="J487" s="5">
        <v>31.92</v>
      </c>
      <c r="K487" t="s">
        <v>10732</v>
      </c>
      <c r="S487" t="str">
        <f t="shared" si="63"/>
        <v>Winnfield, Louisiana&lt;br&gt;&lt;span style=font-size:11px&gt;(White b. 1939)&lt;/span&gt;&lt;br&gt;</v>
      </c>
      <c r="T487" t="str">
        <f t="shared" si="64"/>
        <v>W1870WinnfieldLouisianaLAGSINF811</v>
      </c>
      <c r="U487" t="str">
        <f t="shared" si="65"/>
        <v>const W1870WinnfieldLouisianaLAGSINF811= L.marker([31.92,-92.63], {icon: Du}).bindPopup('Winnfield, Louisiana&lt;br&gt;&lt;span style=font-size:11px&gt;(White b. 1939)&lt;/span&gt;&lt;br&gt;(DASS) LAGS INF811 in (Jones et al, 2021)').addTo(W1870);</v>
      </c>
      <c r="V487" t="str">
        <f t="shared" si="66"/>
        <v>const W1870WinnfieldLouisianaLAGSINF811= L.marker([31.92,-92.63], {icon: A2}).bindPopup('Winnfield, Louisiana&lt;br&gt;&lt;span style=font-size:11px&gt;(White b. 1939)&lt;/span&gt;&lt;br&gt;(DASS) LAGS INF811 in (Jones et al, 2021)').addTo(W1870);</v>
      </c>
      <c r="W487" t="str">
        <f t="shared" si="67"/>
        <v>const W1870WinnfieldLouisianaLAGSINF811= L.marker([31.92,-92.63], {icon: d}).bindPopup('Winnfield, Louisiana&lt;br&gt;&lt;span style=font-size:11px&gt;(White b. 1939)&lt;/span&gt;&lt;br&gt;(DASS) LAGS INF811 in d').addTo(W1870);</v>
      </c>
      <c r="X487" t="str">
        <f t="shared" si="68"/>
        <v>const W1870WinnfieldLouisianaLAGSINF811= L.marker([31.92,-92.63], {icon: D3}).bindPopup('Winnfield, Louisiana&lt;br&gt;&lt;span style=font-size:11px&gt;(White b. 1939)&lt;/span&gt;&lt;br&gt;(DASS) LAGS INF811 in (Jones et al, 2021)').addTo(W1870);</v>
      </c>
      <c r="Y487" t="str">
        <f t="shared" si="69"/>
        <v/>
      </c>
      <c r="Z487" t="str">
        <f t="shared" si="70"/>
        <v/>
      </c>
      <c r="AA487" t="str">
        <f t="shared" si="71"/>
        <v/>
      </c>
      <c r="BC487" t="s">
        <v>5448</v>
      </c>
    </row>
    <row r="488" spans="1:55">
      <c r="A488" t="s">
        <v>5325</v>
      </c>
      <c r="B488" s="95" t="s">
        <v>9530</v>
      </c>
      <c r="C488" t="s">
        <v>9525</v>
      </c>
      <c r="D488">
        <v>1897</v>
      </c>
      <c r="E488" s="57" t="s">
        <v>11638</v>
      </c>
      <c r="F488" s="1"/>
      <c r="G488" s="79" t="s">
        <v>121</v>
      </c>
      <c r="H488" t="s">
        <v>5293</v>
      </c>
      <c r="I488" s="5">
        <v>-90.13</v>
      </c>
      <c r="J488" s="5">
        <v>30.58</v>
      </c>
      <c r="K488" t="s">
        <v>10732</v>
      </c>
      <c r="S488" t="str">
        <f t="shared" si="63"/>
        <v>New Orleans, Louisiana&lt;br&gt;&lt;span style=font-size:11px&gt;(White b. 1897)&lt;/span&gt;&lt;br&gt;</v>
      </c>
      <c r="T488" t="str">
        <f t="shared" si="64"/>
        <v>W1870NewOrleansLouisianaLAGSINF657x</v>
      </c>
      <c r="U488" t="str">
        <f t="shared" si="65"/>
        <v>const W1870NewOrleansLouisianaLAGSINF657x= L.marker([30.58,-90.13], {icon: Du}).bindPopup('New Orleans, Louisiana&lt;br&gt;&lt;span style=font-size:11px&gt;(White b. 1897)&lt;/span&gt;&lt;br&gt;(DASS) LAGS INF657x in (Jones et al, 2021)').addTo(W1870);</v>
      </c>
      <c r="V488" t="str">
        <f t="shared" si="66"/>
        <v>const W1870NewOrleansLouisianaLAGSINF657x= L.marker([30.58,-90.13], {icon: A2}).bindPopup('New Orleans, Louisiana&lt;br&gt;&lt;span style=font-size:11px&gt;(White b. 1897)&lt;/span&gt;&lt;br&gt;(DASS) LAGS INF657x in (Jones et al, 2021)').addTo(W1870);</v>
      </c>
      <c r="W488" t="str">
        <f t="shared" si="67"/>
        <v>const W1870NewOrleansLouisianaLAGSINF657x= L.marker([30.58,-90.13], {icon: d}).bindPopup('New Orleans, Louisiana&lt;br&gt;&lt;span style=font-size:11px&gt;(White b. 1897)&lt;/span&gt;&lt;br&gt;(DASS) LAGS INF657x in d').addTo(W1870);</v>
      </c>
      <c r="X488" t="str">
        <f t="shared" si="68"/>
        <v>const W1870NewOrleansLouisianaLAGSINF657x= L.marker([30.58,-90.13], {icon: D3}).bindPopup('New Orleans, Louisiana&lt;br&gt;&lt;span style=font-size:11px&gt;(White b. 1897)&lt;/span&gt;&lt;br&gt;(DASS) LAGS INF657x in (Jones et al, 2021)').addTo(W1870);</v>
      </c>
      <c r="Y488" t="str">
        <f t="shared" si="69"/>
        <v/>
      </c>
      <c r="Z488" t="str">
        <f t="shared" si="70"/>
        <v/>
      </c>
      <c r="AA488" t="str">
        <f t="shared" si="71"/>
        <v/>
      </c>
      <c r="BC488" t="s">
        <v>5449</v>
      </c>
    </row>
    <row r="489" spans="1:55">
      <c r="A489" t="s">
        <v>5325</v>
      </c>
      <c r="B489" s="95" t="s">
        <v>9531</v>
      </c>
      <c r="C489" t="s">
        <v>9525</v>
      </c>
      <c r="D489">
        <v>1897</v>
      </c>
      <c r="E489" s="57" t="s">
        <v>11638</v>
      </c>
      <c r="F489" s="1"/>
      <c r="G489" s="79" t="s">
        <v>74</v>
      </c>
      <c r="H489" t="s">
        <v>1505</v>
      </c>
      <c r="I489" s="5">
        <v>-83.65</v>
      </c>
      <c r="J489" s="5">
        <v>32.83</v>
      </c>
      <c r="K489" t="s">
        <v>10732</v>
      </c>
      <c r="S489" t="str">
        <f t="shared" si="63"/>
        <v>Macon, Mississippi&lt;br&gt;&lt;span style=font-size:11px&gt;(White b. 1897)&lt;/span&gt;&lt;br&gt;</v>
      </c>
      <c r="T489" t="str">
        <f t="shared" si="64"/>
        <v>W1870MaconMississippiLAGSINF556</v>
      </c>
      <c r="U489" t="str">
        <f t="shared" si="65"/>
        <v>const W1870MaconMississippiLAGSINF556= L.marker([32.83,-83.65], {icon: Du}).bindPopup('Macon, Mississippi&lt;br&gt;&lt;span style=font-size:11px&gt;(White b. 1897)&lt;/span&gt;&lt;br&gt;(DASS) LAGS INF556 in (Jones et al, 2021)').addTo(W1870);</v>
      </c>
      <c r="V489" t="str">
        <f t="shared" si="66"/>
        <v>const W1870MaconMississippiLAGSINF556= L.marker([32.83,-83.65], {icon: A2}).bindPopup('Macon, Mississippi&lt;br&gt;&lt;span style=font-size:11px&gt;(White b. 1897)&lt;/span&gt;&lt;br&gt;(DASS) LAGS INF556 in (Jones et al, 2021)').addTo(W1870);</v>
      </c>
      <c r="W489" t="str">
        <f t="shared" si="67"/>
        <v>const W1870MaconMississippiLAGSINF556= L.marker([32.83,-83.65], {icon: d}).bindPopup('Macon, Mississippi&lt;br&gt;&lt;span style=font-size:11px&gt;(White b. 1897)&lt;/span&gt;&lt;br&gt;(DASS) LAGS INF556 in d').addTo(W1870);</v>
      </c>
      <c r="X489" t="str">
        <f t="shared" si="68"/>
        <v>const W1870MaconMississippiLAGSINF556= L.marker([32.83,-83.65], {icon: D3}).bindPopup('Macon, Mississippi&lt;br&gt;&lt;span style=font-size:11px&gt;(White b. 1897)&lt;/span&gt;&lt;br&gt;(DASS) LAGS INF556 in (Jones et al, 2021)').addTo(W1870);</v>
      </c>
      <c r="Y489" t="str">
        <f t="shared" si="69"/>
        <v/>
      </c>
      <c r="Z489" t="str">
        <f t="shared" si="70"/>
        <v/>
      </c>
      <c r="AA489" t="str">
        <f t="shared" si="71"/>
        <v/>
      </c>
      <c r="BC489" t="s">
        <v>5450</v>
      </c>
    </row>
    <row r="490" spans="1:55">
      <c r="A490" t="s">
        <v>5325</v>
      </c>
      <c r="B490" s="95" t="s">
        <v>9532</v>
      </c>
      <c r="C490" t="s">
        <v>9525</v>
      </c>
      <c r="D490">
        <v>1892</v>
      </c>
      <c r="E490" s="57" t="s">
        <v>11638</v>
      </c>
      <c r="F490" s="1"/>
      <c r="G490" s="79" t="s">
        <v>337</v>
      </c>
      <c r="H490" t="s">
        <v>1505</v>
      </c>
      <c r="I490" s="5">
        <v>-89.43</v>
      </c>
      <c r="J490" s="5">
        <v>30.4</v>
      </c>
      <c r="K490" t="s">
        <v>10732</v>
      </c>
      <c r="S490" t="str">
        <f t="shared" si="63"/>
        <v>Kiln, Mississippi&lt;br&gt;&lt;span style=font-size:11px&gt;(White b. 1892)&lt;/span&gt;&lt;br&gt;</v>
      </c>
      <c r="T490" t="str">
        <f t="shared" si="64"/>
        <v>W1870KilnMississippiLAGSINF625</v>
      </c>
      <c r="U490" t="str">
        <f t="shared" si="65"/>
        <v>const W1870KilnMississippiLAGSINF625= L.marker([30.4,-89.43], {icon: Du}).bindPopup('Kiln, Mississippi&lt;br&gt;&lt;span style=font-size:11px&gt;(White b. 1892)&lt;/span&gt;&lt;br&gt;(DASS) LAGS INF625 in (Jones et al, 2021)').addTo(W1870);</v>
      </c>
      <c r="V490" t="str">
        <f t="shared" si="66"/>
        <v>const W1870KilnMississippiLAGSINF625= L.marker([30.4,-89.43], {icon: A2}).bindPopup('Kiln, Mississippi&lt;br&gt;&lt;span style=font-size:11px&gt;(White b. 1892)&lt;/span&gt;&lt;br&gt;(DASS) LAGS INF625 in (Jones et al, 2021)').addTo(W1870);</v>
      </c>
      <c r="W490" t="str">
        <f t="shared" si="67"/>
        <v>const W1870KilnMississippiLAGSINF625= L.marker([30.4,-89.43], {icon: d}).bindPopup('Kiln, Mississippi&lt;br&gt;&lt;span style=font-size:11px&gt;(White b. 1892)&lt;/span&gt;&lt;br&gt;(DASS) LAGS INF625 in d').addTo(W1870);</v>
      </c>
      <c r="X490" t="str">
        <f t="shared" si="68"/>
        <v>const W1870KilnMississippiLAGSINF625= L.marker([30.4,-89.43], {icon: D3}).bindPopup('Kiln, Mississippi&lt;br&gt;&lt;span style=font-size:11px&gt;(White b. 1892)&lt;/span&gt;&lt;br&gt;(DASS) LAGS INF625 in (Jones et al, 2021)').addTo(W1870);</v>
      </c>
      <c r="Y490" t="str">
        <f t="shared" si="69"/>
        <v/>
      </c>
      <c r="Z490" t="str">
        <f t="shared" si="70"/>
        <v/>
      </c>
      <c r="AA490" t="str">
        <f t="shared" si="71"/>
        <v/>
      </c>
      <c r="BC490" t="s">
        <v>5451</v>
      </c>
    </row>
    <row r="491" spans="1:55">
      <c r="A491" t="s">
        <v>5325</v>
      </c>
      <c r="B491" s="88" t="s">
        <v>9257</v>
      </c>
      <c r="E491" t="s">
        <v>1242</v>
      </c>
      <c r="G491" s="79" t="s">
        <v>339</v>
      </c>
      <c r="H491" t="s">
        <v>5278</v>
      </c>
      <c r="I491" s="5">
        <v>-75.150000000000006</v>
      </c>
      <c r="J491" s="5">
        <v>39.950000000000003</v>
      </c>
      <c r="K491" t="s">
        <v>10732</v>
      </c>
      <c r="S491" t="str">
        <f t="shared" si="63"/>
        <v>Philadelphia, Pennsylvania&lt;br&gt;&lt;span style=font-size:11px&gt;(White b. 1875-99)&lt;/span&gt;&lt;br&gt;</v>
      </c>
      <c r="T491" t="str">
        <f t="shared" si="64"/>
        <v>W1870PhiladelphiaPennsylvaniasample</v>
      </c>
      <c r="U491" t="str">
        <f t="shared" si="65"/>
        <v>const W1870PhiladelphiaPennsylvaniasample= L.marker([39.95,-75.15], {icon: Du}).bindPopup('Philadelphia, Pennsylvania&lt;br&gt;&lt;span style=font-size:11px&gt;(White b. 1875-99)&lt;/span&gt;&lt;br&gt;sample in (Labov, 2013)').addTo(W1870);</v>
      </c>
      <c r="V491" t="str">
        <f t="shared" si="66"/>
        <v>const W1870PhiladelphiaPennsylvaniasample= L.marker([39.95,-75.15], {icon: A2}).bindPopup('Philadelphia, Pennsylvania&lt;br&gt;&lt;span style=font-size:11px&gt;(White b. 1875-99)&lt;/span&gt;&lt;br&gt;sample in (Labov, 2013)').addTo(W1870);</v>
      </c>
      <c r="W491" t="str">
        <f t="shared" si="67"/>
        <v>const W1870PhiladelphiaPennsylvaniasample= L.marker([39.95,-75.15], {icon: d}).bindPopup('Philadelphia, Pennsylvania&lt;br&gt;&lt;span style=font-size:11px&gt;(White b. 1875-99)&lt;/span&gt;&lt;br&gt;sample in d').addTo(W1870);</v>
      </c>
      <c r="X491" t="str">
        <f t="shared" si="68"/>
        <v>const W1870PhiladelphiaPennsylvaniasample= L.marker([39.95,-75.15], {icon: D3}).bindPopup('Philadelphia, Pennsylvania&lt;br&gt;&lt;span style=font-size:11px&gt;(White b. 1875-99)&lt;/span&gt;&lt;br&gt;sample in (Labov, 2013)').addTo(W1870);</v>
      </c>
      <c r="Y491" t="str">
        <f t="shared" si="69"/>
        <v/>
      </c>
      <c r="Z491" t="str">
        <f t="shared" si="70"/>
        <v/>
      </c>
      <c r="AA491" t="str">
        <f t="shared" si="71"/>
        <v/>
      </c>
      <c r="BC491" t="s">
        <v>5452</v>
      </c>
    </row>
    <row r="492" spans="1:55">
      <c r="A492" t="s">
        <v>5325</v>
      </c>
      <c r="B492" s="95" t="s">
        <v>12331</v>
      </c>
      <c r="C492" t="s">
        <v>9525</v>
      </c>
      <c r="D492">
        <v>1895</v>
      </c>
      <c r="E492" s="57" t="s">
        <v>11638</v>
      </c>
      <c r="F492" s="1"/>
      <c r="G492" s="79" t="s">
        <v>354</v>
      </c>
      <c r="H492" t="s">
        <v>904</v>
      </c>
      <c r="I492" s="5">
        <v>-86.77</v>
      </c>
      <c r="J492" s="5">
        <v>36.15</v>
      </c>
      <c r="K492" t="s">
        <v>10732</v>
      </c>
      <c r="S492" t="str">
        <f t="shared" si="63"/>
        <v>Nashville, Tennessee&lt;br&gt;&lt;span style=font-size:11px&gt;(White b. 1895)&lt;/span&gt;&lt;br&gt;</v>
      </c>
      <c r="T492" t="str">
        <f t="shared" si="64"/>
        <v>W1870NashvilleTennesseeLAGSINF312</v>
      </c>
      <c r="U492" t="str">
        <f t="shared" si="65"/>
        <v>const W1870NashvilleTennesseeLAGSINF312= L.marker([36.15,-86.77], {icon: Du}).bindPopup('Nashville, Tennessee&lt;br&gt;&lt;span style=font-size:11px&gt;(White b. 1895)&lt;/span&gt;&lt;br&gt;(DASS) LAGS INF312 in (Jones et al, 2021)').addTo(W1870);</v>
      </c>
      <c r="V492" t="str">
        <f t="shared" si="66"/>
        <v>const W1870NashvilleTennesseeLAGSINF312= L.marker([36.15,-86.77], {icon: A2}).bindPopup('Nashville, Tennessee&lt;br&gt;&lt;span style=font-size:11px&gt;(White b. 1895)&lt;/span&gt;&lt;br&gt;(DASS) LAGS INF312 in (Jones et al, 2021)').addTo(W1870);</v>
      </c>
      <c r="W492" t="str">
        <f t="shared" si="67"/>
        <v>const W1870NashvilleTennesseeLAGSINF312= L.marker([36.15,-86.77], {icon: d}).bindPopup('Nashville, Tennessee&lt;br&gt;&lt;span style=font-size:11px&gt;(White b. 1895)&lt;/span&gt;&lt;br&gt;(DASS) LAGS INF312 in d').addTo(W1870);</v>
      </c>
      <c r="X492" t="str">
        <f t="shared" si="68"/>
        <v>const W1870NashvilleTennesseeLAGSINF312= L.marker([36.15,-86.77], {icon: D3}).bindPopup('Nashville, Tennessee&lt;br&gt;&lt;span style=font-size:11px&gt;(White b. 1895)&lt;/span&gt;&lt;br&gt;(DASS) LAGS INF312 in (Jones et al, 2021)').addTo(W1870);</v>
      </c>
      <c r="Y492" t="str">
        <f t="shared" si="69"/>
        <v/>
      </c>
      <c r="Z492" t="str">
        <f t="shared" si="70"/>
        <v/>
      </c>
      <c r="AA492" t="str">
        <f t="shared" si="71"/>
        <v/>
      </c>
      <c r="BC492" t="s">
        <v>5453</v>
      </c>
    </row>
    <row r="493" spans="1:55">
      <c r="A493" t="s">
        <v>5325</v>
      </c>
      <c r="B493" s="95" t="s">
        <v>12332</v>
      </c>
      <c r="C493" t="s">
        <v>9525</v>
      </c>
      <c r="D493">
        <v>1893</v>
      </c>
      <c r="E493" s="57" t="s">
        <v>11638</v>
      </c>
      <c r="F493" s="1"/>
      <c r="G493" s="79" t="s">
        <v>355</v>
      </c>
      <c r="H493" t="s">
        <v>904</v>
      </c>
      <c r="I493" s="5">
        <v>-89.25</v>
      </c>
      <c r="J493" s="5">
        <v>35.58</v>
      </c>
      <c r="K493" t="s">
        <v>10731</v>
      </c>
      <c r="S493" t="str">
        <f t="shared" si="63"/>
        <v>Brownsville, Tennessee&lt;br&gt;&lt;span style=font-size:11px&gt;(White b. 1893)&lt;/span&gt;&lt;br&gt;</v>
      </c>
      <c r="T493" t="str">
        <f t="shared" si="64"/>
        <v>W1870BrownsvilleTennesseeLAGSINF503</v>
      </c>
      <c r="U493" t="str">
        <f t="shared" si="65"/>
        <v>const W1870BrownsvilleTennesseeLAGSINF503= L.marker([35.58,-89.25], {icon: Dn}).bindPopup('Brownsville, Tennessee&lt;br&gt;&lt;span style=font-size:11px&gt;(White b. 1893)&lt;/span&gt;&lt;br&gt;(DASS) LAGS INF503 in (Jones et al, 2021)').addTo(W1870);</v>
      </c>
      <c r="V493" t="str">
        <f t="shared" si="66"/>
        <v>const W1870BrownsvilleTennesseeLAGSINF503= L.marker([35.58,-89.25], {icon: A2}).bindPopup('Brownsville, Tennessee&lt;br&gt;&lt;span style=font-size:11px&gt;(White b. 1893)&lt;/span&gt;&lt;br&gt;(DASS) LAGS INF503 in (Jones et al, 2021)').addTo(W1870);</v>
      </c>
      <c r="W493" t="str">
        <f t="shared" si="67"/>
        <v>const W1870BrownsvilleTennesseeLAGSINF503= L.marker([35.58,-89.25], {icon: d}).bindPopup('Brownsville, Tennessee&lt;br&gt;&lt;span style=font-size:11px&gt;(White b. 1893)&lt;/span&gt;&lt;br&gt;(DASS) LAGS INF503 in d').addTo(W1870);</v>
      </c>
      <c r="X493" t="str">
        <f t="shared" si="68"/>
        <v>const W1870BrownsvilleTennesseeLAGSINF503= L.marker([35.58,-89.25], {icon: D5}).bindPopup('Brownsville, Tennessee&lt;br&gt;&lt;span style=font-size:11px&gt;(White b. 1893)&lt;/span&gt;&lt;br&gt;(DASS) LAGS INF503 in (Jones et al, 2021)').addTo(W1870);</v>
      </c>
      <c r="Y493" t="str">
        <f t="shared" si="69"/>
        <v/>
      </c>
      <c r="Z493" t="str">
        <f t="shared" si="70"/>
        <v/>
      </c>
      <c r="AA493" t="str">
        <f t="shared" si="71"/>
        <v/>
      </c>
      <c r="BC493" t="s">
        <v>5454</v>
      </c>
    </row>
    <row r="494" spans="1:55">
      <c r="A494" t="s">
        <v>5325</v>
      </c>
      <c r="B494" s="40" t="s">
        <v>11972</v>
      </c>
      <c r="D494">
        <v>1883</v>
      </c>
      <c r="E494" t="s">
        <v>1254</v>
      </c>
      <c r="F494" s="1"/>
      <c r="G494" s="79" t="s">
        <v>361</v>
      </c>
      <c r="H494" t="s">
        <v>1148</v>
      </c>
      <c r="I494" s="5">
        <v>-119.5</v>
      </c>
      <c r="J494" s="5">
        <v>43.58</v>
      </c>
      <c r="K494" t="s">
        <v>10731</v>
      </c>
      <c r="S494" t="str">
        <f t="shared" si="63"/>
        <v>Burns, Oregon&lt;br&gt;&lt;span style=font-size:11px&gt;(White b. 1883)&lt;/span&gt;&lt;br&gt;</v>
      </c>
      <c r="T494" t="str">
        <f t="shared" si="64"/>
        <v>W1870BurnsOregonDAREOR013</v>
      </c>
      <c r="U494" t="str">
        <f t="shared" si="65"/>
        <v>const W1870BurnsOregonDAREOR013= L.marker([43.58,-119.5], {icon: Dn}).bindPopup('Burns, Oregon&lt;br&gt;&lt;span style=font-size:11px&gt;(White b. 1883)&lt;/span&gt;&lt;br&gt;DARE OR013 in (Mclarty, 2016)').addTo(W1870);</v>
      </c>
      <c r="V494" t="str">
        <f t="shared" si="66"/>
        <v>const W1870BurnsOregonDAREOR013= L.marker([43.58,-119.5], {icon: A2}).bindPopup('Burns, Oregon&lt;br&gt;&lt;span style=font-size:11px&gt;(White b. 1883)&lt;/span&gt;&lt;br&gt;DARE OR013 in (Mclarty, 2016)').addTo(W1870);</v>
      </c>
      <c r="W494" t="str">
        <f t="shared" si="67"/>
        <v>const W1870BurnsOregonDAREOR013= L.marker([43.58,-119.5], {icon: d}).bindPopup('Burns, Oregon&lt;br&gt;&lt;span style=font-size:11px&gt;(White b. 1883)&lt;/span&gt;&lt;br&gt;DARE OR013 in d').addTo(W1870);</v>
      </c>
      <c r="X494" t="str">
        <f t="shared" si="68"/>
        <v>const W1870BurnsOregonDAREOR013= L.marker([43.58,-119.5], {icon: D5}).bindPopup('Burns, Oregon&lt;br&gt;&lt;span style=font-size:11px&gt;(White b. 1883)&lt;/span&gt;&lt;br&gt;DARE OR013 in (Mclarty, 2016)').addTo(W1870);</v>
      </c>
      <c r="Y494" t="str">
        <f t="shared" si="69"/>
        <v/>
      </c>
      <c r="Z494" t="str">
        <f t="shared" si="70"/>
        <v/>
      </c>
      <c r="AA494" t="str">
        <f t="shared" si="71"/>
        <v/>
      </c>
      <c r="BC494" t="s">
        <v>5455</v>
      </c>
    </row>
    <row r="495" spans="1:55">
      <c r="A495" t="s">
        <v>5325</v>
      </c>
      <c r="B495" s="40" t="s">
        <v>11973</v>
      </c>
      <c r="D495">
        <v>1892</v>
      </c>
      <c r="E495" t="s">
        <v>1254</v>
      </c>
      <c r="F495" s="1"/>
      <c r="G495" s="79" t="s">
        <v>363</v>
      </c>
      <c r="H495" t="s">
        <v>1148</v>
      </c>
      <c r="I495" s="5">
        <v>-117.5</v>
      </c>
      <c r="J495" s="5">
        <v>42.97</v>
      </c>
      <c r="K495" t="s">
        <v>10731</v>
      </c>
      <c r="S495" t="str">
        <f t="shared" si="63"/>
        <v>Jordan Valley, Oregon&lt;br&gt;&lt;span style=font-size:11px&gt;(White b. 1892)&lt;/span&gt;&lt;br&gt;</v>
      </c>
      <c r="T495" t="str">
        <f t="shared" si="64"/>
        <v>W1870JordanValleyOregonDAREOR011</v>
      </c>
      <c r="U495" t="str">
        <f t="shared" si="65"/>
        <v>const W1870JordanValleyOregonDAREOR011= L.marker([42.97,-117.5], {icon: Dn}).bindPopup('Jordan Valley, Oregon&lt;br&gt;&lt;span style=font-size:11px&gt;(White b. 1892)&lt;/span&gt;&lt;br&gt;DARE OR011 in (Mclarty, 2016)').addTo(W1870);</v>
      </c>
      <c r="V495" t="str">
        <f t="shared" si="66"/>
        <v>const W1870JordanValleyOregonDAREOR011= L.marker([42.97,-117.5], {icon: A2}).bindPopup('Jordan Valley, Oregon&lt;br&gt;&lt;span style=font-size:11px&gt;(White b. 1892)&lt;/span&gt;&lt;br&gt;DARE OR011 in (Mclarty, 2016)').addTo(W1870);</v>
      </c>
      <c r="W495" t="str">
        <f t="shared" si="67"/>
        <v>const W1870JordanValleyOregonDAREOR011= L.marker([42.97,-117.5], {icon: d}).bindPopup('Jordan Valley, Oregon&lt;br&gt;&lt;span style=font-size:11px&gt;(White b. 1892)&lt;/span&gt;&lt;br&gt;DARE OR011 in d').addTo(W1870);</v>
      </c>
      <c r="X495" t="str">
        <f t="shared" si="68"/>
        <v>const W1870JordanValleyOregonDAREOR011= L.marker([42.97,-117.5], {icon: D5}).bindPopup('Jordan Valley, Oregon&lt;br&gt;&lt;span style=font-size:11px&gt;(White b. 1892)&lt;/span&gt;&lt;br&gt;DARE OR011 in (Mclarty, 2016)').addTo(W1870);</v>
      </c>
      <c r="Y495" t="str">
        <f t="shared" si="69"/>
        <v/>
      </c>
      <c r="Z495" t="str">
        <f t="shared" si="70"/>
        <v/>
      </c>
      <c r="AA495" t="str">
        <f t="shared" si="71"/>
        <v/>
      </c>
      <c r="BC495" t="s">
        <v>5456</v>
      </c>
    </row>
    <row r="496" spans="1:55">
      <c r="A496" t="s">
        <v>5325</v>
      </c>
      <c r="B496" s="40" t="s">
        <v>11974</v>
      </c>
      <c r="D496">
        <v>1893</v>
      </c>
      <c r="E496" t="s">
        <v>1254</v>
      </c>
      <c r="F496" s="1"/>
      <c r="G496" s="79" t="s">
        <v>55</v>
      </c>
      <c r="H496" t="s">
        <v>1148</v>
      </c>
      <c r="I496" s="5">
        <v>-122.97</v>
      </c>
      <c r="J496" s="5">
        <v>42.3</v>
      </c>
      <c r="K496" t="s">
        <v>10731</v>
      </c>
      <c r="S496" t="str">
        <f t="shared" si="63"/>
        <v>Jacksonville, Oregon&lt;br&gt;&lt;span style=font-size:11px&gt;(White b. 1893)&lt;/span&gt;&lt;br&gt;</v>
      </c>
      <c r="T496" t="str">
        <f t="shared" si="64"/>
        <v>W1870JacksonvilleOregonDAREOR002</v>
      </c>
      <c r="U496" t="str">
        <f t="shared" si="65"/>
        <v>const W1870JacksonvilleOregonDAREOR002= L.marker([42.3,-122.97], {icon: Dn}).bindPopup('Jacksonville, Oregon&lt;br&gt;&lt;span style=font-size:11px&gt;(White b. 1893)&lt;/span&gt;&lt;br&gt;DARE OR002 in (Mclarty, 2016)').addTo(W1870);</v>
      </c>
      <c r="V496" t="str">
        <f t="shared" si="66"/>
        <v>const W1870JacksonvilleOregonDAREOR002= L.marker([42.3,-122.97], {icon: A2}).bindPopup('Jacksonville, Oregon&lt;br&gt;&lt;span style=font-size:11px&gt;(White b. 1893)&lt;/span&gt;&lt;br&gt;DARE OR002 in (Mclarty, 2016)').addTo(W1870);</v>
      </c>
      <c r="W496" t="str">
        <f t="shared" si="67"/>
        <v>const W1870JacksonvilleOregonDAREOR002= L.marker([42.3,-122.97], {icon: d}).bindPopup('Jacksonville, Oregon&lt;br&gt;&lt;span style=font-size:11px&gt;(White b. 1893)&lt;/span&gt;&lt;br&gt;DARE OR002 in d').addTo(W1870);</v>
      </c>
      <c r="X496" t="str">
        <f t="shared" si="68"/>
        <v>const W1870JacksonvilleOregonDAREOR002= L.marker([42.3,-122.97], {icon: D5}).bindPopup('Jacksonville, Oregon&lt;br&gt;&lt;span style=font-size:11px&gt;(White b. 1893)&lt;/span&gt;&lt;br&gt;DARE OR002 in (Mclarty, 2016)').addTo(W1870);</v>
      </c>
      <c r="Y496" t="str">
        <f t="shared" si="69"/>
        <v/>
      </c>
      <c r="Z496" t="str">
        <f t="shared" si="70"/>
        <v/>
      </c>
      <c r="AA496" t="str">
        <f t="shared" si="71"/>
        <v/>
      </c>
      <c r="BC496" t="s">
        <v>5457</v>
      </c>
    </row>
    <row r="497" spans="1:55">
      <c r="A497" t="s">
        <v>5325</v>
      </c>
      <c r="B497" s="40" t="s">
        <v>11975</v>
      </c>
      <c r="D497">
        <v>1900</v>
      </c>
      <c r="E497" t="s">
        <v>1254</v>
      </c>
      <c r="F497" s="1"/>
      <c r="G497" s="79" t="s">
        <v>366</v>
      </c>
      <c r="H497" t="s">
        <v>1148</v>
      </c>
      <c r="I497" s="5">
        <v>-123.2</v>
      </c>
      <c r="J497" s="5">
        <v>44.22</v>
      </c>
      <c r="K497" t="s">
        <v>10731</v>
      </c>
      <c r="S497" t="str">
        <f t="shared" si="63"/>
        <v>Junction City, Oregon&lt;br&gt;&lt;span style=font-size:11px&gt;(White b. 1900)&lt;/span&gt;&lt;br&gt;</v>
      </c>
      <c r="T497" t="str">
        <f t="shared" si="64"/>
        <v>W1870JunctionCityOregonDAREOR006</v>
      </c>
      <c r="U497" t="str">
        <f t="shared" si="65"/>
        <v>const W1870JunctionCityOregonDAREOR006= L.marker([44.22,-123.2], {icon: Dn}).bindPopup('Junction City, Oregon&lt;br&gt;&lt;span style=font-size:11px&gt;(White b. 1900)&lt;/span&gt;&lt;br&gt;DARE OR006 in (Mclarty, 2016)').addTo(W1870);</v>
      </c>
      <c r="V497" t="str">
        <f t="shared" si="66"/>
        <v>const W1870JunctionCityOregonDAREOR006= L.marker([44.22,-123.2], {icon: A2}).bindPopup('Junction City, Oregon&lt;br&gt;&lt;span style=font-size:11px&gt;(White b. 1900)&lt;/span&gt;&lt;br&gt;DARE OR006 in (Mclarty, 2016)').addTo(W1870);</v>
      </c>
      <c r="W497" t="str">
        <f t="shared" si="67"/>
        <v>const W1870JunctionCityOregonDAREOR006= L.marker([44.22,-123.2], {icon: d}).bindPopup('Junction City, Oregon&lt;br&gt;&lt;span style=font-size:11px&gt;(White b. 1900)&lt;/span&gt;&lt;br&gt;DARE OR006 in d').addTo(W1870);</v>
      </c>
      <c r="X497" t="str">
        <f t="shared" si="68"/>
        <v>const W1870JunctionCityOregonDAREOR006= L.marker([44.22,-123.2], {icon: D5}).bindPopup('Junction City, Oregon&lt;br&gt;&lt;span style=font-size:11px&gt;(White b. 1900)&lt;/span&gt;&lt;br&gt;DARE OR006 in (Mclarty, 2016)').addTo(W1870);</v>
      </c>
      <c r="Y497" t="str">
        <f t="shared" si="69"/>
        <v/>
      </c>
      <c r="Z497" t="str">
        <f t="shared" si="70"/>
        <v/>
      </c>
      <c r="AA497" t="str">
        <f t="shared" si="71"/>
        <v/>
      </c>
      <c r="BC497" t="s">
        <v>5458</v>
      </c>
    </row>
    <row r="498" spans="1:55">
      <c r="A498" t="s">
        <v>5325</v>
      </c>
      <c r="B498" s="88" t="s">
        <v>6514</v>
      </c>
      <c r="C498" s="87" t="s">
        <v>12315</v>
      </c>
      <c r="D498">
        <v>1878</v>
      </c>
      <c r="E498" t="s">
        <v>11989</v>
      </c>
      <c r="F498" s="1"/>
      <c r="G498" s="79" t="s">
        <v>320</v>
      </c>
      <c r="H498" t="s">
        <v>5296</v>
      </c>
      <c r="I498" s="5">
        <v>-89.31</v>
      </c>
      <c r="J498" s="5">
        <v>44.39</v>
      </c>
      <c r="K498" t="s">
        <v>11232</v>
      </c>
      <c r="S498" t="str">
        <f t="shared" si="63"/>
        <v>Madison, Wisconsin&lt;br&gt;&lt;span style=font-size:11px&gt;(White b. 1878)&lt;/span&gt;&lt;br&gt;</v>
      </c>
      <c r="T498" t="str">
        <f t="shared" si="64"/>
        <v>W1870MadisonWisconsinSpeaker13</v>
      </c>
      <c r="U498" t="str">
        <f t="shared" si="65"/>
        <v>const W1870MadisonWisconsinSpeaker13= L.marker([44.39,-89.31], {icon: De}).bindPopup('Madison, Wisconsin&lt;br&gt;&lt;span style=font-size:11px&gt;(White b. 1878)&lt;/span&gt;&lt;br&gt;(DARE OH 015 Speaker 13 in (Thomas, 2001)').addTo(W1870);</v>
      </c>
      <c r="V498" t="str">
        <f t="shared" si="66"/>
        <v>const W1870MadisonWisconsinSpeaker13= L.marker([44.39,-89.31], {icon: A2}).bindPopup('Madison, Wisconsin&lt;br&gt;&lt;span style=font-size:11px&gt;(White b. 1878)&lt;/span&gt;&lt;br&gt;(DARE OH 015 Speaker 13 in (Thomas, 2001)').addTo(W1870);</v>
      </c>
      <c r="W498" t="str">
        <f t="shared" si="67"/>
        <v>const W1870MadisonWisconsinSpeaker13= L.marker([44.39,-89.31], {icon: d}).bindPopup('Madison, Wisconsin&lt;br&gt;&lt;span style=font-size:11px&gt;(White b. 1878)&lt;/span&gt;&lt;br&gt;(DARE OH 015 Speaker 13 in d').addTo(W1870);</v>
      </c>
      <c r="X498" t="str">
        <f t="shared" si="68"/>
        <v>const W1870MadisonWisconsinSpeaker13= L.marker([44.39,-89.31], {icon: D1}).bindPopup('Madison, Wisconsin&lt;br&gt;&lt;span style=font-size:11px&gt;(White b. 1878)&lt;/span&gt;&lt;br&gt;(DARE OH 015 Speaker 13 in (Thomas, 2001)').addTo(W1870);</v>
      </c>
      <c r="Y498" t="str">
        <f t="shared" si="69"/>
        <v/>
      </c>
      <c r="Z498" t="str">
        <f t="shared" si="70"/>
        <v/>
      </c>
      <c r="AA498" t="str">
        <f t="shared" si="71"/>
        <v/>
      </c>
      <c r="BC498" t="s">
        <v>11992</v>
      </c>
    </row>
    <row r="499" spans="1:55">
      <c r="A499" t="s">
        <v>5325</v>
      </c>
      <c r="B499" s="88" t="s">
        <v>6516</v>
      </c>
      <c r="C499" s="87"/>
      <c r="D499">
        <v>1898</v>
      </c>
      <c r="E499" t="s">
        <v>11989</v>
      </c>
      <c r="F499" s="1"/>
      <c r="G499" s="79" t="s">
        <v>439</v>
      </c>
      <c r="H499" t="s">
        <v>5282</v>
      </c>
      <c r="I499" s="5">
        <v>-84.2</v>
      </c>
      <c r="J499" s="5">
        <v>41.26</v>
      </c>
      <c r="K499" t="s">
        <v>10733</v>
      </c>
      <c r="S499" t="str">
        <f t="shared" si="63"/>
        <v>Kalida, Ohio&lt;br&gt;&lt;span style=font-size:11px&gt;(White b. 1898)&lt;/span&gt;&lt;br&gt;</v>
      </c>
      <c r="T499" t="str">
        <f t="shared" si="64"/>
        <v>W1870KalidaOhioSpeaker17</v>
      </c>
      <c r="U499" t="str">
        <f t="shared" si="65"/>
        <v>const W1870KalidaOhioSpeaker17= L.marker([41.26,-84.2], {icon: Dn}).bindPopup('Kalida, Ohio&lt;br&gt;&lt;span style=font-size:11px&gt;(White b. 1898)&lt;/span&gt;&lt;br&gt;Speaker 17 in (Thomas, 2001)').addTo(W1870);</v>
      </c>
      <c r="V499" t="str">
        <f t="shared" si="66"/>
        <v>const W1870KalidaOhioSpeaker17= L.marker([41.26,-84.2], {icon: A2}).bindPopup('Kalida, Ohio&lt;br&gt;&lt;span style=font-size:11px&gt;(White b. 1898)&lt;/span&gt;&lt;br&gt;Speaker 17 in (Thomas, 2001)').addTo(W1870);</v>
      </c>
      <c r="W499" t="str">
        <f t="shared" si="67"/>
        <v>const W1870KalidaOhioSpeaker17= L.marker([41.26,-84.2], {icon: d}).bindPopup('Kalida, Ohio&lt;br&gt;&lt;span style=font-size:11px&gt;(White b. 1898)&lt;/span&gt;&lt;br&gt;Speaker 17 in d').addTo(W1870);</v>
      </c>
      <c r="X499" t="str">
        <f t="shared" si="68"/>
        <v>const W1870KalidaOhioSpeaker17= L.marker([41.26,-84.2], {icon: D3}).bindPopup('Kalida, Ohio&lt;br&gt;&lt;span style=font-size:11px&gt;(White b. 1898)&lt;/span&gt;&lt;br&gt;Speaker 17 in (Thomas, 2001)').addTo(W1870);</v>
      </c>
      <c r="Y499" t="str">
        <f t="shared" si="69"/>
        <v/>
      </c>
      <c r="Z499" t="str">
        <f t="shared" si="70"/>
        <v/>
      </c>
      <c r="AA499" t="str">
        <f t="shared" si="71"/>
        <v/>
      </c>
      <c r="BC499" t="s">
        <v>11993</v>
      </c>
    </row>
    <row r="500" spans="1:55">
      <c r="A500" t="s">
        <v>5325</v>
      </c>
      <c r="B500" s="88" t="s">
        <v>6520</v>
      </c>
      <c r="C500" s="87" t="s">
        <v>12316</v>
      </c>
      <c r="D500">
        <v>1897</v>
      </c>
      <c r="E500" t="s">
        <v>11989</v>
      </c>
      <c r="F500" s="1"/>
      <c r="G500" s="79" t="s">
        <v>443</v>
      </c>
      <c r="H500" t="s">
        <v>5282</v>
      </c>
      <c r="I500" s="5">
        <v>-83.79</v>
      </c>
      <c r="J500" s="5">
        <v>39.06</v>
      </c>
      <c r="K500" t="s">
        <v>11238</v>
      </c>
      <c r="S500" t="str">
        <f t="shared" si="63"/>
        <v>Riipley, Ohio&lt;br&gt;&lt;span style=font-size:11px&gt;(White b. 1897)&lt;/span&gt;&lt;br&gt;</v>
      </c>
      <c r="T500" t="str">
        <f t="shared" si="64"/>
        <v>W1870RiipleyOhioSpeaker22</v>
      </c>
      <c r="U500" t="str">
        <f t="shared" si="65"/>
        <v>const W1870RiipleyOhioSpeaker22= L.marker([39.06,-83.79], {icon: De}).bindPopup('Riipley, Ohio&lt;br&gt;&lt;span style=font-size:11px&gt;(White b. 1897)&lt;/span&gt;&lt;br&gt;DARE OH 058 Speaker 22 in (Thomas, 2001)').addTo(W1870);</v>
      </c>
      <c r="V500" t="str">
        <f t="shared" si="66"/>
        <v>const W1870RiipleyOhioSpeaker22= L.marker([39.06,-83.79], {icon: A2}).bindPopup('Riipley, Ohio&lt;br&gt;&lt;span style=font-size:11px&gt;(White b. 1897)&lt;/span&gt;&lt;br&gt;DARE OH 058 Speaker 22 in (Thomas, 2001)').addTo(W1870);</v>
      </c>
      <c r="W500" t="str">
        <f t="shared" si="67"/>
        <v>const W1870RiipleyOhioSpeaker22= L.marker([39.06,-83.79], {icon: d}).bindPopup('Riipley, Ohio&lt;br&gt;&lt;span style=font-size:11px&gt;(White b. 1897)&lt;/span&gt;&lt;br&gt;DARE OH 058 Speaker 22 in d').addTo(W1870);</v>
      </c>
      <c r="X500" t="str">
        <f t="shared" si="68"/>
        <v>const W1870RiipleyOhioSpeaker22= L.marker([39.06,-83.79], {icon: D3}).bindPopup('Riipley, Ohio&lt;br&gt;&lt;span style=font-size:11px&gt;(White b. 1897)&lt;/span&gt;&lt;br&gt;DARE OH 058 Speaker 22 in (Thomas, 2001)').addTo(W1870);</v>
      </c>
      <c r="Y500" t="str">
        <f t="shared" si="69"/>
        <v/>
      </c>
      <c r="Z500" t="str">
        <f t="shared" si="70"/>
        <v/>
      </c>
      <c r="AA500" t="str">
        <f t="shared" si="71"/>
        <v/>
      </c>
      <c r="BC500" t="s">
        <v>11995</v>
      </c>
    </row>
    <row r="501" spans="1:55">
      <c r="A501" t="s">
        <v>5325</v>
      </c>
      <c r="B501" s="88" t="s">
        <v>6522</v>
      </c>
      <c r="C501" t="s">
        <v>12317</v>
      </c>
      <c r="D501">
        <v>1892</v>
      </c>
      <c r="E501" t="s">
        <v>11989</v>
      </c>
      <c r="F501" s="1"/>
      <c r="G501" s="79" t="s">
        <v>446</v>
      </c>
      <c r="H501" t="s">
        <v>5282</v>
      </c>
      <c r="I501" s="5">
        <v>-82.46</v>
      </c>
      <c r="J501" s="5">
        <v>40.69</v>
      </c>
      <c r="K501" t="s">
        <v>11235</v>
      </c>
      <c r="S501" t="str">
        <f t="shared" si="63"/>
        <v>Vernon, Ohio&lt;br&gt;&lt;span style=font-size:11px&gt;(White b. 1892)&lt;/span&gt;&lt;br&gt;</v>
      </c>
      <c r="T501" t="str">
        <f t="shared" si="64"/>
        <v>W1870VernonOhioSpeaker25</v>
      </c>
      <c r="U501" t="str">
        <f t="shared" si="65"/>
        <v>const W1870VernonOhioSpeaker25= L.marker([40.69,-82.46], {icon: De}).bindPopup('Vernon, Ohio&lt;br&gt;&lt;span style=font-size:11px&gt;(White b. 1892)&lt;/span&gt;&lt;br&gt;DARE OH074 Speaker 25 in (Thomas, 2001)').addTo(W1870);</v>
      </c>
      <c r="V501" t="str">
        <f t="shared" si="66"/>
        <v>const W1870VernonOhioSpeaker25= L.marker([40.69,-82.46], {icon: A2}).bindPopup('Vernon, Ohio&lt;br&gt;&lt;span style=font-size:11px&gt;(White b. 1892)&lt;/span&gt;&lt;br&gt;DARE OH074 Speaker 25 in (Thomas, 2001)').addTo(W1870);</v>
      </c>
      <c r="W501" t="str">
        <f t="shared" si="67"/>
        <v>const W1870VernonOhioSpeaker25= L.marker([40.69,-82.46], {icon: d}).bindPopup('Vernon, Ohio&lt;br&gt;&lt;span style=font-size:11px&gt;(White b. 1892)&lt;/span&gt;&lt;br&gt;DARE OH074 Speaker 25 in d').addTo(W1870);</v>
      </c>
      <c r="X501" t="str">
        <f t="shared" si="68"/>
        <v>const W1870VernonOhioSpeaker25= L.marker([40.69,-82.46], {icon: D2}).bindPopup('Vernon, Ohio&lt;br&gt;&lt;span style=font-size:11px&gt;(White b. 1892)&lt;/span&gt;&lt;br&gt;DARE OH074 Speaker 25 in (Thomas, 2001)').addTo(W1870);</v>
      </c>
      <c r="Y501" t="str">
        <f t="shared" si="69"/>
        <v/>
      </c>
      <c r="Z501" t="str">
        <f t="shared" si="70"/>
        <v/>
      </c>
      <c r="AA501" t="str">
        <f t="shared" si="71"/>
        <v/>
      </c>
      <c r="BC501" t="s">
        <v>11996</v>
      </c>
    </row>
    <row r="502" spans="1:55">
      <c r="A502" t="s">
        <v>5325</v>
      </c>
      <c r="B502" s="88" t="s">
        <v>6526</v>
      </c>
      <c r="D502">
        <v>1897</v>
      </c>
      <c r="E502" t="s">
        <v>11989</v>
      </c>
      <c r="F502" s="1"/>
      <c r="G502" s="79" t="s">
        <v>451</v>
      </c>
      <c r="H502" t="s">
        <v>903</v>
      </c>
      <c r="I502" s="5">
        <v>-76.5</v>
      </c>
      <c r="J502" s="5">
        <v>38.51</v>
      </c>
      <c r="K502" t="s">
        <v>11238</v>
      </c>
      <c r="S502" t="str">
        <f t="shared" si="63"/>
        <v>Bertrand, Virginia&lt;br&gt;&lt;span style=font-size:11px&gt;(White b. 1897)&lt;/span&gt;&lt;br&gt;</v>
      </c>
      <c r="T502" t="str">
        <f t="shared" si="64"/>
        <v>W1870BertrandVirginiaSpeaker54</v>
      </c>
      <c r="U502" t="str">
        <f t="shared" si="65"/>
        <v>const W1870BertrandVirginiaSpeaker54= L.marker([38.51,-76.5], {icon: De}).bindPopup('Bertrand, Virginia&lt;br&gt;&lt;span style=font-size:11px&gt;(White b. 1897)&lt;/span&gt;&lt;br&gt;Speaker 54 in (Thomas, 2001)').addTo(W1870);</v>
      </c>
      <c r="V502" t="str">
        <f t="shared" si="66"/>
        <v>const W1870BertrandVirginiaSpeaker54= L.marker([38.51,-76.5], {icon: A2}).bindPopup('Bertrand, Virginia&lt;br&gt;&lt;span style=font-size:11px&gt;(White b. 1897)&lt;/span&gt;&lt;br&gt;Speaker 54 in (Thomas, 2001)').addTo(W1870);</v>
      </c>
      <c r="W502" t="str">
        <f t="shared" si="67"/>
        <v>const W1870BertrandVirginiaSpeaker54= L.marker([38.51,-76.5], {icon: d}).bindPopup('Bertrand, Virginia&lt;br&gt;&lt;span style=font-size:11px&gt;(White b. 1897)&lt;/span&gt;&lt;br&gt;Speaker 54 in d').addTo(W1870);</v>
      </c>
      <c r="X502" t="str">
        <f t="shared" si="68"/>
        <v>const W1870BertrandVirginiaSpeaker54= L.marker([38.51,-76.5], {icon: D3}).bindPopup('Bertrand, Virginia&lt;br&gt;&lt;span style=font-size:11px&gt;(White b. 1897)&lt;/span&gt;&lt;br&gt;Speaker 54 in (Thomas, 2001)').addTo(W1870);</v>
      </c>
      <c r="Y502" t="str">
        <f t="shared" si="69"/>
        <v/>
      </c>
      <c r="Z502" t="str">
        <f t="shared" si="70"/>
        <v/>
      </c>
      <c r="AA502" t="str">
        <f t="shared" si="71"/>
        <v/>
      </c>
      <c r="BC502" t="s">
        <v>11998</v>
      </c>
    </row>
    <row r="503" spans="1:55">
      <c r="A503" t="s">
        <v>5325</v>
      </c>
      <c r="B503" s="88" t="s">
        <v>6528</v>
      </c>
      <c r="C503" t="s">
        <v>12312</v>
      </c>
      <c r="D503">
        <v>1894</v>
      </c>
      <c r="E503" t="s">
        <v>11989</v>
      </c>
      <c r="F503" s="1"/>
      <c r="G503" s="79" t="s">
        <v>454</v>
      </c>
      <c r="H503" t="s">
        <v>5283</v>
      </c>
      <c r="I503" s="5">
        <v>-80.33</v>
      </c>
      <c r="J503" s="5">
        <v>34.06</v>
      </c>
      <c r="K503" t="s">
        <v>11224</v>
      </c>
      <c r="S503" t="str">
        <f t="shared" si="63"/>
        <v>Cross, South Carolina&lt;br&gt;&lt;span style=font-size:11px&gt;(White b. 1894)&lt;/span&gt;&lt;br&gt;</v>
      </c>
      <c r="T503" t="str">
        <f t="shared" si="64"/>
        <v>W1870CrossSouthCarolinaSpeaker57</v>
      </c>
      <c r="U503" t="str">
        <f t="shared" si="65"/>
        <v>const W1870CrossSouthCarolinaSpeaker57= L.marker([34.06,-80.33], {icon: Me}).bindPopup('Cross, South Carolina&lt;br&gt;&lt;span style=font-size:11px&gt;(White b. 1894)&lt;/span&gt;&lt;br&gt;DARE SC019 Speaker 57 in (Thomas, 2001)').addTo(W1870);</v>
      </c>
      <c r="V503" t="str">
        <f t="shared" si="66"/>
        <v>const W1870CrossSouthCarolinaSpeaker57= L.marker([34.06,-80.33], {icon: A1}).bindPopup('Cross, South Carolina&lt;br&gt;&lt;span style=font-size:11px&gt;(White b. 1894)&lt;/span&gt;&lt;br&gt;DARE SC019 Speaker 57 in (Thomas, 2001)').addTo(W1870);</v>
      </c>
      <c r="W503" t="str">
        <f t="shared" si="67"/>
        <v>const W1870CrossSouthCarolinaSpeaker57= L.marker([34.06,-80.33], {icon: d}).bindPopup('Cross, South Carolina&lt;br&gt;&lt;span style=font-size:11px&gt;(White b. 1894)&lt;/span&gt;&lt;br&gt;DARE SC019 Speaker 57 in d').addTo(W1870);</v>
      </c>
      <c r="X503" t="str">
        <f t="shared" si="68"/>
        <v>const W1870CrossSouthCarolinaSpeaker57= L.marker([34.06,-80.33], {icon: M1}).bindPopup('Cross, South Carolina&lt;br&gt;&lt;span style=font-size:11px&gt;(White b. 1894)&lt;/span&gt;&lt;br&gt;DARE SC019 Speaker 57 in (Thomas, 2001)').addTo(W1870);</v>
      </c>
      <c r="Y503" t="str">
        <f t="shared" si="69"/>
        <v/>
      </c>
      <c r="Z503" t="str">
        <f t="shared" si="70"/>
        <v/>
      </c>
      <c r="AA503" t="str">
        <f t="shared" si="71"/>
        <v/>
      </c>
      <c r="BC503" t="s">
        <v>11999</v>
      </c>
    </row>
    <row r="504" spans="1:55">
      <c r="A504" t="s">
        <v>5325</v>
      </c>
      <c r="B504" s="88" t="s">
        <v>6530</v>
      </c>
      <c r="D504">
        <v>1890</v>
      </c>
      <c r="E504" t="s">
        <v>11989</v>
      </c>
      <c r="F504" s="1"/>
      <c r="G504" s="79" t="s">
        <v>455</v>
      </c>
      <c r="H504" t="s">
        <v>5289</v>
      </c>
      <c r="I504" s="5">
        <v>-83.74</v>
      </c>
      <c r="J504" s="5">
        <v>31.99</v>
      </c>
      <c r="K504" t="s">
        <v>10732</v>
      </c>
      <c r="S504" t="str">
        <f t="shared" si="63"/>
        <v>Moultriie, Georgia&lt;br&gt;&lt;span style=font-size:11px&gt;(White b. 1890)&lt;/span&gt;&lt;br&gt;</v>
      </c>
      <c r="T504" t="str">
        <f t="shared" si="64"/>
        <v>W1870MoultriieGeorgiaSpeaker58</v>
      </c>
      <c r="U504" t="str">
        <f t="shared" si="65"/>
        <v>const W1870MoultriieGeorgiaSpeaker58= L.marker([31.99,-83.74], {icon: Du}).bindPopup('Moultriie, Georgia&lt;br&gt;&lt;span style=font-size:11px&gt;(White b. 1890)&lt;/span&gt;&lt;br&gt;Speaker 58 in (Thomas, 2001)').addTo(W1870);</v>
      </c>
      <c r="V504" t="str">
        <f t="shared" si="66"/>
        <v>const W1870MoultriieGeorgiaSpeaker58= L.marker([31.99,-83.74], {icon: A2}).bindPopup('Moultriie, Georgia&lt;br&gt;&lt;span style=font-size:11px&gt;(White b. 1890)&lt;/span&gt;&lt;br&gt;Speaker 58 in (Thomas, 2001)').addTo(W1870);</v>
      </c>
      <c r="W504" t="str">
        <f t="shared" si="67"/>
        <v>const W1870MoultriieGeorgiaSpeaker58= L.marker([31.99,-83.74], {icon: d}).bindPopup('Moultriie, Georgia&lt;br&gt;&lt;span style=font-size:11px&gt;(White b. 1890)&lt;/span&gt;&lt;br&gt;Speaker 58 in d').addTo(W1870);</v>
      </c>
      <c r="X504" t="str">
        <f t="shared" si="68"/>
        <v>const W1870MoultriieGeorgiaSpeaker58= L.marker([31.99,-83.74], {icon: D3}).bindPopup('Moultriie, Georgia&lt;br&gt;&lt;span style=font-size:11px&gt;(White b. 1890)&lt;/span&gt;&lt;br&gt;Speaker 58 in (Thomas, 2001)').addTo(W1870);</v>
      </c>
      <c r="Y504" t="str">
        <f t="shared" si="69"/>
        <v/>
      </c>
      <c r="Z504" t="str">
        <f t="shared" si="70"/>
        <v/>
      </c>
      <c r="AA504" t="str">
        <f t="shared" si="71"/>
        <v/>
      </c>
      <c r="BC504" t="s">
        <v>12000</v>
      </c>
    </row>
    <row r="505" spans="1:55">
      <c r="A505" t="s">
        <v>5325</v>
      </c>
      <c r="B505" s="88" t="s">
        <v>6532</v>
      </c>
      <c r="D505">
        <v>1896</v>
      </c>
      <c r="E505" t="s">
        <v>11989</v>
      </c>
      <c r="F505" s="1"/>
      <c r="G505" s="79" t="s">
        <v>462</v>
      </c>
      <c r="H505" t="s">
        <v>5288</v>
      </c>
      <c r="I505" s="5">
        <v>-76.45</v>
      </c>
      <c r="J505" s="5">
        <v>36.409999999999997</v>
      </c>
      <c r="K505" t="s">
        <v>11248</v>
      </c>
      <c r="S505" t="str">
        <f t="shared" si="63"/>
        <v>Sladesville, North Carolina&lt;br&gt;&lt;span style=font-size:11px&gt;(White b. 1896)&lt;/span&gt;&lt;br&gt;</v>
      </c>
      <c r="T505" t="str">
        <f t="shared" si="64"/>
        <v>W1870SladesvilleNorthCarolinaSpeaker79</v>
      </c>
      <c r="U505" t="str">
        <f t="shared" si="65"/>
        <v>const W1870SladesvilleNorthCarolinaSpeaker79= L.marker([36.41,-76.45], {icon: He}).bindPopup('Sladesville, North Carolina&lt;br&gt;&lt;span style=font-size:11px&gt;(White b. 1896)&lt;/span&gt;&lt;br&gt;Speaker 79 in (Thomas, 2001)').addTo(W1870);</v>
      </c>
      <c r="V505" t="str">
        <f t="shared" si="66"/>
        <v>const W1870SladesvilleNorthCarolinaSpeaker79= L.marker([36.41,-76.45], {icon: A2}).bindPopup('Sladesville, North Carolina&lt;br&gt;&lt;span style=font-size:11px&gt;(White b. 1896)&lt;/span&gt;&lt;br&gt;Speaker 79 in (Thomas, 2001)').addTo(W1870);</v>
      </c>
      <c r="W505" t="str">
        <f t="shared" si="67"/>
        <v>const W1870SladesvilleNorthCarolinaSpeaker79= L.marker([36.41,-76.45], {icon: d}).bindPopup('Sladesville, North Carolina&lt;br&gt;&lt;span style=font-size:11px&gt;(White b. 1896)&lt;/span&gt;&lt;br&gt;Speaker 79 in d').addTo(W1870);</v>
      </c>
      <c r="X505" t="str">
        <f t="shared" si="68"/>
        <v>const W1870SladesvilleNorthCarolinaSpeaker79= L.marker([36.41,-76.45], {icon: H5}).bindPopup('Sladesville, North Carolina&lt;br&gt;&lt;span style=font-size:11px&gt;(White b. 1896)&lt;/span&gt;&lt;br&gt;Speaker 79 in (Thomas, 2001)').addTo(W1870);</v>
      </c>
      <c r="Y505" t="str">
        <f t="shared" si="69"/>
        <v/>
      </c>
      <c r="Z505" t="str">
        <f t="shared" si="70"/>
        <v/>
      </c>
      <c r="AA505" t="str">
        <f t="shared" si="71"/>
        <v/>
      </c>
      <c r="BC505" t="s">
        <v>12001</v>
      </c>
    </row>
    <row r="506" spans="1:55">
      <c r="A506" t="s">
        <v>5325</v>
      </c>
      <c r="B506" s="88" t="s">
        <v>6534</v>
      </c>
      <c r="C506" t="s">
        <v>12314</v>
      </c>
      <c r="D506">
        <v>1884</v>
      </c>
      <c r="E506" t="s">
        <v>11989</v>
      </c>
      <c r="F506" s="1"/>
      <c r="G506" s="79" t="s">
        <v>465</v>
      </c>
      <c r="H506" t="s">
        <v>5288</v>
      </c>
      <c r="I506" s="5">
        <v>-75.78</v>
      </c>
      <c r="J506" s="5">
        <v>35.79</v>
      </c>
      <c r="K506" t="s">
        <v>10735</v>
      </c>
      <c r="S506" t="str">
        <f t="shared" si="63"/>
        <v>Ocracoke, North Carolina&lt;br&gt;&lt;span style=font-size:11px&gt;(White b. 1884)&lt;/span&gt;&lt;br&gt;</v>
      </c>
      <c r="T506" t="str">
        <f t="shared" si="64"/>
        <v>W1870OcracokeNorthCarolinaSpeaker83</v>
      </c>
      <c r="U506" t="str">
        <f t="shared" si="65"/>
        <v>const W1870OcracokeNorthCarolinaSpeaker83= L.marker([35.79,-75.78], {icon: Hn}).bindPopup('Ocracoke, North Carolina&lt;br&gt;&lt;span style=font-size:11px&gt;(White b. 1884)&lt;/span&gt;&lt;br&gt;DARE NC 027 Speaker 83 in (Thomas, 2001)').addTo(W1870);</v>
      </c>
      <c r="V506" t="str">
        <f t="shared" si="66"/>
        <v>const W1870OcracokeNorthCarolinaSpeaker83= L.marker([35.79,-75.78], {icon: A2}).bindPopup('Ocracoke, North Carolina&lt;br&gt;&lt;span style=font-size:11px&gt;(White b. 1884)&lt;/span&gt;&lt;br&gt;DARE NC 027 Speaker 83 in (Thomas, 2001)').addTo(W1870);</v>
      </c>
      <c r="W506" t="str">
        <f t="shared" si="67"/>
        <v>const W1870OcracokeNorthCarolinaSpeaker83= L.marker([35.79,-75.78], {icon: d}).bindPopup('Ocracoke, North Carolina&lt;br&gt;&lt;span style=font-size:11px&gt;(White b. 1884)&lt;/span&gt;&lt;br&gt;DARE NC 027 Speaker 83 in d').addTo(W1870);</v>
      </c>
      <c r="X506" t="str">
        <f t="shared" si="68"/>
        <v>const W1870OcracokeNorthCarolinaSpeaker83= L.marker([35.79,-75.78], {icon: H5}).bindPopup('Ocracoke, North Carolina&lt;br&gt;&lt;span style=font-size:11px&gt;(White b. 1884)&lt;/span&gt;&lt;br&gt;DARE NC 027 Speaker 83 in (Thomas, 2001)').addTo(W1870);</v>
      </c>
      <c r="Y506" t="str">
        <f t="shared" si="69"/>
        <v/>
      </c>
      <c r="Z506" t="str">
        <f t="shared" si="70"/>
        <v/>
      </c>
      <c r="AA506" t="str">
        <f t="shared" si="71"/>
        <v/>
      </c>
      <c r="BC506" t="s">
        <v>12002</v>
      </c>
    </row>
    <row r="507" spans="1:55">
      <c r="A507" t="s">
        <v>5325</v>
      </c>
      <c r="B507" s="88" t="s">
        <v>6536</v>
      </c>
      <c r="D507">
        <v>1878</v>
      </c>
      <c r="E507" t="s">
        <v>11989</v>
      </c>
      <c r="F507" s="1"/>
      <c r="G507" s="79" t="s">
        <v>469</v>
      </c>
      <c r="H507" t="s">
        <v>5294</v>
      </c>
      <c r="I507" s="5">
        <v>-100.21</v>
      </c>
      <c r="J507" s="5">
        <v>30.71</v>
      </c>
      <c r="K507" t="s">
        <v>10733</v>
      </c>
      <c r="S507" t="str">
        <f t="shared" si="63"/>
        <v>Barksdale, Texas&lt;br&gt;&lt;span style=font-size:11px&gt;(White b. 1878)&lt;/span&gt;&lt;br&gt;</v>
      </c>
      <c r="T507" t="str">
        <f t="shared" si="64"/>
        <v>W1870BarksdaleTexasSpeaker95</v>
      </c>
      <c r="U507" t="str">
        <f t="shared" si="65"/>
        <v>const W1870BarksdaleTexasSpeaker95= L.marker([30.71,-100.21], {icon: Dn}).bindPopup('Barksdale, Texas&lt;br&gt;&lt;span style=font-size:11px&gt;(White b. 1878)&lt;/span&gt;&lt;br&gt;Speaker 95 in (Thomas, 2001)').addTo(W1870);</v>
      </c>
      <c r="V507" t="str">
        <f t="shared" si="66"/>
        <v>const W1870BarksdaleTexasSpeaker95= L.marker([30.71,-100.21], {icon: A2}).bindPopup('Barksdale, Texas&lt;br&gt;&lt;span style=font-size:11px&gt;(White b. 1878)&lt;/span&gt;&lt;br&gt;Speaker 95 in (Thomas, 2001)').addTo(W1870);</v>
      </c>
      <c r="W507" t="str">
        <f t="shared" si="67"/>
        <v>const W1870BarksdaleTexasSpeaker95= L.marker([30.71,-100.21], {icon: d}).bindPopup('Barksdale, Texas&lt;br&gt;&lt;span style=font-size:11px&gt;(White b. 1878)&lt;/span&gt;&lt;br&gt;Speaker 95 in d').addTo(W1870);</v>
      </c>
      <c r="X507" t="str">
        <f t="shared" si="68"/>
        <v>const W1870BarksdaleTexasSpeaker95= L.marker([30.71,-100.21], {icon: D3}).bindPopup('Barksdale, Texas&lt;br&gt;&lt;span style=font-size:11px&gt;(White b. 1878)&lt;/span&gt;&lt;br&gt;Speaker 95 in (Thomas, 2001)').addTo(W1870);</v>
      </c>
      <c r="Y507" t="str">
        <f t="shared" si="69"/>
        <v/>
      </c>
      <c r="Z507" t="str">
        <f t="shared" si="70"/>
        <v/>
      </c>
      <c r="AA507" t="str">
        <f t="shared" si="71"/>
        <v/>
      </c>
      <c r="BC507" t="s">
        <v>12003</v>
      </c>
    </row>
    <row r="508" spans="1:55">
      <c r="A508" t="s">
        <v>5325</v>
      </c>
      <c r="B508" s="88" t="s">
        <v>6538</v>
      </c>
      <c r="D508">
        <v>1886</v>
      </c>
      <c r="E508" t="s">
        <v>11989</v>
      </c>
      <c r="F508" s="1"/>
      <c r="G508" s="79" t="s">
        <v>470</v>
      </c>
      <c r="H508" t="s">
        <v>5294</v>
      </c>
      <c r="I508" s="5">
        <v>-97.49</v>
      </c>
      <c r="J508" s="5">
        <v>32.08</v>
      </c>
      <c r="K508" t="s">
        <v>10730</v>
      </c>
      <c r="S508" t="str">
        <f t="shared" si="63"/>
        <v>Oglesby, Texas&lt;br&gt;&lt;span style=font-size:11px&gt;(White b. 1886)&lt;/span&gt;&lt;br&gt;</v>
      </c>
      <c r="T508" t="str">
        <f t="shared" si="64"/>
        <v>W1870OglesbyTexasSpeaker96</v>
      </c>
      <c r="U508" t="str">
        <f t="shared" si="65"/>
        <v>const W1870OglesbyTexasSpeaker96= L.marker([32.08,-97.49], {icon: Du}).bindPopup('Oglesby, Texas&lt;br&gt;&lt;span style=font-size:11px&gt;(White b. 1886)&lt;/span&gt;&lt;br&gt;Speaker 96 in (Thomas, 2001)').addTo(W1870);</v>
      </c>
      <c r="V508" t="str">
        <f t="shared" si="66"/>
        <v>const W1870OglesbyTexasSpeaker96= L.marker([32.08,-97.49], {icon: A2}).bindPopup('Oglesby, Texas&lt;br&gt;&lt;span style=font-size:11px&gt;(White b. 1886)&lt;/span&gt;&lt;br&gt;Speaker 96 in (Thomas, 2001)').addTo(W1870);</v>
      </c>
      <c r="W508" t="str">
        <f t="shared" si="67"/>
        <v>const W1870OglesbyTexasSpeaker96= L.marker([32.08,-97.49], {icon: d}).bindPopup('Oglesby, Texas&lt;br&gt;&lt;span style=font-size:11px&gt;(White b. 1886)&lt;/span&gt;&lt;br&gt;Speaker 96 in d').addTo(W1870);</v>
      </c>
      <c r="X508" t="str">
        <f t="shared" si="68"/>
        <v>const W1870OglesbyTexasSpeaker96= L.marker([32.08,-97.49], {icon: D4}).bindPopup('Oglesby, Texas&lt;br&gt;&lt;span style=font-size:11px&gt;(White b. 1886)&lt;/span&gt;&lt;br&gt;Speaker 96 in (Thomas, 2001)').addTo(W1870);</v>
      </c>
      <c r="Y508" t="str">
        <f t="shared" si="69"/>
        <v/>
      </c>
      <c r="Z508" t="str">
        <f t="shared" si="70"/>
        <v/>
      </c>
      <c r="AA508" t="str">
        <f t="shared" si="71"/>
        <v/>
      </c>
      <c r="BC508" t="s">
        <v>12004</v>
      </c>
    </row>
    <row r="509" spans="1:55">
      <c r="A509" t="s">
        <v>5325</v>
      </c>
      <c r="B509" s="88" t="s">
        <v>6540</v>
      </c>
      <c r="D509">
        <v>1894</v>
      </c>
      <c r="E509" t="s">
        <v>11989</v>
      </c>
      <c r="F509" s="1"/>
      <c r="G509" s="79" t="s">
        <v>471</v>
      </c>
      <c r="H509" t="s">
        <v>5294</v>
      </c>
      <c r="I509" s="5">
        <v>-96.25</v>
      </c>
      <c r="J509" s="5">
        <v>31.01</v>
      </c>
      <c r="K509" t="s">
        <v>10733</v>
      </c>
      <c r="S509" t="str">
        <f t="shared" si="63"/>
        <v>Chappel Hill, Texas&lt;br&gt;&lt;span style=font-size:11px&gt;(White b. 1894)&lt;/span&gt;&lt;br&gt;</v>
      </c>
      <c r="T509" t="str">
        <f t="shared" si="64"/>
        <v>W1870ChappelHillTexasSpeaker97</v>
      </c>
      <c r="U509" t="str">
        <f t="shared" si="65"/>
        <v>const W1870ChappelHillTexasSpeaker97= L.marker([31.01,-96.25], {icon: Dn}).bindPopup('Chappel Hill, Texas&lt;br&gt;&lt;span style=font-size:11px&gt;(White b. 1894)&lt;/span&gt;&lt;br&gt;Speaker 97 in (Thomas, 2001)').addTo(W1870);</v>
      </c>
      <c r="V509" t="str">
        <f t="shared" si="66"/>
        <v>const W1870ChappelHillTexasSpeaker97= L.marker([31.01,-96.25], {icon: A2}).bindPopup('Chappel Hill, Texas&lt;br&gt;&lt;span style=font-size:11px&gt;(White b. 1894)&lt;/span&gt;&lt;br&gt;Speaker 97 in (Thomas, 2001)').addTo(W1870);</v>
      </c>
      <c r="W509" t="str">
        <f t="shared" si="67"/>
        <v>const W1870ChappelHillTexasSpeaker97= L.marker([31.01,-96.25], {icon: d}).bindPopup('Chappel Hill, Texas&lt;br&gt;&lt;span style=font-size:11px&gt;(White b. 1894)&lt;/span&gt;&lt;br&gt;Speaker 97 in d').addTo(W1870);</v>
      </c>
      <c r="X509" t="str">
        <f t="shared" si="68"/>
        <v>const W1870ChappelHillTexasSpeaker97= L.marker([31.01,-96.25], {icon: D3}).bindPopup('Chappel Hill, Texas&lt;br&gt;&lt;span style=font-size:11px&gt;(White b. 1894)&lt;/span&gt;&lt;br&gt;Speaker 97 in (Thomas, 2001)').addTo(W1870);</v>
      </c>
      <c r="Y509" t="str">
        <f t="shared" si="69"/>
        <v/>
      </c>
      <c r="Z509" t="str">
        <f t="shared" si="70"/>
        <v/>
      </c>
      <c r="AA509" t="str">
        <f t="shared" si="71"/>
        <v/>
      </c>
      <c r="BC509" t="s">
        <v>12005</v>
      </c>
    </row>
    <row r="510" spans="1:55">
      <c r="A510" t="s">
        <v>5325</v>
      </c>
      <c r="B510" s="88" t="s">
        <v>6542</v>
      </c>
      <c r="D510">
        <v>1895</v>
      </c>
      <c r="E510" t="s">
        <v>11989</v>
      </c>
      <c r="F510" s="1"/>
      <c r="G510" s="79" t="s">
        <v>472</v>
      </c>
      <c r="H510" t="s">
        <v>5294</v>
      </c>
      <c r="I510" s="5">
        <v>-96.35</v>
      </c>
      <c r="J510" s="5">
        <v>30.94</v>
      </c>
      <c r="K510" t="s">
        <v>10733</v>
      </c>
      <c r="S510" t="str">
        <f t="shared" si="63"/>
        <v>Independence, Texas&lt;br&gt;&lt;span style=font-size:11px&gt;(White b. 1895)&lt;/span&gt;&lt;br&gt;</v>
      </c>
      <c r="T510" t="str">
        <f t="shared" si="64"/>
        <v>W1870IndependenceTexasSpeaker98</v>
      </c>
      <c r="U510" t="str">
        <f t="shared" si="65"/>
        <v>const W1870IndependenceTexasSpeaker98= L.marker([30.94,-96.35], {icon: Dn}).bindPopup('Independence, Texas&lt;br&gt;&lt;span style=font-size:11px&gt;(White b. 1895)&lt;/span&gt;&lt;br&gt;Speaker 98 in (Thomas, 2001)').addTo(W1870);</v>
      </c>
      <c r="V510" t="str">
        <f t="shared" si="66"/>
        <v>const W1870IndependenceTexasSpeaker98= L.marker([30.94,-96.35], {icon: A2}).bindPopup('Independence, Texas&lt;br&gt;&lt;span style=font-size:11px&gt;(White b. 1895)&lt;/span&gt;&lt;br&gt;Speaker 98 in (Thomas, 2001)').addTo(W1870);</v>
      </c>
      <c r="W510" t="str">
        <f t="shared" si="67"/>
        <v>const W1870IndependenceTexasSpeaker98= L.marker([30.94,-96.35], {icon: d}).bindPopup('Independence, Texas&lt;br&gt;&lt;span style=font-size:11px&gt;(White b. 1895)&lt;/span&gt;&lt;br&gt;Speaker 98 in d').addTo(W1870);</v>
      </c>
      <c r="X510" t="str">
        <f t="shared" si="68"/>
        <v>const W1870IndependenceTexasSpeaker98= L.marker([30.94,-96.35], {icon: D3}).bindPopup('Independence, Texas&lt;br&gt;&lt;span style=font-size:11px&gt;(White b. 1895)&lt;/span&gt;&lt;br&gt;Speaker 98 in (Thomas, 2001)').addTo(W1870);</v>
      </c>
      <c r="Y510" t="str">
        <f t="shared" si="69"/>
        <v/>
      </c>
      <c r="Z510" t="str">
        <f t="shared" si="70"/>
        <v/>
      </c>
      <c r="AA510" t="str">
        <f t="shared" si="71"/>
        <v/>
      </c>
      <c r="BC510" t="s">
        <v>12006</v>
      </c>
    </row>
    <row r="511" spans="1:55">
      <c r="A511" t="s">
        <v>5325</v>
      </c>
      <c r="B511" s="88" t="s">
        <v>6544</v>
      </c>
      <c r="D511">
        <v>1899</v>
      </c>
      <c r="E511" t="s">
        <v>11989</v>
      </c>
      <c r="F511" s="1"/>
      <c r="G511" s="79" t="s">
        <v>473</v>
      </c>
      <c r="H511" t="s">
        <v>5294</v>
      </c>
      <c r="I511" s="5">
        <v>-101.84</v>
      </c>
      <c r="J511" s="5">
        <v>35.340000000000003</v>
      </c>
      <c r="K511" t="s">
        <v>10731</v>
      </c>
      <c r="S511" t="str">
        <f t="shared" si="63"/>
        <v>Canyon, Texas&lt;br&gt;&lt;span style=font-size:11px&gt;(White b. 1899)&lt;/span&gt;&lt;br&gt;</v>
      </c>
      <c r="T511" t="str">
        <f t="shared" si="64"/>
        <v>W1870CanyonTexasSpeaker99</v>
      </c>
      <c r="U511" t="str">
        <f t="shared" si="65"/>
        <v>const W1870CanyonTexasSpeaker99= L.marker([35.34,-101.84], {icon: Dn}).bindPopup('Canyon, Texas&lt;br&gt;&lt;span style=font-size:11px&gt;(White b. 1899)&lt;/span&gt;&lt;br&gt;Speaker 99 in (Thomas, 2001)').addTo(W1870);</v>
      </c>
      <c r="V511" t="str">
        <f t="shared" si="66"/>
        <v>const W1870CanyonTexasSpeaker99= L.marker([35.34,-101.84], {icon: A2}).bindPopup('Canyon, Texas&lt;br&gt;&lt;span style=font-size:11px&gt;(White b. 1899)&lt;/span&gt;&lt;br&gt;Speaker 99 in (Thomas, 2001)').addTo(W1870);</v>
      </c>
      <c r="W511" t="str">
        <f t="shared" si="67"/>
        <v>const W1870CanyonTexasSpeaker99= L.marker([35.34,-101.84], {icon: d}).bindPopup('Canyon, Texas&lt;br&gt;&lt;span style=font-size:11px&gt;(White b. 1899)&lt;/span&gt;&lt;br&gt;Speaker 99 in d').addTo(W1870);</v>
      </c>
      <c r="X511" t="str">
        <f t="shared" si="68"/>
        <v>const W1870CanyonTexasSpeaker99= L.marker([35.34,-101.84], {icon: D5}).bindPopup('Canyon, Texas&lt;br&gt;&lt;span style=font-size:11px&gt;(White b. 1899)&lt;/span&gt;&lt;br&gt;Speaker 99 in (Thomas, 2001)').addTo(W1870);</v>
      </c>
      <c r="Y511" t="str">
        <f t="shared" si="69"/>
        <v/>
      </c>
      <c r="Z511" t="str">
        <f t="shared" si="70"/>
        <v/>
      </c>
      <c r="AA511" t="str">
        <f t="shared" si="71"/>
        <v/>
      </c>
      <c r="BC511" t="s">
        <v>12007</v>
      </c>
    </row>
    <row r="512" spans="1:55">
      <c r="A512" t="s">
        <v>5325</v>
      </c>
      <c r="B512" s="88" t="s">
        <v>12155</v>
      </c>
      <c r="E512" t="s">
        <v>5374</v>
      </c>
      <c r="G512" s="80" t="s">
        <v>146</v>
      </c>
      <c r="H512" t="s">
        <v>5295</v>
      </c>
      <c r="I512" s="5">
        <v>-86.08</v>
      </c>
      <c r="J512" s="5">
        <v>43.58</v>
      </c>
      <c r="K512" t="s">
        <v>10731</v>
      </c>
      <c r="S512" t="str">
        <f t="shared" si="63"/>
        <v>Grand Rapids, Michigan&lt;br&gt;&lt;span style=font-size:11px&gt;(White b. 1875-99)&lt;/span&gt;&lt;br&gt;</v>
      </c>
      <c r="T512" t="str">
        <f t="shared" si="64"/>
        <v>W1870GrandRapidsMichiganaGrandRapidsman</v>
      </c>
      <c r="U512" t="str">
        <f t="shared" si="65"/>
        <v>const W1870GrandRapidsMichiganaGrandRapidsman= L.marker([43.58,-86.08], {icon: Dn}).bindPopup('Grand Rapids, Michigan&lt;br&gt;&lt;span style=font-size:11px&gt;(White b. 1875-99)&lt;/span&gt;&lt;br&gt;a Grand Rapids man in (Gordon, 2002)').addTo(W1870);</v>
      </c>
      <c r="V512" t="str">
        <f t="shared" si="66"/>
        <v>const W1870GrandRapidsMichiganaGrandRapidsman= L.marker([43.58,-86.08], {icon: A2}).bindPopup('Grand Rapids, Michigan&lt;br&gt;&lt;span style=font-size:11px&gt;(White b. 1875-99)&lt;/span&gt;&lt;br&gt;a Grand Rapids man in (Gordon, 2002)').addTo(W1870);</v>
      </c>
      <c r="W512" t="str">
        <f t="shared" si="67"/>
        <v>const W1870GrandRapidsMichiganaGrandRapidsman= L.marker([43.58,-86.08], {icon: d}).bindPopup('Grand Rapids, Michigan&lt;br&gt;&lt;span style=font-size:11px&gt;(White b. 1875-99)&lt;/span&gt;&lt;br&gt;a Grand Rapids man in d').addTo(W1870);</v>
      </c>
      <c r="X512" t="str">
        <f t="shared" si="68"/>
        <v>const W1870GrandRapidsMichiganaGrandRapidsman= L.marker([43.58,-86.08], {icon: D5}).bindPopup('Grand Rapids, Michigan&lt;br&gt;&lt;span style=font-size:11px&gt;(White b. 1875-99)&lt;/span&gt;&lt;br&gt;a Grand Rapids man in (Gordon, 2002)').addTo(W1870);</v>
      </c>
      <c r="Y512" t="str">
        <f t="shared" si="69"/>
        <v/>
      </c>
      <c r="Z512" t="str">
        <f t="shared" si="70"/>
        <v/>
      </c>
      <c r="AA512" t="str">
        <f t="shared" si="71"/>
        <v/>
      </c>
      <c r="BC512" t="s">
        <v>5459</v>
      </c>
    </row>
    <row r="513" spans="1:55">
      <c r="A513" t="s">
        <v>5325</v>
      </c>
      <c r="B513" s="88" t="s">
        <v>12156</v>
      </c>
      <c r="E513" t="s">
        <v>5374</v>
      </c>
      <c r="G513" s="80" t="s">
        <v>218</v>
      </c>
      <c r="H513" t="s">
        <v>5151</v>
      </c>
      <c r="I513" s="5">
        <v>-79.45</v>
      </c>
      <c r="J513" s="5">
        <v>43.47</v>
      </c>
      <c r="K513" t="s">
        <v>10731</v>
      </c>
      <c r="S513" t="str">
        <f t="shared" si="63"/>
        <v>Buffalo, New York&lt;br&gt;&lt;span style=font-size:11px&gt;(White b. 1875-99)&lt;/span&gt;&lt;br&gt;</v>
      </c>
      <c r="T513" t="str">
        <f t="shared" si="64"/>
        <v>W1870BuffaloNewYorkBuffalowoman</v>
      </c>
      <c r="U513" t="str">
        <f t="shared" si="65"/>
        <v>const W1870BuffaloNewYorkBuffalowoman= L.marker([43.47,-79.45], {icon: Dn}).bindPopup('Buffalo, New York&lt;br&gt;&lt;span style=font-size:11px&gt;(White b. 1875-99)&lt;/span&gt;&lt;br&gt;Buffalo woman in (Gordon, 2002)').addTo(W1870);</v>
      </c>
      <c r="V513" t="str">
        <f t="shared" si="66"/>
        <v>const W1870BuffaloNewYorkBuffalowoman= L.marker([43.47,-79.45], {icon: A2}).bindPopup('Buffalo, New York&lt;br&gt;&lt;span style=font-size:11px&gt;(White b. 1875-99)&lt;/span&gt;&lt;br&gt;Buffalo woman in (Gordon, 2002)').addTo(W1870);</v>
      </c>
      <c r="W513" t="str">
        <f t="shared" si="67"/>
        <v>const W1870BuffaloNewYorkBuffalowoman= L.marker([43.47,-79.45], {icon: d}).bindPopup('Buffalo, New York&lt;br&gt;&lt;span style=font-size:11px&gt;(White b. 1875-99)&lt;/span&gt;&lt;br&gt;Buffalo woman in d').addTo(W1870);</v>
      </c>
      <c r="X513" t="str">
        <f t="shared" si="68"/>
        <v>const W1870BuffaloNewYorkBuffalowoman= L.marker([43.47,-79.45], {icon: D5}).bindPopup('Buffalo, New York&lt;br&gt;&lt;span style=font-size:11px&gt;(White b. 1875-99)&lt;/span&gt;&lt;br&gt;Buffalo woman in (Gordon, 2002)').addTo(W1870);</v>
      </c>
      <c r="Y513" t="str">
        <f t="shared" si="69"/>
        <v/>
      </c>
      <c r="Z513" t="str">
        <f t="shared" si="70"/>
        <v/>
      </c>
      <c r="AA513" t="str">
        <f t="shared" si="71"/>
        <v/>
      </c>
      <c r="BC513" t="s">
        <v>5460</v>
      </c>
    </row>
    <row r="514" spans="1:55">
      <c r="A514" t="s">
        <v>5325</v>
      </c>
      <c r="B514" s="88" t="s">
        <v>12157</v>
      </c>
      <c r="E514" t="s">
        <v>5374</v>
      </c>
      <c r="G514" s="80" t="s">
        <v>159</v>
      </c>
      <c r="H514" t="s">
        <v>416</v>
      </c>
      <c r="I514" s="5">
        <v>-94.63</v>
      </c>
      <c r="J514" s="5">
        <v>39.11</v>
      </c>
      <c r="K514" t="s">
        <v>10731</v>
      </c>
      <c r="S514" t="str">
        <f t="shared" ref="S514:S577" si="72">IF(G514="","",G514&amp;", "&amp;H514&amp;"&lt;br&gt;&lt;span style=font-size:11px&gt;"&amp;IF(F514="","",F514&amp;" ")&amp;IF(TRIM(LEFT(A514,LEN(A514)-4))="W","(White ",IF(TRIM(LEFT(A514,LEN(A514)-4))="B","(Black ",IF(TRIM(LEFT(A514,LEN(A514)-4))="L","(Hispanic ",IF(TRIM(LEFT(A514,LEN(A514)-4))="N","(Indigenous ",IF(TRIM(LEFT(A514,LEN(A514)-4))="A","(Asian ","")))))&amp;"b. "&amp;IF(D514&lt;&gt;"",D514&amp;")",IF(TRIM(RIGHT(A514,LEN(A514)-1))="1700","1700-99)",IF(TRIM(RIGHT(A514,LEN(A514)-1))="1800","1800-44)",IF(TRIM(RIGHT(A514,LEN(A514)-1))="1850","1845-74)",IF(TRIM(RIGHT(A514,LEN(A514)-1))="1870","1875-99)",IF(TRIM(RIGHT(A514,LEN(A514)-1))="1900","1900-44)",IF(TRIM(RIGHT(A514,LEN(A514)-1))="1950","1945-74)",IF(TRIM(RIGHT(A514,LEN(A514)-1))="1970","1975-99)",""))))))))&amp;"&lt;/span&gt;&lt;br&gt;")</f>
        <v>Kansas City, Kansas&lt;br&gt;&lt;span style=font-size:11px&gt;(White b. 1875-99)&lt;/span&gt;&lt;br&gt;</v>
      </c>
      <c r="T514" t="str">
        <f t="shared" ref="T514:T577" si="73">A514&amp;SUBSTITUTE(SUBSTITUTE(SUBSTITUTE(G514,".","")," ",""),"-","")&amp;SUBSTITUTE(SUBSTITUTE(H514,".","")," ","")&amp;SUBSTITUTE(SUBSTITUTE(SUBSTITUTE(B514,".","")," ",""),"-","")</f>
        <v>W1870KansasCityKansasTwoKansascitymen</v>
      </c>
      <c r="U514" t="str">
        <f t="shared" ref="U514:U577" si="74">IF(OR($K514="",$I514="",RIGHT(LEFT(K514,2),1)="f"),"",IF($I514="","","const "&amp;$T514&amp;"= L.marker(["&amp;$J514&amp;","&amp;$I514&amp;"], {icon: "&amp;LEFT($K514,2)&amp;"}).bindPopup('"&amp;$S514&amp;IF(N514="","",N514&amp;"&lt;br&gt;")&amp;IF($C514="","",$C514&amp;" ")&amp;$B514&amp;" in "&amp;$E514&amp;"').addTo("&amp;$A514&amp;");"))</f>
        <v>const W1870KansasCityKansasTwoKansascitymen= L.marker([39.11,-94.63], {icon: Dn}).bindPopup('Kansas City, Kansas&lt;br&gt;&lt;span style=font-size:11px&gt;(White b. 1875-99)&lt;/span&gt;&lt;br&gt;Two Kansas city men in (Gordon, 2002)').addTo(W1870);</v>
      </c>
      <c r="V514" t="str">
        <f t="shared" ref="V514:V577" si="75">IF(OR($K514="",$I514="",RIGHT(K514,1)="5"),"",IF($I514="","","const "&amp;$T514&amp;"= L.marker(["&amp;$J514&amp;","&amp;$I514&amp;"], {icon: A"&amp;RIGHT($K514,1)&amp;"}).bindPopup('"&amp;$S514&amp;IF(O514="","",O514&amp;"&lt;br&gt;")&amp;IF($C514="","",$C514&amp;" ")&amp;$B514&amp;" in "&amp;$E514&amp;"').addTo("&amp;$A514&amp;");"))</f>
        <v>const W1870KansasCityKansasTwoKansascitymen= L.marker([39.11,-94.63], {icon: A2}).bindPopup('Kansas City, Kansas&lt;br&gt;&lt;span style=font-size:11px&gt;(White b. 1875-99)&lt;/span&gt;&lt;br&gt;Two Kansas city men in (Gordon, 2002)').addTo(W1870);</v>
      </c>
      <c r="W514" t="str">
        <f t="shared" ref="W514:W577" si="76">IF(OR($K514="",$I514="",LEFT(RIGHT(K514,2),1)="g"),"",IF($I514="","","const "&amp;$T514&amp;"= L.marker(["&amp;$J514&amp;","&amp;$I514&amp;"], {icon: "&amp;LEFT(RIGHT(K514,2),1)&amp;"}).bindPopup('"&amp;$S514&amp;IF(P514="","",P514&amp;"&lt;br&gt;")&amp;IF($C514="","",$C514&amp;" ")&amp;$B514&amp;" in "&amp;LEFT(RIGHT(K514,2),1)&amp;"').addTo("&amp;$A514&amp;");"))</f>
        <v>const W1870KansasCityKansasTwoKansascitymen= L.marker([39.11,-94.63], {icon: d}).bindPopup('Kansas City, Kansas&lt;br&gt;&lt;span style=font-size:11px&gt;(White b. 1875-99)&lt;/span&gt;&lt;br&gt;Two Kansas city men in d').addTo(W1870);</v>
      </c>
      <c r="X514" t="str">
        <f t="shared" ref="X514:X577" si="77">IF(OR($K514="",$I514="",RIGHT(LEFT(K514,3),1)="7"),"",IF($I514="","","const "&amp;$T514&amp;"= L.marker(["&amp;$J514&amp;","&amp;$I514&amp;"], {icon: "&amp;LEFT($K514,1)&amp;RIGHT(LEFT(K514,3),1)&amp;"}).bindPopup('"&amp;$S514&amp;IF(Q514="","",Q514&amp;"&lt;br&gt;")&amp;IF($C514="","",$C514&amp;" ")&amp;$B514&amp;" in "&amp;$E514&amp;"').addTo("&amp;$A514&amp;");"))</f>
        <v>const W1870KansasCityKansasTwoKansascitymen= L.marker([39.11,-94.63], {icon: D5}).bindPopup('Kansas City, Kansas&lt;br&gt;&lt;span style=font-size:11px&gt;(White b. 1875-99)&lt;/span&gt;&lt;br&gt;Two Kansas city men in (Gordon, 2002)').addTo(W1870);</v>
      </c>
      <c r="Y514" t="str">
        <f t="shared" ref="Y514:Y577" si="78">IF(OR(L514="",I514=""),"",IF(I514="","","const "&amp;T514&amp;"= L.marker(["&amp;J514&amp;","&amp;I514&amp;"], {icon:"&amp;LEFT(L514,2)&amp;"}).bindPopup('"&amp;S514&amp;"').addTo("&amp;A514&amp;");"))</f>
        <v/>
      </c>
      <c r="Z514" t="str">
        <f t="shared" ref="Z514:Z577" si="79">IF(OR(L514="",I514=""),"",IF(I514="","","const "&amp;T514&amp;"= L.marker(["&amp;J514&amp;","&amp;I514&amp;"], {icon:"&amp;RIGHT(L514,2)&amp;"}).bindPopup('"&amp;S514&amp;"').addTo("&amp;A514&amp;");"))</f>
        <v/>
      </c>
      <c r="AA514" t="str">
        <f t="shared" ref="AA514:AA577" si="80">IF(OR(M514="",I514=""),"",IF(I514="","","const "&amp;T514&amp;"= L.marker(["&amp;J514&amp;","&amp;I514&amp;"], {icon:"&amp;M514&amp;"}).bindPopup('"&amp;S514&amp;"').addTo("&amp;A514&amp;");"))</f>
        <v/>
      </c>
      <c r="BC514" t="s">
        <v>5461</v>
      </c>
    </row>
    <row r="515" spans="1:55">
      <c r="A515" t="s">
        <v>5325</v>
      </c>
      <c r="B515" s="88" t="s">
        <v>11954</v>
      </c>
      <c r="D515">
        <v>1897</v>
      </c>
      <c r="E515" t="s">
        <v>11865</v>
      </c>
      <c r="G515" s="80" t="s">
        <v>11951</v>
      </c>
      <c r="H515" t="s">
        <v>5302</v>
      </c>
      <c r="I515" s="53">
        <v>-86.42</v>
      </c>
      <c r="J515" s="5">
        <v>41.22</v>
      </c>
      <c r="K515" t="s">
        <v>11239</v>
      </c>
      <c r="S515" t="str">
        <f t="shared" si="72"/>
        <v>Culver, Indiana&lt;br&gt;&lt;span style=font-size:11px&gt;(White b. 1897)&lt;/span&gt;&lt;br&gt;</v>
      </c>
      <c r="T515" t="str">
        <f t="shared" si="73"/>
        <v>W1870CulverIndianaDAREIN058</v>
      </c>
      <c r="U515" t="str">
        <f t="shared" si="74"/>
        <v>const W1870CulverIndianaDAREIN058= L.marker([41.22,-86.42], {icon: De}).bindPopup('Culver, Indiana&lt;br&gt;&lt;span style=font-size:11px&gt;(White b. 1897)&lt;/span&gt;&lt;br&gt;DARE IN058 in (Frazer,1978)').addTo(W1870);</v>
      </c>
      <c r="V515" t="str">
        <f t="shared" si="75"/>
        <v>const W1870CulverIndianaDAREIN058= L.marker([41.22,-86.42], {icon: A2}).bindPopup('Culver, Indiana&lt;br&gt;&lt;span style=font-size:11px&gt;(White b. 1897)&lt;/span&gt;&lt;br&gt;DARE IN058 in (Frazer,1978)').addTo(W1870);</v>
      </c>
      <c r="W515" t="str">
        <f t="shared" si="76"/>
        <v>const W1870CulverIndianaDAREIN058= L.marker([41.22,-86.42], {icon: d}).bindPopup('Culver, Indiana&lt;br&gt;&lt;span style=font-size:11px&gt;(White b. 1897)&lt;/span&gt;&lt;br&gt;DARE IN058 in d').addTo(W1870);</v>
      </c>
      <c r="X515" t="str">
        <f t="shared" si="77"/>
        <v>const W1870CulverIndianaDAREIN058= L.marker([41.22,-86.42], {icon: D4}).bindPopup('Culver, Indiana&lt;br&gt;&lt;span style=font-size:11px&gt;(White b. 1897)&lt;/span&gt;&lt;br&gt;DARE IN058 in (Frazer,1978)').addTo(W1870);</v>
      </c>
      <c r="Y515" t="str">
        <f t="shared" si="78"/>
        <v/>
      </c>
      <c r="Z515" t="str">
        <f t="shared" si="79"/>
        <v/>
      </c>
      <c r="AA515" t="str">
        <f t="shared" si="80"/>
        <v/>
      </c>
    </row>
    <row r="516" spans="1:55">
      <c r="A516" t="s">
        <v>5325</v>
      </c>
      <c r="B516" s="88" t="s">
        <v>11958</v>
      </c>
      <c r="D516">
        <v>1896</v>
      </c>
      <c r="E516" t="s">
        <v>11865</v>
      </c>
      <c r="G516" s="80" t="s">
        <v>11959</v>
      </c>
      <c r="H516" t="s">
        <v>5302</v>
      </c>
      <c r="I516" s="5">
        <v>-85.42</v>
      </c>
      <c r="J516" s="5">
        <v>41.65</v>
      </c>
      <c r="K516" t="s">
        <v>11239</v>
      </c>
      <c r="S516" t="str">
        <f t="shared" si="72"/>
        <v>LaGrange, Indiana&lt;br&gt;&lt;span style=font-size:11px&gt;(White b. 1896)&lt;/span&gt;&lt;br&gt;</v>
      </c>
      <c r="T516" t="str">
        <f t="shared" si="73"/>
        <v>W1870LaGrangeIndianaDAREIN069</v>
      </c>
      <c r="U516" t="str">
        <f t="shared" si="74"/>
        <v>const W1870LaGrangeIndianaDAREIN069= L.marker([41.65,-85.42], {icon: De}).bindPopup('LaGrange, Indiana&lt;br&gt;&lt;span style=font-size:11px&gt;(White b. 1896)&lt;/span&gt;&lt;br&gt;DARE IN069 in (Frazer,1978)').addTo(W1870);</v>
      </c>
      <c r="V516" t="str">
        <f t="shared" si="75"/>
        <v>const W1870LaGrangeIndianaDAREIN069= L.marker([41.65,-85.42], {icon: A2}).bindPopup('LaGrange, Indiana&lt;br&gt;&lt;span style=font-size:11px&gt;(White b. 1896)&lt;/span&gt;&lt;br&gt;DARE IN069 in (Frazer,1978)').addTo(W1870);</v>
      </c>
      <c r="W516" t="str">
        <f t="shared" si="76"/>
        <v>const W1870LaGrangeIndianaDAREIN069= L.marker([41.65,-85.42], {icon: d}).bindPopup('LaGrange, Indiana&lt;br&gt;&lt;span style=font-size:11px&gt;(White b. 1896)&lt;/span&gt;&lt;br&gt;DARE IN069 in d').addTo(W1870);</v>
      </c>
      <c r="X516" t="str">
        <f t="shared" si="77"/>
        <v>const W1870LaGrangeIndianaDAREIN069= L.marker([41.65,-85.42], {icon: D4}).bindPopup('LaGrange, Indiana&lt;br&gt;&lt;span style=font-size:11px&gt;(White b. 1896)&lt;/span&gt;&lt;br&gt;DARE IN069 in (Frazer,1978)').addTo(W1870);</v>
      </c>
      <c r="Y516" t="str">
        <f t="shared" si="78"/>
        <v/>
      </c>
      <c r="Z516" t="str">
        <f t="shared" si="79"/>
        <v/>
      </c>
      <c r="AA516" t="str">
        <f t="shared" si="80"/>
        <v/>
      </c>
    </row>
    <row r="517" spans="1:55">
      <c r="A517" t="s">
        <v>5325</v>
      </c>
      <c r="B517" s="88" t="s">
        <v>11955</v>
      </c>
      <c r="D517">
        <v>1891</v>
      </c>
      <c r="E517" t="s">
        <v>11865</v>
      </c>
      <c r="G517" s="80" t="s">
        <v>11952</v>
      </c>
      <c r="H517" t="s">
        <v>5302</v>
      </c>
      <c r="I517" s="53">
        <v>-86.67</v>
      </c>
      <c r="J517" s="53">
        <v>40.58</v>
      </c>
      <c r="K517" t="s">
        <v>11239</v>
      </c>
      <c r="S517" t="str">
        <f t="shared" si="72"/>
        <v>Delphi, Indiana&lt;br&gt;&lt;span style=font-size:11px&gt;(White b. 1891)&lt;/span&gt;&lt;br&gt;</v>
      </c>
      <c r="T517" t="str">
        <f t="shared" si="73"/>
        <v>W1870DelphiIndianaDAREIN023</v>
      </c>
      <c r="U517" t="str">
        <f t="shared" si="74"/>
        <v>const W1870DelphiIndianaDAREIN023= L.marker([40.58,-86.67], {icon: De}).bindPopup('Delphi, Indiana&lt;br&gt;&lt;span style=font-size:11px&gt;(White b. 1891)&lt;/span&gt;&lt;br&gt;DARE IN023 in (Frazer,1978)').addTo(W1870);</v>
      </c>
      <c r="V517" t="str">
        <f t="shared" si="75"/>
        <v>const W1870DelphiIndianaDAREIN023= L.marker([40.58,-86.67], {icon: A2}).bindPopup('Delphi, Indiana&lt;br&gt;&lt;span style=font-size:11px&gt;(White b. 1891)&lt;/span&gt;&lt;br&gt;DARE IN023 in (Frazer,1978)').addTo(W1870);</v>
      </c>
      <c r="W517" t="str">
        <f t="shared" si="76"/>
        <v>const W1870DelphiIndianaDAREIN023= L.marker([40.58,-86.67], {icon: d}).bindPopup('Delphi, Indiana&lt;br&gt;&lt;span style=font-size:11px&gt;(White b. 1891)&lt;/span&gt;&lt;br&gt;DARE IN023 in d').addTo(W1870);</v>
      </c>
      <c r="X517" t="str">
        <f t="shared" si="77"/>
        <v>const W1870DelphiIndianaDAREIN023= L.marker([40.58,-86.67], {icon: D4}).bindPopup('Delphi, Indiana&lt;br&gt;&lt;span style=font-size:11px&gt;(White b. 1891)&lt;/span&gt;&lt;br&gt;DARE IN023 in (Frazer,1978)').addTo(W1870);</v>
      </c>
      <c r="Y517" t="str">
        <f t="shared" si="78"/>
        <v/>
      </c>
      <c r="Z517" t="str">
        <f t="shared" si="79"/>
        <v/>
      </c>
      <c r="AA517" t="str">
        <f t="shared" si="80"/>
        <v/>
      </c>
    </row>
    <row r="518" spans="1:55">
      <c r="A518" t="s">
        <v>5325</v>
      </c>
      <c r="B518" s="88" t="s">
        <v>11956</v>
      </c>
      <c r="D518">
        <v>1899</v>
      </c>
      <c r="E518" t="s">
        <v>11865</v>
      </c>
      <c r="G518" s="80" t="s">
        <v>1724</v>
      </c>
      <c r="H518" t="s">
        <v>5302</v>
      </c>
      <c r="I518" s="5">
        <v>-86.48</v>
      </c>
      <c r="J518" s="5">
        <v>38.74</v>
      </c>
      <c r="K518" t="s">
        <v>11239</v>
      </c>
      <c r="S518" t="str">
        <f t="shared" si="72"/>
        <v>Mitchell, Indiana&lt;br&gt;&lt;span style=font-size:11px&gt;(White b. 1899)&lt;/span&gt;&lt;br&gt;</v>
      </c>
      <c r="T518" t="str">
        <f t="shared" si="73"/>
        <v>W1870MitchellIndianaDAREIN032</v>
      </c>
      <c r="U518" t="str">
        <f t="shared" si="74"/>
        <v>const W1870MitchellIndianaDAREIN032= L.marker([38.74,-86.48], {icon: De}).bindPopup('Mitchell, Indiana&lt;br&gt;&lt;span style=font-size:11px&gt;(White b. 1899)&lt;/span&gt;&lt;br&gt;DARE IN032 in (Frazer,1978)').addTo(W1870);</v>
      </c>
      <c r="V518" t="str">
        <f t="shared" si="75"/>
        <v>const W1870MitchellIndianaDAREIN032= L.marker([38.74,-86.48], {icon: A2}).bindPopup('Mitchell, Indiana&lt;br&gt;&lt;span style=font-size:11px&gt;(White b. 1899)&lt;/span&gt;&lt;br&gt;DARE IN032 in (Frazer,1978)').addTo(W1870);</v>
      </c>
      <c r="W518" t="str">
        <f t="shared" si="76"/>
        <v>const W1870MitchellIndianaDAREIN032= L.marker([38.74,-86.48], {icon: d}).bindPopup('Mitchell, Indiana&lt;br&gt;&lt;span style=font-size:11px&gt;(White b. 1899)&lt;/span&gt;&lt;br&gt;DARE IN032 in d').addTo(W1870);</v>
      </c>
      <c r="X518" t="str">
        <f t="shared" si="77"/>
        <v>const W1870MitchellIndianaDAREIN032= L.marker([38.74,-86.48], {icon: D4}).bindPopup('Mitchell, Indiana&lt;br&gt;&lt;span style=font-size:11px&gt;(White b. 1899)&lt;/span&gt;&lt;br&gt;DARE IN032 in (Frazer,1978)').addTo(W1870);</v>
      </c>
      <c r="Y518" t="str">
        <f t="shared" si="78"/>
        <v/>
      </c>
      <c r="Z518" t="str">
        <f t="shared" si="79"/>
        <v/>
      </c>
      <c r="AA518" t="str">
        <f t="shared" si="80"/>
        <v/>
      </c>
    </row>
    <row r="519" spans="1:55">
      <c r="A519" t="s">
        <v>5325</v>
      </c>
      <c r="B519" s="88" t="s">
        <v>11957</v>
      </c>
      <c r="D519">
        <v>1884</v>
      </c>
      <c r="E519" t="s">
        <v>11865</v>
      </c>
      <c r="G519" s="80" t="s">
        <v>11953</v>
      </c>
      <c r="H519" t="s">
        <v>5302</v>
      </c>
      <c r="I519" s="5">
        <v>-85.38</v>
      </c>
      <c r="J519" s="5">
        <v>40.200000000000003</v>
      </c>
      <c r="K519" t="s">
        <v>11239</v>
      </c>
      <c r="S519" t="str">
        <f t="shared" si="72"/>
        <v>Muncie, Indiana&lt;br&gt;&lt;span style=font-size:11px&gt;(White b. 1884)&lt;/span&gt;&lt;br&gt;</v>
      </c>
      <c r="T519" t="str">
        <f t="shared" si="73"/>
        <v>W1870MuncieIndianaDAREIN054</v>
      </c>
      <c r="U519" t="str">
        <f t="shared" si="74"/>
        <v>const W1870MuncieIndianaDAREIN054= L.marker([40.2,-85.38], {icon: De}).bindPopup('Muncie, Indiana&lt;br&gt;&lt;span style=font-size:11px&gt;(White b. 1884)&lt;/span&gt;&lt;br&gt;DARE IN054 in (Frazer,1978)').addTo(W1870);</v>
      </c>
      <c r="V519" t="str">
        <f t="shared" si="75"/>
        <v>const W1870MuncieIndianaDAREIN054= L.marker([40.2,-85.38], {icon: A2}).bindPopup('Muncie, Indiana&lt;br&gt;&lt;span style=font-size:11px&gt;(White b. 1884)&lt;/span&gt;&lt;br&gt;DARE IN054 in (Frazer,1978)').addTo(W1870);</v>
      </c>
      <c r="W519" t="str">
        <f t="shared" si="76"/>
        <v>const W1870MuncieIndianaDAREIN054= L.marker([40.2,-85.38], {icon: d}).bindPopup('Muncie, Indiana&lt;br&gt;&lt;span style=font-size:11px&gt;(White b. 1884)&lt;/span&gt;&lt;br&gt;DARE IN054 in d').addTo(W1870);</v>
      </c>
      <c r="X519" t="str">
        <f t="shared" si="77"/>
        <v>const W1870MuncieIndianaDAREIN054= L.marker([40.2,-85.38], {icon: D4}).bindPopup('Muncie, Indiana&lt;br&gt;&lt;span style=font-size:11px&gt;(White b. 1884)&lt;/span&gt;&lt;br&gt;DARE IN054 in (Frazer,1978)').addTo(W1870);</v>
      </c>
      <c r="Y519" t="str">
        <f t="shared" si="78"/>
        <v/>
      </c>
      <c r="Z519" t="str">
        <f t="shared" si="79"/>
        <v/>
      </c>
      <c r="AA519" t="str">
        <f t="shared" si="80"/>
        <v/>
      </c>
    </row>
    <row r="520" spans="1:55">
      <c r="A520" t="s">
        <v>5325</v>
      </c>
      <c r="B520" s="88" t="s">
        <v>11961</v>
      </c>
      <c r="D520">
        <v>1893</v>
      </c>
      <c r="E520" t="s">
        <v>11865</v>
      </c>
      <c r="G520" s="80" t="s">
        <v>11960</v>
      </c>
      <c r="H520" t="s">
        <v>5302</v>
      </c>
      <c r="I520" s="5">
        <v>-85.13</v>
      </c>
      <c r="J520" s="5">
        <v>39.450000000000003</v>
      </c>
      <c r="K520" t="s">
        <v>11239</v>
      </c>
      <c r="S520" t="str">
        <f t="shared" si="72"/>
        <v>Metamora, Indiana&lt;br&gt;&lt;span style=font-size:11px&gt;(White b. 1893)&lt;/span&gt;&lt;br&gt;</v>
      </c>
      <c r="T520" t="str">
        <f t="shared" si="73"/>
        <v>W1870MetamoraIndianaDAREIN082</v>
      </c>
      <c r="U520" t="str">
        <f t="shared" si="74"/>
        <v>const W1870MetamoraIndianaDAREIN082= L.marker([39.45,-85.13], {icon: De}).bindPopup('Metamora, Indiana&lt;br&gt;&lt;span style=font-size:11px&gt;(White b. 1893)&lt;/span&gt;&lt;br&gt;DARE IN082 in (Frazer,1978)').addTo(W1870);</v>
      </c>
      <c r="V520" t="str">
        <f t="shared" si="75"/>
        <v>const W1870MetamoraIndianaDAREIN082= L.marker([39.45,-85.13], {icon: A2}).bindPopup('Metamora, Indiana&lt;br&gt;&lt;span style=font-size:11px&gt;(White b. 1893)&lt;/span&gt;&lt;br&gt;DARE IN082 in (Frazer,1978)').addTo(W1870);</v>
      </c>
      <c r="W520" t="str">
        <f t="shared" si="76"/>
        <v>const W1870MetamoraIndianaDAREIN082= L.marker([39.45,-85.13], {icon: d}).bindPopup('Metamora, Indiana&lt;br&gt;&lt;span style=font-size:11px&gt;(White b. 1893)&lt;/span&gt;&lt;br&gt;DARE IN082 in d').addTo(W1870);</v>
      </c>
      <c r="X520" t="str">
        <f t="shared" si="77"/>
        <v>const W1870MetamoraIndianaDAREIN082= L.marker([39.45,-85.13], {icon: D4}).bindPopup('Metamora, Indiana&lt;br&gt;&lt;span style=font-size:11px&gt;(White b. 1893)&lt;/span&gt;&lt;br&gt;DARE IN082 in (Frazer,1978)').addTo(W1870);</v>
      </c>
      <c r="Y520" t="str">
        <f t="shared" si="78"/>
        <v/>
      </c>
      <c r="Z520" t="str">
        <f t="shared" si="79"/>
        <v/>
      </c>
      <c r="AA520" t="str">
        <f t="shared" si="80"/>
        <v/>
      </c>
    </row>
    <row r="521" spans="1:55">
      <c r="A521" t="s">
        <v>5325</v>
      </c>
      <c r="B521" s="88" t="s">
        <v>7776</v>
      </c>
      <c r="E521" s="57" t="s">
        <v>11965</v>
      </c>
      <c r="G521" s="79" t="s">
        <v>11966</v>
      </c>
      <c r="H521" t="s">
        <v>11967</v>
      </c>
      <c r="I521">
        <v>-122.76</v>
      </c>
      <c r="J521" s="5">
        <v>48.12</v>
      </c>
      <c r="K521" t="s">
        <v>11968</v>
      </c>
      <c r="S521" t="str">
        <f t="shared" si="72"/>
        <v>Port Townsend, Washignton&lt;br&gt;&lt;span style=font-size:11px&gt;(White b. 1875-99)&lt;/span&gt;&lt;br&gt;</v>
      </c>
      <c r="T521" t="str">
        <f t="shared" si="73"/>
        <v>W1870PortTownsendWashigntondescription</v>
      </c>
      <c r="U521" t="str">
        <f t="shared" si="74"/>
        <v>const W1870PortTownsendWashigntondescription= L.marker([48.12,-122.76], {icon: Ne}).bindPopup('Port Townsend, Washignton&lt;br&gt;&lt;span style=font-size:11px&gt;(White b. 1875-99)&lt;/span&gt;&lt;br&gt;description in (Reed, 1961)').addTo(W1870);</v>
      </c>
      <c r="V521" t="str">
        <f t="shared" si="75"/>
        <v>const W1870PortTownsendWashigntondescription= L.marker([48.12,-122.76], {icon: A2}).bindPopup('Port Townsend, Washignton&lt;br&gt;&lt;span style=font-size:11px&gt;(White b. 1875-99)&lt;/span&gt;&lt;br&gt;description in (Reed, 1961)').addTo(W1870);</v>
      </c>
      <c r="W521" t="str">
        <f t="shared" si="76"/>
        <v>const W1870PortTownsendWashigntondescription= L.marker([48.12,-122.76], {icon: d}).bindPopup('Port Townsend, Washignton&lt;br&gt;&lt;span style=font-size:11px&gt;(White b. 1875-99)&lt;/span&gt;&lt;br&gt;description in d').addTo(W1870);</v>
      </c>
      <c r="X521" t="str">
        <f t="shared" si="77"/>
        <v>const W1870PortTownsendWashigntondescription= L.marker([48.12,-122.76], {icon: N1}).bindPopup('Port Townsend, Washignton&lt;br&gt;&lt;span style=font-size:11px&gt;(White b. 1875-99)&lt;/span&gt;&lt;br&gt;description in (Reed, 1961)').addTo(W1870);</v>
      </c>
      <c r="Y521" t="str">
        <f t="shared" si="78"/>
        <v/>
      </c>
      <c r="Z521" t="str">
        <f t="shared" si="79"/>
        <v/>
      </c>
      <c r="AA521" t="str">
        <f t="shared" si="80"/>
        <v/>
      </c>
    </row>
    <row r="522" spans="1:55">
      <c r="A522" t="s">
        <v>5325</v>
      </c>
      <c r="B522" s="88" t="s">
        <v>7776</v>
      </c>
      <c r="E522" s="57" t="s">
        <v>11965</v>
      </c>
      <c r="G522" s="79" t="s">
        <v>314</v>
      </c>
      <c r="H522" t="s">
        <v>11967</v>
      </c>
      <c r="I522" s="5">
        <v>-122.33</v>
      </c>
      <c r="J522" s="5">
        <v>47.6</v>
      </c>
      <c r="K522" t="s">
        <v>11232</v>
      </c>
      <c r="S522" t="str">
        <f t="shared" si="72"/>
        <v>Seattle, Washignton&lt;br&gt;&lt;span style=font-size:11px&gt;(White b. 1875-99)&lt;/span&gt;&lt;br&gt;</v>
      </c>
      <c r="T522" t="str">
        <f t="shared" si="73"/>
        <v>W1870SeattleWashigntondescription</v>
      </c>
      <c r="U522" t="str">
        <f t="shared" si="74"/>
        <v>const W1870SeattleWashigntondescription= L.marker([47.6,-122.33], {icon: De}).bindPopup('Seattle, Washignton&lt;br&gt;&lt;span style=font-size:11px&gt;(White b. 1875-99)&lt;/span&gt;&lt;br&gt;description in (Reed, 1961)').addTo(W1870);</v>
      </c>
      <c r="V522" t="str">
        <f t="shared" si="75"/>
        <v>const W1870SeattleWashigntondescription= L.marker([47.6,-122.33], {icon: A2}).bindPopup('Seattle, Washignton&lt;br&gt;&lt;span style=font-size:11px&gt;(White b. 1875-99)&lt;/span&gt;&lt;br&gt;description in (Reed, 1961)').addTo(W1870);</v>
      </c>
      <c r="W522" t="str">
        <f t="shared" si="76"/>
        <v>const W1870SeattleWashigntondescription= L.marker([47.6,-122.33], {icon: d}).bindPopup('Seattle, Washignton&lt;br&gt;&lt;span style=font-size:11px&gt;(White b. 1875-99)&lt;/span&gt;&lt;br&gt;description in d').addTo(W1870);</v>
      </c>
      <c r="X522" t="str">
        <f t="shared" si="77"/>
        <v>const W1870SeattleWashigntondescription= L.marker([47.6,-122.33], {icon: D1}).bindPopup('Seattle, Washignton&lt;br&gt;&lt;span style=font-size:11px&gt;(White b. 1875-99)&lt;/span&gt;&lt;br&gt;description in (Reed, 1961)').addTo(W1870);</v>
      </c>
      <c r="Y522" t="str">
        <f t="shared" si="78"/>
        <v/>
      </c>
      <c r="Z522" t="str">
        <f t="shared" si="79"/>
        <v/>
      </c>
      <c r="AA522" t="str">
        <f t="shared" si="80"/>
        <v/>
      </c>
    </row>
    <row r="523" spans="1:55">
      <c r="A523" t="s">
        <v>5325</v>
      </c>
      <c r="B523" s="88" t="s">
        <v>7776</v>
      </c>
      <c r="E523" s="57" t="s">
        <v>11965</v>
      </c>
      <c r="G523" s="79" t="s">
        <v>316</v>
      </c>
      <c r="H523" t="s">
        <v>11967</v>
      </c>
      <c r="I523" s="53">
        <v>-117.43</v>
      </c>
      <c r="J523" s="53">
        <v>47.66</v>
      </c>
      <c r="K523" t="s">
        <v>11232</v>
      </c>
      <c r="S523" t="str">
        <f t="shared" si="72"/>
        <v>Spokane, Washignton&lt;br&gt;&lt;span style=font-size:11px&gt;(White b. 1875-99)&lt;/span&gt;&lt;br&gt;</v>
      </c>
      <c r="T523" t="str">
        <f t="shared" si="73"/>
        <v>W1870SpokaneWashigntondescription</v>
      </c>
      <c r="U523" t="str">
        <f t="shared" si="74"/>
        <v>const W1870SpokaneWashigntondescription= L.marker([47.66,-117.43], {icon: De}).bindPopup('Spokane, Washignton&lt;br&gt;&lt;span style=font-size:11px&gt;(White b. 1875-99)&lt;/span&gt;&lt;br&gt;description in (Reed, 1961)').addTo(W1870);</v>
      </c>
      <c r="V523" t="str">
        <f t="shared" si="75"/>
        <v>const W1870SpokaneWashigntondescription= L.marker([47.66,-117.43], {icon: A2}).bindPopup('Spokane, Washignton&lt;br&gt;&lt;span style=font-size:11px&gt;(White b. 1875-99)&lt;/span&gt;&lt;br&gt;description in (Reed, 1961)').addTo(W1870);</v>
      </c>
      <c r="W523" t="str">
        <f t="shared" si="76"/>
        <v>const W1870SpokaneWashigntondescription= L.marker([47.66,-117.43], {icon: d}).bindPopup('Spokane, Washignton&lt;br&gt;&lt;span style=font-size:11px&gt;(White b. 1875-99)&lt;/span&gt;&lt;br&gt;description in d').addTo(W1870);</v>
      </c>
      <c r="X523" t="str">
        <f t="shared" si="77"/>
        <v>const W1870SpokaneWashigntondescription= L.marker([47.66,-117.43], {icon: D1}).bindPopup('Spokane, Washignton&lt;br&gt;&lt;span style=font-size:11px&gt;(White b. 1875-99)&lt;/span&gt;&lt;br&gt;description in (Reed, 1961)').addTo(W1870);</v>
      </c>
      <c r="Y523" t="str">
        <f t="shared" si="78"/>
        <v/>
      </c>
      <c r="Z523" t="str">
        <f t="shared" si="79"/>
        <v/>
      </c>
      <c r="AA523" t="str">
        <f t="shared" si="80"/>
        <v/>
      </c>
    </row>
    <row r="524" spans="1:55">
      <c r="A524" t="s">
        <v>5325</v>
      </c>
      <c r="B524" s="88" t="s">
        <v>7776</v>
      </c>
      <c r="E524" s="57" t="s">
        <v>11965</v>
      </c>
      <c r="G524" s="79" t="s">
        <v>1069</v>
      </c>
      <c r="H524" t="s">
        <v>11967</v>
      </c>
      <c r="I524" s="53">
        <v>-122.67</v>
      </c>
      <c r="J524" s="53">
        <v>45.63</v>
      </c>
      <c r="K524" t="s">
        <v>11232</v>
      </c>
      <c r="S524" t="str">
        <f t="shared" si="72"/>
        <v>Vancouver, Washignton&lt;br&gt;&lt;span style=font-size:11px&gt;(White b. 1875-99)&lt;/span&gt;&lt;br&gt;</v>
      </c>
      <c r="T524" t="str">
        <f t="shared" si="73"/>
        <v>W1870VancouverWashigntondescription</v>
      </c>
      <c r="U524" t="str">
        <f t="shared" si="74"/>
        <v>const W1870VancouverWashigntondescription= L.marker([45.63,-122.67], {icon: De}).bindPopup('Vancouver, Washignton&lt;br&gt;&lt;span style=font-size:11px&gt;(White b. 1875-99)&lt;/span&gt;&lt;br&gt;description in (Reed, 1961)').addTo(W1870);</v>
      </c>
      <c r="V524" t="str">
        <f t="shared" si="75"/>
        <v>const W1870VancouverWashigntondescription= L.marker([45.63,-122.67], {icon: A2}).bindPopup('Vancouver, Washignton&lt;br&gt;&lt;span style=font-size:11px&gt;(White b. 1875-99)&lt;/span&gt;&lt;br&gt;description in (Reed, 1961)').addTo(W1870);</v>
      </c>
      <c r="W524" t="str">
        <f t="shared" si="76"/>
        <v>const W1870VancouverWashigntondescription= L.marker([45.63,-122.67], {icon: d}).bindPopup('Vancouver, Washignton&lt;br&gt;&lt;span style=font-size:11px&gt;(White b. 1875-99)&lt;/span&gt;&lt;br&gt;description in d').addTo(W1870);</v>
      </c>
      <c r="X524" t="str">
        <f t="shared" si="77"/>
        <v>const W1870VancouverWashigntondescription= L.marker([45.63,-122.67], {icon: D1}).bindPopup('Vancouver, Washignton&lt;br&gt;&lt;span style=font-size:11px&gt;(White b. 1875-99)&lt;/span&gt;&lt;br&gt;description in (Reed, 1961)').addTo(W1870);</v>
      </c>
      <c r="Y524" t="str">
        <f t="shared" si="78"/>
        <v/>
      </c>
      <c r="Z524" t="str">
        <f t="shared" si="79"/>
        <v/>
      </c>
      <c r="AA524" t="str">
        <f t="shared" si="80"/>
        <v/>
      </c>
    </row>
    <row r="525" spans="1:55">
      <c r="A525" t="s">
        <v>5325</v>
      </c>
      <c r="B525" s="88" t="s">
        <v>7498</v>
      </c>
      <c r="D525">
        <v>1886</v>
      </c>
      <c r="E525" t="s">
        <v>7647</v>
      </c>
      <c r="G525" s="79" t="s">
        <v>4004</v>
      </c>
      <c r="H525" t="s">
        <v>5292</v>
      </c>
      <c r="I525" s="47">
        <v>-95.64</v>
      </c>
      <c r="J525" s="5">
        <v>49.04</v>
      </c>
      <c r="K525" t="s">
        <v>11223</v>
      </c>
      <c r="M525" t="s">
        <v>71</v>
      </c>
      <c r="S525" t="str">
        <f t="shared" si="72"/>
        <v>Sprague, Manitoba&lt;br&gt;&lt;span style=font-size:11px&gt;(White b. 1886)&lt;/span&gt;&lt;br&gt;</v>
      </c>
      <c r="T525" t="str">
        <f t="shared" si="73"/>
        <v>W1870SpragueManitobaLAUM1</v>
      </c>
      <c r="U525" t="str">
        <f t="shared" si="74"/>
        <v>const W1870SpragueManitobaLAUM1= L.marker([49.04,-95.64], {icon: Me}).bindPopup('Sprague, Manitoba&lt;br&gt;&lt;span style=font-size:11px&gt;(White b. 1886)&lt;/span&gt;&lt;br&gt;LAUM 1 in (Allen, 1973)').addTo(W1870);</v>
      </c>
      <c r="V525" t="str">
        <f t="shared" si="75"/>
        <v>const W1870SpragueManitobaLAUM1= L.marker([49.04,-95.64], {icon: A2}).bindPopup('Sprague, Manitoba&lt;br&gt;&lt;span style=font-size:11px&gt;(White b. 1886)&lt;/span&gt;&lt;br&gt;LAUM 1 in (Allen, 1973)').addTo(W1870);</v>
      </c>
      <c r="W525" t="str">
        <f t="shared" si="76"/>
        <v>const W1870SpragueManitobaLAUM1= L.marker([49.04,-95.64], {icon: d}).bindPopup('Sprague, Manitoba&lt;br&gt;&lt;span style=font-size:11px&gt;(White b. 1886)&lt;/span&gt;&lt;br&gt;LAUM 1 in d').addTo(W1870);</v>
      </c>
      <c r="X525" t="str">
        <f t="shared" si="77"/>
        <v>const W1870SpragueManitobaLAUM1= L.marker([49.04,-95.64], {icon: M1}).bindPopup('Sprague, Manitoba&lt;br&gt;&lt;span style=font-size:11px&gt;(White b. 1886)&lt;/span&gt;&lt;br&gt;LAUM 1 in (Allen, 1973)').addTo(W1870);</v>
      </c>
      <c r="Y525" t="str">
        <f t="shared" si="78"/>
        <v/>
      </c>
      <c r="Z525" t="str">
        <f t="shared" si="79"/>
        <v/>
      </c>
      <c r="AA525" t="str">
        <f t="shared" si="80"/>
        <v>const W1870SpragueManitobaLAUM1= L.marker([49.04,-95.64], {icon:Ag}).bindPopup('Sprague, Manitoba&lt;br&gt;&lt;span style=font-size:11px&gt;(White b. 1886)&lt;/span&gt;&lt;br&gt;').addTo(W1870);</v>
      </c>
    </row>
    <row r="526" spans="1:55">
      <c r="A526" t="s">
        <v>5325</v>
      </c>
      <c r="B526" s="88" t="s">
        <v>7499</v>
      </c>
      <c r="D526">
        <v>1889</v>
      </c>
      <c r="E526" t="s">
        <v>7647</v>
      </c>
      <c r="G526" s="79" t="s">
        <v>4006</v>
      </c>
      <c r="H526" t="s">
        <v>931</v>
      </c>
      <c r="I526" s="47">
        <v>-93.35</v>
      </c>
      <c r="J526" s="5">
        <v>48.61</v>
      </c>
      <c r="K526" t="s">
        <v>11223</v>
      </c>
      <c r="M526" t="s">
        <v>71</v>
      </c>
      <c r="S526" t="str">
        <f t="shared" si="72"/>
        <v>Rainy River, Ontario&lt;br&gt;&lt;span style=font-size:11px&gt;(White b. 1889)&lt;/span&gt;&lt;br&gt;</v>
      </c>
      <c r="T526" t="str">
        <f t="shared" si="73"/>
        <v>W1870RainyRiverOntarioLAUM2</v>
      </c>
      <c r="U526" t="str">
        <f t="shared" si="74"/>
        <v>const W1870RainyRiverOntarioLAUM2= L.marker([48.61,-93.35], {icon: Me}).bindPopup('Rainy River, Ontario&lt;br&gt;&lt;span style=font-size:11px&gt;(White b. 1889)&lt;/span&gt;&lt;br&gt;LAUM 2 in (Allen, 1973)').addTo(W1870);</v>
      </c>
      <c r="V526" t="str">
        <f t="shared" si="75"/>
        <v>const W1870RainyRiverOntarioLAUM2= L.marker([48.61,-93.35], {icon: A2}).bindPopup('Rainy River, Ontario&lt;br&gt;&lt;span style=font-size:11px&gt;(White b. 1889)&lt;/span&gt;&lt;br&gt;LAUM 2 in (Allen, 1973)').addTo(W1870);</v>
      </c>
      <c r="W526" t="str">
        <f t="shared" si="76"/>
        <v>const W1870RainyRiverOntarioLAUM2= L.marker([48.61,-93.35], {icon: d}).bindPopup('Rainy River, Ontario&lt;br&gt;&lt;span style=font-size:11px&gt;(White b. 1889)&lt;/span&gt;&lt;br&gt;LAUM 2 in d').addTo(W1870);</v>
      </c>
      <c r="X526" t="str">
        <f t="shared" si="77"/>
        <v>const W1870RainyRiverOntarioLAUM2= L.marker([48.61,-93.35], {icon: M1}).bindPopup('Rainy River, Ontario&lt;br&gt;&lt;span style=font-size:11px&gt;(White b. 1889)&lt;/span&gt;&lt;br&gt;LAUM 2 in (Allen, 1973)').addTo(W1870);</v>
      </c>
      <c r="Y526" t="str">
        <f t="shared" si="78"/>
        <v/>
      </c>
      <c r="Z526" t="str">
        <f t="shared" si="79"/>
        <v/>
      </c>
      <c r="AA526" t="str">
        <f t="shared" si="80"/>
        <v>const W1870RainyRiverOntarioLAUM2= L.marker([48.61,-93.35], {icon:Ag}).bindPopup('Rainy River, Ontario&lt;br&gt;&lt;span style=font-size:11px&gt;(White b. 1889)&lt;/span&gt;&lt;br&gt;').addTo(W1870);</v>
      </c>
    </row>
    <row r="527" spans="1:55">
      <c r="A527" t="s">
        <v>5325</v>
      </c>
      <c r="B527" s="88" t="s">
        <v>7500</v>
      </c>
      <c r="D527">
        <v>1893</v>
      </c>
      <c r="E527" t="s">
        <v>7647</v>
      </c>
      <c r="G527" s="79" t="s">
        <v>4003</v>
      </c>
      <c r="H527" t="s">
        <v>5300</v>
      </c>
      <c r="I527" s="5">
        <v>-95.77</v>
      </c>
      <c r="J527" s="5">
        <v>48.77</v>
      </c>
      <c r="K527" t="s">
        <v>11223</v>
      </c>
      <c r="M527" t="s">
        <v>71</v>
      </c>
      <c r="S527" t="str">
        <f t="shared" si="72"/>
        <v>Roseau, Minnesota&lt;br&gt;&lt;span style=font-size:11px&gt;(White b. 1893)&lt;/span&gt;&lt;br&gt;</v>
      </c>
      <c r="T527" t="str">
        <f t="shared" si="73"/>
        <v>W1870RoseauMinnesotaLAUM4</v>
      </c>
      <c r="U527" t="str">
        <f t="shared" si="74"/>
        <v>const W1870RoseauMinnesotaLAUM4= L.marker([48.77,-95.77], {icon: Me}).bindPopup('Roseau, Minnesota&lt;br&gt;&lt;span style=font-size:11px&gt;(White b. 1893)&lt;/span&gt;&lt;br&gt;LAUM 4 in (Allen, 1973)').addTo(W1870);</v>
      </c>
      <c r="V527" t="str">
        <f t="shared" si="75"/>
        <v>const W1870RoseauMinnesotaLAUM4= L.marker([48.77,-95.77], {icon: A2}).bindPopup('Roseau, Minnesota&lt;br&gt;&lt;span style=font-size:11px&gt;(White b. 1893)&lt;/span&gt;&lt;br&gt;LAUM 4 in (Allen, 1973)').addTo(W1870);</v>
      </c>
      <c r="W527" t="str">
        <f t="shared" si="76"/>
        <v>const W1870RoseauMinnesotaLAUM4= L.marker([48.77,-95.77], {icon: d}).bindPopup('Roseau, Minnesota&lt;br&gt;&lt;span style=font-size:11px&gt;(White b. 1893)&lt;/span&gt;&lt;br&gt;LAUM 4 in d').addTo(W1870);</v>
      </c>
      <c r="X527" t="str">
        <f t="shared" si="77"/>
        <v>const W1870RoseauMinnesotaLAUM4= L.marker([48.77,-95.77], {icon: M1}).bindPopup('Roseau, Minnesota&lt;br&gt;&lt;span style=font-size:11px&gt;(White b. 1893)&lt;/span&gt;&lt;br&gt;LAUM 4 in (Allen, 1973)').addTo(W1870);</v>
      </c>
      <c r="Y527" t="str">
        <f t="shared" si="78"/>
        <v/>
      </c>
      <c r="Z527" t="str">
        <f t="shared" si="79"/>
        <v/>
      </c>
      <c r="AA527" t="str">
        <f t="shared" si="80"/>
        <v>const W1870RoseauMinnesotaLAUM4= L.marker([48.77,-95.77], {icon:Ag}).bindPopup('Roseau, Minnesota&lt;br&gt;&lt;span style=font-size:11px&gt;(White b. 1893)&lt;/span&gt;&lt;br&gt;').addTo(W1870);</v>
      </c>
    </row>
    <row r="528" spans="1:55">
      <c r="A528" t="s">
        <v>5325</v>
      </c>
      <c r="B528" s="88" t="s">
        <v>7501</v>
      </c>
      <c r="D528">
        <v>1898</v>
      </c>
      <c r="E528" t="s">
        <v>7647</v>
      </c>
      <c r="G528" s="79" t="s">
        <v>4009</v>
      </c>
      <c r="H528" t="s">
        <v>5300</v>
      </c>
      <c r="I528" s="5">
        <v>-93.41</v>
      </c>
      <c r="J528" s="5">
        <v>48.6</v>
      </c>
      <c r="K528" t="s">
        <v>11223</v>
      </c>
      <c r="M528" t="s">
        <v>71</v>
      </c>
      <c r="S528" t="str">
        <f t="shared" si="72"/>
        <v>International Falls, Minnesota&lt;br&gt;&lt;span style=font-size:11px&gt;(White b. 1898)&lt;/span&gt;&lt;br&gt;</v>
      </c>
      <c r="T528" t="str">
        <f t="shared" si="73"/>
        <v>W1870InternationalFallsMinnesotaLAUM5</v>
      </c>
      <c r="U528" t="str">
        <f t="shared" si="74"/>
        <v>const W1870InternationalFallsMinnesotaLAUM5= L.marker([48.6,-93.41], {icon: Me}).bindPopup('International Falls, Minnesota&lt;br&gt;&lt;span style=font-size:11px&gt;(White b. 1898)&lt;/span&gt;&lt;br&gt;LAUM 5 in (Allen, 1973)').addTo(W1870);</v>
      </c>
      <c r="V528" t="str">
        <f t="shared" si="75"/>
        <v>const W1870InternationalFallsMinnesotaLAUM5= L.marker([48.6,-93.41], {icon: A2}).bindPopup('International Falls, Minnesota&lt;br&gt;&lt;span style=font-size:11px&gt;(White b. 1898)&lt;/span&gt;&lt;br&gt;LAUM 5 in (Allen, 1973)').addTo(W1870);</v>
      </c>
      <c r="W528" t="str">
        <f t="shared" si="76"/>
        <v>const W1870InternationalFallsMinnesotaLAUM5= L.marker([48.6,-93.41], {icon: d}).bindPopup('International Falls, Minnesota&lt;br&gt;&lt;span style=font-size:11px&gt;(White b. 1898)&lt;/span&gt;&lt;br&gt;LAUM 5 in d').addTo(W1870);</v>
      </c>
      <c r="X528" t="str">
        <f t="shared" si="77"/>
        <v>const W1870InternationalFallsMinnesotaLAUM5= L.marker([48.6,-93.41], {icon: M1}).bindPopup('International Falls, Minnesota&lt;br&gt;&lt;span style=font-size:11px&gt;(White b. 1898)&lt;/span&gt;&lt;br&gt;LAUM 5 in (Allen, 1973)').addTo(W1870);</v>
      </c>
      <c r="Y528" t="str">
        <f t="shared" si="78"/>
        <v/>
      </c>
      <c r="Z528" t="str">
        <f t="shared" si="79"/>
        <v/>
      </c>
      <c r="AA528" t="str">
        <f t="shared" si="80"/>
        <v>const W1870InternationalFallsMinnesotaLAUM5= L.marker([48.6,-93.41], {icon:Ag}).bindPopup('International Falls, Minnesota&lt;br&gt;&lt;span style=font-size:11px&gt;(White b. 1898)&lt;/span&gt;&lt;br&gt;').addTo(W1870);</v>
      </c>
    </row>
    <row r="529" spans="1:27">
      <c r="A529" t="s">
        <v>5325</v>
      </c>
      <c r="B529" s="88" t="s">
        <v>7502</v>
      </c>
      <c r="D529">
        <v>1879</v>
      </c>
      <c r="E529" t="s">
        <v>7647</v>
      </c>
      <c r="G529" s="79" t="s">
        <v>4008</v>
      </c>
      <c r="H529" t="s">
        <v>5300</v>
      </c>
      <c r="I529" s="5">
        <v>-90.33</v>
      </c>
      <c r="J529" s="5">
        <v>47.74</v>
      </c>
      <c r="K529" t="s">
        <v>11232</v>
      </c>
      <c r="M529" t="s">
        <v>71</v>
      </c>
      <c r="S529" t="str">
        <f t="shared" si="72"/>
        <v>Grand Marais, Minnesota&lt;br&gt;&lt;span style=font-size:11px&gt;(White b. 1879)&lt;/span&gt;&lt;br&gt;</v>
      </c>
      <c r="T529" t="str">
        <f t="shared" si="73"/>
        <v>W1870GrandMaraisMinnesotaLAUM6</v>
      </c>
      <c r="U529" t="str">
        <f t="shared" si="74"/>
        <v>const W1870GrandMaraisMinnesotaLAUM6= L.marker([47.74,-90.33], {icon: De}).bindPopup('Grand Marais, Minnesota&lt;br&gt;&lt;span style=font-size:11px&gt;(White b. 1879)&lt;/span&gt;&lt;br&gt;LAUM 6 in (Allen, 1973)').addTo(W1870);</v>
      </c>
      <c r="V529" t="str">
        <f t="shared" si="75"/>
        <v>const W1870GrandMaraisMinnesotaLAUM6= L.marker([47.74,-90.33], {icon: A2}).bindPopup('Grand Marais, Minnesota&lt;br&gt;&lt;span style=font-size:11px&gt;(White b. 1879)&lt;/span&gt;&lt;br&gt;LAUM 6 in (Allen, 1973)').addTo(W1870);</v>
      </c>
      <c r="W529" t="str">
        <f t="shared" si="76"/>
        <v>const W1870GrandMaraisMinnesotaLAUM6= L.marker([47.74,-90.33], {icon: d}).bindPopup('Grand Marais, Minnesota&lt;br&gt;&lt;span style=font-size:11px&gt;(White b. 1879)&lt;/span&gt;&lt;br&gt;LAUM 6 in d').addTo(W1870);</v>
      </c>
      <c r="X529" t="str">
        <f t="shared" si="77"/>
        <v>const W1870GrandMaraisMinnesotaLAUM6= L.marker([47.74,-90.33], {icon: D1}).bindPopup('Grand Marais, Minnesota&lt;br&gt;&lt;span style=font-size:11px&gt;(White b. 1879)&lt;/span&gt;&lt;br&gt;LAUM 6 in (Allen, 1973)').addTo(W1870);</v>
      </c>
      <c r="Y529" t="str">
        <f t="shared" si="78"/>
        <v/>
      </c>
      <c r="Z529" t="str">
        <f t="shared" si="79"/>
        <v/>
      </c>
      <c r="AA529" t="str">
        <f t="shared" si="80"/>
        <v>const W1870GrandMaraisMinnesotaLAUM6= L.marker([47.74,-90.33], {icon:Ag}).bindPopup('Grand Marais, Minnesota&lt;br&gt;&lt;span style=font-size:11px&gt;(White b. 1879)&lt;/span&gt;&lt;br&gt;').addTo(W1870);</v>
      </c>
    </row>
    <row r="530" spans="1:27">
      <c r="A530" t="s">
        <v>5325</v>
      </c>
      <c r="B530" s="88" t="s">
        <v>7503</v>
      </c>
      <c r="D530">
        <v>1881</v>
      </c>
      <c r="E530" t="s">
        <v>7647</v>
      </c>
      <c r="G530" s="79" t="s">
        <v>4012</v>
      </c>
      <c r="H530" t="s">
        <v>5300</v>
      </c>
      <c r="I530" s="5">
        <v>-96.41</v>
      </c>
      <c r="J530" s="5">
        <v>47.8</v>
      </c>
      <c r="K530" t="s">
        <v>11223</v>
      </c>
      <c r="M530" t="s">
        <v>71</v>
      </c>
      <c r="S530" t="str">
        <f t="shared" si="72"/>
        <v>Gentilly, Minnesota&lt;br&gt;&lt;span style=font-size:11px&gt;(White b. 1881)&lt;/span&gt;&lt;br&gt;</v>
      </c>
      <c r="T530" t="str">
        <f t="shared" si="73"/>
        <v>W1870GentillyMinnesotaLAUM7</v>
      </c>
      <c r="U530" t="str">
        <f t="shared" si="74"/>
        <v>const W1870GentillyMinnesotaLAUM7= L.marker([47.8,-96.41], {icon: Me}).bindPopup('Gentilly, Minnesota&lt;br&gt;&lt;span style=font-size:11px&gt;(White b. 1881)&lt;/span&gt;&lt;br&gt;LAUM 7 in (Allen, 1973)').addTo(W1870);</v>
      </c>
      <c r="V530" t="str">
        <f t="shared" si="75"/>
        <v>const W1870GentillyMinnesotaLAUM7= L.marker([47.8,-96.41], {icon: A2}).bindPopup('Gentilly, Minnesota&lt;br&gt;&lt;span style=font-size:11px&gt;(White b. 1881)&lt;/span&gt;&lt;br&gt;LAUM 7 in (Allen, 1973)').addTo(W1870);</v>
      </c>
      <c r="W530" t="str">
        <f t="shared" si="76"/>
        <v>const W1870GentillyMinnesotaLAUM7= L.marker([47.8,-96.41], {icon: d}).bindPopup('Gentilly, Minnesota&lt;br&gt;&lt;span style=font-size:11px&gt;(White b. 1881)&lt;/span&gt;&lt;br&gt;LAUM 7 in d').addTo(W1870);</v>
      </c>
      <c r="X530" t="str">
        <f t="shared" si="77"/>
        <v>const W1870GentillyMinnesotaLAUM7= L.marker([47.8,-96.41], {icon: M1}).bindPopup('Gentilly, Minnesota&lt;br&gt;&lt;span style=font-size:11px&gt;(White b. 1881)&lt;/span&gt;&lt;br&gt;LAUM 7 in (Allen, 1973)').addTo(W1870);</v>
      </c>
      <c r="Y530" t="str">
        <f t="shared" si="78"/>
        <v/>
      </c>
      <c r="Z530" t="str">
        <f t="shared" si="79"/>
        <v/>
      </c>
      <c r="AA530" t="str">
        <f t="shared" si="80"/>
        <v>const W1870GentillyMinnesotaLAUM7= L.marker([47.8,-96.41], {icon:Ag}).bindPopup('Gentilly, Minnesota&lt;br&gt;&lt;span style=font-size:11px&gt;(White b. 1881)&lt;/span&gt;&lt;br&gt;').addTo(W1870);</v>
      </c>
    </row>
    <row r="531" spans="1:27">
      <c r="A531" t="s">
        <v>5325</v>
      </c>
      <c r="B531" s="88" t="s">
        <v>7504</v>
      </c>
      <c r="D531">
        <v>1889</v>
      </c>
      <c r="E531" t="s">
        <v>7647</v>
      </c>
      <c r="G531" s="79" t="s">
        <v>4013</v>
      </c>
      <c r="H531" t="s">
        <v>5300</v>
      </c>
      <c r="I531" s="5">
        <v>-96.8</v>
      </c>
      <c r="J531" s="5">
        <v>47.8</v>
      </c>
      <c r="K531" t="s">
        <v>11223</v>
      </c>
      <c r="M531" t="s">
        <v>71</v>
      </c>
      <c r="S531" t="str">
        <f t="shared" si="72"/>
        <v>Fisher, Minnesota&lt;br&gt;&lt;span style=font-size:11px&gt;(White b. 1889)&lt;/span&gt;&lt;br&gt;</v>
      </c>
      <c r="T531" t="str">
        <f t="shared" si="73"/>
        <v>W1870FisherMinnesotaLAUM8</v>
      </c>
      <c r="U531" t="str">
        <f t="shared" si="74"/>
        <v>const W1870FisherMinnesotaLAUM8= L.marker([47.8,-96.8], {icon: Me}).bindPopup('Fisher, Minnesota&lt;br&gt;&lt;span style=font-size:11px&gt;(White b. 1889)&lt;/span&gt;&lt;br&gt;LAUM 8 in (Allen, 1973)').addTo(W1870);</v>
      </c>
      <c r="V531" t="str">
        <f t="shared" si="75"/>
        <v>const W1870FisherMinnesotaLAUM8= L.marker([47.8,-96.8], {icon: A2}).bindPopup('Fisher, Minnesota&lt;br&gt;&lt;span style=font-size:11px&gt;(White b. 1889)&lt;/span&gt;&lt;br&gt;LAUM 8 in (Allen, 1973)').addTo(W1870);</v>
      </c>
      <c r="W531" t="str">
        <f t="shared" si="76"/>
        <v>const W1870FisherMinnesotaLAUM8= L.marker([47.8,-96.8], {icon: d}).bindPopup('Fisher, Minnesota&lt;br&gt;&lt;span style=font-size:11px&gt;(White b. 1889)&lt;/span&gt;&lt;br&gt;LAUM 8 in d').addTo(W1870);</v>
      </c>
      <c r="X531" t="str">
        <f t="shared" si="77"/>
        <v>const W1870FisherMinnesotaLAUM8= L.marker([47.8,-96.8], {icon: M1}).bindPopup('Fisher, Minnesota&lt;br&gt;&lt;span style=font-size:11px&gt;(White b. 1889)&lt;/span&gt;&lt;br&gt;LAUM 8 in (Allen, 1973)').addTo(W1870);</v>
      </c>
      <c r="Y531" t="str">
        <f t="shared" si="78"/>
        <v/>
      </c>
      <c r="Z531" t="str">
        <f t="shared" si="79"/>
        <v/>
      </c>
      <c r="AA531" t="str">
        <f t="shared" si="80"/>
        <v>const W1870FisherMinnesotaLAUM8= L.marker([47.8,-96.8], {icon:Ag}).bindPopup('Fisher, Minnesota&lt;br&gt;&lt;span style=font-size:11px&gt;(White b. 1889)&lt;/span&gt;&lt;br&gt;').addTo(W1870);</v>
      </c>
    </row>
    <row r="532" spans="1:27">
      <c r="A532" t="s">
        <v>5325</v>
      </c>
      <c r="B532" s="88" t="s">
        <v>7505</v>
      </c>
      <c r="D532">
        <v>1889</v>
      </c>
      <c r="E532" t="s">
        <v>7647</v>
      </c>
      <c r="G532" s="79" t="s">
        <v>4016</v>
      </c>
      <c r="H532" t="s">
        <v>5300</v>
      </c>
      <c r="I532" s="5">
        <v>-94.89</v>
      </c>
      <c r="J532" s="5">
        <v>47.48</v>
      </c>
      <c r="K532" t="s">
        <v>11223</v>
      </c>
      <c r="M532" t="s">
        <v>71</v>
      </c>
      <c r="S532" t="str">
        <f t="shared" si="72"/>
        <v>Bemidji, Minnesota&lt;br&gt;&lt;span style=font-size:11px&gt;(White b. 1889)&lt;/span&gt;&lt;br&gt;</v>
      </c>
      <c r="T532" t="str">
        <f t="shared" si="73"/>
        <v>W1870BemidjiMinnesotaLAUM10</v>
      </c>
      <c r="U532" t="str">
        <f t="shared" si="74"/>
        <v>const W1870BemidjiMinnesotaLAUM10= L.marker([47.48,-94.89], {icon: Me}).bindPopup('Bemidji, Minnesota&lt;br&gt;&lt;span style=font-size:11px&gt;(White b. 1889)&lt;/span&gt;&lt;br&gt;LAUM 10 in (Allen, 1973)').addTo(W1870);</v>
      </c>
      <c r="V532" t="str">
        <f t="shared" si="75"/>
        <v>const W1870BemidjiMinnesotaLAUM10= L.marker([47.48,-94.89], {icon: A2}).bindPopup('Bemidji, Minnesota&lt;br&gt;&lt;span style=font-size:11px&gt;(White b. 1889)&lt;/span&gt;&lt;br&gt;LAUM 10 in (Allen, 1973)').addTo(W1870);</v>
      </c>
      <c r="W532" t="str">
        <f t="shared" si="76"/>
        <v>const W1870BemidjiMinnesotaLAUM10= L.marker([47.48,-94.89], {icon: d}).bindPopup('Bemidji, Minnesota&lt;br&gt;&lt;span style=font-size:11px&gt;(White b. 1889)&lt;/span&gt;&lt;br&gt;LAUM 10 in d').addTo(W1870);</v>
      </c>
      <c r="X532" t="str">
        <f t="shared" si="77"/>
        <v>const W1870BemidjiMinnesotaLAUM10= L.marker([47.48,-94.89], {icon: M1}).bindPopup('Bemidji, Minnesota&lt;br&gt;&lt;span style=font-size:11px&gt;(White b. 1889)&lt;/span&gt;&lt;br&gt;LAUM 10 in (Allen, 1973)').addTo(W1870);</v>
      </c>
      <c r="Y532" t="str">
        <f t="shared" si="78"/>
        <v/>
      </c>
      <c r="Z532" t="str">
        <f t="shared" si="79"/>
        <v/>
      </c>
      <c r="AA532" t="str">
        <f t="shared" si="80"/>
        <v>const W1870BemidjiMinnesotaLAUM10= L.marker([47.48,-94.89], {icon:Ag}).bindPopup('Bemidji, Minnesota&lt;br&gt;&lt;span style=font-size:11px&gt;(White b. 1889)&lt;/span&gt;&lt;br&gt;').addTo(W1870);</v>
      </c>
    </row>
    <row r="533" spans="1:27">
      <c r="A533" t="s">
        <v>5325</v>
      </c>
      <c r="B533" s="88" t="s">
        <v>7506</v>
      </c>
      <c r="D533">
        <v>1879</v>
      </c>
      <c r="E533" t="s">
        <v>7647</v>
      </c>
      <c r="G533" s="79" t="s">
        <v>146</v>
      </c>
      <c r="H533" t="s">
        <v>5300</v>
      </c>
      <c r="I533" s="5">
        <v>-93.52</v>
      </c>
      <c r="J533" s="5">
        <v>47.24</v>
      </c>
      <c r="K533" t="s">
        <v>11223</v>
      </c>
      <c r="M533" t="s">
        <v>71</v>
      </c>
      <c r="S533" t="str">
        <f t="shared" si="72"/>
        <v>Grand Rapids, Minnesota&lt;br&gt;&lt;span style=font-size:11px&gt;(White b. 1879)&lt;/span&gt;&lt;br&gt;</v>
      </c>
      <c r="T533" t="str">
        <f t="shared" si="73"/>
        <v>W1870GrandRapidsMinnesotaLAUM11</v>
      </c>
      <c r="U533" t="str">
        <f t="shared" si="74"/>
        <v>const W1870GrandRapidsMinnesotaLAUM11= L.marker([47.24,-93.52], {icon: Me}).bindPopup('Grand Rapids, Minnesota&lt;br&gt;&lt;span style=font-size:11px&gt;(White b. 1879)&lt;/span&gt;&lt;br&gt;LAUM 11 in (Allen, 1973)').addTo(W1870);</v>
      </c>
      <c r="V533" t="str">
        <f t="shared" si="75"/>
        <v>const W1870GrandRapidsMinnesotaLAUM11= L.marker([47.24,-93.52], {icon: A2}).bindPopup('Grand Rapids, Minnesota&lt;br&gt;&lt;span style=font-size:11px&gt;(White b. 1879)&lt;/span&gt;&lt;br&gt;LAUM 11 in (Allen, 1973)').addTo(W1870);</v>
      </c>
      <c r="W533" t="str">
        <f t="shared" si="76"/>
        <v>const W1870GrandRapidsMinnesotaLAUM11= L.marker([47.24,-93.52], {icon: d}).bindPopup('Grand Rapids, Minnesota&lt;br&gt;&lt;span style=font-size:11px&gt;(White b. 1879)&lt;/span&gt;&lt;br&gt;LAUM 11 in d').addTo(W1870);</v>
      </c>
      <c r="X533" t="str">
        <f t="shared" si="77"/>
        <v>const W1870GrandRapidsMinnesotaLAUM11= L.marker([47.24,-93.52], {icon: M1}).bindPopup('Grand Rapids, Minnesota&lt;br&gt;&lt;span style=font-size:11px&gt;(White b. 1879)&lt;/span&gt;&lt;br&gt;LAUM 11 in (Allen, 1973)').addTo(W1870);</v>
      </c>
      <c r="Y533" t="str">
        <f t="shared" si="78"/>
        <v/>
      </c>
      <c r="Z533" t="str">
        <f t="shared" si="79"/>
        <v/>
      </c>
      <c r="AA533" t="str">
        <f t="shared" si="80"/>
        <v>const W1870GrandRapidsMinnesotaLAUM11= L.marker([47.24,-93.52], {icon:Ag}).bindPopup('Grand Rapids, Minnesota&lt;br&gt;&lt;span style=font-size:11px&gt;(White b. 1879)&lt;/span&gt;&lt;br&gt;').addTo(W1870);</v>
      </c>
    </row>
    <row r="534" spans="1:27">
      <c r="A534" t="s">
        <v>5325</v>
      </c>
      <c r="B534" s="88" t="s">
        <v>7507</v>
      </c>
      <c r="D534">
        <v>1892</v>
      </c>
      <c r="E534" t="s">
        <v>7647</v>
      </c>
      <c r="G534" s="79" t="s">
        <v>146</v>
      </c>
      <c r="H534" t="s">
        <v>5300</v>
      </c>
      <c r="I534" s="5">
        <v>-93.52</v>
      </c>
      <c r="J534" s="5">
        <v>47.24</v>
      </c>
      <c r="K534" t="s">
        <v>11223</v>
      </c>
      <c r="M534" t="s">
        <v>71</v>
      </c>
      <c r="S534" t="str">
        <f t="shared" si="72"/>
        <v>Grand Rapids, Minnesota&lt;br&gt;&lt;span style=font-size:11px&gt;(White b. 1892)&lt;/span&gt;&lt;br&gt;</v>
      </c>
      <c r="T534" t="str">
        <f t="shared" si="73"/>
        <v>W1870GrandRapidsMinnesotaLAUM12</v>
      </c>
      <c r="U534" t="str">
        <f t="shared" si="74"/>
        <v>const W1870GrandRapidsMinnesotaLAUM12= L.marker([47.24,-93.52], {icon: Me}).bindPopup('Grand Rapids, Minnesota&lt;br&gt;&lt;span style=font-size:11px&gt;(White b. 1892)&lt;/span&gt;&lt;br&gt;LAUM 12 in (Allen, 1973)').addTo(W1870);</v>
      </c>
      <c r="V534" t="str">
        <f t="shared" si="75"/>
        <v>const W1870GrandRapidsMinnesotaLAUM12= L.marker([47.24,-93.52], {icon: A2}).bindPopup('Grand Rapids, Minnesota&lt;br&gt;&lt;span style=font-size:11px&gt;(White b. 1892)&lt;/span&gt;&lt;br&gt;LAUM 12 in (Allen, 1973)').addTo(W1870);</v>
      </c>
      <c r="W534" t="str">
        <f t="shared" si="76"/>
        <v>const W1870GrandRapidsMinnesotaLAUM12= L.marker([47.24,-93.52], {icon: d}).bindPopup('Grand Rapids, Minnesota&lt;br&gt;&lt;span style=font-size:11px&gt;(White b. 1892)&lt;/span&gt;&lt;br&gt;LAUM 12 in d').addTo(W1870);</v>
      </c>
      <c r="X534" t="str">
        <f t="shared" si="77"/>
        <v>const W1870GrandRapidsMinnesotaLAUM12= L.marker([47.24,-93.52], {icon: M1}).bindPopup('Grand Rapids, Minnesota&lt;br&gt;&lt;span style=font-size:11px&gt;(White b. 1892)&lt;/span&gt;&lt;br&gt;LAUM 12 in (Allen, 1973)').addTo(W1870);</v>
      </c>
      <c r="Y534" t="str">
        <f t="shared" si="78"/>
        <v/>
      </c>
      <c r="Z534" t="str">
        <f t="shared" si="79"/>
        <v/>
      </c>
      <c r="AA534" t="str">
        <f t="shared" si="80"/>
        <v>const W1870GrandRapidsMinnesotaLAUM12= L.marker([47.24,-93.52], {icon:Ag}).bindPopup('Grand Rapids, Minnesota&lt;br&gt;&lt;span style=font-size:11px&gt;(White b. 1892)&lt;/span&gt;&lt;br&gt;').addTo(W1870);</v>
      </c>
    </row>
    <row r="535" spans="1:27">
      <c r="A535" t="s">
        <v>5325</v>
      </c>
      <c r="B535" s="88" t="s">
        <v>7508</v>
      </c>
      <c r="D535">
        <v>1893</v>
      </c>
      <c r="E535" t="s">
        <v>7647</v>
      </c>
      <c r="G535" s="79" t="s">
        <v>903</v>
      </c>
      <c r="H535" t="s">
        <v>5300</v>
      </c>
      <c r="I535" s="5">
        <v>-92.54</v>
      </c>
      <c r="J535" s="5">
        <v>47.52</v>
      </c>
      <c r="K535" t="s">
        <v>11232</v>
      </c>
      <c r="M535" t="s">
        <v>71</v>
      </c>
      <c r="S535" t="str">
        <f t="shared" si="72"/>
        <v>Virginia, Minnesota&lt;br&gt;&lt;span style=font-size:11px&gt;(White b. 1893)&lt;/span&gt;&lt;br&gt;</v>
      </c>
      <c r="T535" t="str">
        <f t="shared" si="73"/>
        <v>W1870VirginiaMinnesotaLAUM13</v>
      </c>
      <c r="U535" t="str">
        <f t="shared" si="74"/>
        <v>const W1870VirginiaMinnesotaLAUM13= L.marker([47.52,-92.54], {icon: De}).bindPopup('Virginia, Minnesota&lt;br&gt;&lt;span style=font-size:11px&gt;(White b. 1893)&lt;/span&gt;&lt;br&gt;LAUM 13 in (Allen, 1973)').addTo(W1870);</v>
      </c>
      <c r="V535" t="str">
        <f t="shared" si="75"/>
        <v>const W1870VirginiaMinnesotaLAUM13= L.marker([47.52,-92.54], {icon: A2}).bindPopup('Virginia, Minnesota&lt;br&gt;&lt;span style=font-size:11px&gt;(White b. 1893)&lt;/span&gt;&lt;br&gt;LAUM 13 in (Allen, 1973)').addTo(W1870);</v>
      </c>
      <c r="W535" t="str">
        <f t="shared" si="76"/>
        <v>const W1870VirginiaMinnesotaLAUM13= L.marker([47.52,-92.54], {icon: d}).bindPopup('Virginia, Minnesota&lt;br&gt;&lt;span style=font-size:11px&gt;(White b. 1893)&lt;/span&gt;&lt;br&gt;LAUM 13 in d').addTo(W1870);</v>
      </c>
      <c r="X535" t="str">
        <f t="shared" si="77"/>
        <v>const W1870VirginiaMinnesotaLAUM13= L.marker([47.52,-92.54], {icon: D1}).bindPopup('Virginia, Minnesota&lt;br&gt;&lt;span style=font-size:11px&gt;(White b. 1893)&lt;/span&gt;&lt;br&gt;LAUM 13 in (Allen, 1973)').addTo(W1870);</v>
      </c>
      <c r="Y535" t="str">
        <f t="shared" si="78"/>
        <v/>
      </c>
      <c r="Z535" t="str">
        <f t="shared" si="79"/>
        <v/>
      </c>
      <c r="AA535" t="str">
        <f t="shared" si="80"/>
        <v>const W1870VirginiaMinnesotaLAUM13= L.marker([47.52,-92.54], {icon:Ag}).bindPopup('Virginia, Minnesota&lt;br&gt;&lt;span style=font-size:11px&gt;(White b. 1893)&lt;/span&gt;&lt;br&gt;').addTo(W1870);</v>
      </c>
    </row>
    <row r="536" spans="1:27">
      <c r="A536" t="s">
        <v>5325</v>
      </c>
      <c r="B536" s="88" t="s">
        <v>7509</v>
      </c>
      <c r="D536">
        <v>1893</v>
      </c>
      <c r="E536" t="s">
        <v>7647</v>
      </c>
      <c r="G536" s="79" t="s">
        <v>153</v>
      </c>
      <c r="H536" t="s">
        <v>5300</v>
      </c>
      <c r="I536" s="5">
        <v>-92.1</v>
      </c>
      <c r="J536" s="5">
        <v>46.79</v>
      </c>
      <c r="K536" t="s">
        <v>11232</v>
      </c>
      <c r="M536" t="s">
        <v>71</v>
      </c>
      <c r="S536" t="str">
        <f t="shared" si="72"/>
        <v>Duluth, Minnesota&lt;br&gt;&lt;span style=font-size:11px&gt;(White b. 1893)&lt;/span&gt;&lt;br&gt;</v>
      </c>
      <c r="T536" t="str">
        <f t="shared" si="73"/>
        <v>W1870DuluthMinnesotaLAUM17</v>
      </c>
      <c r="U536" t="str">
        <f t="shared" si="74"/>
        <v>const W1870DuluthMinnesotaLAUM17= L.marker([46.79,-92.1], {icon: De}).bindPopup('Duluth, Minnesota&lt;br&gt;&lt;span style=font-size:11px&gt;(White b. 1893)&lt;/span&gt;&lt;br&gt;LAUM 17 in (Allen, 1973)').addTo(W1870);</v>
      </c>
      <c r="V536" t="str">
        <f t="shared" si="75"/>
        <v>const W1870DuluthMinnesotaLAUM17= L.marker([46.79,-92.1], {icon: A2}).bindPopup('Duluth, Minnesota&lt;br&gt;&lt;span style=font-size:11px&gt;(White b. 1893)&lt;/span&gt;&lt;br&gt;LAUM 17 in (Allen, 1973)').addTo(W1870);</v>
      </c>
      <c r="W536" t="str">
        <f t="shared" si="76"/>
        <v>const W1870DuluthMinnesotaLAUM17= L.marker([46.79,-92.1], {icon: d}).bindPopup('Duluth, Minnesota&lt;br&gt;&lt;span style=font-size:11px&gt;(White b. 1893)&lt;/span&gt;&lt;br&gt;LAUM 17 in d').addTo(W1870);</v>
      </c>
      <c r="X536" t="str">
        <f t="shared" si="77"/>
        <v>const W1870DuluthMinnesotaLAUM17= L.marker([46.79,-92.1], {icon: D1}).bindPopup('Duluth, Minnesota&lt;br&gt;&lt;span style=font-size:11px&gt;(White b. 1893)&lt;/span&gt;&lt;br&gt;LAUM 17 in (Allen, 1973)').addTo(W1870);</v>
      </c>
      <c r="Y536" t="str">
        <f t="shared" si="78"/>
        <v/>
      </c>
      <c r="Z536" t="str">
        <f t="shared" si="79"/>
        <v/>
      </c>
      <c r="AA536" t="str">
        <f t="shared" si="80"/>
        <v>const W1870DuluthMinnesotaLAUM17= L.marker([46.79,-92.1], {icon:Ag}).bindPopup('Duluth, Minnesota&lt;br&gt;&lt;span style=font-size:11px&gt;(White b. 1893)&lt;/span&gt;&lt;br&gt;').addTo(W1870);</v>
      </c>
    </row>
    <row r="537" spans="1:27">
      <c r="A537" t="s">
        <v>5325</v>
      </c>
      <c r="B537" s="88" t="s">
        <v>7510</v>
      </c>
      <c r="D537">
        <v>1895</v>
      </c>
      <c r="E537" t="s">
        <v>7647</v>
      </c>
      <c r="G537" s="79" t="s">
        <v>4019</v>
      </c>
      <c r="H537" t="s">
        <v>5300</v>
      </c>
      <c r="I537" s="5">
        <v>-96.08</v>
      </c>
      <c r="J537" s="5">
        <v>46.28</v>
      </c>
      <c r="K537" t="s">
        <v>11223</v>
      </c>
      <c r="M537" t="s">
        <v>71</v>
      </c>
      <c r="S537" t="str">
        <f t="shared" si="72"/>
        <v>Fergus Falls, Minnesota&lt;br&gt;&lt;span style=font-size:11px&gt;(White b. 1895)&lt;/span&gt;&lt;br&gt;</v>
      </c>
      <c r="T537" t="str">
        <f t="shared" si="73"/>
        <v>W1870FergusFallsMinnesotaLAUM20</v>
      </c>
      <c r="U537" t="str">
        <f t="shared" si="74"/>
        <v>const W1870FergusFallsMinnesotaLAUM20= L.marker([46.28,-96.08], {icon: Me}).bindPopup('Fergus Falls, Minnesota&lt;br&gt;&lt;span style=font-size:11px&gt;(White b. 1895)&lt;/span&gt;&lt;br&gt;LAUM 20 in (Allen, 1973)').addTo(W1870);</v>
      </c>
      <c r="V537" t="str">
        <f t="shared" si="75"/>
        <v>const W1870FergusFallsMinnesotaLAUM20= L.marker([46.28,-96.08], {icon: A2}).bindPopup('Fergus Falls, Minnesota&lt;br&gt;&lt;span style=font-size:11px&gt;(White b. 1895)&lt;/span&gt;&lt;br&gt;LAUM 20 in (Allen, 1973)').addTo(W1870);</v>
      </c>
      <c r="W537" t="str">
        <f t="shared" si="76"/>
        <v>const W1870FergusFallsMinnesotaLAUM20= L.marker([46.28,-96.08], {icon: d}).bindPopup('Fergus Falls, Minnesota&lt;br&gt;&lt;span style=font-size:11px&gt;(White b. 1895)&lt;/span&gt;&lt;br&gt;LAUM 20 in d').addTo(W1870);</v>
      </c>
      <c r="X537" t="str">
        <f t="shared" si="77"/>
        <v>const W1870FergusFallsMinnesotaLAUM20= L.marker([46.28,-96.08], {icon: M1}).bindPopup('Fergus Falls, Minnesota&lt;br&gt;&lt;span style=font-size:11px&gt;(White b. 1895)&lt;/span&gt;&lt;br&gt;LAUM 20 in (Allen, 1973)').addTo(W1870);</v>
      </c>
      <c r="Y537" t="str">
        <f t="shared" si="78"/>
        <v/>
      </c>
      <c r="Z537" t="str">
        <f t="shared" si="79"/>
        <v/>
      </c>
      <c r="AA537" t="str">
        <f t="shared" si="80"/>
        <v>const W1870FergusFallsMinnesotaLAUM20= L.marker([46.28,-96.08], {icon:Ag}).bindPopup('Fergus Falls, Minnesota&lt;br&gt;&lt;span style=font-size:11px&gt;(White b. 1895)&lt;/span&gt;&lt;br&gt;').addTo(W1870);</v>
      </c>
    </row>
    <row r="538" spans="1:27">
      <c r="A538" t="s">
        <v>5325</v>
      </c>
      <c r="B538" s="88" t="s">
        <v>7511</v>
      </c>
      <c r="D538">
        <v>1895</v>
      </c>
      <c r="E538" t="s">
        <v>7647</v>
      </c>
      <c r="G538" s="79" t="s">
        <v>4022</v>
      </c>
      <c r="H538" t="s">
        <v>5300</v>
      </c>
      <c r="I538" s="5">
        <v>-93.85</v>
      </c>
      <c r="J538" s="5">
        <v>46.38</v>
      </c>
      <c r="K538" t="s">
        <v>11223</v>
      </c>
      <c r="M538" t="s">
        <v>71</v>
      </c>
      <c r="S538" t="str">
        <f t="shared" si="72"/>
        <v>Bay Lake Township, Minnesota&lt;br&gt;&lt;span style=font-size:11px&gt;(White b. 1895)&lt;/span&gt;&lt;br&gt;</v>
      </c>
      <c r="T538" t="str">
        <f t="shared" si="73"/>
        <v>W1870BayLakeTownshipMinnesotaLAUM22</v>
      </c>
      <c r="U538" t="str">
        <f t="shared" si="74"/>
        <v>const W1870BayLakeTownshipMinnesotaLAUM22= L.marker([46.38,-93.85], {icon: Me}).bindPopup('Bay Lake Township, Minnesota&lt;br&gt;&lt;span style=font-size:11px&gt;(White b. 1895)&lt;/span&gt;&lt;br&gt;LAUM 22 in (Allen, 1973)').addTo(W1870);</v>
      </c>
      <c r="V538" t="str">
        <f t="shared" si="75"/>
        <v>const W1870BayLakeTownshipMinnesotaLAUM22= L.marker([46.38,-93.85], {icon: A2}).bindPopup('Bay Lake Township, Minnesota&lt;br&gt;&lt;span style=font-size:11px&gt;(White b. 1895)&lt;/span&gt;&lt;br&gt;LAUM 22 in (Allen, 1973)').addTo(W1870);</v>
      </c>
      <c r="W538" t="str">
        <f t="shared" si="76"/>
        <v>const W1870BayLakeTownshipMinnesotaLAUM22= L.marker([46.38,-93.85], {icon: d}).bindPopup('Bay Lake Township, Minnesota&lt;br&gt;&lt;span style=font-size:11px&gt;(White b. 1895)&lt;/span&gt;&lt;br&gt;LAUM 22 in d').addTo(W1870);</v>
      </c>
      <c r="X538" t="str">
        <f t="shared" si="77"/>
        <v>const W1870BayLakeTownshipMinnesotaLAUM22= L.marker([46.38,-93.85], {icon: M1}).bindPopup('Bay Lake Township, Minnesota&lt;br&gt;&lt;span style=font-size:11px&gt;(White b. 1895)&lt;/span&gt;&lt;br&gt;LAUM 22 in (Allen, 1973)').addTo(W1870);</v>
      </c>
      <c r="Y538" t="str">
        <f t="shared" si="78"/>
        <v/>
      </c>
      <c r="Z538" t="str">
        <f t="shared" si="79"/>
        <v/>
      </c>
      <c r="AA538" t="str">
        <f t="shared" si="80"/>
        <v>const W1870BayLakeTownshipMinnesotaLAUM22= L.marker([46.38,-93.85], {icon:Ag}).bindPopup('Bay Lake Township, Minnesota&lt;br&gt;&lt;span style=font-size:11px&gt;(White b. 1895)&lt;/span&gt;&lt;br&gt;').addTo(W1870);</v>
      </c>
    </row>
    <row r="539" spans="1:27">
      <c r="A539" t="s">
        <v>5325</v>
      </c>
      <c r="B539" s="88" t="s">
        <v>7512</v>
      </c>
      <c r="D539">
        <v>1893</v>
      </c>
      <c r="E539" t="s">
        <v>7647</v>
      </c>
      <c r="G539" s="79" t="s">
        <v>4024</v>
      </c>
      <c r="H539" t="s">
        <v>5300</v>
      </c>
      <c r="I539" s="5">
        <v>-93.29</v>
      </c>
      <c r="J539" s="5">
        <v>45.88</v>
      </c>
      <c r="K539" t="s">
        <v>11223</v>
      </c>
      <c r="M539" t="s">
        <v>71</v>
      </c>
      <c r="S539" t="str">
        <f t="shared" si="72"/>
        <v>Mora, Minnesota&lt;br&gt;&lt;span style=font-size:11px&gt;(White b. 1893)&lt;/span&gt;&lt;br&gt;</v>
      </c>
      <c r="T539" t="str">
        <f t="shared" si="73"/>
        <v>W1870MoraMinnesotaLAUM24</v>
      </c>
      <c r="U539" t="str">
        <f t="shared" si="74"/>
        <v>const W1870MoraMinnesotaLAUM24= L.marker([45.88,-93.29], {icon: Me}).bindPopup('Mora, Minnesota&lt;br&gt;&lt;span style=font-size:11px&gt;(White b. 1893)&lt;/span&gt;&lt;br&gt;LAUM 24 in (Allen, 1973)').addTo(W1870);</v>
      </c>
      <c r="V539" t="str">
        <f t="shared" si="75"/>
        <v>const W1870MoraMinnesotaLAUM24= L.marker([45.88,-93.29], {icon: A2}).bindPopup('Mora, Minnesota&lt;br&gt;&lt;span style=font-size:11px&gt;(White b. 1893)&lt;/span&gt;&lt;br&gt;LAUM 24 in (Allen, 1973)').addTo(W1870);</v>
      </c>
      <c r="W539" t="str">
        <f t="shared" si="76"/>
        <v>const W1870MoraMinnesotaLAUM24= L.marker([45.88,-93.29], {icon: d}).bindPopup('Mora, Minnesota&lt;br&gt;&lt;span style=font-size:11px&gt;(White b. 1893)&lt;/span&gt;&lt;br&gt;LAUM 24 in d').addTo(W1870);</v>
      </c>
      <c r="X539" t="str">
        <f t="shared" si="77"/>
        <v>const W1870MoraMinnesotaLAUM24= L.marker([45.88,-93.29], {icon: M1}).bindPopup('Mora, Minnesota&lt;br&gt;&lt;span style=font-size:11px&gt;(White b. 1893)&lt;/span&gt;&lt;br&gt;LAUM 24 in (Allen, 1973)').addTo(W1870);</v>
      </c>
      <c r="Y539" t="str">
        <f t="shared" si="78"/>
        <v/>
      </c>
      <c r="Z539" t="str">
        <f t="shared" si="79"/>
        <v/>
      </c>
      <c r="AA539" t="str">
        <f t="shared" si="80"/>
        <v>const W1870MoraMinnesotaLAUM24= L.marker([45.88,-93.29], {icon:Ag}).bindPopup('Mora, Minnesota&lt;br&gt;&lt;span style=font-size:11px&gt;(White b. 1893)&lt;/span&gt;&lt;br&gt;').addTo(W1870);</v>
      </c>
    </row>
    <row r="540" spans="1:27">
      <c r="A540" t="s">
        <v>5325</v>
      </c>
      <c r="B540" s="88" t="s">
        <v>7513</v>
      </c>
      <c r="D540">
        <v>1881</v>
      </c>
      <c r="E540" t="s">
        <v>7647</v>
      </c>
      <c r="G540" s="79" t="s">
        <v>4026</v>
      </c>
      <c r="H540" t="s">
        <v>5300</v>
      </c>
      <c r="I540" s="5">
        <v>-96.43</v>
      </c>
      <c r="J540" s="5">
        <v>45.57</v>
      </c>
      <c r="K540" t="s">
        <v>11223</v>
      </c>
      <c r="M540" t="s">
        <v>71</v>
      </c>
      <c r="S540" t="str">
        <f t="shared" si="72"/>
        <v>Graceville, Minnesota&lt;br&gt;&lt;span style=font-size:11px&gt;(White b. 1881)&lt;/span&gt;&lt;br&gt;</v>
      </c>
      <c r="T540" t="str">
        <f t="shared" si="73"/>
        <v>W1870GracevilleMinnesotaLAUM25</v>
      </c>
      <c r="U540" t="str">
        <f t="shared" si="74"/>
        <v>const W1870GracevilleMinnesotaLAUM25= L.marker([45.57,-96.43], {icon: Me}).bindPopup('Graceville, Minnesota&lt;br&gt;&lt;span style=font-size:11px&gt;(White b. 1881)&lt;/span&gt;&lt;br&gt;LAUM 25 in (Allen, 1973)').addTo(W1870);</v>
      </c>
      <c r="V540" t="str">
        <f t="shared" si="75"/>
        <v>const W1870GracevilleMinnesotaLAUM25= L.marker([45.57,-96.43], {icon: A2}).bindPopup('Graceville, Minnesota&lt;br&gt;&lt;span style=font-size:11px&gt;(White b. 1881)&lt;/span&gt;&lt;br&gt;LAUM 25 in (Allen, 1973)').addTo(W1870);</v>
      </c>
      <c r="W540" t="str">
        <f t="shared" si="76"/>
        <v>const W1870GracevilleMinnesotaLAUM25= L.marker([45.57,-96.43], {icon: d}).bindPopup('Graceville, Minnesota&lt;br&gt;&lt;span style=font-size:11px&gt;(White b. 1881)&lt;/span&gt;&lt;br&gt;LAUM 25 in d').addTo(W1870);</v>
      </c>
      <c r="X540" t="str">
        <f t="shared" si="77"/>
        <v>const W1870GracevilleMinnesotaLAUM25= L.marker([45.57,-96.43], {icon: M1}).bindPopup('Graceville, Minnesota&lt;br&gt;&lt;span style=font-size:11px&gt;(White b. 1881)&lt;/span&gt;&lt;br&gt;LAUM 25 in (Allen, 1973)').addTo(W1870);</v>
      </c>
      <c r="Y540" t="str">
        <f t="shared" si="78"/>
        <v/>
      </c>
      <c r="Z540" t="str">
        <f t="shared" si="79"/>
        <v/>
      </c>
      <c r="AA540" t="str">
        <f t="shared" si="80"/>
        <v>const W1870GracevilleMinnesotaLAUM25= L.marker([45.57,-96.43], {icon:Ag}).bindPopup('Graceville, Minnesota&lt;br&gt;&lt;span style=font-size:11px&gt;(White b. 1881)&lt;/span&gt;&lt;br&gt;').addTo(W1870);</v>
      </c>
    </row>
    <row r="541" spans="1:27">
      <c r="A541" t="s">
        <v>5325</v>
      </c>
      <c r="B541" s="88" t="s">
        <v>7514</v>
      </c>
      <c r="D541">
        <v>1889</v>
      </c>
      <c r="E541" t="s">
        <v>7647</v>
      </c>
      <c r="G541" s="79" t="s">
        <v>4028</v>
      </c>
      <c r="H541" t="s">
        <v>5300</v>
      </c>
      <c r="I541" s="5">
        <v>-94.95</v>
      </c>
      <c r="J541" s="5">
        <v>45.74</v>
      </c>
      <c r="K541" t="s">
        <v>11223</v>
      </c>
      <c r="M541" t="s">
        <v>71</v>
      </c>
      <c r="S541" t="str">
        <f t="shared" si="72"/>
        <v>Sauk Center, Minnesota&lt;br&gt;&lt;span style=font-size:11px&gt;(White b. 1889)&lt;/span&gt;&lt;br&gt;</v>
      </c>
      <c r="T541" t="str">
        <f t="shared" si="73"/>
        <v>W1870SaukCenterMinnesotaLAUM28</v>
      </c>
      <c r="U541" t="str">
        <f t="shared" si="74"/>
        <v>const W1870SaukCenterMinnesotaLAUM28= L.marker([45.74,-94.95], {icon: Me}).bindPopup('Sauk Center, Minnesota&lt;br&gt;&lt;span style=font-size:11px&gt;(White b. 1889)&lt;/span&gt;&lt;br&gt;LAUM 28 in (Allen, 1973)').addTo(W1870);</v>
      </c>
      <c r="V541" t="str">
        <f t="shared" si="75"/>
        <v>const W1870SaukCenterMinnesotaLAUM28= L.marker([45.74,-94.95], {icon: A2}).bindPopup('Sauk Center, Minnesota&lt;br&gt;&lt;span style=font-size:11px&gt;(White b. 1889)&lt;/span&gt;&lt;br&gt;LAUM 28 in (Allen, 1973)').addTo(W1870);</v>
      </c>
      <c r="W541" t="str">
        <f t="shared" si="76"/>
        <v>const W1870SaukCenterMinnesotaLAUM28= L.marker([45.74,-94.95], {icon: d}).bindPopup('Sauk Center, Minnesota&lt;br&gt;&lt;span style=font-size:11px&gt;(White b. 1889)&lt;/span&gt;&lt;br&gt;LAUM 28 in d').addTo(W1870);</v>
      </c>
      <c r="X541" t="str">
        <f t="shared" si="77"/>
        <v>const W1870SaukCenterMinnesotaLAUM28= L.marker([45.74,-94.95], {icon: M1}).bindPopup('Sauk Center, Minnesota&lt;br&gt;&lt;span style=font-size:11px&gt;(White b. 1889)&lt;/span&gt;&lt;br&gt;LAUM 28 in (Allen, 1973)').addTo(W1870);</v>
      </c>
      <c r="Y541" t="str">
        <f t="shared" si="78"/>
        <v/>
      </c>
      <c r="Z541" t="str">
        <f t="shared" si="79"/>
        <v/>
      </c>
      <c r="AA541" t="str">
        <f t="shared" si="80"/>
        <v>const W1870SaukCenterMinnesotaLAUM28= L.marker([45.74,-94.95], {icon:Ag}).bindPopup('Sauk Center, Minnesota&lt;br&gt;&lt;span style=font-size:11px&gt;(White b. 1889)&lt;/span&gt;&lt;br&gt;').addTo(W1870);</v>
      </c>
    </row>
    <row r="542" spans="1:27">
      <c r="A542" t="s">
        <v>5325</v>
      </c>
      <c r="B542" s="88" t="s">
        <v>7515</v>
      </c>
      <c r="D542">
        <v>1882</v>
      </c>
      <c r="E542" t="s">
        <v>7647</v>
      </c>
      <c r="G542" s="79" t="s">
        <v>4030</v>
      </c>
      <c r="H542" t="s">
        <v>5300</v>
      </c>
      <c r="I542" s="5">
        <v>-95.39</v>
      </c>
      <c r="J542" s="5">
        <v>45.3</v>
      </c>
      <c r="K542" t="s">
        <v>11223</v>
      </c>
      <c r="M542" t="s">
        <v>71</v>
      </c>
      <c r="S542" t="str">
        <f t="shared" si="72"/>
        <v>Clearwater, Minnesota&lt;br&gt;&lt;span style=font-size:11px&gt;(White b. 1882)&lt;/span&gt;&lt;br&gt;</v>
      </c>
      <c r="T542" t="str">
        <f t="shared" si="73"/>
        <v>W1870ClearwaterMinnesotaLAUM29</v>
      </c>
      <c r="U542" t="str">
        <f t="shared" si="74"/>
        <v>const W1870ClearwaterMinnesotaLAUM29= L.marker([45.3,-95.39], {icon: Me}).bindPopup('Clearwater, Minnesota&lt;br&gt;&lt;span style=font-size:11px&gt;(White b. 1882)&lt;/span&gt;&lt;br&gt;LAUM 29 in (Allen, 1973)').addTo(W1870);</v>
      </c>
      <c r="V542" t="str">
        <f t="shared" si="75"/>
        <v>const W1870ClearwaterMinnesotaLAUM29= L.marker([45.3,-95.39], {icon: A2}).bindPopup('Clearwater, Minnesota&lt;br&gt;&lt;span style=font-size:11px&gt;(White b. 1882)&lt;/span&gt;&lt;br&gt;LAUM 29 in (Allen, 1973)').addTo(W1870);</v>
      </c>
      <c r="W542" t="str">
        <f t="shared" si="76"/>
        <v>const W1870ClearwaterMinnesotaLAUM29= L.marker([45.3,-95.39], {icon: d}).bindPopup('Clearwater, Minnesota&lt;br&gt;&lt;span style=font-size:11px&gt;(White b. 1882)&lt;/span&gt;&lt;br&gt;LAUM 29 in d').addTo(W1870);</v>
      </c>
      <c r="X542" t="str">
        <f t="shared" si="77"/>
        <v>const W1870ClearwaterMinnesotaLAUM29= L.marker([45.3,-95.39], {icon: M1}).bindPopup('Clearwater, Minnesota&lt;br&gt;&lt;span style=font-size:11px&gt;(White b. 1882)&lt;/span&gt;&lt;br&gt;LAUM 29 in (Allen, 1973)').addTo(W1870);</v>
      </c>
      <c r="Y542" t="str">
        <f t="shared" si="78"/>
        <v/>
      </c>
      <c r="Z542" t="str">
        <f t="shared" si="79"/>
        <v/>
      </c>
      <c r="AA542" t="str">
        <f t="shared" si="80"/>
        <v>const W1870ClearwaterMinnesotaLAUM29= L.marker([45.3,-95.39], {icon:Ag}).bindPopup('Clearwater, Minnesota&lt;br&gt;&lt;span style=font-size:11px&gt;(White b. 1882)&lt;/span&gt;&lt;br&gt;').addTo(W1870);</v>
      </c>
    </row>
    <row r="543" spans="1:27">
      <c r="A543" t="s">
        <v>5325</v>
      </c>
      <c r="B543" s="88" t="s">
        <v>7516</v>
      </c>
      <c r="D543">
        <v>1888</v>
      </c>
      <c r="E543" t="s">
        <v>7647</v>
      </c>
      <c r="G543" s="79" t="s">
        <v>151</v>
      </c>
      <c r="H543" t="s">
        <v>5300</v>
      </c>
      <c r="I543" s="5">
        <v>-93.27</v>
      </c>
      <c r="J543" s="5">
        <v>44.98</v>
      </c>
      <c r="K543" t="s">
        <v>11223</v>
      </c>
      <c r="M543" t="s">
        <v>71</v>
      </c>
      <c r="S543" t="str">
        <f t="shared" si="72"/>
        <v>Minneapolis, Minnesota&lt;br&gt;&lt;span style=font-size:11px&gt;(White b. 1888)&lt;/span&gt;&lt;br&gt;</v>
      </c>
      <c r="T543" t="str">
        <f t="shared" si="73"/>
        <v>W1870MinneapolisMinnesotaLAUM33</v>
      </c>
      <c r="U543" t="str">
        <f t="shared" si="74"/>
        <v>const W1870MinneapolisMinnesotaLAUM33= L.marker([44.98,-93.27], {icon: Me}).bindPopup('Minneapolis, Minnesota&lt;br&gt;&lt;span style=font-size:11px&gt;(White b. 1888)&lt;/span&gt;&lt;br&gt;LAUM 33 in (Allen, 1973)').addTo(W1870);</v>
      </c>
      <c r="V543" t="str">
        <f t="shared" si="75"/>
        <v>const W1870MinneapolisMinnesotaLAUM33= L.marker([44.98,-93.27], {icon: A2}).bindPopup('Minneapolis, Minnesota&lt;br&gt;&lt;span style=font-size:11px&gt;(White b. 1888)&lt;/span&gt;&lt;br&gt;LAUM 33 in (Allen, 1973)').addTo(W1870);</v>
      </c>
      <c r="W543" t="str">
        <f t="shared" si="76"/>
        <v>const W1870MinneapolisMinnesotaLAUM33= L.marker([44.98,-93.27], {icon: d}).bindPopup('Minneapolis, Minnesota&lt;br&gt;&lt;span style=font-size:11px&gt;(White b. 1888)&lt;/span&gt;&lt;br&gt;LAUM 33 in d').addTo(W1870);</v>
      </c>
      <c r="X543" t="str">
        <f t="shared" si="77"/>
        <v>const W1870MinneapolisMinnesotaLAUM33= L.marker([44.98,-93.27], {icon: M1}).bindPopup('Minneapolis, Minnesota&lt;br&gt;&lt;span style=font-size:11px&gt;(White b. 1888)&lt;/span&gt;&lt;br&gt;LAUM 33 in (Allen, 1973)').addTo(W1870);</v>
      </c>
      <c r="Y543" t="str">
        <f t="shared" si="78"/>
        <v/>
      </c>
      <c r="Z543" t="str">
        <f t="shared" si="79"/>
        <v/>
      </c>
      <c r="AA543" t="str">
        <f t="shared" si="80"/>
        <v>const W1870MinneapolisMinnesotaLAUM33= L.marker([44.98,-93.27], {icon:Ag}).bindPopup('Minneapolis, Minnesota&lt;br&gt;&lt;span style=font-size:11px&gt;(White b. 1888)&lt;/span&gt;&lt;br&gt;').addTo(W1870);</v>
      </c>
    </row>
    <row r="544" spans="1:27">
      <c r="A544" t="s">
        <v>5325</v>
      </c>
      <c r="B544" s="88" t="s">
        <v>7517</v>
      </c>
      <c r="D544">
        <v>1894</v>
      </c>
      <c r="E544" t="s">
        <v>7647</v>
      </c>
      <c r="G544" s="79" t="s">
        <v>4033</v>
      </c>
      <c r="H544" t="s">
        <v>5300</v>
      </c>
      <c r="I544" s="5">
        <v>-93.09</v>
      </c>
      <c r="J544" s="5">
        <v>45.03</v>
      </c>
      <c r="K544" t="s">
        <v>11223</v>
      </c>
      <c r="M544" t="s">
        <v>71</v>
      </c>
      <c r="S544" t="str">
        <f t="shared" si="72"/>
        <v>Little Canada, Minnesota&lt;br&gt;&lt;span style=font-size:11px&gt;(White b. 1894)&lt;/span&gt;&lt;br&gt;</v>
      </c>
      <c r="T544" t="str">
        <f t="shared" si="73"/>
        <v>W1870LittleCanadaMinnesotaLAUM37</v>
      </c>
      <c r="U544" t="str">
        <f t="shared" si="74"/>
        <v>const W1870LittleCanadaMinnesotaLAUM37= L.marker([45.03,-93.09], {icon: Me}).bindPopup('Little Canada, Minnesota&lt;br&gt;&lt;span style=font-size:11px&gt;(White b. 1894)&lt;/span&gt;&lt;br&gt;LAUM 37 in (Allen, 1973)').addTo(W1870);</v>
      </c>
      <c r="V544" t="str">
        <f t="shared" si="75"/>
        <v>const W1870LittleCanadaMinnesotaLAUM37= L.marker([45.03,-93.09], {icon: A2}).bindPopup('Little Canada, Minnesota&lt;br&gt;&lt;span style=font-size:11px&gt;(White b. 1894)&lt;/span&gt;&lt;br&gt;LAUM 37 in (Allen, 1973)').addTo(W1870);</v>
      </c>
      <c r="W544" t="str">
        <f t="shared" si="76"/>
        <v>const W1870LittleCanadaMinnesotaLAUM37= L.marker([45.03,-93.09], {icon: d}).bindPopup('Little Canada, Minnesota&lt;br&gt;&lt;span style=font-size:11px&gt;(White b. 1894)&lt;/span&gt;&lt;br&gt;LAUM 37 in d').addTo(W1870);</v>
      </c>
      <c r="X544" t="str">
        <f t="shared" si="77"/>
        <v>const W1870LittleCanadaMinnesotaLAUM37= L.marker([45.03,-93.09], {icon: M1}).bindPopup('Little Canada, Minnesota&lt;br&gt;&lt;span style=font-size:11px&gt;(White b. 1894)&lt;/span&gt;&lt;br&gt;LAUM 37 in (Allen, 1973)').addTo(W1870);</v>
      </c>
      <c r="Y544" t="str">
        <f t="shared" si="78"/>
        <v/>
      </c>
      <c r="Z544" t="str">
        <f t="shared" si="79"/>
        <v/>
      </c>
      <c r="AA544" t="str">
        <f t="shared" si="80"/>
        <v>const W1870LittleCanadaMinnesotaLAUM37= L.marker([45.03,-93.09], {icon:Ag}).bindPopup('Little Canada, Minnesota&lt;br&gt;&lt;span style=font-size:11px&gt;(White b. 1894)&lt;/span&gt;&lt;br&gt;').addTo(W1870);</v>
      </c>
    </row>
    <row r="545" spans="1:27">
      <c r="A545" t="s">
        <v>5325</v>
      </c>
      <c r="B545" s="88" t="s">
        <v>7518</v>
      </c>
      <c r="D545">
        <v>1888</v>
      </c>
      <c r="E545" t="s">
        <v>7647</v>
      </c>
      <c r="G545" s="79" t="s">
        <v>4035</v>
      </c>
      <c r="H545" t="s">
        <v>5300</v>
      </c>
      <c r="I545" s="5">
        <v>-92.81</v>
      </c>
      <c r="J545" s="5">
        <v>45.06</v>
      </c>
      <c r="K545" t="s">
        <v>11223</v>
      </c>
      <c r="M545" t="s">
        <v>71</v>
      </c>
      <c r="S545" t="str">
        <f t="shared" si="72"/>
        <v>Stillwater, Minnesota&lt;br&gt;&lt;span style=font-size:11px&gt;(White b. 1888)&lt;/span&gt;&lt;br&gt;</v>
      </c>
      <c r="T545" t="str">
        <f t="shared" si="73"/>
        <v>W1870StillwaterMinnesotaLAUM40</v>
      </c>
      <c r="U545" t="str">
        <f t="shared" si="74"/>
        <v>const W1870StillwaterMinnesotaLAUM40= L.marker([45.06,-92.81], {icon: Me}).bindPopup('Stillwater, Minnesota&lt;br&gt;&lt;span style=font-size:11px&gt;(White b. 1888)&lt;/span&gt;&lt;br&gt;LAUM 40 in (Allen, 1973)').addTo(W1870);</v>
      </c>
      <c r="V545" t="str">
        <f t="shared" si="75"/>
        <v>const W1870StillwaterMinnesotaLAUM40= L.marker([45.06,-92.81], {icon: A2}).bindPopup('Stillwater, Minnesota&lt;br&gt;&lt;span style=font-size:11px&gt;(White b. 1888)&lt;/span&gt;&lt;br&gt;LAUM 40 in (Allen, 1973)').addTo(W1870);</v>
      </c>
      <c r="W545" t="str">
        <f t="shared" si="76"/>
        <v>const W1870StillwaterMinnesotaLAUM40= L.marker([45.06,-92.81], {icon: d}).bindPopup('Stillwater, Minnesota&lt;br&gt;&lt;span style=font-size:11px&gt;(White b. 1888)&lt;/span&gt;&lt;br&gt;LAUM 40 in d').addTo(W1870);</v>
      </c>
      <c r="X545" t="str">
        <f t="shared" si="77"/>
        <v>const W1870StillwaterMinnesotaLAUM40= L.marker([45.06,-92.81], {icon: M1}).bindPopup('Stillwater, Minnesota&lt;br&gt;&lt;span style=font-size:11px&gt;(White b. 1888)&lt;/span&gt;&lt;br&gt;LAUM 40 in (Allen, 1973)').addTo(W1870);</v>
      </c>
      <c r="Y545" t="str">
        <f t="shared" si="78"/>
        <v/>
      </c>
      <c r="Z545" t="str">
        <f t="shared" si="79"/>
        <v/>
      </c>
      <c r="AA545" t="str">
        <f t="shared" si="80"/>
        <v>const W1870StillwaterMinnesotaLAUM40= L.marker([45.06,-92.81], {icon:Ag}).bindPopup('Stillwater, Minnesota&lt;br&gt;&lt;span style=font-size:11px&gt;(White b. 1888)&lt;/span&gt;&lt;br&gt;').addTo(W1870);</v>
      </c>
    </row>
    <row r="546" spans="1:27">
      <c r="A546" t="s">
        <v>5325</v>
      </c>
      <c r="B546" s="88" t="s">
        <v>7519</v>
      </c>
      <c r="D546">
        <v>1884</v>
      </c>
      <c r="E546" t="s">
        <v>7647</v>
      </c>
      <c r="G546" s="79" t="s">
        <v>4038</v>
      </c>
      <c r="H546" t="s">
        <v>5300</v>
      </c>
      <c r="I546" s="5">
        <v>-95.72</v>
      </c>
      <c r="J546" s="5">
        <v>44.95</v>
      </c>
      <c r="K546" t="s">
        <v>11223</v>
      </c>
      <c r="M546" t="s">
        <v>71</v>
      </c>
      <c r="S546" t="str">
        <f t="shared" si="72"/>
        <v>Montevideo, Minnesota&lt;br&gt;&lt;span style=font-size:11px&gt;(White b. 1884)&lt;/span&gt;&lt;br&gt;</v>
      </c>
      <c r="T546" t="str">
        <f t="shared" si="73"/>
        <v>W1870MontevideoMinnesotaLAUM41</v>
      </c>
      <c r="U546" t="str">
        <f t="shared" si="74"/>
        <v>const W1870MontevideoMinnesotaLAUM41= L.marker([44.95,-95.72], {icon: Me}).bindPopup('Montevideo, Minnesota&lt;br&gt;&lt;span style=font-size:11px&gt;(White b. 1884)&lt;/span&gt;&lt;br&gt;LAUM 41 in (Allen, 1973)').addTo(W1870);</v>
      </c>
      <c r="V546" t="str">
        <f t="shared" si="75"/>
        <v>const W1870MontevideoMinnesotaLAUM41= L.marker([44.95,-95.72], {icon: A2}).bindPopup('Montevideo, Minnesota&lt;br&gt;&lt;span style=font-size:11px&gt;(White b. 1884)&lt;/span&gt;&lt;br&gt;LAUM 41 in (Allen, 1973)').addTo(W1870);</v>
      </c>
      <c r="W546" t="str">
        <f t="shared" si="76"/>
        <v>const W1870MontevideoMinnesotaLAUM41= L.marker([44.95,-95.72], {icon: d}).bindPopup('Montevideo, Minnesota&lt;br&gt;&lt;span style=font-size:11px&gt;(White b. 1884)&lt;/span&gt;&lt;br&gt;LAUM 41 in d').addTo(W1870);</v>
      </c>
      <c r="X546" t="str">
        <f t="shared" si="77"/>
        <v>const W1870MontevideoMinnesotaLAUM41= L.marker([44.95,-95.72], {icon: M1}).bindPopup('Montevideo, Minnesota&lt;br&gt;&lt;span style=font-size:11px&gt;(White b. 1884)&lt;/span&gt;&lt;br&gt;LAUM 41 in (Allen, 1973)').addTo(W1870);</v>
      </c>
      <c r="Y546" t="str">
        <f t="shared" si="78"/>
        <v/>
      </c>
      <c r="Z546" t="str">
        <f t="shared" si="79"/>
        <v/>
      </c>
      <c r="AA546" t="str">
        <f t="shared" si="80"/>
        <v>const W1870MontevideoMinnesotaLAUM41= L.marker([44.95,-95.72], {icon:Ag}).bindPopup('Montevideo, Minnesota&lt;br&gt;&lt;span style=font-size:11px&gt;(White b. 1884)&lt;/span&gt;&lt;br&gt;').addTo(W1870);</v>
      </c>
    </row>
    <row r="547" spans="1:27">
      <c r="A547" t="s">
        <v>5325</v>
      </c>
      <c r="B547" s="88" t="s">
        <v>7520</v>
      </c>
      <c r="D547">
        <v>1881</v>
      </c>
      <c r="E547" t="s">
        <v>7647</v>
      </c>
      <c r="G547" s="79" t="s">
        <v>4038</v>
      </c>
      <c r="H547" t="s">
        <v>5300</v>
      </c>
      <c r="I547" s="5">
        <v>-95.72</v>
      </c>
      <c r="J547" s="5">
        <v>44.95</v>
      </c>
      <c r="K547" t="s">
        <v>11223</v>
      </c>
      <c r="M547" t="s">
        <v>71</v>
      </c>
      <c r="S547" t="str">
        <f t="shared" si="72"/>
        <v>Montevideo, Minnesota&lt;br&gt;&lt;span style=font-size:11px&gt;(White b. 1881)&lt;/span&gt;&lt;br&gt;</v>
      </c>
      <c r="T547" t="str">
        <f t="shared" si="73"/>
        <v>W1870MontevideoMinnesotaLAUM42</v>
      </c>
      <c r="U547" t="str">
        <f t="shared" si="74"/>
        <v>const W1870MontevideoMinnesotaLAUM42= L.marker([44.95,-95.72], {icon: Me}).bindPopup('Montevideo, Minnesota&lt;br&gt;&lt;span style=font-size:11px&gt;(White b. 1881)&lt;/span&gt;&lt;br&gt;LAUM 42 in (Allen, 1973)').addTo(W1870);</v>
      </c>
      <c r="V547" t="str">
        <f t="shared" si="75"/>
        <v>const W1870MontevideoMinnesotaLAUM42= L.marker([44.95,-95.72], {icon: A2}).bindPopup('Montevideo, Minnesota&lt;br&gt;&lt;span style=font-size:11px&gt;(White b. 1881)&lt;/span&gt;&lt;br&gt;LAUM 42 in (Allen, 1973)').addTo(W1870);</v>
      </c>
      <c r="W547" t="str">
        <f t="shared" si="76"/>
        <v>const W1870MontevideoMinnesotaLAUM42= L.marker([44.95,-95.72], {icon: d}).bindPopup('Montevideo, Minnesota&lt;br&gt;&lt;span style=font-size:11px&gt;(White b. 1881)&lt;/span&gt;&lt;br&gt;LAUM 42 in d').addTo(W1870);</v>
      </c>
      <c r="X547" t="str">
        <f t="shared" si="77"/>
        <v>const W1870MontevideoMinnesotaLAUM42= L.marker([44.95,-95.72], {icon: M1}).bindPopup('Montevideo, Minnesota&lt;br&gt;&lt;span style=font-size:11px&gt;(White b. 1881)&lt;/span&gt;&lt;br&gt;LAUM 42 in (Allen, 1973)').addTo(W1870);</v>
      </c>
      <c r="Y547" t="str">
        <f t="shared" si="78"/>
        <v/>
      </c>
      <c r="Z547" t="str">
        <f t="shared" si="79"/>
        <v/>
      </c>
      <c r="AA547" t="str">
        <f t="shared" si="80"/>
        <v>const W1870MontevideoMinnesotaLAUM42= L.marker([44.95,-95.72], {icon:Ag}).bindPopup('Montevideo, Minnesota&lt;br&gt;&lt;span style=font-size:11px&gt;(White b. 1881)&lt;/span&gt;&lt;br&gt;').addTo(W1870);</v>
      </c>
    </row>
    <row r="548" spans="1:27">
      <c r="A548" t="s">
        <v>5325</v>
      </c>
      <c r="B548" s="88" t="s">
        <v>7521</v>
      </c>
      <c r="D548">
        <v>1899</v>
      </c>
      <c r="E548" t="s">
        <v>7647</v>
      </c>
      <c r="G548" s="79" t="s">
        <v>4037</v>
      </c>
      <c r="H548" t="s">
        <v>5300</v>
      </c>
      <c r="I548" s="5">
        <v>-94.37</v>
      </c>
      <c r="J548" s="5">
        <v>44.89</v>
      </c>
      <c r="K548" t="s">
        <v>11223</v>
      </c>
      <c r="M548" t="s">
        <v>71</v>
      </c>
      <c r="S548" t="str">
        <f t="shared" si="72"/>
        <v>Hutchinson, Minnesota&lt;br&gt;&lt;span style=font-size:11px&gt;(White b. 1899)&lt;/span&gt;&lt;br&gt;</v>
      </c>
      <c r="T548" t="str">
        <f t="shared" si="73"/>
        <v>W1870HutchinsonMinnesotaLAUM43</v>
      </c>
      <c r="U548" t="str">
        <f t="shared" si="74"/>
        <v>const W1870HutchinsonMinnesotaLAUM43= L.marker([44.89,-94.37], {icon: Me}).bindPopup('Hutchinson, Minnesota&lt;br&gt;&lt;span style=font-size:11px&gt;(White b. 1899)&lt;/span&gt;&lt;br&gt;LAUM 43 in (Allen, 1973)').addTo(W1870);</v>
      </c>
      <c r="V548" t="str">
        <f t="shared" si="75"/>
        <v>const W1870HutchinsonMinnesotaLAUM43= L.marker([44.89,-94.37], {icon: A2}).bindPopup('Hutchinson, Minnesota&lt;br&gt;&lt;span style=font-size:11px&gt;(White b. 1899)&lt;/span&gt;&lt;br&gt;LAUM 43 in (Allen, 1973)').addTo(W1870);</v>
      </c>
      <c r="W548" t="str">
        <f t="shared" si="76"/>
        <v>const W1870HutchinsonMinnesotaLAUM43= L.marker([44.89,-94.37], {icon: d}).bindPopup('Hutchinson, Minnesota&lt;br&gt;&lt;span style=font-size:11px&gt;(White b. 1899)&lt;/span&gt;&lt;br&gt;LAUM 43 in d').addTo(W1870);</v>
      </c>
      <c r="X548" t="str">
        <f t="shared" si="77"/>
        <v>const W1870HutchinsonMinnesotaLAUM43= L.marker([44.89,-94.37], {icon: M1}).bindPopup('Hutchinson, Minnesota&lt;br&gt;&lt;span style=font-size:11px&gt;(White b. 1899)&lt;/span&gt;&lt;br&gt;LAUM 43 in (Allen, 1973)').addTo(W1870);</v>
      </c>
      <c r="Y548" t="str">
        <f t="shared" si="78"/>
        <v/>
      </c>
      <c r="Z548" t="str">
        <f t="shared" si="79"/>
        <v/>
      </c>
      <c r="AA548" t="str">
        <f t="shared" si="80"/>
        <v>const W1870HutchinsonMinnesotaLAUM43= L.marker([44.89,-94.37], {icon:Ag}).bindPopup('Hutchinson, Minnesota&lt;br&gt;&lt;span style=font-size:11px&gt;(White b. 1899)&lt;/span&gt;&lt;br&gt;').addTo(W1870);</v>
      </c>
    </row>
    <row r="549" spans="1:27">
      <c r="A549" t="s">
        <v>5325</v>
      </c>
      <c r="B549" s="88" t="s">
        <v>7522</v>
      </c>
      <c r="D549">
        <v>1890</v>
      </c>
      <c r="E549" t="s">
        <v>7647</v>
      </c>
      <c r="G549" s="79" t="s">
        <v>4040</v>
      </c>
      <c r="H549" t="s">
        <v>5300</v>
      </c>
      <c r="I549" s="5">
        <v>-95.99</v>
      </c>
      <c r="J549" s="5">
        <v>44.56</v>
      </c>
      <c r="K549" t="s">
        <v>11232</v>
      </c>
      <c r="M549" t="s">
        <v>71</v>
      </c>
      <c r="S549" t="str">
        <f t="shared" si="72"/>
        <v>Minneota, Minnesota&lt;br&gt;&lt;span style=font-size:11px&gt;(White b. 1890)&lt;/span&gt;&lt;br&gt;</v>
      </c>
      <c r="T549" t="str">
        <f t="shared" si="73"/>
        <v>W1870MinneotaMinnesotaLAUM47</v>
      </c>
      <c r="U549" t="str">
        <f t="shared" si="74"/>
        <v>const W1870MinneotaMinnesotaLAUM47= L.marker([44.56,-95.99], {icon: De}).bindPopup('Minneota, Minnesota&lt;br&gt;&lt;span style=font-size:11px&gt;(White b. 1890)&lt;/span&gt;&lt;br&gt;LAUM 47 in (Allen, 1973)').addTo(W1870);</v>
      </c>
      <c r="V549" t="str">
        <f t="shared" si="75"/>
        <v>const W1870MinneotaMinnesotaLAUM47= L.marker([44.56,-95.99], {icon: A2}).bindPopup('Minneota, Minnesota&lt;br&gt;&lt;span style=font-size:11px&gt;(White b. 1890)&lt;/span&gt;&lt;br&gt;LAUM 47 in (Allen, 1973)').addTo(W1870);</v>
      </c>
      <c r="W549" t="str">
        <f t="shared" si="76"/>
        <v>const W1870MinneotaMinnesotaLAUM47= L.marker([44.56,-95.99], {icon: d}).bindPopup('Minneota, Minnesota&lt;br&gt;&lt;span style=font-size:11px&gt;(White b. 1890)&lt;/span&gt;&lt;br&gt;LAUM 47 in d').addTo(W1870);</v>
      </c>
      <c r="X549" t="str">
        <f t="shared" si="77"/>
        <v>const W1870MinneotaMinnesotaLAUM47= L.marker([44.56,-95.99], {icon: D1}).bindPopup('Minneota, Minnesota&lt;br&gt;&lt;span style=font-size:11px&gt;(White b. 1890)&lt;/span&gt;&lt;br&gt;LAUM 47 in (Allen, 1973)').addTo(W1870);</v>
      </c>
      <c r="Y549" t="str">
        <f t="shared" si="78"/>
        <v/>
      </c>
      <c r="Z549" t="str">
        <f t="shared" si="79"/>
        <v/>
      </c>
      <c r="AA549" t="str">
        <f t="shared" si="80"/>
        <v>const W1870MinneotaMinnesotaLAUM47= L.marker([44.56,-95.99], {icon:Ag}).bindPopup('Minneota, Minnesota&lt;br&gt;&lt;span style=font-size:11px&gt;(White b. 1890)&lt;/span&gt;&lt;br&gt;').addTo(W1870);</v>
      </c>
    </row>
    <row r="550" spans="1:27">
      <c r="A550" t="s">
        <v>5325</v>
      </c>
      <c r="B550" s="88" t="s">
        <v>7523</v>
      </c>
      <c r="D550">
        <v>1890</v>
      </c>
      <c r="E550" t="s">
        <v>7647</v>
      </c>
      <c r="G550" s="79" t="s">
        <v>4042</v>
      </c>
      <c r="H550" t="s">
        <v>5300</v>
      </c>
      <c r="I550" s="5">
        <v>-93.27</v>
      </c>
      <c r="J550" s="5">
        <v>44.3</v>
      </c>
      <c r="K550" t="s">
        <v>11232</v>
      </c>
      <c r="M550" t="s">
        <v>71</v>
      </c>
      <c r="S550" t="str">
        <f t="shared" si="72"/>
        <v>Faribault, Minnesota&lt;br&gt;&lt;span style=font-size:11px&gt;(White b. 1890)&lt;/span&gt;&lt;br&gt;</v>
      </c>
      <c r="T550" t="str">
        <f t="shared" si="73"/>
        <v>W1870FaribaultMinnesotaLAUM49</v>
      </c>
      <c r="U550" t="str">
        <f t="shared" si="74"/>
        <v>const W1870FaribaultMinnesotaLAUM49= L.marker([44.3,-93.27], {icon: De}).bindPopup('Faribault, Minnesota&lt;br&gt;&lt;span style=font-size:11px&gt;(White b. 1890)&lt;/span&gt;&lt;br&gt;LAUM 49 in (Allen, 1973)').addTo(W1870);</v>
      </c>
      <c r="V550" t="str">
        <f t="shared" si="75"/>
        <v>const W1870FaribaultMinnesotaLAUM49= L.marker([44.3,-93.27], {icon: A2}).bindPopup('Faribault, Minnesota&lt;br&gt;&lt;span style=font-size:11px&gt;(White b. 1890)&lt;/span&gt;&lt;br&gt;LAUM 49 in (Allen, 1973)').addTo(W1870);</v>
      </c>
      <c r="W550" t="str">
        <f t="shared" si="76"/>
        <v>const W1870FaribaultMinnesotaLAUM49= L.marker([44.3,-93.27], {icon: d}).bindPopup('Faribault, Minnesota&lt;br&gt;&lt;span style=font-size:11px&gt;(White b. 1890)&lt;/span&gt;&lt;br&gt;LAUM 49 in d').addTo(W1870);</v>
      </c>
      <c r="X550" t="str">
        <f t="shared" si="77"/>
        <v>const W1870FaribaultMinnesotaLAUM49= L.marker([44.3,-93.27], {icon: D1}).bindPopup('Faribault, Minnesota&lt;br&gt;&lt;span style=font-size:11px&gt;(White b. 1890)&lt;/span&gt;&lt;br&gt;LAUM 49 in (Allen, 1973)').addTo(W1870);</v>
      </c>
      <c r="Y550" t="str">
        <f t="shared" si="78"/>
        <v/>
      </c>
      <c r="Z550" t="str">
        <f t="shared" si="79"/>
        <v/>
      </c>
      <c r="AA550" t="str">
        <f t="shared" si="80"/>
        <v>const W1870FaribaultMinnesotaLAUM49= L.marker([44.3,-93.27], {icon:Ag}).bindPopup('Faribault, Minnesota&lt;br&gt;&lt;span style=font-size:11px&gt;(White b. 1890)&lt;/span&gt;&lt;br&gt;').addTo(W1870);</v>
      </c>
    </row>
    <row r="551" spans="1:27">
      <c r="A551" t="s">
        <v>5325</v>
      </c>
      <c r="B551" s="88" t="s">
        <v>7524</v>
      </c>
      <c r="D551">
        <v>1888</v>
      </c>
      <c r="E551" t="s">
        <v>7647</v>
      </c>
      <c r="G551" s="79" t="s">
        <v>4049</v>
      </c>
      <c r="H551" t="s">
        <v>5300</v>
      </c>
      <c r="I551" s="5">
        <v>-92.6</v>
      </c>
      <c r="J551" s="5">
        <v>44.49</v>
      </c>
      <c r="K551" t="s">
        <v>11232</v>
      </c>
      <c r="M551" t="s">
        <v>71</v>
      </c>
      <c r="S551" t="str">
        <f t="shared" si="72"/>
        <v>Featherstone Township, Minnesota&lt;br&gt;&lt;span style=font-size:11px&gt;(White b. 1888)&lt;/span&gt;&lt;br&gt;</v>
      </c>
      <c r="T551" t="str">
        <f t="shared" si="73"/>
        <v>W1870FeatherstoneTownshipMinnesotaLAUM54</v>
      </c>
      <c r="U551" t="str">
        <f t="shared" si="74"/>
        <v>const W1870FeatherstoneTownshipMinnesotaLAUM54= L.marker([44.49,-92.6], {icon: De}).bindPopup('Featherstone Township, Minnesota&lt;br&gt;&lt;span style=font-size:11px&gt;(White b. 1888)&lt;/span&gt;&lt;br&gt;LAUM 54 in (Allen, 1973)').addTo(W1870);</v>
      </c>
      <c r="V551" t="str">
        <f t="shared" si="75"/>
        <v>const W1870FeatherstoneTownshipMinnesotaLAUM54= L.marker([44.49,-92.6], {icon: A2}).bindPopup('Featherstone Township, Minnesota&lt;br&gt;&lt;span style=font-size:11px&gt;(White b. 1888)&lt;/span&gt;&lt;br&gt;LAUM 54 in (Allen, 1973)').addTo(W1870);</v>
      </c>
      <c r="W551" t="str">
        <f t="shared" si="76"/>
        <v>const W1870FeatherstoneTownshipMinnesotaLAUM54= L.marker([44.49,-92.6], {icon: d}).bindPopup('Featherstone Township, Minnesota&lt;br&gt;&lt;span style=font-size:11px&gt;(White b. 1888)&lt;/span&gt;&lt;br&gt;LAUM 54 in d').addTo(W1870);</v>
      </c>
      <c r="X551" t="str">
        <f t="shared" si="77"/>
        <v>const W1870FeatherstoneTownshipMinnesotaLAUM54= L.marker([44.49,-92.6], {icon: D1}).bindPopup('Featherstone Township, Minnesota&lt;br&gt;&lt;span style=font-size:11px&gt;(White b. 1888)&lt;/span&gt;&lt;br&gt;LAUM 54 in (Allen, 1973)').addTo(W1870);</v>
      </c>
      <c r="Y551" t="str">
        <f t="shared" si="78"/>
        <v/>
      </c>
      <c r="Z551" t="str">
        <f t="shared" si="79"/>
        <v/>
      </c>
      <c r="AA551" t="str">
        <f t="shared" si="80"/>
        <v>const W1870FeatherstoneTownshipMinnesotaLAUM54= L.marker([44.49,-92.6], {icon:Ag}).bindPopup('Featherstone Township, Minnesota&lt;br&gt;&lt;span style=font-size:11px&gt;(White b. 1888)&lt;/span&gt;&lt;br&gt;').addTo(W1870);</v>
      </c>
    </row>
    <row r="552" spans="1:27">
      <c r="A552" t="s">
        <v>5325</v>
      </c>
      <c r="B552" s="88" t="s">
        <v>7525</v>
      </c>
      <c r="D552">
        <v>1895</v>
      </c>
      <c r="E552" t="s">
        <v>7647</v>
      </c>
      <c r="G552" s="79" t="s">
        <v>4047</v>
      </c>
      <c r="H552" t="s">
        <v>5300</v>
      </c>
      <c r="I552" s="5">
        <v>-91.63</v>
      </c>
      <c r="J552" s="5">
        <v>44.05</v>
      </c>
      <c r="K552" t="s">
        <v>11232</v>
      </c>
      <c r="M552" t="s">
        <v>71</v>
      </c>
      <c r="S552" t="str">
        <f t="shared" si="72"/>
        <v>Winona, Minnesota&lt;br&gt;&lt;span style=font-size:11px&gt;(White b. 1895)&lt;/span&gt;&lt;br&gt;</v>
      </c>
      <c r="T552" t="str">
        <f t="shared" si="73"/>
        <v>W1870WinonaMinnesotaLAUM57</v>
      </c>
      <c r="U552" t="str">
        <f t="shared" si="74"/>
        <v>const W1870WinonaMinnesotaLAUM57= L.marker([44.05,-91.63], {icon: De}).bindPopup('Winona, Minnesota&lt;br&gt;&lt;span style=font-size:11px&gt;(White b. 1895)&lt;/span&gt;&lt;br&gt;LAUM 57 in (Allen, 1973)').addTo(W1870);</v>
      </c>
      <c r="V552" t="str">
        <f t="shared" si="75"/>
        <v>const W1870WinonaMinnesotaLAUM57= L.marker([44.05,-91.63], {icon: A2}).bindPopup('Winona, Minnesota&lt;br&gt;&lt;span style=font-size:11px&gt;(White b. 1895)&lt;/span&gt;&lt;br&gt;LAUM 57 in (Allen, 1973)').addTo(W1870);</v>
      </c>
      <c r="W552" t="str">
        <f t="shared" si="76"/>
        <v>const W1870WinonaMinnesotaLAUM57= L.marker([44.05,-91.63], {icon: d}).bindPopup('Winona, Minnesota&lt;br&gt;&lt;span style=font-size:11px&gt;(White b. 1895)&lt;/span&gt;&lt;br&gt;LAUM 57 in d').addTo(W1870);</v>
      </c>
      <c r="X552" t="str">
        <f t="shared" si="77"/>
        <v>const W1870WinonaMinnesotaLAUM57= L.marker([44.05,-91.63], {icon: D1}).bindPopup('Winona, Minnesota&lt;br&gt;&lt;span style=font-size:11px&gt;(White b. 1895)&lt;/span&gt;&lt;br&gt;LAUM 57 in (Allen, 1973)').addTo(W1870);</v>
      </c>
      <c r="Y552" t="str">
        <f t="shared" si="78"/>
        <v/>
      </c>
      <c r="Z552" t="str">
        <f t="shared" si="79"/>
        <v/>
      </c>
      <c r="AA552" t="str">
        <f t="shared" si="80"/>
        <v>const W1870WinonaMinnesotaLAUM57= L.marker([44.05,-91.63], {icon:Ag}).bindPopup('Winona, Minnesota&lt;br&gt;&lt;span style=font-size:11px&gt;(White b. 1895)&lt;/span&gt;&lt;br&gt;').addTo(W1870);</v>
      </c>
    </row>
    <row r="553" spans="1:27">
      <c r="A553" t="s">
        <v>5325</v>
      </c>
      <c r="B553" s="88" t="s">
        <v>7526</v>
      </c>
      <c r="D553">
        <v>1898</v>
      </c>
      <c r="E553" t="s">
        <v>7647</v>
      </c>
      <c r="G553" s="79" t="s">
        <v>7311</v>
      </c>
      <c r="H553" t="s">
        <v>5300</v>
      </c>
      <c r="I553" s="5">
        <v>-95.59</v>
      </c>
      <c r="J553" s="5">
        <v>43.62</v>
      </c>
      <c r="K553" t="s">
        <v>11232</v>
      </c>
      <c r="M553" t="s">
        <v>71</v>
      </c>
      <c r="S553" t="str">
        <f t="shared" si="72"/>
        <v>Worthington, Minnesota&lt;br&gt;&lt;span style=font-size:11px&gt;(White b. 1898)&lt;/span&gt;&lt;br&gt;</v>
      </c>
      <c r="T553" t="str">
        <f t="shared" si="73"/>
        <v>W1870WorthingtonMinnesotaLAUM60</v>
      </c>
      <c r="U553" t="str">
        <f t="shared" si="74"/>
        <v>const W1870WorthingtonMinnesotaLAUM60= L.marker([43.62,-95.59], {icon: De}).bindPopup('Worthington, Minnesota&lt;br&gt;&lt;span style=font-size:11px&gt;(White b. 1898)&lt;/span&gt;&lt;br&gt;LAUM 60 in (Allen, 1973)').addTo(W1870);</v>
      </c>
      <c r="V553" t="str">
        <f t="shared" si="75"/>
        <v>const W1870WorthingtonMinnesotaLAUM60= L.marker([43.62,-95.59], {icon: A2}).bindPopup('Worthington, Minnesota&lt;br&gt;&lt;span style=font-size:11px&gt;(White b. 1898)&lt;/span&gt;&lt;br&gt;LAUM 60 in (Allen, 1973)').addTo(W1870);</v>
      </c>
      <c r="W553" t="str">
        <f t="shared" si="76"/>
        <v>const W1870WorthingtonMinnesotaLAUM60= L.marker([43.62,-95.59], {icon: d}).bindPopup('Worthington, Minnesota&lt;br&gt;&lt;span style=font-size:11px&gt;(White b. 1898)&lt;/span&gt;&lt;br&gt;LAUM 60 in d').addTo(W1870);</v>
      </c>
      <c r="X553" t="str">
        <f t="shared" si="77"/>
        <v>const W1870WorthingtonMinnesotaLAUM60= L.marker([43.62,-95.59], {icon: D1}).bindPopup('Worthington, Minnesota&lt;br&gt;&lt;span style=font-size:11px&gt;(White b. 1898)&lt;/span&gt;&lt;br&gt;LAUM 60 in (Allen, 1973)').addTo(W1870);</v>
      </c>
      <c r="Y553" t="str">
        <f t="shared" si="78"/>
        <v/>
      </c>
      <c r="Z553" t="str">
        <f t="shared" si="79"/>
        <v/>
      </c>
      <c r="AA553" t="str">
        <f t="shared" si="80"/>
        <v>const W1870WorthingtonMinnesotaLAUM60= L.marker([43.62,-95.59], {icon:Ag}).bindPopup('Worthington, Minnesota&lt;br&gt;&lt;span style=font-size:11px&gt;(White b. 1898)&lt;/span&gt;&lt;br&gt;').addTo(W1870);</v>
      </c>
    </row>
    <row r="554" spans="1:27">
      <c r="A554" t="s">
        <v>5325</v>
      </c>
      <c r="B554" s="88" t="s">
        <v>7527</v>
      </c>
      <c r="D554">
        <v>1888</v>
      </c>
      <c r="E554" t="s">
        <v>7647</v>
      </c>
      <c r="G554" s="79" t="s">
        <v>7311</v>
      </c>
      <c r="H554" t="s">
        <v>5300</v>
      </c>
      <c r="I554" s="5">
        <v>-95.59</v>
      </c>
      <c r="J554" s="5">
        <v>43.62</v>
      </c>
      <c r="K554" t="s">
        <v>11232</v>
      </c>
      <c r="M554" t="s">
        <v>71</v>
      </c>
      <c r="S554" t="str">
        <f t="shared" si="72"/>
        <v>Worthington, Minnesota&lt;br&gt;&lt;span style=font-size:11px&gt;(White b. 1888)&lt;/span&gt;&lt;br&gt;</v>
      </c>
      <c r="T554" t="str">
        <f t="shared" si="73"/>
        <v>W1870WorthingtonMinnesotaLAUM61</v>
      </c>
      <c r="U554" t="str">
        <f t="shared" si="74"/>
        <v>const W1870WorthingtonMinnesotaLAUM61= L.marker([43.62,-95.59], {icon: De}).bindPopup('Worthington, Minnesota&lt;br&gt;&lt;span style=font-size:11px&gt;(White b. 1888)&lt;/span&gt;&lt;br&gt;LAUM 61 in (Allen, 1973)').addTo(W1870);</v>
      </c>
      <c r="V554" t="str">
        <f t="shared" si="75"/>
        <v>const W1870WorthingtonMinnesotaLAUM61= L.marker([43.62,-95.59], {icon: A2}).bindPopup('Worthington, Minnesota&lt;br&gt;&lt;span style=font-size:11px&gt;(White b. 1888)&lt;/span&gt;&lt;br&gt;LAUM 61 in (Allen, 1973)').addTo(W1870);</v>
      </c>
      <c r="W554" t="str">
        <f t="shared" si="76"/>
        <v>const W1870WorthingtonMinnesotaLAUM61= L.marker([43.62,-95.59], {icon: d}).bindPopup('Worthington, Minnesota&lt;br&gt;&lt;span style=font-size:11px&gt;(White b. 1888)&lt;/span&gt;&lt;br&gt;LAUM 61 in d').addTo(W1870);</v>
      </c>
      <c r="X554" t="str">
        <f t="shared" si="77"/>
        <v>const W1870WorthingtonMinnesotaLAUM61= L.marker([43.62,-95.59], {icon: D1}).bindPopup('Worthington, Minnesota&lt;br&gt;&lt;span style=font-size:11px&gt;(White b. 1888)&lt;/span&gt;&lt;br&gt;LAUM 61 in (Allen, 1973)').addTo(W1870);</v>
      </c>
      <c r="Y554" t="str">
        <f t="shared" si="78"/>
        <v/>
      </c>
      <c r="Z554" t="str">
        <f t="shared" si="79"/>
        <v/>
      </c>
      <c r="AA554" t="str">
        <f t="shared" si="80"/>
        <v>const W1870WorthingtonMinnesotaLAUM61= L.marker([43.62,-95.59], {icon:Ag}).bindPopup('Worthington, Minnesota&lt;br&gt;&lt;span style=font-size:11px&gt;(White b. 1888)&lt;/span&gt;&lt;br&gt;').addTo(W1870);</v>
      </c>
    </row>
    <row r="555" spans="1:27">
      <c r="A555" t="s">
        <v>5325</v>
      </c>
      <c r="B555" s="88" t="s">
        <v>7528</v>
      </c>
      <c r="D555">
        <v>1888</v>
      </c>
      <c r="E555" t="s">
        <v>7647</v>
      </c>
      <c r="G555" s="79" t="s">
        <v>7648</v>
      </c>
      <c r="H555" t="s">
        <v>5300</v>
      </c>
      <c r="I555" s="5">
        <v>-93.33</v>
      </c>
      <c r="J555" s="5">
        <v>43.76</v>
      </c>
      <c r="K555" t="s">
        <v>11232</v>
      </c>
      <c r="M555" t="s">
        <v>71</v>
      </c>
      <c r="S555" t="str">
        <f t="shared" si="72"/>
        <v>Clarks Grove, Minnesota&lt;br&gt;&lt;span style=font-size:11px&gt;(White b. 1888)&lt;/span&gt;&lt;br&gt;</v>
      </c>
      <c r="T555" t="str">
        <f t="shared" si="73"/>
        <v>W1870ClarksGroveMinnesotaLAUM63</v>
      </c>
      <c r="U555" t="str">
        <f t="shared" si="74"/>
        <v>const W1870ClarksGroveMinnesotaLAUM63= L.marker([43.76,-93.33], {icon: De}).bindPopup('Clarks Grove, Minnesota&lt;br&gt;&lt;span style=font-size:11px&gt;(White b. 1888)&lt;/span&gt;&lt;br&gt;LAUM 63 in (Allen, 1973)').addTo(W1870);</v>
      </c>
      <c r="V555" t="str">
        <f t="shared" si="75"/>
        <v>const W1870ClarksGroveMinnesotaLAUM63= L.marker([43.76,-93.33], {icon: A2}).bindPopup('Clarks Grove, Minnesota&lt;br&gt;&lt;span style=font-size:11px&gt;(White b. 1888)&lt;/span&gt;&lt;br&gt;LAUM 63 in (Allen, 1973)').addTo(W1870);</v>
      </c>
      <c r="W555" t="str">
        <f t="shared" si="76"/>
        <v>const W1870ClarksGroveMinnesotaLAUM63= L.marker([43.76,-93.33], {icon: d}).bindPopup('Clarks Grove, Minnesota&lt;br&gt;&lt;span style=font-size:11px&gt;(White b. 1888)&lt;/span&gt;&lt;br&gt;LAUM 63 in d').addTo(W1870);</v>
      </c>
      <c r="X555" t="str">
        <f t="shared" si="77"/>
        <v>const W1870ClarksGroveMinnesotaLAUM63= L.marker([43.76,-93.33], {icon: D1}).bindPopup('Clarks Grove, Minnesota&lt;br&gt;&lt;span style=font-size:11px&gt;(White b. 1888)&lt;/span&gt;&lt;br&gt;LAUM 63 in (Allen, 1973)').addTo(W1870);</v>
      </c>
      <c r="Y555" t="str">
        <f t="shared" si="78"/>
        <v/>
      </c>
      <c r="Z555" t="str">
        <f t="shared" si="79"/>
        <v/>
      </c>
      <c r="AA555" t="str">
        <f t="shared" si="80"/>
        <v>const W1870ClarksGroveMinnesotaLAUM63= L.marker([43.76,-93.33], {icon:Ag}).bindPopup('Clarks Grove, Minnesota&lt;br&gt;&lt;span style=font-size:11px&gt;(White b. 1888)&lt;/span&gt;&lt;br&gt;').addTo(W1870);</v>
      </c>
    </row>
    <row r="556" spans="1:27">
      <c r="A556" t="s">
        <v>5325</v>
      </c>
      <c r="B556" s="88" t="s">
        <v>7529</v>
      </c>
      <c r="D556">
        <v>1889</v>
      </c>
      <c r="E556" t="s">
        <v>7647</v>
      </c>
      <c r="G556" s="79" t="s">
        <v>7315</v>
      </c>
      <c r="H556" t="s">
        <v>5300</v>
      </c>
      <c r="I556" s="5">
        <v>-92.21</v>
      </c>
      <c r="J556" s="5">
        <v>43.58</v>
      </c>
      <c r="K556" t="s">
        <v>11232</v>
      </c>
      <c r="M556" t="s">
        <v>71</v>
      </c>
      <c r="S556" t="str">
        <f t="shared" si="72"/>
        <v>Green Leafton, Minnesota&lt;br&gt;&lt;span style=font-size:11px&gt;(White b. 1889)&lt;/span&gt;&lt;br&gt;</v>
      </c>
      <c r="T556" t="str">
        <f t="shared" si="73"/>
        <v>W1870GreenLeaftonMinnesotaLAUM64</v>
      </c>
      <c r="U556" t="str">
        <f t="shared" si="74"/>
        <v>const W1870GreenLeaftonMinnesotaLAUM64= L.marker([43.58,-92.21], {icon: De}).bindPopup('Green Leafton, Minnesota&lt;br&gt;&lt;span style=font-size:11px&gt;(White b. 1889)&lt;/span&gt;&lt;br&gt;LAUM 64 in (Allen, 1973)').addTo(W1870);</v>
      </c>
      <c r="V556" t="str">
        <f t="shared" si="75"/>
        <v>const W1870GreenLeaftonMinnesotaLAUM64= L.marker([43.58,-92.21], {icon: A2}).bindPopup('Green Leafton, Minnesota&lt;br&gt;&lt;span style=font-size:11px&gt;(White b. 1889)&lt;/span&gt;&lt;br&gt;LAUM 64 in (Allen, 1973)').addTo(W1870);</v>
      </c>
      <c r="W556" t="str">
        <f t="shared" si="76"/>
        <v>const W1870GreenLeaftonMinnesotaLAUM64= L.marker([43.58,-92.21], {icon: d}).bindPopup('Green Leafton, Minnesota&lt;br&gt;&lt;span style=font-size:11px&gt;(White b. 1889)&lt;/span&gt;&lt;br&gt;LAUM 64 in d').addTo(W1870);</v>
      </c>
      <c r="X556" t="str">
        <f t="shared" si="77"/>
        <v>const W1870GreenLeaftonMinnesotaLAUM64= L.marker([43.58,-92.21], {icon: D1}).bindPopup('Green Leafton, Minnesota&lt;br&gt;&lt;span style=font-size:11px&gt;(White b. 1889)&lt;/span&gt;&lt;br&gt;LAUM 64 in (Allen, 1973)').addTo(W1870);</v>
      </c>
      <c r="Y556" t="str">
        <f t="shared" si="78"/>
        <v/>
      </c>
      <c r="Z556" t="str">
        <f t="shared" si="79"/>
        <v/>
      </c>
      <c r="AA556" t="str">
        <f t="shared" si="80"/>
        <v>const W1870GreenLeaftonMinnesotaLAUM64= L.marker([43.58,-92.21], {icon:Ag}).bindPopup('Green Leafton, Minnesota&lt;br&gt;&lt;span style=font-size:11px&gt;(White b. 1889)&lt;/span&gt;&lt;br&gt;').addTo(W1870);</v>
      </c>
    </row>
    <row r="557" spans="1:27">
      <c r="A557" t="s">
        <v>5325</v>
      </c>
      <c r="B557" s="88" t="s">
        <v>7530</v>
      </c>
      <c r="D557">
        <v>1882</v>
      </c>
      <c r="E557" t="s">
        <v>7647</v>
      </c>
      <c r="G557" s="79" t="s">
        <v>7317</v>
      </c>
      <c r="H557" t="s">
        <v>5309</v>
      </c>
      <c r="I557" s="5">
        <v>-96.18</v>
      </c>
      <c r="J557" s="5">
        <v>43.43</v>
      </c>
      <c r="K557" t="s">
        <v>11232</v>
      </c>
      <c r="M557" t="s">
        <v>71</v>
      </c>
      <c r="S557" t="str">
        <f t="shared" si="72"/>
        <v>Rock Rapids, Iowa&lt;br&gt;&lt;span style=font-size:11px&gt;(White b. 1882)&lt;/span&gt;&lt;br&gt;</v>
      </c>
      <c r="T557" t="str">
        <f t="shared" si="73"/>
        <v>W1870RockRapidsIowaLAUM101</v>
      </c>
      <c r="U557" t="str">
        <f t="shared" si="74"/>
        <v>const W1870RockRapidsIowaLAUM101= L.marker([43.43,-96.18], {icon: De}).bindPopup('Rock Rapids, Iowa&lt;br&gt;&lt;span style=font-size:11px&gt;(White b. 1882)&lt;/span&gt;&lt;br&gt;LAUM 101 in (Allen, 1973)').addTo(W1870);</v>
      </c>
      <c r="V557" t="str">
        <f t="shared" si="75"/>
        <v>const W1870RockRapidsIowaLAUM101= L.marker([43.43,-96.18], {icon: A2}).bindPopup('Rock Rapids, Iowa&lt;br&gt;&lt;span style=font-size:11px&gt;(White b. 1882)&lt;/span&gt;&lt;br&gt;LAUM 101 in (Allen, 1973)').addTo(W1870);</v>
      </c>
      <c r="W557" t="str">
        <f t="shared" si="76"/>
        <v>const W1870RockRapidsIowaLAUM101= L.marker([43.43,-96.18], {icon: d}).bindPopup('Rock Rapids, Iowa&lt;br&gt;&lt;span style=font-size:11px&gt;(White b. 1882)&lt;/span&gt;&lt;br&gt;LAUM 101 in d').addTo(W1870);</v>
      </c>
      <c r="X557" t="str">
        <f t="shared" si="77"/>
        <v>const W1870RockRapidsIowaLAUM101= L.marker([43.43,-96.18], {icon: D1}).bindPopup('Rock Rapids, Iowa&lt;br&gt;&lt;span style=font-size:11px&gt;(White b. 1882)&lt;/span&gt;&lt;br&gt;LAUM 101 in (Allen, 1973)').addTo(W1870);</v>
      </c>
      <c r="Y557" t="str">
        <f t="shared" si="78"/>
        <v/>
      </c>
      <c r="Z557" t="str">
        <f t="shared" si="79"/>
        <v/>
      </c>
      <c r="AA557" t="str">
        <f t="shared" si="80"/>
        <v>const W1870RockRapidsIowaLAUM101= L.marker([43.43,-96.18], {icon:Ag}).bindPopup('Rock Rapids, Iowa&lt;br&gt;&lt;span style=font-size:11px&gt;(White b. 1882)&lt;/span&gt;&lt;br&gt;').addTo(W1870);</v>
      </c>
    </row>
    <row r="558" spans="1:27">
      <c r="A558" t="s">
        <v>5325</v>
      </c>
      <c r="B558" s="88" t="s">
        <v>7531</v>
      </c>
      <c r="D558">
        <v>1896</v>
      </c>
      <c r="E558" t="s">
        <v>7647</v>
      </c>
      <c r="G558" s="79" t="s">
        <v>7317</v>
      </c>
      <c r="H558" t="s">
        <v>5309</v>
      </c>
      <c r="I558" s="5">
        <v>-96.18</v>
      </c>
      <c r="J558" s="5">
        <v>43.43</v>
      </c>
      <c r="K558" t="s">
        <v>11232</v>
      </c>
      <c r="M558" t="s">
        <v>71</v>
      </c>
      <c r="S558" t="str">
        <f t="shared" si="72"/>
        <v>Rock Rapids, Iowa&lt;br&gt;&lt;span style=font-size:11px&gt;(White b. 1896)&lt;/span&gt;&lt;br&gt;</v>
      </c>
      <c r="T558" t="str">
        <f t="shared" si="73"/>
        <v>W1870RockRapidsIowaLAUM102</v>
      </c>
      <c r="U558" t="str">
        <f t="shared" si="74"/>
        <v>const W1870RockRapidsIowaLAUM102= L.marker([43.43,-96.18], {icon: De}).bindPopup('Rock Rapids, Iowa&lt;br&gt;&lt;span style=font-size:11px&gt;(White b. 1896)&lt;/span&gt;&lt;br&gt;LAUM 102 in (Allen, 1973)').addTo(W1870);</v>
      </c>
      <c r="V558" t="str">
        <f t="shared" si="75"/>
        <v>const W1870RockRapidsIowaLAUM102= L.marker([43.43,-96.18], {icon: A2}).bindPopup('Rock Rapids, Iowa&lt;br&gt;&lt;span style=font-size:11px&gt;(White b. 1896)&lt;/span&gt;&lt;br&gt;LAUM 102 in (Allen, 1973)').addTo(W1870);</v>
      </c>
      <c r="W558" t="str">
        <f t="shared" si="76"/>
        <v>const W1870RockRapidsIowaLAUM102= L.marker([43.43,-96.18], {icon: d}).bindPopup('Rock Rapids, Iowa&lt;br&gt;&lt;span style=font-size:11px&gt;(White b. 1896)&lt;/span&gt;&lt;br&gt;LAUM 102 in d').addTo(W1870);</v>
      </c>
      <c r="X558" t="str">
        <f t="shared" si="77"/>
        <v>const W1870RockRapidsIowaLAUM102= L.marker([43.43,-96.18], {icon: D1}).bindPopup('Rock Rapids, Iowa&lt;br&gt;&lt;span style=font-size:11px&gt;(White b. 1896)&lt;/span&gt;&lt;br&gt;LAUM 102 in (Allen, 1973)').addTo(W1870);</v>
      </c>
      <c r="Y558" t="str">
        <f t="shared" si="78"/>
        <v/>
      </c>
      <c r="Z558" t="str">
        <f t="shared" si="79"/>
        <v/>
      </c>
      <c r="AA558" t="str">
        <f t="shared" si="80"/>
        <v>const W1870RockRapidsIowaLAUM102= L.marker([43.43,-96.18], {icon:Ag}).bindPopup('Rock Rapids, Iowa&lt;br&gt;&lt;span style=font-size:11px&gt;(White b. 1896)&lt;/span&gt;&lt;br&gt;').addTo(W1870);</v>
      </c>
    </row>
    <row r="559" spans="1:27">
      <c r="A559" t="s">
        <v>5325</v>
      </c>
      <c r="B559" s="88" t="s">
        <v>7532</v>
      </c>
      <c r="D559">
        <v>1890</v>
      </c>
      <c r="E559" t="s">
        <v>7647</v>
      </c>
      <c r="G559" s="79" t="s">
        <v>7321</v>
      </c>
      <c r="H559" t="s">
        <v>5309</v>
      </c>
      <c r="I559" s="5">
        <v>-94.48</v>
      </c>
      <c r="J559" s="5">
        <v>43.4</v>
      </c>
      <c r="K559" t="s">
        <v>11232</v>
      </c>
      <c r="M559" t="s">
        <v>71</v>
      </c>
      <c r="S559" t="str">
        <f t="shared" si="72"/>
        <v>Armstrong, Iowa&lt;br&gt;&lt;span style=font-size:11px&gt;(White b. 1890)&lt;/span&gt;&lt;br&gt;</v>
      </c>
      <c r="T559" t="str">
        <f t="shared" si="73"/>
        <v>W1870ArmstrongIowaLAUM104</v>
      </c>
      <c r="U559" t="str">
        <f t="shared" si="74"/>
        <v>const W1870ArmstrongIowaLAUM104= L.marker([43.4,-94.48], {icon: De}).bindPopup('Armstrong, Iowa&lt;br&gt;&lt;span style=font-size:11px&gt;(White b. 1890)&lt;/span&gt;&lt;br&gt;LAUM 104 in (Allen, 1973)').addTo(W1870);</v>
      </c>
      <c r="V559" t="str">
        <f t="shared" si="75"/>
        <v>const W1870ArmstrongIowaLAUM104= L.marker([43.4,-94.48], {icon: A2}).bindPopup('Armstrong, Iowa&lt;br&gt;&lt;span style=font-size:11px&gt;(White b. 1890)&lt;/span&gt;&lt;br&gt;LAUM 104 in (Allen, 1973)').addTo(W1870);</v>
      </c>
      <c r="W559" t="str">
        <f t="shared" si="76"/>
        <v>const W1870ArmstrongIowaLAUM104= L.marker([43.4,-94.48], {icon: d}).bindPopup('Armstrong, Iowa&lt;br&gt;&lt;span style=font-size:11px&gt;(White b. 1890)&lt;/span&gt;&lt;br&gt;LAUM 104 in d').addTo(W1870);</v>
      </c>
      <c r="X559" t="str">
        <f t="shared" si="77"/>
        <v>const W1870ArmstrongIowaLAUM104= L.marker([43.4,-94.48], {icon: D1}).bindPopup('Armstrong, Iowa&lt;br&gt;&lt;span style=font-size:11px&gt;(White b. 1890)&lt;/span&gt;&lt;br&gt;LAUM 104 in (Allen, 1973)').addTo(W1870);</v>
      </c>
      <c r="Y559" t="str">
        <f t="shared" si="78"/>
        <v/>
      </c>
      <c r="Z559" t="str">
        <f t="shared" si="79"/>
        <v/>
      </c>
      <c r="AA559" t="str">
        <f t="shared" si="80"/>
        <v>const W1870ArmstrongIowaLAUM104= L.marker([43.4,-94.48], {icon:Ag}).bindPopup('Armstrong, Iowa&lt;br&gt;&lt;span style=font-size:11px&gt;(White b. 1890)&lt;/span&gt;&lt;br&gt;').addTo(W1870);</v>
      </c>
    </row>
    <row r="560" spans="1:27">
      <c r="A560" t="s">
        <v>5325</v>
      </c>
      <c r="B560" s="88" t="s">
        <v>7533</v>
      </c>
      <c r="D560">
        <v>1879</v>
      </c>
      <c r="E560" t="s">
        <v>7647</v>
      </c>
      <c r="G560" s="79" t="s">
        <v>7322</v>
      </c>
      <c r="H560" t="s">
        <v>5309</v>
      </c>
      <c r="I560" s="5">
        <v>-92.92</v>
      </c>
      <c r="J560" s="5">
        <v>43.38</v>
      </c>
      <c r="K560" t="s">
        <v>11232</v>
      </c>
      <c r="M560" t="s">
        <v>71</v>
      </c>
      <c r="S560" t="str">
        <f t="shared" si="72"/>
        <v>St. Ansgar, Iowa&lt;br&gt;&lt;span style=font-size:11px&gt;(White b. 1879)&lt;/span&gt;&lt;br&gt;</v>
      </c>
      <c r="T560" t="str">
        <f t="shared" si="73"/>
        <v>W1870StAnsgarIowaLAUM105</v>
      </c>
      <c r="U560" t="str">
        <f t="shared" si="74"/>
        <v>const W1870StAnsgarIowaLAUM105= L.marker([43.38,-92.92], {icon: De}).bindPopup('St. Ansgar, Iowa&lt;br&gt;&lt;span style=font-size:11px&gt;(White b. 1879)&lt;/span&gt;&lt;br&gt;LAUM 105 in (Allen, 1973)').addTo(W1870);</v>
      </c>
      <c r="V560" t="str">
        <f t="shared" si="75"/>
        <v>const W1870StAnsgarIowaLAUM105= L.marker([43.38,-92.92], {icon: A2}).bindPopup('St. Ansgar, Iowa&lt;br&gt;&lt;span style=font-size:11px&gt;(White b. 1879)&lt;/span&gt;&lt;br&gt;LAUM 105 in (Allen, 1973)').addTo(W1870);</v>
      </c>
      <c r="W560" t="str">
        <f t="shared" si="76"/>
        <v>const W1870StAnsgarIowaLAUM105= L.marker([43.38,-92.92], {icon: d}).bindPopup('St. Ansgar, Iowa&lt;br&gt;&lt;span style=font-size:11px&gt;(White b. 1879)&lt;/span&gt;&lt;br&gt;LAUM 105 in d').addTo(W1870);</v>
      </c>
      <c r="X560" t="str">
        <f t="shared" si="77"/>
        <v>const W1870StAnsgarIowaLAUM105= L.marker([43.38,-92.92], {icon: D1}).bindPopup('St. Ansgar, Iowa&lt;br&gt;&lt;span style=font-size:11px&gt;(White b. 1879)&lt;/span&gt;&lt;br&gt;LAUM 105 in (Allen, 1973)').addTo(W1870);</v>
      </c>
      <c r="Y560" t="str">
        <f t="shared" si="78"/>
        <v/>
      </c>
      <c r="Z560" t="str">
        <f t="shared" si="79"/>
        <v/>
      </c>
      <c r="AA560" t="str">
        <f t="shared" si="80"/>
        <v>const W1870StAnsgarIowaLAUM105= L.marker([43.38,-92.92], {icon:Ag}).bindPopup('St. Ansgar, Iowa&lt;br&gt;&lt;span style=font-size:11px&gt;(White b. 1879)&lt;/span&gt;&lt;br&gt;').addTo(W1870);</v>
      </c>
    </row>
    <row r="561" spans="1:27">
      <c r="A561" t="s">
        <v>5325</v>
      </c>
      <c r="B561" s="88" t="s">
        <v>7534</v>
      </c>
      <c r="D561">
        <v>1891</v>
      </c>
      <c r="E561" t="s">
        <v>7647</v>
      </c>
      <c r="F561" t="s">
        <v>12544</v>
      </c>
      <c r="G561" s="79" t="s">
        <v>7322</v>
      </c>
      <c r="H561" t="s">
        <v>5309</v>
      </c>
      <c r="I561" s="5">
        <v>-92.92</v>
      </c>
      <c r="J561" s="5">
        <v>43.38</v>
      </c>
      <c r="K561" t="s">
        <v>11232</v>
      </c>
      <c r="M561" t="s">
        <v>12543</v>
      </c>
      <c r="S561" t="str">
        <f t="shared" si="72"/>
        <v>St. Ansgar, Iowa&lt;br&gt;&lt;span style=font-size:11px&gt;Norwegian (White b. 1891)&lt;/span&gt;&lt;br&gt;</v>
      </c>
      <c r="T561" t="str">
        <f t="shared" si="73"/>
        <v>W1870StAnsgarIowaLAUM106</v>
      </c>
      <c r="U561" t="str">
        <f t="shared" si="74"/>
        <v>const W1870StAnsgarIowaLAUM106= L.marker([43.38,-92.92], {icon: De}).bindPopup('St. Ansgar, Iowa&lt;br&gt;&lt;span style=font-size:11px&gt;Norwegian (White b. 1891)&lt;/span&gt;&lt;br&gt;LAUM 106 in (Allen, 1973)').addTo(W1870);</v>
      </c>
      <c r="V561" t="str">
        <f t="shared" si="75"/>
        <v>const W1870StAnsgarIowaLAUM106= L.marker([43.38,-92.92], {icon: A2}).bindPopup('St. Ansgar, Iowa&lt;br&gt;&lt;span style=font-size:11px&gt;Norwegian (White b. 1891)&lt;/span&gt;&lt;br&gt;LAUM 106 in (Allen, 1973)').addTo(W1870);</v>
      </c>
      <c r="W561" t="str">
        <f t="shared" si="76"/>
        <v>const W1870StAnsgarIowaLAUM106= L.marker([43.38,-92.92], {icon: d}).bindPopup('St. Ansgar, Iowa&lt;br&gt;&lt;span style=font-size:11px&gt;Norwegian (White b. 1891)&lt;/span&gt;&lt;br&gt;LAUM 106 in d').addTo(W1870);</v>
      </c>
      <c r="X561" t="str">
        <f t="shared" si="77"/>
        <v>const W1870StAnsgarIowaLAUM106= L.marker([43.38,-92.92], {icon: D1}).bindPopup('St. Ansgar, Iowa&lt;br&gt;&lt;span style=font-size:11px&gt;Norwegian (White b. 1891)&lt;/span&gt;&lt;br&gt;LAUM 106 in (Allen, 1973)').addTo(W1870);</v>
      </c>
      <c r="Y561" t="str">
        <f t="shared" si="78"/>
        <v/>
      </c>
      <c r="Z561" t="str">
        <f t="shared" si="79"/>
        <v/>
      </c>
      <c r="AA561" t="str">
        <f t="shared" si="80"/>
        <v>const W1870StAnsgarIowaLAUM106= L.marker([43.38,-92.92], {icon:Bf}).bindPopup('St. Ansgar, Iowa&lt;br&gt;&lt;span style=font-size:11px&gt;Norwegian (White b. 1891)&lt;/span&gt;&lt;br&gt;').addTo(W1870);</v>
      </c>
    </row>
    <row r="562" spans="1:27">
      <c r="A562" t="s">
        <v>5325</v>
      </c>
      <c r="B562" s="88" t="s">
        <v>7535</v>
      </c>
      <c r="D562">
        <v>1894</v>
      </c>
      <c r="E562" t="s">
        <v>7647</v>
      </c>
      <c r="G562" s="79" t="s">
        <v>7324</v>
      </c>
      <c r="H562" t="s">
        <v>5309</v>
      </c>
      <c r="I562" s="5">
        <v>-91.79</v>
      </c>
      <c r="J562" s="5">
        <v>43.3</v>
      </c>
      <c r="K562" t="s">
        <v>11232</v>
      </c>
      <c r="M562" t="s">
        <v>71</v>
      </c>
      <c r="S562" t="str">
        <f t="shared" si="72"/>
        <v>Decorah, Iowa&lt;br&gt;&lt;span style=font-size:11px&gt;(White b. 1894)&lt;/span&gt;&lt;br&gt;</v>
      </c>
      <c r="T562" t="str">
        <f t="shared" si="73"/>
        <v>W1870DecorahIowaLAUM108</v>
      </c>
      <c r="U562" t="str">
        <f t="shared" si="74"/>
        <v>const W1870DecorahIowaLAUM108= L.marker([43.3,-91.79], {icon: De}).bindPopup('Decorah, Iowa&lt;br&gt;&lt;span style=font-size:11px&gt;(White b. 1894)&lt;/span&gt;&lt;br&gt;LAUM 108 in (Allen, 1973)').addTo(W1870);</v>
      </c>
      <c r="V562" t="str">
        <f t="shared" si="75"/>
        <v>const W1870DecorahIowaLAUM108= L.marker([43.3,-91.79], {icon: A2}).bindPopup('Decorah, Iowa&lt;br&gt;&lt;span style=font-size:11px&gt;(White b. 1894)&lt;/span&gt;&lt;br&gt;LAUM 108 in (Allen, 1973)').addTo(W1870);</v>
      </c>
      <c r="W562" t="str">
        <f t="shared" si="76"/>
        <v>const W1870DecorahIowaLAUM108= L.marker([43.3,-91.79], {icon: d}).bindPopup('Decorah, Iowa&lt;br&gt;&lt;span style=font-size:11px&gt;(White b. 1894)&lt;/span&gt;&lt;br&gt;LAUM 108 in d').addTo(W1870);</v>
      </c>
      <c r="X562" t="str">
        <f t="shared" si="77"/>
        <v>const W1870DecorahIowaLAUM108= L.marker([43.3,-91.79], {icon: D1}).bindPopup('Decorah, Iowa&lt;br&gt;&lt;span style=font-size:11px&gt;(White b. 1894)&lt;/span&gt;&lt;br&gt;LAUM 108 in (Allen, 1973)').addTo(W1870);</v>
      </c>
      <c r="Y562" t="str">
        <f t="shared" si="78"/>
        <v/>
      </c>
      <c r="Z562" t="str">
        <f t="shared" si="79"/>
        <v/>
      </c>
      <c r="AA562" t="str">
        <f t="shared" si="80"/>
        <v>const W1870DecorahIowaLAUM108= L.marker([43.3,-91.79], {icon:Ag}).bindPopup('Decorah, Iowa&lt;br&gt;&lt;span style=font-size:11px&gt;(White b. 1894)&lt;/span&gt;&lt;br&gt;').addTo(W1870);</v>
      </c>
    </row>
    <row r="563" spans="1:27">
      <c r="A563" t="s">
        <v>5325</v>
      </c>
      <c r="B563" s="88" t="s">
        <v>7536</v>
      </c>
      <c r="D563">
        <v>1877</v>
      </c>
      <c r="E563" t="s">
        <v>7647</v>
      </c>
      <c r="G563" s="79" t="s">
        <v>85</v>
      </c>
      <c r="H563" t="s">
        <v>5309</v>
      </c>
      <c r="I563" s="5">
        <v>-96.4</v>
      </c>
      <c r="J563" s="5">
        <v>42.5</v>
      </c>
      <c r="K563" t="s">
        <v>11232</v>
      </c>
      <c r="M563" t="s">
        <v>71</v>
      </c>
      <c r="S563" t="str">
        <f t="shared" si="72"/>
        <v>Sioux City, Iowa&lt;br&gt;&lt;span style=font-size:11px&gt;(White b. 1877)&lt;/span&gt;&lt;br&gt;</v>
      </c>
      <c r="T563" t="str">
        <f t="shared" si="73"/>
        <v>W1870SiouxCityIowaLAUM109</v>
      </c>
      <c r="U563" t="str">
        <f t="shared" si="74"/>
        <v>const W1870SiouxCityIowaLAUM109= L.marker([42.5,-96.4], {icon: De}).bindPopup('Sioux City, Iowa&lt;br&gt;&lt;span style=font-size:11px&gt;(White b. 1877)&lt;/span&gt;&lt;br&gt;LAUM 109 in (Allen, 1973)').addTo(W1870);</v>
      </c>
      <c r="V563" t="str">
        <f t="shared" si="75"/>
        <v>const W1870SiouxCityIowaLAUM109= L.marker([42.5,-96.4], {icon: A2}).bindPopup('Sioux City, Iowa&lt;br&gt;&lt;span style=font-size:11px&gt;(White b. 1877)&lt;/span&gt;&lt;br&gt;LAUM 109 in (Allen, 1973)').addTo(W1870);</v>
      </c>
      <c r="W563" t="str">
        <f t="shared" si="76"/>
        <v>const W1870SiouxCityIowaLAUM109= L.marker([42.5,-96.4], {icon: d}).bindPopup('Sioux City, Iowa&lt;br&gt;&lt;span style=font-size:11px&gt;(White b. 1877)&lt;/span&gt;&lt;br&gt;LAUM 109 in d').addTo(W1870);</v>
      </c>
      <c r="X563" t="str">
        <f t="shared" si="77"/>
        <v>const W1870SiouxCityIowaLAUM109= L.marker([42.5,-96.4], {icon: D1}).bindPopup('Sioux City, Iowa&lt;br&gt;&lt;span style=font-size:11px&gt;(White b. 1877)&lt;/span&gt;&lt;br&gt;LAUM 109 in (Allen, 1973)').addTo(W1870);</v>
      </c>
      <c r="Y563" t="str">
        <f t="shared" si="78"/>
        <v/>
      </c>
      <c r="Z563" t="str">
        <f t="shared" si="79"/>
        <v/>
      </c>
      <c r="AA563" t="str">
        <f t="shared" si="80"/>
        <v>const W1870SiouxCityIowaLAUM109= L.marker([42.5,-96.4], {icon:Ag}).bindPopup('Sioux City, Iowa&lt;br&gt;&lt;span style=font-size:11px&gt;(White b. 1877)&lt;/span&gt;&lt;br&gt;').addTo(W1870);</v>
      </c>
    </row>
    <row r="564" spans="1:27">
      <c r="A564" t="s">
        <v>5325</v>
      </c>
      <c r="B564" s="88" t="s">
        <v>7537</v>
      </c>
      <c r="D564">
        <v>1895</v>
      </c>
      <c r="E564" t="s">
        <v>7647</v>
      </c>
      <c r="G564" s="79" t="s">
        <v>85</v>
      </c>
      <c r="H564" t="s">
        <v>5309</v>
      </c>
      <c r="I564" s="5">
        <v>-96.4</v>
      </c>
      <c r="J564" s="5">
        <v>42.5</v>
      </c>
      <c r="K564" t="s">
        <v>11232</v>
      </c>
      <c r="M564" t="s">
        <v>71</v>
      </c>
      <c r="S564" t="str">
        <f t="shared" si="72"/>
        <v>Sioux City, Iowa&lt;br&gt;&lt;span style=font-size:11px&gt;(White b. 1895)&lt;/span&gt;&lt;br&gt;</v>
      </c>
      <c r="T564" t="str">
        <f t="shared" si="73"/>
        <v>W1870SiouxCityIowaLAUM111</v>
      </c>
      <c r="U564" t="str">
        <f t="shared" si="74"/>
        <v>const W1870SiouxCityIowaLAUM111= L.marker([42.5,-96.4], {icon: De}).bindPopup('Sioux City, Iowa&lt;br&gt;&lt;span style=font-size:11px&gt;(White b. 1895)&lt;/span&gt;&lt;br&gt;LAUM 111 in (Allen, 1973)').addTo(W1870);</v>
      </c>
      <c r="V564" t="str">
        <f t="shared" si="75"/>
        <v>const W1870SiouxCityIowaLAUM111= L.marker([42.5,-96.4], {icon: A2}).bindPopup('Sioux City, Iowa&lt;br&gt;&lt;span style=font-size:11px&gt;(White b. 1895)&lt;/span&gt;&lt;br&gt;LAUM 111 in (Allen, 1973)').addTo(W1870);</v>
      </c>
      <c r="W564" t="str">
        <f t="shared" si="76"/>
        <v>const W1870SiouxCityIowaLAUM111= L.marker([42.5,-96.4], {icon: d}).bindPopup('Sioux City, Iowa&lt;br&gt;&lt;span style=font-size:11px&gt;(White b. 1895)&lt;/span&gt;&lt;br&gt;LAUM 111 in d').addTo(W1870);</v>
      </c>
      <c r="X564" t="str">
        <f t="shared" si="77"/>
        <v>const W1870SiouxCityIowaLAUM111= L.marker([42.5,-96.4], {icon: D1}).bindPopup('Sioux City, Iowa&lt;br&gt;&lt;span style=font-size:11px&gt;(White b. 1895)&lt;/span&gt;&lt;br&gt;LAUM 111 in (Allen, 1973)').addTo(W1870);</v>
      </c>
      <c r="Y564" t="str">
        <f t="shared" si="78"/>
        <v/>
      </c>
      <c r="Z564" t="str">
        <f t="shared" si="79"/>
        <v/>
      </c>
      <c r="AA564" t="str">
        <f t="shared" si="80"/>
        <v>const W1870SiouxCityIowaLAUM111= L.marker([42.5,-96.4], {icon:Ag}).bindPopup('Sioux City, Iowa&lt;br&gt;&lt;span style=font-size:11px&gt;(White b. 1895)&lt;/span&gt;&lt;br&gt;').addTo(W1870);</v>
      </c>
    </row>
    <row r="565" spans="1:27">
      <c r="A565" t="s">
        <v>5325</v>
      </c>
      <c r="B565" s="88" t="s">
        <v>7538</v>
      </c>
      <c r="D565">
        <v>1897</v>
      </c>
      <c r="E565" t="s">
        <v>7647</v>
      </c>
      <c r="G565" s="79" t="s">
        <v>7326</v>
      </c>
      <c r="H565" t="s">
        <v>5309</v>
      </c>
      <c r="I565" s="5">
        <v>-94.7</v>
      </c>
      <c r="J565" s="5">
        <v>42.83</v>
      </c>
      <c r="K565" t="s">
        <v>11232</v>
      </c>
      <c r="M565" t="s">
        <v>71</v>
      </c>
      <c r="S565" t="str">
        <f t="shared" si="72"/>
        <v>Havelock, Iowa&lt;br&gt;&lt;span style=font-size:11px&gt;(White b. 1897)&lt;/span&gt;&lt;br&gt;</v>
      </c>
      <c r="T565" t="str">
        <f t="shared" si="73"/>
        <v>W1870HavelockIowaLAUM112</v>
      </c>
      <c r="U565" t="str">
        <f t="shared" si="74"/>
        <v>const W1870HavelockIowaLAUM112= L.marker([42.83,-94.7], {icon: De}).bindPopup('Havelock, Iowa&lt;br&gt;&lt;span style=font-size:11px&gt;(White b. 1897)&lt;/span&gt;&lt;br&gt;LAUM 112 in (Allen, 1973)').addTo(W1870);</v>
      </c>
      <c r="V565" t="str">
        <f t="shared" si="75"/>
        <v>const W1870HavelockIowaLAUM112= L.marker([42.83,-94.7], {icon: A2}).bindPopup('Havelock, Iowa&lt;br&gt;&lt;span style=font-size:11px&gt;(White b. 1897)&lt;/span&gt;&lt;br&gt;LAUM 112 in (Allen, 1973)').addTo(W1870);</v>
      </c>
      <c r="W565" t="str">
        <f t="shared" si="76"/>
        <v>const W1870HavelockIowaLAUM112= L.marker([42.83,-94.7], {icon: d}).bindPopup('Havelock, Iowa&lt;br&gt;&lt;span style=font-size:11px&gt;(White b. 1897)&lt;/span&gt;&lt;br&gt;LAUM 112 in d').addTo(W1870);</v>
      </c>
      <c r="X565" t="str">
        <f t="shared" si="77"/>
        <v>const W1870HavelockIowaLAUM112= L.marker([42.83,-94.7], {icon: D1}).bindPopup('Havelock, Iowa&lt;br&gt;&lt;span style=font-size:11px&gt;(White b. 1897)&lt;/span&gt;&lt;br&gt;LAUM 112 in (Allen, 1973)').addTo(W1870);</v>
      </c>
      <c r="Y565" t="str">
        <f t="shared" si="78"/>
        <v/>
      </c>
      <c r="Z565" t="str">
        <f t="shared" si="79"/>
        <v/>
      </c>
      <c r="AA565" t="str">
        <f t="shared" si="80"/>
        <v>const W1870HavelockIowaLAUM112= L.marker([42.83,-94.7], {icon:Ag}).bindPopup('Havelock, Iowa&lt;br&gt;&lt;span style=font-size:11px&gt;(White b. 1897)&lt;/span&gt;&lt;br&gt;').addTo(W1870);</v>
      </c>
    </row>
    <row r="566" spans="1:27">
      <c r="A566" t="s">
        <v>5325</v>
      </c>
      <c r="B566" s="88" t="s">
        <v>7539</v>
      </c>
      <c r="D566">
        <v>1889</v>
      </c>
      <c r="E566" t="s">
        <v>7647</v>
      </c>
      <c r="G566" s="79" t="s">
        <v>7329</v>
      </c>
      <c r="H566" t="s">
        <v>5309</v>
      </c>
      <c r="I566" s="5">
        <v>-93.64</v>
      </c>
      <c r="J566" s="5">
        <v>42.31</v>
      </c>
      <c r="K566" t="s">
        <v>11235</v>
      </c>
      <c r="M566" t="s">
        <v>71</v>
      </c>
      <c r="S566" t="str">
        <f t="shared" si="72"/>
        <v>Jewell, Iowa&lt;br&gt;&lt;span style=font-size:11px&gt;(White b. 1889)&lt;/span&gt;&lt;br&gt;</v>
      </c>
      <c r="T566" t="str">
        <f t="shared" si="73"/>
        <v>W1870JewellIowaLAUM115</v>
      </c>
      <c r="U566" t="str">
        <f t="shared" si="74"/>
        <v>const W1870JewellIowaLAUM115= L.marker([42.31,-93.64], {icon: De}).bindPopup('Jewell, Iowa&lt;br&gt;&lt;span style=font-size:11px&gt;(White b. 1889)&lt;/span&gt;&lt;br&gt;LAUM 115 in (Allen, 1973)').addTo(W1870);</v>
      </c>
      <c r="V566" t="str">
        <f t="shared" si="75"/>
        <v>const W1870JewellIowaLAUM115= L.marker([42.31,-93.64], {icon: A2}).bindPopup('Jewell, Iowa&lt;br&gt;&lt;span style=font-size:11px&gt;(White b. 1889)&lt;/span&gt;&lt;br&gt;LAUM 115 in (Allen, 1973)').addTo(W1870);</v>
      </c>
      <c r="W566" t="str">
        <f t="shared" si="76"/>
        <v>const W1870JewellIowaLAUM115= L.marker([42.31,-93.64], {icon: d}).bindPopup('Jewell, Iowa&lt;br&gt;&lt;span style=font-size:11px&gt;(White b. 1889)&lt;/span&gt;&lt;br&gt;LAUM 115 in d').addTo(W1870);</v>
      </c>
      <c r="X566" t="str">
        <f t="shared" si="77"/>
        <v>const W1870JewellIowaLAUM115= L.marker([42.31,-93.64], {icon: D2}).bindPopup('Jewell, Iowa&lt;br&gt;&lt;span style=font-size:11px&gt;(White b. 1889)&lt;/span&gt;&lt;br&gt;LAUM 115 in (Allen, 1973)').addTo(W1870);</v>
      </c>
      <c r="Y566" t="str">
        <f t="shared" si="78"/>
        <v/>
      </c>
      <c r="Z566" t="str">
        <f t="shared" si="79"/>
        <v/>
      </c>
      <c r="AA566" t="str">
        <f t="shared" si="80"/>
        <v>const W1870JewellIowaLAUM115= L.marker([42.31,-93.64], {icon:Ag}).bindPopup('Jewell, Iowa&lt;br&gt;&lt;span style=font-size:11px&gt;(White b. 1889)&lt;/span&gt;&lt;br&gt;').addTo(W1870);</v>
      </c>
    </row>
    <row r="567" spans="1:27">
      <c r="A567" t="s">
        <v>5325</v>
      </c>
      <c r="B567" s="88" t="s">
        <v>7540</v>
      </c>
      <c r="D567">
        <v>1896</v>
      </c>
      <c r="E567" t="s">
        <v>7647</v>
      </c>
      <c r="G567" s="79" t="s">
        <v>7334</v>
      </c>
      <c r="H567" t="s">
        <v>5309</v>
      </c>
      <c r="I567" s="5">
        <v>-90.72</v>
      </c>
      <c r="J567" s="5">
        <v>42.52</v>
      </c>
      <c r="K567" t="s">
        <v>11232</v>
      </c>
      <c r="M567" t="s">
        <v>71</v>
      </c>
      <c r="S567" t="str">
        <f t="shared" si="72"/>
        <v>Dubuque, Iowa&lt;br&gt;&lt;span style=font-size:11px&gt;(White b. 1896)&lt;/span&gt;&lt;br&gt;</v>
      </c>
      <c r="T567" t="str">
        <f t="shared" si="73"/>
        <v>W1870DubuqueIowaLAUM121</v>
      </c>
      <c r="U567" t="str">
        <f t="shared" si="74"/>
        <v>const W1870DubuqueIowaLAUM121= L.marker([42.52,-90.72], {icon: De}).bindPopup('Dubuque, Iowa&lt;br&gt;&lt;span style=font-size:11px&gt;(White b. 1896)&lt;/span&gt;&lt;br&gt;LAUM 121 in (Allen, 1973)').addTo(W1870);</v>
      </c>
      <c r="V567" t="str">
        <f t="shared" si="75"/>
        <v>const W1870DubuqueIowaLAUM121= L.marker([42.52,-90.72], {icon: A2}).bindPopup('Dubuque, Iowa&lt;br&gt;&lt;span style=font-size:11px&gt;(White b. 1896)&lt;/span&gt;&lt;br&gt;LAUM 121 in (Allen, 1973)').addTo(W1870);</v>
      </c>
      <c r="W567" t="str">
        <f t="shared" si="76"/>
        <v>const W1870DubuqueIowaLAUM121= L.marker([42.52,-90.72], {icon: d}).bindPopup('Dubuque, Iowa&lt;br&gt;&lt;span style=font-size:11px&gt;(White b. 1896)&lt;/span&gt;&lt;br&gt;LAUM 121 in d').addTo(W1870);</v>
      </c>
      <c r="X567" t="str">
        <f t="shared" si="77"/>
        <v>const W1870DubuqueIowaLAUM121= L.marker([42.52,-90.72], {icon: D1}).bindPopup('Dubuque, Iowa&lt;br&gt;&lt;span style=font-size:11px&gt;(White b. 1896)&lt;/span&gt;&lt;br&gt;LAUM 121 in (Allen, 1973)').addTo(W1870);</v>
      </c>
      <c r="Y567" t="str">
        <f t="shared" si="78"/>
        <v/>
      </c>
      <c r="Z567" t="str">
        <f t="shared" si="79"/>
        <v/>
      </c>
      <c r="AA567" t="str">
        <f t="shared" si="80"/>
        <v>const W1870DubuqueIowaLAUM121= L.marker([42.52,-90.72], {icon:Ag}).bindPopup('Dubuque, Iowa&lt;br&gt;&lt;span style=font-size:11px&gt;(White b. 1896)&lt;/span&gt;&lt;br&gt;').addTo(W1870);</v>
      </c>
    </row>
    <row r="568" spans="1:27">
      <c r="A568" t="s">
        <v>5325</v>
      </c>
      <c r="B568" s="88" t="s">
        <v>7541</v>
      </c>
      <c r="D568">
        <v>1897</v>
      </c>
      <c r="E568" t="s">
        <v>7647</v>
      </c>
      <c r="G568" s="79" t="s">
        <v>7337</v>
      </c>
      <c r="H568" t="s">
        <v>5309</v>
      </c>
      <c r="I568" s="5">
        <v>-96.1</v>
      </c>
      <c r="J568" s="5">
        <v>42.03</v>
      </c>
      <c r="K568" t="s">
        <v>11235</v>
      </c>
      <c r="M568" t="s">
        <v>71</v>
      </c>
      <c r="S568" t="str">
        <f t="shared" si="72"/>
        <v>Onowa, Iowa&lt;br&gt;&lt;span style=font-size:11px&gt;(White b. 1897)&lt;/span&gt;&lt;br&gt;</v>
      </c>
      <c r="T568" t="str">
        <f t="shared" si="73"/>
        <v>W1870OnowaIowaLAUM123</v>
      </c>
      <c r="U568" t="str">
        <f t="shared" si="74"/>
        <v>const W1870OnowaIowaLAUM123= L.marker([42.03,-96.1], {icon: De}).bindPopup('Onowa, Iowa&lt;br&gt;&lt;span style=font-size:11px&gt;(White b. 1897)&lt;/span&gt;&lt;br&gt;LAUM 123 in (Allen, 1973)').addTo(W1870);</v>
      </c>
      <c r="V568" t="str">
        <f t="shared" si="75"/>
        <v>const W1870OnowaIowaLAUM123= L.marker([42.03,-96.1], {icon: A2}).bindPopup('Onowa, Iowa&lt;br&gt;&lt;span style=font-size:11px&gt;(White b. 1897)&lt;/span&gt;&lt;br&gt;LAUM 123 in (Allen, 1973)').addTo(W1870);</v>
      </c>
      <c r="W568" t="str">
        <f t="shared" si="76"/>
        <v>const W1870OnowaIowaLAUM123= L.marker([42.03,-96.1], {icon: d}).bindPopup('Onowa, Iowa&lt;br&gt;&lt;span style=font-size:11px&gt;(White b. 1897)&lt;/span&gt;&lt;br&gt;LAUM 123 in d').addTo(W1870);</v>
      </c>
      <c r="X568" t="str">
        <f t="shared" si="77"/>
        <v>const W1870OnowaIowaLAUM123= L.marker([42.03,-96.1], {icon: D2}).bindPopup('Onowa, Iowa&lt;br&gt;&lt;span style=font-size:11px&gt;(White b. 1897)&lt;/span&gt;&lt;br&gt;LAUM 123 in (Allen, 1973)').addTo(W1870);</v>
      </c>
      <c r="Y568" t="str">
        <f t="shared" si="78"/>
        <v/>
      </c>
      <c r="Z568" t="str">
        <f t="shared" si="79"/>
        <v/>
      </c>
      <c r="AA568" t="str">
        <f t="shared" si="80"/>
        <v>const W1870OnowaIowaLAUM123= L.marker([42.03,-96.1], {icon:Ag}).bindPopup('Onowa, Iowa&lt;br&gt;&lt;span style=font-size:11px&gt;(White b. 1897)&lt;/span&gt;&lt;br&gt;').addTo(W1870);</v>
      </c>
    </row>
    <row r="569" spans="1:27">
      <c r="A569" t="s">
        <v>5325</v>
      </c>
      <c r="B569" s="88" t="s">
        <v>7542</v>
      </c>
      <c r="D569">
        <v>1879</v>
      </c>
      <c r="E569" t="s">
        <v>7647</v>
      </c>
      <c r="G569" s="79" t="s">
        <v>7339</v>
      </c>
      <c r="H569" t="s">
        <v>5309</v>
      </c>
      <c r="I569" s="5">
        <v>-95.86</v>
      </c>
      <c r="J569" s="5">
        <v>41.36</v>
      </c>
      <c r="K569" t="s">
        <v>11235</v>
      </c>
      <c r="M569" t="s">
        <v>71</v>
      </c>
      <c r="S569" t="str">
        <f t="shared" si="72"/>
        <v>Crescent, Iowa&lt;br&gt;&lt;span style=font-size:11px&gt;(White b. 1879)&lt;/span&gt;&lt;br&gt;</v>
      </c>
      <c r="T569" t="str">
        <f t="shared" si="73"/>
        <v>W1870CrescentIowaLAUM124</v>
      </c>
      <c r="U569" t="str">
        <f t="shared" si="74"/>
        <v>const W1870CrescentIowaLAUM124= L.marker([41.36,-95.86], {icon: De}).bindPopup('Crescent, Iowa&lt;br&gt;&lt;span style=font-size:11px&gt;(White b. 1879)&lt;/span&gt;&lt;br&gt;LAUM 124 in (Allen, 1973)').addTo(W1870);</v>
      </c>
      <c r="V569" t="str">
        <f t="shared" si="75"/>
        <v>const W1870CrescentIowaLAUM124= L.marker([41.36,-95.86], {icon: A2}).bindPopup('Crescent, Iowa&lt;br&gt;&lt;span style=font-size:11px&gt;(White b. 1879)&lt;/span&gt;&lt;br&gt;LAUM 124 in (Allen, 1973)').addTo(W1870);</v>
      </c>
      <c r="W569" t="str">
        <f t="shared" si="76"/>
        <v>const W1870CrescentIowaLAUM124= L.marker([41.36,-95.86], {icon: d}).bindPopup('Crescent, Iowa&lt;br&gt;&lt;span style=font-size:11px&gt;(White b. 1879)&lt;/span&gt;&lt;br&gt;LAUM 124 in d').addTo(W1870);</v>
      </c>
      <c r="X569" t="str">
        <f t="shared" si="77"/>
        <v>const W1870CrescentIowaLAUM124= L.marker([41.36,-95.86], {icon: D2}).bindPopup('Crescent, Iowa&lt;br&gt;&lt;span style=font-size:11px&gt;(White b. 1879)&lt;/span&gt;&lt;br&gt;LAUM 124 in (Allen, 1973)').addTo(W1870);</v>
      </c>
      <c r="Y569" t="str">
        <f t="shared" si="78"/>
        <v/>
      </c>
      <c r="Z569" t="str">
        <f t="shared" si="79"/>
        <v/>
      </c>
      <c r="AA569" t="str">
        <f t="shared" si="80"/>
        <v>const W1870CrescentIowaLAUM124= L.marker([41.36,-95.86], {icon:Ag}).bindPopup('Crescent, Iowa&lt;br&gt;&lt;span style=font-size:11px&gt;(White b. 1879)&lt;/span&gt;&lt;br&gt;').addTo(W1870);</v>
      </c>
    </row>
    <row r="570" spans="1:27">
      <c r="A570" t="s">
        <v>5325</v>
      </c>
      <c r="B570" s="88" t="s">
        <v>7543</v>
      </c>
      <c r="D570">
        <v>1895</v>
      </c>
      <c r="E570" t="s">
        <v>7647</v>
      </c>
      <c r="G570" s="79" t="s">
        <v>7339</v>
      </c>
      <c r="H570" t="s">
        <v>5309</v>
      </c>
      <c r="I570" s="5">
        <v>-95.86</v>
      </c>
      <c r="J570" s="5">
        <v>41.36</v>
      </c>
      <c r="K570" t="s">
        <v>11235</v>
      </c>
      <c r="M570" t="s">
        <v>71</v>
      </c>
      <c r="S570" t="str">
        <f t="shared" si="72"/>
        <v>Crescent, Iowa&lt;br&gt;&lt;span style=font-size:11px&gt;(White b. 1895)&lt;/span&gt;&lt;br&gt;</v>
      </c>
      <c r="T570" t="str">
        <f t="shared" si="73"/>
        <v>W1870CrescentIowaLAUM125</v>
      </c>
      <c r="U570" t="str">
        <f t="shared" si="74"/>
        <v>const W1870CrescentIowaLAUM125= L.marker([41.36,-95.86], {icon: De}).bindPopup('Crescent, Iowa&lt;br&gt;&lt;span style=font-size:11px&gt;(White b. 1895)&lt;/span&gt;&lt;br&gt;LAUM 125 in (Allen, 1973)').addTo(W1870);</v>
      </c>
      <c r="V570" t="str">
        <f t="shared" si="75"/>
        <v>const W1870CrescentIowaLAUM125= L.marker([41.36,-95.86], {icon: A2}).bindPopup('Crescent, Iowa&lt;br&gt;&lt;span style=font-size:11px&gt;(White b. 1895)&lt;/span&gt;&lt;br&gt;LAUM 125 in (Allen, 1973)').addTo(W1870);</v>
      </c>
      <c r="W570" t="str">
        <f t="shared" si="76"/>
        <v>const W1870CrescentIowaLAUM125= L.marker([41.36,-95.86], {icon: d}).bindPopup('Crescent, Iowa&lt;br&gt;&lt;span style=font-size:11px&gt;(White b. 1895)&lt;/span&gt;&lt;br&gt;LAUM 125 in d').addTo(W1870);</v>
      </c>
      <c r="X570" t="str">
        <f t="shared" si="77"/>
        <v>const W1870CrescentIowaLAUM125= L.marker([41.36,-95.86], {icon: D2}).bindPopup('Crescent, Iowa&lt;br&gt;&lt;span style=font-size:11px&gt;(White b. 1895)&lt;/span&gt;&lt;br&gt;LAUM 125 in (Allen, 1973)').addTo(W1870);</v>
      </c>
      <c r="Y570" t="str">
        <f t="shared" si="78"/>
        <v/>
      </c>
      <c r="Z570" t="str">
        <f t="shared" si="79"/>
        <v/>
      </c>
      <c r="AA570" t="str">
        <f t="shared" si="80"/>
        <v>const W1870CrescentIowaLAUM125= L.marker([41.36,-95.86], {icon:Ag}).bindPopup('Crescent, Iowa&lt;br&gt;&lt;span style=font-size:11px&gt;(White b. 1895)&lt;/span&gt;&lt;br&gt;').addTo(W1870);</v>
      </c>
    </row>
    <row r="571" spans="1:27">
      <c r="A571" t="s">
        <v>5325</v>
      </c>
      <c r="B571" s="88" t="s">
        <v>7544</v>
      </c>
      <c r="D571">
        <v>1878</v>
      </c>
      <c r="E571" t="s">
        <v>7647</v>
      </c>
      <c r="G571" s="79" t="s">
        <v>7341</v>
      </c>
      <c r="H571" t="s">
        <v>5309</v>
      </c>
      <c r="I571" s="5">
        <v>-95.06</v>
      </c>
      <c r="J571" s="5">
        <v>41.59</v>
      </c>
      <c r="K571" t="s">
        <v>11235</v>
      </c>
      <c r="M571" t="s">
        <v>71</v>
      </c>
      <c r="S571" t="str">
        <f t="shared" si="72"/>
        <v>Elk Horn, Iowa&lt;br&gt;&lt;span style=font-size:11px&gt;(White b. 1878)&lt;/span&gt;&lt;br&gt;</v>
      </c>
      <c r="T571" t="str">
        <f t="shared" si="73"/>
        <v>W1870ElkHornIowaLAUM126</v>
      </c>
      <c r="U571" t="str">
        <f t="shared" si="74"/>
        <v>const W1870ElkHornIowaLAUM126= L.marker([41.59,-95.06], {icon: De}).bindPopup('Elk Horn, Iowa&lt;br&gt;&lt;span style=font-size:11px&gt;(White b. 1878)&lt;/span&gt;&lt;br&gt;LAUM 126 in (Allen, 1973)').addTo(W1870);</v>
      </c>
      <c r="V571" t="str">
        <f t="shared" si="75"/>
        <v>const W1870ElkHornIowaLAUM126= L.marker([41.59,-95.06], {icon: A2}).bindPopup('Elk Horn, Iowa&lt;br&gt;&lt;span style=font-size:11px&gt;(White b. 1878)&lt;/span&gt;&lt;br&gt;LAUM 126 in (Allen, 1973)').addTo(W1870);</v>
      </c>
      <c r="W571" t="str">
        <f t="shared" si="76"/>
        <v>const W1870ElkHornIowaLAUM126= L.marker([41.59,-95.06], {icon: d}).bindPopup('Elk Horn, Iowa&lt;br&gt;&lt;span style=font-size:11px&gt;(White b. 1878)&lt;/span&gt;&lt;br&gt;LAUM 126 in d').addTo(W1870);</v>
      </c>
      <c r="X571" t="str">
        <f t="shared" si="77"/>
        <v>const W1870ElkHornIowaLAUM126= L.marker([41.59,-95.06], {icon: D2}).bindPopup('Elk Horn, Iowa&lt;br&gt;&lt;span style=font-size:11px&gt;(White b. 1878)&lt;/span&gt;&lt;br&gt;LAUM 126 in (Allen, 1973)').addTo(W1870);</v>
      </c>
      <c r="Y571" t="str">
        <f t="shared" si="78"/>
        <v/>
      </c>
      <c r="Z571" t="str">
        <f t="shared" si="79"/>
        <v/>
      </c>
      <c r="AA571" t="str">
        <f t="shared" si="80"/>
        <v>const W1870ElkHornIowaLAUM126= L.marker([41.59,-95.06], {icon:Ag}).bindPopup('Elk Horn, Iowa&lt;br&gt;&lt;span style=font-size:11px&gt;(White b. 1878)&lt;/span&gt;&lt;br&gt;').addTo(W1870);</v>
      </c>
    </row>
    <row r="572" spans="1:27">
      <c r="A572" t="s">
        <v>5325</v>
      </c>
      <c r="B572" s="88" t="s">
        <v>7545</v>
      </c>
      <c r="D572">
        <v>1900</v>
      </c>
      <c r="E572" t="s">
        <v>7647</v>
      </c>
      <c r="G572" s="79" t="s">
        <v>7340</v>
      </c>
      <c r="H572" t="s">
        <v>5309</v>
      </c>
      <c r="I572" s="5">
        <v>-94.93</v>
      </c>
      <c r="J572" s="5">
        <v>41.72</v>
      </c>
      <c r="K572" t="s">
        <v>11235</v>
      </c>
      <c r="M572" t="s">
        <v>71</v>
      </c>
      <c r="S572" t="str">
        <f t="shared" si="72"/>
        <v>Audubon, Iowa&lt;br&gt;&lt;span style=font-size:11px&gt;(White b. 1900)&lt;/span&gt;&lt;br&gt;</v>
      </c>
      <c r="T572" t="str">
        <f t="shared" si="73"/>
        <v>W1870AudubonIowaLAUM127</v>
      </c>
      <c r="U572" t="str">
        <f t="shared" si="74"/>
        <v>const W1870AudubonIowaLAUM127= L.marker([41.72,-94.93], {icon: De}).bindPopup('Audubon, Iowa&lt;br&gt;&lt;span style=font-size:11px&gt;(White b. 1900)&lt;/span&gt;&lt;br&gt;LAUM 127 in (Allen, 1973)').addTo(W1870);</v>
      </c>
      <c r="V572" t="str">
        <f t="shared" si="75"/>
        <v>const W1870AudubonIowaLAUM127= L.marker([41.72,-94.93], {icon: A2}).bindPopup('Audubon, Iowa&lt;br&gt;&lt;span style=font-size:11px&gt;(White b. 1900)&lt;/span&gt;&lt;br&gt;LAUM 127 in (Allen, 1973)').addTo(W1870);</v>
      </c>
      <c r="W572" t="str">
        <f t="shared" si="76"/>
        <v>const W1870AudubonIowaLAUM127= L.marker([41.72,-94.93], {icon: d}).bindPopup('Audubon, Iowa&lt;br&gt;&lt;span style=font-size:11px&gt;(White b. 1900)&lt;/span&gt;&lt;br&gt;LAUM 127 in d').addTo(W1870);</v>
      </c>
      <c r="X572" t="str">
        <f t="shared" si="77"/>
        <v>const W1870AudubonIowaLAUM127= L.marker([41.72,-94.93], {icon: D2}).bindPopup('Audubon, Iowa&lt;br&gt;&lt;span style=font-size:11px&gt;(White b. 1900)&lt;/span&gt;&lt;br&gt;LAUM 127 in (Allen, 1973)').addTo(W1870);</v>
      </c>
      <c r="Y572" t="str">
        <f t="shared" si="78"/>
        <v/>
      </c>
      <c r="Z572" t="str">
        <f t="shared" si="79"/>
        <v/>
      </c>
      <c r="AA572" t="str">
        <f t="shared" si="80"/>
        <v>const W1870AudubonIowaLAUM127= L.marker([41.72,-94.93], {icon:Ag}).bindPopup('Audubon, Iowa&lt;br&gt;&lt;span style=font-size:11px&gt;(White b. 1900)&lt;/span&gt;&lt;br&gt;').addTo(W1870);</v>
      </c>
    </row>
    <row r="573" spans="1:27">
      <c r="A573" t="s">
        <v>5325</v>
      </c>
      <c r="B573" s="88" t="s">
        <v>7546</v>
      </c>
      <c r="D573">
        <v>1890</v>
      </c>
      <c r="E573" t="s">
        <v>7647</v>
      </c>
      <c r="G573" s="79" t="s">
        <v>81</v>
      </c>
      <c r="H573" t="s">
        <v>5309</v>
      </c>
      <c r="I573" s="5">
        <v>-93.6</v>
      </c>
      <c r="J573" s="5">
        <v>41.62</v>
      </c>
      <c r="K573" t="s">
        <v>11235</v>
      </c>
      <c r="M573" t="s">
        <v>71</v>
      </c>
      <c r="S573" t="str">
        <f t="shared" si="72"/>
        <v>Des Moines, Iowa&lt;br&gt;&lt;span style=font-size:11px&gt;(White b. 1890)&lt;/span&gt;&lt;br&gt;</v>
      </c>
      <c r="T573" t="str">
        <f t="shared" si="73"/>
        <v>W1870DesMoinesIowaLAUM128</v>
      </c>
      <c r="U573" t="str">
        <f t="shared" si="74"/>
        <v>const W1870DesMoinesIowaLAUM128= L.marker([41.62,-93.6], {icon: De}).bindPopup('Des Moines, Iowa&lt;br&gt;&lt;span style=font-size:11px&gt;(White b. 1890)&lt;/span&gt;&lt;br&gt;LAUM 128 in (Allen, 1973)').addTo(W1870);</v>
      </c>
      <c r="V573" t="str">
        <f t="shared" si="75"/>
        <v>const W1870DesMoinesIowaLAUM128= L.marker([41.62,-93.6], {icon: A2}).bindPopup('Des Moines, Iowa&lt;br&gt;&lt;span style=font-size:11px&gt;(White b. 1890)&lt;/span&gt;&lt;br&gt;LAUM 128 in (Allen, 1973)').addTo(W1870);</v>
      </c>
      <c r="W573" t="str">
        <f t="shared" si="76"/>
        <v>const W1870DesMoinesIowaLAUM128= L.marker([41.62,-93.6], {icon: d}).bindPopup('Des Moines, Iowa&lt;br&gt;&lt;span style=font-size:11px&gt;(White b. 1890)&lt;/span&gt;&lt;br&gt;LAUM 128 in d').addTo(W1870);</v>
      </c>
      <c r="X573" t="str">
        <f t="shared" si="77"/>
        <v>const W1870DesMoinesIowaLAUM128= L.marker([41.62,-93.6], {icon: D2}).bindPopup('Des Moines, Iowa&lt;br&gt;&lt;span style=font-size:11px&gt;(White b. 1890)&lt;/span&gt;&lt;br&gt;LAUM 128 in (Allen, 1973)').addTo(W1870);</v>
      </c>
      <c r="Y573" t="str">
        <f t="shared" si="78"/>
        <v/>
      </c>
      <c r="Z573" t="str">
        <f t="shared" si="79"/>
        <v/>
      </c>
      <c r="AA573" t="str">
        <f t="shared" si="80"/>
        <v>const W1870DesMoinesIowaLAUM128= L.marker([41.62,-93.6], {icon:Ag}).bindPopup('Des Moines, Iowa&lt;br&gt;&lt;span style=font-size:11px&gt;(White b. 1890)&lt;/span&gt;&lt;br&gt;').addTo(W1870);</v>
      </c>
    </row>
    <row r="574" spans="1:27">
      <c r="A574" t="s">
        <v>5325</v>
      </c>
      <c r="B574" s="88" t="s">
        <v>7547</v>
      </c>
      <c r="D574">
        <v>1890</v>
      </c>
      <c r="E574" t="s">
        <v>7647</v>
      </c>
      <c r="G574" s="79" t="s">
        <v>81</v>
      </c>
      <c r="H574" t="s">
        <v>5309</v>
      </c>
      <c r="I574" s="5">
        <v>-93.6</v>
      </c>
      <c r="J574" s="5">
        <v>41.62</v>
      </c>
      <c r="K574" t="s">
        <v>11235</v>
      </c>
      <c r="M574" t="s">
        <v>71</v>
      </c>
      <c r="S574" t="str">
        <f t="shared" si="72"/>
        <v>Des Moines, Iowa&lt;br&gt;&lt;span style=font-size:11px&gt;(White b. 1890)&lt;/span&gt;&lt;br&gt;</v>
      </c>
      <c r="T574" t="str">
        <f t="shared" si="73"/>
        <v>W1870DesMoinesIowaLAUM130</v>
      </c>
      <c r="U574" t="str">
        <f t="shared" si="74"/>
        <v>const W1870DesMoinesIowaLAUM130= L.marker([41.62,-93.6], {icon: De}).bindPopup('Des Moines, Iowa&lt;br&gt;&lt;span style=font-size:11px&gt;(White b. 1890)&lt;/span&gt;&lt;br&gt;LAUM 130 in (Allen, 1973)').addTo(W1870);</v>
      </c>
      <c r="V574" t="str">
        <f t="shared" si="75"/>
        <v>const W1870DesMoinesIowaLAUM130= L.marker([41.62,-93.6], {icon: A2}).bindPopup('Des Moines, Iowa&lt;br&gt;&lt;span style=font-size:11px&gt;(White b. 1890)&lt;/span&gt;&lt;br&gt;LAUM 130 in (Allen, 1973)').addTo(W1870);</v>
      </c>
      <c r="W574" t="str">
        <f t="shared" si="76"/>
        <v>const W1870DesMoinesIowaLAUM130= L.marker([41.62,-93.6], {icon: d}).bindPopup('Des Moines, Iowa&lt;br&gt;&lt;span style=font-size:11px&gt;(White b. 1890)&lt;/span&gt;&lt;br&gt;LAUM 130 in d').addTo(W1870);</v>
      </c>
      <c r="X574" t="str">
        <f t="shared" si="77"/>
        <v>const W1870DesMoinesIowaLAUM130= L.marker([41.62,-93.6], {icon: D2}).bindPopup('Des Moines, Iowa&lt;br&gt;&lt;span style=font-size:11px&gt;(White b. 1890)&lt;/span&gt;&lt;br&gt;LAUM 130 in (Allen, 1973)').addTo(W1870);</v>
      </c>
      <c r="Y574" t="str">
        <f t="shared" si="78"/>
        <v/>
      </c>
      <c r="Z574" t="str">
        <f t="shared" si="79"/>
        <v/>
      </c>
      <c r="AA574" t="str">
        <f t="shared" si="80"/>
        <v>const W1870DesMoinesIowaLAUM130= L.marker([41.62,-93.6], {icon:Ag}).bindPopup('Des Moines, Iowa&lt;br&gt;&lt;span style=font-size:11px&gt;(White b. 1890)&lt;/span&gt;&lt;br&gt;').addTo(W1870);</v>
      </c>
    </row>
    <row r="575" spans="1:27">
      <c r="A575" t="s">
        <v>5325</v>
      </c>
      <c r="B575" s="88" t="s">
        <v>7548</v>
      </c>
      <c r="D575">
        <v>1899</v>
      </c>
      <c r="E575" t="s">
        <v>7647</v>
      </c>
      <c r="G575" s="79" t="s">
        <v>81</v>
      </c>
      <c r="H575" t="s">
        <v>5309</v>
      </c>
      <c r="I575" s="5">
        <v>-93.6</v>
      </c>
      <c r="J575" s="5">
        <v>41.62</v>
      </c>
      <c r="K575" t="s">
        <v>11235</v>
      </c>
      <c r="M575" t="s">
        <v>71</v>
      </c>
      <c r="S575" t="str">
        <f t="shared" si="72"/>
        <v>Des Moines, Iowa&lt;br&gt;&lt;span style=font-size:11px&gt;(White b. 1899)&lt;/span&gt;&lt;br&gt;</v>
      </c>
      <c r="T575" t="str">
        <f t="shared" si="73"/>
        <v>W1870DesMoinesIowaLAUM131</v>
      </c>
      <c r="U575" t="str">
        <f t="shared" si="74"/>
        <v>const W1870DesMoinesIowaLAUM131= L.marker([41.62,-93.6], {icon: De}).bindPopup('Des Moines, Iowa&lt;br&gt;&lt;span style=font-size:11px&gt;(White b. 1899)&lt;/span&gt;&lt;br&gt;LAUM 131 in (Allen, 1973)').addTo(W1870);</v>
      </c>
      <c r="V575" t="str">
        <f t="shared" si="75"/>
        <v>const W1870DesMoinesIowaLAUM131= L.marker([41.62,-93.6], {icon: A2}).bindPopup('Des Moines, Iowa&lt;br&gt;&lt;span style=font-size:11px&gt;(White b. 1899)&lt;/span&gt;&lt;br&gt;LAUM 131 in (Allen, 1973)').addTo(W1870);</v>
      </c>
      <c r="W575" t="str">
        <f t="shared" si="76"/>
        <v>const W1870DesMoinesIowaLAUM131= L.marker([41.62,-93.6], {icon: d}).bindPopup('Des Moines, Iowa&lt;br&gt;&lt;span style=font-size:11px&gt;(White b. 1899)&lt;/span&gt;&lt;br&gt;LAUM 131 in d').addTo(W1870);</v>
      </c>
      <c r="X575" t="str">
        <f t="shared" si="77"/>
        <v>const W1870DesMoinesIowaLAUM131= L.marker([41.62,-93.6], {icon: D2}).bindPopup('Des Moines, Iowa&lt;br&gt;&lt;span style=font-size:11px&gt;(White b. 1899)&lt;/span&gt;&lt;br&gt;LAUM 131 in (Allen, 1973)').addTo(W1870);</v>
      </c>
      <c r="Y575" t="str">
        <f t="shared" si="78"/>
        <v/>
      </c>
      <c r="Z575" t="str">
        <f t="shared" si="79"/>
        <v/>
      </c>
      <c r="AA575" t="str">
        <f t="shared" si="80"/>
        <v>const W1870DesMoinesIowaLAUM131= L.marker([41.62,-93.6], {icon:Ag}).bindPopup('Des Moines, Iowa&lt;br&gt;&lt;span style=font-size:11px&gt;(White b. 1899)&lt;/span&gt;&lt;br&gt;').addTo(W1870);</v>
      </c>
    </row>
    <row r="576" spans="1:27">
      <c r="A576" t="s">
        <v>5325</v>
      </c>
      <c r="B576" s="88" t="s">
        <v>7549</v>
      </c>
      <c r="D576">
        <v>1890</v>
      </c>
      <c r="E576" t="s">
        <v>7647</v>
      </c>
      <c r="G576" s="79" t="s">
        <v>705</v>
      </c>
      <c r="H576" t="s">
        <v>5309</v>
      </c>
      <c r="I576" s="5">
        <v>-92.92</v>
      </c>
      <c r="J576" s="5">
        <v>41.88</v>
      </c>
      <c r="K576" t="s">
        <v>11232</v>
      </c>
      <c r="M576" t="s">
        <v>71</v>
      </c>
      <c r="S576" t="str">
        <f t="shared" si="72"/>
        <v>Laurel, Iowa&lt;br&gt;&lt;span style=font-size:11px&gt;(White b. 1890)&lt;/span&gt;&lt;br&gt;</v>
      </c>
      <c r="T576" t="str">
        <f t="shared" si="73"/>
        <v>W1870LaurelIowaLAUM133</v>
      </c>
      <c r="U576" t="str">
        <f t="shared" si="74"/>
        <v>const W1870LaurelIowaLAUM133= L.marker([41.88,-92.92], {icon: De}).bindPopup('Laurel, Iowa&lt;br&gt;&lt;span style=font-size:11px&gt;(White b. 1890)&lt;/span&gt;&lt;br&gt;LAUM 133 in (Allen, 1973)').addTo(W1870);</v>
      </c>
      <c r="V576" t="str">
        <f t="shared" si="75"/>
        <v>const W1870LaurelIowaLAUM133= L.marker([41.88,-92.92], {icon: A2}).bindPopup('Laurel, Iowa&lt;br&gt;&lt;span style=font-size:11px&gt;(White b. 1890)&lt;/span&gt;&lt;br&gt;LAUM 133 in (Allen, 1973)').addTo(W1870);</v>
      </c>
      <c r="W576" t="str">
        <f t="shared" si="76"/>
        <v>const W1870LaurelIowaLAUM133= L.marker([41.88,-92.92], {icon: d}).bindPopup('Laurel, Iowa&lt;br&gt;&lt;span style=font-size:11px&gt;(White b. 1890)&lt;/span&gt;&lt;br&gt;LAUM 133 in d').addTo(W1870);</v>
      </c>
      <c r="X576" t="str">
        <f t="shared" si="77"/>
        <v>const W1870LaurelIowaLAUM133= L.marker([41.88,-92.92], {icon: D1}).bindPopup('Laurel, Iowa&lt;br&gt;&lt;span style=font-size:11px&gt;(White b. 1890)&lt;/span&gt;&lt;br&gt;LAUM 133 in (Allen, 1973)').addTo(W1870);</v>
      </c>
      <c r="Y576" t="str">
        <f t="shared" si="78"/>
        <v/>
      </c>
      <c r="Z576" t="str">
        <f t="shared" si="79"/>
        <v/>
      </c>
      <c r="AA576" t="str">
        <f t="shared" si="80"/>
        <v>const W1870LaurelIowaLAUM133= L.marker([41.88,-92.92], {icon:Ag}).bindPopup('Laurel, Iowa&lt;br&gt;&lt;span style=font-size:11px&gt;(White b. 1890)&lt;/span&gt;&lt;br&gt;').addTo(W1870);</v>
      </c>
    </row>
    <row r="577" spans="1:27">
      <c r="A577" t="s">
        <v>5325</v>
      </c>
      <c r="B577" s="88" t="s">
        <v>7550</v>
      </c>
      <c r="D577">
        <v>1900</v>
      </c>
      <c r="E577" t="s">
        <v>7647</v>
      </c>
      <c r="G577" s="79" t="s">
        <v>7344</v>
      </c>
      <c r="H577" t="s">
        <v>5309</v>
      </c>
      <c r="I577" s="5">
        <v>-92.92</v>
      </c>
      <c r="J577" s="5">
        <v>41.41</v>
      </c>
      <c r="K577" t="s">
        <v>11235</v>
      </c>
      <c r="M577" t="s">
        <v>71</v>
      </c>
      <c r="S577" t="str">
        <f t="shared" si="72"/>
        <v>Pella, Iowa&lt;br&gt;&lt;span style=font-size:11px&gt;(White b. 1900)&lt;/span&gt;&lt;br&gt;</v>
      </c>
      <c r="T577" t="str">
        <f t="shared" si="73"/>
        <v>W1870PellaIowaLAUM134</v>
      </c>
      <c r="U577" t="str">
        <f t="shared" si="74"/>
        <v>const W1870PellaIowaLAUM134= L.marker([41.41,-92.92], {icon: De}).bindPopup('Pella, Iowa&lt;br&gt;&lt;span style=font-size:11px&gt;(White b. 1900)&lt;/span&gt;&lt;br&gt;LAUM 134 in (Allen, 1973)').addTo(W1870);</v>
      </c>
      <c r="V577" t="str">
        <f t="shared" si="75"/>
        <v>const W1870PellaIowaLAUM134= L.marker([41.41,-92.92], {icon: A2}).bindPopup('Pella, Iowa&lt;br&gt;&lt;span style=font-size:11px&gt;(White b. 1900)&lt;/span&gt;&lt;br&gt;LAUM 134 in (Allen, 1973)').addTo(W1870);</v>
      </c>
      <c r="W577" t="str">
        <f t="shared" si="76"/>
        <v>const W1870PellaIowaLAUM134= L.marker([41.41,-92.92], {icon: d}).bindPopup('Pella, Iowa&lt;br&gt;&lt;span style=font-size:11px&gt;(White b. 1900)&lt;/span&gt;&lt;br&gt;LAUM 134 in d').addTo(W1870);</v>
      </c>
      <c r="X577" t="str">
        <f t="shared" si="77"/>
        <v>const W1870PellaIowaLAUM134= L.marker([41.41,-92.92], {icon: D2}).bindPopup('Pella, Iowa&lt;br&gt;&lt;span style=font-size:11px&gt;(White b. 1900)&lt;/span&gt;&lt;br&gt;LAUM 134 in (Allen, 1973)').addTo(W1870);</v>
      </c>
      <c r="Y577" t="str">
        <f t="shared" si="78"/>
        <v/>
      </c>
      <c r="Z577" t="str">
        <f t="shared" si="79"/>
        <v/>
      </c>
      <c r="AA577" t="str">
        <f t="shared" si="80"/>
        <v>const W1870PellaIowaLAUM134= L.marker([41.41,-92.92], {icon:Ag}).bindPopup('Pella, Iowa&lt;br&gt;&lt;span style=font-size:11px&gt;(White b. 1900)&lt;/span&gt;&lt;br&gt;').addTo(W1870);</v>
      </c>
    </row>
    <row r="578" spans="1:27">
      <c r="A578" t="s">
        <v>5325</v>
      </c>
      <c r="B578" s="88" t="s">
        <v>7551</v>
      </c>
      <c r="D578">
        <v>1892</v>
      </c>
      <c r="E578" t="s">
        <v>7647</v>
      </c>
      <c r="G578" s="79" t="s">
        <v>7345</v>
      </c>
      <c r="H578" t="s">
        <v>5309</v>
      </c>
      <c r="I578" s="5">
        <v>-92.65</v>
      </c>
      <c r="J578" s="5">
        <v>41.3</v>
      </c>
      <c r="K578" t="s">
        <v>11235</v>
      </c>
      <c r="M578" t="s">
        <v>71</v>
      </c>
      <c r="S578" t="str">
        <f t="shared" ref="S578:S641" si="81">IF(G578="","",G578&amp;", "&amp;H578&amp;"&lt;br&gt;&lt;span style=font-size:11px&gt;"&amp;IF(F578="","",F578&amp;" ")&amp;IF(TRIM(LEFT(A578,LEN(A578)-4))="W","(White ",IF(TRIM(LEFT(A578,LEN(A578)-4))="B","(Black ",IF(TRIM(LEFT(A578,LEN(A578)-4))="L","(Hispanic ",IF(TRIM(LEFT(A578,LEN(A578)-4))="N","(Indigenous ",IF(TRIM(LEFT(A578,LEN(A578)-4))="A","(Asian ","")))))&amp;"b. "&amp;IF(D578&lt;&gt;"",D578&amp;")",IF(TRIM(RIGHT(A578,LEN(A578)-1))="1700","1700-99)",IF(TRIM(RIGHT(A578,LEN(A578)-1))="1800","1800-44)",IF(TRIM(RIGHT(A578,LEN(A578)-1))="1850","1845-74)",IF(TRIM(RIGHT(A578,LEN(A578)-1))="1870","1875-99)",IF(TRIM(RIGHT(A578,LEN(A578)-1))="1900","1900-44)",IF(TRIM(RIGHT(A578,LEN(A578)-1))="1950","1945-74)",IF(TRIM(RIGHT(A578,LEN(A578)-1))="1970","1975-99)",""))))))))&amp;"&lt;/span&gt;&lt;br&gt;")</f>
        <v>Oskaloosa, Iowa&lt;br&gt;&lt;span style=font-size:11px&gt;(White b. 1892)&lt;/span&gt;&lt;br&gt;</v>
      </c>
      <c r="T578" t="str">
        <f t="shared" ref="T578:T641" si="82">A578&amp;SUBSTITUTE(SUBSTITUTE(SUBSTITUTE(G578,".","")," ",""),"-","")&amp;SUBSTITUTE(SUBSTITUTE(H578,".","")," ","")&amp;SUBSTITUTE(SUBSTITUTE(SUBSTITUTE(B578,".","")," ",""),"-","")</f>
        <v>W1870OskaloosaIowaLAUM136</v>
      </c>
      <c r="U578" t="str">
        <f t="shared" ref="U578:U641" si="83">IF(OR($K578="",$I578="",RIGHT(LEFT(K578,2),1)="f"),"",IF($I578="","","const "&amp;$T578&amp;"= L.marker(["&amp;$J578&amp;","&amp;$I578&amp;"], {icon: "&amp;LEFT($K578,2)&amp;"}).bindPopup('"&amp;$S578&amp;IF(N578="","",N578&amp;"&lt;br&gt;")&amp;IF($C578="","",$C578&amp;" ")&amp;$B578&amp;" in "&amp;$E578&amp;"').addTo("&amp;$A578&amp;");"))</f>
        <v>const W1870OskaloosaIowaLAUM136= L.marker([41.3,-92.65], {icon: De}).bindPopup('Oskaloosa, Iowa&lt;br&gt;&lt;span style=font-size:11px&gt;(White b. 1892)&lt;/span&gt;&lt;br&gt;LAUM 136 in (Allen, 1973)').addTo(W1870);</v>
      </c>
      <c r="V578" t="str">
        <f t="shared" ref="V578:V641" si="84">IF(OR($K578="",$I578="",RIGHT(K578,1)="5"),"",IF($I578="","","const "&amp;$T578&amp;"= L.marker(["&amp;$J578&amp;","&amp;$I578&amp;"], {icon: A"&amp;RIGHT($K578,1)&amp;"}).bindPopup('"&amp;$S578&amp;IF(O578="","",O578&amp;"&lt;br&gt;")&amp;IF($C578="","",$C578&amp;" ")&amp;$B578&amp;" in "&amp;$E578&amp;"').addTo("&amp;$A578&amp;");"))</f>
        <v>const W1870OskaloosaIowaLAUM136= L.marker([41.3,-92.65], {icon: A2}).bindPopup('Oskaloosa, Iowa&lt;br&gt;&lt;span style=font-size:11px&gt;(White b. 1892)&lt;/span&gt;&lt;br&gt;LAUM 136 in (Allen, 1973)').addTo(W1870);</v>
      </c>
      <c r="W578" t="str">
        <f t="shared" ref="W578:W641" si="85">IF(OR($K578="",$I578="",LEFT(RIGHT(K578,2),1)="g"),"",IF($I578="","","const "&amp;$T578&amp;"= L.marker(["&amp;$J578&amp;","&amp;$I578&amp;"], {icon: "&amp;LEFT(RIGHT(K578,2),1)&amp;"}).bindPopup('"&amp;$S578&amp;IF(P578="","",P578&amp;"&lt;br&gt;")&amp;IF($C578="","",$C578&amp;" ")&amp;$B578&amp;" in "&amp;LEFT(RIGHT(K578,2),1)&amp;"').addTo("&amp;$A578&amp;");"))</f>
        <v>const W1870OskaloosaIowaLAUM136= L.marker([41.3,-92.65], {icon: d}).bindPopup('Oskaloosa, Iowa&lt;br&gt;&lt;span style=font-size:11px&gt;(White b. 1892)&lt;/span&gt;&lt;br&gt;LAUM 136 in d').addTo(W1870);</v>
      </c>
      <c r="X578" t="str">
        <f t="shared" ref="X578:X641" si="86">IF(OR($K578="",$I578="",RIGHT(LEFT(K578,3),1)="7"),"",IF($I578="","","const "&amp;$T578&amp;"= L.marker(["&amp;$J578&amp;","&amp;$I578&amp;"], {icon: "&amp;LEFT($K578,1)&amp;RIGHT(LEFT(K578,3),1)&amp;"}).bindPopup('"&amp;$S578&amp;IF(Q578="","",Q578&amp;"&lt;br&gt;")&amp;IF($C578="","",$C578&amp;" ")&amp;$B578&amp;" in "&amp;$E578&amp;"').addTo("&amp;$A578&amp;");"))</f>
        <v>const W1870OskaloosaIowaLAUM136= L.marker([41.3,-92.65], {icon: D2}).bindPopup('Oskaloosa, Iowa&lt;br&gt;&lt;span style=font-size:11px&gt;(White b. 1892)&lt;/span&gt;&lt;br&gt;LAUM 136 in (Allen, 1973)').addTo(W1870);</v>
      </c>
      <c r="Y578" t="str">
        <f t="shared" ref="Y578:Y641" si="87">IF(OR(L578="",I578=""),"",IF(I578="","","const "&amp;T578&amp;"= L.marker(["&amp;J578&amp;","&amp;I578&amp;"], {icon:"&amp;LEFT(L578,2)&amp;"}).bindPopup('"&amp;S578&amp;"').addTo("&amp;A578&amp;");"))</f>
        <v/>
      </c>
      <c r="Z578" t="str">
        <f t="shared" ref="Z578:Z641" si="88">IF(OR(L578="",I578=""),"",IF(I578="","","const "&amp;T578&amp;"= L.marker(["&amp;J578&amp;","&amp;I578&amp;"], {icon:"&amp;RIGHT(L578,2)&amp;"}).bindPopup('"&amp;S578&amp;"').addTo("&amp;A578&amp;");"))</f>
        <v/>
      </c>
      <c r="AA578" t="str">
        <f t="shared" ref="AA578:AA641" si="89">IF(OR(M578="",I578=""),"",IF(I578="","","const "&amp;T578&amp;"= L.marker(["&amp;J578&amp;","&amp;I578&amp;"], {icon:"&amp;M578&amp;"}).bindPopup('"&amp;S578&amp;"').addTo("&amp;A578&amp;");"))</f>
        <v>const W1870OskaloosaIowaLAUM136= L.marker([41.3,-92.65], {icon:Ag}).bindPopup('Oskaloosa, Iowa&lt;br&gt;&lt;span style=font-size:11px&gt;(White b. 1892)&lt;/span&gt;&lt;br&gt;').addTo(W1870);</v>
      </c>
    </row>
    <row r="579" spans="1:27">
      <c r="A579" t="s">
        <v>5325</v>
      </c>
      <c r="B579" s="88" t="s">
        <v>7552</v>
      </c>
      <c r="D579">
        <v>1879</v>
      </c>
      <c r="E579" t="s">
        <v>7647</v>
      </c>
      <c r="G579" s="79" t="s">
        <v>7350</v>
      </c>
      <c r="H579" t="s">
        <v>5309</v>
      </c>
      <c r="I579" s="5">
        <v>-90.77</v>
      </c>
      <c r="J579" s="5">
        <v>41.59</v>
      </c>
      <c r="K579" t="s">
        <v>11232</v>
      </c>
      <c r="M579" t="s">
        <v>71</v>
      </c>
      <c r="S579" t="str">
        <f t="shared" si="81"/>
        <v>Walcott, Iowa&lt;br&gt;&lt;span style=font-size:11px&gt;(White b. 1879)&lt;/span&gt;&lt;br&gt;</v>
      </c>
      <c r="T579" t="str">
        <f t="shared" si="82"/>
        <v>W1870WalcottIowaLAUM140</v>
      </c>
      <c r="U579" t="str">
        <f t="shared" si="83"/>
        <v>const W1870WalcottIowaLAUM140= L.marker([41.59,-90.77], {icon: De}).bindPopup('Walcott, Iowa&lt;br&gt;&lt;span style=font-size:11px&gt;(White b. 1879)&lt;/span&gt;&lt;br&gt;LAUM 140 in (Allen, 1973)').addTo(W1870);</v>
      </c>
      <c r="V579" t="str">
        <f t="shared" si="84"/>
        <v>const W1870WalcottIowaLAUM140= L.marker([41.59,-90.77], {icon: A2}).bindPopup('Walcott, Iowa&lt;br&gt;&lt;span style=font-size:11px&gt;(White b. 1879)&lt;/span&gt;&lt;br&gt;LAUM 140 in (Allen, 1973)').addTo(W1870);</v>
      </c>
      <c r="W579" t="str">
        <f t="shared" si="85"/>
        <v>const W1870WalcottIowaLAUM140= L.marker([41.59,-90.77], {icon: d}).bindPopup('Walcott, Iowa&lt;br&gt;&lt;span style=font-size:11px&gt;(White b. 1879)&lt;/span&gt;&lt;br&gt;LAUM 140 in d').addTo(W1870);</v>
      </c>
      <c r="X579" t="str">
        <f t="shared" si="86"/>
        <v>const W1870WalcottIowaLAUM140= L.marker([41.59,-90.77], {icon: D1}).bindPopup('Walcott, Iowa&lt;br&gt;&lt;span style=font-size:11px&gt;(White b. 1879)&lt;/span&gt;&lt;br&gt;LAUM 140 in (Allen, 1973)').addTo(W1870);</v>
      </c>
      <c r="Y579" t="str">
        <f t="shared" si="87"/>
        <v/>
      </c>
      <c r="Z579" t="str">
        <f t="shared" si="88"/>
        <v/>
      </c>
      <c r="AA579" t="str">
        <f t="shared" si="89"/>
        <v>const W1870WalcottIowaLAUM140= L.marker([41.59,-90.77], {icon:Ag}).bindPopup('Walcott, Iowa&lt;br&gt;&lt;span style=font-size:11px&gt;(White b. 1879)&lt;/span&gt;&lt;br&gt;').addTo(W1870);</v>
      </c>
    </row>
    <row r="580" spans="1:27">
      <c r="A580" t="s">
        <v>5325</v>
      </c>
      <c r="B580" s="88" t="s">
        <v>7553</v>
      </c>
      <c r="D580">
        <v>1894</v>
      </c>
      <c r="E580" t="s">
        <v>7647</v>
      </c>
      <c r="G580" s="79" t="s">
        <v>7353</v>
      </c>
      <c r="H580" t="s">
        <v>5309</v>
      </c>
      <c r="I580" s="5">
        <v>-95.04</v>
      </c>
      <c r="J580" s="5">
        <v>40.74</v>
      </c>
      <c r="K580" t="s">
        <v>11235</v>
      </c>
      <c r="M580" t="s">
        <v>71</v>
      </c>
      <c r="S580" t="str">
        <f t="shared" si="81"/>
        <v>Clarinda, Iowa&lt;br&gt;&lt;span style=font-size:11px&gt;(White b. 1894)&lt;/span&gt;&lt;br&gt;</v>
      </c>
      <c r="T580" t="str">
        <f t="shared" si="82"/>
        <v>W1870ClarindaIowaLAUM143</v>
      </c>
      <c r="U580" t="str">
        <f t="shared" si="83"/>
        <v>const W1870ClarindaIowaLAUM143= L.marker([40.74,-95.04], {icon: De}).bindPopup('Clarinda, Iowa&lt;br&gt;&lt;span style=font-size:11px&gt;(White b. 1894)&lt;/span&gt;&lt;br&gt;LAUM 143 in (Allen, 1973)').addTo(W1870);</v>
      </c>
      <c r="V580" t="str">
        <f t="shared" si="84"/>
        <v>const W1870ClarindaIowaLAUM143= L.marker([40.74,-95.04], {icon: A2}).bindPopup('Clarinda, Iowa&lt;br&gt;&lt;span style=font-size:11px&gt;(White b. 1894)&lt;/span&gt;&lt;br&gt;LAUM 143 in (Allen, 1973)').addTo(W1870);</v>
      </c>
      <c r="W580" t="str">
        <f t="shared" si="85"/>
        <v>const W1870ClarindaIowaLAUM143= L.marker([40.74,-95.04], {icon: d}).bindPopup('Clarinda, Iowa&lt;br&gt;&lt;span style=font-size:11px&gt;(White b. 1894)&lt;/span&gt;&lt;br&gt;LAUM 143 in d').addTo(W1870);</v>
      </c>
      <c r="X580" t="str">
        <f t="shared" si="86"/>
        <v>const W1870ClarindaIowaLAUM143= L.marker([40.74,-95.04], {icon: D2}).bindPopup('Clarinda, Iowa&lt;br&gt;&lt;span style=font-size:11px&gt;(White b. 1894)&lt;/span&gt;&lt;br&gt;LAUM 143 in (Allen, 1973)').addTo(W1870);</v>
      </c>
      <c r="Y580" t="str">
        <f t="shared" si="87"/>
        <v/>
      </c>
      <c r="Z580" t="str">
        <f t="shared" si="88"/>
        <v/>
      </c>
      <c r="AA580" t="str">
        <f t="shared" si="89"/>
        <v>const W1870ClarindaIowaLAUM143= L.marker([40.74,-95.04], {icon:Ag}).bindPopup('Clarinda, Iowa&lt;br&gt;&lt;span style=font-size:11px&gt;(White b. 1894)&lt;/span&gt;&lt;br&gt;').addTo(W1870);</v>
      </c>
    </row>
    <row r="581" spans="1:27">
      <c r="A581" t="s">
        <v>5325</v>
      </c>
      <c r="B581" s="88" t="s">
        <v>7554</v>
      </c>
      <c r="D581">
        <v>1879</v>
      </c>
      <c r="E581" t="s">
        <v>7647</v>
      </c>
      <c r="G581" s="79" t="s">
        <v>7354</v>
      </c>
      <c r="H581" t="s">
        <v>5309</v>
      </c>
      <c r="I581" s="5">
        <v>-93.93</v>
      </c>
      <c r="J581" s="5">
        <v>40.619999999999997</v>
      </c>
      <c r="K581" t="s">
        <v>11235</v>
      </c>
      <c r="M581" t="s">
        <v>71</v>
      </c>
      <c r="S581" t="str">
        <f t="shared" si="81"/>
        <v>Lamoni, Iowa&lt;br&gt;&lt;span style=font-size:11px&gt;(White b. 1879)&lt;/span&gt;&lt;br&gt;</v>
      </c>
      <c r="T581" t="str">
        <f t="shared" si="82"/>
        <v>W1870LamoniIowaLAUM144</v>
      </c>
      <c r="U581" t="str">
        <f t="shared" si="83"/>
        <v>const W1870LamoniIowaLAUM144= L.marker([40.62,-93.93], {icon: De}).bindPopup('Lamoni, Iowa&lt;br&gt;&lt;span style=font-size:11px&gt;(White b. 1879)&lt;/span&gt;&lt;br&gt;LAUM 144 in (Allen, 1973)').addTo(W1870);</v>
      </c>
      <c r="V581" t="str">
        <f t="shared" si="84"/>
        <v>const W1870LamoniIowaLAUM144= L.marker([40.62,-93.93], {icon: A2}).bindPopup('Lamoni, Iowa&lt;br&gt;&lt;span style=font-size:11px&gt;(White b. 1879)&lt;/span&gt;&lt;br&gt;LAUM 144 in (Allen, 1973)').addTo(W1870);</v>
      </c>
      <c r="W581" t="str">
        <f t="shared" si="85"/>
        <v>const W1870LamoniIowaLAUM144= L.marker([40.62,-93.93], {icon: d}).bindPopup('Lamoni, Iowa&lt;br&gt;&lt;span style=font-size:11px&gt;(White b. 1879)&lt;/span&gt;&lt;br&gt;LAUM 144 in d').addTo(W1870);</v>
      </c>
      <c r="X581" t="str">
        <f t="shared" si="86"/>
        <v>const W1870LamoniIowaLAUM144= L.marker([40.62,-93.93], {icon: D2}).bindPopup('Lamoni, Iowa&lt;br&gt;&lt;span style=font-size:11px&gt;(White b. 1879)&lt;/span&gt;&lt;br&gt;LAUM 144 in (Allen, 1973)').addTo(W1870);</v>
      </c>
      <c r="Y581" t="str">
        <f t="shared" si="87"/>
        <v/>
      </c>
      <c r="Z581" t="str">
        <f t="shared" si="88"/>
        <v/>
      </c>
      <c r="AA581" t="str">
        <f t="shared" si="89"/>
        <v>const W1870LamoniIowaLAUM144= L.marker([40.62,-93.93], {icon:Ag}).bindPopup('Lamoni, Iowa&lt;br&gt;&lt;span style=font-size:11px&gt;(White b. 1879)&lt;/span&gt;&lt;br&gt;').addTo(W1870);</v>
      </c>
    </row>
    <row r="582" spans="1:27">
      <c r="A582" t="s">
        <v>5325</v>
      </c>
      <c r="B582" s="88" t="s">
        <v>7555</v>
      </c>
      <c r="D582">
        <v>1897</v>
      </c>
      <c r="E582" t="s">
        <v>7647</v>
      </c>
      <c r="G582" s="79" t="s">
        <v>7355</v>
      </c>
      <c r="H582" t="s">
        <v>5309</v>
      </c>
      <c r="I582" s="5">
        <v>-93.61</v>
      </c>
      <c r="J582" s="5">
        <v>40.83</v>
      </c>
      <c r="K582" t="s">
        <v>11232</v>
      </c>
      <c r="M582" t="s">
        <v>71</v>
      </c>
      <c r="S582" t="str">
        <f t="shared" si="81"/>
        <v>Garden Grove, Iowa&lt;br&gt;&lt;span style=font-size:11px&gt;(White b. 1897)&lt;/span&gt;&lt;br&gt;</v>
      </c>
      <c r="T582" t="str">
        <f t="shared" si="82"/>
        <v>W1870GardenGroveIowaLAUM145</v>
      </c>
      <c r="U582" t="str">
        <f t="shared" si="83"/>
        <v>const W1870GardenGroveIowaLAUM145= L.marker([40.83,-93.61], {icon: De}).bindPopup('Garden Grove, Iowa&lt;br&gt;&lt;span style=font-size:11px&gt;(White b. 1897)&lt;/span&gt;&lt;br&gt;LAUM 145 in (Allen, 1973)').addTo(W1870);</v>
      </c>
      <c r="V582" t="str">
        <f t="shared" si="84"/>
        <v>const W1870GardenGroveIowaLAUM145= L.marker([40.83,-93.61], {icon: A2}).bindPopup('Garden Grove, Iowa&lt;br&gt;&lt;span style=font-size:11px&gt;(White b. 1897)&lt;/span&gt;&lt;br&gt;LAUM 145 in (Allen, 1973)').addTo(W1870);</v>
      </c>
      <c r="W582" t="str">
        <f t="shared" si="85"/>
        <v>const W1870GardenGroveIowaLAUM145= L.marker([40.83,-93.61], {icon: d}).bindPopup('Garden Grove, Iowa&lt;br&gt;&lt;span style=font-size:11px&gt;(White b. 1897)&lt;/span&gt;&lt;br&gt;LAUM 145 in d').addTo(W1870);</v>
      </c>
      <c r="X582" t="str">
        <f t="shared" si="86"/>
        <v>const W1870GardenGroveIowaLAUM145= L.marker([40.83,-93.61], {icon: D1}).bindPopup('Garden Grove, Iowa&lt;br&gt;&lt;span style=font-size:11px&gt;(White b. 1897)&lt;/span&gt;&lt;br&gt;LAUM 145 in (Allen, 1973)').addTo(W1870);</v>
      </c>
      <c r="Y582" t="str">
        <f t="shared" si="87"/>
        <v/>
      </c>
      <c r="Z582" t="str">
        <f t="shared" si="88"/>
        <v/>
      </c>
      <c r="AA582" t="str">
        <f t="shared" si="89"/>
        <v>const W1870GardenGroveIowaLAUM145= L.marker([40.83,-93.61], {icon:Ag}).bindPopup('Garden Grove, Iowa&lt;br&gt;&lt;span style=font-size:11px&gt;(White b. 1897)&lt;/span&gt;&lt;br&gt;').addTo(W1870);</v>
      </c>
    </row>
    <row r="583" spans="1:27">
      <c r="A583" t="s">
        <v>5325</v>
      </c>
      <c r="B583" s="88" t="s">
        <v>7556</v>
      </c>
      <c r="D583">
        <v>1883</v>
      </c>
      <c r="E583" t="s">
        <v>7647</v>
      </c>
      <c r="G583" s="79" t="s">
        <v>7357</v>
      </c>
      <c r="H583" t="s">
        <v>5309</v>
      </c>
      <c r="I583" s="5">
        <v>-92.42</v>
      </c>
      <c r="J583" s="5">
        <v>40.75</v>
      </c>
      <c r="K583" t="s">
        <v>11232</v>
      </c>
      <c r="M583" t="s">
        <v>71</v>
      </c>
      <c r="S583" t="str">
        <f t="shared" si="81"/>
        <v>Bloomfield, Iowa&lt;br&gt;&lt;span style=font-size:11px&gt;(White b. 1883)&lt;/span&gt;&lt;br&gt;</v>
      </c>
      <c r="T583" t="str">
        <f t="shared" si="82"/>
        <v>W1870BloomfieldIowaLAUM147</v>
      </c>
      <c r="U583" t="str">
        <f t="shared" si="83"/>
        <v>const W1870BloomfieldIowaLAUM147= L.marker([40.75,-92.42], {icon: De}).bindPopup('Bloomfield, Iowa&lt;br&gt;&lt;span style=font-size:11px&gt;(White b. 1883)&lt;/span&gt;&lt;br&gt;LAUM 147 in (Allen, 1973)').addTo(W1870);</v>
      </c>
      <c r="V583" t="str">
        <f t="shared" si="84"/>
        <v>const W1870BloomfieldIowaLAUM147= L.marker([40.75,-92.42], {icon: A2}).bindPopup('Bloomfield, Iowa&lt;br&gt;&lt;span style=font-size:11px&gt;(White b. 1883)&lt;/span&gt;&lt;br&gt;LAUM 147 in (Allen, 1973)').addTo(W1870);</v>
      </c>
      <c r="W583" t="str">
        <f t="shared" si="85"/>
        <v>const W1870BloomfieldIowaLAUM147= L.marker([40.75,-92.42], {icon: d}).bindPopup('Bloomfield, Iowa&lt;br&gt;&lt;span style=font-size:11px&gt;(White b. 1883)&lt;/span&gt;&lt;br&gt;LAUM 147 in d').addTo(W1870);</v>
      </c>
      <c r="X583" t="str">
        <f t="shared" si="86"/>
        <v>const W1870BloomfieldIowaLAUM147= L.marker([40.75,-92.42], {icon: D1}).bindPopup('Bloomfield, Iowa&lt;br&gt;&lt;span style=font-size:11px&gt;(White b. 1883)&lt;/span&gt;&lt;br&gt;LAUM 147 in (Allen, 1973)').addTo(W1870);</v>
      </c>
      <c r="Y583" t="str">
        <f t="shared" si="87"/>
        <v/>
      </c>
      <c r="Z583" t="str">
        <f t="shared" si="88"/>
        <v/>
      </c>
      <c r="AA583" t="str">
        <f t="shared" si="89"/>
        <v>const W1870BloomfieldIowaLAUM147= L.marker([40.75,-92.42], {icon:Ag}).bindPopup('Bloomfield, Iowa&lt;br&gt;&lt;span style=font-size:11px&gt;(White b. 1883)&lt;/span&gt;&lt;br&gt;').addTo(W1870);</v>
      </c>
    </row>
    <row r="584" spans="1:27">
      <c r="A584" t="s">
        <v>5325</v>
      </c>
      <c r="B584" s="88" t="s">
        <v>7557</v>
      </c>
      <c r="D584">
        <v>1885</v>
      </c>
      <c r="E584" t="s">
        <v>7647</v>
      </c>
      <c r="G584" s="79" t="s">
        <v>7358</v>
      </c>
      <c r="H584" t="s">
        <v>5309</v>
      </c>
      <c r="I584" s="5">
        <v>-91.45</v>
      </c>
      <c r="J584" s="5">
        <v>40.72</v>
      </c>
      <c r="K584" t="s">
        <v>11232</v>
      </c>
      <c r="M584" t="s">
        <v>71</v>
      </c>
      <c r="S584" t="str">
        <f t="shared" si="81"/>
        <v>West Point, Iowa&lt;br&gt;&lt;span style=font-size:11px&gt;(White b. 1885)&lt;/span&gt;&lt;br&gt;</v>
      </c>
      <c r="T584" t="str">
        <f t="shared" si="82"/>
        <v>W1870WestPointIowaLAUM148</v>
      </c>
      <c r="U584" t="str">
        <f t="shared" si="83"/>
        <v>const W1870WestPointIowaLAUM148= L.marker([40.72,-91.45], {icon: De}).bindPopup('West Point, Iowa&lt;br&gt;&lt;span style=font-size:11px&gt;(White b. 1885)&lt;/span&gt;&lt;br&gt;LAUM 148 in (Allen, 1973)').addTo(W1870);</v>
      </c>
      <c r="V584" t="str">
        <f t="shared" si="84"/>
        <v>const W1870WestPointIowaLAUM148= L.marker([40.72,-91.45], {icon: A2}).bindPopup('West Point, Iowa&lt;br&gt;&lt;span style=font-size:11px&gt;(White b. 1885)&lt;/span&gt;&lt;br&gt;LAUM 148 in (Allen, 1973)').addTo(W1870);</v>
      </c>
      <c r="W584" t="str">
        <f t="shared" si="85"/>
        <v>const W1870WestPointIowaLAUM148= L.marker([40.72,-91.45], {icon: d}).bindPopup('West Point, Iowa&lt;br&gt;&lt;span style=font-size:11px&gt;(White b. 1885)&lt;/span&gt;&lt;br&gt;LAUM 148 in d').addTo(W1870);</v>
      </c>
      <c r="X584" t="str">
        <f t="shared" si="86"/>
        <v>const W1870WestPointIowaLAUM148= L.marker([40.72,-91.45], {icon: D1}).bindPopup('West Point, Iowa&lt;br&gt;&lt;span style=font-size:11px&gt;(White b. 1885)&lt;/span&gt;&lt;br&gt;LAUM 148 in (Allen, 1973)').addTo(W1870);</v>
      </c>
      <c r="Y584" t="str">
        <f t="shared" si="87"/>
        <v/>
      </c>
      <c r="Z584" t="str">
        <f t="shared" si="88"/>
        <v/>
      </c>
      <c r="AA584" t="str">
        <f t="shared" si="89"/>
        <v>const W1870WestPointIowaLAUM148= L.marker([40.72,-91.45], {icon:Ag}).bindPopup('West Point, Iowa&lt;br&gt;&lt;span style=font-size:11px&gt;(White b. 1885)&lt;/span&gt;&lt;br&gt;').addTo(W1870);</v>
      </c>
    </row>
    <row r="585" spans="1:27">
      <c r="A585" t="s">
        <v>5325</v>
      </c>
      <c r="B585" s="88" t="s">
        <v>7558</v>
      </c>
      <c r="D585">
        <v>1885</v>
      </c>
      <c r="E585" t="s">
        <v>7647</v>
      </c>
      <c r="G585" s="79" t="s">
        <v>7359</v>
      </c>
      <c r="H585" t="s">
        <v>5309</v>
      </c>
      <c r="I585" s="5">
        <v>-91.57</v>
      </c>
      <c r="J585" s="5">
        <v>40.64</v>
      </c>
      <c r="K585" t="s">
        <v>11232</v>
      </c>
      <c r="M585" t="s">
        <v>71</v>
      </c>
      <c r="S585" t="str">
        <f t="shared" si="81"/>
        <v>Donellson, Iowa&lt;br&gt;&lt;span style=font-size:11px&gt;(White b. 1885)&lt;/span&gt;&lt;br&gt;</v>
      </c>
      <c r="T585" t="str">
        <f t="shared" si="82"/>
        <v>W1870DonellsonIowaLAUM149</v>
      </c>
      <c r="U585" t="str">
        <f t="shared" si="83"/>
        <v>const W1870DonellsonIowaLAUM149= L.marker([40.64,-91.57], {icon: De}).bindPopup('Donellson, Iowa&lt;br&gt;&lt;span style=font-size:11px&gt;(White b. 1885)&lt;/span&gt;&lt;br&gt;LAUM 149 in (Allen, 1973)').addTo(W1870);</v>
      </c>
      <c r="V585" t="str">
        <f t="shared" si="84"/>
        <v>const W1870DonellsonIowaLAUM149= L.marker([40.64,-91.57], {icon: A2}).bindPopup('Donellson, Iowa&lt;br&gt;&lt;span style=font-size:11px&gt;(White b. 1885)&lt;/span&gt;&lt;br&gt;LAUM 149 in (Allen, 1973)').addTo(W1870);</v>
      </c>
      <c r="W585" t="str">
        <f t="shared" si="85"/>
        <v>const W1870DonellsonIowaLAUM149= L.marker([40.64,-91.57], {icon: d}).bindPopup('Donellson, Iowa&lt;br&gt;&lt;span style=font-size:11px&gt;(White b. 1885)&lt;/span&gt;&lt;br&gt;LAUM 149 in d').addTo(W1870);</v>
      </c>
      <c r="X585" t="str">
        <f t="shared" si="86"/>
        <v>const W1870DonellsonIowaLAUM149= L.marker([40.64,-91.57], {icon: D1}).bindPopup('Donellson, Iowa&lt;br&gt;&lt;span style=font-size:11px&gt;(White b. 1885)&lt;/span&gt;&lt;br&gt;LAUM 149 in (Allen, 1973)').addTo(W1870);</v>
      </c>
      <c r="Y585" t="str">
        <f t="shared" si="87"/>
        <v/>
      </c>
      <c r="Z585" t="str">
        <f t="shared" si="88"/>
        <v/>
      </c>
      <c r="AA585" t="str">
        <f t="shared" si="89"/>
        <v>const W1870DonellsonIowaLAUM149= L.marker([40.64,-91.57], {icon:Ag}).bindPopup('Donellson, Iowa&lt;br&gt;&lt;span style=font-size:11px&gt;(White b. 1885)&lt;/span&gt;&lt;br&gt;').addTo(W1870);</v>
      </c>
    </row>
    <row r="586" spans="1:27">
      <c r="A586" t="s">
        <v>5325</v>
      </c>
      <c r="B586" s="88" t="s">
        <v>7559</v>
      </c>
      <c r="D586">
        <v>1890</v>
      </c>
      <c r="E586" t="s">
        <v>7647</v>
      </c>
      <c r="G586" s="79" t="s">
        <v>7363</v>
      </c>
      <c r="H586" t="s">
        <v>5319</v>
      </c>
      <c r="I586" s="5">
        <v>-102.99</v>
      </c>
      <c r="J586" s="5">
        <v>49.14</v>
      </c>
      <c r="K586" t="s">
        <v>11223</v>
      </c>
      <c r="M586" t="s">
        <v>71</v>
      </c>
      <c r="S586" t="str">
        <f t="shared" si="81"/>
        <v>Estevan, Saskatchewan&lt;br&gt;&lt;span style=font-size:11px&gt;(White b. 1890)&lt;/span&gt;&lt;br&gt;</v>
      </c>
      <c r="T586" t="str">
        <f t="shared" si="82"/>
        <v>W1870EstevanSaskatchewanLAUM201</v>
      </c>
      <c r="U586" t="str">
        <f t="shared" si="83"/>
        <v>const W1870EstevanSaskatchewanLAUM201= L.marker([49.14,-102.99], {icon: Me}).bindPopup('Estevan, Saskatchewan&lt;br&gt;&lt;span style=font-size:11px&gt;(White b. 1890)&lt;/span&gt;&lt;br&gt;LAUM 201 in (Allen, 1973)').addTo(W1870);</v>
      </c>
      <c r="V586" t="str">
        <f t="shared" si="84"/>
        <v>const W1870EstevanSaskatchewanLAUM201= L.marker([49.14,-102.99], {icon: A2}).bindPopup('Estevan, Saskatchewan&lt;br&gt;&lt;span style=font-size:11px&gt;(White b. 1890)&lt;/span&gt;&lt;br&gt;LAUM 201 in (Allen, 1973)').addTo(W1870);</v>
      </c>
      <c r="W586" t="str">
        <f t="shared" si="85"/>
        <v>const W1870EstevanSaskatchewanLAUM201= L.marker([49.14,-102.99], {icon: d}).bindPopup('Estevan, Saskatchewan&lt;br&gt;&lt;span style=font-size:11px&gt;(White b. 1890)&lt;/span&gt;&lt;br&gt;LAUM 201 in d').addTo(W1870);</v>
      </c>
      <c r="X586" t="str">
        <f t="shared" si="86"/>
        <v>const W1870EstevanSaskatchewanLAUM201= L.marker([49.14,-102.99], {icon: M1}).bindPopup('Estevan, Saskatchewan&lt;br&gt;&lt;span style=font-size:11px&gt;(White b. 1890)&lt;/span&gt;&lt;br&gt;LAUM 201 in (Allen, 1973)').addTo(W1870);</v>
      </c>
      <c r="Y586" t="str">
        <f t="shared" si="87"/>
        <v/>
      </c>
      <c r="Z586" t="str">
        <f t="shared" si="88"/>
        <v/>
      </c>
      <c r="AA586" t="str">
        <f t="shared" si="89"/>
        <v>const W1870EstevanSaskatchewanLAUM201= L.marker([49.14,-102.99], {icon:Ag}).bindPopup('Estevan, Saskatchewan&lt;br&gt;&lt;span style=font-size:11px&gt;(White b. 1890)&lt;/span&gt;&lt;br&gt;').addTo(W1870);</v>
      </c>
    </row>
    <row r="587" spans="1:27">
      <c r="A587" t="s">
        <v>5325</v>
      </c>
      <c r="B587" s="88" t="s">
        <v>7560</v>
      </c>
      <c r="D587">
        <v>1887</v>
      </c>
      <c r="E587" t="s">
        <v>7647</v>
      </c>
      <c r="G587" s="79" t="s">
        <v>7364</v>
      </c>
      <c r="H587" t="s">
        <v>5292</v>
      </c>
      <c r="I587" s="5">
        <v>-99.66</v>
      </c>
      <c r="J587" s="5">
        <v>49.18</v>
      </c>
      <c r="K587" t="s">
        <v>11223</v>
      </c>
      <c r="M587" t="s">
        <v>71</v>
      </c>
      <c r="S587" t="str">
        <f t="shared" si="81"/>
        <v>Killarney, Manitoba&lt;br&gt;&lt;span style=font-size:11px&gt;(White b. 1887)&lt;/span&gt;&lt;br&gt;</v>
      </c>
      <c r="T587" t="str">
        <f t="shared" si="82"/>
        <v>W1870KillarneyManitobaLAUM202</v>
      </c>
      <c r="U587" t="str">
        <f t="shared" si="83"/>
        <v>const W1870KillarneyManitobaLAUM202= L.marker([49.18,-99.66], {icon: Me}).bindPopup('Killarney, Manitoba&lt;br&gt;&lt;span style=font-size:11px&gt;(White b. 1887)&lt;/span&gt;&lt;br&gt;LAUM 202 in (Allen, 1973)').addTo(W1870);</v>
      </c>
      <c r="V587" t="str">
        <f t="shared" si="84"/>
        <v>const W1870KillarneyManitobaLAUM202= L.marker([49.18,-99.66], {icon: A2}).bindPopup('Killarney, Manitoba&lt;br&gt;&lt;span style=font-size:11px&gt;(White b. 1887)&lt;/span&gt;&lt;br&gt;LAUM 202 in (Allen, 1973)').addTo(W1870);</v>
      </c>
      <c r="W587" t="str">
        <f t="shared" si="85"/>
        <v>const W1870KillarneyManitobaLAUM202= L.marker([49.18,-99.66], {icon: d}).bindPopup('Killarney, Manitoba&lt;br&gt;&lt;span style=font-size:11px&gt;(White b. 1887)&lt;/span&gt;&lt;br&gt;LAUM 202 in d').addTo(W1870);</v>
      </c>
      <c r="X587" t="str">
        <f t="shared" si="86"/>
        <v>const W1870KillarneyManitobaLAUM202= L.marker([49.18,-99.66], {icon: M1}).bindPopup('Killarney, Manitoba&lt;br&gt;&lt;span style=font-size:11px&gt;(White b. 1887)&lt;/span&gt;&lt;br&gt;LAUM 202 in (Allen, 1973)').addTo(W1870);</v>
      </c>
      <c r="Y587" t="str">
        <f t="shared" si="87"/>
        <v/>
      </c>
      <c r="Z587" t="str">
        <f t="shared" si="88"/>
        <v/>
      </c>
      <c r="AA587" t="str">
        <f t="shared" si="89"/>
        <v>const W1870KillarneyManitobaLAUM202= L.marker([49.18,-99.66], {icon:Ag}).bindPopup('Killarney, Manitoba&lt;br&gt;&lt;span style=font-size:11px&gt;(White b. 1887)&lt;/span&gt;&lt;br&gt;').addTo(W1870);</v>
      </c>
    </row>
    <row r="588" spans="1:27">
      <c r="A588" t="s">
        <v>5325</v>
      </c>
      <c r="B588" s="88" t="s">
        <v>7561</v>
      </c>
      <c r="D588">
        <v>1897</v>
      </c>
      <c r="E588" t="s">
        <v>7647</v>
      </c>
      <c r="G588" s="79" t="s">
        <v>7365</v>
      </c>
      <c r="H588" t="s">
        <v>5313</v>
      </c>
      <c r="I588" s="5">
        <v>-102.07</v>
      </c>
      <c r="J588" s="5">
        <v>48.67</v>
      </c>
      <c r="K588" t="s">
        <v>11223</v>
      </c>
      <c r="M588" t="s">
        <v>71</v>
      </c>
      <c r="S588" t="str">
        <f t="shared" si="81"/>
        <v>Kenmare, North Dakota&lt;br&gt;&lt;span style=font-size:11px&gt;(White b. 1897)&lt;/span&gt;&lt;br&gt;</v>
      </c>
      <c r="T588" t="str">
        <f t="shared" si="82"/>
        <v>W1870KenmareNorthDakotaLAUM203</v>
      </c>
      <c r="U588" t="str">
        <f t="shared" si="83"/>
        <v>const W1870KenmareNorthDakotaLAUM203= L.marker([48.67,-102.07], {icon: Me}).bindPopup('Kenmare, North Dakota&lt;br&gt;&lt;span style=font-size:11px&gt;(White b. 1897)&lt;/span&gt;&lt;br&gt;LAUM 203 in (Allen, 1973)').addTo(W1870);</v>
      </c>
      <c r="V588" t="str">
        <f t="shared" si="84"/>
        <v>const W1870KenmareNorthDakotaLAUM203= L.marker([48.67,-102.07], {icon: A2}).bindPopup('Kenmare, North Dakota&lt;br&gt;&lt;span style=font-size:11px&gt;(White b. 1897)&lt;/span&gt;&lt;br&gt;LAUM 203 in (Allen, 1973)').addTo(W1870);</v>
      </c>
      <c r="W588" t="str">
        <f t="shared" si="85"/>
        <v>const W1870KenmareNorthDakotaLAUM203= L.marker([48.67,-102.07], {icon: d}).bindPopup('Kenmare, North Dakota&lt;br&gt;&lt;span style=font-size:11px&gt;(White b. 1897)&lt;/span&gt;&lt;br&gt;LAUM 203 in d').addTo(W1870);</v>
      </c>
      <c r="X588" t="str">
        <f t="shared" si="86"/>
        <v>const W1870KenmareNorthDakotaLAUM203= L.marker([48.67,-102.07], {icon: M1}).bindPopup('Kenmare, North Dakota&lt;br&gt;&lt;span style=font-size:11px&gt;(White b. 1897)&lt;/span&gt;&lt;br&gt;LAUM 203 in (Allen, 1973)').addTo(W1870);</v>
      </c>
      <c r="Y588" t="str">
        <f t="shared" si="87"/>
        <v/>
      </c>
      <c r="Z588" t="str">
        <f t="shared" si="88"/>
        <v/>
      </c>
      <c r="AA588" t="str">
        <f t="shared" si="89"/>
        <v>const W1870KenmareNorthDakotaLAUM203= L.marker([48.67,-102.07], {icon:Ag}).bindPopup('Kenmare, North Dakota&lt;br&gt;&lt;span style=font-size:11px&gt;(White b. 1897)&lt;/span&gt;&lt;br&gt;').addTo(W1870);</v>
      </c>
    </row>
    <row r="589" spans="1:27">
      <c r="A589" t="s">
        <v>5325</v>
      </c>
      <c r="B589" s="88" t="s">
        <v>7562</v>
      </c>
      <c r="D589">
        <v>1881</v>
      </c>
      <c r="E589" t="s">
        <v>7647</v>
      </c>
      <c r="G589" s="79" t="s">
        <v>7370</v>
      </c>
      <c r="H589" t="s">
        <v>5313</v>
      </c>
      <c r="I589" s="5">
        <v>-97.73</v>
      </c>
      <c r="J589" s="5">
        <v>48.78</v>
      </c>
      <c r="K589" t="s">
        <v>11223</v>
      </c>
      <c r="M589" t="s">
        <v>71</v>
      </c>
      <c r="S589" t="str">
        <f t="shared" si="81"/>
        <v>Akra, North Dakota&lt;br&gt;&lt;span style=font-size:11px&gt;(White b. 1881)&lt;/span&gt;&lt;br&gt;</v>
      </c>
      <c r="T589" t="str">
        <f t="shared" si="82"/>
        <v>W1870AkraNorthDakotaLAUM206</v>
      </c>
      <c r="U589" t="str">
        <f t="shared" si="83"/>
        <v>const W1870AkraNorthDakotaLAUM206= L.marker([48.78,-97.73], {icon: Me}).bindPopup('Akra, North Dakota&lt;br&gt;&lt;span style=font-size:11px&gt;(White b. 1881)&lt;/span&gt;&lt;br&gt;LAUM 206 in (Allen, 1973)').addTo(W1870);</v>
      </c>
      <c r="V589" t="str">
        <f t="shared" si="84"/>
        <v>const W1870AkraNorthDakotaLAUM206= L.marker([48.78,-97.73], {icon: A2}).bindPopup('Akra, North Dakota&lt;br&gt;&lt;span style=font-size:11px&gt;(White b. 1881)&lt;/span&gt;&lt;br&gt;LAUM 206 in (Allen, 1973)').addTo(W1870);</v>
      </c>
      <c r="W589" t="str">
        <f t="shared" si="85"/>
        <v>const W1870AkraNorthDakotaLAUM206= L.marker([48.78,-97.73], {icon: d}).bindPopup('Akra, North Dakota&lt;br&gt;&lt;span style=font-size:11px&gt;(White b. 1881)&lt;/span&gt;&lt;br&gt;LAUM 206 in d').addTo(W1870);</v>
      </c>
      <c r="X589" t="str">
        <f t="shared" si="86"/>
        <v>const W1870AkraNorthDakotaLAUM206= L.marker([48.78,-97.73], {icon: M1}).bindPopup('Akra, North Dakota&lt;br&gt;&lt;span style=font-size:11px&gt;(White b. 1881)&lt;/span&gt;&lt;br&gt;LAUM 206 in (Allen, 1973)').addTo(W1870);</v>
      </c>
      <c r="Y589" t="str">
        <f t="shared" si="87"/>
        <v/>
      </c>
      <c r="Z589" t="str">
        <f t="shared" si="88"/>
        <v/>
      </c>
      <c r="AA589" t="str">
        <f t="shared" si="89"/>
        <v>const W1870AkraNorthDakotaLAUM206= L.marker([48.78,-97.73], {icon:Ag}).bindPopup('Akra, North Dakota&lt;br&gt;&lt;span style=font-size:11px&gt;(White b. 1881)&lt;/span&gt;&lt;br&gt;').addTo(W1870);</v>
      </c>
    </row>
    <row r="590" spans="1:27">
      <c r="A590" t="s">
        <v>5325</v>
      </c>
      <c r="B590" s="88" t="s">
        <v>7563</v>
      </c>
      <c r="D590">
        <v>1875</v>
      </c>
      <c r="E590" t="s">
        <v>7647</v>
      </c>
      <c r="G590" s="79" t="s">
        <v>7369</v>
      </c>
      <c r="H590" t="s">
        <v>5313</v>
      </c>
      <c r="I590" s="5">
        <v>-97.24</v>
      </c>
      <c r="J590" s="5">
        <v>48.97</v>
      </c>
      <c r="K590" t="s">
        <v>11223</v>
      </c>
      <c r="M590" t="s">
        <v>71</v>
      </c>
      <c r="S590" t="str">
        <f t="shared" si="81"/>
        <v>Pembina, North Dakota&lt;br&gt;&lt;span style=font-size:11px&gt;(White b. 1875)&lt;/span&gt;&lt;br&gt;</v>
      </c>
      <c r="T590" t="str">
        <f t="shared" si="82"/>
        <v>W1870PembinaNorthDakotaLAUM208</v>
      </c>
      <c r="U590" t="str">
        <f t="shared" si="83"/>
        <v>const W1870PembinaNorthDakotaLAUM208= L.marker([48.97,-97.24], {icon: Me}).bindPopup('Pembina, North Dakota&lt;br&gt;&lt;span style=font-size:11px&gt;(White b. 1875)&lt;/span&gt;&lt;br&gt;LAUM 208 in (Allen, 1973)').addTo(W1870);</v>
      </c>
      <c r="V590" t="str">
        <f t="shared" si="84"/>
        <v>const W1870PembinaNorthDakotaLAUM208= L.marker([48.97,-97.24], {icon: A2}).bindPopup('Pembina, North Dakota&lt;br&gt;&lt;span style=font-size:11px&gt;(White b. 1875)&lt;/span&gt;&lt;br&gt;LAUM 208 in (Allen, 1973)').addTo(W1870);</v>
      </c>
      <c r="W590" t="str">
        <f t="shared" si="85"/>
        <v>const W1870PembinaNorthDakotaLAUM208= L.marker([48.97,-97.24], {icon: d}).bindPopup('Pembina, North Dakota&lt;br&gt;&lt;span style=font-size:11px&gt;(White b. 1875)&lt;/span&gt;&lt;br&gt;LAUM 208 in d').addTo(W1870);</v>
      </c>
      <c r="X590" t="str">
        <f t="shared" si="86"/>
        <v>const W1870PembinaNorthDakotaLAUM208= L.marker([48.97,-97.24], {icon: M1}).bindPopup('Pembina, North Dakota&lt;br&gt;&lt;span style=font-size:11px&gt;(White b. 1875)&lt;/span&gt;&lt;br&gt;LAUM 208 in (Allen, 1973)').addTo(W1870);</v>
      </c>
      <c r="Y590" t="str">
        <f t="shared" si="87"/>
        <v/>
      </c>
      <c r="Z590" t="str">
        <f t="shared" si="88"/>
        <v/>
      </c>
      <c r="AA590" t="str">
        <f t="shared" si="89"/>
        <v>const W1870PembinaNorthDakotaLAUM208= L.marker([48.97,-97.24], {icon:Ag}).bindPopup('Pembina, North Dakota&lt;br&gt;&lt;span style=font-size:11px&gt;(White b. 1875)&lt;/span&gt;&lt;br&gt;').addTo(W1870);</v>
      </c>
    </row>
    <row r="591" spans="1:27">
      <c r="A591" t="s">
        <v>5325</v>
      </c>
      <c r="B591" s="88" t="s">
        <v>7564</v>
      </c>
      <c r="D591">
        <v>1894</v>
      </c>
      <c r="E591" t="s">
        <v>7647</v>
      </c>
      <c r="G591" s="79" t="s">
        <v>7372</v>
      </c>
      <c r="H591" t="s">
        <v>5313</v>
      </c>
      <c r="I591" s="5">
        <v>-103.62</v>
      </c>
      <c r="J591" s="5">
        <v>48.15</v>
      </c>
      <c r="K591" t="s">
        <v>11223</v>
      </c>
      <c r="M591" t="s">
        <v>71</v>
      </c>
      <c r="S591" t="str">
        <f t="shared" si="81"/>
        <v>Williston, North Dakota&lt;br&gt;&lt;span style=font-size:11px&gt;(White b. 1894)&lt;/span&gt;&lt;br&gt;</v>
      </c>
      <c r="T591" t="str">
        <f t="shared" si="82"/>
        <v>W1870WillistonNorthDakotaLAUM209</v>
      </c>
      <c r="U591" t="str">
        <f t="shared" si="83"/>
        <v>const W1870WillistonNorthDakotaLAUM209= L.marker([48.15,-103.62], {icon: Me}).bindPopup('Williston, North Dakota&lt;br&gt;&lt;span style=font-size:11px&gt;(White b. 1894)&lt;/span&gt;&lt;br&gt;LAUM 209 in (Allen, 1973)').addTo(W1870);</v>
      </c>
      <c r="V591" t="str">
        <f t="shared" si="84"/>
        <v>const W1870WillistonNorthDakotaLAUM209= L.marker([48.15,-103.62], {icon: A2}).bindPopup('Williston, North Dakota&lt;br&gt;&lt;span style=font-size:11px&gt;(White b. 1894)&lt;/span&gt;&lt;br&gt;LAUM 209 in (Allen, 1973)').addTo(W1870);</v>
      </c>
      <c r="W591" t="str">
        <f t="shared" si="85"/>
        <v>const W1870WillistonNorthDakotaLAUM209= L.marker([48.15,-103.62], {icon: d}).bindPopup('Williston, North Dakota&lt;br&gt;&lt;span style=font-size:11px&gt;(White b. 1894)&lt;/span&gt;&lt;br&gt;LAUM 209 in d').addTo(W1870);</v>
      </c>
      <c r="X591" t="str">
        <f t="shared" si="86"/>
        <v>const W1870WillistonNorthDakotaLAUM209= L.marker([48.15,-103.62], {icon: M1}).bindPopup('Williston, North Dakota&lt;br&gt;&lt;span style=font-size:11px&gt;(White b. 1894)&lt;/span&gt;&lt;br&gt;LAUM 209 in (Allen, 1973)').addTo(W1870);</v>
      </c>
      <c r="Y591" t="str">
        <f t="shared" si="87"/>
        <v/>
      </c>
      <c r="Z591" t="str">
        <f t="shared" si="88"/>
        <v/>
      </c>
      <c r="AA591" t="str">
        <f t="shared" si="89"/>
        <v>const W1870WillistonNorthDakotaLAUM209= L.marker([48.15,-103.62], {icon:Ag}).bindPopup('Williston, North Dakota&lt;br&gt;&lt;span style=font-size:11px&gt;(White b. 1894)&lt;/span&gt;&lt;br&gt;').addTo(W1870);</v>
      </c>
    </row>
    <row r="592" spans="1:27">
      <c r="A592" t="s">
        <v>5325</v>
      </c>
      <c r="B592" s="88" t="s">
        <v>7565</v>
      </c>
      <c r="D592">
        <v>1888</v>
      </c>
      <c r="E592" t="s">
        <v>7647</v>
      </c>
      <c r="G592" s="79" t="s">
        <v>7372</v>
      </c>
      <c r="H592" t="s">
        <v>5313</v>
      </c>
      <c r="I592" s="5">
        <v>-103.62</v>
      </c>
      <c r="J592" s="5">
        <v>48.15</v>
      </c>
      <c r="K592" t="s">
        <v>11223</v>
      </c>
      <c r="M592" t="s">
        <v>71</v>
      </c>
      <c r="S592" t="str">
        <f t="shared" si="81"/>
        <v>Williston, North Dakota&lt;br&gt;&lt;span style=font-size:11px&gt;(White b. 1888)&lt;/span&gt;&lt;br&gt;</v>
      </c>
      <c r="T592" t="str">
        <f t="shared" si="82"/>
        <v>W1870WillistonNorthDakotaLAUM210</v>
      </c>
      <c r="U592" t="str">
        <f t="shared" si="83"/>
        <v>const W1870WillistonNorthDakotaLAUM210= L.marker([48.15,-103.62], {icon: Me}).bindPopup('Williston, North Dakota&lt;br&gt;&lt;span style=font-size:11px&gt;(White b. 1888)&lt;/span&gt;&lt;br&gt;LAUM 210 in (Allen, 1973)').addTo(W1870);</v>
      </c>
      <c r="V592" t="str">
        <f t="shared" si="84"/>
        <v>const W1870WillistonNorthDakotaLAUM210= L.marker([48.15,-103.62], {icon: A2}).bindPopup('Williston, North Dakota&lt;br&gt;&lt;span style=font-size:11px&gt;(White b. 1888)&lt;/span&gt;&lt;br&gt;LAUM 210 in (Allen, 1973)').addTo(W1870);</v>
      </c>
      <c r="W592" t="str">
        <f t="shared" si="85"/>
        <v>const W1870WillistonNorthDakotaLAUM210= L.marker([48.15,-103.62], {icon: d}).bindPopup('Williston, North Dakota&lt;br&gt;&lt;span style=font-size:11px&gt;(White b. 1888)&lt;/span&gt;&lt;br&gt;LAUM 210 in d').addTo(W1870);</v>
      </c>
      <c r="X592" t="str">
        <f t="shared" si="86"/>
        <v>const W1870WillistonNorthDakotaLAUM210= L.marker([48.15,-103.62], {icon: M1}).bindPopup('Williston, North Dakota&lt;br&gt;&lt;span style=font-size:11px&gt;(White b. 1888)&lt;/span&gt;&lt;br&gt;LAUM 210 in (Allen, 1973)').addTo(W1870);</v>
      </c>
      <c r="Y592" t="str">
        <f t="shared" si="87"/>
        <v/>
      </c>
      <c r="Z592" t="str">
        <f t="shared" si="88"/>
        <v/>
      </c>
      <c r="AA592" t="str">
        <f t="shared" si="89"/>
        <v>const W1870WillistonNorthDakotaLAUM210= L.marker([48.15,-103.62], {icon:Ag}).bindPopup('Williston, North Dakota&lt;br&gt;&lt;span style=font-size:11px&gt;(White b. 1888)&lt;/span&gt;&lt;br&gt;').addTo(W1870);</v>
      </c>
    </row>
    <row r="593" spans="1:27">
      <c r="A593" t="s">
        <v>5325</v>
      </c>
      <c r="B593" s="88" t="s">
        <v>7566</v>
      </c>
      <c r="D593">
        <v>1894</v>
      </c>
      <c r="E593" t="s">
        <v>7647</v>
      </c>
      <c r="G593" s="79" t="s">
        <v>7374</v>
      </c>
      <c r="H593" t="s">
        <v>5313</v>
      </c>
      <c r="I593" s="5">
        <v>-99.94</v>
      </c>
      <c r="J593" s="5">
        <v>47.77</v>
      </c>
      <c r="K593" t="s">
        <v>11223</v>
      </c>
      <c r="M593" t="s">
        <v>12505</v>
      </c>
      <c r="S593" t="str">
        <f t="shared" si="81"/>
        <v>Harvey, North Dakota&lt;br&gt;&lt;span style=font-size:11px&gt;(White b. 1894)&lt;/span&gt;&lt;br&gt;</v>
      </c>
      <c r="T593" t="str">
        <f t="shared" si="82"/>
        <v>W1870HarveyNorthDakotaLAUM211</v>
      </c>
      <c r="U593" t="str">
        <f t="shared" si="83"/>
        <v>const W1870HarveyNorthDakotaLAUM211= L.marker([47.77,-99.94], {icon: Me}).bindPopup('Harvey, North Dakota&lt;br&gt;&lt;span style=font-size:11px&gt;(White b. 1894)&lt;/span&gt;&lt;br&gt;LAUM 211 in (Allen, 1973)').addTo(W1870);</v>
      </c>
      <c r="V593" t="str">
        <f t="shared" si="84"/>
        <v>const W1870HarveyNorthDakotaLAUM211= L.marker([47.77,-99.94], {icon: A2}).bindPopup('Harvey, North Dakota&lt;br&gt;&lt;span style=font-size:11px&gt;(White b. 1894)&lt;/span&gt;&lt;br&gt;LAUM 211 in (Allen, 1973)').addTo(W1870);</v>
      </c>
      <c r="W593" t="str">
        <f t="shared" si="85"/>
        <v>const W1870HarveyNorthDakotaLAUM211= L.marker([47.77,-99.94], {icon: d}).bindPopup('Harvey, North Dakota&lt;br&gt;&lt;span style=font-size:11px&gt;(White b. 1894)&lt;/span&gt;&lt;br&gt;LAUM 211 in d').addTo(W1870);</v>
      </c>
      <c r="X593" t="str">
        <f t="shared" si="86"/>
        <v>const W1870HarveyNorthDakotaLAUM211= L.marker([47.77,-99.94], {icon: M1}).bindPopup('Harvey, North Dakota&lt;br&gt;&lt;span style=font-size:11px&gt;(White b. 1894)&lt;/span&gt;&lt;br&gt;LAUM 211 in (Allen, 1973)').addTo(W1870);</v>
      </c>
      <c r="Y593" t="str">
        <f t="shared" si="87"/>
        <v/>
      </c>
      <c r="Z593" t="str">
        <f t="shared" si="88"/>
        <v/>
      </c>
      <c r="AA593" t="str">
        <f t="shared" si="89"/>
        <v>const W1870HarveyNorthDakotaLAUM211= L.marker([47.77,-99.94], {icon:Af}).bindPopup('Harvey, North Dakota&lt;br&gt;&lt;span style=font-size:11px&gt;(White b. 1894)&lt;/span&gt;&lt;br&gt;').addTo(W1870);</v>
      </c>
    </row>
    <row r="594" spans="1:27">
      <c r="A594" t="s">
        <v>5325</v>
      </c>
      <c r="B594" s="88" t="s">
        <v>7567</v>
      </c>
      <c r="D594">
        <v>1876</v>
      </c>
      <c r="E594" t="s">
        <v>7647</v>
      </c>
      <c r="G594" s="79" t="s">
        <v>7375</v>
      </c>
      <c r="H594" t="s">
        <v>5313</v>
      </c>
      <c r="I594" s="5">
        <v>-98.87</v>
      </c>
      <c r="J594" s="5">
        <v>48.11</v>
      </c>
      <c r="K594" t="s">
        <v>11223</v>
      </c>
      <c r="M594" t="s">
        <v>71</v>
      </c>
      <c r="S594" t="str">
        <f t="shared" si="81"/>
        <v>Devils Lake, North Dakota&lt;br&gt;&lt;span style=font-size:11px&gt;(White b. 1876)&lt;/span&gt;&lt;br&gt;</v>
      </c>
      <c r="T594" t="str">
        <f t="shared" si="82"/>
        <v>W1870DevilsLakeNorthDakotaLAUM212</v>
      </c>
      <c r="U594" t="str">
        <f t="shared" si="83"/>
        <v>const W1870DevilsLakeNorthDakotaLAUM212= L.marker([48.11,-98.87], {icon: Me}).bindPopup('Devils Lake, North Dakota&lt;br&gt;&lt;span style=font-size:11px&gt;(White b. 1876)&lt;/span&gt;&lt;br&gt;LAUM 212 in (Allen, 1973)').addTo(W1870);</v>
      </c>
      <c r="V594" t="str">
        <f t="shared" si="84"/>
        <v>const W1870DevilsLakeNorthDakotaLAUM212= L.marker([48.11,-98.87], {icon: A2}).bindPopup('Devils Lake, North Dakota&lt;br&gt;&lt;span style=font-size:11px&gt;(White b. 1876)&lt;/span&gt;&lt;br&gt;LAUM 212 in (Allen, 1973)').addTo(W1870);</v>
      </c>
      <c r="W594" t="str">
        <f t="shared" si="85"/>
        <v>const W1870DevilsLakeNorthDakotaLAUM212= L.marker([48.11,-98.87], {icon: d}).bindPopup('Devils Lake, North Dakota&lt;br&gt;&lt;span style=font-size:11px&gt;(White b. 1876)&lt;/span&gt;&lt;br&gt;LAUM 212 in d').addTo(W1870);</v>
      </c>
      <c r="X594" t="str">
        <f t="shared" si="86"/>
        <v>const W1870DevilsLakeNorthDakotaLAUM212= L.marker([48.11,-98.87], {icon: M1}).bindPopup('Devils Lake, North Dakota&lt;br&gt;&lt;span style=font-size:11px&gt;(White b. 1876)&lt;/span&gt;&lt;br&gt;LAUM 212 in (Allen, 1973)').addTo(W1870);</v>
      </c>
      <c r="Y594" t="str">
        <f t="shared" si="87"/>
        <v/>
      </c>
      <c r="Z594" t="str">
        <f t="shared" si="88"/>
        <v/>
      </c>
      <c r="AA594" t="str">
        <f t="shared" si="89"/>
        <v>const W1870DevilsLakeNorthDakotaLAUM212= L.marker([48.11,-98.87], {icon:Ag}).bindPopup('Devils Lake, North Dakota&lt;br&gt;&lt;span style=font-size:11px&gt;(White b. 1876)&lt;/span&gt;&lt;br&gt;').addTo(W1870);</v>
      </c>
    </row>
    <row r="595" spans="1:27">
      <c r="A595" t="s">
        <v>5325</v>
      </c>
      <c r="B595" s="88" t="s">
        <v>7568</v>
      </c>
      <c r="D595">
        <v>1880</v>
      </c>
      <c r="E595" t="s">
        <v>7647</v>
      </c>
      <c r="G595" s="79" t="s">
        <v>7376</v>
      </c>
      <c r="H595" t="s">
        <v>5313</v>
      </c>
      <c r="I595" s="5">
        <v>-103.52</v>
      </c>
      <c r="J595" s="5">
        <v>46.91</v>
      </c>
      <c r="K595" t="s">
        <v>11223</v>
      </c>
      <c r="M595" t="s">
        <v>71</v>
      </c>
      <c r="S595" t="str">
        <f t="shared" si="81"/>
        <v>Medora, North Dakota&lt;br&gt;&lt;span style=font-size:11px&gt;(White b. 1880)&lt;/span&gt;&lt;br&gt;</v>
      </c>
      <c r="T595" t="str">
        <f t="shared" si="82"/>
        <v>W1870MedoraNorthDakotaLAUM214</v>
      </c>
      <c r="U595" t="str">
        <f t="shared" si="83"/>
        <v>const W1870MedoraNorthDakotaLAUM214= L.marker([46.91,-103.52], {icon: Me}).bindPopup('Medora, North Dakota&lt;br&gt;&lt;span style=font-size:11px&gt;(White b. 1880)&lt;/span&gt;&lt;br&gt;LAUM 214 in (Allen, 1973)').addTo(W1870);</v>
      </c>
      <c r="V595" t="str">
        <f t="shared" si="84"/>
        <v>const W1870MedoraNorthDakotaLAUM214= L.marker([46.91,-103.52], {icon: A2}).bindPopup('Medora, North Dakota&lt;br&gt;&lt;span style=font-size:11px&gt;(White b. 1880)&lt;/span&gt;&lt;br&gt;LAUM 214 in (Allen, 1973)').addTo(W1870);</v>
      </c>
      <c r="W595" t="str">
        <f t="shared" si="85"/>
        <v>const W1870MedoraNorthDakotaLAUM214= L.marker([46.91,-103.52], {icon: d}).bindPopup('Medora, North Dakota&lt;br&gt;&lt;span style=font-size:11px&gt;(White b. 1880)&lt;/span&gt;&lt;br&gt;LAUM 214 in d').addTo(W1870);</v>
      </c>
      <c r="X595" t="str">
        <f t="shared" si="86"/>
        <v>const W1870MedoraNorthDakotaLAUM214= L.marker([46.91,-103.52], {icon: M1}).bindPopup('Medora, North Dakota&lt;br&gt;&lt;span style=font-size:11px&gt;(White b. 1880)&lt;/span&gt;&lt;br&gt;LAUM 214 in (Allen, 1973)').addTo(W1870);</v>
      </c>
      <c r="Y595" t="str">
        <f t="shared" si="87"/>
        <v/>
      </c>
      <c r="Z595" t="str">
        <f t="shared" si="88"/>
        <v/>
      </c>
      <c r="AA595" t="str">
        <f t="shared" si="89"/>
        <v>const W1870MedoraNorthDakotaLAUM214= L.marker([46.91,-103.52], {icon:Ag}).bindPopup('Medora, North Dakota&lt;br&gt;&lt;span style=font-size:11px&gt;(White b. 1880)&lt;/span&gt;&lt;br&gt;').addTo(W1870);</v>
      </c>
    </row>
    <row r="596" spans="1:27">
      <c r="A596" t="s">
        <v>5325</v>
      </c>
      <c r="B596" s="88" t="s">
        <v>7569</v>
      </c>
      <c r="D596">
        <v>1884</v>
      </c>
      <c r="E596" t="s">
        <v>7647</v>
      </c>
      <c r="G596" s="79" t="s">
        <v>7378</v>
      </c>
      <c r="H596" t="s">
        <v>5313</v>
      </c>
      <c r="I596" s="5">
        <v>-102.74</v>
      </c>
      <c r="J596" s="5">
        <v>46.47</v>
      </c>
      <c r="K596" t="s">
        <v>11223</v>
      </c>
      <c r="M596" t="s">
        <v>71</v>
      </c>
      <c r="S596" t="str">
        <f t="shared" si="81"/>
        <v>Havelok, North Dakota&lt;br&gt;&lt;span style=font-size:11px&gt;(White b. 1884)&lt;/span&gt;&lt;br&gt;</v>
      </c>
      <c r="T596" t="str">
        <f t="shared" si="82"/>
        <v>W1870HavelokNorthDakotaLAUM215</v>
      </c>
      <c r="U596" t="str">
        <f t="shared" si="83"/>
        <v>const W1870HavelokNorthDakotaLAUM215= L.marker([46.47,-102.74], {icon: Me}).bindPopup('Havelok, North Dakota&lt;br&gt;&lt;span style=font-size:11px&gt;(White b. 1884)&lt;/span&gt;&lt;br&gt;LAUM 215 in (Allen, 1973)').addTo(W1870);</v>
      </c>
      <c r="V596" t="str">
        <f t="shared" si="84"/>
        <v>const W1870HavelokNorthDakotaLAUM215= L.marker([46.47,-102.74], {icon: A2}).bindPopup('Havelok, North Dakota&lt;br&gt;&lt;span style=font-size:11px&gt;(White b. 1884)&lt;/span&gt;&lt;br&gt;LAUM 215 in (Allen, 1973)').addTo(W1870);</v>
      </c>
      <c r="W596" t="str">
        <f t="shared" si="85"/>
        <v>const W1870HavelokNorthDakotaLAUM215= L.marker([46.47,-102.74], {icon: d}).bindPopup('Havelok, North Dakota&lt;br&gt;&lt;span style=font-size:11px&gt;(White b. 1884)&lt;/span&gt;&lt;br&gt;LAUM 215 in d').addTo(W1870);</v>
      </c>
      <c r="X596" t="str">
        <f t="shared" si="86"/>
        <v>const W1870HavelokNorthDakotaLAUM215= L.marker([46.47,-102.74], {icon: M1}).bindPopup('Havelok, North Dakota&lt;br&gt;&lt;span style=font-size:11px&gt;(White b. 1884)&lt;/span&gt;&lt;br&gt;LAUM 215 in (Allen, 1973)').addTo(W1870);</v>
      </c>
      <c r="Y596" t="str">
        <f t="shared" si="87"/>
        <v/>
      </c>
      <c r="Z596" t="str">
        <f t="shared" si="88"/>
        <v/>
      </c>
      <c r="AA596" t="str">
        <f t="shared" si="89"/>
        <v>const W1870HavelokNorthDakotaLAUM215= L.marker([46.47,-102.74], {icon:Ag}).bindPopup('Havelok, North Dakota&lt;br&gt;&lt;span style=font-size:11px&gt;(White b. 1884)&lt;/span&gt;&lt;br&gt;').addTo(W1870);</v>
      </c>
    </row>
    <row r="597" spans="1:27">
      <c r="A597" t="s">
        <v>5325</v>
      </c>
      <c r="B597" s="88" t="s">
        <v>7570</v>
      </c>
      <c r="D597">
        <v>1883</v>
      </c>
      <c r="E597" t="s">
        <v>7647</v>
      </c>
      <c r="G597" s="79" t="s">
        <v>185</v>
      </c>
      <c r="H597" t="s">
        <v>5313</v>
      </c>
      <c r="I597" s="5">
        <v>-100.78</v>
      </c>
      <c r="J597" s="5">
        <v>46.81</v>
      </c>
      <c r="K597" t="s">
        <v>11223</v>
      </c>
      <c r="M597" t="s">
        <v>71</v>
      </c>
      <c r="S597" t="str">
        <f t="shared" si="81"/>
        <v>Bismarck, North Dakota&lt;br&gt;&lt;span style=font-size:11px&gt;(White b. 1883)&lt;/span&gt;&lt;br&gt;</v>
      </c>
      <c r="T597" t="str">
        <f t="shared" si="82"/>
        <v>W1870BismarckNorthDakotaLAUM216</v>
      </c>
      <c r="U597" t="str">
        <f t="shared" si="83"/>
        <v>const W1870BismarckNorthDakotaLAUM216= L.marker([46.81,-100.78], {icon: Me}).bindPopup('Bismarck, North Dakota&lt;br&gt;&lt;span style=font-size:11px&gt;(White b. 1883)&lt;/span&gt;&lt;br&gt;LAUM 216 in (Allen, 1973)').addTo(W1870);</v>
      </c>
      <c r="V597" t="str">
        <f t="shared" si="84"/>
        <v>const W1870BismarckNorthDakotaLAUM216= L.marker([46.81,-100.78], {icon: A2}).bindPopup('Bismarck, North Dakota&lt;br&gt;&lt;span style=font-size:11px&gt;(White b. 1883)&lt;/span&gt;&lt;br&gt;LAUM 216 in (Allen, 1973)').addTo(W1870);</v>
      </c>
      <c r="W597" t="str">
        <f t="shared" si="85"/>
        <v>const W1870BismarckNorthDakotaLAUM216= L.marker([46.81,-100.78], {icon: d}).bindPopup('Bismarck, North Dakota&lt;br&gt;&lt;span style=font-size:11px&gt;(White b. 1883)&lt;/span&gt;&lt;br&gt;LAUM 216 in d').addTo(W1870);</v>
      </c>
      <c r="X597" t="str">
        <f t="shared" si="86"/>
        <v>const W1870BismarckNorthDakotaLAUM216= L.marker([46.81,-100.78], {icon: M1}).bindPopup('Bismarck, North Dakota&lt;br&gt;&lt;span style=font-size:11px&gt;(White b. 1883)&lt;/span&gt;&lt;br&gt;LAUM 216 in (Allen, 1973)').addTo(W1870);</v>
      </c>
      <c r="Y597" t="str">
        <f t="shared" si="87"/>
        <v/>
      </c>
      <c r="Z597" t="str">
        <f t="shared" si="88"/>
        <v/>
      </c>
      <c r="AA597" t="str">
        <f t="shared" si="89"/>
        <v>const W1870BismarckNorthDakotaLAUM216= L.marker([46.81,-100.78], {icon:Ag}).bindPopup('Bismarck, North Dakota&lt;br&gt;&lt;span style=font-size:11px&gt;(White b. 1883)&lt;/span&gt;&lt;br&gt;').addTo(W1870);</v>
      </c>
    </row>
    <row r="598" spans="1:27">
      <c r="A598" t="s">
        <v>5325</v>
      </c>
      <c r="B598" s="88" t="s">
        <v>7571</v>
      </c>
      <c r="D598">
        <v>1882</v>
      </c>
      <c r="E598" t="s">
        <v>7647</v>
      </c>
      <c r="G598" s="79" t="s">
        <v>185</v>
      </c>
      <c r="H598" t="s">
        <v>5313</v>
      </c>
      <c r="I598" s="5">
        <v>-100.78</v>
      </c>
      <c r="J598" s="5">
        <v>46.81</v>
      </c>
      <c r="K598" t="s">
        <v>11223</v>
      </c>
      <c r="M598" t="s">
        <v>71</v>
      </c>
      <c r="S598" t="str">
        <f t="shared" si="81"/>
        <v>Bismarck, North Dakota&lt;br&gt;&lt;span style=font-size:11px&gt;(White b. 1882)&lt;/span&gt;&lt;br&gt;</v>
      </c>
      <c r="T598" t="str">
        <f t="shared" si="82"/>
        <v>W1870BismarckNorthDakotaLAUM217</v>
      </c>
      <c r="U598" t="str">
        <f t="shared" si="83"/>
        <v>const W1870BismarckNorthDakotaLAUM217= L.marker([46.81,-100.78], {icon: Me}).bindPopup('Bismarck, North Dakota&lt;br&gt;&lt;span style=font-size:11px&gt;(White b. 1882)&lt;/span&gt;&lt;br&gt;LAUM 217 in (Allen, 1973)').addTo(W1870);</v>
      </c>
      <c r="V598" t="str">
        <f t="shared" si="84"/>
        <v>const W1870BismarckNorthDakotaLAUM217= L.marker([46.81,-100.78], {icon: A2}).bindPopup('Bismarck, North Dakota&lt;br&gt;&lt;span style=font-size:11px&gt;(White b. 1882)&lt;/span&gt;&lt;br&gt;LAUM 217 in (Allen, 1973)').addTo(W1870);</v>
      </c>
      <c r="W598" t="str">
        <f t="shared" si="85"/>
        <v>const W1870BismarckNorthDakotaLAUM217= L.marker([46.81,-100.78], {icon: d}).bindPopup('Bismarck, North Dakota&lt;br&gt;&lt;span style=font-size:11px&gt;(White b. 1882)&lt;/span&gt;&lt;br&gt;LAUM 217 in d').addTo(W1870);</v>
      </c>
      <c r="X598" t="str">
        <f t="shared" si="86"/>
        <v>const W1870BismarckNorthDakotaLAUM217= L.marker([46.81,-100.78], {icon: M1}).bindPopup('Bismarck, North Dakota&lt;br&gt;&lt;span style=font-size:11px&gt;(White b. 1882)&lt;/span&gt;&lt;br&gt;LAUM 217 in (Allen, 1973)').addTo(W1870);</v>
      </c>
      <c r="Y598" t="str">
        <f t="shared" si="87"/>
        <v/>
      </c>
      <c r="Z598" t="str">
        <f t="shared" si="88"/>
        <v/>
      </c>
      <c r="AA598" t="str">
        <f t="shared" si="89"/>
        <v>const W1870BismarckNorthDakotaLAUM217= L.marker([46.81,-100.78], {icon:Ag}).bindPopup('Bismarck, North Dakota&lt;br&gt;&lt;span style=font-size:11px&gt;(White b. 1882)&lt;/span&gt;&lt;br&gt;').addTo(W1870);</v>
      </c>
    </row>
    <row r="599" spans="1:27">
      <c r="A599" t="s">
        <v>5325</v>
      </c>
      <c r="B599" s="88" t="s">
        <v>7572</v>
      </c>
      <c r="D599">
        <v>1882</v>
      </c>
      <c r="E599" t="s">
        <v>7647</v>
      </c>
      <c r="G599" s="79" t="s">
        <v>7381</v>
      </c>
      <c r="H599" t="s">
        <v>5313</v>
      </c>
      <c r="I599" s="5">
        <v>-98.69</v>
      </c>
      <c r="J599" s="5">
        <v>46.91</v>
      </c>
      <c r="K599" t="s">
        <v>11223</v>
      </c>
      <c r="M599" t="s">
        <v>71</v>
      </c>
      <c r="S599" t="str">
        <f t="shared" si="81"/>
        <v>Jamestown, North Dakota&lt;br&gt;&lt;span style=font-size:11px&gt;(White b. 1882)&lt;/span&gt;&lt;br&gt;</v>
      </c>
      <c r="T599" t="str">
        <f t="shared" si="82"/>
        <v>W1870JamestownNorthDakotaLAUM218</v>
      </c>
      <c r="U599" t="str">
        <f t="shared" si="83"/>
        <v>const W1870JamestownNorthDakotaLAUM218= L.marker([46.91,-98.69], {icon: Me}).bindPopup('Jamestown, North Dakota&lt;br&gt;&lt;span style=font-size:11px&gt;(White b. 1882)&lt;/span&gt;&lt;br&gt;LAUM 218 in (Allen, 1973)').addTo(W1870);</v>
      </c>
      <c r="V599" t="str">
        <f t="shared" si="84"/>
        <v>const W1870JamestownNorthDakotaLAUM218= L.marker([46.91,-98.69], {icon: A2}).bindPopup('Jamestown, North Dakota&lt;br&gt;&lt;span style=font-size:11px&gt;(White b. 1882)&lt;/span&gt;&lt;br&gt;LAUM 218 in (Allen, 1973)').addTo(W1870);</v>
      </c>
      <c r="W599" t="str">
        <f t="shared" si="85"/>
        <v>const W1870JamestownNorthDakotaLAUM218= L.marker([46.91,-98.69], {icon: d}).bindPopup('Jamestown, North Dakota&lt;br&gt;&lt;span style=font-size:11px&gt;(White b. 1882)&lt;/span&gt;&lt;br&gt;LAUM 218 in d').addTo(W1870);</v>
      </c>
      <c r="X599" t="str">
        <f t="shared" si="86"/>
        <v>const W1870JamestownNorthDakotaLAUM218= L.marker([46.91,-98.69], {icon: M1}).bindPopup('Jamestown, North Dakota&lt;br&gt;&lt;span style=font-size:11px&gt;(White b. 1882)&lt;/span&gt;&lt;br&gt;LAUM 218 in (Allen, 1973)').addTo(W1870);</v>
      </c>
      <c r="Y599" t="str">
        <f t="shared" si="87"/>
        <v/>
      </c>
      <c r="Z599" t="str">
        <f t="shared" si="88"/>
        <v/>
      </c>
      <c r="AA599" t="str">
        <f t="shared" si="89"/>
        <v>const W1870JamestownNorthDakotaLAUM218= L.marker([46.91,-98.69], {icon:Ag}).bindPopup('Jamestown, North Dakota&lt;br&gt;&lt;span style=font-size:11px&gt;(White b. 1882)&lt;/span&gt;&lt;br&gt;').addTo(W1870);</v>
      </c>
    </row>
    <row r="600" spans="1:27">
      <c r="A600" t="s">
        <v>5325</v>
      </c>
      <c r="B600" s="88" t="s">
        <v>7573</v>
      </c>
      <c r="D600">
        <v>1893</v>
      </c>
      <c r="E600" t="s">
        <v>7647</v>
      </c>
      <c r="G600" s="79" t="s">
        <v>186</v>
      </c>
      <c r="H600" t="s">
        <v>5313</v>
      </c>
      <c r="I600" s="5">
        <v>-96.83</v>
      </c>
      <c r="J600" s="5">
        <v>46.87</v>
      </c>
      <c r="K600" t="s">
        <v>11223</v>
      </c>
      <c r="M600" t="s">
        <v>71</v>
      </c>
      <c r="S600" t="str">
        <f t="shared" si="81"/>
        <v>Fargo, North Dakota&lt;br&gt;&lt;span style=font-size:11px&gt;(White b. 1893)&lt;/span&gt;&lt;br&gt;</v>
      </c>
      <c r="T600" t="str">
        <f t="shared" si="82"/>
        <v>W1870FargoNorthDakotaLAUM222</v>
      </c>
      <c r="U600" t="str">
        <f t="shared" si="83"/>
        <v>const W1870FargoNorthDakotaLAUM222= L.marker([46.87,-96.83], {icon: Me}).bindPopup('Fargo, North Dakota&lt;br&gt;&lt;span style=font-size:11px&gt;(White b. 1893)&lt;/span&gt;&lt;br&gt;LAUM 222 in (Allen, 1973)').addTo(W1870);</v>
      </c>
      <c r="V600" t="str">
        <f t="shared" si="84"/>
        <v>const W1870FargoNorthDakotaLAUM222= L.marker([46.87,-96.83], {icon: A2}).bindPopup('Fargo, North Dakota&lt;br&gt;&lt;span style=font-size:11px&gt;(White b. 1893)&lt;/span&gt;&lt;br&gt;LAUM 222 in (Allen, 1973)').addTo(W1870);</v>
      </c>
      <c r="W600" t="str">
        <f t="shared" si="85"/>
        <v>const W1870FargoNorthDakotaLAUM222= L.marker([46.87,-96.83], {icon: d}).bindPopup('Fargo, North Dakota&lt;br&gt;&lt;span style=font-size:11px&gt;(White b. 1893)&lt;/span&gt;&lt;br&gt;LAUM 222 in d').addTo(W1870);</v>
      </c>
      <c r="X600" t="str">
        <f t="shared" si="86"/>
        <v>const W1870FargoNorthDakotaLAUM222= L.marker([46.87,-96.83], {icon: M1}).bindPopup('Fargo, North Dakota&lt;br&gt;&lt;span style=font-size:11px&gt;(White b. 1893)&lt;/span&gt;&lt;br&gt;LAUM 222 in (Allen, 1973)').addTo(W1870);</v>
      </c>
      <c r="Y600" t="str">
        <f t="shared" si="87"/>
        <v/>
      </c>
      <c r="Z600" t="str">
        <f t="shared" si="88"/>
        <v/>
      </c>
      <c r="AA600" t="str">
        <f t="shared" si="89"/>
        <v>const W1870FargoNorthDakotaLAUM222= L.marker([46.87,-96.83], {icon:Ag}).bindPopup('Fargo, North Dakota&lt;br&gt;&lt;span style=font-size:11px&gt;(White b. 1893)&lt;/span&gt;&lt;br&gt;').addTo(W1870);</v>
      </c>
    </row>
    <row r="601" spans="1:27">
      <c r="A601" t="s">
        <v>5325</v>
      </c>
      <c r="B601" s="88" t="s">
        <v>7574</v>
      </c>
      <c r="D601">
        <v>1886</v>
      </c>
      <c r="E601" t="s">
        <v>7647</v>
      </c>
      <c r="G601" s="79" t="s">
        <v>936</v>
      </c>
      <c r="H601" t="s">
        <v>5313</v>
      </c>
      <c r="I601" s="5">
        <v>-97.72</v>
      </c>
      <c r="J601" s="47">
        <v>47.45</v>
      </c>
      <c r="K601" t="s">
        <v>11223</v>
      </c>
      <c r="M601" t="s">
        <v>71</v>
      </c>
      <c r="S601" t="str">
        <f t="shared" si="81"/>
        <v>Westfield, North Dakota&lt;br&gt;&lt;span style=font-size:11px&gt;(White b. 1886)&lt;/span&gt;&lt;br&gt;</v>
      </c>
      <c r="T601" t="str">
        <f t="shared" si="82"/>
        <v>W1870WestfieldNorthDakotaLAUM223</v>
      </c>
      <c r="U601" t="str">
        <f t="shared" si="83"/>
        <v>const W1870WestfieldNorthDakotaLAUM223= L.marker([47.45,-97.72], {icon: Me}).bindPopup('Westfield, North Dakota&lt;br&gt;&lt;span style=font-size:11px&gt;(White b. 1886)&lt;/span&gt;&lt;br&gt;LAUM 223 in (Allen, 1973)').addTo(W1870);</v>
      </c>
      <c r="V601" t="str">
        <f t="shared" si="84"/>
        <v>const W1870WestfieldNorthDakotaLAUM223= L.marker([47.45,-97.72], {icon: A2}).bindPopup('Westfield, North Dakota&lt;br&gt;&lt;span style=font-size:11px&gt;(White b. 1886)&lt;/span&gt;&lt;br&gt;LAUM 223 in (Allen, 1973)').addTo(W1870);</v>
      </c>
      <c r="W601" t="str">
        <f t="shared" si="85"/>
        <v>const W1870WestfieldNorthDakotaLAUM223= L.marker([47.45,-97.72], {icon: d}).bindPopup('Westfield, North Dakota&lt;br&gt;&lt;span style=font-size:11px&gt;(White b. 1886)&lt;/span&gt;&lt;br&gt;LAUM 223 in d').addTo(W1870);</v>
      </c>
      <c r="X601" t="str">
        <f t="shared" si="86"/>
        <v>const W1870WestfieldNorthDakotaLAUM223= L.marker([47.45,-97.72], {icon: M1}).bindPopup('Westfield, North Dakota&lt;br&gt;&lt;span style=font-size:11px&gt;(White b. 1886)&lt;/span&gt;&lt;br&gt;LAUM 223 in (Allen, 1973)').addTo(W1870);</v>
      </c>
      <c r="Y601" t="str">
        <f t="shared" si="87"/>
        <v/>
      </c>
      <c r="Z601" t="str">
        <f t="shared" si="88"/>
        <v/>
      </c>
      <c r="AA601" t="str">
        <f t="shared" si="89"/>
        <v>const W1870WestfieldNorthDakotaLAUM223= L.marker([47.45,-97.72], {icon:Ag}).bindPopup('Westfield, North Dakota&lt;br&gt;&lt;span style=font-size:11px&gt;(White b. 1886)&lt;/span&gt;&lt;br&gt;').addTo(W1870);</v>
      </c>
    </row>
    <row r="602" spans="1:27">
      <c r="A602" t="s">
        <v>5325</v>
      </c>
      <c r="B602" s="88" t="s">
        <v>7575</v>
      </c>
      <c r="D602">
        <v>1885</v>
      </c>
      <c r="E602" t="s">
        <v>7647</v>
      </c>
      <c r="G602" s="79" t="s">
        <v>7384</v>
      </c>
      <c r="H602" t="s">
        <v>5313</v>
      </c>
      <c r="I602" s="5">
        <v>-98.53</v>
      </c>
      <c r="J602" s="5">
        <v>46</v>
      </c>
      <c r="K602" t="s">
        <v>11223</v>
      </c>
      <c r="M602" t="s">
        <v>71</v>
      </c>
      <c r="S602" t="str">
        <f t="shared" si="81"/>
        <v>Ellendale, North Dakota&lt;br&gt;&lt;span style=font-size:11px&gt;(White b. 1885)&lt;/span&gt;&lt;br&gt;</v>
      </c>
      <c r="T602" t="str">
        <f t="shared" si="82"/>
        <v>W1870EllendaleNorthDakotaLAUM224</v>
      </c>
      <c r="U602" t="str">
        <f t="shared" si="83"/>
        <v>const W1870EllendaleNorthDakotaLAUM224= L.marker([46,-98.53], {icon: Me}).bindPopup('Ellendale, North Dakota&lt;br&gt;&lt;span style=font-size:11px&gt;(White b. 1885)&lt;/span&gt;&lt;br&gt;LAUM 224 in (Allen, 1973)').addTo(W1870);</v>
      </c>
      <c r="V602" t="str">
        <f t="shared" si="84"/>
        <v>const W1870EllendaleNorthDakotaLAUM224= L.marker([46,-98.53], {icon: A2}).bindPopup('Ellendale, North Dakota&lt;br&gt;&lt;span style=font-size:11px&gt;(White b. 1885)&lt;/span&gt;&lt;br&gt;LAUM 224 in (Allen, 1973)').addTo(W1870);</v>
      </c>
      <c r="W602" t="str">
        <f t="shared" si="85"/>
        <v>const W1870EllendaleNorthDakotaLAUM224= L.marker([46,-98.53], {icon: d}).bindPopup('Ellendale, North Dakota&lt;br&gt;&lt;span style=font-size:11px&gt;(White b. 1885)&lt;/span&gt;&lt;br&gt;LAUM 224 in d').addTo(W1870);</v>
      </c>
      <c r="X602" t="str">
        <f t="shared" si="86"/>
        <v>const W1870EllendaleNorthDakotaLAUM224= L.marker([46,-98.53], {icon: M1}).bindPopup('Ellendale, North Dakota&lt;br&gt;&lt;span style=font-size:11px&gt;(White b. 1885)&lt;/span&gt;&lt;br&gt;LAUM 224 in (Allen, 1973)').addTo(W1870);</v>
      </c>
      <c r="Y602" t="str">
        <f t="shared" si="87"/>
        <v/>
      </c>
      <c r="Z602" t="str">
        <f t="shared" si="88"/>
        <v/>
      </c>
      <c r="AA602" t="str">
        <f t="shared" si="89"/>
        <v>const W1870EllendaleNorthDakotaLAUM224= L.marker([46,-98.53], {icon:Ag}).bindPopup('Ellendale, North Dakota&lt;br&gt;&lt;span style=font-size:11px&gt;(White b. 1885)&lt;/span&gt;&lt;br&gt;').addTo(W1870);</v>
      </c>
    </row>
    <row r="603" spans="1:27">
      <c r="A603" t="s">
        <v>5325</v>
      </c>
      <c r="B603" s="88" t="s">
        <v>7576</v>
      </c>
      <c r="D603">
        <v>1879</v>
      </c>
      <c r="E603" t="s">
        <v>7647</v>
      </c>
      <c r="G603" s="79" t="s">
        <v>7385</v>
      </c>
      <c r="H603" t="s">
        <v>5313</v>
      </c>
      <c r="I603" s="5">
        <v>-96.6</v>
      </c>
      <c r="J603" s="5">
        <v>46.05</v>
      </c>
      <c r="K603" t="s">
        <v>11223</v>
      </c>
      <c r="M603" t="s">
        <v>71</v>
      </c>
      <c r="S603" t="str">
        <f t="shared" si="81"/>
        <v>Fairmount, North Dakota&lt;br&gt;&lt;span style=font-size:11px&gt;(White b. 1879)&lt;/span&gt;&lt;br&gt;</v>
      </c>
      <c r="T603" t="str">
        <f t="shared" si="82"/>
        <v>W1870FairmountNorthDakotaLAUM225</v>
      </c>
      <c r="U603" t="str">
        <f t="shared" si="83"/>
        <v>const W1870FairmountNorthDakotaLAUM225= L.marker([46.05,-96.6], {icon: Me}).bindPopup('Fairmount, North Dakota&lt;br&gt;&lt;span style=font-size:11px&gt;(White b. 1879)&lt;/span&gt;&lt;br&gt;LAUM 225 in (Allen, 1973)').addTo(W1870);</v>
      </c>
      <c r="V603" t="str">
        <f t="shared" si="84"/>
        <v>const W1870FairmountNorthDakotaLAUM225= L.marker([46.05,-96.6], {icon: A2}).bindPopup('Fairmount, North Dakota&lt;br&gt;&lt;span style=font-size:11px&gt;(White b. 1879)&lt;/span&gt;&lt;br&gt;LAUM 225 in (Allen, 1973)').addTo(W1870);</v>
      </c>
      <c r="W603" t="str">
        <f t="shared" si="85"/>
        <v>const W1870FairmountNorthDakotaLAUM225= L.marker([46.05,-96.6], {icon: d}).bindPopup('Fairmount, North Dakota&lt;br&gt;&lt;span style=font-size:11px&gt;(White b. 1879)&lt;/span&gt;&lt;br&gt;LAUM 225 in d').addTo(W1870);</v>
      </c>
      <c r="X603" t="str">
        <f t="shared" si="86"/>
        <v>const W1870FairmountNorthDakotaLAUM225= L.marker([46.05,-96.6], {icon: M1}).bindPopup('Fairmount, North Dakota&lt;br&gt;&lt;span style=font-size:11px&gt;(White b. 1879)&lt;/span&gt;&lt;br&gt;LAUM 225 in (Allen, 1973)').addTo(W1870);</v>
      </c>
      <c r="Y603" t="str">
        <f t="shared" si="87"/>
        <v/>
      </c>
      <c r="Z603" t="str">
        <f t="shared" si="88"/>
        <v/>
      </c>
      <c r="AA603" t="str">
        <f t="shared" si="89"/>
        <v>const W1870FairmountNorthDakotaLAUM225= L.marker([46.05,-96.6], {icon:Ag}).bindPopup('Fairmount, North Dakota&lt;br&gt;&lt;span style=font-size:11px&gt;(White b. 1879)&lt;/span&gt;&lt;br&gt;').addTo(W1870);</v>
      </c>
    </row>
    <row r="604" spans="1:27">
      <c r="A604" t="s">
        <v>5325</v>
      </c>
      <c r="B604" s="88" t="s">
        <v>7577</v>
      </c>
      <c r="D604">
        <v>1896</v>
      </c>
      <c r="E604" t="s">
        <v>7647</v>
      </c>
      <c r="G604" s="79" t="s">
        <v>7386</v>
      </c>
      <c r="H604" t="s">
        <v>5313</v>
      </c>
      <c r="I604" s="5">
        <v>-96.58</v>
      </c>
      <c r="J604" s="5">
        <v>46.27</v>
      </c>
      <c r="K604" t="s">
        <v>11223</v>
      </c>
      <c r="M604" t="s">
        <v>71</v>
      </c>
      <c r="S604" t="str">
        <f t="shared" si="81"/>
        <v>Wahepton, North Dakota&lt;br&gt;&lt;span style=font-size:11px&gt;(White b. 1896)&lt;/span&gt;&lt;br&gt;</v>
      </c>
      <c r="T604" t="str">
        <f t="shared" si="82"/>
        <v>W1870WaheptonNorthDakotaLAUM226</v>
      </c>
      <c r="U604" t="str">
        <f t="shared" si="83"/>
        <v>const W1870WaheptonNorthDakotaLAUM226= L.marker([46.27,-96.58], {icon: Me}).bindPopup('Wahepton, North Dakota&lt;br&gt;&lt;span style=font-size:11px&gt;(White b. 1896)&lt;/span&gt;&lt;br&gt;LAUM 226 in (Allen, 1973)').addTo(W1870);</v>
      </c>
      <c r="V604" t="str">
        <f t="shared" si="84"/>
        <v>const W1870WaheptonNorthDakotaLAUM226= L.marker([46.27,-96.58], {icon: A2}).bindPopup('Wahepton, North Dakota&lt;br&gt;&lt;span style=font-size:11px&gt;(White b. 1896)&lt;/span&gt;&lt;br&gt;LAUM 226 in (Allen, 1973)').addTo(W1870);</v>
      </c>
      <c r="W604" t="str">
        <f t="shared" si="85"/>
        <v>const W1870WaheptonNorthDakotaLAUM226= L.marker([46.27,-96.58], {icon: d}).bindPopup('Wahepton, North Dakota&lt;br&gt;&lt;span style=font-size:11px&gt;(White b. 1896)&lt;/span&gt;&lt;br&gt;LAUM 226 in d').addTo(W1870);</v>
      </c>
      <c r="X604" t="str">
        <f t="shared" si="86"/>
        <v>const W1870WaheptonNorthDakotaLAUM226= L.marker([46.27,-96.58], {icon: M1}).bindPopup('Wahepton, North Dakota&lt;br&gt;&lt;span style=font-size:11px&gt;(White b. 1896)&lt;/span&gt;&lt;br&gt;LAUM 226 in (Allen, 1973)').addTo(W1870);</v>
      </c>
      <c r="Y604" t="str">
        <f t="shared" si="87"/>
        <v/>
      </c>
      <c r="Z604" t="str">
        <f t="shared" si="88"/>
        <v/>
      </c>
      <c r="AA604" t="str">
        <f t="shared" si="89"/>
        <v>const W1870WaheptonNorthDakotaLAUM226= L.marker([46.27,-96.58], {icon:Ag}).bindPopup('Wahepton, North Dakota&lt;br&gt;&lt;span style=font-size:11px&gt;(White b. 1896)&lt;/span&gt;&lt;br&gt;').addTo(W1870);</v>
      </c>
    </row>
    <row r="605" spans="1:27">
      <c r="A605" t="s">
        <v>5325</v>
      </c>
      <c r="B605" s="88" t="s">
        <v>7578</v>
      </c>
      <c r="D605">
        <v>1880</v>
      </c>
      <c r="E605" t="s">
        <v>7647</v>
      </c>
      <c r="G605" s="79" t="s">
        <v>218</v>
      </c>
      <c r="H605" t="s">
        <v>5316</v>
      </c>
      <c r="I605" s="5">
        <v>-103.55</v>
      </c>
      <c r="J605" s="5">
        <v>45.58</v>
      </c>
      <c r="K605" t="s">
        <v>11232</v>
      </c>
      <c r="M605" t="s">
        <v>71</v>
      </c>
      <c r="S605" t="str">
        <f t="shared" si="81"/>
        <v>Buffalo, South Dakota&lt;br&gt;&lt;span style=font-size:11px&gt;(White b. 1880)&lt;/span&gt;&lt;br&gt;</v>
      </c>
      <c r="T605" t="str">
        <f t="shared" si="82"/>
        <v>W1870BuffaloSouthDakotaLAUM301</v>
      </c>
      <c r="U605" t="str">
        <f t="shared" si="83"/>
        <v>const W1870BuffaloSouthDakotaLAUM301= L.marker([45.58,-103.55], {icon: De}).bindPopup('Buffalo, South Dakota&lt;br&gt;&lt;span style=font-size:11px&gt;(White b. 1880)&lt;/span&gt;&lt;br&gt;LAUM 301 in (Allen, 1973)').addTo(W1870);</v>
      </c>
      <c r="V605" t="str">
        <f t="shared" si="84"/>
        <v>const W1870BuffaloSouthDakotaLAUM301= L.marker([45.58,-103.55], {icon: A2}).bindPopup('Buffalo, South Dakota&lt;br&gt;&lt;span style=font-size:11px&gt;(White b. 1880)&lt;/span&gt;&lt;br&gt;LAUM 301 in (Allen, 1973)').addTo(W1870);</v>
      </c>
      <c r="W605" t="str">
        <f t="shared" si="85"/>
        <v>const W1870BuffaloSouthDakotaLAUM301= L.marker([45.58,-103.55], {icon: d}).bindPopup('Buffalo, South Dakota&lt;br&gt;&lt;span style=font-size:11px&gt;(White b. 1880)&lt;/span&gt;&lt;br&gt;LAUM 301 in d').addTo(W1870);</v>
      </c>
      <c r="X605" t="str">
        <f t="shared" si="86"/>
        <v>const W1870BuffaloSouthDakotaLAUM301= L.marker([45.58,-103.55], {icon: D1}).bindPopup('Buffalo, South Dakota&lt;br&gt;&lt;span style=font-size:11px&gt;(White b. 1880)&lt;/span&gt;&lt;br&gt;LAUM 301 in (Allen, 1973)').addTo(W1870);</v>
      </c>
      <c r="Y605" t="str">
        <f t="shared" si="87"/>
        <v/>
      </c>
      <c r="Z605" t="str">
        <f t="shared" si="88"/>
        <v/>
      </c>
      <c r="AA605" t="str">
        <f t="shared" si="89"/>
        <v>const W1870BuffaloSouthDakotaLAUM301= L.marker([45.58,-103.55], {icon:Ag}).bindPopup('Buffalo, South Dakota&lt;br&gt;&lt;span style=font-size:11px&gt;(White b. 1880)&lt;/span&gt;&lt;br&gt;').addTo(W1870);</v>
      </c>
    </row>
    <row r="606" spans="1:27">
      <c r="A606" t="s">
        <v>5325</v>
      </c>
      <c r="B606" s="88" t="s">
        <v>7579</v>
      </c>
      <c r="D606">
        <v>1898</v>
      </c>
      <c r="E606" t="s">
        <v>7647</v>
      </c>
      <c r="G606" s="79" t="s">
        <v>7390</v>
      </c>
      <c r="H606" t="s">
        <v>5316</v>
      </c>
      <c r="I606" s="5">
        <v>-102.04</v>
      </c>
      <c r="J606" s="5">
        <v>45.02</v>
      </c>
      <c r="K606" t="s">
        <v>11223</v>
      </c>
      <c r="M606" t="s">
        <v>71</v>
      </c>
      <c r="S606" t="str">
        <f t="shared" si="81"/>
        <v>Faith, South Dakota&lt;br&gt;&lt;span style=font-size:11px&gt;(White b. 1898)&lt;/span&gt;&lt;br&gt;</v>
      </c>
      <c r="T606" t="str">
        <f t="shared" si="82"/>
        <v>W1870FaithSouthDakotaLAUM302</v>
      </c>
      <c r="U606" t="str">
        <f t="shared" si="83"/>
        <v>const W1870FaithSouthDakotaLAUM302= L.marker([45.02,-102.04], {icon: Me}).bindPopup('Faith, South Dakota&lt;br&gt;&lt;span style=font-size:11px&gt;(White b. 1898)&lt;/span&gt;&lt;br&gt;LAUM 302 in (Allen, 1973)').addTo(W1870);</v>
      </c>
      <c r="V606" t="str">
        <f t="shared" si="84"/>
        <v>const W1870FaithSouthDakotaLAUM302= L.marker([45.02,-102.04], {icon: A2}).bindPopup('Faith, South Dakota&lt;br&gt;&lt;span style=font-size:11px&gt;(White b. 1898)&lt;/span&gt;&lt;br&gt;LAUM 302 in (Allen, 1973)').addTo(W1870);</v>
      </c>
      <c r="W606" t="str">
        <f t="shared" si="85"/>
        <v>const W1870FaithSouthDakotaLAUM302= L.marker([45.02,-102.04], {icon: d}).bindPopup('Faith, South Dakota&lt;br&gt;&lt;span style=font-size:11px&gt;(White b. 1898)&lt;/span&gt;&lt;br&gt;LAUM 302 in d').addTo(W1870);</v>
      </c>
      <c r="X606" t="str">
        <f t="shared" si="86"/>
        <v>const W1870FaithSouthDakotaLAUM302= L.marker([45.02,-102.04], {icon: M1}).bindPopup('Faith, South Dakota&lt;br&gt;&lt;span style=font-size:11px&gt;(White b. 1898)&lt;/span&gt;&lt;br&gt;LAUM 302 in (Allen, 1973)').addTo(W1870);</v>
      </c>
      <c r="Y606" t="str">
        <f t="shared" si="87"/>
        <v/>
      </c>
      <c r="Z606" t="str">
        <f t="shared" si="88"/>
        <v/>
      </c>
      <c r="AA606" t="str">
        <f t="shared" si="89"/>
        <v>const W1870FaithSouthDakotaLAUM302= L.marker([45.02,-102.04], {icon:Ag}).bindPopup('Faith, South Dakota&lt;br&gt;&lt;span style=font-size:11px&gt;(White b. 1898)&lt;/span&gt;&lt;br&gt;').addTo(W1870);</v>
      </c>
    </row>
    <row r="607" spans="1:27">
      <c r="A607" t="s">
        <v>5325</v>
      </c>
      <c r="B607" s="88" t="s">
        <v>7580</v>
      </c>
      <c r="D607">
        <v>1887</v>
      </c>
      <c r="E607" t="s">
        <v>7647</v>
      </c>
      <c r="G607" s="79" t="s">
        <v>7392</v>
      </c>
      <c r="H607" t="s">
        <v>5316</v>
      </c>
      <c r="I607" s="5">
        <v>-100.03</v>
      </c>
      <c r="J607" s="5">
        <v>45.51</v>
      </c>
      <c r="K607" t="s">
        <v>11232</v>
      </c>
      <c r="M607" t="s">
        <v>71</v>
      </c>
      <c r="S607" t="str">
        <f t="shared" si="81"/>
        <v>Selby, South Dakota&lt;br&gt;&lt;span style=font-size:11px&gt;(White b. 1887)&lt;/span&gt;&lt;br&gt;</v>
      </c>
      <c r="T607" t="str">
        <f t="shared" si="82"/>
        <v>W1870SelbySouthDakotaLAUM303</v>
      </c>
      <c r="U607" t="str">
        <f t="shared" si="83"/>
        <v>const W1870SelbySouthDakotaLAUM303= L.marker([45.51,-100.03], {icon: De}).bindPopup('Selby, South Dakota&lt;br&gt;&lt;span style=font-size:11px&gt;(White b. 1887)&lt;/span&gt;&lt;br&gt;LAUM 303 in (Allen, 1973)').addTo(W1870);</v>
      </c>
      <c r="V607" t="str">
        <f t="shared" si="84"/>
        <v>const W1870SelbySouthDakotaLAUM303= L.marker([45.51,-100.03], {icon: A2}).bindPopup('Selby, South Dakota&lt;br&gt;&lt;span style=font-size:11px&gt;(White b. 1887)&lt;/span&gt;&lt;br&gt;LAUM 303 in (Allen, 1973)').addTo(W1870);</v>
      </c>
      <c r="W607" t="str">
        <f t="shared" si="85"/>
        <v>const W1870SelbySouthDakotaLAUM303= L.marker([45.51,-100.03], {icon: d}).bindPopup('Selby, South Dakota&lt;br&gt;&lt;span style=font-size:11px&gt;(White b. 1887)&lt;/span&gt;&lt;br&gt;LAUM 303 in d').addTo(W1870);</v>
      </c>
      <c r="X607" t="str">
        <f t="shared" si="86"/>
        <v>const W1870SelbySouthDakotaLAUM303= L.marker([45.51,-100.03], {icon: D1}).bindPopup('Selby, South Dakota&lt;br&gt;&lt;span style=font-size:11px&gt;(White b. 1887)&lt;/span&gt;&lt;br&gt;LAUM 303 in (Allen, 1973)').addTo(W1870);</v>
      </c>
      <c r="Y607" t="str">
        <f t="shared" si="87"/>
        <v/>
      </c>
      <c r="Z607" t="str">
        <f t="shared" si="88"/>
        <v/>
      </c>
      <c r="AA607" t="str">
        <f t="shared" si="89"/>
        <v>const W1870SelbySouthDakotaLAUM303= L.marker([45.51,-100.03], {icon:Ag}).bindPopup('Selby, South Dakota&lt;br&gt;&lt;span style=font-size:11px&gt;(White b. 1887)&lt;/span&gt;&lt;br&gt;').addTo(W1870);</v>
      </c>
    </row>
    <row r="608" spans="1:27">
      <c r="A608" t="s">
        <v>5325</v>
      </c>
      <c r="B608" s="88" t="s">
        <v>7581</v>
      </c>
      <c r="D608">
        <v>1899</v>
      </c>
      <c r="E608" t="s">
        <v>7647</v>
      </c>
      <c r="G608" s="79" t="s">
        <v>7392</v>
      </c>
      <c r="H608" t="s">
        <v>5316</v>
      </c>
      <c r="I608" s="5">
        <v>-100.03</v>
      </c>
      <c r="J608" s="5">
        <v>45.51</v>
      </c>
      <c r="K608" s="10" t="s">
        <v>11223</v>
      </c>
      <c r="M608" t="s">
        <v>71</v>
      </c>
      <c r="S608" t="str">
        <f t="shared" si="81"/>
        <v>Selby, South Dakota&lt;br&gt;&lt;span style=font-size:11px&gt;(White b. 1899)&lt;/span&gt;&lt;br&gt;</v>
      </c>
      <c r="T608" t="str">
        <f t="shared" si="82"/>
        <v>W1870SelbySouthDakotaLAUM304</v>
      </c>
      <c r="U608" t="str">
        <f t="shared" si="83"/>
        <v>const W1870SelbySouthDakotaLAUM304= L.marker([45.51,-100.03], {icon: Me}).bindPopup('Selby, South Dakota&lt;br&gt;&lt;span style=font-size:11px&gt;(White b. 1899)&lt;/span&gt;&lt;br&gt;LAUM 304 in (Allen, 1973)').addTo(W1870);</v>
      </c>
      <c r="V608" t="str">
        <f t="shared" si="84"/>
        <v>const W1870SelbySouthDakotaLAUM304= L.marker([45.51,-100.03], {icon: A2}).bindPopup('Selby, South Dakota&lt;br&gt;&lt;span style=font-size:11px&gt;(White b. 1899)&lt;/span&gt;&lt;br&gt;LAUM 304 in (Allen, 1973)').addTo(W1870);</v>
      </c>
      <c r="W608" t="str">
        <f t="shared" si="85"/>
        <v>const W1870SelbySouthDakotaLAUM304= L.marker([45.51,-100.03], {icon: d}).bindPopup('Selby, South Dakota&lt;br&gt;&lt;span style=font-size:11px&gt;(White b. 1899)&lt;/span&gt;&lt;br&gt;LAUM 304 in d').addTo(W1870);</v>
      </c>
      <c r="X608" t="str">
        <f t="shared" si="86"/>
        <v>const W1870SelbySouthDakotaLAUM304= L.marker([45.51,-100.03], {icon: M1}).bindPopup('Selby, South Dakota&lt;br&gt;&lt;span style=font-size:11px&gt;(White b. 1899)&lt;/span&gt;&lt;br&gt;LAUM 304 in (Allen, 1973)').addTo(W1870);</v>
      </c>
      <c r="Y608" t="str">
        <f t="shared" si="87"/>
        <v/>
      </c>
      <c r="Z608" t="str">
        <f t="shared" si="88"/>
        <v/>
      </c>
      <c r="AA608" t="str">
        <f t="shared" si="89"/>
        <v>const W1870SelbySouthDakotaLAUM304= L.marker([45.51,-100.03], {icon:Ag}).bindPopup('Selby, South Dakota&lt;br&gt;&lt;span style=font-size:11px&gt;(White b. 1899)&lt;/span&gt;&lt;br&gt;').addTo(W1870);</v>
      </c>
    </row>
    <row r="609" spans="1:27">
      <c r="A609" t="s">
        <v>5325</v>
      </c>
      <c r="B609" s="88" t="s">
        <v>7582</v>
      </c>
      <c r="D609">
        <v>1880</v>
      </c>
      <c r="E609" t="s">
        <v>7647</v>
      </c>
      <c r="G609" s="79" t="s">
        <v>266</v>
      </c>
      <c r="H609" t="s">
        <v>5316</v>
      </c>
      <c r="I609" s="5">
        <v>-98.49</v>
      </c>
      <c r="J609" s="5">
        <v>45.46</v>
      </c>
      <c r="K609" t="s">
        <v>11232</v>
      </c>
      <c r="M609" t="s">
        <v>71</v>
      </c>
      <c r="S609" t="str">
        <f t="shared" si="81"/>
        <v>Aberdeen, South Dakota&lt;br&gt;&lt;span style=font-size:11px&gt;(White b. 1880)&lt;/span&gt;&lt;br&gt;</v>
      </c>
      <c r="T609" t="str">
        <f t="shared" si="82"/>
        <v>W1870AberdeenSouthDakotaLAUM305</v>
      </c>
      <c r="U609" t="str">
        <f t="shared" si="83"/>
        <v>const W1870AberdeenSouthDakotaLAUM305= L.marker([45.46,-98.49], {icon: De}).bindPopup('Aberdeen, South Dakota&lt;br&gt;&lt;span style=font-size:11px&gt;(White b. 1880)&lt;/span&gt;&lt;br&gt;LAUM 305 in (Allen, 1973)').addTo(W1870);</v>
      </c>
      <c r="V609" t="str">
        <f t="shared" si="84"/>
        <v>const W1870AberdeenSouthDakotaLAUM305= L.marker([45.46,-98.49], {icon: A2}).bindPopup('Aberdeen, South Dakota&lt;br&gt;&lt;span style=font-size:11px&gt;(White b. 1880)&lt;/span&gt;&lt;br&gt;LAUM 305 in (Allen, 1973)').addTo(W1870);</v>
      </c>
      <c r="W609" t="str">
        <f t="shared" si="85"/>
        <v>const W1870AberdeenSouthDakotaLAUM305= L.marker([45.46,-98.49], {icon: d}).bindPopup('Aberdeen, South Dakota&lt;br&gt;&lt;span style=font-size:11px&gt;(White b. 1880)&lt;/span&gt;&lt;br&gt;LAUM 305 in d').addTo(W1870);</v>
      </c>
      <c r="X609" t="str">
        <f t="shared" si="86"/>
        <v>const W1870AberdeenSouthDakotaLAUM305= L.marker([45.46,-98.49], {icon: D1}).bindPopup('Aberdeen, South Dakota&lt;br&gt;&lt;span style=font-size:11px&gt;(White b. 1880)&lt;/span&gt;&lt;br&gt;LAUM 305 in (Allen, 1973)').addTo(W1870);</v>
      </c>
      <c r="Y609" t="str">
        <f t="shared" si="87"/>
        <v/>
      </c>
      <c r="Z609" t="str">
        <f t="shared" si="88"/>
        <v/>
      </c>
      <c r="AA609" t="str">
        <f t="shared" si="89"/>
        <v>const W1870AberdeenSouthDakotaLAUM305= L.marker([45.46,-98.49], {icon:Ag}).bindPopup('Aberdeen, South Dakota&lt;br&gt;&lt;span style=font-size:11px&gt;(White b. 1880)&lt;/span&gt;&lt;br&gt;').addTo(W1870);</v>
      </c>
    </row>
    <row r="610" spans="1:27">
      <c r="A610" t="s">
        <v>5325</v>
      </c>
      <c r="B610" s="88" t="s">
        <v>7583</v>
      </c>
      <c r="D610">
        <v>1892</v>
      </c>
      <c r="E610" t="s">
        <v>7647</v>
      </c>
      <c r="G610" s="79" t="s">
        <v>7395</v>
      </c>
      <c r="H610" t="s">
        <v>5316</v>
      </c>
      <c r="I610" s="5">
        <v>-97.05</v>
      </c>
      <c r="J610" s="5">
        <v>45.66</v>
      </c>
      <c r="K610" t="s">
        <v>11232</v>
      </c>
      <c r="M610" t="s">
        <v>71</v>
      </c>
      <c r="S610" t="str">
        <f t="shared" si="81"/>
        <v>Sisseton, South Dakota&lt;br&gt;&lt;span style=font-size:11px&gt;(White b. 1892)&lt;/span&gt;&lt;br&gt;</v>
      </c>
      <c r="T610" t="str">
        <f t="shared" si="82"/>
        <v>W1870SissetonSouthDakotaLAUM307</v>
      </c>
      <c r="U610" t="str">
        <f t="shared" si="83"/>
        <v>const W1870SissetonSouthDakotaLAUM307= L.marker([45.66,-97.05], {icon: De}).bindPopup('Sisseton, South Dakota&lt;br&gt;&lt;span style=font-size:11px&gt;(White b. 1892)&lt;/span&gt;&lt;br&gt;LAUM 307 in (Allen, 1973)').addTo(W1870);</v>
      </c>
      <c r="V610" t="str">
        <f t="shared" si="84"/>
        <v>const W1870SissetonSouthDakotaLAUM307= L.marker([45.66,-97.05], {icon: A2}).bindPopup('Sisseton, South Dakota&lt;br&gt;&lt;span style=font-size:11px&gt;(White b. 1892)&lt;/span&gt;&lt;br&gt;LAUM 307 in (Allen, 1973)').addTo(W1870);</v>
      </c>
      <c r="W610" t="str">
        <f t="shared" si="85"/>
        <v>const W1870SissetonSouthDakotaLAUM307= L.marker([45.66,-97.05], {icon: d}).bindPopup('Sisseton, South Dakota&lt;br&gt;&lt;span style=font-size:11px&gt;(White b. 1892)&lt;/span&gt;&lt;br&gt;LAUM 307 in d').addTo(W1870);</v>
      </c>
      <c r="X610" t="str">
        <f t="shared" si="86"/>
        <v>const W1870SissetonSouthDakotaLAUM307= L.marker([45.66,-97.05], {icon: D1}).bindPopup('Sisseton, South Dakota&lt;br&gt;&lt;span style=font-size:11px&gt;(White b. 1892)&lt;/span&gt;&lt;br&gt;LAUM 307 in (Allen, 1973)').addTo(W1870);</v>
      </c>
      <c r="Y610" t="str">
        <f t="shared" si="87"/>
        <v/>
      </c>
      <c r="Z610" t="str">
        <f t="shared" si="88"/>
        <v/>
      </c>
      <c r="AA610" t="str">
        <f t="shared" si="89"/>
        <v>const W1870SissetonSouthDakotaLAUM307= L.marker([45.66,-97.05], {icon:Ag}).bindPopup('Sisseton, South Dakota&lt;br&gt;&lt;span style=font-size:11px&gt;(White b. 1892)&lt;/span&gt;&lt;br&gt;').addTo(W1870);</v>
      </c>
    </row>
    <row r="611" spans="1:27">
      <c r="A611" t="s">
        <v>5325</v>
      </c>
      <c r="B611" s="88" t="s">
        <v>7584</v>
      </c>
      <c r="D611">
        <v>1890</v>
      </c>
      <c r="E611" t="s">
        <v>7647</v>
      </c>
      <c r="G611" s="79" t="s">
        <v>7395</v>
      </c>
      <c r="H611" t="s">
        <v>5316</v>
      </c>
      <c r="I611" s="5">
        <v>-97.05</v>
      </c>
      <c r="J611" s="5">
        <v>45.66</v>
      </c>
      <c r="K611" t="s">
        <v>11232</v>
      </c>
      <c r="M611" t="s">
        <v>71</v>
      </c>
      <c r="S611" t="str">
        <f t="shared" si="81"/>
        <v>Sisseton, South Dakota&lt;br&gt;&lt;span style=font-size:11px&gt;(White b. 1890)&lt;/span&gt;&lt;br&gt;</v>
      </c>
      <c r="T611" t="str">
        <f t="shared" si="82"/>
        <v>W1870SissetonSouthDakotaLAUM308</v>
      </c>
      <c r="U611" t="str">
        <f t="shared" si="83"/>
        <v>const W1870SissetonSouthDakotaLAUM308= L.marker([45.66,-97.05], {icon: De}).bindPopup('Sisseton, South Dakota&lt;br&gt;&lt;span style=font-size:11px&gt;(White b. 1890)&lt;/span&gt;&lt;br&gt;LAUM 308 in (Allen, 1973)').addTo(W1870);</v>
      </c>
      <c r="V611" t="str">
        <f t="shared" si="84"/>
        <v>const W1870SissetonSouthDakotaLAUM308= L.marker([45.66,-97.05], {icon: A2}).bindPopup('Sisseton, South Dakota&lt;br&gt;&lt;span style=font-size:11px&gt;(White b. 1890)&lt;/span&gt;&lt;br&gt;LAUM 308 in (Allen, 1973)').addTo(W1870);</v>
      </c>
      <c r="W611" t="str">
        <f t="shared" si="85"/>
        <v>const W1870SissetonSouthDakotaLAUM308= L.marker([45.66,-97.05], {icon: d}).bindPopup('Sisseton, South Dakota&lt;br&gt;&lt;span style=font-size:11px&gt;(White b. 1890)&lt;/span&gt;&lt;br&gt;LAUM 308 in d').addTo(W1870);</v>
      </c>
      <c r="X611" t="str">
        <f t="shared" si="86"/>
        <v>const W1870SissetonSouthDakotaLAUM308= L.marker([45.66,-97.05], {icon: D1}).bindPopup('Sisseton, South Dakota&lt;br&gt;&lt;span style=font-size:11px&gt;(White b. 1890)&lt;/span&gt;&lt;br&gt;LAUM 308 in (Allen, 1973)').addTo(W1870);</v>
      </c>
      <c r="Y611" t="str">
        <f t="shared" si="87"/>
        <v/>
      </c>
      <c r="Z611" t="str">
        <f t="shared" si="88"/>
        <v/>
      </c>
      <c r="AA611" t="str">
        <f t="shared" si="89"/>
        <v>const W1870SissetonSouthDakotaLAUM308= L.marker([45.66,-97.05], {icon:Ag}).bindPopup('Sisseton, South Dakota&lt;br&gt;&lt;span style=font-size:11px&gt;(White b. 1890)&lt;/span&gt;&lt;br&gt;').addTo(W1870);</v>
      </c>
    </row>
    <row r="612" spans="1:27">
      <c r="A612" t="s">
        <v>5325</v>
      </c>
      <c r="B612" s="88" t="s">
        <v>7585</v>
      </c>
      <c r="D612">
        <v>1881</v>
      </c>
      <c r="E612" t="s">
        <v>7647</v>
      </c>
      <c r="G612" s="79" t="s">
        <v>7397</v>
      </c>
      <c r="H612" t="s">
        <v>5316</v>
      </c>
      <c r="I612" s="48">
        <v>-103.77</v>
      </c>
      <c r="J612" s="5">
        <v>44.35</v>
      </c>
      <c r="K612" t="s">
        <v>11232</v>
      </c>
      <c r="M612" t="s">
        <v>71</v>
      </c>
      <c r="S612" t="str">
        <f t="shared" si="81"/>
        <v>Lead, South Dakota&lt;br&gt;&lt;span style=font-size:11px&gt;(White b. 1881)&lt;/span&gt;&lt;br&gt;</v>
      </c>
      <c r="T612" t="str">
        <f t="shared" si="82"/>
        <v>W1870LeadSouthDakotaLAUM309</v>
      </c>
      <c r="U612" t="str">
        <f t="shared" si="83"/>
        <v>const W1870LeadSouthDakotaLAUM309= L.marker([44.35,-103.77], {icon: De}).bindPopup('Lead, South Dakota&lt;br&gt;&lt;span style=font-size:11px&gt;(White b. 1881)&lt;/span&gt;&lt;br&gt;LAUM 309 in (Allen, 1973)').addTo(W1870);</v>
      </c>
      <c r="V612" t="str">
        <f t="shared" si="84"/>
        <v>const W1870LeadSouthDakotaLAUM309= L.marker([44.35,-103.77], {icon: A2}).bindPopup('Lead, South Dakota&lt;br&gt;&lt;span style=font-size:11px&gt;(White b. 1881)&lt;/span&gt;&lt;br&gt;LAUM 309 in (Allen, 1973)').addTo(W1870);</v>
      </c>
      <c r="W612" t="str">
        <f t="shared" si="85"/>
        <v>const W1870LeadSouthDakotaLAUM309= L.marker([44.35,-103.77], {icon: d}).bindPopup('Lead, South Dakota&lt;br&gt;&lt;span style=font-size:11px&gt;(White b. 1881)&lt;/span&gt;&lt;br&gt;LAUM 309 in d').addTo(W1870);</v>
      </c>
      <c r="X612" t="str">
        <f t="shared" si="86"/>
        <v>const W1870LeadSouthDakotaLAUM309= L.marker([44.35,-103.77], {icon: D1}).bindPopup('Lead, South Dakota&lt;br&gt;&lt;span style=font-size:11px&gt;(White b. 1881)&lt;/span&gt;&lt;br&gt;LAUM 309 in (Allen, 1973)').addTo(W1870);</v>
      </c>
      <c r="Y612" t="str">
        <f t="shared" si="87"/>
        <v/>
      </c>
      <c r="Z612" t="str">
        <f t="shared" si="88"/>
        <v/>
      </c>
      <c r="AA612" t="str">
        <f t="shared" si="89"/>
        <v>const W1870LeadSouthDakotaLAUM309= L.marker([44.35,-103.77], {icon:Ag}).bindPopup('Lead, South Dakota&lt;br&gt;&lt;span style=font-size:11px&gt;(White b. 1881)&lt;/span&gt;&lt;br&gt;').addTo(W1870);</v>
      </c>
    </row>
    <row r="613" spans="1:27">
      <c r="A613" t="s">
        <v>5325</v>
      </c>
      <c r="B613" s="88" t="s">
        <v>7586</v>
      </c>
      <c r="D613">
        <v>1876</v>
      </c>
      <c r="E613" t="s">
        <v>7647</v>
      </c>
      <c r="G613" s="79" t="s">
        <v>7398</v>
      </c>
      <c r="H613" t="s">
        <v>5316</v>
      </c>
      <c r="I613" s="5">
        <v>-103.36</v>
      </c>
      <c r="J613" s="5">
        <v>43.96</v>
      </c>
      <c r="K613" t="s">
        <v>11232</v>
      </c>
      <c r="M613" t="s">
        <v>71</v>
      </c>
      <c r="S613" t="str">
        <f t="shared" si="81"/>
        <v>Rockerville, South Dakota&lt;br&gt;&lt;span style=font-size:11px&gt;(White b. 1876)&lt;/span&gt;&lt;br&gt;</v>
      </c>
      <c r="T613" t="str">
        <f t="shared" si="82"/>
        <v>W1870RockervilleSouthDakotaLAUM311</v>
      </c>
      <c r="U613" t="str">
        <f t="shared" si="83"/>
        <v>const W1870RockervilleSouthDakotaLAUM311= L.marker([43.96,-103.36], {icon: De}).bindPopup('Rockerville, South Dakota&lt;br&gt;&lt;span style=font-size:11px&gt;(White b. 1876)&lt;/span&gt;&lt;br&gt;LAUM 311 in (Allen, 1973)').addTo(W1870);</v>
      </c>
      <c r="V613" t="str">
        <f t="shared" si="84"/>
        <v>const W1870RockervilleSouthDakotaLAUM311= L.marker([43.96,-103.36], {icon: A2}).bindPopup('Rockerville, South Dakota&lt;br&gt;&lt;span style=font-size:11px&gt;(White b. 1876)&lt;/span&gt;&lt;br&gt;LAUM 311 in (Allen, 1973)').addTo(W1870);</v>
      </c>
      <c r="W613" t="str">
        <f t="shared" si="85"/>
        <v>const W1870RockervilleSouthDakotaLAUM311= L.marker([43.96,-103.36], {icon: d}).bindPopup('Rockerville, South Dakota&lt;br&gt;&lt;span style=font-size:11px&gt;(White b. 1876)&lt;/span&gt;&lt;br&gt;LAUM 311 in d').addTo(W1870);</v>
      </c>
      <c r="X613" t="str">
        <f t="shared" si="86"/>
        <v>const W1870RockervilleSouthDakotaLAUM311= L.marker([43.96,-103.36], {icon: D1}).bindPopup('Rockerville, South Dakota&lt;br&gt;&lt;span style=font-size:11px&gt;(White b. 1876)&lt;/span&gt;&lt;br&gt;LAUM 311 in (Allen, 1973)').addTo(W1870);</v>
      </c>
      <c r="Y613" t="str">
        <f t="shared" si="87"/>
        <v/>
      </c>
      <c r="Z613" t="str">
        <f t="shared" si="88"/>
        <v/>
      </c>
      <c r="AA613" t="str">
        <f t="shared" si="89"/>
        <v>const W1870RockervilleSouthDakotaLAUM311= L.marker([43.96,-103.36], {icon:Ag}).bindPopup('Rockerville, South Dakota&lt;br&gt;&lt;span style=font-size:11px&gt;(White b. 1876)&lt;/span&gt;&lt;br&gt;').addTo(W1870);</v>
      </c>
    </row>
    <row r="614" spans="1:27">
      <c r="A614" t="s">
        <v>5325</v>
      </c>
      <c r="B614" s="88" t="s">
        <v>7587</v>
      </c>
      <c r="D614">
        <v>1892</v>
      </c>
      <c r="E614" t="s">
        <v>7647</v>
      </c>
      <c r="G614" s="79" t="s">
        <v>269</v>
      </c>
      <c r="H614" t="s">
        <v>5316</v>
      </c>
      <c r="I614" s="5">
        <v>-103.36</v>
      </c>
      <c r="J614" s="5">
        <v>43.96</v>
      </c>
      <c r="K614" s="10" t="s">
        <v>11223</v>
      </c>
      <c r="M614" t="s">
        <v>71</v>
      </c>
      <c r="S614" t="str">
        <f t="shared" si="81"/>
        <v>Rapid City, South Dakota&lt;br&gt;&lt;span style=font-size:11px&gt;(White b. 1892)&lt;/span&gt;&lt;br&gt;</v>
      </c>
      <c r="T614" t="str">
        <f t="shared" si="82"/>
        <v>W1870RapidCitySouthDakotaLAUM312</v>
      </c>
      <c r="U614" t="str">
        <f t="shared" si="83"/>
        <v>const W1870RapidCitySouthDakotaLAUM312= L.marker([43.96,-103.36], {icon: Me}).bindPopup('Rapid City, South Dakota&lt;br&gt;&lt;span style=font-size:11px&gt;(White b. 1892)&lt;/span&gt;&lt;br&gt;LAUM 312 in (Allen, 1973)').addTo(W1870);</v>
      </c>
      <c r="V614" t="str">
        <f t="shared" si="84"/>
        <v>const W1870RapidCitySouthDakotaLAUM312= L.marker([43.96,-103.36], {icon: A2}).bindPopup('Rapid City, South Dakota&lt;br&gt;&lt;span style=font-size:11px&gt;(White b. 1892)&lt;/span&gt;&lt;br&gt;LAUM 312 in (Allen, 1973)').addTo(W1870);</v>
      </c>
      <c r="W614" t="str">
        <f t="shared" si="85"/>
        <v>const W1870RapidCitySouthDakotaLAUM312= L.marker([43.96,-103.36], {icon: d}).bindPopup('Rapid City, South Dakota&lt;br&gt;&lt;span style=font-size:11px&gt;(White b. 1892)&lt;/span&gt;&lt;br&gt;LAUM 312 in d').addTo(W1870);</v>
      </c>
      <c r="X614" t="str">
        <f t="shared" si="86"/>
        <v>const W1870RapidCitySouthDakotaLAUM312= L.marker([43.96,-103.36], {icon: M1}).bindPopup('Rapid City, South Dakota&lt;br&gt;&lt;span style=font-size:11px&gt;(White b. 1892)&lt;/span&gt;&lt;br&gt;LAUM 312 in (Allen, 1973)').addTo(W1870);</v>
      </c>
      <c r="Y614" t="str">
        <f t="shared" si="87"/>
        <v/>
      </c>
      <c r="Z614" t="str">
        <f t="shared" si="88"/>
        <v/>
      </c>
      <c r="AA614" t="str">
        <f t="shared" si="89"/>
        <v>const W1870RapidCitySouthDakotaLAUM312= L.marker([43.96,-103.36], {icon:Ag}).bindPopup('Rapid City, South Dakota&lt;br&gt;&lt;span style=font-size:11px&gt;(White b. 1892)&lt;/span&gt;&lt;br&gt;').addTo(W1870);</v>
      </c>
    </row>
    <row r="615" spans="1:27">
      <c r="A615" t="s">
        <v>5325</v>
      </c>
      <c r="B615" s="88" t="s">
        <v>7588</v>
      </c>
      <c r="D615">
        <v>1894</v>
      </c>
      <c r="E615" t="s">
        <v>7647</v>
      </c>
      <c r="G615" s="79" t="s">
        <v>7401</v>
      </c>
      <c r="H615" t="s">
        <v>5316</v>
      </c>
      <c r="I615" s="5">
        <v>-101.67</v>
      </c>
      <c r="J615" s="5">
        <v>44.04</v>
      </c>
      <c r="K615" s="10" t="s">
        <v>11223</v>
      </c>
      <c r="M615" t="s">
        <v>71</v>
      </c>
      <c r="S615" t="str">
        <f t="shared" si="81"/>
        <v>Philip, South Dakota&lt;br&gt;&lt;span style=font-size:11px&gt;(White b. 1894)&lt;/span&gt;&lt;br&gt;</v>
      </c>
      <c r="T615" t="str">
        <f t="shared" si="82"/>
        <v>W1870PhilipSouthDakotaLAUM313</v>
      </c>
      <c r="U615" t="str">
        <f t="shared" si="83"/>
        <v>const W1870PhilipSouthDakotaLAUM313= L.marker([44.04,-101.67], {icon: Me}).bindPopup('Philip, South Dakota&lt;br&gt;&lt;span style=font-size:11px&gt;(White b. 1894)&lt;/span&gt;&lt;br&gt;LAUM 313 in (Allen, 1973)').addTo(W1870);</v>
      </c>
      <c r="V615" t="str">
        <f t="shared" si="84"/>
        <v>const W1870PhilipSouthDakotaLAUM313= L.marker([44.04,-101.67], {icon: A2}).bindPopup('Philip, South Dakota&lt;br&gt;&lt;span style=font-size:11px&gt;(White b. 1894)&lt;/span&gt;&lt;br&gt;LAUM 313 in (Allen, 1973)').addTo(W1870);</v>
      </c>
      <c r="W615" t="str">
        <f t="shared" si="85"/>
        <v>const W1870PhilipSouthDakotaLAUM313= L.marker([44.04,-101.67], {icon: d}).bindPopup('Philip, South Dakota&lt;br&gt;&lt;span style=font-size:11px&gt;(White b. 1894)&lt;/span&gt;&lt;br&gt;LAUM 313 in d').addTo(W1870);</v>
      </c>
      <c r="X615" t="str">
        <f t="shared" si="86"/>
        <v>const W1870PhilipSouthDakotaLAUM313= L.marker([44.04,-101.67], {icon: M1}).bindPopup('Philip, South Dakota&lt;br&gt;&lt;span style=font-size:11px&gt;(White b. 1894)&lt;/span&gt;&lt;br&gt;LAUM 313 in (Allen, 1973)').addTo(W1870);</v>
      </c>
      <c r="Y615" t="str">
        <f t="shared" si="87"/>
        <v/>
      </c>
      <c r="Z615" t="str">
        <f t="shared" si="88"/>
        <v/>
      </c>
      <c r="AA615" t="str">
        <f t="shared" si="89"/>
        <v>const W1870PhilipSouthDakotaLAUM313= L.marker([44.04,-101.67], {icon:Ag}).bindPopup('Philip, South Dakota&lt;br&gt;&lt;span style=font-size:11px&gt;(White b. 1894)&lt;/span&gt;&lt;br&gt;').addTo(W1870);</v>
      </c>
    </row>
    <row r="616" spans="1:27">
      <c r="A616" t="s">
        <v>5325</v>
      </c>
      <c r="B616" s="88" t="s">
        <v>7589</v>
      </c>
      <c r="D616">
        <v>1882</v>
      </c>
      <c r="E616" t="s">
        <v>7647</v>
      </c>
      <c r="G616" s="79" t="s">
        <v>1728</v>
      </c>
      <c r="H616" t="s">
        <v>5316</v>
      </c>
      <c r="I616" s="5">
        <v>-98.99</v>
      </c>
      <c r="J616" s="5">
        <v>44.52</v>
      </c>
      <c r="K616" t="s">
        <v>11232</v>
      </c>
      <c r="M616" t="s">
        <v>71</v>
      </c>
      <c r="S616" t="str">
        <f t="shared" si="81"/>
        <v>Miller, South Dakota&lt;br&gt;&lt;span style=font-size:11px&gt;(White b. 1882)&lt;/span&gt;&lt;br&gt;</v>
      </c>
      <c r="T616" t="str">
        <f t="shared" si="82"/>
        <v>W1870MillerSouthDakotaLAUM316</v>
      </c>
      <c r="U616" t="str">
        <f t="shared" si="83"/>
        <v>const W1870MillerSouthDakotaLAUM316= L.marker([44.52,-98.99], {icon: De}).bindPopup('Miller, South Dakota&lt;br&gt;&lt;span style=font-size:11px&gt;(White b. 1882)&lt;/span&gt;&lt;br&gt;LAUM 316 in (Allen, 1973)').addTo(W1870);</v>
      </c>
      <c r="V616" t="str">
        <f t="shared" si="84"/>
        <v>const W1870MillerSouthDakotaLAUM316= L.marker([44.52,-98.99], {icon: A2}).bindPopup('Miller, South Dakota&lt;br&gt;&lt;span style=font-size:11px&gt;(White b. 1882)&lt;/span&gt;&lt;br&gt;LAUM 316 in (Allen, 1973)').addTo(W1870);</v>
      </c>
      <c r="W616" t="str">
        <f t="shared" si="85"/>
        <v>const W1870MillerSouthDakotaLAUM316= L.marker([44.52,-98.99], {icon: d}).bindPopup('Miller, South Dakota&lt;br&gt;&lt;span style=font-size:11px&gt;(White b. 1882)&lt;/span&gt;&lt;br&gt;LAUM 316 in d').addTo(W1870);</v>
      </c>
      <c r="X616" t="str">
        <f t="shared" si="86"/>
        <v>const W1870MillerSouthDakotaLAUM316= L.marker([44.52,-98.99], {icon: D1}).bindPopup('Miller, South Dakota&lt;br&gt;&lt;span style=font-size:11px&gt;(White b. 1882)&lt;/span&gt;&lt;br&gt;LAUM 316 in (Allen, 1973)').addTo(W1870);</v>
      </c>
      <c r="Y616" t="str">
        <f t="shared" si="87"/>
        <v/>
      </c>
      <c r="Z616" t="str">
        <f t="shared" si="88"/>
        <v/>
      </c>
      <c r="AA616" t="str">
        <f t="shared" si="89"/>
        <v>const W1870MillerSouthDakotaLAUM316= L.marker([44.52,-98.99], {icon:Ag}).bindPopup('Miller, South Dakota&lt;br&gt;&lt;span style=font-size:11px&gt;(White b. 1882)&lt;/span&gt;&lt;br&gt;').addTo(W1870);</v>
      </c>
    </row>
    <row r="617" spans="1:27">
      <c r="A617" t="s">
        <v>5325</v>
      </c>
      <c r="B617" s="88" t="s">
        <v>7590</v>
      </c>
      <c r="D617">
        <v>1887</v>
      </c>
      <c r="E617" t="s">
        <v>7647</v>
      </c>
      <c r="G617" s="79" t="s">
        <v>1529</v>
      </c>
      <c r="H617" t="s">
        <v>5316</v>
      </c>
      <c r="I617" s="5">
        <v>-103.47</v>
      </c>
      <c r="J617" s="5">
        <v>43.43</v>
      </c>
      <c r="K617" t="s">
        <v>11232</v>
      </c>
      <c r="M617" t="s">
        <v>71</v>
      </c>
      <c r="S617" t="str">
        <f t="shared" si="81"/>
        <v>Hot Springs, South Dakota&lt;br&gt;&lt;span style=font-size:11px&gt;(White b. 1887)&lt;/span&gt;&lt;br&gt;</v>
      </c>
      <c r="T617" t="str">
        <f t="shared" si="82"/>
        <v>W1870HotSpringsSouthDakotaLAUM320</v>
      </c>
      <c r="U617" t="str">
        <f t="shared" si="83"/>
        <v>const W1870HotSpringsSouthDakotaLAUM320= L.marker([43.43,-103.47], {icon: De}).bindPopup('Hot Springs, South Dakota&lt;br&gt;&lt;span style=font-size:11px&gt;(White b. 1887)&lt;/span&gt;&lt;br&gt;LAUM 320 in (Allen, 1973)').addTo(W1870);</v>
      </c>
      <c r="V617" t="str">
        <f t="shared" si="84"/>
        <v>const W1870HotSpringsSouthDakotaLAUM320= L.marker([43.43,-103.47], {icon: A2}).bindPopup('Hot Springs, South Dakota&lt;br&gt;&lt;span style=font-size:11px&gt;(White b. 1887)&lt;/span&gt;&lt;br&gt;LAUM 320 in (Allen, 1973)').addTo(W1870);</v>
      </c>
      <c r="W617" t="str">
        <f t="shared" si="85"/>
        <v>const W1870HotSpringsSouthDakotaLAUM320= L.marker([43.43,-103.47], {icon: d}).bindPopup('Hot Springs, South Dakota&lt;br&gt;&lt;span style=font-size:11px&gt;(White b. 1887)&lt;/span&gt;&lt;br&gt;LAUM 320 in d').addTo(W1870);</v>
      </c>
      <c r="X617" t="str">
        <f t="shared" si="86"/>
        <v>const W1870HotSpringsSouthDakotaLAUM320= L.marker([43.43,-103.47], {icon: D1}).bindPopup('Hot Springs, South Dakota&lt;br&gt;&lt;span style=font-size:11px&gt;(White b. 1887)&lt;/span&gt;&lt;br&gt;LAUM 320 in (Allen, 1973)').addTo(W1870);</v>
      </c>
      <c r="Y617" t="str">
        <f t="shared" si="87"/>
        <v/>
      </c>
      <c r="Z617" t="str">
        <f t="shared" si="88"/>
        <v/>
      </c>
      <c r="AA617" t="str">
        <f t="shared" si="89"/>
        <v>const W1870HotSpringsSouthDakotaLAUM320= L.marker([43.43,-103.47], {icon:Ag}).bindPopup('Hot Springs, South Dakota&lt;br&gt;&lt;span style=font-size:11px&gt;(White b. 1887)&lt;/span&gt;&lt;br&gt;').addTo(W1870);</v>
      </c>
    </row>
    <row r="618" spans="1:27">
      <c r="A618" t="s">
        <v>5325</v>
      </c>
      <c r="B618" s="88" t="s">
        <v>7591</v>
      </c>
      <c r="D618">
        <v>1885</v>
      </c>
      <c r="E618" t="s">
        <v>7647</v>
      </c>
      <c r="G618" s="79" t="s">
        <v>7411</v>
      </c>
      <c r="H618" t="s">
        <v>5316</v>
      </c>
      <c r="I618" s="5">
        <v>-98.7</v>
      </c>
      <c r="J618" s="5">
        <v>43.25</v>
      </c>
      <c r="K618" t="s">
        <v>11232</v>
      </c>
      <c r="M618" t="s">
        <v>71</v>
      </c>
      <c r="S618" t="str">
        <f t="shared" si="81"/>
        <v>Geddes, South Dakota&lt;br&gt;&lt;span style=font-size:11px&gt;(White b. 1885)&lt;/span&gt;&lt;br&gt;</v>
      </c>
      <c r="T618" t="str">
        <f t="shared" si="82"/>
        <v>W1870GeddesSouthDakotaLAUM322</v>
      </c>
      <c r="U618" t="str">
        <f t="shared" si="83"/>
        <v>const W1870GeddesSouthDakotaLAUM322= L.marker([43.25,-98.7], {icon: De}).bindPopup('Geddes, South Dakota&lt;br&gt;&lt;span style=font-size:11px&gt;(White b. 1885)&lt;/span&gt;&lt;br&gt;LAUM 322 in (Allen, 1973)').addTo(W1870);</v>
      </c>
      <c r="V618" t="str">
        <f t="shared" si="84"/>
        <v>const W1870GeddesSouthDakotaLAUM322= L.marker([43.25,-98.7], {icon: A2}).bindPopup('Geddes, South Dakota&lt;br&gt;&lt;span style=font-size:11px&gt;(White b. 1885)&lt;/span&gt;&lt;br&gt;LAUM 322 in (Allen, 1973)').addTo(W1870);</v>
      </c>
      <c r="W618" t="str">
        <f t="shared" si="85"/>
        <v>const W1870GeddesSouthDakotaLAUM322= L.marker([43.25,-98.7], {icon: d}).bindPopup('Geddes, South Dakota&lt;br&gt;&lt;span style=font-size:11px&gt;(White b. 1885)&lt;/span&gt;&lt;br&gt;LAUM 322 in d').addTo(W1870);</v>
      </c>
      <c r="X618" t="str">
        <f t="shared" si="86"/>
        <v>const W1870GeddesSouthDakotaLAUM322= L.marker([43.25,-98.7], {icon: D1}).bindPopup('Geddes, South Dakota&lt;br&gt;&lt;span style=font-size:11px&gt;(White b. 1885)&lt;/span&gt;&lt;br&gt;LAUM 322 in (Allen, 1973)').addTo(W1870);</v>
      </c>
      <c r="Y618" t="str">
        <f t="shared" si="87"/>
        <v/>
      </c>
      <c r="Z618" t="str">
        <f t="shared" si="88"/>
        <v/>
      </c>
      <c r="AA618" t="str">
        <f t="shared" si="89"/>
        <v>const W1870GeddesSouthDakotaLAUM322= L.marker([43.25,-98.7], {icon:Ag}).bindPopup('Geddes, South Dakota&lt;br&gt;&lt;span style=font-size:11px&gt;(White b. 1885)&lt;/span&gt;&lt;br&gt;').addTo(W1870);</v>
      </c>
    </row>
    <row r="619" spans="1:27">
      <c r="A619" t="s">
        <v>5325</v>
      </c>
      <c r="B619" s="88" t="s">
        <v>7592</v>
      </c>
      <c r="D619">
        <v>1895</v>
      </c>
      <c r="E619" t="s">
        <v>7647</v>
      </c>
      <c r="G619" s="79" t="s">
        <v>7412</v>
      </c>
      <c r="H619" t="s">
        <v>5316</v>
      </c>
      <c r="I619" s="5">
        <v>-98.54</v>
      </c>
      <c r="J619" s="5">
        <v>43.16</v>
      </c>
      <c r="K619" s="10" t="s">
        <v>11223</v>
      </c>
      <c r="M619" t="s">
        <v>71</v>
      </c>
      <c r="S619" t="str">
        <f t="shared" si="81"/>
        <v>Lake Andes, South Dakota&lt;br&gt;&lt;span style=font-size:11px&gt;(White b. 1895)&lt;/span&gt;&lt;br&gt;</v>
      </c>
      <c r="T619" t="str">
        <f t="shared" si="82"/>
        <v>W1870LakeAndesSouthDakotaLAUM323</v>
      </c>
      <c r="U619" t="str">
        <f t="shared" si="83"/>
        <v>const W1870LakeAndesSouthDakotaLAUM323= L.marker([43.16,-98.54], {icon: Me}).bindPopup('Lake Andes, South Dakota&lt;br&gt;&lt;span style=font-size:11px&gt;(White b. 1895)&lt;/span&gt;&lt;br&gt;LAUM 323 in (Allen, 1973)').addTo(W1870);</v>
      </c>
      <c r="V619" t="str">
        <f t="shared" si="84"/>
        <v>const W1870LakeAndesSouthDakotaLAUM323= L.marker([43.16,-98.54], {icon: A2}).bindPopup('Lake Andes, South Dakota&lt;br&gt;&lt;span style=font-size:11px&gt;(White b. 1895)&lt;/span&gt;&lt;br&gt;LAUM 323 in (Allen, 1973)').addTo(W1870);</v>
      </c>
      <c r="W619" t="str">
        <f t="shared" si="85"/>
        <v>const W1870LakeAndesSouthDakotaLAUM323= L.marker([43.16,-98.54], {icon: d}).bindPopup('Lake Andes, South Dakota&lt;br&gt;&lt;span style=font-size:11px&gt;(White b. 1895)&lt;/span&gt;&lt;br&gt;LAUM 323 in d').addTo(W1870);</v>
      </c>
      <c r="X619" t="str">
        <f t="shared" si="86"/>
        <v>const W1870LakeAndesSouthDakotaLAUM323= L.marker([43.16,-98.54], {icon: M1}).bindPopup('Lake Andes, South Dakota&lt;br&gt;&lt;span style=font-size:11px&gt;(White b. 1895)&lt;/span&gt;&lt;br&gt;LAUM 323 in (Allen, 1973)').addTo(W1870);</v>
      </c>
      <c r="Y619" t="str">
        <f t="shared" si="87"/>
        <v/>
      </c>
      <c r="Z619" t="str">
        <f t="shared" si="88"/>
        <v/>
      </c>
      <c r="AA619" t="str">
        <f t="shared" si="89"/>
        <v>const W1870LakeAndesSouthDakotaLAUM323= L.marker([43.16,-98.54], {icon:Ag}).bindPopup('Lake Andes, South Dakota&lt;br&gt;&lt;span style=font-size:11px&gt;(White b. 1895)&lt;/span&gt;&lt;br&gt;').addTo(W1870);</v>
      </c>
    </row>
    <row r="620" spans="1:27">
      <c r="A620" t="s">
        <v>5325</v>
      </c>
      <c r="B620" s="88" t="s">
        <v>7593</v>
      </c>
      <c r="D620">
        <v>1881</v>
      </c>
      <c r="E620" t="s">
        <v>7647</v>
      </c>
      <c r="G620" s="79" t="s">
        <v>7413</v>
      </c>
      <c r="H620" t="s">
        <v>5316</v>
      </c>
      <c r="I620" s="5">
        <v>-96.93</v>
      </c>
      <c r="J620" s="5">
        <v>42.78</v>
      </c>
      <c r="K620" s="10" t="s">
        <v>11223</v>
      </c>
      <c r="M620" t="s">
        <v>71</v>
      </c>
      <c r="S620" t="str">
        <f t="shared" si="81"/>
        <v>Vermillion, South Dakota&lt;br&gt;&lt;span style=font-size:11px&gt;(White b. 1881)&lt;/span&gt;&lt;br&gt;</v>
      </c>
      <c r="T620" t="str">
        <f t="shared" si="82"/>
        <v>W1870VermillionSouthDakotaLAUM324</v>
      </c>
      <c r="U620" t="str">
        <f t="shared" si="83"/>
        <v>const W1870VermillionSouthDakotaLAUM324= L.marker([42.78,-96.93], {icon: Me}).bindPopup('Vermillion, South Dakota&lt;br&gt;&lt;span style=font-size:11px&gt;(White b. 1881)&lt;/span&gt;&lt;br&gt;LAUM 324 in (Allen, 1973)').addTo(W1870);</v>
      </c>
      <c r="V620" t="str">
        <f t="shared" si="84"/>
        <v>const W1870VermillionSouthDakotaLAUM324= L.marker([42.78,-96.93], {icon: A2}).bindPopup('Vermillion, South Dakota&lt;br&gt;&lt;span style=font-size:11px&gt;(White b. 1881)&lt;/span&gt;&lt;br&gt;LAUM 324 in (Allen, 1973)').addTo(W1870);</v>
      </c>
      <c r="W620" t="str">
        <f t="shared" si="85"/>
        <v>const W1870VermillionSouthDakotaLAUM324= L.marker([42.78,-96.93], {icon: d}).bindPopup('Vermillion, South Dakota&lt;br&gt;&lt;span style=font-size:11px&gt;(White b. 1881)&lt;/span&gt;&lt;br&gt;LAUM 324 in d').addTo(W1870);</v>
      </c>
      <c r="X620" t="str">
        <f t="shared" si="86"/>
        <v>const W1870VermillionSouthDakotaLAUM324= L.marker([42.78,-96.93], {icon: M1}).bindPopup('Vermillion, South Dakota&lt;br&gt;&lt;span style=font-size:11px&gt;(White b. 1881)&lt;/span&gt;&lt;br&gt;LAUM 324 in (Allen, 1973)').addTo(W1870);</v>
      </c>
      <c r="Y620" t="str">
        <f t="shared" si="87"/>
        <v/>
      </c>
      <c r="Z620" t="str">
        <f t="shared" si="88"/>
        <v/>
      </c>
      <c r="AA620" t="str">
        <f t="shared" si="89"/>
        <v>const W1870VermillionSouthDakotaLAUM324= L.marker([42.78,-96.93], {icon:Ag}).bindPopup('Vermillion, South Dakota&lt;br&gt;&lt;span style=font-size:11px&gt;(White b. 1881)&lt;/span&gt;&lt;br&gt;').addTo(W1870);</v>
      </c>
    </row>
    <row r="621" spans="1:27">
      <c r="A621" t="s">
        <v>5325</v>
      </c>
      <c r="B621" s="88" t="s">
        <v>7594</v>
      </c>
      <c r="D621">
        <v>1887</v>
      </c>
      <c r="E621" t="s">
        <v>7647</v>
      </c>
      <c r="G621" s="79" t="s">
        <v>7413</v>
      </c>
      <c r="H621" t="s">
        <v>5316</v>
      </c>
      <c r="I621" s="5">
        <v>-96.93</v>
      </c>
      <c r="J621" s="5">
        <v>42.78</v>
      </c>
      <c r="K621" s="10" t="s">
        <v>11223</v>
      </c>
      <c r="M621" t="s">
        <v>71</v>
      </c>
      <c r="S621" t="str">
        <f t="shared" si="81"/>
        <v>Vermillion, South Dakota&lt;br&gt;&lt;span style=font-size:11px&gt;(White b. 1887)&lt;/span&gt;&lt;br&gt;</v>
      </c>
      <c r="T621" t="str">
        <f t="shared" si="82"/>
        <v>W1870VermillionSouthDakotaLAUM325</v>
      </c>
      <c r="U621" t="str">
        <f t="shared" si="83"/>
        <v>const W1870VermillionSouthDakotaLAUM325= L.marker([42.78,-96.93], {icon: Me}).bindPopup('Vermillion, South Dakota&lt;br&gt;&lt;span style=font-size:11px&gt;(White b. 1887)&lt;/span&gt;&lt;br&gt;LAUM 325 in (Allen, 1973)').addTo(W1870);</v>
      </c>
      <c r="V621" t="str">
        <f t="shared" si="84"/>
        <v>const W1870VermillionSouthDakotaLAUM325= L.marker([42.78,-96.93], {icon: A2}).bindPopup('Vermillion, South Dakota&lt;br&gt;&lt;span style=font-size:11px&gt;(White b. 1887)&lt;/span&gt;&lt;br&gt;LAUM 325 in (Allen, 1973)').addTo(W1870);</v>
      </c>
      <c r="W621" t="str">
        <f t="shared" si="85"/>
        <v>const W1870VermillionSouthDakotaLAUM325= L.marker([42.78,-96.93], {icon: d}).bindPopup('Vermillion, South Dakota&lt;br&gt;&lt;span style=font-size:11px&gt;(White b. 1887)&lt;/span&gt;&lt;br&gt;LAUM 325 in d').addTo(W1870);</v>
      </c>
      <c r="X621" t="str">
        <f t="shared" si="86"/>
        <v>const W1870VermillionSouthDakotaLAUM325= L.marker([42.78,-96.93], {icon: M1}).bindPopup('Vermillion, South Dakota&lt;br&gt;&lt;span style=font-size:11px&gt;(White b. 1887)&lt;/span&gt;&lt;br&gt;LAUM 325 in (Allen, 1973)').addTo(W1870);</v>
      </c>
      <c r="Y621" t="str">
        <f t="shared" si="87"/>
        <v/>
      </c>
      <c r="Z621" t="str">
        <f t="shared" si="88"/>
        <v/>
      </c>
      <c r="AA621" t="str">
        <f t="shared" si="89"/>
        <v>const W1870VermillionSouthDakotaLAUM325= L.marker([42.78,-96.93], {icon:Ag}).bindPopup('Vermillion, South Dakota&lt;br&gt;&lt;span style=font-size:11px&gt;(White b. 1887)&lt;/span&gt;&lt;br&gt;').addTo(W1870);</v>
      </c>
    </row>
    <row r="622" spans="1:27">
      <c r="A622" t="s">
        <v>5325</v>
      </c>
      <c r="B622" s="88" t="s">
        <v>7595</v>
      </c>
      <c r="D622">
        <v>1899</v>
      </c>
      <c r="E622" t="s">
        <v>7647</v>
      </c>
      <c r="G622" s="79" t="s">
        <v>973</v>
      </c>
      <c r="H622" t="s">
        <v>5316</v>
      </c>
      <c r="I622" s="5">
        <v>-97.78</v>
      </c>
      <c r="J622" s="5">
        <v>43.65</v>
      </c>
      <c r="K622" t="s">
        <v>11232</v>
      </c>
      <c r="M622" t="s">
        <v>71</v>
      </c>
      <c r="S622" t="str">
        <f t="shared" si="81"/>
        <v>Alexandria, South Dakota&lt;br&gt;&lt;span style=font-size:11px&gt;(White b. 1899)&lt;/span&gt;&lt;br&gt;</v>
      </c>
      <c r="T622" t="str">
        <f t="shared" si="82"/>
        <v>W1870AlexandriaSouthDakotaLAUM328</v>
      </c>
      <c r="U622" t="str">
        <f t="shared" si="83"/>
        <v>const W1870AlexandriaSouthDakotaLAUM328= L.marker([43.65,-97.78], {icon: De}).bindPopup('Alexandria, South Dakota&lt;br&gt;&lt;span style=font-size:11px&gt;(White b. 1899)&lt;/span&gt;&lt;br&gt;LAUM 328 in (Allen, 1973)').addTo(W1870);</v>
      </c>
      <c r="V622" t="str">
        <f t="shared" si="84"/>
        <v>const W1870AlexandriaSouthDakotaLAUM328= L.marker([43.65,-97.78], {icon: A2}).bindPopup('Alexandria, South Dakota&lt;br&gt;&lt;span style=font-size:11px&gt;(White b. 1899)&lt;/span&gt;&lt;br&gt;LAUM 328 in (Allen, 1973)').addTo(W1870);</v>
      </c>
      <c r="W622" t="str">
        <f t="shared" si="85"/>
        <v>const W1870AlexandriaSouthDakotaLAUM328= L.marker([43.65,-97.78], {icon: d}).bindPopup('Alexandria, South Dakota&lt;br&gt;&lt;span style=font-size:11px&gt;(White b. 1899)&lt;/span&gt;&lt;br&gt;LAUM 328 in d').addTo(W1870);</v>
      </c>
      <c r="X622" t="str">
        <f t="shared" si="86"/>
        <v>const W1870AlexandriaSouthDakotaLAUM328= L.marker([43.65,-97.78], {icon: D1}).bindPopup('Alexandria, South Dakota&lt;br&gt;&lt;span style=font-size:11px&gt;(White b. 1899)&lt;/span&gt;&lt;br&gt;LAUM 328 in (Allen, 1973)').addTo(W1870);</v>
      </c>
      <c r="Y622" t="str">
        <f t="shared" si="87"/>
        <v/>
      </c>
      <c r="Z622" t="str">
        <f t="shared" si="88"/>
        <v/>
      </c>
      <c r="AA622" t="str">
        <f t="shared" si="89"/>
        <v>const W1870AlexandriaSouthDakotaLAUM328= L.marker([43.65,-97.78], {icon:Ag}).bindPopup('Alexandria, South Dakota&lt;br&gt;&lt;span style=font-size:11px&gt;(White b. 1899)&lt;/span&gt;&lt;br&gt;').addTo(W1870);</v>
      </c>
    </row>
    <row r="623" spans="1:27">
      <c r="A623" t="s">
        <v>5325</v>
      </c>
      <c r="B623" s="88" t="s">
        <v>7596</v>
      </c>
      <c r="D623">
        <v>1884</v>
      </c>
      <c r="E623" t="s">
        <v>7647</v>
      </c>
      <c r="G623" s="79" t="s">
        <v>7417</v>
      </c>
      <c r="H623" t="s">
        <v>5314</v>
      </c>
      <c r="I623" s="5">
        <v>-103</v>
      </c>
      <c r="J623" s="5">
        <v>42.83</v>
      </c>
      <c r="K623" t="s">
        <v>11235</v>
      </c>
      <c r="M623" t="s">
        <v>71</v>
      </c>
      <c r="S623" t="str">
        <f t="shared" si="81"/>
        <v>Chadron, Nebraska&lt;br&gt;&lt;span style=font-size:11px&gt;(White b. 1884)&lt;/span&gt;&lt;br&gt;</v>
      </c>
      <c r="T623" t="str">
        <f t="shared" si="82"/>
        <v>W1870ChadronNebraskaLAUM401</v>
      </c>
      <c r="U623" t="str">
        <f t="shared" si="83"/>
        <v>const W1870ChadronNebraskaLAUM401= L.marker([42.83,-103], {icon: De}).bindPopup('Chadron, Nebraska&lt;br&gt;&lt;span style=font-size:11px&gt;(White b. 1884)&lt;/span&gt;&lt;br&gt;LAUM 401 in (Allen, 1973)').addTo(W1870);</v>
      </c>
      <c r="V623" t="str">
        <f t="shared" si="84"/>
        <v>const W1870ChadronNebraskaLAUM401= L.marker([42.83,-103], {icon: A2}).bindPopup('Chadron, Nebraska&lt;br&gt;&lt;span style=font-size:11px&gt;(White b. 1884)&lt;/span&gt;&lt;br&gt;LAUM 401 in (Allen, 1973)').addTo(W1870);</v>
      </c>
      <c r="W623" t="str">
        <f t="shared" si="85"/>
        <v>const W1870ChadronNebraskaLAUM401= L.marker([42.83,-103], {icon: d}).bindPopup('Chadron, Nebraska&lt;br&gt;&lt;span style=font-size:11px&gt;(White b. 1884)&lt;/span&gt;&lt;br&gt;LAUM 401 in d').addTo(W1870);</v>
      </c>
      <c r="X623" t="str">
        <f t="shared" si="86"/>
        <v>const W1870ChadronNebraskaLAUM401= L.marker([42.83,-103], {icon: D2}).bindPopup('Chadron, Nebraska&lt;br&gt;&lt;span style=font-size:11px&gt;(White b. 1884)&lt;/span&gt;&lt;br&gt;LAUM 401 in (Allen, 1973)').addTo(W1870);</v>
      </c>
      <c r="Y623" t="str">
        <f t="shared" si="87"/>
        <v/>
      </c>
      <c r="Z623" t="str">
        <f t="shared" si="88"/>
        <v/>
      </c>
      <c r="AA623" t="str">
        <f t="shared" si="89"/>
        <v>const W1870ChadronNebraskaLAUM401= L.marker([42.83,-103], {icon:Ag}).bindPopup('Chadron, Nebraska&lt;br&gt;&lt;span style=font-size:11px&gt;(White b. 1884)&lt;/span&gt;&lt;br&gt;').addTo(W1870);</v>
      </c>
    </row>
    <row r="624" spans="1:27">
      <c r="A624" t="s">
        <v>5325</v>
      </c>
      <c r="B624" s="88" t="s">
        <v>7597</v>
      </c>
      <c r="D624">
        <v>1900</v>
      </c>
      <c r="E624" t="s">
        <v>7647</v>
      </c>
      <c r="G624" s="79" t="s">
        <v>7417</v>
      </c>
      <c r="H624" t="s">
        <v>5314</v>
      </c>
      <c r="I624" s="5">
        <v>-103</v>
      </c>
      <c r="J624" s="5">
        <v>42.83</v>
      </c>
      <c r="K624" t="s">
        <v>11235</v>
      </c>
      <c r="M624" t="s">
        <v>71</v>
      </c>
      <c r="S624" t="str">
        <f t="shared" si="81"/>
        <v>Chadron, Nebraska&lt;br&gt;&lt;span style=font-size:11px&gt;(White b. 1900)&lt;/span&gt;&lt;br&gt;</v>
      </c>
      <c r="T624" t="str">
        <f t="shared" si="82"/>
        <v>W1870ChadronNebraskaLAUM402</v>
      </c>
      <c r="U624" t="str">
        <f t="shared" si="83"/>
        <v>const W1870ChadronNebraskaLAUM402= L.marker([42.83,-103], {icon: De}).bindPopup('Chadron, Nebraska&lt;br&gt;&lt;span style=font-size:11px&gt;(White b. 1900)&lt;/span&gt;&lt;br&gt;LAUM 402 in (Allen, 1973)').addTo(W1870);</v>
      </c>
      <c r="V624" t="str">
        <f t="shared" si="84"/>
        <v>const W1870ChadronNebraskaLAUM402= L.marker([42.83,-103], {icon: A2}).bindPopup('Chadron, Nebraska&lt;br&gt;&lt;span style=font-size:11px&gt;(White b. 1900)&lt;/span&gt;&lt;br&gt;LAUM 402 in (Allen, 1973)').addTo(W1870);</v>
      </c>
      <c r="W624" t="str">
        <f t="shared" si="85"/>
        <v>const W1870ChadronNebraskaLAUM402= L.marker([42.83,-103], {icon: d}).bindPopup('Chadron, Nebraska&lt;br&gt;&lt;span style=font-size:11px&gt;(White b. 1900)&lt;/span&gt;&lt;br&gt;LAUM 402 in d').addTo(W1870);</v>
      </c>
      <c r="X624" t="str">
        <f t="shared" si="86"/>
        <v>const W1870ChadronNebraskaLAUM402= L.marker([42.83,-103], {icon: D2}).bindPopup('Chadron, Nebraska&lt;br&gt;&lt;span style=font-size:11px&gt;(White b. 1900)&lt;/span&gt;&lt;br&gt;LAUM 402 in (Allen, 1973)').addTo(W1870);</v>
      </c>
      <c r="Y624" t="str">
        <f t="shared" si="87"/>
        <v/>
      </c>
      <c r="Z624" t="str">
        <f t="shared" si="88"/>
        <v/>
      </c>
      <c r="AA624" t="str">
        <f t="shared" si="89"/>
        <v>const W1870ChadronNebraskaLAUM402= L.marker([42.83,-103], {icon:Ag}).bindPopup('Chadron, Nebraska&lt;br&gt;&lt;span style=font-size:11px&gt;(White b. 1900)&lt;/span&gt;&lt;br&gt;').addTo(W1870);</v>
      </c>
    </row>
    <row r="625" spans="1:27">
      <c r="A625" t="s">
        <v>5325</v>
      </c>
      <c r="B625" s="88" t="s">
        <v>7598</v>
      </c>
      <c r="D625">
        <v>1883</v>
      </c>
      <c r="E625" t="s">
        <v>7647</v>
      </c>
      <c r="G625" s="79" t="s">
        <v>7419</v>
      </c>
      <c r="H625" t="s">
        <v>5314</v>
      </c>
      <c r="I625" s="5">
        <v>-99.54</v>
      </c>
      <c r="J625" s="5">
        <v>42.59</v>
      </c>
      <c r="K625" t="s">
        <v>11232</v>
      </c>
      <c r="M625" t="s">
        <v>71</v>
      </c>
      <c r="S625" t="str">
        <f t="shared" si="81"/>
        <v>Bassett, Nebraska&lt;br&gt;&lt;span style=font-size:11px&gt;(White b. 1883)&lt;/span&gt;&lt;br&gt;</v>
      </c>
      <c r="T625" t="str">
        <f t="shared" si="82"/>
        <v>W1870BassettNebraskaLAUM405</v>
      </c>
      <c r="U625" t="str">
        <f t="shared" si="83"/>
        <v>const W1870BassettNebraskaLAUM405= L.marker([42.59,-99.54], {icon: De}).bindPopup('Bassett, Nebraska&lt;br&gt;&lt;span style=font-size:11px&gt;(White b. 1883)&lt;/span&gt;&lt;br&gt;LAUM 405 in (Allen, 1973)').addTo(W1870);</v>
      </c>
      <c r="V625" t="str">
        <f t="shared" si="84"/>
        <v>const W1870BassettNebraskaLAUM405= L.marker([42.59,-99.54], {icon: A2}).bindPopup('Bassett, Nebraska&lt;br&gt;&lt;span style=font-size:11px&gt;(White b. 1883)&lt;/span&gt;&lt;br&gt;LAUM 405 in (Allen, 1973)').addTo(W1870);</v>
      </c>
      <c r="W625" t="str">
        <f t="shared" si="85"/>
        <v>const W1870BassettNebraskaLAUM405= L.marker([42.59,-99.54], {icon: d}).bindPopup('Bassett, Nebraska&lt;br&gt;&lt;span style=font-size:11px&gt;(White b. 1883)&lt;/span&gt;&lt;br&gt;LAUM 405 in d').addTo(W1870);</v>
      </c>
      <c r="X625" t="str">
        <f t="shared" si="86"/>
        <v>const W1870BassettNebraskaLAUM405= L.marker([42.59,-99.54], {icon: D1}).bindPopup('Bassett, Nebraska&lt;br&gt;&lt;span style=font-size:11px&gt;(White b. 1883)&lt;/span&gt;&lt;br&gt;LAUM 405 in (Allen, 1973)').addTo(W1870);</v>
      </c>
      <c r="Y625" t="str">
        <f t="shared" si="87"/>
        <v/>
      </c>
      <c r="Z625" t="str">
        <f t="shared" si="88"/>
        <v/>
      </c>
      <c r="AA625" t="str">
        <f t="shared" si="89"/>
        <v>const W1870BassettNebraskaLAUM405= L.marker([42.59,-99.54], {icon:Ag}).bindPopup('Bassett, Nebraska&lt;br&gt;&lt;span style=font-size:11px&gt;(White b. 1883)&lt;/span&gt;&lt;br&gt;').addTo(W1870);</v>
      </c>
    </row>
    <row r="626" spans="1:27">
      <c r="A626" t="s">
        <v>5325</v>
      </c>
      <c r="B626" s="88" t="s">
        <v>7599</v>
      </c>
      <c r="D626">
        <v>1895</v>
      </c>
      <c r="E626" t="s">
        <v>7647</v>
      </c>
      <c r="G626" s="79" t="s">
        <v>7420</v>
      </c>
      <c r="H626" t="s">
        <v>5314</v>
      </c>
      <c r="I626" s="5">
        <v>-97.26</v>
      </c>
      <c r="J626" s="5">
        <v>42.62</v>
      </c>
      <c r="K626" t="s">
        <v>11232</v>
      </c>
      <c r="M626" t="s">
        <v>71</v>
      </c>
      <c r="S626" t="str">
        <f t="shared" si="81"/>
        <v>Hartington, Nebraska&lt;br&gt;&lt;span style=font-size:11px&gt;(White b. 1895)&lt;/span&gt;&lt;br&gt;</v>
      </c>
      <c r="T626" t="str">
        <f t="shared" si="82"/>
        <v>W1870HartingtonNebraskaLAUM408</v>
      </c>
      <c r="U626" t="str">
        <f t="shared" si="83"/>
        <v>const W1870HartingtonNebraskaLAUM408= L.marker([42.62,-97.26], {icon: De}).bindPopup('Hartington, Nebraska&lt;br&gt;&lt;span style=font-size:11px&gt;(White b. 1895)&lt;/span&gt;&lt;br&gt;LAUM 408 in (Allen, 1973)').addTo(W1870);</v>
      </c>
      <c r="V626" t="str">
        <f t="shared" si="84"/>
        <v>const W1870HartingtonNebraskaLAUM408= L.marker([42.62,-97.26], {icon: A2}).bindPopup('Hartington, Nebraska&lt;br&gt;&lt;span style=font-size:11px&gt;(White b. 1895)&lt;/span&gt;&lt;br&gt;LAUM 408 in (Allen, 1973)').addTo(W1870);</v>
      </c>
      <c r="W626" t="str">
        <f t="shared" si="85"/>
        <v>const W1870HartingtonNebraskaLAUM408= L.marker([42.62,-97.26], {icon: d}).bindPopup('Hartington, Nebraska&lt;br&gt;&lt;span style=font-size:11px&gt;(White b. 1895)&lt;/span&gt;&lt;br&gt;LAUM 408 in d').addTo(W1870);</v>
      </c>
      <c r="X626" t="str">
        <f t="shared" si="86"/>
        <v>const W1870HartingtonNebraskaLAUM408= L.marker([42.62,-97.26], {icon: D1}).bindPopup('Hartington, Nebraska&lt;br&gt;&lt;span style=font-size:11px&gt;(White b. 1895)&lt;/span&gt;&lt;br&gt;LAUM 408 in (Allen, 1973)').addTo(W1870);</v>
      </c>
      <c r="Y626" t="str">
        <f t="shared" si="87"/>
        <v/>
      </c>
      <c r="Z626" t="str">
        <f t="shared" si="88"/>
        <v/>
      </c>
      <c r="AA626" t="str">
        <f t="shared" si="89"/>
        <v>const W1870HartingtonNebraskaLAUM408= L.marker([42.62,-97.26], {icon:Ag}).bindPopup('Hartington, Nebraska&lt;br&gt;&lt;span style=font-size:11px&gt;(White b. 1895)&lt;/span&gt;&lt;br&gt;').addTo(W1870);</v>
      </c>
    </row>
    <row r="627" spans="1:27">
      <c r="A627" t="s">
        <v>5325</v>
      </c>
      <c r="B627" s="88" t="s">
        <v>7600</v>
      </c>
      <c r="D627">
        <v>1887</v>
      </c>
      <c r="E627" t="s">
        <v>7647</v>
      </c>
      <c r="G627" s="79" t="s">
        <v>7421</v>
      </c>
      <c r="H627" t="s">
        <v>5314</v>
      </c>
      <c r="I627" s="5">
        <v>-103.67</v>
      </c>
      <c r="J627" s="5">
        <v>41.87</v>
      </c>
      <c r="K627" t="s">
        <v>11232</v>
      </c>
      <c r="M627" t="s">
        <v>71</v>
      </c>
      <c r="S627" t="str">
        <f t="shared" si="81"/>
        <v>Scottsbluff, Nebraska&lt;br&gt;&lt;span style=font-size:11px&gt;(White b. 1887)&lt;/span&gt;&lt;br&gt;</v>
      </c>
      <c r="T627" t="str">
        <f t="shared" si="82"/>
        <v>W1870ScottsbluffNebraskaLAUM409</v>
      </c>
      <c r="U627" t="str">
        <f t="shared" si="83"/>
        <v>const W1870ScottsbluffNebraskaLAUM409= L.marker([41.87,-103.67], {icon: De}).bindPopup('Scottsbluff, Nebraska&lt;br&gt;&lt;span style=font-size:11px&gt;(White b. 1887)&lt;/span&gt;&lt;br&gt;LAUM 409 in (Allen, 1973)').addTo(W1870);</v>
      </c>
      <c r="V627" t="str">
        <f t="shared" si="84"/>
        <v>const W1870ScottsbluffNebraskaLAUM409= L.marker([41.87,-103.67], {icon: A2}).bindPopup('Scottsbluff, Nebraska&lt;br&gt;&lt;span style=font-size:11px&gt;(White b. 1887)&lt;/span&gt;&lt;br&gt;LAUM 409 in (Allen, 1973)').addTo(W1870);</v>
      </c>
      <c r="W627" t="str">
        <f t="shared" si="85"/>
        <v>const W1870ScottsbluffNebraskaLAUM409= L.marker([41.87,-103.67], {icon: d}).bindPopup('Scottsbluff, Nebraska&lt;br&gt;&lt;span style=font-size:11px&gt;(White b. 1887)&lt;/span&gt;&lt;br&gt;LAUM 409 in d').addTo(W1870);</v>
      </c>
      <c r="X627" t="str">
        <f t="shared" si="86"/>
        <v>const W1870ScottsbluffNebraskaLAUM409= L.marker([41.87,-103.67], {icon: D1}).bindPopup('Scottsbluff, Nebraska&lt;br&gt;&lt;span style=font-size:11px&gt;(White b. 1887)&lt;/span&gt;&lt;br&gt;LAUM 409 in (Allen, 1973)').addTo(W1870);</v>
      </c>
      <c r="Y627" t="str">
        <f t="shared" si="87"/>
        <v/>
      </c>
      <c r="Z627" t="str">
        <f t="shared" si="88"/>
        <v/>
      </c>
      <c r="AA627" t="str">
        <f t="shared" si="89"/>
        <v>const W1870ScottsbluffNebraskaLAUM409= L.marker([41.87,-103.67], {icon:Ag}).bindPopup('Scottsbluff, Nebraska&lt;br&gt;&lt;span style=font-size:11px&gt;(White b. 1887)&lt;/span&gt;&lt;br&gt;').addTo(W1870);</v>
      </c>
    </row>
    <row r="628" spans="1:27">
      <c r="A628" t="s">
        <v>5325</v>
      </c>
      <c r="B628" s="88" t="s">
        <v>7601</v>
      </c>
      <c r="D628">
        <v>1893</v>
      </c>
      <c r="E628" t="s">
        <v>7647</v>
      </c>
      <c r="G628" s="79" t="s">
        <v>7425</v>
      </c>
      <c r="H628" t="s">
        <v>5314</v>
      </c>
      <c r="I628" s="5">
        <v>-101.04</v>
      </c>
      <c r="J628" s="5">
        <v>42.04</v>
      </c>
      <c r="K628" t="s">
        <v>11232</v>
      </c>
      <c r="M628" t="s">
        <v>71</v>
      </c>
      <c r="S628" t="str">
        <f t="shared" si="81"/>
        <v>Mullen, Nebraska&lt;br&gt;&lt;span style=font-size:11px&gt;(White b. 1893)&lt;/span&gt;&lt;br&gt;</v>
      </c>
      <c r="T628" t="str">
        <f t="shared" si="82"/>
        <v>W1870MullenNebraskaLAUM412</v>
      </c>
      <c r="U628" t="str">
        <f t="shared" si="83"/>
        <v>const W1870MullenNebraskaLAUM412= L.marker([42.04,-101.04], {icon: De}).bindPopup('Mullen, Nebraska&lt;br&gt;&lt;span style=font-size:11px&gt;(White b. 1893)&lt;/span&gt;&lt;br&gt;LAUM 412 in (Allen, 1973)').addTo(W1870);</v>
      </c>
      <c r="V628" t="str">
        <f t="shared" si="84"/>
        <v>const W1870MullenNebraskaLAUM412= L.marker([42.04,-101.04], {icon: A2}).bindPopup('Mullen, Nebraska&lt;br&gt;&lt;span style=font-size:11px&gt;(White b. 1893)&lt;/span&gt;&lt;br&gt;LAUM 412 in (Allen, 1973)').addTo(W1870);</v>
      </c>
      <c r="W628" t="str">
        <f t="shared" si="85"/>
        <v>const W1870MullenNebraskaLAUM412= L.marker([42.04,-101.04], {icon: d}).bindPopup('Mullen, Nebraska&lt;br&gt;&lt;span style=font-size:11px&gt;(White b. 1893)&lt;/span&gt;&lt;br&gt;LAUM 412 in d').addTo(W1870);</v>
      </c>
      <c r="X628" t="str">
        <f t="shared" si="86"/>
        <v>const W1870MullenNebraskaLAUM412= L.marker([42.04,-101.04], {icon: D1}).bindPopup('Mullen, Nebraska&lt;br&gt;&lt;span style=font-size:11px&gt;(White b. 1893)&lt;/span&gt;&lt;br&gt;LAUM 412 in (Allen, 1973)').addTo(W1870);</v>
      </c>
      <c r="Y628" t="str">
        <f t="shared" si="87"/>
        <v/>
      </c>
      <c r="Z628" t="str">
        <f t="shared" si="88"/>
        <v/>
      </c>
      <c r="AA628" t="str">
        <f t="shared" si="89"/>
        <v>const W1870MullenNebraskaLAUM412= L.marker([42.04,-101.04], {icon:Ag}).bindPopup('Mullen, Nebraska&lt;br&gt;&lt;span style=font-size:11px&gt;(White b. 1893)&lt;/span&gt;&lt;br&gt;').addTo(W1870);</v>
      </c>
    </row>
    <row r="629" spans="1:27">
      <c r="A629" t="s">
        <v>5325</v>
      </c>
      <c r="B629" s="88" t="s">
        <v>7602</v>
      </c>
      <c r="D629">
        <v>1893</v>
      </c>
      <c r="E629" t="s">
        <v>7647</v>
      </c>
      <c r="G629" s="79" t="s">
        <v>7424</v>
      </c>
      <c r="H629" t="s">
        <v>5314</v>
      </c>
      <c r="I629" s="5">
        <v>-99.13</v>
      </c>
      <c r="J629" s="5">
        <v>41.78</v>
      </c>
      <c r="K629" t="s">
        <v>11232</v>
      </c>
      <c r="M629" t="s">
        <v>71</v>
      </c>
      <c r="S629" t="str">
        <f t="shared" si="81"/>
        <v>Burwell, Nebraska&lt;br&gt;&lt;span style=font-size:11px&gt;(White b. 1893)&lt;/span&gt;&lt;br&gt;</v>
      </c>
      <c r="T629" t="str">
        <f t="shared" si="82"/>
        <v>W1870BurwellNebraskaLAUM414</v>
      </c>
      <c r="U629" t="str">
        <f t="shared" si="83"/>
        <v>const W1870BurwellNebraskaLAUM414= L.marker([41.78,-99.13], {icon: De}).bindPopup('Burwell, Nebraska&lt;br&gt;&lt;span style=font-size:11px&gt;(White b. 1893)&lt;/span&gt;&lt;br&gt;LAUM 414 in (Allen, 1973)').addTo(W1870);</v>
      </c>
      <c r="V629" t="str">
        <f t="shared" si="84"/>
        <v>const W1870BurwellNebraskaLAUM414= L.marker([41.78,-99.13], {icon: A2}).bindPopup('Burwell, Nebraska&lt;br&gt;&lt;span style=font-size:11px&gt;(White b. 1893)&lt;/span&gt;&lt;br&gt;LAUM 414 in (Allen, 1973)').addTo(W1870);</v>
      </c>
      <c r="W629" t="str">
        <f t="shared" si="85"/>
        <v>const W1870BurwellNebraskaLAUM414= L.marker([41.78,-99.13], {icon: d}).bindPopup('Burwell, Nebraska&lt;br&gt;&lt;span style=font-size:11px&gt;(White b. 1893)&lt;/span&gt;&lt;br&gt;LAUM 414 in d').addTo(W1870);</v>
      </c>
      <c r="X629" t="str">
        <f t="shared" si="86"/>
        <v>const W1870BurwellNebraskaLAUM414= L.marker([41.78,-99.13], {icon: D1}).bindPopup('Burwell, Nebraska&lt;br&gt;&lt;span style=font-size:11px&gt;(White b. 1893)&lt;/span&gt;&lt;br&gt;LAUM 414 in (Allen, 1973)').addTo(W1870);</v>
      </c>
      <c r="Y629" t="str">
        <f t="shared" si="87"/>
        <v/>
      </c>
      <c r="Z629" t="str">
        <f t="shared" si="88"/>
        <v/>
      </c>
      <c r="AA629" t="str">
        <f t="shared" si="89"/>
        <v>const W1870BurwellNebraskaLAUM414= L.marker([41.78,-99.13], {icon:Ag}).bindPopup('Burwell, Nebraska&lt;br&gt;&lt;span style=font-size:11px&gt;(White b. 1893)&lt;/span&gt;&lt;br&gt;').addTo(W1870);</v>
      </c>
    </row>
    <row r="630" spans="1:27">
      <c r="A630" t="s">
        <v>5325</v>
      </c>
      <c r="B630" s="88" t="s">
        <v>7603</v>
      </c>
      <c r="D630">
        <v>1898</v>
      </c>
      <c r="E630" t="s">
        <v>7647</v>
      </c>
      <c r="G630" s="79" t="s">
        <v>193</v>
      </c>
      <c r="H630" t="s">
        <v>5314</v>
      </c>
      <c r="I630" s="5">
        <v>-97.42</v>
      </c>
      <c r="J630" s="5">
        <v>42.03</v>
      </c>
      <c r="K630" t="s">
        <v>11232</v>
      </c>
      <c r="M630" t="s">
        <v>71</v>
      </c>
      <c r="S630" t="str">
        <f t="shared" si="81"/>
        <v>Norfolk, Nebraska&lt;br&gt;&lt;span style=font-size:11px&gt;(White b. 1898)&lt;/span&gt;&lt;br&gt;</v>
      </c>
      <c r="T630" t="str">
        <f t="shared" si="82"/>
        <v>W1870NorfolkNebraskaLAUM416</v>
      </c>
      <c r="U630" t="str">
        <f t="shared" si="83"/>
        <v>const W1870NorfolkNebraskaLAUM416= L.marker([42.03,-97.42], {icon: De}).bindPopup('Norfolk, Nebraska&lt;br&gt;&lt;span style=font-size:11px&gt;(White b. 1898)&lt;/span&gt;&lt;br&gt;LAUM 416 in (Allen, 1973)').addTo(W1870);</v>
      </c>
      <c r="V630" t="str">
        <f t="shared" si="84"/>
        <v>const W1870NorfolkNebraskaLAUM416= L.marker([42.03,-97.42], {icon: A2}).bindPopup('Norfolk, Nebraska&lt;br&gt;&lt;span style=font-size:11px&gt;(White b. 1898)&lt;/span&gt;&lt;br&gt;LAUM 416 in (Allen, 1973)').addTo(W1870);</v>
      </c>
      <c r="W630" t="str">
        <f t="shared" si="85"/>
        <v>const W1870NorfolkNebraskaLAUM416= L.marker([42.03,-97.42], {icon: d}).bindPopup('Norfolk, Nebraska&lt;br&gt;&lt;span style=font-size:11px&gt;(White b. 1898)&lt;/span&gt;&lt;br&gt;LAUM 416 in d').addTo(W1870);</v>
      </c>
      <c r="X630" t="str">
        <f t="shared" si="86"/>
        <v>const W1870NorfolkNebraskaLAUM416= L.marker([42.03,-97.42], {icon: D1}).bindPopup('Norfolk, Nebraska&lt;br&gt;&lt;span style=font-size:11px&gt;(White b. 1898)&lt;/span&gt;&lt;br&gt;LAUM 416 in (Allen, 1973)').addTo(W1870);</v>
      </c>
      <c r="Y630" t="str">
        <f t="shared" si="87"/>
        <v/>
      </c>
      <c r="Z630" t="str">
        <f t="shared" si="88"/>
        <v/>
      </c>
      <c r="AA630" t="str">
        <f t="shared" si="89"/>
        <v>const W1870NorfolkNebraskaLAUM416= L.marker([42.03,-97.42], {icon:Ag}).bindPopup('Norfolk, Nebraska&lt;br&gt;&lt;span style=font-size:11px&gt;(White b. 1898)&lt;/span&gt;&lt;br&gt;').addTo(W1870);</v>
      </c>
    </row>
    <row r="631" spans="1:27">
      <c r="A631" t="s">
        <v>5325</v>
      </c>
      <c r="B631" s="88" t="s">
        <v>7604</v>
      </c>
      <c r="D631">
        <v>1883</v>
      </c>
      <c r="E631" t="s">
        <v>7647</v>
      </c>
      <c r="G631" s="79" t="s">
        <v>7427</v>
      </c>
      <c r="H631" t="s">
        <v>5314</v>
      </c>
      <c r="I631" s="5">
        <v>-102.47</v>
      </c>
      <c r="J631" s="5">
        <v>41.09</v>
      </c>
      <c r="K631" t="s">
        <v>11235</v>
      </c>
      <c r="M631" t="s">
        <v>12505</v>
      </c>
      <c r="S631" t="str">
        <f t="shared" si="81"/>
        <v>Chappell, Nebraska&lt;br&gt;&lt;span style=font-size:11px&gt;(White b. 1883)&lt;/span&gt;&lt;br&gt;</v>
      </c>
      <c r="T631" t="str">
        <f t="shared" si="82"/>
        <v>W1870ChappellNebraskaLAUM417</v>
      </c>
      <c r="U631" t="str">
        <f t="shared" si="83"/>
        <v>const W1870ChappellNebraskaLAUM417= L.marker([41.09,-102.47], {icon: De}).bindPopup('Chappell, Nebraska&lt;br&gt;&lt;span style=font-size:11px&gt;(White b. 1883)&lt;/span&gt;&lt;br&gt;LAUM 417 in (Allen, 1973)').addTo(W1870);</v>
      </c>
      <c r="V631" t="str">
        <f t="shared" si="84"/>
        <v>const W1870ChappellNebraskaLAUM417= L.marker([41.09,-102.47], {icon: A2}).bindPopup('Chappell, Nebraska&lt;br&gt;&lt;span style=font-size:11px&gt;(White b. 1883)&lt;/span&gt;&lt;br&gt;LAUM 417 in (Allen, 1973)').addTo(W1870);</v>
      </c>
      <c r="W631" t="str">
        <f t="shared" si="85"/>
        <v>const W1870ChappellNebraskaLAUM417= L.marker([41.09,-102.47], {icon: d}).bindPopup('Chappell, Nebraska&lt;br&gt;&lt;span style=font-size:11px&gt;(White b. 1883)&lt;/span&gt;&lt;br&gt;LAUM 417 in d').addTo(W1870);</v>
      </c>
      <c r="X631" t="str">
        <f t="shared" si="86"/>
        <v>const W1870ChappellNebraskaLAUM417= L.marker([41.09,-102.47], {icon: D2}).bindPopup('Chappell, Nebraska&lt;br&gt;&lt;span style=font-size:11px&gt;(White b. 1883)&lt;/span&gt;&lt;br&gt;LAUM 417 in (Allen, 1973)').addTo(W1870);</v>
      </c>
      <c r="Y631" t="str">
        <f t="shared" si="87"/>
        <v/>
      </c>
      <c r="Z631" t="str">
        <f t="shared" si="88"/>
        <v/>
      </c>
      <c r="AA631" t="str">
        <f t="shared" si="89"/>
        <v>const W1870ChappellNebraskaLAUM417= L.marker([41.09,-102.47], {icon:Af}).bindPopup('Chappell, Nebraska&lt;br&gt;&lt;span style=font-size:11px&gt;(White b. 1883)&lt;/span&gt;&lt;br&gt;').addTo(W1870);</v>
      </c>
    </row>
    <row r="632" spans="1:27">
      <c r="A632" t="s">
        <v>5325</v>
      </c>
      <c r="B632" s="88" t="s">
        <v>7605</v>
      </c>
      <c r="D632">
        <v>1878</v>
      </c>
      <c r="E632" t="s">
        <v>7647</v>
      </c>
      <c r="G632" s="79" t="s">
        <v>195</v>
      </c>
      <c r="H632" t="s">
        <v>5314</v>
      </c>
      <c r="I632" s="5">
        <v>-100.77</v>
      </c>
      <c r="J632" s="5">
        <v>41.13</v>
      </c>
      <c r="K632" t="s">
        <v>11232</v>
      </c>
      <c r="M632" t="s">
        <v>71</v>
      </c>
      <c r="S632" t="str">
        <f t="shared" si="81"/>
        <v>North Platte, Nebraska&lt;br&gt;&lt;span style=font-size:11px&gt;(White b. 1878)&lt;/span&gt;&lt;br&gt;</v>
      </c>
      <c r="T632" t="str">
        <f t="shared" si="82"/>
        <v>W1870NorthPlatteNebraskaLAUM418</v>
      </c>
      <c r="U632" t="str">
        <f t="shared" si="83"/>
        <v>const W1870NorthPlatteNebraskaLAUM418= L.marker([41.13,-100.77], {icon: De}).bindPopup('North Platte, Nebraska&lt;br&gt;&lt;span style=font-size:11px&gt;(White b. 1878)&lt;/span&gt;&lt;br&gt;LAUM 418 in (Allen, 1973)').addTo(W1870);</v>
      </c>
      <c r="V632" t="str">
        <f t="shared" si="84"/>
        <v>const W1870NorthPlatteNebraskaLAUM418= L.marker([41.13,-100.77], {icon: A2}).bindPopup('North Platte, Nebraska&lt;br&gt;&lt;span style=font-size:11px&gt;(White b. 1878)&lt;/span&gt;&lt;br&gt;LAUM 418 in (Allen, 1973)').addTo(W1870);</v>
      </c>
      <c r="W632" t="str">
        <f t="shared" si="85"/>
        <v>const W1870NorthPlatteNebraskaLAUM418= L.marker([41.13,-100.77], {icon: d}).bindPopup('North Platte, Nebraska&lt;br&gt;&lt;span style=font-size:11px&gt;(White b. 1878)&lt;/span&gt;&lt;br&gt;LAUM 418 in d').addTo(W1870);</v>
      </c>
      <c r="X632" t="str">
        <f t="shared" si="86"/>
        <v>const W1870NorthPlatteNebraskaLAUM418= L.marker([41.13,-100.77], {icon: D1}).bindPopup('North Platte, Nebraska&lt;br&gt;&lt;span style=font-size:11px&gt;(White b. 1878)&lt;/span&gt;&lt;br&gt;LAUM 418 in (Allen, 1973)').addTo(W1870);</v>
      </c>
      <c r="Y632" t="str">
        <f t="shared" si="87"/>
        <v/>
      </c>
      <c r="Z632" t="str">
        <f t="shared" si="88"/>
        <v/>
      </c>
      <c r="AA632" t="str">
        <f t="shared" si="89"/>
        <v>const W1870NorthPlatteNebraskaLAUM418= L.marker([41.13,-100.77], {icon:Ag}).bindPopup('North Platte, Nebraska&lt;br&gt;&lt;span style=font-size:11px&gt;(White b. 1878)&lt;/span&gt;&lt;br&gt;').addTo(W1870);</v>
      </c>
    </row>
    <row r="633" spans="1:27">
      <c r="A633" t="s">
        <v>5325</v>
      </c>
      <c r="B633" s="88" t="s">
        <v>7606</v>
      </c>
      <c r="D633">
        <v>1894</v>
      </c>
      <c r="E633" t="s">
        <v>7647</v>
      </c>
      <c r="G633" s="79" t="s">
        <v>195</v>
      </c>
      <c r="H633" t="s">
        <v>5314</v>
      </c>
      <c r="I633" s="5">
        <v>-100.77</v>
      </c>
      <c r="J633" s="5">
        <v>41.13</v>
      </c>
      <c r="K633" t="s">
        <v>11232</v>
      </c>
      <c r="M633" t="s">
        <v>71</v>
      </c>
      <c r="S633" t="str">
        <f t="shared" si="81"/>
        <v>North Platte, Nebraska&lt;br&gt;&lt;span style=font-size:11px&gt;(White b. 1894)&lt;/span&gt;&lt;br&gt;</v>
      </c>
      <c r="T633" t="str">
        <f t="shared" si="82"/>
        <v>W1870NorthPlatteNebraskaLAUM419</v>
      </c>
      <c r="U633" t="str">
        <f t="shared" si="83"/>
        <v>const W1870NorthPlatteNebraskaLAUM419= L.marker([41.13,-100.77], {icon: De}).bindPopup('North Platte, Nebraska&lt;br&gt;&lt;span style=font-size:11px&gt;(White b. 1894)&lt;/span&gt;&lt;br&gt;LAUM 419 in (Allen, 1973)').addTo(W1870);</v>
      </c>
      <c r="V633" t="str">
        <f t="shared" si="84"/>
        <v>const W1870NorthPlatteNebraskaLAUM419= L.marker([41.13,-100.77], {icon: A2}).bindPopup('North Platte, Nebraska&lt;br&gt;&lt;span style=font-size:11px&gt;(White b. 1894)&lt;/span&gt;&lt;br&gt;LAUM 419 in (Allen, 1973)').addTo(W1870);</v>
      </c>
      <c r="W633" t="str">
        <f t="shared" si="85"/>
        <v>const W1870NorthPlatteNebraskaLAUM419= L.marker([41.13,-100.77], {icon: d}).bindPopup('North Platte, Nebraska&lt;br&gt;&lt;span style=font-size:11px&gt;(White b. 1894)&lt;/span&gt;&lt;br&gt;LAUM 419 in d').addTo(W1870);</v>
      </c>
      <c r="X633" t="str">
        <f t="shared" si="86"/>
        <v>const W1870NorthPlatteNebraskaLAUM419= L.marker([41.13,-100.77], {icon: D1}).bindPopup('North Platte, Nebraska&lt;br&gt;&lt;span style=font-size:11px&gt;(White b. 1894)&lt;/span&gt;&lt;br&gt;LAUM 419 in (Allen, 1973)').addTo(W1870);</v>
      </c>
      <c r="Y633" t="str">
        <f t="shared" si="87"/>
        <v/>
      </c>
      <c r="Z633" t="str">
        <f t="shared" si="88"/>
        <v/>
      </c>
      <c r="AA633" t="str">
        <f t="shared" si="89"/>
        <v>const W1870NorthPlatteNebraskaLAUM419= L.marker([41.13,-100.77], {icon:Ag}).bindPopup('North Platte, Nebraska&lt;br&gt;&lt;span style=font-size:11px&gt;(White b. 1894)&lt;/span&gt;&lt;br&gt;').addTo(W1870);</v>
      </c>
    </row>
    <row r="634" spans="1:27">
      <c r="A634" t="s">
        <v>5325</v>
      </c>
      <c r="B634" s="88" t="s">
        <v>7607</v>
      </c>
      <c r="D634">
        <v>1876</v>
      </c>
      <c r="E634" t="s">
        <v>7647</v>
      </c>
      <c r="G634" s="79" t="s">
        <v>7429</v>
      </c>
      <c r="H634" t="s">
        <v>5314</v>
      </c>
      <c r="I634" s="5">
        <v>-98.54</v>
      </c>
      <c r="J634" s="5">
        <v>41.32</v>
      </c>
      <c r="K634" t="s">
        <v>11232</v>
      </c>
      <c r="M634" t="s">
        <v>71</v>
      </c>
      <c r="S634" t="str">
        <f t="shared" si="81"/>
        <v>Dannebrog, Nebraska&lt;br&gt;&lt;span style=font-size:11px&gt;(White b. 1876)&lt;/span&gt;&lt;br&gt;</v>
      </c>
      <c r="T634" t="str">
        <f t="shared" si="82"/>
        <v>W1870DannebrogNebraskaLAUM420</v>
      </c>
      <c r="U634" t="str">
        <f t="shared" si="83"/>
        <v>const W1870DannebrogNebraskaLAUM420= L.marker([41.32,-98.54], {icon: De}).bindPopup('Dannebrog, Nebraska&lt;br&gt;&lt;span style=font-size:11px&gt;(White b. 1876)&lt;/span&gt;&lt;br&gt;LAUM 420 in (Allen, 1973)').addTo(W1870);</v>
      </c>
      <c r="V634" t="str">
        <f t="shared" si="84"/>
        <v>const W1870DannebrogNebraskaLAUM420= L.marker([41.32,-98.54], {icon: A2}).bindPopup('Dannebrog, Nebraska&lt;br&gt;&lt;span style=font-size:11px&gt;(White b. 1876)&lt;/span&gt;&lt;br&gt;LAUM 420 in (Allen, 1973)').addTo(W1870);</v>
      </c>
      <c r="W634" t="str">
        <f t="shared" si="85"/>
        <v>const W1870DannebrogNebraskaLAUM420= L.marker([41.32,-98.54], {icon: d}).bindPopup('Dannebrog, Nebraska&lt;br&gt;&lt;span style=font-size:11px&gt;(White b. 1876)&lt;/span&gt;&lt;br&gt;LAUM 420 in d').addTo(W1870);</v>
      </c>
      <c r="X634" t="str">
        <f t="shared" si="86"/>
        <v>const W1870DannebrogNebraskaLAUM420= L.marker([41.32,-98.54], {icon: D1}).bindPopup('Dannebrog, Nebraska&lt;br&gt;&lt;span style=font-size:11px&gt;(White b. 1876)&lt;/span&gt;&lt;br&gt;LAUM 420 in (Allen, 1973)').addTo(W1870);</v>
      </c>
      <c r="Y634" t="str">
        <f t="shared" si="87"/>
        <v/>
      </c>
      <c r="Z634" t="str">
        <f t="shared" si="88"/>
        <v/>
      </c>
      <c r="AA634" t="str">
        <f t="shared" si="89"/>
        <v>const W1870DannebrogNebraskaLAUM420= L.marker([41.32,-98.54], {icon:Ag}).bindPopup('Dannebrog, Nebraska&lt;br&gt;&lt;span style=font-size:11px&gt;(White b. 1876)&lt;/span&gt;&lt;br&gt;').addTo(W1870);</v>
      </c>
    </row>
    <row r="635" spans="1:27">
      <c r="A635" t="s">
        <v>5325</v>
      </c>
      <c r="B635" s="88" t="s">
        <v>7608</v>
      </c>
      <c r="D635">
        <v>1891</v>
      </c>
      <c r="E635" t="s">
        <v>7647</v>
      </c>
      <c r="G635" s="79" t="s">
        <v>7430</v>
      </c>
      <c r="H635" t="s">
        <v>5314</v>
      </c>
      <c r="I635" s="5">
        <v>-98.46</v>
      </c>
      <c r="J635" s="5">
        <v>41.21</v>
      </c>
      <c r="K635" t="s">
        <v>11232</v>
      </c>
      <c r="M635" t="s">
        <v>71</v>
      </c>
      <c r="S635" t="str">
        <f t="shared" si="81"/>
        <v>St. Paul, Nebraska&lt;br&gt;&lt;span style=font-size:11px&gt;(White b. 1891)&lt;/span&gt;&lt;br&gt;</v>
      </c>
      <c r="T635" t="str">
        <f t="shared" si="82"/>
        <v>W1870StPaulNebraskaLAUM421</v>
      </c>
      <c r="U635" t="str">
        <f t="shared" si="83"/>
        <v>const W1870StPaulNebraskaLAUM421= L.marker([41.21,-98.46], {icon: De}).bindPopup('St. Paul, Nebraska&lt;br&gt;&lt;span style=font-size:11px&gt;(White b. 1891)&lt;/span&gt;&lt;br&gt;LAUM 421 in (Allen, 1973)').addTo(W1870);</v>
      </c>
      <c r="V635" t="str">
        <f t="shared" si="84"/>
        <v>const W1870StPaulNebraskaLAUM421= L.marker([41.21,-98.46], {icon: A2}).bindPopup('St. Paul, Nebraska&lt;br&gt;&lt;span style=font-size:11px&gt;(White b. 1891)&lt;/span&gt;&lt;br&gt;LAUM 421 in (Allen, 1973)').addTo(W1870);</v>
      </c>
      <c r="W635" t="str">
        <f t="shared" si="85"/>
        <v>const W1870StPaulNebraskaLAUM421= L.marker([41.21,-98.46], {icon: d}).bindPopup('St. Paul, Nebraska&lt;br&gt;&lt;span style=font-size:11px&gt;(White b. 1891)&lt;/span&gt;&lt;br&gt;LAUM 421 in d').addTo(W1870);</v>
      </c>
      <c r="X635" t="str">
        <f t="shared" si="86"/>
        <v>const W1870StPaulNebraskaLAUM421= L.marker([41.21,-98.46], {icon: D1}).bindPopup('St. Paul, Nebraska&lt;br&gt;&lt;span style=font-size:11px&gt;(White b. 1891)&lt;/span&gt;&lt;br&gt;LAUM 421 in (Allen, 1973)').addTo(W1870);</v>
      </c>
      <c r="Y635" t="str">
        <f t="shared" si="87"/>
        <v/>
      </c>
      <c r="Z635" t="str">
        <f t="shared" si="88"/>
        <v/>
      </c>
      <c r="AA635" t="str">
        <f t="shared" si="89"/>
        <v>const W1870StPaulNebraskaLAUM421= L.marker([41.21,-98.46], {icon:Ag}).bindPopup('St. Paul, Nebraska&lt;br&gt;&lt;span style=font-size:11px&gt;(White b. 1891)&lt;/span&gt;&lt;br&gt;').addTo(W1870);</v>
      </c>
    </row>
    <row r="636" spans="1:27">
      <c r="A636" t="s">
        <v>5325</v>
      </c>
      <c r="B636" s="88" t="s">
        <v>7609</v>
      </c>
      <c r="D636">
        <v>1898</v>
      </c>
      <c r="E636" t="s">
        <v>7647</v>
      </c>
      <c r="G636" s="79" t="s">
        <v>7432</v>
      </c>
      <c r="H636" t="s">
        <v>5314</v>
      </c>
      <c r="I636" s="5">
        <v>-98.37</v>
      </c>
      <c r="J636" s="5">
        <v>40.770000000000003</v>
      </c>
      <c r="K636" t="s">
        <v>11232</v>
      </c>
      <c r="M636" t="s">
        <v>71</v>
      </c>
      <c r="S636" t="str">
        <f t="shared" si="81"/>
        <v>Doniphan, Nebraska&lt;br&gt;&lt;span style=font-size:11px&gt;(White b. 1898)&lt;/span&gt;&lt;br&gt;</v>
      </c>
      <c r="T636" t="str">
        <f t="shared" si="82"/>
        <v>W1870DoniphanNebraskaLAUM423</v>
      </c>
      <c r="U636" t="str">
        <f t="shared" si="83"/>
        <v>const W1870DoniphanNebraskaLAUM423= L.marker([40.77,-98.37], {icon: De}).bindPopup('Doniphan, Nebraska&lt;br&gt;&lt;span style=font-size:11px&gt;(White b. 1898)&lt;/span&gt;&lt;br&gt;LAUM 423 in (Allen, 1973)').addTo(W1870);</v>
      </c>
      <c r="V636" t="str">
        <f t="shared" si="84"/>
        <v>const W1870DoniphanNebraskaLAUM423= L.marker([40.77,-98.37], {icon: A2}).bindPopup('Doniphan, Nebraska&lt;br&gt;&lt;span style=font-size:11px&gt;(White b. 1898)&lt;/span&gt;&lt;br&gt;LAUM 423 in (Allen, 1973)').addTo(W1870);</v>
      </c>
      <c r="W636" t="str">
        <f t="shared" si="85"/>
        <v>const W1870DoniphanNebraskaLAUM423= L.marker([40.77,-98.37], {icon: d}).bindPopup('Doniphan, Nebraska&lt;br&gt;&lt;span style=font-size:11px&gt;(White b. 1898)&lt;/span&gt;&lt;br&gt;LAUM 423 in d').addTo(W1870);</v>
      </c>
      <c r="X636" t="str">
        <f t="shared" si="86"/>
        <v>const W1870DoniphanNebraskaLAUM423= L.marker([40.77,-98.37], {icon: D1}).bindPopup('Doniphan, Nebraska&lt;br&gt;&lt;span style=font-size:11px&gt;(White b. 1898)&lt;/span&gt;&lt;br&gt;LAUM 423 in (Allen, 1973)').addTo(W1870);</v>
      </c>
      <c r="Y636" t="str">
        <f t="shared" si="87"/>
        <v/>
      </c>
      <c r="Z636" t="str">
        <f t="shared" si="88"/>
        <v/>
      </c>
      <c r="AA636" t="str">
        <f t="shared" si="89"/>
        <v>const W1870DoniphanNebraskaLAUM423= L.marker([40.77,-98.37], {icon:Ag}).bindPopup('Doniphan, Nebraska&lt;br&gt;&lt;span style=font-size:11px&gt;(White b. 1898)&lt;/span&gt;&lt;br&gt;').addTo(W1870);</v>
      </c>
    </row>
    <row r="637" spans="1:27">
      <c r="A637" t="s">
        <v>5325</v>
      </c>
      <c r="B637" s="88" t="s">
        <v>7610</v>
      </c>
      <c r="D637">
        <v>1894</v>
      </c>
      <c r="E637" t="s">
        <v>7647</v>
      </c>
      <c r="G637" s="79" t="s">
        <v>189</v>
      </c>
      <c r="H637" t="s">
        <v>5314</v>
      </c>
      <c r="I637" s="5">
        <v>-96.67</v>
      </c>
      <c r="J637" s="5">
        <v>40.799999999999997</v>
      </c>
      <c r="K637" t="s">
        <v>11232</v>
      </c>
      <c r="M637" t="s">
        <v>71</v>
      </c>
      <c r="S637" t="str">
        <f t="shared" si="81"/>
        <v>Lincoln, Nebraska&lt;br&gt;&lt;span style=font-size:11px&gt;(White b. 1894)&lt;/span&gt;&lt;br&gt;</v>
      </c>
      <c r="T637" t="str">
        <f t="shared" si="82"/>
        <v>W1870LincolnNebraskaLAUM426</v>
      </c>
      <c r="U637" t="str">
        <f t="shared" si="83"/>
        <v>const W1870LincolnNebraskaLAUM426= L.marker([40.8,-96.67], {icon: De}).bindPopup('Lincoln, Nebraska&lt;br&gt;&lt;span style=font-size:11px&gt;(White b. 1894)&lt;/span&gt;&lt;br&gt;LAUM 426 in (Allen, 1973)').addTo(W1870);</v>
      </c>
      <c r="V637" t="str">
        <f t="shared" si="84"/>
        <v>const W1870LincolnNebraskaLAUM426= L.marker([40.8,-96.67], {icon: A2}).bindPopup('Lincoln, Nebraska&lt;br&gt;&lt;span style=font-size:11px&gt;(White b. 1894)&lt;/span&gt;&lt;br&gt;LAUM 426 in (Allen, 1973)').addTo(W1870);</v>
      </c>
      <c r="W637" t="str">
        <f t="shared" si="85"/>
        <v>const W1870LincolnNebraskaLAUM426= L.marker([40.8,-96.67], {icon: d}).bindPopup('Lincoln, Nebraska&lt;br&gt;&lt;span style=font-size:11px&gt;(White b. 1894)&lt;/span&gt;&lt;br&gt;LAUM 426 in d').addTo(W1870);</v>
      </c>
      <c r="X637" t="str">
        <f t="shared" si="86"/>
        <v>const W1870LincolnNebraskaLAUM426= L.marker([40.8,-96.67], {icon: D1}).bindPopup('Lincoln, Nebraska&lt;br&gt;&lt;span style=font-size:11px&gt;(White b. 1894)&lt;/span&gt;&lt;br&gt;LAUM 426 in (Allen, 1973)').addTo(W1870);</v>
      </c>
      <c r="Y637" t="str">
        <f t="shared" si="87"/>
        <v/>
      </c>
      <c r="Z637" t="str">
        <f t="shared" si="88"/>
        <v/>
      </c>
      <c r="AA637" t="str">
        <f t="shared" si="89"/>
        <v>const W1870LincolnNebraskaLAUM426= L.marker([40.8,-96.67], {icon:Ag}).bindPopup('Lincoln, Nebraska&lt;br&gt;&lt;span style=font-size:11px&gt;(White b. 1894)&lt;/span&gt;&lt;br&gt;').addTo(W1870);</v>
      </c>
    </row>
    <row r="638" spans="1:27">
      <c r="A638" t="s">
        <v>5325</v>
      </c>
      <c r="B638" s="88" t="s">
        <v>7611</v>
      </c>
      <c r="D638">
        <v>1877</v>
      </c>
      <c r="E638" t="s">
        <v>7647</v>
      </c>
      <c r="G638" s="79" t="s">
        <v>3943</v>
      </c>
      <c r="H638" t="s">
        <v>5314</v>
      </c>
      <c r="I638" s="5">
        <v>-96.35</v>
      </c>
      <c r="J638" s="5">
        <v>41.31</v>
      </c>
      <c r="K638" t="s">
        <v>11232</v>
      </c>
      <c r="M638" t="s">
        <v>71</v>
      </c>
      <c r="S638" t="str">
        <f t="shared" si="81"/>
        <v>Valley, Nebraska&lt;br&gt;&lt;span style=font-size:11px&gt;(White b. 1877)&lt;/span&gt;&lt;br&gt;</v>
      </c>
      <c r="T638" t="str">
        <f t="shared" si="82"/>
        <v>W1870ValleyNebraskaLAUM427</v>
      </c>
      <c r="U638" t="str">
        <f t="shared" si="83"/>
        <v>const W1870ValleyNebraskaLAUM427= L.marker([41.31,-96.35], {icon: De}).bindPopup('Valley, Nebraska&lt;br&gt;&lt;span style=font-size:11px&gt;(White b. 1877)&lt;/span&gt;&lt;br&gt;LAUM 427 in (Allen, 1973)').addTo(W1870);</v>
      </c>
      <c r="V638" t="str">
        <f t="shared" si="84"/>
        <v>const W1870ValleyNebraskaLAUM427= L.marker([41.31,-96.35], {icon: A2}).bindPopup('Valley, Nebraska&lt;br&gt;&lt;span style=font-size:11px&gt;(White b. 1877)&lt;/span&gt;&lt;br&gt;LAUM 427 in (Allen, 1973)').addTo(W1870);</v>
      </c>
      <c r="W638" t="str">
        <f t="shared" si="85"/>
        <v>const W1870ValleyNebraskaLAUM427= L.marker([41.31,-96.35], {icon: d}).bindPopup('Valley, Nebraska&lt;br&gt;&lt;span style=font-size:11px&gt;(White b. 1877)&lt;/span&gt;&lt;br&gt;LAUM 427 in d').addTo(W1870);</v>
      </c>
      <c r="X638" t="str">
        <f t="shared" si="86"/>
        <v>const W1870ValleyNebraskaLAUM427= L.marker([41.31,-96.35], {icon: D1}).bindPopup('Valley, Nebraska&lt;br&gt;&lt;span style=font-size:11px&gt;(White b. 1877)&lt;/span&gt;&lt;br&gt;LAUM 427 in (Allen, 1973)').addTo(W1870);</v>
      </c>
      <c r="Y638" t="str">
        <f t="shared" si="87"/>
        <v/>
      </c>
      <c r="Z638" t="str">
        <f t="shared" si="88"/>
        <v/>
      </c>
      <c r="AA638" t="str">
        <f t="shared" si="89"/>
        <v>const W1870ValleyNebraskaLAUM427= L.marker([41.31,-96.35], {icon:Ag}).bindPopup('Valley, Nebraska&lt;br&gt;&lt;span style=font-size:11px&gt;(White b. 1877)&lt;/span&gt;&lt;br&gt;').addTo(W1870);</v>
      </c>
    </row>
    <row r="639" spans="1:27">
      <c r="A639" t="s">
        <v>5325</v>
      </c>
      <c r="B639" s="88" t="s">
        <v>7612</v>
      </c>
      <c r="D639">
        <v>1896</v>
      </c>
      <c r="E639" t="s">
        <v>7647</v>
      </c>
      <c r="G639" s="79" t="s">
        <v>191</v>
      </c>
      <c r="H639" t="s">
        <v>5314</v>
      </c>
      <c r="I639" s="5">
        <v>-95.93</v>
      </c>
      <c r="J639" s="5">
        <v>41.26</v>
      </c>
      <c r="K639" t="s">
        <v>11232</v>
      </c>
      <c r="M639" t="s">
        <v>71</v>
      </c>
      <c r="S639" t="str">
        <f t="shared" si="81"/>
        <v>Omaha, Nebraska&lt;br&gt;&lt;span style=font-size:11px&gt;(White b. 1896)&lt;/span&gt;&lt;br&gt;</v>
      </c>
      <c r="T639" t="str">
        <f t="shared" si="82"/>
        <v>W1870OmahaNebraskaLAUM428</v>
      </c>
      <c r="U639" t="str">
        <f t="shared" si="83"/>
        <v>const W1870OmahaNebraskaLAUM428= L.marker([41.26,-95.93], {icon: De}).bindPopup('Omaha, Nebraska&lt;br&gt;&lt;span style=font-size:11px&gt;(White b. 1896)&lt;/span&gt;&lt;br&gt;LAUM 428 in (Allen, 1973)').addTo(W1870);</v>
      </c>
      <c r="V639" t="str">
        <f t="shared" si="84"/>
        <v>const W1870OmahaNebraskaLAUM428= L.marker([41.26,-95.93], {icon: A2}).bindPopup('Omaha, Nebraska&lt;br&gt;&lt;span style=font-size:11px&gt;(White b. 1896)&lt;/span&gt;&lt;br&gt;LAUM 428 in (Allen, 1973)').addTo(W1870);</v>
      </c>
      <c r="W639" t="str">
        <f t="shared" si="85"/>
        <v>const W1870OmahaNebraskaLAUM428= L.marker([41.26,-95.93], {icon: d}).bindPopup('Omaha, Nebraska&lt;br&gt;&lt;span style=font-size:11px&gt;(White b. 1896)&lt;/span&gt;&lt;br&gt;LAUM 428 in d').addTo(W1870);</v>
      </c>
      <c r="X639" t="str">
        <f t="shared" si="86"/>
        <v>const W1870OmahaNebraskaLAUM428= L.marker([41.26,-95.93], {icon: D1}).bindPopup('Omaha, Nebraska&lt;br&gt;&lt;span style=font-size:11px&gt;(White b. 1896)&lt;/span&gt;&lt;br&gt;LAUM 428 in (Allen, 1973)').addTo(W1870);</v>
      </c>
      <c r="Y639" t="str">
        <f t="shared" si="87"/>
        <v/>
      </c>
      <c r="Z639" t="str">
        <f t="shared" si="88"/>
        <v/>
      </c>
      <c r="AA639" t="str">
        <f t="shared" si="89"/>
        <v>const W1870OmahaNebraskaLAUM428= L.marker([41.26,-95.93], {icon:Ag}).bindPopup('Omaha, Nebraska&lt;br&gt;&lt;span style=font-size:11px&gt;(White b. 1896)&lt;/span&gt;&lt;br&gt;').addTo(W1870);</v>
      </c>
    </row>
    <row r="640" spans="1:27">
      <c r="A640" t="s">
        <v>5325</v>
      </c>
      <c r="B640" s="88" t="s">
        <v>7613</v>
      </c>
      <c r="D640">
        <v>1878</v>
      </c>
      <c r="E640" t="s">
        <v>7647</v>
      </c>
      <c r="G640" s="79" t="s">
        <v>7435</v>
      </c>
      <c r="H640" t="s">
        <v>5314</v>
      </c>
      <c r="I640" s="5">
        <v>-101.53</v>
      </c>
      <c r="J640" s="5">
        <v>40.24</v>
      </c>
      <c r="K640" t="s">
        <v>11232</v>
      </c>
      <c r="M640" t="s">
        <v>71</v>
      </c>
      <c r="S640" t="str">
        <f t="shared" si="81"/>
        <v>Benkelman, Nebraska&lt;br&gt;&lt;span style=font-size:11px&gt;(White b. 1878)&lt;/span&gt;&lt;br&gt;</v>
      </c>
      <c r="T640" t="str">
        <f t="shared" si="82"/>
        <v>W1870BenkelmanNebraskaLAUM429</v>
      </c>
      <c r="U640" t="str">
        <f t="shared" si="83"/>
        <v>const W1870BenkelmanNebraskaLAUM429= L.marker([40.24,-101.53], {icon: De}).bindPopup('Benkelman, Nebraska&lt;br&gt;&lt;span style=font-size:11px&gt;(White b. 1878)&lt;/span&gt;&lt;br&gt;LAUM 429 in (Allen, 1973)').addTo(W1870);</v>
      </c>
      <c r="V640" t="str">
        <f t="shared" si="84"/>
        <v>const W1870BenkelmanNebraskaLAUM429= L.marker([40.24,-101.53], {icon: A2}).bindPopup('Benkelman, Nebraska&lt;br&gt;&lt;span style=font-size:11px&gt;(White b. 1878)&lt;/span&gt;&lt;br&gt;LAUM 429 in (Allen, 1973)').addTo(W1870);</v>
      </c>
      <c r="W640" t="str">
        <f t="shared" si="85"/>
        <v>const W1870BenkelmanNebraskaLAUM429= L.marker([40.24,-101.53], {icon: d}).bindPopup('Benkelman, Nebraska&lt;br&gt;&lt;span style=font-size:11px&gt;(White b. 1878)&lt;/span&gt;&lt;br&gt;LAUM 429 in d').addTo(W1870);</v>
      </c>
      <c r="X640" t="str">
        <f t="shared" si="86"/>
        <v>const W1870BenkelmanNebraskaLAUM429= L.marker([40.24,-101.53], {icon: D1}).bindPopup('Benkelman, Nebraska&lt;br&gt;&lt;span style=font-size:11px&gt;(White b. 1878)&lt;/span&gt;&lt;br&gt;LAUM 429 in (Allen, 1973)').addTo(W1870);</v>
      </c>
      <c r="Y640" t="str">
        <f t="shared" si="87"/>
        <v/>
      </c>
      <c r="Z640" t="str">
        <f t="shared" si="88"/>
        <v/>
      </c>
      <c r="AA640" t="str">
        <f t="shared" si="89"/>
        <v>const W1870BenkelmanNebraskaLAUM429= L.marker([40.24,-101.53], {icon:Ag}).bindPopup('Benkelman, Nebraska&lt;br&gt;&lt;span style=font-size:11px&gt;(White b. 1878)&lt;/span&gt;&lt;br&gt;').addTo(W1870);</v>
      </c>
    </row>
    <row r="641" spans="1:27">
      <c r="A641" t="s">
        <v>5325</v>
      </c>
      <c r="B641" s="88" t="s">
        <v>7614</v>
      </c>
      <c r="D641">
        <v>1876</v>
      </c>
      <c r="E641" t="s">
        <v>7647</v>
      </c>
      <c r="G641" s="79" t="s">
        <v>7437</v>
      </c>
      <c r="H641" t="s">
        <v>5314</v>
      </c>
      <c r="I641" s="5">
        <v>-99.37</v>
      </c>
      <c r="J641" s="5">
        <v>40.44</v>
      </c>
      <c r="K641" t="s">
        <v>11232</v>
      </c>
      <c r="M641" t="s">
        <v>71</v>
      </c>
      <c r="S641" t="str">
        <f t="shared" si="81"/>
        <v>Holdredge, Nebraska&lt;br&gt;&lt;span style=font-size:11px&gt;(White b. 1876)&lt;/span&gt;&lt;br&gt;</v>
      </c>
      <c r="T641" t="str">
        <f t="shared" si="82"/>
        <v>W1870HoldredgeNebraskaLAUM430</v>
      </c>
      <c r="U641" t="str">
        <f t="shared" si="83"/>
        <v>const W1870HoldredgeNebraskaLAUM430= L.marker([40.44,-99.37], {icon: De}).bindPopup('Holdredge, Nebraska&lt;br&gt;&lt;span style=font-size:11px&gt;(White b. 1876)&lt;/span&gt;&lt;br&gt;LAUM 430 in (Allen, 1973)').addTo(W1870);</v>
      </c>
      <c r="V641" t="str">
        <f t="shared" si="84"/>
        <v>const W1870HoldredgeNebraskaLAUM430= L.marker([40.44,-99.37], {icon: A2}).bindPopup('Holdredge, Nebraska&lt;br&gt;&lt;span style=font-size:11px&gt;(White b. 1876)&lt;/span&gt;&lt;br&gt;LAUM 430 in (Allen, 1973)').addTo(W1870);</v>
      </c>
      <c r="W641" t="str">
        <f t="shared" si="85"/>
        <v>const W1870HoldredgeNebraskaLAUM430= L.marker([40.44,-99.37], {icon: d}).bindPopup('Holdredge, Nebraska&lt;br&gt;&lt;span style=font-size:11px&gt;(White b. 1876)&lt;/span&gt;&lt;br&gt;LAUM 430 in d').addTo(W1870);</v>
      </c>
      <c r="X641" t="str">
        <f t="shared" si="86"/>
        <v>const W1870HoldredgeNebraskaLAUM430= L.marker([40.44,-99.37], {icon: D1}).bindPopup('Holdredge, Nebraska&lt;br&gt;&lt;span style=font-size:11px&gt;(White b. 1876)&lt;/span&gt;&lt;br&gt;LAUM 430 in (Allen, 1973)').addTo(W1870);</v>
      </c>
      <c r="Y641" t="str">
        <f t="shared" si="87"/>
        <v/>
      </c>
      <c r="Z641" t="str">
        <f t="shared" si="88"/>
        <v/>
      </c>
      <c r="AA641" t="str">
        <f t="shared" si="89"/>
        <v>const W1870HoldredgeNebraskaLAUM430= L.marker([40.44,-99.37], {icon:Ag}).bindPopup('Holdredge, Nebraska&lt;br&gt;&lt;span style=font-size:11px&gt;(White b. 1876)&lt;/span&gt;&lt;br&gt;').addTo(W1870);</v>
      </c>
    </row>
    <row r="642" spans="1:27">
      <c r="A642" t="s">
        <v>5325</v>
      </c>
      <c r="B642" s="88" t="s">
        <v>7615</v>
      </c>
      <c r="D642">
        <v>1895</v>
      </c>
      <c r="E642" t="s">
        <v>7647</v>
      </c>
      <c r="G642" s="79" t="s">
        <v>7437</v>
      </c>
      <c r="H642" t="s">
        <v>5314</v>
      </c>
      <c r="I642" s="5">
        <v>-99.37</v>
      </c>
      <c r="J642" s="5">
        <v>40.44</v>
      </c>
      <c r="K642" t="s">
        <v>11232</v>
      </c>
      <c r="M642" t="s">
        <v>71</v>
      </c>
      <c r="S642" t="str">
        <f t="shared" ref="S642:S705" si="90">IF(G642="","",G642&amp;", "&amp;H642&amp;"&lt;br&gt;&lt;span style=font-size:11px&gt;"&amp;IF(F642="","",F642&amp;" ")&amp;IF(TRIM(LEFT(A642,LEN(A642)-4))="W","(White ",IF(TRIM(LEFT(A642,LEN(A642)-4))="B","(Black ",IF(TRIM(LEFT(A642,LEN(A642)-4))="L","(Hispanic ",IF(TRIM(LEFT(A642,LEN(A642)-4))="N","(Indigenous ",IF(TRIM(LEFT(A642,LEN(A642)-4))="A","(Asian ","")))))&amp;"b. "&amp;IF(D642&lt;&gt;"",D642&amp;")",IF(TRIM(RIGHT(A642,LEN(A642)-1))="1700","1700-99)",IF(TRIM(RIGHT(A642,LEN(A642)-1))="1800","1800-44)",IF(TRIM(RIGHT(A642,LEN(A642)-1))="1850","1845-74)",IF(TRIM(RIGHT(A642,LEN(A642)-1))="1870","1875-99)",IF(TRIM(RIGHT(A642,LEN(A642)-1))="1900","1900-44)",IF(TRIM(RIGHT(A642,LEN(A642)-1))="1950","1945-74)",IF(TRIM(RIGHT(A642,LEN(A642)-1))="1970","1975-99)",""))))))))&amp;"&lt;/span&gt;&lt;br&gt;")</f>
        <v>Holdredge, Nebraska&lt;br&gt;&lt;span style=font-size:11px&gt;(White b. 1895)&lt;/span&gt;&lt;br&gt;</v>
      </c>
      <c r="T642" t="str">
        <f t="shared" ref="T642:T705" si="91">A642&amp;SUBSTITUTE(SUBSTITUTE(SUBSTITUTE(G642,".","")," ",""),"-","")&amp;SUBSTITUTE(SUBSTITUTE(H642,".","")," ","")&amp;SUBSTITUTE(SUBSTITUTE(SUBSTITUTE(B642,".","")," ",""),"-","")</f>
        <v>W1870HoldredgeNebraskaLAUM431</v>
      </c>
      <c r="U642" t="str">
        <f t="shared" ref="U642:U705" si="92">IF(OR($K642="",$I642="",RIGHT(LEFT(K642,2),1)="f"),"",IF($I642="","","const "&amp;$T642&amp;"= L.marker(["&amp;$J642&amp;","&amp;$I642&amp;"], {icon: "&amp;LEFT($K642,2)&amp;"}).bindPopup('"&amp;$S642&amp;IF(N642="","",N642&amp;"&lt;br&gt;")&amp;IF($C642="","",$C642&amp;" ")&amp;$B642&amp;" in "&amp;$E642&amp;"').addTo("&amp;$A642&amp;");"))</f>
        <v>const W1870HoldredgeNebraskaLAUM431= L.marker([40.44,-99.37], {icon: De}).bindPopup('Holdredge, Nebraska&lt;br&gt;&lt;span style=font-size:11px&gt;(White b. 1895)&lt;/span&gt;&lt;br&gt;LAUM 431 in (Allen, 1973)').addTo(W1870);</v>
      </c>
      <c r="V642" t="str">
        <f t="shared" ref="V642:V705" si="93">IF(OR($K642="",$I642="",RIGHT(K642,1)="5"),"",IF($I642="","","const "&amp;$T642&amp;"= L.marker(["&amp;$J642&amp;","&amp;$I642&amp;"], {icon: A"&amp;RIGHT($K642,1)&amp;"}).bindPopup('"&amp;$S642&amp;IF(O642="","",O642&amp;"&lt;br&gt;")&amp;IF($C642="","",$C642&amp;" ")&amp;$B642&amp;" in "&amp;$E642&amp;"').addTo("&amp;$A642&amp;");"))</f>
        <v>const W1870HoldredgeNebraskaLAUM431= L.marker([40.44,-99.37], {icon: A2}).bindPopup('Holdredge, Nebraska&lt;br&gt;&lt;span style=font-size:11px&gt;(White b. 1895)&lt;/span&gt;&lt;br&gt;LAUM 431 in (Allen, 1973)').addTo(W1870);</v>
      </c>
      <c r="W642" t="str">
        <f t="shared" ref="W642:W705" si="94">IF(OR($K642="",$I642="",LEFT(RIGHT(K642,2),1)="g"),"",IF($I642="","","const "&amp;$T642&amp;"= L.marker(["&amp;$J642&amp;","&amp;$I642&amp;"], {icon: "&amp;LEFT(RIGHT(K642,2),1)&amp;"}).bindPopup('"&amp;$S642&amp;IF(P642="","",P642&amp;"&lt;br&gt;")&amp;IF($C642="","",$C642&amp;" ")&amp;$B642&amp;" in "&amp;LEFT(RIGHT(K642,2),1)&amp;"').addTo("&amp;$A642&amp;");"))</f>
        <v>const W1870HoldredgeNebraskaLAUM431= L.marker([40.44,-99.37], {icon: d}).bindPopup('Holdredge, Nebraska&lt;br&gt;&lt;span style=font-size:11px&gt;(White b. 1895)&lt;/span&gt;&lt;br&gt;LAUM 431 in d').addTo(W1870);</v>
      </c>
      <c r="X642" t="str">
        <f t="shared" ref="X642:X705" si="95">IF(OR($K642="",$I642="",RIGHT(LEFT(K642,3),1)="7"),"",IF($I642="","","const "&amp;$T642&amp;"= L.marker(["&amp;$J642&amp;","&amp;$I642&amp;"], {icon: "&amp;LEFT($K642,1)&amp;RIGHT(LEFT(K642,3),1)&amp;"}).bindPopup('"&amp;$S642&amp;IF(Q642="","",Q642&amp;"&lt;br&gt;")&amp;IF($C642="","",$C642&amp;" ")&amp;$B642&amp;" in "&amp;$E642&amp;"').addTo("&amp;$A642&amp;");"))</f>
        <v>const W1870HoldredgeNebraskaLAUM431= L.marker([40.44,-99.37], {icon: D1}).bindPopup('Holdredge, Nebraska&lt;br&gt;&lt;span style=font-size:11px&gt;(White b. 1895)&lt;/span&gt;&lt;br&gt;LAUM 431 in (Allen, 1973)').addTo(W1870);</v>
      </c>
      <c r="Y642" t="str">
        <f t="shared" ref="Y642:Y705" si="96">IF(OR(L642="",I642=""),"",IF(I642="","","const "&amp;T642&amp;"= L.marker(["&amp;J642&amp;","&amp;I642&amp;"], {icon:"&amp;LEFT(L642,2)&amp;"}).bindPopup('"&amp;S642&amp;"').addTo("&amp;A642&amp;");"))</f>
        <v/>
      </c>
      <c r="Z642" t="str">
        <f t="shared" ref="Z642:Z705" si="97">IF(OR(L642="",I642=""),"",IF(I642="","","const "&amp;T642&amp;"= L.marker(["&amp;J642&amp;","&amp;I642&amp;"], {icon:"&amp;RIGHT(L642,2)&amp;"}).bindPopup('"&amp;S642&amp;"').addTo("&amp;A642&amp;");"))</f>
        <v/>
      </c>
      <c r="AA642" t="str">
        <f t="shared" ref="AA642:AA705" si="98">IF(OR(M642="",I642=""),"",IF(I642="","","const "&amp;T642&amp;"= L.marker(["&amp;J642&amp;","&amp;I642&amp;"], {icon:"&amp;M642&amp;"}).bindPopup('"&amp;S642&amp;"').addTo("&amp;A642&amp;");"))</f>
        <v>const W1870HoldredgeNebraskaLAUM431= L.marker([40.44,-99.37], {icon:Ag}).bindPopup('Holdredge, Nebraska&lt;br&gt;&lt;span style=font-size:11px&gt;(White b. 1895)&lt;/span&gt;&lt;br&gt;').addTo(W1870);</v>
      </c>
    </row>
    <row r="643" spans="1:27">
      <c r="A643" t="s">
        <v>5325</v>
      </c>
      <c r="B643" s="88" t="s">
        <v>7616</v>
      </c>
      <c r="D643">
        <v>1878</v>
      </c>
      <c r="E643" t="s">
        <v>7647</v>
      </c>
      <c r="G643" s="79" t="s">
        <v>7439</v>
      </c>
      <c r="H643" t="s">
        <v>5314</v>
      </c>
      <c r="I643" s="5">
        <v>-97.5</v>
      </c>
      <c r="J643" s="5">
        <v>40.01</v>
      </c>
      <c r="K643" t="s">
        <v>11232</v>
      </c>
      <c r="M643" t="s">
        <v>71</v>
      </c>
      <c r="S643" t="str">
        <f t="shared" si="90"/>
        <v>Hubbell, Nebraska&lt;br&gt;&lt;span style=font-size:11px&gt;(White b. 1878)&lt;/span&gt;&lt;br&gt;</v>
      </c>
      <c r="T643" t="str">
        <f t="shared" si="91"/>
        <v>W1870HubbellNebraskaLAUM432</v>
      </c>
      <c r="U643" t="str">
        <f t="shared" si="92"/>
        <v>const W1870HubbellNebraskaLAUM432= L.marker([40.01,-97.5], {icon: De}).bindPopup('Hubbell, Nebraska&lt;br&gt;&lt;span style=font-size:11px&gt;(White b. 1878)&lt;/span&gt;&lt;br&gt;LAUM 432 in (Allen, 1973)').addTo(W1870);</v>
      </c>
      <c r="V643" t="str">
        <f t="shared" si="93"/>
        <v>const W1870HubbellNebraskaLAUM432= L.marker([40.01,-97.5], {icon: A2}).bindPopup('Hubbell, Nebraska&lt;br&gt;&lt;span style=font-size:11px&gt;(White b. 1878)&lt;/span&gt;&lt;br&gt;LAUM 432 in (Allen, 1973)').addTo(W1870);</v>
      </c>
      <c r="W643" t="str">
        <f t="shared" si="94"/>
        <v>const W1870HubbellNebraskaLAUM432= L.marker([40.01,-97.5], {icon: d}).bindPopup('Hubbell, Nebraska&lt;br&gt;&lt;span style=font-size:11px&gt;(White b. 1878)&lt;/span&gt;&lt;br&gt;LAUM 432 in d').addTo(W1870);</v>
      </c>
      <c r="X643" t="str">
        <f t="shared" si="95"/>
        <v>const W1870HubbellNebraskaLAUM432= L.marker([40.01,-97.5], {icon: D1}).bindPopup('Hubbell, Nebraska&lt;br&gt;&lt;span style=font-size:11px&gt;(White b. 1878)&lt;/span&gt;&lt;br&gt;LAUM 432 in (Allen, 1973)').addTo(W1870);</v>
      </c>
      <c r="Y643" t="str">
        <f t="shared" si="96"/>
        <v/>
      </c>
      <c r="Z643" t="str">
        <f t="shared" si="97"/>
        <v/>
      </c>
      <c r="AA643" t="str">
        <f t="shared" si="98"/>
        <v>const W1870HubbellNebraskaLAUM432= L.marker([40.01,-97.5], {icon:Ag}).bindPopup('Hubbell, Nebraska&lt;br&gt;&lt;span style=font-size:11px&gt;(White b. 1878)&lt;/span&gt;&lt;br&gt;').addTo(W1870);</v>
      </c>
    </row>
    <row r="644" spans="1:27">
      <c r="A644" t="s">
        <v>5325</v>
      </c>
      <c r="B644" s="88" t="s">
        <v>7617</v>
      </c>
      <c r="D644">
        <v>1895</v>
      </c>
      <c r="E644" t="s">
        <v>7647</v>
      </c>
      <c r="G644" s="79" t="s">
        <v>7440</v>
      </c>
      <c r="H644" t="s">
        <v>5314</v>
      </c>
      <c r="I644" s="5">
        <v>-97.59</v>
      </c>
      <c r="J644" s="5">
        <v>40.17</v>
      </c>
      <c r="K644" t="s">
        <v>11232</v>
      </c>
      <c r="M644" t="s">
        <v>71</v>
      </c>
      <c r="S644" t="str">
        <f t="shared" si="90"/>
        <v>Hebron, Nebraska&lt;br&gt;&lt;span style=font-size:11px&gt;(White b. 1895)&lt;/span&gt;&lt;br&gt;</v>
      </c>
      <c r="T644" t="str">
        <f t="shared" si="91"/>
        <v>W1870HebronNebraskaLAUM433</v>
      </c>
      <c r="U644" t="str">
        <f t="shared" si="92"/>
        <v>const W1870HebronNebraskaLAUM433= L.marker([40.17,-97.59], {icon: De}).bindPopup('Hebron, Nebraska&lt;br&gt;&lt;span style=font-size:11px&gt;(White b. 1895)&lt;/span&gt;&lt;br&gt;LAUM 433 in (Allen, 1973)').addTo(W1870);</v>
      </c>
      <c r="V644" t="str">
        <f t="shared" si="93"/>
        <v>const W1870HebronNebraskaLAUM433= L.marker([40.17,-97.59], {icon: A2}).bindPopup('Hebron, Nebraska&lt;br&gt;&lt;span style=font-size:11px&gt;(White b. 1895)&lt;/span&gt;&lt;br&gt;LAUM 433 in (Allen, 1973)').addTo(W1870);</v>
      </c>
      <c r="W644" t="str">
        <f t="shared" si="94"/>
        <v>const W1870HebronNebraskaLAUM433= L.marker([40.17,-97.59], {icon: d}).bindPopup('Hebron, Nebraska&lt;br&gt;&lt;span style=font-size:11px&gt;(White b. 1895)&lt;/span&gt;&lt;br&gt;LAUM 433 in d').addTo(W1870);</v>
      </c>
      <c r="X644" t="str">
        <f t="shared" si="95"/>
        <v>const W1870HebronNebraskaLAUM433= L.marker([40.17,-97.59], {icon: D1}).bindPopup('Hebron, Nebraska&lt;br&gt;&lt;span style=font-size:11px&gt;(White b. 1895)&lt;/span&gt;&lt;br&gt;LAUM 433 in (Allen, 1973)').addTo(W1870);</v>
      </c>
      <c r="Y644" t="str">
        <f t="shared" si="96"/>
        <v/>
      </c>
      <c r="Z644" t="str">
        <f t="shared" si="97"/>
        <v/>
      </c>
      <c r="AA644" t="str">
        <f t="shared" si="98"/>
        <v>const W1870HebronNebraskaLAUM433= L.marker([40.17,-97.59], {icon:Ag}).bindPopup('Hebron, Nebraska&lt;br&gt;&lt;span style=font-size:11px&gt;(White b. 1895)&lt;/span&gt;&lt;br&gt;').addTo(W1870);</v>
      </c>
    </row>
    <row r="645" spans="1:27">
      <c r="A645" t="s">
        <v>5325</v>
      </c>
      <c r="B645" s="88" t="s">
        <v>7618</v>
      </c>
      <c r="D645">
        <v>1899</v>
      </c>
      <c r="E645" t="s">
        <v>7647</v>
      </c>
      <c r="G645" s="79" t="s">
        <v>7435</v>
      </c>
      <c r="H645" t="s">
        <v>5314</v>
      </c>
      <c r="I645" s="5">
        <v>-101.53</v>
      </c>
      <c r="J645" s="5">
        <v>40.24</v>
      </c>
      <c r="K645" t="s">
        <v>11232</v>
      </c>
      <c r="M645" t="s">
        <v>71</v>
      </c>
      <c r="S645" t="str">
        <f t="shared" si="90"/>
        <v>Benkelman, Nebraska&lt;br&gt;&lt;span style=font-size:11px&gt;(White b. 1899)&lt;/span&gt;&lt;br&gt;</v>
      </c>
      <c r="T645" t="str">
        <f t="shared" si="91"/>
        <v>W1870BenkelmanNebraskaLAUM437</v>
      </c>
      <c r="U645" t="str">
        <f t="shared" si="92"/>
        <v>const W1870BenkelmanNebraskaLAUM437= L.marker([40.24,-101.53], {icon: De}).bindPopup('Benkelman, Nebraska&lt;br&gt;&lt;span style=font-size:11px&gt;(White b. 1899)&lt;/span&gt;&lt;br&gt;LAUM 437 in (Allen, 1973)').addTo(W1870);</v>
      </c>
      <c r="V645" t="str">
        <f t="shared" si="93"/>
        <v>const W1870BenkelmanNebraskaLAUM437= L.marker([40.24,-101.53], {icon: A2}).bindPopup('Benkelman, Nebraska&lt;br&gt;&lt;span style=font-size:11px&gt;(White b. 1899)&lt;/span&gt;&lt;br&gt;LAUM 437 in (Allen, 1973)').addTo(W1870);</v>
      </c>
      <c r="W645" t="str">
        <f t="shared" si="94"/>
        <v>const W1870BenkelmanNebraskaLAUM437= L.marker([40.24,-101.53], {icon: d}).bindPopup('Benkelman, Nebraska&lt;br&gt;&lt;span style=font-size:11px&gt;(White b. 1899)&lt;/span&gt;&lt;br&gt;LAUM 437 in d').addTo(W1870);</v>
      </c>
      <c r="X645" t="str">
        <f t="shared" si="95"/>
        <v>const W1870BenkelmanNebraskaLAUM437= L.marker([40.24,-101.53], {icon: D1}).bindPopup('Benkelman, Nebraska&lt;br&gt;&lt;span style=font-size:11px&gt;(White b. 1899)&lt;/span&gt;&lt;br&gt;LAUM 437 in (Allen, 1973)').addTo(W1870);</v>
      </c>
      <c r="Y645" t="str">
        <f t="shared" si="96"/>
        <v/>
      </c>
      <c r="Z645" t="str">
        <f t="shared" si="97"/>
        <v/>
      </c>
      <c r="AA645" t="str">
        <f t="shared" si="98"/>
        <v>const W1870BenkelmanNebraskaLAUM437= L.marker([40.24,-101.53], {icon:Ag}).bindPopup('Benkelman, Nebraska&lt;br&gt;&lt;span style=font-size:11px&gt;(White b. 1899)&lt;/span&gt;&lt;br&gt;').addTo(W1870);</v>
      </c>
    </row>
    <row r="646" spans="1:27" ht="20">
      <c r="A646" t="s">
        <v>5325</v>
      </c>
      <c r="B646" s="88" t="s">
        <v>9625</v>
      </c>
      <c r="D646">
        <v>1859</v>
      </c>
      <c r="E646" s="57" t="s">
        <v>11053</v>
      </c>
      <c r="F646" s="54"/>
      <c r="G646" s="40" t="s">
        <v>9626</v>
      </c>
      <c r="H646" t="s">
        <v>5310</v>
      </c>
      <c r="I646">
        <v>-88.28</v>
      </c>
      <c r="J646">
        <v>42.04</v>
      </c>
      <c r="K646" t="s">
        <v>10731</v>
      </c>
      <c r="M646" t="s">
        <v>1273</v>
      </c>
      <c r="S646" t="str">
        <f t="shared" si="90"/>
        <v xml:space="preserve"> Elgin, Illinois&lt;br&gt;&lt;span style=font-size:11px&gt;(White b. 1859)&lt;/span&gt;&lt;br&gt;</v>
      </c>
      <c r="T646" t="str">
        <f t="shared" si="91"/>
        <v>W1870ElginIllinoisLANCSIL10B</v>
      </c>
      <c r="U646" t="str">
        <f t="shared" si="92"/>
        <v>const W1870ElginIllinoisLANCSIL10B= L.marker([42.04,-88.28], {icon: Dn}).bindPopup(' Elgin, Illinois&lt;br&gt;&lt;span style=font-size:11px&gt;(White b. 1859)&lt;/span&gt;&lt;br&gt;LANCS IL10B in (linguisticatlasproject.org)').addTo(W1870);</v>
      </c>
      <c r="V646" t="str">
        <f t="shared" si="93"/>
        <v>const W1870ElginIllinoisLANCSIL10B= L.marker([42.04,-88.28], {icon: A2}).bindPopup(' Elgin, Illinois&lt;br&gt;&lt;span style=font-size:11px&gt;(White b. 1859)&lt;/span&gt;&lt;br&gt;LANCS IL10B in (linguisticatlasproject.org)').addTo(W1870);</v>
      </c>
      <c r="W646" t="str">
        <f t="shared" si="94"/>
        <v>const W1870ElginIllinoisLANCSIL10B= L.marker([42.04,-88.28], {icon: d}).bindPopup(' Elgin, Illinois&lt;br&gt;&lt;span style=font-size:11px&gt;(White b. 1859)&lt;/span&gt;&lt;br&gt;LANCS IL10B in d').addTo(W1870);</v>
      </c>
      <c r="X646" t="str">
        <f t="shared" si="95"/>
        <v>const W1870ElginIllinoisLANCSIL10B= L.marker([42.04,-88.28], {icon: D5}).bindPopup(' Elgin, Illinois&lt;br&gt;&lt;span style=font-size:11px&gt;(White b. 1859)&lt;/span&gt;&lt;br&gt;LANCS IL10B in (linguisticatlasproject.org)').addTo(W1870);</v>
      </c>
      <c r="Y646" t="str">
        <f t="shared" si="96"/>
        <v/>
      </c>
      <c r="Z646" t="str">
        <f t="shared" si="97"/>
        <v/>
      </c>
      <c r="AA646" t="str">
        <f t="shared" si="98"/>
        <v>const W1870ElginIllinoisLANCSIL10B= L.marker([42.04,-88.28], {icon:A}).bindPopup(' Elgin, Illinois&lt;br&gt;&lt;span style=font-size:11px&gt;(White b. 1859)&lt;/span&gt;&lt;br&gt;').addTo(W1870);</v>
      </c>
    </row>
    <row r="647" spans="1:27" ht="20">
      <c r="A647" t="s">
        <v>5325</v>
      </c>
      <c r="B647" s="88" t="s">
        <v>9634</v>
      </c>
      <c r="D647">
        <v>1875</v>
      </c>
      <c r="E647" s="57" t="s">
        <v>11053</v>
      </c>
      <c r="F647" s="54"/>
      <c r="G647" s="40" t="s">
        <v>9635</v>
      </c>
      <c r="H647" t="s">
        <v>5310</v>
      </c>
      <c r="I647">
        <v>-87.94</v>
      </c>
      <c r="J647">
        <v>42.07</v>
      </c>
      <c r="K647" t="s">
        <v>10731</v>
      </c>
      <c r="S647" t="str">
        <f t="shared" si="90"/>
        <v xml:space="preserve"> Mount Prospect, Illinois&lt;br&gt;&lt;span style=font-size:11px&gt;(White b. 1875)&lt;/span&gt;&lt;br&gt;</v>
      </c>
      <c r="T647" t="str">
        <f t="shared" si="91"/>
        <v>W1870MountProspectIllinoisLANCSIL12B</v>
      </c>
      <c r="U647" t="str">
        <f t="shared" si="92"/>
        <v>const W1870MountProspectIllinoisLANCSIL12B= L.marker([42.07,-87.94], {icon: Dn}).bindPopup(' Mount Prospect, Illinois&lt;br&gt;&lt;span style=font-size:11px&gt;(White b. 1875)&lt;/span&gt;&lt;br&gt;LANCS IL12B in (linguisticatlasproject.org)').addTo(W1870);</v>
      </c>
      <c r="V647" t="str">
        <f t="shared" si="93"/>
        <v>const W1870MountProspectIllinoisLANCSIL12B= L.marker([42.07,-87.94], {icon: A2}).bindPopup(' Mount Prospect, Illinois&lt;br&gt;&lt;span style=font-size:11px&gt;(White b. 1875)&lt;/span&gt;&lt;br&gt;LANCS IL12B in (linguisticatlasproject.org)').addTo(W1870);</v>
      </c>
      <c r="W647" t="str">
        <f t="shared" si="94"/>
        <v>const W1870MountProspectIllinoisLANCSIL12B= L.marker([42.07,-87.94], {icon: d}).bindPopup(' Mount Prospect, Illinois&lt;br&gt;&lt;span style=font-size:11px&gt;(White b. 1875)&lt;/span&gt;&lt;br&gt;LANCS IL12B in d').addTo(W1870);</v>
      </c>
      <c r="X647" t="str">
        <f t="shared" si="95"/>
        <v>const W1870MountProspectIllinoisLANCSIL12B= L.marker([42.07,-87.94], {icon: D5}).bindPopup(' Mount Prospect, Illinois&lt;br&gt;&lt;span style=font-size:11px&gt;(White b. 1875)&lt;/span&gt;&lt;br&gt;LANCS IL12B in (linguisticatlasproject.org)').addTo(W1870);</v>
      </c>
      <c r="Y647" t="str">
        <f t="shared" si="96"/>
        <v/>
      </c>
      <c r="Z647" t="str">
        <f t="shared" si="97"/>
        <v/>
      </c>
      <c r="AA647" t="str">
        <f t="shared" si="98"/>
        <v/>
      </c>
    </row>
    <row r="648" spans="1:27" ht="20">
      <c r="A648" t="s">
        <v>5325</v>
      </c>
      <c r="B648" s="88" t="s">
        <v>10892</v>
      </c>
      <c r="D648">
        <v>1885</v>
      </c>
      <c r="E648" s="57" t="s">
        <v>11053</v>
      </c>
      <c r="F648" s="54"/>
      <c r="G648" s="40" t="s">
        <v>10215</v>
      </c>
      <c r="H648" t="s">
        <v>5310</v>
      </c>
      <c r="I648">
        <v>-90.51</v>
      </c>
      <c r="J648">
        <v>41.3</v>
      </c>
      <c r="K648" t="s">
        <v>10731</v>
      </c>
      <c r="S648" t="str">
        <f t="shared" si="90"/>
        <v xml:space="preserve"> Richland Grove, Illinois&lt;br&gt;&lt;span style=font-size:11px&gt;(White b. 1885)&lt;/span&gt;&lt;br&gt;</v>
      </c>
      <c r="T648" t="str">
        <f t="shared" si="91"/>
        <v>W1870RichlandGroveIllinoisLANCSIL14</v>
      </c>
      <c r="U648" t="str">
        <f t="shared" si="92"/>
        <v>const W1870RichlandGroveIllinoisLANCSIL14= L.marker([41.3,-90.51], {icon: Dn}).bindPopup(' Richland Grove, Illinois&lt;br&gt;&lt;span style=font-size:11px&gt;(White b. 1885)&lt;/span&gt;&lt;br&gt;LANCS IL14 in (linguisticatlasproject.org)').addTo(W1870);</v>
      </c>
      <c r="V648" t="str">
        <f t="shared" si="93"/>
        <v>const W1870RichlandGroveIllinoisLANCSIL14= L.marker([41.3,-90.51], {icon: A2}).bindPopup(' Richland Grove, Illinois&lt;br&gt;&lt;span style=font-size:11px&gt;(White b. 1885)&lt;/span&gt;&lt;br&gt;LANCS IL14 in (linguisticatlasproject.org)').addTo(W1870);</v>
      </c>
      <c r="W648" t="str">
        <f t="shared" si="94"/>
        <v>const W1870RichlandGroveIllinoisLANCSIL14= L.marker([41.3,-90.51], {icon: d}).bindPopup(' Richland Grove, Illinois&lt;br&gt;&lt;span style=font-size:11px&gt;(White b. 1885)&lt;/span&gt;&lt;br&gt;LANCS IL14 in d').addTo(W1870);</v>
      </c>
      <c r="X648" t="str">
        <f t="shared" si="95"/>
        <v>const W1870RichlandGroveIllinoisLANCSIL14= L.marker([41.3,-90.51], {icon: D5}).bindPopup(' Richland Grove, Illinois&lt;br&gt;&lt;span style=font-size:11px&gt;(White b. 1885)&lt;/span&gt;&lt;br&gt;LANCS IL14 in (linguisticatlasproject.org)').addTo(W1870);</v>
      </c>
      <c r="Y648" t="str">
        <f t="shared" si="96"/>
        <v/>
      </c>
      <c r="Z648" t="str">
        <f t="shared" si="97"/>
        <v/>
      </c>
      <c r="AA648" t="str">
        <f t="shared" si="98"/>
        <v/>
      </c>
    </row>
    <row r="649" spans="1:27" ht="20">
      <c r="A649" t="s">
        <v>5325</v>
      </c>
      <c r="B649" s="88" t="s">
        <v>10895</v>
      </c>
      <c r="D649">
        <v>1882</v>
      </c>
      <c r="E649" s="57" t="s">
        <v>11053</v>
      </c>
      <c r="F649" s="54"/>
      <c r="G649" s="40" t="s">
        <v>10218</v>
      </c>
      <c r="H649" t="s">
        <v>5310</v>
      </c>
      <c r="I649">
        <v>-88.84</v>
      </c>
      <c r="J649">
        <v>41.35</v>
      </c>
      <c r="K649" t="s">
        <v>10731</v>
      </c>
      <c r="S649" t="str">
        <f t="shared" si="90"/>
        <v xml:space="preserve"> Ottawa, Illinois&lt;br&gt;&lt;span style=font-size:11px&gt;(White b. 1882)&lt;/span&gt;&lt;br&gt;</v>
      </c>
      <c r="T649" t="str">
        <f t="shared" si="91"/>
        <v>W1870OttawaIllinoisLANCSIL16A</v>
      </c>
      <c r="U649" t="str">
        <f t="shared" si="92"/>
        <v>const W1870OttawaIllinoisLANCSIL16A= L.marker([41.35,-88.84], {icon: Dn}).bindPopup(' Ottawa, Illinois&lt;br&gt;&lt;span style=font-size:11px&gt;(White b. 1882)&lt;/span&gt;&lt;br&gt;LANCS IL16A in (linguisticatlasproject.org)').addTo(W1870);</v>
      </c>
      <c r="V649" t="str">
        <f t="shared" si="93"/>
        <v>const W1870OttawaIllinoisLANCSIL16A= L.marker([41.35,-88.84], {icon: A2}).bindPopup(' Ottawa, Illinois&lt;br&gt;&lt;span style=font-size:11px&gt;(White b. 1882)&lt;/span&gt;&lt;br&gt;LANCS IL16A in (linguisticatlasproject.org)').addTo(W1870);</v>
      </c>
      <c r="W649" t="str">
        <f t="shared" si="94"/>
        <v>const W1870OttawaIllinoisLANCSIL16A= L.marker([41.35,-88.84], {icon: d}).bindPopup(' Ottawa, Illinois&lt;br&gt;&lt;span style=font-size:11px&gt;(White b. 1882)&lt;/span&gt;&lt;br&gt;LANCS IL16A in d').addTo(W1870);</v>
      </c>
      <c r="X649" t="str">
        <f t="shared" si="95"/>
        <v>const W1870OttawaIllinoisLANCSIL16A= L.marker([41.35,-88.84], {icon: D5}).bindPopup(' Ottawa, Illinois&lt;br&gt;&lt;span style=font-size:11px&gt;(White b. 1882)&lt;/span&gt;&lt;br&gt;LANCS IL16A in (linguisticatlasproject.org)').addTo(W1870);</v>
      </c>
      <c r="Y649" t="str">
        <f t="shared" si="96"/>
        <v/>
      </c>
      <c r="Z649" t="str">
        <f t="shared" si="97"/>
        <v/>
      </c>
      <c r="AA649" t="str">
        <f t="shared" si="98"/>
        <v/>
      </c>
    </row>
    <row r="650" spans="1:27" ht="20">
      <c r="A650" t="s">
        <v>5325</v>
      </c>
      <c r="B650" s="88" t="s">
        <v>10897</v>
      </c>
      <c r="D650">
        <v>1878</v>
      </c>
      <c r="E650" s="57" t="s">
        <v>11053</v>
      </c>
      <c r="F650" s="54"/>
      <c r="G650" s="40" t="s">
        <v>10221</v>
      </c>
      <c r="H650" t="s">
        <v>5310</v>
      </c>
      <c r="I650">
        <v>-88.42</v>
      </c>
      <c r="J650">
        <v>41.17</v>
      </c>
      <c r="K650" t="s">
        <v>10731</v>
      </c>
      <c r="S650" t="str">
        <f t="shared" si="90"/>
        <v xml:space="preserve"> Goodfarm, Illinois&lt;br&gt;&lt;span style=font-size:11px&gt;(White b. 1878)&lt;/span&gt;&lt;br&gt;</v>
      </c>
      <c r="T650" t="str">
        <f t="shared" si="91"/>
        <v>W1870GoodfarmIllinoisLANCSIL18</v>
      </c>
      <c r="U650" t="str">
        <f t="shared" si="92"/>
        <v>const W1870GoodfarmIllinoisLANCSIL18= L.marker([41.17,-88.42], {icon: Dn}).bindPopup(' Goodfarm, Illinois&lt;br&gt;&lt;span style=font-size:11px&gt;(White b. 1878)&lt;/span&gt;&lt;br&gt;LANCS IL18 in (linguisticatlasproject.org)').addTo(W1870);</v>
      </c>
      <c r="V650" t="str">
        <f t="shared" si="93"/>
        <v>const W1870GoodfarmIllinoisLANCSIL18= L.marker([41.17,-88.42], {icon: A2}).bindPopup(' Goodfarm, Illinois&lt;br&gt;&lt;span style=font-size:11px&gt;(White b. 1878)&lt;/span&gt;&lt;br&gt;LANCS IL18 in (linguisticatlasproject.org)').addTo(W1870);</v>
      </c>
      <c r="W650" t="str">
        <f t="shared" si="94"/>
        <v>const W1870GoodfarmIllinoisLANCSIL18= L.marker([41.17,-88.42], {icon: d}).bindPopup(' Goodfarm, Illinois&lt;br&gt;&lt;span style=font-size:11px&gt;(White b. 1878)&lt;/span&gt;&lt;br&gt;LANCS IL18 in d').addTo(W1870);</v>
      </c>
      <c r="X650" t="str">
        <f t="shared" si="95"/>
        <v>const W1870GoodfarmIllinoisLANCSIL18= L.marker([41.17,-88.42], {icon: D5}).bindPopup(' Goodfarm, Illinois&lt;br&gt;&lt;span style=font-size:11px&gt;(White b. 1878)&lt;/span&gt;&lt;br&gt;LANCS IL18 in (linguisticatlasproject.org)').addTo(W1870);</v>
      </c>
      <c r="Y650" t="str">
        <f t="shared" si="96"/>
        <v/>
      </c>
      <c r="Z650" t="str">
        <f t="shared" si="97"/>
        <v/>
      </c>
      <c r="AA650" t="str">
        <f t="shared" si="98"/>
        <v/>
      </c>
    </row>
    <row r="651" spans="1:27" ht="20">
      <c r="A651" t="s">
        <v>5325</v>
      </c>
      <c r="B651" s="88" t="s">
        <v>10905</v>
      </c>
      <c r="D651">
        <v>1885</v>
      </c>
      <c r="E651" s="57" t="s">
        <v>11053</v>
      </c>
      <c r="F651" s="54"/>
      <c r="G651" s="40" t="s">
        <v>10230</v>
      </c>
      <c r="H651" t="s">
        <v>5310</v>
      </c>
      <c r="I651">
        <v>-90.28</v>
      </c>
      <c r="J651">
        <v>41.03</v>
      </c>
      <c r="K651" t="s">
        <v>10731</v>
      </c>
      <c r="S651" t="str">
        <f t="shared" si="90"/>
        <v xml:space="preserve"> Wataga, Illinois&lt;br&gt;&lt;span style=font-size:11px&gt;(White b. 1885)&lt;/span&gt;&lt;br&gt;</v>
      </c>
      <c r="T651" t="str">
        <f t="shared" si="91"/>
        <v>W1870WatagaIllinoisLANCSIL22</v>
      </c>
      <c r="U651" t="str">
        <f t="shared" si="92"/>
        <v>const W1870WatagaIllinoisLANCSIL22= L.marker([41.03,-90.28], {icon: Dn}).bindPopup(' Wataga, Illinois&lt;br&gt;&lt;span style=font-size:11px&gt;(White b. 1885)&lt;/span&gt;&lt;br&gt;LANCS IL22 in (linguisticatlasproject.org)').addTo(W1870);</v>
      </c>
      <c r="V651" t="str">
        <f t="shared" si="93"/>
        <v>const W1870WatagaIllinoisLANCSIL22= L.marker([41.03,-90.28], {icon: A2}).bindPopup(' Wataga, Illinois&lt;br&gt;&lt;span style=font-size:11px&gt;(White b. 1885)&lt;/span&gt;&lt;br&gt;LANCS IL22 in (linguisticatlasproject.org)').addTo(W1870);</v>
      </c>
      <c r="W651" t="str">
        <f t="shared" si="94"/>
        <v>const W1870WatagaIllinoisLANCSIL22= L.marker([41.03,-90.28], {icon: d}).bindPopup(' Wataga, Illinois&lt;br&gt;&lt;span style=font-size:11px&gt;(White b. 1885)&lt;/span&gt;&lt;br&gt;LANCS IL22 in d').addTo(W1870);</v>
      </c>
      <c r="X651" t="str">
        <f t="shared" si="95"/>
        <v>const W1870WatagaIllinoisLANCSIL22= L.marker([41.03,-90.28], {icon: D5}).bindPopup(' Wataga, Illinois&lt;br&gt;&lt;span style=font-size:11px&gt;(White b. 1885)&lt;/span&gt;&lt;br&gt;LANCS IL22 in (linguisticatlasproject.org)').addTo(W1870);</v>
      </c>
      <c r="Y651" t="str">
        <f t="shared" si="96"/>
        <v/>
      </c>
      <c r="Z651" t="str">
        <f t="shared" si="97"/>
        <v/>
      </c>
      <c r="AA651" t="str">
        <f t="shared" si="98"/>
        <v/>
      </c>
    </row>
    <row r="652" spans="1:27" ht="20">
      <c r="A652" t="s">
        <v>5325</v>
      </c>
      <c r="B652" s="88" t="s">
        <v>10907</v>
      </c>
      <c r="D652">
        <v>1882</v>
      </c>
      <c r="E652" s="57" t="s">
        <v>11053</v>
      </c>
      <c r="F652" s="54"/>
      <c r="G652" s="40" t="s">
        <v>10233</v>
      </c>
      <c r="H652" t="s">
        <v>5310</v>
      </c>
      <c r="I652">
        <v>-89.8</v>
      </c>
      <c r="J652">
        <v>40.69</v>
      </c>
      <c r="K652" t="s">
        <v>10731</v>
      </c>
      <c r="S652" t="str">
        <f t="shared" si="90"/>
        <v xml:space="preserve"> Hanna City, Illinois&lt;br&gt;&lt;span style=font-size:11px&gt;(White b. 1882)&lt;/span&gt;&lt;br&gt;</v>
      </c>
      <c r="T652" t="str">
        <f t="shared" si="91"/>
        <v>W1870HannaCityIllinoisLANCSIL24A</v>
      </c>
      <c r="U652" t="str">
        <f t="shared" si="92"/>
        <v>const W1870HannaCityIllinoisLANCSIL24A= L.marker([40.69,-89.8], {icon: Dn}).bindPopup(' Hanna City, Illinois&lt;br&gt;&lt;span style=font-size:11px&gt;(White b. 1882)&lt;/span&gt;&lt;br&gt;LANCS IL24A in (linguisticatlasproject.org)').addTo(W1870);</v>
      </c>
      <c r="V652" t="str">
        <f t="shared" si="93"/>
        <v>const W1870HannaCityIllinoisLANCSIL24A= L.marker([40.69,-89.8], {icon: A2}).bindPopup(' Hanna City, Illinois&lt;br&gt;&lt;span style=font-size:11px&gt;(White b. 1882)&lt;/span&gt;&lt;br&gt;LANCS IL24A in (linguisticatlasproject.org)').addTo(W1870);</v>
      </c>
      <c r="W652" t="str">
        <f t="shared" si="94"/>
        <v>const W1870HannaCityIllinoisLANCSIL24A= L.marker([40.69,-89.8], {icon: d}).bindPopup(' Hanna City, Illinois&lt;br&gt;&lt;span style=font-size:11px&gt;(White b. 1882)&lt;/span&gt;&lt;br&gt;LANCS IL24A in d').addTo(W1870);</v>
      </c>
      <c r="X652" t="str">
        <f t="shared" si="95"/>
        <v>const W1870HannaCityIllinoisLANCSIL24A= L.marker([40.69,-89.8], {icon: D5}).bindPopup(' Hanna City, Illinois&lt;br&gt;&lt;span style=font-size:11px&gt;(White b. 1882)&lt;/span&gt;&lt;br&gt;LANCS IL24A in (linguisticatlasproject.org)').addTo(W1870);</v>
      </c>
      <c r="Y652" t="str">
        <f t="shared" si="96"/>
        <v/>
      </c>
      <c r="Z652" t="str">
        <f t="shared" si="97"/>
        <v/>
      </c>
      <c r="AA652" t="str">
        <f t="shared" si="98"/>
        <v/>
      </c>
    </row>
    <row r="653" spans="1:27" ht="20">
      <c r="A653" t="s">
        <v>5325</v>
      </c>
      <c r="B653" s="88" t="s">
        <v>10910</v>
      </c>
      <c r="D653">
        <v>1883</v>
      </c>
      <c r="E653" s="57" t="s">
        <v>11053</v>
      </c>
      <c r="F653" s="54"/>
      <c r="G653" s="40" t="s">
        <v>10428</v>
      </c>
      <c r="H653" t="s">
        <v>5310</v>
      </c>
      <c r="I653">
        <v>-89.27</v>
      </c>
      <c r="J653">
        <v>40.72</v>
      </c>
      <c r="K653" t="s">
        <v>10731</v>
      </c>
      <c r="S653" t="str">
        <f t="shared" si="90"/>
        <v xml:space="preserve"> Eureka, Illinois&lt;br&gt;&lt;span style=font-size:11px&gt;(White b. 1883)&lt;/span&gt;&lt;br&gt;</v>
      </c>
      <c r="T653" t="str">
        <f t="shared" si="91"/>
        <v>W1870EurekaIllinoisLANCSIL26</v>
      </c>
      <c r="U653" t="str">
        <f t="shared" si="92"/>
        <v>const W1870EurekaIllinoisLANCSIL26= L.marker([40.72,-89.27], {icon: Dn}).bindPopup(' Eureka, Illinois&lt;br&gt;&lt;span style=font-size:11px&gt;(White b. 1883)&lt;/span&gt;&lt;br&gt;LANCS IL26 in (linguisticatlasproject.org)').addTo(W1870);</v>
      </c>
      <c r="V653" t="str">
        <f t="shared" si="93"/>
        <v>const W1870EurekaIllinoisLANCSIL26= L.marker([40.72,-89.27], {icon: A2}).bindPopup(' Eureka, Illinois&lt;br&gt;&lt;span style=font-size:11px&gt;(White b. 1883)&lt;/span&gt;&lt;br&gt;LANCS IL26 in (linguisticatlasproject.org)').addTo(W1870);</v>
      </c>
      <c r="W653" t="str">
        <f t="shared" si="94"/>
        <v>const W1870EurekaIllinoisLANCSIL26= L.marker([40.72,-89.27], {icon: d}).bindPopup(' Eureka, Illinois&lt;br&gt;&lt;span style=font-size:11px&gt;(White b. 1883)&lt;/span&gt;&lt;br&gt;LANCS IL26 in d').addTo(W1870);</v>
      </c>
      <c r="X653" t="str">
        <f t="shared" si="95"/>
        <v>const W1870EurekaIllinoisLANCSIL26= L.marker([40.72,-89.27], {icon: D5}).bindPopup(' Eureka, Illinois&lt;br&gt;&lt;span style=font-size:11px&gt;(White b. 1883)&lt;/span&gt;&lt;br&gt;LANCS IL26 in (linguisticatlasproject.org)').addTo(W1870);</v>
      </c>
      <c r="Y653" t="str">
        <f t="shared" si="96"/>
        <v/>
      </c>
      <c r="Z653" t="str">
        <f t="shared" si="97"/>
        <v/>
      </c>
      <c r="AA653" t="str">
        <f t="shared" si="98"/>
        <v/>
      </c>
    </row>
    <row r="654" spans="1:27" ht="20">
      <c r="A654" t="s">
        <v>5325</v>
      </c>
      <c r="B654" s="88" t="s">
        <v>10912</v>
      </c>
      <c r="D654">
        <v>1890</v>
      </c>
      <c r="E654" s="57" t="s">
        <v>11053</v>
      </c>
      <c r="F654" s="54"/>
      <c r="G654" s="40" t="s">
        <v>10430</v>
      </c>
      <c r="H654" t="s">
        <v>5310</v>
      </c>
      <c r="I654">
        <v>-87.86</v>
      </c>
      <c r="J654">
        <v>41.12</v>
      </c>
      <c r="K654" t="s">
        <v>10731</v>
      </c>
      <c r="S654" t="str">
        <f t="shared" si="90"/>
        <v xml:space="preserve"> Kankakee, Illinois&lt;br&gt;&lt;span style=font-size:11px&gt;(White b. 1890)&lt;/span&gt;&lt;br&gt;</v>
      </c>
      <c r="T654" t="str">
        <f t="shared" si="91"/>
        <v>W1870KankakeeIllinoisLANCSIL28A</v>
      </c>
      <c r="U654" t="str">
        <f t="shared" si="92"/>
        <v>const W1870KankakeeIllinoisLANCSIL28A= L.marker([41.12,-87.86], {icon: Dn}).bindPopup(' Kankakee, Illinois&lt;br&gt;&lt;span style=font-size:11px&gt;(White b. 1890)&lt;/span&gt;&lt;br&gt;LANCS IL28A in (linguisticatlasproject.org)').addTo(W1870);</v>
      </c>
      <c r="V654" t="str">
        <f t="shared" si="93"/>
        <v>const W1870KankakeeIllinoisLANCSIL28A= L.marker([41.12,-87.86], {icon: A2}).bindPopup(' Kankakee, Illinois&lt;br&gt;&lt;span style=font-size:11px&gt;(White b. 1890)&lt;/span&gt;&lt;br&gt;LANCS IL28A in (linguisticatlasproject.org)').addTo(W1870);</v>
      </c>
      <c r="W654" t="str">
        <f t="shared" si="94"/>
        <v>const W1870KankakeeIllinoisLANCSIL28A= L.marker([41.12,-87.86], {icon: d}).bindPopup(' Kankakee, Illinois&lt;br&gt;&lt;span style=font-size:11px&gt;(White b. 1890)&lt;/span&gt;&lt;br&gt;LANCS IL28A in d').addTo(W1870);</v>
      </c>
      <c r="X654" t="str">
        <f t="shared" si="95"/>
        <v>const W1870KankakeeIllinoisLANCSIL28A= L.marker([41.12,-87.86], {icon: D5}).bindPopup(' Kankakee, Illinois&lt;br&gt;&lt;span style=font-size:11px&gt;(White b. 1890)&lt;/span&gt;&lt;br&gt;LANCS IL28A in (linguisticatlasproject.org)').addTo(W1870);</v>
      </c>
      <c r="Y654" t="str">
        <f t="shared" si="96"/>
        <v/>
      </c>
      <c r="Z654" t="str">
        <f t="shared" si="97"/>
        <v/>
      </c>
      <c r="AA654" t="str">
        <f t="shared" si="98"/>
        <v/>
      </c>
    </row>
    <row r="655" spans="1:27" ht="20">
      <c r="A655" t="s">
        <v>5325</v>
      </c>
      <c r="B655" s="88" t="s">
        <v>10916</v>
      </c>
      <c r="D655">
        <v>1880</v>
      </c>
      <c r="E655" s="57" t="s">
        <v>11053</v>
      </c>
      <c r="F655" s="54"/>
      <c r="G655" s="40" t="s">
        <v>10434</v>
      </c>
      <c r="H655" t="s">
        <v>5310</v>
      </c>
      <c r="I655">
        <v>-91.38</v>
      </c>
      <c r="J655">
        <v>40.549999999999997</v>
      </c>
      <c r="K655" t="s">
        <v>10731</v>
      </c>
      <c r="S655" t="str">
        <f t="shared" si="90"/>
        <v xml:space="preserve"> Nauvoo, Illinois&lt;br&gt;&lt;span style=font-size:11px&gt;(White b. 1880)&lt;/span&gt;&lt;br&gt;</v>
      </c>
      <c r="T655" t="str">
        <f t="shared" si="91"/>
        <v>W1870NauvooIllinoisLANCSIL30B</v>
      </c>
      <c r="U655" t="str">
        <f t="shared" si="92"/>
        <v>const W1870NauvooIllinoisLANCSIL30B= L.marker([40.55,-91.38], {icon: Dn}).bindPopup(' Nauvoo, Illinois&lt;br&gt;&lt;span style=font-size:11px&gt;(White b. 1880)&lt;/span&gt;&lt;br&gt;LANCS IL30B in (linguisticatlasproject.org)').addTo(W1870);</v>
      </c>
      <c r="V655" t="str">
        <f t="shared" si="93"/>
        <v>const W1870NauvooIllinoisLANCSIL30B= L.marker([40.55,-91.38], {icon: A2}).bindPopup(' Nauvoo, Illinois&lt;br&gt;&lt;span style=font-size:11px&gt;(White b. 1880)&lt;/span&gt;&lt;br&gt;LANCS IL30B in (linguisticatlasproject.org)').addTo(W1870);</v>
      </c>
      <c r="W655" t="str">
        <f t="shared" si="94"/>
        <v>const W1870NauvooIllinoisLANCSIL30B= L.marker([40.55,-91.38], {icon: d}).bindPopup(' Nauvoo, Illinois&lt;br&gt;&lt;span style=font-size:11px&gt;(White b. 1880)&lt;/span&gt;&lt;br&gt;LANCS IL30B in d').addTo(W1870);</v>
      </c>
      <c r="X655" t="str">
        <f t="shared" si="95"/>
        <v>const W1870NauvooIllinoisLANCSIL30B= L.marker([40.55,-91.38], {icon: D5}).bindPopup(' Nauvoo, Illinois&lt;br&gt;&lt;span style=font-size:11px&gt;(White b. 1880)&lt;/span&gt;&lt;br&gt;LANCS IL30B in (linguisticatlasproject.org)').addTo(W1870);</v>
      </c>
      <c r="Y655" t="str">
        <f t="shared" si="96"/>
        <v/>
      </c>
      <c r="Z655" t="str">
        <f t="shared" si="97"/>
        <v/>
      </c>
      <c r="AA655" t="str">
        <f t="shared" si="98"/>
        <v/>
      </c>
    </row>
    <row r="656" spans="1:27" ht="20">
      <c r="A656" t="s">
        <v>5325</v>
      </c>
      <c r="B656" s="88" t="s">
        <v>10919</v>
      </c>
      <c r="D656">
        <v>1891</v>
      </c>
      <c r="E656" s="57" t="s">
        <v>11053</v>
      </c>
      <c r="F656" s="54"/>
      <c r="G656" s="40" t="s">
        <v>10437</v>
      </c>
      <c r="H656" t="s">
        <v>5310</v>
      </c>
      <c r="I656">
        <v>-90.04</v>
      </c>
      <c r="J656">
        <v>40.56</v>
      </c>
      <c r="K656" t="s">
        <v>10731</v>
      </c>
      <c r="S656" t="str">
        <f t="shared" si="90"/>
        <v xml:space="preserve"> Canton, Illinois&lt;br&gt;&lt;span style=font-size:11px&gt;(White b. 1891)&lt;/span&gt;&lt;br&gt;</v>
      </c>
      <c r="T656" t="str">
        <f t="shared" si="91"/>
        <v>W1870CantonIllinoisLANCSIL32</v>
      </c>
      <c r="U656" t="str">
        <f t="shared" si="92"/>
        <v>const W1870CantonIllinoisLANCSIL32= L.marker([40.56,-90.04], {icon: Dn}).bindPopup(' Canton, Illinois&lt;br&gt;&lt;span style=font-size:11px&gt;(White b. 1891)&lt;/span&gt;&lt;br&gt;LANCS IL32 in (linguisticatlasproject.org)').addTo(W1870);</v>
      </c>
      <c r="V656" t="str">
        <f t="shared" si="93"/>
        <v>const W1870CantonIllinoisLANCSIL32= L.marker([40.56,-90.04], {icon: A2}).bindPopup(' Canton, Illinois&lt;br&gt;&lt;span style=font-size:11px&gt;(White b. 1891)&lt;/span&gt;&lt;br&gt;LANCS IL32 in (linguisticatlasproject.org)').addTo(W1870);</v>
      </c>
      <c r="W656" t="str">
        <f t="shared" si="94"/>
        <v>const W1870CantonIllinoisLANCSIL32= L.marker([40.56,-90.04], {icon: d}).bindPopup(' Canton, Illinois&lt;br&gt;&lt;span style=font-size:11px&gt;(White b. 1891)&lt;/span&gt;&lt;br&gt;LANCS IL32 in d').addTo(W1870);</v>
      </c>
      <c r="X656" t="str">
        <f t="shared" si="95"/>
        <v>const W1870CantonIllinoisLANCSIL32= L.marker([40.56,-90.04], {icon: D5}).bindPopup(' Canton, Illinois&lt;br&gt;&lt;span style=font-size:11px&gt;(White b. 1891)&lt;/span&gt;&lt;br&gt;LANCS IL32 in (linguisticatlasproject.org)').addTo(W1870);</v>
      </c>
      <c r="Y656" t="str">
        <f t="shared" si="96"/>
        <v/>
      </c>
      <c r="Z656" t="str">
        <f t="shared" si="97"/>
        <v/>
      </c>
      <c r="AA656" t="str">
        <f t="shared" si="98"/>
        <v/>
      </c>
    </row>
    <row r="657" spans="1:27" ht="20">
      <c r="A657" t="s">
        <v>5325</v>
      </c>
      <c r="B657" s="88" t="s">
        <v>10922</v>
      </c>
      <c r="D657">
        <v>1875</v>
      </c>
      <c r="E657" s="57" t="s">
        <v>11053</v>
      </c>
      <c r="F657" s="54"/>
      <c r="G657" s="40" t="s">
        <v>10440</v>
      </c>
      <c r="H657" t="s">
        <v>5310</v>
      </c>
      <c r="I657">
        <v>-88.78</v>
      </c>
      <c r="J657">
        <v>40.64</v>
      </c>
      <c r="K657" t="s">
        <v>10731</v>
      </c>
      <c r="S657" t="str">
        <f t="shared" si="90"/>
        <v xml:space="preserve"> Lexington, Illinois&lt;br&gt;&lt;span style=font-size:11px&gt;(White b. 1875)&lt;/span&gt;&lt;br&gt;</v>
      </c>
      <c r="T657" t="str">
        <f t="shared" si="91"/>
        <v>W1870LexingtonIllinoisLANCSIL34</v>
      </c>
      <c r="U657" t="str">
        <f t="shared" si="92"/>
        <v>const W1870LexingtonIllinoisLANCSIL34= L.marker([40.64,-88.78], {icon: Dn}).bindPopup(' Lexington, Illinois&lt;br&gt;&lt;span style=font-size:11px&gt;(White b. 1875)&lt;/span&gt;&lt;br&gt;LANCS IL34 in (linguisticatlasproject.org)').addTo(W1870);</v>
      </c>
      <c r="V657" t="str">
        <f t="shared" si="93"/>
        <v>const W1870LexingtonIllinoisLANCSIL34= L.marker([40.64,-88.78], {icon: A2}).bindPopup(' Lexington, Illinois&lt;br&gt;&lt;span style=font-size:11px&gt;(White b. 1875)&lt;/span&gt;&lt;br&gt;LANCS IL34 in (linguisticatlasproject.org)').addTo(W1870);</v>
      </c>
      <c r="W657" t="str">
        <f t="shared" si="94"/>
        <v>const W1870LexingtonIllinoisLANCSIL34= L.marker([40.64,-88.78], {icon: d}).bindPopup(' Lexington, Illinois&lt;br&gt;&lt;span style=font-size:11px&gt;(White b. 1875)&lt;/span&gt;&lt;br&gt;LANCS IL34 in d').addTo(W1870);</v>
      </c>
      <c r="X657" t="str">
        <f t="shared" si="95"/>
        <v>const W1870LexingtonIllinoisLANCSIL34= L.marker([40.64,-88.78], {icon: D5}).bindPopup(' Lexington, Illinois&lt;br&gt;&lt;span style=font-size:11px&gt;(White b. 1875)&lt;/span&gt;&lt;br&gt;LANCS IL34 in (linguisticatlasproject.org)').addTo(W1870);</v>
      </c>
      <c r="Y657" t="str">
        <f t="shared" si="96"/>
        <v/>
      </c>
      <c r="Z657" t="str">
        <f t="shared" si="97"/>
        <v/>
      </c>
      <c r="AA657" t="str">
        <f t="shared" si="98"/>
        <v/>
      </c>
    </row>
    <row r="658" spans="1:27" ht="20">
      <c r="A658" t="s">
        <v>5325</v>
      </c>
      <c r="B658" s="88" t="s">
        <v>10924</v>
      </c>
      <c r="D658">
        <v>1899</v>
      </c>
      <c r="E658" s="57" t="s">
        <v>11053</v>
      </c>
      <c r="F658" s="54"/>
      <c r="G658" s="40" t="s">
        <v>10442</v>
      </c>
      <c r="H658" t="s">
        <v>5310</v>
      </c>
      <c r="I658">
        <v>-88.24</v>
      </c>
      <c r="J658">
        <v>40.119999999999997</v>
      </c>
      <c r="K658" t="s">
        <v>10731</v>
      </c>
      <c r="S658" t="str">
        <f t="shared" si="90"/>
        <v xml:space="preserve"> Champaign, Illinois&lt;br&gt;&lt;span style=font-size:11px&gt;(White b. 1899)&lt;/span&gt;&lt;br&gt;</v>
      </c>
      <c r="T658" t="str">
        <f t="shared" si="91"/>
        <v>W1870ChampaignIllinoisLANCSIL36A</v>
      </c>
      <c r="U658" t="str">
        <f t="shared" si="92"/>
        <v>const W1870ChampaignIllinoisLANCSIL36A= L.marker([40.12,-88.24], {icon: Dn}).bindPopup(' Champaign, Illinois&lt;br&gt;&lt;span style=font-size:11px&gt;(White b. 1899)&lt;/span&gt;&lt;br&gt;LANCS IL36A in (linguisticatlasproject.org)').addTo(W1870);</v>
      </c>
      <c r="V658" t="str">
        <f t="shared" si="93"/>
        <v>const W1870ChampaignIllinoisLANCSIL36A= L.marker([40.12,-88.24], {icon: A2}).bindPopup(' Champaign, Illinois&lt;br&gt;&lt;span style=font-size:11px&gt;(White b. 1899)&lt;/span&gt;&lt;br&gt;LANCS IL36A in (linguisticatlasproject.org)').addTo(W1870);</v>
      </c>
      <c r="W658" t="str">
        <f t="shared" si="94"/>
        <v>const W1870ChampaignIllinoisLANCSIL36A= L.marker([40.12,-88.24], {icon: d}).bindPopup(' Champaign, Illinois&lt;br&gt;&lt;span style=font-size:11px&gt;(White b. 1899)&lt;/span&gt;&lt;br&gt;LANCS IL36A in d').addTo(W1870);</v>
      </c>
      <c r="X658" t="str">
        <f t="shared" si="95"/>
        <v>const W1870ChampaignIllinoisLANCSIL36A= L.marker([40.12,-88.24], {icon: D5}).bindPopup(' Champaign, Illinois&lt;br&gt;&lt;span style=font-size:11px&gt;(White b. 1899)&lt;/span&gt;&lt;br&gt;LANCS IL36A in (linguisticatlasproject.org)').addTo(W1870);</v>
      </c>
      <c r="Y658" t="str">
        <f t="shared" si="96"/>
        <v/>
      </c>
      <c r="Z658" t="str">
        <f t="shared" si="97"/>
        <v/>
      </c>
      <c r="AA658" t="str">
        <f t="shared" si="98"/>
        <v/>
      </c>
    </row>
    <row r="659" spans="1:27" ht="20">
      <c r="A659" t="s">
        <v>5325</v>
      </c>
      <c r="B659" s="88" t="s">
        <v>10929</v>
      </c>
      <c r="D659">
        <v>1885</v>
      </c>
      <c r="E659" s="57" t="s">
        <v>11053</v>
      </c>
      <c r="F659" s="54"/>
      <c r="G659" s="40" t="s">
        <v>10444</v>
      </c>
      <c r="H659" t="s">
        <v>5310</v>
      </c>
      <c r="I659">
        <v>-90.42</v>
      </c>
      <c r="J659">
        <v>40.020000000000003</v>
      </c>
      <c r="K659" t="s">
        <v>10731</v>
      </c>
      <c r="S659" t="str">
        <f t="shared" si="90"/>
        <v xml:space="preserve"> Beardstown, Illinois&lt;br&gt;&lt;span style=font-size:11px&gt;(White b. 1885)&lt;/span&gt;&lt;br&gt;</v>
      </c>
      <c r="T659" t="str">
        <f t="shared" si="91"/>
        <v>W1870BeardstownIllinoisLANCSIL38B</v>
      </c>
      <c r="U659" t="str">
        <f t="shared" si="92"/>
        <v>const W1870BeardstownIllinoisLANCSIL38B= L.marker([40.02,-90.42], {icon: Dn}).bindPopup(' Beardstown, Illinois&lt;br&gt;&lt;span style=font-size:11px&gt;(White b. 1885)&lt;/span&gt;&lt;br&gt;LANCS IL38B in (linguisticatlasproject.org)').addTo(W1870);</v>
      </c>
      <c r="V659" t="str">
        <f t="shared" si="93"/>
        <v>const W1870BeardstownIllinoisLANCSIL38B= L.marker([40.02,-90.42], {icon: A2}).bindPopup(' Beardstown, Illinois&lt;br&gt;&lt;span style=font-size:11px&gt;(White b. 1885)&lt;/span&gt;&lt;br&gt;LANCS IL38B in (linguisticatlasproject.org)').addTo(W1870);</v>
      </c>
      <c r="W659" t="str">
        <f t="shared" si="94"/>
        <v>const W1870BeardstownIllinoisLANCSIL38B= L.marker([40.02,-90.42], {icon: d}).bindPopup(' Beardstown, Illinois&lt;br&gt;&lt;span style=font-size:11px&gt;(White b. 1885)&lt;/span&gt;&lt;br&gt;LANCS IL38B in d').addTo(W1870);</v>
      </c>
      <c r="X659" t="str">
        <f t="shared" si="95"/>
        <v>const W1870BeardstownIllinoisLANCSIL38B= L.marker([40.02,-90.42], {icon: D5}).bindPopup(' Beardstown, Illinois&lt;br&gt;&lt;span style=font-size:11px&gt;(White b. 1885)&lt;/span&gt;&lt;br&gt;LANCS IL38B in (linguisticatlasproject.org)').addTo(W1870);</v>
      </c>
      <c r="Y659" t="str">
        <f t="shared" si="96"/>
        <v/>
      </c>
      <c r="Z659" t="str">
        <f t="shared" si="97"/>
        <v/>
      </c>
      <c r="AA659" t="str">
        <f t="shared" si="98"/>
        <v/>
      </c>
    </row>
    <row r="660" spans="1:27" ht="20">
      <c r="A660" t="s">
        <v>5325</v>
      </c>
      <c r="B660" s="88" t="s">
        <v>10935</v>
      </c>
      <c r="D660">
        <v>1874</v>
      </c>
      <c r="E660" s="57" t="s">
        <v>11053</v>
      </c>
      <c r="F660" s="54"/>
      <c r="G660" s="40" t="s">
        <v>10450</v>
      </c>
      <c r="H660" t="s">
        <v>5310</v>
      </c>
      <c r="I660">
        <v>-88.84</v>
      </c>
      <c r="J660">
        <v>42.26</v>
      </c>
      <c r="K660" t="s">
        <v>10731</v>
      </c>
      <c r="S660" t="str">
        <f t="shared" si="90"/>
        <v xml:space="preserve"> Belvidere, Illinois&lt;br&gt;&lt;span style=font-size:11px&gt;(White b. 1874)&lt;/span&gt;&lt;br&gt;</v>
      </c>
      <c r="T660" t="str">
        <f t="shared" si="91"/>
        <v>W1870BelvidereIllinoisLANCSIL4</v>
      </c>
      <c r="U660" t="str">
        <f t="shared" si="92"/>
        <v>const W1870BelvidereIllinoisLANCSIL4= L.marker([42.26,-88.84], {icon: Dn}).bindPopup(' Belvidere, Illinois&lt;br&gt;&lt;span style=font-size:11px&gt;(White b. 1874)&lt;/span&gt;&lt;br&gt;LANCS IL4 in (linguisticatlasproject.org)').addTo(W1870);</v>
      </c>
      <c r="V660" t="str">
        <f t="shared" si="93"/>
        <v>const W1870BelvidereIllinoisLANCSIL4= L.marker([42.26,-88.84], {icon: A2}).bindPopup(' Belvidere, Illinois&lt;br&gt;&lt;span style=font-size:11px&gt;(White b. 1874)&lt;/span&gt;&lt;br&gt;LANCS IL4 in (linguisticatlasproject.org)').addTo(W1870);</v>
      </c>
      <c r="W660" t="str">
        <f t="shared" si="94"/>
        <v>const W1870BelvidereIllinoisLANCSIL4= L.marker([42.26,-88.84], {icon: d}).bindPopup(' Belvidere, Illinois&lt;br&gt;&lt;span style=font-size:11px&gt;(White b. 1874)&lt;/span&gt;&lt;br&gt;LANCS IL4 in d').addTo(W1870);</v>
      </c>
      <c r="X660" t="str">
        <f t="shared" si="95"/>
        <v>const W1870BelvidereIllinoisLANCSIL4= L.marker([42.26,-88.84], {icon: D5}).bindPopup(' Belvidere, Illinois&lt;br&gt;&lt;span style=font-size:11px&gt;(White b. 1874)&lt;/span&gt;&lt;br&gt;LANCS IL4 in (linguisticatlasproject.org)').addTo(W1870);</v>
      </c>
      <c r="Y660" t="str">
        <f t="shared" si="96"/>
        <v/>
      </c>
      <c r="Z660" t="str">
        <f t="shared" si="97"/>
        <v/>
      </c>
      <c r="AA660" t="str">
        <f t="shared" si="98"/>
        <v/>
      </c>
    </row>
    <row r="661" spans="1:27" ht="20">
      <c r="A661" t="s">
        <v>5325</v>
      </c>
      <c r="B661" s="88" t="s">
        <v>10940</v>
      </c>
      <c r="D661">
        <v>1893</v>
      </c>
      <c r="E661" s="57" t="s">
        <v>11053</v>
      </c>
      <c r="F661" s="54"/>
      <c r="G661" s="40" t="s">
        <v>10454</v>
      </c>
      <c r="H661" t="s">
        <v>5310</v>
      </c>
      <c r="I661">
        <v>-87.7</v>
      </c>
      <c r="J661">
        <v>39.61</v>
      </c>
      <c r="K661" t="s">
        <v>10731</v>
      </c>
      <c r="S661" t="str">
        <f t="shared" si="90"/>
        <v xml:space="preserve"> Paris, Illinois&lt;br&gt;&lt;span style=font-size:11px&gt;(White b. 1893)&lt;/span&gt;&lt;br&gt;</v>
      </c>
      <c r="T661" t="str">
        <f t="shared" si="91"/>
        <v>W1870ParisIllinoisLANCSIL42B</v>
      </c>
      <c r="U661" t="str">
        <f t="shared" si="92"/>
        <v>const W1870ParisIllinoisLANCSIL42B= L.marker([39.61,-87.7], {icon: Dn}).bindPopup(' Paris, Illinois&lt;br&gt;&lt;span style=font-size:11px&gt;(White b. 1893)&lt;/span&gt;&lt;br&gt;LANCS IL42B in (linguisticatlasproject.org)').addTo(W1870);</v>
      </c>
      <c r="V661" t="str">
        <f t="shared" si="93"/>
        <v>const W1870ParisIllinoisLANCSIL42B= L.marker([39.61,-87.7], {icon: A2}).bindPopup(' Paris, Illinois&lt;br&gt;&lt;span style=font-size:11px&gt;(White b. 1893)&lt;/span&gt;&lt;br&gt;LANCS IL42B in (linguisticatlasproject.org)').addTo(W1870);</v>
      </c>
      <c r="W661" t="str">
        <f t="shared" si="94"/>
        <v>const W1870ParisIllinoisLANCSIL42B= L.marker([39.61,-87.7], {icon: d}).bindPopup(' Paris, Illinois&lt;br&gt;&lt;span style=font-size:11px&gt;(White b. 1893)&lt;/span&gt;&lt;br&gt;LANCS IL42B in d').addTo(W1870);</v>
      </c>
      <c r="X661" t="str">
        <f t="shared" si="95"/>
        <v>const W1870ParisIllinoisLANCSIL42B= L.marker([39.61,-87.7], {icon: D5}).bindPopup(' Paris, Illinois&lt;br&gt;&lt;span style=font-size:11px&gt;(White b. 1893)&lt;/span&gt;&lt;br&gt;LANCS IL42B in (linguisticatlasproject.org)').addTo(W1870);</v>
      </c>
      <c r="Y661" t="str">
        <f t="shared" si="96"/>
        <v/>
      </c>
      <c r="Z661" t="str">
        <f t="shared" si="97"/>
        <v/>
      </c>
      <c r="AA661" t="str">
        <f t="shared" si="98"/>
        <v/>
      </c>
    </row>
    <row r="662" spans="1:27" ht="20">
      <c r="A662" t="s">
        <v>5325</v>
      </c>
      <c r="B662" s="88" t="s">
        <v>10944</v>
      </c>
      <c r="D662">
        <v>1875</v>
      </c>
      <c r="E662" s="57" t="s">
        <v>11053</v>
      </c>
      <c r="F662" s="54"/>
      <c r="G662" s="40" t="s">
        <v>10458</v>
      </c>
      <c r="H662" t="s">
        <v>5310</v>
      </c>
      <c r="I662">
        <v>-90.18</v>
      </c>
      <c r="J662">
        <v>38.89</v>
      </c>
      <c r="K662" t="s">
        <v>10731</v>
      </c>
      <c r="S662" t="str">
        <f t="shared" si="90"/>
        <v xml:space="preserve"> Alton, Illinois&lt;br&gt;&lt;span style=font-size:11px&gt;(White b. 1875)&lt;/span&gt;&lt;br&gt;</v>
      </c>
      <c r="T662" t="str">
        <f t="shared" si="91"/>
        <v>W1870AltonIllinoisLANCSIL44B</v>
      </c>
      <c r="U662" t="str">
        <f t="shared" si="92"/>
        <v>const W1870AltonIllinoisLANCSIL44B= L.marker([38.89,-90.18], {icon: Dn}).bindPopup(' Alton, Illinois&lt;br&gt;&lt;span style=font-size:11px&gt;(White b. 1875)&lt;/span&gt;&lt;br&gt;LANCS IL44B in (linguisticatlasproject.org)').addTo(W1870);</v>
      </c>
      <c r="V662" t="str">
        <f t="shared" si="93"/>
        <v>const W1870AltonIllinoisLANCSIL44B= L.marker([38.89,-90.18], {icon: A2}).bindPopup(' Alton, Illinois&lt;br&gt;&lt;span style=font-size:11px&gt;(White b. 1875)&lt;/span&gt;&lt;br&gt;LANCS IL44B in (linguisticatlasproject.org)').addTo(W1870);</v>
      </c>
      <c r="W662" t="str">
        <f t="shared" si="94"/>
        <v>const W1870AltonIllinoisLANCSIL44B= L.marker([38.89,-90.18], {icon: d}).bindPopup(' Alton, Illinois&lt;br&gt;&lt;span style=font-size:11px&gt;(White b. 1875)&lt;/span&gt;&lt;br&gt;LANCS IL44B in d').addTo(W1870);</v>
      </c>
      <c r="X662" t="str">
        <f t="shared" si="95"/>
        <v>const W1870AltonIllinoisLANCSIL44B= L.marker([38.89,-90.18], {icon: D5}).bindPopup(' Alton, Illinois&lt;br&gt;&lt;span style=font-size:11px&gt;(White b. 1875)&lt;/span&gt;&lt;br&gt;LANCS IL44B in (linguisticatlasproject.org)').addTo(W1870);</v>
      </c>
      <c r="Y662" t="str">
        <f t="shared" si="96"/>
        <v/>
      </c>
      <c r="Z662" t="str">
        <f t="shared" si="97"/>
        <v/>
      </c>
      <c r="AA662" t="str">
        <f t="shared" si="98"/>
        <v/>
      </c>
    </row>
    <row r="663" spans="1:27" ht="20">
      <c r="A663" t="s">
        <v>5325</v>
      </c>
      <c r="B663" s="88" t="s">
        <v>10947</v>
      </c>
      <c r="D663">
        <v>1887</v>
      </c>
      <c r="E663" s="57" t="s">
        <v>11053</v>
      </c>
      <c r="F663" s="54"/>
      <c r="G663" s="40" t="s">
        <v>10462</v>
      </c>
      <c r="H663" t="s">
        <v>5310</v>
      </c>
      <c r="I663">
        <v>-89.09</v>
      </c>
      <c r="J663">
        <v>38.96</v>
      </c>
      <c r="K663" t="s">
        <v>10731</v>
      </c>
      <c r="S663" t="str">
        <f t="shared" si="90"/>
        <v xml:space="preserve"> Vandalia, Illinois&lt;br&gt;&lt;span style=font-size:11px&gt;(White b. 1887)&lt;/span&gt;&lt;br&gt;</v>
      </c>
      <c r="T663" t="str">
        <f t="shared" si="91"/>
        <v>W1870VandaliaIllinoisLANCSIL46B</v>
      </c>
      <c r="U663" t="str">
        <f t="shared" si="92"/>
        <v>const W1870VandaliaIllinoisLANCSIL46B= L.marker([38.96,-89.09], {icon: Dn}).bindPopup(' Vandalia, Illinois&lt;br&gt;&lt;span style=font-size:11px&gt;(White b. 1887)&lt;/span&gt;&lt;br&gt;LANCS IL46B in (linguisticatlasproject.org)').addTo(W1870);</v>
      </c>
      <c r="V663" t="str">
        <f t="shared" si="93"/>
        <v>const W1870VandaliaIllinoisLANCSIL46B= L.marker([38.96,-89.09], {icon: A2}).bindPopup(' Vandalia, Illinois&lt;br&gt;&lt;span style=font-size:11px&gt;(White b. 1887)&lt;/span&gt;&lt;br&gt;LANCS IL46B in (linguisticatlasproject.org)').addTo(W1870);</v>
      </c>
      <c r="W663" t="str">
        <f t="shared" si="94"/>
        <v>const W1870VandaliaIllinoisLANCSIL46B= L.marker([38.96,-89.09], {icon: d}).bindPopup(' Vandalia, Illinois&lt;br&gt;&lt;span style=font-size:11px&gt;(White b. 1887)&lt;/span&gt;&lt;br&gt;LANCS IL46B in d').addTo(W1870);</v>
      </c>
      <c r="X663" t="str">
        <f t="shared" si="95"/>
        <v>const W1870VandaliaIllinoisLANCSIL46B= L.marker([38.96,-89.09], {icon: D5}).bindPopup(' Vandalia, Illinois&lt;br&gt;&lt;span style=font-size:11px&gt;(White b. 1887)&lt;/span&gt;&lt;br&gt;LANCS IL46B in (linguisticatlasproject.org)').addTo(W1870);</v>
      </c>
      <c r="Y663" t="str">
        <f t="shared" si="96"/>
        <v/>
      </c>
      <c r="Z663" t="str">
        <f t="shared" si="97"/>
        <v/>
      </c>
      <c r="AA663" t="str">
        <f t="shared" si="98"/>
        <v/>
      </c>
    </row>
    <row r="664" spans="1:27" ht="20">
      <c r="A664" t="s">
        <v>5325</v>
      </c>
      <c r="B664" s="88" t="s">
        <v>10950</v>
      </c>
      <c r="D664">
        <v>1875</v>
      </c>
      <c r="E664" s="57" t="s">
        <v>11053</v>
      </c>
      <c r="F664" s="54"/>
      <c r="G664" s="40" t="s">
        <v>10464</v>
      </c>
      <c r="H664" t="s">
        <v>5310</v>
      </c>
      <c r="I664">
        <v>-88.95</v>
      </c>
      <c r="J664">
        <v>38.630000000000003</v>
      </c>
      <c r="K664" t="s">
        <v>10731</v>
      </c>
      <c r="S664" t="str">
        <f t="shared" si="90"/>
        <v xml:space="preserve"> Salem, Illinois&lt;br&gt;&lt;span style=font-size:11px&gt;(White b. 1875)&lt;/span&gt;&lt;br&gt;</v>
      </c>
      <c r="T664" t="str">
        <f t="shared" si="91"/>
        <v>W1870SalemIllinoisLANCSIL48A</v>
      </c>
      <c r="U664" t="str">
        <f t="shared" si="92"/>
        <v>const W1870SalemIllinoisLANCSIL48A= L.marker([38.63,-88.95], {icon: Dn}).bindPopup(' Salem, Illinois&lt;br&gt;&lt;span style=font-size:11px&gt;(White b. 1875)&lt;/span&gt;&lt;br&gt;LANCS IL48A in (linguisticatlasproject.org)').addTo(W1870);</v>
      </c>
      <c r="V664" t="str">
        <f t="shared" si="93"/>
        <v>const W1870SalemIllinoisLANCSIL48A= L.marker([38.63,-88.95], {icon: A2}).bindPopup(' Salem, Illinois&lt;br&gt;&lt;span style=font-size:11px&gt;(White b. 1875)&lt;/span&gt;&lt;br&gt;LANCS IL48A in (linguisticatlasproject.org)').addTo(W1870);</v>
      </c>
      <c r="W664" t="str">
        <f t="shared" si="94"/>
        <v>const W1870SalemIllinoisLANCSIL48A= L.marker([38.63,-88.95], {icon: d}).bindPopup(' Salem, Illinois&lt;br&gt;&lt;span style=font-size:11px&gt;(White b. 1875)&lt;/span&gt;&lt;br&gt;LANCS IL48A in d').addTo(W1870);</v>
      </c>
      <c r="X664" t="str">
        <f t="shared" si="95"/>
        <v>const W1870SalemIllinoisLANCSIL48A= L.marker([38.63,-88.95], {icon: D5}).bindPopup(' Salem, Illinois&lt;br&gt;&lt;span style=font-size:11px&gt;(White b. 1875)&lt;/span&gt;&lt;br&gt;LANCS IL48A in (linguisticatlasproject.org)').addTo(W1870);</v>
      </c>
      <c r="Y664" t="str">
        <f t="shared" si="96"/>
        <v/>
      </c>
      <c r="Z664" t="str">
        <f t="shared" si="97"/>
        <v/>
      </c>
      <c r="AA664" t="str">
        <f t="shared" si="98"/>
        <v/>
      </c>
    </row>
    <row r="665" spans="1:27" ht="20">
      <c r="A665" t="s">
        <v>5325</v>
      </c>
      <c r="B665" s="88" t="s">
        <v>10955</v>
      </c>
      <c r="D665">
        <v>1893</v>
      </c>
      <c r="E665" s="57" t="s">
        <v>11053</v>
      </c>
      <c r="F665" s="54"/>
      <c r="G665" s="40" t="s">
        <v>10469</v>
      </c>
      <c r="H665" t="s">
        <v>5310</v>
      </c>
      <c r="I665">
        <v>-88.06</v>
      </c>
      <c r="J665">
        <v>38.380000000000003</v>
      </c>
      <c r="K665" t="s">
        <v>10731</v>
      </c>
      <c r="S665" t="str">
        <f t="shared" si="90"/>
        <v xml:space="preserve"> Albion, Illinois&lt;br&gt;&lt;span style=font-size:11px&gt;(White b. 1893)&lt;/span&gt;&lt;br&gt;</v>
      </c>
      <c r="T665" t="str">
        <f t="shared" si="91"/>
        <v>W1870AlbionIllinoisLANCSIL50C</v>
      </c>
      <c r="U665" t="str">
        <f t="shared" si="92"/>
        <v>const W1870AlbionIllinoisLANCSIL50C= L.marker([38.38,-88.06], {icon: Dn}).bindPopup(' Albion, Illinois&lt;br&gt;&lt;span style=font-size:11px&gt;(White b. 1893)&lt;/span&gt;&lt;br&gt;LANCS IL50C in (linguisticatlasproject.org)').addTo(W1870);</v>
      </c>
      <c r="V665" t="str">
        <f t="shared" si="93"/>
        <v>const W1870AlbionIllinoisLANCSIL50C= L.marker([38.38,-88.06], {icon: A2}).bindPopup(' Albion, Illinois&lt;br&gt;&lt;span style=font-size:11px&gt;(White b. 1893)&lt;/span&gt;&lt;br&gt;LANCS IL50C in (linguisticatlasproject.org)').addTo(W1870);</v>
      </c>
      <c r="W665" t="str">
        <f t="shared" si="94"/>
        <v>const W1870AlbionIllinoisLANCSIL50C= L.marker([38.38,-88.06], {icon: d}).bindPopup(' Albion, Illinois&lt;br&gt;&lt;span style=font-size:11px&gt;(White b. 1893)&lt;/span&gt;&lt;br&gt;LANCS IL50C in d').addTo(W1870);</v>
      </c>
      <c r="X665" t="str">
        <f t="shared" si="95"/>
        <v>const W1870AlbionIllinoisLANCSIL50C= L.marker([38.38,-88.06], {icon: D5}).bindPopup(' Albion, Illinois&lt;br&gt;&lt;span style=font-size:11px&gt;(White b. 1893)&lt;/span&gt;&lt;br&gt;LANCS IL50C in (linguisticatlasproject.org)').addTo(W1870);</v>
      </c>
      <c r="Y665" t="str">
        <f t="shared" si="96"/>
        <v/>
      </c>
      <c r="Z665" t="str">
        <f t="shared" si="97"/>
        <v/>
      </c>
      <c r="AA665" t="str">
        <f t="shared" si="98"/>
        <v/>
      </c>
    </row>
    <row r="666" spans="1:27" ht="20">
      <c r="A666" t="s">
        <v>5325</v>
      </c>
      <c r="B666" s="88" t="s">
        <v>10958</v>
      </c>
      <c r="D666">
        <v>1884</v>
      </c>
      <c r="E666" s="57" t="s">
        <v>11053</v>
      </c>
      <c r="F666" s="54"/>
      <c r="G666" s="40" t="s">
        <v>10471</v>
      </c>
      <c r="H666" t="s">
        <v>5310</v>
      </c>
      <c r="I666">
        <v>-89.99</v>
      </c>
      <c r="J666">
        <v>38.21</v>
      </c>
      <c r="K666" t="s">
        <v>10731</v>
      </c>
      <c r="S666" t="str">
        <f t="shared" si="90"/>
        <v xml:space="preserve"> Red Bud, Illinois&lt;br&gt;&lt;span style=font-size:11px&gt;(White b. 1884)&lt;/span&gt;&lt;br&gt;</v>
      </c>
      <c r="T666" t="str">
        <f t="shared" si="91"/>
        <v>W1870RedBudIllinoisLANCSIL52A</v>
      </c>
      <c r="U666" t="str">
        <f t="shared" si="92"/>
        <v>const W1870RedBudIllinoisLANCSIL52A= L.marker([38.21,-89.99], {icon: Dn}).bindPopup(' Red Bud, Illinois&lt;br&gt;&lt;span style=font-size:11px&gt;(White b. 1884)&lt;/span&gt;&lt;br&gt;LANCS IL52A in (linguisticatlasproject.org)').addTo(W1870);</v>
      </c>
      <c r="V666" t="str">
        <f t="shared" si="93"/>
        <v>const W1870RedBudIllinoisLANCSIL52A= L.marker([38.21,-89.99], {icon: A2}).bindPopup(' Red Bud, Illinois&lt;br&gt;&lt;span style=font-size:11px&gt;(White b. 1884)&lt;/span&gt;&lt;br&gt;LANCS IL52A in (linguisticatlasproject.org)').addTo(W1870);</v>
      </c>
      <c r="W666" t="str">
        <f t="shared" si="94"/>
        <v>const W1870RedBudIllinoisLANCSIL52A= L.marker([38.21,-89.99], {icon: d}).bindPopup(' Red Bud, Illinois&lt;br&gt;&lt;span style=font-size:11px&gt;(White b. 1884)&lt;/span&gt;&lt;br&gt;LANCS IL52A in d').addTo(W1870);</v>
      </c>
      <c r="X666" t="str">
        <f t="shared" si="95"/>
        <v>const W1870RedBudIllinoisLANCSIL52A= L.marker([38.21,-89.99], {icon: D5}).bindPopup(' Red Bud, Illinois&lt;br&gt;&lt;span style=font-size:11px&gt;(White b. 1884)&lt;/span&gt;&lt;br&gt;LANCS IL52A in (linguisticatlasproject.org)').addTo(W1870);</v>
      </c>
      <c r="Y666" t="str">
        <f t="shared" si="96"/>
        <v/>
      </c>
      <c r="Z666" t="str">
        <f t="shared" si="97"/>
        <v/>
      </c>
      <c r="AA666" t="str">
        <f t="shared" si="98"/>
        <v/>
      </c>
    </row>
    <row r="667" spans="1:27" ht="20">
      <c r="A667" t="s">
        <v>5325</v>
      </c>
      <c r="B667" s="88" t="s">
        <v>10965</v>
      </c>
      <c r="D667">
        <v>1898</v>
      </c>
      <c r="E667" s="57" t="s">
        <v>11053</v>
      </c>
      <c r="F667" s="54"/>
      <c r="G667" s="40" t="s">
        <v>10477</v>
      </c>
      <c r="H667" t="s">
        <v>5310</v>
      </c>
      <c r="I667">
        <v>-89.19</v>
      </c>
      <c r="J667">
        <v>37.159999999999997</v>
      </c>
      <c r="K667" t="s">
        <v>10731</v>
      </c>
      <c r="S667" t="str">
        <f t="shared" si="90"/>
        <v xml:space="preserve"> Villa Ridge, Illinois&lt;br&gt;&lt;span style=font-size:11px&gt;(White b. 1898)&lt;/span&gt;&lt;br&gt;</v>
      </c>
      <c r="T667" t="str">
        <f t="shared" si="91"/>
        <v>W1870VillaRidgeIllinoisLANCSIL56B</v>
      </c>
      <c r="U667" t="str">
        <f t="shared" si="92"/>
        <v>const W1870VillaRidgeIllinoisLANCSIL56B= L.marker([37.16,-89.19], {icon: Dn}).bindPopup(' Villa Ridge, Illinois&lt;br&gt;&lt;span style=font-size:11px&gt;(White b. 1898)&lt;/span&gt;&lt;br&gt;LANCS IL56B in (linguisticatlasproject.org)').addTo(W1870);</v>
      </c>
      <c r="V667" t="str">
        <f t="shared" si="93"/>
        <v>const W1870VillaRidgeIllinoisLANCSIL56B= L.marker([37.16,-89.19], {icon: A2}).bindPopup(' Villa Ridge, Illinois&lt;br&gt;&lt;span style=font-size:11px&gt;(White b. 1898)&lt;/span&gt;&lt;br&gt;LANCS IL56B in (linguisticatlasproject.org)').addTo(W1870);</v>
      </c>
      <c r="W667" t="str">
        <f t="shared" si="94"/>
        <v>const W1870VillaRidgeIllinoisLANCSIL56B= L.marker([37.16,-89.19], {icon: d}).bindPopup(' Villa Ridge, Illinois&lt;br&gt;&lt;span style=font-size:11px&gt;(White b. 1898)&lt;/span&gt;&lt;br&gt;LANCS IL56B in d').addTo(W1870);</v>
      </c>
      <c r="X667" t="str">
        <f t="shared" si="95"/>
        <v>const W1870VillaRidgeIllinoisLANCSIL56B= L.marker([37.16,-89.19], {icon: D5}).bindPopup(' Villa Ridge, Illinois&lt;br&gt;&lt;span style=font-size:11px&gt;(White b. 1898)&lt;/span&gt;&lt;br&gt;LANCS IL56B in (linguisticatlasproject.org)').addTo(W1870);</v>
      </c>
      <c r="Y667" t="str">
        <f t="shared" si="96"/>
        <v/>
      </c>
      <c r="Z667" t="str">
        <f t="shared" si="97"/>
        <v/>
      </c>
      <c r="AA667" t="str">
        <f t="shared" si="98"/>
        <v/>
      </c>
    </row>
    <row r="668" spans="1:27" ht="20">
      <c r="A668" t="s">
        <v>5325</v>
      </c>
      <c r="B668" s="88" t="s">
        <v>10968</v>
      </c>
      <c r="D668">
        <v>1879</v>
      </c>
      <c r="E668" s="57" t="s">
        <v>11053</v>
      </c>
      <c r="F668" s="54"/>
      <c r="G668" s="40" t="s">
        <v>10479</v>
      </c>
      <c r="H668" t="s">
        <v>5310</v>
      </c>
      <c r="I668">
        <v>-88.29</v>
      </c>
      <c r="J668">
        <v>37.22</v>
      </c>
      <c r="K668" t="s">
        <v>10731</v>
      </c>
      <c r="S668" t="str">
        <f t="shared" si="90"/>
        <v xml:space="preserve"> Golconda, Illinois&lt;br&gt;&lt;span style=font-size:11px&gt;(White b. 1879)&lt;/span&gt;&lt;br&gt;</v>
      </c>
      <c r="T668" t="str">
        <f t="shared" si="91"/>
        <v>W1870GolcondaIllinoisLANCSIL58B</v>
      </c>
      <c r="U668" t="str">
        <f t="shared" si="92"/>
        <v>const W1870GolcondaIllinoisLANCSIL58B= L.marker([37.22,-88.29], {icon: Dn}).bindPopup(' Golconda, Illinois&lt;br&gt;&lt;span style=font-size:11px&gt;(White b. 1879)&lt;/span&gt;&lt;br&gt;LANCS IL58B in (linguisticatlasproject.org)').addTo(W1870);</v>
      </c>
      <c r="V668" t="str">
        <f t="shared" si="93"/>
        <v>const W1870GolcondaIllinoisLANCSIL58B= L.marker([37.22,-88.29], {icon: A2}).bindPopup(' Golconda, Illinois&lt;br&gt;&lt;span style=font-size:11px&gt;(White b. 1879)&lt;/span&gt;&lt;br&gt;LANCS IL58B in (linguisticatlasproject.org)').addTo(W1870);</v>
      </c>
      <c r="W668" t="str">
        <f t="shared" si="94"/>
        <v>const W1870GolcondaIllinoisLANCSIL58B= L.marker([37.22,-88.29], {icon: d}).bindPopup(' Golconda, Illinois&lt;br&gt;&lt;span style=font-size:11px&gt;(White b. 1879)&lt;/span&gt;&lt;br&gt;LANCS IL58B in d').addTo(W1870);</v>
      </c>
      <c r="X668" t="str">
        <f t="shared" si="95"/>
        <v>const W1870GolcondaIllinoisLANCSIL58B= L.marker([37.22,-88.29], {icon: D5}).bindPopup(' Golconda, Illinois&lt;br&gt;&lt;span style=font-size:11px&gt;(White b. 1879)&lt;/span&gt;&lt;br&gt;LANCS IL58B in (linguisticatlasproject.org)').addTo(W1870);</v>
      </c>
      <c r="Y668" t="str">
        <f t="shared" si="96"/>
        <v/>
      </c>
      <c r="Z668" t="str">
        <f t="shared" si="97"/>
        <v/>
      </c>
      <c r="AA668" t="str">
        <f t="shared" si="98"/>
        <v/>
      </c>
    </row>
    <row r="669" spans="1:27" ht="20">
      <c r="A669" t="s">
        <v>5325</v>
      </c>
      <c r="B669" s="88" t="s">
        <v>10970</v>
      </c>
      <c r="D669">
        <v>1890</v>
      </c>
      <c r="E669" s="57" t="s">
        <v>11053</v>
      </c>
      <c r="F669" s="54"/>
      <c r="G669" s="40" t="s">
        <v>10480</v>
      </c>
      <c r="H669" t="s">
        <v>5310</v>
      </c>
      <c r="I669">
        <v>-89.98</v>
      </c>
      <c r="J669">
        <v>42.1</v>
      </c>
      <c r="K669" t="s">
        <v>10731</v>
      </c>
      <c r="S669" t="str">
        <f t="shared" si="90"/>
        <v xml:space="preserve"> Mt. Carroll, Illinois&lt;br&gt;&lt;span style=font-size:11px&gt;(White b. 1890)&lt;/span&gt;&lt;br&gt;</v>
      </c>
      <c r="T669" t="str">
        <f t="shared" si="91"/>
        <v>W1870MtCarrollIllinoisLANCSIL6A</v>
      </c>
      <c r="U669" t="str">
        <f t="shared" si="92"/>
        <v>const W1870MtCarrollIllinoisLANCSIL6A= L.marker([42.1,-89.98], {icon: Dn}).bindPopup(' Mt. Carroll, Illinois&lt;br&gt;&lt;span style=font-size:11px&gt;(White b. 1890)&lt;/span&gt;&lt;br&gt;LANCS IL6A in (linguisticatlasproject.org)').addTo(W1870);</v>
      </c>
      <c r="V669" t="str">
        <f t="shared" si="93"/>
        <v>const W1870MtCarrollIllinoisLANCSIL6A= L.marker([42.1,-89.98], {icon: A2}).bindPopup(' Mt. Carroll, Illinois&lt;br&gt;&lt;span style=font-size:11px&gt;(White b. 1890)&lt;/span&gt;&lt;br&gt;LANCS IL6A in (linguisticatlasproject.org)').addTo(W1870);</v>
      </c>
      <c r="W669" t="str">
        <f t="shared" si="94"/>
        <v>const W1870MtCarrollIllinoisLANCSIL6A= L.marker([42.1,-89.98], {icon: d}).bindPopup(' Mt. Carroll, Illinois&lt;br&gt;&lt;span style=font-size:11px&gt;(White b. 1890)&lt;/span&gt;&lt;br&gt;LANCS IL6A in d').addTo(W1870);</v>
      </c>
      <c r="X669" t="str">
        <f t="shared" si="95"/>
        <v>const W1870MtCarrollIllinoisLANCSIL6A= L.marker([42.1,-89.98], {icon: D5}).bindPopup(' Mt. Carroll, Illinois&lt;br&gt;&lt;span style=font-size:11px&gt;(White b. 1890)&lt;/span&gt;&lt;br&gt;LANCS IL6A in (linguisticatlasproject.org)').addTo(W1870);</v>
      </c>
      <c r="Y669" t="str">
        <f t="shared" si="96"/>
        <v/>
      </c>
      <c r="Z669" t="str">
        <f t="shared" si="97"/>
        <v/>
      </c>
      <c r="AA669" t="str">
        <f t="shared" si="98"/>
        <v/>
      </c>
    </row>
    <row r="670" spans="1:27" ht="20">
      <c r="A670" t="s">
        <v>5325</v>
      </c>
      <c r="B670" s="88" t="s">
        <v>10972</v>
      </c>
      <c r="D670">
        <v>1876</v>
      </c>
      <c r="E670" s="57" t="s">
        <v>11053</v>
      </c>
      <c r="F670" s="54"/>
      <c r="G670" s="40" t="s">
        <v>10482</v>
      </c>
      <c r="H670" t="s">
        <v>5310</v>
      </c>
      <c r="I670">
        <v>-89.55</v>
      </c>
      <c r="J670">
        <v>41.48</v>
      </c>
      <c r="K670" t="s">
        <v>10731</v>
      </c>
      <c r="S670" t="str">
        <f t="shared" si="90"/>
        <v xml:space="preserve"> Mt. Pleasant, Illinois&lt;br&gt;&lt;span style=font-size:11px&gt;(White b. 1876)&lt;/span&gt;&lt;br&gt;</v>
      </c>
      <c r="T670" t="str">
        <f t="shared" si="91"/>
        <v>W1870MtPleasantIllinoisLANCSIL6C</v>
      </c>
      <c r="U670" t="str">
        <f t="shared" si="92"/>
        <v>const W1870MtPleasantIllinoisLANCSIL6C= L.marker([41.48,-89.55], {icon: Dn}).bindPopup(' Mt. Pleasant, Illinois&lt;br&gt;&lt;span style=font-size:11px&gt;(White b. 1876)&lt;/span&gt;&lt;br&gt;LANCS IL6C in (linguisticatlasproject.org)').addTo(W1870);</v>
      </c>
      <c r="V670" t="str">
        <f t="shared" si="93"/>
        <v>const W1870MtPleasantIllinoisLANCSIL6C= L.marker([41.48,-89.55], {icon: A2}).bindPopup(' Mt. Pleasant, Illinois&lt;br&gt;&lt;span style=font-size:11px&gt;(White b. 1876)&lt;/span&gt;&lt;br&gt;LANCS IL6C in (linguisticatlasproject.org)').addTo(W1870);</v>
      </c>
      <c r="W670" t="str">
        <f t="shared" si="94"/>
        <v>const W1870MtPleasantIllinoisLANCSIL6C= L.marker([41.48,-89.55], {icon: d}).bindPopup(' Mt. Pleasant, Illinois&lt;br&gt;&lt;span style=font-size:11px&gt;(White b. 1876)&lt;/span&gt;&lt;br&gt;LANCS IL6C in d').addTo(W1870);</v>
      </c>
      <c r="X670" t="str">
        <f t="shared" si="95"/>
        <v>const W1870MtPleasantIllinoisLANCSIL6C= L.marker([41.48,-89.55], {icon: D5}).bindPopup(' Mt. Pleasant, Illinois&lt;br&gt;&lt;span style=font-size:11px&gt;(White b. 1876)&lt;/span&gt;&lt;br&gt;LANCS IL6C in (linguisticatlasproject.org)').addTo(W1870);</v>
      </c>
      <c r="Y670" t="str">
        <f t="shared" si="96"/>
        <v/>
      </c>
      <c r="Z670" t="str">
        <f t="shared" si="97"/>
        <v/>
      </c>
      <c r="AA670" t="str">
        <f t="shared" si="98"/>
        <v/>
      </c>
    </row>
    <row r="671" spans="1:27" ht="20">
      <c r="A671" t="s">
        <v>5325</v>
      </c>
      <c r="B671" s="88" t="s">
        <v>10974</v>
      </c>
      <c r="D671">
        <v>1895</v>
      </c>
      <c r="E671" s="57" t="s">
        <v>11053</v>
      </c>
      <c r="F671" s="54"/>
      <c r="G671" s="40" t="s">
        <v>10618</v>
      </c>
      <c r="H671" t="s">
        <v>5310</v>
      </c>
      <c r="I671">
        <v>-89.33</v>
      </c>
      <c r="J671">
        <v>41.71</v>
      </c>
      <c r="K671" t="s">
        <v>10731</v>
      </c>
      <c r="S671" t="str">
        <f t="shared" si="90"/>
        <v xml:space="preserve"> Amboy, Illinois&lt;br&gt;&lt;span style=font-size:11px&gt;(White b. 1895)&lt;/span&gt;&lt;br&gt;</v>
      </c>
      <c r="T671" t="str">
        <f t="shared" si="91"/>
        <v>W1870AmboyIllinoisLANCSIL8A</v>
      </c>
      <c r="U671" t="str">
        <f t="shared" si="92"/>
        <v>const W1870AmboyIllinoisLANCSIL8A= L.marker([41.71,-89.33], {icon: Dn}).bindPopup(' Amboy, Illinois&lt;br&gt;&lt;span style=font-size:11px&gt;(White b. 1895)&lt;/span&gt;&lt;br&gt;LANCS IL8A in (linguisticatlasproject.org)').addTo(W1870);</v>
      </c>
      <c r="V671" t="str">
        <f t="shared" si="93"/>
        <v>const W1870AmboyIllinoisLANCSIL8A= L.marker([41.71,-89.33], {icon: A2}).bindPopup(' Amboy, Illinois&lt;br&gt;&lt;span style=font-size:11px&gt;(White b. 1895)&lt;/span&gt;&lt;br&gt;LANCS IL8A in (linguisticatlasproject.org)').addTo(W1870);</v>
      </c>
      <c r="W671" t="str">
        <f t="shared" si="94"/>
        <v>const W1870AmboyIllinoisLANCSIL8A= L.marker([41.71,-89.33], {icon: d}).bindPopup(' Amboy, Illinois&lt;br&gt;&lt;span style=font-size:11px&gt;(White b. 1895)&lt;/span&gt;&lt;br&gt;LANCS IL8A in d').addTo(W1870);</v>
      </c>
      <c r="X671" t="str">
        <f t="shared" si="95"/>
        <v>const W1870AmboyIllinoisLANCSIL8A= L.marker([41.71,-89.33], {icon: D5}).bindPopup(' Amboy, Illinois&lt;br&gt;&lt;span style=font-size:11px&gt;(White b. 1895)&lt;/span&gt;&lt;br&gt;LANCS IL8A in (linguisticatlasproject.org)').addTo(W1870);</v>
      </c>
      <c r="Y671" t="str">
        <f t="shared" si="96"/>
        <v/>
      </c>
      <c r="Z671" t="str">
        <f t="shared" si="97"/>
        <v/>
      </c>
      <c r="AA671" t="str">
        <f t="shared" si="98"/>
        <v/>
      </c>
    </row>
    <row r="672" spans="1:27" ht="20">
      <c r="A672" t="s">
        <v>5325</v>
      </c>
      <c r="B672" s="88" t="s">
        <v>10977</v>
      </c>
      <c r="D672">
        <v>1879</v>
      </c>
      <c r="E672" s="57" t="s">
        <v>11053</v>
      </c>
      <c r="F672" s="54"/>
      <c r="G672" s="40" t="s">
        <v>10620</v>
      </c>
      <c r="H672" t="s">
        <v>5311</v>
      </c>
      <c r="I672">
        <v>-82.95</v>
      </c>
      <c r="J672">
        <v>38.33</v>
      </c>
      <c r="K672" t="s">
        <v>10731</v>
      </c>
      <c r="S672" t="str">
        <f t="shared" si="90"/>
        <v xml:space="preserve"> Grayson, Kentucky&lt;br&gt;&lt;span style=font-size:11px&gt;(White b. 1879)&lt;/span&gt;&lt;br&gt;</v>
      </c>
      <c r="T672" t="str">
        <f t="shared" si="91"/>
        <v>W1870GraysonKentuckyLANCSKY10A</v>
      </c>
      <c r="U672" t="str">
        <f t="shared" si="92"/>
        <v>const W1870GraysonKentuckyLANCSKY10A= L.marker([38.33,-82.95], {icon: Dn}).bindPopup(' Grayson, Kentucky&lt;br&gt;&lt;span style=font-size:11px&gt;(White b. 1879)&lt;/span&gt;&lt;br&gt;LANCS KY10A in (linguisticatlasproject.org)').addTo(W1870);</v>
      </c>
      <c r="V672" t="str">
        <f t="shared" si="93"/>
        <v>const W1870GraysonKentuckyLANCSKY10A= L.marker([38.33,-82.95], {icon: A2}).bindPopup(' Grayson, Kentucky&lt;br&gt;&lt;span style=font-size:11px&gt;(White b. 1879)&lt;/span&gt;&lt;br&gt;LANCS KY10A in (linguisticatlasproject.org)').addTo(W1870);</v>
      </c>
      <c r="W672" t="str">
        <f t="shared" si="94"/>
        <v>const W1870GraysonKentuckyLANCSKY10A= L.marker([38.33,-82.95], {icon: d}).bindPopup(' Grayson, Kentucky&lt;br&gt;&lt;span style=font-size:11px&gt;(White b. 1879)&lt;/span&gt;&lt;br&gt;LANCS KY10A in d').addTo(W1870);</v>
      </c>
      <c r="X672" t="str">
        <f t="shared" si="95"/>
        <v>const W1870GraysonKentuckyLANCSKY10A= L.marker([38.33,-82.95], {icon: D5}).bindPopup(' Grayson, Kentucky&lt;br&gt;&lt;span style=font-size:11px&gt;(White b. 1879)&lt;/span&gt;&lt;br&gt;LANCS KY10A in (linguisticatlasproject.org)').addTo(W1870);</v>
      </c>
      <c r="Y672" t="str">
        <f t="shared" si="96"/>
        <v/>
      </c>
      <c r="Z672" t="str">
        <f t="shared" si="97"/>
        <v/>
      </c>
      <c r="AA672" t="str">
        <f t="shared" si="98"/>
        <v/>
      </c>
    </row>
    <row r="673" spans="1:27" ht="20">
      <c r="A673" t="s">
        <v>5325</v>
      </c>
      <c r="B673" s="88" t="s">
        <v>10982</v>
      </c>
      <c r="D673">
        <v>1880</v>
      </c>
      <c r="E673" s="57" t="s">
        <v>11053</v>
      </c>
      <c r="F673" s="54"/>
      <c r="G673" s="40" t="s">
        <v>10624</v>
      </c>
      <c r="H673" t="s">
        <v>5311</v>
      </c>
      <c r="I673">
        <v>-86.29</v>
      </c>
      <c r="J673">
        <v>37.479999999999997</v>
      </c>
      <c r="K673" t="s">
        <v>10731</v>
      </c>
      <c r="S673" t="str">
        <f t="shared" si="90"/>
        <v xml:space="preserve"> Leitchfield, Kentucky&lt;br&gt;&lt;span style=font-size:11px&gt;(White b. 1880)&lt;/span&gt;&lt;br&gt;</v>
      </c>
      <c r="T673" t="str">
        <f t="shared" si="91"/>
        <v>W1870LeitchfieldKentuckyLANCSKY12D</v>
      </c>
      <c r="U673" t="str">
        <f t="shared" si="92"/>
        <v>const W1870LeitchfieldKentuckyLANCSKY12D= L.marker([37.48,-86.29], {icon: Dn}).bindPopup(' Leitchfield, Kentucky&lt;br&gt;&lt;span style=font-size:11px&gt;(White b. 1880)&lt;/span&gt;&lt;br&gt;LANCS KY12D in (linguisticatlasproject.org)').addTo(W1870);</v>
      </c>
      <c r="V673" t="str">
        <f t="shared" si="93"/>
        <v>const W1870LeitchfieldKentuckyLANCSKY12D= L.marker([37.48,-86.29], {icon: A2}).bindPopup(' Leitchfield, Kentucky&lt;br&gt;&lt;span style=font-size:11px&gt;(White b. 1880)&lt;/span&gt;&lt;br&gt;LANCS KY12D in (linguisticatlasproject.org)').addTo(W1870);</v>
      </c>
      <c r="W673" t="str">
        <f t="shared" si="94"/>
        <v>const W1870LeitchfieldKentuckyLANCSKY12D= L.marker([37.48,-86.29], {icon: d}).bindPopup(' Leitchfield, Kentucky&lt;br&gt;&lt;span style=font-size:11px&gt;(White b. 1880)&lt;/span&gt;&lt;br&gt;LANCS KY12D in d').addTo(W1870);</v>
      </c>
      <c r="X673" t="str">
        <f t="shared" si="95"/>
        <v>const W1870LeitchfieldKentuckyLANCSKY12D= L.marker([37.48,-86.29], {icon: D5}).bindPopup(' Leitchfield, Kentucky&lt;br&gt;&lt;span style=font-size:11px&gt;(White b. 1880)&lt;/span&gt;&lt;br&gt;LANCS KY12D in (linguisticatlasproject.org)').addTo(W1870);</v>
      </c>
      <c r="Y673" t="str">
        <f t="shared" si="96"/>
        <v/>
      </c>
      <c r="Z673" t="str">
        <f t="shared" si="97"/>
        <v/>
      </c>
      <c r="AA673" t="str">
        <f t="shared" si="98"/>
        <v/>
      </c>
    </row>
    <row r="674" spans="1:27" ht="20">
      <c r="A674" t="s">
        <v>5325</v>
      </c>
      <c r="B674" s="88" t="s">
        <v>10984</v>
      </c>
      <c r="D674">
        <v>1879</v>
      </c>
      <c r="E674" s="57" t="s">
        <v>11053</v>
      </c>
      <c r="F674" s="54"/>
      <c r="G674" s="40" t="s">
        <v>10627</v>
      </c>
      <c r="H674" t="s">
        <v>5311</v>
      </c>
      <c r="I674">
        <v>-85.47</v>
      </c>
      <c r="J674">
        <v>37.81</v>
      </c>
      <c r="K674" t="s">
        <v>10731</v>
      </c>
      <c r="S674" t="str">
        <f t="shared" si="90"/>
        <v xml:space="preserve"> Bardstown, Kentucky&lt;br&gt;&lt;span style=font-size:11px&gt;(White b. 1879)&lt;/span&gt;&lt;br&gt;</v>
      </c>
      <c r="T674" t="str">
        <f t="shared" si="91"/>
        <v>W1870BardstownKentuckyLANCSKY14A</v>
      </c>
      <c r="U674" t="str">
        <f t="shared" si="92"/>
        <v>const W1870BardstownKentuckyLANCSKY14A= L.marker([37.81,-85.47], {icon: Dn}).bindPopup(' Bardstown, Kentucky&lt;br&gt;&lt;span style=font-size:11px&gt;(White b. 1879)&lt;/span&gt;&lt;br&gt;LANCS KY14A in (linguisticatlasproject.org)').addTo(W1870);</v>
      </c>
      <c r="V674" t="str">
        <f t="shared" si="93"/>
        <v>const W1870BardstownKentuckyLANCSKY14A= L.marker([37.81,-85.47], {icon: A2}).bindPopup(' Bardstown, Kentucky&lt;br&gt;&lt;span style=font-size:11px&gt;(White b. 1879)&lt;/span&gt;&lt;br&gt;LANCS KY14A in (linguisticatlasproject.org)').addTo(W1870);</v>
      </c>
      <c r="W674" t="str">
        <f t="shared" si="94"/>
        <v>const W1870BardstownKentuckyLANCSKY14A= L.marker([37.81,-85.47], {icon: d}).bindPopup(' Bardstown, Kentucky&lt;br&gt;&lt;span style=font-size:11px&gt;(White b. 1879)&lt;/span&gt;&lt;br&gt;LANCS KY14A in d').addTo(W1870);</v>
      </c>
      <c r="X674" t="str">
        <f t="shared" si="95"/>
        <v>const W1870BardstownKentuckyLANCSKY14A= L.marker([37.81,-85.47], {icon: D5}).bindPopup(' Bardstown, Kentucky&lt;br&gt;&lt;span style=font-size:11px&gt;(White b. 1879)&lt;/span&gt;&lt;br&gt;LANCS KY14A in (linguisticatlasproject.org)').addTo(W1870);</v>
      </c>
      <c r="Y674" t="str">
        <f t="shared" si="96"/>
        <v/>
      </c>
      <c r="Z674" t="str">
        <f t="shared" si="97"/>
        <v/>
      </c>
      <c r="AA674" t="str">
        <f t="shared" si="98"/>
        <v/>
      </c>
    </row>
    <row r="675" spans="1:27" ht="20">
      <c r="A675" t="s">
        <v>5325</v>
      </c>
      <c r="B675" s="88" t="s">
        <v>10987</v>
      </c>
      <c r="D675">
        <v>1881</v>
      </c>
      <c r="E675" s="57" t="s">
        <v>11053</v>
      </c>
      <c r="F675" s="54"/>
      <c r="G675" s="40" t="s">
        <v>10630</v>
      </c>
      <c r="H675" t="s">
        <v>5311</v>
      </c>
      <c r="I675">
        <v>-84.84</v>
      </c>
      <c r="J675">
        <v>37.76</v>
      </c>
      <c r="K675" t="s">
        <v>10731</v>
      </c>
      <c r="S675" t="str">
        <f t="shared" si="90"/>
        <v xml:space="preserve"> Harrodsburg, Kentucky&lt;br&gt;&lt;span style=font-size:11px&gt;(White b. 1881)&lt;/span&gt;&lt;br&gt;</v>
      </c>
      <c r="T675" t="str">
        <f t="shared" si="91"/>
        <v>W1870HarrodsburgKentuckyLANCSKY16B</v>
      </c>
      <c r="U675" t="str">
        <f t="shared" si="92"/>
        <v>const W1870HarrodsburgKentuckyLANCSKY16B= L.marker([37.76,-84.84], {icon: Dn}).bindPopup(' Harrodsburg, Kentucky&lt;br&gt;&lt;span style=font-size:11px&gt;(White b. 1881)&lt;/span&gt;&lt;br&gt;LANCS KY16B in (linguisticatlasproject.org)').addTo(W1870);</v>
      </c>
      <c r="V675" t="str">
        <f t="shared" si="93"/>
        <v>const W1870HarrodsburgKentuckyLANCSKY16B= L.marker([37.76,-84.84], {icon: A2}).bindPopup(' Harrodsburg, Kentucky&lt;br&gt;&lt;span style=font-size:11px&gt;(White b. 1881)&lt;/span&gt;&lt;br&gt;LANCS KY16B in (linguisticatlasproject.org)').addTo(W1870);</v>
      </c>
      <c r="W675" t="str">
        <f t="shared" si="94"/>
        <v>const W1870HarrodsburgKentuckyLANCSKY16B= L.marker([37.76,-84.84], {icon: d}).bindPopup(' Harrodsburg, Kentucky&lt;br&gt;&lt;span style=font-size:11px&gt;(White b. 1881)&lt;/span&gt;&lt;br&gt;LANCS KY16B in d').addTo(W1870);</v>
      </c>
      <c r="X675" t="str">
        <f t="shared" si="95"/>
        <v>const W1870HarrodsburgKentuckyLANCSKY16B= L.marker([37.76,-84.84], {icon: D5}).bindPopup(' Harrodsburg, Kentucky&lt;br&gt;&lt;span style=font-size:11px&gt;(White b. 1881)&lt;/span&gt;&lt;br&gt;LANCS KY16B in (linguisticatlasproject.org)').addTo(W1870);</v>
      </c>
      <c r="Y675" t="str">
        <f t="shared" si="96"/>
        <v/>
      </c>
      <c r="Z675" t="str">
        <f t="shared" si="97"/>
        <v/>
      </c>
      <c r="AA675" t="str">
        <f t="shared" si="98"/>
        <v/>
      </c>
    </row>
    <row r="676" spans="1:27" ht="20">
      <c r="A676" t="s">
        <v>5325</v>
      </c>
      <c r="B676" s="88" t="s">
        <v>10992</v>
      </c>
      <c r="D676">
        <v>1887</v>
      </c>
      <c r="E676" s="57" t="s">
        <v>11053</v>
      </c>
      <c r="F676" s="54"/>
      <c r="G676" s="40" t="s">
        <v>10635</v>
      </c>
      <c r="H676" t="s">
        <v>5311</v>
      </c>
      <c r="I676">
        <v>-83.97</v>
      </c>
      <c r="J676">
        <v>37.700000000000003</v>
      </c>
      <c r="K676" t="s">
        <v>10731</v>
      </c>
      <c r="S676" t="str">
        <f t="shared" si="90"/>
        <v xml:space="preserve"> Irvine, Kentucky&lt;br&gt;&lt;span style=font-size:11px&gt;(White b. 1887)&lt;/span&gt;&lt;br&gt;</v>
      </c>
      <c r="T676" t="str">
        <f t="shared" si="91"/>
        <v>W1870IrvineKentuckyLANCSKY18A</v>
      </c>
      <c r="U676" t="str">
        <f t="shared" si="92"/>
        <v>const W1870IrvineKentuckyLANCSKY18A= L.marker([37.7,-83.97], {icon: Dn}).bindPopup(' Irvine, Kentucky&lt;br&gt;&lt;span style=font-size:11px&gt;(White b. 1887)&lt;/span&gt;&lt;br&gt;LANCS KY18A in (linguisticatlasproject.org)').addTo(W1870);</v>
      </c>
      <c r="V676" t="str">
        <f t="shared" si="93"/>
        <v>const W1870IrvineKentuckyLANCSKY18A= L.marker([37.7,-83.97], {icon: A2}).bindPopup(' Irvine, Kentucky&lt;br&gt;&lt;span style=font-size:11px&gt;(White b. 1887)&lt;/span&gt;&lt;br&gt;LANCS KY18A in (linguisticatlasproject.org)').addTo(W1870);</v>
      </c>
      <c r="W676" t="str">
        <f t="shared" si="94"/>
        <v>const W1870IrvineKentuckyLANCSKY18A= L.marker([37.7,-83.97], {icon: d}).bindPopup(' Irvine, Kentucky&lt;br&gt;&lt;span style=font-size:11px&gt;(White b. 1887)&lt;/span&gt;&lt;br&gt;LANCS KY18A in d').addTo(W1870);</v>
      </c>
      <c r="X676" t="str">
        <f t="shared" si="95"/>
        <v>const W1870IrvineKentuckyLANCSKY18A= L.marker([37.7,-83.97], {icon: D5}).bindPopup(' Irvine, Kentucky&lt;br&gt;&lt;span style=font-size:11px&gt;(White b. 1887)&lt;/span&gt;&lt;br&gt;LANCS KY18A in (linguisticatlasproject.org)').addTo(W1870);</v>
      </c>
      <c r="Y676" t="str">
        <f t="shared" si="96"/>
        <v/>
      </c>
      <c r="Z676" t="str">
        <f t="shared" si="97"/>
        <v/>
      </c>
      <c r="AA676" t="str">
        <f t="shared" si="98"/>
        <v/>
      </c>
    </row>
    <row r="677" spans="1:27" ht="20">
      <c r="A677" t="s">
        <v>5325</v>
      </c>
      <c r="B677" s="88" t="s">
        <v>11001</v>
      </c>
      <c r="D677">
        <v>1874</v>
      </c>
      <c r="E677" s="57" t="s">
        <v>11053</v>
      </c>
      <c r="F677" s="54"/>
      <c r="G677" s="40" t="s">
        <v>10646</v>
      </c>
      <c r="H677" t="s">
        <v>5311</v>
      </c>
      <c r="I677">
        <v>-89.11</v>
      </c>
      <c r="J677">
        <v>36.68</v>
      </c>
      <c r="K677" t="s">
        <v>10731</v>
      </c>
      <c r="S677" t="str">
        <f t="shared" si="90"/>
        <v xml:space="preserve"> Hailwell, Kentucky&lt;br&gt;&lt;span style=font-size:11px&gt;(White b. 1874)&lt;/span&gt;&lt;br&gt;</v>
      </c>
      <c r="T677" t="str">
        <f t="shared" si="91"/>
        <v>W1870HailwellKentuckyLANCSKY22A</v>
      </c>
      <c r="U677" t="str">
        <f t="shared" si="92"/>
        <v>const W1870HailwellKentuckyLANCSKY22A= L.marker([36.68,-89.11], {icon: Dn}).bindPopup(' Hailwell, Kentucky&lt;br&gt;&lt;span style=font-size:11px&gt;(White b. 1874)&lt;/span&gt;&lt;br&gt;LANCS KY22A in (linguisticatlasproject.org)').addTo(W1870);</v>
      </c>
      <c r="V677" t="str">
        <f t="shared" si="93"/>
        <v>const W1870HailwellKentuckyLANCSKY22A= L.marker([36.68,-89.11], {icon: A2}).bindPopup(' Hailwell, Kentucky&lt;br&gt;&lt;span style=font-size:11px&gt;(White b. 1874)&lt;/span&gt;&lt;br&gt;LANCS KY22A in (linguisticatlasproject.org)').addTo(W1870);</v>
      </c>
      <c r="W677" t="str">
        <f t="shared" si="94"/>
        <v>const W1870HailwellKentuckyLANCSKY22A= L.marker([36.68,-89.11], {icon: d}).bindPopup(' Hailwell, Kentucky&lt;br&gt;&lt;span style=font-size:11px&gt;(White b. 1874)&lt;/span&gt;&lt;br&gt;LANCS KY22A in d').addTo(W1870);</v>
      </c>
      <c r="X677" t="str">
        <f t="shared" si="95"/>
        <v>const W1870HailwellKentuckyLANCSKY22A= L.marker([36.68,-89.11], {icon: D5}).bindPopup(' Hailwell, Kentucky&lt;br&gt;&lt;span style=font-size:11px&gt;(White b. 1874)&lt;/span&gt;&lt;br&gt;LANCS KY22A in (linguisticatlasproject.org)').addTo(W1870);</v>
      </c>
      <c r="Y677" t="str">
        <f t="shared" si="96"/>
        <v/>
      </c>
      <c r="Z677" t="str">
        <f t="shared" si="97"/>
        <v/>
      </c>
      <c r="AA677" t="str">
        <f t="shared" si="98"/>
        <v/>
      </c>
    </row>
    <row r="678" spans="1:27" ht="20">
      <c r="A678" t="s">
        <v>5325</v>
      </c>
      <c r="B678" s="88" t="s">
        <v>11004</v>
      </c>
      <c r="D678">
        <v>1879</v>
      </c>
      <c r="E678" s="57" t="s">
        <v>11053</v>
      </c>
      <c r="F678" s="54"/>
      <c r="G678" s="40" t="s">
        <v>10651</v>
      </c>
      <c r="H678" t="s">
        <v>5311</v>
      </c>
      <c r="I678">
        <v>-87.84</v>
      </c>
      <c r="J678">
        <v>36.869999999999997</v>
      </c>
      <c r="K678" t="s">
        <v>10731</v>
      </c>
      <c r="S678" t="str">
        <f t="shared" si="90"/>
        <v xml:space="preserve"> Cadiz, Kentucky&lt;br&gt;&lt;span style=font-size:11px&gt;(White b. 1879)&lt;/span&gt;&lt;br&gt;</v>
      </c>
      <c r="T678" t="str">
        <f t="shared" si="91"/>
        <v>W1870CadizKentuckyLANCSKY24B</v>
      </c>
      <c r="U678" t="str">
        <f t="shared" si="92"/>
        <v>const W1870CadizKentuckyLANCSKY24B= L.marker([36.87,-87.84], {icon: Dn}).bindPopup(' Cadiz, Kentucky&lt;br&gt;&lt;span style=font-size:11px&gt;(White b. 1879)&lt;/span&gt;&lt;br&gt;LANCS KY24B in (linguisticatlasproject.org)').addTo(W1870);</v>
      </c>
      <c r="V678" t="str">
        <f t="shared" si="93"/>
        <v>const W1870CadizKentuckyLANCSKY24B= L.marker([36.87,-87.84], {icon: A2}).bindPopup(' Cadiz, Kentucky&lt;br&gt;&lt;span style=font-size:11px&gt;(White b. 1879)&lt;/span&gt;&lt;br&gt;LANCS KY24B in (linguisticatlasproject.org)').addTo(W1870);</v>
      </c>
      <c r="W678" t="str">
        <f t="shared" si="94"/>
        <v>const W1870CadizKentuckyLANCSKY24B= L.marker([36.87,-87.84], {icon: d}).bindPopup(' Cadiz, Kentucky&lt;br&gt;&lt;span style=font-size:11px&gt;(White b. 1879)&lt;/span&gt;&lt;br&gt;LANCS KY24B in d').addTo(W1870);</v>
      </c>
      <c r="X678" t="str">
        <f t="shared" si="95"/>
        <v>const W1870CadizKentuckyLANCSKY24B= L.marker([36.87,-87.84], {icon: D5}).bindPopup(' Cadiz, Kentucky&lt;br&gt;&lt;span style=font-size:11px&gt;(White b. 1879)&lt;/span&gt;&lt;br&gt;LANCS KY24B in (linguisticatlasproject.org)').addTo(W1870);</v>
      </c>
      <c r="Y678" t="str">
        <f t="shared" si="96"/>
        <v/>
      </c>
      <c r="Z678" t="str">
        <f t="shared" si="97"/>
        <v/>
      </c>
      <c r="AA678" t="str">
        <f t="shared" si="98"/>
        <v/>
      </c>
    </row>
    <row r="679" spans="1:27" ht="20">
      <c r="A679" t="s">
        <v>5325</v>
      </c>
      <c r="B679" s="88" t="s">
        <v>11009</v>
      </c>
      <c r="D679">
        <v>1881</v>
      </c>
      <c r="E679" s="57" t="s">
        <v>11053</v>
      </c>
      <c r="F679" s="54"/>
      <c r="G679" s="40" t="s">
        <v>10845</v>
      </c>
      <c r="H679" t="s">
        <v>5311</v>
      </c>
      <c r="I679">
        <v>-86.06</v>
      </c>
      <c r="J679">
        <v>36.68</v>
      </c>
      <c r="K679" t="s">
        <v>10731</v>
      </c>
      <c r="S679" t="str">
        <f t="shared" si="90"/>
        <v xml:space="preserve"> Mt. Zion, Kentucky&lt;br&gt;&lt;span style=font-size:11px&gt;(White b. 1881)&lt;/span&gt;&lt;br&gt;</v>
      </c>
      <c r="T679" t="str">
        <f t="shared" si="91"/>
        <v>W1870MtZionKentuckyLANCSKY26B</v>
      </c>
      <c r="U679" t="str">
        <f t="shared" si="92"/>
        <v>const W1870MtZionKentuckyLANCSKY26B= L.marker([36.68,-86.06], {icon: Dn}).bindPopup(' Mt. Zion, Kentucky&lt;br&gt;&lt;span style=font-size:11px&gt;(White b. 1881)&lt;/span&gt;&lt;br&gt;LANCS KY26B in (linguisticatlasproject.org)').addTo(W1870);</v>
      </c>
      <c r="V679" t="str">
        <f t="shared" si="93"/>
        <v>const W1870MtZionKentuckyLANCSKY26B= L.marker([36.68,-86.06], {icon: A2}).bindPopup(' Mt. Zion, Kentucky&lt;br&gt;&lt;span style=font-size:11px&gt;(White b. 1881)&lt;/span&gt;&lt;br&gt;LANCS KY26B in (linguisticatlasproject.org)').addTo(W1870);</v>
      </c>
      <c r="W679" t="str">
        <f t="shared" si="94"/>
        <v>const W1870MtZionKentuckyLANCSKY26B= L.marker([36.68,-86.06], {icon: d}).bindPopup(' Mt. Zion, Kentucky&lt;br&gt;&lt;span style=font-size:11px&gt;(White b. 1881)&lt;/span&gt;&lt;br&gt;LANCS KY26B in d').addTo(W1870);</v>
      </c>
      <c r="X679" t="str">
        <f t="shared" si="95"/>
        <v>const W1870MtZionKentuckyLANCSKY26B= L.marker([36.68,-86.06], {icon: D5}).bindPopup(' Mt. Zion, Kentucky&lt;br&gt;&lt;span style=font-size:11px&gt;(White b. 1881)&lt;/span&gt;&lt;br&gt;LANCS KY26B in (linguisticatlasproject.org)').addTo(W1870);</v>
      </c>
      <c r="Y679" t="str">
        <f t="shared" si="96"/>
        <v/>
      </c>
      <c r="Z679" t="str">
        <f t="shared" si="97"/>
        <v/>
      </c>
      <c r="AA679" t="str">
        <f t="shared" si="98"/>
        <v/>
      </c>
    </row>
    <row r="680" spans="1:27" ht="20">
      <c r="A680" t="s">
        <v>5325</v>
      </c>
      <c r="B680" s="88" t="s">
        <v>11011</v>
      </c>
      <c r="D680">
        <v>1889</v>
      </c>
      <c r="E680" s="57" t="s">
        <v>11053</v>
      </c>
      <c r="F680" s="54"/>
      <c r="G680" s="40" t="s">
        <v>10847</v>
      </c>
      <c r="H680" t="s">
        <v>5311</v>
      </c>
      <c r="I680">
        <v>-84.6</v>
      </c>
      <c r="J680">
        <v>37.090000000000003</v>
      </c>
      <c r="K680" t="s">
        <v>10731</v>
      </c>
      <c r="S680" t="str">
        <f t="shared" si="90"/>
        <v xml:space="preserve"> Somerset, Kentucky&lt;br&gt;&lt;span style=font-size:11px&gt;(White b. 1889)&lt;/span&gt;&lt;br&gt;</v>
      </c>
      <c r="T680" t="str">
        <f t="shared" si="91"/>
        <v>W1870SomersetKentuckyLANCSKY27B</v>
      </c>
      <c r="U680" t="str">
        <f t="shared" si="92"/>
        <v>const W1870SomersetKentuckyLANCSKY27B= L.marker([37.09,-84.6], {icon: Dn}).bindPopup(' Somerset, Kentucky&lt;br&gt;&lt;span style=font-size:11px&gt;(White b. 1889)&lt;/span&gt;&lt;br&gt;LANCS KY27B in (linguisticatlasproject.org)').addTo(W1870);</v>
      </c>
      <c r="V680" t="str">
        <f t="shared" si="93"/>
        <v>const W1870SomersetKentuckyLANCSKY27B= L.marker([37.09,-84.6], {icon: A2}).bindPopup(' Somerset, Kentucky&lt;br&gt;&lt;span style=font-size:11px&gt;(White b. 1889)&lt;/span&gt;&lt;br&gt;LANCS KY27B in (linguisticatlasproject.org)').addTo(W1870);</v>
      </c>
      <c r="W680" t="str">
        <f t="shared" si="94"/>
        <v>const W1870SomersetKentuckyLANCSKY27B= L.marker([37.09,-84.6], {icon: d}).bindPopup(' Somerset, Kentucky&lt;br&gt;&lt;span style=font-size:11px&gt;(White b. 1889)&lt;/span&gt;&lt;br&gt;LANCS KY27B in d').addTo(W1870);</v>
      </c>
      <c r="X680" t="str">
        <f t="shared" si="95"/>
        <v>const W1870SomersetKentuckyLANCSKY27B= L.marker([37.09,-84.6], {icon: D5}).bindPopup(' Somerset, Kentucky&lt;br&gt;&lt;span style=font-size:11px&gt;(White b. 1889)&lt;/span&gt;&lt;br&gt;LANCS KY27B in (linguisticatlasproject.org)').addTo(W1870);</v>
      </c>
      <c r="Y680" t="str">
        <f t="shared" si="96"/>
        <v/>
      </c>
      <c r="Z680" t="str">
        <f t="shared" si="97"/>
        <v/>
      </c>
      <c r="AA680" t="str">
        <f t="shared" si="98"/>
        <v/>
      </c>
    </row>
    <row r="681" spans="1:27" ht="20">
      <c r="A681" t="s">
        <v>5325</v>
      </c>
      <c r="B681" s="88" t="s">
        <v>11013</v>
      </c>
      <c r="D681">
        <v>1880</v>
      </c>
      <c r="E681" s="57" t="s">
        <v>11053</v>
      </c>
      <c r="F681" s="54"/>
      <c r="G681" s="40" t="s">
        <v>10849</v>
      </c>
      <c r="H681" t="s">
        <v>5311</v>
      </c>
      <c r="I681">
        <v>-84.16</v>
      </c>
      <c r="J681">
        <v>36.74</v>
      </c>
      <c r="K681" t="s">
        <v>10731</v>
      </c>
      <c r="S681" t="str">
        <f t="shared" si="90"/>
        <v xml:space="preserve"> Williamsburg, Kentucky&lt;br&gt;&lt;span style=font-size:11px&gt;(White b. 1880)&lt;/span&gt;&lt;br&gt;</v>
      </c>
      <c r="T681" t="str">
        <f t="shared" si="91"/>
        <v>W1870WilliamsburgKentuckyLANCSKY28B</v>
      </c>
      <c r="U681" t="str">
        <f t="shared" si="92"/>
        <v>const W1870WilliamsburgKentuckyLANCSKY28B= L.marker([36.74,-84.16], {icon: Dn}).bindPopup(' Williamsburg, Kentucky&lt;br&gt;&lt;span style=font-size:11px&gt;(White b. 1880)&lt;/span&gt;&lt;br&gt;LANCS KY28B in (linguisticatlasproject.org)').addTo(W1870);</v>
      </c>
      <c r="V681" t="str">
        <f t="shared" si="93"/>
        <v>const W1870WilliamsburgKentuckyLANCSKY28B= L.marker([36.74,-84.16], {icon: A2}).bindPopup(' Williamsburg, Kentucky&lt;br&gt;&lt;span style=font-size:11px&gt;(White b. 1880)&lt;/span&gt;&lt;br&gt;LANCS KY28B in (linguisticatlasproject.org)').addTo(W1870);</v>
      </c>
      <c r="W681" t="str">
        <f t="shared" si="94"/>
        <v>const W1870WilliamsburgKentuckyLANCSKY28B= L.marker([36.74,-84.16], {icon: d}).bindPopup(' Williamsburg, Kentucky&lt;br&gt;&lt;span style=font-size:11px&gt;(White b. 1880)&lt;/span&gt;&lt;br&gt;LANCS KY28B in d').addTo(W1870);</v>
      </c>
      <c r="X681" t="str">
        <f t="shared" si="95"/>
        <v>const W1870WilliamsburgKentuckyLANCSKY28B= L.marker([36.74,-84.16], {icon: D5}).bindPopup(' Williamsburg, Kentucky&lt;br&gt;&lt;span style=font-size:11px&gt;(White b. 1880)&lt;/span&gt;&lt;br&gt;LANCS KY28B in (linguisticatlasproject.org)').addTo(W1870);</v>
      </c>
      <c r="Y681" t="str">
        <f t="shared" si="96"/>
        <v/>
      </c>
      <c r="Z681" t="str">
        <f t="shared" si="97"/>
        <v/>
      </c>
      <c r="AA681" t="str">
        <f t="shared" si="98"/>
        <v/>
      </c>
    </row>
    <row r="682" spans="1:27" ht="20">
      <c r="A682" t="s">
        <v>5325</v>
      </c>
      <c r="B682" s="88" t="s">
        <v>11017</v>
      </c>
      <c r="D682">
        <v>1899</v>
      </c>
      <c r="E682" s="57" t="s">
        <v>11053</v>
      </c>
      <c r="F682" s="54"/>
      <c r="G682" s="40" t="s">
        <v>10852</v>
      </c>
      <c r="H682" t="s">
        <v>5311</v>
      </c>
      <c r="I682">
        <v>-87.69</v>
      </c>
      <c r="J682">
        <v>37.520000000000003</v>
      </c>
      <c r="K682" t="s">
        <v>10731</v>
      </c>
      <c r="S682" t="str">
        <f t="shared" si="90"/>
        <v xml:space="preserve"> Dixon, Kentucky&lt;br&gt;&lt;span style=font-size:11px&gt;(White b. 1899)&lt;/span&gt;&lt;br&gt;</v>
      </c>
      <c r="T682" t="str">
        <f t="shared" si="91"/>
        <v>W1870DixonKentuckyLANCSKY2A</v>
      </c>
      <c r="U682" t="str">
        <f t="shared" si="92"/>
        <v>const W1870DixonKentuckyLANCSKY2A= L.marker([37.52,-87.69], {icon: Dn}).bindPopup(' Dixon, Kentucky&lt;br&gt;&lt;span style=font-size:11px&gt;(White b. 1899)&lt;/span&gt;&lt;br&gt;LANCS KY2A in (linguisticatlasproject.org)').addTo(W1870);</v>
      </c>
      <c r="V682" t="str">
        <f t="shared" si="93"/>
        <v>const W1870DixonKentuckyLANCSKY2A= L.marker([37.52,-87.69], {icon: A2}).bindPopup(' Dixon, Kentucky&lt;br&gt;&lt;span style=font-size:11px&gt;(White b. 1899)&lt;/span&gt;&lt;br&gt;LANCS KY2A in (linguisticatlasproject.org)').addTo(W1870);</v>
      </c>
      <c r="W682" t="str">
        <f t="shared" si="94"/>
        <v>const W1870DixonKentuckyLANCSKY2A= L.marker([37.52,-87.69], {icon: d}).bindPopup(' Dixon, Kentucky&lt;br&gt;&lt;span style=font-size:11px&gt;(White b. 1899)&lt;/span&gt;&lt;br&gt;LANCS KY2A in d').addTo(W1870);</v>
      </c>
      <c r="X682" t="str">
        <f t="shared" si="95"/>
        <v>const W1870DixonKentuckyLANCSKY2A= L.marker([37.52,-87.69], {icon: D5}).bindPopup(' Dixon, Kentucky&lt;br&gt;&lt;span style=font-size:11px&gt;(White b. 1899)&lt;/span&gt;&lt;br&gt;LANCS KY2A in (linguisticatlasproject.org)').addTo(W1870);</v>
      </c>
      <c r="Y682" t="str">
        <f t="shared" si="96"/>
        <v/>
      </c>
      <c r="Z682" t="str">
        <f t="shared" si="97"/>
        <v/>
      </c>
      <c r="AA682" t="str">
        <f t="shared" si="98"/>
        <v/>
      </c>
    </row>
    <row r="683" spans="1:27" ht="20">
      <c r="A683" t="s">
        <v>5325</v>
      </c>
      <c r="B683" s="88" t="s">
        <v>11021</v>
      </c>
      <c r="D683">
        <v>1876</v>
      </c>
      <c r="E683" s="57" t="s">
        <v>11053</v>
      </c>
      <c r="F683" s="54"/>
      <c r="G683" s="40" t="s">
        <v>10857</v>
      </c>
      <c r="H683" t="s">
        <v>5311</v>
      </c>
      <c r="I683">
        <v>-83.36</v>
      </c>
      <c r="J683">
        <v>37.26</v>
      </c>
      <c r="K683" t="s">
        <v>10731</v>
      </c>
      <c r="S683" t="str">
        <f t="shared" si="90"/>
        <v xml:space="preserve"> Cow Creek, Kentucky&lt;br&gt;&lt;span style=font-size:11px&gt;(White b. 1876)&lt;/span&gt;&lt;br&gt;</v>
      </c>
      <c r="T683" t="str">
        <f t="shared" si="91"/>
        <v>W1870CowCreekKentuckyLANCSKY30E</v>
      </c>
      <c r="U683" t="str">
        <f t="shared" si="92"/>
        <v>const W1870CowCreekKentuckyLANCSKY30E= L.marker([37.26,-83.36], {icon: Dn}).bindPopup(' Cow Creek, Kentucky&lt;br&gt;&lt;span style=font-size:11px&gt;(White b. 1876)&lt;/span&gt;&lt;br&gt;LANCS KY30E in (linguisticatlasproject.org)').addTo(W1870);</v>
      </c>
      <c r="V683" t="str">
        <f t="shared" si="93"/>
        <v>const W1870CowCreekKentuckyLANCSKY30E= L.marker([37.26,-83.36], {icon: A2}).bindPopup(' Cow Creek, Kentucky&lt;br&gt;&lt;span style=font-size:11px&gt;(White b. 1876)&lt;/span&gt;&lt;br&gt;LANCS KY30E in (linguisticatlasproject.org)').addTo(W1870);</v>
      </c>
      <c r="W683" t="str">
        <f t="shared" si="94"/>
        <v>const W1870CowCreekKentuckyLANCSKY30E= L.marker([37.26,-83.36], {icon: d}).bindPopup(' Cow Creek, Kentucky&lt;br&gt;&lt;span style=font-size:11px&gt;(White b. 1876)&lt;/span&gt;&lt;br&gt;LANCS KY30E in d').addTo(W1870);</v>
      </c>
      <c r="X683" t="str">
        <f t="shared" si="95"/>
        <v>const W1870CowCreekKentuckyLANCSKY30E= L.marker([37.26,-83.36], {icon: D5}).bindPopup(' Cow Creek, Kentucky&lt;br&gt;&lt;span style=font-size:11px&gt;(White b. 1876)&lt;/span&gt;&lt;br&gt;LANCS KY30E in (linguisticatlasproject.org)').addTo(W1870);</v>
      </c>
      <c r="Y683" t="str">
        <f t="shared" si="96"/>
        <v/>
      </c>
      <c r="Z683" t="str">
        <f t="shared" si="97"/>
        <v/>
      </c>
      <c r="AA683" t="str">
        <f t="shared" si="98"/>
        <v/>
      </c>
    </row>
    <row r="684" spans="1:27" ht="20">
      <c r="A684" t="s">
        <v>5325</v>
      </c>
      <c r="B684" s="88" t="s">
        <v>11023</v>
      </c>
      <c r="D684">
        <v>1880</v>
      </c>
      <c r="E684" s="57" t="s">
        <v>11053</v>
      </c>
      <c r="F684" s="54"/>
      <c r="G684" s="40" t="s">
        <v>10861</v>
      </c>
      <c r="H684" t="s">
        <v>5311</v>
      </c>
      <c r="I684">
        <v>-83.2</v>
      </c>
      <c r="J684">
        <v>36.770000000000003</v>
      </c>
      <c r="K684" t="s">
        <v>10731</v>
      </c>
      <c r="S684" t="str">
        <f t="shared" si="90"/>
        <v xml:space="preserve"> Crummies, Kentucky&lt;br&gt;&lt;span style=font-size:11px&gt;(White b. 1880)&lt;/span&gt;&lt;br&gt;</v>
      </c>
      <c r="T684" t="str">
        <f t="shared" si="91"/>
        <v>W1870CrummiesKentuckyLANCSKY33A</v>
      </c>
      <c r="U684" t="str">
        <f t="shared" si="92"/>
        <v>const W1870CrummiesKentuckyLANCSKY33A= L.marker([36.77,-83.2], {icon: Dn}).bindPopup(' Crummies, Kentucky&lt;br&gt;&lt;span style=font-size:11px&gt;(White b. 1880)&lt;/span&gt;&lt;br&gt;LANCS KY33A in (linguisticatlasproject.org)').addTo(W1870);</v>
      </c>
      <c r="V684" t="str">
        <f t="shared" si="93"/>
        <v>const W1870CrummiesKentuckyLANCSKY33A= L.marker([36.77,-83.2], {icon: A2}).bindPopup(' Crummies, Kentucky&lt;br&gt;&lt;span style=font-size:11px&gt;(White b. 1880)&lt;/span&gt;&lt;br&gt;LANCS KY33A in (linguisticatlasproject.org)').addTo(W1870);</v>
      </c>
      <c r="W684" t="str">
        <f t="shared" si="94"/>
        <v>const W1870CrummiesKentuckyLANCSKY33A= L.marker([36.77,-83.2], {icon: d}).bindPopup(' Crummies, Kentucky&lt;br&gt;&lt;span style=font-size:11px&gt;(White b. 1880)&lt;/span&gt;&lt;br&gt;LANCS KY33A in d').addTo(W1870);</v>
      </c>
      <c r="X684" t="str">
        <f t="shared" si="95"/>
        <v>const W1870CrummiesKentuckyLANCSKY33A= L.marker([36.77,-83.2], {icon: D5}).bindPopup(' Crummies, Kentucky&lt;br&gt;&lt;span style=font-size:11px&gt;(White b. 1880)&lt;/span&gt;&lt;br&gt;LANCS KY33A in (linguisticatlasproject.org)').addTo(W1870);</v>
      </c>
      <c r="Y684" t="str">
        <f t="shared" si="96"/>
        <v/>
      </c>
      <c r="Z684" t="str">
        <f t="shared" si="97"/>
        <v/>
      </c>
      <c r="AA684" t="str">
        <f t="shared" si="98"/>
        <v/>
      </c>
    </row>
    <row r="685" spans="1:27" ht="20">
      <c r="A685" t="s">
        <v>5325</v>
      </c>
      <c r="B685" s="88" t="s">
        <v>11025</v>
      </c>
      <c r="D685">
        <v>1874</v>
      </c>
      <c r="E685" s="57" t="s">
        <v>11053</v>
      </c>
      <c r="F685" s="54"/>
      <c r="G685" s="40" t="s">
        <v>10864</v>
      </c>
      <c r="H685" t="s">
        <v>5311</v>
      </c>
      <c r="I685">
        <v>-82.88</v>
      </c>
      <c r="J685">
        <v>37.08</v>
      </c>
      <c r="K685" t="s">
        <v>10731</v>
      </c>
      <c r="S685" t="str">
        <f t="shared" si="90"/>
        <v xml:space="preserve"> Kingdom Come, Kentucky&lt;br&gt;&lt;span style=font-size:11px&gt;(White b. 1874)&lt;/span&gt;&lt;br&gt;</v>
      </c>
      <c r="T685" t="str">
        <f t="shared" si="91"/>
        <v>W1870KingdomComeKentuckyLANCSKY34C</v>
      </c>
      <c r="U685" t="str">
        <f t="shared" si="92"/>
        <v>const W1870KingdomComeKentuckyLANCSKY34C= L.marker([37.08,-82.88], {icon: Dn}).bindPopup(' Kingdom Come, Kentucky&lt;br&gt;&lt;span style=font-size:11px&gt;(White b. 1874)&lt;/span&gt;&lt;br&gt;LANCS KY34C in (linguisticatlasproject.org)').addTo(W1870);</v>
      </c>
      <c r="V685" t="str">
        <f t="shared" si="93"/>
        <v>const W1870KingdomComeKentuckyLANCSKY34C= L.marker([37.08,-82.88], {icon: A2}).bindPopup(' Kingdom Come, Kentucky&lt;br&gt;&lt;span style=font-size:11px&gt;(White b. 1874)&lt;/span&gt;&lt;br&gt;LANCS KY34C in (linguisticatlasproject.org)').addTo(W1870);</v>
      </c>
      <c r="W685" t="str">
        <f t="shared" si="94"/>
        <v>const W1870KingdomComeKentuckyLANCSKY34C= L.marker([37.08,-82.88], {icon: d}).bindPopup(' Kingdom Come, Kentucky&lt;br&gt;&lt;span style=font-size:11px&gt;(White b. 1874)&lt;/span&gt;&lt;br&gt;LANCS KY34C in d').addTo(W1870);</v>
      </c>
      <c r="X685" t="str">
        <f t="shared" si="95"/>
        <v>const W1870KingdomComeKentuckyLANCSKY34C= L.marker([37.08,-82.88], {icon: D5}).bindPopup(' Kingdom Come, Kentucky&lt;br&gt;&lt;span style=font-size:11px&gt;(White b. 1874)&lt;/span&gt;&lt;br&gt;LANCS KY34C in (linguisticatlasproject.org)').addTo(W1870);</v>
      </c>
      <c r="Y685" t="str">
        <f t="shared" si="96"/>
        <v/>
      </c>
      <c r="Z685" t="str">
        <f t="shared" si="97"/>
        <v/>
      </c>
      <c r="AA685" t="str">
        <f t="shared" si="98"/>
        <v/>
      </c>
    </row>
    <row r="686" spans="1:27" ht="20">
      <c r="A686" t="s">
        <v>5325</v>
      </c>
      <c r="B686" s="88" t="s">
        <v>11029</v>
      </c>
      <c r="D686">
        <v>1892</v>
      </c>
      <c r="E686" s="57" t="s">
        <v>11053</v>
      </c>
      <c r="F686" s="54"/>
      <c r="G686" s="40" t="s">
        <v>10868</v>
      </c>
      <c r="H686" t="s">
        <v>5311</v>
      </c>
      <c r="I686">
        <v>-85.42</v>
      </c>
      <c r="J686">
        <v>37.56</v>
      </c>
      <c r="K686" t="s">
        <v>10731</v>
      </c>
      <c r="S686" t="str">
        <f t="shared" si="90"/>
        <v xml:space="preserve"> Bardstown Junction, Kentucky&lt;br&gt;&lt;span style=font-size:11px&gt;(White b. 1892)&lt;/span&gt;&lt;br&gt;</v>
      </c>
      <c r="T686" t="str">
        <f t="shared" si="91"/>
        <v>W1870BardstownJunctionKentuckyLANCSKY6A</v>
      </c>
      <c r="U686" t="str">
        <f t="shared" si="92"/>
        <v>const W1870BardstownJunctionKentuckyLANCSKY6A= L.marker([37.56,-85.42], {icon: Dn}).bindPopup(' Bardstown Junction, Kentucky&lt;br&gt;&lt;span style=font-size:11px&gt;(White b. 1892)&lt;/span&gt;&lt;br&gt;LANCS KY6A in (linguisticatlasproject.org)').addTo(W1870);</v>
      </c>
      <c r="V686" t="str">
        <f t="shared" si="93"/>
        <v>const W1870BardstownJunctionKentuckyLANCSKY6A= L.marker([37.56,-85.42], {icon: A2}).bindPopup(' Bardstown Junction, Kentucky&lt;br&gt;&lt;span style=font-size:11px&gt;(White b. 1892)&lt;/span&gt;&lt;br&gt;LANCS KY6A in (linguisticatlasproject.org)').addTo(W1870);</v>
      </c>
      <c r="W686" t="str">
        <f t="shared" si="94"/>
        <v>const W1870BardstownJunctionKentuckyLANCSKY6A= L.marker([37.56,-85.42], {icon: d}).bindPopup(' Bardstown Junction, Kentucky&lt;br&gt;&lt;span style=font-size:11px&gt;(White b. 1892)&lt;/span&gt;&lt;br&gt;LANCS KY6A in d').addTo(W1870);</v>
      </c>
      <c r="X686" t="str">
        <f t="shared" si="95"/>
        <v>const W1870BardstownJunctionKentuckyLANCSKY6A= L.marker([37.56,-85.42], {icon: D5}).bindPopup(' Bardstown Junction, Kentucky&lt;br&gt;&lt;span style=font-size:11px&gt;(White b. 1892)&lt;/span&gt;&lt;br&gt;LANCS KY6A in (linguisticatlasproject.org)').addTo(W1870);</v>
      </c>
      <c r="Y686" t="str">
        <f t="shared" si="96"/>
        <v/>
      </c>
      <c r="Z686" t="str">
        <f t="shared" si="97"/>
        <v/>
      </c>
      <c r="AA686" t="str">
        <f t="shared" si="98"/>
        <v/>
      </c>
    </row>
    <row r="687" spans="1:27" ht="20">
      <c r="A687" t="s">
        <v>5325</v>
      </c>
      <c r="B687" s="88" t="s">
        <v>11032</v>
      </c>
      <c r="D687">
        <v>1882</v>
      </c>
      <c r="E687" s="57" t="s">
        <v>11053</v>
      </c>
      <c r="F687" s="54"/>
      <c r="G687" s="40" t="s">
        <v>10871</v>
      </c>
      <c r="H687" t="s">
        <v>5311</v>
      </c>
      <c r="I687">
        <v>-84.95</v>
      </c>
      <c r="J687">
        <v>38.54</v>
      </c>
      <c r="K687" t="s">
        <v>10731</v>
      </c>
      <c r="S687" t="str">
        <f t="shared" si="90"/>
        <v xml:space="preserve"> Squiresville, Kentucky&lt;br&gt;&lt;span style=font-size:11px&gt;(White b. 1882)&lt;/span&gt;&lt;br&gt;</v>
      </c>
      <c r="T687" t="str">
        <f t="shared" si="91"/>
        <v>W1870SquiresvilleKentuckyLANCSKY8A</v>
      </c>
      <c r="U687" t="str">
        <f t="shared" si="92"/>
        <v>const W1870SquiresvilleKentuckyLANCSKY8A= L.marker([38.54,-84.95], {icon: Dn}).bindPopup(' Squiresville, Kentucky&lt;br&gt;&lt;span style=font-size:11px&gt;(White b. 1882)&lt;/span&gt;&lt;br&gt;LANCS KY8A in (linguisticatlasproject.org)').addTo(W1870);</v>
      </c>
      <c r="V687" t="str">
        <f t="shared" si="93"/>
        <v>const W1870SquiresvilleKentuckyLANCSKY8A= L.marker([38.54,-84.95], {icon: A2}).bindPopup(' Squiresville, Kentucky&lt;br&gt;&lt;span style=font-size:11px&gt;(White b. 1882)&lt;/span&gt;&lt;br&gt;LANCS KY8A in (linguisticatlasproject.org)').addTo(W1870);</v>
      </c>
      <c r="W687" t="str">
        <f t="shared" si="94"/>
        <v>const W1870SquiresvilleKentuckyLANCSKY8A= L.marker([38.54,-84.95], {icon: d}).bindPopup(' Squiresville, Kentucky&lt;br&gt;&lt;span style=font-size:11px&gt;(White b. 1882)&lt;/span&gt;&lt;br&gt;LANCS KY8A in d').addTo(W1870);</v>
      </c>
      <c r="X687" t="str">
        <f t="shared" si="95"/>
        <v>const W1870SquiresvilleKentuckyLANCSKY8A= L.marker([38.54,-84.95], {icon: D5}).bindPopup(' Squiresville, Kentucky&lt;br&gt;&lt;span style=font-size:11px&gt;(White b. 1882)&lt;/span&gt;&lt;br&gt;LANCS KY8A in (linguisticatlasproject.org)').addTo(W1870);</v>
      </c>
      <c r="Y687" t="str">
        <f t="shared" si="96"/>
        <v/>
      </c>
      <c r="Z687" t="str">
        <f t="shared" si="97"/>
        <v/>
      </c>
      <c r="AA687" t="str">
        <f t="shared" si="98"/>
        <v/>
      </c>
    </row>
    <row r="688" spans="1:27" ht="20">
      <c r="A688" t="s">
        <v>5325</v>
      </c>
      <c r="B688" s="88" t="s">
        <v>11039</v>
      </c>
      <c r="D688">
        <v>1878</v>
      </c>
      <c r="E688" s="57" t="s">
        <v>11053</v>
      </c>
      <c r="F688" s="54"/>
      <c r="G688" s="40" t="s">
        <v>10880</v>
      </c>
      <c r="H688" t="s">
        <v>5295</v>
      </c>
      <c r="I688">
        <v>-84.24</v>
      </c>
      <c r="J688">
        <v>44.28</v>
      </c>
      <c r="K688" t="s">
        <v>10731</v>
      </c>
      <c r="S688" t="str">
        <f t="shared" si="90"/>
        <v xml:space="preserve"> West Branch, Michigan&lt;br&gt;&lt;span style=font-size:11px&gt;(White b. 1878)&lt;/span&gt;&lt;br&gt;</v>
      </c>
      <c r="T688" t="str">
        <f t="shared" si="91"/>
        <v>W1870WestBranchMichiganLANCSMI12A</v>
      </c>
      <c r="U688" t="str">
        <f t="shared" si="92"/>
        <v>const W1870WestBranchMichiganLANCSMI12A= L.marker([44.28,-84.24], {icon: Dn}).bindPopup(' West Branch, Michigan&lt;br&gt;&lt;span style=font-size:11px&gt;(White b. 1878)&lt;/span&gt;&lt;br&gt;LANCS MI12A in (linguisticatlasproject.org)').addTo(W1870);</v>
      </c>
      <c r="V688" t="str">
        <f t="shared" si="93"/>
        <v>const W1870WestBranchMichiganLANCSMI12A= L.marker([44.28,-84.24], {icon: A2}).bindPopup(' West Branch, Michigan&lt;br&gt;&lt;span style=font-size:11px&gt;(White b. 1878)&lt;/span&gt;&lt;br&gt;LANCS MI12A in (linguisticatlasproject.org)').addTo(W1870);</v>
      </c>
      <c r="W688" t="str">
        <f t="shared" si="94"/>
        <v>const W1870WestBranchMichiganLANCSMI12A= L.marker([44.28,-84.24], {icon: d}).bindPopup(' West Branch, Michigan&lt;br&gt;&lt;span style=font-size:11px&gt;(White b. 1878)&lt;/span&gt;&lt;br&gt;LANCS MI12A in d').addTo(W1870);</v>
      </c>
      <c r="X688" t="str">
        <f t="shared" si="95"/>
        <v>const W1870WestBranchMichiganLANCSMI12A= L.marker([44.28,-84.24], {icon: D5}).bindPopup(' West Branch, Michigan&lt;br&gt;&lt;span style=font-size:11px&gt;(White b. 1878)&lt;/span&gt;&lt;br&gt;LANCS MI12A in (linguisticatlasproject.org)').addTo(W1870);</v>
      </c>
      <c r="Y688" t="str">
        <f t="shared" si="96"/>
        <v/>
      </c>
      <c r="Z688" t="str">
        <f t="shared" si="97"/>
        <v/>
      </c>
      <c r="AA688" t="str">
        <f t="shared" si="98"/>
        <v/>
      </c>
    </row>
    <row r="689" spans="1:55" ht="20">
      <c r="A689" t="s">
        <v>5325</v>
      </c>
      <c r="B689" s="88" t="s">
        <v>11044</v>
      </c>
      <c r="C689" s="76"/>
      <c r="D689">
        <v>1880</v>
      </c>
      <c r="E689" s="57" t="s">
        <v>11053</v>
      </c>
      <c r="F689" s="54"/>
      <c r="G689" s="40" t="s">
        <v>10883</v>
      </c>
      <c r="H689" t="s">
        <v>5295</v>
      </c>
      <c r="I689">
        <v>-84.79</v>
      </c>
      <c r="J689">
        <v>43.69</v>
      </c>
      <c r="K689" t="s">
        <v>10731</v>
      </c>
      <c r="S689" t="str">
        <f t="shared" si="90"/>
        <v xml:space="preserve"> Isabella, Michigan&lt;br&gt;&lt;span style=font-size:11px&gt;(White b. 1880)&lt;/span&gt;&lt;br&gt;</v>
      </c>
      <c r="T689" t="str">
        <f t="shared" si="91"/>
        <v>W1870IsabellaMichiganLANCSMI14B</v>
      </c>
      <c r="U689" t="str">
        <f t="shared" si="92"/>
        <v>const W1870IsabellaMichiganLANCSMI14B= L.marker([43.69,-84.79], {icon: Dn}).bindPopup(' Isabella, Michigan&lt;br&gt;&lt;span style=font-size:11px&gt;(White b. 1880)&lt;/span&gt;&lt;br&gt;LANCS MI14B in (linguisticatlasproject.org)').addTo(W1870);</v>
      </c>
      <c r="V689" t="str">
        <f t="shared" si="93"/>
        <v>const W1870IsabellaMichiganLANCSMI14B= L.marker([43.69,-84.79], {icon: A2}).bindPopup(' Isabella, Michigan&lt;br&gt;&lt;span style=font-size:11px&gt;(White b. 1880)&lt;/span&gt;&lt;br&gt;LANCS MI14B in (linguisticatlasproject.org)').addTo(W1870);</v>
      </c>
      <c r="W689" t="str">
        <f t="shared" si="94"/>
        <v>const W1870IsabellaMichiganLANCSMI14B= L.marker([43.69,-84.79], {icon: d}).bindPopup(' Isabella, Michigan&lt;br&gt;&lt;span style=font-size:11px&gt;(White b. 1880)&lt;/span&gt;&lt;br&gt;LANCS MI14B in d').addTo(W1870);</v>
      </c>
      <c r="X689" t="str">
        <f t="shared" si="95"/>
        <v>const W1870IsabellaMichiganLANCSMI14B= L.marker([43.69,-84.79], {icon: D5}).bindPopup(' Isabella, Michigan&lt;br&gt;&lt;span style=font-size:11px&gt;(White b. 1880)&lt;/span&gt;&lt;br&gt;LANCS MI14B in (linguisticatlasproject.org)').addTo(W1870);</v>
      </c>
      <c r="Y689" t="str">
        <f t="shared" si="96"/>
        <v/>
      </c>
      <c r="Z689" t="str">
        <f t="shared" si="97"/>
        <v/>
      </c>
      <c r="AA689" t="str">
        <f t="shared" si="98"/>
        <v/>
      </c>
    </row>
    <row r="690" spans="1:55" ht="20">
      <c r="A690" t="s">
        <v>5325</v>
      </c>
      <c r="B690" s="88" t="s">
        <v>11046</v>
      </c>
      <c r="C690" s="76"/>
      <c r="D690">
        <v>1875</v>
      </c>
      <c r="E690" s="57" t="s">
        <v>11053</v>
      </c>
      <c r="F690" s="54"/>
      <c r="G690" s="40" t="s">
        <v>10885</v>
      </c>
      <c r="H690" t="s">
        <v>5295</v>
      </c>
      <c r="I690">
        <v>-86.02</v>
      </c>
      <c r="J690">
        <v>42.81</v>
      </c>
      <c r="K690" t="s">
        <v>10731</v>
      </c>
      <c r="S690" t="str">
        <f t="shared" si="90"/>
        <v xml:space="preserve"> Zeeland, Michigan&lt;br&gt;&lt;span style=font-size:11px&gt;(White b. 1875)&lt;/span&gt;&lt;br&gt;</v>
      </c>
      <c r="T690" t="str">
        <f t="shared" si="91"/>
        <v>W1870ZeelandMichiganLANCSMI16A</v>
      </c>
      <c r="U690" t="str">
        <f t="shared" si="92"/>
        <v>const W1870ZeelandMichiganLANCSMI16A= L.marker([42.81,-86.02], {icon: Dn}).bindPopup(' Zeeland, Michigan&lt;br&gt;&lt;span style=font-size:11px&gt;(White b. 1875)&lt;/span&gt;&lt;br&gt;LANCS MI16A in (linguisticatlasproject.org)').addTo(W1870);</v>
      </c>
      <c r="V690" t="str">
        <f t="shared" si="93"/>
        <v>const W1870ZeelandMichiganLANCSMI16A= L.marker([42.81,-86.02], {icon: A2}).bindPopup(' Zeeland, Michigan&lt;br&gt;&lt;span style=font-size:11px&gt;(White b. 1875)&lt;/span&gt;&lt;br&gt;LANCS MI16A in (linguisticatlasproject.org)').addTo(W1870);</v>
      </c>
      <c r="W690" t="str">
        <f t="shared" si="94"/>
        <v>const W1870ZeelandMichiganLANCSMI16A= L.marker([42.81,-86.02], {icon: d}).bindPopup(' Zeeland, Michigan&lt;br&gt;&lt;span style=font-size:11px&gt;(White b. 1875)&lt;/span&gt;&lt;br&gt;LANCS MI16A in d').addTo(W1870);</v>
      </c>
      <c r="X690" t="str">
        <f t="shared" si="95"/>
        <v>const W1870ZeelandMichiganLANCSMI16A= L.marker([42.81,-86.02], {icon: D5}).bindPopup(' Zeeland, Michigan&lt;br&gt;&lt;span style=font-size:11px&gt;(White b. 1875)&lt;/span&gt;&lt;br&gt;LANCS MI16A in (linguisticatlasproject.org)').addTo(W1870);</v>
      </c>
      <c r="Y690" t="str">
        <f t="shared" si="96"/>
        <v/>
      </c>
      <c r="Z690" t="str">
        <f t="shared" si="97"/>
        <v/>
      </c>
      <c r="AA690" t="str">
        <f t="shared" si="98"/>
        <v/>
      </c>
    </row>
    <row r="691" spans="1:55" ht="20">
      <c r="A691" t="s">
        <v>5325</v>
      </c>
      <c r="B691" s="88" t="s">
        <v>11047</v>
      </c>
      <c r="C691" s="76"/>
      <c r="D691">
        <v>1878</v>
      </c>
      <c r="E691" s="57" t="s">
        <v>11053</v>
      </c>
      <c r="F691" s="54"/>
      <c r="G691" s="40" t="s">
        <v>10886</v>
      </c>
      <c r="H691" t="s">
        <v>5295</v>
      </c>
      <c r="I691">
        <v>-85.67</v>
      </c>
      <c r="J691">
        <v>42.96</v>
      </c>
      <c r="K691" t="s">
        <v>10731</v>
      </c>
      <c r="S691" t="str">
        <f t="shared" si="90"/>
        <v xml:space="preserve"> Grand Rapids, Michigan&lt;br&gt;&lt;span style=font-size:11px&gt;(White b. 1878)&lt;/span&gt;&lt;br&gt;</v>
      </c>
      <c r="T691" t="str">
        <f t="shared" si="91"/>
        <v>W1870GrandRapidsMichiganLANCSMI16C</v>
      </c>
      <c r="U691" t="str">
        <f t="shared" si="92"/>
        <v>const W1870GrandRapidsMichiganLANCSMI16C= L.marker([42.96,-85.67], {icon: Dn}).bindPopup(' Grand Rapids, Michigan&lt;br&gt;&lt;span style=font-size:11px&gt;(White b. 1878)&lt;/span&gt;&lt;br&gt;LANCS MI16C in (linguisticatlasproject.org)').addTo(W1870);</v>
      </c>
      <c r="V691" t="str">
        <f t="shared" si="93"/>
        <v>const W1870GrandRapidsMichiganLANCSMI16C= L.marker([42.96,-85.67], {icon: A2}).bindPopup(' Grand Rapids, Michigan&lt;br&gt;&lt;span style=font-size:11px&gt;(White b. 1878)&lt;/span&gt;&lt;br&gt;LANCS MI16C in (linguisticatlasproject.org)').addTo(W1870);</v>
      </c>
      <c r="W691" t="str">
        <f t="shared" si="94"/>
        <v>const W1870GrandRapidsMichiganLANCSMI16C= L.marker([42.96,-85.67], {icon: d}).bindPopup(' Grand Rapids, Michigan&lt;br&gt;&lt;span style=font-size:11px&gt;(White b. 1878)&lt;/span&gt;&lt;br&gt;LANCS MI16C in d').addTo(W1870);</v>
      </c>
      <c r="X691" t="str">
        <f t="shared" si="95"/>
        <v>const W1870GrandRapidsMichiganLANCSMI16C= L.marker([42.96,-85.67], {icon: D5}).bindPopup(' Grand Rapids, Michigan&lt;br&gt;&lt;span style=font-size:11px&gt;(White b. 1878)&lt;/span&gt;&lt;br&gt;LANCS MI16C in (linguisticatlasproject.org)').addTo(W1870);</v>
      </c>
      <c r="Y691" t="str">
        <f t="shared" si="96"/>
        <v/>
      </c>
      <c r="Z691" t="str">
        <f t="shared" si="97"/>
        <v/>
      </c>
      <c r="AA691" t="str">
        <f t="shared" si="98"/>
        <v/>
      </c>
    </row>
    <row r="692" spans="1:55" ht="20">
      <c r="A692" t="s">
        <v>5325</v>
      </c>
      <c r="B692" s="88" t="s">
        <v>11051</v>
      </c>
      <c r="C692" s="76"/>
      <c r="D692">
        <v>1877</v>
      </c>
      <c r="E692" s="57" t="s">
        <v>11053</v>
      </c>
      <c r="F692" s="54"/>
      <c r="G692" s="40" t="s">
        <v>10888</v>
      </c>
      <c r="H692" t="s">
        <v>5295</v>
      </c>
      <c r="I692">
        <v>-83.59</v>
      </c>
      <c r="J692">
        <v>42.49</v>
      </c>
      <c r="K692" t="s">
        <v>10731</v>
      </c>
      <c r="S692" t="str">
        <f t="shared" si="90"/>
        <v xml:space="preserve"> Burns, Michigan&lt;br&gt;&lt;span style=font-size:11px&gt;(White b. 1877)&lt;/span&gt;&lt;br&gt;</v>
      </c>
      <c r="T692" t="str">
        <f t="shared" si="91"/>
        <v>W1870BurnsMichiganLANCSMI18B</v>
      </c>
      <c r="U692" t="str">
        <f t="shared" si="92"/>
        <v>const W1870BurnsMichiganLANCSMI18B= L.marker([42.49,-83.59], {icon: Dn}).bindPopup(' Burns, Michigan&lt;br&gt;&lt;span style=font-size:11px&gt;(White b. 1877)&lt;/span&gt;&lt;br&gt;LANCS MI18B in (linguisticatlasproject.org)').addTo(W1870);</v>
      </c>
      <c r="V692" t="str">
        <f t="shared" si="93"/>
        <v>const W1870BurnsMichiganLANCSMI18B= L.marker([42.49,-83.59], {icon: A2}).bindPopup(' Burns, Michigan&lt;br&gt;&lt;span style=font-size:11px&gt;(White b. 1877)&lt;/span&gt;&lt;br&gt;LANCS MI18B in (linguisticatlasproject.org)').addTo(W1870);</v>
      </c>
      <c r="W692" t="str">
        <f t="shared" si="94"/>
        <v>const W1870BurnsMichiganLANCSMI18B= L.marker([42.49,-83.59], {icon: d}).bindPopup(' Burns, Michigan&lt;br&gt;&lt;span style=font-size:11px&gt;(White b. 1877)&lt;/span&gt;&lt;br&gt;LANCS MI18B in d').addTo(W1870);</v>
      </c>
      <c r="X692" t="str">
        <f t="shared" si="95"/>
        <v>const W1870BurnsMichiganLANCSMI18B= L.marker([42.49,-83.59], {icon: D5}).bindPopup(' Burns, Michigan&lt;br&gt;&lt;span style=font-size:11px&gt;(White b. 1877)&lt;/span&gt;&lt;br&gt;LANCS MI18B in (linguisticatlasproject.org)').addTo(W1870);</v>
      </c>
      <c r="Y692" t="str">
        <f t="shared" si="96"/>
        <v/>
      </c>
      <c r="Z692" t="str">
        <f t="shared" si="97"/>
        <v/>
      </c>
      <c r="AA692" t="str">
        <f t="shared" si="98"/>
        <v/>
      </c>
    </row>
    <row r="693" spans="1:55" ht="20">
      <c r="A693" t="s">
        <v>5325</v>
      </c>
      <c r="B693" s="88" t="s">
        <v>11834</v>
      </c>
      <c r="C693" s="76"/>
      <c r="D693">
        <v>1881</v>
      </c>
      <c r="E693" s="57" t="s">
        <v>11053</v>
      </c>
      <c r="F693" s="54"/>
      <c r="G693" s="40" t="s">
        <v>11792</v>
      </c>
      <c r="H693" t="s">
        <v>5295</v>
      </c>
      <c r="I693">
        <v>-82.49</v>
      </c>
      <c r="J693">
        <v>42.82</v>
      </c>
      <c r="K693" t="s">
        <v>10731</v>
      </c>
      <c r="S693" t="str">
        <f t="shared" si="90"/>
        <v xml:space="preserve"> St. Clair, Michigan&lt;br&gt;&lt;span style=font-size:11px&gt;(White b. 1881)&lt;/span&gt;&lt;br&gt;</v>
      </c>
      <c r="T693" t="str">
        <f t="shared" si="91"/>
        <v>W1870StClairMichiganLANCSMI20B</v>
      </c>
      <c r="U693" t="str">
        <f t="shared" si="92"/>
        <v>const W1870StClairMichiganLANCSMI20B= L.marker([42.82,-82.49], {icon: Dn}).bindPopup(' St. Clair, Michigan&lt;br&gt;&lt;span style=font-size:11px&gt;(White b. 1881)&lt;/span&gt;&lt;br&gt;LANCS MI20B in (linguisticatlasproject.org)').addTo(W1870);</v>
      </c>
      <c r="V693" t="str">
        <f t="shared" si="93"/>
        <v>const W1870StClairMichiganLANCSMI20B= L.marker([42.82,-82.49], {icon: A2}).bindPopup(' St. Clair, Michigan&lt;br&gt;&lt;span style=font-size:11px&gt;(White b. 1881)&lt;/span&gt;&lt;br&gt;LANCS MI20B in (linguisticatlasproject.org)').addTo(W1870);</v>
      </c>
      <c r="W693" t="str">
        <f t="shared" si="94"/>
        <v>const W1870StClairMichiganLANCSMI20B= L.marker([42.82,-82.49], {icon: d}).bindPopup(' St. Clair, Michigan&lt;br&gt;&lt;span style=font-size:11px&gt;(White b. 1881)&lt;/span&gt;&lt;br&gt;LANCS MI20B in d').addTo(W1870);</v>
      </c>
      <c r="X693" t="str">
        <f t="shared" si="95"/>
        <v>const W1870StClairMichiganLANCSMI20B= L.marker([42.82,-82.49], {icon: D5}).bindPopup(' St. Clair, Michigan&lt;br&gt;&lt;span style=font-size:11px&gt;(White b. 1881)&lt;/span&gt;&lt;br&gt;LANCS MI20B in (linguisticatlasproject.org)').addTo(W1870);</v>
      </c>
      <c r="Y693" t="str">
        <f t="shared" si="96"/>
        <v/>
      </c>
      <c r="Z693" t="str">
        <f t="shared" si="97"/>
        <v/>
      </c>
      <c r="AA693" t="str">
        <f t="shared" si="98"/>
        <v/>
      </c>
    </row>
    <row r="694" spans="1:55" ht="20">
      <c r="A694" t="s">
        <v>5325</v>
      </c>
      <c r="B694" s="88" t="s">
        <v>11840</v>
      </c>
      <c r="C694" s="76"/>
      <c r="D694">
        <v>1899</v>
      </c>
      <c r="E694" s="57" t="s">
        <v>11053</v>
      </c>
      <c r="F694" s="54"/>
      <c r="G694" s="40" t="s">
        <v>11796</v>
      </c>
      <c r="H694" t="s">
        <v>5295</v>
      </c>
      <c r="I694">
        <v>-85.89</v>
      </c>
      <c r="J694">
        <v>42.22</v>
      </c>
      <c r="K694" t="s">
        <v>10731</v>
      </c>
      <c r="S694" t="str">
        <f t="shared" si="90"/>
        <v xml:space="preserve"> Paw Paw, Michigan&lt;br&gt;&lt;span style=font-size:11px&gt;(White b. 1899)&lt;/span&gt;&lt;br&gt;</v>
      </c>
      <c r="T694" t="str">
        <f t="shared" si="91"/>
        <v>W1870PawPawMichiganLANCSMI24A</v>
      </c>
      <c r="U694" t="str">
        <f t="shared" si="92"/>
        <v>const W1870PawPawMichiganLANCSMI24A= L.marker([42.22,-85.89], {icon: Dn}).bindPopup(' Paw Paw, Michigan&lt;br&gt;&lt;span style=font-size:11px&gt;(White b. 1899)&lt;/span&gt;&lt;br&gt;LANCS MI24A in (linguisticatlasproject.org)').addTo(W1870);</v>
      </c>
      <c r="V694" t="str">
        <f t="shared" si="93"/>
        <v>const W1870PawPawMichiganLANCSMI24A= L.marker([42.22,-85.89], {icon: A2}).bindPopup(' Paw Paw, Michigan&lt;br&gt;&lt;span style=font-size:11px&gt;(White b. 1899)&lt;/span&gt;&lt;br&gt;LANCS MI24A in (linguisticatlasproject.org)').addTo(W1870);</v>
      </c>
      <c r="W694" t="str">
        <f t="shared" si="94"/>
        <v>const W1870PawPawMichiganLANCSMI24A= L.marker([42.22,-85.89], {icon: d}).bindPopup(' Paw Paw, Michigan&lt;br&gt;&lt;span style=font-size:11px&gt;(White b. 1899)&lt;/span&gt;&lt;br&gt;LANCS MI24A in d').addTo(W1870);</v>
      </c>
      <c r="X694" t="str">
        <f t="shared" si="95"/>
        <v>const W1870PawPawMichiganLANCSMI24A= L.marker([42.22,-85.89], {icon: D5}).bindPopup(' Paw Paw, Michigan&lt;br&gt;&lt;span style=font-size:11px&gt;(White b. 1899)&lt;/span&gt;&lt;br&gt;LANCS MI24A in (linguisticatlasproject.org)').addTo(W1870);</v>
      </c>
      <c r="Y694" t="str">
        <f t="shared" si="96"/>
        <v/>
      </c>
      <c r="Z694" t="str">
        <f t="shared" si="97"/>
        <v/>
      </c>
      <c r="AA694" t="str">
        <f t="shared" si="98"/>
        <v/>
      </c>
    </row>
    <row r="695" spans="1:55" ht="20">
      <c r="A695" t="s">
        <v>5325</v>
      </c>
      <c r="B695" s="88" t="s">
        <v>11850</v>
      </c>
      <c r="C695" s="76"/>
      <c r="D695">
        <v>1867</v>
      </c>
      <c r="E695" s="57" t="s">
        <v>11053</v>
      </c>
      <c r="F695" s="54"/>
      <c r="G695" s="40" t="s">
        <v>11803</v>
      </c>
      <c r="H695" t="s">
        <v>5295</v>
      </c>
      <c r="I695">
        <v>-88.45</v>
      </c>
      <c r="J695">
        <v>47.25</v>
      </c>
      <c r="K695" t="s">
        <v>10731</v>
      </c>
      <c r="S695" t="str">
        <f t="shared" si="90"/>
        <v xml:space="preserve"> Calumet, Michigan&lt;br&gt;&lt;span style=font-size:11px&gt;(White b. 1867)&lt;/span&gt;&lt;br&gt;</v>
      </c>
      <c r="T695" t="str">
        <f t="shared" si="91"/>
        <v>W1870CalumetMichiganLANCSMI2A</v>
      </c>
      <c r="U695" t="str">
        <f t="shared" si="92"/>
        <v>const W1870CalumetMichiganLANCSMI2A= L.marker([47.25,-88.45], {icon: Dn}).bindPopup(' Calumet, Michigan&lt;br&gt;&lt;span style=font-size:11px&gt;(White b. 1867)&lt;/span&gt;&lt;br&gt;LANCS MI2A in (linguisticatlasproject.org)').addTo(W1870);</v>
      </c>
      <c r="V695" t="str">
        <f t="shared" si="93"/>
        <v>const W1870CalumetMichiganLANCSMI2A= L.marker([47.25,-88.45], {icon: A2}).bindPopup(' Calumet, Michigan&lt;br&gt;&lt;span style=font-size:11px&gt;(White b. 1867)&lt;/span&gt;&lt;br&gt;LANCS MI2A in (linguisticatlasproject.org)').addTo(W1870);</v>
      </c>
      <c r="W695" t="str">
        <f t="shared" si="94"/>
        <v>const W1870CalumetMichiganLANCSMI2A= L.marker([47.25,-88.45], {icon: d}).bindPopup(' Calumet, Michigan&lt;br&gt;&lt;span style=font-size:11px&gt;(White b. 1867)&lt;/span&gt;&lt;br&gt;LANCS MI2A in d').addTo(W1870);</v>
      </c>
      <c r="X695" t="str">
        <f t="shared" si="95"/>
        <v>const W1870CalumetMichiganLANCSMI2A= L.marker([47.25,-88.45], {icon: D5}).bindPopup(' Calumet, Michigan&lt;br&gt;&lt;span style=font-size:11px&gt;(White b. 1867)&lt;/span&gt;&lt;br&gt;LANCS MI2A in (linguisticatlasproject.org)').addTo(W1870);</v>
      </c>
      <c r="Y695" t="str">
        <f t="shared" si="96"/>
        <v/>
      </c>
      <c r="Z695" t="str">
        <f t="shared" si="97"/>
        <v/>
      </c>
      <c r="AA695" t="str">
        <f t="shared" si="98"/>
        <v/>
      </c>
    </row>
    <row r="696" spans="1:55" ht="20">
      <c r="A696" t="s">
        <v>5325</v>
      </c>
      <c r="B696" s="88" t="s">
        <v>11852</v>
      </c>
      <c r="C696" s="76"/>
      <c r="D696">
        <v>1876</v>
      </c>
      <c r="E696" s="57" t="s">
        <v>11053</v>
      </c>
      <c r="F696" s="54"/>
      <c r="G696" s="40" t="s">
        <v>11804</v>
      </c>
      <c r="H696" t="s">
        <v>5295</v>
      </c>
      <c r="I696">
        <v>-83.66</v>
      </c>
      <c r="J696">
        <v>41.96</v>
      </c>
      <c r="K696" t="s">
        <v>10731</v>
      </c>
      <c r="S696" t="str">
        <f t="shared" si="90"/>
        <v xml:space="preserve"> Dundee, Michigan&lt;br&gt;&lt;span style=font-size:11px&gt;(White b. 1876)&lt;/span&gt;&lt;br&gt;</v>
      </c>
      <c r="T696" t="str">
        <f t="shared" si="91"/>
        <v>W1870DundeeMichiganLANCSMI30B</v>
      </c>
      <c r="U696" t="str">
        <f t="shared" si="92"/>
        <v>const W1870DundeeMichiganLANCSMI30B= L.marker([41.96,-83.66], {icon: Dn}).bindPopup(' Dundee, Michigan&lt;br&gt;&lt;span style=font-size:11px&gt;(White b. 1876)&lt;/span&gt;&lt;br&gt;LANCS MI30B in (linguisticatlasproject.org)').addTo(W1870);</v>
      </c>
      <c r="V696" t="str">
        <f t="shared" si="93"/>
        <v>const W1870DundeeMichiganLANCSMI30B= L.marker([41.96,-83.66], {icon: A2}).bindPopup(' Dundee, Michigan&lt;br&gt;&lt;span style=font-size:11px&gt;(White b. 1876)&lt;/span&gt;&lt;br&gt;LANCS MI30B in (linguisticatlasproject.org)').addTo(W1870);</v>
      </c>
      <c r="W696" t="str">
        <f t="shared" si="94"/>
        <v>const W1870DundeeMichiganLANCSMI30B= L.marker([41.96,-83.66], {icon: d}).bindPopup(' Dundee, Michigan&lt;br&gt;&lt;span style=font-size:11px&gt;(White b. 1876)&lt;/span&gt;&lt;br&gt;LANCS MI30B in d').addTo(W1870);</v>
      </c>
      <c r="X696" t="str">
        <f t="shared" si="95"/>
        <v>const W1870DundeeMichiganLANCSMI30B= L.marker([41.96,-83.66], {icon: D5}).bindPopup(' Dundee, Michigan&lt;br&gt;&lt;span style=font-size:11px&gt;(White b. 1876)&lt;/span&gt;&lt;br&gt;LANCS MI30B in (linguisticatlasproject.org)').addTo(W1870);</v>
      </c>
      <c r="Y696" t="str">
        <f t="shared" si="96"/>
        <v/>
      </c>
      <c r="Z696" t="str">
        <f t="shared" si="97"/>
        <v/>
      </c>
      <c r="AA696" t="str">
        <f t="shared" si="98"/>
        <v/>
      </c>
    </row>
    <row r="697" spans="1:55" ht="20">
      <c r="A697" t="s">
        <v>5325</v>
      </c>
      <c r="B697" s="88" t="s">
        <v>11855</v>
      </c>
      <c r="C697" s="76"/>
      <c r="D697">
        <v>1893</v>
      </c>
      <c r="E697" s="57" t="s">
        <v>11053</v>
      </c>
      <c r="F697" s="54"/>
      <c r="G697" s="40" t="s">
        <v>11808</v>
      </c>
      <c r="H697" t="s">
        <v>5295</v>
      </c>
      <c r="I697">
        <v>-87.06</v>
      </c>
      <c r="J697">
        <v>45.75</v>
      </c>
      <c r="K697" t="s">
        <v>10731</v>
      </c>
      <c r="S697" t="str">
        <f t="shared" si="90"/>
        <v xml:space="preserve"> Escanaba, Michigan&lt;br&gt;&lt;span style=font-size:11px&gt;(White b. 1893)&lt;/span&gt;&lt;br&gt;</v>
      </c>
      <c r="T697" t="str">
        <f t="shared" si="91"/>
        <v>W1870EscanabaMichiganLANCSMI4B</v>
      </c>
      <c r="U697" t="str">
        <f t="shared" si="92"/>
        <v>const W1870EscanabaMichiganLANCSMI4B= L.marker([45.75,-87.06], {icon: Dn}).bindPopup(' Escanaba, Michigan&lt;br&gt;&lt;span style=font-size:11px&gt;(White b. 1893)&lt;/span&gt;&lt;br&gt;LANCS MI4B in (linguisticatlasproject.org)').addTo(W1870);</v>
      </c>
      <c r="V697" t="str">
        <f t="shared" si="93"/>
        <v>const W1870EscanabaMichiganLANCSMI4B= L.marker([45.75,-87.06], {icon: A2}).bindPopup(' Escanaba, Michigan&lt;br&gt;&lt;span style=font-size:11px&gt;(White b. 1893)&lt;/span&gt;&lt;br&gt;LANCS MI4B in (linguisticatlasproject.org)').addTo(W1870);</v>
      </c>
      <c r="W697" t="str">
        <f t="shared" si="94"/>
        <v>const W1870EscanabaMichiganLANCSMI4B= L.marker([45.75,-87.06], {icon: d}).bindPopup(' Escanaba, Michigan&lt;br&gt;&lt;span style=font-size:11px&gt;(White b. 1893)&lt;/span&gt;&lt;br&gt;LANCS MI4B in d').addTo(W1870);</v>
      </c>
      <c r="X697" t="str">
        <f t="shared" si="95"/>
        <v>const W1870EscanabaMichiganLANCSMI4B= L.marker([45.75,-87.06], {icon: D5}).bindPopup(' Escanaba, Michigan&lt;br&gt;&lt;span style=font-size:11px&gt;(White b. 1893)&lt;/span&gt;&lt;br&gt;LANCS MI4B in (linguisticatlasproject.org)').addTo(W1870);</v>
      </c>
      <c r="Y697" t="str">
        <f t="shared" si="96"/>
        <v/>
      </c>
      <c r="Z697" t="str">
        <f t="shared" si="97"/>
        <v/>
      </c>
      <c r="AA697" t="str">
        <f t="shared" si="98"/>
        <v/>
      </c>
    </row>
    <row r="698" spans="1:55" ht="21" customHeight="1">
      <c r="A698" t="s">
        <v>5325</v>
      </c>
      <c r="B698" s="88" t="s">
        <v>11859</v>
      </c>
      <c r="C698" s="76"/>
      <c r="D698">
        <v>1887</v>
      </c>
      <c r="E698" s="57" t="s">
        <v>11053</v>
      </c>
      <c r="F698" s="54"/>
      <c r="G698" s="40" t="s">
        <v>11811</v>
      </c>
      <c r="H698" t="s">
        <v>5295</v>
      </c>
      <c r="I698">
        <v>-85.55</v>
      </c>
      <c r="J698">
        <v>45.65</v>
      </c>
      <c r="K698" t="s">
        <v>10731</v>
      </c>
      <c r="S698" t="str">
        <f t="shared" si="90"/>
        <v xml:space="preserve"> Beaver Island, Michigan&lt;br&gt;&lt;span style=font-size:11px&gt;(White b. 1887)&lt;/span&gt;&lt;br&gt;</v>
      </c>
      <c r="T698" t="str">
        <f t="shared" si="91"/>
        <v>W1870BeaverIslandMichiganLANCSMI6B</v>
      </c>
      <c r="U698" t="str">
        <f t="shared" si="92"/>
        <v>const W1870BeaverIslandMichiganLANCSMI6B= L.marker([45.65,-85.55], {icon: Dn}).bindPopup(' Beaver Island, Michigan&lt;br&gt;&lt;span style=font-size:11px&gt;(White b. 1887)&lt;/span&gt;&lt;br&gt;LANCS MI6B in (linguisticatlasproject.org)').addTo(W1870);</v>
      </c>
      <c r="V698" t="str">
        <f t="shared" si="93"/>
        <v>const W1870BeaverIslandMichiganLANCSMI6B= L.marker([45.65,-85.55], {icon: A2}).bindPopup(' Beaver Island, Michigan&lt;br&gt;&lt;span style=font-size:11px&gt;(White b. 1887)&lt;/span&gt;&lt;br&gt;LANCS MI6B in (linguisticatlasproject.org)').addTo(W1870);</v>
      </c>
      <c r="W698" t="str">
        <f t="shared" si="94"/>
        <v>const W1870BeaverIslandMichiganLANCSMI6B= L.marker([45.65,-85.55], {icon: d}).bindPopup(' Beaver Island, Michigan&lt;br&gt;&lt;span style=font-size:11px&gt;(White b. 1887)&lt;/span&gt;&lt;br&gt;LANCS MI6B in d').addTo(W1870);</v>
      </c>
      <c r="X698" t="str">
        <f t="shared" si="95"/>
        <v>const W1870BeaverIslandMichiganLANCSMI6B= L.marker([45.65,-85.55], {icon: D5}).bindPopup(' Beaver Island, Michigan&lt;br&gt;&lt;span style=font-size:11px&gt;(White b. 1887)&lt;/span&gt;&lt;br&gt;LANCS MI6B in (linguisticatlasproject.org)').addTo(W1870);</v>
      </c>
      <c r="Y698" t="str">
        <f t="shared" si="96"/>
        <v/>
      </c>
      <c r="Z698" t="str">
        <f t="shared" si="97"/>
        <v/>
      </c>
      <c r="AA698" t="str">
        <f t="shared" si="98"/>
        <v/>
      </c>
    </row>
    <row r="699" spans="1:55" ht="21" customHeight="1">
      <c r="A699" t="s">
        <v>5325</v>
      </c>
      <c r="B699" s="88" t="s">
        <v>9544</v>
      </c>
      <c r="C699" t="s">
        <v>9525</v>
      </c>
      <c r="D699">
        <v>1886</v>
      </c>
      <c r="E699" s="57" t="s">
        <v>11638</v>
      </c>
      <c r="G699" s="79" t="s">
        <v>386</v>
      </c>
      <c r="H699" t="s">
        <v>5298</v>
      </c>
      <c r="I699" s="5">
        <v>-86.15</v>
      </c>
      <c r="J699" s="5">
        <v>31.9</v>
      </c>
      <c r="K699" t="s">
        <v>10732</v>
      </c>
      <c r="S699" t="str">
        <f t="shared" si="90"/>
        <v>Shady Grove, Alabama&lt;br&gt;&lt;span style=font-size:11px&gt;(White b. 1886)&lt;/span&gt;&lt;br&gt;</v>
      </c>
      <c r="T699" t="str">
        <f t="shared" si="91"/>
        <v>W1870ShadyGroveAlabamaLAGSINF434</v>
      </c>
      <c r="U699" t="str">
        <f t="shared" si="92"/>
        <v>const W1870ShadyGroveAlabamaLAGSINF434= L.marker([31.9,-86.15], {icon: Du}).bindPopup('Shady Grove, Alabama&lt;br&gt;&lt;span style=font-size:11px&gt;(White b. 1886)&lt;/span&gt;&lt;br&gt;(DASS) LAGS INF434 in (Jones et al, 2021)').addTo(W1870);</v>
      </c>
      <c r="V699" t="str">
        <f t="shared" si="93"/>
        <v>const W1870ShadyGroveAlabamaLAGSINF434= L.marker([31.9,-86.15], {icon: A2}).bindPopup('Shady Grove, Alabama&lt;br&gt;&lt;span style=font-size:11px&gt;(White b. 1886)&lt;/span&gt;&lt;br&gt;(DASS) LAGS INF434 in (Jones et al, 2021)').addTo(W1870);</v>
      </c>
      <c r="W699" t="str">
        <f t="shared" si="94"/>
        <v>const W1870ShadyGroveAlabamaLAGSINF434= L.marker([31.9,-86.15], {icon: d}).bindPopup('Shady Grove, Alabama&lt;br&gt;&lt;span style=font-size:11px&gt;(White b. 1886)&lt;/span&gt;&lt;br&gt;(DASS) LAGS INF434 in d').addTo(W1870);</v>
      </c>
      <c r="X699" t="str">
        <f t="shared" si="95"/>
        <v>const W1870ShadyGroveAlabamaLAGSINF434= L.marker([31.9,-86.15], {icon: D3}).bindPopup('Shady Grove, Alabama&lt;br&gt;&lt;span style=font-size:11px&gt;(White b. 1886)&lt;/span&gt;&lt;br&gt;(DASS) LAGS INF434 in (Jones et al, 2021)').addTo(W1870);</v>
      </c>
      <c r="Y699" t="str">
        <f t="shared" si="96"/>
        <v/>
      </c>
      <c r="Z699" t="str">
        <f t="shared" si="97"/>
        <v/>
      </c>
      <c r="AA699" t="str">
        <f t="shared" si="98"/>
        <v/>
      </c>
      <c r="BC699" t="s">
        <v>5478</v>
      </c>
    </row>
    <row r="700" spans="1:55" ht="16" customHeight="1">
      <c r="A700" t="s">
        <v>5325</v>
      </c>
      <c r="B700" s="88" t="s">
        <v>7776</v>
      </c>
      <c r="E700" t="s">
        <v>1240</v>
      </c>
      <c r="F700" s="1"/>
      <c r="G700" s="79" t="s">
        <v>1301</v>
      </c>
      <c r="H700" t="s">
        <v>1025</v>
      </c>
      <c r="I700" s="5">
        <v>-64.75</v>
      </c>
      <c r="J700" s="5">
        <v>32.31</v>
      </c>
      <c r="K700" t="s">
        <v>10731</v>
      </c>
      <c r="S700" t="str">
        <f t="shared" si="90"/>
        <v>Hamilton, Bermuda&lt;br&gt;&lt;span style=font-size:11px&gt;(White b. 1875-99)&lt;/span&gt;&lt;br&gt;</v>
      </c>
      <c r="T700" t="str">
        <f t="shared" si="91"/>
        <v>W1870HamiltonBermudadescription</v>
      </c>
      <c r="U700" t="str">
        <f t="shared" si="92"/>
        <v>const W1870HamiltonBermudadescription= L.marker([32.31,-64.75], {icon: Dn}).bindPopup('Hamilton, Bermuda&lt;br&gt;&lt;span style=font-size:11px&gt;(White b. 1875-99)&lt;/span&gt;&lt;br&gt;description in (Ayres, 1933)').addTo(W1870);</v>
      </c>
      <c r="V700" t="str">
        <f t="shared" si="93"/>
        <v>const W1870HamiltonBermudadescription= L.marker([32.31,-64.75], {icon: A2}).bindPopup('Hamilton, Bermuda&lt;br&gt;&lt;span style=font-size:11px&gt;(White b. 1875-99)&lt;/span&gt;&lt;br&gt;description in (Ayres, 1933)').addTo(W1870);</v>
      </c>
      <c r="W700" t="str">
        <f t="shared" si="94"/>
        <v>const W1870HamiltonBermudadescription= L.marker([32.31,-64.75], {icon: d}).bindPopup('Hamilton, Bermuda&lt;br&gt;&lt;span style=font-size:11px&gt;(White b. 1875-99)&lt;/span&gt;&lt;br&gt;description in d').addTo(W1870);</v>
      </c>
      <c r="X700" t="str">
        <f t="shared" si="95"/>
        <v>const W1870HamiltonBermudadescription= L.marker([32.31,-64.75], {icon: D5}).bindPopup('Hamilton, Bermuda&lt;br&gt;&lt;span style=font-size:11px&gt;(White b. 1875-99)&lt;/span&gt;&lt;br&gt;description in (Ayres, 1933)').addTo(W1870);</v>
      </c>
      <c r="Y700" t="str">
        <f t="shared" si="96"/>
        <v/>
      </c>
      <c r="Z700" t="str">
        <f t="shared" si="97"/>
        <v/>
      </c>
      <c r="AA700" t="str">
        <f t="shared" si="98"/>
        <v/>
      </c>
      <c r="BC700" t="s">
        <v>5677</v>
      </c>
    </row>
    <row r="701" spans="1:55">
      <c r="A701" s="30" t="s">
        <v>5325</v>
      </c>
      <c r="B701" s="89" t="s">
        <v>9257</v>
      </c>
      <c r="C701" s="77"/>
      <c r="D701" s="77"/>
      <c r="E701" t="s">
        <v>12546</v>
      </c>
      <c r="G701" s="84" t="s">
        <v>300</v>
      </c>
      <c r="H701" s="32" t="s">
        <v>5305</v>
      </c>
      <c r="I701" s="51">
        <v>-111.891111</v>
      </c>
      <c r="J701" s="51">
        <v>40.760832999999998</v>
      </c>
      <c r="K701" t="s">
        <v>11235</v>
      </c>
      <c r="L701" s="32"/>
      <c r="S701" t="str">
        <f t="shared" si="90"/>
        <v>Salt Lake City, Utah&lt;br&gt;&lt;span style=font-size:11px&gt;(White b. 1875-99)&lt;/span&gt;&lt;br&gt;</v>
      </c>
      <c r="T701" t="str">
        <f t="shared" si="91"/>
        <v>W1870SaltLakeCityUtahsample</v>
      </c>
      <c r="U701" t="str">
        <f t="shared" si="92"/>
        <v>const W1870SaltLakeCityUtahsample= L.marker([40.760833,-111.891111], {icon: De}).bindPopup('Salt Lake City, Utah&lt;br&gt;&lt;span style=font-size:11px&gt;(White b. 1875-99)&lt;/span&gt;&lt;br&gt;sample in (Bowie, 2017)').addTo(W1870);</v>
      </c>
      <c r="V701" t="str">
        <f t="shared" si="93"/>
        <v>const W1870SaltLakeCityUtahsample= L.marker([40.760833,-111.891111], {icon: A2}).bindPopup('Salt Lake City, Utah&lt;br&gt;&lt;span style=font-size:11px&gt;(White b. 1875-99)&lt;/span&gt;&lt;br&gt;sample in (Bowie, 2017)').addTo(W1870);</v>
      </c>
      <c r="W701" t="str">
        <f t="shared" si="94"/>
        <v>const W1870SaltLakeCityUtahsample= L.marker([40.760833,-111.891111], {icon: d}).bindPopup('Salt Lake City, Utah&lt;br&gt;&lt;span style=font-size:11px&gt;(White b. 1875-99)&lt;/span&gt;&lt;br&gt;sample in d').addTo(W1870);</v>
      </c>
      <c r="X701" t="str">
        <f t="shared" si="95"/>
        <v>const W1870SaltLakeCityUtahsample= L.marker([40.760833,-111.891111], {icon: D2}).bindPopup('Salt Lake City, Utah&lt;br&gt;&lt;span style=font-size:11px&gt;(White b. 1875-99)&lt;/span&gt;&lt;br&gt;sample in (Bowie, 2017)').addTo(W1870);</v>
      </c>
      <c r="Y701" t="str">
        <f t="shared" si="96"/>
        <v/>
      </c>
      <c r="Z701" t="str">
        <f t="shared" si="97"/>
        <v/>
      </c>
      <c r="AA701" t="str">
        <f t="shared" si="98"/>
        <v/>
      </c>
    </row>
    <row r="702" spans="1:55">
      <c r="A702" s="30" t="s">
        <v>5325</v>
      </c>
      <c r="B702" s="89" t="s">
        <v>9257</v>
      </c>
      <c r="C702" s="77"/>
      <c r="D702" s="77"/>
      <c r="E702" t="s">
        <v>12547</v>
      </c>
      <c r="G702" s="84" t="s">
        <v>34</v>
      </c>
      <c r="H702" s="32" t="s">
        <v>5290</v>
      </c>
      <c r="I702" s="5">
        <v>-122.42</v>
      </c>
      <c r="J702" s="5">
        <v>37.770000000000003</v>
      </c>
      <c r="K702" t="s">
        <v>11235</v>
      </c>
      <c r="L702" s="32"/>
      <c r="S702" t="str">
        <f t="shared" si="90"/>
        <v>San Francisco, California&lt;br&gt;&lt;span style=font-size:11px&gt;(White b. 1875-99)&lt;/span&gt;&lt;br&gt;</v>
      </c>
      <c r="T702" t="str">
        <f t="shared" si="91"/>
        <v>W1870SanFranciscoCaliforniasample</v>
      </c>
      <c r="U702" t="str">
        <f t="shared" si="92"/>
        <v>const W1870SanFranciscoCaliforniasample= L.marker([37.77,-122.42], {icon: De}).bindPopup('San Francisco, California&lt;br&gt;&lt;span style=font-size:11px&gt;(White b. 1875-99)&lt;/span&gt;&lt;br&gt;sample in (Moonwomon, 1991)').addTo(W1870);</v>
      </c>
      <c r="V702" t="str">
        <f t="shared" si="93"/>
        <v>const W1870SanFranciscoCaliforniasample= L.marker([37.77,-122.42], {icon: A2}).bindPopup('San Francisco, California&lt;br&gt;&lt;span style=font-size:11px&gt;(White b. 1875-99)&lt;/span&gt;&lt;br&gt;sample in (Moonwomon, 1991)').addTo(W1870);</v>
      </c>
      <c r="W702" t="str">
        <f t="shared" si="94"/>
        <v>const W1870SanFranciscoCaliforniasample= L.marker([37.77,-122.42], {icon: d}).bindPopup('San Francisco, California&lt;br&gt;&lt;span style=font-size:11px&gt;(White b. 1875-99)&lt;/span&gt;&lt;br&gt;sample in d').addTo(W1870);</v>
      </c>
      <c r="X702" t="str">
        <f t="shared" si="95"/>
        <v>const W1870SanFranciscoCaliforniasample= L.marker([37.77,-122.42], {icon: D2}).bindPopup('San Francisco, California&lt;br&gt;&lt;span style=font-size:11px&gt;(White b. 1875-99)&lt;/span&gt;&lt;br&gt;sample in (Moonwomon, 1991)').addTo(W1870);</v>
      </c>
      <c r="Y702" t="str">
        <f t="shared" si="96"/>
        <v/>
      </c>
      <c r="Z702" t="str">
        <f t="shared" si="97"/>
        <v/>
      </c>
      <c r="AA702" t="str">
        <f t="shared" si="98"/>
        <v/>
      </c>
    </row>
    <row r="703" spans="1:55">
      <c r="A703" t="s">
        <v>5326</v>
      </c>
      <c r="B703" s="88" t="s">
        <v>12279</v>
      </c>
      <c r="C703" t="s">
        <v>9427</v>
      </c>
      <c r="D703">
        <v>1903</v>
      </c>
      <c r="E703" t="s">
        <v>7770</v>
      </c>
      <c r="G703" s="79" t="s">
        <v>955</v>
      </c>
      <c r="H703" t="s">
        <v>5278</v>
      </c>
      <c r="I703" s="5">
        <v>-78.03</v>
      </c>
      <c r="J703" s="5">
        <v>40.39</v>
      </c>
      <c r="K703" t="s">
        <v>11240</v>
      </c>
      <c r="S703" t="str">
        <f t="shared" si="90"/>
        <v>Cassville, Pennsylvania&lt;br&gt;&lt;span style=font-size:11px&gt;(White b. 1903)&lt;/span&gt;&lt;br&gt;</v>
      </c>
      <c r="T703" t="str">
        <f t="shared" si="91"/>
        <v>W1900CassvillePennsylvaniaPEAS80</v>
      </c>
      <c r="U703" t="str">
        <f t="shared" si="92"/>
        <v>const W1900CassvillePennsylvaniaPEAS80= L.marker([40.39,-78.03], {icon: De}).bindPopup('Cassville, Pennsylvania&lt;br&gt;&lt;span style=font-size:11px&gt;(White b. 1903)&lt;/span&gt;&lt;br&gt;LAMSAS INF0316(PA34B!) PEAS 80 in (Kurath, 1963)').addTo(W1900);</v>
      </c>
      <c r="V703" t="str">
        <f t="shared" si="93"/>
        <v>const W1900CassvillePennsylvaniaPEAS80= L.marker([40.39,-78.03], {icon: A2}).bindPopup('Cassville, Pennsylvania&lt;br&gt;&lt;span style=font-size:11px&gt;(White b. 1903)&lt;/span&gt;&lt;br&gt;LAMSAS INF0316(PA34B!) PEAS 80 in (Kurath, 1963)').addTo(W1900);</v>
      </c>
      <c r="W703" t="str">
        <f t="shared" si="94"/>
        <v>const W1900CassvillePennsylvaniaPEAS80= L.marker([40.39,-78.03], {icon: e}).bindPopup('Cassville, Pennsylvania&lt;br&gt;&lt;span style=font-size:11px&gt;(White b. 1903)&lt;/span&gt;&lt;br&gt;LAMSAS INF0316(PA34B!) PEAS 80 in e').addTo(W1900);</v>
      </c>
      <c r="X703" t="str">
        <f t="shared" si="95"/>
        <v>const W1900CassvillePennsylvaniaPEAS80= L.marker([40.39,-78.03], {icon: D4}).bindPopup('Cassville, Pennsylvania&lt;br&gt;&lt;span style=font-size:11px&gt;(White b. 1903)&lt;/span&gt;&lt;br&gt;LAMSAS INF0316(PA34B!) PEAS 80 in (Kurath, 1963)').addTo(W1900);</v>
      </c>
      <c r="Y703" t="str">
        <f t="shared" si="96"/>
        <v/>
      </c>
      <c r="Z703" t="str">
        <f t="shared" si="97"/>
        <v/>
      </c>
      <c r="AA703" t="str">
        <f t="shared" si="98"/>
        <v/>
      </c>
      <c r="BC703" t="s">
        <v>7033</v>
      </c>
    </row>
    <row r="704" spans="1:55" ht="16" customHeight="1">
      <c r="A704" t="s">
        <v>5326</v>
      </c>
      <c r="B704" s="88" t="s">
        <v>12284</v>
      </c>
      <c r="C704" t="s">
        <v>9270</v>
      </c>
      <c r="D704">
        <v>1904</v>
      </c>
      <c r="E704" t="s">
        <v>7770</v>
      </c>
      <c r="G704" s="79" t="s">
        <v>970</v>
      </c>
      <c r="H704" t="s">
        <v>905</v>
      </c>
      <c r="I704" s="5">
        <v>-76.5</v>
      </c>
      <c r="J704" s="5">
        <v>39.03</v>
      </c>
      <c r="K704" t="s">
        <v>11239</v>
      </c>
      <c r="S704" t="str">
        <f t="shared" si="90"/>
        <v>Annapolis, Maryland&lt;br&gt;&lt;span style=font-size:11px&gt;(White b. 1904)&lt;/span&gt;&lt;br&gt;</v>
      </c>
      <c r="T704" t="str">
        <f t="shared" si="91"/>
        <v>W1900AnnapolisMarylandPEAS100</v>
      </c>
      <c r="U704" t="str">
        <f t="shared" si="92"/>
        <v>const W1900AnnapolisMarylandPEAS100= L.marker([39.03,-76.5], {icon: De}).bindPopup('Annapolis, Maryland&lt;br&gt;&lt;span style=font-size:11px&gt;(White b. 1904)&lt;/span&gt;&lt;br&gt;LAMSAS INF0558(MD20C!) PEAS 100 in (Kurath, 1963)').addTo(W1900);</v>
      </c>
      <c r="V704" t="str">
        <f t="shared" si="93"/>
        <v>const W1900AnnapolisMarylandPEAS100= L.marker([39.03,-76.5], {icon: A2}).bindPopup('Annapolis, Maryland&lt;br&gt;&lt;span style=font-size:11px&gt;(White b. 1904)&lt;/span&gt;&lt;br&gt;LAMSAS INF0558(MD20C!) PEAS 100 in (Kurath, 1963)').addTo(W1900);</v>
      </c>
      <c r="W704" t="str">
        <f t="shared" si="94"/>
        <v>const W1900AnnapolisMarylandPEAS100= L.marker([39.03,-76.5], {icon: d}).bindPopup('Annapolis, Maryland&lt;br&gt;&lt;span style=font-size:11px&gt;(White b. 1904)&lt;/span&gt;&lt;br&gt;LAMSAS INF0558(MD20C!) PEAS 100 in d').addTo(W1900);</v>
      </c>
      <c r="X704" t="str">
        <f t="shared" si="95"/>
        <v>const W1900AnnapolisMarylandPEAS100= L.marker([39.03,-76.5], {icon: D4}).bindPopup('Annapolis, Maryland&lt;br&gt;&lt;span style=font-size:11px&gt;(White b. 1904)&lt;/span&gt;&lt;br&gt;LAMSAS INF0558(MD20C!) PEAS 100 in (Kurath, 1963)').addTo(W1900);</v>
      </c>
      <c r="Y704" t="str">
        <f t="shared" si="96"/>
        <v/>
      </c>
      <c r="Z704" t="str">
        <f t="shared" si="97"/>
        <v/>
      </c>
      <c r="AA704" t="str">
        <f t="shared" si="98"/>
        <v/>
      </c>
      <c r="BC704" t="s">
        <v>7047</v>
      </c>
    </row>
    <row r="705" spans="1:55">
      <c r="A705" t="s">
        <v>5326</v>
      </c>
      <c r="B705" s="88" t="s">
        <v>12293</v>
      </c>
      <c r="C705" t="s">
        <v>9446</v>
      </c>
      <c r="D705">
        <v>1900</v>
      </c>
      <c r="E705" t="s">
        <v>7770</v>
      </c>
      <c r="G705" s="79" t="s">
        <v>307</v>
      </c>
      <c r="H705" t="s">
        <v>903</v>
      </c>
      <c r="I705" s="5">
        <v>-79.97</v>
      </c>
      <c r="J705" s="5">
        <v>37.36</v>
      </c>
      <c r="K705" t="s">
        <v>10730</v>
      </c>
      <c r="S705" t="str">
        <f t="shared" si="90"/>
        <v>Roanoke, Virginia&lt;br&gt;&lt;span style=font-size:11px&gt;(White b. 1900)&lt;/span&gt;&lt;br&gt;</v>
      </c>
      <c r="T705" t="str">
        <f t="shared" si="91"/>
        <v>W1900RoanokeVirginiaPEAS118</v>
      </c>
      <c r="U705" t="str">
        <f t="shared" si="92"/>
        <v>const W1900RoanokeVirginiaPEAS118= L.marker([37.36,-79.97], {icon: Du}).bindPopup('Roanoke, Virginia&lt;br&gt;&lt;span style=font-size:11px&gt;(White b. 1900)&lt;/span&gt;&lt;br&gt;LAMSAS INF0711(VA65C!) PEAS 118 in (Kurath, 1963)').addTo(W1900);</v>
      </c>
      <c r="V705" t="str">
        <f t="shared" si="93"/>
        <v>const W1900RoanokeVirginiaPEAS118= L.marker([37.36,-79.97], {icon: A2}).bindPopup('Roanoke, Virginia&lt;br&gt;&lt;span style=font-size:11px&gt;(White b. 1900)&lt;/span&gt;&lt;br&gt;LAMSAS INF0711(VA65C!) PEAS 118 in (Kurath, 1963)').addTo(W1900);</v>
      </c>
      <c r="W705" t="str">
        <f t="shared" si="94"/>
        <v>const W1900RoanokeVirginiaPEAS118= L.marker([37.36,-79.97], {icon: d}).bindPopup('Roanoke, Virginia&lt;br&gt;&lt;span style=font-size:11px&gt;(White b. 1900)&lt;/span&gt;&lt;br&gt;LAMSAS INF0711(VA65C!) PEAS 118 in d').addTo(W1900);</v>
      </c>
      <c r="X705" t="str">
        <f t="shared" si="95"/>
        <v>const W1900RoanokeVirginiaPEAS118= L.marker([37.36,-79.97], {icon: D4}).bindPopup('Roanoke, Virginia&lt;br&gt;&lt;span style=font-size:11px&gt;(White b. 1900)&lt;/span&gt;&lt;br&gt;LAMSAS INF0711(VA65C!) PEAS 118 in (Kurath, 1963)').addTo(W1900);</v>
      </c>
      <c r="Y705" t="str">
        <f t="shared" si="96"/>
        <v/>
      </c>
      <c r="Z705" t="str">
        <f t="shared" si="97"/>
        <v/>
      </c>
      <c r="AA705" t="str">
        <f t="shared" si="98"/>
        <v/>
      </c>
      <c r="BC705" t="s">
        <v>7058</v>
      </c>
    </row>
    <row r="706" spans="1:55" ht="16" customHeight="1">
      <c r="A706" t="s">
        <v>5326</v>
      </c>
      <c r="B706" s="88" t="s">
        <v>12304</v>
      </c>
      <c r="C706" t="s">
        <v>9464</v>
      </c>
      <c r="D706">
        <v>1916</v>
      </c>
      <c r="E706" t="s">
        <v>7770</v>
      </c>
      <c r="G706" s="79" t="s">
        <v>264</v>
      </c>
      <c r="H706" t="s">
        <v>5283</v>
      </c>
      <c r="I706" s="5">
        <v>-81.08</v>
      </c>
      <c r="J706" s="5">
        <v>34.19</v>
      </c>
      <c r="K706" t="s">
        <v>11226</v>
      </c>
      <c r="S706" t="str">
        <f t="shared" ref="S706:S769" si="99">IF(G706="","",G706&amp;", "&amp;H706&amp;"&lt;br&gt;&lt;span style=font-size:11px&gt;"&amp;IF(F706="","",F706&amp;" ")&amp;IF(TRIM(LEFT(A706,LEN(A706)-4))="W","(White ",IF(TRIM(LEFT(A706,LEN(A706)-4))="B","(Black ",IF(TRIM(LEFT(A706,LEN(A706)-4))="L","(Hispanic ",IF(TRIM(LEFT(A706,LEN(A706)-4))="N","(Indigenous ",IF(TRIM(LEFT(A706,LEN(A706)-4))="A","(Asian ","")))))&amp;"b. "&amp;IF(D706&lt;&gt;"",D706&amp;")",IF(TRIM(RIGHT(A706,LEN(A706)-1))="1700","1700-99)",IF(TRIM(RIGHT(A706,LEN(A706)-1))="1800","1800-44)",IF(TRIM(RIGHT(A706,LEN(A706)-1))="1850","1845-74)",IF(TRIM(RIGHT(A706,LEN(A706)-1))="1870","1875-99)",IF(TRIM(RIGHT(A706,LEN(A706)-1))="1900","1900-44)",IF(TRIM(RIGHT(A706,LEN(A706)-1))="1950","1945-74)",IF(TRIM(RIGHT(A706,LEN(A706)-1))="1970","1975-99)",""))))))))&amp;"&lt;/span&gt;&lt;br&gt;")</f>
        <v>Columbia, South Carolina&lt;br&gt;&lt;span style=font-size:11px&gt;(White b. 1916)&lt;/span&gt;&lt;br&gt;</v>
      </c>
      <c r="T706" t="str">
        <f t="shared" ref="T706:T769" si="100">A706&amp;SUBSTITUTE(SUBSTITUTE(SUBSTITUTE(G706,".","")," ",""),"-","")&amp;SUBSTITUTE(SUBSTITUTE(H706,".","")," ","")&amp;SUBSTITUTE(SUBSTITUTE(SUBSTITUTE(B706,".","")," ",""),"-","")</f>
        <v>W1900ColumbiaSouthCarolinaPEAS142</v>
      </c>
      <c r="U706" t="str">
        <f t="shared" ref="U706:U769" si="101">IF(OR($K706="",$I706="",RIGHT(LEFT(K706,2),1)="f"),"",IF($I706="","","const "&amp;$T706&amp;"= L.marker(["&amp;$J706&amp;","&amp;$I706&amp;"], {icon: "&amp;LEFT($K706,2)&amp;"}).bindPopup('"&amp;$S706&amp;IF(N706="","",N706&amp;"&lt;br&gt;")&amp;IF($C706="","",$C706&amp;" ")&amp;$B706&amp;" in "&amp;$E706&amp;"').addTo("&amp;$A706&amp;");"))</f>
        <v>const W1900ColumbiaSouthCarolinaPEAS142= L.marker([34.19,-81.08], {icon: Me}).bindPopup('Columbia, South Carolina&lt;br&gt;&lt;span style=font-size:11px&gt;(White b. 1916)&lt;/span&gt;&lt;br&gt;LAMSAS INF0982(SC25C!) PEAS 142 in (Kurath, 1963)').addTo(W1900);</v>
      </c>
      <c r="V706" t="str">
        <f t="shared" ref="V706:V769" si="102">IF(OR($K706="",$I706="",RIGHT(K706,1)="5"),"",IF($I706="","","const "&amp;$T706&amp;"= L.marker(["&amp;$J706&amp;","&amp;$I706&amp;"], {icon: A"&amp;RIGHT($K706,1)&amp;"}).bindPopup('"&amp;$S706&amp;IF(O706="","",O706&amp;"&lt;br&gt;")&amp;IF($C706="","",$C706&amp;" ")&amp;$B706&amp;" in "&amp;$E706&amp;"').addTo("&amp;$A706&amp;");"))</f>
        <v>const W1900ColumbiaSouthCarolinaPEAS142= L.marker([34.19,-81.08], {icon: A2}).bindPopup('Columbia, South Carolina&lt;br&gt;&lt;span style=font-size:11px&gt;(White b. 1916)&lt;/span&gt;&lt;br&gt;LAMSAS INF0982(SC25C!) PEAS 142 in (Kurath, 1963)').addTo(W1900);</v>
      </c>
      <c r="W706" t="str">
        <f t="shared" ref="W706:W769" si="103">IF(OR($K706="",$I706="",LEFT(RIGHT(K706,2),1)="g"),"",IF($I706="","","const "&amp;$T706&amp;"= L.marker(["&amp;$J706&amp;","&amp;$I706&amp;"], {icon: "&amp;LEFT(RIGHT(K706,2),1)&amp;"}).bindPopup('"&amp;$S706&amp;IF(P706="","",P706&amp;"&lt;br&gt;")&amp;IF($C706="","",$C706&amp;" ")&amp;$B706&amp;" in "&amp;LEFT(RIGHT(K706,2),1)&amp;"').addTo("&amp;$A706&amp;");"))</f>
        <v>const W1900ColumbiaSouthCarolinaPEAS142= L.marker([34.19,-81.08], {icon: d}).bindPopup('Columbia, South Carolina&lt;br&gt;&lt;span style=font-size:11px&gt;(White b. 1916)&lt;/span&gt;&lt;br&gt;LAMSAS INF0982(SC25C!) PEAS 142 in d').addTo(W1900);</v>
      </c>
      <c r="X706" t="str">
        <f t="shared" ref="X706:X769" si="104">IF(OR($K706="",$I706="",RIGHT(LEFT(K706,3),1)="7"),"",IF($I706="","","const "&amp;$T706&amp;"= L.marker(["&amp;$J706&amp;","&amp;$I706&amp;"], {icon: "&amp;LEFT($K706,1)&amp;RIGHT(LEFT(K706,3),1)&amp;"}).bindPopup('"&amp;$S706&amp;IF(Q706="","",Q706&amp;"&lt;br&gt;")&amp;IF($C706="","",$C706&amp;" ")&amp;$B706&amp;" in "&amp;$E706&amp;"').addTo("&amp;$A706&amp;");"))</f>
        <v>const W1900ColumbiaSouthCarolinaPEAS142= L.marker([34.19,-81.08], {icon: M2}).bindPopup('Columbia, South Carolina&lt;br&gt;&lt;span style=font-size:11px&gt;(White b. 1916)&lt;/span&gt;&lt;br&gt;LAMSAS INF0982(SC25C!) PEAS 142 in (Kurath, 1963)').addTo(W1900);</v>
      </c>
      <c r="Y706" t="str">
        <f t="shared" ref="Y706:Y769" si="105">IF(OR(L706="",I706=""),"",IF(I706="","","const "&amp;T706&amp;"= L.marker(["&amp;J706&amp;","&amp;I706&amp;"], {icon:"&amp;LEFT(L706,2)&amp;"}).bindPopup('"&amp;S706&amp;"').addTo("&amp;A706&amp;");"))</f>
        <v/>
      </c>
      <c r="Z706" t="str">
        <f t="shared" ref="Z706:Z769" si="106">IF(OR(L706="",I706=""),"",IF(I706="","","const "&amp;T706&amp;"= L.marker(["&amp;J706&amp;","&amp;I706&amp;"], {icon:"&amp;RIGHT(L706,2)&amp;"}).bindPopup('"&amp;S706&amp;"').addTo("&amp;A706&amp;");"))</f>
        <v/>
      </c>
      <c r="AA706" t="str">
        <f t="shared" ref="AA706:AA769" si="107">IF(OR(M706="",I706=""),"",IF(I706="","","const "&amp;T706&amp;"= L.marker(["&amp;J706&amp;","&amp;I706&amp;"], {icon:"&amp;M706&amp;"}).bindPopup('"&amp;S706&amp;"').addTo("&amp;A706&amp;");"))</f>
        <v/>
      </c>
      <c r="BC706" t="s">
        <v>7075</v>
      </c>
    </row>
    <row r="707" spans="1:55">
      <c r="A707" t="s">
        <v>5326</v>
      </c>
      <c r="B707" s="88" t="s">
        <v>6518</v>
      </c>
      <c r="D707">
        <v>1924</v>
      </c>
      <c r="E707" t="s">
        <v>11989</v>
      </c>
      <c r="F707" s="1"/>
      <c r="G707" s="79" t="s">
        <v>12516</v>
      </c>
      <c r="H707" t="s">
        <v>5282</v>
      </c>
      <c r="I707" s="5">
        <v>-64.75</v>
      </c>
      <c r="J707" s="5">
        <v>32.31</v>
      </c>
      <c r="K707" t="s">
        <v>10734</v>
      </c>
      <c r="S707" t="str">
        <f t="shared" si="99"/>
        <v>Findlay, Ohio&lt;br&gt;&lt;span style=font-size:11px&gt;(White b. 1924)&lt;/span&gt;&lt;br&gt;</v>
      </c>
      <c r="T707" t="str">
        <f t="shared" si="100"/>
        <v>W1900FindlayOhioSpeaker18</v>
      </c>
      <c r="U707" t="str">
        <f t="shared" si="101"/>
        <v>const W1900FindlayOhioSpeaker18= L.marker([32.31,-64.75], {icon: Dn}).bindPopup('Findlay, Ohio&lt;br&gt;&lt;span style=font-size:11px&gt;(White b. 1924)&lt;/span&gt;&lt;br&gt;Speaker 18 in (Thomas, 2001)').addTo(W1900);</v>
      </c>
      <c r="V707" t="str">
        <f t="shared" si="102"/>
        <v>const W1900FindlayOhioSpeaker18= L.marker([32.31,-64.75], {icon: A2}).bindPopup('Findlay, Ohio&lt;br&gt;&lt;span style=font-size:11px&gt;(White b. 1924)&lt;/span&gt;&lt;br&gt;Speaker 18 in (Thomas, 2001)').addTo(W1900);</v>
      </c>
      <c r="W707" t="str">
        <f t="shared" si="103"/>
        <v>const W1900FindlayOhioSpeaker18= L.marker([32.31,-64.75], {icon: d}).bindPopup('Findlay, Ohio&lt;br&gt;&lt;span style=font-size:11px&gt;(White b. 1924)&lt;/span&gt;&lt;br&gt;Speaker 18 in d').addTo(W1900);</v>
      </c>
      <c r="X707" t="str">
        <f t="shared" si="104"/>
        <v>const W1900FindlayOhioSpeaker18= L.marker([32.31,-64.75], {icon: D2}).bindPopup('Findlay, Ohio&lt;br&gt;&lt;span style=font-size:11px&gt;(White b. 1924)&lt;/span&gt;&lt;br&gt;Speaker 18 in (Thomas, 2001)').addTo(W1900);</v>
      </c>
      <c r="Y707" t="str">
        <f t="shared" si="105"/>
        <v/>
      </c>
      <c r="Z707" t="str">
        <f t="shared" si="106"/>
        <v/>
      </c>
      <c r="AA707" t="str">
        <f t="shared" si="107"/>
        <v/>
      </c>
      <c r="BC707" t="s">
        <v>11994</v>
      </c>
    </row>
    <row r="708" spans="1:55" ht="16" customHeight="1">
      <c r="A708" t="s">
        <v>5326</v>
      </c>
      <c r="B708" s="88" t="s">
        <v>9257</v>
      </c>
      <c r="C708" s="76"/>
      <c r="E708" s="57" t="s">
        <v>12357</v>
      </c>
      <c r="F708" s="97" t="s">
        <v>12356</v>
      </c>
      <c r="G708" t="s">
        <v>12355</v>
      </c>
      <c r="H708" t="s">
        <v>12354</v>
      </c>
      <c r="I708">
        <v>-56.38</v>
      </c>
      <c r="J708">
        <v>-26.2</v>
      </c>
      <c r="K708" t="s">
        <v>10731</v>
      </c>
      <c r="S708" t="str">
        <f t="shared" si="99"/>
        <v>Caazapá Department, Paraguay&lt;br&gt;&lt;span style=font-size:11px&gt;Anglo-Paraguayan (White b. 1900-44)&lt;/span&gt;&lt;br&gt;</v>
      </c>
      <c r="T708" t="str">
        <f t="shared" si="100"/>
        <v>W1900CaazapáDepartmentParaguaysample</v>
      </c>
      <c r="U708" t="str">
        <f t="shared" si="101"/>
        <v>const W1900CaazapáDepartmentParaguaysample= L.marker([-26.2,-56.38], {icon: Dn}).bindPopup('Caazapá Department, Paraguay&lt;br&gt;&lt;span style=font-size:11px&gt;Anglo-Paraguayan (White b. 1900-44)&lt;/span&gt;&lt;br&gt;sample in (Perez-Inofuentes, 2010)').addTo(W1900);</v>
      </c>
      <c r="V708" t="str">
        <f t="shared" si="102"/>
        <v>const W1900CaazapáDepartmentParaguaysample= L.marker([-26.2,-56.38], {icon: A2}).bindPopup('Caazapá Department, Paraguay&lt;br&gt;&lt;span style=font-size:11px&gt;Anglo-Paraguayan (White b. 1900-44)&lt;/span&gt;&lt;br&gt;sample in (Perez-Inofuentes, 2010)').addTo(W1900);</v>
      </c>
      <c r="W708" t="str">
        <f t="shared" si="103"/>
        <v>const W1900CaazapáDepartmentParaguaysample= L.marker([-26.2,-56.38], {icon: d}).bindPopup('Caazapá Department, Paraguay&lt;br&gt;&lt;span style=font-size:11px&gt;Anglo-Paraguayan (White b. 1900-44)&lt;/span&gt;&lt;br&gt;sample in d').addTo(W1900);</v>
      </c>
      <c r="X708" t="str">
        <f t="shared" si="104"/>
        <v>const W1900CaazapáDepartmentParaguaysample= L.marker([-26.2,-56.38], {icon: D5}).bindPopup('Caazapá Department, Paraguay&lt;br&gt;&lt;span style=font-size:11px&gt;Anglo-Paraguayan (White b. 1900-44)&lt;/span&gt;&lt;br&gt;sample in (Perez-Inofuentes, 2010)').addTo(W1900);</v>
      </c>
      <c r="Y708" t="str">
        <f t="shared" si="105"/>
        <v/>
      </c>
      <c r="Z708" t="str">
        <f t="shared" si="106"/>
        <v/>
      </c>
      <c r="AA708" t="str">
        <f t="shared" si="107"/>
        <v/>
      </c>
    </row>
    <row r="709" spans="1:55">
      <c r="A709" t="s">
        <v>5326</v>
      </c>
      <c r="B709" s="88" t="s">
        <v>12330</v>
      </c>
      <c r="C709" s="76"/>
      <c r="D709">
        <v>1906</v>
      </c>
      <c r="E709" s="57" t="s">
        <v>9514</v>
      </c>
      <c r="F709" s="98"/>
      <c r="G709" s="40" t="s">
        <v>234</v>
      </c>
      <c r="H709" t="s">
        <v>5282</v>
      </c>
      <c r="I709" s="5">
        <v>-83</v>
      </c>
      <c r="J709">
        <v>39.96</v>
      </c>
      <c r="K709" t="s">
        <v>10731</v>
      </c>
      <c r="S709" t="str">
        <f t="shared" si="99"/>
        <v>Columbus, Ohio&lt;br&gt;&lt;span style=font-size:11px&gt;(White b. 1906)&lt;/span&gt;&lt;br&gt;</v>
      </c>
      <c r="T709" t="str">
        <f t="shared" si="100"/>
        <v>W1900ColumbusOhioDAREOH098</v>
      </c>
      <c r="U709" t="str">
        <f t="shared" si="101"/>
        <v>const W1900ColumbusOhioDAREOH098= L.marker([39.96,-83], {icon: Dn}).bindPopup('Columbus, Ohio&lt;br&gt;&lt;span style=font-size:11px&gt;(White b. 1906)&lt;/span&gt;&lt;br&gt;DARE OH098 in (Durian 2006)').addTo(W1900);</v>
      </c>
      <c r="V709" t="str">
        <f t="shared" si="102"/>
        <v>const W1900ColumbusOhioDAREOH098= L.marker([39.96,-83], {icon: A2}).bindPopup('Columbus, Ohio&lt;br&gt;&lt;span style=font-size:11px&gt;(White b. 1906)&lt;/span&gt;&lt;br&gt;DARE OH098 in (Durian 2006)').addTo(W1900);</v>
      </c>
      <c r="W709" t="str">
        <f t="shared" si="103"/>
        <v>const W1900ColumbusOhioDAREOH098= L.marker([39.96,-83], {icon: d}).bindPopup('Columbus, Ohio&lt;br&gt;&lt;span style=font-size:11px&gt;(White b. 1906)&lt;/span&gt;&lt;br&gt;DARE OH098 in d').addTo(W1900);</v>
      </c>
      <c r="X709" t="str">
        <f t="shared" si="104"/>
        <v>const W1900ColumbusOhioDAREOH098= L.marker([39.96,-83], {icon: D5}).bindPopup('Columbus, Ohio&lt;br&gt;&lt;span style=font-size:11px&gt;(White b. 1906)&lt;/span&gt;&lt;br&gt;DARE OH098 in (Durian 2006)').addTo(W1900);</v>
      </c>
      <c r="Y709" t="str">
        <f t="shared" si="105"/>
        <v/>
      </c>
      <c r="Z709" t="str">
        <f t="shared" si="106"/>
        <v/>
      </c>
      <c r="AA709" t="str">
        <f t="shared" si="107"/>
        <v/>
      </c>
    </row>
    <row r="710" spans="1:55">
      <c r="A710" t="s">
        <v>5326</v>
      </c>
      <c r="B710" s="95" t="s">
        <v>9601</v>
      </c>
      <c r="C710" t="s">
        <v>9525</v>
      </c>
      <c r="D710">
        <v>1898</v>
      </c>
      <c r="E710" s="57" t="s">
        <v>11638</v>
      </c>
      <c r="G710" s="79" t="s">
        <v>373</v>
      </c>
      <c r="H710" t="s">
        <v>5294</v>
      </c>
      <c r="I710" s="5">
        <v>-99.35</v>
      </c>
      <c r="J710" s="5">
        <v>28.33</v>
      </c>
      <c r="K710" t="s">
        <v>10732</v>
      </c>
      <c r="S710" t="str">
        <f t="shared" si="99"/>
        <v>Encinal, Texas&lt;br&gt;&lt;span style=font-size:11px&gt;(White b. 1898)&lt;/span&gt;&lt;br&gt;</v>
      </c>
      <c r="T710" t="str">
        <f t="shared" si="100"/>
        <v>W1900EncinalTexasLAGSINF894</v>
      </c>
      <c r="U710" t="str">
        <f t="shared" si="101"/>
        <v>const W1900EncinalTexasLAGSINF894= L.marker([28.33,-99.35], {icon: Du}).bindPopup('Encinal, Texas&lt;br&gt;&lt;span style=font-size:11px&gt;(White b. 1898)&lt;/span&gt;&lt;br&gt;(DASS) LAGS INF894 in (Jones et al, 2021)').addTo(W1900);</v>
      </c>
      <c r="V710" t="str">
        <f t="shared" si="102"/>
        <v>const W1900EncinalTexasLAGSINF894= L.marker([28.33,-99.35], {icon: A2}).bindPopup('Encinal, Texas&lt;br&gt;&lt;span style=font-size:11px&gt;(White b. 1898)&lt;/span&gt;&lt;br&gt;(DASS) LAGS INF894 in (Jones et al, 2021)').addTo(W1900);</v>
      </c>
      <c r="W710" t="str">
        <f t="shared" si="103"/>
        <v>const W1900EncinalTexasLAGSINF894= L.marker([28.33,-99.35], {icon: d}).bindPopup('Encinal, Texas&lt;br&gt;&lt;span style=font-size:11px&gt;(White b. 1898)&lt;/span&gt;&lt;br&gt;(DASS) LAGS INF894 in d').addTo(W1900);</v>
      </c>
      <c r="X710" t="str">
        <f t="shared" si="104"/>
        <v>const W1900EncinalTexasLAGSINF894= L.marker([28.33,-99.35], {icon: D3}).bindPopup('Encinal, Texas&lt;br&gt;&lt;span style=font-size:11px&gt;(White b. 1898)&lt;/span&gt;&lt;br&gt;(DASS) LAGS INF894 in (Jones et al, 2021)').addTo(W1900);</v>
      </c>
      <c r="Y710" t="str">
        <f t="shared" si="105"/>
        <v/>
      </c>
      <c r="Z710" t="str">
        <f t="shared" si="106"/>
        <v/>
      </c>
      <c r="AA710" t="str">
        <f t="shared" si="107"/>
        <v/>
      </c>
      <c r="BC710" t="s">
        <v>5464</v>
      </c>
    </row>
    <row r="711" spans="1:55">
      <c r="A711" t="s">
        <v>5326</v>
      </c>
      <c r="B711" s="95" t="s">
        <v>9538</v>
      </c>
      <c r="C711" t="s">
        <v>9525</v>
      </c>
      <c r="D711">
        <v>1870</v>
      </c>
      <c r="E711" s="57" t="s">
        <v>11638</v>
      </c>
      <c r="G711" s="79" t="s">
        <v>355</v>
      </c>
      <c r="H711" t="s">
        <v>5294</v>
      </c>
      <c r="I711" s="5">
        <v>-97.48</v>
      </c>
      <c r="J711" s="5">
        <v>25.92</v>
      </c>
      <c r="K711" t="s">
        <v>10732</v>
      </c>
      <c r="S711" t="str">
        <f t="shared" si="99"/>
        <v>Brownsville, Texas&lt;br&gt;&lt;span style=font-size:11px&gt;(White b. 1870)&lt;/span&gt;&lt;br&gt;</v>
      </c>
      <c r="T711" t="str">
        <f t="shared" si="100"/>
        <v>W1900BrownsvilleTexasLAGSINF911</v>
      </c>
      <c r="U711" t="str">
        <f t="shared" si="101"/>
        <v>const W1900BrownsvilleTexasLAGSINF911= L.marker([25.92,-97.48], {icon: Du}).bindPopup('Brownsville, Texas&lt;br&gt;&lt;span style=font-size:11px&gt;(White b. 1870)&lt;/span&gt;&lt;br&gt;(DASS) LAGS INF911 in (Jones et al, 2021)').addTo(W1900);</v>
      </c>
      <c r="V711" t="str">
        <f t="shared" si="102"/>
        <v>const W1900BrownsvilleTexasLAGSINF911= L.marker([25.92,-97.48], {icon: A2}).bindPopup('Brownsville, Texas&lt;br&gt;&lt;span style=font-size:11px&gt;(White b. 1870)&lt;/span&gt;&lt;br&gt;(DASS) LAGS INF911 in (Jones et al, 2021)').addTo(W1900);</v>
      </c>
      <c r="W711" t="str">
        <f t="shared" si="103"/>
        <v>const W1900BrownsvilleTexasLAGSINF911= L.marker([25.92,-97.48], {icon: d}).bindPopup('Brownsville, Texas&lt;br&gt;&lt;span style=font-size:11px&gt;(White b. 1870)&lt;/span&gt;&lt;br&gt;(DASS) LAGS INF911 in d').addTo(W1900);</v>
      </c>
      <c r="X711" t="str">
        <f t="shared" si="104"/>
        <v>const W1900BrownsvilleTexasLAGSINF911= L.marker([25.92,-97.48], {icon: D3}).bindPopup('Brownsville, Texas&lt;br&gt;&lt;span style=font-size:11px&gt;(White b. 1870)&lt;/span&gt;&lt;br&gt;(DASS) LAGS INF911 in (Jones et al, 2021)').addTo(W1900);</v>
      </c>
      <c r="Y711" t="str">
        <f t="shared" si="105"/>
        <v/>
      </c>
      <c r="Z711" t="str">
        <f t="shared" si="106"/>
        <v/>
      </c>
      <c r="AA711" t="str">
        <f t="shared" si="107"/>
        <v/>
      </c>
      <c r="BC711" t="s">
        <v>5465</v>
      </c>
    </row>
    <row r="712" spans="1:55">
      <c r="A712" t="s">
        <v>5326</v>
      </c>
      <c r="B712" s="40" t="s">
        <v>375</v>
      </c>
      <c r="D712">
        <v>1870</v>
      </c>
      <c r="E712" t="s">
        <v>1254</v>
      </c>
      <c r="G712" s="79" t="s">
        <v>376</v>
      </c>
      <c r="H712" t="s">
        <v>1148</v>
      </c>
      <c r="I712" s="5">
        <v>-118.78</v>
      </c>
      <c r="J712" s="5">
        <v>45.67</v>
      </c>
      <c r="K712" t="s">
        <v>10732</v>
      </c>
      <c r="S712" t="str">
        <f t="shared" si="99"/>
        <v>Pendleton, Oregon&lt;br&gt;&lt;span style=font-size:11px&gt;(White b. 1870)&lt;/span&gt;&lt;br&gt;</v>
      </c>
      <c r="T712" t="str">
        <f t="shared" si="100"/>
        <v>W1900PendletonOregonOR015</v>
      </c>
      <c r="U712" t="str">
        <f t="shared" si="101"/>
        <v>const W1900PendletonOregonOR015= L.marker([45.67,-118.78], {icon: Du}).bindPopup('Pendleton, Oregon&lt;br&gt;&lt;span style=font-size:11px&gt;(White b. 1870)&lt;/span&gt;&lt;br&gt;OR015 in (Mclarty, 2016)').addTo(W1900);</v>
      </c>
      <c r="V712" t="str">
        <f t="shared" si="102"/>
        <v>const W1900PendletonOregonOR015= L.marker([45.67,-118.78], {icon: A2}).bindPopup('Pendleton, Oregon&lt;br&gt;&lt;span style=font-size:11px&gt;(White b. 1870)&lt;/span&gt;&lt;br&gt;OR015 in (Mclarty, 2016)').addTo(W1900);</v>
      </c>
      <c r="W712" t="str">
        <f t="shared" si="103"/>
        <v>const W1900PendletonOregonOR015= L.marker([45.67,-118.78], {icon: d}).bindPopup('Pendleton, Oregon&lt;br&gt;&lt;span style=font-size:11px&gt;(White b. 1870)&lt;/span&gt;&lt;br&gt;OR015 in d').addTo(W1900);</v>
      </c>
      <c r="X712" t="str">
        <f t="shared" si="104"/>
        <v>const W1900PendletonOregonOR015= L.marker([45.67,-118.78], {icon: D3}).bindPopup('Pendleton, Oregon&lt;br&gt;&lt;span style=font-size:11px&gt;(White b. 1870)&lt;/span&gt;&lt;br&gt;OR015 in (Mclarty, 2016)').addTo(W1900);</v>
      </c>
      <c r="Y712" t="str">
        <f t="shared" si="105"/>
        <v/>
      </c>
      <c r="Z712" t="str">
        <f t="shared" si="106"/>
        <v/>
      </c>
      <c r="AA712" t="str">
        <f t="shared" si="107"/>
        <v/>
      </c>
      <c r="BC712" t="s">
        <v>5466</v>
      </c>
    </row>
    <row r="713" spans="1:55">
      <c r="A713" t="s">
        <v>5326</v>
      </c>
      <c r="B713" s="40" t="s">
        <v>9257</v>
      </c>
      <c r="E713" t="s">
        <v>12158</v>
      </c>
      <c r="G713" s="79" t="s">
        <v>327</v>
      </c>
      <c r="H713" t="s">
        <v>5151</v>
      </c>
      <c r="I713" s="5">
        <v>-73.98</v>
      </c>
      <c r="J713" s="5">
        <v>40.68</v>
      </c>
      <c r="K713" t="s">
        <v>10732</v>
      </c>
      <c r="S713" t="str">
        <f t="shared" si="99"/>
        <v>NYC, New York&lt;br&gt;&lt;span style=font-size:11px&gt;(White b. 1900-44)&lt;/span&gt;&lt;br&gt;</v>
      </c>
      <c r="T713" t="str">
        <f t="shared" si="100"/>
        <v>W1900NYCNewYorksample</v>
      </c>
      <c r="U713" t="str">
        <f t="shared" si="101"/>
        <v>const W1900NYCNewYorksample= L.marker([40.68,-73.98], {icon: Du}).bindPopup('NYC, New York&lt;br&gt;&lt;span style=font-size:11px&gt;(White b. 1900-44)&lt;/span&gt;&lt;br&gt;sample in (Labov, 1972)').addTo(W1900);</v>
      </c>
      <c r="V713" t="str">
        <f t="shared" si="102"/>
        <v>const W1900NYCNewYorksample= L.marker([40.68,-73.98], {icon: A2}).bindPopup('NYC, New York&lt;br&gt;&lt;span style=font-size:11px&gt;(White b. 1900-44)&lt;/span&gt;&lt;br&gt;sample in (Labov, 1972)').addTo(W1900);</v>
      </c>
      <c r="W713" t="str">
        <f t="shared" si="103"/>
        <v>const W1900NYCNewYorksample= L.marker([40.68,-73.98], {icon: d}).bindPopup('NYC, New York&lt;br&gt;&lt;span style=font-size:11px&gt;(White b. 1900-44)&lt;/span&gt;&lt;br&gt;sample in d').addTo(W1900);</v>
      </c>
      <c r="X713" t="str">
        <f t="shared" si="104"/>
        <v>const W1900NYCNewYorksample= L.marker([40.68,-73.98], {icon: D3}).bindPopup('NYC, New York&lt;br&gt;&lt;span style=font-size:11px&gt;(White b. 1900-44)&lt;/span&gt;&lt;br&gt;sample in (Labov, 1972)').addTo(W1900);</v>
      </c>
      <c r="Y713" t="str">
        <f t="shared" si="105"/>
        <v/>
      </c>
      <c r="Z713" t="str">
        <f t="shared" si="106"/>
        <v/>
      </c>
      <c r="AA713" t="str">
        <f t="shared" si="107"/>
        <v/>
      </c>
      <c r="BC713" t="s">
        <v>5467</v>
      </c>
    </row>
    <row r="714" spans="1:55">
      <c r="A714" t="s">
        <v>5326</v>
      </c>
      <c r="B714" s="95" t="s">
        <v>9551</v>
      </c>
      <c r="C714" t="s">
        <v>9525</v>
      </c>
      <c r="D714">
        <v>1912</v>
      </c>
      <c r="E714" s="57" t="s">
        <v>11638</v>
      </c>
      <c r="G714" s="79" t="s">
        <v>378</v>
      </c>
      <c r="H714" t="s">
        <v>904</v>
      </c>
      <c r="I714" s="5">
        <v>-83.97</v>
      </c>
      <c r="J714" s="5">
        <v>35.729999999999997</v>
      </c>
      <c r="K714" t="s">
        <v>10732</v>
      </c>
      <c r="S714" t="str">
        <f t="shared" si="99"/>
        <v>Maryville, Tennessee&lt;br&gt;&lt;span style=font-size:11px&gt;(White b. 1912)&lt;/span&gt;&lt;br&gt;</v>
      </c>
      <c r="T714" t="str">
        <f t="shared" si="100"/>
        <v>W1900MaryvilleTennesseeLAGSINF027</v>
      </c>
      <c r="U714" t="str">
        <f t="shared" si="101"/>
        <v>const W1900MaryvilleTennesseeLAGSINF027= L.marker([35.73,-83.97], {icon: Du}).bindPopup('Maryville, Tennessee&lt;br&gt;&lt;span style=font-size:11px&gt;(White b. 1912)&lt;/span&gt;&lt;br&gt;(DASS) LAGS INF027 in (Jones et al, 2021)').addTo(W1900);</v>
      </c>
      <c r="V714" t="str">
        <f t="shared" si="102"/>
        <v>const W1900MaryvilleTennesseeLAGSINF027= L.marker([35.73,-83.97], {icon: A2}).bindPopup('Maryville, Tennessee&lt;br&gt;&lt;span style=font-size:11px&gt;(White b. 1912)&lt;/span&gt;&lt;br&gt;(DASS) LAGS INF027 in (Jones et al, 2021)').addTo(W1900);</v>
      </c>
      <c r="W714" t="str">
        <f t="shared" si="103"/>
        <v>const W1900MaryvilleTennesseeLAGSINF027= L.marker([35.73,-83.97], {icon: d}).bindPopup('Maryville, Tennessee&lt;br&gt;&lt;span style=font-size:11px&gt;(White b. 1912)&lt;/span&gt;&lt;br&gt;(DASS) LAGS INF027 in d').addTo(W1900);</v>
      </c>
      <c r="X714" t="str">
        <f t="shared" si="104"/>
        <v>const W1900MaryvilleTennesseeLAGSINF027= L.marker([35.73,-83.97], {icon: D3}).bindPopup('Maryville, Tennessee&lt;br&gt;&lt;span style=font-size:11px&gt;(White b. 1912)&lt;/span&gt;&lt;br&gt;(DASS) LAGS INF027 in (Jones et al, 2021)').addTo(W1900);</v>
      </c>
      <c r="Y714" t="str">
        <f t="shared" si="105"/>
        <v/>
      </c>
      <c r="Z714" t="str">
        <f t="shared" si="106"/>
        <v/>
      </c>
      <c r="AA714" t="str">
        <f t="shared" si="107"/>
        <v/>
      </c>
      <c r="BC714" t="s">
        <v>5468</v>
      </c>
    </row>
    <row r="715" spans="1:55">
      <c r="A715" t="s">
        <v>5326</v>
      </c>
      <c r="B715" s="95" t="s">
        <v>9533</v>
      </c>
      <c r="C715" t="s">
        <v>9525</v>
      </c>
      <c r="D715">
        <v>1933</v>
      </c>
      <c r="E715" s="57" t="s">
        <v>11638</v>
      </c>
      <c r="G715" s="79" t="s">
        <v>379</v>
      </c>
      <c r="H715" t="s">
        <v>904</v>
      </c>
      <c r="I715" s="5">
        <v>-84.47</v>
      </c>
      <c r="J715" s="5">
        <v>35.6</v>
      </c>
      <c r="K715" t="s">
        <v>10732</v>
      </c>
      <c r="S715" t="str">
        <f t="shared" si="99"/>
        <v>Sweetwater, Tennessee&lt;br&gt;&lt;span style=font-size:11px&gt;(White b. 1933)&lt;/span&gt;&lt;br&gt;</v>
      </c>
      <c r="T715" t="str">
        <f t="shared" si="100"/>
        <v>W1900SweetwaterTennesseeLAGSINF40</v>
      </c>
      <c r="U715" t="str">
        <f t="shared" si="101"/>
        <v>const W1900SweetwaterTennesseeLAGSINF40= L.marker([35.6,-84.47], {icon: Du}).bindPopup('Sweetwater, Tennessee&lt;br&gt;&lt;span style=font-size:11px&gt;(White b. 1933)&lt;/span&gt;&lt;br&gt;(DASS) LAGS INF40 in (Jones et al, 2021)').addTo(W1900);</v>
      </c>
      <c r="V715" t="str">
        <f t="shared" si="102"/>
        <v>const W1900SweetwaterTennesseeLAGSINF40= L.marker([35.6,-84.47], {icon: A2}).bindPopup('Sweetwater, Tennessee&lt;br&gt;&lt;span style=font-size:11px&gt;(White b. 1933)&lt;/span&gt;&lt;br&gt;(DASS) LAGS INF40 in (Jones et al, 2021)').addTo(W1900);</v>
      </c>
      <c r="W715" t="str">
        <f t="shared" si="103"/>
        <v>const W1900SweetwaterTennesseeLAGSINF40= L.marker([35.6,-84.47], {icon: d}).bindPopup('Sweetwater, Tennessee&lt;br&gt;&lt;span style=font-size:11px&gt;(White b. 1933)&lt;/span&gt;&lt;br&gt;(DASS) LAGS INF40 in d').addTo(W1900);</v>
      </c>
      <c r="X715" t="str">
        <f t="shared" si="104"/>
        <v>const W1900SweetwaterTennesseeLAGSINF40= L.marker([35.6,-84.47], {icon: D3}).bindPopup('Sweetwater, Tennessee&lt;br&gt;&lt;span style=font-size:11px&gt;(White b. 1933)&lt;/span&gt;&lt;br&gt;(DASS) LAGS INF40 in (Jones et al, 2021)').addTo(W1900);</v>
      </c>
      <c r="Y715" t="str">
        <f t="shared" si="105"/>
        <v/>
      </c>
      <c r="Z715" t="str">
        <f t="shared" si="106"/>
        <v/>
      </c>
      <c r="AA715" t="str">
        <f t="shared" si="107"/>
        <v/>
      </c>
      <c r="BC715" t="s">
        <v>5469</v>
      </c>
    </row>
    <row r="716" spans="1:55">
      <c r="A716" t="s">
        <v>5326</v>
      </c>
      <c r="B716" s="95" t="s">
        <v>9534</v>
      </c>
      <c r="C716" t="s">
        <v>9525</v>
      </c>
      <c r="D716">
        <v>1936</v>
      </c>
      <c r="E716" s="57" t="s">
        <v>11638</v>
      </c>
      <c r="G716" s="79" t="s">
        <v>380</v>
      </c>
      <c r="H716" t="s">
        <v>904</v>
      </c>
      <c r="I716" s="5">
        <v>-87.83</v>
      </c>
      <c r="J716" s="5">
        <v>36.32</v>
      </c>
      <c r="K716" t="s">
        <v>10732</v>
      </c>
      <c r="S716" t="str">
        <f t="shared" si="99"/>
        <v>Stewart, Tennessee&lt;br&gt;&lt;span style=font-size:11px&gt;(White b. 1936)&lt;/span&gt;&lt;br&gt;</v>
      </c>
      <c r="T716" t="str">
        <f t="shared" si="100"/>
        <v>W1900StewartTennesseeLAGSINF299</v>
      </c>
      <c r="U716" t="str">
        <f t="shared" si="101"/>
        <v>const W1900StewartTennesseeLAGSINF299= L.marker([36.32,-87.83], {icon: Du}).bindPopup('Stewart, Tennessee&lt;br&gt;&lt;span style=font-size:11px&gt;(White b. 1936)&lt;/span&gt;&lt;br&gt;(DASS) LAGS INF299 in (Jones et al, 2021)').addTo(W1900);</v>
      </c>
      <c r="V716" t="str">
        <f t="shared" si="102"/>
        <v>const W1900StewartTennesseeLAGSINF299= L.marker([36.32,-87.83], {icon: A2}).bindPopup('Stewart, Tennessee&lt;br&gt;&lt;span style=font-size:11px&gt;(White b. 1936)&lt;/span&gt;&lt;br&gt;(DASS) LAGS INF299 in (Jones et al, 2021)').addTo(W1900);</v>
      </c>
      <c r="W716" t="str">
        <f t="shared" si="103"/>
        <v>const W1900StewartTennesseeLAGSINF299= L.marker([36.32,-87.83], {icon: d}).bindPopup('Stewart, Tennessee&lt;br&gt;&lt;span style=font-size:11px&gt;(White b. 1936)&lt;/span&gt;&lt;br&gt;(DASS) LAGS INF299 in d').addTo(W1900);</v>
      </c>
      <c r="X716" t="str">
        <f t="shared" si="104"/>
        <v>const W1900StewartTennesseeLAGSINF299= L.marker([36.32,-87.83], {icon: D3}).bindPopup('Stewart, Tennessee&lt;br&gt;&lt;span style=font-size:11px&gt;(White b. 1936)&lt;/span&gt;&lt;br&gt;(DASS) LAGS INF299 in (Jones et al, 2021)').addTo(W1900);</v>
      </c>
      <c r="Y716" t="str">
        <f t="shared" si="105"/>
        <v/>
      </c>
      <c r="Z716" t="str">
        <f t="shared" si="106"/>
        <v/>
      </c>
      <c r="AA716" t="str">
        <f t="shared" si="107"/>
        <v/>
      </c>
      <c r="BC716" t="s">
        <v>5470</v>
      </c>
    </row>
    <row r="717" spans="1:55">
      <c r="A717" t="s">
        <v>5326</v>
      </c>
      <c r="B717" s="88" t="s">
        <v>9535</v>
      </c>
      <c r="C717" t="s">
        <v>9525</v>
      </c>
      <c r="D717">
        <v>1916</v>
      </c>
      <c r="E717" s="57" t="s">
        <v>11638</v>
      </c>
      <c r="G717" s="79" t="s">
        <v>374</v>
      </c>
      <c r="H717" t="s">
        <v>5294</v>
      </c>
      <c r="I717" s="5">
        <v>-99.48</v>
      </c>
      <c r="J717" s="5">
        <v>27.52</v>
      </c>
      <c r="K717" t="s">
        <v>10732</v>
      </c>
      <c r="S717" t="str">
        <f t="shared" si="99"/>
        <v>Laredo, Texas&lt;br&gt;&lt;span style=font-size:11px&gt;(White b. 1916)&lt;/span&gt;&lt;br&gt;</v>
      </c>
      <c r="T717" t="str">
        <f t="shared" si="100"/>
        <v>W1900LaredoTexasLAGSINF893</v>
      </c>
      <c r="U717" t="str">
        <f t="shared" si="101"/>
        <v>const W1900LaredoTexasLAGSINF893= L.marker([27.52,-99.48], {icon: Du}).bindPopup('Laredo, Texas&lt;br&gt;&lt;span style=font-size:11px&gt;(White b. 1916)&lt;/span&gt;&lt;br&gt;(DASS) LAGS INF893 in (Jones et al, 2021)').addTo(W1900);</v>
      </c>
      <c r="V717" t="str">
        <f t="shared" si="102"/>
        <v>const W1900LaredoTexasLAGSINF893= L.marker([27.52,-99.48], {icon: A2}).bindPopup('Laredo, Texas&lt;br&gt;&lt;span style=font-size:11px&gt;(White b. 1916)&lt;/span&gt;&lt;br&gt;(DASS) LAGS INF893 in (Jones et al, 2021)').addTo(W1900);</v>
      </c>
      <c r="W717" t="str">
        <f t="shared" si="103"/>
        <v>const W1900LaredoTexasLAGSINF893= L.marker([27.52,-99.48], {icon: d}).bindPopup('Laredo, Texas&lt;br&gt;&lt;span style=font-size:11px&gt;(White b. 1916)&lt;/span&gt;&lt;br&gt;(DASS) LAGS INF893 in d').addTo(W1900);</v>
      </c>
      <c r="X717" t="str">
        <f t="shared" si="104"/>
        <v>const W1900LaredoTexasLAGSINF893= L.marker([27.52,-99.48], {icon: D3}).bindPopup('Laredo, Texas&lt;br&gt;&lt;span style=font-size:11px&gt;(White b. 1916)&lt;/span&gt;&lt;br&gt;(DASS) LAGS INF893 in (Jones et al, 2021)').addTo(W1900);</v>
      </c>
      <c r="Y717" t="str">
        <f t="shared" si="105"/>
        <v/>
      </c>
      <c r="Z717" t="str">
        <f t="shared" si="106"/>
        <v/>
      </c>
      <c r="AA717" t="str">
        <f t="shared" si="107"/>
        <v/>
      </c>
      <c r="BC717" t="s">
        <v>5164</v>
      </c>
    </row>
    <row r="718" spans="1:55">
      <c r="A718" t="s">
        <v>5326</v>
      </c>
      <c r="B718" s="88" t="s">
        <v>9536</v>
      </c>
      <c r="C718" t="s">
        <v>9525</v>
      </c>
      <c r="D718">
        <v>1910</v>
      </c>
      <c r="E718" s="57" t="s">
        <v>11638</v>
      </c>
      <c r="G718" s="79" t="s">
        <v>393</v>
      </c>
      <c r="H718" t="s">
        <v>5294</v>
      </c>
      <c r="I718" s="5">
        <v>-96.83</v>
      </c>
      <c r="J718" s="5">
        <v>32.380000000000003</v>
      </c>
      <c r="K718" t="s">
        <v>10732</v>
      </c>
      <c r="S718" t="str">
        <f t="shared" si="99"/>
        <v>Waxahachie, Texas&lt;br&gt;&lt;span style=font-size:11px&gt;(White b. 1910)&lt;/span&gt;&lt;br&gt;</v>
      </c>
      <c r="T718" t="str">
        <f t="shared" si="100"/>
        <v>W1900WaxahachieTexasLAGSINF850</v>
      </c>
      <c r="U718" t="str">
        <f t="shared" si="101"/>
        <v>const W1900WaxahachieTexasLAGSINF850= L.marker([32.38,-96.83], {icon: Du}).bindPopup('Waxahachie, Texas&lt;br&gt;&lt;span style=font-size:11px&gt;(White b. 1910)&lt;/span&gt;&lt;br&gt;(DASS) LAGS INF850 in (Jones et al, 2021)').addTo(W1900);</v>
      </c>
      <c r="V718" t="str">
        <f t="shared" si="102"/>
        <v>const W1900WaxahachieTexasLAGSINF850= L.marker([32.38,-96.83], {icon: A2}).bindPopup('Waxahachie, Texas&lt;br&gt;&lt;span style=font-size:11px&gt;(White b. 1910)&lt;/span&gt;&lt;br&gt;(DASS) LAGS INF850 in (Jones et al, 2021)').addTo(W1900);</v>
      </c>
      <c r="W718" t="str">
        <f t="shared" si="103"/>
        <v>const W1900WaxahachieTexasLAGSINF850= L.marker([32.38,-96.83], {icon: d}).bindPopup('Waxahachie, Texas&lt;br&gt;&lt;span style=font-size:11px&gt;(White b. 1910)&lt;/span&gt;&lt;br&gt;(DASS) LAGS INF850 in d').addTo(W1900);</v>
      </c>
      <c r="X718" t="str">
        <f t="shared" si="104"/>
        <v>const W1900WaxahachieTexasLAGSINF850= L.marker([32.38,-96.83], {icon: D3}).bindPopup('Waxahachie, Texas&lt;br&gt;&lt;span style=font-size:11px&gt;(White b. 1910)&lt;/span&gt;&lt;br&gt;(DASS) LAGS INF850 in (Jones et al, 2021)').addTo(W1900);</v>
      </c>
      <c r="Y718" t="str">
        <f t="shared" si="105"/>
        <v/>
      </c>
      <c r="Z718" t="str">
        <f t="shared" si="106"/>
        <v/>
      </c>
      <c r="AA718" t="str">
        <f t="shared" si="107"/>
        <v/>
      </c>
      <c r="BC718" t="s">
        <v>5164</v>
      </c>
    </row>
    <row r="719" spans="1:55">
      <c r="A719" t="s">
        <v>5326</v>
      </c>
      <c r="B719" s="88" t="s">
        <v>9537</v>
      </c>
      <c r="C719" t="s">
        <v>9525</v>
      </c>
      <c r="D719">
        <v>1927</v>
      </c>
      <c r="E719" s="57" t="s">
        <v>11638</v>
      </c>
      <c r="G719" s="79" t="s">
        <v>394</v>
      </c>
      <c r="H719" t="s">
        <v>5294</v>
      </c>
      <c r="I719" s="5">
        <v>-94.12</v>
      </c>
      <c r="J719" s="5">
        <v>30.07</v>
      </c>
      <c r="K719" t="s">
        <v>10732</v>
      </c>
      <c r="S719" t="str">
        <f t="shared" si="99"/>
        <v>Beaumont, Texas&lt;br&gt;&lt;span style=font-size:11px&gt;(White b. 1927)&lt;/span&gt;&lt;br&gt;</v>
      </c>
      <c r="T719" t="str">
        <f t="shared" si="100"/>
        <v>W1900BeaumontTexasLAGSINF863</v>
      </c>
      <c r="U719" t="str">
        <f t="shared" si="101"/>
        <v>const W1900BeaumontTexasLAGSINF863= L.marker([30.07,-94.12], {icon: Du}).bindPopup('Beaumont, Texas&lt;br&gt;&lt;span style=font-size:11px&gt;(White b. 1927)&lt;/span&gt;&lt;br&gt;(DASS) LAGS INF863 in (Jones et al, 2021)').addTo(W1900);</v>
      </c>
      <c r="V719" t="str">
        <f t="shared" si="102"/>
        <v>const W1900BeaumontTexasLAGSINF863= L.marker([30.07,-94.12], {icon: A2}).bindPopup('Beaumont, Texas&lt;br&gt;&lt;span style=font-size:11px&gt;(White b. 1927)&lt;/span&gt;&lt;br&gt;(DASS) LAGS INF863 in (Jones et al, 2021)').addTo(W1900);</v>
      </c>
      <c r="W719" t="str">
        <f t="shared" si="103"/>
        <v>const W1900BeaumontTexasLAGSINF863= L.marker([30.07,-94.12], {icon: d}).bindPopup('Beaumont, Texas&lt;br&gt;&lt;span style=font-size:11px&gt;(White b. 1927)&lt;/span&gt;&lt;br&gt;(DASS) LAGS INF863 in d').addTo(W1900);</v>
      </c>
      <c r="X719" t="str">
        <f t="shared" si="104"/>
        <v>const W1900BeaumontTexasLAGSINF863= L.marker([30.07,-94.12], {icon: D3}).bindPopup('Beaumont, Texas&lt;br&gt;&lt;span style=font-size:11px&gt;(White b. 1927)&lt;/span&gt;&lt;br&gt;(DASS) LAGS INF863 in (Jones et al, 2021)').addTo(W1900);</v>
      </c>
      <c r="Y719" t="str">
        <f t="shared" si="105"/>
        <v/>
      </c>
      <c r="Z719" t="str">
        <f t="shared" si="106"/>
        <v/>
      </c>
      <c r="AA719" t="str">
        <f t="shared" si="107"/>
        <v/>
      </c>
      <c r="BC719" t="s">
        <v>5164</v>
      </c>
    </row>
    <row r="720" spans="1:55">
      <c r="A720" t="s">
        <v>5326</v>
      </c>
      <c r="B720" s="88" t="s">
        <v>9539</v>
      </c>
      <c r="C720" t="s">
        <v>9525</v>
      </c>
      <c r="D720">
        <v>1916</v>
      </c>
      <c r="E720" s="57" t="s">
        <v>11638</v>
      </c>
      <c r="G720" s="79" t="s">
        <v>381</v>
      </c>
      <c r="H720" t="s">
        <v>904</v>
      </c>
      <c r="I720" s="5">
        <v>-89.18</v>
      </c>
      <c r="J720" s="5">
        <v>36.25</v>
      </c>
      <c r="K720" t="s">
        <v>10732</v>
      </c>
      <c r="S720" t="str">
        <f t="shared" si="99"/>
        <v>Elbridge, Tennessee&lt;br&gt;&lt;span style=font-size:11px&gt;(White b. 1916)&lt;/span&gt;&lt;br&gt;</v>
      </c>
      <c r="T720" t="str">
        <f t="shared" si="100"/>
        <v>W1900ElbridgeTennesseeLAGSINF494</v>
      </c>
      <c r="U720" t="str">
        <f t="shared" si="101"/>
        <v>const W1900ElbridgeTennesseeLAGSINF494= L.marker([36.25,-89.18], {icon: Du}).bindPopup('Elbridge, Tennessee&lt;br&gt;&lt;span style=font-size:11px&gt;(White b. 1916)&lt;/span&gt;&lt;br&gt;(DASS) LAGS INF494 in (Jones et al, 2021)').addTo(W1900);</v>
      </c>
      <c r="V720" t="str">
        <f t="shared" si="102"/>
        <v>const W1900ElbridgeTennesseeLAGSINF494= L.marker([36.25,-89.18], {icon: A2}).bindPopup('Elbridge, Tennessee&lt;br&gt;&lt;span style=font-size:11px&gt;(White b. 1916)&lt;/span&gt;&lt;br&gt;(DASS) LAGS INF494 in (Jones et al, 2021)').addTo(W1900);</v>
      </c>
      <c r="W720" t="str">
        <f t="shared" si="103"/>
        <v>const W1900ElbridgeTennesseeLAGSINF494= L.marker([36.25,-89.18], {icon: d}).bindPopup('Elbridge, Tennessee&lt;br&gt;&lt;span style=font-size:11px&gt;(White b. 1916)&lt;/span&gt;&lt;br&gt;(DASS) LAGS INF494 in d').addTo(W1900);</v>
      </c>
      <c r="X720" t="str">
        <f t="shared" si="104"/>
        <v>const W1900ElbridgeTennesseeLAGSINF494= L.marker([36.25,-89.18], {icon: D3}).bindPopup('Elbridge, Tennessee&lt;br&gt;&lt;span style=font-size:11px&gt;(White b. 1916)&lt;/span&gt;&lt;br&gt;(DASS) LAGS INF494 in (Jones et al, 2021)').addTo(W1900);</v>
      </c>
      <c r="Y720" t="str">
        <f t="shared" si="105"/>
        <v/>
      </c>
      <c r="Z720" t="str">
        <f t="shared" si="106"/>
        <v/>
      </c>
      <c r="AA720" t="str">
        <f t="shared" si="107"/>
        <v/>
      </c>
      <c r="BC720" t="s">
        <v>5471</v>
      </c>
    </row>
    <row r="721" spans="1:55">
      <c r="A721" t="s">
        <v>5326</v>
      </c>
      <c r="B721" s="88" t="s">
        <v>9552</v>
      </c>
      <c r="C721" t="s">
        <v>9525</v>
      </c>
      <c r="D721">
        <v>1905</v>
      </c>
      <c r="E721" s="57" t="s">
        <v>11638</v>
      </c>
      <c r="G721" s="79" t="s">
        <v>236</v>
      </c>
      <c r="H721" t="s">
        <v>904</v>
      </c>
      <c r="I721" s="5">
        <v>-85.17</v>
      </c>
      <c r="J721" s="5">
        <v>35.5</v>
      </c>
      <c r="K721" t="s">
        <v>10732</v>
      </c>
      <c r="S721" t="str">
        <f t="shared" si="99"/>
        <v>Dayton, Tennessee&lt;br&gt;&lt;span style=font-size:11px&gt;(White b. 1905)&lt;/span&gt;&lt;br&gt;</v>
      </c>
      <c r="T721" t="str">
        <f t="shared" si="100"/>
        <v>W1900DaytonTennesseeLAGSINF052</v>
      </c>
      <c r="U721" t="str">
        <f t="shared" si="101"/>
        <v>const W1900DaytonTennesseeLAGSINF052= L.marker([35.5,-85.17], {icon: Du}).bindPopup('Dayton, Tennessee&lt;br&gt;&lt;span style=font-size:11px&gt;(White b. 1905)&lt;/span&gt;&lt;br&gt;(DASS) LAGS INF052 in (Jones et al, 2021)').addTo(W1900);</v>
      </c>
      <c r="V721" t="str">
        <f t="shared" si="102"/>
        <v>const W1900DaytonTennesseeLAGSINF052= L.marker([35.5,-85.17], {icon: A2}).bindPopup('Dayton, Tennessee&lt;br&gt;&lt;span style=font-size:11px&gt;(White b. 1905)&lt;/span&gt;&lt;br&gt;(DASS) LAGS INF052 in (Jones et al, 2021)').addTo(W1900);</v>
      </c>
      <c r="W721" t="str">
        <f t="shared" si="103"/>
        <v>const W1900DaytonTennesseeLAGSINF052= L.marker([35.5,-85.17], {icon: d}).bindPopup('Dayton, Tennessee&lt;br&gt;&lt;span style=font-size:11px&gt;(White b. 1905)&lt;/span&gt;&lt;br&gt;(DASS) LAGS INF052 in d').addTo(W1900);</v>
      </c>
      <c r="X721" t="str">
        <f t="shared" si="104"/>
        <v>const W1900DaytonTennesseeLAGSINF052= L.marker([35.5,-85.17], {icon: D3}).bindPopup('Dayton, Tennessee&lt;br&gt;&lt;span style=font-size:11px&gt;(White b. 1905)&lt;/span&gt;&lt;br&gt;(DASS) LAGS INF052 in (Jones et al, 2021)').addTo(W1900);</v>
      </c>
      <c r="Y721" t="str">
        <f t="shared" si="105"/>
        <v/>
      </c>
      <c r="Z721" t="str">
        <f t="shared" si="106"/>
        <v/>
      </c>
      <c r="AA721" t="str">
        <f t="shared" si="107"/>
        <v/>
      </c>
      <c r="BC721" t="s">
        <v>5472</v>
      </c>
    </row>
    <row r="722" spans="1:55">
      <c r="A722" t="s">
        <v>5326</v>
      </c>
      <c r="B722" s="88" t="s">
        <v>9540</v>
      </c>
      <c r="C722" t="s">
        <v>9525</v>
      </c>
      <c r="D722">
        <v>1907</v>
      </c>
      <c r="E722" s="57" t="s">
        <v>11638</v>
      </c>
      <c r="G722" s="79" t="s">
        <v>382</v>
      </c>
      <c r="H722" t="s">
        <v>2751</v>
      </c>
      <c r="I722" s="5">
        <v>-90.55</v>
      </c>
      <c r="J722" s="5">
        <v>35.729999999999997</v>
      </c>
      <c r="K722" t="s">
        <v>10732</v>
      </c>
      <c r="S722" t="str">
        <f t="shared" si="99"/>
        <v>Bay, Arkansas&lt;br&gt;&lt;span style=font-size:11px&gt;(White b. 1907)&lt;/span&gt;&lt;br&gt;</v>
      </c>
      <c r="T722" t="str">
        <f t="shared" si="100"/>
        <v>W1900BayArkansasLAGSINF678</v>
      </c>
      <c r="U722" t="str">
        <f t="shared" si="101"/>
        <v>const W1900BayArkansasLAGSINF678= L.marker([35.73,-90.55], {icon: Du}).bindPopup('Bay, Arkansas&lt;br&gt;&lt;span style=font-size:11px&gt;(White b. 1907)&lt;/span&gt;&lt;br&gt;(DASS) LAGS INF678 in (Jones et al, 2021)').addTo(W1900);</v>
      </c>
      <c r="V722" t="str">
        <f t="shared" si="102"/>
        <v>const W1900BayArkansasLAGSINF678= L.marker([35.73,-90.55], {icon: A2}).bindPopup('Bay, Arkansas&lt;br&gt;&lt;span style=font-size:11px&gt;(White b. 1907)&lt;/span&gt;&lt;br&gt;(DASS) LAGS INF678 in (Jones et al, 2021)').addTo(W1900);</v>
      </c>
      <c r="W722" t="str">
        <f t="shared" si="103"/>
        <v>const W1900BayArkansasLAGSINF678= L.marker([35.73,-90.55], {icon: d}).bindPopup('Bay, Arkansas&lt;br&gt;&lt;span style=font-size:11px&gt;(White b. 1907)&lt;/span&gt;&lt;br&gt;(DASS) LAGS INF678 in d').addTo(W1900);</v>
      </c>
      <c r="X722" t="str">
        <f t="shared" si="104"/>
        <v>const W1900BayArkansasLAGSINF678= L.marker([35.73,-90.55], {icon: D3}).bindPopup('Bay, Arkansas&lt;br&gt;&lt;span style=font-size:11px&gt;(White b. 1907)&lt;/span&gt;&lt;br&gt;(DASS) LAGS INF678 in (Jones et al, 2021)').addTo(W1900);</v>
      </c>
      <c r="Y722" t="str">
        <f t="shared" si="105"/>
        <v/>
      </c>
      <c r="Z722" t="str">
        <f t="shared" si="106"/>
        <v/>
      </c>
      <c r="AA722" t="str">
        <f t="shared" si="107"/>
        <v/>
      </c>
      <c r="BC722" t="s">
        <v>5473</v>
      </c>
    </row>
    <row r="723" spans="1:55">
      <c r="A723" t="s">
        <v>5326</v>
      </c>
      <c r="B723" s="88" t="s">
        <v>9541</v>
      </c>
      <c r="C723" t="s">
        <v>9525</v>
      </c>
      <c r="D723">
        <v>1937</v>
      </c>
      <c r="E723" s="57" t="s">
        <v>11638</v>
      </c>
      <c r="G723" s="79" t="s">
        <v>383</v>
      </c>
      <c r="H723" t="s">
        <v>2751</v>
      </c>
      <c r="I723" s="5">
        <v>-92.65</v>
      </c>
      <c r="J723" s="5">
        <v>33.200000000000003</v>
      </c>
      <c r="K723" t="s">
        <v>10732</v>
      </c>
      <c r="S723" t="str">
        <f t="shared" si="99"/>
        <v>El Dorado, Arkansas&lt;br&gt;&lt;span style=font-size:11px&gt;(White b. 1937)&lt;/span&gt;&lt;br&gt;</v>
      </c>
      <c r="T723" t="str">
        <f t="shared" si="100"/>
        <v>W1900ElDoradoArkansasLAGSINF741</v>
      </c>
      <c r="U723" t="str">
        <f t="shared" si="101"/>
        <v>const W1900ElDoradoArkansasLAGSINF741= L.marker([33.2,-92.65], {icon: Du}).bindPopup('El Dorado, Arkansas&lt;br&gt;&lt;span style=font-size:11px&gt;(White b. 1937)&lt;/span&gt;&lt;br&gt;(DASS) LAGS INF741 in (Jones et al, 2021)').addTo(W1900);</v>
      </c>
      <c r="V723" t="str">
        <f t="shared" si="102"/>
        <v>const W1900ElDoradoArkansasLAGSINF741= L.marker([33.2,-92.65], {icon: A2}).bindPopup('El Dorado, Arkansas&lt;br&gt;&lt;span style=font-size:11px&gt;(White b. 1937)&lt;/span&gt;&lt;br&gt;(DASS) LAGS INF741 in (Jones et al, 2021)').addTo(W1900);</v>
      </c>
      <c r="W723" t="str">
        <f t="shared" si="103"/>
        <v>const W1900ElDoradoArkansasLAGSINF741= L.marker([33.2,-92.65], {icon: d}).bindPopup('El Dorado, Arkansas&lt;br&gt;&lt;span style=font-size:11px&gt;(White b. 1937)&lt;/span&gt;&lt;br&gt;(DASS) LAGS INF741 in d').addTo(W1900);</v>
      </c>
      <c r="X723" t="str">
        <f t="shared" si="104"/>
        <v>const W1900ElDoradoArkansasLAGSINF741= L.marker([33.2,-92.65], {icon: D3}).bindPopup('El Dorado, Arkansas&lt;br&gt;&lt;span style=font-size:11px&gt;(White b. 1937)&lt;/span&gt;&lt;br&gt;(DASS) LAGS INF741 in (Jones et al, 2021)').addTo(W1900);</v>
      </c>
      <c r="Y723" t="str">
        <f t="shared" si="105"/>
        <v/>
      </c>
      <c r="Z723" t="str">
        <f t="shared" si="106"/>
        <v/>
      </c>
      <c r="AA723" t="str">
        <f t="shared" si="107"/>
        <v/>
      </c>
      <c r="BC723" t="s">
        <v>5474</v>
      </c>
    </row>
    <row r="724" spans="1:55">
      <c r="A724" t="s">
        <v>5326</v>
      </c>
      <c r="B724" s="88" t="s">
        <v>9553</v>
      </c>
      <c r="C724" t="s">
        <v>9525</v>
      </c>
      <c r="D724">
        <v>1902</v>
      </c>
      <c r="E724" s="57" t="s">
        <v>11638</v>
      </c>
      <c r="G724" s="79" t="s">
        <v>384</v>
      </c>
      <c r="H724" t="s">
        <v>5289</v>
      </c>
      <c r="I724" s="5">
        <v>-85.18</v>
      </c>
      <c r="J724" s="5">
        <v>34.25</v>
      </c>
      <c r="K724" t="s">
        <v>10732</v>
      </c>
      <c r="S724" t="str">
        <f t="shared" si="99"/>
        <v>Rome, Georgia&lt;br&gt;&lt;span style=font-size:11px&gt;(White b. 1902)&lt;/span&gt;&lt;br&gt;</v>
      </c>
      <c r="T724" t="str">
        <f t="shared" si="100"/>
        <v>W1900RomeGeorgiaLAGSINF079</v>
      </c>
      <c r="U724" t="str">
        <f t="shared" si="101"/>
        <v>const W1900RomeGeorgiaLAGSINF079= L.marker([34.25,-85.18], {icon: Du}).bindPopup('Rome, Georgia&lt;br&gt;&lt;span style=font-size:11px&gt;(White b. 1902)&lt;/span&gt;&lt;br&gt;(DASS) LAGS INF079 in (Jones et al, 2021)').addTo(W1900);</v>
      </c>
      <c r="V724" t="str">
        <f t="shared" si="102"/>
        <v>const W1900RomeGeorgiaLAGSINF079= L.marker([34.25,-85.18], {icon: A2}).bindPopup('Rome, Georgia&lt;br&gt;&lt;span style=font-size:11px&gt;(White b. 1902)&lt;/span&gt;&lt;br&gt;(DASS) LAGS INF079 in (Jones et al, 2021)').addTo(W1900);</v>
      </c>
      <c r="W724" t="str">
        <f t="shared" si="103"/>
        <v>const W1900RomeGeorgiaLAGSINF079= L.marker([34.25,-85.18], {icon: d}).bindPopup('Rome, Georgia&lt;br&gt;&lt;span style=font-size:11px&gt;(White b. 1902)&lt;/span&gt;&lt;br&gt;(DASS) LAGS INF079 in d').addTo(W1900);</v>
      </c>
      <c r="X724" t="str">
        <f t="shared" si="104"/>
        <v>const W1900RomeGeorgiaLAGSINF079= L.marker([34.25,-85.18], {icon: D3}).bindPopup('Rome, Georgia&lt;br&gt;&lt;span style=font-size:11px&gt;(White b. 1902)&lt;/span&gt;&lt;br&gt;(DASS) LAGS INF079 in (Jones et al, 2021)').addTo(W1900);</v>
      </c>
      <c r="Y724" t="str">
        <f t="shared" si="105"/>
        <v/>
      </c>
      <c r="Z724" t="str">
        <f t="shared" si="106"/>
        <v/>
      </c>
      <c r="AA724" t="str">
        <f t="shared" si="107"/>
        <v/>
      </c>
      <c r="BC724" t="s">
        <v>5475</v>
      </c>
    </row>
    <row r="725" spans="1:55">
      <c r="A725" t="s">
        <v>5326</v>
      </c>
      <c r="B725" s="88" t="s">
        <v>9542</v>
      </c>
      <c r="C725" t="s">
        <v>9525</v>
      </c>
      <c r="D725">
        <v>1912</v>
      </c>
      <c r="E725" s="57" t="s">
        <v>11638</v>
      </c>
      <c r="G725" s="79" t="s">
        <v>370</v>
      </c>
      <c r="H725" t="s">
        <v>5298</v>
      </c>
      <c r="I725" s="5">
        <v>-86.58</v>
      </c>
      <c r="J725" s="5">
        <v>34.72</v>
      </c>
      <c r="K725" t="s">
        <v>10732</v>
      </c>
      <c r="S725" t="str">
        <f t="shared" si="99"/>
        <v>Huntsville, Alabama&lt;br&gt;&lt;span style=font-size:11px&gt;(White b. 1912)&lt;/span&gt;&lt;br&gt;</v>
      </c>
      <c r="T725" t="str">
        <f t="shared" si="100"/>
        <v>W1900HuntsvilleAlabamaLAGSINF342</v>
      </c>
      <c r="U725" t="str">
        <f t="shared" si="101"/>
        <v>const W1900HuntsvilleAlabamaLAGSINF342= L.marker([34.72,-86.58], {icon: Du}).bindPopup('Huntsville, Alabama&lt;br&gt;&lt;span style=font-size:11px&gt;(White b. 1912)&lt;/span&gt;&lt;br&gt;(DASS) LAGS INF342 in (Jones et al, 2021)').addTo(W1900);</v>
      </c>
      <c r="V725" t="str">
        <f t="shared" si="102"/>
        <v>const W1900HuntsvilleAlabamaLAGSINF342= L.marker([34.72,-86.58], {icon: A2}).bindPopup('Huntsville, Alabama&lt;br&gt;&lt;span style=font-size:11px&gt;(White b. 1912)&lt;/span&gt;&lt;br&gt;(DASS) LAGS INF342 in (Jones et al, 2021)').addTo(W1900);</v>
      </c>
      <c r="W725" t="str">
        <f t="shared" si="103"/>
        <v>const W1900HuntsvilleAlabamaLAGSINF342= L.marker([34.72,-86.58], {icon: d}).bindPopup('Huntsville, Alabama&lt;br&gt;&lt;span style=font-size:11px&gt;(White b. 1912)&lt;/span&gt;&lt;br&gt;(DASS) LAGS INF342 in d').addTo(W1900);</v>
      </c>
      <c r="X725" t="str">
        <f t="shared" si="104"/>
        <v>const W1900HuntsvilleAlabamaLAGSINF342= L.marker([34.72,-86.58], {icon: D3}).bindPopup('Huntsville, Alabama&lt;br&gt;&lt;span style=font-size:11px&gt;(White b. 1912)&lt;/span&gt;&lt;br&gt;(DASS) LAGS INF342 in (Jones et al, 2021)').addTo(W1900);</v>
      </c>
      <c r="Y725" t="str">
        <f t="shared" si="105"/>
        <v/>
      </c>
      <c r="Z725" t="str">
        <f t="shared" si="106"/>
        <v/>
      </c>
      <c r="AA725" t="str">
        <f t="shared" si="107"/>
        <v/>
      </c>
      <c r="BC725" t="s">
        <v>5476</v>
      </c>
    </row>
    <row r="726" spans="1:55">
      <c r="A726" t="s">
        <v>5326</v>
      </c>
      <c r="B726" s="88" t="s">
        <v>9543</v>
      </c>
      <c r="C726" t="s">
        <v>9525</v>
      </c>
      <c r="D726">
        <v>1918</v>
      </c>
      <c r="E726" s="57" t="s">
        <v>11638</v>
      </c>
      <c r="G726" s="79" t="s">
        <v>385</v>
      </c>
      <c r="H726" t="s">
        <v>5298</v>
      </c>
      <c r="I726" s="5">
        <v>-86.47</v>
      </c>
      <c r="J726" s="5">
        <v>33.93</v>
      </c>
      <c r="K726" t="s">
        <v>10732</v>
      </c>
      <c r="S726" t="str">
        <f t="shared" si="99"/>
        <v>Oneonta, Alabama&lt;br&gt;&lt;span style=font-size:11px&gt;(White b. 1918)&lt;/span&gt;&lt;br&gt;</v>
      </c>
      <c r="T726" t="str">
        <f t="shared" si="100"/>
        <v>W1900OneontaAlabamaLAGSINF356</v>
      </c>
      <c r="U726" t="str">
        <f t="shared" si="101"/>
        <v>const W1900OneontaAlabamaLAGSINF356= L.marker([33.93,-86.47], {icon: Du}).bindPopup('Oneonta, Alabama&lt;br&gt;&lt;span style=font-size:11px&gt;(White b. 1918)&lt;/span&gt;&lt;br&gt;(DASS) LAGS INF356 in (Jones et al, 2021)').addTo(W1900);</v>
      </c>
      <c r="V726" t="str">
        <f t="shared" si="102"/>
        <v>const W1900OneontaAlabamaLAGSINF356= L.marker([33.93,-86.47], {icon: A2}).bindPopup('Oneonta, Alabama&lt;br&gt;&lt;span style=font-size:11px&gt;(White b. 1918)&lt;/span&gt;&lt;br&gt;(DASS) LAGS INF356 in (Jones et al, 2021)').addTo(W1900);</v>
      </c>
      <c r="W726" t="str">
        <f t="shared" si="103"/>
        <v>const W1900OneontaAlabamaLAGSINF356= L.marker([33.93,-86.47], {icon: d}).bindPopup('Oneonta, Alabama&lt;br&gt;&lt;span style=font-size:11px&gt;(White b. 1918)&lt;/span&gt;&lt;br&gt;(DASS) LAGS INF356 in d').addTo(W1900);</v>
      </c>
      <c r="X726" t="str">
        <f t="shared" si="104"/>
        <v>const W1900OneontaAlabamaLAGSINF356= L.marker([33.93,-86.47], {icon: D3}).bindPopup('Oneonta, Alabama&lt;br&gt;&lt;span style=font-size:11px&gt;(White b. 1918)&lt;/span&gt;&lt;br&gt;(DASS) LAGS INF356 in (Jones et al, 2021)').addTo(W1900);</v>
      </c>
      <c r="Y726" t="str">
        <f t="shared" si="105"/>
        <v/>
      </c>
      <c r="Z726" t="str">
        <f t="shared" si="106"/>
        <v/>
      </c>
      <c r="AA726" t="str">
        <f t="shared" si="107"/>
        <v/>
      </c>
      <c r="BC726" t="s">
        <v>5477</v>
      </c>
    </row>
    <row r="727" spans="1:55">
      <c r="A727" t="s">
        <v>5326</v>
      </c>
      <c r="B727" s="88" t="s">
        <v>9545</v>
      </c>
      <c r="C727" t="s">
        <v>9525</v>
      </c>
      <c r="D727">
        <v>1900</v>
      </c>
      <c r="E727" s="57" t="s">
        <v>11638</v>
      </c>
      <c r="G727" s="79" t="s">
        <v>387</v>
      </c>
      <c r="H727" t="s">
        <v>5298</v>
      </c>
      <c r="I727" s="5">
        <v>-86.48</v>
      </c>
      <c r="J727" s="5">
        <v>31.4</v>
      </c>
      <c r="K727" t="s">
        <v>10732</v>
      </c>
      <c r="S727" t="str">
        <f t="shared" si="99"/>
        <v>Gantt, Alabama&lt;br&gt;&lt;span style=font-size:11px&gt;(White b. 1900)&lt;/span&gt;&lt;br&gt;</v>
      </c>
      <c r="T727" t="str">
        <f t="shared" si="100"/>
        <v>W1900GanttAlabamaLAGSINF444</v>
      </c>
      <c r="U727" t="str">
        <f t="shared" si="101"/>
        <v>const W1900GanttAlabamaLAGSINF444= L.marker([31.4,-86.48], {icon: Du}).bindPopup('Gantt, Alabama&lt;br&gt;&lt;span style=font-size:11px&gt;(White b. 1900)&lt;/span&gt;&lt;br&gt;(DASS) LAGS INF444 in (Jones et al, 2021)').addTo(W1900);</v>
      </c>
      <c r="V727" t="str">
        <f t="shared" si="102"/>
        <v>const W1900GanttAlabamaLAGSINF444= L.marker([31.4,-86.48], {icon: A2}).bindPopup('Gantt, Alabama&lt;br&gt;&lt;span style=font-size:11px&gt;(White b. 1900)&lt;/span&gt;&lt;br&gt;(DASS) LAGS INF444 in (Jones et al, 2021)').addTo(W1900);</v>
      </c>
      <c r="W727" t="str">
        <f t="shared" si="103"/>
        <v>const W1900GanttAlabamaLAGSINF444= L.marker([31.4,-86.48], {icon: d}).bindPopup('Gantt, Alabama&lt;br&gt;&lt;span style=font-size:11px&gt;(White b. 1900)&lt;/span&gt;&lt;br&gt;(DASS) LAGS INF444 in d').addTo(W1900);</v>
      </c>
      <c r="X727" t="str">
        <f t="shared" si="104"/>
        <v>const W1900GanttAlabamaLAGSINF444= L.marker([31.4,-86.48], {icon: D3}).bindPopup('Gantt, Alabama&lt;br&gt;&lt;span style=font-size:11px&gt;(White b. 1900)&lt;/span&gt;&lt;br&gt;(DASS) LAGS INF444 in (Jones et al, 2021)').addTo(W1900);</v>
      </c>
      <c r="Y727" t="str">
        <f t="shared" si="105"/>
        <v/>
      </c>
      <c r="Z727" t="str">
        <f t="shared" si="106"/>
        <v/>
      </c>
      <c r="AA727" t="str">
        <f t="shared" si="107"/>
        <v/>
      </c>
      <c r="BC727" t="s">
        <v>5479</v>
      </c>
    </row>
    <row r="728" spans="1:55">
      <c r="A728" t="s">
        <v>5326</v>
      </c>
      <c r="B728" s="88" t="s">
        <v>9546</v>
      </c>
      <c r="C728" t="s">
        <v>9525</v>
      </c>
      <c r="D728">
        <v>1917</v>
      </c>
      <c r="E728" s="57" t="s">
        <v>11638</v>
      </c>
      <c r="G728" s="79" t="s">
        <v>388</v>
      </c>
      <c r="H728" t="s">
        <v>5298</v>
      </c>
      <c r="I728" s="5">
        <v>-86.87</v>
      </c>
      <c r="J728" s="5">
        <v>33.97</v>
      </c>
      <c r="K728" t="s">
        <v>10732</v>
      </c>
      <c r="S728" t="str">
        <f t="shared" si="99"/>
        <v>Damascus, Alabama&lt;br&gt;&lt;span style=font-size:11px&gt;(White b. 1917)&lt;/span&gt;&lt;br&gt;</v>
      </c>
      <c r="T728" t="str">
        <f t="shared" si="100"/>
        <v>W1900DamascusAlabamaLAGSINF446</v>
      </c>
      <c r="U728" t="str">
        <f t="shared" si="101"/>
        <v>const W1900DamascusAlabamaLAGSINF446= L.marker([33.97,-86.87], {icon: Du}).bindPopup('Damascus, Alabama&lt;br&gt;&lt;span style=font-size:11px&gt;(White b. 1917)&lt;/span&gt;&lt;br&gt;(DASS) LAGS INF446 in (Jones et al, 2021)').addTo(W1900);</v>
      </c>
      <c r="V728" t="str">
        <f t="shared" si="102"/>
        <v>const W1900DamascusAlabamaLAGSINF446= L.marker([33.97,-86.87], {icon: A2}).bindPopup('Damascus, Alabama&lt;br&gt;&lt;span style=font-size:11px&gt;(White b. 1917)&lt;/span&gt;&lt;br&gt;(DASS) LAGS INF446 in (Jones et al, 2021)').addTo(W1900);</v>
      </c>
      <c r="W728" t="str">
        <f t="shared" si="103"/>
        <v>const W1900DamascusAlabamaLAGSINF446= L.marker([33.97,-86.87], {icon: d}).bindPopup('Damascus, Alabama&lt;br&gt;&lt;span style=font-size:11px&gt;(White b. 1917)&lt;/span&gt;&lt;br&gt;(DASS) LAGS INF446 in d').addTo(W1900);</v>
      </c>
      <c r="X728" t="str">
        <f t="shared" si="104"/>
        <v>const W1900DamascusAlabamaLAGSINF446= L.marker([33.97,-86.87], {icon: D3}).bindPopup('Damascus, Alabama&lt;br&gt;&lt;span style=font-size:11px&gt;(White b. 1917)&lt;/span&gt;&lt;br&gt;(DASS) LAGS INF446 in (Jones et al, 2021)').addTo(W1900);</v>
      </c>
      <c r="Y728" t="str">
        <f t="shared" si="105"/>
        <v/>
      </c>
      <c r="Z728" t="str">
        <f t="shared" si="106"/>
        <v/>
      </c>
      <c r="AA728" t="str">
        <f t="shared" si="107"/>
        <v/>
      </c>
      <c r="BC728" t="s">
        <v>5480</v>
      </c>
    </row>
    <row r="729" spans="1:55">
      <c r="A729" t="s">
        <v>5326</v>
      </c>
      <c r="B729" s="88" t="s">
        <v>9547</v>
      </c>
      <c r="C729" t="s">
        <v>9525</v>
      </c>
      <c r="D729">
        <v>1904</v>
      </c>
      <c r="E729" s="57" t="s">
        <v>11638</v>
      </c>
      <c r="G729" s="79" t="s">
        <v>389</v>
      </c>
      <c r="H729" t="s">
        <v>5298</v>
      </c>
      <c r="I729" s="5">
        <v>-87.85</v>
      </c>
      <c r="J729" s="5">
        <v>30.98</v>
      </c>
      <c r="K729" t="s">
        <v>10732</v>
      </c>
      <c r="S729" t="str">
        <f t="shared" si="99"/>
        <v>Stockton, Alabama&lt;br&gt;&lt;span style=font-size:11px&gt;(White b. 1904)&lt;/span&gt;&lt;br&gt;</v>
      </c>
      <c r="T729" t="str">
        <f t="shared" si="100"/>
        <v>W1900StocktonAlabamaLAGSINF472</v>
      </c>
      <c r="U729" t="str">
        <f t="shared" si="101"/>
        <v>const W1900StocktonAlabamaLAGSINF472= L.marker([30.98,-87.85], {icon: Du}).bindPopup('Stockton, Alabama&lt;br&gt;&lt;span style=font-size:11px&gt;(White b. 1904)&lt;/span&gt;&lt;br&gt;(DASS) LAGS INF472 in (Jones et al, 2021)').addTo(W1900);</v>
      </c>
      <c r="V729" t="str">
        <f t="shared" si="102"/>
        <v>const W1900StocktonAlabamaLAGSINF472= L.marker([30.98,-87.85], {icon: A2}).bindPopup('Stockton, Alabama&lt;br&gt;&lt;span style=font-size:11px&gt;(White b. 1904)&lt;/span&gt;&lt;br&gt;(DASS) LAGS INF472 in (Jones et al, 2021)').addTo(W1900);</v>
      </c>
      <c r="W729" t="str">
        <f t="shared" si="103"/>
        <v>const W1900StocktonAlabamaLAGSINF472= L.marker([30.98,-87.85], {icon: d}).bindPopup('Stockton, Alabama&lt;br&gt;&lt;span style=font-size:11px&gt;(White b. 1904)&lt;/span&gt;&lt;br&gt;(DASS) LAGS INF472 in d').addTo(W1900);</v>
      </c>
      <c r="X729" t="str">
        <f t="shared" si="104"/>
        <v>const W1900StocktonAlabamaLAGSINF472= L.marker([30.98,-87.85], {icon: D3}).bindPopup('Stockton, Alabama&lt;br&gt;&lt;span style=font-size:11px&gt;(White b. 1904)&lt;/span&gt;&lt;br&gt;(DASS) LAGS INF472 in (Jones et al, 2021)').addTo(W1900);</v>
      </c>
      <c r="Y729" t="str">
        <f t="shared" si="105"/>
        <v/>
      </c>
      <c r="Z729" t="str">
        <f t="shared" si="106"/>
        <v/>
      </c>
      <c r="AA729" t="str">
        <f t="shared" si="107"/>
        <v/>
      </c>
      <c r="BC729" t="s">
        <v>5481</v>
      </c>
    </row>
    <row r="730" spans="1:55">
      <c r="A730" t="s">
        <v>5326</v>
      </c>
      <c r="B730" s="88" t="s">
        <v>9548</v>
      </c>
      <c r="C730" t="s">
        <v>9525</v>
      </c>
      <c r="D730">
        <v>1909</v>
      </c>
      <c r="E730" s="57" t="s">
        <v>11638</v>
      </c>
      <c r="G730" s="79" t="s">
        <v>390</v>
      </c>
      <c r="H730" t="s">
        <v>1505</v>
      </c>
      <c r="I730" s="5">
        <v>-90.52</v>
      </c>
      <c r="J730" s="5">
        <v>33.799999999999997</v>
      </c>
      <c r="K730" t="s">
        <v>10732</v>
      </c>
      <c r="S730" t="str">
        <f t="shared" si="99"/>
        <v>Drew, Mississippi&lt;br&gt;&lt;span style=font-size:11px&gt;(White b. 1909)&lt;/span&gt;&lt;br&gt;</v>
      </c>
      <c r="T730" t="str">
        <f t="shared" si="100"/>
        <v>W1900DrewMississippiLAGSINF548</v>
      </c>
      <c r="U730" t="str">
        <f t="shared" si="101"/>
        <v>const W1900DrewMississippiLAGSINF548= L.marker([33.8,-90.52], {icon: Du}).bindPopup('Drew, Mississippi&lt;br&gt;&lt;span style=font-size:11px&gt;(White b. 1909)&lt;/span&gt;&lt;br&gt;(DASS) LAGS INF548 in (Jones et al, 2021)').addTo(W1900);</v>
      </c>
      <c r="V730" t="str">
        <f t="shared" si="102"/>
        <v>const W1900DrewMississippiLAGSINF548= L.marker([33.8,-90.52], {icon: A2}).bindPopup('Drew, Mississippi&lt;br&gt;&lt;span style=font-size:11px&gt;(White b. 1909)&lt;/span&gt;&lt;br&gt;(DASS) LAGS INF548 in (Jones et al, 2021)').addTo(W1900);</v>
      </c>
      <c r="W730" t="str">
        <f t="shared" si="103"/>
        <v>const W1900DrewMississippiLAGSINF548= L.marker([33.8,-90.52], {icon: d}).bindPopup('Drew, Mississippi&lt;br&gt;&lt;span style=font-size:11px&gt;(White b. 1909)&lt;/span&gt;&lt;br&gt;(DASS) LAGS INF548 in d').addTo(W1900);</v>
      </c>
      <c r="X730" t="str">
        <f t="shared" si="104"/>
        <v>const W1900DrewMississippiLAGSINF548= L.marker([33.8,-90.52], {icon: D3}).bindPopup('Drew, Mississippi&lt;br&gt;&lt;span style=font-size:11px&gt;(White b. 1909)&lt;/span&gt;&lt;br&gt;(DASS) LAGS INF548 in (Jones et al, 2021)').addTo(W1900);</v>
      </c>
      <c r="Y730" t="str">
        <f t="shared" si="105"/>
        <v/>
      </c>
      <c r="Z730" t="str">
        <f t="shared" si="106"/>
        <v/>
      </c>
      <c r="AA730" t="str">
        <f t="shared" si="107"/>
        <v/>
      </c>
      <c r="BC730" t="s">
        <v>5482</v>
      </c>
    </row>
    <row r="731" spans="1:55">
      <c r="A731" t="s">
        <v>5326</v>
      </c>
      <c r="B731" s="88" t="s">
        <v>9549</v>
      </c>
      <c r="C731" t="s">
        <v>9525</v>
      </c>
      <c r="D731">
        <v>1924</v>
      </c>
      <c r="E731" s="57" t="s">
        <v>11638</v>
      </c>
      <c r="G731" s="79" t="s">
        <v>391</v>
      </c>
      <c r="H731" t="s">
        <v>1505</v>
      </c>
      <c r="I731" s="5">
        <v>-91.05</v>
      </c>
      <c r="J731" s="5">
        <v>31.82</v>
      </c>
      <c r="K731" t="s">
        <v>10732</v>
      </c>
      <c r="S731" t="str">
        <f t="shared" si="99"/>
        <v>Lorman, Mississippi&lt;br&gt;&lt;span style=font-size:11px&gt;(White b. 1924)&lt;/span&gt;&lt;br&gt;</v>
      </c>
      <c r="T731" t="str">
        <f t="shared" si="100"/>
        <v>W1900LormanMississippiLAGSINF595</v>
      </c>
      <c r="U731" t="str">
        <f t="shared" si="101"/>
        <v>const W1900LormanMississippiLAGSINF595= L.marker([31.82,-91.05], {icon: Du}).bindPopup('Lorman, Mississippi&lt;br&gt;&lt;span style=font-size:11px&gt;(White b. 1924)&lt;/span&gt;&lt;br&gt;(DASS) LAGS INF595 in (Jones et al, 2021)').addTo(W1900);</v>
      </c>
      <c r="V731" t="str">
        <f t="shared" si="102"/>
        <v>const W1900LormanMississippiLAGSINF595= L.marker([31.82,-91.05], {icon: A2}).bindPopup('Lorman, Mississippi&lt;br&gt;&lt;span style=font-size:11px&gt;(White b. 1924)&lt;/span&gt;&lt;br&gt;(DASS) LAGS INF595 in (Jones et al, 2021)').addTo(W1900);</v>
      </c>
      <c r="W731" t="str">
        <f t="shared" si="103"/>
        <v>const W1900LormanMississippiLAGSINF595= L.marker([31.82,-91.05], {icon: d}).bindPopup('Lorman, Mississippi&lt;br&gt;&lt;span style=font-size:11px&gt;(White b. 1924)&lt;/span&gt;&lt;br&gt;(DASS) LAGS INF595 in d').addTo(W1900);</v>
      </c>
      <c r="X731" t="str">
        <f t="shared" si="104"/>
        <v>const W1900LormanMississippiLAGSINF595= L.marker([31.82,-91.05], {icon: D3}).bindPopup('Lorman, Mississippi&lt;br&gt;&lt;span style=font-size:11px&gt;(White b. 1924)&lt;/span&gt;&lt;br&gt;(DASS) LAGS INF595 in (Jones et al, 2021)').addTo(W1900);</v>
      </c>
      <c r="Y731" t="str">
        <f t="shared" si="105"/>
        <v/>
      </c>
      <c r="Z731" t="str">
        <f t="shared" si="106"/>
        <v/>
      </c>
      <c r="AA731" t="str">
        <f t="shared" si="107"/>
        <v/>
      </c>
      <c r="BC731" t="s">
        <v>5483</v>
      </c>
    </row>
    <row r="732" spans="1:55">
      <c r="A732" t="s">
        <v>5326</v>
      </c>
      <c r="B732" s="88" t="s">
        <v>9550</v>
      </c>
      <c r="C732" t="s">
        <v>9525</v>
      </c>
      <c r="D732">
        <v>1925</v>
      </c>
      <c r="E732" s="57" t="s">
        <v>11638</v>
      </c>
      <c r="G732" s="79" t="s">
        <v>392</v>
      </c>
      <c r="H732" t="s">
        <v>5293</v>
      </c>
      <c r="I732" s="5">
        <v>-93.27</v>
      </c>
      <c r="J732" s="5">
        <v>31.13</v>
      </c>
      <c r="K732" t="s">
        <v>10732</v>
      </c>
      <c r="S732" t="str">
        <f t="shared" si="99"/>
        <v>Hawthorne, Louisiana&lt;br&gt;&lt;span style=font-size:11px&gt;(White b. 1925)&lt;/span&gt;&lt;br&gt;</v>
      </c>
      <c r="T732" t="str">
        <f t="shared" si="100"/>
        <v>W1900HawthorneLouisianaLAGSINF791</v>
      </c>
      <c r="U732" t="str">
        <f t="shared" si="101"/>
        <v>const W1900HawthorneLouisianaLAGSINF791= L.marker([31.13,-93.27], {icon: Du}).bindPopup('Hawthorne, Louisiana&lt;br&gt;&lt;span style=font-size:11px&gt;(White b. 1925)&lt;/span&gt;&lt;br&gt;(DASS) LAGS INF791 in (Jones et al, 2021)').addTo(W1900);</v>
      </c>
      <c r="V732" t="str">
        <f t="shared" si="102"/>
        <v>const W1900HawthorneLouisianaLAGSINF791= L.marker([31.13,-93.27], {icon: A2}).bindPopup('Hawthorne, Louisiana&lt;br&gt;&lt;span style=font-size:11px&gt;(White b. 1925)&lt;/span&gt;&lt;br&gt;(DASS) LAGS INF791 in (Jones et al, 2021)').addTo(W1900);</v>
      </c>
      <c r="W732" t="str">
        <f t="shared" si="103"/>
        <v>const W1900HawthorneLouisianaLAGSINF791= L.marker([31.13,-93.27], {icon: d}).bindPopup('Hawthorne, Louisiana&lt;br&gt;&lt;span style=font-size:11px&gt;(White b. 1925)&lt;/span&gt;&lt;br&gt;(DASS) LAGS INF791 in d').addTo(W1900);</v>
      </c>
      <c r="X732" t="str">
        <f t="shared" si="104"/>
        <v>const W1900HawthorneLouisianaLAGSINF791= L.marker([31.13,-93.27], {icon: D3}).bindPopup('Hawthorne, Louisiana&lt;br&gt;&lt;span style=font-size:11px&gt;(White b. 1925)&lt;/span&gt;&lt;br&gt;(DASS) LAGS INF791 in (Jones et al, 2021)').addTo(W1900);</v>
      </c>
      <c r="Y732" t="str">
        <f t="shared" si="105"/>
        <v/>
      </c>
      <c r="Z732" t="str">
        <f t="shared" si="106"/>
        <v/>
      </c>
      <c r="AA732" t="str">
        <f t="shared" si="107"/>
        <v/>
      </c>
      <c r="BC732" t="s">
        <v>5484</v>
      </c>
    </row>
    <row r="733" spans="1:55">
      <c r="A733" t="s">
        <v>5326</v>
      </c>
      <c r="B733" s="88" t="s">
        <v>7776</v>
      </c>
      <c r="E733" s="57" t="s">
        <v>11965</v>
      </c>
      <c r="G733" s="79" t="s">
        <v>314</v>
      </c>
      <c r="H733" t="s">
        <v>11967</v>
      </c>
      <c r="I733" s="5">
        <v>-122.33</v>
      </c>
      <c r="J733" s="5">
        <v>48</v>
      </c>
      <c r="K733" t="s">
        <v>11232</v>
      </c>
      <c r="S733" t="str">
        <f t="shared" si="99"/>
        <v>Seattle, Washignton&lt;br&gt;&lt;span style=font-size:11px&gt;(White b. 1900-44)&lt;/span&gt;&lt;br&gt;</v>
      </c>
      <c r="T733" t="str">
        <f t="shared" si="100"/>
        <v>W1900SeattleWashigntondescription</v>
      </c>
      <c r="U733" t="str">
        <f t="shared" si="101"/>
        <v>const W1900SeattleWashigntondescription= L.marker([48,-122.33], {icon: De}).bindPopup('Seattle, Washignton&lt;br&gt;&lt;span style=font-size:11px&gt;(White b. 1900-44)&lt;/span&gt;&lt;br&gt;description in (Reed, 1961)').addTo(W1900);</v>
      </c>
      <c r="V733" t="str">
        <f t="shared" si="102"/>
        <v>const W1900SeattleWashigntondescription= L.marker([48,-122.33], {icon: A2}).bindPopup('Seattle, Washignton&lt;br&gt;&lt;span style=font-size:11px&gt;(White b. 1900-44)&lt;/span&gt;&lt;br&gt;description in (Reed, 1961)').addTo(W1900);</v>
      </c>
      <c r="W733" t="str">
        <f t="shared" si="103"/>
        <v>const W1900SeattleWashigntondescription= L.marker([48,-122.33], {icon: d}).bindPopup('Seattle, Washignton&lt;br&gt;&lt;span style=font-size:11px&gt;(White b. 1900-44)&lt;/span&gt;&lt;br&gt;description in d').addTo(W1900);</v>
      </c>
      <c r="X733" t="str">
        <f t="shared" si="104"/>
        <v>const W1900SeattleWashigntondescription= L.marker([48,-122.33], {icon: D1}).bindPopup('Seattle, Washignton&lt;br&gt;&lt;span style=font-size:11px&gt;(White b. 1900-44)&lt;/span&gt;&lt;br&gt;description in (Reed, 1961)').addTo(W1900);</v>
      </c>
      <c r="Y733" t="str">
        <f t="shared" si="105"/>
        <v/>
      </c>
      <c r="Z733" t="str">
        <f t="shared" si="106"/>
        <v/>
      </c>
      <c r="AA733" t="str">
        <f t="shared" si="107"/>
        <v/>
      </c>
    </row>
    <row r="734" spans="1:55">
      <c r="A734" t="s">
        <v>5326</v>
      </c>
      <c r="B734" s="88" t="s">
        <v>7776</v>
      </c>
      <c r="E734" s="57" t="s">
        <v>11965</v>
      </c>
      <c r="G734" s="79" t="s">
        <v>316</v>
      </c>
      <c r="H734" t="s">
        <v>11967</v>
      </c>
      <c r="I734" s="53">
        <v>-117.43</v>
      </c>
      <c r="J734" s="53">
        <v>47.66</v>
      </c>
      <c r="K734" t="s">
        <v>11232</v>
      </c>
      <c r="S734" t="str">
        <f t="shared" si="99"/>
        <v>Spokane, Washignton&lt;br&gt;&lt;span style=font-size:11px&gt;(White b. 1900-44)&lt;/span&gt;&lt;br&gt;</v>
      </c>
      <c r="T734" t="str">
        <f t="shared" si="100"/>
        <v>W1900SpokaneWashigntondescription</v>
      </c>
      <c r="U734" t="str">
        <f t="shared" si="101"/>
        <v>const W1900SpokaneWashigntondescription= L.marker([47.66,-117.43], {icon: De}).bindPopup('Spokane, Washignton&lt;br&gt;&lt;span style=font-size:11px&gt;(White b. 1900-44)&lt;/span&gt;&lt;br&gt;description in (Reed, 1961)').addTo(W1900);</v>
      </c>
      <c r="V734" t="str">
        <f t="shared" si="102"/>
        <v>const W1900SpokaneWashigntondescription= L.marker([47.66,-117.43], {icon: A2}).bindPopup('Spokane, Washignton&lt;br&gt;&lt;span style=font-size:11px&gt;(White b. 1900-44)&lt;/span&gt;&lt;br&gt;description in (Reed, 1961)').addTo(W1900);</v>
      </c>
      <c r="W734" t="str">
        <f t="shared" si="103"/>
        <v>const W1900SpokaneWashigntondescription= L.marker([47.66,-117.43], {icon: d}).bindPopup('Spokane, Washignton&lt;br&gt;&lt;span style=font-size:11px&gt;(White b. 1900-44)&lt;/span&gt;&lt;br&gt;description in d').addTo(W1900);</v>
      </c>
      <c r="X734" t="str">
        <f t="shared" si="104"/>
        <v>const W1900SpokaneWashigntondescription= L.marker([47.66,-117.43], {icon: D1}).bindPopup('Spokane, Washignton&lt;br&gt;&lt;span style=font-size:11px&gt;(White b. 1900-44)&lt;/span&gt;&lt;br&gt;description in (Reed, 1961)').addTo(W1900);</v>
      </c>
      <c r="Y734" t="str">
        <f t="shared" si="105"/>
        <v/>
      </c>
      <c r="Z734" t="str">
        <f t="shared" si="106"/>
        <v/>
      </c>
      <c r="AA734" t="str">
        <f t="shared" si="107"/>
        <v/>
      </c>
    </row>
    <row r="735" spans="1:55" ht="18" customHeight="1">
      <c r="A735" t="s">
        <v>5326</v>
      </c>
      <c r="B735" s="88" t="s">
        <v>7776</v>
      </c>
      <c r="E735" s="57" t="s">
        <v>11965</v>
      </c>
      <c r="G735" s="79" t="s">
        <v>1069</v>
      </c>
      <c r="H735" t="s">
        <v>11967</v>
      </c>
      <c r="I735" s="53">
        <v>-122.67</v>
      </c>
      <c r="J735" s="53">
        <v>45.63</v>
      </c>
      <c r="K735" t="s">
        <v>11232</v>
      </c>
      <c r="S735" t="str">
        <f t="shared" si="99"/>
        <v>Vancouver, Washignton&lt;br&gt;&lt;span style=font-size:11px&gt;(White b. 1900-44)&lt;/span&gt;&lt;br&gt;</v>
      </c>
      <c r="T735" t="str">
        <f t="shared" si="100"/>
        <v>W1900VancouverWashigntondescription</v>
      </c>
      <c r="U735" t="str">
        <f t="shared" si="101"/>
        <v>const W1900VancouverWashigntondescription= L.marker([45.63,-122.67], {icon: De}).bindPopup('Vancouver, Washignton&lt;br&gt;&lt;span style=font-size:11px&gt;(White b. 1900-44)&lt;/span&gt;&lt;br&gt;description in (Reed, 1961)').addTo(W1900);</v>
      </c>
      <c r="V735" t="str">
        <f t="shared" si="102"/>
        <v>const W1900VancouverWashigntondescription= L.marker([45.63,-122.67], {icon: A2}).bindPopup('Vancouver, Washignton&lt;br&gt;&lt;span style=font-size:11px&gt;(White b. 1900-44)&lt;/span&gt;&lt;br&gt;description in (Reed, 1961)').addTo(W1900);</v>
      </c>
      <c r="W735" t="str">
        <f t="shared" si="103"/>
        <v>const W1900VancouverWashigntondescription= L.marker([45.63,-122.67], {icon: d}).bindPopup('Vancouver, Washignton&lt;br&gt;&lt;span style=font-size:11px&gt;(White b. 1900-44)&lt;/span&gt;&lt;br&gt;description in d').addTo(W1900);</v>
      </c>
      <c r="X735" t="str">
        <f t="shared" si="104"/>
        <v>const W1900VancouverWashigntondescription= L.marker([45.63,-122.67], {icon: D1}).bindPopup('Vancouver, Washignton&lt;br&gt;&lt;span style=font-size:11px&gt;(White b. 1900-44)&lt;/span&gt;&lt;br&gt;description in (Reed, 1961)').addTo(W1900);</v>
      </c>
      <c r="Y735" t="str">
        <f t="shared" si="105"/>
        <v/>
      </c>
      <c r="Z735" t="str">
        <f t="shared" si="106"/>
        <v/>
      </c>
      <c r="AA735" t="str">
        <f t="shared" si="107"/>
        <v/>
      </c>
    </row>
    <row r="736" spans="1:55">
      <c r="A736" t="s">
        <v>5326</v>
      </c>
      <c r="B736" s="88" t="s">
        <v>6546</v>
      </c>
      <c r="D736">
        <v>1927</v>
      </c>
      <c r="E736" t="s">
        <v>11989</v>
      </c>
      <c r="G736" s="79" t="s">
        <v>425</v>
      </c>
      <c r="H736" t="s">
        <v>931</v>
      </c>
      <c r="I736" s="5">
        <v>-79.37</v>
      </c>
      <c r="J736" s="5">
        <v>43.73</v>
      </c>
      <c r="K736" t="s">
        <v>10736</v>
      </c>
      <c r="M736" s="20"/>
      <c r="S736" t="str">
        <f t="shared" si="99"/>
        <v>Toronto, Ontario&lt;br&gt;&lt;span style=font-size:11px&gt;(White b. 1927)&lt;/span&gt;&lt;br&gt;</v>
      </c>
      <c r="T736" t="str">
        <f t="shared" si="100"/>
        <v>W1900TorontoOntarioSpeaker1</v>
      </c>
      <c r="U736" t="str">
        <f t="shared" si="101"/>
        <v>const W1900TorontoOntarioSpeaker1= L.marker([43.73,-79.37], {icon: Dn}).bindPopup('Toronto, Ontario&lt;br&gt;&lt;span style=font-size:11px&gt;(White b. 1927)&lt;/span&gt;&lt;br&gt;Speaker 1 in (Thomas, 2001)').addTo(W1900);</v>
      </c>
      <c r="V736" t="str">
        <f t="shared" si="102"/>
        <v>const W1900TorontoOntarioSpeaker1= L.marker([43.73,-79.37], {icon: A2}).bindPopup('Toronto, Ontario&lt;br&gt;&lt;span style=font-size:11px&gt;(White b. 1927)&lt;/span&gt;&lt;br&gt;Speaker 1 in (Thomas, 2001)').addTo(W1900);</v>
      </c>
      <c r="W736" t="str">
        <f t="shared" si="103"/>
        <v>const W1900TorontoOntarioSpeaker1= L.marker([43.73,-79.37], {icon: e}).bindPopup('Toronto, Ontario&lt;br&gt;&lt;span style=font-size:11px&gt;(White b. 1927)&lt;/span&gt;&lt;br&gt;Speaker 1 in e').addTo(W1900);</v>
      </c>
      <c r="X736" t="str">
        <f t="shared" si="104"/>
        <v>const W1900TorontoOntarioSpeaker1= L.marker([43.73,-79.37], {icon: D1}).bindPopup('Toronto, Ontario&lt;br&gt;&lt;span style=font-size:11px&gt;(White b. 1927)&lt;/span&gt;&lt;br&gt;Speaker 1 in (Thomas, 2001)').addTo(W1900);</v>
      </c>
      <c r="Y736" t="str">
        <f t="shared" si="105"/>
        <v/>
      </c>
      <c r="Z736" t="str">
        <f t="shared" si="106"/>
        <v/>
      </c>
      <c r="AA736" t="str">
        <f t="shared" si="107"/>
        <v/>
      </c>
      <c r="BC736" t="s">
        <v>12008</v>
      </c>
    </row>
    <row r="737" spans="1:55">
      <c r="A737" t="s">
        <v>5326</v>
      </c>
      <c r="B737" s="88" t="s">
        <v>6548</v>
      </c>
      <c r="D737">
        <v>1934</v>
      </c>
      <c r="E737" t="s">
        <v>11989</v>
      </c>
      <c r="G737" s="79" t="s">
        <v>540</v>
      </c>
      <c r="H737" t="s">
        <v>5299</v>
      </c>
      <c r="I737" s="5">
        <v>-52.78</v>
      </c>
      <c r="J737" s="5">
        <v>47.47</v>
      </c>
      <c r="K737" t="s">
        <v>11231</v>
      </c>
      <c r="M737" s="20"/>
      <c r="S737" t="str">
        <f t="shared" si="99"/>
        <v>St Johns, Newfoundland&lt;br&gt;&lt;span style=font-size:11px&gt;(White b. 1934)&lt;/span&gt;&lt;br&gt;</v>
      </c>
      <c r="T737" t="str">
        <f t="shared" si="100"/>
        <v>W1900StJohnsNewfoundlandSpeaker2</v>
      </c>
      <c r="U737" t="str">
        <f t="shared" si="101"/>
        <v>const W1900StJohnsNewfoundlandSpeaker2= L.marker([47.47,-52.78], {icon: De}).bindPopup('St Johns, Newfoundland&lt;br&gt;&lt;span style=font-size:11px&gt;(White b. 1934)&lt;/span&gt;&lt;br&gt;Speaker 2 in (Thomas, 2001)').addTo(W1900);</v>
      </c>
      <c r="V737" t="str">
        <f t="shared" si="102"/>
        <v>const W1900StJohnsNewfoundlandSpeaker2= L.marker([47.47,-52.78], {icon: A2}).bindPopup('St Johns, Newfoundland&lt;br&gt;&lt;span style=font-size:11px&gt;(White b. 1934)&lt;/span&gt;&lt;br&gt;Speaker 2 in (Thomas, 2001)').addTo(W1900);</v>
      </c>
      <c r="W737" t="str">
        <f t="shared" si="103"/>
        <v>const W1900StJohnsNewfoundlandSpeaker2= L.marker([47.47,-52.78], {icon: b}).bindPopup('St Johns, Newfoundland&lt;br&gt;&lt;span style=font-size:11px&gt;(White b. 1934)&lt;/span&gt;&lt;br&gt;Speaker 2 in b').addTo(W1900);</v>
      </c>
      <c r="X737" t="str">
        <f t="shared" si="104"/>
        <v>const W1900StJohnsNewfoundlandSpeaker2= L.marker([47.47,-52.78], {icon: D1}).bindPopup('St Johns, Newfoundland&lt;br&gt;&lt;span style=font-size:11px&gt;(White b. 1934)&lt;/span&gt;&lt;br&gt;Speaker 2 in (Thomas, 2001)').addTo(W1900);</v>
      </c>
      <c r="Y737" t="str">
        <f t="shared" si="105"/>
        <v/>
      </c>
      <c r="Z737" t="str">
        <f t="shared" si="106"/>
        <v/>
      </c>
      <c r="AA737" t="str">
        <f t="shared" si="107"/>
        <v/>
      </c>
      <c r="BC737" t="s">
        <v>12009</v>
      </c>
    </row>
    <row r="738" spans="1:55">
      <c r="A738" t="s">
        <v>5326</v>
      </c>
      <c r="B738" s="88" t="s">
        <v>6550</v>
      </c>
      <c r="D738">
        <v>1941</v>
      </c>
      <c r="E738" t="s">
        <v>11989</v>
      </c>
      <c r="G738" s="79" t="s">
        <v>428</v>
      </c>
      <c r="H738" t="s">
        <v>5280</v>
      </c>
      <c r="I738" s="5">
        <v>-71.08</v>
      </c>
      <c r="J738" s="5">
        <v>42.78</v>
      </c>
      <c r="K738" t="s">
        <v>10728</v>
      </c>
      <c r="M738" s="20"/>
      <c r="S738" t="str">
        <f t="shared" si="99"/>
        <v>Haverhill, Massachusetts&lt;br&gt;&lt;span style=font-size:11px&gt;(White b. 1941)&lt;/span&gt;&lt;br&gt;</v>
      </c>
      <c r="T738" t="str">
        <f t="shared" si="100"/>
        <v>W1900HaverhillMassachusettsSpeaker5</v>
      </c>
      <c r="U738" t="str">
        <f t="shared" si="101"/>
        <v>const W1900HaverhillMassachusettsSpeaker5= L.marker([42.78,-71.08], {icon: Dn}).bindPopup('Haverhill, Massachusetts&lt;br&gt;&lt;span style=font-size:11px&gt;(White b. 1941)&lt;/span&gt;&lt;br&gt;Speaker 5 in (Thomas, 2001)').addTo(W1900);</v>
      </c>
      <c r="V738" t="str">
        <f t="shared" si="102"/>
        <v>const W1900HaverhillMassachusettsSpeaker5= L.marker([42.78,-71.08], {icon: A2}).bindPopup('Haverhill, Massachusetts&lt;br&gt;&lt;span style=font-size:11px&gt;(White b. 1941)&lt;/span&gt;&lt;br&gt;Speaker 5 in (Thomas, 2001)').addTo(W1900);</v>
      </c>
      <c r="W738" t="str">
        <f t="shared" si="103"/>
        <v>const W1900HaverhillMassachusettsSpeaker5= L.marker([42.78,-71.08], {icon: b}).bindPopup('Haverhill, Massachusetts&lt;br&gt;&lt;span style=font-size:11px&gt;(White b. 1941)&lt;/span&gt;&lt;br&gt;Speaker 5 in b').addTo(W1900);</v>
      </c>
      <c r="X738" t="str">
        <f t="shared" si="104"/>
        <v>const W1900HaverhillMassachusettsSpeaker5= L.marker([42.78,-71.08], {icon: D1}).bindPopup('Haverhill, Massachusetts&lt;br&gt;&lt;span style=font-size:11px&gt;(White b. 1941)&lt;/span&gt;&lt;br&gt;Speaker 5 in (Thomas, 2001)').addTo(W1900);</v>
      </c>
      <c r="Y738" t="str">
        <f t="shared" si="105"/>
        <v/>
      </c>
      <c r="Z738" t="str">
        <f t="shared" si="106"/>
        <v/>
      </c>
      <c r="AA738" t="str">
        <f t="shared" si="107"/>
        <v/>
      </c>
      <c r="BC738" t="s">
        <v>12010</v>
      </c>
    </row>
    <row r="739" spans="1:55">
      <c r="A739" t="s">
        <v>5326</v>
      </c>
      <c r="B739" s="88" t="s">
        <v>6552</v>
      </c>
      <c r="D739">
        <v>1907</v>
      </c>
      <c r="E739" t="s">
        <v>11989</v>
      </c>
      <c r="G739" s="79" t="s">
        <v>431</v>
      </c>
      <c r="H739" t="s">
        <v>5279</v>
      </c>
      <c r="I739" s="5">
        <v>-72.78</v>
      </c>
      <c r="J739" s="5">
        <v>41.53</v>
      </c>
      <c r="K739" t="s">
        <v>11232</v>
      </c>
      <c r="M739" s="20"/>
      <c r="S739" t="str">
        <f t="shared" si="99"/>
        <v>Meriden, Connecticut&lt;br&gt;&lt;span style=font-size:11px&gt;(White b. 1907)&lt;/span&gt;&lt;br&gt;</v>
      </c>
      <c r="T739" t="str">
        <f t="shared" si="100"/>
        <v>W1900MeridenConnecticutSpeaker8</v>
      </c>
      <c r="U739" t="str">
        <f t="shared" si="101"/>
        <v>const W1900MeridenConnecticutSpeaker8= L.marker([41.53,-72.78], {icon: De}).bindPopup('Meriden, Connecticut&lt;br&gt;&lt;span style=font-size:11px&gt;(White b. 1907)&lt;/span&gt;&lt;br&gt;Speaker 8 in (Thomas, 2001)').addTo(W1900);</v>
      </c>
      <c r="V739" t="str">
        <f t="shared" si="102"/>
        <v>const W1900MeridenConnecticutSpeaker8= L.marker([41.53,-72.78], {icon: A2}).bindPopup('Meriden, Connecticut&lt;br&gt;&lt;span style=font-size:11px&gt;(White b. 1907)&lt;/span&gt;&lt;br&gt;Speaker 8 in (Thomas, 2001)').addTo(W1900);</v>
      </c>
      <c r="W739" t="str">
        <f t="shared" si="103"/>
        <v>const W1900MeridenConnecticutSpeaker8= L.marker([41.53,-72.78], {icon: d}).bindPopup('Meriden, Connecticut&lt;br&gt;&lt;span style=font-size:11px&gt;(White b. 1907)&lt;/span&gt;&lt;br&gt;Speaker 8 in d').addTo(W1900);</v>
      </c>
      <c r="X739" t="str">
        <f t="shared" si="104"/>
        <v>const W1900MeridenConnecticutSpeaker8= L.marker([41.53,-72.78], {icon: D1}).bindPopup('Meriden, Connecticut&lt;br&gt;&lt;span style=font-size:11px&gt;(White b. 1907)&lt;/span&gt;&lt;br&gt;Speaker 8 in (Thomas, 2001)').addTo(W1900);</v>
      </c>
      <c r="Y739" t="str">
        <f t="shared" si="105"/>
        <v/>
      </c>
      <c r="Z739" t="str">
        <f t="shared" si="106"/>
        <v/>
      </c>
      <c r="AA739" t="str">
        <f t="shared" si="107"/>
        <v/>
      </c>
      <c r="BC739" t="s">
        <v>12011</v>
      </c>
    </row>
    <row r="740" spans="1:55">
      <c r="A740" t="s">
        <v>5326</v>
      </c>
      <c r="B740" s="88" t="s">
        <v>6554</v>
      </c>
      <c r="D740">
        <v>1908</v>
      </c>
      <c r="E740" t="s">
        <v>11989</v>
      </c>
      <c r="G740" s="79" t="s">
        <v>432</v>
      </c>
      <c r="H740" t="s">
        <v>5151</v>
      </c>
      <c r="I740" s="5">
        <v>-73.97</v>
      </c>
      <c r="J740" s="5">
        <v>40.78</v>
      </c>
      <c r="K740" t="s">
        <v>10737</v>
      </c>
      <c r="M740" s="20"/>
      <c r="S740" t="str">
        <f t="shared" si="99"/>
        <v>Manhattan, New York&lt;br&gt;&lt;span style=font-size:11px&gt;(White b. 1908)&lt;/span&gt;&lt;br&gt;</v>
      </c>
      <c r="T740" t="str">
        <f t="shared" si="100"/>
        <v>W1900ManhattanNewYorkSpeaker9</v>
      </c>
      <c r="U740" t="str">
        <f t="shared" si="101"/>
        <v>const W1900ManhattanNewYorkSpeaker9= L.marker([40.78,-73.97], {icon: Dt}).bindPopup('Manhattan, New York&lt;br&gt;&lt;span style=font-size:11px&gt;(White b. 1908)&lt;/span&gt;&lt;br&gt;Speaker 9 in (Thomas, 2001)').addTo(W1900);</v>
      </c>
      <c r="V740" t="str">
        <f t="shared" si="102"/>
        <v>const W1900ManhattanNewYorkSpeaker9= L.marker([40.78,-73.97], {icon: A2}).bindPopup('Manhattan, New York&lt;br&gt;&lt;span style=font-size:11px&gt;(White b. 1908)&lt;/span&gt;&lt;br&gt;Speaker 9 in (Thomas, 2001)').addTo(W1900);</v>
      </c>
      <c r="W740" t="str">
        <f t="shared" si="103"/>
        <v>const W1900ManhattanNewYorkSpeaker9= L.marker([40.78,-73.97], {icon: e}).bindPopup('Manhattan, New York&lt;br&gt;&lt;span style=font-size:11px&gt;(White b. 1908)&lt;/span&gt;&lt;br&gt;Speaker 9 in e').addTo(W1900);</v>
      </c>
      <c r="X740" t="str">
        <f t="shared" si="104"/>
        <v>const W1900ManhattanNewYorkSpeaker9= L.marker([40.78,-73.97], {icon: D1}).bindPopup('Manhattan, New York&lt;br&gt;&lt;span style=font-size:11px&gt;(White b. 1908)&lt;/span&gt;&lt;br&gt;Speaker 9 in (Thomas, 2001)').addTo(W1900);</v>
      </c>
      <c r="Y740" t="str">
        <f t="shared" si="105"/>
        <v/>
      </c>
      <c r="Z740" t="str">
        <f t="shared" si="106"/>
        <v/>
      </c>
      <c r="AA740" t="str">
        <f t="shared" si="107"/>
        <v/>
      </c>
      <c r="BC740" t="s">
        <v>12012</v>
      </c>
    </row>
    <row r="741" spans="1:55">
      <c r="A741" t="s">
        <v>5326</v>
      </c>
      <c r="B741" s="88" t="s">
        <v>6556</v>
      </c>
      <c r="D741">
        <v>1940</v>
      </c>
      <c r="E741" t="s">
        <v>11989</v>
      </c>
      <c r="G741" s="79" t="s">
        <v>433</v>
      </c>
      <c r="H741" t="s">
        <v>5300</v>
      </c>
      <c r="I741" s="5">
        <v>-93.08</v>
      </c>
      <c r="J741" s="5">
        <v>45.17</v>
      </c>
      <c r="K741" t="s">
        <v>11223</v>
      </c>
      <c r="M741" s="20"/>
      <c r="S741" t="str">
        <f t="shared" si="99"/>
        <v>Lino Lakes, Minnesota&lt;br&gt;&lt;span style=font-size:11px&gt;(White b. 1940)&lt;/span&gt;&lt;br&gt;</v>
      </c>
      <c r="T741" t="str">
        <f t="shared" si="100"/>
        <v>W1900LinoLakesMinnesotaSpeaker10</v>
      </c>
      <c r="U741" t="str">
        <f t="shared" si="101"/>
        <v>const W1900LinoLakesMinnesotaSpeaker10= L.marker([45.17,-93.08], {icon: Me}).bindPopup('Lino Lakes, Minnesota&lt;br&gt;&lt;span style=font-size:11px&gt;(White b. 1940)&lt;/span&gt;&lt;br&gt;Speaker 10 in (Thomas, 2001)').addTo(W1900);</v>
      </c>
      <c r="V741" t="str">
        <f t="shared" si="102"/>
        <v>const W1900LinoLakesMinnesotaSpeaker10= L.marker([45.17,-93.08], {icon: A2}).bindPopup('Lino Lakes, Minnesota&lt;br&gt;&lt;span style=font-size:11px&gt;(White b. 1940)&lt;/span&gt;&lt;br&gt;Speaker 10 in (Thomas, 2001)').addTo(W1900);</v>
      </c>
      <c r="W741" t="str">
        <f t="shared" si="103"/>
        <v>const W1900LinoLakesMinnesotaSpeaker10= L.marker([45.17,-93.08], {icon: d}).bindPopup('Lino Lakes, Minnesota&lt;br&gt;&lt;span style=font-size:11px&gt;(White b. 1940)&lt;/span&gt;&lt;br&gt;Speaker 10 in d').addTo(W1900);</v>
      </c>
      <c r="X741" t="str">
        <f t="shared" si="104"/>
        <v>const W1900LinoLakesMinnesotaSpeaker10= L.marker([45.17,-93.08], {icon: M1}).bindPopup('Lino Lakes, Minnesota&lt;br&gt;&lt;span style=font-size:11px&gt;(White b. 1940)&lt;/span&gt;&lt;br&gt;Speaker 10 in (Thomas, 2001)').addTo(W1900);</v>
      </c>
      <c r="Y741" t="str">
        <f t="shared" si="105"/>
        <v/>
      </c>
      <c r="Z741" t="str">
        <f t="shared" si="106"/>
        <v/>
      </c>
      <c r="AA741" t="str">
        <f t="shared" si="107"/>
        <v/>
      </c>
      <c r="BC741" t="s">
        <v>12013</v>
      </c>
    </row>
    <row r="742" spans="1:55">
      <c r="A742" t="s">
        <v>5326</v>
      </c>
      <c r="B742" s="88" t="s">
        <v>6558</v>
      </c>
      <c r="D742">
        <v>1943</v>
      </c>
      <c r="E742" t="s">
        <v>11989</v>
      </c>
      <c r="G742" s="79" t="s">
        <v>339</v>
      </c>
      <c r="H742" t="s">
        <v>5278</v>
      </c>
      <c r="I742" s="5">
        <v>-75.150000000000006</v>
      </c>
      <c r="J742" s="5">
        <v>39.950000000000003</v>
      </c>
      <c r="K742" t="s">
        <v>10738</v>
      </c>
      <c r="M742" s="20"/>
      <c r="S742" t="str">
        <f t="shared" si="99"/>
        <v>Philadelphia, Pennsylvania&lt;br&gt;&lt;span style=font-size:11px&gt;(White b. 1943)&lt;/span&gt;&lt;br&gt;</v>
      </c>
      <c r="T742" t="str">
        <f t="shared" si="100"/>
        <v>W1900PhiladelphiaPennsylvaniaSpeaker11</v>
      </c>
      <c r="U742" t="str">
        <f t="shared" si="101"/>
        <v>const W1900PhiladelphiaPennsylvaniaSpeaker11= L.marker([39.95,-75.15], {icon: Dt}).bindPopup('Philadelphia, Pennsylvania&lt;br&gt;&lt;span style=font-size:11px&gt;(White b. 1943)&lt;/span&gt;&lt;br&gt;Speaker 11 in (Thomas, 2001)').addTo(W1900);</v>
      </c>
      <c r="V742" t="str">
        <f t="shared" si="102"/>
        <v>const W1900PhiladelphiaPennsylvaniaSpeaker11= L.marker([39.95,-75.15], {icon: A1}).bindPopup('Philadelphia, Pennsylvania&lt;br&gt;&lt;span style=font-size:11px&gt;(White b. 1943)&lt;/span&gt;&lt;br&gt;Speaker 11 in (Thomas, 2001)').addTo(W1900);</v>
      </c>
      <c r="W742" t="str">
        <f t="shared" si="103"/>
        <v>const W1900PhiladelphiaPennsylvaniaSpeaker11= L.marker([39.95,-75.15], {icon: d}).bindPopup('Philadelphia, Pennsylvania&lt;br&gt;&lt;span style=font-size:11px&gt;(White b. 1943)&lt;/span&gt;&lt;br&gt;Speaker 11 in d').addTo(W1900);</v>
      </c>
      <c r="X742" t="str">
        <f t="shared" si="104"/>
        <v>const W1900PhiladelphiaPennsylvaniaSpeaker11= L.marker([39.95,-75.15], {icon: D5}).bindPopup('Philadelphia, Pennsylvania&lt;br&gt;&lt;span style=font-size:11px&gt;(White b. 1943)&lt;/span&gt;&lt;br&gt;Speaker 11 in (Thomas, 2001)').addTo(W1900);</v>
      </c>
      <c r="Y742" t="str">
        <f t="shared" si="105"/>
        <v/>
      </c>
      <c r="Z742" t="str">
        <f t="shared" si="106"/>
        <v/>
      </c>
      <c r="AA742" t="str">
        <f t="shared" si="107"/>
        <v/>
      </c>
      <c r="BC742" t="s">
        <v>12014</v>
      </c>
    </row>
    <row r="743" spans="1:55">
      <c r="A743" t="s">
        <v>5326</v>
      </c>
      <c r="B743" s="88" t="s">
        <v>6560</v>
      </c>
      <c r="C743" s="72" t="s">
        <v>12310</v>
      </c>
      <c r="D743">
        <v>1918</v>
      </c>
      <c r="E743" t="s">
        <v>11989</v>
      </c>
      <c r="G743" s="79" t="s">
        <v>442</v>
      </c>
      <c r="H743" t="s">
        <v>5282</v>
      </c>
      <c r="I743" s="5">
        <v>-84.6</v>
      </c>
      <c r="J743" s="5">
        <v>39.15</v>
      </c>
      <c r="K743" t="s">
        <v>10739</v>
      </c>
      <c r="M743" s="20"/>
      <c r="S743" t="str">
        <f t="shared" si="99"/>
        <v>Cheviot, Ohio&lt;br&gt;&lt;span style=font-size:11px&gt;(White b. 1918)&lt;/span&gt;&lt;br&gt;</v>
      </c>
      <c r="T743" t="str">
        <f t="shared" si="100"/>
        <v>W1900CheviotOhioSpeaker21</v>
      </c>
      <c r="U743" t="str">
        <f t="shared" si="101"/>
        <v>const W1900CheviotOhioSpeaker21= L.marker([39.15,-84.6], {icon: Dt}).bindPopup('Cheviot, Ohio&lt;br&gt;&lt;span style=font-size:11px&gt;(White b. 1918)&lt;/span&gt;&lt;br&gt;DARE OH076  Speaker 21 in (Thomas, 2001)').addTo(W1900);</v>
      </c>
      <c r="V743" t="str">
        <f t="shared" si="102"/>
        <v>const W1900CheviotOhioSpeaker21= L.marker([39.15,-84.6], {icon: A2}).bindPopup('Cheviot, Ohio&lt;br&gt;&lt;span style=font-size:11px&gt;(White b. 1918)&lt;/span&gt;&lt;br&gt;DARE OH076  Speaker 21 in (Thomas, 2001)').addTo(W1900);</v>
      </c>
      <c r="W743" t="str">
        <f t="shared" si="103"/>
        <v>const W1900CheviotOhioSpeaker21= L.marker([39.15,-84.6], {icon: d}).bindPopup('Cheviot, Ohio&lt;br&gt;&lt;span style=font-size:11px&gt;(White b. 1918)&lt;/span&gt;&lt;br&gt;DARE OH076  Speaker 21 in d').addTo(W1900);</v>
      </c>
      <c r="X743" t="str">
        <f t="shared" si="104"/>
        <v>const W1900CheviotOhioSpeaker21= L.marker([39.15,-84.6], {icon: D3}).bindPopup('Cheviot, Ohio&lt;br&gt;&lt;span style=font-size:11px&gt;(White b. 1918)&lt;/span&gt;&lt;br&gt;DARE OH076  Speaker 21 in (Thomas, 2001)').addTo(W1900);</v>
      </c>
      <c r="Y743" t="str">
        <f t="shared" si="105"/>
        <v/>
      </c>
      <c r="Z743" t="str">
        <f t="shared" si="106"/>
        <v/>
      </c>
      <c r="AA743" t="str">
        <f t="shared" si="107"/>
        <v/>
      </c>
      <c r="BC743" t="s">
        <v>12015</v>
      </c>
    </row>
    <row r="744" spans="1:55">
      <c r="A744" t="s">
        <v>5326</v>
      </c>
      <c r="B744" s="88" t="s">
        <v>6823</v>
      </c>
      <c r="D744">
        <v>1944</v>
      </c>
      <c r="E744" t="s">
        <v>11989</v>
      </c>
      <c r="G744" s="79" t="s">
        <v>30</v>
      </c>
      <c r="H744" t="s">
        <v>5290</v>
      </c>
      <c r="I744" s="5">
        <v>-121.49</v>
      </c>
      <c r="J744" s="5">
        <v>38.58</v>
      </c>
      <c r="K744" t="s">
        <v>10733</v>
      </c>
      <c r="S744" t="str">
        <f t="shared" si="99"/>
        <v>Sacramento, California&lt;br&gt;&lt;span style=font-size:11px&gt;(White b. 1944)&lt;/span&gt;&lt;br&gt;</v>
      </c>
      <c r="T744" t="str">
        <f t="shared" si="100"/>
        <v>W1900SacramentoCaliforniaSpeaker50</v>
      </c>
      <c r="U744" t="str">
        <f t="shared" si="101"/>
        <v>const W1900SacramentoCaliforniaSpeaker50= L.marker([38.58,-121.49], {icon: Dn}).bindPopup('Sacramento, California&lt;br&gt;&lt;span style=font-size:11px&gt;(White b. 1944)&lt;/span&gt;&lt;br&gt;Speaker 50 in (Thomas, 2001)').addTo(W1900);</v>
      </c>
      <c r="V744" t="str">
        <f t="shared" si="102"/>
        <v>const W1900SacramentoCaliforniaSpeaker50= L.marker([38.58,-121.49], {icon: A2}).bindPopup('Sacramento, California&lt;br&gt;&lt;span style=font-size:11px&gt;(White b. 1944)&lt;/span&gt;&lt;br&gt;Speaker 50 in (Thomas, 2001)').addTo(W1900);</v>
      </c>
      <c r="W744" t="str">
        <f t="shared" si="103"/>
        <v>const W1900SacramentoCaliforniaSpeaker50= L.marker([38.58,-121.49], {icon: d}).bindPopup('Sacramento, California&lt;br&gt;&lt;span style=font-size:11px&gt;(White b. 1944)&lt;/span&gt;&lt;br&gt;Speaker 50 in d').addTo(W1900);</v>
      </c>
      <c r="X744" t="str">
        <f t="shared" si="104"/>
        <v>const W1900SacramentoCaliforniaSpeaker50= L.marker([38.58,-121.49], {icon: D3}).bindPopup('Sacramento, California&lt;br&gt;&lt;span style=font-size:11px&gt;(White b. 1944)&lt;/span&gt;&lt;br&gt;Speaker 50 in (Thomas, 2001)').addTo(W1900);</v>
      </c>
      <c r="Y744" t="str">
        <f t="shared" si="105"/>
        <v/>
      </c>
      <c r="Z744" t="str">
        <f t="shared" si="106"/>
        <v/>
      </c>
      <c r="AA744" t="str">
        <f t="shared" si="107"/>
        <v/>
      </c>
      <c r="BC744" t="s">
        <v>12016</v>
      </c>
    </row>
    <row r="745" spans="1:55">
      <c r="A745" t="s">
        <v>5326</v>
      </c>
      <c r="B745" s="88" t="s">
        <v>6562</v>
      </c>
      <c r="D745">
        <v>1912</v>
      </c>
      <c r="E745" t="s">
        <v>11989</v>
      </c>
      <c r="G745" s="79" t="s">
        <v>496</v>
      </c>
      <c r="H745" t="s">
        <v>1128</v>
      </c>
      <c r="I745" s="5">
        <v>-77.08</v>
      </c>
      <c r="J745" s="5">
        <v>26.47</v>
      </c>
      <c r="K745" t="s">
        <v>10740</v>
      </c>
      <c r="S745" t="str">
        <f t="shared" si="99"/>
        <v>Cherokee Sound, Bahama&lt;br&gt;&lt;span style=font-size:11px&gt;(White b. 1912)&lt;/span&gt;&lt;br&gt;</v>
      </c>
      <c r="T745" t="str">
        <f t="shared" si="100"/>
        <v>W1900CherokeeSoundBahamaSpeaker51</v>
      </c>
      <c r="U745" t="str">
        <f t="shared" si="101"/>
        <v>const W1900CherokeeSoundBahamaSpeaker51= L.marker([26.47,-77.08], {icon: Hd}).bindPopup('Cherokee Sound, Bahama&lt;br&gt;&lt;span style=font-size:11px&gt;(White b. 1912)&lt;/span&gt;&lt;br&gt;Speaker 51 in (Thomas, 2001)').addTo(W1900);</v>
      </c>
      <c r="V745" t="str">
        <f t="shared" si="102"/>
        <v>const W1900CherokeeSoundBahamaSpeaker51= L.marker([26.47,-77.08], {icon: A2}).bindPopup('Cherokee Sound, Bahama&lt;br&gt;&lt;span style=font-size:11px&gt;(White b. 1912)&lt;/span&gt;&lt;br&gt;Speaker 51 in (Thomas, 2001)').addTo(W1900);</v>
      </c>
      <c r="W745" t="str">
        <f t="shared" si="103"/>
        <v>const W1900CherokeeSoundBahamaSpeaker51= L.marker([26.47,-77.08], {icon: d}).bindPopup('Cherokee Sound, Bahama&lt;br&gt;&lt;span style=font-size:11px&gt;(White b. 1912)&lt;/span&gt;&lt;br&gt;Speaker 51 in d').addTo(W1900);</v>
      </c>
      <c r="X745" t="str">
        <f t="shared" si="104"/>
        <v>const W1900CherokeeSoundBahamaSpeaker51= L.marker([26.47,-77.08], {icon: H5}).bindPopup('Cherokee Sound, Bahama&lt;br&gt;&lt;span style=font-size:11px&gt;(White b. 1912)&lt;/span&gt;&lt;br&gt;Speaker 51 in (Thomas, 2001)').addTo(W1900);</v>
      </c>
      <c r="Y745" t="str">
        <f t="shared" si="105"/>
        <v/>
      </c>
      <c r="Z745" t="str">
        <f t="shared" si="106"/>
        <v/>
      </c>
      <c r="AA745" t="str">
        <f t="shared" si="107"/>
        <v/>
      </c>
      <c r="BC745" t="s">
        <v>12016</v>
      </c>
    </row>
    <row r="746" spans="1:55">
      <c r="A746" t="s">
        <v>5326</v>
      </c>
      <c r="B746" s="88" t="s">
        <v>6564</v>
      </c>
      <c r="D746">
        <v>1940</v>
      </c>
      <c r="E746" t="s">
        <v>11989</v>
      </c>
      <c r="G746" s="79" t="s">
        <v>452</v>
      </c>
      <c r="H746" t="s">
        <v>903</v>
      </c>
      <c r="I746" s="5">
        <v>-76.42</v>
      </c>
      <c r="J746" s="5">
        <v>37.65</v>
      </c>
      <c r="K746" t="s">
        <v>10731</v>
      </c>
      <c r="M746" s="20"/>
      <c r="S746" t="str">
        <f t="shared" si="99"/>
        <v>Irvington, Virginia&lt;br&gt;&lt;span style=font-size:11px&gt;(White b. 1940)&lt;/span&gt;&lt;br&gt;</v>
      </c>
      <c r="T746" t="str">
        <f t="shared" si="100"/>
        <v>W1900IrvingtonVirginiaSpeaker55</v>
      </c>
      <c r="U746" t="str">
        <f t="shared" si="101"/>
        <v>const W1900IrvingtonVirginiaSpeaker55= L.marker([37.65,-76.42], {icon: Dn}).bindPopup('Irvington, Virginia&lt;br&gt;&lt;span style=font-size:11px&gt;(White b. 1940)&lt;/span&gt;&lt;br&gt;Speaker 55 in (Thomas, 2001)').addTo(W1900);</v>
      </c>
      <c r="V746" t="str">
        <f t="shared" si="102"/>
        <v>const W1900IrvingtonVirginiaSpeaker55= L.marker([37.65,-76.42], {icon: A2}).bindPopup('Irvington, Virginia&lt;br&gt;&lt;span style=font-size:11px&gt;(White b. 1940)&lt;/span&gt;&lt;br&gt;Speaker 55 in (Thomas, 2001)').addTo(W1900);</v>
      </c>
      <c r="W746" t="str">
        <f t="shared" si="103"/>
        <v>const W1900IrvingtonVirginiaSpeaker55= L.marker([37.65,-76.42], {icon: d}).bindPopup('Irvington, Virginia&lt;br&gt;&lt;span style=font-size:11px&gt;(White b. 1940)&lt;/span&gt;&lt;br&gt;Speaker 55 in d').addTo(W1900);</v>
      </c>
      <c r="X746" t="str">
        <f t="shared" si="104"/>
        <v>const W1900IrvingtonVirginiaSpeaker55= L.marker([37.65,-76.42], {icon: D5}).bindPopup('Irvington, Virginia&lt;br&gt;&lt;span style=font-size:11px&gt;(White b. 1940)&lt;/span&gt;&lt;br&gt;Speaker 55 in (Thomas, 2001)').addTo(W1900);</v>
      </c>
      <c r="Y746" t="str">
        <f t="shared" si="105"/>
        <v/>
      </c>
      <c r="Z746" t="str">
        <f t="shared" si="106"/>
        <v/>
      </c>
      <c r="AA746" t="str">
        <f t="shared" si="107"/>
        <v/>
      </c>
      <c r="BC746" t="s">
        <v>12017</v>
      </c>
    </row>
    <row r="747" spans="1:55">
      <c r="A747" t="s">
        <v>5326</v>
      </c>
      <c r="B747" s="88" t="s">
        <v>6566</v>
      </c>
      <c r="D747">
        <v>1914</v>
      </c>
      <c r="E747" t="s">
        <v>11989</v>
      </c>
      <c r="G747" s="79" t="s">
        <v>456</v>
      </c>
      <c r="H747" t="s">
        <v>5298</v>
      </c>
      <c r="I747" s="5">
        <v>-86.45</v>
      </c>
      <c r="J747" s="5">
        <v>32.58</v>
      </c>
      <c r="K747" t="s">
        <v>10741</v>
      </c>
      <c r="M747" s="20"/>
      <c r="S747" t="str">
        <f t="shared" si="99"/>
        <v>Montgomery, Alabama&lt;br&gt;&lt;span style=font-size:11px&gt;(White b. 1914)&lt;/span&gt;&lt;br&gt;</v>
      </c>
      <c r="T747" t="str">
        <f t="shared" si="100"/>
        <v>W1900MontgomeryAlabamaSpeaker59</v>
      </c>
      <c r="U747" t="str">
        <f t="shared" si="101"/>
        <v>const W1900MontgomeryAlabamaSpeaker59= L.marker([32.58,-86.45], {icon: Du}).bindPopup('Montgomery, Alabama&lt;br&gt;&lt;span style=font-size:11px&gt;(White b. 1914)&lt;/span&gt;&lt;br&gt;Speaker 59 in (Thomas, 2001)').addTo(W1900);</v>
      </c>
      <c r="V747" t="str">
        <f t="shared" si="102"/>
        <v>const W1900MontgomeryAlabamaSpeaker59= L.marker([32.58,-86.45], {icon: A1}).bindPopup('Montgomery, Alabama&lt;br&gt;&lt;span style=font-size:11px&gt;(White b. 1914)&lt;/span&gt;&lt;br&gt;Speaker 59 in (Thomas, 2001)').addTo(W1900);</v>
      </c>
      <c r="W747" t="str">
        <f t="shared" si="103"/>
        <v>const W1900MontgomeryAlabamaSpeaker59= L.marker([32.58,-86.45], {icon: d}).bindPopup('Montgomery, Alabama&lt;br&gt;&lt;span style=font-size:11px&gt;(White b. 1914)&lt;/span&gt;&lt;br&gt;Speaker 59 in d').addTo(W1900);</v>
      </c>
      <c r="X747" t="str">
        <f t="shared" si="104"/>
        <v>const W1900MontgomeryAlabamaSpeaker59= L.marker([32.58,-86.45], {icon: D5}).bindPopup('Montgomery, Alabama&lt;br&gt;&lt;span style=font-size:11px&gt;(White b. 1914)&lt;/span&gt;&lt;br&gt;Speaker 59 in (Thomas, 2001)').addTo(W1900);</v>
      </c>
      <c r="Y747" t="str">
        <f t="shared" si="105"/>
        <v/>
      </c>
      <c r="Z747" t="str">
        <f t="shared" si="106"/>
        <v/>
      </c>
      <c r="AA747" t="str">
        <f t="shared" si="107"/>
        <v/>
      </c>
      <c r="BC747" t="s">
        <v>12018</v>
      </c>
    </row>
    <row r="748" spans="1:55">
      <c r="A748" t="s">
        <v>5326</v>
      </c>
      <c r="B748" s="88" t="s">
        <v>6568</v>
      </c>
      <c r="D748">
        <v>1908</v>
      </c>
      <c r="E748" t="s">
        <v>11989</v>
      </c>
      <c r="G748" s="79" t="s">
        <v>458</v>
      </c>
      <c r="H748" t="s">
        <v>5288</v>
      </c>
      <c r="I748" s="5">
        <v>-83.8</v>
      </c>
      <c r="J748" s="5">
        <v>35.32</v>
      </c>
      <c r="K748" t="s">
        <v>10732</v>
      </c>
      <c r="M748" s="20"/>
      <c r="S748" t="str">
        <f t="shared" si="99"/>
        <v>Robbinisville, North Carolina&lt;br&gt;&lt;span style=font-size:11px&gt;(White b. 1908)&lt;/span&gt;&lt;br&gt;</v>
      </c>
      <c r="T748" t="str">
        <f t="shared" si="100"/>
        <v>W1900RobbinisvilleNorthCarolinaSpeaker64</v>
      </c>
      <c r="U748" t="str">
        <f t="shared" si="101"/>
        <v>const W1900RobbinisvilleNorthCarolinaSpeaker64= L.marker([35.32,-83.8], {icon: Du}).bindPopup('Robbinisville, North Carolina&lt;br&gt;&lt;span style=font-size:11px&gt;(White b. 1908)&lt;/span&gt;&lt;br&gt;Speaker 64 in (Thomas, 2001)').addTo(W1900);</v>
      </c>
      <c r="V748" t="str">
        <f t="shared" si="102"/>
        <v>const W1900RobbinisvilleNorthCarolinaSpeaker64= L.marker([35.32,-83.8], {icon: A2}).bindPopup('Robbinisville, North Carolina&lt;br&gt;&lt;span style=font-size:11px&gt;(White b. 1908)&lt;/span&gt;&lt;br&gt;Speaker 64 in (Thomas, 2001)').addTo(W1900);</v>
      </c>
      <c r="W748" t="str">
        <f t="shared" si="103"/>
        <v>const W1900RobbinisvilleNorthCarolinaSpeaker64= L.marker([35.32,-83.8], {icon: d}).bindPopup('Robbinisville, North Carolina&lt;br&gt;&lt;span style=font-size:11px&gt;(White b. 1908)&lt;/span&gt;&lt;br&gt;Speaker 64 in d').addTo(W1900);</v>
      </c>
      <c r="X748" t="str">
        <f t="shared" si="104"/>
        <v>const W1900RobbinisvilleNorthCarolinaSpeaker64= L.marker([35.32,-83.8], {icon: D3}).bindPopup('Robbinisville, North Carolina&lt;br&gt;&lt;span style=font-size:11px&gt;(White b. 1908)&lt;/span&gt;&lt;br&gt;Speaker 64 in (Thomas, 2001)').addTo(W1900);</v>
      </c>
      <c r="Y748" t="str">
        <f t="shared" si="105"/>
        <v/>
      </c>
      <c r="Z748" t="str">
        <f t="shared" si="106"/>
        <v/>
      </c>
      <c r="AA748" t="str">
        <f t="shared" si="107"/>
        <v/>
      </c>
      <c r="BC748" t="s">
        <v>12019</v>
      </c>
    </row>
    <row r="749" spans="1:55">
      <c r="A749" t="s">
        <v>5326</v>
      </c>
      <c r="B749" s="88" t="s">
        <v>6570</v>
      </c>
      <c r="C749" t="s">
        <v>12313</v>
      </c>
      <c r="D749">
        <v>1903</v>
      </c>
      <c r="E749" t="s">
        <v>11989</v>
      </c>
      <c r="G749" s="79" t="s">
        <v>181</v>
      </c>
      <c r="H749" t="s">
        <v>5288</v>
      </c>
      <c r="I749" s="5">
        <v>-78.63</v>
      </c>
      <c r="J749" s="5">
        <v>36.28</v>
      </c>
      <c r="K749" t="s">
        <v>10732</v>
      </c>
      <c r="M749" s="20"/>
      <c r="S749" t="str">
        <f t="shared" si="99"/>
        <v>Raleigh, North Carolina&lt;br&gt;&lt;span style=font-size:11px&gt;(White b. 1903)&lt;/span&gt;&lt;br&gt;</v>
      </c>
      <c r="T749" t="str">
        <f t="shared" si="100"/>
        <v>W1900RaleighNorthCarolinaSpeaker72</v>
      </c>
      <c r="U749" t="str">
        <f t="shared" si="101"/>
        <v>const W1900RaleighNorthCarolinaSpeaker72= L.marker([36.28,-78.63], {icon: Du}).bindPopup('Raleigh, North Carolina&lt;br&gt;&lt;span style=font-size:11px&gt;(White b. 1903)&lt;/span&gt;&lt;br&gt;DARE NC 007 Speaker 72 in (Thomas, 2001)').addTo(W1900);</v>
      </c>
      <c r="V749" t="str">
        <f t="shared" si="102"/>
        <v>const W1900RaleighNorthCarolinaSpeaker72= L.marker([36.28,-78.63], {icon: A2}).bindPopup('Raleigh, North Carolina&lt;br&gt;&lt;span style=font-size:11px&gt;(White b. 1903)&lt;/span&gt;&lt;br&gt;DARE NC 007 Speaker 72 in (Thomas, 2001)').addTo(W1900);</v>
      </c>
      <c r="W749" t="str">
        <f t="shared" si="103"/>
        <v>const W1900RaleighNorthCarolinaSpeaker72= L.marker([36.28,-78.63], {icon: d}).bindPopup('Raleigh, North Carolina&lt;br&gt;&lt;span style=font-size:11px&gt;(White b. 1903)&lt;/span&gt;&lt;br&gt;DARE NC 007 Speaker 72 in d').addTo(W1900);</v>
      </c>
      <c r="X749" t="str">
        <f t="shared" si="104"/>
        <v>const W1900RaleighNorthCarolinaSpeaker72= L.marker([36.28,-78.63], {icon: D3}).bindPopup('Raleigh, North Carolina&lt;br&gt;&lt;span style=font-size:11px&gt;(White b. 1903)&lt;/span&gt;&lt;br&gt;DARE NC 007 Speaker 72 in (Thomas, 2001)').addTo(W1900);</v>
      </c>
      <c r="Y749" t="str">
        <f t="shared" si="105"/>
        <v/>
      </c>
      <c r="Z749" t="str">
        <f t="shared" si="106"/>
        <v/>
      </c>
      <c r="AA749" t="str">
        <f t="shared" si="107"/>
        <v/>
      </c>
      <c r="BC749" t="s">
        <v>12020</v>
      </c>
    </row>
    <row r="750" spans="1:55">
      <c r="A750" t="s">
        <v>5326</v>
      </c>
      <c r="B750" s="88" t="s">
        <v>6572</v>
      </c>
      <c r="D750">
        <v>1922</v>
      </c>
      <c r="E750" t="s">
        <v>11989</v>
      </c>
      <c r="G750" s="79" t="s">
        <v>460</v>
      </c>
      <c r="H750" t="s">
        <v>5288</v>
      </c>
      <c r="I750" s="5">
        <v>-79.03</v>
      </c>
      <c r="J750" s="5">
        <v>36.270000000000003</v>
      </c>
      <c r="K750" t="s">
        <v>11243</v>
      </c>
      <c r="M750" s="20"/>
      <c r="S750" t="str">
        <f t="shared" si="99"/>
        <v>Hurdle Mills, North Carolina&lt;br&gt;&lt;span style=font-size:11px&gt;(White b. 1922)&lt;/span&gt;&lt;br&gt;</v>
      </c>
      <c r="T750" t="str">
        <f t="shared" si="100"/>
        <v>W1900HurdleMillsNorthCarolinaSpeaker76</v>
      </c>
      <c r="U750" t="str">
        <f t="shared" si="101"/>
        <v>const W1900HurdleMillsNorthCarolinaSpeaker76= L.marker([36.27,-79.03], {icon: De}).bindPopup('Hurdle Mills, North Carolina&lt;br&gt;&lt;span style=font-size:11px&gt;(White b. 1922)&lt;/span&gt;&lt;br&gt;Speaker 76 in (Thomas, 2001)').addTo(W1900);</v>
      </c>
      <c r="V750" t="str">
        <f t="shared" si="102"/>
        <v>const W1900HurdleMillsNorthCarolinaSpeaker76= L.marker([36.27,-79.03], {icon: A2}).bindPopup('Hurdle Mills, North Carolina&lt;br&gt;&lt;span style=font-size:11px&gt;(White b. 1922)&lt;/span&gt;&lt;br&gt;Speaker 76 in (Thomas, 2001)').addTo(W1900);</v>
      </c>
      <c r="W750" t="str">
        <f t="shared" si="103"/>
        <v>const W1900HurdleMillsNorthCarolinaSpeaker76= L.marker([36.27,-79.03], {icon: d}).bindPopup('Hurdle Mills, North Carolina&lt;br&gt;&lt;span style=font-size:11px&gt;(White b. 1922)&lt;/span&gt;&lt;br&gt;Speaker 76 in d').addTo(W1900);</v>
      </c>
      <c r="X750" t="str">
        <f t="shared" si="104"/>
        <v>const W1900HurdleMillsNorthCarolinaSpeaker76= L.marker([36.27,-79.03], {icon: D5}).bindPopup('Hurdle Mills, North Carolina&lt;br&gt;&lt;span style=font-size:11px&gt;(White b. 1922)&lt;/span&gt;&lt;br&gt;Speaker 76 in (Thomas, 2001)').addTo(W1900);</v>
      </c>
      <c r="Y750" t="str">
        <f t="shared" si="105"/>
        <v/>
      </c>
      <c r="Z750" t="str">
        <f t="shared" si="106"/>
        <v/>
      </c>
      <c r="AA750" t="str">
        <f t="shared" si="107"/>
        <v/>
      </c>
      <c r="BC750" t="s">
        <v>12021</v>
      </c>
    </row>
    <row r="751" spans="1:55">
      <c r="A751" t="s">
        <v>5326</v>
      </c>
      <c r="B751" s="88" t="s">
        <v>6576</v>
      </c>
      <c r="D751">
        <v>1902</v>
      </c>
      <c r="E751" t="s">
        <v>11989</v>
      </c>
      <c r="G751" s="79" t="s">
        <v>463</v>
      </c>
      <c r="H751" t="s">
        <v>5288</v>
      </c>
      <c r="I751" s="5">
        <v>-76.14</v>
      </c>
      <c r="J751" s="5">
        <v>36.15</v>
      </c>
      <c r="K751" t="s">
        <v>11248</v>
      </c>
      <c r="M751" s="20"/>
      <c r="S751" t="str">
        <f t="shared" si="99"/>
        <v>Engelhard, North Carolina&lt;br&gt;&lt;span style=font-size:11px&gt;(White b. 1902)&lt;/span&gt;&lt;br&gt;</v>
      </c>
      <c r="T751" t="str">
        <f t="shared" si="100"/>
        <v>W1900EngelhardNorthCarolinaSpeaker80</v>
      </c>
      <c r="U751" t="str">
        <f t="shared" si="101"/>
        <v>const W1900EngelhardNorthCarolinaSpeaker80= L.marker([36.15,-76.14], {icon: He}).bindPopup('Engelhard, North Carolina&lt;br&gt;&lt;span style=font-size:11px&gt;(White b. 1902)&lt;/span&gt;&lt;br&gt;Speaker 80 in (Thomas, 2001)').addTo(W1900);</v>
      </c>
      <c r="V751" t="str">
        <f t="shared" si="102"/>
        <v>const W1900EngelhardNorthCarolinaSpeaker80= L.marker([36.15,-76.14], {icon: A2}).bindPopup('Engelhard, North Carolina&lt;br&gt;&lt;span style=font-size:11px&gt;(White b. 1902)&lt;/span&gt;&lt;br&gt;Speaker 80 in (Thomas, 2001)').addTo(W1900);</v>
      </c>
      <c r="W751" t="str">
        <f t="shared" si="103"/>
        <v>const W1900EngelhardNorthCarolinaSpeaker80= L.marker([36.15,-76.14], {icon: d}).bindPopup('Engelhard, North Carolina&lt;br&gt;&lt;span style=font-size:11px&gt;(White b. 1902)&lt;/span&gt;&lt;br&gt;Speaker 80 in d').addTo(W1900);</v>
      </c>
      <c r="X751" t="str">
        <f t="shared" si="104"/>
        <v>const W1900EngelhardNorthCarolinaSpeaker80= L.marker([36.15,-76.14], {icon: H5}).bindPopup('Engelhard, North Carolina&lt;br&gt;&lt;span style=font-size:11px&gt;(White b. 1902)&lt;/span&gt;&lt;br&gt;Speaker 80 in (Thomas, 2001)').addTo(W1900);</v>
      </c>
      <c r="Y751" t="str">
        <f t="shared" si="105"/>
        <v/>
      </c>
      <c r="Z751" t="str">
        <f t="shared" si="106"/>
        <v/>
      </c>
      <c r="AA751" t="str">
        <f t="shared" si="107"/>
        <v/>
      </c>
      <c r="BC751" t="s">
        <v>12023</v>
      </c>
    </row>
    <row r="752" spans="1:55">
      <c r="A752" t="s">
        <v>5326</v>
      </c>
      <c r="B752" s="88" t="s">
        <v>6578</v>
      </c>
      <c r="D752">
        <v>1910</v>
      </c>
      <c r="E752" t="s">
        <v>11989</v>
      </c>
      <c r="G752" s="79" t="s">
        <v>464</v>
      </c>
      <c r="H752" t="s">
        <v>5288</v>
      </c>
      <c r="I752" s="5">
        <v>-76.37</v>
      </c>
      <c r="J752" s="5">
        <v>35.68</v>
      </c>
      <c r="K752" t="s">
        <v>11248</v>
      </c>
      <c r="M752" s="20"/>
      <c r="S752" t="str">
        <f t="shared" si="99"/>
        <v>Swan Quarter, North Carolina&lt;br&gt;&lt;span style=font-size:11px&gt;(White b. 1910)&lt;/span&gt;&lt;br&gt;</v>
      </c>
      <c r="T752" t="str">
        <f t="shared" si="100"/>
        <v>W1900SwanQuarterNorthCarolinaSpeaker81</v>
      </c>
      <c r="U752" t="str">
        <f t="shared" si="101"/>
        <v>const W1900SwanQuarterNorthCarolinaSpeaker81= L.marker([35.68,-76.37], {icon: He}).bindPopup('Swan Quarter, North Carolina&lt;br&gt;&lt;span style=font-size:11px&gt;(White b. 1910)&lt;/span&gt;&lt;br&gt;Speaker 81 in (Thomas, 2001)').addTo(W1900);</v>
      </c>
      <c r="V752" t="str">
        <f t="shared" si="102"/>
        <v>const W1900SwanQuarterNorthCarolinaSpeaker81= L.marker([35.68,-76.37], {icon: A2}).bindPopup('Swan Quarter, North Carolina&lt;br&gt;&lt;span style=font-size:11px&gt;(White b. 1910)&lt;/span&gt;&lt;br&gt;Speaker 81 in (Thomas, 2001)').addTo(W1900);</v>
      </c>
      <c r="W752" t="str">
        <f t="shared" si="103"/>
        <v>const W1900SwanQuarterNorthCarolinaSpeaker81= L.marker([35.68,-76.37], {icon: d}).bindPopup('Swan Quarter, North Carolina&lt;br&gt;&lt;span style=font-size:11px&gt;(White b. 1910)&lt;/span&gt;&lt;br&gt;Speaker 81 in d').addTo(W1900);</v>
      </c>
      <c r="X752" t="str">
        <f t="shared" si="104"/>
        <v>const W1900SwanQuarterNorthCarolinaSpeaker81= L.marker([35.68,-76.37], {icon: H5}).bindPopup('Swan Quarter, North Carolina&lt;br&gt;&lt;span style=font-size:11px&gt;(White b. 1910)&lt;/span&gt;&lt;br&gt;Speaker 81 in (Thomas, 2001)').addTo(W1900);</v>
      </c>
      <c r="Y752" t="str">
        <f t="shared" si="105"/>
        <v/>
      </c>
      <c r="Z752" t="str">
        <f t="shared" si="106"/>
        <v/>
      </c>
      <c r="AA752" t="str">
        <f t="shared" si="107"/>
        <v/>
      </c>
      <c r="BC752" t="s">
        <v>12024</v>
      </c>
    </row>
    <row r="753" spans="1:55">
      <c r="A753" t="s">
        <v>5326</v>
      </c>
      <c r="B753" s="88" t="s">
        <v>6580</v>
      </c>
      <c r="D753">
        <v>1913</v>
      </c>
      <c r="E753" t="s">
        <v>11989</v>
      </c>
      <c r="G753" s="79" t="s">
        <v>465</v>
      </c>
      <c r="H753" t="s">
        <v>5288</v>
      </c>
      <c r="I753" s="5">
        <v>-75.98</v>
      </c>
      <c r="J753" s="5">
        <v>35.229999999999997</v>
      </c>
      <c r="K753" t="s">
        <v>10735</v>
      </c>
      <c r="M753" s="20"/>
      <c r="S753" t="str">
        <f t="shared" si="99"/>
        <v>Ocracoke, North Carolina&lt;br&gt;&lt;span style=font-size:11px&gt;(White b. 1913)&lt;/span&gt;&lt;br&gt;</v>
      </c>
      <c r="T753" t="str">
        <f t="shared" si="100"/>
        <v>W1900OcracokeNorthCarolinaSpeaker84</v>
      </c>
      <c r="U753" t="str">
        <f t="shared" si="101"/>
        <v>const W1900OcracokeNorthCarolinaSpeaker84= L.marker([35.23,-75.98], {icon: Hn}).bindPopup('Ocracoke, North Carolina&lt;br&gt;&lt;span style=font-size:11px&gt;(White b. 1913)&lt;/span&gt;&lt;br&gt;Speaker 84 in (Thomas, 2001)').addTo(W1900);</v>
      </c>
      <c r="V753" t="str">
        <f t="shared" si="102"/>
        <v>const W1900OcracokeNorthCarolinaSpeaker84= L.marker([35.23,-75.98], {icon: A2}).bindPopup('Ocracoke, North Carolina&lt;br&gt;&lt;span style=font-size:11px&gt;(White b. 1913)&lt;/span&gt;&lt;br&gt;Speaker 84 in (Thomas, 2001)').addTo(W1900);</v>
      </c>
      <c r="W753" t="str">
        <f t="shared" si="103"/>
        <v>const W1900OcracokeNorthCarolinaSpeaker84= L.marker([35.23,-75.98], {icon: d}).bindPopup('Ocracoke, North Carolina&lt;br&gt;&lt;span style=font-size:11px&gt;(White b. 1913)&lt;/span&gt;&lt;br&gt;Speaker 84 in d').addTo(W1900);</v>
      </c>
      <c r="X753" t="str">
        <f t="shared" si="104"/>
        <v>const W1900OcracokeNorthCarolinaSpeaker84= L.marker([35.23,-75.98], {icon: H5}).bindPopup('Ocracoke, North Carolina&lt;br&gt;&lt;span style=font-size:11px&gt;(White b. 1913)&lt;/span&gt;&lt;br&gt;Speaker 84 in (Thomas, 2001)').addTo(W1900);</v>
      </c>
      <c r="Y753" t="str">
        <f t="shared" si="105"/>
        <v/>
      </c>
      <c r="Z753" t="str">
        <f t="shared" si="106"/>
        <v/>
      </c>
      <c r="AA753" t="str">
        <f t="shared" si="107"/>
        <v/>
      </c>
      <c r="BC753" t="s">
        <v>12025</v>
      </c>
    </row>
    <row r="754" spans="1:55">
      <c r="A754" t="s">
        <v>5326</v>
      </c>
      <c r="B754" s="88" t="s">
        <v>6582</v>
      </c>
      <c r="D754">
        <v>1912</v>
      </c>
      <c r="E754" t="s">
        <v>11989</v>
      </c>
      <c r="G754" s="79" t="s">
        <v>538</v>
      </c>
      <c r="H754" t="s">
        <v>5288</v>
      </c>
      <c r="I754" s="5">
        <v>-76.56</v>
      </c>
      <c r="J754" s="5">
        <v>34.81</v>
      </c>
      <c r="K754" t="s">
        <v>10735</v>
      </c>
      <c r="M754" s="20"/>
      <c r="S754" t="str">
        <f t="shared" si="99"/>
        <v>Harkers Island, North Carolina&lt;br&gt;&lt;span style=font-size:11px&gt;(White b. 1912)&lt;/span&gt;&lt;br&gt;</v>
      </c>
      <c r="T754" t="str">
        <f t="shared" si="100"/>
        <v>W1900HarkersIslandNorthCarolinaSpeaker87</v>
      </c>
      <c r="U754" t="str">
        <f t="shared" si="101"/>
        <v>const W1900HarkersIslandNorthCarolinaSpeaker87= L.marker([34.81,-76.56], {icon: Hn}).bindPopup('Harkers Island, North Carolina&lt;br&gt;&lt;span style=font-size:11px&gt;(White b. 1912)&lt;/span&gt;&lt;br&gt;Speaker 87 in (Thomas, 2001)').addTo(W1900);</v>
      </c>
      <c r="V754" t="str">
        <f t="shared" si="102"/>
        <v>const W1900HarkersIslandNorthCarolinaSpeaker87= L.marker([34.81,-76.56], {icon: A2}).bindPopup('Harkers Island, North Carolina&lt;br&gt;&lt;span style=font-size:11px&gt;(White b. 1912)&lt;/span&gt;&lt;br&gt;Speaker 87 in (Thomas, 2001)').addTo(W1900);</v>
      </c>
      <c r="W754" t="str">
        <f t="shared" si="103"/>
        <v>const W1900HarkersIslandNorthCarolinaSpeaker87= L.marker([34.81,-76.56], {icon: d}).bindPopup('Harkers Island, North Carolina&lt;br&gt;&lt;span style=font-size:11px&gt;(White b. 1912)&lt;/span&gt;&lt;br&gt;Speaker 87 in d').addTo(W1900);</v>
      </c>
      <c r="X754" t="str">
        <f t="shared" si="104"/>
        <v>const W1900HarkersIslandNorthCarolinaSpeaker87= L.marker([34.81,-76.56], {icon: H5}).bindPopup('Harkers Island, North Carolina&lt;br&gt;&lt;span style=font-size:11px&gt;(White b. 1912)&lt;/span&gt;&lt;br&gt;Speaker 87 in (Thomas, 2001)').addTo(W1900);</v>
      </c>
      <c r="Y754" t="str">
        <f t="shared" si="105"/>
        <v/>
      </c>
      <c r="Z754" t="str">
        <f t="shared" si="106"/>
        <v/>
      </c>
      <c r="AA754" t="str">
        <f t="shared" si="107"/>
        <v/>
      </c>
      <c r="BC754" t="s">
        <v>12026</v>
      </c>
    </row>
    <row r="755" spans="1:55">
      <c r="A755" t="s">
        <v>5326</v>
      </c>
      <c r="B755" s="88" t="s">
        <v>6584</v>
      </c>
      <c r="C755" s="87" t="s">
        <v>12311</v>
      </c>
      <c r="D755">
        <v>1915</v>
      </c>
      <c r="E755" t="s">
        <v>11989</v>
      </c>
      <c r="G755" s="79" t="s">
        <v>121</v>
      </c>
      <c r="H755" t="s">
        <v>5293</v>
      </c>
      <c r="I755" s="5">
        <v>-90.13</v>
      </c>
      <c r="J755" s="5">
        <v>30.41</v>
      </c>
      <c r="K755" t="s">
        <v>10727</v>
      </c>
      <c r="M755" s="20"/>
      <c r="S755" t="str">
        <f t="shared" si="99"/>
        <v>New Orleans, Louisiana&lt;br&gt;&lt;span style=font-size:11px&gt;(White b. 1915)&lt;/span&gt;&lt;br&gt;</v>
      </c>
      <c r="T755" t="str">
        <f t="shared" si="100"/>
        <v>W1900NewOrleansLouisianaSpeaker88</v>
      </c>
      <c r="U755" t="str">
        <f t="shared" si="101"/>
        <v>const W1900NewOrleansLouisianaSpeaker88= L.marker([30.41,-90.13], {icon: Dt}).bindPopup('New Orleans, Louisiana&lt;br&gt;&lt;span style=font-size:11px&gt;(White b. 1915)&lt;/span&gt;&lt;br&gt;DAR E LA 042 Speaker 88 in (Thomas, 2001)').addTo(W1900);</v>
      </c>
      <c r="V755" t="str">
        <f t="shared" si="102"/>
        <v>const W1900NewOrleansLouisianaSpeaker88= L.marker([30.41,-90.13], {icon: A2}).bindPopup('New Orleans, Louisiana&lt;br&gt;&lt;span style=font-size:11px&gt;(White b. 1915)&lt;/span&gt;&lt;br&gt;DAR E LA 042 Speaker 88 in (Thomas, 2001)').addTo(W1900);</v>
      </c>
      <c r="W755" t="str">
        <f t="shared" si="103"/>
        <v>const W1900NewOrleansLouisianaSpeaker88= L.marker([30.41,-90.13], {icon: d}).bindPopup('New Orleans, Louisiana&lt;br&gt;&lt;span style=font-size:11px&gt;(White b. 1915)&lt;/span&gt;&lt;br&gt;DAR E LA 042 Speaker 88 in d').addTo(W1900);</v>
      </c>
      <c r="X755" t="str">
        <f t="shared" si="104"/>
        <v>const W1900NewOrleansLouisianaSpeaker88= L.marker([30.41,-90.13], {icon: D1}).bindPopup('New Orleans, Louisiana&lt;br&gt;&lt;span style=font-size:11px&gt;(White b. 1915)&lt;/span&gt;&lt;br&gt;DAR E LA 042 Speaker 88 in (Thomas, 2001)').addTo(W1900);</v>
      </c>
      <c r="Y755" t="str">
        <f t="shared" si="105"/>
        <v/>
      </c>
      <c r="Z755" t="str">
        <f t="shared" si="106"/>
        <v/>
      </c>
      <c r="AA755" t="str">
        <f t="shared" si="107"/>
        <v/>
      </c>
      <c r="BC755" t="s">
        <v>12027</v>
      </c>
    </row>
    <row r="756" spans="1:55">
      <c r="A756" t="s">
        <v>5326</v>
      </c>
      <c r="B756" s="88" t="s">
        <v>6586</v>
      </c>
      <c r="D756">
        <v>1917</v>
      </c>
      <c r="E756" t="s">
        <v>11989</v>
      </c>
      <c r="G756" s="79" t="s">
        <v>467</v>
      </c>
      <c r="H756" t="s">
        <v>420</v>
      </c>
      <c r="I756" s="5">
        <v>-96.6</v>
      </c>
      <c r="J756" s="5">
        <v>36.54</v>
      </c>
      <c r="K756" t="s">
        <v>10733</v>
      </c>
      <c r="M756" s="20"/>
      <c r="S756" t="str">
        <f t="shared" si="99"/>
        <v>Yale, Oklahoma&lt;br&gt;&lt;span style=font-size:11px&gt;(White b. 1917)&lt;/span&gt;&lt;br&gt;</v>
      </c>
      <c r="T756" t="str">
        <f t="shared" si="100"/>
        <v>W1900YaleOklahomaSpeaker90</v>
      </c>
      <c r="U756" t="str">
        <f t="shared" si="101"/>
        <v>const W1900YaleOklahomaSpeaker90= L.marker([36.54,-96.6], {icon: Dn}).bindPopup('Yale, Oklahoma&lt;br&gt;&lt;span style=font-size:11px&gt;(White b. 1917)&lt;/span&gt;&lt;br&gt;Speaker 90 in (Thomas, 2001)').addTo(W1900);</v>
      </c>
      <c r="V756" t="str">
        <f t="shared" si="102"/>
        <v>const W1900YaleOklahomaSpeaker90= L.marker([36.54,-96.6], {icon: A2}).bindPopup('Yale, Oklahoma&lt;br&gt;&lt;span style=font-size:11px&gt;(White b. 1917)&lt;/span&gt;&lt;br&gt;Speaker 90 in (Thomas, 2001)').addTo(W1900);</v>
      </c>
      <c r="W756" t="str">
        <f t="shared" si="103"/>
        <v>const W1900YaleOklahomaSpeaker90= L.marker([36.54,-96.6], {icon: d}).bindPopup('Yale, Oklahoma&lt;br&gt;&lt;span style=font-size:11px&gt;(White b. 1917)&lt;/span&gt;&lt;br&gt;Speaker 90 in d').addTo(W1900);</v>
      </c>
      <c r="X756" t="str">
        <f t="shared" si="104"/>
        <v>const W1900YaleOklahomaSpeaker90= L.marker([36.54,-96.6], {icon: D3}).bindPopup('Yale, Oklahoma&lt;br&gt;&lt;span style=font-size:11px&gt;(White b. 1917)&lt;/span&gt;&lt;br&gt;Speaker 90 in (Thomas, 2001)').addTo(W1900);</v>
      </c>
      <c r="Y756" t="str">
        <f t="shared" si="105"/>
        <v/>
      </c>
      <c r="Z756" t="str">
        <f t="shared" si="106"/>
        <v/>
      </c>
      <c r="AA756" t="str">
        <f t="shared" si="107"/>
        <v/>
      </c>
      <c r="BC756" t="s">
        <v>12028</v>
      </c>
    </row>
    <row r="757" spans="1:55">
      <c r="A757" t="s">
        <v>5326</v>
      </c>
      <c r="B757" s="88" t="s">
        <v>6588</v>
      </c>
      <c r="D757">
        <v>1905</v>
      </c>
      <c r="E757" t="s">
        <v>11989</v>
      </c>
      <c r="G757" s="79" t="s">
        <v>468</v>
      </c>
      <c r="H757" t="s">
        <v>5301</v>
      </c>
      <c r="I757" s="5">
        <v>-47.85</v>
      </c>
      <c r="J757" s="5">
        <v>-19.809999999999999</v>
      </c>
      <c r="K757" t="s">
        <v>11229</v>
      </c>
      <c r="M757" s="20"/>
      <c r="S757" t="str">
        <f t="shared" si="99"/>
        <v>Americana, Brazil&lt;br&gt;&lt;span style=font-size:11px&gt;(White b. 1905)&lt;/span&gt;&lt;br&gt;</v>
      </c>
      <c r="T757" t="str">
        <f t="shared" si="100"/>
        <v>W1900AmericanaBrazilSpeaker94</v>
      </c>
      <c r="U757" t="str">
        <f t="shared" si="101"/>
        <v>const W1900AmericanaBrazilSpeaker94= L.marker([-19.81,-47.85], {icon: Me}).bindPopup('Americana, Brazil&lt;br&gt;&lt;span style=font-size:11px&gt;(White b. 1905)&lt;/span&gt;&lt;br&gt;Speaker 94 in (Thomas, 2001)').addTo(W1900);</v>
      </c>
      <c r="V757" t="str">
        <f t="shared" si="102"/>
        <v>const W1900AmericanaBrazilSpeaker94= L.marker([-19.81,-47.85], {icon: A2}).bindPopup('Americana, Brazil&lt;br&gt;&lt;span style=font-size:11px&gt;(White b. 1905)&lt;/span&gt;&lt;br&gt;Speaker 94 in (Thomas, 2001)').addTo(W1900);</v>
      </c>
      <c r="W757" t="str">
        <f t="shared" si="103"/>
        <v>const W1900AmericanaBrazilSpeaker94= L.marker([-19.81,-47.85], {icon: d}).bindPopup('Americana, Brazil&lt;br&gt;&lt;span style=font-size:11px&gt;(White b. 1905)&lt;/span&gt;&lt;br&gt;Speaker 94 in d').addTo(W1900);</v>
      </c>
      <c r="X757" t="str">
        <f t="shared" si="104"/>
        <v>const W1900AmericanaBrazilSpeaker94= L.marker([-19.81,-47.85], {icon: M4}).bindPopup('Americana, Brazil&lt;br&gt;&lt;span style=font-size:11px&gt;(White b. 1905)&lt;/span&gt;&lt;br&gt;Speaker 94 in (Thomas, 2001)').addTo(W1900);</v>
      </c>
      <c r="Y757" t="str">
        <f t="shared" si="105"/>
        <v/>
      </c>
      <c r="Z757" t="str">
        <f t="shared" si="106"/>
        <v/>
      </c>
      <c r="AA757" t="str">
        <f t="shared" si="107"/>
        <v/>
      </c>
      <c r="BC757" t="s">
        <v>12029</v>
      </c>
    </row>
    <row r="758" spans="1:55">
      <c r="A758" t="s">
        <v>5326</v>
      </c>
      <c r="B758" s="88" t="s">
        <v>6590</v>
      </c>
      <c r="D758">
        <v>1903</v>
      </c>
      <c r="E758" t="s">
        <v>11989</v>
      </c>
      <c r="G758" s="79" t="s">
        <v>474</v>
      </c>
      <c r="H758" t="s">
        <v>5294</v>
      </c>
      <c r="I758" s="5">
        <v>-94.89</v>
      </c>
      <c r="J758" s="5">
        <v>33</v>
      </c>
      <c r="K758" t="s">
        <v>11238</v>
      </c>
      <c r="M758" s="20"/>
      <c r="S758" t="str">
        <f t="shared" si="99"/>
        <v>Gilmer, Texas&lt;br&gt;&lt;span style=font-size:11px&gt;(White b. 1903)&lt;/span&gt;&lt;br&gt;</v>
      </c>
      <c r="T758" t="str">
        <f t="shared" si="100"/>
        <v>W1900GilmerTexasSpeaker100</v>
      </c>
      <c r="U758" t="str">
        <f t="shared" si="101"/>
        <v>const W1900GilmerTexasSpeaker100= L.marker([33,-94.89], {icon: De}).bindPopup('Gilmer, Texas&lt;br&gt;&lt;span style=font-size:11px&gt;(White b. 1903)&lt;/span&gt;&lt;br&gt;Speaker 100 in (Thomas, 2001)').addTo(W1900);</v>
      </c>
      <c r="V758" t="str">
        <f t="shared" si="102"/>
        <v>const W1900GilmerTexasSpeaker100= L.marker([33,-94.89], {icon: A2}).bindPopup('Gilmer, Texas&lt;br&gt;&lt;span style=font-size:11px&gt;(White b. 1903)&lt;/span&gt;&lt;br&gt;Speaker 100 in (Thomas, 2001)').addTo(W1900);</v>
      </c>
      <c r="W758" t="str">
        <f t="shared" si="103"/>
        <v>const W1900GilmerTexasSpeaker100= L.marker([33,-94.89], {icon: d}).bindPopup('Gilmer, Texas&lt;br&gt;&lt;span style=font-size:11px&gt;(White b. 1903)&lt;/span&gt;&lt;br&gt;Speaker 100 in d').addTo(W1900);</v>
      </c>
      <c r="X758" t="str">
        <f t="shared" si="104"/>
        <v>const W1900GilmerTexasSpeaker100= L.marker([33,-94.89], {icon: D3}).bindPopup('Gilmer, Texas&lt;br&gt;&lt;span style=font-size:11px&gt;(White b. 1903)&lt;/span&gt;&lt;br&gt;Speaker 100 in (Thomas, 2001)').addTo(W1900);</v>
      </c>
      <c r="Y758" t="str">
        <f t="shared" si="105"/>
        <v/>
      </c>
      <c r="Z758" t="str">
        <f t="shared" si="106"/>
        <v/>
      </c>
      <c r="AA758" t="str">
        <f t="shared" si="107"/>
        <v/>
      </c>
      <c r="BC758" t="s">
        <v>12030</v>
      </c>
    </row>
    <row r="759" spans="1:55">
      <c r="A759" t="s">
        <v>5326</v>
      </c>
      <c r="B759" s="88" t="s">
        <v>6592</v>
      </c>
      <c r="D759">
        <v>1906</v>
      </c>
      <c r="E759" t="s">
        <v>11989</v>
      </c>
      <c r="G759" s="79" t="s">
        <v>293</v>
      </c>
      <c r="H759" t="s">
        <v>5294</v>
      </c>
      <c r="I759" s="5">
        <v>-95.54</v>
      </c>
      <c r="J759" s="5">
        <v>29.99</v>
      </c>
      <c r="K759" t="s">
        <v>10731</v>
      </c>
      <c r="M759" s="20"/>
      <c r="S759" t="str">
        <f t="shared" si="99"/>
        <v>Houston, Texas&lt;br&gt;&lt;span style=font-size:11px&gt;(White b. 1906)&lt;/span&gt;&lt;br&gt;</v>
      </c>
      <c r="T759" t="str">
        <f t="shared" si="100"/>
        <v>W1900HoustonTexasSpeaker101</v>
      </c>
      <c r="U759" t="str">
        <f t="shared" si="101"/>
        <v>const W1900HoustonTexasSpeaker101= L.marker([29.99,-95.54], {icon: Dn}).bindPopup('Houston, Texas&lt;br&gt;&lt;span style=font-size:11px&gt;(White b. 1906)&lt;/span&gt;&lt;br&gt;Speaker 101 in (Thomas, 2001)').addTo(W1900);</v>
      </c>
      <c r="V759" t="str">
        <f t="shared" si="102"/>
        <v>const W1900HoustonTexasSpeaker101= L.marker([29.99,-95.54], {icon: A2}).bindPopup('Houston, Texas&lt;br&gt;&lt;span style=font-size:11px&gt;(White b. 1906)&lt;/span&gt;&lt;br&gt;Speaker 101 in (Thomas, 2001)').addTo(W1900);</v>
      </c>
      <c r="W759" t="str">
        <f t="shared" si="103"/>
        <v>const W1900HoustonTexasSpeaker101= L.marker([29.99,-95.54], {icon: d}).bindPopup('Houston, Texas&lt;br&gt;&lt;span style=font-size:11px&gt;(White b. 1906)&lt;/span&gt;&lt;br&gt;Speaker 101 in d').addTo(W1900);</v>
      </c>
      <c r="X759" t="str">
        <f t="shared" si="104"/>
        <v>const W1900HoustonTexasSpeaker101= L.marker([29.99,-95.54], {icon: D5}).bindPopup('Houston, Texas&lt;br&gt;&lt;span style=font-size:11px&gt;(White b. 1906)&lt;/span&gt;&lt;br&gt;Speaker 101 in (Thomas, 2001)').addTo(W1900);</v>
      </c>
      <c r="Y759" t="str">
        <f t="shared" si="105"/>
        <v/>
      </c>
      <c r="Z759" t="str">
        <f t="shared" si="106"/>
        <v/>
      </c>
      <c r="AA759" t="str">
        <f t="shared" si="107"/>
        <v/>
      </c>
      <c r="BC759" t="s">
        <v>12031</v>
      </c>
    </row>
    <row r="760" spans="1:55">
      <c r="A760" t="s">
        <v>5326</v>
      </c>
      <c r="B760" s="88" t="s">
        <v>6594</v>
      </c>
      <c r="D760">
        <v>1907</v>
      </c>
      <c r="E760" t="s">
        <v>11989</v>
      </c>
      <c r="G760" s="79" t="s">
        <v>475</v>
      </c>
      <c r="H760" t="s">
        <v>5294</v>
      </c>
      <c r="I760" s="5">
        <v>-96.39</v>
      </c>
      <c r="J760" s="5">
        <v>31.05</v>
      </c>
      <c r="K760" t="s">
        <v>11238</v>
      </c>
      <c r="M760" s="20"/>
      <c r="S760" t="str">
        <f t="shared" si="99"/>
        <v>Brazos, Texas&lt;br&gt;&lt;span style=font-size:11px&gt;(White b. 1907)&lt;/span&gt;&lt;br&gt;</v>
      </c>
      <c r="T760" t="str">
        <f t="shared" si="100"/>
        <v>W1900BrazosTexasSpeaker102</v>
      </c>
      <c r="U760" t="str">
        <f t="shared" si="101"/>
        <v>const W1900BrazosTexasSpeaker102= L.marker([31.05,-96.39], {icon: De}).bindPopup('Brazos, Texas&lt;br&gt;&lt;span style=font-size:11px&gt;(White b. 1907)&lt;/span&gt;&lt;br&gt;Speaker 102 in (Thomas, 2001)').addTo(W1900);</v>
      </c>
      <c r="V760" t="str">
        <f t="shared" si="102"/>
        <v>const W1900BrazosTexasSpeaker102= L.marker([31.05,-96.39], {icon: A2}).bindPopup('Brazos, Texas&lt;br&gt;&lt;span style=font-size:11px&gt;(White b. 1907)&lt;/span&gt;&lt;br&gt;Speaker 102 in (Thomas, 2001)').addTo(W1900);</v>
      </c>
      <c r="W760" t="str">
        <f t="shared" si="103"/>
        <v>const W1900BrazosTexasSpeaker102= L.marker([31.05,-96.39], {icon: d}).bindPopup('Brazos, Texas&lt;br&gt;&lt;span style=font-size:11px&gt;(White b. 1907)&lt;/span&gt;&lt;br&gt;Speaker 102 in d').addTo(W1900);</v>
      </c>
      <c r="X760" t="str">
        <f t="shared" si="104"/>
        <v>const W1900BrazosTexasSpeaker102= L.marker([31.05,-96.39], {icon: D3}).bindPopup('Brazos, Texas&lt;br&gt;&lt;span style=font-size:11px&gt;(White b. 1907)&lt;/span&gt;&lt;br&gt;Speaker 102 in (Thomas, 2001)').addTo(W1900);</v>
      </c>
      <c r="Y760" t="str">
        <f t="shared" si="105"/>
        <v/>
      </c>
      <c r="Z760" t="str">
        <f t="shared" si="106"/>
        <v/>
      </c>
      <c r="AA760" t="str">
        <f t="shared" si="107"/>
        <v/>
      </c>
      <c r="BC760" t="s">
        <v>12032</v>
      </c>
    </row>
    <row r="761" spans="1:55">
      <c r="A761" t="s">
        <v>5326</v>
      </c>
      <c r="B761" s="88" t="s">
        <v>6596</v>
      </c>
      <c r="D761">
        <v>1903</v>
      </c>
      <c r="E761" t="s">
        <v>11989</v>
      </c>
      <c r="G761" s="79" t="s">
        <v>476</v>
      </c>
      <c r="H761" t="s">
        <v>5294</v>
      </c>
      <c r="I761" s="5">
        <v>-97.68</v>
      </c>
      <c r="J761" s="5">
        <v>33.61</v>
      </c>
      <c r="K761" t="s">
        <v>10742</v>
      </c>
      <c r="M761" s="20"/>
      <c r="S761" t="str">
        <f t="shared" si="99"/>
        <v>Wise County, Texas&lt;br&gt;&lt;span style=font-size:11px&gt;(White b. 1903)&lt;/span&gt;&lt;br&gt;</v>
      </c>
      <c r="T761" t="str">
        <f t="shared" si="100"/>
        <v>W1900WiseCountyTexasSpeaker103</v>
      </c>
      <c r="U761" t="str">
        <f t="shared" si="101"/>
        <v>const W1900WiseCountyTexasSpeaker103= L.marker([33.61,-97.68], {icon: Du}).bindPopup('Wise County, Texas&lt;br&gt;&lt;span style=font-size:11px&gt;(White b. 1903)&lt;/span&gt;&lt;br&gt;Speaker 103 in (Thomas, 2001)').addTo(W1900);</v>
      </c>
      <c r="V761" t="str">
        <f t="shared" si="102"/>
        <v>const W1900WiseCountyTexasSpeaker103= L.marker([33.61,-97.68], {icon: A2}).bindPopup('Wise County, Texas&lt;br&gt;&lt;span style=font-size:11px&gt;(White b. 1903)&lt;/span&gt;&lt;br&gt;Speaker 103 in (Thomas, 2001)').addTo(W1900);</v>
      </c>
      <c r="W761" t="str">
        <f t="shared" si="103"/>
        <v>const W1900WiseCountyTexasSpeaker103= L.marker([33.61,-97.68], {icon: d}).bindPopup('Wise County, Texas&lt;br&gt;&lt;span style=font-size:11px&gt;(White b. 1903)&lt;/span&gt;&lt;br&gt;Speaker 103 in d').addTo(W1900);</v>
      </c>
      <c r="X761" t="str">
        <f t="shared" si="104"/>
        <v>const W1900WiseCountyTexasSpeaker103= L.marker([33.61,-97.68], {icon: D5}).bindPopup('Wise County, Texas&lt;br&gt;&lt;span style=font-size:11px&gt;(White b. 1903)&lt;/span&gt;&lt;br&gt;Speaker 103 in (Thomas, 2001)').addTo(W1900);</v>
      </c>
      <c r="Y761" t="str">
        <f t="shared" si="105"/>
        <v/>
      </c>
      <c r="Z761" t="str">
        <f t="shared" si="106"/>
        <v/>
      </c>
      <c r="AA761" t="str">
        <f t="shared" si="107"/>
        <v/>
      </c>
      <c r="BC761" t="s">
        <v>12033</v>
      </c>
    </row>
    <row r="762" spans="1:55">
      <c r="A762" t="s">
        <v>5326</v>
      </c>
      <c r="B762" s="88" t="s">
        <v>6598</v>
      </c>
      <c r="D762">
        <v>1915</v>
      </c>
      <c r="E762" t="s">
        <v>11989</v>
      </c>
      <c r="G762" s="79" t="s">
        <v>477</v>
      </c>
      <c r="H762" t="s">
        <v>5294</v>
      </c>
      <c r="I762" s="5">
        <v>-94.8</v>
      </c>
      <c r="J762" s="5">
        <v>32.54</v>
      </c>
      <c r="K762" t="s">
        <v>10732</v>
      </c>
      <c r="M762" s="20"/>
      <c r="S762" t="str">
        <f t="shared" si="99"/>
        <v>Henderson, Texas&lt;br&gt;&lt;span style=font-size:11px&gt;(White b. 1915)&lt;/span&gt;&lt;br&gt;</v>
      </c>
      <c r="T762" t="str">
        <f t="shared" si="100"/>
        <v>W1900HendersonTexasSpeaker104</v>
      </c>
      <c r="U762" t="str">
        <f t="shared" si="101"/>
        <v>const W1900HendersonTexasSpeaker104= L.marker([32.54,-94.8], {icon: Du}).bindPopup('Henderson, Texas&lt;br&gt;&lt;span style=font-size:11px&gt;(White b. 1915)&lt;/span&gt;&lt;br&gt;Speaker 104 in (Thomas, 2001)').addTo(W1900);</v>
      </c>
      <c r="V762" t="str">
        <f t="shared" si="102"/>
        <v>const W1900HendersonTexasSpeaker104= L.marker([32.54,-94.8], {icon: A2}).bindPopup('Henderson, Texas&lt;br&gt;&lt;span style=font-size:11px&gt;(White b. 1915)&lt;/span&gt;&lt;br&gt;Speaker 104 in (Thomas, 2001)').addTo(W1900);</v>
      </c>
      <c r="W762" t="str">
        <f t="shared" si="103"/>
        <v>const W1900HendersonTexasSpeaker104= L.marker([32.54,-94.8], {icon: d}).bindPopup('Henderson, Texas&lt;br&gt;&lt;span style=font-size:11px&gt;(White b. 1915)&lt;/span&gt;&lt;br&gt;Speaker 104 in d').addTo(W1900);</v>
      </c>
      <c r="X762" t="str">
        <f t="shared" si="104"/>
        <v>const W1900HendersonTexasSpeaker104= L.marker([32.54,-94.8], {icon: D3}).bindPopup('Henderson, Texas&lt;br&gt;&lt;span style=font-size:11px&gt;(White b. 1915)&lt;/span&gt;&lt;br&gt;Speaker 104 in (Thomas, 2001)').addTo(W1900);</v>
      </c>
      <c r="Y762" t="str">
        <f t="shared" si="105"/>
        <v/>
      </c>
      <c r="Z762" t="str">
        <f t="shared" si="106"/>
        <v/>
      </c>
      <c r="AA762" t="str">
        <f t="shared" si="107"/>
        <v/>
      </c>
      <c r="BC762" t="s">
        <v>12034</v>
      </c>
    </row>
    <row r="763" spans="1:55">
      <c r="A763" t="s">
        <v>5326</v>
      </c>
      <c r="B763" s="88" t="s">
        <v>6600</v>
      </c>
      <c r="D763">
        <v>1916</v>
      </c>
      <c r="E763" t="s">
        <v>11989</v>
      </c>
      <c r="G763" s="79" t="s">
        <v>478</v>
      </c>
      <c r="H763" t="s">
        <v>5294</v>
      </c>
      <c r="I763" s="5">
        <v>-95.35</v>
      </c>
      <c r="J763" s="5">
        <v>32.82</v>
      </c>
      <c r="K763" t="s">
        <v>10742</v>
      </c>
      <c r="M763" s="20"/>
      <c r="S763" t="str">
        <f t="shared" si="99"/>
        <v>Tyler, Texas&lt;br&gt;&lt;span style=font-size:11px&gt;(White b. 1916)&lt;/span&gt;&lt;br&gt;</v>
      </c>
      <c r="T763" t="str">
        <f t="shared" si="100"/>
        <v>W1900TylerTexasSpeaker105</v>
      </c>
      <c r="U763" t="str">
        <f t="shared" si="101"/>
        <v>const W1900TylerTexasSpeaker105= L.marker([32.82,-95.35], {icon: Du}).bindPopup('Tyler, Texas&lt;br&gt;&lt;span style=font-size:11px&gt;(White b. 1916)&lt;/span&gt;&lt;br&gt;Speaker 105 in (Thomas, 2001)').addTo(W1900);</v>
      </c>
      <c r="V763" t="str">
        <f t="shared" si="102"/>
        <v>const W1900TylerTexasSpeaker105= L.marker([32.82,-95.35], {icon: A2}).bindPopup('Tyler, Texas&lt;br&gt;&lt;span style=font-size:11px&gt;(White b. 1916)&lt;/span&gt;&lt;br&gt;Speaker 105 in (Thomas, 2001)').addTo(W1900);</v>
      </c>
      <c r="W763" t="str">
        <f t="shared" si="103"/>
        <v>const W1900TylerTexasSpeaker105= L.marker([32.82,-95.35], {icon: d}).bindPopup('Tyler, Texas&lt;br&gt;&lt;span style=font-size:11px&gt;(White b. 1916)&lt;/span&gt;&lt;br&gt;Speaker 105 in d').addTo(W1900);</v>
      </c>
      <c r="X763" t="str">
        <f t="shared" si="104"/>
        <v>const W1900TylerTexasSpeaker105= L.marker([32.82,-95.35], {icon: D5}).bindPopup('Tyler, Texas&lt;br&gt;&lt;span style=font-size:11px&gt;(White b. 1916)&lt;/span&gt;&lt;br&gt;Speaker 105 in (Thomas, 2001)').addTo(W1900);</v>
      </c>
      <c r="Y763" t="str">
        <f t="shared" si="105"/>
        <v/>
      </c>
      <c r="Z763" t="str">
        <f t="shared" si="106"/>
        <v/>
      </c>
      <c r="AA763" t="str">
        <f t="shared" si="107"/>
        <v/>
      </c>
      <c r="BC763" t="s">
        <v>12035</v>
      </c>
    </row>
    <row r="764" spans="1:55">
      <c r="A764" t="s">
        <v>5326</v>
      </c>
      <c r="B764" s="88" t="s">
        <v>6602</v>
      </c>
      <c r="D764">
        <v>1923</v>
      </c>
      <c r="E764" t="s">
        <v>11989</v>
      </c>
      <c r="G764" s="79" t="s">
        <v>479</v>
      </c>
      <c r="H764" t="s">
        <v>5294</v>
      </c>
      <c r="I764" s="5">
        <v>-97.54</v>
      </c>
      <c r="J764" s="5">
        <v>32.11</v>
      </c>
      <c r="K764" t="s">
        <v>11243</v>
      </c>
      <c r="M764" s="20"/>
      <c r="S764" t="str">
        <f t="shared" si="99"/>
        <v>Clifton, Texas&lt;br&gt;&lt;span style=font-size:11px&gt;(White b. 1923)&lt;/span&gt;&lt;br&gt;</v>
      </c>
      <c r="T764" t="str">
        <f t="shared" si="100"/>
        <v>W1900CliftonTexasSpeaker106</v>
      </c>
      <c r="U764" t="str">
        <f t="shared" si="101"/>
        <v>const W1900CliftonTexasSpeaker106= L.marker([32.11,-97.54], {icon: De}).bindPopup('Clifton, Texas&lt;br&gt;&lt;span style=font-size:11px&gt;(White b. 1923)&lt;/span&gt;&lt;br&gt;Speaker 106 in (Thomas, 2001)').addTo(W1900);</v>
      </c>
      <c r="V764" t="str">
        <f t="shared" si="102"/>
        <v>const W1900CliftonTexasSpeaker106= L.marker([32.11,-97.54], {icon: A2}).bindPopup('Clifton, Texas&lt;br&gt;&lt;span style=font-size:11px&gt;(White b. 1923)&lt;/span&gt;&lt;br&gt;Speaker 106 in (Thomas, 2001)').addTo(W1900);</v>
      </c>
      <c r="W764" t="str">
        <f t="shared" si="103"/>
        <v>const W1900CliftonTexasSpeaker106= L.marker([32.11,-97.54], {icon: d}).bindPopup('Clifton, Texas&lt;br&gt;&lt;span style=font-size:11px&gt;(White b. 1923)&lt;/span&gt;&lt;br&gt;Speaker 106 in d').addTo(W1900);</v>
      </c>
      <c r="X764" t="str">
        <f t="shared" si="104"/>
        <v>const W1900CliftonTexasSpeaker106= L.marker([32.11,-97.54], {icon: D5}).bindPopup('Clifton, Texas&lt;br&gt;&lt;span style=font-size:11px&gt;(White b. 1923)&lt;/span&gt;&lt;br&gt;Speaker 106 in (Thomas, 2001)').addTo(W1900);</v>
      </c>
      <c r="Y764" t="str">
        <f t="shared" si="105"/>
        <v/>
      </c>
      <c r="Z764" t="str">
        <f t="shared" si="106"/>
        <v/>
      </c>
      <c r="AA764" t="str">
        <f t="shared" si="107"/>
        <v/>
      </c>
      <c r="BC764" t="s">
        <v>12036</v>
      </c>
    </row>
    <row r="765" spans="1:55">
      <c r="A765" t="s">
        <v>5326</v>
      </c>
      <c r="B765" s="88" t="s">
        <v>6604</v>
      </c>
      <c r="D765">
        <v>1926</v>
      </c>
      <c r="E765" t="s">
        <v>11989</v>
      </c>
      <c r="G765" s="79" t="s">
        <v>480</v>
      </c>
      <c r="H765" t="s">
        <v>5294</v>
      </c>
      <c r="I765" s="5">
        <v>-96.88</v>
      </c>
      <c r="J765" s="5">
        <v>33.14</v>
      </c>
      <c r="K765" t="s">
        <v>10733</v>
      </c>
      <c r="M765" s="20"/>
      <c r="S765" t="str">
        <f t="shared" si="99"/>
        <v>Dallas, Texas&lt;br&gt;&lt;span style=font-size:11px&gt;(White b. 1926)&lt;/span&gt;&lt;br&gt;</v>
      </c>
      <c r="T765" t="str">
        <f t="shared" si="100"/>
        <v>W1900DallasTexasSpeaker107</v>
      </c>
      <c r="U765" t="str">
        <f t="shared" si="101"/>
        <v>const W1900DallasTexasSpeaker107= L.marker([33.14,-96.88], {icon: Dn}).bindPopup('Dallas, Texas&lt;br&gt;&lt;span style=font-size:11px&gt;(White b. 1926)&lt;/span&gt;&lt;br&gt;Speaker 107 in (Thomas, 2001)').addTo(W1900);</v>
      </c>
      <c r="V765" t="str">
        <f t="shared" si="102"/>
        <v>const W1900DallasTexasSpeaker107= L.marker([33.14,-96.88], {icon: A2}).bindPopup('Dallas, Texas&lt;br&gt;&lt;span style=font-size:11px&gt;(White b. 1926)&lt;/span&gt;&lt;br&gt;Speaker 107 in (Thomas, 2001)').addTo(W1900);</v>
      </c>
      <c r="W765" t="str">
        <f t="shared" si="103"/>
        <v>const W1900DallasTexasSpeaker107= L.marker([33.14,-96.88], {icon: d}).bindPopup('Dallas, Texas&lt;br&gt;&lt;span style=font-size:11px&gt;(White b. 1926)&lt;/span&gt;&lt;br&gt;Speaker 107 in d').addTo(W1900);</v>
      </c>
      <c r="X765" t="str">
        <f t="shared" si="104"/>
        <v>const W1900DallasTexasSpeaker107= L.marker([33.14,-96.88], {icon: D3}).bindPopup('Dallas, Texas&lt;br&gt;&lt;span style=font-size:11px&gt;(White b. 1926)&lt;/span&gt;&lt;br&gt;Speaker 107 in (Thomas, 2001)').addTo(W1900);</v>
      </c>
      <c r="Y765" t="str">
        <f t="shared" si="105"/>
        <v/>
      </c>
      <c r="Z765" t="str">
        <f t="shared" si="106"/>
        <v/>
      </c>
      <c r="AA765" t="str">
        <f t="shared" si="107"/>
        <v/>
      </c>
      <c r="BC765" t="s">
        <v>12037</v>
      </c>
    </row>
    <row r="766" spans="1:55">
      <c r="A766" t="s">
        <v>5326</v>
      </c>
      <c r="B766" s="88" t="s">
        <v>6606</v>
      </c>
      <c r="D766">
        <v>1937</v>
      </c>
      <c r="E766" t="s">
        <v>11989</v>
      </c>
      <c r="G766" s="79" t="s">
        <v>481</v>
      </c>
      <c r="H766" t="s">
        <v>5294</v>
      </c>
      <c r="I766" s="5">
        <v>-96.66</v>
      </c>
      <c r="J766" s="5">
        <v>32.979999999999997</v>
      </c>
      <c r="K766" t="s">
        <v>10733</v>
      </c>
      <c r="M766" s="20"/>
      <c r="S766" t="str">
        <f t="shared" si="99"/>
        <v>Garland, Texas&lt;br&gt;&lt;span style=font-size:11px&gt;(White b. 1937)&lt;/span&gt;&lt;br&gt;</v>
      </c>
      <c r="T766" t="str">
        <f t="shared" si="100"/>
        <v>W1900GarlandTexasSpeaker110</v>
      </c>
      <c r="U766" t="str">
        <f t="shared" si="101"/>
        <v>const W1900GarlandTexasSpeaker110= L.marker([32.98,-96.66], {icon: Dn}).bindPopup('Garland, Texas&lt;br&gt;&lt;span style=font-size:11px&gt;(White b. 1937)&lt;/span&gt;&lt;br&gt;Speaker 110 in (Thomas, 2001)').addTo(W1900);</v>
      </c>
      <c r="V766" t="str">
        <f t="shared" si="102"/>
        <v>const W1900GarlandTexasSpeaker110= L.marker([32.98,-96.66], {icon: A2}).bindPopup('Garland, Texas&lt;br&gt;&lt;span style=font-size:11px&gt;(White b. 1937)&lt;/span&gt;&lt;br&gt;Speaker 110 in (Thomas, 2001)').addTo(W1900);</v>
      </c>
      <c r="W766" t="str">
        <f t="shared" si="103"/>
        <v>const W1900GarlandTexasSpeaker110= L.marker([32.98,-96.66], {icon: d}).bindPopup('Garland, Texas&lt;br&gt;&lt;span style=font-size:11px&gt;(White b. 1937)&lt;/span&gt;&lt;br&gt;Speaker 110 in d').addTo(W1900);</v>
      </c>
      <c r="X766" t="str">
        <f t="shared" si="104"/>
        <v>const W1900GarlandTexasSpeaker110= L.marker([32.98,-96.66], {icon: D3}).bindPopup('Garland, Texas&lt;br&gt;&lt;span style=font-size:11px&gt;(White b. 1937)&lt;/span&gt;&lt;br&gt;Speaker 110 in (Thomas, 2001)').addTo(W1900);</v>
      </c>
      <c r="Y766" t="str">
        <f t="shared" si="105"/>
        <v/>
      </c>
      <c r="Z766" t="str">
        <f t="shared" si="106"/>
        <v/>
      </c>
      <c r="AA766" t="str">
        <f t="shared" si="107"/>
        <v/>
      </c>
      <c r="BC766" t="s">
        <v>12038</v>
      </c>
    </row>
    <row r="767" spans="1:55">
      <c r="A767" t="s">
        <v>5326</v>
      </c>
      <c r="B767" s="88" t="s">
        <v>6608</v>
      </c>
      <c r="D767">
        <v>1939</v>
      </c>
      <c r="E767" t="s">
        <v>11989</v>
      </c>
      <c r="G767" s="79" t="s">
        <v>293</v>
      </c>
      <c r="H767" t="s">
        <v>5294</v>
      </c>
      <c r="I767" s="5">
        <v>-95.37</v>
      </c>
      <c r="J767" s="5">
        <v>30.22</v>
      </c>
      <c r="K767" t="s">
        <v>10731</v>
      </c>
      <c r="M767" s="20"/>
      <c r="S767" t="str">
        <f t="shared" si="99"/>
        <v>Houston, Texas&lt;br&gt;&lt;span style=font-size:11px&gt;(White b. 1939)&lt;/span&gt;&lt;br&gt;</v>
      </c>
      <c r="T767" t="str">
        <f t="shared" si="100"/>
        <v>W1900HoustonTexasSpeaker111</v>
      </c>
      <c r="U767" t="str">
        <f t="shared" si="101"/>
        <v>const W1900HoustonTexasSpeaker111= L.marker([30.22,-95.37], {icon: Dn}).bindPopup('Houston, Texas&lt;br&gt;&lt;span style=font-size:11px&gt;(White b. 1939)&lt;/span&gt;&lt;br&gt;Speaker 111 in (Thomas, 2001)').addTo(W1900);</v>
      </c>
      <c r="V767" t="str">
        <f t="shared" si="102"/>
        <v>const W1900HoustonTexasSpeaker111= L.marker([30.22,-95.37], {icon: A2}).bindPopup('Houston, Texas&lt;br&gt;&lt;span style=font-size:11px&gt;(White b. 1939)&lt;/span&gt;&lt;br&gt;Speaker 111 in (Thomas, 2001)').addTo(W1900);</v>
      </c>
      <c r="W767" t="str">
        <f t="shared" si="103"/>
        <v>const W1900HoustonTexasSpeaker111= L.marker([30.22,-95.37], {icon: d}).bindPopup('Houston, Texas&lt;br&gt;&lt;span style=font-size:11px&gt;(White b. 1939)&lt;/span&gt;&lt;br&gt;Speaker 111 in d').addTo(W1900);</v>
      </c>
      <c r="X767" t="str">
        <f t="shared" si="104"/>
        <v>const W1900HoustonTexasSpeaker111= L.marker([30.22,-95.37], {icon: D5}).bindPopup('Houston, Texas&lt;br&gt;&lt;span style=font-size:11px&gt;(White b. 1939)&lt;/span&gt;&lt;br&gt;Speaker 111 in (Thomas, 2001)').addTo(W1900);</v>
      </c>
      <c r="Y767" t="str">
        <f t="shared" si="105"/>
        <v/>
      </c>
      <c r="Z767" t="str">
        <f t="shared" si="106"/>
        <v/>
      </c>
      <c r="AA767" t="str">
        <f t="shared" si="107"/>
        <v/>
      </c>
      <c r="BC767" t="s">
        <v>12039</v>
      </c>
    </row>
    <row r="768" spans="1:55">
      <c r="A768" t="s">
        <v>5326</v>
      </c>
      <c r="B768" s="88" t="s">
        <v>6610</v>
      </c>
      <c r="D768">
        <v>1939</v>
      </c>
      <c r="E768" t="s">
        <v>11989</v>
      </c>
      <c r="G768" s="79" t="s">
        <v>482</v>
      </c>
      <c r="H768" t="s">
        <v>5294</v>
      </c>
      <c r="I768" s="5">
        <v>-95.07</v>
      </c>
      <c r="J768" s="5">
        <v>32.31</v>
      </c>
      <c r="K768" t="s">
        <v>10731</v>
      </c>
      <c r="M768" s="20"/>
      <c r="S768" t="str">
        <f t="shared" si="99"/>
        <v>Troup, Texas&lt;br&gt;&lt;span style=font-size:11px&gt;(White b. 1939)&lt;/span&gt;&lt;br&gt;</v>
      </c>
      <c r="T768" t="str">
        <f t="shared" si="100"/>
        <v>W1900TroupTexasSpeaker112</v>
      </c>
      <c r="U768" t="str">
        <f t="shared" si="101"/>
        <v>const W1900TroupTexasSpeaker112= L.marker([32.31,-95.07], {icon: Dn}).bindPopup('Troup, Texas&lt;br&gt;&lt;span style=font-size:11px&gt;(White b. 1939)&lt;/span&gt;&lt;br&gt;Speaker 112 in (Thomas, 2001)').addTo(W1900);</v>
      </c>
      <c r="V768" t="str">
        <f t="shared" si="102"/>
        <v>const W1900TroupTexasSpeaker112= L.marker([32.31,-95.07], {icon: A2}).bindPopup('Troup, Texas&lt;br&gt;&lt;span style=font-size:11px&gt;(White b. 1939)&lt;/span&gt;&lt;br&gt;Speaker 112 in (Thomas, 2001)').addTo(W1900);</v>
      </c>
      <c r="W768" t="str">
        <f t="shared" si="103"/>
        <v>const W1900TroupTexasSpeaker112= L.marker([32.31,-95.07], {icon: d}).bindPopup('Troup, Texas&lt;br&gt;&lt;span style=font-size:11px&gt;(White b. 1939)&lt;/span&gt;&lt;br&gt;Speaker 112 in d').addTo(W1900);</v>
      </c>
      <c r="X768" t="str">
        <f t="shared" si="104"/>
        <v>const W1900TroupTexasSpeaker112= L.marker([32.31,-95.07], {icon: D5}).bindPopup('Troup, Texas&lt;br&gt;&lt;span style=font-size:11px&gt;(White b. 1939)&lt;/span&gt;&lt;br&gt;Speaker 112 in (Thomas, 2001)').addTo(W1900);</v>
      </c>
      <c r="Y768" t="str">
        <f t="shared" si="105"/>
        <v/>
      </c>
      <c r="Z768" t="str">
        <f t="shared" si="106"/>
        <v/>
      </c>
      <c r="AA768" t="str">
        <f t="shared" si="107"/>
        <v/>
      </c>
      <c r="BC768" t="s">
        <v>12040</v>
      </c>
    </row>
    <row r="769" spans="1:55">
      <c r="A769" t="s">
        <v>5326</v>
      </c>
      <c r="B769" s="88" t="s">
        <v>6612</v>
      </c>
      <c r="D769">
        <v>1944</v>
      </c>
      <c r="E769" t="s">
        <v>11989</v>
      </c>
      <c r="G769" s="79" t="s">
        <v>483</v>
      </c>
      <c r="H769" t="s">
        <v>5294</v>
      </c>
      <c r="I769" s="5">
        <v>-95.88</v>
      </c>
      <c r="J769" s="5">
        <v>33.81</v>
      </c>
      <c r="K769" t="s">
        <v>10731</v>
      </c>
      <c r="M769" s="20"/>
      <c r="S769" t="str">
        <f t="shared" si="99"/>
        <v>Honey Grove, Texas&lt;br&gt;&lt;span style=font-size:11px&gt;(White b. 1944)&lt;/span&gt;&lt;br&gt;</v>
      </c>
      <c r="T769" t="str">
        <f t="shared" si="100"/>
        <v>W1900HoneyGroveTexasSpeaker113</v>
      </c>
      <c r="U769" t="str">
        <f t="shared" si="101"/>
        <v>const W1900HoneyGroveTexasSpeaker113= L.marker([33.81,-95.88], {icon: Dn}).bindPopup('Honey Grove, Texas&lt;br&gt;&lt;span style=font-size:11px&gt;(White b. 1944)&lt;/span&gt;&lt;br&gt;Speaker 113 in (Thomas, 2001)').addTo(W1900);</v>
      </c>
      <c r="V769" t="str">
        <f t="shared" si="102"/>
        <v>const W1900HoneyGroveTexasSpeaker113= L.marker([33.81,-95.88], {icon: A2}).bindPopup('Honey Grove, Texas&lt;br&gt;&lt;span style=font-size:11px&gt;(White b. 1944)&lt;/span&gt;&lt;br&gt;Speaker 113 in (Thomas, 2001)').addTo(W1900);</v>
      </c>
      <c r="W769" t="str">
        <f t="shared" si="103"/>
        <v>const W1900HoneyGroveTexasSpeaker113= L.marker([33.81,-95.88], {icon: d}).bindPopup('Honey Grove, Texas&lt;br&gt;&lt;span style=font-size:11px&gt;(White b. 1944)&lt;/span&gt;&lt;br&gt;Speaker 113 in d').addTo(W1900);</v>
      </c>
      <c r="X769" t="str">
        <f t="shared" si="104"/>
        <v>const W1900HoneyGroveTexasSpeaker113= L.marker([33.81,-95.88], {icon: D5}).bindPopup('Honey Grove, Texas&lt;br&gt;&lt;span style=font-size:11px&gt;(White b. 1944)&lt;/span&gt;&lt;br&gt;Speaker 113 in (Thomas, 2001)').addTo(W1900);</v>
      </c>
      <c r="Y769" t="str">
        <f t="shared" si="105"/>
        <v/>
      </c>
      <c r="Z769" t="str">
        <f t="shared" si="106"/>
        <v/>
      </c>
      <c r="AA769" t="str">
        <f t="shared" si="107"/>
        <v/>
      </c>
      <c r="BC769" t="s">
        <v>12041</v>
      </c>
    </row>
    <row r="770" spans="1:55">
      <c r="A770" t="s">
        <v>5326</v>
      </c>
      <c r="B770" s="88" t="s">
        <v>6614</v>
      </c>
      <c r="D770">
        <v>1911</v>
      </c>
      <c r="E770" t="s">
        <v>11989</v>
      </c>
      <c r="G770" s="79" t="s">
        <v>449</v>
      </c>
      <c r="H770" t="s">
        <v>905</v>
      </c>
      <c r="I770" s="5">
        <v>-76.02</v>
      </c>
      <c r="J770" s="5">
        <v>38.340000000000003</v>
      </c>
      <c r="K770" t="s">
        <v>11248</v>
      </c>
      <c r="L770" s="20"/>
      <c r="S770" t="str">
        <f t="shared" ref="S770:S833" si="108">IF(G770="","",G770&amp;", "&amp;H770&amp;"&lt;br&gt;&lt;span style=font-size:11px&gt;"&amp;IF(F770="","",F770&amp;" ")&amp;IF(TRIM(LEFT(A770,LEN(A770)-4))="W","(White ",IF(TRIM(LEFT(A770,LEN(A770)-4))="B","(Black ",IF(TRIM(LEFT(A770,LEN(A770)-4))="L","(Hispanic ",IF(TRIM(LEFT(A770,LEN(A770)-4))="N","(Indigenous ",IF(TRIM(LEFT(A770,LEN(A770)-4))="A","(Asian ","")))))&amp;"b. "&amp;IF(D770&lt;&gt;"",D770&amp;")",IF(TRIM(RIGHT(A770,LEN(A770)-1))="1700","1700-99)",IF(TRIM(RIGHT(A770,LEN(A770)-1))="1800","1800-44)",IF(TRIM(RIGHT(A770,LEN(A770)-1))="1850","1845-74)",IF(TRIM(RIGHT(A770,LEN(A770)-1))="1870","1875-99)",IF(TRIM(RIGHT(A770,LEN(A770)-1))="1900","1900-44)",IF(TRIM(RIGHT(A770,LEN(A770)-1))="1950","1945-74)",IF(TRIM(RIGHT(A770,LEN(A770)-1))="1970","1975-99)",""))))))))&amp;"&lt;/span&gt;&lt;br&gt;")</f>
        <v>Tylerton, Maryland&lt;br&gt;&lt;span style=font-size:11px&gt;(White b. 1911)&lt;/span&gt;&lt;br&gt;</v>
      </c>
      <c r="T770" t="str">
        <f t="shared" ref="T770:T833" si="109">A770&amp;SUBSTITUTE(SUBSTITUTE(SUBSTITUTE(G770,".","")," ",""),"-","")&amp;SUBSTITUTE(SUBSTITUTE(H770,".","")," ","")&amp;SUBSTITUTE(SUBSTITUTE(SUBSTITUTE(B770,".","")," ",""),"-","")</f>
        <v>W1900TylertonMarylandSpeaker52</v>
      </c>
      <c r="U770" t="str">
        <f t="shared" ref="U770:U833" si="110">IF(OR($K770="",$I770="",RIGHT(LEFT(K770,2),1)="f"),"",IF($I770="","","const "&amp;$T770&amp;"= L.marker(["&amp;$J770&amp;","&amp;$I770&amp;"], {icon: "&amp;LEFT($K770,2)&amp;"}).bindPopup('"&amp;$S770&amp;IF(N770="","",N770&amp;"&lt;br&gt;")&amp;IF($C770="","",$C770&amp;" ")&amp;$B770&amp;" in "&amp;$E770&amp;"').addTo("&amp;$A770&amp;");"))</f>
        <v>const W1900TylertonMarylandSpeaker52= L.marker([38.34,-76.02], {icon: He}).bindPopup('Tylerton, Maryland&lt;br&gt;&lt;span style=font-size:11px&gt;(White b. 1911)&lt;/span&gt;&lt;br&gt;Speaker 52 in (Thomas, 2001)').addTo(W1900);</v>
      </c>
      <c r="V770" t="str">
        <f t="shared" ref="V770:V833" si="111">IF(OR($K770="",$I770="",RIGHT(K770,1)="5"),"",IF($I770="","","const "&amp;$T770&amp;"= L.marker(["&amp;$J770&amp;","&amp;$I770&amp;"], {icon: A"&amp;RIGHT($K770,1)&amp;"}).bindPopup('"&amp;$S770&amp;IF(O770="","",O770&amp;"&lt;br&gt;")&amp;IF($C770="","",$C770&amp;" ")&amp;$B770&amp;" in "&amp;$E770&amp;"').addTo("&amp;$A770&amp;");"))</f>
        <v>const W1900TylertonMarylandSpeaker52= L.marker([38.34,-76.02], {icon: A2}).bindPopup('Tylerton, Maryland&lt;br&gt;&lt;span style=font-size:11px&gt;(White b. 1911)&lt;/span&gt;&lt;br&gt;Speaker 52 in (Thomas, 2001)').addTo(W1900);</v>
      </c>
      <c r="W770" t="str">
        <f t="shared" ref="W770:W833" si="112">IF(OR($K770="",$I770="",LEFT(RIGHT(K770,2),1)="g"),"",IF($I770="","","const "&amp;$T770&amp;"= L.marker(["&amp;$J770&amp;","&amp;$I770&amp;"], {icon: "&amp;LEFT(RIGHT(K770,2),1)&amp;"}).bindPopup('"&amp;$S770&amp;IF(P770="","",P770&amp;"&lt;br&gt;")&amp;IF($C770="","",$C770&amp;" ")&amp;$B770&amp;" in "&amp;LEFT(RIGHT(K770,2),1)&amp;"').addTo("&amp;$A770&amp;");"))</f>
        <v>const W1900TylertonMarylandSpeaker52= L.marker([38.34,-76.02], {icon: d}).bindPopup('Tylerton, Maryland&lt;br&gt;&lt;span style=font-size:11px&gt;(White b. 1911)&lt;/span&gt;&lt;br&gt;Speaker 52 in d').addTo(W1900);</v>
      </c>
      <c r="X770" t="str">
        <f t="shared" ref="X770:X833" si="113">IF(OR($K770="",$I770="",RIGHT(LEFT(K770,3),1)="7"),"",IF($I770="","","const "&amp;$T770&amp;"= L.marker(["&amp;$J770&amp;","&amp;$I770&amp;"], {icon: "&amp;LEFT($K770,1)&amp;RIGHT(LEFT(K770,3),1)&amp;"}).bindPopup('"&amp;$S770&amp;IF(Q770="","",Q770&amp;"&lt;br&gt;")&amp;IF($C770="","",$C770&amp;" ")&amp;$B770&amp;" in "&amp;$E770&amp;"').addTo("&amp;$A770&amp;");"))</f>
        <v>const W1900TylertonMarylandSpeaker52= L.marker([38.34,-76.02], {icon: H5}).bindPopup('Tylerton, Maryland&lt;br&gt;&lt;span style=font-size:11px&gt;(White b. 1911)&lt;/span&gt;&lt;br&gt;Speaker 52 in (Thomas, 2001)').addTo(W1900);</v>
      </c>
      <c r="Y770" t="str">
        <f t="shared" ref="Y770:Y833" si="114">IF(OR(L770="",I770=""),"",IF(I770="","","const "&amp;T770&amp;"= L.marker(["&amp;J770&amp;","&amp;I770&amp;"], {icon:"&amp;LEFT(L770,2)&amp;"}).bindPopup('"&amp;S770&amp;"').addTo("&amp;A770&amp;");"))</f>
        <v/>
      </c>
      <c r="Z770" t="str">
        <f t="shared" ref="Z770:Z833" si="115">IF(OR(L770="",I770=""),"",IF(I770="","","const "&amp;T770&amp;"= L.marker(["&amp;J770&amp;","&amp;I770&amp;"], {icon:"&amp;RIGHT(L770,2)&amp;"}).bindPopup('"&amp;S770&amp;"').addTo("&amp;A770&amp;");"))</f>
        <v/>
      </c>
      <c r="AA770" t="str">
        <f t="shared" ref="AA770:AA833" si="116">IF(OR(M770="",I770=""),"",IF(I770="","","const "&amp;T770&amp;"= L.marker(["&amp;J770&amp;","&amp;I770&amp;"], {icon:"&amp;M770&amp;"}).bindPopup('"&amp;S770&amp;"').addTo("&amp;A770&amp;");"))</f>
        <v/>
      </c>
      <c r="BC770" t="s">
        <v>12042</v>
      </c>
    </row>
    <row r="771" spans="1:55">
      <c r="A771" t="s">
        <v>5326</v>
      </c>
      <c r="B771" s="88" t="s">
        <v>7776</v>
      </c>
      <c r="E771" t="s">
        <v>1241</v>
      </c>
      <c r="G771" s="79" t="s">
        <v>1014</v>
      </c>
      <c r="H771" t="s">
        <v>1014</v>
      </c>
      <c r="I771" s="5">
        <v>-77.400000000000006</v>
      </c>
      <c r="J771" s="5">
        <v>25.03</v>
      </c>
      <c r="K771" t="s">
        <v>10740</v>
      </c>
      <c r="S771" t="str">
        <f t="shared" si="108"/>
        <v>Bahamas, Bahamas&lt;br&gt;&lt;span style=font-size:11px&gt;(White b. 1900-44)&lt;/span&gt;&lt;br&gt;</v>
      </c>
      <c r="T771" t="str">
        <f t="shared" si="109"/>
        <v>W1900BahamasBahamasdescription</v>
      </c>
      <c r="U771" t="str">
        <f t="shared" si="110"/>
        <v>const W1900BahamasBahamasdescription= L.marker([25.03,-77.4], {icon: Hd}).bindPopup('Bahamas, Bahamas&lt;br&gt;&lt;span style=font-size:11px&gt;(White b. 1900-44)&lt;/span&gt;&lt;br&gt;description in (Childs &amp; Wolfram,  2005)').addTo(W1900);</v>
      </c>
      <c r="V771" t="str">
        <f t="shared" si="111"/>
        <v>const W1900BahamasBahamasdescription= L.marker([25.03,-77.4], {icon: A2}).bindPopup('Bahamas, Bahamas&lt;br&gt;&lt;span style=font-size:11px&gt;(White b. 1900-44)&lt;/span&gt;&lt;br&gt;description in (Childs &amp; Wolfram,  2005)').addTo(W1900);</v>
      </c>
      <c r="W771" t="str">
        <f t="shared" si="112"/>
        <v>const W1900BahamasBahamasdescription= L.marker([25.03,-77.4], {icon: d}).bindPopup('Bahamas, Bahamas&lt;br&gt;&lt;span style=font-size:11px&gt;(White b. 1900-44)&lt;/span&gt;&lt;br&gt;description in d').addTo(W1900);</v>
      </c>
      <c r="X771" t="str">
        <f t="shared" si="113"/>
        <v>const W1900BahamasBahamasdescription= L.marker([25.03,-77.4], {icon: H5}).bindPopup('Bahamas, Bahamas&lt;br&gt;&lt;span style=font-size:11px&gt;(White b. 1900-44)&lt;/span&gt;&lt;br&gt;description in (Childs &amp; Wolfram,  2005)').addTo(W1900);</v>
      </c>
      <c r="Y771" t="str">
        <f t="shared" si="114"/>
        <v/>
      </c>
      <c r="Z771" t="str">
        <f t="shared" si="115"/>
        <v/>
      </c>
      <c r="AA771" t="str">
        <f t="shared" si="116"/>
        <v/>
      </c>
      <c r="BC771" t="s">
        <v>5164</v>
      </c>
    </row>
    <row r="772" spans="1:55">
      <c r="A772" t="s">
        <v>5326</v>
      </c>
      <c r="B772" s="88" t="s">
        <v>7776</v>
      </c>
      <c r="E772" t="s">
        <v>5398</v>
      </c>
      <c r="G772" t="s">
        <v>5151</v>
      </c>
      <c r="H772" t="s">
        <v>5151</v>
      </c>
      <c r="I772" s="5">
        <v>-73.97</v>
      </c>
      <c r="J772" s="5">
        <v>40.78</v>
      </c>
      <c r="K772" t="s">
        <v>10731</v>
      </c>
      <c r="S772" t="str">
        <f t="shared" si="108"/>
        <v>New York, New York&lt;br&gt;&lt;span style=font-size:11px&gt;(White b. 1900-44)&lt;/span&gt;&lt;br&gt;</v>
      </c>
      <c r="T772" t="str">
        <f t="shared" si="109"/>
        <v>W1900NewYorkNewYorkdescription</v>
      </c>
      <c r="U772" t="str">
        <f t="shared" si="110"/>
        <v>const W1900NewYorkNewYorkdescription= L.marker([40.78,-73.97], {icon: Dn}).bindPopup('New York, New York&lt;br&gt;&lt;span style=font-size:11px&gt;(White b. 1900-44)&lt;/span&gt;&lt;br&gt;description in (Wells, 1984)').addTo(W1900);</v>
      </c>
      <c r="V772" t="str">
        <f t="shared" si="111"/>
        <v>const W1900NewYorkNewYorkdescription= L.marker([40.78,-73.97], {icon: A2}).bindPopup('New York, New York&lt;br&gt;&lt;span style=font-size:11px&gt;(White b. 1900-44)&lt;/span&gt;&lt;br&gt;description in (Wells, 1984)').addTo(W1900);</v>
      </c>
      <c r="W772" t="str">
        <f t="shared" si="112"/>
        <v>const W1900NewYorkNewYorkdescription= L.marker([40.78,-73.97], {icon: d}).bindPopup('New York, New York&lt;br&gt;&lt;span style=font-size:11px&gt;(White b. 1900-44)&lt;/span&gt;&lt;br&gt;description in d').addTo(W1900);</v>
      </c>
      <c r="X772" t="str">
        <f t="shared" si="113"/>
        <v>const W1900NewYorkNewYorkdescription= L.marker([40.78,-73.97], {icon: D5}).bindPopup('New York, New York&lt;br&gt;&lt;span style=font-size:11px&gt;(White b. 1900-44)&lt;/span&gt;&lt;br&gt;description in (Wells, 1984)').addTo(W1900);</v>
      </c>
      <c r="Y772" t="str">
        <f t="shared" si="114"/>
        <v/>
      </c>
      <c r="Z772" t="str">
        <f t="shared" si="115"/>
        <v/>
      </c>
      <c r="AA772" t="str">
        <f t="shared" si="116"/>
        <v/>
      </c>
      <c r="BC772" t="s">
        <v>5164</v>
      </c>
    </row>
    <row r="773" spans="1:55">
      <c r="A773" t="s">
        <v>5326</v>
      </c>
      <c r="B773" s="88" t="s">
        <v>1150</v>
      </c>
      <c r="E773" t="s">
        <v>5374</v>
      </c>
      <c r="G773" s="80" t="s">
        <v>104</v>
      </c>
      <c r="H773" t="s">
        <v>5302</v>
      </c>
      <c r="I773" s="5">
        <v>-85.76</v>
      </c>
      <c r="J773" s="5">
        <v>38.25</v>
      </c>
      <c r="K773" t="s">
        <v>10745</v>
      </c>
      <c r="S773" t="str">
        <f t="shared" si="108"/>
        <v>Indianapolis, Indiana&lt;br&gt;&lt;span style=font-size:11px&gt;(White b. 1900-44)&lt;/span&gt;&lt;br&gt;</v>
      </c>
      <c r="T773" t="str">
        <f t="shared" si="109"/>
        <v>W1900IndianapolisIndianaListenPast</v>
      </c>
      <c r="U773" t="str">
        <f t="shared" si="110"/>
        <v>const W1900IndianapolisIndianaListenPast= L.marker([38.25,-85.76], {icon: Dn}).bindPopup('Indianapolis, Indiana&lt;br&gt;&lt;span style=font-size:11px&gt;(White b. 1900-44)&lt;/span&gt;&lt;br&gt;ListenPast in (Gordon, 2002)').addTo(W1900);</v>
      </c>
      <c r="V773" t="str">
        <f t="shared" si="111"/>
        <v>const W1900IndianapolisIndianaListenPast= L.marker([38.25,-85.76], {icon: A2}).bindPopup('Indianapolis, Indiana&lt;br&gt;&lt;span style=font-size:11px&gt;(White b. 1900-44)&lt;/span&gt;&lt;br&gt;ListenPast in (Gordon, 2002)').addTo(W1900);</v>
      </c>
      <c r="W773" t="str">
        <f t="shared" si="112"/>
        <v>const W1900IndianapolisIndianaListenPast= L.marker([38.25,-85.76], {icon: d}).bindPopup('Indianapolis, Indiana&lt;br&gt;&lt;span style=font-size:11px&gt;(White b. 1900-44)&lt;/span&gt;&lt;br&gt;ListenPast in d').addTo(W1900);</v>
      </c>
      <c r="X773" t="str">
        <f t="shared" si="113"/>
        <v>const W1900IndianapolisIndianaListenPast= L.marker([38.25,-85.76], {icon: D1}).bindPopup('Indianapolis, Indiana&lt;br&gt;&lt;span style=font-size:11px&gt;(White b. 1900-44)&lt;/span&gt;&lt;br&gt;ListenPast in (Gordon, 2002)').addTo(W1900);</v>
      </c>
      <c r="Y773" t="str">
        <f t="shared" si="114"/>
        <v/>
      </c>
      <c r="Z773" t="str">
        <f t="shared" si="115"/>
        <v/>
      </c>
      <c r="AA773" t="str">
        <f t="shared" si="116"/>
        <v/>
      </c>
      <c r="BC773" t="s">
        <v>5487</v>
      </c>
    </row>
    <row r="774" spans="1:55">
      <c r="A774" t="s">
        <v>5326</v>
      </c>
      <c r="B774" s="88" t="s">
        <v>1150</v>
      </c>
      <c r="E774" t="s">
        <v>5374</v>
      </c>
      <c r="G774" s="79" t="s">
        <v>163</v>
      </c>
      <c r="H774" t="s">
        <v>5303</v>
      </c>
      <c r="I774" s="5">
        <v>-90.2</v>
      </c>
      <c r="J774" s="5">
        <v>38.630000000000003</v>
      </c>
      <c r="K774" t="s">
        <v>5164</v>
      </c>
      <c r="S774" t="str">
        <f t="shared" si="108"/>
        <v>St. Louis, Missouri&lt;br&gt;&lt;span style=font-size:11px&gt;(White b. 1900-44)&lt;/span&gt;&lt;br&gt;</v>
      </c>
      <c r="T774" t="str">
        <f t="shared" si="109"/>
        <v>W1900StLouisMissouriListenPast</v>
      </c>
      <c r="U774" t="str">
        <f t="shared" si="110"/>
        <v/>
      </c>
      <c r="V774" t="str">
        <f t="shared" si="111"/>
        <v/>
      </c>
      <c r="W774" t="str">
        <f t="shared" si="112"/>
        <v/>
      </c>
      <c r="X774" t="str">
        <f t="shared" si="113"/>
        <v/>
      </c>
      <c r="Y774" t="str">
        <f t="shared" si="114"/>
        <v/>
      </c>
      <c r="Z774" t="str">
        <f t="shared" si="115"/>
        <v/>
      </c>
      <c r="AA774" t="str">
        <f t="shared" si="116"/>
        <v/>
      </c>
      <c r="BC774" t="s">
        <v>6473</v>
      </c>
    </row>
    <row r="775" spans="1:55">
      <c r="A775" t="s">
        <v>5326</v>
      </c>
      <c r="B775" s="88" t="s">
        <v>1150</v>
      </c>
      <c r="E775" t="s">
        <v>5374</v>
      </c>
      <c r="G775" s="80" t="s">
        <v>252</v>
      </c>
      <c r="H775" t="s">
        <v>5278</v>
      </c>
      <c r="I775" s="5">
        <v>-80.62</v>
      </c>
      <c r="J775" s="5">
        <v>40.72</v>
      </c>
      <c r="K775" t="s">
        <v>5164</v>
      </c>
      <c r="S775" t="str">
        <f t="shared" si="108"/>
        <v>Pittsburgh, Pennsylvania&lt;br&gt;&lt;span style=font-size:11px&gt;(White b. 1900-44)&lt;/span&gt;&lt;br&gt;</v>
      </c>
      <c r="T775" t="str">
        <f t="shared" si="109"/>
        <v>W1900PittsburghPennsylvaniaListenPast</v>
      </c>
      <c r="U775" t="str">
        <f t="shared" si="110"/>
        <v/>
      </c>
      <c r="V775" t="str">
        <f t="shared" si="111"/>
        <v/>
      </c>
      <c r="W775" t="str">
        <f t="shared" si="112"/>
        <v/>
      </c>
      <c r="X775" t="str">
        <f t="shared" si="113"/>
        <v/>
      </c>
      <c r="Y775" t="str">
        <f t="shared" si="114"/>
        <v/>
      </c>
      <c r="Z775" t="str">
        <f t="shared" si="115"/>
        <v/>
      </c>
      <c r="AA775" t="str">
        <f t="shared" si="116"/>
        <v/>
      </c>
      <c r="BC775" t="s">
        <v>5488</v>
      </c>
    </row>
    <row r="776" spans="1:55">
      <c r="A776" t="s">
        <v>5326</v>
      </c>
      <c r="B776" s="88" t="s">
        <v>9257</v>
      </c>
      <c r="E776" t="s">
        <v>11864</v>
      </c>
      <c r="G776" s="80" t="s">
        <v>104</v>
      </c>
      <c r="H776" t="s">
        <v>5302</v>
      </c>
      <c r="I776" s="5">
        <v>-85.76</v>
      </c>
      <c r="J776" s="5">
        <v>38.25</v>
      </c>
      <c r="K776" t="s">
        <v>11232</v>
      </c>
      <c r="S776" t="str">
        <f t="shared" si="108"/>
        <v>Indianapolis, Indiana&lt;br&gt;&lt;span style=font-size:11px&gt;(White b. 1900-44)&lt;/span&gt;&lt;br&gt;</v>
      </c>
      <c r="T776" t="str">
        <f t="shared" si="109"/>
        <v>W1900IndianapolisIndianasample</v>
      </c>
      <c r="U776" t="str">
        <f t="shared" si="110"/>
        <v>const W1900IndianapolisIndianasample= L.marker([38.25,-85.76], {icon: De}).bindPopup('Indianapolis, Indiana&lt;br&gt;&lt;span style=font-size:11px&gt;(White b. 1900-44)&lt;/span&gt;&lt;br&gt;sample in (Fogel, 2008)').addTo(W1900);</v>
      </c>
      <c r="V776" t="str">
        <f t="shared" si="111"/>
        <v>const W1900IndianapolisIndianasample= L.marker([38.25,-85.76], {icon: A2}).bindPopup('Indianapolis, Indiana&lt;br&gt;&lt;span style=font-size:11px&gt;(White b. 1900-44)&lt;/span&gt;&lt;br&gt;sample in (Fogel, 2008)').addTo(W1900);</v>
      </c>
      <c r="W776" t="str">
        <f t="shared" si="112"/>
        <v>const W1900IndianapolisIndianasample= L.marker([38.25,-85.76], {icon: d}).bindPopup('Indianapolis, Indiana&lt;br&gt;&lt;span style=font-size:11px&gt;(White b. 1900-44)&lt;/span&gt;&lt;br&gt;sample in d').addTo(W1900);</v>
      </c>
      <c r="X776" t="str">
        <f t="shared" si="113"/>
        <v>const W1900IndianapolisIndianasample= L.marker([38.25,-85.76], {icon: D1}).bindPopup('Indianapolis, Indiana&lt;br&gt;&lt;span style=font-size:11px&gt;(White b. 1900-44)&lt;/span&gt;&lt;br&gt;sample in (Fogel, 2008)').addTo(W1900);</v>
      </c>
      <c r="Y776" t="str">
        <f t="shared" si="114"/>
        <v/>
      </c>
      <c r="Z776" t="str">
        <f t="shared" si="115"/>
        <v/>
      </c>
      <c r="AA776" t="str">
        <f t="shared" si="116"/>
        <v/>
      </c>
    </row>
    <row r="777" spans="1:55" ht="20">
      <c r="A777" t="s">
        <v>5326</v>
      </c>
      <c r="B777" s="88" t="s">
        <v>10925</v>
      </c>
      <c r="C777" s="76"/>
      <c r="D777">
        <v>1925</v>
      </c>
      <c r="E777" s="57" t="s">
        <v>11053</v>
      </c>
      <c r="F777" s="54"/>
      <c r="G777" s="40" t="s">
        <v>10442</v>
      </c>
      <c r="H777" t="s">
        <v>5310</v>
      </c>
      <c r="I777">
        <v>-88.24</v>
      </c>
      <c r="J777">
        <v>40.119999999999997</v>
      </c>
      <c r="K777" t="s">
        <v>10731</v>
      </c>
      <c r="S777" t="str">
        <f t="shared" si="108"/>
        <v xml:space="preserve"> Champaign, Illinois&lt;br&gt;&lt;span style=font-size:11px&gt;(White b. 1925)&lt;/span&gt;&lt;br&gt;</v>
      </c>
      <c r="T777" t="str">
        <f t="shared" si="109"/>
        <v>W1900ChampaignIllinoisLANCSIL36B</v>
      </c>
      <c r="U777" t="str">
        <f t="shared" si="110"/>
        <v>const W1900ChampaignIllinoisLANCSIL36B= L.marker([40.12,-88.24], {icon: Dn}).bindPopup(' Champaign, Illinois&lt;br&gt;&lt;span style=font-size:11px&gt;(White b. 1925)&lt;/span&gt;&lt;br&gt;LANCS IL36B in (linguisticatlasproject.org)').addTo(W1900);</v>
      </c>
      <c r="V777" t="str">
        <f t="shared" si="111"/>
        <v>const W1900ChampaignIllinoisLANCSIL36B= L.marker([40.12,-88.24], {icon: A2}).bindPopup(' Champaign, Illinois&lt;br&gt;&lt;span style=font-size:11px&gt;(White b. 1925)&lt;/span&gt;&lt;br&gt;LANCS IL36B in (linguisticatlasproject.org)').addTo(W1900);</v>
      </c>
      <c r="W777" t="str">
        <f t="shared" si="112"/>
        <v>const W1900ChampaignIllinoisLANCSIL36B= L.marker([40.12,-88.24], {icon: d}).bindPopup(' Champaign, Illinois&lt;br&gt;&lt;span style=font-size:11px&gt;(White b. 1925)&lt;/span&gt;&lt;br&gt;LANCS IL36B in d').addTo(W1900);</v>
      </c>
      <c r="X777" t="str">
        <f t="shared" si="113"/>
        <v>const W1900ChampaignIllinoisLANCSIL36B= L.marker([40.12,-88.24], {icon: D5}).bindPopup(' Champaign, Illinois&lt;br&gt;&lt;span style=font-size:11px&gt;(White b. 1925)&lt;/span&gt;&lt;br&gt;LANCS IL36B in (linguisticatlasproject.org)').addTo(W1900);</v>
      </c>
      <c r="Y777" t="str">
        <f t="shared" si="114"/>
        <v/>
      </c>
      <c r="Z777" t="str">
        <f t="shared" si="115"/>
        <v/>
      </c>
      <c r="AA777" t="str">
        <f t="shared" si="116"/>
        <v/>
      </c>
    </row>
    <row r="778" spans="1:55" ht="20">
      <c r="A778" t="s">
        <v>5326</v>
      </c>
      <c r="B778" s="88" t="s">
        <v>10927</v>
      </c>
      <c r="C778" s="76"/>
      <c r="D778">
        <v>1907</v>
      </c>
      <c r="E778" s="57" t="s">
        <v>11053</v>
      </c>
      <c r="F778" s="54"/>
      <c r="G778" s="40" t="s">
        <v>10443</v>
      </c>
      <c r="H778" t="s">
        <v>5310</v>
      </c>
      <c r="I778">
        <v>-90.76</v>
      </c>
      <c r="J778">
        <v>39.99</v>
      </c>
      <c r="K778" t="s">
        <v>10731</v>
      </c>
      <c r="S778" t="str">
        <f t="shared" si="108"/>
        <v xml:space="preserve"> Mount Sterling, Illinois&lt;br&gt;&lt;span style=font-size:11px&gt;(White b. 1907)&lt;/span&gt;&lt;br&gt;</v>
      </c>
      <c r="T778" t="str">
        <f t="shared" si="109"/>
        <v>W1900MountSterlingIllinoisLANCSIL37B</v>
      </c>
      <c r="U778" t="str">
        <f t="shared" si="110"/>
        <v>const W1900MountSterlingIllinoisLANCSIL37B= L.marker([39.99,-90.76], {icon: Dn}).bindPopup(' Mount Sterling, Illinois&lt;br&gt;&lt;span style=font-size:11px&gt;(White b. 1907)&lt;/span&gt;&lt;br&gt;LANCS IL37B in (linguisticatlasproject.org)').addTo(W1900);</v>
      </c>
      <c r="V778" t="str">
        <f t="shared" si="111"/>
        <v>const W1900MountSterlingIllinoisLANCSIL37B= L.marker([39.99,-90.76], {icon: A2}).bindPopup(' Mount Sterling, Illinois&lt;br&gt;&lt;span style=font-size:11px&gt;(White b. 1907)&lt;/span&gt;&lt;br&gt;LANCS IL37B in (linguisticatlasproject.org)').addTo(W1900);</v>
      </c>
      <c r="W778" t="str">
        <f t="shared" si="112"/>
        <v>const W1900MountSterlingIllinoisLANCSIL37B= L.marker([39.99,-90.76], {icon: d}).bindPopup(' Mount Sterling, Illinois&lt;br&gt;&lt;span style=font-size:11px&gt;(White b. 1907)&lt;/span&gt;&lt;br&gt;LANCS IL37B in d').addTo(W1900);</v>
      </c>
      <c r="X778" t="str">
        <f t="shared" si="113"/>
        <v>const W1900MountSterlingIllinoisLANCSIL37B= L.marker([39.99,-90.76], {icon: D5}).bindPopup(' Mount Sterling, Illinois&lt;br&gt;&lt;span style=font-size:11px&gt;(White b. 1907)&lt;/span&gt;&lt;br&gt;LANCS IL37B in (linguisticatlasproject.org)').addTo(W1900);</v>
      </c>
      <c r="Y778" t="str">
        <f t="shared" si="114"/>
        <v/>
      </c>
      <c r="Z778" t="str">
        <f t="shared" si="115"/>
        <v/>
      </c>
      <c r="AA778" t="str">
        <f t="shared" si="116"/>
        <v/>
      </c>
    </row>
    <row r="779" spans="1:55" ht="20">
      <c r="A779" t="s">
        <v>5326</v>
      </c>
      <c r="B779" s="88" t="s">
        <v>10932</v>
      </c>
      <c r="C779" s="76"/>
      <c r="D779">
        <v>1900</v>
      </c>
      <c r="E779" s="57" t="s">
        <v>11053</v>
      </c>
      <c r="F779" s="54"/>
      <c r="G779" s="40" t="s">
        <v>10446</v>
      </c>
      <c r="H779" t="s">
        <v>5310</v>
      </c>
      <c r="I779">
        <v>-89.65</v>
      </c>
      <c r="J779">
        <v>38.78</v>
      </c>
      <c r="K779" t="s">
        <v>10731</v>
      </c>
      <c r="S779" t="str">
        <f t="shared" si="108"/>
        <v xml:space="preserve"> Springfield, Illinois&lt;br&gt;&lt;span style=font-size:11px&gt;(White b. 1900)&lt;/span&gt;&lt;br&gt;</v>
      </c>
      <c r="T779" t="str">
        <f t="shared" si="109"/>
        <v>W1900SpringfieldIllinoisLANCSIL39C</v>
      </c>
      <c r="U779" t="str">
        <f t="shared" si="110"/>
        <v>const W1900SpringfieldIllinoisLANCSIL39C= L.marker([38.78,-89.65], {icon: Dn}).bindPopup(' Springfield, Illinois&lt;br&gt;&lt;span style=font-size:11px&gt;(White b. 1900)&lt;/span&gt;&lt;br&gt;LANCS IL39C in (linguisticatlasproject.org)').addTo(W1900);</v>
      </c>
      <c r="V779" t="str">
        <f t="shared" si="111"/>
        <v>const W1900SpringfieldIllinoisLANCSIL39C= L.marker([38.78,-89.65], {icon: A2}).bindPopup(' Springfield, Illinois&lt;br&gt;&lt;span style=font-size:11px&gt;(White b. 1900)&lt;/span&gt;&lt;br&gt;LANCS IL39C in (linguisticatlasproject.org)').addTo(W1900);</v>
      </c>
      <c r="W779" t="str">
        <f t="shared" si="112"/>
        <v>const W1900SpringfieldIllinoisLANCSIL39C= L.marker([38.78,-89.65], {icon: d}).bindPopup(' Springfield, Illinois&lt;br&gt;&lt;span style=font-size:11px&gt;(White b. 1900)&lt;/span&gt;&lt;br&gt;LANCS IL39C in d').addTo(W1900);</v>
      </c>
      <c r="X779" t="str">
        <f t="shared" si="113"/>
        <v>const W1900SpringfieldIllinoisLANCSIL39C= L.marker([38.78,-89.65], {icon: D5}).bindPopup(' Springfield, Illinois&lt;br&gt;&lt;span style=font-size:11px&gt;(White b. 1900)&lt;/span&gt;&lt;br&gt;LANCS IL39C in (linguisticatlasproject.org)').addTo(W1900);</v>
      </c>
      <c r="Y779" t="str">
        <f t="shared" si="114"/>
        <v/>
      </c>
      <c r="Z779" t="str">
        <f t="shared" si="115"/>
        <v/>
      </c>
      <c r="AA779" t="str">
        <f t="shared" si="116"/>
        <v/>
      </c>
    </row>
    <row r="780" spans="1:55" ht="20">
      <c r="A780" t="s">
        <v>5326</v>
      </c>
      <c r="B780" s="88" t="s">
        <v>10960</v>
      </c>
      <c r="C780" s="76"/>
      <c r="D780">
        <v>1906</v>
      </c>
      <c r="E780" s="57" t="s">
        <v>11053</v>
      </c>
      <c r="F780" s="54"/>
      <c r="G780" s="40" t="s">
        <v>10473</v>
      </c>
      <c r="H780" t="s">
        <v>5310</v>
      </c>
      <c r="I780">
        <v>-89.34</v>
      </c>
      <c r="J780">
        <v>37.76</v>
      </c>
      <c r="K780" t="s">
        <v>10731</v>
      </c>
      <c r="S780" t="str">
        <f t="shared" si="108"/>
        <v xml:space="preserve"> Murphysboro, Illinois&lt;br&gt;&lt;span style=font-size:11px&gt;(White b. 1906)&lt;/span&gt;&lt;br&gt;</v>
      </c>
      <c r="T780" t="str">
        <f t="shared" si="109"/>
        <v>W1900MurphysboroIllinoisLANCSIL53B</v>
      </c>
      <c r="U780" t="str">
        <f t="shared" si="110"/>
        <v>const W1900MurphysboroIllinoisLANCSIL53B= L.marker([37.76,-89.34], {icon: Dn}).bindPopup(' Murphysboro, Illinois&lt;br&gt;&lt;span style=font-size:11px&gt;(White b. 1906)&lt;/span&gt;&lt;br&gt;LANCS IL53B in (linguisticatlasproject.org)').addTo(W1900);</v>
      </c>
      <c r="V780" t="str">
        <f t="shared" si="111"/>
        <v>const W1900MurphysboroIllinoisLANCSIL53B= L.marker([37.76,-89.34], {icon: A2}).bindPopup(' Murphysboro, Illinois&lt;br&gt;&lt;span style=font-size:11px&gt;(White b. 1906)&lt;/span&gt;&lt;br&gt;LANCS IL53B in (linguisticatlasproject.org)').addTo(W1900);</v>
      </c>
      <c r="W780" t="str">
        <f t="shared" si="112"/>
        <v>const W1900MurphysboroIllinoisLANCSIL53B= L.marker([37.76,-89.34], {icon: d}).bindPopup(' Murphysboro, Illinois&lt;br&gt;&lt;span style=font-size:11px&gt;(White b. 1906)&lt;/span&gt;&lt;br&gt;LANCS IL53B in d').addTo(W1900);</v>
      </c>
      <c r="X780" t="str">
        <f t="shared" si="113"/>
        <v>const W1900MurphysboroIllinoisLANCSIL53B= L.marker([37.76,-89.34], {icon: D5}).bindPopup(' Murphysboro, Illinois&lt;br&gt;&lt;span style=font-size:11px&gt;(White b. 1906)&lt;/span&gt;&lt;br&gt;LANCS IL53B in (linguisticatlasproject.org)').addTo(W1900);</v>
      </c>
      <c r="Y780" t="str">
        <f t="shared" si="114"/>
        <v/>
      </c>
      <c r="Z780" t="str">
        <f t="shared" si="115"/>
        <v/>
      </c>
      <c r="AA780" t="str">
        <f t="shared" si="116"/>
        <v/>
      </c>
    </row>
    <row r="781" spans="1:55" ht="20">
      <c r="A781" t="s">
        <v>5326</v>
      </c>
      <c r="B781" s="88" t="s">
        <v>10969</v>
      </c>
      <c r="C781" s="76"/>
      <c r="D781">
        <v>1917</v>
      </c>
      <c r="E781" s="57" t="s">
        <v>11053</v>
      </c>
      <c r="F781" s="54"/>
      <c r="G781" s="40" t="s">
        <v>10479</v>
      </c>
      <c r="H781" t="s">
        <v>5310</v>
      </c>
      <c r="I781">
        <v>-88.29</v>
      </c>
      <c r="J781">
        <v>37.22</v>
      </c>
      <c r="K781" t="s">
        <v>10731</v>
      </c>
      <c r="S781" t="str">
        <f t="shared" si="108"/>
        <v xml:space="preserve"> Golconda, Illinois&lt;br&gt;&lt;span style=font-size:11px&gt;(White b. 1917)&lt;/span&gt;&lt;br&gt;</v>
      </c>
      <c r="T781" t="str">
        <f t="shared" si="109"/>
        <v>W1900GolcondaIllinoisLANCSIL58C</v>
      </c>
      <c r="U781" t="str">
        <f t="shared" si="110"/>
        <v>const W1900GolcondaIllinoisLANCSIL58C= L.marker([37.22,-88.29], {icon: Dn}).bindPopup(' Golconda, Illinois&lt;br&gt;&lt;span style=font-size:11px&gt;(White b. 1917)&lt;/span&gt;&lt;br&gt;LANCS IL58C in (linguisticatlasproject.org)').addTo(W1900);</v>
      </c>
      <c r="V781" t="str">
        <f t="shared" si="111"/>
        <v>const W1900GolcondaIllinoisLANCSIL58C= L.marker([37.22,-88.29], {icon: A2}).bindPopup(' Golconda, Illinois&lt;br&gt;&lt;span style=font-size:11px&gt;(White b. 1917)&lt;/span&gt;&lt;br&gt;LANCS IL58C in (linguisticatlasproject.org)').addTo(W1900);</v>
      </c>
      <c r="W781" t="str">
        <f t="shared" si="112"/>
        <v>const W1900GolcondaIllinoisLANCSIL58C= L.marker([37.22,-88.29], {icon: d}).bindPopup(' Golconda, Illinois&lt;br&gt;&lt;span style=font-size:11px&gt;(White b. 1917)&lt;/span&gt;&lt;br&gt;LANCS IL58C in d').addTo(W1900);</v>
      </c>
      <c r="X781" t="str">
        <f t="shared" si="113"/>
        <v>const W1900GolcondaIllinoisLANCSIL58C= L.marker([37.22,-88.29], {icon: D5}).bindPopup(' Golconda, Illinois&lt;br&gt;&lt;span style=font-size:11px&gt;(White b. 1917)&lt;/span&gt;&lt;br&gt;LANCS IL58C in (linguisticatlasproject.org)').addTo(W1900);</v>
      </c>
      <c r="Y781" t="str">
        <f t="shared" si="114"/>
        <v/>
      </c>
      <c r="Z781" t="str">
        <f t="shared" si="115"/>
        <v/>
      </c>
      <c r="AA781" t="str">
        <f t="shared" si="116"/>
        <v/>
      </c>
    </row>
    <row r="782" spans="1:55" ht="20">
      <c r="A782" t="s">
        <v>5326</v>
      </c>
      <c r="B782" s="88" t="s">
        <v>10971</v>
      </c>
      <c r="D782">
        <v>1905</v>
      </c>
      <c r="E782" s="57" t="s">
        <v>11053</v>
      </c>
      <c r="F782" s="54"/>
      <c r="G782" s="40" t="s">
        <v>10481</v>
      </c>
      <c r="H782" t="s">
        <v>5310</v>
      </c>
      <c r="I782">
        <v>-89.91</v>
      </c>
      <c r="J782">
        <v>41.92</v>
      </c>
      <c r="K782" t="s">
        <v>10731</v>
      </c>
      <c r="S782" t="str">
        <f t="shared" si="108"/>
        <v xml:space="preserve"> Franklin Corners, Illinois&lt;br&gt;&lt;span style=font-size:11px&gt;(White b. 1905)&lt;/span&gt;&lt;br&gt;</v>
      </c>
      <c r="T782" t="str">
        <f t="shared" si="109"/>
        <v>W1900FranklinCornersIllinoisLANCSIL6B</v>
      </c>
      <c r="U782" t="str">
        <f t="shared" si="110"/>
        <v>const W1900FranklinCornersIllinoisLANCSIL6B= L.marker([41.92,-89.91], {icon: Dn}).bindPopup(' Franklin Corners, Illinois&lt;br&gt;&lt;span style=font-size:11px&gt;(White b. 1905)&lt;/span&gt;&lt;br&gt;LANCS IL6B in (linguisticatlasproject.org)').addTo(W1900);</v>
      </c>
      <c r="V782" t="str">
        <f t="shared" si="111"/>
        <v>const W1900FranklinCornersIllinoisLANCSIL6B= L.marker([41.92,-89.91], {icon: A2}).bindPopup(' Franklin Corners, Illinois&lt;br&gt;&lt;span style=font-size:11px&gt;(White b. 1905)&lt;/span&gt;&lt;br&gt;LANCS IL6B in (linguisticatlasproject.org)').addTo(W1900);</v>
      </c>
      <c r="W782" t="str">
        <f t="shared" si="112"/>
        <v>const W1900FranklinCornersIllinoisLANCSIL6B= L.marker([41.92,-89.91], {icon: d}).bindPopup(' Franklin Corners, Illinois&lt;br&gt;&lt;span style=font-size:11px&gt;(White b. 1905)&lt;/span&gt;&lt;br&gt;LANCS IL6B in d').addTo(W1900);</v>
      </c>
      <c r="X782" t="str">
        <f t="shared" si="113"/>
        <v>const W1900FranklinCornersIllinoisLANCSIL6B= L.marker([41.92,-89.91], {icon: D5}).bindPopup(' Franklin Corners, Illinois&lt;br&gt;&lt;span style=font-size:11px&gt;(White b. 1905)&lt;/span&gt;&lt;br&gt;LANCS IL6B in (linguisticatlasproject.org)').addTo(W1900);</v>
      </c>
      <c r="Y782" t="str">
        <f t="shared" si="114"/>
        <v/>
      </c>
      <c r="Z782" t="str">
        <f t="shared" si="115"/>
        <v/>
      </c>
      <c r="AA782" t="str">
        <f t="shared" si="116"/>
        <v/>
      </c>
    </row>
    <row r="783" spans="1:55" ht="20">
      <c r="A783" t="s">
        <v>5326</v>
      </c>
      <c r="B783" s="88" t="s">
        <v>10980</v>
      </c>
      <c r="D783">
        <v>1901</v>
      </c>
      <c r="E783" s="57" t="s">
        <v>11053</v>
      </c>
      <c r="F783" s="54"/>
      <c r="G783" s="40" t="s">
        <v>10621</v>
      </c>
      <c r="H783" t="s">
        <v>5311</v>
      </c>
      <c r="I783">
        <v>-87.18</v>
      </c>
      <c r="J783">
        <v>37.200000000000003</v>
      </c>
      <c r="K783" t="s">
        <v>10731</v>
      </c>
      <c r="S783" t="str">
        <f t="shared" si="108"/>
        <v xml:space="preserve"> Greenville, Kentucky&lt;br&gt;&lt;span style=font-size:11px&gt;(White b. 1901)&lt;/span&gt;&lt;br&gt;</v>
      </c>
      <c r="T783" t="str">
        <f t="shared" si="109"/>
        <v>W1900GreenvilleKentuckyLANCSKY11B</v>
      </c>
      <c r="U783" t="str">
        <f t="shared" si="110"/>
        <v>const W1900GreenvilleKentuckyLANCSKY11B= L.marker([37.2,-87.18], {icon: Dn}).bindPopup(' Greenville, Kentucky&lt;br&gt;&lt;span style=font-size:11px&gt;(White b. 1901)&lt;/span&gt;&lt;br&gt;LANCS KY11B in (linguisticatlasproject.org)').addTo(W1900);</v>
      </c>
      <c r="V783" t="str">
        <f t="shared" si="111"/>
        <v>const W1900GreenvilleKentuckyLANCSKY11B= L.marker([37.2,-87.18], {icon: A2}).bindPopup(' Greenville, Kentucky&lt;br&gt;&lt;span style=font-size:11px&gt;(White b. 1901)&lt;/span&gt;&lt;br&gt;LANCS KY11B in (linguisticatlasproject.org)').addTo(W1900);</v>
      </c>
      <c r="W783" t="str">
        <f t="shared" si="112"/>
        <v>const W1900GreenvilleKentuckyLANCSKY11B= L.marker([37.2,-87.18], {icon: d}).bindPopup(' Greenville, Kentucky&lt;br&gt;&lt;span style=font-size:11px&gt;(White b. 1901)&lt;/span&gt;&lt;br&gt;LANCS KY11B in d').addTo(W1900);</v>
      </c>
      <c r="X783" t="str">
        <f t="shared" si="113"/>
        <v>const W1900GreenvilleKentuckyLANCSKY11B= L.marker([37.2,-87.18], {icon: D5}).bindPopup(' Greenville, Kentucky&lt;br&gt;&lt;span style=font-size:11px&gt;(White b. 1901)&lt;/span&gt;&lt;br&gt;LANCS KY11B in (linguisticatlasproject.org)').addTo(W1900);</v>
      </c>
      <c r="Y783" t="str">
        <f t="shared" si="114"/>
        <v/>
      </c>
      <c r="Z783" t="str">
        <f t="shared" si="115"/>
        <v/>
      </c>
      <c r="AA783" t="str">
        <f t="shared" si="116"/>
        <v/>
      </c>
    </row>
    <row r="784" spans="1:55" ht="20">
      <c r="A784" t="s">
        <v>5326</v>
      </c>
      <c r="B784" s="88" t="s">
        <v>10990</v>
      </c>
      <c r="D784">
        <v>1902</v>
      </c>
      <c r="E784" s="57" t="s">
        <v>11053</v>
      </c>
      <c r="F784" s="54"/>
      <c r="G784" s="40" t="s">
        <v>10440</v>
      </c>
      <c r="H784" t="s">
        <v>5311</v>
      </c>
      <c r="I784">
        <v>-84.5</v>
      </c>
      <c r="J784">
        <v>38.04</v>
      </c>
      <c r="K784" t="s">
        <v>10731</v>
      </c>
      <c r="S784" t="str">
        <f t="shared" si="108"/>
        <v xml:space="preserve"> Lexington, Kentucky&lt;br&gt;&lt;span style=font-size:11px&gt;(White b. 1902)&lt;/span&gt;&lt;br&gt;</v>
      </c>
      <c r="T784" t="str">
        <f t="shared" si="109"/>
        <v>W1900LexingtonKentuckyLANCSKY17D</v>
      </c>
      <c r="U784" t="str">
        <f t="shared" si="110"/>
        <v>const W1900LexingtonKentuckyLANCSKY17D= L.marker([38.04,-84.5], {icon: Dn}).bindPopup(' Lexington, Kentucky&lt;br&gt;&lt;span style=font-size:11px&gt;(White b. 1902)&lt;/span&gt;&lt;br&gt;LANCS KY17D in (linguisticatlasproject.org)').addTo(W1900);</v>
      </c>
      <c r="V784" t="str">
        <f t="shared" si="111"/>
        <v>const W1900LexingtonKentuckyLANCSKY17D= L.marker([38.04,-84.5], {icon: A2}).bindPopup(' Lexington, Kentucky&lt;br&gt;&lt;span style=font-size:11px&gt;(White b. 1902)&lt;/span&gt;&lt;br&gt;LANCS KY17D in (linguisticatlasproject.org)').addTo(W1900);</v>
      </c>
      <c r="W784" t="str">
        <f t="shared" si="112"/>
        <v>const W1900LexingtonKentuckyLANCSKY17D= L.marker([38.04,-84.5], {icon: d}).bindPopup(' Lexington, Kentucky&lt;br&gt;&lt;span style=font-size:11px&gt;(White b. 1902)&lt;/span&gt;&lt;br&gt;LANCS KY17D in d').addTo(W1900);</v>
      </c>
      <c r="X784" t="str">
        <f t="shared" si="113"/>
        <v>const W1900LexingtonKentuckyLANCSKY17D= L.marker([38.04,-84.5], {icon: D5}).bindPopup(' Lexington, Kentucky&lt;br&gt;&lt;span style=font-size:11px&gt;(White b. 1902)&lt;/span&gt;&lt;br&gt;LANCS KY17D in (linguisticatlasproject.org)').addTo(W1900);</v>
      </c>
      <c r="Y784" t="str">
        <f t="shared" si="114"/>
        <v/>
      </c>
      <c r="Z784" t="str">
        <f t="shared" si="115"/>
        <v/>
      </c>
      <c r="AA784" t="str">
        <f t="shared" si="116"/>
        <v/>
      </c>
    </row>
    <row r="785" spans="1:27" ht="20">
      <c r="A785" t="s">
        <v>5326</v>
      </c>
      <c r="B785" s="88" t="s">
        <v>10991</v>
      </c>
      <c r="D785">
        <v>1928</v>
      </c>
      <c r="E785" s="57" t="s">
        <v>11053</v>
      </c>
      <c r="F785" s="54"/>
      <c r="G785" s="40" t="s">
        <v>10634</v>
      </c>
      <c r="H785" t="s">
        <v>5311</v>
      </c>
      <c r="I785">
        <v>-84.73</v>
      </c>
      <c r="J785">
        <v>38.049999999999997</v>
      </c>
      <c r="K785" t="s">
        <v>10731</v>
      </c>
      <c r="S785" t="str">
        <f t="shared" si="108"/>
        <v xml:space="preserve"> Versailles, Kentucky&lt;br&gt;&lt;span style=font-size:11px&gt;(White b. 1928)&lt;/span&gt;&lt;br&gt;</v>
      </c>
      <c r="T785" t="str">
        <f t="shared" si="109"/>
        <v>W1900VersaillesKentuckyLANCSKY17F</v>
      </c>
      <c r="U785" t="str">
        <f t="shared" si="110"/>
        <v>const W1900VersaillesKentuckyLANCSKY17F= L.marker([38.05,-84.73], {icon: Dn}).bindPopup(' Versailles, Kentucky&lt;br&gt;&lt;span style=font-size:11px&gt;(White b. 1928)&lt;/span&gt;&lt;br&gt;LANCS KY17F in (linguisticatlasproject.org)').addTo(W1900);</v>
      </c>
      <c r="V785" t="str">
        <f t="shared" si="111"/>
        <v>const W1900VersaillesKentuckyLANCSKY17F= L.marker([38.05,-84.73], {icon: A2}).bindPopup(' Versailles, Kentucky&lt;br&gt;&lt;span style=font-size:11px&gt;(White b. 1928)&lt;/span&gt;&lt;br&gt;LANCS KY17F in (linguisticatlasproject.org)').addTo(W1900);</v>
      </c>
      <c r="W785" t="str">
        <f t="shared" si="112"/>
        <v>const W1900VersaillesKentuckyLANCSKY17F= L.marker([38.05,-84.73], {icon: d}).bindPopup(' Versailles, Kentucky&lt;br&gt;&lt;span style=font-size:11px&gt;(White b. 1928)&lt;/span&gt;&lt;br&gt;LANCS KY17F in d').addTo(W1900);</v>
      </c>
      <c r="X785" t="str">
        <f t="shared" si="113"/>
        <v>const W1900VersaillesKentuckyLANCSKY17F= L.marker([38.05,-84.73], {icon: D5}).bindPopup(' Versailles, Kentucky&lt;br&gt;&lt;span style=font-size:11px&gt;(White b. 1928)&lt;/span&gt;&lt;br&gt;LANCS KY17F in (linguisticatlasproject.org)').addTo(W1900);</v>
      </c>
      <c r="Y785" t="str">
        <f t="shared" si="114"/>
        <v/>
      </c>
      <c r="Z785" t="str">
        <f t="shared" si="115"/>
        <v/>
      </c>
      <c r="AA785" t="str">
        <f t="shared" si="116"/>
        <v/>
      </c>
    </row>
    <row r="786" spans="1:27" ht="20">
      <c r="A786" t="s">
        <v>5326</v>
      </c>
      <c r="B786" s="88" t="s">
        <v>10993</v>
      </c>
      <c r="D786">
        <v>1906</v>
      </c>
      <c r="E786" s="57" t="s">
        <v>11053</v>
      </c>
      <c r="F786" s="54"/>
      <c r="G786" s="40" t="s">
        <v>10635</v>
      </c>
      <c r="H786" t="s">
        <v>5311</v>
      </c>
      <c r="I786">
        <v>-83.97</v>
      </c>
      <c r="J786">
        <v>37.700000000000003</v>
      </c>
      <c r="K786" t="s">
        <v>10731</v>
      </c>
      <c r="S786" t="str">
        <f t="shared" si="108"/>
        <v xml:space="preserve"> Irvine, Kentucky&lt;br&gt;&lt;span style=font-size:11px&gt;(White b. 1906)&lt;/span&gt;&lt;br&gt;</v>
      </c>
      <c r="T786" t="str">
        <f t="shared" si="109"/>
        <v>W1900IrvineKentuckyLANCSKY18B</v>
      </c>
      <c r="U786" t="str">
        <f t="shared" si="110"/>
        <v>const W1900IrvineKentuckyLANCSKY18B= L.marker([37.7,-83.97], {icon: Dn}).bindPopup(' Irvine, Kentucky&lt;br&gt;&lt;span style=font-size:11px&gt;(White b. 1906)&lt;/span&gt;&lt;br&gt;LANCS KY18B in (linguisticatlasproject.org)').addTo(W1900);</v>
      </c>
      <c r="V786" t="str">
        <f t="shared" si="111"/>
        <v>const W1900IrvineKentuckyLANCSKY18B= L.marker([37.7,-83.97], {icon: A2}).bindPopup(' Irvine, Kentucky&lt;br&gt;&lt;span style=font-size:11px&gt;(White b. 1906)&lt;/span&gt;&lt;br&gt;LANCS KY18B in (linguisticatlasproject.org)').addTo(W1900);</v>
      </c>
      <c r="W786" t="str">
        <f t="shared" si="112"/>
        <v>const W1900IrvineKentuckyLANCSKY18B= L.marker([37.7,-83.97], {icon: d}).bindPopup(' Irvine, Kentucky&lt;br&gt;&lt;span style=font-size:11px&gt;(White b. 1906)&lt;/span&gt;&lt;br&gt;LANCS KY18B in d').addTo(W1900);</v>
      </c>
      <c r="X786" t="str">
        <f t="shared" si="113"/>
        <v>const W1900IrvineKentuckyLANCSKY18B= L.marker([37.7,-83.97], {icon: D5}).bindPopup(' Irvine, Kentucky&lt;br&gt;&lt;span style=font-size:11px&gt;(White b. 1906)&lt;/span&gt;&lt;br&gt;LANCS KY18B in (linguisticatlasproject.org)').addTo(W1900);</v>
      </c>
      <c r="Y786" t="str">
        <f t="shared" si="114"/>
        <v/>
      </c>
      <c r="Z786" t="str">
        <f t="shared" si="115"/>
        <v/>
      </c>
      <c r="AA786" t="str">
        <f t="shared" si="116"/>
        <v/>
      </c>
    </row>
    <row r="787" spans="1:27" ht="20">
      <c r="A787" t="s">
        <v>5326</v>
      </c>
      <c r="B787" s="88" t="s">
        <v>10996</v>
      </c>
      <c r="D787">
        <v>1917</v>
      </c>
      <c r="E787" s="57" t="s">
        <v>11053</v>
      </c>
      <c r="F787" s="54"/>
      <c r="G787" s="40" t="s">
        <v>10639</v>
      </c>
      <c r="H787" t="s">
        <v>5311</v>
      </c>
      <c r="I787">
        <v>-88.4</v>
      </c>
      <c r="J787">
        <v>37.14</v>
      </c>
      <c r="K787" t="s">
        <v>10731</v>
      </c>
      <c r="S787" t="str">
        <f t="shared" si="108"/>
        <v xml:space="preserve"> Smithland, Kentucky&lt;br&gt;&lt;span style=font-size:11px&gt;(White b. 1917)&lt;/span&gt;&lt;br&gt;</v>
      </c>
      <c r="T787" t="str">
        <f t="shared" si="109"/>
        <v>W1900SmithlandKentuckyLANCSKY1B</v>
      </c>
      <c r="U787" t="str">
        <f t="shared" si="110"/>
        <v>const W1900SmithlandKentuckyLANCSKY1B= L.marker([37.14,-88.4], {icon: Dn}).bindPopup(' Smithland, Kentucky&lt;br&gt;&lt;span style=font-size:11px&gt;(White b. 1917)&lt;/span&gt;&lt;br&gt;LANCS KY1B in (linguisticatlasproject.org)').addTo(W1900);</v>
      </c>
      <c r="V787" t="str">
        <f t="shared" si="111"/>
        <v>const W1900SmithlandKentuckyLANCSKY1B= L.marker([37.14,-88.4], {icon: A2}).bindPopup(' Smithland, Kentucky&lt;br&gt;&lt;span style=font-size:11px&gt;(White b. 1917)&lt;/span&gt;&lt;br&gt;LANCS KY1B in (linguisticatlasproject.org)').addTo(W1900);</v>
      </c>
      <c r="W787" t="str">
        <f t="shared" si="112"/>
        <v>const W1900SmithlandKentuckyLANCSKY1B= L.marker([37.14,-88.4], {icon: d}).bindPopup(' Smithland, Kentucky&lt;br&gt;&lt;span style=font-size:11px&gt;(White b. 1917)&lt;/span&gt;&lt;br&gt;LANCS KY1B in d').addTo(W1900);</v>
      </c>
      <c r="X787" t="str">
        <f t="shared" si="113"/>
        <v>const W1900SmithlandKentuckyLANCSKY1B= L.marker([37.14,-88.4], {icon: D5}).bindPopup(' Smithland, Kentucky&lt;br&gt;&lt;span style=font-size:11px&gt;(White b. 1917)&lt;/span&gt;&lt;br&gt;LANCS KY1B in (linguisticatlasproject.org)').addTo(W1900);</v>
      </c>
      <c r="Y787" t="str">
        <f t="shared" si="114"/>
        <v/>
      </c>
      <c r="Z787" t="str">
        <f t="shared" si="115"/>
        <v/>
      </c>
      <c r="AA787" t="str">
        <f t="shared" si="116"/>
        <v/>
      </c>
    </row>
    <row r="788" spans="1:27" ht="20">
      <c r="A788" t="s">
        <v>5326</v>
      </c>
      <c r="B788" s="88" t="s">
        <v>10997</v>
      </c>
      <c r="D788">
        <v>1931</v>
      </c>
      <c r="E788" s="57" t="s">
        <v>11053</v>
      </c>
      <c r="F788" s="54"/>
      <c r="G788" s="40" t="s">
        <v>10640</v>
      </c>
      <c r="H788" t="s">
        <v>5311</v>
      </c>
      <c r="I788">
        <v>-88.22</v>
      </c>
      <c r="J788">
        <v>37.17</v>
      </c>
      <c r="K788" t="s">
        <v>10731</v>
      </c>
      <c r="S788" t="str">
        <f t="shared" si="108"/>
        <v xml:space="preserve"> Hampton, Kentucky&lt;br&gt;&lt;span style=font-size:11px&gt;(White b. 1931)&lt;/span&gt;&lt;br&gt;</v>
      </c>
      <c r="T788" t="str">
        <f t="shared" si="109"/>
        <v>W1900HamptonKentuckyLANCSKY1C</v>
      </c>
      <c r="U788" t="str">
        <f t="shared" si="110"/>
        <v>const W1900HamptonKentuckyLANCSKY1C= L.marker([37.17,-88.22], {icon: Dn}).bindPopup(' Hampton, Kentucky&lt;br&gt;&lt;span style=font-size:11px&gt;(White b. 1931)&lt;/span&gt;&lt;br&gt;LANCS KY1C in (linguisticatlasproject.org)').addTo(W1900);</v>
      </c>
      <c r="V788" t="str">
        <f t="shared" si="111"/>
        <v>const W1900HamptonKentuckyLANCSKY1C= L.marker([37.17,-88.22], {icon: A2}).bindPopup(' Hampton, Kentucky&lt;br&gt;&lt;span style=font-size:11px&gt;(White b. 1931)&lt;/span&gt;&lt;br&gt;LANCS KY1C in (linguisticatlasproject.org)').addTo(W1900);</v>
      </c>
      <c r="W788" t="str">
        <f t="shared" si="112"/>
        <v>const W1900HamptonKentuckyLANCSKY1C= L.marker([37.17,-88.22], {icon: d}).bindPopup(' Hampton, Kentucky&lt;br&gt;&lt;span style=font-size:11px&gt;(White b. 1931)&lt;/span&gt;&lt;br&gt;LANCS KY1C in d').addTo(W1900);</v>
      </c>
      <c r="X788" t="str">
        <f t="shared" si="113"/>
        <v>const W1900HamptonKentuckyLANCSKY1C= L.marker([37.17,-88.22], {icon: D5}).bindPopup(' Hampton, Kentucky&lt;br&gt;&lt;span style=font-size:11px&gt;(White b. 1931)&lt;/span&gt;&lt;br&gt;LANCS KY1C in (linguisticatlasproject.org)').addTo(W1900);</v>
      </c>
      <c r="Y788" t="str">
        <f t="shared" si="114"/>
        <v/>
      </c>
      <c r="Z788" t="str">
        <f t="shared" si="115"/>
        <v/>
      </c>
      <c r="AA788" t="str">
        <f t="shared" si="116"/>
        <v/>
      </c>
    </row>
    <row r="789" spans="1:27" ht="20">
      <c r="A789" t="s">
        <v>5326</v>
      </c>
      <c r="B789" s="88" t="s">
        <v>11005</v>
      </c>
      <c r="D789">
        <v>1900</v>
      </c>
      <c r="E789" s="57" t="s">
        <v>11053</v>
      </c>
      <c r="F789" s="54"/>
      <c r="G789" s="40" t="s">
        <v>10652</v>
      </c>
      <c r="H789" t="s">
        <v>5311</v>
      </c>
      <c r="I789">
        <v>-87.7</v>
      </c>
      <c r="J789">
        <v>36.82</v>
      </c>
      <c r="K789" t="s">
        <v>10731</v>
      </c>
      <c r="S789" t="str">
        <f t="shared" si="108"/>
        <v xml:space="preserve"> Caledonia, Kentucky&lt;br&gt;&lt;span style=font-size:11px&gt;(White b. 1900)&lt;/span&gt;&lt;br&gt;</v>
      </c>
      <c r="T789" t="str">
        <f t="shared" si="109"/>
        <v>W1900CaledoniaKentuckyLANCSKY24D</v>
      </c>
      <c r="U789" t="str">
        <f t="shared" si="110"/>
        <v>const W1900CaledoniaKentuckyLANCSKY24D= L.marker([36.82,-87.7], {icon: Dn}).bindPopup(' Caledonia, Kentucky&lt;br&gt;&lt;span style=font-size:11px&gt;(White b. 1900)&lt;/span&gt;&lt;br&gt;LANCS KY24D in (linguisticatlasproject.org)').addTo(W1900);</v>
      </c>
      <c r="V789" t="str">
        <f t="shared" si="111"/>
        <v>const W1900CaledoniaKentuckyLANCSKY24D= L.marker([36.82,-87.7], {icon: A2}).bindPopup(' Caledonia, Kentucky&lt;br&gt;&lt;span style=font-size:11px&gt;(White b. 1900)&lt;/span&gt;&lt;br&gt;LANCS KY24D in (linguisticatlasproject.org)').addTo(W1900);</v>
      </c>
      <c r="W789" t="str">
        <f t="shared" si="112"/>
        <v>const W1900CaledoniaKentuckyLANCSKY24D= L.marker([36.82,-87.7], {icon: d}).bindPopup(' Caledonia, Kentucky&lt;br&gt;&lt;span style=font-size:11px&gt;(White b. 1900)&lt;/span&gt;&lt;br&gt;LANCS KY24D in d').addTo(W1900);</v>
      </c>
      <c r="X789" t="str">
        <f t="shared" si="113"/>
        <v>const W1900CaledoniaKentuckyLANCSKY24D= L.marker([36.82,-87.7], {icon: D5}).bindPopup(' Caledonia, Kentucky&lt;br&gt;&lt;span style=font-size:11px&gt;(White b. 1900)&lt;/span&gt;&lt;br&gt;LANCS KY24D in (linguisticatlasproject.org)').addTo(W1900);</v>
      </c>
      <c r="Y789" t="str">
        <f t="shared" si="114"/>
        <v/>
      </c>
      <c r="Z789" t="str">
        <f t="shared" si="115"/>
        <v/>
      </c>
      <c r="AA789" t="str">
        <f t="shared" si="116"/>
        <v/>
      </c>
    </row>
    <row r="790" spans="1:27" ht="20">
      <c r="A790" t="s">
        <v>5326</v>
      </c>
      <c r="B790" s="88" t="s">
        <v>11007</v>
      </c>
      <c r="D790">
        <v>1910</v>
      </c>
      <c r="E790" s="57" t="s">
        <v>11053</v>
      </c>
      <c r="F790" s="54"/>
      <c r="G790" s="40" t="s">
        <v>10843</v>
      </c>
      <c r="H790" t="s">
        <v>5311</v>
      </c>
      <c r="I790">
        <v>-86.95</v>
      </c>
      <c r="J790">
        <v>36.99</v>
      </c>
      <c r="K790" t="s">
        <v>10731</v>
      </c>
      <c r="S790" t="str">
        <f t="shared" si="108"/>
        <v xml:space="preserve"> Lewisburg, Kentucky&lt;br&gt;&lt;span style=font-size:11px&gt;(White b. 1910)&lt;/span&gt;&lt;br&gt;</v>
      </c>
      <c r="T790" t="str">
        <f t="shared" si="109"/>
        <v>W1900LewisburgKentuckyLANCSKY25B</v>
      </c>
      <c r="U790" t="str">
        <f t="shared" si="110"/>
        <v>const W1900LewisburgKentuckyLANCSKY25B= L.marker([36.99,-86.95], {icon: Dn}).bindPopup(' Lewisburg, Kentucky&lt;br&gt;&lt;span style=font-size:11px&gt;(White b. 1910)&lt;/span&gt;&lt;br&gt;LANCS KY25B in (linguisticatlasproject.org)').addTo(W1900);</v>
      </c>
      <c r="V790" t="str">
        <f t="shared" si="111"/>
        <v>const W1900LewisburgKentuckyLANCSKY25B= L.marker([36.99,-86.95], {icon: A2}).bindPopup(' Lewisburg, Kentucky&lt;br&gt;&lt;span style=font-size:11px&gt;(White b. 1910)&lt;/span&gt;&lt;br&gt;LANCS KY25B in (linguisticatlasproject.org)').addTo(W1900);</v>
      </c>
      <c r="W790" t="str">
        <f t="shared" si="112"/>
        <v>const W1900LewisburgKentuckyLANCSKY25B= L.marker([36.99,-86.95], {icon: d}).bindPopup(' Lewisburg, Kentucky&lt;br&gt;&lt;span style=font-size:11px&gt;(White b. 1910)&lt;/span&gt;&lt;br&gt;LANCS KY25B in d').addTo(W1900);</v>
      </c>
      <c r="X790" t="str">
        <f t="shared" si="113"/>
        <v>const W1900LewisburgKentuckyLANCSKY25B= L.marker([36.99,-86.95], {icon: D5}).bindPopup(' Lewisburg, Kentucky&lt;br&gt;&lt;span style=font-size:11px&gt;(White b. 1910)&lt;/span&gt;&lt;br&gt;LANCS KY25B in (linguisticatlasproject.org)').addTo(W1900);</v>
      </c>
      <c r="Y790" t="str">
        <f t="shared" si="114"/>
        <v/>
      </c>
      <c r="Z790" t="str">
        <f t="shared" si="115"/>
        <v/>
      </c>
      <c r="AA790" t="str">
        <f t="shared" si="116"/>
        <v/>
      </c>
    </row>
    <row r="791" spans="1:27" ht="20">
      <c r="A791" t="s">
        <v>5326</v>
      </c>
      <c r="B791" s="88" t="s">
        <v>11012</v>
      </c>
      <c r="D791">
        <v>1850</v>
      </c>
      <c r="E791" s="57" t="s">
        <v>11053</v>
      </c>
      <c r="F791" s="54"/>
      <c r="G791" s="40" t="s">
        <v>10848</v>
      </c>
      <c r="H791" t="s">
        <v>5311</v>
      </c>
      <c r="I791">
        <v>-84.13</v>
      </c>
      <c r="J791">
        <v>36.78</v>
      </c>
      <c r="K791" t="s">
        <v>10731</v>
      </c>
      <c r="S791" t="str">
        <f t="shared" si="108"/>
        <v xml:space="preserve"> Wofford, Kentucky&lt;br&gt;&lt;span style=font-size:11px&gt;(White b. 1850)&lt;/span&gt;&lt;br&gt;</v>
      </c>
      <c r="T791" t="str">
        <f t="shared" si="109"/>
        <v>W1900WoffordKentuckyLANCSKY28A</v>
      </c>
      <c r="U791" t="str">
        <f t="shared" si="110"/>
        <v>const W1900WoffordKentuckyLANCSKY28A= L.marker([36.78,-84.13], {icon: Dn}).bindPopup(' Wofford, Kentucky&lt;br&gt;&lt;span style=font-size:11px&gt;(White b. 1850)&lt;/span&gt;&lt;br&gt;LANCS KY28A in (linguisticatlasproject.org)').addTo(W1900);</v>
      </c>
      <c r="V791" t="str">
        <f t="shared" si="111"/>
        <v>const W1900WoffordKentuckyLANCSKY28A= L.marker([36.78,-84.13], {icon: A2}).bindPopup(' Wofford, Kentucky&lt;br&gt;&lt;span style=font-size:11px&gt;(White b. 1850)&lt;/span&gt;&lt;br&gt;LANCS KY28A in (linguisticatlasproject.org)').addTo(W1900);</v>
      </c>
      <c r="W791" t="str">
        <f t="shared" si="112"/>
        <v>const W1900WoffordKentuckyLANCSKY28A= L.marker([36.78,-84.13], {icon: d}).bindPopup(' Wofford, Kentucky&lt;br&gt;&lt;span style=font-size:11px&gt;(White b. 1850)&lt;/span&gt;&lt;br&gt;LANCS KY28A in d').addTo(W1900);</v>
      </c>
      <c r="X791" t="str">
        <f t="shared" si="113"/>
        <v>const W1900WoffordKentuckyLANCSKY28A= L.marker([36.78,-84.13], {icon: D5}).bindPopup(' Wofford, Kentucky&lt;br&gt;&lt;span style=font-size:11px&gt;(White b. 1850)&lt;/span&gt;&lt;br&gt;LANCS KY28A in (linguisticatlasproject.org)').addTo(W1900);</v>
      </c>
      <c r="Y791" t="str">
        <f t="shared" si="114"/>
        <v/>
      </c>
      <c r="Z791" t="str">
        <f t="shared" si="115"/>
        <v/>
      </c>
      <c r="AA791" t="str">
        <f t="shared" si="116"/>
        <v/>
      </c>
    </row>
    <row r="792" spans="1:27" ht="20">
      <c r="A792" t="s">
        <v>5326</v>
      </c>
      <c r="B792" s="88" t="s">
        <v>11018</v>
      </c>
      <c r="D792">
        <v>1912</v>
      </c>
      <c r="E792" s="57" t="s">
        <v>11053</v>
      </c>
      <c r="F792" s="54"/>
      <c r="G792" s="40" t="s">
        <v>10853</v>
      </c>
      <c r="H792" t="s">
        <v>5311</v>
      </c>
      <c r="I792">
        <v>-87.69</v>
      </c>
      <c r="J792">
        <v>37.520000000000003</v>
      </c>
      <c r="K792" t="s">
        <v>10731</v>
      </c>
      <c r="S792" t="str">
        <f t="shared" si="108"/>
        <v xml:space="preserve"> Sebree, Kentucky&lt;br&gt;&lt;span style=font-size:11px&gt;(White b. 1912)&lt;/span&gt;&lt;br&gt;</v>
      </c>
      <c r="T792" t="str">
        <f t="shared" si="109"/>
        <v>W1900SebreeKentuckyLANCSKY2B</v>
      </c>
      <c r="U792" t="str">
        <f t="shared" si="110"/>
        <v>const W1900SebreeKentuckyLANCSKY2B= L.marker([37.52,-87.69], {icon: Dn}).bindPopup(' Sebree, Kentucky&lt;br&gt;&lt;span style=font-size:11px&gt;(White b. 1912)&lt;/span&gt;&lt;br&gt;LANCS KY2B in (linguisticatlasproject.org)').addTo(W1900);</v>
      </c>
      <c r="V792" t="str">
        <f t="shared" si="111"/>
        <v>const W1900SebreeKentuckyLANCSKY2B= L.marker([37.52,-87.69], {icon: A2}).bindPopup(' Sebree, Kentucky&lt;br&gt;&lt;span style=font-size:11px&gt;(White b. 1912)&lt;/span&gt;&lt;br&gt;LANCS KY2B in (linguisticatlasproject.org)').addTo(W1900);</v>
      </c>
      <c r="W792" t="str">
        <f t="shared" si="112"/>
        <v>const W1900SebreeKentuckyLANCSKY2B= L.marker([37.52,-87.69], {icon: d}).bindPopup(' Sebree, Kentucky&lt;br&gt;&lt;span style=font-size:11px&gt;(White b. 1912)&lt;/span&gt;&lt;br&gt;LANCS KY2B in d').addTo(W1900);</v>
      </c>
      <c r="X792" t="str">
        <f t="shared" si="113"/>
        <v>const W1900SebreeKentuckyLANCSKY2B= L.marker([37.52,-87.69], {icon: D5}).bindPopup(' Sebree, Kentucky&lt;br&gt;&lt;span style=font-size:11px&gt;(White b. 1912)&lt;/span&gt;&lt;br&gt;LANCS KY2B in (linguisticatlasproject.org)').addTo(W1900);</v>
      </c>
      <c r="Y792" t="str">
        <f t="shared" si="114"/>
        <v/>
      </c>
      <c r="Z792" t="str">
        <f t="shared" si="115"/>
        <v/>
      </c>
      <c r="AA792" t="str">
        <f t="shared" si="116"/>
        <v/>
      </c>
    </row>
    <row r="793" spans="1:27" ht="20">
      <c r="A793" t="s">
        <v>5326</v>
      </c>
      <c r="B793" s="88" t="s">
        <v>11020</v>
      </c>
      <c r="D793">
        <v>1944</v>
      </c>
      <c r="E793" s="57" t="s">
        <v>11053</v>
      </c>
      <c r="F793" s="54"/>
      <c r="G793" s="40" t="s">
        <v>10855</v>
      </c>
      <c r="H793" t="s">
        <v>5311</v>
      </c>
      <c r="I793">
        <v>-83.72</v>
      </c>
      <c r="J793">
        <v>37.450000000000003</v>
      </c>
      <c r="K793" t="s">
        <v>10731</v>
      </c>
      <c r="S793" t="str">
        <f t="shared" si="108"/>
        <v xml:space="preserve"> Scoville, Kentucky&lt;br&gt;&lt;span style=font-size:11px&gt;(White b. 1944)&lt;/span&gt;&lt;br&gt;</v>
      </c>
      <c r="T793" t="str">
        <f t="shared" si="109"/>
        <v>W1900ScovilleKentuckyLANCSKY30B</v>
      </c>
      <c r="U793" t="str">
        <f t="shared" si="110"/>
        <v>const W1900ScovilleKentuckyLANCSKY30B= L.marker([37.45,-83.72], {icon: Dn}).bindPopup(' Scoville, Kentucky&lt;br&gt;&lt;span style=font-size:11px&gt;(White b. 1944)&lt;/span&gt;&lt;br&gt;LANCS KY30B in (linguisticatlasproject.org)').addTo(W1900);</v>
      </c>
      <c r="V793" t="str">
        <f t="shared" si="111"/>
        <v>const W1900ScovilleKentuckyLANCSKY30B= L.marker([37.45,-83.72], {icon: A2}).bindPopup(' Scoville, Kentucky&lt;br&gt;&lt;span style=font-size:11px&gt;(White b. 1944)&lt;/span&gt;&lt;br&gt;LANCS KY30B in (linguisticatlasproject.org)').addTo(W1900);</v>
      </c>
      <c r="W793" t="str">
        <f t="shared" si="112"/>
        <v>const W1900ScovilleKentuckyLANCSKY30B= L.marker([37.45,-83.72], {icon: d}).bindPopup(' Scoville, Kentucky&lt;br&gt;&lt;span style=font-size:11px&gt;(White b. 1944)&lt;/span&gt;&lt;br&gt;LANCS KY30B in d').addTo(W1900);</v>
      </c>
      <c r="X793" t="str">
        <f t="shared" si="113"/>
        <v>const W1900ScovilleKentuckyLANCSKY30B= L.marker([37.45,-83.72], {icon: D5}).bindPopup(' Scoville, Kentucky&lt;br&gt;&lt;span style=font-size:11px&gt;(White b. 1944)&lt;/span&gt;&lt;br&gt;LANCS KY30B in (linguisticatlasproject.org)').addTo(W1900);</v>
      </c>
      <c r="Y793" t="str">
        <f t="shared" si="114"/>
        <v/>
      </c>
      <c r="Z793" t="str">
        <f t="shared" si="115"/>
        <v/>
      </c>
      <c r="AA793" t="str">
        <f t="shared" si="116"/>
        <v/>
      </c>
    </row>
    <row r="794" spans="1:27" ht="20">
      <c r="A794" t="s">
        <v>5326</v>
      </c>
      <c r="B794" s="88" t="s">
        <v>11026</v>
      </c>
      <c r="D794">
        <v>1912</v>
      </c>
      <c r="E794" s="57" t="s">
        <v>11053</v>
      </c>
      <c r="F794" s="54"/>
      <c r="G794" s="40" t="s">
        <v>10865</v>
      </c>
      <c r="H794" t="s">
        <v>5311</v>
      </c>
      <c r="I794">
        <v>-86.76</v>
      </c>
      <c r="J794">
        <v>37.9</v>
      </c>
      <c r="K794" t="s">
        <v>10731</v>
      </c>
      <c r="S794" t="str">
        <f t="shared" si="108"/>
        <v xml:space="preserve"> Hawesville, Kentucky&lt;br&gt;&lt;span style=font-size:11px&gt;(White b. 1912)&lt;/span&gt;&lt;br&gt;</v>
      </c>
      <c r="T794" t="str">
        <f t="shared" si="109"/>
        <v>W1900HawesvilleKentuckyLANCSKY3A</v>
      </c>
      <c r="U794" t="str">
        <f t="shared" si="110"/>
        <v>const W1900HawesvilleKentuckyLANCSKY3A= L.marker([37.9,-86.76], {icon: Dn}).bindPopup(' Hawesville, Kentucky&lt;br&gt;&lt;span style=font-size:11px&gt;(White b. 1912)&lt;/span&gt;&lt;br&gt;LANCS KY3A in (linguisticatlasproject.org)').addTo(W1900);</v>
      </c>
      <c r="V794" t="str">
        <f t="shared" si="111"/>
        <v>const W1900HawesvilleKentuckyLANCSKY3A= L.marker([37.9,-86.76], {icon: A2}).bindPopup(' Hawesville, Kentucky&lt;br&gt;&lt;span style=font-size:11px&gt;(White b. 1912)&lt;/span&gt;&lt;br&gt;LANCS KY3A in (linguisticatlasproject.org)').addTo(W1900);</v>
      </c>
      <c r="W794" t="str">
        <f t="shared" si="112"/>
        <v>const W1900HawesvilleKentuckyLANCSKY3A= L.marker([37.9,-86.76], {icon: d}).bindPopup(' Hawesville, Kentucky&lt;br&gt;&lt;span style=font-size:11px&gt;(White b. 1912)&lt;/span&gt;&lt;br&gt;LANCS KY3A in d').addTo(W1900);</v>
      </c>
      <c r="X794" t="str">
        <f t="shared" si="113"/>
        <v>const W1900HawesvilleKentuckyLANCSKY3A= L.marker([37.9,-86.76], {icon: D5}).bindPopup(' Hawesville, Kentucky&lt;br&gt;&lt;span style=font-size:11px&gt;(White b. 1912)&lt;/span&gt;&lt;br&gt;LANCS KY3A in (linguisticatlasproject.org)').addTo(W1900);</v>
      </c>
      <c r="Y794" t="str">
        <f t="shared" si="114"/>
        <v/>
      </c>
      <c r="Z794" t="str">
        <f t="shared" si="115"/>
        <v/>
      </c>
      <c r="AA794" t="str">
        <f t="shared" si="116"/>
        <v/>
      </c>
    </row>
    <row r="795" spans="1:27" ht="20">
      <c r="A795" t="s">
        <v>5326</v>
      </c>
      <c r="B795" s="88" t="s">
        <v>11027</v>
      </c>
      <c r="D795">
        <v>1910</v>
      </c>
      <c r="E795" s="57" t="s">
        <v>11053</v>
      </c>
      <c r="F795" s="54"/>
      <c r="G795" s="40" t="s">
        <v>10865</v>
      </c>
      <c r="H795" t="s">
        <v>5311</v>
      </c>
      <c r="I795">
        <v>-86.76</v>
      </c>
      <c r="J795">
        <v>37.9</v>
      </c>
      <c r="K795" t="s">
        <v>10731</v>
      </c>
      <c r="S795" t="str">
        <f t="shared" si="108"/>
        <v xml:space="preserve"> Hawesville, Kentucky&lt;br&gt;&lt;span style=font-size:11px&gt;(White b. 1910)&lt;/span&gt;&lt;br&gt;</v>
      </c>
      <c r="T795" t="str">
        <f t="shared" si="109"/>
        <v>W1900HawesvilleKentuckyLANCSKY3B</v>
      </c>
      <c r="U795" t="str">
        <f t="shared" si="110"/>
        <v>const W1900HawesvilleKentuckyLANCSKY3B= L.marker([37.9,-86.76], {icon: Dn}).bindPopup(' Hawesville, Kentucky&lt;br&gt;&lt;span style=font-size:11px&gt;(White b. 1910)&lt;/span&gt;&lt;br&gt;LANCS KY3B in (linguisticatlasproject.org)').addTo(W1900);</v>
      </c>
      <c r="V795" t="str">
        <f t="shared" si="111"/>
        <v>const W1900HawesvilleKentuckyLANCSKY3B= L.marker([37.9,-86.76], {icon: A2}).bindPopup(' Hawesville, Kentucky&lt;br&gt;&lt;span style=font-size:11px&gt;(White b. 1910)&lt;/span&gt;&lt;br&gt;LANCS KY3B in (linguisticatlasproject.org)').addTo(W1900);</v>
      </c>
      <c r="W795" t="str">
        <f t="shared" si="112"/>
        <v>const W1900HawesvilleKentuckyLANCSKY3B= L.marker([37.9,-86.76], {icon: d}).bindPopup(' Hawesville, Kentucky&lt;br&gt;&lt;span style=font-size:11px&gt;(White b. 1910)&lt;/span&gt;&lt;br&gt;LANCS KY3B in d').addTo(W1900);</v>
      </c>
      <c r="X795" t="str">
        <f t="shared" si="113"/>
        <v>const W1900HawesvilleKentuckyLANCSKY3B= L.marker([37.9,-86.76], {icon: D5}).bindPopup(' Hawesville, Kentucky&lt;br&gt;&lt;span style=font-size:11px&gt;(White b. 1910)&lt;/span&gt;&lt;br&gt;LANCS KY3B in (linguisticatlasproject.org)').addTo(W1900);</v>
      </c>
      <c r="Y795" t="str">
        <f t="shared" si="114"/>
        <v/>
      </c>
      <c r="Z795" t="str">
        <f t="shared" si="115"/>
        <v/>
      </c>
      <c r="AA795" t="str">
        <f t="shared" si="116"/>
        <v/>
      </c>
    </row>
    <row r="796" spans="1:27" ht="20">
      <c r="A796" t="s">
        <v>5326</v>
      </c>
      <c r="B796" s="88" t="s">
        <v>11031</v>
      </c>
      <c r="D796">
        <v>1904</v>
      </c>
      <c r="E796" s="57" t="s">
        <v>11053</v>
      </c>
      <c r="F796" s="54"/>
      <c r="G796" s="40" t="s">
        <v>10869</v>
      </c>
      <c r="H796" t="s">
        <v>5311</v>
      </c>
      <c r="I796">
        <v>-85.76</v>
      </c>
      <c r="J796">
        <v>38.25</v>
      </c>
      <c r="K796" t="s">
        <v>10731</v>
      </c>
      <c r="S796" t="str">
        <f t="shared" si="108"/>
        <v xml:space="preserve"> Louisville, Kentucky&lt;br&gt;&lt;span style=font-size:11px&gt;(White b. 1904)&lt;/span&gt;&lt;br&gt;</v>
      </c>
      <c r="T796" t="str">
        <f t="shared" si="109"/>
        <v>W1900LouisvilleKentuckyLANCSKY7BA</v>
      </c>
      <c r="U796" t="str">
        <f t="shared" si="110"/>
        <v>const W1900LouisvilleKentuckyLANCSKY7BA= L.marker([38.25,-85.76], {icon: Dn}).bindPopup(' Louisville, Kentucky&lt;br&gt;&lt;span style=font-size:11px&gt;(White b. 1904)&lt;/span&gt;&lt;br&gt;LANCS KY7BA in (linguisticatlasproject.org)').addTo(W1900);</v>
      </c>
      <c r="V796" t="str">
        <f t="shared" si="111"/>
        <v>const W1900LouisvilleKentuckyLANCSKY7BA= L.marker([38.25,-85.76], {icon: A2}).bindPopup(' Louisville, Kentucky&lt;br&gt;&lt;span style=font-size:11px&gt;(White b. 1904)&lt;/span&gt;&lt;br&gt;LANCS KY7BA in (linguisticatlasproject.org)').addTo(W1900);</v>
      </c>
      <c r="W796" t="str">
        <f t="shared" si="112"/>
        <v>const W1900LouisvilleKentuckyLANCSKY7BA= L.marker([38.25,-85.76], {icon: d}).bindPopup(' Louisville, Kentucky&lt;br&gt;&lt;span style=font-size:11px&gt;(White b. 1904)&lt;/span&gt;&lt;br&gt;LANCS KY7BA in d').addTo(W1900);</v>
      </c>
      <c r="X796" t="str">
        <f t="shared" si="113"/>
        <v>const W1900LouisvilleKentuckyLANCSKY7BA= L.marker([38.25,-85.76], {icon: D5}).bindPopup(' Louisville, Kentucky&lt;br&gt;&lt;span style=font-size:11px&gt;(White b. 1904)&lt;/span&gt;&lt;br&gt;LANCS KY7BA in (linguisticatlasproject.org)').addTo(W1900);</v>
      </c>
      <c r="Y796" t="str">
        <f t="shared" si="114"/>
        <v/>
      </c>
      <c r="Z796" t="str">
        <f t="shared" si="115"/>
        <v/>
      </c>
      <c r="AA796" t="str">
        <f t="shared" si="116"/>
        <v/>
      </c>
    </row>
    <row r="797" spans="1:27" ht="20">
      <c r="A797" t="s">
        <v>5326</v>
      </c>
      <c r="B797" s="88" t="s">
        <v>11036</v>
      </c>
      <c r="D797">
        <v>1924</v>
      </c>
      <c r="E797" s="57" t="s">
        <v>11053</v>
      </c>
      <c r="F797" s="54"/>
      <c r="G797" s="40" t="s">
        <v>10875</v>
      </c>
      <c r="H797" t="s">
        <v>5311</v>
      </c>
      <c r="I797">
        <v>-83.74</v>
      </c>
      <c r="J797">
        <v>38.64</v>
      </c>
      <c r="K797" t="s">
        <v>10731</v>
      </c>
      <c r="S797" t="str">
        <f t="shared" si="108"/>
        <v xml:space="preserve"> Maysville, Kentucky&lt;br&gt;&lt;span style=font-size:11px&gt;(White b. 1924)&lt;/span&gt;&lt;br&gt;</v>
      </c>
      <c r="T797" t="str">
        <f t="shared" si="109"/>
        <v>W1900MaysvilleKentuckyLANCSKY9C</v>
      </c>
      <c r="U797" t="str">
        <f t="shared" si="110"/>
        <v>const W1900MaysvilleKentuckyLANCSKY9C= L.marker([38.64,-83.74], {icon: Dn}).bindPopup(' Maysville, Kentucky&lt;br&gt;&lt;span style=font-size:11px&gt;(White b. 1924)&lt;/span&gt;&lt;br&gt;LANCS KY9C in (linguisticatlasproject.org)').addTo(W1900);</v>
      </c>
      <c r="V797" t="str">
        <f t="shared" si="111"/>
        <v>const W1900MaysvilleKentuckyLANCSKY9C= L.marker([38.64,-83.74], {icon: A2}).bindPopup(' Maysville, Kentucky&lt;br&gt;&lt;span style=font-size:11px&gt;(White b. 1924)&lt;/span&gt;&lt;br&gt;LANCS KY9C in (linguisticatlasproject.org)').addTo(W1900);</v>
      </c>
      <c r="W797" t="str">
        <f t="shared" si="112"/>
        <v>const W1900MaysvilleKentuckyLANCSKY9C= L.marker([38.64,-83.74], {icon: d}).bindPopup(' Maysville, Kentucky&lt;br&gt;&lt;span style=font-size:11px&gt;(White b. 1924)&lt;/span&gt;&lt;br&gt;LANCS KY9C in d').addTo(W1900);</v>
      </c>
      <c r="X797" t="str">
        <f t="shared" si="113"/>
        <v>const W1900MaysvilleKentuckyLANCSKY9C= L.marker([38.64,-83.74], {icon: D5}).bindPopup(' Maysville, Kentucky&lt;br&gt;&lt;span style=font-size:11px&gt;(White b. 1924)&lt;/span&gt;&lt;br&gt;LANCS KY9C in (linguisticatlasproject.org)').addTo(W1900);</v>
      </c>
      <c r="Y797" t="str">
        <f t="shared" si="114"/>
        <v/>
      </c>
      <c r="Z797" t="str">
        <f t="shared" si="115"/>
        <v/>
      </c>
      <c r="AA797" t="str">
        <f t="shared" si="116"/>
        <v/>
      </c>
    </row>
    <row r="798" spans="1:27" ht="20">
      <c r="A798" t="s">
        <v>5326</v>
      </c>
      <c r="B798" s="88" t="s">
        <v>11040</v>
      </c>
      <c r="D798">
        <v>1901</v>
      </c>
      <c r="E798" s="57" t="s">
        <v>11053</v>
      </c>
      <c r="F798" s="54"/>
      <c r="G798" s="40" t="s">
        <v>10881</v>
      </c>
      <c r="H798" t="s">
        <v>5295</v>
      </c>
      <c r="I798">
        <v>-84.07</v>
      </c>
      <c r="J798">
        <v>44.16</v>
      </c>
      <c r="K798" t="s">
        <v>10731</v>
      </c>
      <c r="S798" t="str">
        <f t="shared" si="108"/>
        <v xml:space="preserve"> Churchill, Michigan&lt;br&gt;&lt;span style=font-size:11px&gt;(White b. 1901)&lt;/span&gt;&lt;br&gt;</v>
      </c>
      <c r="T798" t="str">
        <f t="shared" si="109"/>
        <v>W1900ChurchillMichiganLANCSMI12B</v>
      </c>
      <c r="U798" t="str">
        <f t="shared" si="110"/>
        <v>const W1900ChurchillMichiganLANCSMI12B= L.marker([44.16,-84.07], {icon: Dn}).bindPopup(' Churchill, Michigan&lt;br&gt;&lt;span style=font-size:11px&gt;(White b. 1901)&lt;/span&gt;&lt;br&gt;LANCS MI12B in (linguisticatlasproject.org)').addTo(W1900);</v>
      </c>
      <c r="V798" t="str">
        <f t="shared" si="111"/>
        <v>const W1900ChurchillMichiganLANCSMI12B= L.marker([44.16,-84.07], {icon: A2}).bindPopup(' Churchill, Michigan&lt;br&gt;&lt;span style=font-size:11px&gt;(White b. 1901)&lt;/span&gt;&lt;br&gt;LANCS MI12B in (linguisticatlasproject.org)').addTo(W1900);</v>
      </c>
      <c r="W798" t="str">
        <f t="shared" si="112"/>
        <v>const W1900ChurchillMichiganLANCSMI12B= L.marker([44.16,-84.07], {icon: d}).bindPopup(' Churchill, Michigan&lt;br&gt;&lt;span style=font-size:11px&gt;(White b. 1901)&lt;/span&gt;&lt;br&gt;LANCS MI12B in d').addTo(W1900);</v>
      </c>
      <c r="X798" t="str">
        <f t="shared" si="113"/>
        <v>const W1900ChurchillMichiganLANCSMI12B= L.marker([44.16,-84.07], {icon: D5}).bindPopup(' Churchill, Michigan&lt;br&gt;&lt;span style=font-size:11px&gt;(White b. 1901)&lt;/span&gt;&lt;br&gt;LANCS MI12B in (linguisticatlasproject.org)').addTo(W1900);</v>
      </c>
      <c r="Y798" t="str">
        <f t="shared" si="114"/>
        <v/>
      </c>
      <c r="Z798" t="str">
        <f t="shared" si="115"/>
        <v/>
      </c>
      <c r="AA798" t="str">
        <f t="shared" si="116"/>
        <v/>
      </c>
    </row>
    <row r="799" spans="1:27" ht="20">
      <c r="A799" t="s">
        <v>5326</v>
      </c>
      <c r="B799" s="88" t="s">
        <v>11052</v>
      </c>
      <c r="D799">
        <v>1940</v>
      </c>
      <c r="E799" s="57" t="s">
        <v>11053</v>
      </c>
      <c r="F799" s="54"/>
      <c r="G799" s="40" t="s">
        <v>11816</v>
      </c>
      <c r="H799" t="s">
        <v>5295</v>
      </c>
      <c r="I799">
        <v>-83.69</v>
      </c>
      <c r="J799">
        <v>43</v>
      </c>
      <c r="K799" t="s">
        <v>10731</v>
      </c>
      <c r="S799" t="str">
        <f t="shared" si="108"/>
        <v xml:space="preserve"> Flint, Michigan&lt;br&gt;&lt;span style=font-size:11px&gt;(White b. 1940)&lt;/span&gt;&lt;br&gt;</v>
      </c>
      <c r="T799" t="str">
        <f t="shared" si="109"/>
        <v>W1900FlintMichiganLANCSMI19</v>
      </c>
      <c r="U799" t="str">
        <f t="shared" si="110"/>
        <v>const W1900FlintMichiganLANCSMI19= L.marker([43,-83.69], {icon: Dn}).bindPopup(' Flint, Michigan&lt;br&gt;&lt;span style=font-size:11px&gt;(White b. 1940)&lt;/span&gt;&lt;br&gt;LANCS MI19 in (linguisticatlasproject.org)').addTo(W1900);</v>
      </c>
      <c r="V799" t="str">
        <f t="shared" si="111"/>
        <v>const W1900FlintMichiganLANCSMI19= L.marker([43,-83.69], {icon: A2}).bindPopup(' Flint, Michigan&lt;br&gt;&lt;span style=font-size:11px&gt;(White b. 1940)&lt;/span&gt;&lt;br&gt;LANCS MI19 in (linguisticatlasproject.org)').addTo(W1900);</v>
      </c>
      <c r="W799" t="str">
        <f t="shared" si="112"/>
        <v>const W1900FlintMichiganLANCSMI19= L.marker([43,-83.69], {icon: d}).bindPopup(' Flint, Michigan&lt;br&gt;&lt;span style=font-size:11px&gt;(White b. 1940)&lt;/span&gt;&lt;br&gt;LANCS MI19 in d').addTo(W1900);</v>
      </c>
      <c r="X799" t="str">
        <f t="shared" si="113"/>
        <v>const W1900FlintMichiganLANCSMI19= L.marker([43,-83.69], {icon: D5}).bindPopup(' Flint, Michigan&lt;br&gt;&lt;span style=font-size:11px&gt;(White b. 1940)&lt;/span&gt;&lt;br&gt;LANCS MI19 in (linguisticatlasproject.org)').addTo(W1900);</v>
      </c>
      <c r="Y799" t="str">
        <f t="shared" si="114"/>
        <v/>
      </c>
      <c r="Z799" t="str">
        <f t="shared" si="115"/>
        <v/>
      </c>
      <c r="AA799" t="str">
        <f t="shared" si="116"/>
        <v/>
      </c>
    </row>
    <row r="800" spans="1:27">
      <c r="A800" t="s">
        <v>5326</v>
      </c>
      <c r="B800" s="88" t="s">
        <v>7619</v>
      </c>
      <c r="D800">
        <v>1903</v>
      </c>
      <c r="E800" t="s">
        <v>7647</v>
      </c>
      <c r="G800" s="79" t="s">
        <v>4014</v>
      </c>
      <c r="H800" t="s">
        <v>5300</v>
      </c>
      <c r="I800" s="5">
        <v>-96.61</v>
      </c>
      <c r="J800" s="5">
        <v>47.77</v>
      </c>
      <c r="K800" t="s">
        <v>11223</v>
      </c>
      <c r="L800" t="s">
        <v>12527</v>
      </c>
      <c r="S800" t="str">
        <f t="shared" si="108"/>
        <v>Crookston, Minnesota&lt;br&gt;&lt;span style=font-size:11px&gt;(White b. 1903)&lt;/span&gt;&lt;br&gt;</v>
      </c>
      <c r="T800" t="str">
        <f t="shared" si="109"/>
        <v>W1900CrookstonMinnesotaLAUM9</v>
      </c>
      <c r="U800" t="str">
        <f t="shared" si="110"/>
        <v>const W1900CrookstonMinnesotaLAUM9= L.marker([47.77,-96.61], {icon: Me}).bindPopup('Crookston, Minnesota&lt;br&gt;&lt;span style=font-size:11px&gt;(White b. 1903)&lt;/span&gt;&lt;br&gt;LAUM 9 in (Allen, 1973)').addTo(W1900);</v>
      </c>
      <c r="V800" t="str">
        <f t="shared" si="111"/>
        <v>const W1900CrookstonMinnesotaLAUM9= L.marker([47.77,-96.61], {icon: A2}).bindPopup('Crookston, Minnesota&lt;br&gt;&lt;span style=font-size:11px&gt;(White b. 1903)&lt;/span&gt;&lt;br&gt;LAUM 9 in (Allen, 1973)').addTo(W1900);</v>
      </c>
      <c r="W800" t="str">
        <f t="shared" si="112"/>
        <v>const W1900CrookstonMinnesotaLAUM9= L.marker([47.77,-96.61], {icon: d}).bindPopup('Crookston, Minnesota&lt;br&gt;&lt;span style=font-size:11px&gt;(White b. 1903)&lt;/span&gt;&lt;br&gt;LAUM 9 in d').addTo(W1900);</v>
      </c>
      <c r="X800" t="str">
        <f t="shared" si="113"/>
        <v>const W1900CrookstonMinnesotaLAUM9= L.marker([47.77,-96.61], {icon: M1}).bindPopup('Crookston, Minnesota&lt;br&gt;&lt;span style=font-size:11px&gt;(White b. 1903)&lt;/span&gt;&lt;br&gt;LAUM 9 in (Allen, 1973)').addTo(W1900);</v>
      </c>
      <c r="Y800" t="str">
        <f t="shared" si="114"/>
        <v>const W1900CrookstonMinnesotaLAUM9= L.marker([47.77,-96.61], {icon:  }).bindPopup('Crookston, Minnesota&lt;br&gt;&lt;span style=font-size:11px&gt;(White b. 1903)&lt;/span&gt;&lt;br&gt;').addTo(W1900);</v>
      </c>
      <c r="Z800" t="str">
        <f t="shared" si="115"/>
        <v>const W1900CrookstonMinnesotaLAUM9= L.marker([47.77,-96.61], {icon:  }).bindPopup('Crookston, Minnesota&lt;br&gt;&lt;span style=font-size:11px&gt;(White b. 1903)&lt;/span&gt;&lt;br&gt;').addTo(W1900);</v>
      </c>
      <c r="AA800" t="str">
        <f t="shared" si="116"/>
        <v/>
      </c>
    </row>
    <row r="801" spans="1:27">
      <c r="A801" t="s">
        <v>5326</v>
      </c>
      <c r="B801" s="88" t="s">
        <v>7620</v>
      </c>
      <c r="D801">
        <v>1902</v>
      </c>
      <c r="E801" t="s">
        <v>7647</v>
      </c>
      <c r="G801" s="79" t="s">
        <v>903</v>
      </c>
      <c r="H801" t="s">
        <v>5300</v>
      </c>
      <c r="I801" s="5">
        <v>-92.54</v>
      </c>
      <c r="J801" s="5">
        <v>47.52</v>
      </c>
      <c r="K801" t="s">
        <v>11223</v>
      </c>
      <c r="M801" t="s">
        <v>71</v>
      </c>
      <c r="S801" t="str">
        <f t="shared" si="108"/>
        <v>Virginia, Minnesota&lt;br&gt;&lt;span style=font-size:11px&gt;(White b. 1902)&lt;/span&gt;&lt;br&gt;</v>
      </c>
      <c r="T801" t="str">
        <f t="shared" si="109"/>
        <v>W1900VirginiaMinnesotaLAUM14</v>
      </c>
      <c r="U801" t="str">
        <f t="shared" si="110"/>
        <v>const W1900VirginiaMinnesotaLAUM14= L.marker([47.52,-92.54], {icon: Me}).bindPopup('Virginia, Minnesota&lt;br&gt;&lt;span style=font-size:11px&gt;(White b. 1902)&lt;/span&gt;&lt;br&gt;LAUM 14 in (Allen, 1973)').addTo(W1900);</v>
      </c>
      <c r="V801" t="str">
        <f t="shared" si="111"/>
        <v>const W1900VirginiaMinnesotaLAUM14= L.marker([47.52,-92.54], {icon: A2}).bindPopup('Virginia, Minnesota&lt;br&gt;&lt;span style=font-size:11px&gt;(White b. 1902)&lt;/span&gt;&lt;br&gt;LAUM 14 in (Allen, 1973)').addTo(W1900);</v>
      </c>
      <c r="W801" t="str">
        <f t="shared" si="112"/>
        <v>const W1900VirginiaMinnesotaLAUM14= L.marker([47.52,-92.54], {icon: d}).bindPopup('Virginia, Minnesota&lt;br&gt;&lt;span style=font-size:11px&gt;(White b. 1902)&lt;/span&gt;&lt;br&gt;LAUM 14 in d').addTo(W1900);</v>
      </c>
      <c r="X801" t="str">
        <f t="shared" si="113"/>
        <v>const W1900VirginiaMinnesotaLAUM14= L.marker([47.52,-92.54], {icon: M1}).bindPopup('Virginia, Minnesota&lt;br&gt;&lt;span style=font-size:11px&gt;(White b. 1902)&lt;/span&gt;&lt;br&gt;LAUM 14 in (Allen, 1973)').addTo(W1900);</v>
      </c>
      <c r="Y801" t="str">
        <f t="shared" si="114"/>
        <v/>
      </c>
      <c r="Z801" t="str">
        <f t="shared" si="115"/>
        <v/>
      </c>
      <c r="AA801" t="str">
        <f t="shared" si="116"/>
        <v>const W1900VirginiaMinnesotaLAUM14= L.marker([47.52,-92.54], {icon:Ag}).bindPopup('Virginia, Minnesota&lt;br&gt;&lt;span style=font-size:11px&gt;(White b. 1902)&lt;/span&gt;&lt;br&gt;').addTo(W1900);</v>
      </c>
    </row>
    <row r="802" spans="1:27">
      <c r="A802" t="s">
        <v>5326</v>
      </c>
      <c r="B802" s="88" t="s">
        <v>7621</v>
      </c>
      <c r="D802">
        <v>1907</v>
      </c>
      <c r="E802" t="s">
        <v>7647</v>
      </c>
      <c r="G802" s="79" t="s">
        <v>153</v>
      </c>
      <c r="H802" t="s">
        <v>5300</v>
      </c>
      <c r="I802" s="5">
        <v>-92.1</v>
      </c>
      <c r="J802" s="5">
        <v>46.79</v>
      </c>
      <c r="K802" t="s">
        <v>11223</v>
      </c>
      <c r="M802" t="s">
        <v>71</v>
      </c>
      <c r="S802" t="str">
        <f t="shared" si="108"/>
        <v>Duluth, Minnesota&lt;br&gt;&lt;span style=font-size:11px&gt;(White b. 1907)&lt;/span&gt;&lt;br&gt;</v>
      </c>
      <c r="T802" t="str">
        <f t="shared" si="109"/>
        <v>W1900DuluthMinnesotaLAUM18</v>
      </c>
      <c r="U802" t="str">
        <f t="shared" si="110"/>
        <v>const W1900DuluthMinnesotaLAUM18= L.marker([46.79,-92.1], {icon: Me}).bindPopup('Duluth, Minnesota&lt;br&gt;&lt;span style=font-size:11px&gt;(White b. 1907)&lt;/span&gt;&lt;br&gt;LAUM 18 in (Allen, 1973)').addTo(W1900);</v>
      </c>
      <c r="V802" t="str">
        <f t="shared" si="111"/>
        <v>const W1900DuluthMinnesotaLAUM18= L.marker([46.79,-92.1], {icon: A2}).bindPopup('Duluth, Minnesota&lt;br&gt;&lt;span style=font-size:11px&gt;(White b. 1907)&lt;/span&gt;&lt;br&gt;LAUM 18 in (Allen, 1973)').addTo(W1900);</v>
      </c>
      <c r="W802" t="str">
        <f t="shared" si="112"/>
        <v>const W1900DuluthMinnesotaLAUM18= L.marker([46.79,-92.1], {icon: d}).bindPopup('Duluth, Minnesota&lt;br&gt;&lt;span style=font-size:11px&gt;(White b. 1907)&lt;/span&gt;&lt;br&gt;LAUM 18 in d').addTo(W1900);</v>
      </c>
      <c r="X802" t="str">
        <f t="shared" si="113"/>
        <v>const W1900DuluthMinnesotaLAUM18= L.marker([46.79,-92.1], {icon: M1}).bindPopup('Duluth, Minnesota&lt;br&gt;&lt;span style=font-size:11px&gt;(White b. 1907)&lt;/span&gt;&lt;br&gt;LAUM 18 in (Allen, 1973)').addTo(W1900);</v>
      </c>
      <c r="Y802" t="str">
        <f t="shared" si="114"/>
        <v/>
      </c>
      <c r="Z802" t="str">
        <f t="shared" si="115"/>
        <v/>
      </c>
      <c r="AA802" t="str">
        <f t="shared" si="116"/>
        <v>const W1900DuluthMinnesotaLAUM18= L.marker([46.79,-92.1], {icon:Ag}).bindPopup('Duluth, Minnesota&lt;br&gt;&lt;span style=font-size:11px&gt;(White b. 1907)&lt;/span&gt;&lt;br&gt;').addTo(W1900);</v>
      </c>
    </row>
    <row r="803" spans="1:27">
      <c r="A803" t="s">
        <v>5326</v>
      </c>
      <c r="B803" s="88" t="s">
        <v>7622</v>
      </c>
      <c r="D803">
        <v>1901</v>
      </c>
      <c r="E803" t="s">
        <v>7647</v>
      </c>
      <c r="G803" s="79" t="s">
        <v>4026</v>
      </c>
      <c r="H803" t="s">
        <v>5300</v>
      </c>
      <c r="I803" s="5">
        <v>-96.44</v>
      </c>
      <c r="J803" s="5">
        <v>45.57</v>
      </c>
      <c r="K803" t="s">
        <v>11223</v>
      </c>
      <c r="M803" t="s">
        <v>71</v>
      </c>
      <c r="S803" t="str">
        <f t="shared" si="108"/>
        <v>Graceville, Minnesota&lt;br&gt;&lt;span style=font-size:11px&gt;(White b. 1901)&lt;/span&gt;&lt;br&gt;</v>
      </c>
      <c r="T803" t="str">
        <f t="shared" si="109"/>
        <v>W1900GracevilleMinnesotaLAUM26</v>
      </c>
      <c r="U803" t="str">
        <f t="shared" si="110"/>
        <v>const W1900GracevilleMinnesotaLAUM26= L.marker([45.57,-96.44], {icon: Me}).bindPopup('Graceville, Minnesota&lt;br&gt;&lt;span style=font-size:11px&gt;(White b. 1901)&lt;/span&gt;&lt;br&gt;LAUM 26 in (Allen, 1973)').addTo(W1900);</v>
      </c>
      <c r="V803" t="str">
        <f t="shared" si="111"/>
        <v>const W1900GracevilleMinnesotaLAUM26= L.marker([45.57,-96.44], {icon: A2}).bindPopup('Graceville, Minnesota&lt;br&gt;&lt;span style=font-size:11px&gt;(White b. 1901)&lt;/span&gt;&lt;br&gt;LAUM 26 in (Allen, 1973)').addTo(W1900);</v>
      </c>
      <c r="W803" t="str">
        <f t="shared" si="112"/>
        <v>const W1900GracevilleMinnesotaLAUM26= L.marker([45.57,-96.44], {icon: d}).bindPopup('Graceville, Minnesota&lt;br&gt;&lt;span style=font-size:11px&gt;(White b. 1901)&lt;/span&gt;&lt;br&gt;LAUM 26 in d').addTo(W1900);</v>
      </c>
      <c r="X803" t="str">
        <f t="shared" si="113"/>
        <v>const W1900GracevilleMinnesotaLAUM26= L.marker([45.57,-96.44], {icon: M1}).bindPopup('Graceville, Minnesota&lt;br&gt;&lt;span style=font-size:11px&gt;(White b. 1901)&lt;/span&gt;&lt;br&gt;LAUM 26 in (Allen, 1973)').addTo(W1900);</v>
      </c>
      <c r="Y803" t="str">
        <f t="shared" si="114"/>
        <v/>
      </c>
      <c r="Z803" t="str">
        <f t="shared" si="115"/>
        <v/>
      </c>
      <c r="AA803" t="str">
        <f t="shared" si="116"/>
        <v>const W1900GracevilleMinnesotaLAUM26= L.marker([45.57,-96.44], {icon:Ag}).bindPopup('Graceville, Minnesota&lt;br&gt;&lt;span style=font-size:11px&gt;(White b. 1901)&lt;/span&gt;&lt;br&gt;').addTo(W1900);</v>
      </c>
    </row>
    <row r="804" spans="1:27">
      <c r="A804" t="s">
        <v>5326</v>
      </c>
      <c r="B804" s="88" t="s">
        <v>7623</v>
      </c>
      <c r="D804">
        <v>1904</v>
      </c>
      <c r="E804" t="s">
        <v>7647</v>
      </c>
      <c r="G804" s="79" t="s">
        <v>4030</v>
      </c>
      <c r="H804" t="s">
        <v>5300</v>
      </c>
      <c r="I804" s="5">
        <v>-94.04</v>
      </c>
      <c r="J804" s="5">
        <v>45.41</v>
      </c>
      <c r="K804" t="s">
        <v>11223</v>
      </c>
      <c r="M804" t="s">
        <v>71</v>
      </c>
      <c r="S804" t="str">
        <f t="shared" si="108"/>
        <v>Clearwater, Minnesota&lt;br&gt;&lt;span style=font-size:11px&gt;(White b. 1904)&lt;/span&gt;&lt;br&gt;</v>
      </c>
      <c r="T804" t="str">
        <f t="shared" si="109"/>
        <v>W1900ClearwaterMinnesotaLAUM30</v>
      </c>
      <c r="U804" t="str">
        <f t="shared" si="110"/>
        <v>const W1900ClearwaterMinnesotaLAUM30= L.marker([45.41,-94.04], {icon: Me}).bindPopup('Clearwater, Minnesota&lt;br&gt;&lt;span style=font-size:11px&gt;(White b. 1904)&lt;/span&gt;&lt;br&gt;LAUM 30 in (Allen, 1973)').addTo(W1900);</v>
      </c>
      <c r="V804" t="str">
        <f t="shared" si="111"/>
        <v>const W1900ClearwaterMinnesotaLAUM30= L.marker([45.41,-94.04], {icon: A2}).bindPopup('Clearwater, Minnesota&lt;br&gt;&lt;span style=font-size:11px&gt;(White b. 1904)&lt;/span&gt;&lt;br&gt;LAUM 30 in (Allen, 1973)').addTo(W1900);</v>
      </c>
      <c r="W804" t="str">
        <f t="shared" si="112"/>
        <v>const W1900ClearwaterMinnesotaLAUM30= L.marker([45.41,-94.04], {icon: d}).bindPopup('Clearwater, Minnesota&lt;br&gt;&lt;span style=font-size:11px&gt;(White b. 1904)&lt;/span&gt;&lt;br&gt;LAUM 30 in d').addTo(W1900);</v>
      </c>
      <c r="X804" t="str">
        <f t="shared" si="113"/>
        <v>const W1900ClearwaterMinnesotaLAUM30= L.marker([45.41,-94.04], {icon: M1}).bindPopup('Clearwater, Minnesota&lt;br&gt;&lt;span style=font-size:11px&gt;(White b. 1904)&lt;/span&gt;&lt;br&gt;LAUM 30 in (Allen, 1973)').addTo(W1900);</v>
      </c>
      <c r="Y804" t="str">
        <f t="shared" si="114"/>
        <v/>
      </c>
      <c r="Z804" t="str">
        <f t="shared" si="115"/>
        <v/>
      </c>
      <c r="AA804" t="str">
        <f t="shared" si="116"/>
        <v>const W1900ClearwaterMinnesotaLAUM30= L.marker([45.41,-94.04], {icon:Ag}).bindPopup('Clearwater, Minnesota&lt;br&gt;&lt;span style=font-size:11px&gt;(White b. 1904)&lt;/span&gt;&lt;br&gt;').addTo(W1900);</v>
      </c>
    </row>
    <row r="805" spans="1:27">
      <c r="A805" t="s">
        <v>5326</v>
      </c>
      <c r="B805" s="88" t="s">
        <v>7624</v>
      </c>
      <c r="D805">
        <v>1907</v>
      </c>
      <c r="E805" t="s">
        <v>7647</v>
      </c>
      <c r="G805" s="79" t="s">
        <v>151</v>
      </c>
      <c r="H805" t="s">
        <v>5300</v>
      </c>
      <c r="I805" s="5">
        <v>-93.27</v>
      </c>
      <c r="J805" s="5">
        <v>44.98</v>
      </c>
      <c r="K805" t="s">
        <v>11223</v>
      </c>
      <c r="M805" t="s">
        <v>71</v>
      </c>
      <c r="S805" t="str">
        <f t="shared" si="108"/>
        <v>Minneapolis, Minnesota&lt;br&gt;&lt;span style=font-size:11px&gt;(White b. 1907)&lt;/span&gt;&lt;br&gt;</v>
      </c>
      <c r="T805" t="str">
        <f t="shared" si="109"/>
        <v>W1900MinneapolisMinnesotaLAUM34</v>
      </c>
      <c r="U805" t="str">
        <f t="shared" si="110"/>
        <v>const W1900MinneapolisMinnesotaLAUM34= L.marker([44.98,-93.27], {icon: Me}).bindPopup('Minneapolis, Minnesota&lt;br&gt;&lt;span style=font-size:11px&gt;(White b. 1907)&lt;/span&gt;&lt;br&gt;LAUM 34 in (Allen, 1973)').addTo(W1900);</v>
      </c>
      <c r="V805" t="str">
        <f t="shared" si="111"/>
        <v>const W1900MinneapolisMinnesotaLAUM34= L.marker([44.98,-93.27], {icon: A2}).bindPopup('Minneapolis, Minnesota&lt;br&gt;&lt;span style=font-size:11px&gt;(White b. 1907)&lt;/span&gt;&lt;br&gt;LAUM 34 in (Allen, 1973)').addTo(W1900);</v>
      </c>
      <c r="W805" t="str">
        <f t="shared" si="112"/>
        <v>const W1900MinneapolisMinnesotaLAUM34= L.marker([44.98,-93.27], {icon: d}).bindPopup('Minneapolis, Minnesota&lt;br&gt;&lt;span style=font-size:11px&gt;(White b. 1907)&lt;/span&gt;&lt;br&gt;LAUM 34 in d').addTo(W1900);</v>
      </c>
      <c r="X805" t="str">
        <f t="shared" si="113"/>
        <v>const W1900MinneapolisMinnesotaLAUM34= L.marker([44.98,-93.27], {icon: M1}).bindPopup('Minneapolis, Minnesota&lt;br&gt;&lt;span style=font-size:11px&gt;(White b. 1907)&lt;/span&gt;&lt;br&gt;LAUM 34 in (Allen, 1973)').addTo(W1900);</v>
      </c>
      <c r="Y805" t="str">
        <f t="shared" si="114"/>
        <v/>
      </c>
      <c r="Z805" t="str">
        <f t="shared" si="115"/>
        <v/>
      </c>
      <c r="AA805" t="str">
        <f t="shared" si="116"/>
        <v>const W1900MinneapolisMinnesotaLAUM34= L.marker([44.98,-93.27], {icon:Ag}).bindPopup('Minneapolis, Minnesota&lt;br&gt;&lt;span style=font-size:11px&gt;(White b. 1907)&lt;/span&gt;&lt;br&gt;').addTo(W1900);</v>
      </c>
    </row>
    <row r="806" spans="1:27">
      <c r="A806" t="s">
        <v>5326</v>
      </c>
      <c r="B806" s="88" t="s">
        <v>7625</v>
      </c>
      <c r="D806">
        <v>1909</v>
      </c>
      <c r="E806" t="s">
        <v>7647</v>
      </c>
      <c r="G806" s="79" t="s">
        <v>4033</v>
      </c>
      <c r="H806" t="s">
        <v>5300</v>
      </c>
      <c r="I806" s="5">
        <v>-93.09</v>
      </c>
      <c r="J806" s="5">
        <v>45.03</v>
      </c>
      <c r="K806" t="s">
        <v>11223</v>
      </c>
      <c r="M806" t="s">
        <v>71</v>
      </c>
      <c r="S806" t="str">
        <f t="shared" si="108"/>
        <v>Little Canada, Minnesota&lt;br&gt;&lt;span style=font-size:11px&gt;(White b. 1909)&lt;/span&gt;&lt;br&gt;</v>
      </c>
      <c r="T806" t="str">
        <f t="shared" si="109"/>
        <v>W1900LittleCanadaMinnesotaLAUM38</v>
      </c>
      <c r="U806" t="str">
        <f t="shared" si="110"/>
        <v>const W1900LittleCanadaMinnesotaLAUM38= L.marker([45.03,-93.09], {icon: Me}).bindPopup('Little Canada, Minnesota&lt;br&gt;&lt;span style=font-size:11px&gt;(White b. 1909)&lt;/span&gt;&lt;br&gt;LAUM 38 in (Allen, 1973)').addTo(W1900);</v>
      </c>
      <c r="V806" t="str">
        <f t="shared" si="111"/>
        <v>const W1900LittleCanadaMinnesotaLAUM38= L.marker([45.03,-93.09], {icon: A2}).bindPopup('Little Canada, Minnesota&lt;br&gt;&lt;span style=font-size:11px&gt;(White b. 1909)&lt;/span&gt;&lt;br&gt;LAUM 38 in (Allen, 1973)').addTo(W1900);</v>
      </c>
      <c r="W806" t="str">
        <f t="shared" si="112"/>
        <v>const W1900LittleCanadaMinnesotaLAUM38= L.marker([45.03,-93.09], {icon: d}).bindPopup('Little Canada, Minnesota&lt;br&gt;&lt;span style=font-size:11px&gt;(White b. 1909)&lt;/span&gt;&lt;br&gt;LAUM 38 in d').addTo(W1900);</v>
      </c>
      <c r="X806" t="str">
        <f t="shared" si="113"/>
        <v>const W1900LittleCanadaMinnesotaLAUM38= L.marker([45.03,-93.09], {icon: M1}).bindPopup('Little Canada, Minnesota&lt;br&gt;&lt;span style=font-size:11px&gt;(White b. 1909)&lt;/span&gt;&lt;br&gt;LAUM 38 in (Allen, 1973)').addTo(W1900);</v>
      </c>
      <c r="Y806" t="str">
        <f t="shared" si="114"/>
        <v/>
      </c>
      <c r="Z806" t="str">
        <f t="shared" si="115"/>
        <v/>
      </c>
      <c r="AA806" t="str">
        <f t="shared" si="116"/>
        <v>const W1900LittleCanadaMinnesotaLAUM38= L.marker([45.03,-93.09], {icon:Ag}).bindPopup('Little Canada, Minnesota&lt;br&gt;&lt;span style=font-size:11px&gt;(White b. 1909)&lt;/span&gt;&lt;br&gt;').addTo(W1900);</v>
      </c>
    </row>
    <row r="807" spans="1:27">
      <c r="A807" t="s">
        <v>5326</v>
      </c>
      <c r="B807" s="88" t="s">
        <v>7626</v>
      </c>
      <c r="D807">
        <v>1906</v>
      </c>
      <c r="E807" t="s">
        <v>7647</v>
      </c>
      <c r="G807" s="79" t="s">
        <v>4042</v>
      </c>
      <c r="H807" t="s">
        <v>5300</v>
      </c>
      <c r="I807" s="5">
        <v>-93.27</v>
      </c>
      <c r="J807" s="5">
        <v>44.3</v>
      </c>
      <c r="K807" t="s">
        <v>11232</v>
      </c>
      <c r="M807" t="s">
        <v>71</v>
      </c>
      <c r="S807" t="str">
        <f t="shared" si="108"/>
        <v>Faribault, Minnesota&lt;br&gt;&lt;span style=font-size:11px&gt;(White b. 1906)&lt;/span&gt;&lt;br&gt;</v>
      </c>
      <c r="T807" t="str">
        <f t="shared" si="109"/>
        <v>W1900FaribaultMinnesotaLAUM50</v>
      </c>
      <c r="U807" t="str">
        <f t="shared" si="110"/>
        <v>const W1900FaribaultMinnesotaLAUM50= L.marker([44.3,-93.27], {icon: De}).bindPopup('Faribault, Minnesota&lt;br&gt;&lt;span style=font-size:11px&gt;(White b. 1906)&lt;/span&gt;&lt;br&gt;LAUM 50 in (Allen, 1973)').addTo(W1900);</v>
      </c>
      <c r="V807" t="str">
        <f t="shared" si="111"/>
        <v>const W1900FaribaultMinnesotaLAUM50= L.marker([44.3,-93.27], {icon: A2}).bindPopup('Faribault, Minnesota&lt;br&gt;&lt;span style=font-size:11px&gt;(White b. 1906)&lt;/span&gt;&lt;br&gt;LAUM 50 in (Allen, 1973)').addTo(W1900);</v>
      </c>
      <c r="W807" t="str">
        <f t="shared" si="112"/>
        <v>const W1900FaribaultMinnesotaLAUM50= L.marker([44.3,-93.27], {icon: d}).bindPopup('Faribault, Minnesota&lt;br&gt;&lt;span style=font-size:11px&gt;(White b. 1906)&lt;/span&gt;&lt;br&gt;LAUM 50 in d').addTo(W1900);</v>
      </c>
      <c r="X807" t="str">
        <f t="shared" si="113"/>
        <v>const W1900FaribaultMinnesotaLAUM50= L.marker([44.3,-93.27], {icon: D1}).bindPopup('Faribault, Minnesota&lt;br&gt;&lt;span style=font-size:11px&gt;(White b. 1906)&lt;/span&gt;&lt;br&gt;LAUM 50 in (Allen, 1973)').addTo(W1900);</v>
      </c>
      <c r="Y807" t="str">
        <f t="shared" si="114"/>
        <v/>
      </c>
      <c r="Z807" t="str">
        <f t="shared" si="115"/>
        <v/>
      </c>
      <c r="AA807" t="str">
        <f t="shared" si="116"/>
        <v>const W1900FaribaultMinnesotaLAUM50= L.marker([44.3,-93.27], {icon:Ag}).bindPopup('Faribault, Minnesota&lt;br&gt;&lt;span style=font-size:11px&gt;(White b. 1906)&lt;/span&gt;&lt;br&gt;').addTo(W1900);</v>
      </c>
    </row>
    <row r="808" spans="1:27">
      <c r="A808" t="s">
        <v>5326</v>
      </c>
      <c r="B808" s="88" t="s">
        <v>7627</v>
      </c>
      <c r="D808">
        <v>1904</v>
      </c>
      <c r="E808" t="s">
        <v>7647</v>
      </c>
      <c r="G808" s="79" t="s">
        <v>4045</v>
      </c>
      <c r="H808" t="s">
        <v>5300</v>
      </c>
      <c r="I808" s="5">
        <v>-93.95</v>
      </c>
      <c r="J808" s="5">
        <v>43.93</v>
      </c>
      <c r="K808" t="s">
        <v>11232</v>
      </c>
      <c r="M808" t="s">
        <v>71</v>
      </c>
      <c r="S808" t="str">
        <f t="shared" si="108"/>
        <v>Mapleton, Minnesota&lt;br&gt;&lt;span style=font-size:11px&gt;(White b. 1904)&lt;/span&gt;&lt;br&gt;</v>
      </c>
      <c r="T808" t="str">
        <f t="shared" si="109"/>
        <v>W1900MapletonMinnesotaLAUM53</v>
      </c>
      <c r="U808" t="str">
        <f t="shared" si="110"/>
        <v>const W1900MapletonMinnesotaLAUM53= L.marker([43.93,-93.95], {icon: De}).bindPopup('Mapleton, Minnesota&lt;br&gt;&lt;span style=font-size:11px&gt;(White b. 1904)&lt;/span&gt;&lt;br&gt;LAUM 53 in (Allen, 1973)').addTo(W1900);</v>
      </c>
      <c r="V808" t="str">
        <f t="shared" si="111"/>
        <v>const W1900MapletonMinnesotaLAUM53= L.marker([43.93,-93.95], {icon: A2}).bindPopup('Mapleton, Minnesota&lt;br&gt;&lt;span style=font-size:11px&gt;(White b. 1904)&lt;/span&gt;&lt;br&gt;LAUM 53 in (Allen, 1973)').addTo(W1900);</v>
      </c>
      <c r="W808" t="str">
        <f t="shared" si="112"/>
        <v>const W1900MapletonMinnesotaLAUM53= L.marker([43.93,-93.95], {icon: d}).bindPopup('Mapleton, Minnesota&lt;br&gt;&lt;span style=font-size:11px&gt;(White b. 1904)&lt;/span&gt;&lt;br&gt;LAUM 53 in d').addTo(W1900);</v>
      </c>
      <c r="X808" t="str">
        <f t="shared" si="113"/>
        <v>const W1900MapletonMinnesotaLAUM53= L.marker([43.93,-93.95], {icon: D1}).bindPopup('Mapleton, Minnesota&lt;br&gt;&lt;span style=font-size:11px&gt;(White b. 1904)&lt;/span&gt;&lt;br&gt;LAUM 53 in (Allen, 1973)').addTo(W1900);</v>
      </c>
      <c r="Y808" t="str">
        <f t="shared" si="114"/>
        <v/>
      </c>
      <c r="Z808" t="str">
        <f t="shared" si="115"/>
        <v/>
      </c>
      <c r="AA808" t="str">
        <f t="shared" si="116"/>
        <v>const W1900MapletonMinnesotaLAUM53= L.marker([43.93,-93.95], {icon:Ag}).bindPopup('Mapleton, Minnesota&lt;br&gt;&lt;span style=font-size:11px&gt;(White b. 1904)&lt;/span&gt;&lt;br&gt;').addTo(W1900);</v>
      </c>
    </row>
    <row r="809" spans="1:27">
      <c r="A809" t="s">
        <v>5326</v>
      </c>
      <c r="B809" s="88" t="s">
        <v>7628</v>
      </c>
      <c r="D809">
        <v>1905</v>
      </c>
      <c r="E809" t="s">
        <v>7647</v>
      </c>
      <c r="G809" s="79" t="s">
        <v>4047</v>
      </c>
      <c r="H809" t="s">
        <v>5300</v>
      </c>
      <c r="I809" s="5">
        <v>-91.63</v>
      </c>
      <c r="J809" s="5">
        <v>44.05</v>
      </c>
      <c r="K809" t="s">
        <v>11232</v>
      </c>
      <c r="M809" t="s">
        <v>71</v>
      </c>
      <c r="S809" t="str">
        <f t="shared" si="108"/>
        <v>Winona, Minnesota&lt;br&gt;&lt;span style=font-size:11px&gt;(White b. 1905)&lt;/span&gt;&lt;br&gt;</v>
      </c>
      <c r="T809" t="str">
        <f t="shared" si="109"/>
        <v>W1900WinonaMinnesotaLAUM58</v>
      </c>
      <c r="U809" t="str">
        <f t="shared" si="110"/>
        <v>const W1900WinonaMinnesotaLAUM58= L.marker([44.05,-91.63], {icon: De}).bindPopup('Winona, Minnesota&lt;br&gt;&lt;span style=font-size:11px&gt;(White b. 1905)&lt;/span&gt;&lt;br&gt;LAUM 58 in (Allen, 1973)').addTo(W1900);</v>
      </c>
      <c r="V809" t="str">
        <f t="shared" si="111"/>
        <v>const W1900WinonaMinnesotaLAUM58= L.marker([44.05,-91.63], {icon: A2}).bindPopup('Winona, Minnesota&lt;br&gt;&lt;span style=font-size:11px&gt;(White b. 1905)&lt;/span&gt;&lt;br&gt;LAUM 58 in (Allen, 1973)').addTo(W1900);</v>
      </c>
      <c r="W809" t="str">
        <f t="shared" si="112"/>
        <v>const W1900WinonaMinnesotaLAUM58= L.marker([44.05,-91.63], {icon: d}).bindPopup('Winona, Minnesota&lt;br&gt;&lt;span style=font-size:11px&gt;(White b. 1905)&lt;/span&gt;&lt;br&gt;LAUM 58 in d').addTo(W1900);</v>
      </c>
      <c r="X809" t="str">
        <f t="shared" si="113"/>
        <v>const W1900WinonaMinnesotaLAUM58= L.marker([44.05,-91.63], {icon: D1}).bindPopup('Winona, Minnesota&lt;br&gt;&lt;span style=font-size:11px&gt;(White b. 1905)&lt;/span&gt;&lt;br&gt;LAUM 58 in (Allen, 1973)').addTo(W1900);</v>
      </c>
      <c r="Y809" t="str">
        <f t="shared" si="114"/>
        <v/>
      </c>
      <c r="Z809" t="str">
        <f t="shared" si="115"/>
        <v/>
      </c>
      <c r="AA809" t="str">
        <f t="shared" si="116"/>
        <v>const W1900WinonaMinnesotaLAUM58= L.marker([44.05,-91.63], {icon:Ag}).bindPopup('Winona, Minnesota&lt;br&gt;&lt;span style=font-size:11px&gt;(White b. 1905)&lt;/span&gt;&lt;br&gt;').addTo(W1900);</v>
      </c>
    </row>
    <row r="810" spans="1:27">
      <c r="A810" t="s">
        <v>5326</v>
      </c>
      <c r="B810" s="88" t="s">
        <v>7629</v>
      </c>
      <c r="D810">
        <v>1903</v>
      </c>
      <c r="E810" t="s">
        <v>7647</v>
      </c>
      <c r="G810" s="79" t="s">
        <v>85</v>
      </c>
      <c r="H810" t="s">
        <v>5309</v>
      </c>
      <c r="I810" s="5">
        <v>-96.39</v>
      </c>
      <c r="J810" s="5">
        <v>42.5</v>
      </c>
      <c r="K810" t="s">
        <v>11232</v>
      </c>
      <c r="M810" t="s">
        <v>71</v>
      </c>
      <c r="S810" t="str">
        <f t="shared" si="108"/>
        <v>Sioux City, Iowa&lt;br&gt;&lt;span style=font-size:11px&gt;(White b. 1903)&lt;/span&gt;&lt;br&gt;</v>
      </c>
      <c r="T810" t="str">
        <f t="shared" si="109"/>
        <v>W1900SiouxCityIowaLAUM110</v>
      </c>
      <c r="U810" t="str">
        <f t="shared" si="110"/>
        <v>const W1900SiouxCityIowaLAUM110= L.marker([42.5,-96.39], {icon: De}).bindPopup('Sioux City, Iowa&lt;br&gt;&lt;span style=font-size:11px&gt;(White b. 1903)&lt;/span&gt;&lt;br&gt;LAUM 110 in (Allen, 1973)').addTo(W1900);</v>
      </c>
      <c r="V810" t="str">
        <f t="shared" si="111"/>
        <v>const W1900SiouxCityIowaLAUM110= L.marker([42.5,-96.39], {icon: A2}).bindPopup('Sioux City, Iowa&lt;br&gt;&lt;span style=font-size:11px&gt;(White b. 1903)&lt;/span&gt;&lt;br&gt;LAUM 110 in (Allen, 1973)').addTo(W1900);</v>
      </c>
      <c r="W810" t="str">
        <f t="shared" si="112"/>
        <v>const W1900SiouxCityIowaLAUM110= L.marker([42.5,-96.39], {icon: d}).bindPopup('Sioux City, Iowa&lt;br&gt;&lt;span style=font-size:11px&gt;(White b. 1903)&lt;/span&gt;&lt;br&gt;LAUM 110 in d').addTo(W1900);</v>
      </c>
      <c r="X810" t="str">
        <f t="shared" si="113"/>
        <v>const W1900SiouxCityIowaLAUM110= L.marker([42.5,-96.39], {icon: D1}).bindPopup('Sioux City, Iowa&lt;br&gt;&lt;span style=font-size:11px&gt;(White b. 1903)&lt;/span&gt;&lt;br&gt;LAUM 110 in (Allen, 1973)').addTo(W1900);</v>
      </c>
      <c r="Y810" t="str">
        <f t="shared" si="114"/>
        <v/>
      </c>
      <c r="Z810" t="str">
        <f t="shared" si="115"/>
        <v/>
      </c>
      <c r="AA810" t="str">
        <f t="shared" si="116"/>
        <v>const W1900SiouxCityIowaLAUM110= L.marker([42.5,-96.39], {icon:Ag}).bindPopup('Sioux City, Iowa&lt;br&gt;&lt;span style=font-size:11px&gt;(White b. 1903)&lt;/span&gt;&lt;br&gt;').addTo(W1900);</v>
      </c>
    </row>
    <row r="811" spans="1:27">
      <c r="A811" t="s">
        <v>5326</v>
      </c>
      <c r="B811" s="88" t="s">
        <v>7630</v>
      </c>
      <c r="D811">
        <v>1902</v>
      </c>
      <c r="E811" t="s">
        <v>7647</v>
      </c>
      <c r="G811" s="79" t="s">
        <v>7332</v>
      </c>
      <c r="H811" t="s">
        <v>5309</v>
      </c>
      <c r="I811" s="5">
        <v>-92.46</v>
      </c>
      <c r="J811" s="5">
        <v>42.65</v>
      </c>
      <c r="K811" t="s">
        <v>11235</v>
      </c>
      <c r="M811" t="s">
        <v>71</v>
      </c>
      <c r="S811" t="str">
        <f t="shared" si="108"/>
        <v>Janesville, Iowa&lt;br&gt;&lt;span style=font-size:11px&gt;(White b. 1902)&lt;/span&gt;&lt;br&gt;</v>
      </c>
      <c r="T811" t="str">
        <f t="shared" si="109"/>
        <v>W1900JanesvilleIowaLAUM117</v>
      </c>
      <c r="U811" t="str">
        <f t="shared" si="110"/>
        <v>const W1900JanesvilleIowaLAUM117= L.marker([42.65,-92.46], {icon: De}).bindPopup('Janesville, Iowa&lt;br&gt;&lt;span style=font-size:11px&gt;(White b. 1902)&lt;/span&gt;&lt;br&gt;LAUM 117 in (Allen, 1973)').addTo(W1900);</v>
      </c>
      <c r="V811" t="str">
        <f t="shared" si="111"/>
        <v>const W1900JanesvilleIowaLAUM117= L.marker([42.65,-92.46], {icon: A2}).bindPopup('Janesville, Iowa&lt;br&gt;&lt;span style=font-size:11px&gt;(White b. 1902)&lt;/span&gt;&lt;br&gt;LAUM 117 in (Allen, 1973)').addTo(W1900);</v>
      </c>
      <c r="W811" t="str">
        <f t="shared" si="112"/>
        <v>const W1900JanesvilleIowaLAUM117= L.marker([42.65,-92.46], {icon: d}).bindPopup('Janesville, Iowa&lt;br&gt;&lt;span style=font-size:11px&gt;(White b. 1902)&lt;/span&gt;&lt;br&gt;LAUM 117 in d').addTo(W1900);</v>
      </c>
      <c r="X811" t="str">
        <f t="shared" si="113"/>
        <v>const W1900JanesvilleIowaLAUM117= L.marker([42.65,-92.46], {icon: D2}).bindPopup('Janesville, Iowa&lt;br&gt;&lt;span style=font-size:11px&gt;(White b. 1902)&lt;/span&gt;&lt;br&gt;LAUM 117 in (Allen, 1973)').addTo(W1900);</v>
      </c>
      <c r="Y811" t="str">
        <f t="shared" si="114"/>
        <v/>
      </c>
      <c r="Z811" t="str">
        <f t="shared" si="115"/>
        <v/>
      </c>
      <c r="AA811" t="str">
        <f t="shared" si="116"/>
        <v>const W1900JanesvilleIowaLAUM117= L.marker([42.65,-92.46], {icon:Ag}).bindPopup('Janesville, Iowa&lt;br&gt;&lt;span style=font-size:11px&gt;(White b. 1902)&lt;/span&gt;&lt;br&gt;').addTo(W1900);</v>
      </c>
    </row>
    <row r="812" spans="1:27">
      <c r="A812" t="s">
        <v>5326</v>
      </c>
      <c r="B812" s="88" t="s">
        <v>7631</v>
      </c>
      <c r="D812">
        <v>1903</v>
      </c>
      <c r="E812" t="s">
        <v>7647</v>
      </c>
      <c r="G812" s="79" t="s">
        <v>7360</v>
      </c>
      <c r="H812" t="s">
        <v>5309</v>
      </c>
      <c r="I812" s="5">
        <v>-91.39</v>
      </c>
      <c r="J812" s="5">
        <v>40.409999999999997</v>
      </c>
      <c r="K812" t="s">
        <v>11235</v>
      </c>
      <c r="M812" t="s">
        <v>71</v>
      </c>
      <c r="S812" t="str">
        <f t="shared" si="108"/>
        <v>Keokuk, Iowa&lt;br&gt;&lt;span style=font-size:11px&gt;(White b. 1903)&lt;/span&gt;&lt;br&gt;</v>
      </c>
      <c r="T812" t="str">
        <f t="shared" si="109"/>
        <v>W1900KeokukIowaLAUM150</v>
      </c>
      <c r="U812" t="str">
        <f t="shared" si="110"/>
        <v>const W1900KeokukIowaLAUM150= L.marker([40.41,-91.39], {icon: De}).bindPopup('Keokuk, Iowa&lt;br&gt;&lt;span style=font-size:11px&gt;(White b. 1903)&lt;/span&gt;&lt;br&gt;LAUM 150 in (Allen, 1973)').addTo(W1900);</v>
      </c>
      <c r="V812" t="str">
        <f t="shared" si="111"/>
        <v>const W1900KeokukIowaLAUM150= L.marker([40.41,-91.39], {icon: A2}).bindPopup('Keokuk, Iowa&lt;br&gt;&lt;span style=font-size:11px&gt;(White b. 1903)&lt;/span&gt;&lt;br&gt;LAUM 150 in (Allen, 1973)').addTo(W1900);</v>
      </c>
      <c r="W812" t="str">
        <f t="shared" si="112"/>
        <v>const W1900KeokukIowaLAUM150= L.marker([40.41,-91.39], {icon: d}).bindPopup('Keokuk, Iowa&lt;br&gt;&lt;span style=font-size:11px&gt;(White b. 1903)&lt;/span&gt;&lt;br&gt;LAUM 150 in d').addTo(W1900);</v>
      </c>
      <c r="X812" t="str">
        <f t="shared" si="113"/>
        <v>const W1900KeokukIowaLAUM150= L.marker([40.41,-91.39], {icon: D2}).bindPopup('Keokuk, Iowa&lt;br&gt;&lt;span style=font-size:11px&gt;(White b. 1903)&lt;/span&gt;&lt;br&gt;LAUM 150 in (Allen, 1973)').addTo(W1900);</v>
      </c>
      <c r="Y812" t="str">
        <f t="shared" si="114"/>
        <v/>
      </c>
      <c r="Z812" t="str">
        <f t="shared" si="115"/>
        <v/>
      </c>
      <c r="AA812" t="str">
        <f t="shared" si="116"/>
        <v>const W1900KeokukIowaLAUM150= L.marker([40.41,-91.39], {icon:Ag}).bindPopup('Keokuk, Iowa&lt;br&gt;&lt;span style=font-size:11px&gt;(White b. 1903)&lt;/span&gt;&lt;br&gt;').addTo(W1900);</v>
      </c>
    </row>
    <row r="813" spans="1:27">
      <c r="A813" t="s">
        <v>5326</v>
      </c>
      <c r="B813" s="88" t="s">
        <v>7632</v>
      </c>
      <c r="D813">
        <v>1905</v>
      </c>
      <c r="E813" t="s">
        <v>7647</v>
      </c>
      <c r="G813" s="82" t="s">
        <v>7368</v>
      </c>
      <c r="H813" t="s">
        <v>5313</v>
      </c>
      <c r="I813" s="5">
        <v>-99.62</v>
      </c>
      <c r="J813" s="5">
        <v>48.86</v>
      </c>
      <c r="K813" t="s">
        <v>11223</v>
      </c>
      <c r="M813" t="s">
        <v>71</v>
      </c>
      <c r="S813" t="str">
        <f t="shared" si="108"/>
        <v>Rolla, North Dakota&lt;br&gt;&lt;span style=font-size:11px&gt;(White b. 1905)&lt;/span&gt;&lt;br&gt;</v>
      </c>
      <c r="T813" t="str">
        <f t="shared" si="109"/>
        <v>W1900RollaNorthDakotaLAUM205</v>
      </c>
      <c r="U813" t="str">
        <f t="shared" si="110"/>
        <v>const W1900RollaNorthDakotaLAUM205= L.marker([48.86,-99.62], {icon: Me}).bindPopup('Rolla, North Dakota&lt;br&gt;&lt;span style=font-size:11px&gt;(White b. 1905)&lt;/span&gt;&lt;br&gt;LAUM 205 in (Allen, 1973)').addTo(W1900);</v>
      </c>
      <c r="V813" t="str">
        <f t="shared" si="111"/>
        <v>const W1900RollaNorthDakotaLAUM205= L.marker([48.86,-99.62], {icon: A2}).bindPopup('Rolla, North Dakota&lt;br&gt;&lt;span style=font-size:11px&gt;(White b. 1905)&lt;/span&gt;&lt;br&gt;LAUM 205 in (Allen, 1973)').addTo(W1900);</v>
      </c>
      <c r="W813" t="str">
        <f t="shared" si="112"/>
        <v>const W1900RollaNorthDakotaLAUM205= L.marker([48.86,-99.62], {icon: d}).bindPopup('Rolla, North Dakota&lt;br&gt;&lt;span style=font-size:11px&gt;(White b. 1905)&lt;/span&gt;&lt;br&gt;LAUM 205 in d').addTo(W1900);</v>
      </c>
      <c r="X813" t="str">
        <f t="shared" si="113"/>
        <v>const W1900RollaNorthDakotaLAUM205= L.marker([48.86,-99.62], {icon: M1}).bindPopup('Rolla, North Dakota&lt;br&gt;&lt;span style=font-size:11px&gt;(White b. 1905)&lt;/span&gt;&lt;br&gt;LAUM 205 in (Allen, 1973)').addTo(W1900);</v>
      </c>
      <c r="Y813" t="str">
        <f t="shared" si="114"/>
        <v/>
      </c>
      <c r="Z813" t="str">
        <f t="shared" si="115"/>
        <v/>
      </c>
      <c r="AA813" t="str">
        <f t="shared" si="116"/>
        <v>const W1900RollaNorthDakotaLAUM205= L.marker([48.86,-99.62], {icon:Ag}).bindPopup('Rolla, North Dakota&lt;br&gt;&lt;span style=font-size:11px&gt;(White b. 1905)&lt;/span&gt;&lt;br&gt;').addTo(W1900);</v>
      </c>
    </row>
    <row r="814" spans="1:27">
      <c r="A814" t="s">
        <v>5326</v>
      </c>
      <c r="B814" s="88" t="s">
        <v>7633</v>
      </c>
      <c r="D814">
        <v>1902</v>
      </c>
      <c r="E814" t="s">
        <v>7647</v>
      </c>
      <c r="G814" s="79" t="s">
        <v>186</v>
      </c>
      <c r="H814" t="s">
        <v>5313</v>
      </c>
      <c r="I814" s="5">
        <v>-96.83</v>
      </c>
      <c r="J814" s="5">
        <v>46.87</v>
      </c>
      <c r="K814" t="s">
        <v>11223</v>
      </c>
      <c r="M814" t="s">
        <v>71</v>
      </c>
      <c r="S814" t="str">
        <f t="shared" si="108"/>
        <v>Fargo, North Dakota&lt;br&gt;&lt;span style=font-size:11px&gt;(White b. 1902)&lt;/span&gt;&lt;br&gt;</v>
      </c>
      <c r="T814" t="str">
        <f t="shared" si="109"/>
        <v>W1900FargoNorthDakotaLAUM221</v>
      </c>
      <c r="U814" t="str">
        <f t="shared" si="110"/>
        <v>const W1900FargoNorthDakotaLAUM221= L.marker([46.87,-96.83], {icon: Me}).bindPopup('Fargo, North Dakota&lt;br&gt;&lt;span style=font-size:11px&gt;(White b. 1902)&lt;/span&gt;&lt;br&gt;LAUM 221 in (Allen, 1973)').addTo(W1900);</v>
      </c>
      <c r="V814" t="str">
        <f t="shared" si="111"/>
        <v>const W1900FargoNorthDakotaLAUM221= L.marker([46.87,-96.83], {icon: A2}).bindPopup('Fargo, North Dakota&lt;br&gt;&lt;span style=font-size:11px&gt;(White b. 1902)&lt;/span&gt;&lt;br&gt;LAUM 221 in (Allen, 1973)').addTo(W1900);</v>
      </c>
      <c r="W814" t="str">
        <f t="shared" si="112"/>
        <v>const W1900FargoNorthDakotaLAUM221= L.marker([46.87,-96.83], {icon: d}).bindPopup('Fargo, North Dakota&lt;br&gt;&lt;span style=font-size:11px&gt;(White b. 1902)&lt;/span&gt;&lt;br&gt;LAUM 221 in d').addTo(W1900);</v>
      </c>
      <c r="X814" t="str">
        <f t="shared" si="113"/>
        <v>const W1900FargoNorthDakotaLAUM221= L.marker([46.87,-96.83], {icon: M1}).bindPopup('Fargo, North Dakota&lt;br&gt;&lt;span style=font-size:11px&gt;(White b. 1902)&lt;/span&gt;&lt;br&gt;LAUM 221 in (Allen, 1973)').addTo(W1900);</v>
      </c>
      <c r="Y814" t="str">
        <f t="shared" si="114"/>
        <v/>
      </c>
      <c r="Z814" t="str">
        <f t="shared" si="115"/>
        <v/>
      </c>
      <c r="AA814" t="str">
        <f t="shared" si="116"/>
        <v>const W1900FargoNorthDakotaLAUM221= L.marker([46.87,-96.83], {icon:Ag}).bindPopup('Fargo, North Dakota&lt;br&gt;&lt;span style=font-size:11px&gt;(White b. 1902)&lt;/span&gt;&lt;br&gt;').addTo(W1900);</v>
      </c>
    </row>
    <row r="815" spans="1:27">
      <c r="A815" t="s">
        <v>5326</v>
      </c>
      <c r="B815" s="88" t="s">
        <v>7634</v>
      </c>
      <c r="D815">
        <v>1902</v>
      </c>
      <c r="E815" t="s">
        <v>7647</v>
      </c>
      <c r="G815" s="79" t="s">
        <v>2275</v>
      </c>
      <c r="H815" t="s">
        <v>5316</v>
      </c>
      <c r="I815" s="5">
        <v>-98.5</v>
      </c>
      <c r="J815" s="5">
        <v>45.65</v>
      </c>
      <c r="K815" t="s">
        <v>11223</v>
      </c>
      <c r="M815" t="s">
        <v>71</v>
      </c>
      <c r="S815" t="str">
        <f t="shared" si="108"/>
        <v>Westport, South Dakota&lt;br&gt;&lt;span style=font-size:11px&gt;(White b. 1902)&lt;/span&gt;&lt;br&gt;</v>
      </c>
      <c r="T815" t="str">
        <f t="shared" si="109"/>
        <v>W1900WestportSouthDakotaLAUM306</v>
      </c>
      <c r="U815" t="str">
        <f t="shared" si="110"/>
        <v>const W1900WestportSouthDakotaLAUM306= L.marker([45.65,-98.5], {icon: Me}).bindPopup('Westport, South Dakota&lt;br&gt;&lt;span style=font-size:11px&gt;(White b. 1902)&lt;/span&gt;&lt;br&gt;LAUM 306 in (Allen, 1973)').addTo(W1900);</v>
      </c>
      <c r="V815" t="str">
        <f t="shared" si="111"/>
        <v>const W1900WestportSouthDakotaLAUM306= L.marker([45.65,-98.5], {icon: A2}).bindPopup('Westport, South Dakota&lt;br&gt;&lt;span style=font-size:11px&gt;(White b. 1902)&lt;/span&gt;&lt;br&gt;LAUM 306 in (Allen, 1973)').addTo(W1900);</v>
      </c>
      <c r="W815" t="str">
        <f t="shared" si="112"/>
        <v>const W1900WestportSouthDakotaLAUM306= L.marker([45.65,-98.5], {icon: d}).bindPopup('Westport, South Dakota&lt;br&gt;&lt;span style=font-size:11px&gt;(White b. 1902)&lt;/span&gt;&lt;br&gt;LAUM 306 in d').addTo(W1900);</v>
      </c>
      <c r="X815" t="str">
        <f t="shared" si="113"/>
        <v>const W1900WestportSouthDakotaLAUM306= L.marker([45.65,-98.5], {icon: M1}).bindPopup('Westport, South Dakota&lt;br&gt;&lt;span style=font-size:11px&gt;(White b. 1902)&lt;/span&gt;&lt;br&gt;LAUM 306 in (Allen, 1973)').addTo(W1900);</v>
      </c>
      <c r="Y815" t="str">
        <f t="shared" si="114"/>
        <v/>
      </c>
      <c r="Z815" t="str">
        <f t="shared" si="115"/>
        <v/>
      </c>
      <c r="AA815" t="str">
        <f t="shared" si="116"/>
        <v>const W1900WestportSouthDakotaLAUM306= L.marker([45.65,-98.5], {icon:Ag}).bindPopup('Westport, South Dakota&lt;br&gt;&lt;span style=font-size:11px&gt;(White b. 1902)&lt;/span&gt;&lt;br&gt;').addTo(W1900);</v>
      </c>
    </row>
    <row r="816" spans="1:27">
      <c r="A816" t="s">
        <v>5326</v>
      </c>
      <c r="B816" s="88" t="s">
        <v>7635</v>
      </c>
      <c r="D816">
        <v>1904</v>
      </c>
      <c r="E816" t="s">
        <v>7647</v>
      </c>
      <c r="G816" s="79" t="s">
        <v>7397</v>
      </c>
      <c r="H816" t="s">
        <v>5316</v>
      </c>
      <c r="I816" s="5">
        <v>-103.77</v>
      </c>
      <c r="J816" s="5">
        <v>44.35</v>
      </c>
      <c r="K816" t="s">
        <v>11232</v>
      </c>
      <c r="M816" t="s">
        <v>71</v>
      </c>
      <c r="S816" t="str">
        <f t="shared" si="108"/>
        <v>Lead, South Dakota&lt;br&gt;&lt;span style=font-size:11px&gt;(White b. 1904)&lt;/span&gt;&lt;br&gt;</v>
      </c>
      <c r="T816" t="str">
        <f t="shared" si="109"/>
        <v>W1900LeadSouthDakotaLAUM310</v>
      </c>
      <c r="U816" t="str">
        <f t="shared" si="110"/>
        <v>const W1900LeadSouthDakotaLAUM310= L.marker([44.35,-103.77], {icon: De}).bindPopup('Lead, South Dakota&lt;br&gt;&lt;span style=font-size:11px&gt;(White b. 1904)&lt;/span&gt;&lt;br&gt;LAUM 310 in (Allen, 1973)').addTo(W1900);</v>
      </c>
      <c r="V816" t="str">
        <f t="shared" si="111"/>
        <v>const W1900LeadSouthDakotaLAUM310= L.marker([44.35,-103.77], {icon: A2}).bindPopup('Lead, South Dakota&lt;br&gt;&lt;span style=font-size:11px&gt;(White b. 1904)&lt;/span&gt;&lt;br&gt;LAUM 310 in (Allen, 1973)').addTo(W1900);</v>
      </c>
      <c r="W816" t="str">
        <f t="shared" si="112"/>
        <v>const W1900LeadSouthDakotaLAUM310= L.marker([44.35,-103.77], {icon: d}).bindPopup('Lead, South Dakota&lt;br&gt;&lt;span style=font-size:11px&gt;(White b. 1904)&lt;/span&gt;&lt;br&gt;LAUM 310 in d').addTo(W1900);</v>
      </c>
      <c r="X816" t="str">
        <f t="shared" si="113"/>
        <v>const W1900LeadSouthDakotaLAUM310= L.marker([44.35,-103.77], {icon: D1}).bindPopup('Lead, South Dakota&lt;br&gt;&lt;span style=font-size:11px&gt;(White b. 1904)&lt;/span&gt;&lt;br&gt;LAUM 310 in (Allen, 1973)').addTo(W1900);</v>
      </c>
      <c r="Y816" t="str">
        <f t="shared" si="114"/>
        <v/>
      </c>
      <c r="Z816" t="str">
        <f t="shared" si="115"/>
        <v/>
      </c>
      <c r="AA816" t="str">
        <f t="shared" si="116"/>
        <v>const W1900LeadSouthDakotaLAUM310= L.marker([44.35,-103.77], {icon:Ag}).bindPopup('Lead, South Dakota&lt;br&gt;&lt;span style=font-size:11px&gt;(White b. 1904)&lt;/span&gt;&lt;br&gt;').addTo(W1900);</v>
      </c>
    </row>
    <row r="817" spans="1:55">
      <c r="A817" t="s">
        <v>5326</v>
      </c>
      <c r="B817" s="88" t="s">
        <v>7636</v>
      </c>
      <c r="D817">
        <v>1907</v>
      </c>
      <c r="E817" t="s">
        <v>7647</v>
      </c>
      <c r="G817" s="79" t="s">
        <v>7405</v>
      </c>
      <c r="H817" t="s">
        <v>5316</v>
      </c>
      <c r="I817" s="5">
        <v>-100.35</v>
      </c>
      <c r="J817" s="5">
        <v>44.37</v>
      </c>
      <c r="K817" t="s">
        <v>11232</v>
      </c>
      <c r="M817" t="s">
        <v>71</v>
      </c>
      <c r="S817" t="str">
        <f t="shared" si="108"/>
        <v>Pierre, South Dakota&lt;br&gt;&lt;span style=font-size:11px&gt;(White b. 1907)&lt;/span&gt;&lt;br&gt;</v>
      </c>
      <c r="T817" t="str">
        <f t="shared" si="109"/>
        <v>W1900PierreSouthDakotaLAUM315</v>
      </c>
      <c r="U817" t="str">
        <f t="shared" si="110"/>
        <v>const W1900PierreSouthDakotaLAUM315= L.marker([44.37,-100.35], {icon: De}).bindPopup('Pierre, South Dakota&lt;br&gt;&lt;span style=font-size:11px&gt;(White b. 1907)&lt;/span&gt;&lt;br&gt;LAUM 315 in (Allen, 1973)').addTo(W1900);</v>
      </c>
      <c r="V817" t="str">
        <f t="shared" si="111"/>
        <v>const W1900PierreSouthDakotaLAUM315= L.marker([44.37,-100.35], {icon: A2}).bindPopup('Pierre, South Dakota&lt;br&gt;&lt;span style=font-size:11px&gt;(White b. 1907)&lt;/span&gt;&lt;br&gt;LAUM 315 in (Allen, 1973)').addTo(W1900);</v>
      </c>
      <c r="W817" t="str">
        <f t="shared" si="112"/>
        <v>const W1900PierreSouthDakotaLAUM315= L.marker([44.37,-100.35], {icon: d}).bindPopup('Pierre, South Dakota&lt;br&gt;&lt;span style=font-size:11px&gt;(White b. 1907)&lt;/span&gt;&lt;br&gt;LAUM 315 in d').addTo(W1900);</v>
      </c>
      <c r="X817" t="str">
        <f t="shared" si="113"/>
        <v>const W1900PierreSouthDakotaLAUM315= L.marker([44.37,-100.35], {icon: D1}).bindPopup('Pierre, South Dakota&lt;br&gt;&lt;span style=font-size:11px&gt;(White b. 1907)&lt;/span&gt;&lt;br&gt;LAUM 315 in (Allen, 1973)').addTo(W1900);</v>
      </c>
      <c r="Y817" t="str">
        <f t="shared" si="114"/>
        <v/>
      </c>
      <c r="Z817" t="str">
        <f t="shared" si="115"/>
        <v/>
      </c>
      <c r="AA817" t="str">
        <f t="shared" si="116"/>
        <v>const W1900PierreSouthDakotaLAUM315= L.marker([44.37,-100.35], {icon:Ag}).bindPopup('Pierre, South Dakota&lt;br&gt;&lt;span style=font-size:11px&gt;(White b. 1907)&lt;/span&gt;&lt;br&gt;').addTo(W1900);</v>
      </c>
    </row>
    <row r="818" spans="1:55">
      <c r="A818" t="s">
        <v>5326</v>
      </c>
      <c r="B818" s="88" t="s">
        <v>7637</v>
      </c>
      <c r="D818">
        <v>1911</v>
      </c>
      <c r="E818" t="s">
        <v>7647</v>
      </c>
      <c r="G818" s="79" t="s">
        <v>7406</v>
      </c>
      <c r="H818" t="s">
        <v>5316</v>
      </c>
      <c r="I818" s="5">
        <v>-96.79</v>
      </c>
      <c r="J818" s="5">
        <v>44.3</v>
      </c>
      <c r="K818" t="s">
        <v>11232</v>
      </c>
      <c r="M818" t="s">
        <v>71</v>
      </c>
      <c r="S818" t="str">
        <f t="shared" si="108"/>
        <v>Brookings, South Dakota&lt;br&gt;&lt;span style=font-size:11px&gt;(White b. 1911)&lt;/span&gt;&lt;br&gt;</v>
      </c>
      <c r="T818" t="str">
        <f t="shared" si="109"/>
        <v>W1900BrookingsSouthDakotaLAUM318</v>
      </c>
      <c r="U818" t="str">
        <f t="shared" si="110"/>
        <v>const W1900BrookingsSouthDakotaLAUM318= L.marker([44.3,-96.79], {icon: De}).bindPopup('Brookings, South Dakota&lt;br&gt;&lt;span style=font-size:11px&gt;(White b. 1911)&lt;/span&gt;&lt;br&gt;LAUM 318 in (Allen, 1973)').addTo(W1900);</v>
      </c>
      <c r="V818" t="str">
        <f t="shared" si="111"/>
        <v>const W1900BrookingsSouthDakotaLAUM318= L.marker([44.3,-96.79], {icon: A2}).bindPopup('Brookings, South Dakota&lt;br&gt;&lt;span style=font-size:11px&gt;(White b. 1911)&lt;/span&gt;&lt;br&gt;LAUM 318 in (Allen, 1973)').addTo(W1900);</v>
      </c>
      <c r="W818" t="str">
        <f t="shared" si="112"/>
        <v>const W1900BrookingsSouthDakotaLAUM318= L.marker([44.3,-96.79], {icon: d}).bindPopup('Brookings, South Dakota&lt;br&gt;&lt;span style=font-size:11px&gt;(White b. 1911)&lt;/span&gt;&lt;br&gt;LAUM 318 in d').addTo(W1900);</v>
      </c>
      <c r="X818" t="str">
        <f t="shared" si="113"/>
        <v>const W1900BrookingsSouthDakotaLAUM318= L.marker([44.3,-96.79], {icon: D1}).bindPopup('Brookings, South Dakota&lt;br&gt;&lt;span style=font-size:11px&gt;(White b. 1911)&lt;/span&gt;&lt;br&gt;LAUM 318 in (Allen, 1973)').addTo(W1900);</v>
      </c>
      <c r="Y818" t="str">
        <f t="shared" si="114"/>
        <v/>
      </c>
      <c r="Z818" t="str">
        <f t="shared" si="115"/>
        <v/>
      </c>
      <c r="AA818" t="str">
        <f t="shared" si="116"/>
        <v>const W1900BrookingsSouthDakotaLAUM318= L.marker([44.3,-96.79], {icon:Ag}).bindPopup('Brookings, South Dakota&lt;br&gt;&lt;span style=font-size:11px&gt;(White b. 1911)&lt;/span&gt;&lt;br&gt;').addTo(W1900);</v>
      </c>
    </row>
    <row r="819" spans="1:55">
      <c r="A819" t="s">
        <v>5326</v>
      </c>
      <c r="B819" s="88" t="s">
        <v>7638</v>
      </c>
      <c r="D819">
        <v>1903</v>
      </c>
      <c r="E819" t="s">
        <v>7647</v>
      </c>
      <c r="G819" s="79" t="s">
        <v>7406</v>
      </c>
      <c r="H819" t="s">
        <v>5316</v>
      </c>
      <c r="I819" s="5">
        <v>-99.86</v>
      </c>
      <c r="J819" s="5">
        <v>43.38</v>
      </c>
      <c r="K819" t="s">
        <v>11232</v>
      </c>
      <c r="M819" t="s">
        <v>71</v>
      </c>
      <c r="S819" t="str">
        <f t="shared" si="108"/>
        <v>Brookings, South Dakota&lt;br&gt;&lt;span style=font-size:11px&gt;(White b. 1903)&lt;/span&gt;&lt;br&gt;</v>
      </c>
      <c r="T819" t="str">
        <f t="shared" si="109"/>
        <v>W1900BrookingsSouthDakotaLAUM319</v>
      </c>
      <c r="U819" t="str">
        <f t="shared" si="110"/>
        <v>const W1900BrookingsSouthDakotaLAUM319= L.marker([43.38,-99.86], {icon: De}).bindPopup('Brookings, South Dakota&lt;br&gt;&lt;span style=font-size:11px&gt;(White b. 1903)&lt;/span&gt;&lt;br&gt;LAUM 319 in (Allen, 1973)').addTo(W1900);</v>
      </c>
      <c r="V819" t="str">
        <f t="shared" si="111"/>
        <v>const W1900BrookingsSouthDakotaLAUM319= L.marker([43.38,-99.86], {icon: A2}).bindPopup('Brookings, South Dakota&lt;br&gt;&lt;span style=font-size:11px&gt;(White b. 1903)&lt;/span&gt;&lt;br&gt;LAUM 319 in (Allen, 1973)').addTo(W1900);</v>
      </c>
      <c r="W819" t="str">
        <f t="shared" si="112"/>
        <v>const W1900BrookingsSouthDakotaLAUM319= L.marker([43.38,-99.86], {icon: d}).bindPopup('Brookings, South Dakota&lt;br&gt;&lt;span style=font-size:11px&gt;(White b. 1903)&lt;/span&gt;&lt;br&gt;LAUM 319 in d').addTo(W1900);</v>
      </c>
      <c r="X819" t="str">
        <f t="shared" si="113"/>
        <v>const W1900BrookingsSouthDakotaLAUM319= L.marker([43.38,-99.86], {icon: D1}).bindPopup('Brookings, South Dakota&lt;br&gt;&lt;span style=font-size:11px&gt;(White b. 1903)&lt;/span&gt;&lt;br&gt;LAUM 319 in (Allen, 1973)').addTo(W1900);</v>
      </c>
      <c r="Y819" t="str">
        <f t="shared" si="114"/>
        <v/>
      </c>
      <c r="Z819" t="str">
        <f t="shared" si="115"/>
        <v/>
      </c>
      <c r="AA819" t="str">
        <f t="shared" si="116"/>
        <v>const W1900BrookingsSouthDakotaLAUM319= L.marker([43.38,-99.86], {icon:Ag}).bindPopup('Brookings, South Dakota&lt;br&gt;&lt;span style=font-size:11px&gt;(White b. 1903)&lt;/span&gt;&lt;br&gt;').addTo(W1900);</v>
      </c>
    </row>
    <row r="820" spans="1:55">
      <c r="A820" t="s">
        <v>5326</v>
      </c>
      <c r="B820" s="88" t="s">
        <v>7639</v>
      </c>
      <c r="D820">
        <v>1910</v>
      </c>
      <c r="E820" t="s">
        <v>7647</v>
      </c>
      <c r="G820" s="79" t="s">
        <v>7410</v>
      </c>
      <c r="H820" t="s">
        <v>5316</v>
      </c>
      <c r="I820" s="48">
        <v>-103.23</v>
      </c>
      <c r="J820" s="5">
        <v>44.08</v>
      </c>
      <c r="K820" t="s">
        <v>11232</v>
      </c>
      <c r="M820" t="s">
        <v>71</v>
      </c>
      <c r="S820" t="str">
        <f t="shared" si="108"/>
        <v>Winner, South Dakota&lt;br&gt;&lt;span style=font-size:11px&gt;(White b. 1910)&lt;/span&gt;&lt;br&gt;</v>
      </c>
      <c r="T820" t="str">
        <f t="shared" si="109"/>
        <v>W1900WinnerSouthDakotaLAUM321</v>
      </c>
      <c r="U820" t="str">
        <f t="shared" si="110"/>
        <v>const W1900WinnerSouthDakotaLAUM321= L.marker([44.08,-103.23], {icon: De}).bindPopup('Winner, South Dakota&lt;br&gt;&lt;span style=font-size:11px&gt;(White b. 1910)&lt;/span&gt;&lt;br&gt;LAUM 321 in (Allen, 1973)').addTo(W1900);</v>
      </c>
      <c r="V820" t="str">
        <f t="shared" si="111"/>
        <v>const W1900WinnerSouthDakotaLAUM321= L.marker([44.08,-103.23], {icon: A2}).bindPopup('Winner, South Dakota&lt;br&gt;&lt;span style=font-size:11px&gt;(White b. 1910)&lt;/span&gt;&lt;br&gt;LAUM 321 in (Allen, 1973)').addTo(W1900);</v>
      </c>
      <c r="W820" t="str">
        <f t="shared" si="112"/>
        <v>const W1900WinnerSouthDakotaLAUM321= L.marker([44.08,-103.23], {icon: d}).bindPopup('Winner, South Dakota&lt;br&gt;&lt;span style=font-size:11px&gt;(White b. 1910)&lt;/span&gt;&lt;br&gt;LAUM 321 in d').addTo(W1900);</v>
      </c>
      <c r="X820" t="str">
        <f t="shared" si="113"/>
        <v>const W1900WinnerSouthDakotaLAUM321= L.marker([44.08,-103.23], {icon: D1}).bindPopup('Winner, South Dakota&lt;br&gt;&lt;span style=font-size:11px&gt;(White b. 1910)&lt;/span&gt;&lt;br&gt;LAUM 321 in (Allen, 1973)').addTo(W1900);</v>
      </c>
      <c r="Y820" t="str">
        <f t="shared" si="114"/>
        <v/>
      </c>
      <c r="Z820" t="str">
        <f t="shared" si="115"/>
        <v/>
      </c>
      <c r="AA820" t="str">
        <f t="shared" si="116"/>
        <v>const W1900WinnerSouthDakotaLAUM321= L.marker([44.08,-103.23], {icon:Ag}).bindPopup('Winner, South Dakota&lt;br&gt;&lt;span style=font-size:11px&gt;(White b. 1910)&lt;/span&gt;&lt;br&gt;').addTo(W1900);</v>
      </c>
    </row>
    <row r="821" spans="1:55">
      <c r="A821" t="s">
        <v>5326</v>
      </c>
      <c r="B821" s="88" t="s">
        <v>7640</v>
      </c>
      <c r="D821">
        <v>1901</v>
      </c>
      <c r="E821" t="s">
        <v>7647</v>
      </c>
      <c r="G821" s="79" t="s">
        <v>269</v>
      </c>
      <c r="H821" t="s">
        <v>5316</v>
      </c>
      <c r="I821" s="5">
        <v>-103.36</v>
      </c>
      <c r="J821" s="5">
        <v>43.96</v>
      </c>
      <c r="K821" s="10" t="s">
        <v>11223</v>
      </c>
      <c r="M821" t="s">
        <v>71</v>
      </c>
      <c r="S821" t="str">
        <f t="shared" si="108"/>
        <v>Rapid City, South Dakota&lt;br&gt;&lt;span style=font-size:11px&gt;(White b. 1901)&lt;/span&gt;&lt;br&gt;</v>
      </c>
      <c r="T821" t="str">
        <f t="shared" si="109"/>
        <v>W1900RapidCitySouthDakotaLAUM326</v>
      </c>
      <c r="U821" t="str">
        <f t="shared" si="110"/>
        <v>const W1900RapidCitySouthDakotaLAUM326= L.marker([43.96,-103.36], {icon: Me}).bindPopup('Rapid City, South Dakota&lt;br&gt;&lt;span style=font-size:11px&gt;(White b. 1901)&lt;/span&gt;&lt;br&gt;LAUM 326 in (Allen, 1973)').addTo(W1900);</v>
      </c>
      <c r="V821" t="str">
        <f t="shared" si="111"/>
        <v>const W1900RapidCitySouthDakotaLAUM326= L.marker([43.96,-103.36], {icon: A2}).bindPopup('Rapid City, South Dakota&lt;br&gt;&lt;span style=font-size:11px&gt;(White b. 1901)&lt;/span&gt;&lt;br&gt;LAUM 326 in (Allen, 1973)').addTo(W1900);</v>
      </c>
      <c r="W821" t="str">
        <f t="shared" si="112"/>
        <v>const W1900RapidCitySouthDakotaLAUM326= L.marker([43.96,-103.36], {icon: d}).bindPopup('Rapid City, South Dakota&lt;br&gt;&lt;span style=font-size:11px&gt;(White b. 1901)&lt;/span&gt;&lt;br&gt;LAUM 326 in d').addTo(W1900);</v>
      </c>
      <c r="X821" t="str">
        <f t="shared" si="113"/>
        <v>const W1900RapidCitySouthDakotaLAUM326= L.marker([43.96,-103.36], {icon: M1}).bindPopup('Rapid City, South Dakota&lt;br&gt;&lt;span style=font-size:11px&gt;(White b. 1901)&lt;/span&gt;&lt;br&gt;LAUM 326 in (Allen, 1973)').addTo(W1900);</v>
      </c>
      <c r="Y821" t="str">
        <f t="shared" si="114"/>
        <v/>
      </c>
      <c r="Z821" t="str">
        <f t="shared" si="115"/>
        <v/>
      </c>
      <c r="AA821" t="str">
        <f t="shared" si="116"/>
        <v>const W1900RapidCitySouthDakotaLAUM326= L.marker([43.96,-103.36], {icon:Ag}).bindPopup('Rapid City, South Dakota&lt;br&gt;&lt;span style=font-size:11px&gt;(White b. 1901)&lt;/span&gt;&lt;br&gt;').addTo(W1900);</v>
      </c>
    </row>
    <row r="822" spans="1:55">
      <c r="A822" t="s">
        <v>5326</v>
      </c>
      <c r="B822" s="88" t="s">
        <v>7641</v>
      </c>
      <c r="D822">
        <v>1905</v>
      </c>
      <c r="E822" t="s">
        <v>7647</v>
      </c>
      <c r="G822" s="79" t="s">
        <v>7418</v>
      </c>
      <c r="H822" t="s">
        <v>5314</v>
      </c>
      <c r="I822" s="5">
        <v>-100.55</v>
      </c>
      <c r="J822" s="5">
        <v>42.87</v>
      </c>
      <c r="K822" t="s">
        <v>11232</v>
      </c>
      <c r="M822" t="s">
        <v>71</v>
      </c>
      <c r="S822" t="str">
        <f t="shared" si="108"/>
        <v>Valentine, Nebraska&lt;br&gt;&lt;span style=font-size:11px&gt;(White b. 1905)&lt;/span&gt;&lt;br&gt;</v>
      </c>
      <c r="T822" t="str">
        <f t="shared" si="109"/>
        <v>W1900ValentineNebraskaLAUM404</v>
      </c>
      <c r="U822" t="str">
        <f t="shared" si="110"/>
        <v>const W1900ValentineNebraskaLAUM404= L.marker([42.87,-100.55], {icon: De}).bindPopup('Valentine, Nebraska&lt;br&gt;&lt;span style=font-size:11px&gt;(White b. 1905)&lt;/span&gt;&lt;br&gt;LAUM 404 in (Allen, 1973)').addTo(W1900);</v>
      </c>
      <c r="V822" t="str">
        <f t="shared" si="111"/>
        <v>const W1900ValentineNebraskaLAUM404= L.marker([42.87,-100.55], {icon: A2}).bindPopup('Valentine, Nebraska&lt;br&gt;&lt;span style=font-size:11px&gt;(White b. 1905)&lt;/span&gt;&lt;br&gt;LAUM 404 in (Allen, 1973)').addTo(W1900);</v>
      </c>
      <c r="W822" t="str">
        <f t="shared" si="112"/>
        <v>const W1900ValentineNebraskaLAUM404= L.marker([42.87,-100.55], {icon: d}).bindPopup('Valentine, Nebraska&lt;br&gt;&lt;span style=font-size:11px&gt;(White b. 1905)&lt;/span&gt;&lt;br&gt;LAUM 404 in d').addTo(W1900);</v>
      </c>
      <c r="X822" t="str">
        <f t="shared" si="113"/>
        <v>const W1900ValentineNebraskaLAUM404= L.marker([42.87,-100.55], {icon: D1}).bindPopup('Valentine, Nebraska&lt;br&gt;&lt;span style=font-size:11px&gt;(White b. 1905)&lt;/span&gt;&lt;br&gt;LAUM 404 in (Allen, 1973)').addTo(W1900);</v>
      </c>
      <c r="Y822" t="str">
        <f t="shared" si="114"/>
        <v/>
      </c>
      <c r="Z822" t="str">
        <f t="shared" si="115"/>
        <v/>
      </c>
      <c r="AA822" t="str">
        <f t="shared" si="116"/>
        <v>const W1900ValentineNebraskaLAUM404= L.marker([42.87,-100.55], {icon:Ag}).bindPopup('Valentine, Nebraska&lt;br&gt;&lt;span style=font-size:11px&gt;(White b. 1905)&lt;/span&gt;&lt;br&gt;').addTo(W1900);</v>
      </c>
    </row>
    <row r="823" spans="1:55">
      <c r="A823" t="s">
        <v>5326</v>
      </c>
      <c r="B823" s="88" t="s">
        <v>7642</v>
      </c>
      <c r="D823">
        <v>1906</v>
      </c>
      <c r="E823" t="s">
        <v>7647</v>
      </c>
      <c r="G823" s="79" t="s">
        <v>7419</v>
      </c>
      <c r="H823" t="s">
        <v>5314</v>
      </c>
      <c r="I823" s="5">
        <v>-99.54</v>
      </c>
      <c r="J823" s="5">
        <v>42.59</v>
      </c>
      <c r="K823" t="s">
        <v>11232</v>
      </c>
      <c r="M823" t="s">
        <v>71</v>
      </c>
      <c r="S823" t="str">
        <f t="shared" si="108"/>
        <v>Bassett, Nebraska&lt;br&gt;&lt;span style=font-size:11px&gt;(White b. 1906)&lt;/span&gt;&lt;br&gt;</v>
      </c>
      <c r="T823" t="str">
        <f t="shared" si="109"/>
        <v>W1900BassettNebraskaLAUM406</v>
      </c>
      <c r="U823" t="str">
        <f t="shared" si="110"/>
        <v>const W1900BassettNebraskaLAUM406= L.marker([42.59,-99.54], {icon: De}).bindPopup('Bassett, Nebraska&lt;br&gt;&lt;span style=font-size:11px&gt;(White b. 1906)&lt;/span&gt;&lt;br&gt;LAUM 406 in (Allen, 1973)').addTo(W1900);</v>
      </c>
      <c r="V823" t="str">
        <f t="shared" si="111"/>
        <v>const W1900BassettNebraskaLAUM406= L.marker([42.59,-99.54], {icon: A2}).bindPopup('Bassett, Nebraska&lt;br&gt;&lt;span style=font-size:11px&gt;(White b. 1906)&lt;/span&gt;&lt;br&gt;LAUM 406 in (Allen, 1973)').addTo(W1900);</v>
      </c>
      <c r="W823" t="str">
        <f t="shared" si="112"/>
        <v>const W1900BassettNebraskaLAUM406= L.marker([42.59,-99.54], {icon: d}).bindPopup('Bassett, Nebraska&lt;br&gt;&lt;span style=font-size:11px&gt;(White b. 1906)&lt;/span&gt;&lt;br&gt;LAUM 406 in d').addTo(W1900);</v>
      </c>
      <c r="X823" t="str">
        <f t="shared" si="113"/>
        <v>const W1900BassettNebraskaLAUM406= L.marker([42.59,-99.54], {icon: D1}).bindPopup('Bassett, Nebraska&lt;br&gt;&lt;span style=font-size:11px&gt;(White b. 1906)&lt;/span&gt;&lt;br&gt;LAUM 406 in (Allen, 1973)').addTo(W1900);</v>
      </c>
      <c r="Y823" t="str">
        <f t="shared" si="114"/>
        <v/>
      </c>
      <c r="Z823" t="str">
        <f t="shared" si="115"/>
        <v/>
      </c>
      <c r="AA823" t="str">
        <f t="shared" si="116"/>
        <v>const W1900BassettNebraskaLAUM406= L.marker([42.59,-99.54], {icon:Ag}).bindPopup('Bassett, Nebraska&lt;br&gt;&lt;span style=font-size:11px&gt;(White b. 1906)&lt;/span&gt;&lt;br&gt;').addTo(W1900);</v>
      </c>
    </row>
    <row r="824" spans="1:55">
      <c r="A824" t="s">
        <v>5326</v>
      </c>
      <c r="B824" s="88" t="s">
        <v>7643</v>
      </c>
      <c r="D824">
        <v>1902</v>
      </c>
      <c r="E824" t="s">
        <v>7647</v>
      </c>
      <c r="G824" s="79" t="s">
        <v>7421</v>
      </c>
      <c r="H824" t="s">
        <v>5314</v>
      </c>
      <c r="I824" s="5">
        <v>-103.67</v>
      </c>
      <c r="J824" s="5">
        <v>41.87</v>
      </c>
      <c r="K824" t="s">
        <v>11238</v>
      </c>
      <c r="M824" t="s">
        <v>71</v>
      </c>
      <c r="S824" t="str">
        <f t="shared" si="108"/>
        <v>Scottsbluff, Nebraska&lt;br&gt;&lt;span style=font-size:11px&gt;(White b. 1902)&lt;/span&gt;&lt;br&gt;</v>
      </c>
      <c r="T824" t="str">
        <f t="shared" si="109"/>
        <v>W1900ScottsbluffNebraskaLAUM410</v>
      </c>
      <c r="U824" t="str">
        <f t="shared" si="110"/>
        <v>const W1900ScottsbluffNebraskaLAUM410= L.marker([41.87,-103.67], {icon: De}).bindPopup('Scottsbluff, Nebraska&lt;br&gt;&lt;span style=font-size:11px&gt;(White b. 1902)&lt;/span&gt;&lt;br&gt;LAUM 410 in (Allen, 1973)').addTo(W1900);</v>
      </c>
      <c r="V824" t="str">
        <f t="shared" si="111"/>
        <v>const W1900ScottsbluffNebraskaLAUM410= L.marker([41.87,-103.67], {icon: A2}).bindPopup('Scottsbluff, Nebraska&lt;br&gt;&lt;span style=font-size:11px&gt;(White b. 1902)&lt;/span&gt;&lt;br&gt;LAUM 410 in (Allen, 1973)').addTo(W1900);</v>
      </c>
      <c r="W824" t="str">
        <f t="shared" si="112"/>
        <v>const W1900ScottsbluffNebraskaLAUM410= L.marker([41.87,-103.67], {icon: d}).bindPopup('Scottsbluff, Nebraska&lt;br&gt;&lt;span style=font-size:11px&gt;(White b. 1902)&lt;/span&gt;&lt;br&gt;LAUM 410 in d').addTo(W1900);</v>
      </c>
      <c r="X824" t="str">
        <f t="shared" si="113"/>
        <v>const W1900ScottsbluffNebraskaLAUM410= L.marker([41.87,-103.67], {icon: D3}).bindPopup('Scottsbluff, Nebraska&lt;br&gt;&lt;span style=font-size:11px&gt;(White b. 1902)&lt;/span&gt;&lt;br&gt;LAUM 410 in (Allen, 1973)').addTo(W1900);</v>
      </c>
      <c r="Y824" t="str">
        <f t="shared" si="114"/>
        <v/>
      </c>
      <c r="Z824" t="str">
        <f t="shared" si="115"/>
        <v/>
      </c>
      <c r="AA824" t="str">
        <f t="shared" si="116"/>
        <v>const W1900ScottsbluffNebraskaLAUM410= L.marker([41.87,-103.67], {icon:Ag}).bindPopup('Scottsbluff, Nebraska&lt;br&gt;&lt;span style=font-size:11px&gt;(White b. 1902)&lt;/span&gt;&lt;br&gt;').addTo(W1900);</v>
      </c>
    </row>
    <row r="825" spans="1:55">
      <c r="A825" t="s">
        <v>5326</v>
      </c>
      <c r="B825" s="88" t="s">
        <v>7644</v>
      </c>
      <c r="D825">
        <v>1912</v>
      </c>
      <c r="E825" t="s">
        <v>7647</v>
      </c>
      <c r="G825" s="79" t="s">
        <v>7421</v>
      </c>
      <c r="H825" t="s">
        <v>5314</v>
      </c>
      <c r="I825" s="5">
        <v>-103.67</v>
      </c>
      <c r="J825" s="5">
        <v>41.87</v>
      </c>
      <c r="K825" t="s">
        <v>11232</v>
      </c>
      <c r="M825" t="s">
        <v>71</v>
      </c>
      <c r="S825" t="str">
        <f t="shared" si="108"/>
        <v>Scottsbluff, Nebraska&lt;br&gt;&lt;span style=font-size:11px&gt;(White b. 1912)&lt;/span&gt;&lt;br&gt;</v>
      </c>
      <c r="T825" t="str">
        <f t="shared" si="109"/>
        <v>W1900ScottsbluffNebraskaLAUM411</v>
      </c>
      <c r="U825" t="str">
        <f t="shared" si="110"/>
        <v>const W1900ScottsbluffNebraskaLAUM411= L.marker([41.87,-103.67], {icon: De}).bindPopup('Scottsbluff, Nebraska&lt;br&gt;&lt;span style=font-size:11px&gt;(White b. 1912)&lt;/span&gt;&lt;br&gt;LAUM 411 in (Allen, 1973)').addTo(W1900);</v>
      </c>
      <c r="V825" t="str">
        <f t="shared" si="111"/>
        <v>const W1900ScottsbluffNebraskaLAUM411= L.marker([41.87,-103.67], {icon: A2}).bindPopup('Scottsbluff, Nebraska&lt;br&gt;&lt;span style=font-size:11px&gt;(White b. 1912)&lt;/span&gt;&lt;br&gt;LAUM 411 in (Allen, 1973)').addTo(W1900);</v>
      </c>
      <c r="W825" t="str">
        <f t="shared" si="112"/>
        <v>const W1900ScottsbluffNebraskaLAUM411= L.marker([41.87,-103.67], {icon: d}).bindPopup('Scottsbluff, Nebraska&lt;br&gt;&lt;span style=font-size:11px&gt;(White b. 1912)&lt;/span&gt;&lt;br&gt;LAUM 411 in d').addTo(W1900);</v>
      </c>
      <c r="X825" t="str">
        <f t="shared" si="113"/>
        <v>const W1900ScottsbluffNebraskaLAUM411= L.marker([41.87,-103.67], {icon: D1}).bindPopup('Scottsbluff, Nebraska&lt;br&gt;&lt;span style=font-size:11px&gt;(White b. 1912)&lt;/span&gt;&lt;br&gt;LAUM 411 in (Allen, 1973)').addTo(W1900);</v>
      </c>
      <c r="Y825" t="str">
        <f t="shared" si="114"/>
        <v/>
      </c>
      <c r="Z825" t="str">
        <f t="shared" si="115"/>
        <v/>
      </c>
      <c r="AA825" t="str">
        <f t="shared" si="116"/>
        <v>const W1900ScottsbluffNebraskaLAUM411= L.marker([41.87,-103.67], {icon:Ag}).bindPopup('Scottsbluff, Nebraska&lt;br&gt;&lt;span style=font-size:11px&gt;(White b. 1912)&lt;/span&gt;&lt;br&gt;').addTo(W1900);</v>
      </c>
    </row>
    <row r="826" spans="1:55">
      <c r="A826" t="s">
        <v>5326</v>
      </c>
      <c r="B826" s="88" t="s">
        <v>7645</v>
      </c>
      <c r="D826">
        <v>1901</v>
      </c>
      <c r="E826" t="s">
        <v>7647</v>
      </c>
      <c r="G826" s="79" t="s">
        <v>189</v>
      </c>
      <c r="H826" t="s">
        <v>5314</v>
      </c>
      <c r="I826" s="5">
        <v>-96.67</v>
      </c>
      <c r="J826" s="5">
        <v>40.799999999999997</v>
      </c>
      <c r="K826" t="s">
        <v>11232</v>
      </c>
      <c r="M826" t="s">
        <v>71</v>
      </c>
      <c r="S826" t="str">
        <f t="shared" si="108"/>
        <v>Lincoln, Nebraska&lt;br&gt;&lt;span style=font-size:11px&gt;(White b. 1901)&lt;/span&gt;&lt;br&gt;</v>
      </c>
      <c r="T826" t="str">
        <f t="shared" si="109"/>
        <v>W1900LincolnNebraskaLAUM425</v>
      </c>
      <c r="U826" t="str">
        <f t="shared" si="110"/>
        <v>const W1900LincolnNebraskaLAUM425= L.marker([40.8,-96.67], {icon: De}).bindPopup('Lincoln, Nebraska&lt;br&gt;&lt;span style=font-size:11px&gt;(White b. 1901)&lt;/span&gt;&lt;br&gt;LAUM 425 in (Allen, 1973)').addTo(W1900);</v>
      </c>
      <c r="V826" t="str">
        <f t="shared" si="111"/>
        <v>const W1900LincolnNebraskaLAUM425= L.marker([40.8,-96.67], {icon: A2}).bindPopup('Lincoln, Nebraska&lt;br&gt;&lt;span style=font-size:11px&gt;(White b. 1901)&lt;/span&gt;&lt;br&gt;LAUM 425 in (Allen, 1973)').addTo(W1900);</v>
      </c>
      <c r="W826" t="str">
        <f t="shared" si="112"/>
        <v>const W1900LincolnNebraskaLAUM425= L.marker([40.8,-96.67], {icon: d}).bindPopup('Lincoln, Nebraska&lt;br&gt;&lt;span style=font-size:11px&gt;(White b. 1901)&lt;/span&gt;&lt;br&gt;LAUM 425 in d').addTo(W1900);</v>
      </c>
      <c r="X826" t="str">
        <f t="shared" si="113"/>
        <v>const W1900LincolnNebraskaLAUM425= L.marker([40.8,-96.67], {icon: D1}).bindPopup('Lincoln, Nebraska&lt;br&gt;&lt;span style=font-size:11px&gt;(White b. 1901)&lt;/span&gt;&lt;br&gt;LAUM 425 in (Allen, 1973)').addTo(W1900);</v>
      </c>
      <c r="Y826" t="str">
        <f t="shared" si="114"/>
        <v/>
      </c>
      <c r="Z826" t="str">
        <f t="shared" si="115"/>
        <v/>
      </c>
      <c r="AA826" t="str">
        <f t="shared" si="116"/>
        <v>const W1900LincolnNebraskaLAUM425= L.marker([40.8,-96.67], {icon:Ag}).bindPopup('Lincoln, Nebraska&lt;br&gt;&lt;span style=font-size:11px&gt;(White b. 1901)&lt;/span&gt;&lt;br&gt;').addTo(W1900);</v>
      </c>
    </row>
    <row r="827" spans="1:55">
      <c r="A827" t="s">
        <v>5326</v>
      </c>
      <c r="B827" s="88" t="s">
        <v>7646</v>
      </c>
      <c r="D827">
        <v>1906</v>
      </c>
      <c r="E827" t="s">
        <v>7647</v>
      </c>
      <c r="G827" s="79" t="s">
        <v>7427</v>
      </c>
      <c r="H827" t="s">
        <v>5314</v>
      </c>
      <c r="I827" s="5">
        <v>-102.47</v>
      </c>
      <c r="J827" s="5">
        <v>41.09</v>
      </c>
      <c r="K827" t="s">
        <v>11232</v>
      </c>
      <c r="M827" t="s">
        <v>71</v>
      </c>
      <c r="S827" t="str">
        <f t="shared" si="108"/>
        <v>Chappell, Nebraska&lt;br&gt;&lt;span style=font-size:11px&gt;(White b. 1906)&lt;/span&gt;&lt;br&gt;</v>
      </c>
      <c r="T827" t="str">
        <f t="shared" si="109"/>
        <v>W1900ChappellNebraskaLAUM436</v>
      </c>
      <c r="U827" t="str">
        <f t="shared" si="110"/>
        <v>const W1900ChappellNebraskaLAUM436= L.marker([41.09,-102.47], {icon: De}).bindPopup('Chappell, Nebraska&lt;br&gt;&lt;span style=font-size:11px&gt;(White b. 1906)&lt;/span&gt;&lt;br&gt;LAUM 436 in (Allen, 1973)').addTo(W1900);</v>
      </c>
      <c r="V827" t="str">
        <f t="shared" si="111"/>
        <v>const W1900ChappellNebraskaLAUM436= L.marker([41.09,-102.47], {icon: A2}).bindPopup('Chappell, Nebraska&lt;br&gt;&lt;span style=font-size:11px&gt;(White b. 1906)&lt;/span&gt;&lt;br&gt;LAUM 436 in (Allen, 1973)').addTo(W1900);</v>
      </c>
      <c r="W827" t="str">
        <f t="shared" si="112"/>
        <v>const W1900ChappellNebraskaLAUM436= L.marker([41.09,-102.47], {icon: d}).bindPopup('Chappell, Nebraska&lt;br&gt;&lt;span style=font-size:11px&gt;(White b. 1906)&lt;/span&gt;&lt;br&gt;LAUM 436 in d').addTo(W1900);</v>
      </c>
      <c r="X827" t="str">
        <f t="shared" si="113"/>
        <v>const W1900ChappellNebraskaLAUM436= L.marker([41.09,-102.47], {icon: D1}).bindPopup('Chappell, Nebraska&lt;br&gt;&lt;span style=font-size:11px&gt;(White b. 1906)&lt;/span&gt;&lt;br&gt;LAUM 436 in (Allen, 1973)').addTo(W1900);</v>
      </c>
      <c r="Y827" t="str">
        <f t="shared" si="114"/>
        <v/>
      </c>
      <c r="Z827" t="str">
        <f t="shared" si="115"/>
        <v/>
      </c>
      <c r="AA827" t="str">
        <f t="shared" si="116"/>
        <v>const W1900ChappellNebraskaLAUM436= L.marker([41.09,-102.47], {icon:Ag}).bindPopup('Chappell, Nebraska&lt;br&gt;&lt;span style=font-size:11px&gt;(White b. 1906)&lt;/span&gt;&lt;br&gt;').addTo(W1900);</v>
      </c>
    </row>
    <row r="828" spans="1:55">
      <c r="A828" t="s">
        <v>5326</v>
      </c>
      <c r="B828" s="88" t="s">
        <v>4107</v>
      </c>
      <c r="D828">
        <v>1915</v>
      </c>
      <c r="E828" t="s">
        <v>6969</v>
      </c>
      <c r="G828" s="79" t="s">
        <v>93</v>
      </c>
      <c r="H828" t="s">
        <v>5310</v>
      </c>
      <c r="I828" s="5">
        <v>-87.62</v>
      </c>
      <c r="J828" s="5">
        <v>41.88</v>
      </c>
      <c r="K828" t="s">
        <v>11233</v>
      </c>
      <c r="S828" t="str">
        <f t="shared" si="108"/>
        <v>Chicago, Illinois&lt;br&gt;&lt;span style=font-size:11px&gt;(White b. 1915)&lt;/span&gt;&lt;br&gt;</v>
      </c>
      <c r="T828" t="str">
        <f t="shared" si="109"/>
        <v>W1900ChicagoIllinoisTS55</v>
      </c>
      <c r="U828" t="str">
        <f t="shared" si="110"/>
        <v>const W1900ChicagoIllinoisTS55= L.marker([41.88,-87.62], {icon: De}).bindPopup('Chicago, Illinois&lt;br&gt;&lt;span style=font-size:11px&gt;(White b. 1915)&lt;/span&gt;&lt;br&gt;TS 55 in (Labov et al, 2003)').addTo(W1900);</v>
      </c>
      <c r="V828" t="str">
        <f t="shared" si="111"/>
        <v>const W1900ChicagoIllinoisTS55= L.marker([41.88,-87.62], {icon: A1}).bindPopup('Chicago, Illinois&lt;br&gt;&lt;span style=font-size:11px&gt;(White b. 1915)&lt;/span&gt;&lt;br&gt;TS 55 in (Labov et al, 2003)').addTo(W1900);</v>
      </c>
      <c r="W828" t="str">
        <f t="shared" si="112"/>
        <v>const W1900ChicagoIllinoisTS55= L.marker([41.88,-87.62], {icon: d}).bindPopup('Chicago, Illinois&lt;br&gt;&lt;span style=font-size:11px&gt;(White b. 1915)&lt;/span&gt;&lt;br&gt;TS 55 in d').addTo(W1900);</v>
      </c>
      <c r="X828" t="str">
        <f t="shared" si="113"/>
        <v>const W1900ChicagoIllinoisTS55= L.marker([41.88,-87.62], {icon: D1}).bindPopup('Chicago, Illinois&lt;br&gt;&lt;span style=font-size:11px&gt;(White b. 1915)&lt;/span&gt;&lt;br&gt;TS 55 in (Labov et al, 2003)').addTo(W1900);</v>
      </c>
      <c r="Y828" t="str">
        <f t="shared" si="114"/>
        <v/>
      </c>
      <c r="Z828" t="str">
        <f t="shared" si="115"/>
        <v/>
      </c>
      <c r="AA828" t="str">
        <f t="shared" si="116"/>
        <v/>
      </c>
      <c r="BC828" t="s">
        <v>7161</v>
      </c>
    </row>
    <row r="829" spans="1:55">
      <c r="A829" t="s">
        <v>5326</v>
      </c>
      <c r="B829" s="88" t="s">
        <v>4152</v>
      </c>
      <c r="D829">
        <v>1936</v>
      </c>
      <c r="E829" t="s">
        <v>6969</v>
      </c>
      <c r="G829" s="79" t="s">
        <v>234</v>
      </c>
      <c r="H829" t="s">
        <v>5282</v>
      </c>
      <c r="I829" s="5">
        <v>-83</v>
      </c>
      <c r="J829" s="5">
        <v>39.96</v>
      </c>
      <c r="K829" t="s">
        <v>10731</v>
      </c>
      <c r="S829" t="str">
        <f t="shared" si="108"/>
        <v>Columbus, Ohio&lt;br&gt;&lt;span style=font-size:11px&gt;(White b. 1936)&lt;/span&gt;&lt;br&gt;</v>
      </c>
      <c r="T829" t="str">
        <f t="shared" si="109"/>
        <v>W1900ColumbusOhioTS100</v>
      </c>
      <c r="U829" t="str">
        <f t="shared" si="110"/>
        <v>const W1900ColumbusOhioTS100= L.marker([39.96,-83], {icon: Dn}).bindPopup('Columbus, Ohio&lt;br&gt;&lt;span style=font-size:11px&gt;(White b. 1936)&lt;/span&gt;&lt;br&gt;TS 100 in (Labov et al, 2003)').addTo(W1900);</v>
      </c>
      <c r="V829" t="str">
        <f t="shared" si="111"/>
        <v>const W1900ColumbusOhioTS100= L.marker([39.96,-83], {icon: A2}).bindPopup('Columbus, Ohio&lt;br&gt;&lt;span style=font-size:11px&gt;(White b. 1936)&lt;/span&gt;&lt;br&gt;TS 100 in (Labov et al, 2003)').addTo(W1900);</v>
      </c>
      <c r="W829" t="str">
        <f t="shared" si="112"/>
        <v>const W1900ColumbusOhioTS100= L.marker([39.96,-83], {icon: d}).bindPopup('Columbus, Ohio&lt;br&gt;&lt;span style=font-size:11px&gt;(White b. 1936)&lt;/span&gt;&lt;br&gt;TS 100 in d').addTo(W1900);</v>
      </c>
      <c r="X829" t="str">
        <f t="shared" si="113"/>
        <v>const W1900ColumbusOhioTS100= L.marker([39.96,-83], {icon: D5}).bindPopup('Columbus, Ohio&lt;br&gt;&lt;span style=font-size:11px&gt;(White b. 1936)&lt;/span&gt;&lt;br&gt;TS 100 in (Labov et al, 2003)').addTo(W1900);</v>
      </c>
      <c r="Y829" t="str">
        <f t="shared" si="114"/>
        <v/>
      </c>
      <c r="Z829" t="str">
        <f t="shared" si="115"/>
        <v/>
      </c>
      <c r="AA829" t="str">
        <f t="shared" si="116"/>
        <v/>
      </c>
      <c r="BC829" t="s">
        <v>7162</v>
      </c>
    </row>
    <row r="830" spans="1:55">
      <c r="A830" t="s">
        <v>5326</v>
      </c>
      <c r="B830" s="88" t="s">
        <v>4161</v>
      </c>
      <c r="D830">
        <v>1936</v>
      </c>
      <c r="E830" t="s">
        <v>6969</v>
      </c>
      <c r="G830" s="79" t="s">
        <v>557</v>
      </c>
      <c r="H830" t="s">
        <v>5303</v>
      </c>
      <c r="I830" s="5">
        <v>-90.2</v>
      </c>
      <c r="J830" s="5">
        <v>38.630000000000003</v>
      </c>
      <c r="K830" t="s">
        <v>10744</v>
      </c>
      <c r="S830" t="str">
        <f t="shared" si="108"/>
        <v>St Louis, Missouri&lt;br&gt;&lt;span style=font-size:11px&gt;(White b. 1936)&lt;/span&gt;&lt;br&gt;</v>
      </c>
      <c r="T830" t="str">
        <f t="shared" si="109"/>
        <v>W1900StLouisMissouriTS109</v>
      </c>
      <c r="U830" t="str">
        <f t="shared" si="110"/>
        <v>const W1900StLouisMissouriTS109= L.marker([38.63,-90.2], {icon: Dn}).bindPopup('St Louis, Missouri&lt;br&gt;&lt;span style=font-size:11px&gt;(White b. 1936)&lt;/span&gt;&lt;br&gt;TS 109 in (Labov et al, 2003)').addTo(W1900);</v>
      </c>
      <c r="V830" t="str">
        <f t="shared" si="111"/>
        <v>const W1900StLouisMissouriTS109= L.marker([38.63,-90.2], {icon: A1}).bindPopup('St Louis, Missouri&lt;br&gt;&lt;span style=font-size:11px&gt;(White b. 1936)&lt;/span&gt;&lt;br&gt;TS 109 in (Labov et al, 2003)').addTo(W1900);</v>
      </c>
      <c r="W830" t="str">
        <f t="shared" si="112"/>
        <v>const W1900StLouisMissouriTS109= L.marker([38.63,-90.2], {icon: d}).bindPopup('St Louis, Missouri&lt;br&gt;&lt;span style=font-size:11px&gt;(White b. 1936)&lt;/span&gt;&lt;br&gt;TS 109 in d').addTo(W1900);</v>
      </c>
      <c r="X830" t="str">
        <f t="shared" si="113"/>
        <v>const W1900StLouisMissouriTS109= L.marker([38.63,-90.2], {icon: D3}).bindPopup('St Louis, Missouri&lt;br&gt;&lt;span style=font-size:11px&gt;(White b. 1936)&lt;/span&gt;&lt;br&gt;TS 109 in (Labov et al, 2003)').addTo(W1900);</v>
      </c>
      <c r="Y830" t="str">
        <f t="shared" si="114"/>
        <v/>
      </c>
      <c r="Z830" t="str">
        <f t="shared" si="115"/>
        <v/>
      </c>
      <c r="AA830" t="str">
        <f t="shared" si="116"/>
        <v/>
      </c>
      <c r="BC830" t="s">
        <v>7163</v>
      </c>
    </row>
    <row r="831" spans="1:55">
      <c r="A831" t="s">
        <v>5326</v>
      </c>
      <c r="B831" s="88" t="s">
        <v>4170</v>
      </c>
      <c r="D831">
        <v>1933</v>
      </c>
      <c r="E831" t="s">
        <v>6969</v>
      </c>
      <c r="G831" s="79" t="s">
        <v>230</v>
      </c>
      <c r="H831" t="s">
        <v>5282</v>
      </c>
      <c r="I831" s="5">
        <v>-84.51</v>
      </c>
      <c r="J831" s="5">
        <v>39.1</v>
      </c>
      <c r="K831" t="s">
        <v>10727</v>
      </c>
      <c r="S831" t="str">
        <f t="shared" si="108"/>
        <v>Cincinnati, Ohio&lt;br&gt;&lt;span style=font-size:11px&gt;(White b. 1933)&lt;/span&gt;&lt;br&gt;</v>
      </c>
      <c r="T831" t="str">
        <f t="shared" si="109"/>
        <v>W1900CincinnatiOhioTS118</v>
      </c>
      <c r="U831" t="str">
        <f t="shared" si="110"/>
        <v>const W1900CincinnatiOhioTS118= L.marker([39.1,-84.51], {icon: Dt}).bindPopup('Cincinnati, Ohio&lt;br&gt;&lt;span style=font-size:11px&gt;(White b. 1933)&lt;/span&gt;&lt;br&gt;TS 118 in (Labov et al, 2003)').addTo(W1900);</v>
      </c>
      <c r="V831" t="str">
        <f t="shared" si="111"/>
        <v>const W1900CincinnatiOhioTS118= L.marker([39.1,-84.51], {icon: A2}).bindPopup('Cincinnati, Ohio&lt;br&gt;&lt;span style=font-size:11px&gt;(White b. 1933)&lt;/span&gt;&lt;br&gt;TS 118 in (Labov et al, 2003)').addTo(W1900);</v>
      </c>
      <c r="W831" t="str">
        <f t="shared" si="112"/>
        <v>const W1900CincinnatiOhioTS118= L.marker([39.1,-84.51], {icon: d}).bindPopup('Cincinnati, Ohio&lt;br&gt;&lt;span style=font-size:11px&gt;(White b. 1933)&lt;/span&gt;&lt;br&gt;TS 118 in d').addTo(W1900);</v>
      </c>
      <c r="X831" t="str">
        <f t="shared" si="113"/>
        <v>const W1900CincinnatiOhioTS118= L.marker([39.1,-84.51], {icon: D1}).bindPopup('Cincinnati, Ohio&lt;br&gt;&lt;span style=font-size:11px&gt;(White b. 1933)&lt;/span&gt;&lt;br&gt;TS 118 in (Labov et al, 2003)').addTo(W1900);</v>
      </c>
      <c r="Y831" t="str">
        <f t="shared" si="114"/>
        <v/>
      </c>
      <c r="Z831" t="str">
        <f t="shared" si="115"/>
        <v/>
      </c>
      <c r="AA831" t="str">
        <f t="shared" si="116"/>
        <v/>
      </c>
      <c r="BC831" t="s">
        <v>7167</v>
      </c>
    </row>
    <row r="832" spans="1:55">
      <c r="A832" t="s">
        <v>5326</v>
      </c>
      <c r="B832" s="88" t="s">
        <v>4219</v>
      </c>
      <c r="D832">
        <v>1941</v>
      </c>
      <c r="E832" t="s">
        <v>6969</v>
      </c>
      <c r="G832" s="79" t="s">
        <v>557</v>
      </c>
      <c r="H832" t="s">
        <v>5303</v>
      </c>
      <c r="I832" s="5">
        <v>-90.2</v>
      </c>
      <c r="J832" s="5">
        <v>38.630000000000003</v>
      </c>
      <c r="K832" t="s">
        <v>10733</v>
      </c>
      <c r="S832" t="str">
        <f t="shared" si="108"/>
        <v>St Louis, Missouri&lt;br&gt;&lt;span style=font-size:11px&gt;(White b. 1941)&lt;/span&gt;&lt;br&gt;</v>
      </c>
      <c r="T832" t="str">
        <f t="shared" si="109"/>
        <v>W1900StLouisMissouriTS167</v>
      </c>
      <c r="U832" t="str">
        <f t="shared" si="110"/>
        <v>const W1900StLouisMissouriTS167= L.marker([38.63,-90.2], {icon: Dn}).bindPopup('St Louis, Missouri&lt;br&gt;&lt;span style=font-size:11px&gt;(White b. 1941)&lt;/span&gt;&lt;br&gt;TS 167 in (Labov et al, 2003)').addTo(W1900);</v>
      </c>
      <c r="V832" t="str">
        <f t="shared" si="111"/>
        <v>const W1900StLouisMissouriTS167= L.marker([38.63,-90.2], {icon: A2}).bindPopup('St Louis, Missouri&lt;br&gt;&lt;span style=font-size:11px&gt;(White b. 1941)&lt;/span&gt;&lt;br&gt;TS 167 in (Labov et al, 2003)').addTo(W1900);</v>
      </c>
      <c r="W832" t="str">
        <f t="shared" si="112"/>
        <v>const W1900StLouisMissouriTS167= L.marker([38.63,-90.2], {icon: d}).bindPopup('St Louis, Missouri&lt;br&gt;&lt;span style=font-size:11px&gt;(White b. 1941)&lt;/span&gt;&lt;br&gt;TS 167 in d').addTo(W1900);</v>
      </c>
      <c r="X832" t="str">
        <f t="shared" si="113"/>
        <v>const W1900StLouisMissouriTS167= L.marker([38.63,-90.2], {icon: D3}).bindPopup('St Louis, Missouri&lt;br&gt;&lt;span style=font-size:11px&gt;(White b. 1941)&lt;/span&gt;&lt;br&gt;TS 167 in (Labov et al, 2003)').addTo(W1900);</v>
      </c>
      <c r="Y832" t="str">
        <f t="shared" si="114"/>
        <v/>
      </c>
      <c r="Z832" t="str">
        <f t="shared" si="115"/>
        <v/>
      </c>
      <c r="AA832" t="str">
        <f t="shared" si="116"/>
        <v/>
      </c>
      <c r="BC832" t="s">
        <v>7173</v>
      </c>
    </row>
    <row r="833" spans="1:55">
      <c r="A833" t="s">
        <v>5326</v>
      </c>
      <c r="B833" s="88" t="s">
        <v>4392</v>
      </c>
      <c r="D833">
        <v>1934</v>
      </c>
      <c r="E833" t="s">
        <v>6969</v>
      </c>
      <c r="G833" s="79" t="s">
        <v>4</v>
      </c>
      <c r="H833" t="s">
        <v>5298</v>
      </c>
      <c r="I833" s="5">
        <v>-86.78</v>
      </c>
      <c r="J833" s="5">
        <v>33.54</v>
      </c>
      <c r="K833" t="s">
        <v>11243</v>
      </c>
      <c r="S833" t="str">
        <f t="shared" si="108"/>
        <v>Birmingham, Alabama&lt;br&gt;&lt;span style=font-size:11px&gt;(White b. 1934)&lt;/span&gt;&lt;br&gt;</v>
      </c>
      <c r="T833" t="str">
        <f t="shared" si="109"/>
        <v>W1900BirminghamAlabamaTS340</v>
      </c>
      <c r="U833" t="str">
        <f t="shared" si="110"/>
        <v>const W1900BirminghamAlabamaTS340= L.marker([33.54,-86.78], {icon: De}).bindPopup('Birmingham, Alabama&lt;br&gt;&lt;span style=font-size:11px&gt;(White b. 1934)&lt;/span&gt;&lt;br&gt;TS 340 in (Labov et al, 2003)').addTo(W1900);</v>
      </c>
      <c r="V833" t="str">
        <f t="shared" si="111"/>
        <v>const W1900BirminghamAlabamaTS340= L.marker([33.54,-86.78], {icon: A2}).bindPopup('Birmingham, Alabama&lt;br&gt;&lt;span style=font-size:11px&gt;(White b. 1934)&lt;/span&gt;&lt;br&gt;TS 340 in (Labov et al, 2003)').addTo(W1900);</v>
      </c>
      <c r="W833" t="str">
        <f t="shared" si="112"/>
        <v>const W1900BirminghamAlabamaTS340= L.marker([33.54,-86.78], {icon: d}).bindPopup('Birmingham, Alabama&lt;br&gt;&lt;span style=font-size:11px&gt;(White b. 1934)&lt;/span&gt;&lt;br&gt;TS 340 in d').addTo(W1900);</v>
      </c>
      <c r="X833" t="str">
        <f t="shared" si="113"/>
        <v>const W1900BirminghamAlabamaTS340= L.marker([33.54,-86.78], {icon: D5}).bindPopup('Birmingham, Alabama&lt;br&gt;&lt;span style=font-size:11px&gt;(White b. 1934)&lt;/span&gt;&lt;br&gt;TS 340 in (Labov et al, 2003)').addTo(W1900);</v>
      </c>
      <c r="Y833" t="str">
        <f t="shared" si="114"/>
        <v/>
      </c>
      <c r="Z833" t="str">
        <f t="shared" si="115"/>
        <v/>
      </c>
      <c r="AA833" t="str">
        <f t="shared" si="116"/>
        <v/>
      </c>
      <c r="BC833" t="s">
        <v>7178</v>
      </c>
    </row>
    <row r="834" spans="1:55">
      <c r="A834" t="s">
        <v>5326</v>
      </c>
      <c r="B834" s="88" t="s">
        <v>4399</v>
      </c>
      <c r="C834" t="s">
        <v>4170</v>
      </c>
      <c r="E834" t="s">
        <v>9581</v>
      </c>
      <c r="G834" s="79" t="s">
        <v>218</v>
      </c>
      <c r="H834" t="s">
        <v>5151</v>
      </c>
      <c r="I834" s="5">
        <v>-78.88</v>
      </c>
      <c r="J834" s="5">
        <v>42.89</v>
      </c>
      <c r="K834" t="s">
        <v>10744</v>
      </c>
      <c r="S834" t="str">
        <f t="shared" ref="S834:S897" si="117">IF(G834="","",G834&amp;", "&amp;H834&amp;"&lt;br&gt;&lt;span style=font-size:11px&gt;"&amp;IF(F834="","",F834&amp;" ")&amp;IF(TRIM(LEFT(A834,LEN(A834)-4))="W","(White ",IF(TRIM(LEFT(A834,LEN(A834)-4))="B","(Black ",IF(TRIM(LEFT(A834,LEN(A834)-4))="L","(Hispanic ",IF(TRIM(LEFT(A834,LEN(A834)-4))="N","(Indigenous ",IF(TRIM(LEFT(A834,LEN(A834)-4))="A","(Asian ","")))))&amp;"b. "&amp;IF(D834&lt;&gt;"",D834&amp;")",IF(TRIM(RIGHT(A834,LEN(A834)-1))="1700","1700-99)",IF(TRIM(RIGHT(A834,LEN(A834)-1))="1800","1800-44)",IF(TRIM(RIGHT(A834,LEN(A834)-1))="1850","1845-74)",IF(TRIM(RIGHT(A834,LEN(A834)-1))="1870","1875-99)",IF(TRIM(RIGHT(A834,LEN(A834)-1))="1900","1900-44)",IF(TRIM(RIGHT(A834,LEN(A834)-1))="1950","1945-74)",IF(TRIM(RIGHT(A834,LEN(A834)-1))="1970","1975-99)",""))))))))&amp;"&lt;/span&gt;&lt;br&gt;")</f>
        <v>Buffalo, New York&lt;br&gt;&lt;span style=font-size:11px&gt;(White b. 1900-44)&lt;/span&gt;&lt;br&gt;</v>
      </c>
      <c r="T834" t="str">
        <f t="shared" ref="T834:T897" si="118">A834&amp;SUBSTITUTE(SUBSTITUTE(SUBSTITUTE(G834,".","")," ",""),"-","")&amp;SUBSTITUTE(SUBSTITUTE(H834,".","")," ","")&amp;SUBSTITUTE(SUBSTITUTE(SUBSTITUTE(B834,".","")," ",""),"-","")</f>
        <v>W1900BuffaloNewYorkTS347</v>
      </c>
      <c r="U834" t="str">
        <f t="shared" ref="U834:U897" si="119">IF(OR($K834="",$I834="",RIGHT(LEFT(K834,2),1)="f"),"",IF($I834="","","const "&amp;$T834&amp;"= L.marker(["&amp;$J834&amp;","&amp;$I834&amp;"], {icon: "&amp;LEFT($K834,2)&amp;"}).bindPopup('"&amp;$S834&amp;IF(N834="","",N834&amp;"&lt;br&gt;")&amp;IF($C834="","",$C834&amp;" ")&amp;$B834&amp;" in "&amp;$E834&amp;"').addTo("&amp;$A834&amp;");"))</f>
        <v>const W1900BuffaloNewYorkTS347= L.marker([42.89,-78.88], {icon: Dn}).bindPopup('Buffalo, New York&lt;br&gt;&lt;span style=font-size:11px&gt;(White b. 1900-44)&lt;/span&gt;&lt;br&gt;TS 118 TS 347 in (Boberg, 2000)').addTo(W1900);</v>
      </c>
      <c r="V834" t="str">
        <f t="shared" ref="V834:V897" si="120">IF(OR($K834="",$I834="",RIGHT(K834,1)="5"),"",IF($I834="","","const "&amp;$T834&amp;"= L.marker(["&amp;$J834&amp;","&amp;$I834&amp;"], {icon: A"&amp;RIGHT($K834,1)&amp;"}).bindPopup('"&amp;$S834&amp;IF(O834="","",O834&amp;"&lt;br&gt;")&amp;IF($C834="","",$C834&amp;" ")&amp;$B834&amp;" in "&amp;$E834&amp;"').addTo("&amp;$A834&amp;");"))</f>
        <v>const W1900BuffaloNewYorkTS347= L.marker([42.89,-78.88], {icon: A1}).bindPopup('Buffalo, New York&lt;br&gt;&lt;span style=font-size:11px&gt;(White b. 1900-44)&lt;/span&gt;&lt;br&gt;TS 118 TS 347 in (Boberg, 2000)').addTo(W1900);</v>
      </c>
      <c r="W834" t="str">
        <f t="shared" ref="W834:W897" si="121">IF(OR($K834="",$I834="",LEFT(RIGHT(K834,2),1)="g"),"",IF($I834="","","const "&amp;$T834&amp;"= L.marker(["&amp;$J834&amp;","&amp;$I834&amp;"], {icon: "&amp;LEFT(RIGHT(K834,2),1)&amp;"}).bindPopup('"&amp;$S834&amp;IF(P834="","",P834&amp;"&lt;br&gt;")&amp;IF($C834="","",$C834&amp;" ")&amp;$B834&amp;" in "&amp;LEFT(RIGHT(K834,2),1)&amp;"').addTo("&amp;$A834&amp;");"))</f>
        <v>const W1900BuffaloNewYorkTS347= L.marker([42.89,-78.88], {icon: d}).bindPopup('Buffalo, New York&lt;br&gt;&lt;span style=font-size:11px&gt;(White b. 1900-44)&lt;/span&gt;&lt;br&gt;TS 118 TS 347 in d').addTo(W1900);</v>
      </c>
      <c r="X834" t="str">
        <f t="shared" ref="X834:X897" si="122">IF(OR($K834="",$I834="",RIGHT(LEFT(K834,3),1)="7"),"",IF($I834="","","const "&amp;$T834&amp;"= L.marker(["&amp;$J834&amp;","&amp;$I834&amp;"], {icon: "&amp;LEFT($K834,1)&amp;RIGHT(LEFT(K834,3),1)&amp;"}).bindPopup('"&amp;$S834&amp;IF(Q834="","",Q834&amp;"&lt;br&gt;")&amp;IF($C834="","",$C834&amp;" ")&amp;$B834&amp;" in "&amp;$E834&amp;"').addTo("&amp;$A834&amp;");"))</f>
        <v>const W1900BuffaloNewYorkTS347= L.marker([42.89,-78.88], {icon: D3}).bindPopup('Buffalo, New York&lt;br&gt;&lt;span style=font-size:11px&gt;(White b. 1900-44)&lt;/span&gt;&lt;br&gt;TS 118 TS 347 in (Boberg, 2000)').addTo(W1900);</v>
      </c>
      <c r="Y834" t="str">
        <f t="shared" ref="Y834:Y897" si="123">IF(OR(L834="",I834=""),"",IF(I834="","","const "&amp;T834&amp;"= L.marker(["&amp;J834&amp;","&amp;I834&amp;"], {icon:"&amp;LEFT(L834,2)&amp;"}).bindPopup('"&amp;S834&amp;"').addTo("&amp;A834&amp;");"))</f>
        <v/>
      </c>
      <c r="Z834" t="str">
        <f t="shared" ref="Z834:Z897" si="124">IF(OR(L834="",I834=""),"",IF(I834="","","const "&amp;T834&amp;"= L.marker(["&amp;J834&amp;","&amp;I834&amp;"], {icon:"&amp;RIGHT(L834,2)&amp;"}).bindPopup('"&amp;S834&amp;"').addTo("&amp;A834&amp;");"))</f>
        <v/>
      </c>
      <c r="AA834" t="str">
        <f t="shared" ref="AA834:AA897" si="125">IF(OR(M834="",I834=""),"",IF(I834="","","const "&amp;T834&amp;"= L.marker(["&amp;J834&amp;","&amp;I834&amp;"], {icon:"&amp;M834&amp;"}).bindPopup('"&amp;S834&amp;"').addTo("&amp;A834&amp;");"))</f>
        <v/>
      </c>
      <c r="BC834" t="s">
        <v>7180</v>
      </c>
    </row>
    <row r="835" spans="1:55">
      <c r="A835" t="s">
        <v>5326</v>
      </c>
      <c r="B835" s="88" t="s">
        <v>4408</v>
      </c>
      <c r="D835">
        <v>1933</v>
      </c>
      <c r="E835" t="s">
        <v>6969</v>
      </c>
      <c r="G835" s="79" t="s">
        <v>252</v>
      </c>
      <c r="H835" t="s">
        <v>5278</v>
      </c>
      <c r="I835" s="5">
        <v>-80</v>
      </c>
      <c r="J835" s="5">
        <v>40.44</v>
      </c>
      <c r="K835" t="s">
        <v>10731</v>
      </c>
      <c r="S835" t="str">
        <f t="shared" si="117"/>
        <v>Pittsburgh, Pennsylvania&lt;br&gt;&lt;span style=font-size:11px&gt;(White b. 1933)&lt;/span&gt;&lt;br&gt;</v>
      </c>
      <c r="T835" t="str">
        <f t="shared" si="118"/>
        <v>W1900PittsburghPennsylvaniaTS356</v>
      </c>
      <c r="U835" t="str">
        <f t="shared" si="119"/>
        <v>const W1900PittsburghPennsylvaniaTS356= L.marker([40.44,-80], {icon: Dn}).bindPopup('Pittsburgh, Pennsylvania&lt;br&gt;&lt;span style=font-size:11px&gt;(White b. 1933)&lt;/span&gt;&lt;br&gt;TS 356 in (Labov et al, 2003)').addTo(W1900);</v>
      </c>
      <c r="V835" t="str">
        <f t="shared" si="120"/>
        <v>const W1900PittsburghPennsylvaniaTS356= L.marker([40.44,-80], {icon: A2}).bindPopup('Pittsburgh, Pennsylvania&lt;br&gt;&lt;span style=font-size:11px&gt;(White b. 1933)&lt;/span&gt;&lt;br&gt;TS 356 in (Labov et al, 2003)').addTo(W1900);</v>
      </c>
      <c r="W835" t="str">
        <f t="shared" si="121"/>
        <v>const W1900PittsburghPennsylvaniaTS356= L.marker([40.44,-80], {icon: d}).bindPopup('Pittsburgh, Pennsylvania&lt;br&gt;&lt;span style=font-size:11px&gt;(White b. 1933)&lt;/span&gt;&lt;br&gt;TS 356 in d').addTo(W1900);</v>
      </c>
      <c r="X835" t="str">
        <f t="shared" si="122"/>
        <v>const W1900PittsburghPennsylvaniaTS356= L.marker([40.44,-80], {icon: D5}).bindPopup('Pittsburgh, Pennsylvania&lt;br&gt;&lt;span style=font-size:11px&gt;(White b. 1933)&lt;/span&gt;&lt;br&gt;TS 356 in (Labov et al, 2003)').addTo(W1900);</v>
      </c>
      <c r="Y835" t="str">
        <f t="shared" si="123"/>
        <v/>
      </c>
      <c r="Z835" t="str">
        <f t="shared" si="124"/>
        <v/>
      </c>
      <c r="AA835" t="str">
        <f t="shared" si="125"/>
        <v/>
      </c>
      <c r="BC835" t="s">
        <v>7182</v>
      </c>
    </row>
    <row r="836" spans="1:55">
      <c r="A836" t="s">
        <v>5326</v>
      </c>
      <c r="B836" s="88" t="s">
        <v>4437</v>
      </c>
      <c r="D836">
        <v>1929</v>
      </c>
      <c r="E836" t="s">
        <v>6969</v>
      </c>
      <c r="G836" s="79" t="s">
        <v>201</v>
      </c>
      <c r="H836" t="s">
        <v>5291</v>
      </c>
      <c r="I836" s="5">
        <v>-74.739999999999995</v>
      </c>
      <c r="J836" s="5">
        <v>40.22</v>
      </c>
      <c r="K836" t="s">
        <v>10727</v>
      </c>
      <c r="S836" t="str">
        <f t="shared" si="117"/>
        <v>Trenton, New Jersey&lt;br&gt;&lt;span style=font-size:11px&gt;(White b. 1929)&lt;/span&gt;&lt;br&gt;</v>
      </c>
      <c r="T836" t="str">
        <f t="shared" si="118"/>
        <v>W1900TrentonNewJerseyTS385</v>
      </c>
      <c r="U836" t="str">
        <f t="shared" si="119"/>
        <v>const W1900TrentonNewJerseyTS385= L.marker([40.22,-74.74], {icon: Dt}).bindPopup('Trenton, New Jersey&lt;br&gt;&lt;span style=font-size:11px&gt;(White b. 1929)&lt;/span&gt;&lt;br&gt;TS 385 in (Labov et al, 2003)').addTo(W1900);</v>
      </c>
      <c r="V836" t="str">
        <f t="shared" si="120"/>
        <v>const W1900TrentonNewJerseyTS385= L.marker([40.22,-74.74], {icon: A2}).bindPopup('Trenton, New Jersey&lt;br&gt;&lt;span style=font-size:11px&gt;(White b. 1929)&lt;/span&gt;&lt;br&gt;TS 385 in (Labov et al, 2003)').addTo(W1900);</v>
      </c>
      <c r="W836" t="str">
        <f t="shared" si="121"/>
        <v>const W1900TrentonNewJerseyTS385= L.marker([40.22,-74.74], {icon: d}).bindPopup('Trenton, New Jersey&lt;br&gt;&lt;span style=font-size:11px&gt;(White b. 1929)&lt;/span&gt;&lt;br&gt;TS 385 in d').addTo(W1900);</v>
      </c>
      <c r="X836" t="str">
        <f t="shared" si="122"/>
        <v>const W1900TrentonNewJerseyTS385= L.marker([40.22,-74.74], {icon: D1}).bindPopup('Trenton, New Jersey&lt;br&gt;&lt;span style=font-size:11px&gt;(White b. 1929)&lt;/span&gt;&lt;br&gt;TS 385 in (Labov et al, 2003)').addTo(W1900);</v>
      </c>
      <c r="Y836" t="str">
        <f t="shared" si="123"/>
        <v/>
      </c>
      <c r="Z836" t="str">
        <f t="shared" si="124"/>
        <v/>
      </c>
      <c r="AA836" t="str">
        <f t="shared" si="125"/>
        <v/>
      </c>
      <c r="BC836" t="s">
        <v>7184</v>
      </c>
    </row>
    <row r="837" spans="1:55">
      <c r="A837" t="s">
        <v>5326</v>
      </c>
      <c r="B837" s="88" t="s">
        <v>4454</v>
      </c>
      <c r="D837">
        <v>1924</v>
      </c>
      <c r="E837" t="s">
        <v>6969</v>
      </c>
      <c r="G837" s="79" t="s">
        <v>9249</v>
      </c>
      <c r="H837" t="s">
        <v>2751</v>
      </c>
      <c r="I837" s="5">
        <v>-92.29</v>
      </c>
      <c r="J837" s="5">
        <v>34.75</v>
      </c>
      <c r="K837" t="s">
        <v>10733</v>
      </c>
      <c r="S837" t="str">
        <f t="shared" si="117"/>
        <v>LittleRock, Arkansas&lt;br&gt;&lt;span style=font-size:11px&gt;(White b. 1924)&lt;/span&gt;&lt;br&gt;</v>
      </c>
      <c r="T837" t="str">
        <f t="shared" si="118"/>
        <v>W1900LittleRockArkansasTS402</v>
      </c>
      <c r="U837" t="str">
        <f t="shared" si="119"/>
        <v>const W1900LittleRockArkansasTS402= L.marker([34.75,-92.29], {icon: Dn}).bindPopup('LittleRock, Arkansas&lt;br&gt;&lt;span style=font-size:11px&gt;(White b. 1924)&lt;/span&gt;&lt;br&gt;TS 402 in (Labov et al, 2003)').addTo(W1900);</v>
      </c>
      <c r="V837" t="str">
        <f t="shared" si="120"/>
        <v>const W1900LittleRockArkansasTS402= L.marker([34.75,-92.29], {icon: A2}).bindPopup('LittleRock, Arkansas&lt;br&gt;&lt;span style=font-size:11px&gt;(White b. 1924)&lt;/span&gt;&lt;br&gt;TS 402 in (Labov et al, 2003)').addTo(W1900);</v>
      </c>
      <c r="W837" t="str">
        <f t="shared" si="121"/>
        <v>const W1900LittleRockArkansasTS402= L.marker([34.75,-92.29], {icon: d}).bindPopup('LittleRock, Arkansas&lt;br&gt;&lt;span style=font-size:11px&gt;(White b. 1924)&lt;/span&gt;&lt;br&gt;TS 402 in d').addTo(W1900);</v>
      </c>
      <c r="X837" t="str">
        <f t="shared" si="122"/>
        <v>const W1900LittleRockArkansasTS402= L.marker([34.75,-92.29], {icon: D3}).bindPopup('LittleRock, Arkansas&lt;br&gt;&lt;span style=font-size:11px&gt;(White b. 1924)&lt;/span&gt;&lt;br&gt;TS 402 in (Labov et al, 2003)').addTo(W1900);</v>
      </c>
      <c r="Y837" t="str">
        <f t="shared" si="123"/>
        <v/>
      </c>
      <c r="Z837" t="str">
        <f t="shared" si="124"/>
        <v/>
      </c>
      <c r="AA837" t="str">
        <f t="shared" si="125"/>
        <v/>
      </c>
      <c r="BC837" t="s">
        <v>7185</v>
      </c>
    </row>
    <row r="838" spans="1:55">
      <c r="A838" t="s">
        <v>5326</v>
      </c>
      <c r="B838" s="88" t="s">
        <v>4486</v>
      </c>
      <c r="D838">
        <v>1932</v>
      </c>
      <c r="E838" t="s">
        <v>6969</v>
      </c>
      <c r="G838" s="79" t="s">
        <v>311</v>
      </c>
      <c r="H838" t="s">
        <v>5297</v>
      </c>
      <c r="I838" s="5">
        <v>-72.97</v>
      </c>
      <c r="J838" s="5">
        <v>43.61</v>
      </c>
      <c r="K838" t="s">
        <v>11233</v>
      </c>
      <c r="S838" t="str">
        <f t="shared" si="117"/>
        <v>Rutland, Vermont&lt;br&gt;&lt;span style=font-size:11px&gt;(White b. 1932)&lt;/span&gt;&lt;br&gt;</v>
      </c>
      <c r="T838" t="str">
        <f t="shared" si="118"/>
        <v>W1900RutlandVermontTS434</v>
      </c>
      <c r="U838" t="str">
        <f t="shared" si="119"/>
        <v>const W1900RutlandVermontTS434= L.marker([43.61,-72.97], {icon: De}).bindPopup('Rutland, Vermont&lt;br&gt;&lt;span style=font-size:11px&gt;(White b. 1932)&lt;/span&gt;&lt;br&gt;TS 434 in (Labov et al, 2003)').addTo(W1900);</v>
      </c>
      <c r="V838" t="str">
        <f t="shared" si="120"/>
        <v>const W1900RutlandVermontTS434= L.marker([43.61,-72.97], {icon: A1}).bindPopup('Rutland, Vermont&lt;br&gt;&lt;span style=font-size:11px&gt;(White b. 1932)&lt;/span&gt;&lt;br&gt;TS 434 in (Labov et al, 2003)').addTo(W1900);</v>
      </c>
      <c r="W838" t="str">
        <f t="shared" si="121"/>
        <v>const W1900RutlandVermontTS434= L.marker([43.61,-72.97], {icon: d}).bindPopup('Rutland, Vermont&lt;br&gt;&lt;span style=font-size:11px&gt;(White b. 1932)&lt;/span&gt;&lt;br&gt;TS 434 in d').addTo(W1900);</v>
      </c>
      <c r="X838" t="str">
        <f t="shared" si="122"/>
        <v>const W1900RutlandVermontTS434= L.marker([43.61,-72.97], {icon: D1}).bindPopup('Rutland, Vermont&lt;br&gt;&lt;span style=font-size:11px&gt;(White b. 1932)&lt;/span&gt;&lt;br&gt;TS 434 in (Labov et al, 2003)').addTo(W1900);</v>
      </c>
      <c r="Y838" t="str">
        <f t="shared" si="123"/>
        <v/>
      </c>
      <c r="Z838" t="str">
        <f t="shared" si="124"/>
        <v/>
      </c>
      <c r="AA838" t="str">
        <f t="shared" si="125"/>
        <v/>
      </c>
      <c r="BC838" t="s">
        <v>7187</v>
      </c>
    </row>
    <row r="839" spans="1:55">
      <c r="A839" t="s">
        <v>5326</v>
      </c>
      <c r="B839" s="88" t="s">
        <v>4488</v>
      </c>
      <c r="C839" t="s">
        <v>4213</v>
      </c>
      <c r="E839" t="s">
        <v>9579</v>
      </c>
      <c r="G839" s="79" t="s">
        <v>5149</v>
      </c>
      <c r="H839" t="s">
        <v>5297</v>
      </c>
      <c r="I839" s="5">
        <v>-73.17</v>
      </c>
      <c r="J839" s="5">
        <v>44.02</v>
      </c>
      <c r="K839" t="s">
        <v>10734</v>
      </c>
      <c r="S839" t="str">
        <f t="shared" si="117"/>
        <v>Middlebury, Vermont&lt;br&gt;&lt;span style=font-size:11px&gt;(White b. 1900-44)&lt;/span&gt;&lt;br&gt;</v>
      </c>
      <c r="T839" t="str">
        <f t="shared" si="118"/>
        <v>W1900MiddleburyVermontTS436</v>
      </c>
      <c r="U839" t="str">
        <f t="shared" si="119"/>
        <v>const W1900MiddleburyVermontTS436= L.marker([44.02,-73.17], {icon: Dn}).bindPopup('Middlebury, Vermont&lt;br&gt;&lt;span style=font-size:11px&gt;(White b. 1900-44)&lt;/span&gt;&lt;br&gt;TS 161 TS 436 in (Boberg, 2001)').addTo(W1900);</v>
      </c>
      <c r="V839" t="str">
        <f t="shared" si="120"/>
        <v>const W1900MiddleburyVermontTS436= L.marker([44.02,-73.17], {icon: A2}).bindPopup('Middlebury, Vermont&lt;br&gt;&lt;span style=font-size:11px&gt;(White b. 1900-44)&lt;/span&gt;&lt;br&gt;TS 161 TS 436 in (Boberg, 2001)').addTo(W1900);</v>
      </c>
      <c r="W839" t="str">
        <f t="shared" si="121"/>
        <v>const W1900MiddleburyVermontTS436= L.marker([44.02,-73.17], {icon: d}).bindPopup('Middlebury, Vermont&lt;br&gt;&lt;span style=font-size:11px&gt;(White b. 1900-44)&lt;/span&gt;&lt;br&gt;TS 161 TS 436 in d').addTo(W1900);</v>
      </c>
      <c r="X839" t="str">
        <f t="shared" si="122"/>
        <v>const W1900MiddleburyVermontTS436= L.marker([44.02,-73.17], {icon: D2}).bindPopup('Middlebury, Vermont&lt;br&gt;&lt;span style=font-size:11px&gt;(White b. 1900-44)&lt;/span&gt;&lt;br&gt;TS 161 TS 436 in (Boberg, 2001)').addTo(W1900);</v>
      </c>
      <c r="Y839" t="str">
        <f t="shared" si="123"/>
        <v/>
      </c>
      <c r="Z839" t="str">
        <f t="shared" si="124"/>
        <v/>
      </c>
      <c r="AA839" t="str">
        <f t="shared" si="125"/>
        <v/>
      </c>
      <c r="BC839" t="s">
        <v>7189</v>
      </c>
    </row>
    <row r="840" spans="1:55">
      <c r="A840" t="s">
        <v>5326</v>
      </c>
      <c r="B840" s="88" t="s">
        <v>4489</v>
      </c>
      <c r="D840">
        <v>1925</v>
      </c>
      <c r="E840" t="s">
        <v>6969</v>
      </c>
      <c r="G840" s="79" t="s">
        <v>99</v>
      </c>
      <c r="H840" t="s">
        <v>5280</v>
      </c>
      <c r="I840" s="5">
        <v>-72.59</v>
      </c>
      <c r="J840" s="5">
        <v>42.1</v>
      </c>
      <c r="K840" t="s">
        <v>10734</v>
      </c>
      <c r="S840" t="str">
        <f t="shared" si="117"/>
        <v>Springfield, Massachusetts&lt;br&gt;&lt;span style=font-size:11px&gt;(White b. 1925)&lt;/span&gt;&lt;br&gt;</v>
      </c>
      <c r="T840" t="str">
        <f t="shared" si="118"/>
        <v>W1900SpringfieldMassachusettsTS437</v>
      </c>
      <c r="U840" t="str">
        <f t="shared" si="119"/>
        <v>const W1900SpringfieldMassachusettsTS437= L.marker([42.1,-72.59], {icon: Dn}).bindPopup('Springfield, Massachusetts&lt;br&gt;&lt;span style=font-size:11px&gt;(White b. 1925)&lt;/span&gt;&lt;br&gt;TS 437 in (Labov et al, 2003)').addTo(W1900);</v>
      </c>
      <c r="V840" t="str">
        <f t="shared" si="120"/>
        <v>const W1900SpringfieldMassachusettsTS437= L.marker([42.1,-72.59], {icon: A2}).bindPopup('Springfield, Massachusetts&lt;br&gt;&lt;span style=font-size:11px&gt;(White b. 1925)&lt;/span&gt;&lt;br&gt;TS 437 in (Labov et al, 2003)').addTo(W1900);</v>
      </c>
      <c r="W840" t="str">
        <f t="shared" si="121"/>
        <v>const W1900SpringfieldMassachusettsTS437= L.marker([42.1,-72.59], {icon: d}).bindPopup('Springfield, Massachusetts&lt;br&gt;&lt;span style=font-size:11px&gt;(White b. 1925)&lt;/span&gt;&lt;br&gt;TS 437 in d').addTo(W1900);</v>
      </c>
      <c r="X840" t="str">
        <f t="shared" si="122"/>
        <v>const W1900SpringfieldMassachusettsTS437= L.marker([42.1,-72.59], {icon: D2}).bindPopup('Springfield, Massachusetts&lt;br&gt;&lt;span style=font-size:11px&gt;(White b. 1925)&lt;/span&gt;&lt;br&gt;TS 437 in (Labov et al, 2003)').addTo(W1900);</v>
      </c>
      <c r="Y840" t="str">
        <f t="shared" si="123"/>
        <v/>
      </c>
      <c r="Z840" t="str">
        <f t="shared" si="124"/>
        <v/>
      </c>
      <c r="AA840" t="str">
        <f t="shared" si="125"/>
        <v/>
      </c>
      <c r="BC840" t="s">
        <v>7190</v>
      </c>
    </row>
    <row r="841" spans="1:55">
      <c r="A841" t="s">
        <v>5326</v>
      </c>
      <c r="B841" s="88" t="s">
        <v>4499</v>
      </c>
      <c r="D841">
        <v>1920</v>
      </c>
      <c r="E841" t="s">
        <v>6969</v>
      </c>
      <c r="G841" s="79" t="s">
        <v>198</v>
      </c>
      <c r="H841" t="s">
        <v>5285</v>
      </c>
      <c r="I841" s="5">
        <v>-71.45</v>
      </c>
      <c r="J841" s="5">
        <v>43</v>
      </c>
      <c r="K841" t="s">
        <v>10734</v>
      </c>
      <c r="S841" t="str">
        <f t="shared" si="117"/>
        <v>Manchester, New Hampshire&lt;br&gt;&lt;span style=font-size:11px&gt;(White b. 1920)&lt;/span&gt;&lt;br&gt;</v>
      </c>
      <c r="T841" t="str">
        <f t="shared" si="118"/>
        <v>W1900ManchesterNewHampshireTS447</v>
      </c>
      <c r="U841" t="str">
        <f t="shared" si="119"/>
        <v>const W1900ManchesterNewHampshireTS447= L.marker([43,-71.45], {icon: Dn}).bindPopup('Manchester, New Hampshire&lt;br&gt;&lt;span style=font-size:11px&gt;(White b. 1920)&lt;/span&gt;&lt;br&gt;TS 447 in (Labov et al, 2003)').addTo(W1900);</v>
      </c>
      <c r="V841" t="str">
        <f t="shared" si="120"/>
        <v>const W1900ManchesterNewHampshireTS447= L.marker([43,-71.45], {icon: A2}).bindPopup('Manchester, New Hampshire&lt;br&gt;&lt;span style=font-size:11px&gt;(White b. 1920)&lt;/span&gt;&lt;br&gt;TS 447 in (Labov et al, 2003)').addTo(W1900);</v>
      </c>
      <c r="W841" t="str">
        <f t="shared" si="121"/>
        <v>const W1900ManchesterNewHampshireTS447= L.marker([43,-71.45], {icon: d}).bindPopup('Manchester, New Hampshire&lt;br&gt;&lt;span style=font-size:11px&gt;(White b. 1920)&lt;/span&gt;&lt;br&gt;TS 447 in d').addTo(W1900);</v>
      </c>
      <c r="X841" t="str">
        <f t="shared" si="122"/>
        <v>const W1900ManchesterNewHampshireTS447= L.marker([43,-71.45], {icon: D2}).bindPopup('Manchester, New Hampshire&lt;br&gt;&lt;span style=font-size:11px&gt;(White b. 1920)&lt;/span&gt;&lt;br&gt;TS 447 in (Labov et al, 2003)').addTo(W1900);</v>
      </c>
      <c r="Y841" t="str">
        <f t="shared" si="123"/>
        <v/>
      </c>
      <c r="Z841" t="str">
        <f t="shared" si="124"/>
        <v/>
      </c>
      <c r="AA841" t="str">
        <f t="shared" si="125"/>
        <v/>
      </c>
      <c r="BC841" t="s">
        <v>7191</v>
      </c>
    </row>
    <row r="842" spans="1:55">
      <c r="A842" t="s">
        <v>5326</v>
      </c>
      <c r="B842" s="88" t="s">
        <v>4504</v>
      </c>
      <c r="C842" t="s">
        <v>4335</v>
      </c>
      <c r="E842" t="s">
        <v>9579</v>
      </c>
      <c r="G842" s="79" t="s">
        <v>5150</v>
      </c>
      <c r="H842" t="s">
        <v>9578</v>
      </c>
      <c r="I842" s="5">
        <v>-72.569999999999993</v>
      </c>
      <c r="J842" s="5">
        <v>42.26</v>
      </c>
      <c r="K842" t="s">
        <v>10734</v>
      </c>
      <c r="S842" t="str">
        <f t="shared" si="117"/>
        <v>South Hadley, Vermonnt&lt;br&gt;&lt;span style=font-size:11px&gt;(White b. 1900-44)&lt;/span&gt;&lt;br&gt;</v>
      </c>
      <c r="T842" t="str">
        <f t="shared" si="118"/>
        <v>W1900SouthHadleyVermonntTS452</v>
      </c>
      <c r="U842" t="str">
        <f t="shared" si="119"/>
        <v>const W1900SouthHadleyVermonntTS452= L.marker([42.26,-72.57], {icon: Dn}).bindPopup('South Hadley, Vermonnt&lt;br&gt;&lt;span style=font-size:11px&gt;(White b. 1900-44)&lt;/span&gt;&lt;br&gt;TS 283 TS 452 in (Boberg, 2001)').addTo(W1900);</v>
      </c>
      <c r="V842" t="str">
        <f t="shared" si="120"/>
        <v>const W1900SouthHadleyVermonntTS452= L.marker([42.26,-72.57], {icon: A2}).bindPopup('South Hadley, Vermonnt&lt;br&gt;&lt;span style=font-size:11px&gt;(White b. 1900-44)&lt;/span&gt;&lt;br&gt;TS 283 TS 452 in (Boberg, 2001)').addTo(W1900);</v>
      </c>
      <c r="W842" t="str">
        <f t="shared" si="121"/>
        <v>const W1900SouthHadleyVermonntTS452= L.marker([42.26,-72.57], {icon: d}).bindPopup('South Hadley, Vermonnt&lt;br&gt;&lt;span style=font-size:11px&gt;(White b. 1900-44)&lt;/span&gt;&lt;br&gt;TS 283 TS 452 in d').addTo(W1900);</v>
      </c>
      <c r="X842" t="str">
        <f t="shared" si="122"/>
        <v>const W1900SouthHadleyVermonntTS452= L.marker([42.26,-72.57], {icon: D2}).bindPopup('South Hadley, Vermonnt&lt;br&gt;&lt;span style=font-size:11px&gt;(White b. 1900-44)&lt;/span&gt;&lt;br&gt;TS 283 TS 452 in (Boberg, 2001)').addTo(W1900);</v>
      </c>
      <c r="Y842" t="str">
        <f t="shared" si="123"/>
        <v/>
      </c>
      <c r="Z842" t="str">
        <f t="shared" si="124"/>
        <v/>
      </c>
      <c r="AA842" t="str">
        <f t="shared" si="125"/>
        <v/>
      </c>
      <c r="BC842" t="s">
        <v>7192</v>
      </c>
    </row>
    <row r="843" spans="1:55">
      <c r="A843" t="s">
        <v>5326</v>
      </c>
      <c r="B843" s="88" t="s">
        <v>4506</v>
      </c>
      <c r="D843">
        <v>1953</v>
      </c>
      <c r="E843" t="s">
        <v>6969</v>
      </c>
      <c r="G843" s="79" t="s">
        <v>127</v>
      </c>
      <c r="H843" t="s">
        <v>5280</v>
      </c>
      <c r="I843" s="5">
        <v>-71.06</v>
      </c>
      <c r="J843" s="5">
        <v>42.36</v>
      </c>
      <c r="K843" t="s">
        <v>10745</v>
      </c>
      <c r="S843" t="str">
        <f t="shared" si="117"/>
        <v>Boston, Massachusetts&lt;br&gt;&lt;span style=font-size:11px&gt;(White b. 1953)&lt;/span&gt;&lt;br&gt;</v>
      </c>
      <c r="T843" t="str">
        <f t="shared" si="118"/>
        <v>W1900BostonMassachusettsTS454</v>
      </c>
      <c r="U843" t="str">
        <f t="shared" si="119"/>
        <v>const W1900BostonMassachusettsTS454= L.marker([42.36,-71.06], {icon: Dn}).bindPopup('Boston, Massachusetts&lt;br&gt;&lt;span style=font-size:11px&gt;(White b. 1953)&lt;/span&gt;&lt;br&gt;TS 454 in (Labov et al, 2003)').addTo(W1900);</v>
      </c>
      <c r="V843" t="str">
        <f t="shared" si="120"/>
        <v>const W1900BostonMassachusettsTS454= L.marker([42.36,-71.06], {icon: A2}).bindPopup('Boston, Massachusetts&lt;br&gt;&lt;span style=font-size:11px&gt;(White b. 1953)&lt;/span&gt;&lt;br&gt;TS 454 in (Labov et al, 2003)').addTo(W1900);</v>
      </c>
      <c r="W843" t="str">
        <f t="shared" si="121"/>
        <v>const W1900BostonMassachusettsTS454= L.marker([42.36,-71.06], {icon: d}).bindPopup('Boston, Massachusetts&lt;br&gt;&lt;span style=font-size:11px&gt;(White b. 1953)&lt;/span&gt;&lt;br&gt;TS 454 in d').addTo(W1900);</v>
      </c>
      <c r="X843" t="str">
        <f t="shared" si="122"/>
        <v>const W1900BostonMassachusettsTS454= L.marker([42.36,-71.06], {icon: D1}).bindPopup('Boston, Massachusetts&lt;br&gt;&lt;span style=font-size:11px&gt;(White b. 1953)&lt;/span&gt;&lt;br&gt;TS 454 in (Labov et al, 2003)').addTo(W1900);</v>
      </c>
      <c r="Y843" t="str">
        <f t="shared" si="123"/>
        <v/>
      </c>
      <c r="Z843" t="str">
        <f t="shared" si="124"/>
        <v/>
      </c>
      <c r="AA843" t="str">
        <f t="shared" si="125"/>
        <v/>
      </c>
      <c r="BC843" t="s">
        <v>7193</v>
      </c>
    </row>
    <row r="844" spans="1:55">
      <c r="A844" t="s">
        <v>5326</v>
      </c>
      <c r="B844" s="88" t="s">
        <v>4526</v>
      </c>
      <c r="D844">
        <v>1954</v>
      </c>
      <c r="E844" t="s">
        <v>6969</v>
      </c>
      <c r="G844" s="79" t="s">
        <v>258</v>
      </c>
      <c r="H844" t="s">
        <v>5281</v>
      </c>
      <c r="I844" s="5">
        <v>-71.42</v>
      </c>
      <c r="J844" s="5">
        <v>41.83</v>
      </c>
      <c r="K844" t="s">
        <v>10745</v>
      </c>
      <c r="S844" t="str">
        <f t="shared" si="117"/>
        <v>Providence, Rhode Island&lt;br&gt;&lt;span style=font-size:11px&gt;(White b. 1954)&lt;/span&gt;&lt;br&gt;</v>
      </c>
      <c r="T844" t="str">
        <f t="shared" si="118"/>
        <v>W1900ProvidenceRhodeIslandTS474</v>
      </c>
      <c r="U844" t="str">
        <f t="shared" si="119"/>
        <v>const W1900ProvidenceRhodeIslandTS474= L.marker([41.83,-71.42], {icon: Dn}).bindPopup('Providence, Rhode Island&lt;br&gt;&lt;span style=font-size:11px&gt;(White b. 1954)&lt;/span&gt;&lt;br&gt;TS 474 in (Labov et al, 2003)').addTo(W1900);</v>
      </c>
      <c r="V844" t="str">
        <f t="shared" si="120"/>
        <v>const W1900ProvidenceRhodeIslandTS474= L.marker([41.83,-71.42], {icon: A2}).bindPopup('Providence, Rhode Island&lt;br&gt;&lt;span style=font-size:11px&gt;(White b. 1954)&lt;/span&gt;&lt;br&gt;TS 474 in (Labov et al, 2003)').addTo(W1900);</v>
      </c>
      <c r="W844" t="str">
        <f t="shared" si="121"/>
        <v>const W1900ProvidenceRhodeIslandTS474= L.marker([41.83,-71.42], {icon: d}).bindPopup('Providence, Rhode Island&lt;br&gt;&lt;span style=font-size:11px&gt;(White b. 1954)&lt;/span&gt;&lt;br&gt;TS 474 in d').addTo(W1900);</v>
      </c>
      <c r="X844" t="str">
        <f t="shared" si="122"/>
        <v>const W1900ProvidenceRhodeIslandTS474= L.marker([41.83,-71.42], {icon: D1}).bindPopup('Providence, Rhode Island&lt;br&gt;&lt;span style=font-size:11px&gt;(White b. 1954)&lt;/span&gt;&lt;br&gt;TS 474 in (Labov et al, 2003)').addTo(W1900);</v>
      </c>
      <c r="Y844" t="str">
        <f t="shared" si="123"/>
        <v/>
      </c>
      <c r="Z844" t="str">
        <f t="shared" si="124"/>
        <v/>
      </c>
      <c r="AA844" t="str">
        <f t="shared" si="125"/>
        <v/>
      </c>
      <c r="BC844" t="s">
        <v>7196</v>
      </c>
    </row>
    <row r="845" spans="1:55">
      <c r="A845" t="s">
        <v>5326</v>
      </c>
      <c r="B845" s="88" t="s">
        <v>4529</v>
      </c>
      <c r="C845" t="s">
        <v>4392</v>
      </c>
      <c r="E845" t="s">
        <v>9579</v>
      </c>
      <c r="G845" s="79" t="s">
        <v>99</v>
      </c>
      <c r="H845" t="s">
        <v>5280</v>
      </c>
      <c r="I845" s="5">
        <v>-72.78</v>
      </c>
      <c r="J845" s="5">
        <v>41.66</v>
      </c>
      <c r="K845" t="s">
        <v>10731</v>
      </c>
      <c r="S845" t="str">
        <f t="shared" si="117"/>
        <v>Springfield, Massachusetts&lt;br&gt;&lt;span style=font-size:11px&gt;(White b. 1900-44)&lt;/span&gt;&lt;br&gt;</v>
      </c>
      <c r="T845" t="str">
        <f t="shared" si="118"/>
        <v>W1900SpringfieldMassachusettsTS477</v>
      </c>
      <c r="U845" t="str">
        <f t="shared" si="119"/>
        <v>const W1900SpringfieldMassachusettsTS477= L.marker([41.66,-72.78], {icon: Dn}).bindPopup('Springfield, Massachusetts&lt;br&gt;&lt;span style=font-size:11px&gt;(White b. 1900-44)&lt;/span&gt;&lt;br&gt;TS 340 TS 477 in (Boberg, 2001)').addTo(W1900);</v>
      </c>
      <c r="V845" t="str">
        <f t="shared" si="120"/>
        <v>const W1900SpringfieldMassachusettsTS477= L.marker([41.66,-72.78], {icon: A2}).bindPopup('Springfield, Massachusetts&lt;br&gt;&lt;span style=font-size:11px&gt;(White b. 1900-44)&lt;/span&gt;&lt;br&gt;TS 340 TS 477 in (Boberg, 2001)').addTo(W1900);</v>
      </c>
      <c r="W845" t="str">
        <f t="shared" si="121"/>
        <v>const W1900SpringfieldMassachusettsTS477= L.marker([41.66,-72.78], {icon: d}).bindPopup('Springfield, Massachusetts&lt;br&gt;&lt;span style=font-size:11px&gt;(White b. 1900-44)&lt;/span&gt;&lt;br&gt;TS 340 TS 477 in d').addTo(W1900);</v>
      </c>
      <c r="X845" t="str">
        <f t="shared" si="122"/>
        <v>const W1900SpringfieldMassachusettsTS477= L.marker([41.66,-72.78], {icon: D5}).bindPopup('Springfield, Massachusetts&lt;br&gt;&lt;span style=font-size:11px&gt;(White b. 1900-44)&lt;/span&gt;&lt;br&gt;TS 340 TS 477 in (Boberg, 2001)').addTo(W1900);</v>
      </c>
      <c r="Y845" t="str">
        <f t="shared" si="123"/>
        <v/>
      </c>
      <c r="Z845" t="str">
        <f t="shared" si="124"/>
        <v/>
      </c>
      <c r="AA845" t="str">
        <f t="shared" si="125"/>
        <v/>
      </c>
      <c r="BC845" t="s">
        <v>7197</v>
      </c>
    </row>
    <row r="846" spans="1:55">
      <c r="A846" t="s">
        <v>5326</v>
      </c>
      <c r="B846" s="88" t="s">
        <v>4695</v>
      </c>
      <c r="D846">
        <v>1943</v>
      </c>
      <c r="E846" t="s">
        <v>6969</v>
      </c>
      <c r="G846" s="79" t="s">
        <v>5152</v>
      </c>
      <c r="H846" t="s">
        <v>931</v>
      </c>
      <c r="I846" s="5">
        <v>-83.04</v>
      </c>
      <c r="J846" s="5">
        <v>42.31</v>
      </c>
      <c r="K846" t="s">
        <v>10734</v>
      </c>
      <c r="S846" t="str">
        <f t="shared" si="117"/>
        <v>Windsor, Ontario&lt;br&gt;&lt;span style=font-size:11px&gt;(White b. 1943)&lt;/span&gt;&lt;br&gt;</v>
      </c>
      <c r="T846" t="str">
        <f t="shared" si="118"/>
        <v>W1900WindsorOntarioTS643</v>
      </c>
      <c r="U846" t="str">
        <f t="shared" si="119"/>
        <v>const W1900WindsorOntarioTS643= L.marker([42.31,-83.04], {icon: Dn}).bindPopup('Windsor, Ontario&lt;br&gt;&lt;span style=font-size:11px&gt;(White b. 1943)&lt;/span&gt;&lt;br&gt;TS 643 in (Labov et al, 2003)').addTo(W1900);</v>
      </c>
      <c r="V846" t="str">
        <f t="shared" si="120"/>
        <v>const W1900WindsorOntarioTS643= L.marker([42.31,-83.04], {icon: A2}).bindPopup('Windsor, Ontario&lt;br&gt;&lt;span style=font-size:11px&gt;(White b. 1943)&lt;/span&gt;&lt;br&gt;TS 643 in (Labov et al, 2003)').addTo(W1900);</v>
      </c>
      <c r="W846" t="str">
        <f t="shared" si="121"/>
        <v>const W1900WindsorOntarioTS643= L.marker([42.31,-83.04], {icon: d}).bindPopup('Windsor, Ontario&lt;br&gt;&lt;span style=font-size:11px&gt;(White b. 1943)&lt;/span&gt;&lt;br&gt;TS 643 in d').addTo(W1900);</v>
      </c>
      <c r="X846" t="str">
        <f t="shared" si="122"/>
        <v>const W1900WindsorOntarioTS643= L.marker([42.31,-83.04], {icon: D2}).bindPopup('Windsor, Ontario&lt;br&gt;&lt;span style=font-size:11px&gt;(White b. 1943)&lt;/span&gt;&lt;br&gt;TS 643 in (Labov et al, 2003)').addTo(W1900);</v>
      </c>
      <c r="Y846" t="str">
        <f t="shared" si="123"/>
        <v/>
      </c>
      <c r="Z846" t="str">
        <f t="shared" si="124"/>
        <v/>
      </c>
      <c r="AA846" t="str">
        <f t="shared" si="125"/>
        <v/>
      </c>
      <c r="BC846" t="s">
        <v>7210</v>
      </c>
    </row>
    <row r="847" spans="1:55">
      <c r="A847" t="s">
        <v>5326</v>
      </c>
      <c r="B847" s="88" t="s">
        <v>4713</v>
      </c>
      <c r="D847">
        <v>1969</v>
      </c>
      <c r="E847" t="s">
        <v>6969</v>
      </c>
      <c r="G847" s="79" t="s">
        <v>5152</v>
      </c>
      <c r="H847" t="s">
        <v>931</v>
      </c>
      <c r="I847" s="5">
        <v>-83.04</v>
      </c>
      <c r="J847" s="5">
        <v>42.31</v>
      </c>
      <c r="K847" t="s">
        <v>10734</v>
      </c>
      <c r="S847" t="str">
        <f t="shared" si="117"/>
        <v>Windsor, Ontario&lt;br&gt;&lt;span style=font-size:11px&gt;(White b. 1969)&lt;/span&gt;&lt;br&gt;</v>
      </c>
      <c r="T847" t="str">
        <f t="shared" si="118"/>
        <v>W1900WindsorOntarioTS661</v>
      </c>
      <c r="U847" t="str">
        <f t="shared" si="119"/>
        <v>const W1900WindsorOntarioTS661= L.marker([42.31,-83.04], {icon: Dn}).bindPopup('Windsor, Ontario&lt;br&gt;&lt;span style=font-size:11px&gt;(White b. 1969)&lt;/span&gt;&lt;br&gt;TS 661 in (Labov et al, 2003)').addTo(W1900);</v>
      </c>
      <c r="V847" t="str">
        <f t="shared" si="120"/>
        <v>const W1900WindsorOntarioTS661= L.marker([42.31,-83.04], {icon: A2}).bindPopup('Windsor, Ontario&lt;br&gt;&lt;span style=font-size:11px&gt;(White b. 1969)&lt;/span&gt;&lt;br&gt;TS 661 in (Labov et al, 2003)').addTo(W1900);</v>
      </c>
      <c r="W847" t="str">
        <f t="shared" si="121"/>
        <v>const W1900WindsorOntarioTS661= L.marker([42.31,-83.04], {icon: d}).bindPopup('Windsor, Ontario&lt;br&gt;&lt;span style=font-size:11px&gt;(White b. 1969)&lt;/span&gt;&lt;br&gt;TS 661 in d').addTo(W1900);</v>
      </c>
      <c r="X847" t="str">
        <f t="shared" si="122"/>
        <v>const W1900WindsorOntarioTS661= L.marker([42.31,-83.04], {icon: D2}).bindPopup('Windsor, Ontario&lt;br&gt;&lt;span style=font-size:11px&gt;(White b. 1969)&lt;/span&gt;&lt;br&gt;TS 661 in (Labov et al, 2003)').addTo(W1900);</v>
      </c>
      <c r="Y847" t="str">
        <f t="shared" si="123"/>
        <v/>
      </c>
      <c r="Z847" t="str">
        <f t="shared" si="124"/>
        <v/>
      </c>
      <c r="AA847" t="str">
        <f t="shared" si="125"/>
        <v/>
      </c>
      <c r="BC847" t="s">
        <v>7212</v>
      </c>
    </row>
    <row r="848" spans="1:55">
      <c r="A848" t="s">
        <v>5326</v>
      </c>
      <c r="B848" s="88" t="s">
        <v>12214</v>
      </c>
      <c r="D848">
        <v>1911</v>
      </c>
      <c r="E848" t="s">
        <v>6969</v>
      </c>
      <c r="G848" s="79" t="s">
        <v>52</v>
      </c>
      <c r="H848" t="s">
        <v>5288</v>
      </c>
      <c r="I848" s="5">
        <v>-77.97</v>
      </c>
      <c r="J848" s="5">
        <v>34.53</v>
      </c>
      <c r="K848" t="s">
        <v>10731</v>
      </c>
      <c r="S848" t="str">
        <f t="shared" si="117"/>
        <v>Wilmington, North Carolina&lt;br&gt;&lt;span style=font-size:11px&gt;(White b. 1911)&lt;/span&gt;&lt;br&gt;</v>
      </c>
      <c r="T848" t="str">
        <f t="shared" si="118"/>
        <v>W1900WilmingtonNorthCarolina85yoTelsursubject</v>
      </c>
      <c r="U848" t="str">
        <f t="shared" si="119"/>
        <v>const W1900WilmingtonNorthCarolina85yoTelsursubject= L.marker([34.53,-77.97], {icon: Dn}).bindPopup('Wilmington, North Carolina&lt;br&gt;&lt;span style=font-size:11px&gt;(White b. 1911)&lt;/span&gt;&lt;br&gt;85 y.o. Telsur subject in (Labov et al, 2003)').addTo(W1900);</v>
      </c>
      <c r="V848" t="str">
        <f t="shared" si="120"/>
        <v>const W1900WilmingtonNorthCarolina85yoTelsursubject= L.marker([34.53,-77.97], {icon: A2}).bindPopup('Wilmington, North Carolina&lt;br&gt;&lt;span style=font-size:11px&gt;(White b. 1911)&lt;/span&gt;&lt;br&gt;85 y.o. Telsur subject in (Labov et al, 2003)').addTo(W1900);</v>
      </c>
      <c r="W848" t="str">
        <f t="shared" si="121"/>
        <v>const W1900WilmingtonNorthCarolina85yoTelsursubject= L.marker([34.53,-77.97], {icon: d}).bindPopup('Wilmington, North Carolina&lt;br&gt;&lt;span style=font-size:11px&gt;(White b. 1911)&lt;/span&gt;&lt;br&gt;85 y.o. Telsur subject in d').addTo(W1900);</v>
      </c>
      <c r="X848" t="str">
        <f t="shared" si="122"/>
        <v>const W1900WilmingtonNorthCarolina85yoTelsursubject= L.marker([34.53,-77.97], {icon: D5}).bindPopup('Wilmington, North Carolina&lt;br&gt;&lt;span style=font-size:11px&gt;(White b. 1911)&lt;/span&gt;&lt;br&gt;85 y.o. Telsur subject in (Labov et al, 2003)').addTo(W1900);</v>
      </c>
      <c r="Y848" t="str">
        <f t="shared" si="123"/>
        <v/>
      </c>
      <c r="Z848" t="str">
        <f t="shared" si="124"/>
        <v/>
      </c>
      <c r="AA848" t="str">
        <f t="shared" si="125"/>
        <v/>
      </c>
    </row>
    <row r="849" spans="1:55">
      <c r="A849" t="s">
        <v>5326</v>
      </c>
      <c r="B849" s="88" t="s">
        <v>12215</v>
      </c>
      <c r="D849">
        <v>1936</v>
      </c>
      <c r="E849" t="s">
        <v>6969</v>
      </c>
      <c r="G849" s="79" t="s">
        <v>11969</v>
      </c>
      <c r="H849" t="s">
        <v>5298</v>
      </c>
      <c r="I849" s="53">
        <v>-87.79</v>
      </c>
      <c r="J849" s="53">
        <v>32.299999999999997</v>
      </c>
      <c r="K849" t="s">
        <v>10731</v>
      </c>
      <c r="S849" t="str">
        <f t="shared" si="117"/>
        <v>Linden, Alabama&lt;br&gt;&lt;span style=font-size:11px&gt;(White b. 1936)&lt;/span&gt;&lt;br&gt;</v>
      </c>
      <c r="T849" t="str">
        <f t="shared" si="118"/>
        <v>W1900LindenAlabama60yoTelsursubject</v>
      </c>
      <c r="U849" t="str">
        <f t="shared" si="119"/>
        <v>const W1900LindenAlabama60yoTelsursubject= L.marker([32.3,-87.79], {icon: Dn}).bindPopup('Linden, Alabama&lt;br&gt;&lt;span style=font-size:11px&gt;(White b. 1936)&lt;/span&gt;&lt;br&gt;60 y.o. Telsur subject in (Labov et al, 2003)').addTo(W1900);</v>
      </c>
      <c r="V849" t="str">
        <f t="shared" si="120"/>
        <v>const W1900LindenAlabama60yoTelsursubject= L.marker([32.3,-87.79], {icon: A2}).bindPopup('Linden, Alabama&lt;br&gt;&lt;span style=font-size:11px&gt;(White b. 1936)&lt;/span&gt;&lt;br&gt;60 y.o. Telsur subject in (Labov et al, 2003)').addTo(W1900);</v>
      </c>
      <c r="W849" t="str">
        <f t="shared" si="121"/>
        <v>const W1900LindenAlabama60yoTelsursubject= L.marker([32.3,-87.79], {icon: d}).bindPopup('Linden, Alabama&lt;br&gt;&lt;span style=font-size:11px&gt;(White b. 1936)&lt;/span&gt;&lt;br&gt;60 y.o. Telsur subject in d').addTo(W1900);</v>
      </c>
      <c r="X849" t="str">
        <f t="shared" si="122"/>
        <v>const W1900LindenAlabama60yoTelsursubject= L.marker([32.3,-87.79], {icon: D5}).bindPopup('Linden, Alabama&lt;br&gt;&lt;span style=font-size:11px&gt;(White b. 1936)&lt;/span&gt;&lt;br&gt;60 y.o. Telsur subject in (Labov et al, 2003)').addTo(W1900);</v>
      </c>
      <c r="Y849" t="str">
        <f t="shared" si="123"/>
        <v/>
      </c>
      <c r="Z849" t="str">
        <f t="shared" si="124"/>
        <v/>
      </c>
      <c r="AA849" t="str">
        <f t="shared" si="125"/>
        <v/>
      </c>
    </row>
    <row r="850" spans="1:55">
      <c r="A850" t="s">
        <v>5326</v>
      </c>
      <c r="B850" s="88" t="s">
        <v>7776</v>
      </c>
      <c r="C850" t="s">
        <v>4437</v>
      </c>
      <c r="D850" t="str">
        <f t="shared" ref="D850:D860" si="126">IF(E850="(Kurath, 1963)",SUBSTITUTE(B850,"Speaker","PEAS"),"")</f>
        <v/>
      </c>
      <c r="E850" t="s">
        <v>9610</v>
      </c>
      <c r="G850" s="79" t="s">
        <v>1038</v>
      </c>
      <c r="H850" s="41" t="s">
        <v>1093</v>
      </c>
      <c r="I850" s="5">
        <v>-63.58</v>
      </c>
      <c r="J850" s="5">
        <v>44.65</v>
      </c>
      <c r="K850" t="s">
        <v>10731</v>
      </c>
      <c r="S850" t="str">
        <f t="shared" si="117"/>
        <v>Halifax, Nova Scotia&lt;br&gt;&lt;span style=font-size:11px&gt;(White b. 1900-44)&lt;/span&gt;&lt;br&gt;</v>
      </c>
      <c r="T850" t="str">
        <f t="shared" si="118"/>
        <v>W1900HalifaxNovaScotiadescription</v>
      </c>
      <c r="U850" t="str">
        <f t="shared" si="119"/>
        <v>const W1900HalifaxNovaScotiadescription= L.marker([44.65,-63.58], {icon: Dn}).bindPopup('Halifax, Nova Scotia&lt;br&gt;&lt;span style=font-size:11px&gt;(White b. 1900-44)&lt;/span&gt;&lt;br&gt;TS 385 description in (Kiefte et al, 2010)').addTo(W1900);</v>
      </c>
      <c r="V850" t="str">
        <f t="shared" si="120"/>
        <v>const W1900HalifaxNovaScotiadescription= L.marker([44.65,-63.58], {icon: A2}).bindPopup('Halifax, Nova Scotia&lt;br&gt;&lt;span style=font-size:11px&gt;(White b. 1900-44)&lt;/span&gt;&lt;br&gt;TS 385 description in (Kiefte et al, 2010)').addTo(W1900);</v>
      </c>
      <c r="W850" t="str">
        <f t="shared" si="121"/>
        <v>const W1900HalifaxNovaScotiadescription= L.marker([44.65,-63.58], {icon: d}).bindPopup('Halifax, Nova Scotia&lt;br&gt;&lt;span style=font-size:11px&gt;(White b. 1900-44)&lt;/span&gt;&lt;br&gt;TS 385 description in d').addTo(W1900);</v>
      </c>
      <c r="X850" t="str">
        <f t="shared" si="122"/>
        <v>const W1900HalifaxNovaScotiadescription= L.marker([44.65,-63.58], {icon: D5}).bindPopup('Halifax, Nova Scotia&lt;br&gt;&lt;span style=font-size:11px&gt;(White b. 1900-44)&lt;/span&gt;&lt;br&gt;TS 385 description in (Kiefte et al, 2010)').addTo(W1900);</v>
      </c>
      <c r="Y850" t="str">
        <f t="shared" si="123"/>
        <v/>
      </c>
      <c r="Z850" t="str">
        <f t="shared" si="124"/>
        <v/>
      </c>
      <c r="AA850" t="str">
        <f t="shared" si="125"/>
        <v/>
      </c>
    </row>
    <row r="851" spans="1:55">
      <c r="A851" t="s">
        <v>5326</v>
      </c>
      <c r="B851" s="88" t="s">
        <v>7776</v>
      </c>
      <c r="C851" t="s">
        <v>4454</v>
      </c>
      <c r="D851" t="str">
        <f t="shared" si="126"/>
        <v/>
      </c>
      <c r="E851" t="s">
        <v>9610</v>
      </c>
      <c r="G851" s="79" t="s">
        <v>9604</v>
      </c>
      <c r="H851" s="41" t="s">
        <v>1093</v>
      </c>
      <c r="I851" s="53">
        <v>-64.31</v>
      </c>
      <c r="J851" s="53">
        <v>44.38</v>
      </c>
      <c r="K851" t="s">
        <v>10731</v>
      </c>
      <c r="S851" t="str">
        <f t="shared" si="117"/>
        <v>Lunenberg, Nova Scotia&lt;br&gt;&lt;span style=font-size:11px&gt;(White b. 1900-44)&lt;/span&gt;&lt;br&gt;</v>
      </c>
      <c r="T851" t="str">
        <f t="shared" si="118"/>
        <v>W1900LunenbergNovaScotiadescription</v>
      </c>
      <c r="U851" t="str">
        <f t="shared" si="119"/>
        <v>const W1900LunenbergNovaScotiadescription= L.marker([44.38,-64.31], {icon: Dn}).bindPopup('Lunenberg, Nova Scotia&lt;br&gt;&lt;span style=font-size:11px&gt;(White b. 1900-44)&lt;/span&gt;&lt;br&gt;TS 402 description in (Kiefte et al, 2010)').addTo(W1900);</v>
      </c>
      <c r="V851" t="str">
        <f t="shared" si="120"/>
        <v>const W1900LunenbergNovaScotiadescription= L.marker([44.38,-64.31], {icon: A2}).bindPopup('Lunenberg, Nova Scotia&lt;br&gt;&lt;span style=font-size:11px&gt;(White b. 1900-44)&lt;/span&gt;&lt;br&gt;TS 402 description in (Kiefte et al, 2010)').addTo(W1900);</v>
      </c>
      <c r="W851" t="str">
        <f t="shared" si="121"/>
        <v>const W1900LunenbergNovaScotiadescription= L.marker([44.38,-64.31], {icon: d}).bindPopup('Lunenberg, Nova Scotia&lt;br&gt;&lt;span style=font-size:11px&gt;(White b. 1900-44)&lt;/span&gt;&lt;br&gt;TS 402 description in d').addTo(W1900);</v>
      </c>
      <c r="X851" t="str">
        <f t="shared" si="122"/>
        <v>const W1900LunenbergNovaScotiadescription= L.marker([44.38,-64.31], {icon: D5}).bindPopup('Lunenberg, Nova Scotia&lt;br&gt;&lt;span style=font-size:11px&gt;(White b. 1900-44)&lt;/span&gt;&lt;br&gt;TS 402 description in (Kiefte et al, 2010)').addTo(W1900);</v>
      </c>
      <c r="Y851" t="str">
        <f t="shared" si="123"/>
        <v/>
      </c>
      <c r="Z851" t="str">
        <f t="shared" si="124"/>
        <v/>
      </c>
      <c r="AA851" t="str">
        <f t="shared" si="125"/>
        <v/>
      </c>
    </row>
    <row r="852" spans="1:55">
      <c r="A852" t="s">
        <v>5326</v>
      </c>
      <c r="B852" s="88" t="s">
        <v>7776</v>
      </c>
      <c r="C852" t="s">
        <v>4479</v>
      </c>
      <c r="D852" t="str">
        <f t="shared" si="126"/>
        <v/>
      </c>
      <c r="E852" t="s">
        <v>9610</v>
      </c>
      <c r="G852" s="79" t="s">
        <v>9605</v>
      </c>
      <c r="H852" s="41" t="s">
        <v>1093</v>
      </c>
      <c r="I852" s="53">
        <v>-60.67</v>
      </c>
      <c r="J852" s="53">
        <v>46.3</v>
      </c>
      <c r="K852" t="s">
        <v>10731</v>
      </c>
      <c r="S852" t="str">
        <f t="shared" si="117"/>
        <v>Cape Breton, Nova Scotia&lt;br&gt;&lt;span style=font-size:11px&gt;(White b. 1900-44)&lt;/span&gt;&lt;br&gt;</v>
      </c>
      <c r="T852" t="str">
        <f t="shared" si="118"/>
        <v>W1900CapeBretonNovaScotiadescription</v>
      </c>
      <c r="U852" t="str">
        <f t="shared" si="119"/>
        <v>const W1900CapeBretonNovaScotiadescription= L.marker([46.3,-60.67], {icon: Dn}).bindPopup('Cape Breton, Nova Scotia&lt;br&gt;&lt;span style=font-size:11px&gt;(White b. 1900-44)&lt;/span&gt;&lt;br&gt;TS 427 description in (Kiefte et al, 2010)').addTo(W1900);</v>
      </c>
      <c r="V852" t="str">
        <f t="shared" si="120"/>
        <v>const W1900CapeBretonNovaScotiadescription= L.marker([46.3,-60.67], {icon: A2}).bindPopup('Cape Breton, Nova Scotia&lt;br&gt;&lt;span style=font-size:11px&gt;(White b. 1900-44)&lt;/span&gt;&lt;br&gt;TS 427 description in (Kiefte et al, 2010)').addTo(W1900);</v>
      </c>
      <c r="W852" t="str">
        <f t="shared" si="121"/>
        <v>const W1900CapeBretonNovaScotiadescription= L.marker([46.3,-60.67], {icon: d}).bindPopup('Cape Breton, Nova Scotia&lt;br&gt;&lt;span style=font-size:11px&gt;(White b. 1900-44)&lt;/span&gt;&lt;br&gt;TS 427 description in d').addTo(W1900);</v>
      </c>
      <c r="X852" t="str">
        <f t="shared" si="122"/>
        <v>const W1900CapeBretonNovaScotiadescription= L.marker([46.3,-60.67], {icon: D5}).bindPopup('Cape Breton, Nova Scotia&lt;br&gt;&lt;span style=font-size:11px&gt;(White b. 1900-44)&lt;/span&gt;&lt;br&gt;TS 427 description in (Kiefte et al, 2010)').addTo(W1900);</v>
      </c>
      <c r="Y852" t="str">
        <f t="shared" si="123"/>
        <v/>
      </c>
      <c r="Z852" t="str">
        <f t="shared" si="124"/>
        <v/>
      </c>
      <c r="AA852" t="str">
        <f t="shared" si="125"/>
        <v/>
      </c>
    </row>
    <row r="853" spans="1:55">
      <c r="A853" t="s">
        <v>5326</v>
      </c>
      <c r="B853" s="88" t="s">
        <v>7776</v>
      </c>
      <c r="C853" t="s">
        <v>4486</v>
      </c>
      <c r="D853" t="str">
        <f t="shared" si="126"/>
        <v/>
      </c>
      <c r="E853" t="s">
        <v>9609</v>
      </c>
      <c r="G853" s="79" t="s">
        <v>9608</v>
      </c>
      <c r="H853" s="41" t="s">
        <v>5299</v>
      </c>
      <c r="I853" s="5">
        <v>-52.71</v>
      </c>
      <c r="J853" s="5">
        <v>47.56</v>
      </c>
      <c r="K853" t="s">
        <v>10731</v>
      </c>
      <c r="S853" t="str">
        <f t="shared" si="117"/>
        <v>St.  Johns, Newfoundland&lt;br&gt;&lt;span style=font-size:11px&gt;(White b. 1900-44)&lt;/span&gt;&lt;br&gt;</v>
      </c>
      <c r="T853" t="str">
        <f t="shared" si="118"/>
        <v>W1900StJohnsNewfoundlanddescription</v>
      </c>
      <c r="U853" t="str">
        <f t="shared" si="119"/>
        <v>const W1900StJohnsNewfoundlanddescription= L.marker([47.56,-52.71], {icon: Dn}).bindPopup('St.  Johns, Newfoundland&lt;br&gt;&lt;span style=font-size:11px&gt;(White b. 1900-44)&lt;/span&gt;&lt;br&gt;TS 434 description in (Clarke, 2010)').addTo(W1900);</v>
      </c>
      <c r="V853" t="str">
        <f t="shared" si="120"/>
        <v>const W1900StJohnsNewfoundlanddescription= L.marker([47.56,-52.71], {icon: A2}).bindPopup('St.  Johns, Newfoundland&lt;br&gt;&lt;span style=font-size:11px&gt;(White b. 1900-44)&lt;/span&gt;&lt;br&gt;TS 434 description in (Clarke, 2010)').addTo(W1900);</v>
      </c>
      <c r="W853" t="str">
        <f t="shared" si="121"/>
        <v>const W1900StJohnsNewfoundlanddescription= L.marker([47.56,-52.71], {icon: d}).bindPopup('St.  Johns, Newfoundland&lt;br&gt;&lt;span style=font-size:11px&gt;(White b. 1900-44)&lt;/span&gt;&lt;br&gt;TS 434 description in d').addTo(W1900);</v>
      </c>
      <c r="X853" t="str">
        <f t="shared" si="122"/>
        <v>const W1900StJohnsNewfoundlanddescription= L.marker([47.56,-52.71], {icon: D5}).bindPopup('St.  Johns, Newfoundland&lt;br&gt;&lt;span style=font-size:11px&gt;(White b. 1900-44)&lt;/span&gt;&lt;br&gt;TS 434 description in (Clarke, 2010)').addTo(W1900);</v>
      </c>
      <c r="Y853" t="str">
        <f t="shared" si="123"/>
        <v/>
      </c>
      <c r="Z853" t="str">
        <f t="shared" si="124"/>
        <v/>
      </c>
      <c r="AA853" t="str">
        <f t="shared" si="125"/>
        <v/>
      </c>
    </row>
    <row r="854" spans="1:55">
      <c r="A854" t="s">
        <v>5326</v>
      </c>
      <c r="B854" s="88" t="s">
        <v>7776</v>
      </c>
      <c r="C854" t="s">
        <v>4487</v>
      </c>
      <c r="D854" t="str">
        <f t="shared" si="126"/>
        <v/>
      </c>
      <c r="E854" t="s">
        <v>9609</v>
      </c>
      <c r="F854" t="s">
        <v>9606</v>
      </c>
      <c r="G854" s="79" t="s">
        <v>12222</v>
      </c>
      <c r="H854" s="41" t="s">
        <v>5299</v>
      </c>
      <c r="I854" s="5">
        <v>-53.35</v>
      </c>
      <c r="J854" s="5">
        <v>47.29</v>
      </c>
      <c r="K854" t="s">
        <v>10731</v>
      </c>
      <c r="S854" t="str">
        <f t="shared" si="117"/>
        <v>Avalon Penninsula, Newfoundland&lt;br&gt;&lt;span style=font-size:11px&gt;Irish (White b. 1900-44)&lt;/span&gt;&lt;br&gt;</v>
      </c>
      <c r="T854" t="str">
        <f t="shared" si="118"/>
        <v>W1900AvalonPenninsulaNewfoundlanddescription</v>
      </c>
      <c r="U854" t="str">
        <f t="shared" si="119"/>
        <v>const W1900AvalonPenninsulaNewfoundlanddescription= L.marker([47.29,-53.35], {icon: Dn}).bindPopup('Avalon Penninsula, Newfoundland&lt;br&gt;&lt;span style=font-size:11px&gt;Irish (White b. 1900-44)&lt;/span&gt;&lt;br&gt;TS 435 description in (Clarke, 2010)').addTo(W1900);</v>
      </c>
      <c r="V854" t="str">
        <f t="shared" si="120"/>
        <v>const W1900AvalonPenninsulaNewfoundlanddescription= L.marker([47.29,-53.35], {icon: A2}).bindPopup('Avalon Penninsula, Newfoundland&lt;br&gt;&lt;span style=font-size:11px&gt;Irish (White b. 1900-44)&lt;/span&gt;&lt;br&gt;TS 435 description in (Clarke, 2010)').addTo(W1900);</v>
      </c>
      <c r="W854" t="str">
        <f t="shared" si="121"/>
        <v>const W1900AvalonPenninsulaNewfoundlanddescription= L.marker([47.29,-53.35], {icon: d}).bindPopup('Avalon Penninsula, Newfoundland&lt;br&gt;&lt;span style=font-size:11px&gt;Irish (White b. 1900-44)&lt;/span&gt;&lt;br&gt;TS 435 description in d').addTo(W1900);</v>
      </c>
      <c r="X854" t="str">
        <f t="shared" si="122"/>
        <v>const W1900AvalonPenninsulaNewfoundlanddescription= L.marker([47.29,-53.35], {icon: D5}).bindPopup('Avalon Penninsula, Newfoundland&lt;br&gt;&lt;span style=font-size:11px&gt;Irish (White b. 1900-44)&lt;/span&gt;&lt;br&gt;TS 435 description in (Clarke, 2010)').addTo(W1900);</v>
      </c>
      <c r="Y854" t="str">
        <f t="shared" si="123"/>
        <v/>
      </c>
      <c r="Z854" t="str">
        <f t="shared" si="124"/>
        <v/>
      </c>
      <c r="AA854" t="str">
        <f t="shared" si="125"/>
        <v/>
      </c>
    </row>
    <row r="855" spans="1:55">
      <c r="A855" t="s">
        <v>5326</v>
      </c>
      <c r="B855" s="88" t="s">
        <v>7776</v>
      </c>
      <c r="C855" t="s">
        <v>4488</v>
      </c>
      <c r="D855" t="str">
        <f t="shared" si="126"/>
        <v/>
      </c>
      <c r="E855" t="s">
        <v>9609</v>
      </c>
      <c r="F855" t="s">
        <v>9607</v>
      </c>
      <c r="G855" s="79" t="s">
        <v>11970</v>
      </c>
      <c r="H855" s="41" t="s">
        <v>5299</v>
      </c>
      <c r="I855" s="5">
        <v>-55.07</v>
      </c>
      <c r="J855" s="5">
        <v>49.23</v>
      </c>
      <c r="K855" t="s">
        <v>10731</v>
      </c>
      <c r="S855" t="str">
        <f t="shared" si="117"/>
        <v>Northeast coast, Newfoundland&lt;br&gt;&lt;span style=font-size:11px&gt;English (White b. 1900-44)&lt;/span&gt;&lt;br&gt;</v>
      </c>
      <c r="T855" t="str">
        <f t="shared" si="118"/>
        <v>W1900NortheastcoastNewfoundlanddescription</v>
      </c>
      <c r="U855" t="str">
        <f t="shared" si="119"/>
        <v>const W1900NortheastcoastNewfoundlanddescription= L.marker([49.23,-55.07], {icon: Dn}).bindPopup('Northeast coast, Newfoundland&lt;br&gt;&lt;span style=font-size:11px&gt;English (White b. 1900-44)&lt;/span&gt;&lt;br&gt;TS 436 description in (Clarke, 2010)').addTo(W1900);</v>
      </c>
      <c r="V855" t="str">
        <f t="shared" si="120"/>
        <v>const W1900NortheastcoastNewfoundlanddescription= L.marker([49.23,-55.07], {icon: A2}).bindPopup('Northeast coast, Newfoundland&lt;br&gt;&lt;span style=font-size:11px&gt;English (White b. 1900-44)&lt;/span&gt;&lt;br&gt;TS 436 description in (Clarke, 2010)').addTo(W1900);</v>
      </c>
      <c r="W855" t="str">
        <f t="shared" si="121"/>
        <v>const W1900NortheastcoastNewfoundlanddescription= L.marker([49.23,-55.07], {icon: d}).bindPopup('Northeast coast, Newfoundland&lt;br&gt;&lt;span style=font-size:11px&gt;English (White b. 1900-44)&lt;/span&gt;&lt;br&gt;TS 436 description in d').addTo(W1900);</v>
      </c>
      <c r="X855" t="str">
        <f t="shared" si="122"/>
        <v>const W1900NortheastcoastNewfoundlanddescription= L.marker([49.23,-55.07], {icon: D5}).bindPopup('Northeast coast, Newfoundland&lt;br&gt;&lt;span style=font-size:11px&gt;English (White b. 1900-44)&lt;/span&gt;&lt;br&gt;TS 436 description in (Clarke, 2010)').addTo(W1900);</v>
      </c>
      <c r="Y855" t="str">
        <f t="shared" si="123"/>
        <v/>
      </c>
      <c r="Z855" t="str">
        <f t="shared" si="124"/>
        <v/>
      </c>
      <c r="AA855" t="str">
        <f t="shared" si="125"/>
        <v/>
      </c>
    </row>
    <row r="856" spans="1:55" ht="16" customHeight="1">
      <c r="A856" t="s">
        <v>5326</v>
      </c>
      <c r="B856" s="88" t="s">
        <v>7776</v>
      </c>
      <c r="C856" t="s">
        <v>4489</v>
      </c>
      <c r="D856" t="str">
        <f t="shared" si="126"/>
        <v/>
      </c>
      <c r="E856" t="s">
        <v>9614</v>
      </c>
      <c r="G856" s="79" t="s">
        <v>9611</v>
      </c>
      <c r="H856" s="41" t="s">
        <v>9612</v>
      </c>
      <c r="I856" s="5">
        <v>-86.4</v>
      </c>
      <c r="J856" s="5">
        <v>16.38</v>
      </c>
      <c r="K856" t="s">
        <v>10731</v>
      </c>
      <c r="S856" t="str">
        <f t="shared" si="117"/>
        <v>Bay Islands, Honduras&lt;br&gt;&lt;span style=font-size:11px&gt;(White b. 1900-44)&lt;/span&gt;&lt;br&gt;</v>
      </c>
      <c r="T856" t="str">
        <f t="shared" si="118"/>
        <v>W1900BayIslandsHondurasdescription</v>
      </c>
      <c r="U856" t="str">
        <f t="shared" si="119"/>
        <v>const W1900BayIslandsHondurasdescription= L.marker([16.38,-86.4], {icon: Dn}).bindPopup('Bay Islands, Honduras&lt;br&gt;&lt;span style=font-size:11px&gt;(White b. 1900-44)&lt;/span&gt;&lt;br&gt;TS 437 description in (Graham, 2010)').addTo(W1900);</v>
      </c>
      <c r="V856" t="str">
        <f t="shared" si="120"/>
        <v>const W1900BayIslandsHondurasdescription= L.marker([16.38,-86.4], {icon: A2}).bindPopup('Bay Islands, Honduras&lt;br&gt;&lt;span style=font-size:11px&gt;(White b. 1900-44)&lt;/span&gt;&lt;br&gt;TS 437 description in (Graham, 2010)').addTo(W1900);</v>
      </c>
      <c r="W856" t="str">
        <f t="shared" si="121"/>
        <v>const W1900BayIslandsHondurasdescription= L.marker([16.38,-86.4], {icon: d}).bindPopup('Bay Islands, Honduras&lt;br&gt;&lt;span style=font-size:11px&gt;(White b. 1900-44)&lt;/span&gt;&lt;br&gt;TS 437 description in d').addTo(W1900);</v>
      </c>
      <c r="X856" t="str">
        <f t="shared" si="122"/>
        <v>const W1900BayIslandsHondurasdescription= L.marker([16.38,-86.4], {icon: D5}).bindPopup('Bay Islands, Honduras&lt;br&gt;&lt;span style=font-size:11px&gt;(White b. 1900-44)&lt;/span&gt;&lt;br&gt;TS 437 description in (Graham, 2010)').addTo(W1900);</v>
      </c>
      <c r="Y856" t="str">
        <f t="shared" si="123"/>
        <v/>
      </c>
      <c r="Z856" t="str">
        <f t="shared" si="124"/>
        <v/>
      </c>
      <c r="AA856" t="str">
        <f t="shared" si="125"/>
        <v/>
      </c>
    </row>
    <row r="857" spans="1:55">
      <c r="A857" t="s">
        <v>5326</v>
      </c>
      <c r="B857" s="88" t="s">
        <v>7776</v>
      </c>
      <c r="C857" t="s">
        <v>4499</v>
      </c>
      <c r="D857" t="str">
        <f t="shared" si="126"/>
        <v/>
      </c>
      <c r="E857" t="s">
        <v>9616</v>
      </c>
      <c r="G857" s="41" t="s">
        <v>9617</v>
      </c>
      <c r="H857" s="79" t="s">
        <v>9615</v>
      </c>
      <c r="I857" s="5">
        <v>-63.05</v>
      </c>
      <c r="J857" s="5">
        <v>18.22</v>
      </c>
      <c r="K857" t="s">
        <v>10731</v>
      </c>
      <c r="S857" t="str">
        <f t="shared" si="117"/>
        <v>Island Harbor and  Stoney Gourd, Anguilla&lt;br&gt;&lt;span style=font-size:11px&gt;(White b. 1900-44)&lt;/span&gt;&lt;br&gt;</v>
      </c>
      <c r="T857" t="str">
        <f t="shared" si="118"/>
        <v>W1900IslandHarborandStoneyGourdAnguilladescription</v>
      </c>
      <c r="U857" t="str">
        <f t="shared" si="119"/>
        <v>const W1900IslandHarborandStoneyGourdAnguilladescription= L.marker([18.22,-63.05], {icon: Dn}).bindPopup('Island Harbor and  Stoney Gourd, Anguilla&lt;br&gt;&lt;span style=font-size:11px&gt;(White b. 1900-44)&lt;/span&gt;&lt;br&gt;TS 447 description in (Williams, 2010)').addTo(W1900);</v>
      </c>
      <c r="V857" t="str">
        <f t="shared" si="120"/>
        <v>const W1900IslandHarborandStoneyGourdAnguilladescription= L.marker([18.22,-63.05], {icon: A2}).bindPopup('Island Harbor and  Stoney Gourd, Anguilla&lt;br&gt;&lt;span style=font-size:11px&gt;(White b. 1900-44)&lt;/span&gt;&lt;br&gt;TS 447 description in (Williams, 2010)').addTo(W1900);</v>
      </c>
      <c r="W857" t="str">
        <f t="shared" si="121"/>
        <v>const W1900IslandHarborandStoneyGourdAnguilladescription= L.marker([18.22,-63.05], {icon: d}).bindPopup('Island Harbor and  Stoney Gourd, Anguilla&lt;br&gt;&lt;span style=font-size:11px&gt;(White b. 1900-44)&lt;/span&gt;&lt;br&gt;TS 447 description in d').addTo(W1900);</v>
      </c>
      <c r="X857" t="str">
        <f t="shared" si="122"/>
        <v>const W1900IslandHarborandStoneyGourdAnguilladescription= L.marker([18.22,-63.05], {icon: D5}).bindPopup('Island Harbor and  Stoney Gourd, Anguilla&lt;br&gt;&lt;span style=font-size:11px&gt;(White b. 1900-44)&lt;/span&gt;&lt;br&gt;TS 447 description in (Williams, 2010)').addTo(W1900);</v>
      </c>
      <c r="Y857" t="str">
        <f t="shared" si="123"/>
        <v/>
      </c>
      <c r="Z857" t="str">
        <f t="shared" si="124"/>
        <v/>
      </c>
      <c r="AA857" t="str">
        <f t="shared" si="125"/>
        <v/>
      </c>
    </row>
    <row r="858" spans="1:55">
      <c r="A858" t="s">
        <v>5326</v>
      </c>
      <c r="B858" s="88" t="s">
        <v>7776</v>
      </c>
      <c r="C858" t="s">
        <v>4504</v>
      </c>
      <c r="D858" t="str">
        <f t="shared" si="126"/>
        <v/>
      </c>
      <c r="E858" t="s">
        <v>12198</v>
      </c>
      <c r="G858" s="79" t="s">
        <v>9620</v>
      </c>
      <c r="H858" s="41" t="s">
        <v>9621</v>
      </c>
      <c r="I858" s="5">
        <v>-57.85</v>
      </c>
      <c r="J858" s="5">
        <v>-51.7</v>
      </c>
      <c r="K858" t="s">
        <v>10731</v>
      </c>
      <c r="S858" t="str">
        <f t="shared" si="117"/>
        <v>Falkland Islands, United Kingdom&lt;br&gt;&lt;span style=font-size:11px&gt;(White b. 1900-44)&lt;/span&gt;&lt;br&gt;</v>
      </c>
      <c r="T858" t="str">
        <f t="shared" si="118"/>
        <v>W1900FalklandIslandsUnitedKingdomdescription</v>
      </c>
      <c r="U858" t="str">
        <f t="shared" si="119"/>
        <v>const W1900FalklandIslandsUnitedKingdomdescription= L.marker([-51.7,-57.85], {icon: Dn}).bindPopup('Falkland Islands, United Kingdom&lt;br&gt;&lt;span style=font-size:11px&gt;(White b. 1900-44)&lt;/span&gt;&lt;br&gt;TS 452 description in (Britain &amp; Sudsbury, 2010)').addTo(W1900);</v>
      </c>
      <c r="V858" t="str">
        <f t="shared" si="120"/>
        <v>const W1900FalklandIslandsUnitedKingdomdescription= L.marker([-51.7,-57.85], {icon: A2}).bindPopup('Falkland Islands, United Kingdom&lt;br&gt;&lt;span style=font-size:11px&gt;(White b. 1900-44)&lt;/span&gt;&lt;br&gt;TS 452 description in (Britain &amp; Sudsbury, 2010)').addTo(W1900);</v>
      </c>
      <c r="W858" t="str">
        <f t="shared" si="121"/>
        <v>const W1900FalklandIslandsUnitedKingdomdescription= L.marker([-51.7,-57.85], {icon: d}).bindPopup('Falkland Islands, United Kingdom&lt;br&gt;&lt;span style=font-size:11px&gt;(White b. 1900-44)&lt;/span&gt;&lt;br&gt;TS 452 description in d').addTo(W1900);</v>
      </c>
      <c r="X858" t="str">
        <f t="shared" si="122"/>
        <v>const W1900FalklandIslandsUnitedKingdomdescription= L.marker([-51.7,-57.85], {icon: D5}).bindPopup('Falkland Islands, United Kingdom&lt;br&gt;&lt;span style=font-size:11px&gt;(White b. 1900-44)&lt;/span&gt;&lt;br&gt;TS 452 description in (Britain &amp; Sudsbury, 2010)').addTo(W1900);</v>
      </c>
      <c r="Y858" t="str">
        <f t="shared" si="123"/>
        <v/>
      </c>
      <c r="Z858" t="str">
        <f t="shared" si="124"/>
        <v/>
      </c>
      <c r="AA858" t="str">
        <f t="shared" si="125"/>
        <v/>
      </c>
    </row>
    <row r="859" spans="1:55">
      <c r="A859" t="s">
        <v>5326</v>
      </c>
      <c r="B859" s="73" t="s">
        <v>9257</v>
      </c>
      <c r="C859" t="s">
        <v>4505</v>
      </c>
      <c r="D859" t="str">
        <f t="shared" si="126"/>
        <v/>
      </c>
      <c r="E859" t="s">
        <v>1252</v>
      </c>
      <c r="G859" s="80" t="s">
        <v>220</v>
      </c>
      <c r="H859" t="s">
        <v>5151</v>
      </c>
      <c r="I859" s="5">
        <v>-77.61</v>
      </c>
      <c r="J859" s="5">
        <v>43.16</v>
      </c>
      <c r="K859" t="s">
        <v>10731</v>
      </c>
      <c r="S859" t="str">
        <f t="shared" si="117"/>
        <v>Rochester, New York&lt;br&gt;&lt;span style=font-size:11px&gt;(White b. 1900-44)&lt;/span&gt;&lt;br&gt;</v>
      </c>
      <c r="T859" t="str">
        <f t="shared" si="118"/>
        <v>W1900RochesterNewYorksample</v>
      </c>
      <c r="U859" t="str">
        <f t="shared" si="119"/>
        <v>const W1900RochesterNewYorksample= L.marker([43.16,-77.61], {icon: Dn}).bindPopup('Rochester, New York&lt;br&gt;&lt;span style=font-size:11px&gt;(White b. 1900-44)&lt;/span&gt;&lt;br&gt;TS 453 sample in (Kapner, 2019)').addTo(W1900);</v>
      </c>
      <c r="V859" t="str">
        <f t="shared" si="120"/>
        <v>const W1900RochesterNewYorksample= L.marker([43.16,-77.61], {icon: A2}).bindPopup('Rochester, New York&lt;br&gt;&lt;span style=font-size:11px&gt;(White b. 1900-44)&lt;/span&gt;&lt;br&gt;TS 453 sample in (Kapner, 2019)').addTo(W1900);</v>
      </c>
      <c r="W859" t="str">
        <f t="shared" si="121"/>
        <v>const W1900RochesterNewYorksample= L.marker([43.16,-77.61], {icon: d}).bindPopup('Rochester, New York&lt;br&gt;&lt;span style=font-size:11px&gt;(White b. 1900-44)&lt;/span&gt;&lt;br&gt;TS 453 sample in d').addTo(W1900);</v>
      </c>
      <c r="X859" t="str">
        <f t="shared" si="122"/>
        <v>const W1900RochesterNewYorksample= L.marker([43.16,-77.61], {icon: D5}).bindPopup('Rochester, New York&lt;br&gt;&lt;span style=font-size:11px&gt;(White b. 1900-44)&lt;/span&gt;&lt;br&gt;TS 453 sample in (Kapner, 2019)').addTo(W1900);</v>
      </c>
      <c r="Y859" t="str">
        <f t="shared" si="123"/>
        <v/>
      </c>
      <c r="Z859" t="str">
        <f t="shared" si="124"/>
        <v/>
      </c>
      <c r="AA859" t="str">
        <f t="shared" si="125"/>
        <v/>
      </c>
      <c r="BC859" t="s">
        <v>6490</v>
      </c>
    </row>
    <row r="860" spans="1:55">
      <c r="A860" t="s">
        <v>5326</v>
      </c>
      <c r="B860" s="73" t="s">
        <v>9257</v>
      </c>
      <c r="C860" t="s">
        <v>4506</v>
      </c>
      <c r="D860" t="str">
        <f t="shared" si="126"/>
        <v/>
      </c>
      <c r="E860" t="s">
        <v>12185</v>
      </c>
      <c r="G860" s="80" t="s">
        <v>419</v>
      </c>
      <c r="H860" t="s">
        <v>5151</v>
      </c>
      <c r="I860" s="5">
        <v>-76.150000000000006</v>
      </c>
      <c r="J860" s="5">
        <v>43.05</v>
      </c>
      <c r="K860" t="s">
        <v>10731</v>
      </c>
      <c r="S860" t="str">
        <f t="shared" si="117"/>
        <v>Syracuse, New York&lt;br&gt;&lt;span style=font-size:11px&gt;(White b. 1900-44)&lt;/span&gt;&lt;br&gt;</v>
      </c>
      <c r="T860" t="str">
        <f t="shared" si="118"/>
        <v>W1900SyracuseNewYorksample</v>
      </c>
      <c r="U860" t="str">
        <f t="shared" si="119"/>
        <v>const W1900SyracuseNewYorksample= L.marker([43.05,-76.15], {icon: Dn}).bindPopup('Syracuse, New York&lt;br&gt;&lt;span style=font-size:11px&gt;(White b. 1900-44)&lt;/span&gt;&lt;br&gt;TS 454 sample in (Driscoll, 2015)').addTo(W1900);</v>
      </c>
      <c r="V860" t="str">
        <f t="shared" si="120"/>
        <v>const W1900SyracuseNewYorksample= L.marker([43.05,-76.15], {icon: A2}).bindPopup('Syracuse, New York&lt;br&gt;&lt;span style=font-size:11px&gt;(White b. 1900-44)&lt;/span&gt;&lt;br&gt;TS 454 sample in (Driscoll, 2015)').addTo(W1900);</v>
      </c>
      <c r="W860" t="str">
        <f t="shared" si="121"/>
        <v>const W1900SyracuseNewYorksample= L.marker([43.05,-76.15], {icon: d}).bindPopup('Syracuse, New York&lt;br&gt;&lt;span style=font-size:11px&gt;(White b. 1900-44)&lt;/span&gt;&lt;br&gt;TS 454 sample in d').addTo(W1900);</v>
      </c>
      <c r="X860" t="str">
        <f t="shared" si="122"/>
        <v>const W1900SyracuseNewYorksample= L.marker([43.05,-76.15], {icon: D5}).bindPopup('Syracuse, New York&lt;br&gt;&lt;span style=font-size:11px&gt;(White b. 1900-44)&lt;/span&gt;&lt;br&gt;TS 454 sample in (Driscoll, 2015)').addTo(W1900);</v>
      </c>
      <c r="Y860" t="str">
        <f t="shared" si="123"/>
        <v/>
      </c>
      <c r="Z860" t="str">
        <f t="shared" si="124"/>
        <v/>
      </c>
      <c r="AA860" t="str">
        <f t="shared" si="125"/>
        <v/>
      </c>
      <c r="BC860" t="s">
        <v>6491</v>
      </c>
    </row>
    <row r="861" spans="1:55" ht="16" customHeight="1">
      <c r="A861" t="s">
        <v>5326</v>
      </c>
      <c r="B861" s="88" t="s">
        <v>6630</v>
      </c>
      <c r="D861">
        <v>1908</v>
      </c>
      <c r="E861" t="s">
        <v>11989</v>
      </c>
      <c r="F861" s="1"/>
      <c r="G861" s="79" t="s">
        <v>234</v>
      </c>
      <c r="H861" t="s">
        <v>5282</v>
      </c>
      <c r="I861" s="5">
        <v>-83.03</v>
      </c>
      <c r="J861" s="5">
        <v>40.21</v>
      </c>
      <c r="K861" s="10" t="s">
        <v>10734</v>
      </c>
      <c r="S861" t="str">
        <f t="shared" si="117"/>
        <v>Columbus, Ohio&lt;br&gt;&lt;span style=font-size:11px&gt;(White b. 1908)&lt;/span&gt;&lt;br&gt;</v>
      </c>
      <c r="T861" t="str">
        <f t="shared" si="118"/>
        <v>W1900ColumbusOhioSpeaker29</v>
      </c>
      <c r="U861" t="str">
        <f t="shared" si="119"/>
        <v>const W1900ColumbusOhioSpeaker29= L.marker([40.21,-83.03], {icon: Dn}).bindPopup('Columbus, Ohio&lt;br&gt;&lt;span style=font-size:11px&gt;(White b. 1908)&lt;/span&gt;&lt;br&gt;Speaker 29 in (Thomas, 2001)').addTo(W1900);</v>
      </c>
      <c r="V861" t="str">
        <f t="shared" si="120"/>
        <v>const W1900ColumbusOhioSpeaker29= L.marker([40.21,-83.03], {icon: A2}).bindPopup('Columbus, Ohio&lt;br&gt;&lt;span style=font-size:11px&gt;(White b. 1908)&lt;/span&gt;&lt;br&gt;Speaker 29 in (Thomas, 2001)').addTo(W1900);</v>
      </c>
      <c r="W861" t="str">
        <f t="shared" si="121"/>
        <v>const W1900ColumbusOhioSpeaker29= L.marker([40.21,-83.03], {icon: d}).bindPopup('Columbus, Ohio&lt;br&gt;&lt;span style=font-size:11px&gt;(White b. 1908)&lt;/span&gt;&lt;br&gt;Speaker 29 in d').addTo(W1900);</v>
      </c>
      <c r="X861" t="str">
        <f t="shared" si="122"/>
        <v>const W1900ColumbusOhioSpeaker29= L.marker([40.21,-83.03], {icon: D2}).bindPopup('Columbus, Ohio&lt;br&gt;&lt;span style=font-size:11px&gt;(White b. 1908)&lt;/span&gt;&lt;br&gt;Speaker 29 in (Thomas, 2001)').addTo(W1900);</v>
      </c>
      <c r="Y861" t="str">
        <f t="shared" si="123"/>
        <v/>
      </c>
      <c r="Z861" t="str">
        <f t="shared" si="124"/>
        <v/>
      </c>
      <c r="AA861" t="str">
        <f t="shared" si="125"/>
        <v/>
      </c>
      <c r="BC861" t="s">
        <v>12050</v>
      </c>
    </row>
    <row r="862" spans="1:55">
      <c r="A862" t="s">
        <v>5326</v>
      </c>
      <c r="B862" s="88" t="s">
        <v>6857</v>
      </c>
      <c r="D862">
        <v>1915</v>
      </c>
      <c r="E862" t="s">
        <v>11989</v>
      </c>
      <c r="F862" s="1"/>
      <c r="G862" s="79" t="s">
        <v>458</v>
      </c>
      <c r="H862" t="s">
        <v>5288</v>
      </c>
      <c r="I862" s="5">
        <v>-83.76</v>
      </c>
      <c r="J862" s="5">
        <v>35.72</v>
      </c>
      <c r="K862" t="s">
        <v>10742</v>
      </c>
      <c r="S862" t="str">
        <f t="shared" si="117"/>
        <v>Robbinisville, North Carolina&lt;br&gt;&lt;span style=font-size:11px&gt;(White b. 1915)&lt;/span&gt;&lt;br&gt;</v>
      </c>
      <c r="T862" t="str">
        <f t="shared" si="118"/>
        <v>W1900RobbinisvilleNorthCarolinaSpeaker67</v>
      </c>
      <c r="U862" t="str">
        <f t="shared" si="119"/>
        <v>const W1900RobbinisvilleNorthCarolinaSpeaker67= L.marker([35.72,-83.76], {icon: Du}).bindPopup('Robbinisville, North Carolina&lt;br&gt;&lt;span style=font-size:11px&gt;(White b. 1915)&lt;/span&gt;&lt;br&gt;Speaker 67 in (Thomas, 2001)').addTo(W1900);</v>
      </c>
      <c r="V862" t="str">
        <f t="shared" si="120"/>
        <v>const W1900RobbinisvilleNorthCarolinaSpeaker67= L.marker([35.72,-83.76], {icon: A2}).bindPopup('Robbinisville, North Carolina&lt;br&gt;&lt;span style=font-size:11px&gt;(White b. 1915)&lt;/span&gt;&lt;br&gt;Speaker 67 in (Thomas, 2001)').addTo(W1900);</v>
      </c>
      <c r="W862" t="str">
        <f t="shared" si="121"/>
        <v>const W1900RobbinisvilleNorthCarolinaSpeaker67= L.marker([35.72,-83.76], {icon: d}).bindPopup('Robbinisville, North Carolina&lt;br&gt;&lt;span style=font-size:11px&gt;(White b. 1915)&lt;/span&gt;&lt;br&gt;Speaker 67 in d').addTo(W1900);</v>
      </c>
      <c r="X862" t="str">
        <f t="shared" si="122"/>
        <v>const W1900RobbinisvilleNorthCarolinaSpeaker67= L.marker([35.72,-83.76], {icon: D5}).bindPopup('Robbinisville, North Carolina&lt;br&gt;&lt;span style=font-size:11px&gt;(White b. 1915)&lt;/span&gt;&lt;br&gt;Speaker 67 in (Thomas, 2001)').addTo(W1900);</v>
      </c>
      <c r="Y862" t="str">
        <f t="shared" si="123"/>
        <v/>
      </c>
      <c r="Z862" t="str">
        <f t="shared" si="124"/>
        <v/>
      </c>
      <c r="AA862" t="str">
        <f t="shared" si="125"/>
        <v/>
      </c>
      <c r="BC862" t="s">
        <v>12053</v>
      </c>
    </row>
    <row r="863" spans="1:55">
      <c r="A863" t="s">
        <v>5326</v>
      </c>
      <c r="B863" s="88" t="s">
        <v>4596</v>
      </c>
      <c r="D863">
        <v>1935</v>
      </c>
      <c r="E863" t="s">
        <v>6969</v>
      </c>
      <c r="G863" s="79" t="s">
        <v>252</v>
      </c>
      <c r="H863" t="s">
        <v>5278</v>
      </c>
      <c r="I863" s="5">
        <v>-80</v>
      </c>
      <c r="J863" s="5">
        <v>40.44</v>
      </c>
      <c r="K863" t="s">
        <v>10731</v>
      </c>
      <c r="S863" t="str">
        <f t="shared" si="117"/>
        <v>Pittsburgh, Pennsylvania&lt;br&gt;&lt;span style=font-size:11px&gt;(White b. 1935)&lt;/span&gt;&lt;br&gt;</v>
      </c>
      <c r="T863" t="str">
        <f t="shared" si="118"/>
        <v>W1900PittsburghPennsylvaniaTS544</v>
      </c>
      <c r="U863" t="str">
        <f t="shared" si="119"/>
        <v>const W1900PittsburghPennsylvaniaTS544= L.marker([40.44,-80], {icon: Dn}).bindPopup('Pittsburgh, Pennsylvania&lt;br&gt;&lt;span style=font-size:11px&gt;(White b. 1935)&lt;/span&gt;&lt;br&gt;TS 544 in (Labov et al, 2003)').addTo(W1900);</v>
      </c>
      <c r="V863" t="str">
        <f t="shared" si="120"/>
        <v>const W1900PittsburghPennsylvaniaTS544= L.marker([40.44,-80], {icon: A2}).bindPopup('Pittsburgh, Pennsylvania&lt;br&gt;&lt;span style=font-size:11px&gt;(White b. 1935)&lt;/span&gt;&lt;br&gt;TS 544 in (Labov et al, 2003)').addTo(W1900);</v>
      </c>
      <c r="W863" t="str">
        <f t="shared" si="121"/>
        <v>const W1900PittsburghPennsylvaniaTS544= L.marker([40.44,-80], {icon: d}).bindPopup('Pittsburgh, Pennsylvania&lt;br&gt;&lt;span style=font-size:11px&gt;(White b. 1935)&lt;/span&gt;&lt;br&gt;TS 544 in d').addTo(W1900);</v>
      </c>
      <c r="X863" t="str">
        <f t="shared" si="122"/>
        <v>const W1900PittsburghPennsylvaniaTS544= L.marker([40.44,-80], {icon: D5}).bindPopup('Pittsburgh, Pennsylvania&lt;br&gt;&lt;span style=font-size:11px&gt;(White b. 1935)&lt;/span&gt;&lt;br&gt;TS 544 in (Labov et al, 2003)').addTo(W1900);</v>
      </c>
      <c r="Y863" t="str">
        <f t="shared" si="123"/>
        <v/>
      </c>
      <c r="Z863" t="str">
        <f t="shared" si="124"/>
        <v/>
      </c>
      <c r="AA863" t="str">
        <f t="shared" si="125"/>
        <v/>
      </c>
      <c r="BC863" t="s">
        <v>7203</v>
      </c>
    </row>
    <row r="864" spans="1:55">
      <c r="A864" t="s">
        <v>5326</v>
      </c>
      <c r="B864" s="88" t="s">
        <v>7776</v>
      </c>
      <c r="E864" t="s">
        <v>1240</v>
      </c>
      <c r="F864" s="1"/>
      <c r="G864" s="79" t="s">
        <v>1301</v>
      </c>
      <c r="H864" t="s">
        <v>1025</v>
      </c>
      <c r="I864" s="5">
        <v>-64.75</v>
      </c>
      <c r="J864" s="5">
        <v>32.31</v>
      </c>
      <c r="K864" t="s">
        <v>10731</v>
      </c>
      <c r="S864" t="str">
        <f t="shared" si="117"/>
        <v>Hamilton, Bermuda&lt;br&gt;&lt;span style=font-size:11px&gt;(White b. 1900-44)&lt;/span&gt;&lt;br&gt;</v>
      </c>
      <c r="T864" t="str">
        <f t="shared" si="118"/>
        <v>W1900HamiltonBermudadescription</v>
      </c>
      <c r="U864" t="str">
        <f t="shared" si="119"/>
        <v>const W1900HamiltonBermudadescription= L.marker([32.31,-64.75], {icon: Dn}).bindPopup('Hamilton, Bermuda&lt;br&gt;&lt;span style=font-size:11px&gt;(White b. 1900-44)&lt;/span&gt;&lt;br&gt;description in (Ayres, 1933)').addTo(W1900);</v>
      </c>
      <c r="V864" t="str">
        <f t="shared" si="120"/>
        <v>const W1900HamiltonBermudadescription= L.marker([32.31,-64.75], {icon: A2}).bindPopup('Hamilton, Bermuda&lt;br&gt;&lt;span style=font-size:11px&gt;(White b. 1900-44)&lt;/span&gt;&lt;br&gt;description in (Ayres, 1933)').addTo(W1900);</v>
      </c>
      <c r="W864" t="str">
        <f t="shared" si="121"/>
        <v>const W1900HamiltonBermudadescription= L.marker([32.31,-64.75], {icon: d}).bindPopup('Hamilton, Bermuda&lt;br&gt;&lt;span style=font-size:11px&gt;(White b. 1900-44)&lt;/span&gt;&lt;br&gt;description in d').addTo(W1900);</v>
      </c>
      <c r="X864" t="str">
        <f t="shared" si="122"/>
        <v>const W1900HamiltonBermudadescription= L.marker([32.31,-64.75], {icon: D5}).bindPopup('Hamilton, Bermuda&lt;br&gt;&lt;span style=font-size:11px&gt;(White b. 1900-44)&lt;/span&gt;&lt;br&gt;description in (Ayres, 1933)').addTo(W1900);</v>
      </c>
      <c r="Y864" t="str">
        <f t="shared" si="123"/>
        <v/>
      </c>
      <c r="Z864" t="str">
        <f t="shared" si="124"/>
        <v/>
      </c>
      <c r="AA864" t="str">
        <f t="shared" si="125"/>
        <v/>
      </c>
      <c r="BC864" t="s">
        <v>5677</v>
      </c>
    </row>
    <row r="865" spans="1:55">
      <c r="A865" t="s">
        <v>5326</v>
      </c>
      <c r="E865" t="s">
        <v>12520</v>
      </c>
      <c r="F865" s="1"/>
      <c r="G865" s="79" t="s">
        <v>12518</v>
      </c>
      <c r="H865" t="s">
        <v>931</v>
      </c>
      <c r="I865" s="5">
        <v>-79.683333000000005</v>
      </c>
      <c r="J865" s="5">
        <v>47.516666999999998</v>
      </c>
      <c r="K865" t="s">
        <v>10734</v>
      </c>
      <c r="S865" t="str">
        <f t="shared" si="117"/>
        <v>Temiskaming Shores, Ontario&lt;br&gt;&lt;span style=font-size:11px&gt;(White b. 1900-44)&lt;/span&gt;&lt;br&gt;</v>
      </c>
      <c r="T865" t="str">
        <f t="shared" si="118"/>
        <v>W1900TemiskamingShoresOntario</v>
      </c>
      <c r="U865" t="str">
        <f t="shared" si="119"/>
        <v>const W1900TemiskamingShoresOntario= L.marker([47.516667,-79.683333], {icon: Dn}).bindPopup('Temiskaming Shores, Ontario&lt;br&gt;&lt;span style=font-size:11px&gt;(White b. 1900-44)&lt;/span&gt;&lt;br&gt; in (Smith, 2018)').addTo(W1900);</v>
      </c>
      <c r="V865" t="str">
        <f t="shared" si="120"/>
        <v>const W1900TemiskamingShoresOntario= L.marker([47.516667,-79.683333], {icon: A2}).bindPopup('Temiskaming Shores, Ontario&lt;br&gt;&lt;span style=font-size:11px&gt;(White b. 1900-44)&lt;/span&gt;&lt;br&gt; in (Smith, 2018)').addTo(W1900);</v>
      </c>
      <c r="W865" t="str">
        <f t="shared" si="121"/>
        <v>const W1900TemiskamingShoresOntario= L.marker([47.516667,-79.683333], {icon: d}).bindPopup('Temiskaming Shores, Ontario&lt;br&gt;&lt;span style=font-size:11px&gt;(White b. 1900-44)&lt;/span&gt;&lt;br&gt; in d').addTo(W1900);</v>
      </c>
      <c r="X865" t="str">
        <f t="shared" si="122"/>
        <v>const W1900TemiskamingShoresOntario= L.marker([47.516667,-79.683333], {icon: D2}).bindPopup('Temiskaming Shores, Ontario&lt;br&gt;&lt;span style=font-size:11px&gt;(White b. 1900-44)&lt;/span&gt;&lt;br&gt; in (Smith, 2018)').addTo(W1900);</v>
      </c>
      <c r="Y865" t="str">
        <f t="shared" si="123"/>
        <v/>
      </c>
      <c r="Z865" t="str">
        <f t="shared" si="124"/>
        <v/>
      </c>
      <c r="AA865" t="str">
        <f t="shared" si="125"/>
        <v/>
      </c>
    </row>
    <row r="866" spans="1:55" ht="16" customHeight="1">
      <c r="A866" t="s">
        <v>5326</v>
      </c>
      <c r="B866" s="73"/>
      <c r="E866" t="s">
        <v>12520</v>
      </c>
      <c r="G866" s="80" t="s">
        <v>12519</v>
      </c>
      <c r="H866" t="s">
        <v>931</v>
      </c>
      <c r="I866" s="5">
        <v>-80.033332999999999</v>
      </c>
      <c r="J866" s="5">
        <v>48.15</v>
      </c>
      <c r="K866" t="s">
        <v>10734</v>
      </c>
      <c r="S866" t="str">
        <f t="shared" si="117"/>
        <v>Kirkland Lake, Ontario&lt;br&gt;&lt;span style=font-size:11px&gt;(White b. 1900-44)&lt;/span&gt;&lt;br&gt;</v>
      </c>
      <c r="T866" t="str">
        <f t="shared" si="118"/>
        <v>W1900KirklandLakeOntario</v>
      </c>
      <c r="U866" t="str">
        <f t="shared" si="119"/>
        <v>const W1900KirklandLakeOntario= L.marker([48.15,-80.033333], {icon: Dn}).bindPopup('Kirkland Lake, Ontario&lt;br&gt;&lt;span style=font-size:11px&gt;(White b. 1900-44)&lt;/span&gt;&lt;br&gt; in (Smith, 2018)').addTo(W1900);</v>
      </c>
      <c r="V866" t="str">
        <f t="shared" si="120"/>
        <v>const W1900KirklandLakeOntario= L.marker([48.15,-80.033333], {icon: A2}).bindPopup('Kirkland Lake, Ontario&lt;br&gt;&lt;span style=font-size:11px&gt;(White b. 1900-44)&lt;/span&gt;&lt;br&gt; in (Smith, 2018)').addTo(W1900);</v>
      </c>
      <c r="W866" t="str">
        <f t="shared" si="121"/>
        <v>const W1900KirklandLakeOntario= L.marker([48.15,-80.033333], {icon: d}).bindPopup('Kirkland Lake, Ontario&lt;br&gt;&lt;span style=font-size:11px&gt;(White b. 1900-44)&lt;/span&gt;&lt;br&gt; in d').addTo(W1900);</v>
      </c>
      <c r="X866" t="str">
        <f t="shared" si="122"/>
        <v>const W1900KirklandLakeOntario= L.marker([48.15,-80.033333], {icon: D2}).bindPopup('Kirkland Lake, Ontario&lt;br&gt;&lt;span style=font-size:11px&gt;(White b. 1900-44)&lt;/span&gt;&lt;br&gt; in (Smith, 2018)').addTo(W1900);</v>
      </c>
      <c r="Y866" t="str">
        <f t="shared" si="123"/>
        <v/>
      </c>
      <c r="Z866" t="str">
        <f t="shared" si="124"/>
        <v/>
      </c>
      <c r="AA866" t="str">
        <f t="shared" si="125"/>
        <v/>
      </c>
    </row>
    <row r="867" spans="1:55">
      <c r="A867" t="s">
        <v>5326</v>
      </c>
      <c r="B867" s="73"/>
      <c r="E867" t="s">
        <v>12520</v>
      </c>
      <c r="G867" s="80" t="s">
        <v>1076</v>
      </c>
      <c r="H867" t="s">
        <v>931</v>
      </c>
      <c r="I867" s="5">
        <v>-89.246110999999999</v>
      </c>
      <c r="J867" s="5">
        <v>48.382221999999999</v>
      </c>
      <c r="K867" t="s">
        <v>10734</v>
      </c>
      <c r="S867" t="str">
        <f t="shared" si="117"/>
        <v>Thunder Bay, Ontario&lt;br&gt;&lt;span style=font-size:11px&gt;(White b. 1900-44)&lt;/span&gt;&lt;br&gt;</v>
      </c>
      <c r="T867" t="str">
        <f t="shared" si="118"/>
        <v>W1900ThunderBayOntario</v>
      </c>
      <c r="U867" t="str">
        <f t="shared" si="119"/>
        <v>const W1900ThunderBayOntario= L.marker([48.382222,-89.246111], {icon: Dn}).bindPopup('Thunder Bay, Ontario&lt;br&gt;&lt;span style=font-size:11px&gt;(White b. 1900-44)&lt;/span&gt;&lt;br&gt; in (Smith, 2018)').addTo(W1900);</v>
      </c>
      <c r="V867" t="str">
        <f t="shared" si="120"/>
        <v>const W1900ThunderBayOntario= L.marker([48.382222,-89.246111], {icon: A2}).bindPopup('Thunder Bay, Ontario&lt;br&gt;&lt;span style=font-size:11px&gt;(White b. 1900-44)&lt;/span&gt;&lt;br&gt; in (Smith, 2018)').addTo(W1900);</v>
      </c>
      <c r="W867" t="str">
        <f t="shared" si="121"/>
        <v>const W1900ThunderBayOntario= L.marker([48.382222,-89.246111], {icon: d}).bindPopup('Thunder Bay, Ontario&lt;br&gt;&lt;span style=font-size:11px&gt;(White b. 1900-44)&lt;/span&gt;&lt;br&gt; in d').addTo(W1900);</v>
      </c>
      <c r="X867" t="str">
        <f t="shared" si="122"/>
        <v>const W1900ThunderBayOntario= L.marker([48.382222,-89.246111], {icon: D2}).bindPopup('Thunder Bay, Ontario&lt;br&gt;&lt;span style=font-size:11px&gt;(White b. 1900-44)&lt;/span&gt;&lt;br&gt; in (Smith, 2018)').addTo(W1900);</v>
      </c>
      <c r="Y867" t="str">
        <f t="shared" si="123"/>
        <v/>
      </c>
      <c r="Z867" t="str">
        <f t="shared" si="124"/>
        <v/>
      </c>
      <c r="AA867" t="str">
        <f t="shared" si="125"/>
        <v/>
      </c>
    </row>
    <row r="868" spans="1:55">
      <c r="A868" t="s">
        <v>5326</v>
      </c>
      <c r="B868" s="88" t="s">
        <v>9257</v>
      </c>
      <c r="E868" t="s">
        <v>12532</v>
      </c>
      <c r="G868" s="79" t="s">
        <v>1</v>
      </c>
      <c r="H868" t="s">
        <v>5306</v>
      </c>
      <c r="I868" s="5">
        <v>-149.89361099999999</v>
      </c>
      <c r="J868" s="5">
        <v>61.216667000000001</v>
      </c>
      <c r="K868" t="s">
        <v>10733</v>
      </c>
      <c r="S868" t="str">
        <f t="shared" si="117"/>
        <v>Anchorage, Alaska&lt;br&gt;&lt;span style=font-size:11px&gt;(White b. 1900-44)&lt;/span&gt;&lt;br&gt;</v>
      </c>
      <c r="T868" t="str">
        <f t="shared" si="118"/>
        <v>W1900AnchorageAlaskasample</v>
      </c>
      <c r="U868" t="str">
        <f t="shared" si="119"/>
        <v>const W1900AnchorageAlaskasample= L.marker([61.216667,-149.893611], {icon: Dn}).bindPopup('Anchorage, Alaska&lt;br&gt;&lt;span style=font-size:11px&gt;(White b. 1900-44)&lt;/span&gt;&lt;br&gt;sample in (Bowie, 2020)').addTo(W1900);</v>
      </c>
      <c r="V868" t="str">
        <f t="shared" si="120"/>
        <v>const W1900AnchorageAlaskasample= L.marker([61.216667,-149.893611], {icon: A2}).bindPopup('Anchorage, Alaska&lt;br&gt;&lt;span style=font-size:11px&gt;(White b. 1900-44)&lt;/span&gt;&lt;br&gt;sample in (Bowie, 2020)').addTo(W1900);</v>
      </c>
      <c r="W868" t="str">
        <f t="shared" si="121"/>
        <v>const W1900AnchorageAlaskasample= L.marker([61.216667,-149.893611], {icon: d}).bindPopup('Anchorage, Alaska&lt;br&gt;&lt;span style=font-size:11px&gt;(White b. 1900-44)&lt;/span&gt;&lt;br&gt;sample in d').addTo(W1900);</v>
      </c>
      <c r="X868" t="str">
        <f t="shared" si="122"/>
        <v>const W1900AnchorageAlaskasample= L.marker([61.216667,-149.893611], {icon: D3}).bindPopup('Anchorage, Alaska&lt;br&gt;&lt;span style=font-size:11px&gt;(White b. 1900-44)&lt;/span&gt;&lt;br&gt;sample in (Bowie, 2020)').addTo(W1900);</v>
      </c>
      <c r="Y868" t="str">
        <f t="shared" si="123"/>
        <v/>
      </c>
      <c r="Z868" t="str">
        <f t="shared" si="124"/>
        <v/>
      </c>
      <c r="AA868" t="str">
        <f t="shared" si="125"/>
        <v/>
      </c>
    </row>
    <row r="869" spans="1:55">
      <c r="A869" s="30" t="s">
        <v>5326</v>
      </c>
      <c r="B869" s="89" t="s">
        <v>9257</v>
      </c>
      <c r="C869" s="77"/>
      <c r="D869" s="77"/>
      <c r="E869" t="s">
        <v>12541</v>
      </c>
      <c r="G869" s="84" t="s">
        <v>12542</v>
      </c>
      <c r="H869" s="32" t="s">
        <v>5295</v>
      </c>
      <c r="I869" s="51">
        <v>-87.406666999999999</v>
      </c>
      <c r="J869" s="51">
        <v>46.546388999999998</v>
      </c>
      <c r="K869" s="32" t="s">
        <v>11235</v>
      </c>
      <c r="L869" s="32"/>
      <c r="S869" t="str">
        <f t="shared" si="117"/>
        <v>Marquette County, Michigan&lt;br&gt;&lt;span style=font-size:11px&gt;(White b. 1900-44)&lt;/span&gt;&lt;br&gt;</v>
      </c>
      <c r="T869" t="str">
        <f t="shared" si="118"/>
        <v>W1900MarquetteCountyMichigansample</v>
      </c>
      <c r="U869" t="str">
        <f t="shared" si="119"/>
        <v>const W1900MarquetteCountyMichigansample= L.marker([46.546389,-87.406667], {icon: De}).bindPopup('Marquette County, Michigan&lt;br&gt;&lt;span style=font-size:11px&gt;(White b. 1900-44)&lt;/span&gt;&lt;br&gt;sample in (Rankinen, 2014)').addTo(W1900);</v>
      </c>
      <c r="V869" t="str">
        <f t="shared" si="120"/>
        <v>const W1900MarquetteCountyMichigansample= L.marker([46.546389,-87.406667], {icon: A2}).bindPopup('Marquette County, Michigan&lt;br&gt;&lt;span style=font-size:11px&gt;(White b. 1900-44)&lt;/span&gt;&lt;br&gt;sample in (Rankinen, 2014)').addTo(W1900);</v>
      </c>
      <c r="W869" t="str">
        <f t="shared" si="121"/>
        <v>const W1900MarquetteCountyMichigansample= L.marker([46.546389,-87.406667], {icon: d}).bindPopup('Marquette County, Michigan&lt;br&gt;&lt;span style=font-size:11px&gt;(White b. 1900-44)&lt;/span&gt;&lt;br&gt;sample in d').addTo(W1900);</v>
      </c>
      <c r="X869" t="str">
        <f t="shared" si="122"/>
        <v>const W1900MarquetteCountyMichigansample= L.marker([46.546389,-87.406667], {icon: D2}).bindPopup('Marquette County, Michigan&lt;br&gt;&lt;span style=font-size:11px&gt;(White b. 1900-44)&lt;/span&gt;&lt;br&gt;sample in (Rankinen, 2014)').addTo(W1900);</v>
      </c>
      <c r="Y869" t="str">
        <f t="shared" si="123"/>
        <v/>
      </c>
      <c r="Z869" t="str">
        <f t="shared" si="124"/>
        <v/>
      </c>
      <c r="AA869" t="str">
        <f t="shared" si="125"/>
        <v/>
      </c>
    </row>
    <row r="870" spans="1:55" ht="16" customHeight="1">
      <c r="A870" s="30" t="s">
        <v>5326</v>
      </c>
      <c r="B870" s="89" t="s">
        <v>9257</v>
      </c>
      <c r="C870" s="77"/>
      <c r="D870" s="77"/>
      <c r="E870" t="s">
        <v>12546</v>
      </c>
      <c r="G870" s="84" t="s">
        <v>300</v>
      </c>
      <c r="H870" s="32" t="s">
        <v>5305</v>
      </c>
      <c r="I870" s="51">
        <v>-111.891111</v>
      </c>
      <c r="J870" s="51">
        <v>40.760832999999998</v>
      </c>
      <c r="K870" t="s">
        <v>10734</v>
      </c>
      <c r="L870" s="32"/>
      <c r="S870" t="str">
        <f t="shared" si="117"/>
        <v>Salt Lake City, Utah&lt;br&gt;&lt;span style=font-size:11px&gt;(White b. 1900-44)&lt;/span&gt;&lt;br&gt;</v>
      </c>
      <c r="T870" t="str">
        <f t="shared" si="118"/>
        <v>W1900SaltLakeCityUtahsample</v>
      </c>
      <c r="U870" t="str">
        <f t="shared" si="119"/>
        <v>const W1900SaltLakeCityUtahsample= L.marker([40.760833,-111.891111], {icon: Dn}).bindPopup('Salt Lake City, Utah&lt;br&gt;&lt;span style=font-size:11px&gt;(White b. 1900-44)&lt;/span&gt;&lt;br&gt;sample in (Bowie, 2017)').addTo(W1900);</v>
      </c>
      <c r="V870" t="str">
        <f t="shared" si="120"/>
        <v>const W1900SaltLakeCityUtahsample= L.marker([40.760833,-111.891111], {icon: A2}).bindPopup('Salt Lake City, Utah&lt;br&gt;&lt;span style=font-size:11px&gt;(White b. 1900-44)&lt;/span&gt;&lt;br&gt;sample in (Bowie, 2017)').addTo(W1900);</v>
      </c>
      <c r="W870" t="str">
        <f t="shared" si="121"/>
        <v>const W1900SaltLakeCityUtahsample= L.marker([40.760833,-111.891111], {icon: d}).bindPopup('Salt Lake City, Utah&lt;br&gt;&lt;span style=font-size:11px&gt;(White b. 1900-44)&lt;/span&gt;&lt;br&gt;sample in d').addTo(W1900);</v>
      </c>
      <c r="X870" t="str">
        <f t="shared" si="122"/>
        <v>const W1900SaltLakeCityUtahsample= L.marker([40.760833,-111.891111], {icon: D2}).bindPopup('Salt Lake City, Utah&lt;br&gt;&lt;span style=font-size:11px&gt;(White b. 1900-44)&lt;/span&gt;&lt;br&gt;sample in (Bowie, 2017)').addTo(W1900);</v>
      </c>
      <c r="Y870" t="str">
        <f t="shared" si="123"/>
        <v/>
      </c>
      <c r="Z870" t="str">
        <f t="shared" si="124"/>
        <v/>
      </c>
      <c r="AA870" t="str">
        <f t="shared" si="125"/>
        <v/>
      </c>
    </row>
    <row r="871" spans="1:55">
      <c r="A871" s="30" t="s">
        <v>5326</v>
      </c>
      <c r="B871" s="89" t="s">
        <v>9257</v>
      </c>
      <c r="C871" s="77"/>
      <c r="D871" s="77"/>
      <c r="E871" t="s">
        <v>12547</v>
      </c>
      <c r="G871" s="84" t="s">
        <v>34</v>
      </c>
      <c r="H871" s="32" t="s">
        <v>5290</v>
      </c>
      <c r="I871" s="5">
        <v>-122.42</v>
      </c>
      <c r="J871" s="5">
        <v>37.770000000000003</v>
      </c>
      <c r="K871" t="s">
        <v>11235</v>
      </c>
      <c r="L871" s="32"/>
      <c r="S871" t="str">
        <f t="shared" si="117"/>
        <v>San Francisco, California&lt;br&gt;&lt;span style=font-size:11px&gt;(White b. 1900-44)&lt;/span&gt;&lt;br&gt;</v>
      </c>
      <c r="T871" t="str">
        <f t="shared" si="118"/>
        <v>W1900SanFranciscoCaliforniasample</v>
      </c>
      <c r="U871" t="str">
        <f t="shared" si="119"/>
        <v>const W1900SanFranciscoCaliforniasample= L.marker([37.77,-122.42], {icon: De}).bindPopup('San Francisco, California&lt;br&gt;&lt;span style=font-size:11px&gt;(White b. 1900-44)&lt;/span&gt;&lt;br&gt;sample in (Moonwomon, 1991)').addTo(W1900);</v>
      </c>
      <c r="V871" t="str">
        <f t="shared" si="120"/>
        <v>const W1900SanFranciscoCaliforniasample= L.marker([37.77,-122.42], {icon: A2}).bindPopup('San Francisco, California&lt;br&gt;&lt;span style=font-size:11px&gt;(White b. 1900-44)&lt;/span&gt;&lt;br&gt;sample in (Moonwomon, 1991)').addTo(W1900);</v>
      </c>
      <c r="W871" t="str">
        <f t="shared" si="121"/>
        <v>const W1900SanFranciscoCaliforniasample= L.marker([37.77,-122.42], {icon: d}).bindPopup('San Francisco, California&lt;br&gt;&lt;span style=font-size:11px&gt;(White b. 1900-44)&lt;/span&gt;&lt;br&gt;sample in d').addTo(W1900);</v>
      </c>
      <c r="X871" t="str">
        <f t="shared" si="122"/>
        <v>const W1900SanFranciscoCaliforniasample= L.marker([37.77,-122.42], {icon: D2}).bindPopup('San Francisco, California&lt;br&gt;&lt;span style=font-size:11px&gt;(White b. 1900-44)&lt;/span&gt;&lt;br&gt;sample in (Moonwomon, 1991)').addTo(W1900);</v>
      </c>
      <c r="Y871" t="str">
        <f t="shared" si="123"/>
        <v/>
      </c>
      <c r="Z871" t="str">
        <f t="shared" si="124"/>
        <v/>
      </c>
      <c r="AA871" t="str">
        <f t="shared" si="125"/>
        <v/>
      </c>
    </row>
    <row r="872" spans="1:55">
      <c r="A872" s="30" t="s">
        <v>5326</v>
      </c>
      <c r="B872" s="89" t="s">
        <v>9257</v>
      </c>
      <c r="C872" s="77"/>
      <c r="D872" s="77"/>
      <c r="E872" t="s">
        <v>12549</v>
      </c>
      <c r="G872" s="84" t="s">
        <v>12548</v>
      </c>
      <c r="H872" s="32" t="s">
        <v>5290</v>
      </c>
      <c r="I872" s="51">
        <v>-117.396111</v>
      </c>
      <c r="J872" s="51">
        <v>33.948056000000001</v>
      </c>
      <c r="K872" t="s">
        <v>11235</v>
      </c>
      <c r="L872" s="32"/>
      <c r="S872" t="str">
        <f t="shared" si="117"/>
        <v>Riverside, California&lt;br&gt;&lt;span style=font-size:11px&gt;(White b. 1900-44)&lt;/span&gt;&lt;br&gt;</v>
      </c>
      <c r="T872" t="str">
        <f t="shared" si="118"/>
        <v>W1900RiversideCaliforniasample</v>
      </c>
      <c r="U872" t="str">
        <f t="shared" si="119"/>
        <v>const W1900RiversideCaliforniasample= L.marker([33.948056,-117.396111], {icon: De}).bindPopup('Riverside, California&lt;br&gt;&lt;span style=font-size:11px&gt;(White b. 1900-44)&lt;/span&gt;&lt;br&gt;sample in (Metcalf, 1972)').addTo(W1900);</v>
      </c>
      <c r="V872" t="str">
        <f t="shared" si="120"/>
        <v>const W1900RiversideCaliforniasample= L.marker([33.948056,-117.396111], {icon: A2}).bindPopup('Riverside, California&lt;br&gt;&lt;span style=font-size:11px&gt;(White b. 1900-44)&lt;/span&gt;&lt;br&gt;sample in (Metcalf, 1972)').addTo(W1900);</v>
      </c>
      <c r="W872" t="str">
        <f t="shared" si="121"/>
        <v>const W1900RiversideCaliforniasample= L.marker([33.948056,-117.396111], {icon: d}).bindPopup('Riverside, California&lt;br&gt;&lt;span style=font-size:11px&gt;(White b. 1900-44)&lt;/span&gt;&lt;br&gt;sample in d').addTo(W1900);</v>
      </c>
      <c r="X872" t="str">
        <f t="shared" si="122"/>
        <v>const W1900RiversideCaliforniasample= L.marker([33.948056,-117.396111], {icon: D2}).bindPopup('Riverside, California&lt;br&gt;&lt;span style=font-size:11px&gt;(White b. 1900-44)&lt;/span&gt;&lt;br&gt;sample in (Metcalf, 1972)').addTo(W1900);</v>
      </c>
      <c r="Y872" t="str">
        <f t="shared" si="123"/>
        <v/>
      </c>
      <c r="Z872" t="str">
        <f t="shared" si="124"/>
        <v/>
      </c>
      <c r="AA872" t="str">
        <f t="shared" si="125"/>
        <v/>
      </c>
    </row>
    <row r="873" spans="1:55">
      <c r="A873" s="30" t="s">
        <v>5326</v>
      </c>
      <c r="B873" s="89" t="s">
        <v>9257</v>
      </c>
      <c r="C873" s="77"/>
      <c r="D873" s="77"/>
      <c r="E873" t="s">
        <v>12549</v>
      </c>
      <c r="G873" s="84" t="s">
        <v>32</v>
      </c>
      <c r="H873" s="32" t="s">
        <v>5290</v>
      </c>
      <c r="I873" s="51">
        <v>-117.16249999999999</v>
      </c>
      <c r="J873" s="51">
        <v>32.715000000000003</v>
      </c>
      <c r="K873" t="s">
        <v>11235</v>
      </c>
      <c r="L873" s="32"/>
      <c r="S873" t="str">
        <f t="shared" si="117"/>
        <v>San Diego, California&lt;br&gt;&lt;span style=font-size:11px&gt;(White b. 1900-44)&lt;/span&gt;&lt;br&gt;</v>
      </c>
      <c r="T873" t="str">
        <f t="shared" si="118"/>
        <v>W1900SanDiegoCaliforniasample</v>
      </c>
      <c r="U873" t="str">
        <f t="shared" si="119"/>
        <v>const W1900SanDiegoCaliforniasample= L.marker([32.715,-117.1625], {icon: De}).bindPopup('San Diego, California&lt;br&gt;&lt;span style=font-size:11px&gt;(White b. 1900-44)&lt;/span&gt;&lt;br&gt;sample in (Metcalf, 1972)').addTo(W1900);</v>
      </c>
      <c r="V873" t="str">
        <f t="shared" si="120"/>
        <v>const W1900SanDiegoCaliforniasample= L.marker([32.715,-117.1625], {icon: A2}).bindPopup('San Diego, California&lt;br&gt;&lt;span style=font-size:11px&gt;(White b. 1900-44)&lt;/span&gt;&lt;br&gt;sample in (Metcalf, 1972)').addTo(W1900);</v>
      </c>
      <c r="W873" t="str">
        <f t="shared" si="121"/>
        <v>const W1900SanDiegoCaliforniasample= L.marker([32.715,-117.1625], {icon: d}).bindPopup('San Diego, California&lt;br&gt;&lt;span style=font-size:11px&gt;(White b. 1900-44)&lt;/span&gt;&lt;br&gt;sample in d').addTo(W1900);</v>
      </c>
      <c r="X873" t="str">
        <f t="shared" si="122"/>
        <v>const W1900SanDiegoCaliforniasample= L.marker([32.715,-117.1625], {icon: D2}).bindPopup('San Diego, California&lt;br&gt;&lt;span style=font-size:11px&gt;(White b. 1900-44)&lt;/span&gt;&lt;br&gt;sample in (Metcalf, 1972)').addTo(W1900);</v>
      </c>
      <c r="Y873" t="str">
        <f t="shared" si="123"/>
        <v/>
      </c>
      <c r="Z873" t="str">
        <f t="shared" si="124"/>
        <v/>
      </c>
      <c r="AA873" t="str">
        <f t="shared" si="125"/>
        <v/>
      </c>
    </row>
    <row r="874" spans="1:55">
      <c r="A874" s="30" t="s">
        <v>5326</v>
      </c>
      <c r="B874" s="89" t="s">
        <v>9257</v>
      </c>
      <c r="C874" s="77"/>
      <c r="D874" s="77"/>
      <c r="E874" t="s">
        <v>12549</v>
      </c>
      <c r="G874" s="84" t="s">
        <v>25</v>
      </c>
      <c r="H874" s="32" t="s">
        <v>5290</v>
      </c>
      <c r="I874" s="51">
        <v>-118.25</v>
      </c>
      <c r="J874" s="51">
        <v>34.049999999999997</v>
      </c>
      <c r="K874" t="s">
        <v>11235</v>
      </c>
      <c r="L874" s="32"/>
      <c r="S874" t="str">
        <f t="shared" si="117"/>
        <v>Los Angeles, California&lt;br&gt;&lt;span style=font-size:11px&gt;(White b. 1900-44)&lt;/span&gt;&lt;br&gt;</v>
      </c>
      <c r="T874" t="str">
        <f t="shared" si="118"/>
        <v>W1900LosAngelesCaliforniasample</v>
      </c>
      <c r="U874" t="str">
        <f t="shared" si="119"/>
        <v>const W1900LosAngelesCaliforniasample= L.marker([34.05,-118.25], {icon: De}).bindPopup('Los Angeles, California&lt;br&gt;&lt;span style=font-size:11px&gt;(White b. 1900-44)&lt;/span&gt;&lt;br&gt;sample in (Metcalf, 1972)').addTo(W1900);</v>
      </c>
      <c r="V874" t="str">
        <f t="shared" si="120"/>
        <v>const W1900LosAngelesCaliforniasample= L.marker([34.05,-118.25], {icon: A2}).bindPopup('Los Angeles, California&lt;br&gt;&lt;span style=font-size:11px&gt;(White b. 1900-44)&lt;/span&gt;&lt;br&gt;sample in (Metcalf, 1972)').addTo(W1900);</v>
      </c>
      <c r="W874" t="str">
        <f t="shared" si="121"/>
        <v>const W1900LosAngelesCaliforniasample= L.marker([34.05,-118.25], {icon: d}).bindPopup('Los Angeles, California&lt;br&gt;&lt;span style=font-size:11px&gt;(White b. 1900-44)&lt;/span&gt;&lt;br&gt;sample in d').addTo(W1900);</v>
      </c>
      <c r="X874" t="str">
        <f t="shared" si="122"/>
        <v>const W1900LosAngelesCaliforniasample= L.marker([34.05,-118.25], {icon: D2}).bindPopup('Los Angeles, California&lt;br&gt;&lt;span style=font-size:11px&gt;(White b. 1900-44)&lt;/span&gt;&lt;br&gt;sample in (Metcalf, 1972)').addTo(W1900);</v>
      </c>
      <c r="Y874" t="str">
        <f t="shared" si="123"/>
        <v/>
      </c>
      <c r="Z874" t="str">
        <f t="shared" si="124"/>
        <v/>
      </c>
      <c r="AA874" t="str">
        <f t="shared" si="125"/>
        <v/>
      </c>
    </row>
    <row r="875" spans="1:55">
      <c r="A875" t="s">
        <v>5327</v>
      </c>
      <c r="B875" s="88" t="s">
        <v>6524</v>
      </c>
      <c r="D875">
        <v>1946</v>
      </c>
      <c r="E875" t="s">
        <v>11989</v>
      </c>
      <c r="F875" s="1"/>
      <c r="G875" s="79" t="s">
        <v>447</v>
      </c>
      <c r="H875" t="s">
        <v>5282</v>
      </c>
      <c r="I875" s="5">
        <v>-64.75</v>
      </c>
      <c r="J875" s="5">
        <v>32.31</v>
      </c>
      <c r="K875" t="s">
        <v>10731</v>
      </c>
      <c r="S875" t="str">
        <f t="shared" si="117"/>
        <v>Fredericktown, Ohio&lt;br&gt;&lt;span style=font-size:11px&gt;(White b. 1946)&lt;/span&gt;&lt;br&gt;</v>
      </c>
      <c r="T875" t="str">
        <f t="shared" si="118"/>
        <v>W1950FredericktownOhioSpeaker26</v>
      </c>
      <c r="U875" t="str">
        <f t="shared" si="119"/>
        <v>const W1950FredericktownOhioSpeaker26= L.marker([32.31,-64.75], {icon: Dn}).bindPopup('Fredericktown, Ohio&lt;br&gt;&lt;span style=font-size:11px&gt;(White b. 1946)&lt;/span&gt;&lt;br&gt;Speaker 26 in (Thomas, 2001)').addTo(W1950);</v>
      </c>
      <c r="V875" t="str">
        <f t="shared" si="120"/>
        <v>const W1950FredericktownOhioSpeaker26= L.marker([32.31,-64.75], {icon: A2}).bindPopup('Fredericktown, Ohio&lt;br&gt;&lt;span style=font-size:11px&gt;(White b. 1946)&lt;/span&gt;&lt;br&gt;Speaker 26 in (Thomas, 2001)').addTo(W1950);</v>
      </c>
      <c r="W875" t="str">
        <f t="shared" si="121"/>
        <v>const W1950FredericktownOhioSpeaker26= L.marker([32.31,-64.75], {icon: d}).bindPopup('Fredericktown, Ohio&lt;br&gt;&lt;span style=font-size:11px&gt;(White b. 1946)&lt;/span&gt;&lt;br&gt;Speaker 26 in d').addTo(W1950);</v>
      </c>
      <c r="X875" t="str">
        <f t="shared" si="122"/>
        <v>const W1950FredericktownOhioSpeaker26= L.marker([32.31,-64.75], {icon: D5}).bindPopup('Fredericktown, Ohio&lt;br&gt;&lt;span style=font-size:11px&gt;(White b. 1946)&lt;/span&gt;&lt;br&gt;Speaker 26 in (Thomas, 2001)').addTo(W1950);</v>
      </c>
      <c r="Y875" t="str">
        <f t="shared" si="123"/>
        <v/>
      </c>
      <c r="Z875" t="str">
        <f t="shared" si="124"/>
        <v/>
      </c>
      <c r="AA875" t="str">
        <f t="shared" si="125"/>
        <v/>
      </c>
      <c r="BC875" t="s">
        <v>11997</v>
      </c>
    </row>
    <row r="876" spans="1:55" ht="16" customHeight="1">
      <c r="A876" t="s">
        <v>5327</v>
      </c>
      <c r="B876" s="88" t="s">
        <v>9257</v>
      </c>
      <c r="C876" s="76"/>
      <c r="E876" s="57" t="s">
        <v>12357</v>
      </c>
      <c r="F876" s="97" t="s">
        <v>12356</v>
      </c>
      <c r="G876" t="s">
        <v>12355</v>
      </c>
      <c r="H876" t="s">
        <v>12354</v>
      </c>
      <c r="I876">
        <v>-56.38</v>
      </c>
      <c r="J876">
        <v>-26.2</v>
      </c>
      <c r="K876" t="s">
        <v>10731</v>
      </c>
      <c r="S876" t="str">
        <f t="shared" si="117"/>
        <v>Caazapá Department, Paraguay&lt;br&gt;&lt;span style=font-size:11px&gt;Anglo-Paraguayan (White b. 1945-74)&lt;/span&gt;&lt;br&gt;</v>
      </c>
      <c r="T876" t="str">
        <f t="shared" si="118"/>
        <v>W1950CaazapáDepartmentParaguaysample</v>
      </c>
      <c r="U876" t="str">
        <f t="shared" si="119"/>
        <v>const W1950CaazapáDepartmentParaguaysample= L.marker([-26.2,-56.38], {icon: Dn}).bindPopup('Caazapá Department, Paraguay&lt;br&gt;&lt;span style=font-size:11px&gt;Anglo-Paraguayan (White b. 1945-74)&lt;/span&gt;&lt;br&gt;sample in (Perez-Inofuentes, 2010)').addTo(W1950);</v>
      </c>
      <c r="V876" t="str">
        <f t="shared" si="120"/>
        <v>const W1950CaazapáDepartmentParaguaysample= L.marker([-26.2,-56.38], {icon: A2}).bindPopup('Caazapá Department, Paraguay&lt;br&gt;&lt;span style=font-size:11px&gt;Anglo-Paraguayan (White b. 1945-74)&lt;/span&gt;&lt;br&gt;sample in (Perez-Inofuentes, 2010)').addTo(W1950);</v>
      </c>
      <c r="W876" t="str">
        <f t="shared" si="121"/>
        <v>const W1950CaazapáDepartmentParaguaysample= L.marker([-26.2,-56.38], {icon: d}).bindPopup('Caazapá Department, Paraguay&lt;br&gt;&lt;span style=font-size:11px&gt;Anglo-Paraguayan (White b. 1945-74)&lt;/span&gt;&lt;br&gt;sample in d').addTo(W1950);</v>
      </c>
      <c r="X876" t="str">
        <f t="shared" si="122"/>
        <v>const W1950CaazapáDepartmentParaguaysample= L.marker([-26.2,-56.38], {icon: D5}).bindPopup('Caazapá Department, Paraguay&lt;br&gt;&lt;span style=font-size:11px&gt;Anglo-Paraguayan (White b. 1945-74)&lt;/span&gt;&lt;br&gt;sample in (Perez-Inofuentes, 2010)').addTo(W1950);</v>
      </c>
      <c r="Y876" t="str">
        <f t="shared" si="123"/>
        <v/>
      </c>
      <c r="Z876" t="str">
        <f t="shared" si="124"/>
        <v/>
      </c>
      <c r="AA876" t="str">
        <f t="shared" si="125"/>
        <v/>
      </c>
    </row>
    <row r="877" spans="1:55">
      <c r="A877" t="s">
        <v>5327</v>
      </c>
      <c r="B877" s="88" t="s">
        <v>4639</v>
      </c>
      <c r="D877">
        <v>1966</v>
      </c>
      <c r="E877" t="s">
        <v>6969</v>
      </c>
      <c r="G877" s="79" t="s">
        <v>339</v>
      </c>
      <c r="H877" t="s">
        <v>5278</v>
      </c>
      <c r="I877" s="5">
        <v>-75.17</v>
      </c>
      <c r="J877" s="5">
        <v>39.950000000000003</v>
      </c>
      <c r="K877" t="s">
        <v>10731</v>
      </c>
      <c r="S877" t="str">
        <f t="shared" si="117"/>
        <v>Philadelphia, Pennsylvania&lt;br&gt;&lt;span style=font-size:11px&gt;(White b. 1966)&lt;/span&gt;&lt;br&gt;</v>
      </c>
      <c r="T877" t="str">
        <f t="shared" si="118"/>
        <v>W1950PhiladelphiaPennsylvaniaTS587</v>
      </c>
      <c r="U877" t="str">
        <f t="shared" si="119"/>
        <v>const W1950PhiladelphiaPennsylvaniaTS587= L.marker([39.95,-75.17], {icon: Dn}).bindPopup('Philadelphia, Pennsylvania&lt;br&gt;&lt;span style=font-size:11px&gt;(White b. 1966)&lt;/span&gt;&lt;br&gt;TS 587 in (Labov et al, 2003)').addTo(W1950);</v>
      </c>
      <c r="V877" t="str">
        <f t="shared" si="120"/>
        <v>const W1950PhiladelphiaPennsylvaniaTS587= L.marker([39.95,-75.17], {icon: A2}).bindPopup('Philadelphia, Pennsylvania&lt;br&gt;&lt;span style=font-size:11px&gt;(White b. 1966)&lt;/span&gt;&lt;br&gt;TS 587 in (Labov et al, 2003)').addTo(W1950);</v>
      </c>
      <c r="W877" t="str">
        <f t="shared" si="121"/>
        <v>const W1950PhiladelphiaPennsylvaniaTS587= L.marker([39.95,-75.17], {icon: d}).bindPopup('Philadelphia, Pennsylvania&lt;br&gt;&lt;span style=font-size:11px&gt;(White b. 1966)&lt;/span&gt;&lt;br&gt;TS 587 in d').addTo(W1950);</v>
      </c>
      <c r="X877" t="str">
        <f t="shared" si="122"/>
        <v>const W1950PhiladelphiaPennsylvaniaTS587= L.marker([39.95,-75.17], {icon: D5}).bindPopup('Philadelphia, Pennsylvania&lt;br&gt;&lt;span style=font-size:11px&gt;(White b. 1966)&lt;/span&gt;&lt;br&gt;TS 587 in (Labov et al, 2003)').addTo(W1950);</v>
      </c>
      <c r="Y877" t="str">
        <f t="shared" si="123"/>
        <v/>
      </c>
      <c r="Z877" t="str">
        <f t="shared" si="124"/>
        <v/>
      </c>
      <c r="AA877" t="str">
        <f t="shared" si="125"/>
        <v/>
      </c>
      <c r="BC877" t="s">
        <v>7205</v>
      </c>
    </row>
    <row r="878" spans="1:55">
      <c r="A878" t="s">
        <v>5327</v>
      </c>
      <c r="B878" s="88" t="s">
        <v>12217</v>
      </c>
      <c r="C878" t="s">
        <v>4508</v>
      </c>
      <c r="D878" t="str">
        <f>IF(E878="(Kurath, 1963)",SUBSTITUTE(B878,"Speaker","PEAS"),"")</f>
        <v/>
      </c>
      <c r="E878" t="s">
        <v>12207</v>
      </c>
      <c r="G878" s="79" t="s">
        <v>243</v>
      </c>
      <c r="H878" s="41" t="s">
        <v>420</v>
      </c>
      <c r="I878" s="5">
        <v>-97.52</v>
      </c>
      <c r="J878" s="5">
        <v>35.47</v>
      </c>
      <c r="K878" t="s">
        <v>10731</v>
      </c>
      <c r="S878" t="str">
        <f t="shared" si="117"/>
        <v>Oklahoma City, Oklahoma&lt;br&gt;&lt;span style=font-size:11px&gt;(White b. 1945-74)&lt;/span&gt;&lt;br&gt;</v>
      </c>
      <c r="T878" t="str">
        <f t="shared" si="118"/>
        <v>W1950OklahomaCityOklahoma32yoTelsursubject</v>
      </c>
      <c r="U878" t="str">
        <f t="shared" si="119"/>
        <v>const W1950OklahomaCityOklahoma32yoTelsursubject= L.marker([35.47,-97.52], {icon: Dn}).bindPopup('Oklahoma City, Oklahoma&lt;br&gt;&lt;span style=font-size:11px&gt;(White b. 1945-74)&lt;/span&gt;&lt;br&gt;TS 456 32 y.o. Telsur subject in (McCleary, 2012)').addTo(W1950);</v>
      </c>
      <c r="V878" t="str">
        <f t="shared" si="120"/>
        <v>const W1950OklahomaCityOklahoma32yoTelsursubject= L.marker([35.47,-97.52], {icon: A2}).bindPopup('Oklahoma City, Oklahoma&lt;br&gt;&lt;span style=font-size:11px&gt;(White b. 1945-74)&lt;/span&gt;&lt;br&gt;TS 456 32 y.o. Telsur subject in (McCleary, 2012)').addTo(W1950);</v>
      </c>
      <c r="W878" t="str">
        <f t="shared" si="121"/>
        <v>const W1950OklahomaCityOklahoma32yoTelsursubject= L.marker([35.47,-97.52], {icon: d}).bindPopup('Oklahoma City, Oklahoma&lt;br&gt;&lt;span style=font-size:11px&gt;(White b. 1945-74)&lt;/span&gt;&lt;br&gt;TS 456 32 y.o. Telsur subject in d').addTo(W1950);</v>
      </c>
      <c r="X878" t="str">
        <f t="shared" si="122"/>
        <v>const W1950OklahomaCityOklahoma32yoTelsursubject= L.marker([35.47,-97.52], {icon: D5}).bindPopup('Oklahoma City, Oklahoma&lt;br&gt;&lt;span style=font-size:11px&gt;(White b. 1945-74)&lt;/span&gt;&lt;br&gt;TS 456 32 y.o. Telsur subject in (McCleary, 2012)').addTo(W1950);</v>
      </c>
      <c r="Y878" t="str">
        <f t="shared" si="123"/>
        <v/>
      </c>
      <c r="Z878" t="str">
        <f t="shared" si="124"/>
        <v/>
      </c>
      <c r="AA878" t="str">
        <f t="shared" si="125"/>
        <v/>
      </c>
    </row>
    <row r="879" spans="1:55">
      <c r="A879" t="s">
        <v>5327</v>
      </c>
      <c r="B879" s="88" t="s">
        <v>12216</v>
      </c>
      <c r="C879" t="s">
        <v>4514</v>
      </c>
      <c r="D879" t="str">
        <f>IF(E879="(Kurath, 1963)",SUBSTITUTE(B879,"Speaker","PEAS"),"")</f>
        <v/>
      </c>
      <c r="E879" t="s">
        <v>12207</v>
      </c>
      <c r="G879" s="79" t="s">
        <v>241</v>
      </c>
      <c r="H879" s="41" t="s">
        <v>420</v>
      </c>
      <c r="I879" s="5">
        <v>-95.94</v>
      </c>
      <c r="J879" s="5">
        <v>36.130000000000003</v>
      </c>
      <c r="K879" t="s">
        <v>10731</v>
      </c>
      <c r="S879" t="str">
        <f t="shared" si="117"/>
        <v>Tulsa, Oklahoma&lt;br&gt;&lt;span style=font-size:11px&gt;(White b. 1945-74)&lt;/span&gt;&lt;br&gt;</v>
      </c>
      <c r="T879" t="str">
        <f t="shared" si="118"/>
        <v>W1950TulsaOklahoma37yoTelsursubject</v>
      </c>
      <c r="U879" t="str">
        <f t="shared" si="119"/>
        <v>const W1950TulsaOklahoma37yoTelsursubject= L.marker([36.13,-95.94], {icon: Dn}).bindPopup('Tulsa, Oklahoma&lt;br&gt;&lt;span style=font-size:11px&gt;(White b. 1945-74)&lt;/span&gt;&lt;br&gt;TS 462 37 y.o. Telsur subject in (McCleary, 2012)').addTo(W1950);</v>
      </c>
      <c r="V879" t="str">
        <f t="shared" si="120"/>
        <v>const W1950TulsaOklahoma37yoTelsursubject= L.marker([36.13,-95.94], {icon: A2}).bindPopup('Tulsa, Oklahoma&lt;br&gt;&lt;span style=font-size:11px&gt;(White b. 1945-74)&lt;/span&gt;&lt;br&gt;TS 462 37 y.o. Telsur subject in (McCleary, 2012)').addTo(W1950);</v>
      </c>
      <c r="W879" t="str">
        <f t="shared" si="121"/>
        <v>const W1950TulsaOklahoma37yoTelsursubject= L.marker([36.13,-95.94], {icon: d}).bindPopup('Tulsa, Oklahoma&lt;br&gt;&lt;span style=font-size:11px&gt;(White b. 1945-74)&lt;/span&gt;&lt;br&gt;TS 462 37 y.o. Telsur subject in d').addTo(W1950);</v>
      </c>
      <c r="X879" t="str">
        <f t="shared" si="122"/>
        <v>const W1950TulsaOklahoma37yoTelsursubject= L.marker([36.13,-95.94], {icon: D5}).bindPopup('Tulsa, Oklahoma&lt;br&gt;&lt;span style=font-size:11px&gt;(White b. 1945-74)&lt;/span&gt;&lt;br&gt;TS 462 37 y.o. Telsur subject in (McCleary, 2012)').addTo(W1950);</v>
      </c>
      <c r="Y879" t="str">
        <f t="shared" si="123"/>
        <v/>
      </c>
      <c r="Z879" t="str">
        <f t="shared" si="124"/>
        <v/>
      </c>
      <c r="AA879" t="str">
        <f t="shared" si="125"/>
        <v/>
      </c>
    </row>
    <row r="880" spans="1:55">
      <c r="A880" t="s">
        <v>5327</v>
      </c>
      <c r="B880" s="88" t="s">
        <v>4055</v>
      </c>
      <c r="D880">
        <v>1964</v>
      </c>
      <c r="E880" t="s">
        <v>6969</v>
      </c>
      <c r="G880" s="79" t="s">
        <v>5097</v>
      </c>
      <c r="H880" t="s">
        <v>5296</v>
      </c>
      <c r="I880" s="5">
        <v>-87.82</v>
      </c>
      <c r="J880" s="5">
        <v>42.59</v>
      </c>
      <c r="K880" t="s">
        <v>11233</v>
      </c>
      <c r="S880" t="str">
        <f t="shared" si="117"/>
        <v>Kenosha, Wisconsin&lt;br&gt;&lt;span style=font-size:11px&gt;(White b. 1964)&lt;/span&gt;&lt;br&gt;</v>
      </c>
      <c r="T880" t="str">
        <f t="shared" si="118"/>
        <v>W1950KenoshaWisconsinTS3</v>
      </c>
      <c r="U880" t="str">
        <f t="shared" si="119"/>
        <v>const W1950KenoshaWisconsinTS3= L.marker([42.59,-87.82], {icon: De}).bindPopup('Kenosha, Wisconsin&lt;br&gt;&lt;span style=font-size:11px&gt;(White b. 1964)&lt;/span&gt;&lt;br&gt;TS 3 in (Labov et al, 2003)').addTo(W1950);</v>
      </c>
      <c r="V880" t="str">
        <f t="shared" si="120"/>
        <v>const W1950KenoshaWisconsinTS3= L.marker([42.59,-87.82], {icon: A1}).bindPopup('Kenosha, Wisconsin&lt;br&gt;&lt;span style=font-size:11px&gt;(White b. 1964)&lt;/span&gt;&lt;br&gt;TS 3 in (Labov et al, 2003)').addTo(W1950);</v>
      </c>
      <c r="W880" t="str">
        <f t="shared" si="121"/>
        <v>const W1950KenoshaWisconsinTS3= L.marker([42.59,-87.82], {icon: d}).bindPopup('Kenosha, Wisconsin&lt;br&gt;&lt;span style=font-size:11px&gt;(White b. 1964)&lt;/span&gt;&lt;br&gt;TS 3 in d').addTo(W1950);</v>
      </c>
      <c r="X880" t="str">
        <f t="shared" si="122"/>
        <v>const W1950KenoshaWisconsinTS3= L.marker([42.59,-87.82], {icon: D1}).bindPopup('Kenosha, Wisconsin&lt;br&gt;&lt;span style=font-size:11px&gt;(White b. 1964)&lt;/span&gt;&lt;br&gt;TS 3 in (Labov et al, 2003)').addTo(W1950);</v>
      </c>
      <c r="Y880" t="str">
        <f t="shared" si="123"/>
        <v/>
      </c>
      <c r="Z880" t="str">
        <f t="shared" si="124"/>
        <v/>
      </c>
      <c r="AA880" t="str">
        <f t="shared" si="125"/>
        <v/>
      </c>
      <c r="BC880" t="s">
        <v>7160</v>
      </c>
    </row>
    <row r="881" spans="1:55">
      <c r="A881" t="s">
        <v>5327</v>
      </c>
      <c r="B881" s="88" t="s">
        <v>4162</v>
      </c>
      <c r="D881">
        <v>1961</v>
      </c>
      <c r="E881" t="s">
        <v>6969</v>
      </c>
      <c r="G881" s="79" t="s">
        <v>232</v>
      </c>
      <c r="H881" t="s">
        <v>5282</v>
      </c>
      <c r="I881" s="5">
        <v>-81.680000000000007</v>
      </c>
      <c r="J881" s="5">
        <v>41.51</v>
      </c>
      <c r="K881" t="s">
        <v>10733</v>
      </c>
      <c r="S881" t="str">
        <f t="shared" si="117"/>
        <v>Cleveland, Ohio&lt;br&gt;&lt;span style=font-size:11px&gt;(White b. 1961)&lt;/span&gt;&lt;br&gt;</v>
      </c>
      <c r="T881" t="str">
        <f t="shared" si="118"/>
        <v>W1950ClevelandOhioTS110</v>
      </c>
      <c r="U881" t="str">
        <f t="shared" si="119"/>
        <v>const W1950ClevelandOhioTS110= L.marker([41.51,-81.68], {icon: Dn}).bindPopup('Cleveland, Ohio&lt;br&gt;&lt;span style=font-size:11px&gt;(White b. 1961)&lt;/span&gt;&lt;br&gt;TS 110 in (Labov et al, 2003)').addTo(W1950);</v>
      </c>
      <c r="V881" t="str">
        <f t="shared" si="120"/>
        <v>const W1950ClevelandOhioTS110= L.marker([41.51,-81.68], {icon: A2}).bindPopup('Cleveland, Ohio&lt;br&gt;&lt;span style=font-size:11px&gt;(White b. 1961)&lt;/span&gt;&lt;br&gt;TS 110 in (Labov et al, 2003)').addTo(W1950);</v>
      </c>
      <c r="W881" t="str">
        <f t="shared" si="121"/>
        <v>const W1950ClevelandOhioTS110= L.marker([41.51,-81.68], {icon: d}).bindPopup('Cleveland, Ohio&lt;br&gt;&lt;span style=font-size:11px&gt;(White b. 1961)&lt;/span&gt;&lt;br&gt;TS 110 in d').addTo(W1950);</v>
      </c>
      <c r="X881" t="str">
        <f t="shared" si="122"/>
        <v>const W1950ClevelandOhioTS110= L.marker([41.51,-81.68], {icon: D3}).bindPopup('Cleveland, Ohio&lt;br&gt;&lt;span style=font-size:11px&gt;(White b. 1961)&lt;/span&gt;&lt;br&gt;TS 110 in (Labov et al, 2003)').addTo(W1950);</v>
      </c>
      <c r="Y881" t="str">
        <f t="shared" si="123"/>
        <v/>
      </c>
      <c r="Z881" t="str">
        <f t="shared" si="124"/>
        <v/>
      </c>
      <c r="AA881" t="str">
        <f t="shared" si="125"/>
        <v/>
      </c>
      <c r="BC881" t="s">
        <v>7164</v>
      </c>
    </row>
    <row r="882" spans="1:55">
      <c r="A882" t="s">
        <v>5327</v>
      </c>
      <c r="B882" s="88" t="s">
        <v>4163</v>
      </c>
      <c r="C882" t="s">
        <v>4526</v>
      </c>
      <c r="D882">
        <v>1959</v>
      </c>
      <c r="E882" t="s">
        <v>9580</v>
      </c>
      <c r="G882" s="79" t="s">
        <v>557</v>
      </c>
      <c r="H882" t="s">
        <v>5303</v>
      </c>
      <c r="I882" s="5">
        <v>-90.2</v>
      </c>
      <c r="J882" s="5">
        <v>38.630000000000003</v>
      </c>
      <c r="K882" t="s">
        <v>11237</v>
      </c>
      <c r="S882" t="str">
        <f t="shared" si="117"/>
        <v>St Louis, Missouri&lt;br&gt;&lt;span style=font-size:11px&gt;(White b. 1959)&lt;/span&gt;&lt;br&gt;</v>
      </c>
      <c r="T882" t="str">
        <f t="shared" si="118"/>
        <v>W1950StLouisMissouriTS111</v>
      </c>
      <c r="U882" t="str">
        <f t="shared" si="119"/>
        <v>const W1950StLouisMissouriTS111= L.marker([38.63,-90.2], {icon: De}).bindPopup('St Louis, Missouri&lt;br&gt;&lt;span style=font-size:11px&gt;(White b. 1959)&lt;/span&gt;&lt;br&gt;TS 474 TS 111 in (Labov, 2007)').addTo(W1950);</v>
      </c>
      <c r="V882" t="str">
        <f t="shared" si="120"/>
        <v>const W1950StLouisMissouriTS111= L.marker([38.63,-90.2], {icon: A1}).bindPopup('St Louis, Missouri&lt;br&gt;&lt;span style=font-size:11px&gt;(White b. 1959)&lt;/span&gt;&lt;br&gt;TS 474 TS 111 in (Labov, 2007)').addTo(W1950);</v>
      </c>
      <c r="W882" t="str">
        <f t="shared" si="121"/>
        <v>const W1950StLouisMissouriTS111= L.marker([38.63,-90.2], {icon: d}).bindPopup('St Louis, Missouri&lt;br&gt;&lt;span style=font-size:11px&gt;(White b. 1959)&lt;/span&gt;&lt;br&gt;TS 474 TS 111 in d').addTo(W1950);</v>
      </c>
      <c r="X882" t="str">
        <f t="shared" si="122"/>
        <v>const W1950StLouisMissouriTS111= L.marker([38.63,-90.2], {icon: D2}).bindPopup('St Louis, Missouri&lt;br&gt;&lt;span style=font-size:11px&gt;(White b. 1959)&lt;/span&gt;&lt;br&gt;TS 474 TS 111 in (Labov, 2007)').addTo(W1950);</v>
      </c>
      <c r="Y882" t="str">
        <f t="shared" si="123"/>
        <v/>
      </c>
      <c r="Z882" t="str">
        <f t="shared" si="124"/>
        <v/>
      </c>
      <c r="AA882" t="str">
        <f t="shared" si="125"/>
        <v/>
      </c>
      <c r="BC882" t="s">
        <v>7165</v>
      </c>
    </row>
    <row r="883" spans="1:55">
      <c r="A883" t="s">
        <v>5327</v>
      </c>
      <c r="B883" s="88" t="s">
        <v>4167</v>
      </c>
      <c r="D883">
        <v>1951</v>
      </c>
      <c r="E883" t="s">
        <v>6969</v>
      </c>
      <c r="G883" s="79" t="s">
        <v>9246</v>
      </c>
      <c r="H883" t="s">
        <v>5295</v>
      </c>
      <c r="I883" s="5">
        <v>-83.73</v>
      </c>
      <c r="J883" s="5">
        <v>42.28</v>
      </c>
      <c r="K883" t="s">
        <v>11233</v>
      </c>
      <c r="S883" t="str">
        <f t="shared" si="117"/>
        <v>AnnArbor, Michigan&lt;br&gt;&lt;span style=font-size:11px&gt;(White b. 1951)&lt;/span&gt;&lt;br&gt;</v>
      </c>
      <c r="T883" t="str">
        <f t="shared" si="118"/>
        <v>W1950AnnArborMichiganTS115</v>
      </c>
      <c r="U883" t="str">
        <f t="shared" si="119"/>
        <v>const W1950AnnArborMichiganTS115= L.marker([42.28,-83.73], {icon: De}).bindPopup('AnnArbor, Michigan&lt;br&gt;&lt;span style=font-size:11px&gt;(White b. 1951)&lt;/span&gt;&lt;br&gt;TS 115 in (Labov et al, 2003)').addTo(W1950);</v>
      </c>
      <c r="V883" t="str">
        <f t="shared" si="120"/>
        <v>const W1950AnnArborMichiganTS115= L.marker([42.28,-83.73], {icon: A1}).bindPopup('AnnArbor, Michigan&lt;br&gt;&lt;span style=font-size:11px&gt;(White b. 1951)&lt;/span&gt;&lt;br&gt;TS 115 in (Labov et al, 2003)').addTo(W1950);</v>
      </c>
      <c r="W883" t="str">
        <f t="shared" si="121"/>
        <v>const W1950AnnArborMichiganTS115= L.marker([42.28,-83.73], {icon: d}).bindPopup('AnnArbor, Michigan&lt;br&gt;&lt;span style=font-size:11px&gt;(White b. 1951)&lt;/span&gt;&lt;br&gt;TS 115 in d').addTo(W1950);</v>
      </c>
      <c r="X883" t="str">
        <f t="shared" si="122"/>
        <v>const W1950AnnArborMichiganTS115= L.marker([42.28,-83.73], {icon: D1}).bindPopup('AnnArbor, Michigan&lt;br&gt;&lt;span style=font-size:11px&gt;(White b. 1951)&lt;/span&gt;&lt;br&gt;TS 115 in (Labov et al, 2003)').addTo(W1950);</v>
      </c>
      <c r="Y883" t="str">
        <f t="shared" si="123"/>
        <v/>
      </c>
      <c r="Z883" t="str">
        <f t="shared" si="124"/>
        <v/>
      </c>
      <c r="AA883" t="str">
        <f t="shared" si="125"/>
        <v/>
      </c>
      <c r="BC883" t="s">
        <v>7166</v>
      </c>
    </row>
    <row r="884" spans="1:55">
      <c r="A884" t="s">
        <v>5327</v>
      </c>
      <c r="B884" s="88" t="s">
        <v>4177</v>
      </c>
      <c r="D884">
        <v>1952</v>
      </c>
      <c r="E884" t="s">
        <v>6969</v>
      </c>
      <c r="G884" s="79" t="s">
        <v>142</v>
      </c>
      <c r="H884" t="s">
        <v>5295</v>
      </c>
      <c r="I884" s="5">
        <v>-83.05</v>
      </c>
      <c r="J884" s="5">
        <v>42.33</v>
      </c>
      <c r="K884" t="s">
        <v>11233</v>
      </c>
      <c r="S884" t="str">
        <f t="shared" si="117"/>
        <v>Detroit, Michigan&lt;br&gt;&lt;span style=font-size:11px&gt;(White b. 1952)&lt;/span&gt;&lt;br&gt;</v>
      </c>
      <c r="T884" t="str">
        <f t="shared" si="118"/>
        <v>W1950DetroitMichiganTS125</v>
      </c>
      <c r="U884" t="str">
        <f t="shared" si="119"/>
        <v>const W1950DetroitMichiganTS125= L.marker([42.33,-83.05], {icon: De}).bindPopup('Detroit, Michigan&lt;br&gt;&lt;span style=font-size:11px&gt;(White b. 1952)&lt;/span&gt;&lt;br&gt;TS 125 in (Labov et al, 2003)').addTo(W1950);</v>
      </c>
      <c r="V884" t="str">
        <f t="shared" si="120"/>
        <v>const W1950DetroitMichiganTS125= L.marker([42.33,-83.05], {icon: A1}).bindPopup('Detroit, Michigan&lt;br&gt;&lt;span style=font-size:11px&gt;(White b. 1952)&lt;/span&gt;&lt;br&gt;TS 125 in (Labov et al, 2003)').addTo(W1950);</v>
      </c>
      <c r="W884" t="str">
        <f t="shared" si="121"/>
        <v>const W1950DetroitMichiganTS125= L.marker([42.33,-83.05], {icon: d}).bindPopup('Detroit, Michigan&lt;br&gt;&lt;span style=font-size:11px&gt;(White b. 1952)&lt;/span&gt;&lt;br&gt;TS 125 in d').addTo(W1950);</v>
      </c>
      <c r="X884" t="str">
        <f t="shared" si="122"/>
        <v>const W1950DetroitMichiganTS125= L.marker([42.33,-83.05], {icon: D1}).bindPopup('Detroit, Michigan&lt;br&gt;&lt;span style=font-size:11px&gt;(White b. 1952)&lt;/span&gt;&lt;br&gt;TS 125 in (Labov et al, 2003)').addTo(W1950);</v>
      </c>
      <c r="Y884" t="str">
        <f t="shared" si="123"/>
        <v/>
      </c>
      <c r="Z884" t="str">
        <f t="shared" si="124"/>
        <v/>
      </c>
      <c r="AA884" t="str">
        <f t="shared" si="125"/>
        <v/>
      </c>
      <c r="BC884" t="s">
        <v>7169</v>
      </c>
    </row>
    <row r="885" spans="1:55">
      <c r="A885" t="s">
        <v>5327</v>
      </c>
      <c r="B885" s="88" t="s">
        <v>4179</v>
      </c>
      <c r="E885" t="s">
        <v>9581</v>
      </c>
      <c r="G885" s="79" t="s">
        <v>142</v>
      </c>
      <c r="H885" t="s">
        <v>5295</v>
      </c>
      <c r="I885" s="5">
        <v>-83.05</v>
      </c>
      <c r="J885" s="5">
        <v>42.33</v>
      </c>
      <c r="K885" t="s">
        <v>11233</v>
      </c>
      <c r="S885" t="str">
        <f t="shared" si="117"/>
        <v>Detroit, Michigan&lt;br&gt;&lt;span style=font-size:11px&gt;(White b. 1945-74)&lt;/span&gt;&lt;br&gt;</v>
      </c>
      <c r="T885" t="str">
        <f t="shared" si="118"/>
        <v>W1950DetroitMichiganTS127</v>
      </c>
      <c r="U885" t="str">
        <f t="shared" si="119"/>
        <v>const W1950DetroitMichiganTS127= L.marker([42.33,-83.05], {icon: De}).bindPopup('Detroit, Michigan&lt;br&gt;&lt;span style=font-size:11px&gt;(White b. 1945-74)&lt;/span&gt;&lt;br&gt;TS 127 in (Boberg, 2000)').addTo(W1950);</v>
      </c>
      <c r="V885" t="str">
        <f t="shared" si="120"/>
        <v>const W1950DetroitMichiganTS127= L.marker([42.33,-83.05], {icon: A1}).bindPopup('Detroit, Michigan&lt;br&gt;&lt;span style=font-size:11px&gt;(White b. 1945-74)&lt;/span&gt;&lt;br&gt;TS 127 in (Boberg, 2000)').addTo(W1950);</v>
      </c>
      <c r="W885" t="str">
        <f t="shared" si="121"/>
        <v>const W1950DetroitMichiganTS127= L.marker([42.33,-83.05], {icon: d}).bindPopup('Detroit, Michigan&lt;br&gt;&lt;span style=font-size:11px&gt;(White b. 1945-74)&lt;/span&gt;&lt;br&gt;TS 127 in d').addTo(W1950);</v>
      </c>
      <c r="X885" t="str">
        <f t="shared" si="122"/>
        <v>const W1950DetroitMichiganTS127= L.marker([42.33,-83.05], {icon: D1}).bindPopup('Detroit, Michigan&lt;br&gt;&lt;span style=font-size:11px&gt;(White b. 1945-74)&lt;/span&gt;&lt;br&gt;TS 127 in (Boberg, 2000)').addTo(W1950);</v>
      </c>
      <c r="Y885" t="str">
        <f t="shared" si="123"/>
        <v/>
      </c>
      <c r="Z885" t="str">
        <f t="shared" si="124"/>
        <v/>
      </c>
      <c r="AA885" t="str">
        <f t="shared" si="125"/>
        <v/>
      </c>
      <c r="BC885" t="s">
        <v>7170</v>
      </c>
    </row>
    <row r="886" spans="1:55">
      <c r="A886" t="s">
        <v>5327</v>
      </c>
      <c r="B886" s="88" t="s">
        <v>4204</v>
      </c>
      <c r="D886">
        <v>1954</v>
      </c>
      <c r="E886" t="s">
        <v>6969</v>
      </c>
      <c r="G886" s="79" t="s">
        <v>9247</v>
      </c>
      <c r="H886" t="s">
        <v>5303</v>
      </c>
      <c r="I886" s="5">
        <v>-94.68</v>
      </c>
      <c r="J886" s="5">
        <v>39.11</v>
      </c>
      <c r="K886" t="s">
        <v>10743</v>
      </c>
      <c r="S886" t="str">
        <f t="shared" si="117"/>
        <v>KansasCity, Missouri&lt;br&gt;&lt;span style=font-size:11px&gt;(White b. 1954)&lt;/span&gt;&lt;br&gt;</v>
      </c>
      <c r="T886" t="str">
        <f t="shared" si="118"/>
        <v>W1950KansasCityMissouriTS152</v>
      </c>
      <c r="U886" t="str">
        <f t="shared" si="119"/>
        <v>const W1950KansasCityMissouriTS152= L.marker([39.11,-94.68], {icon: Dn}).bindPopup('KansasCity, Missouri&lt;br&gt;&lt;span style=font-size:11px&gt;(White b. 1954)&lt;/span&gt;&lt;br&gt;TS 152 in (Labov et al, 2003)').addTo(W1950);</v>
      </c>
      <c r="V886" t="str">
        <f t="shared" si="120"/>
        <v>const W1950KansasCityMissouriTS152= L.marker([39.11,-94.68], {icon: A1}).bindPopup('KansasCity, Missouri&lt;br&gt;&lt;span style=font-size:11px&gt;(White b. 1954)&lt;/span&gt;&lt;br&gt;TS 152 in (Labov et al, 2003)').addTo(W1950);</v>
      </c>
      <c r="W886" t="str">
        <f t="shared" si="121"/>
        <v>const W1950KansasCityMissouriTS152= L.marker([39.11,-94.68], {icon: d}).bindPopup('KansasCity, Missouri&lt;br&gt;&lt;span style=font-size:11px&gt;(White b. 1954)&lt;/span&gt;&lt;br&gt;TS 152 in d').addTo(W1950);</v>
      </c>
      <c r="X886" t="str">
        <f t="shared" si="122"/>
        <v>const W1950KansasCityMissouriTS152= L.marker([39.11,-94.68], {icon: D5}).bindPopup('KansasCity, Missouri&lt;br&gt;&lt;span style=font-size:11px&gt;(White b. 1954)&lt;/span&gt;&lt;br&gt;TS 152 in (Labov et al, 2003)').addTo(W1950);</v>
      </c>
      <c r="Y886" t="str">
        <f t="shared" si="123"/>
        <v/>
      </c>
      <c r="Z886" t="str">
        <f t="shared" si="124"/>
        <v/>
      </c>
      <c r="AA886" t="str">
        <f t="shared" si="125"/>
        <v/>
      </c>
      <c r="BC886" t="s">
        <v>7171</v>
      </c>
    </row>
    <row r="887" spans="1:55">
      <c r="A887" t="s">
        <v>5327</v>
      </c>
      <c r="B887" s="88" t="s">
        <v>4213</v>
      </c>
      <c r="D887">
        <v>1956</v>
      </c>
      <c r="E887" t="s">
        <v>6969</v>
      </c>
      <c r="G887" s="79" t="s">
        <v>557</v>
      </c>
      <c r="H887" t="s">
        <v>5303</v>
      </c>
      <c r="I887" s="5">
        <v>-90.2</v>
      </c>
      <c r="J887" s="5">
        <v>38.630000000000003</v>
      </c>
      <c r="K887" t="s">
        <v>10733</v>
      </c>
      <c r="S887" t="str">
        <f t="shared" si="117"/>
        <v>St Louis, Missouri&lt;br&gt;&lt;span style=font-size:11px&gt;(White b. 1956)&lt;/span&gt;&lt;br&gt;</v>
      </c>
      <c r="T887" t="str">
        <f t="shared" si="118"/>
        <v>W1950StLouisMissouriTS161</v>
      </c>
      <c r="U887" t="str">
        <f t="shared" si="119"/>
        <v>const W1950StLouisMissouriTS161= L.marker([38.63,-90.2], {icon: Dn}).bindPopup('St Louis, Missouri&lt;br&gt;&lt;span style=font-size:11px&gt;(White b. 1956)&lt;/span&gt;&lt;br&gt;TS 161 in (Labov et al, 2003)').addTo(W1950);</v>
      </c>
      <c r="V887" t="str">
        <f t="shared" si="120"/>
        <v>const W1950StLouisMissouriTS161= L.marker([38.63,-90.2], {icon: A2}).bindPopup('St Louis, Missouri&lt;br&gt;&lt;span style=font-size:11px&gt;(White b. 1956)&lt;/span&gt;&lt;br&gt;TS 161 in (Labov et al, 2003)').addTo(W1950);</v>
      </c>
      <c r="W887" t="str">
        <f t="shared" si="121"/>
        <v>const W1950StLouisMissouriTS161= L.marker([38.63,-90.2], {icon: d}).bindPopup('St Louis, Missouri&lt;br&gt;&lt;span style=font-size:11px&gt;(White b. 1956)&lt;/span&gt;&lt;br&gt;TS 161 in d').addTo(W1950);</v>
      </c>
      <c r="X887" t="str">
        <f t="shared" si="122"/>
        <v>const W1950StLouisMissouriTS161= L.marker([38.63,-90.2], {icon: D3}).bindPopup('St Louis, Missouri&lt;br&gt;&lt;span style=font-size:11px&gt;(White b. 1956)&lt;/span&gt;&lt;br&gt;TS 161 in (Labov et al, 2003)').addTo(W1950);</v>
      </c>
      <c r="Y887" t="str">
        <f t="shared" si="123"/>
        <v/>
      </c>
      <c r="Z887" t="str">
        <f t="shared" si="124"/>
        <v/>
      </c>
      <c r="AA887" t="str">
        <f t="shared" si="125"/>
        <v/>
      </c>
      <c r="BC887" t="s">
        <v>7172</v>
      </c>
    </row>
    <row r="888" spans="1:55">
      <c r="A888" t="s">
        <v>5327</v>
      </c>
      <c r="B888" s="88" t="s">
        <v>4228</v>
      </c>
      <c r="C888" t="s">
        <v>4594</v>
      </c>
      <c r="E888" t="s">
        <v>9581</v>
      </c>
      <c r="G888" s="79" t="s">
        <v>142</v>
      </c>
      <c r="H888" t="s">
        <v>5295</v>
      </c>
      <c r="I888" s="5">
        <v>-83.05</v>
      </c>
      <c r="J888" s="5">
        <v>42.33</v>
      </c>
      <c r="K888" t="s">
        <v>10744</v>
      </c>
      <c r="S888" t="str">
        <f t="shared" si="117"/>
        <v>Detroit, Michigan&lt;br&gt;&lt;span style=font-size:11px&gt;(White b. 1945-74)&lt;/span&gt;&lt;br&gt;</v>
      </c>
      <c r="T888" t="str">
        <f t="shared" si="118"/>
        <v>W1950DetroitMichiganTS176</v>
      </c>
      <c r="U888" t="str">
        <f t="shared" si="119"/>
        <v>const W1950DetroitMichiganTS176= L.marker([42.33,-83.05], {icon: Dn}).bindPopup('Detroit, Michigan&lt;br&gt;&lt;span style=font-size:11px&gt;(White b. 1945-74)&lt;/span&gt;&lt;br&gt;TS 542 TS 176 in (Boberg, 2000)').addTo(W1950);</v>
      </c>
      <c r="V888" t="str">
        <f t="shared" si="120"/>
        <v>const W1950DetroitMichiganTS176= L.marker([42.33,-83.05], {icon: A1}).bindPopup('Detroit, Michigan&lt;br&gt;&lt;span style=font-size:11px&gt;(White b. 1945-74)&lt;/span&gt;&lt;br&gt;TS 542 TS 176 in (Boberg, 2000)').addTo(W1950);</v>
      </c>
      <c r="W888" t="str">
        <f t="shared" si="121"/>
        <v>const W1950DetroitMichiganTS176= L.marker([42.33,-83.05], {icon: d}).bindPopup('Detroit, Michigan&lt;br&gt;&lt;span style=font-size:11px&gt;(White b. 1945-74)&lt;/span&gt;&lt;br&gt;TS 542 TS 176 in d').addTo(W1950);</v>
      </c>
      <c r="X888" t="str">
        <f t="shared" si="122"/>
        <v>const W1950DetroitMichiganTS176= L.marker([42.33,-83.05], {icon: D3}).bindPopup('Detroit, Michigan&lt;br&gt;&lt;span style=font-size:11px&gt;(White b. 1945-74)&lt;/span&gt;&lt;br&gt;TS 542 TS 176 in (Boberg, 2000)').addTo(W1950);</v>
      </c>
      <c r="Y888" t="str">
        <f t="shared" si="123"/>
        <v/>
      </c>
      <c r="Z888" t="str">
        <f t="shared" si="124"/>
        <v/>
      </c>
      <c r="AA888" t="str">
        <f t="shared" si="125"/>
        <v/>
      </c>
      <c r="BC888" t="s">
        <v>7174</v>
      </c>
    </row>
    <row r="889" spans="1:55">
      <c r="A889" t="s">
        <v>5327</v>
      </c>
      <c r="B889" s="88" t="s">
        <v>4335</v>
      </c>
      <c r="D889">
        <v>1960</v>
      </c>
      <c r="E889" t="s">
        <v>6969</v>
      </c>
      <c r="G889" s="79" t="s">
        <v>412</v>
      </c>
      <c r="H889" t="s">
        <v>5311</v>
      </c>
      <c r="I889" s="5">
        <v>-84.5</v>
      </c>
      <c r="J889" s="5">
        <v>38.049999999999997</v>
      </c>
      <c r="K889" t="s">
        <v>11243</v>
      </c>
      <c r="S889" t="str">
        <f t="shared" si="117"/>
        <v>Lexington, Kentucky&lt;br&gt;&lt;span style=font-size:11px&gt;(White b. 1960)&lt;/span&gt;&lt;br&gt;</v>
      </c>
      <c r="T889" t="str">
        <f t="shared" si="118"/>
        <v>W1950LexingtonKentuckyTS283</v>
      </c>
      <c r="U889" t="str">
        <f t="shared" si="119"/>
        <v>const W1950LexingtonKentuckyTS283= L.marker([38.05,-84.5], {icon: De}).bindPopup('Lexington, Kentucky&lt;br&gt;&lt;span style=font-size:11px&gt;(White b. 1960)&lt;/span&gt;&lt;br&gt;TS 283 in (Labov et al, 2003)').addTo(W1950);</v>
      </c>
      <c r="V889" t="str">
        <f t="shared" si="120"/>
        <v>const W1950LexingtonKentuckyTS283= L.marker([38.05,-84.5], {icon: A2}).bindPopup('Lexington, Kentucky&lt;br&gt;&lt;span style=font-size:11px&gt;(White b. 1960)&lt;/span&gt;&lt;br&gt;TS 283 in (Labov et al, 2003)').addTo(W1950);</v>
      </c>
      <c r="W889" t="str">
        <f t="shared" si="121"/>
        <v>const W1950LexingtonKentuckyTS283= L.marker([38.05,-84.5], {icon: d}).bindPopup('Lexington, Kentucky&lt;br&gt;&lt;span style=font-size:11px&gt;(White b. 1960)&lt;/span&gt;&lt;br&gt;TS 283 in d').addTo(W1950);</v>
      </c>
      <c r="X889" t="str">
        <f t="shared" si="122"/>
        <v>const W1950LexingtonKentuckyTS283= L.marker([38.05,-84.5], {icon: D5}).bindPopup('Lexington, Kentucky&lt;br&gt;&lt;span style=font-size:11px&gt;(White b. 1960)&lt;/span&gt;&lt;br&gt;TS 283 in (Labov et al, 2003)').addTo(W1950);</v>
      </c>
      <c r="Y889" t="str">
        <f t="shared" si="123"/>
        <v/>
      </c>
      <c r="Z889" t="str">
        <f t="shared" si="124"/>
        <v/>
      </c>
      <c r="AA889" t="str">
        <f t="shared" si="125"/>
        <v/>
      </c>
      <c r="BC889" t="s">
        <v>7175</v>
      </c>
    </row>
    <row r="890" spans="1:55">
      <c r="A890" t="s">
        <v>5327</v>
      </c>
      <c r="B890" s="88" t="s">
        <v>4375</v>
      </c>
      <c r="D890">
        <v>1970</v>
      </c>
      <c r="E890" t="s">
        <v>6969</v>
      </c>
      <c r="G890" s="79" t="s">
        <v>212</v>
      </c>
      <c r="H890" t="s">
        <v>2375</v>
      </c>
      <c r="I890" s="5">
        <v>-115.18</v>
      </c>
      <c r="J890" s="5">
        <v>36.19</v>
      </c>
      <c r="K890" t="s">
        <v>10733</v>
      </c>
      <c r="S890" t="str">
        <f t="shared" si="117"/>
        <v>Las Vegas, Nevada&lt;br&gt;&lt;span style=font-size:11px&gt;(White b. 1970)&lt;/span&gt;&lt;br&gt;</v>
      </c>
      <c r="T890" t="str">
        <f t="shared" si="118"/>
        <v>W1950LasVegasNevadaTS323</v>
      </c>
      <c r="U890" t="str">
        <f t="shared" si="119"/>
        <v>const W1950LasVegasNevadaTS323= L.marker([36.19,-115.18], {icon: Dn}).bindPopup('Las Vegas, Nevada&lt;br&gt;&lt;span style=font-size:11px&gt;(White b. 1970)&lt;/span&gt;&lt;br&gt;TS 323 in (Labov et al, 2003)').addTo(W1950);</v>
      </c>
      <c r="V890" t="str">
        <f t="shared" si="120"/>
        <v>const W1950LasVegasNevadaTS323= L.marker([36.19,-115.18], {icon: A2}).bindPopup('Las Vegas, Nevada&lt;br&gt;&lt;span style=font-size:11px&gt;(White b. 1970)&lt;/span&gt;&lt;br&gt;TS 323 in (Labov et al, 2003)').addTo(W1950);</v>
      </c>
      <c r="W890" t="str">
        <f t="shared" si="121"/>
        <v>const W1950LasVegasNevadaTS323= L.marker([36.19,-115.18], {icon: d}).bindPopup('Las Vegas, Nevada&lt;br&gt;&lt;span style=font-size:11px&gt;(White b. 1970)&lt;/span&gt;&lt;br&gt;TS 323 in d').addTo(W1950);</v>
      </c>
      <c r="X890" t="str">
        <f t="shared" si="122"/>
        <v>const W1950LasVegasNevadaTS323= L.marker([36.19,-115.18], {icon: D3}).bindPopup('Las Vegas, Nevada&lt;br&gt;&lt;span style=font-size:11px&gt;(White b. 1970)&lt;/span&gt;&lt;br&gt;TS 323 in (Labov et al, 2003)').addTo(W1950);</v>
      </c>
      <c r="Y890" t="str">
        <f t="shared" si="123"/>
        <v/>
      </c>
      <c r="Z890" t="str">
        <f t="shared" si="124"/>
        <v/>
      </c>
      <c r="AA890" t="str">
        <f t="shared" si="125"/>
        <v/>
      </c>
      <c r="BC890" t="s">
        <v>7176</v>
      </c>
    </row>
    <row r="891" spans="1:55">
      <c r="A891" t="s">
        <v>5327</v>
      </c>
      <c r="B891" s="88" t="s">
        <v>4384</v>
      </c>
      <c r="D891">
        <v>1972</v>
      </c>
      <c r="E891" t="s">
        <v>6969</v>
      </c>
      <c r="G891" s="79" t="s">
        <v>5101</v>
      </c>
      <c r="H891" t="s">
        <v>5305</v>
      </c>
      <c r="I891" s="5">
        <v>-111.66</v>
      </c>
      <c r="J891" s="5">
        <v>40.229999999999997</v>
      </c>
      <c r="K891" t="s">
        <v>10733</v>
      </c>
      <c r="S891" t="str">
        <f t="shared" si="117"/>
        <v>Provo, Utah&lt;br&gt;&lt;span style=font-size:11px&gt;(White b. 1972)&lt;/span&gt;&lt;br&gt;</v>
      </c>
      <c r="T891" t="str">
        <f t="shared" si="118"/>
        <v>W1950ProvoUtahTS332</v>
      </c>
      <c r="U891" t="str">
        <f t="shared" si="119"/>
        <v>const W1950ProvoUtahTS332= L.marker([40.23,-111.66], {icon: Dn}).bindPopup('Provo, Utah&lt;br&gt;&lt;span style=font-size:11px&gt;(White b. 1972)&lt;/span&gt;&lt;br&gt;TS 332 in (Labov et al, 2003)').addTo(W1950);</v>
      </c>
      <c r="V891" t="str">
        <f t="shared" si="120"/>
        <v>const W1950ProvoUtahTS332= L.marker([40.23,-111.66], {icon: A2}).bindPopup('Provo, Utah&lt;br&gt;&lt;span style=font-size:11px&gt;(White b. 1972)&lt;/span&gt;&lt;br&gt;TS 332 in (Labov et al, 2003)').addTo(W1950);</v>
      </c>
      <c r="W891" t="str">
        <f t="shared" si="121"/>
        <v>const W1950ProvoUtahTS332= L.marker([40.23,-111.66], {icon: d}).bindPopup('Provo, Utah&lt;br&gt;&lt;span style=font-size:11px&gt;(White b. 1972)&lt;/span&gt;&lt;br&gt;TS 332 in d').addTo(W1950);</v>
      </c>
      <c r="X891" t="str">
        <f t="shared" si="122"/>
        <v>const W1950ProvoUtahTS332= L.marker([40.23,-111.66], {icon: D3}).bindPopup('Provo, Utah&lt;br&gt;&lt;span style=font-size:11px&gt;(White b. 1972)&lt;/span&gt;&lt;br&gt;TS 332 in (Labov et al, 2003)').addTo(W1950);</v>
      </c>
      <c r="Y891" t="str">
        <f t="shared" si="123"/>
        <v/>
      </c>
      <c r="Z891" t="str">
        <f t="shared" si="124"/>
        <v/>
      </c>
      <c r="AA891" t="str">
        <f t="shared" si="125"/>
        <v/>
      </c>
      <c r="BC891" t="s">
        <v>7177</v>
      </c>
    </row>
    <row r="892" spans="1:55">
      <c r="A892" t="s">
        <v>5327</v>
      </c>
      <c r="B892" s="88" t="s">
        <v>4393</v>
      </c>
      <c r="D892">
        <v>1964</v>
      </c>
      <c r="E892" t="s">
        <v>6969</v>
      </c>
      <c r="G892" s="79" t="s">
        <v>4</v>
      </c>
      <c r="H892" t="s">
        <v>5298</v>
      </c>
      <c r="I892" s="5">
        <v>-86.78</v>
      </c>
      <c r="J892" s="5">
        <v>33.54</v>
      </c>
      <c r="K892" t="s">
        <v>11243</v>
      </c>
      <c r="S892" t="str">
        <f t="shared" si="117"/>
        <v>Birmingham, Alabama&lt;br&gt;&lt;span style=font-size:11px&gt;(White b. 1964)&lt;/span&gt;&lt;br&gt;</v>
      </c>
      <c r="T892" t="str">
        <f t="shared" si="118"/>
        <v>W1950BirminghamAlabamaTS341</v>
      </c>
      <c r="U892" t="str">
        <f t="shared" si="119"/>
        <v>const W1950BirminghamAlabamaTS341= L.marker([33.54,-86.78], {icon: De}).bindPopup('Birmingham, Alabama&lt;br&gt;&lt;span style=font-size:11px&gt;(White b. 1964)&lt;/span&gt;&lt;br&gt;TS 341 in (Labov et al, 2003)').addTo(W1950);</v>
      </c>
      <c r="V892" t="str">
        <f t="shared" si="120"/>
        <v>const W1950BirminghamAlabamaTS341= L.marker([33.54,-86.78], {icon: A2}).bindPopup('Birmingham, Alabama&lt;br&gt;&lt;span style=font-size:11px&gt;(White b. 1964)&lt;/span&gt;&lt;br&gt;TS 341 in (Labov et al, 2003)').addTo(W1950);</v>
      </c>
      <c r="W892" t="str">
        <f t="shared" si="121"/>
        <v>const W1950BirminghamAlabamaTS341= L.marker([33.54,-86.78], {icon: d}).bindPopup('Birmingham, Alabama&lt;br&gt;&lt;span style=font-size:11px&gt;(White b. 1964)&lt;/span&gt;&lt;br&gt;TS 341 in d').addTo(W1950);</v>
      </c>
      <c r="X892" t="str">
        <f t="shared" si="122"/>
        <v>const W1950BirminghamAlabamaTS341= L.marker([33.54,-86.78], {icon: D5}).bindPopup('Birmingham, Alabama&lt;br&gt;&lt;span style=font-size:11px&gt;(White b. 1964)&lt;/span&gt;&lt;br&gt;TS 341 in (Labov et al, 2003)').addTo(W1950);</v>
      </c>
      <c r="Y892" t="str">
        <f t="shared" si="123"/>
        <v/>
      </c>
      <c r="Z892" t="str">
        <f t="shared" si="124"/>
        <v/>
      </c>
      <c r="AA892" t="str">
        <f t="shared" si="125"/>
        <v/>
      </c>
      <c r="BC892" t="s">
        <v>7179</v>
      </c>
    </row>
    <row r="893" spans="1:55">
      <c r="A893" t="s">
        <v>5327</v>
      </c>
      <c r="B893" s="88" t="s">
        <v>4405</v>
      </c>
      <c r="C893" t="s">
        <v>4661</v>
      </c>
      <c r="D893">
        <v>1949</v>
      </c>
      <c r="E893" t="s">
        <v>9580</v>
      </c>
      <c r="G893" s="79" t="s">
        <v>217</v>
      </c>
      <c r="H893" t="s">
        <v>5151</v>
      </c>
      <c r="I893" s="5">
        <v>-73.760000000000005</v>
      </c>
      <c r="J893" s="5">
        <v>42.65</v>
      </c>
      <c r="K893" t="s">
        <v>10745</v>
      </c>
      <c r="S893" t="str">
        <f t="shared" si="117"/>
        <v>Albany, New York&lt;br&gt;&lt;span style=font-size:11px&gt;(White b. 1949)&lt;/span&gt;&lt;br&gt;</v>
      </c>
      <c r="T893" t="str">
        <f t="shared" si="118"/>
        <v>W1950AlbanyNewYorkTS353</v>
      </c>
      <c r="U893" t="str">
        <f t="shared" si="119"/>
        <v>const W1950AlbanyNewYorkTS353= L.marker([42.65,-73.76], {icon: Dn}).bindPopup('Albany, New York&lt;br&gt;&lt;span style=font-size:11px&gt;(White b. 1949)&lt;/span&gt;&lt;br&gt;TS 609 TS 353 in (Labov, 2007)').addTo(W1950);</v>
      </c>
      <c r="V893" t="str">
        <f t="shared" si="120"/>
        <v>const W1950AlbanyNewYorkTS353= L.marker([42.65,-73.76], {icon: A2}).bindPopup('Albany, New York&lt;br&gt;&lt;span style=font-size:11px&gt;(White b. 1949)&lt;/span&gt;&lt;br&gt;TS 609 TS 353 in (Labov, 2007)').addTo(W1950);</v>
      </c>
      <c r="W893" t="str">
        <f t="shared" si="121"/>
        <v>const W1950AlbanyNewYorkTS353= L.marker([42.65,-73.76], {icon: d}).bindPopup('Albany, New York&lt;br&gt;&lt;span style=font-size:11px&gt;(White b. 1949)&lt;/span&gt;&lt;br&gt;TS 609 TS 353 in d').addTo(W1950);</v>
      </c>
      <c r="X893" t="str">
        <f t="shared" si="122"/>
        <v>const W1950AlbanyNewYorkTS353= L.marker([42.65,-73.76], {icon: D1}).bindPopup('Albany, New York&lt;br&gt;&lt;span style=font-size:11px&gt;(White b. 1949)&lt;/span&gt;&lt;br&gt;TS 609 TS 353 in (Labov, 2007)').addTo(W1950);</v>
      </c>
      <c r="Y893" t="str">
        <f t="shared" si="123"/>
        <v/>
      </c>
      <c r="Z893" t="str">
        <f t="shared" si="124"/>
        <v/>
      </c>
      <c r="AA893" t="str">
        <f t="shared" si="125"/>
        <v/>
      </c>
      <c r="BC893" t="s">
        <v>7181</v>
      </c>
    </row>
    <row r="894" spans="1:55">
      <c r="A894" t="s">
        <v>5327</v>
      </c>
      <c r="B894" s="88" t="s">
        <v>4411</v>
      </c>
      <c r="D894">
        <v>1960</v>
      </c>
      <c r="E894" t="s">
        <v>6969</v>
      </c>
      <c r="G894" s="79" t="s">
        <v>220</v>
      </c>
      <c r="H894" t="s">
        <v>5151</v>
      </c>
      <c r="I894" s="5">
        <v>-77.61</v>
      </c>
      <c r="J894" s="5">
        <v>43.16</v>
      </c>
      <c r="K894" t="s">
        <v>11233</v>
      </c>
      <c r="S894" t="str">
        <f t="shared" si="117"/>
        <v>Rochester, New York&lt;br&gt;&lt;span style=font-size:11px&gt;(White b. 1960)&lt;/span&gt;&lt;br&gt;</v>
      </c>
      <c r="T894" t="str">
        <f t="shared" si="118"/>
        <v>W1950RochesterNewYorkTS359</v>
      </c>
      <c r="U894" t="str">
        <f t="shared" si="119"/>
        <v>const W1950RochesterNewYorkTS359= L.marker([43.16,-77.61], {icon: De}).bindPopup('Rochester, New York&lt;br&gt;&lt;span style=font-size:11px&gt;(White b. 1960)&lt;/span&gt;&lt;br&gt;TS 359 in (Labov et al, 2003)').addTo(W1950);</v>
      </c>
      <c r="V894" t="str">
        <f t="shared" si="120"/>
        <v>const W1950RochesterNewYorkTS359= L.marker([43.16,-77.61], {icon: A1}).bindPopup('Rochester, New York&lt;br&gt;&lt;span style=font-size:11px&gt;(White b. 1960)&lt;/span&gt;&lt;br&gt;TS 359 in (Labov et al, 2003)').addTo(W1950);</v>
      </c>
      <c r="W894" t="str">
        <f t="shared" si="121"/>
        <v>const W1950RochesterNewYorkTS359= L.marker([43.16,-77.61], {icon: d}).bindPopup('Rochester, New York&lt;br&gt;&lt;span style=font-size:11px&gt;(White b. 1960)&lt;/span&gt;&lt;br&gt;TS 359 in d').addTo(W1950);</v>
      </c>
      <c r="X894" t="str">
        <f t="shared" si="122"/>
        <v>const W1950RochesterNewYorkTS359= L.marker([43.16,-77.61], {icon: D1}).bindPopup('Rochester, New York&lt;br&gt;&lt;span style=font-size:11px&gt;(White b. 1960)&lt;/span&gt;&lt;br&gt;TS 359 in (Labov et al, 2003)').addTo(W1950);</v>
      </c>
      <c r="Y894" t="str">
        <f t="shared" si="123"/>
        <v/>
      </c>
      <c r="Z894" t="str">
        <f t="shared" si="124"/>
        <v/>
      </c>
      <c r="AA894" t="str">
        <f t="shared" si="125"/>
        <v/>
      </c>
      <c r="BC894" t="s">
        <v>7183</v>
      </c>
    </row>
    <row r="895" spans="1:55">
      <c r="A895" t="s">
        <v>5327</v>
      </c>
      <c r="B895" s="88" t="s">
        <v>4479</v>
      </c>
      <c r="D895">
        <v>1974</v>
      </c>
      <c r="E895" t="s">
        <v>6969</v>
      </c>
      <c r="G895" s="79" t="s">
        <v>127</v>
      </c>
      <c r="H895" t="s">
        <v>5280</v>
      </c>
      <c r="I895" s="5">
        <v>-71.06</v>
      </c>
      <c r="J895" s="5">
        <v>42.36</v>
      </c>
      <c r="K895" t="s">
        <v>10728</v>
      </c>
      <c r="S895" t="str">
        <f t="shared" si="117"/>
        <v>Boston, Massachusetts&lt;br&gt;&lt;span style=font-size:11px&gt;(White b. 1974)&lt;/span&gt;&lt;br&gt;</v>
      </c>
      <c r="T895" t="str">
        <f t="shared" si="118"/>
        <v>W1950BostonMassachusettsTS427</v>
      </c>
      <c r="U895" t="str">
        <f t="shared" si="119"/>
        <v>const W1950BostonMassachusettsTS427= L.marker([42.36,-71.06], {icon: Dn}).bindPopup('Boston, Massachusetts&lt;br&gt;&lt;span style=font-size:11px&gt;(White b. 1974)&lt;/span&gt;&lt;br&gt;TS 427 in (Labov et al, 2003)').addTo(W1950);</v>
      </c>
      <c r="V895" t="str">
        <f t="shared" si="120"/>
        <v>const W1950BostonMassachusettsTS427= L.marker([42.36,-71.06], {icon: A2}).bindPopup('Boston, Massachusetts&lt;br&gt;&lt;span style=font-size:11px&gt;(White b. 1974)&lt;/span&gt;&lt;br&gt;TS 427 in (Labov et al, 2003)').addTo(W1950);</v>
      </c>
      <c r="W895" t="str">
        <f t="shared" si="121"/>
        <v>const W1950BostonMassachusettsTS427= L.marker([42.36,-71.06], {icon: b}).bindPopup('Boston, Massachusetts&lt;br&gt;&lt;span style=font-size:11px&gt;(White b. 1974)&lt;/span&gt;&lt;br&gt;TS 427 in b').addTo(W1950);</v>
      </c>
      <c r="X895" t="str">
        <f t="shared" si="122"/>
        <v>const W1950BostonMassachusettsTS427= L.marker([42.36,-71.06], {icon: D1}).bindPopup('Boston, Massachusetts&lt;br&gt;&lt;span style=font-size:11px&gt;(White b. 1974)&lt;/span&gt;&lt;br&gt;TS 427 in (Labov et al, 2003)').addTo(W1950);</v>
      </c>
      <c r="Y895" t="str">
        <f t="shared" si="123"/>
        <v/>
      </c>
      <c r="Z895" t="str">
        <f t="shared" si="124"/>
        <v/>
      </c>
      <c r="AA895" t="str">
        <f t="shared" si="125"/>
        <v/>
      </c>
      <c r="BC895" t="s">
        <v>7186</v>
      </c>
    </row>
    <row r="896" spans="1:55">
      <c r="A896" t="s">
        <v>5327</v>
      </c>
      <c r="B896" s="88" t="s">
        <v>4487</v>
      </c>
      <c r="C896" t="s">
        <v>4695</v>
      </c>
      <c r="D896">
        <v>1953</v>
      </c>
      <c r="E896" t="s">
        <v>9579</v>
      </c>
      <c r="G896" s="79" t="s">
        <v>309</v>
      </c>
      <c r="H896" t="s">
        <v>5297</v>
      </c>
      <c r="I896" s="5">
        <v>-73.209999999999994</v>
      </c>
      <c r="J896" s="5">
        <v>44.48</v>
      </c>
      <c r="K896" t="s">
        <v>10734</v>
      </c>
      <c r="S896" t="str">
        <f t="shared" si="117"/>
        <v>Burlington, Vermont&lt;br&gt;&lt;span style=font-size:11px&gt;(White b. 1953)&lt;/span&gt;&lt;br&gt;</v>
      </c>
      <c r="T896" t="str">
        <f t="shared" si="118"/>
        <v>W1950BurlingtonVermontTS435</v>
      </c>
      <c r="U896" t="str">
        <f t="shared" si="119"/>
        <v>const W1950BurlingtonVermontTS435= L.marker([44.48,-73.21], {icon: Dn}).bindPopup('Burlington, Vermont&lt;br&gt;&lt;span style=font-size:11px&gt;(White b. 1953)&lt;/span&gt;&lt;br&gt;TS 643 TS 435 in (Boberg, 2001)').addTo(W1950);</v>
      </c>
      <c r="V896" t="str">
        <f t="shared" si="120"/>
        <v>const W1950BurlingtonVermontTS435= L.marker([44.48,-73.21], {icon: A2}).bindPopup('Burlington, Vermont&lt;br&gt;&lt;span style=font-size:11px&gt;(White b. 1953)&lt;/span&gt;&lt;br&gt;TS 643 TS 435 in (Boberg, 2001)').addTo(W1950);</v>
      </c>
      <c r="W896" t="str">
        <f t="shared" si="121"/>
        <v>const W1950BurlingtonVermontTS435= L.marker([44.48,-73.21], {icon: d}).bindPopup('Burlington, Vermont&lt;br&gt;&lt;span style=font-size:11px&gt;(White b. 1953)&lt;/span&gt;&lt;br&gt;TS 643 TS 435 in d').addTo(W1950);</v>
      </c>
      <c r="X896" t="str">
        <f t="shared" si="122"/>
        <v>const W1950BurlingtonVermontTS435= L.marker([44.48,-73.21], {icon: D2}).bindPopup('Burlington, Vermont&lt;br&gt;&lt;span style=font-size:11px&gt;(White b. 1953)&lt;/span&gt;&lt;br&gt;TS 643 TS 435 in (Boberg, 2001)').addTo(W1950);</v>
      </c>
      <c r="Y896" t="str">
        <f t="shared" si="123"/>
        <v/>
      </c>
      <c r="Z896" t="str">
        <f t="shared" si="124"/>
        <v/>
      </c>
      <c r="AA896" t="str">
        <f t="shared" si="125"/>
        <v/>
      </c>
      <c r="BC896" t="s">
        <v>7188</v>
      </c>
    </row>
    <row r="897" spans="1:55">
      <c r="A897" t="s">
        <v>5327</v>
      </c>
      <c r="B897" s="88" t="s">
        <v>4514</v>
      </c>
      <c r="C897" t="s">
        <v>4697</v>
      </c>
      <c r="D897" t="str">
        <f>IF(E897="(Kurath, 1963)",SUBSTITUTE(B897,"Speaker","PEAS"),"")</f>
        <v/>
      </c>
      <c r="E897" t="s">
        <v>9579</v>
      </c>
      <c r="G897" s="79" t="s">
        <v>5149</v>
      </c>
      <c r="H897" t="s">
        <v>5297</v>
      </c>
      <c r="I897" s="5">
        <v>-73.17</v>
      </c>
      <c r="J897" s="5">
        <v>44.02</v>
      </c>
      <c r="K897" t="s">
        <v>5164</v>
      </c>
      <c r="S897" t="str">
        <f t="shared" si="117"/>
        <v>Middlebury, Vermont&lt;br&gt;&lt;span style=font-size:11px&gt;(White b. 1945-74)&lt;/span&gt;&lt;br&gt;</v>
      </c>
      <c r="T897" t="str">
        <f t="shared" si="118"/>
        <v>W1950MiddleburyVermontTS462</v>
      </c>
      <c r="U897" t="str">
        <f t="shared" si="119"/>
        <v/>
      </c>
      <c r="V897" t="str">
        <f t="shared" si="120"/>
        <v/>
      </c>
      <c r="W897" t="str">
        <f t="shared" si="121"/>
        <v/>
      </c>
      <c r="X897" t="str">
        <f t="shared" si="122"/>
        <v/>
      </c>
      <c r="Y897" t="str">
        <f t="shared" si="123"/>
        <v/>
      </c>
      <c r="Z897" t="str">
        <f t="shared" si="124"/>
        <v/>
      </c>
      <c r="AA897" t="str">
        <f t="shared" si="125"/>
        <v/>
      </c>
      <c r="BC897" t="s">
        <v>7194</v>
      </c>
    </row>
    <row r="898" spans="1:55">
      <c r="A898" t="s">
        <v>5327</v>
      </c>
      <c r="B898" s="88" t="s">
        <v>4517</v>
      </c>
      <c r="D898">
        <v>1939</v>
      </c>
      <c r="E898" t="s">
        <v>6969</v>
      </c>
      <c r="G898" s="79" t="s">
        <v>5059</v>
      </c>
      <c r="H898" t="s">
        <v>5279</v>
      </c>
      <c r="I898" s="5">
        <v>-72.78</v>
      </c>
      <c r="J898" s="5">
        <v>41.66</v>
      </c>
      <c r="K898" t="s">
        <v>10745</v>
      </c>
      <c r="S898" t="str">
        <f t="shared" ref="S898:S961" si="127">IF(G898="","",G898&amp;", "&amp;H898&amp;"&lt;br&gt;&lt;span style=font-size:11px&gt;"&amp;IF(F898="","",F898&amp;" ")&amp;IF(TRIM(LEFT(A898,LEN(A898)-4))="W","(White ",IF(TRIM(LEFT(A898,LEN(A898)-4))="B","(Black ",IF(TRIM(LEFT(A898,LEN(A898)-4))="L","(Hispanic ",IF(TRIM(LEFT(A898,LEN(A898)-4))="N","(Indigenous ",IF(TRIM(LEFT(A898,LEN(A898)-4))="A","(Asian ","")))))&amp;"b. "&amp;IF(D898&lt;&gt;"",D898&amp;")",IF(TRIM(RIGHT(A898,LEN(A898)-1))="1700","1700-99)",IF(TRIM(RIGHT(A898,LEN(A898)-1))="1800","1800-44)",IF(TRIM(RIGHT(A898,LEN(A898)-1))="1850","1845-74)",IF(TRIM(RIGHT(A898,LEN(A898)-1))="1870","1875-99)",IF(TRIM(RIGHT(A898,LEN(A898)-1))="1900","1900-44)",IF(TRIM(RIGHT(A898,LEN(A898)-1))="1950","1945-74)",IF(TRIM(RIGHT(A898,LEN(A898)-1))="1970","1975-99)",""))))))))&amp;"&lt;/span&gt;&lt;br&gt;")</f>
        <v>New Britain, Connecticut&lt;br&gt;&lt;span style=font-size:11px&gt;(White b. 1939)&lt;/span&gt;&lt;br&gt;</v>
      </c>
      <c r="T898" t="str">
        <f t="shared" ref="T898:T961" si="128">A898&amp;SUBSTITUTE(SUBSTITUTE(SUBSTITUTE(G898,".","")," ",""),"-","")&amp;SUBSTITUTE(SUBSTITUTE(H898,".","")," ","")&amp;SUBSTITUTE(SUBSTITUTE(SUBSTITUTE(B898,".","")," ",""),"-","")</f>
        <v>W1950NewBritainConnecticutTS465</v>
      </c>
      <c r="U898" t="str">
        <f t="shared" ref="U898:U961" si="129">IF(OR($K898="",$I898="",RIGHT(LEFT(K898,2),1)="f"),"",IF($I898="","","const "&amp;$T898&amp;"= L.marker(["&amp;$J898&amp;","&amp;$I898&amp;"], {icon: "&amp;LEFT($K898,2)&amp;"}).bindPopup('"&amp;$S898&amp;IF(N898="","",N898&amp;"&lt;br&gt;")&amp;IF($C898="","",$C898&amp;" ")&amp;$B898&amp;" in "&amp;$E898&amp;"').addTo("&amp;$A898&amp;");"))</f>
        <v>const W1950NewBritainConnecticutTS465= L.marker([41.66,-72.78], {icon: Dn}).bindPopup('New Britain, Connecticut&lt;br&gt;&lt;span style=font-size:11px&gt;(White b. 1939)&lt;/span&gt;&lt;br&gt;TS 465 in (Labov et al, 2003)').addTo(W1950);</v>
      </c>
      <c r="V898" t="str">
        <f t="shared" ref="V898:V961" si="130">IF(OR($K898="",$I898="",RIGHT(K898,1)="5"),"",IF($I898="","","const "&amp;$T898&amp;"= L.marker(["&amp;$J898&amp;","&amp;$I898&amp;"], {icon: A"&amp;RIGHT($K898,1)&amp;"}).bindPopup('"&amp;$S898&amp;IF(O898="","",O898&amp;"&lt;br&gt;")&amp;IF($C898="","",$C898&amp;" ")&amp;$B898&amp;" in "&amp;$E898&amp;"').addTo("&amp;$A898&amp;");"))</f>
        <v>const W1950NewBritainConnecticutTS465= L.marker([41.66,-72.78], {icon: A2}).bindPopup('New Britain, Connecticut&lt;br&gt;&lt;span style=font-size:11px&gt;(White b. 1939)&lt;/span&gt;&lt;br&gt;TS 465 in (Labov et al, 2003)').addTo(W1950);</v>
      </c>
      <c r="W898" t="str">
        <f t="shared" ref="W898:W961" si="131">IF(OR($K898="",$I898="",LEFT(RIGHT(K898,2),1)="g"),"",IF($I898="","","const "&amp;$T898&amp;"= L.marker(["&amp;$J898&amp;","&amp;$I898&amp;"], {icon: "&amp;LEFT(RIGHT(K898,2),1)&amp;"}).bindPopup('"&amp;$S898&amp;IF(P898="","",P898&amp;"&lt;br&gt;")&amp;IF($C898="","",$C898&amp;" ")&amp;$B898&amp;" in "&amp;LEFT(RIGHT(K898,2),1)&amp;"').addTo("&amp;$A898&amp;");"))</f>
        <v>const W1950NewBritainConnecticutTS465= L.marker([41.66,-72.78], {icon: d}).bindPopup('New Britain, Connecticut&lt;br&gt;&lt;span style=font-size:11px&gt;(White b. 1939)&lt;/span&gt;&lt;br&gt;TS 465 in d').addTo(W1950);</v>
      </c>
      <c r="X898" t="str">
        <f t="shared" ref="X898:X961" si="132">IF(OR($K898="",$I898="",RIGHT(LEFT(K898,3),1)="7"),"",IF($I898="","","const "&amp;$T898&amp;"= L.marker(["&amp;$J898&amp;","&amp;$I898&amp;"], {icon: "&amp;LEFT($K898,1)&amp;RIGHT(LEFT(K898,3),1)&amp;"}).bindPopup('"&amp;$S898&amp;IF(Q898="","",Q898&amp;"&lt;br&gt;")&amp;IF($C898="","",$C898&amp;" ")&amp;$B898&amp;" in "&amp;$E898&amp;"').addTo("&amp;$A898&amp;");"))</f>
        <v>const W1950NewBritainConnecticutTS465= L.marker([41.66,-72.78], {icon: D1}).bindPopup('New Britain, Connecticut&lt;br&gt;&lt;span style=font-size:11px&gt;(White b. 1939)&lt;/span&gt;&lt;br&gt;TS 465 in (Labov et al, 2003)').addTo(W1950);</v>
      </c>
      <c r="Y898" t="str">
        <f t="shared" ref="Y898:Y961" si="133">IF(OR(L898="",I898=""),"",IF(I898="","","const "&amp;T898&amp;"= L.marker(["&amp;J898&amp;","&amp;I898&amp;"], {icon:"&amp;LEFT(L898,2)&amp;"}).bindPopup('"&amp;S898&amp;"').addTo("&amp;A898&amp;");"))</f>
        <v/>
      </c>
      <c r="Z898" t="str">
        <f t="shared" ref="Z898:Z961" si="134">IF(OR(L898="",I898=""),"",IF(I898="","","const "&amp;T898&amp;"= L.marker(["&amp;J898&amp;","&amp;I898&amp;"], {icon:"&amp;RIGHT(L898,2)&amp;"}).bindPopup('"&amp;S898&amp;"').addTo("&amp;A898&amp;");"))</f>
        <v/>
      </c>
      <c r="AA898" t="str">
        <f t="shared" ref="AA898:AA961" si="135">IF(OR(M898="",I898=""),"",IF(I898="","","const "&amp;T898&amp;"= L.marker(["&amp;J898&amp;","&amp;I898&amp;"], {icon:"&amp;M898&amp;"}).bindPopup('"&amp;S898&amp;"').addTo("&amp;A898&amp;");"))</f>
        <v/>
      </c>
      <c r="BC898" t="s">
        <v>7195</v>
      </c>
    </row>
    <row r="899" spans="1:55">
      <c r="A899" t="s">
        <v>5327</v>
      </c>
      <c r="B899" s="88" t="s">
        <v>4535</v>
      </c>
      <c r="D899">
        <v>1951</v>
      </c>
      <c r="E899" t="s">
        <v>6969</v>
      </c>
      <c r="G899" s="79" t="s">
        <v>177</v>
      </c>
      <c r="H899" t="s">
        <v>5288</v>
      </c>
      <c r="I899" s="5">
        <v>-80.84</v>
      </c>
      <c r="J899" s="5">
        <v>35.229999999999997</v>
      </c>
      <c r="K899" t="s">
        <v>10731</v>
      </c>
      <c r="S899" t="str">
        <f t="shared" si="127"/>
        <v>Charlotte, North Carolina&lt;br&gt;&lt;span style=font-size:11px&gt;(White b. 1951)&lt;/span&gt;&lt;br&gt;</v>
      </c>
      <c r="T899" t="str">
        <f t="shared" si="128"/>
        <v>W1950CharlotteNorthCarolinaTS483</v>
      </c>
      <c r="U899" t="str">
        <f t="shared" si="129"/>
        <v>const W1950CharlotteNorthCarolinaTS483= L.marker([35.23,-80.84], {icon: Dn}).bindPopup('Charlotte, North Carolina&lt;br&gt;&lt;span style=font-size:11px&gt;(White b. 1951)&lt;/span&gt;&lt;br&gt;TS 483 in (Labov et al, 2003)').addTo(W1950);</v>
      </c>
      <c r="V899" t="str">
        <f t="shared" si="130"/>
        <v>const W1950CharlotteNorthCarolinaTS483= L.marker([35.23,-80.84], {icon: A2}).bindPopup('Charlotte, North Carolina&lt;br&gt;&lt;span style=font-size:11px&gt;(White b. 1951)&lt;/span&gt;&lt;br&gt;TS 483 in (Labov et al, 2003)').addTo(W1950);</v>
      </c>
      <c r="W899" t="str">
        <f t="shared" si="131"/>
        <v>const W1950CharlotteNorthCarolinaTS483= L.marker([35.23,-80.84], {icon: d}).bindPopup('Charlotte, North Carolina&lt;br&gt;&lt;span style=font-size:11px&gt;(White b. 1951)&lt;/span&gt;&lt;br&gt;TS 483 in d').addTo(W1950);</v>
      </c>
      <c r="X899" t="str">
        <f t="shared" si="132"/>
        <v>const W1950CharlotteNorthCarolinaTS483= L.marker([35.23,-80.84], {icon: D5}).bindPopup('Charlotte, North Carolina&lt;br&gt;&lt;span style=font-size:11px&gt;(White b. 1951)&lt;/span&gt;&lt;br&gt;TS 483 in (Labov et al, 2003)').addTo(W1950);</v>
      </c>
      <c r="Y899" t="str">
        <f t="shared" si="133"/>
        <v/>
      </c>
      <c r="Z899" t="str">
        <f t="shared" si="134"/>
        <v/>
      </c>
      <c r="AA899" t="str">
        <f t="shared" si="135"/>
        <v/>
      </c>
      <c r="BC899" t="s">
        <v>7198</v>
      </c>
    </row>
    <row r="900" spans="1:55">
      <c r="A900" t="s">
        <v>5327</v>
      </c>
      <c r="B900" s="88" t="s">
        <v>4547</v>
      </c>
      <c r="D900">
        <v>1954</v>
      </c>
      <c r="E900" t="s">
        <v>6969</v>
      </c>
      <c r="G900" s="79" t="s">
        <v>5151</v>
      </c>
      <c r="H900" s="41" t="s">
        <v>5151</v>
      </c>
      <c r="I900" s="5">
        <v>-74.010000000000005</v>
      </c>
      <c r="J900" s="5">
        <v>40.71</v>
      </c>
      <c r="K900" t="s">
        <v>10733</v>
      </c>
      <c r="S900" t="str">
        <f t="shared" si="127"/>
        <v>New York, New York&lt;br&gt;&lt;span style=font-size:11px&gt;(White b. 1954)&lt;/span&gt;&lt;br&gt;</v>
      </c>
      <c r="T900" t="str">
        <f t="shared" si="128"/>
        <v>W1950NewYorkNewYorkTS495</v>
      </c>
      <c r="U900" t="str">
        <f t="shared" si="129"/>
        <v>const W1950NewYorkNewYorkTS495= L.marker([40.71,-74.01], {icon: Dn}).bindPopup('New York, New York&lt;br&gt;&lt;span style=font-size:11px&gt;(White b. 1954)&lt;/span&gt;&lt;br&gt;TS 495 in (Labov et al, 2003)').addTo(W1950);</v>
      </c>
      <c r="V900" t="str">
        <f t="shared" si="130"/>
        <v>const W1950NewYorkNewYorkTS495= L.marker([40.71,-74.01], {icon: A2}).bindPopup('New York, New York&lt;br&gt;&lt;span style=font-size:11px&gt;(White b. 1954)&lt;/span&gt;&lt;br&gt;TS 495 in (Labov et al, 2003)').addTo(W1950);</v>
      </c>
      <c r="W900" t="str">
        <f t="shared" si="131"/>
        <v>const W1950NewYorkNewYorkTS495= L.marker([40.71,-74.01], {icon: d}).bindPopup('New York, New York&lt;br&gt;&lt;span style=font-size:11px&gt;(White b. 1954)&lt;/span&gt;&lt;br&gt;TS 495 in d').addTo(W1950);</v>
      </c>
      <c r="X900" t="str">
        <f t="shared" si="132"/>
        <v>const W1950NewYorkNewYorkTS495= L.marker([40.71,-74.01], {icon: D3}).bindPopup('New York, New York&lt;br&gt;&lt;span style=font-size:11px&gt;(White b. 1954)&lt;/span&gt;&lt;br&gt;TS 495 in (Labov et al, 2003)').addTo(W1950);</v>
      </c>
      <c r="Y900" t="str">
        <f t="shared" si="133"/>
        <v/>
      </c>
      <c r="Z900" t="str">
        <f t="shared" si="134"/>
        <v/>
      </c>
      <c r="AA900" t="str">
        <f t="shared" si="135"/>
        <v/>
      </c>
      <c r="BC900" t="s">
        <v>7199</v>
      </c>
    </row>
    <row r="901" spans="1:55">
      <c r="A901" t="s">
        <v>5327</v>
      </c>
      <c r="B901" s="88" t="s">
        <v>4552</v>
      </c>
      <c r="D901">
        <v>1956</v>
      </c>
      <c r="E901" t="s">
        <v>6969</v>
      </c>
      <c r="G901" s="79" t="s">
        <v>261</v>
      </c>
      <c r="H901" t="s">
        <v>5283</v>
      </c>
      <c r="I901" s="5">
        <v>-79.930000000000007</v>
      </c>
      <c r="J901" s="5">
        <v>32.78</v>
      </c>
      <c r="K901" t="s">
        <v>10731</v>
      </c>
      <c r="S901" t="str">
        <f t="shared" si="127"/>
        <v>Charleston, South Carolina&lt;br&gt;&lt;span style=font-size:11px&gt;(White b. 1956)&lt;/span&gt;&lt;br&gt;</v>
      </c>
      <c r="T901" t="str">
        <f t="shared" si="128"/>
        <v>W1950CharlestonSouthCarolinaTS500</v>
      </c>
      <c r="U901" t="str">
        <f t="shared" si="129"/>
        <v>const W1950CharlestonSouthCarolinaTS500= L.marker([32.78,-79.93], {icon: Dn}).bindPopup('Charleston, South Carolina&lt;br&gt;&lt;span style=font-size:11px&gt;(White b. 1956)&lt;/span&gt;&lt;br&gt;TS 500 in (Labov et al, 2003)').addTo(W1950);</v>
      </c>
      <c r="V901" t="str">
        <f t="shared" si="130"/>
        <v>const W1950CharlestonSouthCarolinaTS500= L.marker([32.78,-79.93], {icon: A2}).bindPopup('Charleston, South Carolina&lt;br&gt;&lt;span style=font-size:11px&gt;(White b. 1956)&lt;/span&gt;&lt;br&gt;TS 500 in (Labov et al, 2003)').addTo(W1950);</v>
      </c>
      <c r="W901" t="str">
        <f t="shared" si="131"/>
        <v>const W1950CharlestonSouthCarolinaTS500= L.marker([32.78,-79.93], {icon: d}).bindPopup('Charleston, South Carolina&lt;br&gt;&lt;span style=font-size:11px&gt;(White b. 1956)&lt;/span&gt;&lt;br&gt;TS 500 in d').addTo(W1950);</v>
      </c>
      <c r="X901" t="str">
        <f t="shared" si="132"/>
        <v>const W1950CharlestonSouthCarolinaTS500= L.marker([32.78,-79.93], {icon: D5}).bindPopup('Charleston, South Carolina&lt;br&gt;&lt;span style=font-size:11px&gt;(White b. 1956)&lt;/span&gt;&lt;br&gt;TS 500 in (Labov et al, 2003)').addTo(W1950);</v>
      </c>
      <c r="Y901" t="str">
        <f t="shared" si="133"/>
        <v/>
      </c>
      <c r="Z901" t="str">
        <f t="shared" si="134"/>
        <v/>
      </c>
      <c r="AA901" t="str">
        <f t="shared" si="135"/>
        <v/>
      </c>
      <c r="BC901" t="s">
        <v>7200</v>
      </c>
    </row>
    <row r="902" spans="1:55">
      <c r="A902" t="s">
        <v>5327</v>
      </c>
      <c r="B902" s="88" t="s">
        <v>4567</v>
      </c>
      <c r="D902">
        <v>1965</v>
      </c>
      <c r="E902" t="s">
        <v>6969</v>
      </c>
      <c r="G902" s="79" t="s">
        <v>5153</v>
      </c>
      <c r="H902" t="s">
        <v>5315</v>
      </c>
      <c r="I902" s="5">
        <v>-106.63</v>
      </c>
      <c r="J902" s="5">
        <v>35.11</v>
      </c>
      <c r="K902" t="s">
        <v>10731</v>
      </c>
      <c r="S902" t="str">
        <f t="shared" si="127"/>
        <v>Albequerque, New Mexico&lt;br&gt;&lt;span style=font-size:11px&gt;(White b. 1965)&lt;/span&gt;&lt;br&gt;</v>
      </c>
      <c r="T902" t="str">
        <f t="shared" si="128"/>
        <v>W1950AlbequerqueNewMexicoTS515</v>
      </c>
      <c r="U902" t="str">
        <f t="shared" si="129"/>
        <v>const W1950AlbequerqueNewMexicoTS515= L.marker([35.11,-106.63], {icon: Dn}).bindPopup('Albequerque, New Mexico&lt;br&gt;&lt;span style=font-size:11px&gt;(White b. 1965)&lt;/span&gt;&lt;br&gt;TS 515 in (Labov et al, 2003)').addTo(W1950);</v>
      </c>
      <c r="V902" t="str">
        <f t="shared" si="130"/>
        <v>const W1950AlbequerqueNewMexicoTS515= L.marker([35.11,-106.63], {icon: A2}).bindPopup('Albequerque, New Mexico&lt;br&gt;&lt;span style=font-size:11px&gt;(White b. 1965)&lt;/span&gt;&lt;br&gt;TS 515 in (Labov et al, 2003)').addTo(W1950);</v>
      </c>
      <c r="W902" t="str">
        <f t="shared" si="131"/>
        <v>const W1950AlbequerqueNewMexicoTS515= L.marker([35.11,-106.63], {icon: d}).bindPopup('Albequerque, New Mexico&lt;br&gt;&lt;span style=font-size:11px&gt;(White b. 1965)&lt;/span&gt;&lt;br&gt;TS 515 in d').addTo(W1950);</v>
      </c>
      <c r="X902" t="str">
        <f t="shared" si="132"/>
        <v>const W1950AlbequerqueNewMexicoTS515= L.marker([35.11,-106.63], {icon: D5}).bindPopup('Albequerque, New Mexico&lt;br&gt;&lt;span style=font-size:11px&gt;(White b. 1965)&lt;/span&gt;&lt;br&gt;TS 515 in (Labov et al, 2003)').addTo(W1950);</v>
      </c>
      <c r="Y902" t="str">
        <f t="shared" si="133"/>
        <v/>
      </c>
      <c r="Z902" t="str">
        <f t="shared" si="134"/>
        <v/>
      </c>
      <c r="AA902" t="str">
        <f t="shared" si="135"/>
        <v/>
      </c>
      <c r="BC902" t="s">
        <v>7201</v>
      </c>
    </row>
    <row r="903" spans="1:55">
      <c r="A903" t="s">
        <v>5327</v>
      </c>
      <c r="B903" s="88" t="s">
        <v>4594</v>
      </c>
      <c r="D903">
        <v>1961</v>
      </c>
      <c r="E903" t="s">
        <v>6969</v>
      </c>
      <c r="G903" s="79" t="s">
        <v>296</v>
      </c>
      <c r="H903" t="s">
        <v>5294</v>
      </c>
      <c r="I903" s="5">
        <v>-101.86</v>
      </c>
      <c r="J903" s="5">
        <v>33.58</v>
      </c>
      <c r="K903" t="s">
        <v>10731</v>
      </c>
      <c r="S903" t="str">
        <f t="shared" si="127"/>
        <v>Lubbock, Texas&lt;br&gt;&lt;span style=font-size:11px&gt;(White b. 1961)&lt;/span&gt;&lt;br&gt;</v>
      </c>
      <c r="T903" t="str">
        <f t="shared" si="128"/>
        <v>W1950LubbockTexasTS542</v>
      </c>
      <c r="U903" t="str">
        <f t="shared" si="129"/>
        <v>const W1950LubbockTexasTS542= L.marker([33.58,-101.86], {icon: Dn}).bindPopup('Lubbock, Texas&lt;br&gt;&lt;span style=font-size:11px&gt;(White b. 1961)&lt;/span&gt;&lt;br&gt;TS 542 in (Labov et al, 2003)').addTo(W1950);</v>
      </c>
      <c r="V903" t="str">
        <f t="shared" si="130"/>
        <v>const W1950LubbockTexasTS542= L.marker([33.58,-101.86], {icon: A2}).bindPopup('Lubbock, Texas&lt;br&gt;&lt;span style=font-size:11px&gt;(White b. 1961)&lt;/span&gt;&lt;br&gt;TS 542 in (Labov et al, 2003)').addTo(W1950);</v>
      </c>
      <c r="W903" t="str">
        <f t="shared" si="131"/>
        <v>const W1950LubbockTexasTS542= L.marker([33.58,-101.86], {icon: d}).bindPopup('Lubbock, Texas&lt;br&gt;&lt;span style=font-size:11px&gt;(White b. 1961)&lt;/span&gt;&lt;br&gt;TS 542 in d').addTo(W1950);</v>
      </c>
      <c r="X903" t="str">
        <f t="shared" si="132"/>
        <v>const W1950LubbockTexasTS542= L.marker([33.58,-101.86], {icon: D5}).bindPopup('Lubbock, Texas&lt;br&gt;&lt;span style=font-size:11px&gt;(White b. 1961)&lt;/span&gt;&lt;br&gt;TS 542 in (Labov et al, 2003)').addTo(W1950);</v>
      </c>
      <c r="Y903" t="str">
        <f t="shared" si="133"/>
        <v/>
      </c>
      <c r="Z903" t="str">
        <f t="shared" si="134"/>
        <v/>
      </c>
      <c r="AA903" t="str">
        <f t="shared" si="135"/>
        <v/>
      </c>
      <c r="BC903" t="s">
        <v>7202</v>
      </c>
    </row>
    <row r="904" spans="1:55">
      <c r="A904" t="s">
        <v>5327</v>
      </c>
      <c r="B904" s="88" t="s">
        <v>4597</v>
      </c>
      <c r="D904">
        <v>1966</v>
      </c>
      <c r="E904" t="s">
        <v>6969</v>
      </c>
      <c r="G904" s="79" t="s">
        <v>252</v>
      </c>
      <c r="H904" t="s">
        <v>5278</v>
      </c>
      <c r="I904" s="5">
        <v>-80</v>
      </c>
      <c r="J904" s="5">
        <v>40.44</v>
      </c>
      <c r="K904" t="s">
        <v>10731</v>
      </c>
      <c r="S904" t="str">
        <f t="shared" si="127"/>
        <v>Pittsburgh, Pennsylvania&lt;br&gt;&lt;span style=font-size:11px&gt;(White b. 1966)&lt;/span&gt;&lt;br&gt;</v>
      </c>
      <c r="T904" t="str">
        <f t="shared" si="128"/>
        <v>W1950PittsburghPennsylvaniaTS545</v>
      </c>
      <c r="U904" t="str">
        <f t="shared" si="129"/>
        <v>const W1950PittsburghPennsylvaniaTS545= L.marker([40.44,-80], {icon: Dn}).bindPopup('Pittsburgh, Pennsylvania&lt;br&gt;&lt;span style=font-size:11px&gt;(White b. 1966)&lt;/span&gt;&lt;br&gt;TS 545 in (Labov et al, 2003)').addTo(W1950);</v>
      </c>
      <c r="V904" t="str">
        <f t="shared" si="130"/>
        <v>const W1950PittsburghPennsylvaniaTS545= L.marker([40.44,-80], {icon: A2}).bindPopup('Pittsburgh, Pennsylvania&lt;br&gt;&lt;span style=font-size:11px&gt;(White b. 1966)&lt;/span&gt;&lt;br&gt;TS 545 in (Labov et al, 2003)').addTo(W1950);</v>
      </c>
      <c r="W904" t="str">
        <f t="shared" si="131"/>
        <v>const W1950PittsburghPennsylvaniaTS545= L.marker([40.44,-80], {icon: d}).bindPopup('Pittsburgh, Pennsylvania&lt;br&gt;&lt;span style=font-size:11px&gt;(White b. 1966)&lt;/span&gt;&lt;br&gt;TS 545 in d').addTo(W1950);</v>
      </c>
      <c r="X904" t="str">
        <f t="shared" si="132"/>
        <v>const W1950PittsburghPennsylvaniaTS545= L.marker([40.44,-80], {icon: D5}).bindPopup('Pittsburgh, Pennsylvania&lt;br&gt;&lt;span style=font-size:11px&gt;(White b. 1966)&lt;/span&gt;&lt;br&gt;TS 545 in (Labov et al, 2003)').addTo(W1950);</v>
      </c>
      <c r="Y904" t="str">
        <f t="shared" si="133"/>
        <v/>
      </c>
      <c r="Z904" t="str">
        <f t="shared" si="134"/>
        <v/>
      </c>
      <c r="AA904" t="str">
        <f t="shared" si="135"/>
        <v/>
      </c>
      <c r="BC904" t="s">
        <v>7204</v>
      </c>
    </row>
    <row r="905" spans="1:55">
      <c r="A905" t="s">
        <v>5327</v>
      </c>
      <c r="B905" s="88" t="s">
        <v>4660</v>
      </c>
      <c r="D905">
        <v>1958</v>
      </c>
      <c r="E905" t="s">
        <v>6969</v>
      </c>
      <c r="G905" s="79" t="s">
        <v>9250</v>
      </c>
      <c r="H905" t="s">
        <v>5293</v>
      </c>
      <c r="I905" s="5">
        <v>-90.07</v>
      </c>
      <c r="J905" s="5">
        <v>29.95</v>
      </c>
      <c r="K905" t="s">
        <v>10731</v>
      </c>
      <c r="S905" t="str">
        <f t="shared" si="127"/>
        <v>NewOrleans, Louisiana&lt;br&gt;&lt;span style=font-size:11px&gt;(White b. 1958)&lt;/span&gt;&lt;br&gt;</v>
      </c>
      <c r="T905" t="str">
        <f t="shared" si="128"/>
        <v>W1950NewOrleansLouisianaTS608</v>
      </c>
      <c r="U905" t="str">
        <f t="shared" si="129"/>
        <v>const W1950NewOrleansLouisianaTS608= L.marker([29.95,-90.07], {icon: Dn}).bindPopup('NewOrleans, Louisiana&lt;br&gt;&lt;span style=font-size:11px&gt;(White b. 1958)&lt;/span&gt;&lt;br&gt;TS 608 in (Labov et al, 2003)').addTo(W1950);</v>
      </c>
      <c r="V905" t="str">
        <f t="shared" si="130"/>
        <v>const W1950NewOrleansLouisianaTS608= L.marker([29.95,-90.07], {icon: A2}).bindPopup('NewOrleans, Louisiana&lt;br&gt;&lt;span style=font-size:11px&gt;(White b. 1958)&lt;/span&gt;&lt;br&gt;TS 608 in (Labov et al, 2003)').addTo(W1950);</v>
      </c>
      <c r="W905" t="str">
        <f t="shared" si="131"/>
        <v>const W1950NewOrleansLouisianaTS608= L.marker([29.95,-90.07], {icon: d}).bindPopup('NewOrleans, Louisiana&lt;br&gt;&lt;span style=font-size:11px&gt;(White b. 1958)&lt;/span&gt;&lt;br&gt;TS 608 in d').addTo(W1950);</v>
      </c>
      <c r="X905" t="str">
        <f t="shared" si="132"/>
        <v>const W1950NewOrleansLouisianaTS608= L.marker([29.95,-90.07], {icon: D5}).bindPopup('NewOrleans, Louisiana&lt;br&gt;&lt;span style=font-size:11px&gt;(White b. 1958)&lt;/span&gt;&lt;br&gt;TS 608 in (Labov et al, 2003)').addTo(W1950);</v>
      </c>
      <c r="Y905" t="str">
        <f t="shared" si="133"/>
        <v/>
      </c>
      <c r="Z905" t="str">
        <f t="shared" si="134"/>
        <v/>
      </c>
      <c r="AA905" t="str">
        <f t="shared" si="135"/>
        <v/>
      </c>
      <c r="BC905" t="s">
        <v>7206</v>
      </c>
    </row>
    <row r="906" spans="1:55">
      <c r="A906" t="s">
        <v>5327</v>
      </c>
      <c r="B906" s="88" t="s">
        <v>4661</v>
      </c>
      <c r="D906">
        <v>1953</v>
      </c>
      <c r="E906" t="s">
        <v>6969</v>
      </c>
      <c r="G906" s="79" t="s">
        <v>276</v>
      </c>
      <c r="H906" t="s">
        <v>904</v>
      </c>
      <c r="I906" s="5">
        <v>-85.31</v>
      </c>
      <c r="J906" s="5">
        <v>35.049999999999997</v>
      </c>
      <c r="K906" t="s">
        <v>10731</v>
      </c>
      <c r="S906" t="str">
        <f t="shared" si="127"/>
        <v>Chattanooga, Tennessee&lt;br&gt;&lt;span style=font-size:11px&gt;(White b. 1953)&lt;/span&gt;&lt;br&gt;</v>
      </c>
      <c r="T906" t="str">
        <f t="shared" si="128"/>
        <v>W1950ChattanoogaTennesseeTS609</v>
      </c>
      <c r="U906" t="str">
        <f t="shared" si="129"/>
        <v>const W1950ChattanoogaTennesseeTS609= L.marker([35.05,-85.31], {icon: Dn}).bindPopup('Chattanooga, Tennessee&lt;br&gt;&lt;span style=font-size:11px&gt;(White b. 1953)&lt;/span&gt;&lt;br&gt;TS 609 in (Labov et al, 2003)').addTo(W1950);</v>
      </c>
      <c r="V906" t="str">
        <f t="shared" si="130"/>
        <v>const W1950ChattanoogaTennesseeTS609= L.marker([35.05,-85.31], {icon: A2}).bindPopup('Chattanooga, Tennessee&lt;br&gt;&lt;span style=font-size:11px&gt;(White b. 1953)&lt;/span&gt;&lt;br&gt;TS 609 in (Labov et al, 2003)').addTo(W1950);</v>
      </c>
      <c r="W906" t="str">
        <f t="shared" si="131"/>
        <v>const W1950ChattanoogaTennesseeTS609= L.marker([35.05,-85.31], {icon: d}).bindPopup('Chattanooga, Tennessee&lt;br&gt;&lt;span style=font-size:11px&gt;(White b. 1953)&lt;/span&gt;&lt;br&gt;TS 609 in d').addTo(W1950);</v>
      </c>
      <c r="X906" t="str">
        <f t="shared" si="132"/>
        <v>const W1950ChattanoogaTennesseeTS609= L.marker([35.05,-85.31], {icon: D5}).bindPopup('Chattanooga, Tennessee&lt;br&gt;&lt;span style=font-size:11px&gt;(White b. 1953)&lt;/span&gt;&lt;br&gt;TS 609 in (Labov et al, 2003)').addTo(W1950);</v>
      </c>
      <c r="Y906" t="str">
        <f t="shared" si="133"/>
        <v/>
      </c>
      <c r="Z906" t="str">
        <f t="shared" si="134"/>
        <v/>
      </c>
      <c r="AA906" t="str">
        <f t="shared" si="135"/>
        <v/>
      </c>
      <c r="BC906" t="s">
        <v>7207</v>
      </c>
    </row>
    <row r="907" spans="1:55">
      <c r="A907" t="s">
        <v>5327</v>
      </c>
      <c r="B907" s="88" t="s">
        <v>4663</v>
      </c>
      <c r="D907">
        <v>1927</v>
      </c>
      <c r="E907" t="s">
        <v>9580</v>
      </c>
      <c r="G907" s="79" t="s">
        <v>9250</v>
      </c>
      <c r="H907" t="s">
        <v>5293</v>
      </c>
      <c r="I907" s="5">
        <v>-90.07</v>
      </c>
      <c r="J907" s="5">
        <v>29.95</v>
      </c>
      <c r="K907" t="s">
        <v>5164</v>
      </c>
      <c r="S907" t="str">
        <f t="shared" si="127"/>
        <v>NewOrleans, Louisiana&lt;br&gt;&lt;span style=font-size:11px&gt;(White b. 1927)&lt;/span&gt;&lt;br&gt;</v>
      </c>
      <c r="T907" t="str">
        <f t="shared" si="128"/>
        <v>W1950NewOrleansLouisianaTS611</v>
      </c>
      <c r="U907" t="str">
        <f t="shared" si="129"/>
        <v/>
      </c>
      <c r="V907" t="str">
        <f t="shared" si="130"/>
        <v/>
      </c>
      <c r="W907" t="str">
        <f t="shared" si="131"/>
        <v/>
      </c>
      <c r="X907" t="str">
        <f t="shared" si="132"/>
        <v/>
      </c>
      <c r="Y907" t="str">
        <f t="shared" si="133"/>
        <v/>
      </c>
      <c r="Z907" t="str">
        <f t="shared" si="134"/>
        <v/>
      </c>
      <c r="AA907" t="str">
        <f t="shared" si="135"/>
        <v/>
      </c>
      <c r="BC907" t="s">
        <v>7208</v>
      </c>
    </row>
    <row r="908" spans="1:55">
      <c r="A908" t="s">
        <v>5327</v>
      </c>
      <c r="B908" s="88" t="s">
        <v>4664</v>
      </c>
      <c r="D908">
        <v>1962</v>
      </c>
      <c r="E908" t="s">
        <v>6969</v>
      </c>
      <c r="G908" s="79" t="s">
        <v>276</v>
      </c>
      <c r="H908" t="s">
        <v>904</v>
      </c>
      <c r="I908" s="5">
        <v>-85.31</v>
      </c>
      <c r="J908" s="5">
        <v>35.049999999999997</v>
      </c>
      <c r="K908" t="s">
        <v>10731</v>
      </c>
      <c r="S908" t="str">
        <f t="shared" si="127"/>
        <v>Chattanooga, Tennessee&lt;br&gt;&lt;span style=font-size:11px&gt;(White b. 1962)&lt;/span&gt;&lt;br&gt;</v>
      </c>
      <c r="T908" t="str">
        <f t="shared" si="128"/>
        <v>W1950ChattanoogaTennesseeTS612</v>
      </c>
      <c r="U908" t="str">
        <f t="shared" si="129"/>
        <v>const W1950ChattanoogaTennesseeTS612= L.marker([35.05,-85.31], {icon: Dn}).bindPopup('Chattanooga, Tennessee&lt;br&gt;&lt;span style=font-size:11px&gt;(White b. 1962)&lt;/span&gt;&lt;br&gt;TS 612 in (Labov et al, 2003)').addTo(W1950);</v>
      </c>
      <c r="V908" t="str">
        <f t="shared" si="130"/>
        <v>const W1950ChattanoogaTennesseeTS612= L.marker([35.05,-85.31], {icon: A2}).bindPopup('Chattanooga, Tennessee&lt;br&gt;&lt;span style=font-size:11px&gt;(White b. 1962)&lt;/span&gt;&lt;br&gt;TS 612 in (Labov et al, 2003)').addTo(W1950);</v>
      </c>
      <c r="W908" t="str">
        <f t="shared" si="131"/>
        <v>const W1950ChattanoogaTennesseeTS612= L.marker([35.05,-85.31], {icon: d}).bindPopup('Chattanooga, Tennessee&lt;br&gt;&lt;span style=font-size:11px&gt;(White b. 1962)&lt;/span&gt;&lt;br&gt;TS 612 in d').addTo(W1950);</v>
      </c>
      <c r="X908" t="str">
        <f t="shared" si="132"/>
        <v>const W1950ChattanoogaTennesseeTS612= L.marker([35.05,-85.31], {icon: D5}).bindPopup('Chattanooga, Tennessee&lt;br&gt;&lt;span style=font-size:11px&gt;(White b. 1962)&lt;/span&gt;&lt;br&gt;TS 612 in (Labov et al, 2003)').addTo(W1950);</v>
      </c>
      <c r="Y908" t="str">
        <f t="shared" si="133"/>
        <v/>
      </c>
      <c r="Z908" t="str">
        <f t="shared" si="134"/>
        <v/>
      </c>
      <c r="AA908" t="str">
        <f t="shared" si="135"/>
        <v/>
      </c>
      <c r="BC908" t="s">
        <v>7209</v>
      </c>
    </row>
    <row r="909" spans="1:55">
      <c r="A909" t="s">
        <v>5327</v>
      </c>
      <c r="B909" s="88" t="s">
        <v>4697</v>
      </c>
      <c r="D909">
        <v>1962</v>
      </c>
      <c r="E909" t="s">
        <v>6969</v>
      </c>
      <c r="G909" s="79" t="s">
        <v>425</v>
      </c>
      <c r="H909" t="s">
        <v>931</v>
      </c>
      <c r="I909" s="5">
        <v>-79.38</v>
      </c>
      <c r="J909" s="5">
        <v>43.65</v>
      </c>
      <c r="K909" t="s">
        <v>10734</v>
      </c>
      <c r="S909" t="str">
        <f t="shared" si="127"/>
        <v>Toronto, Ontario&lt;br&gt;&lt;span style=font-size:11px&gt;(White b. 1962)&lt;/span&gt;&lt;br&gt;</v>
      </c>
      <c r="T909" t="str">
        <f t="shared" si="128"/>
        <v>W1950TorontoOntarioTS645</v>
      </c>
      <c r="U909" t="str">
        <f t="shared" si="129"/>
        <v>const W1950TorontoOntarioTS645= L.marker([43.65,-79.38], {icon: Dn}).bindPopup('Toronto, Ontario&lt;br&gt;&lt;span style=font-size:11px&gt;(White b. 1962)&lt;/span&gt;&lt;br&gt;TS 645 in (Labov et al, 2003)').addTo(W1950);</v>
      </c>
      <c r="V909" t="str">
        <f t="shared" si="130"/>
        <v>const W1950TorontoOntarioTS645= L.marker([43.65,-79.38], {icon: A2}).bindPopup('Toronto, Ontario&lt;br&gt;&lt;span style=font-size:11px&gt;(White b. 1962)&lt;/span&gt;&lt;br&gt;TS 645 in (Labov et al, 2003)').addTo(W1950);</v>
      </c>
      <c r="W909" t="str">
        <f t="shared" si="131"/>
        <v>const W1950TorontoOntarioTS645= L.marker([43.65,-79.38], {icon: d}).bindPopup('Toronto, Ontario&lt;br&gt;&lt;span style=font-size:11px&gt;(White b. 1962)&lt;/span&gt;&lt;br&gt;TS 645 in d').addTo(W1950);</v>
      </c>
      <c r="X909" t="str">
        <f t="shared" si="132"/>
        <v>const W1950TorontoOntarioTS645= L.marker([43.65,-79.38], {icon: D2}).bindPopup('Toronto, Ontario&lt;br&gt;&lt;span style=font-size:11px&gt;(White b. 1962)&lt;/span&gt;&lt;br&gt;TS 645 in (Labov et al, 2003)').addTo(W1950);</v>
      </c>
      <c r="Y909" t="str">
        <f t="shared" si="133"/>
        <v/>
      </c>
      <c r="Z909" t="str">
        <f t="shared" si="134"/>
        <v/>
      </c>
      <c r="AA909" t="str">
        <f t="shared" si="135"/>
        <v/>
      </c>
      <c r="BC909" t="s">
        <v>7211</v>
      </c>
    </row>
    <row r="910" spans="1:55">
      <c r="A910" t="s">
        <v>5327</v>
      </c>
      <c r="B910" s="88" t="s">
        <v>4714</v>
      </c>
      <c r="D910">
        <v>1961</v>
      </c>
      <c r="E910" t="s">
        <v>6969</v>
      </c>
      <c r="G910" s="79" t="s">
        <v>9253</v>
      </c>
      <c r="H910" t="s">
        <v>5299</v>
      </c>
      <c r="I910" s="5">
        <v>-52.71</v>
      </c>
      <c r="J910" s="5">
        <v>47.56</v>
      </c>
      <c r="K910" t="s">
        <v>10734</v>
      </c>
      <c r="S910" t="str">
        <f t="shared" si="127"/>
        <v>StJohns, Newfoundland&lt;br&gt;&lt;span style=font-size:11px&gt;(White b. 1961)&lt;/span&gt;&lt;br&gt;</v>
      </c>
      <c r="T910" t="str">
        <f t="shared" si="128"/>
        <v>W1950StJohnsNewfoundlandTS662</v>
      </c>
      <c r="U910" t="str">
        <f t="shared" si="129"/>
        <v>const W1950StJohnsNewfoundlandTS662= L.marker([47.56,-52.71], {icon: Dn}).bindPopup('StJohns, Newfoundland&lt;br&gt;&lt;span style=font-size:11px&gt;(White b. 1961)&lt;/span&gt;&lt;br&gt;TS 662 in (Labov et al, 2003)').addTo(W1950);</v>
      </c>
      <c r="V910" t="str">
        <f t="shared" si="130"/>
        <v>const W1950StJohnsNewfoundlandTS662= L.marker([47.56,-52.71], {icon: A2}).bindPopup('StJohns, Newfoundland&lt;br&gt;&lt;span style=font-size:11px&gt;(White b. 1961)&lt;/span&gt;&lt;br&gt;TS 662 in (Labov et al, 2003)').addTo(W1950);</v>
      </c>
      <c r="W910" t="str">
        <f t="shared" si="131"/>
        <v>const W1950StJohnsNewfoundlandTS662= L.marker([47.56,-52.71], {icon: d}).bindPopup('StJohns, Newfoundland&lt;br&gt;&lt;span style=font-size:11px&gt;(White b. 1961)&lt;/span&gt;&lt;br&gt;TS 662 in d').addTo(W1950);</v>
      </c>
      <c r="X910" t="str">
        <f t="shared" si="132"/>
        <v>const W1950StJohnsNewfoundlandTS662= L.marker([47.56,-52.71], {icon: D2}).bindPopup('StJohns, Newfoundland&lt;br&gt;&lt;span style=font-size:11px&gt;(White b. 1961)&lt;/span&gt;&lt;br&gt;TS 662 in (Labov et al, 2003)').addTo(W1950);</v>
      </c>
      <c r="Y910" t="str">
        <f t="shared" si="133"/>
        <v/>
      </c>
      <c r="Z910" t="str">
        <f t="shared" si="134"/>
        <v/>
      </c>
      <c r="AA910" t="str">
        <f t="shared" si="135"/>
        <v/>
      </c>
      <c r="BC910" t="s">
        <v>7213</v>
      </c>
    </row>
    <row r="911" spans="1:55">
      <c r="A911" t="s">
        <v>5327</v>
      </c>
      <c r="B911" s="88" t="s">
        <v>4763</v>
      </c>
      <c r="D911">
        <v>1972</v>
      </c>
      <c r="E911" t="s">
        <v>6969</v>
      </c>
      <c r="G911" s="79" t="s">
        <v>70</v>
      </c>
      <c r="H911" t="s">
        <v>5289</v>
      </c>
      <c r="I911" s="5">
        <v>84.39</v>
      </c>
      <c r="J911" s="5">
        <v>33.75</v>
      </c>
      <c r="K911" t="s">
        <v>10731</v>
      </c>
      <c r="S911" t="str">
        <f t="shared" si="127"/>
        <v>Atlanta, Georgia&lt;br&gt;&lt;span style=font-size:11px&gt;(White b. 1972)&lt;/span&gt;&lt;br&gt;</v>
      </c>
      <c r="T911" t="str">
        <f t="shared" si="128"/>
        <v>W1950AtlantaGeorgiaTS711</v>
      </c>
      <c r="U911" t="str">
        <f t="shared" si="129"/>
        <v>const W1950AtlantaGeorgiaTS711= L.marker([33.75,84.39], {icon: Dn}).bindPopup('Atlanta, Georgia&lt;br&gt;&lt;span style=font-size:11px&gt;(White b. 1972)&lt;/span&gt;&lt;br&gt;TS 711 in (Labov et al, 2003)').addTo(W1950);</v>
      </c>
      <c r="V911" t="str">
        <f t="shared" si="130"/>
        <v>const W1950AtlantaGeorgiaTS711= L.marker([33.75,84.39], {icon: A2}).bindPopup('Atlanta, Georgia&lt;br&gt;&lt;span style=font-size:11px&gt;(White b. 1972)&lt;/span&gt;&lt;br&gt;TS 711 in (Labov et al, 2003)').addTo(W1950);</v>
      </c>
      <c r="W911" t="str">
        <f t="shared" si="131"/>
        <v>const W1950AtlantaGeorgiaTS711= L.marker([33.75,84.39], {icon: d}).bindPopup('Atlanta, Georgia&lt;br&gt;&lt;span style=font-size:11px&gt;(White b. 1972)&lt;/span&gt;&lt;br&gt;TS 711 in d').addTo(W1950);</v>
      </c>
      <c r="X911" t="str">
        <f t="shared" si="132"/>
        <v>const W1950AtlantaGeorgiaTS711= L.marker([33.75,84.39], {icon: D5}).bindPopup('Atlanta, Georgia&lt;br&gt;&lt;span style=font-size:11px&gt;(White b. 1972)&lt;/span&gt;&lt;br&gt;TS 711 in (Labov et al, 2003)').addTo(W1950);</v>
      </c>
      <c r="Y911" t="str">
        <f t="shared" si="133"/>
        <v/>
      </c>
      <c r="Z911" t="str">
        <f t="shared" si="134"/>
        <v/>
      </c>
      <c r="AA911" t="str">
        <f t="shared" si="135"/>
        <v/>
      </c>
      <c r="BC911" t="s">
        <v>7214</v>
      </c>
    </row>
    <row r="912" spans="1:55">
      <c r="A912" t="s">
        <v>5327</v>
      </c>
      <c r="B912" s="88" t="s">
        <v>4776</v>
      </c>
      <c r="D912">
        <v>1953</v>
      </c>
      <c r="E912" t="s">
        <v>6969</v>
      </c>
      <c r="G912" s="79" t="s">
        <v>895</v>
      </c>
      <c r="H912" t="s">
        <v>5284</v>
      </c>
      <c r="I912" s="5">
        <v>-70.31</v>
      </c>
      <c r="J912" s="5">
        <v>43.68</v>
      </c>
      <c r="K912" t="s">
        <v>10731</v>
      </c>
      <c r="S912" t="str">
        <f t="shared" si="127"/>
        <v>Portland, Maine&lt;br&gt;&lt;span style=font-size:11px&gt;(White b. 1953)&lt;/span&gt;&lt;br&gt;</v>
      </c>
      <c r="T912" t="str">
        <f t="shared" si="128"/>
        <v>W1950PortlandMaineTS724</v>
      </c>
      <c r="U912" t="str">
        <f t="shared" si="129"/>
        <v>const W1950PortlandMaineTS724= L.marker([43.68,-70.31], {icon: Dn}).bindPopup('Portland, Maine&lt;br&gt;&lt;span style=font-size:11px&gt;(White b. 1953)&lt;/span&gt;&lt;br&gt;TS 724 in (Labov et al, 2003)').addTo(W1950);</v>
      </c>
      <c r="V912" t="str">
        <f t="shared" si="130"/>
        <v>const W1950PortlandMaineTS724= L.marker([43.68,-70.31], {icon: A2}).bindPopup('Portland, Maine&lt;br&gt;&lt;span style=font-size:11px&gt;(White b. 1953)&lt;/span&gt;&lt;br&gt;TS 724 in (Labov et al, 2003)').addTo(W1950);</v>
      </c>
      <c r="W912" t="str">
        <f t="shared" si="131"/>
        <v>const W1950PortlandMaineTS724= L.marker([43.68,-70.31], {icon: d}).bindPopup('Portland, Maine&lt;br&gt;&lt;span style=font-size:11px&gt;(White b. 1953)&lt;/span&gt;&lt;br&gt;TS 724 in d').addTo(W1950);</v>
      </c>
      <c r="X912" t="str">
        <f t="shared" si="132"/>
        <v>const W1950PortlandMaineTS724= L.marker([43.68,-70.31], {icon: D5}).bindPopup('Portland, Maine&lt;br&gt;&lt;span style=font-size:11px&gt;(White b. 1953)&lt;/span&gt;&lt;br&gt;TS 724 in (Labov et al, 2003)').addTo(W1950);</v>
      </c>
      <c r="Y912" t="str">
        <f t="shared" si="133"/>
        <v/>
      </c>
      <c r="Z912" t="str">
        <f t="shared" si="134"/>
        <v/>
      </c>
      <c r="AA912" t="str">
        <f t="shared" si="135"/>
        <v/>
      </c>
      <c r="BC912" t="s">
        <v>7215</v>
      </c>
    </row>
    <row r="913" spans="1:55">
      <c r="A913" t="s">
        <v>5327</v>
      </c>
      <c r="B913" s="88" t="s">
        <v>4789</v>
      </c>
      <c r="D913">
        <v>1962</v>
      </c>
      <c r="E913" t="s">
        <v>6969</v>
      </c>
      <c r="G913" s="79" t="s">
        <v>234</v>
      </c>
      <c r="H913" t="s">
        <v>5282</v>
      </c>
      <c r="I913" s="5">
        <v>-83</v>
      </c>
      <c r="J913" s="5">
        <v>39.96</v>
      </c>
      <c r="K913" t="s">
        <v>10728</v>
      </c>
      <c r="S913" t="str">
        <f t="shared" si="127"/>
        <v>Columbus, Ohio&lt;br&gt;&lt;span style=font-size:11px&gt;(White b. 1962)&lt;/span&gt;&lt;br&gt;</v>
      </c>
      <c r="T913" t="str">
        <f t="shared" si="128"/>
        <v>W1950ColumbusOhioTS737</v>
      </c>
      <c r="U913" t="str">
        <f t="shared" si="129"/>
        <v>const W1950ColumbusOhioTS737= L.marker([39.96,-83], {icon: Dn}).bindPopup('Columbus, Ohio&lt;br&gt;&lt;span style=font-size:11px&gt;(White b. 1962)&lt;/span&gt;&lt;br&gt;TS 737 in (Labov et al, 2003)').addTo(W1950);</v>
      </c>
      <c r="V913" t="str">
        <f t="shared" si="130"/>
        <v>const W1950ColumbusOhioTS737= L.marker([39.96,-83], {icon: A2}).bindPopup('Columbus, Ohio&lt;br&gt;&lt;span style=font-size:11px&gt;(White b. 1962)&lt;/span&gt;&lt;br&gt;TS 737 in (Labov et al, 2003)').addTo(W1950);</v>
      </c>
      <c r="W913" t="str">
        <f t="shared" si="131"/>
        <v>const W1950ColumbusOhioTS737= L.marker([39.96,-83], {icon: b}).bindPopup('Columbus, Ohio&lt;br&gt;&lt;span style=font-size:11px&gt;(White b. 1962)&lt;/span&gt;&lt;br&gt;TS 737 in b').addTo(W1950);</v>
      </c>
      <c r="X913" t="str">
        <f t="shared" si="132"/>
        <v>const W1950ColumbusOhioTS737= L.marker([39.96,-83], {icon: D1}).bindPopup('Columbus, Ohio&lt;br&gt;&lt;span style=font-size:11px&gt;(White b. 1962)&lt;/span&gt;&lt;br&gt;TS 737 in (Labov et al, 2003)').addTo(W1950);</v>
      </c>
      <c r="Y913" t="str">
        <f t="shared" si="133"/>
        <v/>
      </c>
      <c r="Z913" t="str">
        <f t="shared" si="134"/>
        <v/>
      </c>
      <c r="AA913" t="str">
        <f t="shared" si="135"/>
        <v/>
      </c>
      <c r="BC913" t="s">
        <v>7216</v>
      </c>
    </row>
    <row r="914" spans="1:55">
      <c r="A914" t="s">
        <v>5327</v>
      </c>
      <c r="B914" s="88" t="s">
        <v>4809</v>
      </c>
      <c r="D914">
        <v>1964</v>
      </c>
      <c r="E914" t="s">
        <v>6969</v>
      </c>
      <c r="G914" s="79" t="s">
        <v>234</v>
      </c>
      <c r="H914" t="s">
        <v>5282</v>
      </c>
      <c r="I914" s="5">
        <v>-83</v>
      </c>
      <c r="J914" s="5">
        <v>39.96</v>
      </c>
      <c r="K914" t="s">
        <v>10728</v>
      </c>
      <c r="S914" t="str">
        <f t="shared" si="127"/>
        <v>Columbus, Ohio&lt;br&gt;&lt;span style=font-size:11px&gt;(White b. 1964)&lt;/span&gt;&lt;br&gt;</v>
      </c>
      <c r="T914" t="str">
        <f t="shared" si="128"/>
        <v>W1950ColumbusOhioTS757</v>
      </c>
      <c r="U914" t="str">
        <f t="shared" si="129"/>
        <v>const W1950ColumbusOhioTS757= L.marker([39.96,-83], {icon: Dn}).bindPopup('Columbus, Ohio&lt;br&gt;&lt;span style=font-size:11px&gt;(White b. 1964)&lt;/span&gt;&lt;br&gt;TS 757 in (Labov et al, 2003)').addTo(W1950);</v>
      </c>
      <c r="V914" t="str">
        <f t="shared" si="130"/>
        <v>const W1950ColumbusOhioTS757= L.marker([39.96,-83], {icon: A2}).bindPopup('Columbus, Ohio&lt;br&gt;&lt;span style=font-size:11px&gt;(White b. 1964)&lt;/span&gt;&lt;br&gt;TS 757 in (Labov et al, 2003)').addTo(W1950);</v>
      </c>
      <c r="W914" t="str">
        <f t="shared" si="131"/>
        <v>const W1950ColumbusOhioTS757= L.marker([39.96,-83], {icon: b}).bindPopup('Columbus, Ohio&lt;br&gt;&lt;span style=font-size:11px&gt;(White b. 1964)&lt;/span&gt;&lt;br&gt;TS 757 in b').addTo(W1950);</v>
      </c>
      <c r="X914" t="str">
        <f t="shared" si="132"/>
        <v>const W1950ColumbusOhioTS757= L.marker([39.96,-83], {icon: D1}).bindPopup('Columbus, Ohio&lt;br&gt;&lt;span style=font-size:11px&gt;(White b. 1964)&lt;/span&gt;&lt;br&gt;TS 757 in (Labov et al, 2003)').addTo(W1950);</v>
      </c>
      <c r="Y914" t="str">
        <f t="shared" si="133"/>
        <v/>
      </c>
      <c r="Z914" t="str">
        <f t="shared" si="134"/>
        <v/>
      </c>
      <c r="AA914" t="str">
        <f t="shared" si="135"/>
        <v/>
      </c>
      <c r="BC914" t="s">
        <v>7217</v>
      </c>
    </row>
    <row r="915" spans="1:55">
      <c r="A915" t="s">
        <v>5327</v>
      </c>
      <c r="B915" s="88" t="s">
        <v>4871</v>
      </c>
      <c r="D915">
        <v>1973</v>
      </c>
      <c r="E915" t="s">
        <v>6969</v>
      </c>
      <c r="G915" s="79" t="s">
        <v>1038</v>
      </c>
      <c r="H915" t="s">
        <v>1093</v>
      </c>
      <c r="I915" s="5">
        <v>-63.58</v>
      </c>
      <c r="J915" s="5">
        <v>44.65</v>
      </c>
      <c r="K915" t="s">
        <v>10734</v>
      </c>
      <c r="S915" t="str">
        <f t="shared" si="127"/>
        <v>Halifax, Nova Scotia&lt;br&gt;&lt;span style=font-size:11px&gt;(White b. 1973)&lt;/span&gt;&lt;br&gt;</v>
      </c>
      <c r="T915" t="str">
        <f t="shared" si="128"/>
        <v>W1950HalifaxNovaScotiaTS796</v>
      </c>
      <c r="U915" t="str">
        <f t="shared" si="129"/>
        <v>const W1950HalifaxNovaScotiaTS796= L.marker([44.65,-63.58], {icon: Dn}).bindPopup('Halifax, Nova Scotia&lt;br&gt;&lt;span style=font-size:11px&gt;(White b. 1973)&lt;/span&gt;&lt;br&gt;TS 796 in (Labov et al, 2003)').addTo(W1950);</v>
      </c>
      <c r="V915" t="str">
        <f t="shared" si="130"/>
        <v>const W1950HalifaxNovaScotiaTS796= L.marker([44.65,-63.58], {icon: A2}).bindPopup('Halifax, Nova Scotia&lt;br&gt;&lt;span style=font-size:11px&gt;(White b. 1973)&lt;/span&gt;&lt;br&gt;TS 796 in (Labov et al, 2003)').addTo(W1950);</v>
      </c>
      <c r="W915" t="str">
        <f t="shared" si="131"/>
        <v>const W1950HalifaxNovaScotiaTS796= L.marker([44.65,-63.58], {icon: d}).bindPopup('Halifax, Nova Scotia&lt;br&gt;&lt;span style=font-size:11px&gt;(White b. 1973)&lt;/span&gt;&lt;br&gt;TS 796 in d').addTo(W1950);</v>
      </c>
      <c r="X915" t="str">
        <f t="shared" si="132"/>
        <v>const W1950HalifaxNovaScotiaTS796= L.marker([44.65,-63.58], {icon: D2}).bindPopup('Halifax, Nova Scotia&lt;br&gt;&lt;span style=font-size:11px&gt;(White b. 1973)&lt;/span&gt;&lt;br&gt;TS 796 in (Labov et al, 2003)').addTo(W1950);</v>
      </c>
      <c r="Y915" t="str">
        <f t="shared" si="133"/>
        <v/>
      </c>
      <c r="Z915" t="str">
        <f t="shared" si="134"/>
        <v/>
      </c>
      <c r="AA915" t="str">
        <f t="shared" si="135"/>
        <v/>
      </c>
      <c r="BC915" t="s">
        <v>7218</v>
      </c>
    </row>
    <row r="916" spans="1:55">
      <c r="A916" t="s">
        <v>5327</v>
      </c>
      <c r="B916" s="88" t="s">
        <v>4875</v>
      </c>
      <c r="D916">
        <v>1952</v>
      </c>
      <c r="E916" t="s">
        <v>6969</v>
      </c>
      <c r="G916" s="79" t="s">
        <v>9254</v>
      </c>
      <c r="H916" t="s">
        <v>5151</v>
      </c>
      <c r="I916" s="49">
        <v>-74.010000000000005</v>
      </c>
      <c r="J916" s="5">
        <v>40.71</v>
      </c>
      <c r="K916" t="s">
        <v>10746</v>
      </c>
      <c r="S916" t="str">
        <f t="shared" si="127"/>
        <v>NewYork, New York&lt;br&gt;&lt;span style=font-size:11px&gt;(White b. 1952)&lt;/span&gt;&lt;br&gt;</v>
      </c>
      <c r="T916" t="str">
        <f t="shared" si="128"/>
        <v>W1950NewYorkNewYorkTS800</v>
      </c>
      <c r="U916" t="str">
        <f t="shared" si="129"/>
        <v>const W1950NewYorkNewYorkTS800= L.marker([40.71,-74.01], {icon: Dt}).bindPopup('NewYork, New York&lt;br&gt;&lt;span style=font-size:11px&gt;(White b. 1952)&lt;/span&gt;&lt;br&gt;TS 800 in (Labov et al, 2003)').addTo(W1950);</v>
      </c>
      <c r="V916" t="str">
        <f t="shared" si="130"/>
        <v>const W1950NewYorkNewYorkTS800= L.marker([40.71,-74.01], {icon: A2}).bindPopup('NewYork, New York&lt;br&gt;&lt;span style=font-size:11px&gt;(White b. 1952)&lt;/span&gt;&lt;br&gt;TS 800 in (Labov et al, 2003)').addTo(W1950);</v>
      </c>
      <c r="W916" t="str">
        <f t="shared" si="131"/>
        <v>const W1950NewYorkNewYorkTS800= L.marker([40.71,-74.01], {icon: d}).bindPopup('NewYork, New York&lt;br&gt;&lt;span style=font-size:11px&gt;(White b. 1952)&lt;/span&gt;&lt;br&gt;TS 800 in d').addTo(W1950);</v>
      </c>
      <c r="X916" t="str">
        <f t="shared" si="132"/>
        <v>const W1950NewYorkNewYorkTS800= L.marker([40.71,-74.01], {icon: D4}).bindPopup('NewYork, New York&lt;br&gt;&lt;span style=font-size:11px&gt;(White b. 1952)&lt;/span&gt;&lt;br&gt;TS 800 in (Labov et al, 2003)').addTo(W1950);</v>
      </c>
      <c r="Y916" t="str">
        <f t="shared" si="133"/>
        <v/>
      </c>
      <c r="Z916" t="str">
        <f t="shared" si="134"/>
        <v/>
      </c>
      <c r="AA916" t="str">
        <f t="shared" si="135"/>
        <v/>
      </c>
      <c r="BC916" t="s">
        <v>7219</v>
      </c>
    </row>
    <row r="917" spans="1:55">
      <c r="A917" t="s">
        <v>5327</v>
      </c>
      <c r="B917" s="88" t="s">
        <v>4901</v>
      </c>
      <c r="D917">
        <v>1930</v>
      </c>
      <c r="E917" t="s">
        <v>6969</v>
      </c>
      <c r="G917" s="79" t="s">
        <v>9255</v>
      </c>
      <c r="H917" t="s">
        <v>5291</v>
      </c>
      <c r="I917" s="5">
        <v>-74.05</v>
      </c>
      <c r="J917" s="5">
        <v>40.72</v>
      </c>
      <c r="K917" t="s">
        <v>10746</v>
      </c>
      <c r="S917" t="str">
        <f t="shared" si="127"/>
        <v>JerseyCity, New Jersey&lt;br&gt;&lt;span style=font-size:11px&gt;(White b. 1930)&lt;/span&gt;&lt;br&gt;</v>
      </c>
      <c r="T917" t="str">
        <f t="shared" si="128"/>
        <v>W1950JerseyCityNewJerseyTS807</v>
      </c>
      <c r="U917" t="str">
        <f t="shared" si="129"/>
        <v>const W1950JerseyCityNewJerseyTS807= L.marker([40.72,-74.05], {icon: Dt}).bindPopup('JerseyCity, New Jersey&lt;br&gt;&lt;span style=font-size:11px&gt;(White b. 1930)&lt;/span&gt;&lt;br&gt;TS 807 in (Labov et al, 2003)').addTo(W1950);</v>
      </c>
      <c r="V917" t="str">
        <f t="shared" si="130"/>
        <v>const W1950JerseyCityNewJerseyTS807= L.marker([40.72,-74.05], {icon: A2}).bindPopup('JerseyCity, New Jersey&lt;br&gt;&lt;span style=font-size:11px&gt;(White b. 1930)&lt;/span&gt;&lt;br&gt;TS 807 in (Labov et al, 2003)').addTo(W1950);</v>
      </c>
      <c r="W917" t="str">
        <f t="shared" si="131"/>
        <v>const W1950JerseyCityNewJerseyTS807= L.marker([40.72,-74.05], {icon: d}).bindPopup('JerseyCity, New Jersey&lt;br&gt;&lt;span style=font-size:11px&gt;(White b. 1930)&lt;/span&gt;&lt;br&gt;TS 807 in d').addTo(W1950);</v>
      </c>
      <c r="X917" t="str">
        <f t="shared" si="132"/>
        <v>const W1950JerseyCityNewJerseyTS807= L.marker([40.72,-74.05], {icon: D4}).bindPopup('JerseyCity, New Jersey&lt;br&gt;&lt;span style=font-size:11px&gt;(White b. 1930)&lt;/span&gt;&lt;br&gt;TS 807 in (Labov et al, 2003)').addTo(W1950);</v>
      </c>
      <c r="Y917" t="str">
        <f t="shared" si="133"/>
        <v/>
      </c>
      <c r="Z917" t="str">
        <f t="shared" si="134"/>
        <v/>
      </c>
      <c r="AA917" t="str">
        <f t="shared" si="135"/>
        <v/>
      </c>
      <c r="BC917" t="s">
        <v>7220</v>
      </c>
    </row>
    <row r="918" spans="1:55">
      <c r="A918" t="s">
        <v>5327</v>
      </c>
      <c r="B918" s="88" t="s">
        <v>9257</v>
      </c>
      <c r="E918" t="s">
        <v>6969</v>
      </c>
      <c r="G918" s="40" t="s">
        <v>1069</v>
      </c>
      <c r="H918" t="s">
        <v>5317</v>
      </c>
      <c r="I918" s="5">
        <v>-123.12</v>
      </c>
      <c r="J918" s="5">
        <v>49.28</v>
      </c>
      <c r="K918" t="s">
        <v>10734</v>
      </c>
      <c r="S918" t="str">
        <f t="shared" si="127"/>
        <v>Vancouver, British Columbia&lt;br&gt;&lt;span style=font-size:11px&gt;(White b. 1945-74)&lt;/span&gt;&lt;br&gt;</v>
      </c>
      <c r="T918" t="str">
        <f t="shared" si="128"/>
        <v>W1950VancouverBritishColumbiasample</v>
      </c>
      <c r="U918" t="str">
        <f t="shared" si="129"/>
        <v>const W1950VancouverBritishColumbiasample= L.marker([49.28,-123.12], {icon: Dn}).bindPopup('Vancouver, British Columbia&lt;br&gt;&lt;span style=font-size:11px&gt;(White b. 1945-74)&lt;/span&gt;&lt;br&gt;sample in (Labov et al, 2003)').addTo(W1950);</v>
      </c>
      <c r="V918" t="str">
        <f t="shared" si="130"/>
        <v>const W1950VancouverBritishColumbiasample= L.marker([49.28,-123.12], {icon: A2}).bindPopup('Vancouver, British Columbia&lt;br&gt;&lt;span style=font-size:11px&gt;(White b. 1945-74)&lt;/span&gt;&lt;br&gt;sample in (Labov et al, 2003)').addTo(W1950);</v>
      </c>
      <c r="W918" t="str">
        <f t="shared" si="131"/>
        <v>const W1950VancouverBritishColumbiasample= L.marker([49.28,-123.12], {icon: d}).bindPopup('Vancouver, British Columbia&lt;br&gt;&lt;span style=font-size:11px&gt;(White b. 1945-74)&lt;/span&gt;&lt;br&gt;sample in d').addTo(W1950);</v>
      </c>
      <c r="X918" t="str">
        <f t="shared" si="132"/>
        <v>const W1950VancouverBritishColumbiasample= L.marker([49.28,-123.12], {icon: D2}).bindPopup('Vancouver, British Columbia&lt;br&gt;&lt;span style=font-size:11px&gt;(White b. 1945-74)&lt;/span&gt;&lt;br&gt;sample in (Labov et al, 2003)').addTo(W1950);</v>
      </c>
      <c r="Y918" t="str">
        <f t="shared" si="133"/>
        <v/>
      </c>
      <c r="Z918" t="str">
        <f t="shared" si="134"/>
        <v/>
      </c>
      <c r="AA918" t="str">
        <f t="shared" si="135"/>
        <v/>
      </c>
    </row>
    <row r="919" spans="1:55">
      <c r="A919" t="s">
        <v>5327</v>
      </c>
      <c r="B919" s="88" t="s">
        <v>9257</v>
      </c>
      <c r="E919" t="s">
        <v>6969</v>
      </c>
      <c r="G919" s="40" t="s">
        <v>895</v>
      </c>
      <c r="H919" t="s">
        <v>1148</v>
      </c>
      <c r="I919" s="5">
        <v>-123.12</v>
      </c>
      <c r="J919" s="5">
        <v>45.87</v>
      </c>
      <c r="K919" t="s">
        <v>10733</v>
      </c>
      <c r="S919" t="str">
        <f t="shared" si="127"/>
        <v>Portland, Oregon&lt;br&gt;&lt;span style=font-size:11px&gt;(White b. 1945-74)&lt;/span&gt;&lt;br&gt;</v>
      </c>
      <c r="T919" t="str">
        <f t="shared" si="128"/>
        <v>W1950PortlandOregonsample</v>
      </c>
      <c r="U919" t="str">
        <f t="shared" si="129"/>
        <v>const W1950PortlandOregonsample= L.marker([45.87,-123.12], {icon: Dn}).bindPopup('Portland, Oregon&lt;br&gt;&lt;span style=font-size:11px&gt;(White b. 1945-74)&lt;/span&gt;&lt;br&gt;sample in (Labov et al, 2003)').addTo(W1950);</v>
      </c>
      <c r="V919" t="str">
        <f t="shared" si="130"/>
        <v>const W1950PortlandOregonsample= L.marker([45.87,-123.12], {icon: A2}).bindPopup('Portland, Oregon&lt;br&gt;&lt;span style=font-size:11px&gt;(White b. 1945-74)&lt;/span&gt;&lt;br&gt;sample in (Labov et al, 2003)').addTo(W1950);</v>
      </c>
      <c r="W919" t="str">
        <f t="shared" si="131"/>
        <v>const W1950PortlandOregonsample= L.marker([45.87,-123.12], {icon: d}).bindPopup('Portland, Oregon&lt;br&gt;&lt;span style=font-size:11px&gt;(White b. 1945-74)&lt;/span&gt;&lt;br&gt;sample in d').addTo(W1950);</v>
      </c>
      <c r="X919" t="str">
        <f t="shared" si="132"/>
        <v>const W1950PortlandOregonsample= L.marker([45.87,-123.12], {icon: D3}).bindPopup('Portland, Oregon&lt;br&gt;&lt;span style=font-size:11px&gt;(White b. 1945-74)&lt;/span&gt;&lt;br&gt;sample in (Labov et al, 2003)').addTo(W1950);</v>
      </c>
      <c r="Y919" t="str">
        <f t="shared" si="133"/>
        <v/>
      </c>
      <c r="Z919" t="str">
        <f t="shared" si="134"/>
        <v/>
      </c>
      <c r="AA919" t="str">
        <f t="shared" si="135"/>
        <v/>
      </c>
    </row>
    <row r="920" spans="1:55">
      <c r="A920" t="s">
        <v>5327</v>
      </c>
      <c r="B920" s="88" t="s">
        <v>9257</v>
      </c>
      <c r="E920" t="s">
        <v>6969</v>
      </c>
      <c r="G920" s="40" t="s">
        <v>25</v>
      </c>
      <c r="H920" t="s">
        <v>5290</v>
      </c>
      <c r="I920" s="5">
        <v>-118.42</v>
      </c>
      <c r="J920" s="5">
        <v>34.08</v>
      </c>
      <c r="K920" t="s">
        <v>10733</v>
      </c>
      <c r="S920" t="str">
        <f t="shared" si="127"/>
        <v>Los Angeles, California&lt;br&gt;&lt;span style=font-size:11px&gt;(White b. 1945-74)&lt;/span&gt;&lt;br&gt;</v>
      </c>
      <c r="T920" t="str">
        <f t="shared" si="128"/>
        <v>W1950LosAngelesCaliforniasample</v>
      </c>
      <c r="U920" t="str">
        <f t="shared" si="129"/>
        <v>const W1950LosAngelesCaliforniasample= L.marker([34.08,-118.42], {icon: Dn}).bindPopup('Los Angeles, California&lt;br&gt;&lt;span style=font-size:11px&gt;(White b. 1945-74)&lt;/span&gt;&lt;br&gt;sample in (Labov et al, 2003)').addTo(W1950);</v>
      </c>
      <c r="V920" t="str">
        <f t="shared" si="130"/>
        <v>const W1950LosAngelesCaliforniasample= L.marker([34.08,-118.42], {icon: A2}).bindPopup('Los Angeles, California&lt;br&gt;&lt;span style=font-size:11px&gt;(White b. 1945-74)&lt;/span&gt;&lt;br&gt;sample in (Labov et al, 2003)').addTo(W1950);</v>
      </c>
      <c r="W920" t="str">
        <f t="shared" si="131"/>
        <v>const W1950LosAngelesCaliforniasample= L.marker([34.08,-118.42], {icon: d}).bindPopup('Los Angeles, California&lt;br&gt;&lt;span style=font-size:11px&gt;(White b. 1945-74)&lt;/span&gt;&lt;br&gt;sample in d').addTo(W1950);</v>
      </c>
      <c r="X920" t="str">
        <f t="shared" si="132"/>
        <v>const W1950LosAngelesCaliforniasample= L.marker([34.08,-118.42], {icon: D3}).bindPopup('Los Angeles, California&lt;br&gt;&lt;span style=font-size:11px&gt;(White b. 1945-74)&lt;/span&gt;&lt;br&gt;sample in (Labov et al, 2003)').addTo(W1950);</v>
      </c>
      <c r="Y920" t="str">
        <f t="shared" si="133"/>
        <v/>
      </c>
      <c r="Z920" t="str">
        <f t="shared" si="134"/>
        <v/>
      </c>
      <c r="AA920" t="str">
        <f t="shared" si="135"/>
        <v/>
      </c>
    </row>
    <row r="921" spans="1:55">
      <c r="A921" t="s">
        <v>5327</v>
      </c>
      <c r="B921" s="88" t="s">
        <v>9257</v>
      </c>
      <c r="E921" t="s">
        <v>6969</v>
      </c>
      <c r="G921" s="40" t="s">
        <v>113</v>
      </c>
      <c r="H921" t="s">
        <v>416</v>
      </c>
      <c r="I921" s="5">
        <v>-97.34</v>
      </c>
      <c r="J921" s="5">
        <v>37.69</v>
      </c>
      <c r="K921" t="s">
        <v>10731</v>
      </c>
      <c r="S921" t="str">
        <f t="shared" si="127"/>
        <v>Wichita, Kansas&lt;br&gt;&lt;span style=font-size:11px&gt;(White b. 1945-74)&lt;/span&gt;&lt;br&gt;</v>
      </c>
      <c r="T921" t="str">
        <f t="shared" si="128"/>
        <v>W1950WichitaKansassample</v>
      </c>
      <c r="U921" t="str">
        <f t="shared" si="129"/>
        <v>const W1950WichitaKansassample= L.marker([37.69,-97.34], {icon: Dn}).bindPopup('Wichita, Kansas&lt;br&gt;&lt;span style=font-size:11px&gt;(White b. 1945-74)&lt;/span&gt;&lt;br&gt;sample in (Labov et al, 2003)').addTo(W1950);</v>
      </c>
      <c r="V921" t="str">
        <f t="shared" si="130"/>
        <v>const W1950WichitaKansassample= L.marker([37.69,-97.34], {icon: A2}).bindPopup('Wichita, Kansas&lt;br&gt;&lt;span style=font-size:11px&gt;(White b. 1945-74)&lt;/span&gt;&lt;br&gt;sample in (Labov et al, 2003)').addTo(W1950);</v>
      </c>
      <c r="W921" t="str">
        <f t="shared" si="131"/>
        <v>const W1950WichitaKansassample= L.marker([37.69,-97.34], {icon: d}).bindPopup('Wichita, Kansas&lt;br&gt;&lt;span style=font-size:11px&gt;(White b. 1945-74)&lt;/span&gt;&lt;br&gt;sample in d').addTo(W1950);</v>
      </c>
      <c r="X921" t="str">
        <f t="shared" si="132"/>
        <v>const W1950WichitaKansassample= L.marker([37.69,-97.34], {icon: D5}).bindPopup('Wichita, Kansas&lt;br&gt;&lt;span style=font-size:11px&gt;(White b. 1945-74)&lt;/span&gt;&lt;br&gt;sample in (Labov et al, 2003)').addTo(W1950);</v>
      </c>
      <c r="Y921" t="str">
        <f t="shared" si="133"/>
        <v/>
      </c>
      <c r="Z921" t="str">
        <f t="shared" si="134"/>
        <v/>
      </c>
      <c r="AA921" t="str">
        <f t="shared" si="135"/>
        <v/>
      </c>
    </row>
    <row r="922" spans="1:55">
      <c r="A922" t="s">
        <v>5327</v>
      </c>
      <c r="B922" s="88" t="s">
        <v>9257</v>
      </c>
      <c r="E922" t="s">
        <v>6969</v>
      </c>
      <c r="G922" s="40" t="s">
        <v>163</v>
      </c>
      <c r="H922" t="s">
        <v>5303</v>
      </c>
      <c r="I922" s="5">
        <v>-90.2</v>
      </c>
      <c r="J922" s="5">
        <v>38.630000000000003</v>
      </c>
      <c r="K922" t="s">
        <v>10731</v>
      </c>
      <c r="S922" t="str">
        <f t="shared" si="127"/>
        <v>St. Louis, Missouri&lt;br&gt;&lt;span style=font-size:11px&gt;(White b. 1945-74)&lt;/span&gt;&lt;br&gt;</v>
      </c>
      <c r="T922" t="str">
        <f t="shared" si="128"/>
        <v>W1950StLouisMissourisample</v>
      </c>
      <c r="U922" t="str">
        <f t="shared" si="129"/>
        <v>const W1950StLouisMissourisample= L.marker([38.63,-90.2], {icon: Dn}).bindPopup('St. Louis, Missouri&lt;br&gt;&lt;span style=font-size:11px&gt;(White b. 1945-74)&lt;/span&gt;&lt;br&gt;sample in (Labov et al, 2003)').addTo(W1950);</v>
      </c>
      <c r="V922" t="str">
        <f t="shared" si="130"/>
        <v>const W1950StLouisMissourisample= L.marker([38.63,-90.2], {icon: A2}).bindPopup('St. Louis, Missouri&lt;br&gt;&lt;span style=font-size:11px&gt;(White b. 1945-74)&lt;/span&gt;&lt;br&gt;sample in (Labov et al, 2003)').addTo(W1950);</v>
      </c>
      <c r="W922" t="str">
        <f t="shared" si="131"/>
        <v>const W1950StLouisMissourisample= L.marker([38.63,-90.2], {icon: d}).bindPopup('St. Louis, Missouri&lt;br&gt;&lt;span style=font-size:11px&gt;(White b. 1945-74)&lt;/span&gt;&lt;br&gt;sample in d').addTo(W1950);</v>
      </c>
      <c r="X922" t="str">
        <f t="shared" si="132"/>
        <v>const W1950StLouisMissourisample= L.marker([38.63,-90.2], {icon: D5}).bindPopup('St. Louis, Missouri&lt;br&gt;&lt;span style=font-size:11px&gt;(White b. 1945-74)&lt;/span&gt;&lt;br&gt;sample in (Labov et al, 2003)').addTo(W1950);</v>
      </c>
      <c r="Y922" t="str">
        <f t="shared" si="133"/>
        <v/>
      </c>
      <c r="Z922" t="str">
        <f t="shared" si="134"/>
        <v/>
      </c>
      <c r="AA922" t="str">
        <f t="shared" si="135"/>
        <v/>
      </c>
    </row>
    <row r="923" spans="1:55">
      <c r="A923" t="s">
        <v>5327</v>
      </c>
      <c r="B923" s="88" t="s">
        <v>9257</v>
      </c>
      <c r="E923" t="s">
        <v>6969</v>
      </c>
      <c r="G923" s="40" t="s">
        <v>111</v>
      </c>
      <c r="H923" t="s">
        <v>5302</v>
      </c>
      <c r="I923">
        <v>-87.38</v>
      </c>
      <c r="J923" s="5">
        <v>39.479999999999997</v>
      </c>
      <c r="K923" t="s">
        <v>10731</v>
      </c>
      <c r="S923" t="str">
        <f t="shared" si="127"/>
        <v>Terre Haute, Indiana&lt;br&gt;&lt;span style=font-size:11px&gt;(White b. 1945-74)&lt;/span&gt;&lt;br&gt;</v>
      </c>
      <c r="T923" t="str">
        <f t="shared" si="128"/>
        <v>W1950TerreHauteIndianasample</v>
      </c>
      <c r="U923" t="str">
        <f t="shared" si="129"/>
        <v>const W1950TerreHauteIndianasample= L.marker([39.48,-87.38], {icon: Dn}).bindPopup('Terre Haute, Indiana&lt;br&gt;&lt;span style=font-size:11px&gt;(White b. 1945-74)&lt;/span&gt;&lt;br&gt;sample in (Labov et al, 2003)').addTo(W1950);</v>
      </c>
      <c r="V923" t="str">
        <f t="shared" si="130"/>
        <v>const W1950TerreHauteIndianasample= L.marker([39.48,-87.38], {icon: A2}).bindPopup('Terre Haute, Indiana&lt;br&gt;&lt;span style=font-size:11px&gt;(White b. 1945-74)&lt;/span&gt;&lt;br&gt;sample in (Labov et al, 2003)').addTo(W1950);</v>
      </c>
      <c r="W923" t="str">
        <f t="shared" si="131"/>
        <v>const W1950TerreHauteIndianasample= L.marker([39.48,-87.38], {icon: d}).bindPopup('Terre Haute, Indiana&lt;br&gt;&lt;span style=font-size:11px&gt;(White b. 1945-74)&lt;/span&gt;&lt;br&gt;sample in d').addTo(W1950);</v>
      </c>
      <c r="X923" t="str">
        <f t="shared" si="132"/>
        <v>const W1950TerreHauteIndianasample= L.marker([39.48,-87.38], {icon: D5}).bindPopup('Terre Haute, Indiana&lt;br&gt;&lt;span style=font-size:11px&gt;(White b. 1945-74)&lt;/span&gt;&lt;br&gt;sample in (Labov et al, 2003)').addTo(W1950);</v>
      </c>
      <c r="Y923" t="str">
        <f t="shared" si="133"/>
        <v/>
      </c>
      <c r="Z923" t="str">
        <f t="shared" si="134"/>
        <v/>
      </c>
      <c r="AA923" t="str">
        <f t="shared" si="135"/>
        <v/>
      </c>
    </row>
    <row r="924" spans="1:55">
      <c r="A924" t="s">
        <v>5327</v>
      </c>
      <c r="B924" s="88" t="s">
        <v>9257</v>
      </c>
      <c r="E924" t="s">
        <v>6969</v>
      </c>
      <c r="G924" s="40" t="s">
        <v>104</v>
      </c>
      <c r="H924" t="s">
        <v>5302</v>
      </c>
      <c r="I924" s="5">
        <v>-86.16</v>
      </c>
      <c r="J924" s="5">
        <v>39.770000000000003</v>
      </c>
      <c r="K924" t="s">
        <v>10731</v>
      </c>
      <c r="S924" t="str">
        <f t="shared" si="127"/>
        <v>Indianapolis, Indiana&lt;br&gt;&lt;span style=font-size:11px&gt;(White b. 1945-74)&lt;/span&gt;&lt;br&gt;</v>
      </c>
      <c r="T924" t="str">
        <f t="shared" si="128"/>
        <v>W1950IndianapolisIndianasample</v>
      </c>
      <c r="U924" t="str">
        <f t="shared" si="129"/>
        <v>const W1950IndianapolisIndianasample= L.marker([39.77,-86.16], {icon: Dn}).bindPopup('Indianapolis, Indiana&lt;br&gt;&lt;span style=font-size:11px&gt;(White b. 1945-74)&lt;/span&gt;&lt;br&gt;sample in (Labov et al, 2003)').addTo(W1950);</v>
      </c>
      <c r="V924" t="str">
        <f t="shared" si="130"/>
        <v>const W1950IndianapolisIndianasample= L.marker([39.77,-86.16], {icon: A2}).bindPopup('Indianapolis, Indiana&lt;br&gt;&lt;span style=font-size:11px&gt;(White b. 1945-74)&lt;/span&gt;&lt;br&gt;sample in (Labov et al, 2003)').addTo(W1950);</v>
      </c>
      <c r="W924" t="str">
        <f t="shared" si="131"/>
        <v>const W1950IndianapolisIndianasample= L.marker([39.77,-86.16], {icon: d}).bindPopup('Indianapolis, Indiana&lt;br&gt;&lt;span style=font-size:11px&gt;(White b. 1945-74)&lt;/span&gt;&lt;br&gt;sample in d').addTo(W1950);</v>
      </c>
      <c r="X924" t="str">
        <f t="shared" si="132"/>
        <v>const W1950IndianapolisIndianasample= L.marker([39.77,-86.16], {icon: D5}).bindPopup('Indianapolis, Indiana&lt;br&gt;&lt;span style=font-size:11px&gt;(White b. 1945-74)&lt;/span&gt;&lt;br&gt;sample in (Labov et al, 2003)').addTo(W1950);</v>
      </c>
      <c r="Y924" t="str">
        <f t="shared" si="133"/>
        <v/>
      </c>
      <c r="Z924" t="str">
        <f t="shared" si="134"/>
        <v/>
      </c>
      <c r="AA924" t="str">
        <f t="shared" si="135"/>
        <v/>
      </c>
    </row>
    <row r="925" spans="1:55">
      <c r="A925" t="s">
        <v>5327</v>
      </c>
      <c r="B925" s="88" t="s">
        <v>9257</v>
      </c>
      <c r="E925" t="s">
        <v>6969</v>
      </c>
      <c r="G925" s="40" t="s">
        <v>236</v>
      </c>
      <c r="H925" t="s">
        <v>5282</v>
      </c>
      <c r="I925">
        <v>-84.19</v>
      </c>
      <c r="J925" s="5">
        <v>39.76</v>
      </c>
      <c r="K925" t="s">
        <v>10731</v>
      </c>
      <c r="S925" t="str">
        <f t="shared" si="127"/>
        <v>Dayton, Ohio&lt;br&gt;&lt;span style=font-size:11px&gt;(White b. 1945-74)&lt;/span&gt;&lt;br&gt;</v>
      </c>
      <c r="T925" t="str">
        <f t="shared" si="128"/>
        <v>W1950DaytonOhiosample</v>
      </c>
      <c r="U925" t="str">
        <f t="shared" si="129"/>
        <v>const W1950DaytonOhiosample= L.marker([39.76,-84.19], {icon: Dn}).bindPopup('Dayton, Ohio&lt;br&gt;&lt;span style=font-size:11px&gt;(White b. 1945-74)&lt;/span&gt;&lt;br&gt;sample in (Labov et al, 2003)').addTo(W1950);</v>
      </c>
      <c r="V925" t="str">
        <f t="shared" si="130"/>
        <v>const W1950DaytonOhiosample= L.marker([39.76,-84.19], {icon: A2}).bindPopup('Dayton, Ohio&lt;br&gt;&lt;span style=font-size:11px&gt;(White b. 1945-74)&lt;/span&gt;&lt;br&gt;sample in (Labov et al, 2003)').addTo(W1950);</v>
      </c>
      <c r="W925" t="str">
        <f t="shared" si="131"/>
        <v>const W1950DaytonOhiosample= L.marker([39.76,-84.19], {icon: d}).bindPopup('Dayton, Ohio&lt;br&gt;&lt;span style=font-size:11px&gt;(White b. 1945-74)&lt;/span&gt;&lt;br&gt;sample in d').addTo(W1950);</v>
      </c>
      <c r="X925" t="str">
        <f t="shared" si="132"/>
        <v>const W1950DaytonOhiosample= L.marker([39.76,-84.19], {icon: D5}).bindPopup('Dayton, Ohio&lt;br&gt;&lt;span style=font-size:11px&gt;(White b. 1945-74)&lt;/span&gt;&lt;br&gt;sample in (Labov et al, 2003)').addTo(W1950);</v>
      </c>
      <c r="Y925" t="str">
        <f t="shared" si="133"/>
        <v/>
      </c>
      <c r="Z925" t="str">
        <f t="shared" si="134"/>
        <v/>
      </c>
      <c r="AA925" t="str">
        <f t="shared" si="135"/>
        <v/>
      </c>
    </row>
    <row r="926" spans="1:55">
      <c r="A926" t="s">
        <v>5327</v>
      </c>
      <c r="B926" s="88" t="s">
        <v>9257</v>
      </c>
      <c r="E926" t="s">
        <v>6969</v>
      </c>
      <c r="G926" s="40" t="s">
        <v>234</v>
      </c>
      <c r="H926" t="s">
        <v>5282</v>
      </c>
      <c r="I926" s="5">
        <v>-83.03</v>
      </c>
      <c r="J926" s="5">
        <v>40.21</v>
      </c>
      <c r="K926" t="s">
        <v>10731</v>
      </c>
      <c r="S926" t="str">
        <f t="shared" si="127"/>
        <v>Columbus, Ohio&lt;br&gt;&lt;span style=font-size:11px&gt;(White b. 1945-74)&lt;/span&gt;&lt;br&gt;</v>
      </c>
      <c r="T926" t="str">
        <f t="shared" si="128"/>
        <v>W1950ColumbusOhiosample</v>
      </c>
      <c r="U926" t="str">
        <f t="shared" si="129"/>
        <v>const W1950ColumbusOhiosample= L.marker([40.21,-83.03], {icon: Dn}).bindPopup('Columbus, Ohio&lt;br&gt;&lt;span style=font-size:11px&gt;(White b. 1945-74)&lt;/span&gt;&lt;br&gt;sample in (Labov et al, 2003)').addTo(W1950);</v>
      </c>
      <c r="V926" t="str">
        <f t="shared" si="130"/>
        <v>const W1950ColumbusOhiosample= L.marker([40.21,-83.03], {icon: A2}).bindPopup('Columbus, Ohio&lt;br&gt;&lt;span style=font-size:11px&gt;(White b. 1945-74)&lt;/span&gt;&lt;br&gt;sample in (Labov et al, 2003)').addTo(W1950);</v>
      </c>
      <c r="W926" t="str">
        <f t="shared" si="131"/>
        <v>const W1950ColumbusOhiosample= L.marker([40.21,-83.03], {icon: d}).bindPopup('Columbus, Ohio&lt;br&gt;&lt;span style=font-size:11px&gt;(White b. 1945-74)&lt;/span&gt;&lt;br&gt;sample in d').addTo(W1950);</v>
      </c>
      <c r="X926" t="str">
        <f t="shared" si="132"/>
        <v>const W1950ColumbusOhiosample= L.marker([40.21,-83.03], {icon: D5}).bindPopup('Columbus, Ohio&lt;br&gt;&lt;span style=font-size:11px&gt;(White b. 1945-74)&lt;/span&gt;&lt;br&gt;sample in (Labov et al, 2003)').addTo(W1950);</v>
      </c>
      <c r="Y926" t="str">
        <f t="shared" si="133"/>
        <v/>
      </c>
      <c r="Z926" t="str">
        <f t="shared" si="134"/>
        <v/>
      </c>
      <c r="AA926" t="str">
        <f t="shared" si="135"/>
        <v/>
      </c>
    </row>
    <row r="927" spans="1:55">
      <c r="A927" t="s">
        <v>5327</v>
      </c>
      <c r="B927" s="88" t="s">
        <v>9257</v>
      </c>
      <c r="E927" t="s">
        <v>6969</v>
      </c>
      <c r="G927" s="40" t="s">
        <v>314</v>
      </c>
      <c r="H927" t="s">
        <v>1068</v>
      </c>
      <c r="I927" s="5">
        <v>-122.33</v>
      </c>
      <c r="J927" s="5">
        <v>47.6</v>
      </c>
      <c r="K927" t="s">
        <v>10750</v>
      </c>
      <c r="L927" t="s">
        <v>12379</v>
      </c>
      <c r="S927" t="str">
        <f t="shared" si="127"/>
        <v>Seattle, Washington&lt;br&gt;&lt;span style=font-size:11px&gt;(White b. 1945-74)&lt;/span&gt;&lt;br&gt;</v>
      </c>
      <c r="T927" t="str">
        <f t="shared" si="128"/>
        <v>W1950SeattleWashingtonsample</v>
      </c>
      <c r="U927" t="str">
        <f t="shared" si="129"/>
        <v>const W1950SeattleWashingtonsample= L.marker([47.6,-122.33], {icon: Dn}).bindPopup('Seattle, Washington&lt;br&gt;&lt;span style=font-size:11px&gt;(White b. 1945-74)&lt;/span&gt;&lt;br&gt;sample in (Labov et al, 2003)').addTo(W1950);</v>
      </c>
      <c r="V927" t="str">
        <f t="shared" si="130"/>
        <v>const W1950SeattleWashingtonsample= L.marker([47.6,-122.33], {icon: A2}).bindPopup('Seattle, Washington&lt;br&gt;&lt;span style=font-size:11px&gt;(White b. 1945-74)&lt;/span&gt;&lt;br&gt;sample in (Labov et al, 2003)').addTo(W1950);</v>
      </c>
      <c r="W927" t="str">
        <f t="shared" si="131"/>
        <v>const W1950SeattleWashingtonsample= L.marker([47.6,-122.33], {icon: d}).bindPopup('Seattle, Washington&lt;br&gt;&lt;span style=font-size:11px&gt;(White b. 1945-74)&lt;/span&gt;&lt;br&gt;sample in d').addTo(W1950);</v>
      </c>
      <c r="X927" t="str">
        <f t="shared" si="132"/>
        <v>const W1950SeattleWashingtonsample= L.marker([47.6,-122.33], {icon: D4}).bindPopup('Seattle, Washington&lt;br&gt;&lt;span style=font-size:11px&gt;(White b. 1945-74)&lt;/span&gt;&lt;br&gt;sample in (Labov et al, 2003)').addTo(W1950);</v>
      </c>
      <c r="Y927" t="str">
        <f t="shared" si="133"/>
        <v>const W1950SeattleWashingtonsample= L.marker([47.6,-122.33], {icon:Rc}).bindPopup('Seattle, Washington&lt;br&gt;&lt;span style=font-size:11px&gt;(White b. 1945-74)&lt;/span&gt;&lt;br&gt;').addTo(W1950);</v>
      </c>
      <c r="Z927" t="str">
        <f t="shared" si="134"/>
        <v>const W1950SeattleWashingtonsample= L.marker([47.6,-122.33], {icon:B1}).bindPopup('Seattle, Washington&lt;br&gt;&lt;span style=font-size:11px&gt;(White b. 1945-74)&lt;/span&gt;&lt;br&gt;').addTo(W1950);</v>
      </c>
      <c r="AA927" t="str">
        <f t="shared" si="135"/>
        <v/>
      </c>
    </row>
    <row r="928" spans="1:55">
      <c r="A928" t="s">
        <v>5327</v>
      </c>
      <c r="B928" s="88" t="s">
        <v>9257</v>
      </c>
      <c r="E928" t="s">
        <v>6969</v>
      </c>
      <c r="G928" s="40" t="s">
        <v>88</v>
      </c>
      <c r="H928" t="s">
        <v>409</v>
      </c>
      <c r="I928" s="5">
        <v>-116.2</v>
      </c>
      <c r="J928" s="5">
        <v>43.62</v>
      </c>
      <c r="K928" t="s">
        <v>10750</v>
      </c>
      <c r="L928" t="s">
        <v>12378</v>
      </c>
      <c r="S928" t="str">
        <f t="shared" si="127"/>
        <v>Boise, Idaho&lt;br&gt;&lt;span style=font-size:11px&gt;(White b. 1945-74)&lt;/span&gt;&lt;br&gt;</v>
      </c>
      <c r="T928" t="str">
        <f t="shared" si="128"/>
        <v>W1950BoiseIdahosample</v>
      </c>
      <c r="U928" t="str">
        <f t="shared" si="129"/>
        <v>const W1950BoiseIdahosample= L.marker([43.62,-116.2], {icon: Dn}).bindPopup('Boise, Idaho&lt;br&gt;&lt;span style=font-size:11px&gt;(White b. 1945-74)&lt;/span&gt;&lt;br&gt;sample in (Labov et al, 2003)').addTo(W1950);</v>
      </c>
      <c r="V928" t="str">
        <f t="shared" si="130"/>
        <v>const W1950BoiseIdahosample= L.marker([43.62,-116.2], {icon: A2}).bindPopup('Boise, Idaho&lt;br&gt;&lt;span style=font-size:11px&gt;(White b. 1945-74)&lt;/span&gt;&lt;br&gt;sample in (Labov et al, 2003)').addTo(W1950);</v>
      </c>
      <c r="W928" t="str">
        <f t="shared" si="131"/>
        <v>const W1950BoiseIdahosample= L.marker([43.62,-116.2], {icon: d}).bindPopup('Boise, Idaho&lt;br&gt;&lt;span style=font-size:11px&gt;(White b. 1945-74)&lt;/span&gt;&lt;br&gt;sample in d').addTo(W1950);</v>
      </c>
      <c r="X928" t="str">
        <f t="shared" si="132"/>
        <v>const W1950BoiseIdahosample= L.marker([43.62,-116.2], {icon: D4}).bindPopup('Boise, Idaho&lt;br&gt;&lt;span style=font-size:11px&gt;(White b. 1945-74)&lt;/span&gt;&lt;br&gt;sample in (Labov et al, 2003)').addTo(W1950);</v>
      </c>
      <c r="Y928" t="str">
        <f t="shared" si="133"/>
        <v>const W1950BoiseIdahosample= L.marker([43.62,-116.2], {icon:Ra}).bindPopup('Boise, Idaho&lt;br&gt;&lt;span style=font-size:11px&gt;(White b. 1945-74)&lt;/span&gt;&lt;br&gt;').addTo(W1950);</v>
      </c>
      <c r="Z928" t="str">
        <f t="shared" si="134"/>
        <v>const W1950BoiseIdahosample= L.marker([43.62,-116.2], {icon:B1}).bindPopup('Boise, Idaho&lt;br&gt;&lt;span style=font-size:11px&gt;(White b. 1945-74)&lt;/span&gt;&lt;br&gt;').addTo(W1950);</v>
      </c>
      <c r="AA928" t="str">
        <f t="shared" si="135"/>
        <v/>
      </c>
    </row>
    <row r="929" spans="1:27">
      <c r="A929" t="s">
        <v>5327</v>
      </c>
      <c r="B929" s="88" t="s">
        <v>9257</v>
      </c>
      <c r="E929" t="s">
        <v>6969</v>
      </c>
      <c r="G929" s="40" t="s">
        <v>34</v>
      </c>
      <c r="H929" t="s">
        <v>5290</v>
      </c>
      <c r="I929" s="5">
        <v>-122.42</v>
      </c>
      <c r="J929" s="5">
        <v>37.78</v>
      </c>
      <c r="K929" t="s">
        <v>10750</v>
      </c>
      <c r="L929" t="s">
        <v>12379</v>
      </c>
      <c r="S929" t="str">
        <f t="shared" si="127"/>
        <v>San Francisco, California&lt;br&gt;&lt;span style=font-size:11px&gt;(White b. 1945-74)&lt;/span&gt;&lt;br&gt;</v>
      </c>
      <c r="T929" t="str">
        <f t="shared" si="128"/>
        <v>W1950SanFranciscoCaliforniasample</v>
      </c>
      <c r="U929" t="str">
        <f t="shared" si="129"/>
        <v>const W1950SanFranciscoCaliforniasample= L.marker([37.78,-122.42], {icon: Dn}).bindPopup('San Francisco, California&lt;br&gt;&lt;span style=font-size:11px&gt;(White b. 1945-74)&lt;/span&gt;&lt;br&gt;sample in (Labov et al, 2003)').addTo(W1950);</v>
      </c>
      <c r="V929" t="str">
        <f t="shared" si="130"/>
        <v>const W1950SanFranciscoCaliforniasample= L.marker([37.78,-122.42], {icon: A2}).bindPopup('San Francisco, California&lt;br&gt;&lt;span style=font-size:11px&gt;(White b. 1945-74)&lt;/span&gt;&lt;br&gt;sample in (Labov et al, 2003)').addTo(W1950);</v>
      </c>
      <c r="W929" t="str">
        <f t="shared" si="131"/>
        <v>const W1950SanFranciscoCaliforniasample= L.marker([37.78,-122.42], {icon: d}).bindPopup('San Francisco, California&lt;br&gt;&lt;span style=font-size:11px&gt;(White b. 1945-74)&lt;/span&gt;&lt;br&gt;sample in d').addTo(W1950);</v>
      </c>
      <c r="X929" t="str">
        <f t="shared" si="132"/>
        <v>const W1950SanFranciscoCaliforniasample= L.marker([37.78,-122.42], {icon: D4}).bindPopup('San Francisco, California&lt;br&gt;&lt;span style=font-size:11px&gt;(White b. 1945-74)&lt;/span&gt;&lt;br&gt;sample in (Labov et al, 2003)').addTo(W1950);</v>
      </c>
      <c r="Y929" t="str">
        <f t="shared" si="133"/>
        <v>const W1950SanFranciscoCaliforniasample= L.marker([37.78,-122.42], {icon:Rc}).bindPopup('San Francisco, California&lt;br&gt;&lt;span style=font-size:11px&gt;(White b. 1945-74)&lt;/span&gt;&lt;br&gt;').addTo(W1950);</v>
      </c>
      <c r="Z929" t="str">
        <f t="shared" si="134"/>
        <v>const W1950SanFranciscoCaliforniasample= L.marker([37.78,-122.42], {icon:B1}).bindPopup('San Francisco, California&lt;br&gt;&lt;span style=font-size:11px&gt;(White b. 1945-74)&lt;/span&gt;&lt;br&gt;').addTo(W1950);</v>
      </c>
      <c r="AA929" t="str">
        <f t="shared" si="135"/>
        <v/>
      </c>
    </row>
    <row r="930" spans="1:27">
      <c r="A930" t="s">
        <v>5327</v>
      </c>
      <c r="B930" s="88" t="s">
        <v>9257</v>
      </c>
      <c r="E930" t="s">
        <v>6969</v>
      </c>
      <c r="G930" s="40" t="s">
        <v>16</v>
      </c>
      <c r="H930" t="s">
        <v>5307</v>
      </c>
      <c r="I930" s="5">
        <v>-112.07</v>
      </c>
      <c r="J930" s="5">
        <v>33.450000000000003</v>
      </c>
      <c r="K930" t="s">
        <v>10750</v>
      </c>
      <c r="L930" t="s">
        <v>12379</v>
      </c>
      <c r="S930" t="str">
        <f t="shared" si="127"/>
        <v>Phoenix, Arizona&lt;br&gt;&lt;span style=font-size:11px&gt;(White b. 1945-74)&lt;/span&gt;&lt;br&gt;</v>
      </c>
      <c r="T930" t="str">
        <f t="shared" si="128"/>
        <v>W1950PhoenixArizonasample</v>
      </c>
      <c r="U930" t="str">
        <f t="shared" si="129"/>
        <v>const W1950PhoenixArizonasample= L.marker([33.45,-112.07], {icon: Dn}).bindPopup('Phoenix, Arizona&lt;br&gt;&lt;span style=font-size:11px&gt;(White b. 1945-74)&lt;/span&gt;&lt;br&gt;sample in (Labov et al, 2003)').addTo(W1950);</v>
      </c>
      <c r="V930" t="str">
        <f t="shared" si="130"/>
        <v>const W1950PhoenixArizonasample= L.marker([33.45,-112.07], {icon: A2}).bindPopup('Phoenix, Arizona&lt;br&gt;&lt;span style=font-size:11px&gt;(White b. 1945-74)&lt;/span&gt;&lt;br&gt;sample in (Labov et al, 2003)').addTo(W1950);</v>
      </c>
      <c r="W930" t="str">
        <f t="shared" si="131"/>
        <v>const W1950PhoenixArizonasample= L.marker([33.45,-112.07], {icon: d}).bindPopup('Phoenix, Arizona&lt;br&gt;&lt;span style=font-size:11px&gt;(White b. 1945-74)&lt;/span&gt;&lt;br&gt;sample in d').addTo(W1950);</v>
      </c>
      <c r="X930" t="str">
        <f t="shared" si="132"/>
        <v>const W1950PhoenixArizonasample= L.marker([33.45,-112.07], {icon: D4}).bindPopup('Phoenix, Arizona&lt;br&gt;&lt;span style=font-size:11px&gt;(White b. 1945-74)&lt;/span&gt;&lt;br&gt;sample in (Labov et al, 2003)').addTo(W1950);</v>
      </c>
      <c r="Y930" t="str">
        <f t="shared" si="133"/>
        <v>const W1950PhoenixArizonasample= L.marker([33.45,-112.07], {icon:Rc}).bindPopup('Phoenix, Arizona&lt;br&gt;&lt;span style=font-size:11px&gt;(White b. 1945-74)&lt;/span&gt;&lt;br&gt;').addTo(W1950);</v>
      </c>
      <c r="Z930" t="str">
        <f t="shared" si="134"/>
        <v>const W1950PhoenixArizonasample= L.marker([33.45,-112.07], {icon:B1}).bindPopup('Phoenix, Arizona&lt;br&gt;&lt;span style=font-size:11px&gt;(White b. 1945-74)&lt;/span&gt;&lt;br&gt;').addTo(W1950);</v>
      </c>
      <c r="AA930" t="str">
        <f t="shared" si="135"/>
        <v/>
      </c>
    </row>
    <row r="931" spans="1:27">
      <c r="A931" t="s">
        <v>5327</v>
      </c>
      <c r="B931" s="88" t="s">
        <v>9257</v>
      </c>
      <c r="E931" t="s">
        <v>6969</v>
      </c>
      <c r="G931" s="40" t="s">
        <v>18</v>
      </c>
      <c r="H931" t="s">
        <v>5307</v>
      </c>
      <c r="I931" s="5">
        <v>-110.93</v>
      </c>
      <c r="J931" s="5">
        <v>32.22</v>
      </c>
      <c r="K931" t="s">
        <v>10750</v>
      </c>
      <c r="L931" t="s">
        <v>12379</v>
      </c>
      <c r="S931" t="str">
        <f t="shared" si="127"/>
        <v>Tuscon, Arizona&lt;br&gt;&lt;span style=font-size:11px&gt;(White b. 1945-74)&lt;/span&gt;&lt;br&gt;</v>
      </c>
      <c r="T931" t="str">
        <f t="shared" si="128"/>
        <v>W1950TusconArizonasample</v>
      </c>
      <c r="U931" t="str">
        <f t="shared" si="129"/>
        <v>const W1950TusconArizonasample= L.marker([32.22,-110.93], {icon: Dn}).bindPopup('Tuscon, Arizona&lt;br&gt;&lt;span style=font-size:11px&gt;(White b. 1945-74)&lt;/span&gt;&lt;br&gt;sample in (Labov et al, 2003)').addTo(W1950);</v>
      </c>
      <c r="V931" t="str">
        <f t="shared" si="130"/>
        <v>const W1950TusconArizonasample= L.marker([32.22,-110.93], {icon: A2}).bindPopup('Tuscon, Arizona&lt;br&gt;&lt;span style=font-size:11px&gt;(White b. 1945-74)&lt;/span&gt;&lt;br&gt;sample in (Labov et al, 2003)').addTo(W1950);</v>
      </c>
      <c r="W931" t="str">
        <f t="shared" si="131"/>
        <v>const W1950TusconArizonasample= L.marker([32.22,-110.93], {icon: d}).bindPopup('Tuscon, Arizona&lt;br&gt;&lt;span style=font-size:11px&gt;(White b. 1945-74)&lt;/span&gt;&lt;br&gt;sample in d').addTo(W1950);</v>
      </c>
      <c r="X931" t="str">
        <f t="shared" si="132"/>
        <v>const W1950TusconArizonasample= L.marker([32.22,-110.93], {icon: D4}).bindPopup('Tuscon, Arizona&lt;br&gt;&lt;span style=font-size:11px&gt;(White b. 1945-74)&lt;/span&gt;&lt;br&gt;sample in (Labov et al, 2003)').addTo(W1950);</v>
      </c>
      <c r="Y931" t="str">
        <f t="shared" si="133"/>
        <v>const W1950TusconArizonasample= L.marker([32.22,-110.93], {icon:Rc}).bindPopup('Tuscon, Arizona&lt;br&gt;&lt;span style=font-size:11px&gt;(White b. 1945-74)&lt;/span&gt;&lt;br&gt;').addTo(W1950);</v>
      </c>
      <c r="Z931" t="str">
        <f t="shared" si="134"/>
        <v>const W1950TusconArizonasample= L.marker([32.22,-110.93], {icon:B1}).bindPopup('Tuscon, Arizona&lt;br&gt;&lt;span style=font-size:11px&gt;(White b. 1945-74)&lt;/span&gt;&lt;br&gt;').addTo(W1950);</v>
      </c>
      <c r="AA931" t="str">
        <f t="shared" si="135"/>
        <v/>
      </c>
    </row>
    <row r="932" spans="1:27">
      <c r="A932" t="s">
        <v>5327</v>
      </c>
      <c r="B932" s="88" t="s">
        <v>9257</v>
      </c>
      <c r="E932" t="s">
        <v>6969</v>
      </c>
      <c r="G932" s="40" t="s">
        <v>41</v>
      </c>
      <c r="H932" t="s">
        <v>404</v>
      </c>
      <c r="I932" s="5">
        <v>-104.99</v>
      </c>
      <c r="J932" s="5">
        <v>39.74</v>
      </c>
      <c r="K932" t="s">
        <v>10750</v>
      </c>
      <c r="L932" t="s">
        <v>12379</v>
      </c>
      <c r="S932" t="str">
        <f t="shared" si="127"/>
        <v>Denver, Colorado&lt;br&gt;&lt;span style=font-size:11px&gt;(White b. 1945-74)&lt;/span&gt;&lt;br&gt;</v>
      </c>
      <c r="T932" t="str">
        <f t="shared" si="128"/>
        <v>W1950DenverColoradosample</v>
      </c>
      <c r="U932" t="str">
        <f t="shared" si="129"/>
        <v>const W1950DenverColoradosample= L.marker([39.74,-104.99], {icon: Dn}).bindPopup('Denver, Colorado&lt;br&gt;&lt;span style=font-size:11px&gt;(White b. 1945-74)&lt;/span&gt;&lt;br&gt;sample in (Labov et al, 2003)').addTo(W1950);</v>
      </c>
      <c r="V932" t="str">
        <f t="shared" si="130"/>
        <v>const W1950DenverColoradosample= L.marker([39.74,-104.99], {icon: A2}).bindPopup('Denver, Colorado&lt;br&gt;&lt;span style=font-size:11px&gt;(White b. 1945-74)&lt;/span&gt;&lt;br&gt;sample in (Labov et al, 2003)').addTo(W1950);</v>
      </c>
      <c r="W932" t="str">
        <f t="shared" si="131"/>
        <v>const W1950DenverColoradosample= L.marker([39.74,-104.99], {icon: d}).bindPopup('Denver, Colorado&lt;br&gt;&lt;span style=font-size:11px&gt;(White b. 1945-74)&lt;/span&gt;&lt;br&gt;sample in d').addTo(W1950);</v>
      </c>
      <c r="X932" t="str">
        <f t="shared" si="132"/>
        <v>const W1950DenverColoradosample= L.marker([39.74,-104.99], {icon: D4}).bindPopup('Denver, Colorado&lt;br&gt;&lt;span style=font-size:11px&gt;(White b. 1945-74)&lt;/span&gt;&lt;br&gt;sample in (Labov et al, 2003)').addTo(W1950);</v>
      </c>
      <c r="Y932" t="str">
        <f t="shared" si="133"/>
        <v>const W1950DenverColoradosample= L.marker([39.74,-104.99], {icon:Rc}).bindPopup('Denver, Colorado&lt;br&gt;&lt;span style=font-size:11px&gt;(White b. 1945-74)&lt;/span&gt;&lt;br&gt;').addTo(W1950);</v>
      </c>
      <c r="Z932" t="str">
        <f t="shared" si="134"/>
        <v>const W1950DenverColoradosample= L.marker([39.74,-104.99], {icon:B1}).bindPopup('Denver, Colorado&lt;br&gt;&lt;span style=font-size:11px&gt;(White b. 1945-74)&lt;/span&gt;&lt;br&gt;').addTo(W1950);</v>
      </c>
      <c r="AA932" t="str">
        <f t="shared" si="135"/>
        <v/>
      </c>
    </row>
    <row r="933" spans="1:27">
      <c r="A933" t="s">
        <v>5327</v>
      </c>
      <c r="B933" s="88" t="s">
        <v>9257</v>
      </c>
      <c r="E933" t="s">
        <v>6969</v>
      </c>
      <c r="G933" s="40" t="s">
        <v>188</v>
      </c>
      <c r="H933" t="s">
        <v>5313</v>
      </c>
      <c r="I933" s="5">
        <v>-101.28</v>
      </c>
      <c r="J933" s="5">
        <v>48.24</v>
      </c>
      <c r="K933" t="s">
        <v>10750</v>
      </c>
      <c r="L933" t="s">
        <v>12379</v>
      </c>
      <c r="S933" t="str">
        <f t="shared" si="127"/>
        <v>Minot, North Dakota&lt;br&gt;&lt;span style=font-size:11px&gt;(White b. 1945-74)&lt;/span&gt;&lt;br&gt;</v>
      </c>
      <c r="T933" t="str">
        <f t="shared" si="128"/>
        <v>W1950MinotNorthDakotasample</v>
      </c>
      <c r="U933" t="str">
        <f t="shared" si="129"/>
        <v>const W1950MinotNorthDakotasample= L.marker([48.24,-101.28], {icon: Dn}).bindPopup('Minot, North Dakota&lt;br&gt;&lt;span style=font-size:11px&gt;(White b. 1945-74)&lt;/span&gt;&lt;br&gt;sample in (Labov et al, 2003)').addTo(W1950);</v>
      </c>
      <c r="V933" t="str">
        <f t="shared" si="130"/>
        <v>const W1950MinotNorthDakotasample= L.marker([48.24,-101.28], {icon: A2}).bindPopup('Minot, North Dakota&lt;br&gt;&lt;span style=font-size:11px&gt;(White b. 1945-74)&lt;/span&gt;&lt;br&gt;sample in (Labov et al, 2003)').addTo(W1950);</v>
      </c>
      <c r="W933" t="str">
        <f t="shared" si="131"/>
        <v>const W1950MinotNorthDakotasample= L.marker([48.24,-101.28], {icon: d}).bindPopup('Minot, North Dakota&lt;br&gt;&lt;span style=font-size:11px&gt;(White b. 1945-74)&lt;/span&gt;&lt;br&gt;sample in d').addTo(W1950);</v>
      </c>
      <c r="X933" t="str">
        <f t="shared" si="132"/>
        <v>const W1950MinotNorthDakotasample= L.marker([48.24,-101.28], {icon: D4}).bindPopup('Minot, North Dakota&lt;br&gt;&lt;span style=font-size:11px&gt;(White b. 1945-74)&lt;/span&gt;&lt;br&gt;sample in (Labov et al, 2003)').addTo(W1950);</v>
      </c>
      <c r="Y933" t="str">
        <f t="shared" si="133"/>
        <v>const W1950MinotNorthDakotasample= L.marker([48.24,-101.28], {icon:Rc}).bindPopup('Minot, North Dakota&lt;br&gt;&lt;span style=font-size:11px&gt;(White b. 1945-74)&lt;/span&gt;&lt;br&gt;').addTo(W1950);</v>
      </c>
      <c r="Z933" t="str">
        <f t="shared" si="134"/>
        <v>const W1950MinotNorthDakotasample= L.marker([48.24,-101.28], {icon:B1}).bindPopup('Minot, North Dakota&lt;br&gt;&lt;span style=font-size:11px&gt;(White b. 1945-74)&lt;/span&gt;&lt;br&gt;').addTo(W1950);</v>
      </c>
      <c r="AA933" t="str">
        <f t="shared" si="135"/>
        <v/>
      </c>
    </row>
    <row r="934" spans="1:27">
      <c r="A934" t="s">
        <v>5327</v>
      </c>
      <c r="B934" s="88" t="s">
        <v>9257</v>
      </c>
      <c r="E934" t="s">
        <v>6969</v>
      </c>
      <c r="G934" s="40" t="s">
        <v>266</v>
      </c>
      <c r="H934" t="s">
        <v>12380</v>
      </c>
      <c r="I934" s="5">
        <v>-98.47</v>
      </c>
      <c r="J934" s="5">
        <v>45.46</v>
      </c>
      <c r="K934" t="s">
        <v>10750</v>
      </c>
      <c r="L934" t="s">
        <v>12379</v>
      </c>
      <c r="S934" t="str">
        <f t="shared" si="127"/>
        <v>Aberdeen, South  Dakota&lt;br&gt;&lt;span style=font-size:11px&gt;(White b. 1945-74)&lt;/span&gt;&lt;br&gt;</v>
      </c>
      <c r="T934" t="str">
        <f t="shared" si="128"/>
        <v>W1950AberdeenSouthDakotasample</v>
      </c>
      <c r="U934" t="str">
        <f t="shared" si="129"/>
        <v>const W1950AberdeenSouthDakotasample= L.marker([45.46,-98.47], {icon: Dn}).bindPopup('Aberdeen, South  Dakota&lt;br&gt;&lt;span style=font-size:11px&gt;(White b. 1945-74)&lt;/span&gt;&lt;br&gt;sample in (Labov et al, 2003)').addTo(W1950);</v>
      </c>
      <c r="V934" t="str">
        <f t="shared" si="130"/>
        <v>const W1950AberdeenSouthDakotasample= L.marker([45.46,-98.47], {icon: A2}).bindPopup('Aberdeen, South  Dakota&lt;br&gt;&lt;span style=font-size:11px&gt;(White b. 1945-74)&lt;/span&gt;&lt;br&gt;sample in (Labov et al, 2003)').addTo(W1950);</v>
      </c>
      <c r="W934" t="str">
        <f t="shared" si="131"/>
        <v>const W1950AberdeenSouthDakotasample= L.marker([45.46,-98.47], {icon: d}).bindPopup('Aberdeen, South  Dakota&lt;br&gt;&lt;span style=font-size:11px&gt;(White b. 1945-74)&lt;/span&gt;&lt;br&gt;sample in d').addTo(W1950);</v>
      </c>
      <c r="X934" t="str">
        <f t="shared" si="132"/>
        <v>const W1950AberdeenSouthDakotasample= L.marker([45.46,-98.47], {icon: D4}).bindPopup('Aberdeen, South  Dakota&lt;br&gt;&lt;span style=font-size:11px&gt;(White b. 1945-74)&lt;/span&gt;&lt;br&gt;sample in (Labov et al, 2003)').addTo(W1950);</v>
      </c>
      <c r="Y934" t="str">
        <f t="shared" si="133"/>
        <v>const W1950AberdeenSouthDakotasample= L.marker([45.46,-98.47], {icon:Rc}).bindPopup('Aberdeen, South  Dakota&lt;br&gt;&lt;span style=font-size:11px&gt;(White b. 1945-74)&lt;/span&gt;&lt;br&gt;').addTo(W1950);</v>
      </c>
      <c r="Z934" t="str">
        <f t="shared" si="134"/>
        <v>const W1950AberdeenSouthDakotasample= L.marker([45.46,-98.47], {icon:B1}).bindPopup('Aberdeen, South  Dakota&lt;br&gt;&lt;span style=font-size:11px&gt;(White b. 1945-74)&lt;/span&gt;&lt;br&gt;').addTo(W1950);</v>
      </c>
      <c r="AA934" t="str">
        <f t="shared" si="135"/>
        <v/>
      </c>
    </row>
    <row r="935" spans="1:27">
      <c r="A935" t="s">
        <v>5327</v>
      </c>
      <c r="B935" s="88" t="s">
        <v>9257</v>
      </c>
      <c r="E935" t="s">
        <v>6969</v>
      </c>
      <c r="G935" s="40" t="s">
        <v>7421</v>
      </c>
      <c r="H935" t="s">
        <v>5314</v>
      </c>
      <c r="I935" s="5">
        <v>-103.66</v>
      </c>
      <c r="J935" s="5">
        <v>41.87</v>
      </c>
      <c r="K935" t="s">
        <v>10731</v>
      </c>
      <c r="L935" t="s">
        <v>12379</v>
      </c>
      <c r="S935" t="str">
        <f t="shared" si="127"/>
        <v>Scottsbluff, Nebraska&lt;br&gt;&lt;span style=font-size:11px&gt;(White b. 1945-74)&lt;/span&gt;&lt;br&gt;</v>
      </c>
      <c r="T935" t="str">
        <f t="shared" si="128"/>
        <v>W1950ScottsbluffNebraskasample</v>
      </c>
      <c r="U935" t="str">
        <f t="shared" si="129"/>
        <v>const W1950ScottsbluffNebraskasample= L.marker([41.87,-103.66], {icon: Dn}).bindPopup('Scottsbluff, Nebraska&lt;br&gt;&lt;span style=font-size:11px&gt;(White b. 1945-74)&lt;/span&gt;&lt;br&gt;sample in (Labov et al, 2003)').addTo(W1950);</v>
      </c>
      <c r="V935" t="str">
        <f t="shared" si="130"/>
        <v>const W1950ScottsbluffNebraskasample= L.marker([41.87,-103.66], {icon: A2}).bindPopup('Scottsbluff, Nebraska&lt;br&gt;&lt;span style=font-size:11px&gt;(White b. 1945-74)&lt;/span&gt;&lt;br&gt;sample in (Labov et al, 2003)').addTo(W1950);</v>
      </c>
      <c r="W935" t="str">
        <f t="shared" si="131"/>
        <v>const W1950ScottsbluffNebraskasample= L.marker([41.87,-103.66], {icon: d}).bindPopup('Scottsbluff, Nebraska&lt;br&gt;&lt;span style=font-size:11px&gt;(White b. 1945-74)&lt;/span&gt;&lt;br&gt;sample in d').addTo(W1950);</v>
      </c>
      <c r="X935" t="str">
        <f t="shared" si="132"/>
        <v>const W1950ScottsbluffNebraskasample= L.marker([41.87,-103.66], {icon: D5}).bindPopup('Scottsbluff, Nebraska&lt;br&gt;&lt;span style=font-size:11px&gt;(White b. 1945-74)&lt;/span&gt;&lt;br&gt;sample in (Labov et al, 2003)').addTo(W1950);</v>
      </c>
      <c r="Y935" t="str">
        <f t="shared" si="133"/>
        <v>const W1950ScottsbluffNebraskasample= L.marker([41.87,-103.66], {icon:Rc}).bindPopup('Scottsbluff, Nebraska&lt;br&gt;&lt;span style=font-size:11px&gt;(White b. 1945-74)&lt;/span&gt;&lt;br&gt;').addTo(W1950);</v>
      </c>
      <c r="Z935" t="str">
        <f t="shared" si="134"/>
        <v>const W1950ScottsbluffNebraskasample= L.marker([41.87,-103.66], {icon:B1}).bindPopup('Scottsbluff, Nebraska&lt;br&gt;&lt;span style=font-size:11px&gt;(White b. 1945-74)&lt;/span&gt;&lt;br&gt;').addTo(W1950);</v>
      </c>
      <c r="AA935" t="str">
        <f t="shared" si="135"/>
        <v/>
      </c>
    </row>
    <row r="936" spans="1:27">
      <c r="A936" t="s">
        <v>5327</v>
      </c>
      <c r="B936" s="88" t="s">
        <v>9257</v>
      </c>
      <c r="E936" t="s">
        <v>6969</v>
      </c>
      <c r="G936" s="40" t="s">
        <v>191</v>
      </c>
      <c r="H936" t="s">
        <v>5314</v>
      </c>
      <c r="I936" s="5">
        <v>-95.94</v>
      </c>
      <c r="J936" s="5">
        <v>41.26</v>
      </c>
      <c r="K936" t="s">
        <v>10731</v>
      </c>
      <c r="L936" t="s">
        <v>12379</v>
      </c>
      <c r="S936" t="str">
        <f t="shared" si="127"/>
        <v>Omaha, Nebraska&lt;br&gt;&lt;span style=font-size:11px&gt;(White b. 1945-74)&lt;/span&gt;&lt;br&gt;</v>
      </c>
      <c r="T936" t="str">
        <f t="shared" si="128"/>
        <v>W1950OmahaNebraskasample</v>
      </c>
      <c r="U936" t="str">
        <f t="shared" si="129"/>
        <v>const W1950OmahaNebraskasample= L.marker([41.26,-95.94], {icon: Dn}).bindPopup('Omaha, Nebraska&lt;br&gt;&lt;span style=font-size:11px&gt;(White b. 1945-74)&lt;/span&gt;&lt;br&gt;sample in (Labov et al, 2003)').addTo(W1950);</v>
      </c>
      <c r="V936" t="str">
        <f t="shared" si="130"/>
        <v>const W1950OmahaNebraskasample= L.marker([41.26,-95.94], {icon: A2}).bindPopup('Omaha, Nebraska&lt;br&gt;&lt;span style=font-size:11px&gt;(White b. 1945-74)&lt;/span&gt;&lt;br&gt;sample in (Labov et al, 2003)').addTo(W1950);</v>
      </c>
      <c r="W936" t="str">
        <f t="shared" si="131"/>
        <v>const W1950OmahaNebraskasample= L.marker([41.26,-95.94], {icon: d}).bindPopup('Omaha, Nebraska&lt;br&gt;&lt;span style=font-size:11px&gt;(White b. 1945-74)&lt;/span&gt;&lt;br&gt;sample in d').addTo(W1950);</v>
      </c>
      <c r="X936" t="str">
        <f t="shared" si="132"/>
        <v>const W1950OmahaNebraskasample= L.marker([41.26,-95.94], {icon: D5}).bindPopup('Omaha, Nebraska&lt;br&gt;&lt;span style=font-size:11px&gt;(White b. 1945-74)&lt;/span&gt;&lt;br&gt;sample in (Labov et al, 2003)').addTo(W1950);</v>
      </c>
      <c r="Y936" t="str">
        <f t="shared" si="133"/>
        <v>const W1950OmahaNebraskasample= L.marker([41.26,-95.94], {icon:Rc}).bindPopup('Omaha, Nebraska&lt;br&gt;&lt;span style=font-size:11px&gt;(White b. 1945-74)&lt;/span&gt;&lt;br&gt;').addTo(W1950);</v>
      </c>
      <c r="Z936" t="str">
        <f t="shared" si="134"/>
        <v>const W1950OmahaNebraskasample= L.marker([41.26,-95.94], {icon:B1}).bindPopup('Omaha, Nebraska&lt;br&gt;&lt;span style=font-size:11px&gt;(White b. 1945-74)&lt;/span&gt;&lt;br&gt;').addTo(W1950);</v>
      </c>
      <c r="AA936" t="str">
        <f t="shared" si="135"/>
        <v/>
      </c>
    </row>
    <row r="937" spans="1:27">
      <c r="A937" t="s">
        <v>5327</v>
      </c>
      <c r="B937" s="88" t="s">
        <v>9257</v>
      </c>
      <c r="E937" t="s">
        <v>6969</v>
      </c>
      <c r="G937" s="40" t="s">
        <v>12381</v>
      </c>
      <c r="H937" t="s">
        <v>416</v>
      </c>
      <c r="I937" s="5">
        <v>-99.32</v>
      </c>
      <c r="J937" s="5">
        <v>38.880000000000003</v>
      </c>
      <c r="K937" t="s">
        <v>10731</v>
      </c>
      <c r="L937" t="s">
        <v>12379</v>
      </c>
      <c r="S937" t="str">
        <f t="shared" si="127"/>
        <v>Hays, Kansas&lt;br&gt;&lt;span style=font-size:11px&gt;(White b. 1945-74)&lt;/span&gt;&lt;br&gt;</v>
      </c>
      <c r="T937" t="str">
        <f t="shared" si="128"/>
        <v>W1950HaysKansassample</v>
      </c>
      <c r="U937" t="str">
        <f t="shared" si="129"/>
        <v>const W1950HaysKansassample= L.marker([38.88,-99.32], {icon: Dn}).bindPopup('Hays, Kansas&lt;br&gt;&lt;span style=font-size:11px&gt;(White b. 1945-74)&lt;/span&gt;&lt;br&gt;sample in (Labov et al, 2003)').addTo(W1950);</v>
      </c>
      <c r="V937" t="str">
        <f t="shared" si="130"/>
        <v>const W1950HaysKansassample= L.marker([38.88,-99.32], {icon: A2}).bindPopup('Hays, Kansas&lt;br&gt;&lt;span style=font-size:11px&gt;(White b. 1945-74)&lt;/span&gt;&lt;br&gt;sample in (Labov et al, 2003)').addTo(W1950);</v>
      </c>
      <c r="W937" t="str">
        <f t="shared" si="131"/>
        <v>const W1950HaysKansassample= L.marker([38.88,-99.32], {icon: d}).bindPopup('Hays, Kansas&lt;br&gt;&lt;span style=font-size:11px&gt;(White b. 1945-74)&lt;/span&gt;&lt;br&gt;sample in d').addTo(W1950);</v>
      </c>
      <c r="X937" t="str">
        <f t="shared" si="132"/>
        <v>const W1950HaysKansassample= L.marker([38.88,-99.32], {icon: D5}).bindPopup('Hays, Kansas&lt;br&gt;&lt;span style=font-size:11px&gt;(White b. 1945-74)&lt;/span&gt;&lt;br&gt;sample in (Labov et al, 2003)').addTo(W1950);</v>
      </c>
      <c r="Y937" t="str">
        <f t="shared" si="133"/>
        <v>const W1950HaysKansassample= L.marker([38.88,-99.32], {icon:Rc}).bindPopup('Hays, Kansas&lt;br&gt;&lt;span style=font-size:11px&gt;(White b. 1945-74)&lt;/span&gt;&lt;br&gt;').addTo(W1950);</v>
      </c>
      <c r="Z937" t="str">
        <f t="shared" si="134"/>
        <v>const W1950HaysKansassample= L.marker([38.88,-99.32], {icon:B1}).bindPopup('Hays, Kansas&lt;br&gt;&lt;span style=font-size:11px&gt;(White b. 1945-74)&lt;/span&gt;&lt;br&gt;').addTo(W1950);</v>
      </c>
      <c r="AA937" t="str">
        <f t="shared" si="135"/>
        <v/>
      </c>
    </row>
    <row r="938" spans="1:27">
      <c r="A938" t="s">
        <v>5327</v>
      </c>
      <c r="B938" s="88" t="s">
        <v>9257</v>
      </c>
      <c r="E938" t="s">
        <v>6969</v>
      </c>
      <c r="G938" s="40" t="s">
        <v>159</v>
      </c>
      <c r="H938" t="s">
        <v>5303</v>
      </c>
      <c r="I938" s="5">
        <v>-94.58</v>
      </c>
      <c r="J938" s="5">
        <v>39.1</v>
      </c>
      <c r="K938" t="s">
        <v>10731</v>
      </c>
      <c r="L938" t="s">
        <v>12379</v>
      </c>
      <c r="S938" t="str">
        <f t="shared" si="127"/>
        <v>Kansas City, Missouri&lt;br&gt;&lt;span style=font-size:11px&gt;(White b. 1945-74)&lt;/span&gt;&lt;br&gt;</v>
      </c>
      <c r="T938" t="str">
        <f t="shared" si="128"/>
        <v>W1950KansasCityMissourisample</v>
      </c>
      <c r="U938" t="str">
        <f t="shared" si="129"/>
        <v>const W1950KansasCityMissourisample= L.marker([39.1,-94.58], {icon: Dn}).bindPopup('Kansas City, Missouri&lt;br&gt;&lt;span style=font-size:11px&gt;(White b. 1945-74)&lt;/span&gt;&lt;br&gt;sample in (Labov et al, 2003)').addTo(W1950);</v>
      </c>
      <c r="V938" t="str">
        <f t="shared" si="130"/>
        <v>const W1950KansasCityMissourisample= L.marker([39.1,-94.58], {icon: A2}).bindPopup('Kansas City, Missouri&lt;br&gt;&lt;span style=font-size:11px&gt;(White b. 1945-74)&lt;/span&gt;&lt;br&gt;sample in (Labov et al, 2003)').addTo(W1950);</v>
      </c>
      <c r="W938" t="str">
        <f t="shared" si="131"/>
        <v>const W1950KansasCityMissourisample= L.marker([39.1,-94.58], {icon: d}).bindPopup('Kansas City, Missouri&lt;br&gt;&lt;span style=font-size:11px&gt;(White b. 1945-74)&lt;/span&gt;&lt;br&gt;sample in d').addTo(W1950);</v>
      </c>
      <c r="X938" t="str">
        <f t="shared" si="132"/>
        <v>const W1950KansasCityMissourisample= L.marker([39.1,-94.58], {icon: D5}).bindPopup('Kansas City, Missouri&lt;br&gt;&lt;span style=font-size:11px&gt;(White b. 1945-74)&lt;/span&gt;&lt;br&gt;sample in (Labov et al, 2003)').addTo(W1950);</v>
      </c>
      <c r="Y938" t="str">
        <f t="shared" si="133"/>
        <v>const W1950KansasCityMissourisample= L.marker([39.1,-94.58], {icon:Rc}).bindPopup('Kansas City, Missouri&lt;br&gt;&lt;span style=font-size:11px&gt;(White b. 1945-74)&lt;/span&gt;&lt;br&gt;').addTo(W1950);</v>
      </c>
      <c r="Z938" t="str">
        <f t="shared" si="134"/>
        <v>const W1950KansasCityMissourisample= L.marker([39.1,-94.58], {icon:B1}).bindPopup('Kansas City, Missouri&lt;br&gt;&lt;span style=font-size:11px&gt;(White b. 1945-74)&lt;/span&gt;&lt;br&gt;').addTo(W1950);</v>
      </c>
      <c r="AA938" t="str">
        <f t="shared" si="135"/>
        <v/>
      </c>
    </row>
    <row r="939" spans="1:27">
      <c r="A939" t="s">
        <v>5327</v>
      </c>
      <c r="B939" s="88" t="s">
        <v>9257</v>
      </c>
      <c r="E939" t="s">
        <v>6969</v>
      </c>
      <c r="G939" s="40" t="s">
        <v>286</v>
      </c>
      <c r="H939" t="s">
        <v>5294</v>
      </c>
      <c r="I939" s="5">
        <v>-106.49</v>
      </c>
      <c r="J939" s="5">
        <v>31.76</v>
      </c>
      <c r="K939" t="s">
        <v>10731</v>
      </c>
      <c r="L939" t="s">
        <v>12379</v>
      </c>
      <c r="S939" t="str">
        <f t="shared" si="127"/>
        <v>El Paso, Texas&lt;br&gt;&lt;span style=font-size:11px&gt;(White b. 1945-74)&lt;/span&gt;&lt;br&gt;</v>
      </c>
      <c r="T939" t="str">
        <f t="shared" si="128"/>
        <v>W1950ElPasoTexassample</v>
      </c>
      <c r="U939" t="str">
        <f t="shared" si="129"/>
        <v>const W1950ElPasoTexassample= L.marker([31.76,-106.49], {icon: Dn}).bindPopup('El Paso, Texas&lt;br&gt;&lt;span style=font-size:11px&gt;(White b. 1945-74)&lt;/span&gt;&lt;br&gt;sample in (Labov et al, 2003)').addTo(W1950);</v>
      </c>
      <c r="V939" t="str">
        <f t="shared" si="130"/>
        <v>const W1950ElPasoTexassample= L.marker([31.76,-106.49], {icon: A2}).bindPopup('El Paso, Texas&lt;br&gt;&lt;span style=font-size:11px&gt;(White b. 1945-74)&lt;/span&gt;&lt;br&gt;sample in (Labov et al, 2003)').addTo(W1950);</v>
      </c>
      <c r="W939" t="str">
        <f t="shared" si="131"/>
        <v>const W1950ElPasoTexassample= L.marker([31.76,-106.49], {icon: d}).bindPopup('El Paso, Texas&lt;br&gt;&lt;span style=font-size:11px&gt;(White b. 1945-74)&lt;/span&gt;&lt;br&gt;sample in d').addTo(W1950);</v>
      </c>
      <c r="X939" t="str">
        <f t="shared" si="132"/>
        <v>const W1950ElPasoTexassample= L.marker([31.76,-106.49], {icon: D5}).bindPopup('El Paso, Texas&lt;br&gt;&lt;span style=font-size:11px&gt;(White b. 1945-74)&lt;/span&gt;&lt;br&gt;sample in (Labov et al, 2003)').addTo(W1950);</v>
      </c>
      <c r="Y939" t="str">
        <f t="shared" si="133"/>
        <v>const W1950ElPasoTexassample= L.marker([31.76,-106.49], {icon:Rc}).bindPopup('El Paso, Texas&lt;br&gt;&lt;span style=font-size:11px&gt;(White b. 1945-74)&lt;/span&gt;&lt;br&gt;').addTo(W1950);</v>
      </c>
      <c r="Z939" t="str">
        <f t="shared" si="134"/>
        <v>const W1950ElPasoTexassample= L.marker([31.76,-106.49], {icon:B1}).bindPopup('El Paso, Texas&lt;br&gt;&lt;span style=font-size:11px&gt;(White b. 1945-74)&lt;/span&gt;&lt;br&gt;').addTo(W1950);</v>
      </c>
      <c r="AA939" t="str">
        <f t="shared" si="135"/>
        <v/>
      </c>
    </row>
    <row r="940" spans="1:27">
      <c r="A940" t="s">
        <v>5327</v>
      </c>
      <c r="B940" s="88" t="s">
        <v>9257</v>
      </c>
      <c r="E940" t="s">
        <v>6969</v>
      </c>
      <c r="G940" s="40" t="s">
        <v>1078</v>
      </c>
      <c r="H940" t="s">
        <v>931</v>
      </c>
      <c r="I940" s="5">
        <v>-75.7</v>
      </c>
      <c r="J940" s="5">
        <v>45.42</v>
      </c>
      <c r="K940" t="s">
        <v>10734</v>
      </c>
      <c r="L940" t="s">
        <v>12379</v>
      </c>
      <c r="S940" t="str">
        <f t="shared" si="127"/>
        <v>Ottawa, Ontario&lt;br&gt;&lt;span style=font-size:11px&gt;(White b. 1945-74)&lt;/span&gt;&lt;br&gt;</v>
      </c>
      <c r="T940" t="str">
        <f t="shared" si="128"/>
        <v>W1950OttawaOntariosample</v>
      </c>
      <c r="U940" t="str">
        <f t="shared" si="129"/>
        <v>const W1950OttawaOntariosample= L.marker([45.42,-75.7], {icon: Dn}).bindPopup('Ottawa, Ontario&lt;br&gt;&lt;span style=font-size:11px&gt;(White b. 1945-74)&lt;/span&gt;&lt;br&gt;sample in (Labov et al, 2003)').addTo(W1950);</v>
      </c>
      <c r="V940" t="str">
        <f t="shared" si="130"/>
        <v>const W1950OttawaOntariosample= L.marker([45.42,-75.7], {icon: A2}).bindPopup('Ottawa, Ontario&lt;br&gt;&lt;span style=font-size:11px&gt;(White b. 1945-74)&lt;/span&gt;&lt;br&gt;sample in (Labov et al, 2003)').addTo(W1950);</v>
      </c>
      <c r="W940" t="str">
        <f t="shared" si="131"/>
        <v>const W1950OttawaOntariosample= L.marker([45.42,-75.7], {icon: d}).bindPopup('Ottawa, Ontario&lt;br&gt;&lt;span style=font-size:11px&gt;(White b. 1945-74)&lt;/span&gt;&lt;br&gt;sample in d').addTo(W1950);</v>
      </c>
      <c r="X940" t="str">
        <f t="shared" si="132"/>
        <v>const W1950OttawaOntariosample= L.marker([45.42,-75.7], {icon: D2}).bindPopup('Ottawa, Ontario&lt;br&gt;&lt;span style=font-size:11px&gt;(White b. 1945-74)&lt;/span&gt;&lt;br&gt;sample in (Labov et al, 2003)').addTo(W1950);</v>
      </c>
      <c r="Y940" t="str">
        <f t="shared" si="133"/>
        <v>const W1950OttawaOntariosample= L.marker([45.42,-75.7], {icon:Rc}).bindPopup('Ottawa, Ontario&lt;br&gt;&lt;span style=font-size:11px&gt;(White b. 1945-74)&lt;/span&gt;&lt;br&gt;').addTo(W1950);</v>
      </c>
      <c r="Z940" t="str">
        <f t="shared" si="134"/>
        <v>const W1950OttawaOntariosample= L.marker([45.42,-75.7], {icon:B1}).bindPopup('Ottawa, Ontario&lt;br&gt;&lt;span style=font-size:11px&gt;(White b. 1945-74)&lt;/span&gt;&lt;br&gt;').addTo(W1950);</v>
      </c>
      <c r="AA940" t="str">
        <f t="shared" si="135"/>
        <v/>
      </c>
    </row>
    <row r="941" spans="1:27">
      <c r="A941" t="s">
        <v>5327</v>
      </c>
      <c r="B941" s="88" t="s">
        <v>9257</v>
      </c>
      <c r="E941" t="s">
        <v>6969</v>
      </c>
      <c r="G941" s="40" t="s">
        <v>1079</v>
      </c>
      <c r="H941" t="s">
        <v>5320</v>
      </c>
      <c r="I941" s="5">
        <v>-73.55</v>
      </c>
      <c r="J941" s="5">
        <v>45.51</v>
      </c>
      <c r="K941" t="s">
        <v>10734</v>
      </c>
      <c r="L941" t="s">
        <v>12379</v>
      </c>
      <c r="S941" t="str">
        <f t="shared" si="127"/>
        <v>Montreal, Quebec&lt;br&gt;&lt;span style=font-size:11px&gt;(White b. 1945-74)&lt;/span&gt;&lt;br&gt;</v>
      </c>
      <c r="T941" t="str">
        <f t="shared" si="128"/>
        <v>W1950MontrealQuebecsample</v>
      </c>
      <c r="U941" t="str">
        <f t="shared" si="129"/>
        <v>const W1950MontrealQuebecsample= L.marker([45.51,-73.55], {icon: Dn}).bindPopup('Montreal, Quebec&lt;br&gt;&lt;span style=font-size:11px&gt;(White b. 1945-74)&lt;/span&gt;&lt;br&gt;sample in (Labov et al, 2003)').addTo(W1950);</v>
      </c>
      <c r="V941" t="str">
        <f t="shared" si="130"/>
        <v>const W1950MontrealQuebecsample= L.marker([45.51,-73.55], {icon: A2}).bindPopup('Montreal, Quebec&lt;br&gt;&lt;span style=font-size:11px&gt;(White b. 1945-74)&lt;/span&gt;&lt;br&gt;sample in (Labov et al, 2003)').addTo(W1950);</v>
      </c>
      <c r="W941" t="str">
        <f t="shared" si="131"/>
        <v>const W1950MontrealQuebecsample= L.marker([45.51,-73.55], {icon: d}).bindPopup('Montreal, Quebec&lt;br&gt;&lt;span style=font-size:11px&gt;(White b. 1945-74)&lt;/span&gt;&lt;br&gt;sample in d').addTo(W1950);</v>
      </c>
      <c r="X941" t="str">
        <f t="shared" si="132"/>
        <v>const W1950MontrealQuebecsample= L.marker([45.51,-73.55], {icon: D2}).bindPopup('Montreal, Quebec&lt;br&gt;&lt;span style=font-size:11px&gt;(White b. 1945-74)&lt;/span&gt;&lt;br&gt;sample in (Labov et al, 2003)').addTo(W1950);</v>
      </c>
      <c r="Y941" t="str">
        <f t="shared" si="133"/>
        <v>const W1950MontrealQuebecsample= L.marker([45.51,-73.55], {icon:Rc}).bindPopup('Montreal, Quebec&lt;br&gt;&lt;span style=font-size:11px&gt;(White b. 1945-74)&lt;/span&gt;&lt;br&gt;').addTo(W1950);</v>
      </c>
      <c r="Z941" t="str">
        <f t="shared" si="134"/>
        <v>const W1950MontrealQuebecsample= L.marker([45.51,-73.55], {icon:B1}).bindPopup('Montreal, Quebec&lt;br&gt;&lt;span style=font-size:11px&gt;(White b. 1945-74)&lt;/span&gt;&lt;br&gt;').addTo(W1950);</v>
      </c>
      <c r="AA941" t="str">
        <f t="shared" si="135"/>
        <v/>
      </c>
    </row>
    <row r="942" spans="1:27">
      <c r="A942" t="s">
        <v>5327</v>
      </c>
      <c r="B942" s="88" t="s">
        <v>9257</v>
      </c>
      <c r="E942" t="s">
        <v>6969</v>
      </c>
      <c r="G942" s="40" t="s">
        <v>153</v>
      </c>
      <c r="H942" t="s">
        <v>5300</v>
      </c>
      <c r="I942" s="5">
        <v>-92.11</v>
      </c>
      <c r="J942" s="5">
        <v>46.78</v>
      </c>
      <c r="K942" t="s">
        <v>11233</v>
      </c>
      <c r="L942" t="s">
        <v>12379</v>
      </c>
      <c r="S942" t="str">
        <f t="shared" si="127"/>
        <v>Duluth, Minnesota&lt;br&gt;&lt;span style=font-size:11px&gt;(White b. 1945-74)&lt;/span&gt;&lt;br&gt;</v>
      </c>
      <c r="T942" t="str">
        <f t="shared" si="128"/>
        <v>W1950DuluthMinnesotasample</v>
      </c>
      <c r="U942" t="str">
        <f t="shared" si="129"/>
        <v>const W1950DuluthMinnesotasample= L.marker([46.78,-92.11], {icon: De}).bindPopup('Duluth, Minnesota&lt;br&gt;&lt;span style=font-size:11px&gt;(White b. 1945-74)&lt;/span&gt;&lt;br&gt;sample in (Labov et al, 2003)').addTo(W1950);</v>
      </c>
      <c r="V942" t="str">
        <f t="shared" si="130"/>
        <v>const W1950DuluthMinnesotasample= L.marker([46.78,-92.11], {icon: A1}).bindPopup('Duluth, Minnesota&lt;br&gt;&lt;span style=font-size:11px&gt;(White b. 1945-74)&lt;/span&gt;&lt;br&gt;sample in (Labov et al, 2003)').addTo(W1950);</v>
      </c>
      <c r="W942" t="str">
        <f t="shared" si="131"/>
        <v>const W1950DuluthMinnesotasample= L.marker([46.78,-92.11], {icon: d}).bindPopup('Duluth, Minnesota&lt;br&gt;&lt;span style=font-size:11px&gt;(White b. 1945-74)&lt;/span&gt;&lt;br&gt;sample in d').addTo(W1950);</v>
      </c>
      <c r="X942" t="str">
        <f t="shared" si="132"/>
        <v>const W1950DuluthMinnesotasample= L.marker([46.78,-92.11], {icon: D1}).bindPopup('Duluth, Minnesota&lt;br&gt;&lt;span style=font-size:11px&gt;(White b. 1945-74)&lt;/span&gt;&lt;br&gt;sample in (Labov et al, 2003)').addTo(W1950);</v>
      </c>
      <c r="Y942" t="str">
        <f t="shared" si="133"/>
        <v>const W1950DuluthMinnesotasample= L.marker([46.78,-92.11], {icon:Rc}).bindPopup('Duluth, Minnesota&lt;br&gt;&lt;span style=font-size:11px&gt;(White b. 1945-74)&lt;/span&gt;&lt;br&gt;').addTo(W1950);</v>
      </c>
      <c r="Z942" t="str">
        <f t="shared" si="134"/>
        <v>const W1950DuluthMinnesotasample= L.marker([46.78,-92.11], {icon:B1}).bindPopup('Duluth, Minnesota&lt;br&gt;&lt;span style=font-size:11px&gt;(White b. 1945-74)&lt;/span&gt;&lt;br&gt;').addTo(W1950);</v>
      </c>
      <c r="AA942" t="str">
        <f t="shared" si="135"/>
        <v/>
      </c>
    </row>
    <row r="943" spans="1:27">
      <c r="A943" t="s">
        <v>5327</v>
      </c>
      <c r="B943" s="88" t="s">
        <v>9257</v>
      </c>
      <c r="E943" t="s">
        <v>6969</v>
      </c>
      <c r="G943" s="40" t="s">
        <v>151</v>
      </c>
      <c r="H943" t="s">
        <v>5300</v>
      </c>
      <c r="I943" s="5">
        <v>-93.27</v>
      </c>
      <c r="J943" s="5">
        <v>44.98</v>
      </c>
      <c r="K943" t="s">
        <v>11233</v>
      </c>
      <c r="L943" t="s">
        <v>12379</v>
      </c>
      <c r="S943" t="str">
        <f t="shared" si="127"/>
        <v>Minneapolis, Minnesota&lt;br&gt;&lt;span style=font-size:11px&gt;(White b. 1945-74)&lt;/span&gt;&lt;br&gt;</v>
      </c>
      <c r="T943" t="str">
        <f t="shared" si="128"/>
        <v>W1950MinneapolisMinnesotasample</v>
      </c>
      <c r="U943" t="str">
        <f t="shared" si="129"/>
        <v>const W1950MinneapolisMinnesotasample= L.marker([44.98,-93.27], {icon: De}).bindPopup('Minneapolis, Minnesota&lt;br&gt;&lt;span style=font-size:11px&gt;(White b. 1945-74)&lt;/span&gt;&lt;br&gt;sample in (Labov et al, 2003)').addTo(W1950);</v>
      </c>
      <c r="V943" t="str">
        <f t="shared" si="130"/>
        <v>const W1950MinneapolisMinnesotasample= L.marker([44.98,-93.27], {icon: A1}).bindPopup('Minneapolis, Minnesota&lt;br&gt;&lt;span style=font-size:11px&gt;(White b. 1945-74)&lt;/span&gt;&lt;br&gt;sample in (Labov et al, 2003)').addTo(W1950);</v>
      </c>
      <c r="W943" t="str">
        <f t="shared" si="131"/>
        <v>const W1950MinneapolisMinnesotasample= L.marker([44.98,-93.27], {icon: d}).bindPopup('Minneapolis, Minnesota&lt;br&gt;&lt;span style=font-size:11px&gt;(White b. 1945-74)&lt;/span&gt;&lt;br&gt;sample in d').addTo(W1950);</v>
      </c>
      <c r="X943" t="str">
        <f t="shared" si="132"/>
        <v>const W1950MinneapolisMinnesotasample= L.marker([44.98,-93.27], {icon: D1}).bindPopup('Minneapolis, Minnesota&lt;br&gt;&lt;span style=font-size:11px&gt;(White b. 1945-74)&lt;/span&gt;&lt;br&gt;sample in (Labov et al, 2003)').addTo(W1950);</v>
      </c>
      <c r="Y943" t="str">
        <f t="shared" si="133"/>
        <v>const W1950MinneapolisMinnesotasample= L.marker([44.98,-93.27], {icon:Rc}).bindPopup('Minneapolis, Minnesota&lt;br&gt;&lt;span style=font-size:11px&gt;(White b. 1945-74)&lt;/span&gt;&lt;br&gt;').addTo(W1950);</v>
      </c>
      <c r="Z943" t="str">
        <f t="shared" si="134"/>
        <v>const W1950MinneapolisMinnesotasample= L.marker([44.98,-93.27], {icon:B1}).bindPopup('Minneapolis, Minnesota&lt;br&gt;&lt;span style=font-size:11px&gt;(White b. 1945-74)&lt;/span&gt;&lt;br&gt;').addTo(W1950);</v>
      </c>
      <c r="AA943" t="str">
        <f t="shared" si="135"/>
        <v/>
      </c>
    </row>
    <row r="944" spans="1:27">
      <c r="A944" t="s">
        <v>5327</v>
      </c>
      <c r="B944" s="88" t="s">
        <v>9257</v>
      </c>
      <c r="E944" t="s">
        <v>6969</v>
      </c>
      <c r="G944" s="40" t="s">
        <v>320</v>
      </c>
      <c r="H944" t="s">
        <v>5296</v>
      </c>
      <c r="I944" s="5">
        <v>-89.384167000000005</v>
      </c>
      <c r="J944" s="5">
        <v>43.074722000000001</v>
      </c>
      <c r="K944" t="s">
        <v>11233</v>
      </c>
      <c r="L944" t="s">
        <v>12379</v>
      </c>
      <c r="S944" t="str">
        <f t="shared" si="127"/>
        <v>Madison, Wisconsin&lt;br&gt;&lt;span style=font-size:11px&gt;(White b. 1945-74)&lt;/span&gt;&lt;br&gt;</v>
      </c>
      <c r="T944" t="str">
        <f t="shared" si="128"/>
        <v>W1950MadisonWisconsinsample</v>
      </c>
      <c r="U944" t="str">
        <f t="shared" si="129"/>
        <v>const W1950MadisonWisconsinsample= L.marker([43.074722,-89.384167], {icon: De}).bindPopup('Madison, Wisconsin&lt;br&gt;&lt;span style=font-size:11px&gt;(White b. 1945-74)&lt;/span&gt;&lt;br&gt;sample in (Labov et al, 2003)').addTo(W1950);</v>
      </c>
      <c r="V944" t="str">
        <f t="shared" si="130"/>
        <v>const W1950MadisonWisconsinsample= L.marker([43.074722,-89.384167], {icon: A1}).bindPopup('Madison, Wisconsin&lt;br&gt;&lt;span style=font-size:11px&gt;(White b. 1945-74)&lt;/span&gt;&lt;br&gt;sample in (Labov et al, 2003)').addTo(W1950);</v>
      </c>
      <c r="W944" t="str">
        <f t="shared" si="131"/>
        <v>const W1950MadisonWisconsinsample= L.marker([43.074722,-89.384167], {icon: d}).bindPopup('Madison, Wisconsin&lt;br&gt;&lt;span style=font-size:11px&gt;(White b. 1945-74)&lt;/span&gt;&lt;br&gt;sample in d').addTo(W1950);</v>
      </c>
      <c r="X944" t="str">
        <f t="shared" si="132"/>
        <v>const W1950MadisonWisconsinsample= L.marker([43.074722,-89.384167], {icon: D1}).bindPopup('Madison, Wisconsin&lt;br&gt;&lt;span style=font-size:11px&gt;(White b. 1945-74)&lt;/span&gt;&lt;br&gt;sample in (Labov et al, 2003)').addTo(W1950);</v>
      </c>
      <c r="Y944" t="str">
        <f t="shared" si="133"/>
        <v>const W1950MadisonWisconsinsample= L.marker([43.074722,-89.384167], {icon:Rc}).bindPopup('Madison, Wisconsin&lt;br&gt;&lt;span style=font-size:11px&gt;(White b. 1945-74)&lt;/span&gt;&lt;br&gt;').addTo(W1950);</v>
      </c>
      <c r="Z944" t="str">
        <f t="shared" si="134"/>
        <v>const W1950MadisonWisconsinsample= L.marker([43.074722,-89.384167], {icon:B1}).bindPopup('Madison, Wisconsin&lt;br&gt;&lt;span style=font-size:11px&gt;(White b. 1945-74)&lt;/span&gt;&lt;br&gt;').addTo(W1950);</v>
      </c>
      <c r="AA944" t="str">
        <f t="shared" si="135"/>
        <v/>
      </c>
    </row>
    <row r="945" spans="1:55">
      <c r="A945" t="s">
        <v>5327</v>
      </c>
      <c r="B945" s="88" t="s">
        <v>9257</v>
      </c>
      <c r="E945" t="s">
        <v>6969</v>
      </c>
      <c r="G945" s="40" t="s">
        <v>322</v>
      </c>
      <c r="H945" t="s">
        <v>5296</v>
      </c>
      <c r="I945" s="5">
        <v>-87.95</v>
      </c>
      <c r="J945" s="5">
        <v>43.05</v>
      </c>
      <c r="K945" t="s">
        <v>11233</v>
      </c>
      <c r="L945" t="s">
        <v>12379</v>
      </c>
      <c r="S945" t="str">
        <f t="shared" si="127"/>
        <v>Milwaukee, Wisconsin&lt;br&gt;&lt;span style=font-size:11px&gt;(White b. 1945-74)&lt;/span&gt;&lt;br&gt;</v>
      </c>
      <c r="T945" t="str">
        <f t="shared" si="128"/>
        <v>W1950MilwaukeeWisconsinsample</v>
      </c>
      <c r="U945" t="str">
        <f t="shared" si="129"/>
        <v>const W1950MilwaukeeWisconsinsample= L.marker([43.05,-87.95], {icon: De}).bindPopup('Milwaukee, Wisconsin&lt;br&gt;&lt;span style=font-size:11px&gt;(White b. 1945-74)&lt;/span&gt;&lt;br&gt;sample in (Labov et al, 2003)').addTo(W1950);</v>
      </c>
      <c r="V945" t="str">
        <f t="shared" si="130"/>
        <v>const W1950MilwaukeeWisconsinsample= L.marker([43.05,-87.95], {icon: A1}).bindPopup('Milwaukee, Wisconsin&lt;br&gt;&lt;span style=font-size:11px&gt;(White b. 1945-74)&lt;/span&gt;&lt;br&gt;sample in (Labov et al, 2003)').addTo(W1950);</v>
      </c>
      <c r="W945" t="str">
        <f t="shared" si="131"/>
        <v>const W1950MilwaukeeWisconsinsample= L.marker([43.05,-87.95], {icon: d}).bindPopup('Milwaukee, Wisconsin&lt;br&gt;&lt;span style=font-size:11px&gt;(White b. 1945-74)&lt;/span&gt;&lt;br&gt;sample in d').addTo(W1950);</v>
      </c>
      <c r="X945" t="str">
        <f t="shared" si="132"/>
        <v>const W1950MilwaukeeWisconsinsample= L.marker([43.05,-87.95], {icon: D1}).bindPopup('Milwaukee, Wisconsin&lt;br&gt;&lt;span style=font-size:11px&gt;(White b. 1945-74)&lt;/span&gt;&lt;br&gt;sample in (Labov et al, 2003)').addTo(W1950);</v>
      </c>
      <c r="Y945" t="str">
        <f t="shared" si="133"/>
        <v>const W1950MilwaukeeWisconsinsample= L.marker([43.05,-87.95], {icon:Rc}).bindPopup('Milwaukee, Wisconsin&lt;br&gt;&lt;span style=font-size:11px&gt;(White b. 1945-74)&lt;/span&gt;&lt;br&gt;').addTo(W1950);</v>
      </c>
      <c r="Z945" t="str">
        <f t="shared" si="134"/>
        <v>const W1950MilwaukeeWisconsinsample= L.marker([43.05,-87.95], {icon:B1}).bindPopup('Milwaukee, Wisconsin&lt;br&gt;&lt;span style=font-size:11px&gt;(White b. 1945-74)&lt;/span&gt;&lt;br&gt;').addTo(W1950);</v>
      </c>
      <c r="AA945" t="str">
        <f t="shared" si="135"/>
        <v/>
      </c>
    </row>
    <row r="946" spans="1:55">
      <c r="A946" t="s">
        <v>5327</v>
      </c>
      <c r="B946" s="88" t="s">
        <v>9257</v>
      </c>
      <c r="E946" t="s">
        <v>6969</v>
      </c>
      <c r="G946" s="40" t="s">
        <v>83</v>
      </c>
      <c r="H946" t="s">
        <v>5309</v>
      </c>
      <c r="I946" s="5">
        <v>-93.2</v>
      </c>
      <c r="J946" s="5">
        <v>43.15</v>
      </c>
      <c r="K946" t="s">
        <v>10731</v>
      </c>
      <c r="L946" t="s">
        <v>12379</v>
      </c>
      <c r="S946" t="str">
        <f t="shared" si="127"/>
        <v>Mason City, Iowa&lt;br&gt;&lt;span style=font-size:11px&gt;(White b. 1945-74)&lt;/span&gt;&lt;br&gt;</v>
      </c>
      <c r="T946" t="str">
        <f t="shared" si="128"/>
        <v>W1950MasonCityIowasample</v>
      </c>
      <c r="U946" t="str">
        <f t="shared" si="129"/>
        <v>const W1950MasonCityIowasample= L.marker([43.15,-93.2], {icon: Dn}).bindPopup('Mason City, Iowa&lt;br&gt;&lt;span style=font-size:11px&gt;(White b. 1945-74)&lt;/span&gt;&lt;br&gt;sample in (Labov et al, 2003)').addTo(W1950);</v>
      </c>
      <c r="V946" t="str">
        <f t="shared" si="130"/>
        <v>const W1950MasonCityIowasample= L.marker([43.15,-93.2], {icon: A2}).bindPopup('Mason City, Iowa&lt;br&gt;&lt;span style=font-size:11px&gt;(White b. 1945-74)&lt;/span&gt;&lt;br&gt;sample in (Labov et al, 2003)').addTo(W1950);</v>
      </c>
      <c r="W946" t="str">
        <f t="shared" si="131"/>
        <v>const W1950MasonCityIowasample= L.marker([43.15,-93.2], {icon: d}).bindPopup('Mason City, Iowa&lt;br&gt;&lt;span style=font-size:11px&gt;(White b. 1945-74)&lt;/span&gt;&lt;br&gt;sample in d').addTo(W1950);</v>
      </c>
      <c r="X946" t="str">
        <f t="shared" si="132"/>
        <v>const W1950MasonCityIowasample= L.marker([43.15,-93.2], {icon: D5}).bindPopup('Mason City, Iowa&lt;br&gt;&lt;span style=font-size:11px&gt;(White b. 1945-74)&lt;/span&gt;&lt;br&gt;sample in (Labov et al, 2003)').addTo(W1950);</v>
      </c>
      <c r="Y946" t="str">
        <f t="shared" si="133"/>
        <v>const W1950MasonCityIowasample= L.marker([43.15,-93.2], {icon:Rc}).bindPopup('Mason City, Iowa&lt;br&gt;&lt;span style=font-size:11px&gt;(White b. 1945-74)&lt;/span&gt;&lt;br&gt;').addTo(W1950);</v>
      </c>
      <c r="Z946" t="str">
        <f t="shared" si="134"/>
        <v>const W1950MasonCityIowasample= L.marker([43.15,-93.2], {icon:B1}).bindPopup('Mason City, Iowa&lt;br&gt;&lt;span style=font-size:11px&gt;(White b. 1945-74)&lt;/span&gt;&lt;br&gt;').addTo(W1950);</v>
      </c>
      <c r="AA946" t="str">
        <f t="shared" si="135"/>
        <v/>
      </c>
    </row>
    <row r="947" spans="1:55">
      <c r="A947" t="s">
        <v>5327</v>
      </c>
      <c r="B947" s="88" t="s">
        <v>9257</v>
      </c>
      <c r="E947" t="s">
        <v>6969</v>
      </c>
      <c r="G947" s="40" t="s">
        <v>9593</v>
      </c>
      <c r="H947" t="s">
        <v>5296</v>
      </c>
      <c r="I947" s="5">
        <v>-88.015833000000001</v>
      </c>
      <c r="J947" s="5">
        <v>44.513333000000003</v>
      </c>
      <c r="K947" t="s">
        <v>11233</v>
      </c>
      <c r="L947" t="s">
        <v>12379</v>
      </c>
      <c r="S947" t="str">
        <f t="shared" si="127"/>
        <v>Green Bay, Wisconsin&lt;br&gt;&lt;span style=font-size:11px&gt;(White b. 1945-74)&lt;/span&gt;&lt;br&gt;</v>
      </c>
      <c r="T947" t="str">
        <f t="shared" si="128"/>
        <v>W1950GreenBayWisconsinsample</v>
      </c>
      <c r="U947" t="str">
        <f t="shared" si="129"/>
        <v>const W1950GreenBayWisconsinsample= L.marker([44.513333,-88.015833], {icon: De}).bindPopup('Green Bay, Wisconsin&lt;br&gt;&lt;span style=font-size:11px&gt;(White b. 1945-74)&lt;/span&gt;&lt;br&gt;sample in (Labov et al, 2003)').addTo(W1950);</v>
      </c>
      <c r="V947" t="str">
        <f t="shared" si="130"/>
        <v>const W1950GreenBayWisconsinsample= L.marker([44.513333,-88.015833], {icon: A1}).bindPopup('Green Bay, Wisconsin&lt;br&gt;&lt;span style=font-size:11px&gt;(White b. 1945-74)&lt;/span&gt;&lt;br&gt;sample in (Labov et al, 2003)').addTo(W1950);</v>
      </c>
      <c r="W947" t="str">
        <f t="shared" si="131"/>
        <v>const W1950GreenBayWisconsinsample= L.marker([44.513333,-88.015833], {icon: d}).bindPopup('Green Bay, Wisconsin&lt;br&gt;&lt;span style=font-size:11px&gt;(White b. 1945-74)&lt;/span&gt;&lt;br&gt;sample in d').addTo(W1950);</v>
      </c>
      <c r="X947" t="str">
        <f t="shared" si="132"/>
        <v>const W1950GreenBayWisconsinsample= L.marker([44.513333,-88.015833], {icon: D1}).bindPopup('Green Bay, Wisconsin&lt;br&gt;&lt;span style=font-size:11px&gt;(White b. 1945-74)&lt;/span&gt;&lt;br&gt;sample in (Labov et al, 2003)').addTo(W1950);</v>
      </c>
      <c r="Y947" t="str">
        <f t="shared" si="133"/>
        <v>const W1950GreenBayWisconsinsample= L.marker([44.513333,-88.015833], {icon:Rc}).bindPopup('Green Bay, Wisconsin&lt;br&gt;&lt;span style=font-size:11px&gt;(White b. 1945-74)&lt;/span&gt;&lt;br&gt;').addTo(W1950);</v>
      </c>
      <c r="Z947" t="str">
        <f t="shared" si="134"/>
        <v>const W1950GreenBayWisconsinsample= L.marker([44.513333,-88.015833], {icon:B1}).bindPopup('Green Bay, Wisconsin&lt;br&gt;&lt;span style=font-size:11px&gt;(White b. 1945-74)&lt;/span&gt;&lt;br&gt;').addTo(W1950);</v>
      </c>
      <c r="AA947" t="str">
        <f t="shared" si="135"/>
        <v/>
      </c>
    </row>
    <row r="948" spans="1:55">
      <c r="A948" t="s">
        <v>5327</v>
      </c>
      <c r="B948" s="88" t="s">
        <v>6616</v>
      </c>
      <c r="D948">
        <v>1971</v>
      </c>
      <c r="E948" t="s">
        <v>11989</v>
      </c>
      <c r="F948" s="1"/>
      <c r="G948" s="79" t="s">
        <v>434</v>
      </c>
      <c r="H948" t="s">
        <v>5278</v>
      </c>
      <c r="I948" s="5">
        <v>-80.430000000000007</v>
      </c>
      <c r="J948" s="5">
        <v>40.700000000000003</v>
      </c>
      <c r="K948" t="s">
        <v>10747</v>
      </c>
      <c r="S948" t="str">
        <f t="shared" si="127"/>
        <v>Burgettstown, Pennsylvania&lt;br&gt;&lt;span style=font-size:11px&gt;(White b. 1971)&lt;/span&gt;&lt;br&gt;</v>
      </c>
      <c r="T948" t="str">
        <f t="shared" si="128"/>
        <v>W1950BurgettstownPennsylvaniaSpeaker12</v>
      </c>
      <c r="U948" t="str">
        <f t="shared" si="129"/>
        <v>const W1950BurgettstownPennsylvaniaSpeaker12= L.marker([40.7,-80.43], {icon: Dn}).bindPopup('Burgettstown, Pennsylvania&lt;br&gt;&lt;span style=font-size:11px&gt;(White b. 1971)&lt;/span&gt;&lt;br&gt;Speaker 12 in (Thomas, 2001)').addTo(W1950);</v>
      </c>
      <c r="V948" t="str">
        <f t="shared" si="130"/>
        <v>const W1950BurgettstownPennsylvaniaSpeaker12= L.marker([40.7,-80.43], {icon: A2}).bindPopup('Burgettstown, Pennsylvania&lt;br&gt;&lt;span style=font-size:11px&gt;(White b. 1971)&lt;/span&gt;&lt;br&gt;Speaker 12 in (Thomas, 2001)').addTo(W1950);</v>
      </c>
      <c r="W948" t="str">
        <f t="shared" si="131"/>
        <v>const W1950BurgettstownPennsylvaniaSpeaker12= L.marker([40.7,-80.43], {icon: e}).bindPopup('Burgettstown, Pennsylvania&lt;br&gt;&lt;span style=font-size:11px&gt;(White b. 1971)&lt;/span&gt;&lt;br&gt;Speaker 12 in e').addTo(W1950);</v>
      </c>
      <c r="X948" t="str">
        <f t="shared" si="132"/>
        <v>const W1950BurgettstownPennsylvaniaSpeaker12= L.marker([40.7,-80.43], {icon: D5}).bindPopup('Burgettstown, Pennsylvania&lt;br&gt;&lt;span style=font-size:11px&gt;(White b. 1971)&lt;/span&gt;&lt;br&gt;Speaker 12 in (Thomas, 2001)').addTo(W1950);</v>
      </c>
      <c r="Y948" t="str">
        <f t="shared" si="133"/>
        <v/>
      </c>
      <c r="Z948" t="str">
        <f t="shared" si="134"/>
        <v/>
      </c>
      <c r="AA948" t="str">
        <f t="shared" si="135"/>
        <v/>
      </c>
      <c r="BC948" t="s">
        <v>12043</v>
      </c>
    </row>
    <row r="949" spans="1:55">
      <c r="A949" t="s">
        <v>5327</v>
      </c>
      <c r="B949" s="88" t="s">
        <v>6618</v>
      </c>
      <c r="D949">
        <v>1946</v>
      </c>
      <c r="E949" t="s">
        <v>11989</v>
      </c>
      <c r="F949" s="1"/>
      <c r="G949" s="79" t="s">
        <v>435</v>
      </c>
      <c r="H949" t="s">
        <v>5282</v>
      </c>
      <c r="I949" s="5">
        <v>-81.341943999999998</v>
      </c>
      <c r="J949" s="5">
        <v>41.691110999999999</v>
      </c>
      <c r="K949" t="s">
        <v>11232</v>
      </c>
      <c r="S949" t="str">
        <f t="shared" si="127"/>
        <v>Mentor, Ohio&lt;br&gt;&lt;span style=font-size:11px&gt;(White b. 1946)&lt;/span&gt;&lt;br&gt;</v>
      </c>
      <c r="T949" t="str">
        <f t="shared" si="128"/>
        <v>W1950MentorOhioSpeaker14</v>
      </c>
      <c r="U949" t="str">
        <f t="shared" si="129"/>
        <v>const W1950MentorOhioSpeaker14= L.marker([41.691111,-81.341944], {icon: De}).bindPopup('Mentor, Ohio&lt;br&gt;&lt;span style=font-size:11px&gt;(White b. 1946)&lt;/span&gt;&lt;br&gt;Speaker 14 in (Thomas, 2001)').addTo(W1950);</v>
      </c>
      <c r="V949" t="str">
        <f t="shared" si="130"/>
        <v>const W1950MentorOhioSpeaker14= L.marker([41.691111,-81.341944], {icon: A2}).bindPopup('Mentor, Ohio&lt;br&gt;&lt;span style=font-size:11px&gt;(White b. 1946)&lt;/span&gt;&lt;br&gt;Speaker 14 in (Thomas, 2001)').addTo(W1950);</v>
      </c>
      <c r="W949" t="str">
        <f t="shared" si="131"/>
        <v>const W1950MentorOhioSpeaker14= L.marker([41.691111,-81.341944], {icon: d}).bindPopup('Mentor, Ohio&lt;br&gt;&lt;span style=font-size:11px&gt;(White b. 1946)&lt;/span&gt;&lt;br&gt;Speaker 14 in d').addTo(W1950);</v>
      </c>
      <c r="X949" t="str">
        <f t="shared" si="132"/>
        <v>const W1950MentorOhioSpeaker14= L.marker([41.691111,-81.341944], {icon: D1}).bindPopup('Mentor, Ohio&lt;br&gt;&lt;span style=font-size:11px&gt;(White b. 1946)&lt;/span&gt;&lt;br&gt;Speaker 14 in (Thomas, 2001)').addTo(W1950);</v>
      </c>
      <c r="Y949" t="str">
        <f t="shared" si="133"/>
        <v/>
      </c>
      <c r="Z949" t="str">
        <f t="shared" si="134"/>
        <v/>
      </c>
      <c r="AA949" t="str">
        <f t="shared" si="135"/>
        <v/>
      </c>
      <c r="BC949" t="s">
        <v>12044</v>
      </c>
    </row>
    <row r="950" spans="1:55">
      <c r="A950" t="s">
        <v>5327</v>
      </c>
      <c r="B950" s="88" t="s">
        <v>6620</v>
      </c>
      <c r="D950">
        <v>1969</v>
      </c>
      <c r="E950" t="s">
        <v>11989</v>
      </c>
      <c r="F950" s="1"/>
      <c r="G950" s="79" t="s">
        <v>436</v>
      </c>
      <c r="H950" t="s">
        <v>5282</v>
      </c>
      <c r="I950" s="5">
        <v>-81.519166999999996</v>
      </c>
      <c r="J950" s="5">
        <v>41.595556000000002</v>
      </c>
      <c r="K950" t="s">
        <v>11232</v>
      </c>
      <c r="S950" t="str">
        <f t="shared" si="127"/>
        <v>Euclid, Ohio&lt;br&gt;&lt;span style=font-size:11px&gt;(White b. 1969)&lt;/span&gt;&lt;br&gt;</v>
      </c>
      <c r="T950" t="str">
        <f t="shared" si="128"/>
        <v>W1950EuclidOhioSpeaker15</v>
      </c>
      <c r="U950" t="str">
        <f t="shared" si="129"/>
        <v>const W1950EuclidOhioSpeaker15= L.marker([41.595556,-81.519167], {icon: De}).bindPopup('Euclid, Ohio&lt;br&gt;&lt;span style=font-size:11px&gt;(White b. 1969)&lt;/span&gt;&lt;br&gt;Speaker 15 in (Thomas, 2001)').addTo(W1950);</v>
      </c>
      <c r="V950" t="str">
        <f t="shared" si="130"/>
        <v>const W1950EuclidOhioSpeaker15= L.marker([41.595556,-81.519167], {icon: A2}).bindPopup('Euclid, Ohio&lt;br&gt;&lt;span style=font-size:11px&gt;(White b. 1969)&lt;/span&gt;&lt;br&gt;Speaker 15 in (Thomas, 2001)').addTo(W1950);</v>
      </c>
      <c r="W950" t="str">
        <f t="shared" si="131"/>
        <v>const W1950EuclidOhioSpeaker15= L.marker([41.595556,-81.519167], {icon: d}).bindPopup('Euclid, Ohio&lt;br&gt;&lt;span style=font-size:11px&gt;(White b. 1969)&lt;/span&gt;&lt;br&gt;Speaker 15 in d').addTo(W1950);</v>
      </c>
      <c r="X950" t="str">
        <f t="shared" si="132"/>
        <v>const W1950EuclidOhioSpeaker15= L.marker([41.595556,-81.519167], {icon: D1}).bindPopup('Euclid, Ohio&lt;br&gt;&lt;span style=font-size:11px&gt;(White b. 1969)&lt;/span&gt;&lt;br&gt;Speaker 15 in (Thomas, 2001)').addTo(W1950);</v>
      </c>
      <c r="Y950" t="str">
        <f t="shared" si="133"/>
        <v/>
      </c>
      <c r="Z950" t="str">
        <f t="shared" si="134"/>
        <v/>
      </c>
      <c r="AA950" t="str">
        <f t="shared" si="135"/>
        <v/>
      </c>
      <c r="BC950" t="s">
        <v>12045</v>
      </c>
    </row>
    <row r="951" spans="1:55">
      <c r="A951" t="s">
        <v>5327</v>
      </c>
      <c r="B951" s="88" t="s">
        <v>6622</v>
      </c>
      <c r="D951">
        <v>1970</v>
      </c>
      <c r="E951" t="s">
        <v>11989</v>
      </c>
      <c r="F951" s="1"/>
      <c r="G951" s="79" t="s">
        <v>441</v>
      </c>
      <c r="H951" t="s">
        <v>5282</v>
      </c>
      <c r="I951" s="5">
        <v>-83.73</v>
      </c>
      <c r="J951" s="5">
        <v>41.14</v>
      </c>
      <c r="K951" t="s">
        <v>10731</v>
      </c>
      <c r="S951" t="str">
        <f t="shared" si="127"/>
        <v>Jenera, Ohio&lt;br&gt;&lt;span style=font-size:11px&gt;(White b. 1970)&lt;/span&gt;&lt;br&gt;</v>
      </c>
      <c r="T951" t="str">
        <f t="shared" si="128"/>
        <v>W1950JeneraOhioSpeaker20</v>
      </c>
      <c r="U951" t="str">
        <f t="shared" si="129"/>
        <v>const W1950JeneraOhioSpeaker20= L.marker([41.14,-83.73], {icon: Dn}).bindPopup('Jenera, Ohio&lt;br&gt;&lt;span style=font-size:11px&gt;(White b. 1970)&lt;/span&gt;&lt;br&gt;Speaker 20 in (Thomas, 2001)').addTo(W1950);</v>
      </c>
      <c r="V951" t="str">
        <f t="shared" si="130"/>
        <v>const W1950JeneraOhioSpeaker20= L.marker([41.14,-83.73], {icon: A2}).bindPopup('Jenera, Ohio&lt;br&gt;&lt;span style=font-size:11px&gt;(White b. 1970)&lt;/span&gt;&lt;br&gt;Speaker 20 in (Thomas, 2001)').addTo(W1950);</v>
      </c>
      <c r="W951" t="str">
        <f t="shared" si="131"/>
        <v>const W1950JeneraOhioSpeaker20= L.marker([41.14,-83.73], {icon: d}).bindPopup('Jenera, Ohio&lt;br&gt;&lt;span style=font-size:11px&gt;(White b. 1970)&lt;/span&gt;&lt;br&gt;Speaker 20 in d').addTo(W1950);</v>
      </c>
      <c r="X951" t="str">
        <f t="shared" si="132"/>
        <v>const W1950JeneraOhioSpeaker20= L.marker([41.14,-83.73], {icon: D5}).bindPopup('Jenera, Ohio&lt;br&gt;&lt;span style=font-size:11px&gt;(White b. 1970)&lt;/span&gt;&lt;br&gt;Speaker 20 in (Thomas, 2001)').addTo(W1950);</v>
      </c>
      <c r="Y951" t="str">
        <f t="shared" si="133"/>
        <v/>
      </c>
      <c r="Z951" t="str">
        <f t="shared" si="134"/>
        <v/>
      </c>
      <c r="AA951" t="str">
        <f t="shared" si="135"/>
        <v/>
      </c>
      <c r="BC951" t="s">
        <v>12046</v>
      </c>
    </row>
    <row r="952" spans="1:55">
      <c r="A952" t="s">
        <v>5327</v>
      </c>
      <c r="B952" s="88" t="s">
        <v>6624</v>
      </c>
      <c r="D952">
        <v>1950</v>
      </c>
      <c r="E952" t="s">
        <v>11989</v>
      </c>
      <c r="F952" s="1"/>
      <c r="G952" s="79" t="s">
        <v>444</v>
      </c>
      <c r="H952" t="s">
        <v>5282</v>
      </c>
      <c r="I952" s="5">
        <v>-81.78</v>
      </c>
      <c r="J952" s="5">
        <v>39.409999999999997</v>
      </c>
      <c r="K952" t="s">
        <v>11243</v>
      </c>
      <c r="S952" t="str">
        <f t="shared" si="127"/>
        <v>Long Bottom, Ohio&lt;br&gt;&lt;span style=font-size:11px&gt;(White b. 1950)&lt;/span&gt;&lt;br&gt;</v>
      </c>
      <c r="T952" t="str">
        <f t="shared" si="128"/>
        <v>W1950LongBottomOhioSpeaker23</v>
      </c>
      <c r="U952" t="str">
        <f t="shared" si="129"/>
        <v>const W1950LongBottomOhioSpeaker23= L.marker([39.41,-81.78], {icon: De}).bindPopup('Long Bottom, Ohio&lt;br&gt;&lt;span style=font-size:11px&gt;(White b. 1950)&lt;/span&gt;&lt;br&gt;Speaker 23 in (Thomas, 2001)').addTo(W1950);</v>
      </c>
      <c r="V952" t="str">
        <f t="shared" si="130"/>
        <v>const W1950LongBottomOhioSpeaker23= L.marker([39.41,-81.78], {icon: A2}).bindPopup('Long Bottom, Ohio&lt;br&gt;&lt;span style=font-size:11px&gt;(White b. 1950)&lt;/span&gt;&lt;br&gt;Speaker 23 in (Thomas, 2001)').addTo(W1950);</v>
      </c>
      <c r="W952" t="str">
        <f t="shared" si="131"/>
        <v>const W1950LongBottomOhioSpeaker23= L.marker([39.41,-81.78], {icon: d}).bindPopup('Long Bottom, Ohio&lt;br&gt;&lt;span style=font-size:11px&gt;(White b. 1950)&lt;/span&gt;&lt;br&gt;Speaker 23 in d').addTo(W1950);</v>
      </c>
      <c r="X952" t="str">
        <f t="shared" si="132"/>
        <v>const W1950LongBottomOhioSpeaker23= L.marker([39.41,-81.78], {icon: D5}).bindPopup('Long Bottom, Ohio&lt;br&gt;&lt;span style=font-size:11px&gt;(White b. 1950)&lt;/span&gt;&lt;br&gt;Speaker 23 in (Thomas, 2001)').addTo(W1950);</v>
      </c>
      <c r="Y952" t="str">
        <f t="shared" si="133"/>
        <v/>
      </c>
      <c r="Z952" t="str">
        <f t="shared" si="134"/>
        <v/>
      </c>
      <c r="AA952" t="str">
        <f t="shared" si="135"/>
        <v/>
      </c>
      <c r="BC952" t="s">
        <v>12047</v>
      </c>
    </row>
    <row r="953" spans="1:55">
      <c r="A953" t="s">
        <v>5327</v>
      </c>
      <c r="B953" s="88" t="s">
        <v>6626</v>
      </c>
      <c r="D953">
        <v>1953</v>
      </c>
      <c r="E953" t="s">
        <v>11989</v>
      </c>
      <c r="F953" s="1"/>
      <c r="G953" s="79" t="s">
        <v>445</v>
      </c>
      <c r="H953" t="s">
        <v>5282</v>
      </c>
      <c r="I953" s="5">
        <v>-82.68</v>
      </c>
      <c r="J953" s="5">
        <v>38.85</v>
      </c>
      <c r="K953" t="s">
        <v>11243</v>
      </c>
      <c r="S953" t="str">
        <f t="shared" si="127"/>
        <v>Ironton, Ohio&lt;br&gt;&lt;span style=font-size:11px&gt;(White b. 1953)&lt;/span&gt;&lt;br&gt;</v>
      </c>
      <c r="T953" t="str">
        <f t="shared" si="128"/>
        <v>W1950IrontonOhioSpeaker24</v>
      </c>
      <c r="U953" t="str">
        <f t="shared" si="129"/>
        <v>const W1950IrontonOhioSpeaker24= L.marker([38.85,-82.68], {icon: De}).bindPopup('Ironton, Ohio&lt;br&gt;&lt;span style=font-size:11px&gt;(White b. 1953)&lt;/span&gt;&lt;br&gt;Speaker 24 in (Thomas, 2001)').addTo(W1950);</v>
      </c>
      <c r="V953" t="str">
        <f t="shared" si="130"/>
        <v>const W1950IrontonOhioSpeaker24= L.marker([38.85,-82.68], {icon: A2}).bindPopup('Ironton, Ohio&lt;br&gt;&lt;span style=font-size:11px&gt;(White b. 1953)&lt;/span&gt;&lt;br&gt;Speaker 24 in (Thomas, 2001)').addTo(W1950);</v>
      </c>
      <c r="W953" t="str">
        <f t="shared" si="131"/>
        <v>const W1950IrontonOhioSpeaker24= L.marker([38.85,-82.68], {icon: d}).bindPopup('Ironton, Ohio&lt;br&gt;&lt;span style=font-size:11px&gt;(White b. 1953)&lt;/span&gt;&lt;br&gt;Speaker 24 in d').addTo(W1950);</v>
      </c>
      <c r="X953" t="str">
        <f t="shared" si="132"/>
        <v>const W1950IrontonOhioSpeaker24= L.marker([38.85,-82.68], {icon: D5}).bindPopup('Ironton, Ohio&lt;br&gt;&lt;span style=font-size:11px&gt;(White b. 1953)&lt;/span&gt;&lt;br&gt;Speaker 24 in (Thomas, 2001)').addTo(W1950);</v>
      </c>
      <c r="Y953" t="str">
        <f t="shared" si="133"/>
        <v/>
      </c>
      <c r="Z953" t="str">
        <f t="shared" si="134"/>
        <v/>
      </c>
      <c r="AA953" t="str">
        <f t="shared" si="135"/>
        <v/>
      </c>
      <c r="BC953" t="s">
        <v>12048</v>
      </c>
    </row>
    <row r="954" spans="1:55">
      <c r="A954" t="s">
        <v>5327</v>
      </c>
      <c r="B954" s="88" t="s">
        <v>6628</v>
      </c>
      <c r="D954">
        <v>1974</v>
      </c>
      <c r="E954" t="s">
        <v>11989</v>
      </c>
      <c r="F954" s="1"/>
      <c r="G954" s="79" t="s">
        <v>448</v>
      </c>
      <c r="H954" t="s">
        <v>5282</v>
      </c>
      <c r="I954" s="5">
        <v>-82.29</v>
      </c>
      <c r="J954" s="5">
        <v>40.69</v>
      </c>
      <c r="K954" s="10" t="s">
        <v>10731</v>
      </c>
      <c r="S954" t="str">
        <f t="shared" si="127"/>
        <v>Bladensburg, Ohio&lt;br&gt;&lt;span style=font-size:11px&gt;(White b. 1974)&lt;/span&gt;&lt;br&gt;</v>
      </c>
      <c r="T954" t="str">
        <f t="shared" si="128"/>
        <v>W1950BladensburgOhioSpeaker28</v>
      </c>
      <c r="U954" t="str">
        <f t="shared" si="129"/>
        <v>const W1950BladensburgOhioSpeaker28= L.marker([40.69,-82.29], {icon: Dn}).bindPopup('Bladensburg, Ohio&lt;br&gt;&lt;span style=font-size:11px&gt;(White b. 1974)&lt;/span&gt;&lt;br&gt;Speaker 28 in (Thomas, 2001)').addTo(W1950);</v>
      </c>
      <c r="V954" t="str">
        <f t="shared" si="130"/>
        <v>const W1950BladensburgOhioSpeaker28= L.marker([40.69,-82.29], {icon: A2}).bindPopup('Bladensburg, Ohio&lt;br&gt;&lt;span style=font-size:11px&gt;(White b. 1974)&lt;/span&gt;&lt;br&gt;Speaker 28 in (Thomas, 2001)').addTo(W1950);</v>
      </c>
      <c r="W954" t="str">
        <f t="shared" si="131"/>
        <v>const W1950BladensburgOhioSpeaker28= L.marker([40.69,-82.29], {icon: d}).bindPopup('Bladensburg, Ohio&lt;br&gt;&lt;span style=font-size:11px&gt;(White b. 1974)&lt;/span&gt;&lt;br&gt;Speaker 28 in d').addTo(W1950);</v>
      </c>
      <c r="X954" t="str">
        <f t="shared" si="132"/>
        <v>const W1950BladensburgOhioSpeaker28= L.marker([40.69,-82.29], {icon: D5}).bindPopup('Bladensburg, Ohio&lt;br&gt;&lt;span style=font-size:11px&gt;(White b. 1974)&lt;/span&gt;&lt;br&gt;Speaker 28 in (Thomas, 2001)').addTo(W1950);</v>
      </c>
      <c r="Y954" t="str">
        <f t="shared" si="133"/>
        <v/>
      </c>
      <c r="Z954" t="str">
        <f t="shared" si="134"/>
        <v/>
      </c>
      <c r="AA954" t="str">
        <f t="shared" si="135"/>
        <v/>
      </c>
      <c r="BC954" t="s">
        <v>12049</v>
      </c>
    </row>
    <row r="955" spans="1:55">
      <c r="A955" t="s">
        <v>5327</v>
      </c>
      <c r="B955" s="88" t="s">
        <v>6632</v>
      </c>
      <c r="D955">
        <v>1972</v>
      </c>
      <c r="E955" t="s">
        <v>11989</v>
      </c>
      <c r="F955" s="1"/>
      <c r="G955" s="79" t="s">
        <v>453</v>
      </c>
      <c r="H955" t="s">
        <v>903</v>
      </c>
      <c r="I955" s="5">
        <v>-77.44</v>
      </c>
      <c r="J955" s="5">
        <v>38.1</v>
      </c>
      <c r="K955" t="s">
        <v>10731</v>
      </c>
      <c r="S955" t="str">
        <f t="shared" si="127"/>
        <v>Hanover, Virginia&lt;br&gt;&lt;span style=font-size:11px&gt;(White b. 1972)&lt;/span&gt;&lt;br&gt;</v>
      </c>
      <c r="T955" t="str">
        <f t="shared" si="128"/>
        <v>W1950HanoverVirginiaSpeaker56</v>
      </c>
      <c r="U955" t="str">
        <f t="shared" si="129"/>
        <v>const W1950HanoverVirginiaSpeaker56= L.marker([38.1,-77.44], {icon: Dn}).bindPopup('Hanover, Virginia&lt;br&gt;&lt;span style=font-size:11px&gt;(White b. 1972)&lt;/span&gt;&lt;br&gt;Speaker 56 in (Thomas, 2001)').addTo(W1950);</v>
      </c>
      <c r="V955" t="str">
        <f t="shared" si="130"/>
        <v>const W1950HanoverVirginiaSpeaker56= L.marker([38.1,-77.44], {icon: A2}).bindPopup('Hanover, Virginia&lt;br&gt;&lt;span style=font-size:11px&gt;(White b. 1972)&lt;/span&gt;&lt;br&gt;Speaker 56 in (Thomas, 2001)').addTo(W1950);</v>
      </c>
      <c r="W955" t="str">
        <f t="shared" si="131"/>
        <v>const W1950HanoverVirginiaSpeaker56= L.marker([38.1,-77.44], {icon: d}).bindPopup('Hanover, Virginia&lt;br&gt;&lt;span style=font-size:11px&gt;(White b. 1972)&lt;/span&gt;&lt;br&gt;Speaker 56 in d').addTo(W1950);</v>
      </c>
      <c r="X955" t="str">
        <f t="shared" si="132"/>
        <v>const W1950HanoverVirginiaSpeaker56= L.marker([38.1,-77.44], {icon: D5}).bindPopup('Hanover, Virginia&lt;br&gt;&lt;span style=font-size:11px&gt;(White b. 1972)&lt;/span&gt;&lt;br&gt;Speaker 56 in (Thomas, 2001)').addTo(W1950);</v>
      </c>
      <c r="Y955" t="str">
        <f t="shared" si="133"/>
        <v/>
      </c>
      <c r="Z955" t="str">
        <f t="shared" si="134"/>
        <v/>
      </c>
      <c r="AA955" t="str">
        <f t="shared" si="135"/>
        <v/>
      </c>
      <c r="BC955" t="s">
        <v>12051</v>
      </c>
    </row>
    <row r="956" spans="1:55">
      <c r="A956" t="s">
        <v>5327</v>
      </c>
      <c r="B956" s="88" t="s">
        <v>6634</v>
      </c>
      <c r="D956">
        <v>1953</v>
      </c>
      <c r="E956" t="s">
        <v>11989</v>
      </c>
      <c r="F956" s="1"/>
      <c r="G956" s="79" t="s">
        <v>456</v>
      </c>
      <c r="H956" t="s">
        <v>5298</v>
      </c>
      <c r="I956" s="5">
        <v>-86.31</v>
      </c>
      <c r="J956" s="5">
        <v>32.799999999999997</v>
      </c>
      <c r="K956" t="s">
        <v>10744</v>
      </c>
      <c r="S956" t="str">
        <f t="shared" si="127"/>
        <v>Montgomery, Alabama&lt;br&gt;&lt;span style=font-size:11px&gt;(White b. 1953)&lt;/span&gt;&lt;br&gt;</v>
      </c>
      <c r="T956" t="str">
        <f t="shared" si="128"/>
        <v>W1950MontgomeryAlabamaSpeaker61</v>
      </c>
      <c r="U956" t="str">
        <f t="shared" si="129"/>
        <v>const W1950MontgomeryAlabamaSpeaker61= L.marker([32.8,-86.31], {icon: Dn}).bindPopup('Montgomery, Alabama&lt;br&gt;&lt;span style=font-size:11px&gt;(White b. 1953)&lt;/span&gt;&lt;br&gt;Speaker 61 in (Thomas, 2001)').addTo(W1950);</v>
      </c>
      <c r="V956" t="str">
        <f t="shared" si="130"/>
        <v>const W1950MontgomeryAlabamaSpeaker61= L.marker([32.8,-86.31], {icon: A1}).bindPopup('Montgomery, Alabama&lt;br&gt;&lt;span style=font-size:11px&gt;(White b. 1953)&lt;/span&gt;&lt;br&gt;Speaker 61 in (Thomas, 2001)').addTo(W1950);</v>
      </c>
      <c r="W956" t="str">
        <f t="shared" si="131"/>
        <v>const W1950MontgomeryAlabamaSpeaker61= L.marker([32.8,-86.31], {icon: d}).bindPopup('Montgomery, Alabama&lt;br&gt;&lt;span style=font-size:11px&gt;(White b. 1953)&lt;/span&gt;&lt;br&gt;Speaker 61 in d').addTo(W1950);</v>
      </c>
      <c r="X956" t="str">
        <f t="shared" si="132"/>
        <v>const W1950MontgomeryAlabamaSpeaker61= L.marker([32.8,-86.31], {icon: D3}).bindPopup('Montgomery, Alabama&lt;br&gt;&lt;span style=font-size:11px&gt;(White b. 1953)&lt;/span&gt;&lt;br&gt;Speaker 61 in (Thomas, 2001)').addTo(W1950);</v>
      </c>
      <c r="Y956" t="str">
        <f t="shared" si="133"/>
        <v/>
      </c>
      <c r="Z956" t="str">
        <f t="shared" si="134"/>
        <v/>
      </c>
      <c r="AA956" t="str">
        <f t="shared" si="135"/>
        <v/>
      </c>
      <c r="BC956" t="s">
        <v>12052</v>
      </c>
    </row>
    <row r="957" spans="1:55">
      <c r="A957" t="s">
        <v>5327</v>
      </c>
      <c r="B957" s="88" t="s">
        <v>6853</v>
      </c>
      <c r="D957">
        <v>1948</v>
      </c>
      <c r="E957" t="s">
        <v>11989</v>
      </c>
      <c r="F957" s="1"/>
      <c r="G957" s="79" t="s">
        <v>458</v>
      </c>
      <c r="H957" t="s">
        <v>5288</v>
      </c>
      <c r="I957" s="5">
        <v>-83.76</v>
      </c>
      <c r="J957" s="5">
        <v>35.72</v>
      </c>
      <c r="K957" t="s">
        <v>10742</v>
      </c>
      <c r="S957" t="str">
        <f t="shared" si="127"/>
        <v>Robbinisville, North Carolina&lt;br&gt;&lt;span style=font-size:11px&gt;(White b. 1948)&lt;/span&gt;&lt;br&gt;</v>
      </c>
      <c r="T957" t="str">
        <f t="shared" si="128"/>
        <v>W1950RobbinisvilleNorthCarolinaSpeaker65</v>
      </c>
      <c r="U957" t="str">
        <f t="shared" si="129"/>
        <v>const W1950RobbinisvilleNorthCarolinaSpeaker65= L.marker([35.72,-83.76], {icon: Du}).bindPopup('Robbinisville, North Carolina&lt;br&gt;&lt;span style=font-size:11px&gt;(White b. 1948)&lt;/span&gt;&lt;br&gt;Speaker 65 in (Thomas, 2001)').addTo(W1950);</v>
      </c>
      <c r="V957" t="str">
        <f t="shared" si="130"/>
        <v>const W1950RobbinisvilleNorthCarolinaSpeaker65= L.marker([35.72,-83.76], {icon: A2}).bindPopup('Robbinisville, North Carolina&lt;br&gt;&lt;span style=font-size:11px&gt;(White b. 1948)&lt;/span&gt;&lt;br&gt;Speaker 65 in (Thomas, 2001)').addTo(W1950);</v>
      </c>
      <c r="W957" t="str">
        <f t="shared" si="131"/>
        <v>const W1950RobbinisvilleNorthCarolinaSpeaker65= L.marker([35.72,-83.76], {icon: d}).bindPopup('Robbinisville, North Carolina&lt;br&gt;&lt;span style=font-size:11px&gt;(White b. 1948)&lt;/span&gt;&lt;br&gt;Speaker 65 in d').addTo(W1950);</v>
      </c>
      <c r="X957" t="str">
        <f t="shared" si="132"/>
        <v>const W1950RobbinisvilleNorthCarolinaSpeaker65= L.marker([35.72,-83.76], {icon: D5}).bindPopup('Robbinisville, North Carolina&lt;br&gt;&lt;span style=font-size:11px&gt;(White b. 1948)&lt;/span&gt;&lt;br&gt;Speaker 65 in (Thomas, 2001)').addTo(W1950);</v>
      </c>
      <c r="Y957" t="str">
        <f t="shared" si="133"/>
        <v/>
      </c>
      <c r="Z957" t="str">
        <f t="shared" si="134"/>
        <v/>
      </c>
      <c r="AA957" t="str">
        <f t="shared" si="135"/>
        <v/>
      </c>
      <c r="BC957" t="s">
        <v>12053</v>
      </c>
    </row>
    <row r="958" spans="1:55">
      <c r="A958" t="s">
        <v>5327</v>
      </c>
      <c r="B958" s="88" t="s">
        <v>6638</v>
      </c>
      <c r="D958">
        <v>1957</v>
      </c>
      <c r="E958" t="s">
        <v>11989</v>
      </c>
      <c r="F958" s="1"/>
      <c r="G958" s="79" t="s">
        <v>52</v>
      </c>
      <c r="H958" t="s">
        <v>5288</v>
      </c>
      <c r="I958" s="5">
        <v>-77.97</v>
      </c>
      <c r="J958" s="5">
        <v>34.53</v>
      </c>
      <c r="K958" t="s">
        <v>10731</v>
      </c>
      <c r="S958" t="str">
        <f t="shared" si="127"/>
        <v>Wilmington, North Carolina&lt;br&gt;&lt;span style=font-size:11px&gt;(White b. 1957)&lt;/span&gt;&lt;br&gt;</v>
      </c>
      <c r="T958" t="str">
        <f t="shared" si="128"/>
        <v>W1950WilmingtonNorthCarolinaSpeaker70</v>
      </c>
      <c r="U958" t="str">
        <f t="shared" si="129"/>
        <v>const W1950WilmingtonNorthCarolinaSpeaker70= L.marker([34.53,-77.97], {icon: Dn}).bindPopup('Wilmington, North Carolina&lt;br&gt;&lt;span style=font-size:11px&gt;(White b. 1957)&lt;/span&gt;&lt;br&gt;Speaker 70 in (Thomas, 2001)').addTo(W1950);</v>
      </c>
      <c r="V958" t="str">
        <f t="shared" si="130"/>
        <v>const W1950WilmingtonNorthCarolinaSpeaker70= L.marker([34.53,-77.97], {icon: A2}).bindPopup('Wilmington, North Carolina&lt;br&gt;&lt;span style=font-size:11px&gt;(White b. 1957)&lt;/span&gt;&lt;br&gt;Speaker 70 in (Thomas, 2001)').addTo(W1950);</v>
      </c>
      <c r="W958" t="str">
        <f t="shared" si="131"/>
        <v>const W1950WilmingtonNorthCarolinaSpeaker70= L.marker([34.53,-77.97], {icon: d}).bindPopup('Wilmington, North Carolina&lt;br&gt;&lt;span style=font-size:11px&gt;(White b. 1957)&lt;/span&gt;&lt;br&gt;Speaker 70 in d').addTo(W1950);</v>
      </c>
      <c r="X958" t="str">
        <f t="shared" si="132"/>
        <v>const W1950WilmingtonNorthCarolinaSpeaker70= L.marker([34.53,-77.97], {icon: D5}).bindPopup('Wilmington, North Carolina&lt;br&gt;&lt;span style=font-size:11px&gt;(White b. 1957)&lt;/span&gt;&lt;br&gt;Speaker 70 in (Thomas, 2001)').addTo(W1950);</v>
      </c>
      <c r="Y958" t="str">
        <f t="shared" si="133"/>
        <v/>
      </c>
      <c r="Z958" t="str">
        <f t="shared" si="134"/>
        <v/>
      </c>
      <c r="AA958" t="str">
        <f t="shared" si="135"/>
        <v/>
      </c>
      <c r="BC958" t="s">
        <v>12054</v>
      </c>
    </row>
    <row r="959" spans="1:55">
      <c r="A959" t="s">
        <v>5327</v>
      </c>
      <c r="B959" s="88" t="s">
        <v>6640</v>
      </c>
      <c r="D959">
        <v>1954</v>
      </c>
      <c r="E959" t="s">
        <v>11989</v>
      </c>
      <c r="F959" s="1"/>
      <c r="G959" s="79" t="s">
        <v>459</v>
      </c>
      <c r="H959" t="s">
        <v>5288</v>
      </c>
      <c r="I959" s="5">
        <v>-79.36</v>
      </c>
      <c r="J959" s="5">
        <v>35.869999999999997</v>
      </c>
      <c r="K959" t="s">
        <v>10731</v>
      </c>
      <c r="S959" t="str">
        <f t="shared" si="127"/>
        <v>Goldston, North Carolina&lt;br&gt;&lt;span style=font-size:11px&gt;(White b. 1954)&lt;/span&gt;&lt;br&gt;</v>
      </c>
      <c r="T959" t="str">
        <f t="shared" si="128"/>
        <v>W1950GoldstonNorthCarolinaSpeaker71</v>
      </c>
      <c r="U959" t="str">
        <f t="shared" si="129"/>
        <v>const W1950GoldstonNorthCarolinaSpeaker71= L.marker([35.87,-79.36], {icon: Dn}).bindPopup('Goldston, North Carolina&lt;br&gt;&lt;span style=font-size:11px&gt;(White b. 1954)&lt;/span&gt;&lt;br&gt;Speaker 71 in (Thomas, 2001)').addTo(W1950);</v>
      </c>
      <c r="V959" t="str">
        <f t="shared" si="130"/>
        <v>const W1950GoldstonNorthCarolinaSpeaker71= L.marker([35.87,-79.36], {icon: A2}).bindPopup('Goldston, North Carolina&lt;br&gt;&lt;span style=font-size:11px&gt;(White b. 1954)&lt;/span&gt;&lt;br&gt;Speaker 71 in (Thomas, 2001)').addTo(W1950);</v>
      </c>
      <c r="W959" t="str">
        <f t="shared" si="131"/>
        <v>const W1950GoldstonNorthCarolinaSpeaker71= L.marker([35.87,-79.36], {icon: d}).bindPopup('Goldston, North Carolina&lt;br&gt;&lt;span style=font-size:11px&gt;(White b. 1954)&lt;/span&gt;&lt;br&gt;Speaker 71 in d').addTo(W1950);</v>
      </c>
      <c r="X959" t="str">
        <f t="shared" si="132"/>
        <v>const W1950GoldstonNorthCarolinaSpeaker71= L.marker([35.87,-79.36], {icon: D5}).bindPopup('Goldston, North Carolina&lt;br&gt;&lt;span style=font-size:11px&gt;(White b. 1954)&lt;/span&gt;&lt;br&gt;Speaker 71 in (Thomas, 2001)').addTo(W1950);</v>
      </c>
      <c r="Y959" t="str">
        <f t="shared" si="133"/>
        <v/>
      </c>
      <c r="Z959" t="str">
        <f t="shared" si="134"/>
        <v/>
      </c>
      <c r="AA959" t="str">
        <f t="shared" si="135"/>
        <v/>
      </c>
      <c r="BC959" t="s">
        <v>12055</v>
      </c>
    </row>
    <row r="960" spans="1:55">
      <c r="A960" t="s">
        <v>5327</v>
      </c>
      <c r="B960" s="88" t="s">
        <v>6642</v>
      </c>
      <c r="D960">
        <v>1967</v>
      </c>
      <c r="E960" t="s">
        <v>11989</v>
      </c>
      <c r="F960" s="1"/>
      <c r="G960" s="79" t="s">
        <v>181</v>
      </c>
      <c r="H960" t="s">
        <v>5288</v>
      </c>
      <c r="I960" s="5">
        <v>-78.650000000000006</v>
      </c>
      <c r="J960" s="5">
        <v>36.1</v>
      </c>
      <c r="K960" t="s">
        <v>10731</v>
      </c>
      <c r="S960" t="str">
        <f t="shared" si="127"/>
        <v>Raleigh, North Carolina&lt;br&gt;&lt;span style=font-size:11px&gt;(White b. 1967)&lt;/span&gt;&lt;br&gt;</v>
      </c>
      <c r="T960" t="str">
        <f t="shared" si="128"/>
        <v>W1950RaleighNorthCarolinaSpeaker73</v>
      </c>
      <c r="U960" t="str">
        <f t="shared" si="129"/>
        <v>const W1950RaleighNorthCarolinaSpeaker73= L.marker([36.1,-78.65], {icon: Dn}).bindPopup('Raleigh, North Carolina&lt;br&gt;&lt;span style=font-size:11px&gt;(White b. 1967)&lt;/span&gt;&lt;br&gt;Speaker 73 in (Thomas, 2001)').addTo(W1950);</v>
      </c>
      <c r="V960" t="str">
        <f t="shared" si="130"/>
        <v>const W1950RaleighNorthCarolinaSpeaker73= L.marker([36.1,-78.65], {icon: A2}).bindPopup('Raleigh, North Carolina&lt;br&gt;&lt;span style=font-size:11px&gt;(White b. 1967)&lt;/span&gt;&lt;br&gt;Speaker 73 in (Thomas, 2001)').addTo(W1950);</v>
      </c>
      <c r="W960" t="str">
        <f t="shared" si="131"/>
        <v>const W1950RaleighNorthCarolinaSpeaker73= L.marker([36.1,-78.65], {icon: d}).bindPopup('Raleigh, North Carolina&lt;br&gt;&lt;span style=font-size:11px&gt;(White b. 1967)&lt;/span&gt;&lt;br&gt;Speaker 73 in d').addTo(W1950);</v>
      </c>
      <c r="X960" t="str">
        <f t="shared" si="132"/>
        <v>const W1950RaleighNorthCarolinaSpeaker73= L.marker([36.1,-78.65], {icon: D5}).bindPopup('Raleigh, North Carolina&lt;br&gt;&lt;span style=font-size:11px&gt;(White b. 1967)&lt;/span&gt;&lt;br&gt;Speaker 73 in (Thomas, 2001)').addTo(W1950);</v>
      </c>
      <c r="Y960" t="str">
        <f t="shared" si="133"/>
        <v/>
      </c>
      <c r="Z960" t="str">
        <f t="shared" si="134"/>
        <v/>
      </c>
      <c r="AA960" t="str">
        <f t="shared" si="135"/>
        <v/>
      </c>
      <c r="BC960" t="s">
        <v>12056</v>
      </c>
    </row>
    <row r="961" spans="1:55">
      <c r="A961" t="s">
        <v>5327</v>
      </c>
      <c r="B961" s="88" t="s">
        <v>6644</v>
      </c>
      <c r="D961">
        <v>1953</v>
      </c>
      <c r="E961" t="s">
        <v>11989</v>
      </c>
      <c r="F961" s="1"/>
      <c r="G961" s="79" t="s">
        <v>465</v>
      </c>
      <c r="H961" t="s">
        <v>5288</v>
      </c>
      <c r="I961" s="5">
        <v>-76.010000000000005</v>
      </c>
      <c r="J961" s="5">
        <v>35.49</v>
      </c>
      <c r="K961" t="s">
        <v>10735</v>
      </c>
      <c r="S961" t="str">
        <f t="shared" si="127"/>
        <v>Ocracoke, North Carolina&lt;br&gt;&lt;span style=font-size:11px&gt;(White b. 1953)&lt;/span&gt;&lt;br&gt;</v>
      </c>
      <c r="T961" t="str">
        <f t="shared" si="128"/>
        <v>W1950OcracokeNorthCarolinaSpeaker86</v>
      </c>
      <c r="U961" t="str">
        <f t="shared" si="129"/>
        <v>const W1950OcracokeNorthCarolinaSpeaker86= L.marker([35.49,-76.01], {icon: Hn}).bindPopup('Ocracoke, North Carolina&lt;br&gt;&lt;span style=font-size:11px&gt;(White b. 1953)&lt;/span&gt;&lt;br&gt;Speaker 86 in (Thomas, 2001)').addTo(W1950);</v>
      </c>
      <c r="V961" t="str">
        <f t="shared" si="130"/>
        <v>const W1950OcracokeNorthCarolinaSpeaker86= L.marker([35.49,-76.01], {icon: A2}).bindPopup('Ocracoke, North Carolina&lt;br&gt;&lt;span style=font-size:11px&gt;(White b. 1953)&lt;/span&gt;&lt;br&gt;Speaker 86 in (Thomas, 2001)').addTo(W1950);</v>
      </c>
      <c r="W961" t="str">
        <f t="shared" si="131"/>
        <v>const W1950OcracokeNorthCarolinaSpeaker86= L.marker([35.49,-76.01], {icon: d}).bindPopup('Ocracoke, North Carolina&lt;br&gt;&lt;span style=font-size:11px&gt;(White b. 1953)&lt;/span&gt;&lt;br&gt;Speaker 86 in d').addTo(W1950);</v>
      </c>
      <c r="X961" t="str">
        <f t="shared" si="132"/>
        <v>const W1950OcracokeNorthCarolinaSpeaker86= L.marker([35.49,-76.01], {icon: H5}).bindPopup('Ocracoke, North Carolina&lt;br&gt;&lt;span style=font-size:11px&gt;(White b. 1953)&lt;/span&gt;&lt;br&gt;Speaker 86 in (Thomas, 2001)').addTo(W1950);</v>
      </c>
      <c r="Y961" t="str">
        <f t="shared" si="133"/>
        <v/>
      </c>
      <c r="Z961" t="str">
        <f t="shared" si="134"/>
        <v/>
      </c>
      <c r="AA961" t="str">
        <f t="shared" si="135"/>
        <v/>
      </c>
      <c r="BC961" t="s">
        <v>12057</v>
      </c>
    </row>
    <row r="962" spans="1:55">
      <c r="A962" t="s">
        <v>5327</v>
      </c>
      <c r="B962" s="88" t="s">
        <v>6646</v>
      </c>
      <c r="D962">
        <v>1960</v>
      </c>
      <c r="E962" t="s">
        <v>11989</v>
      </c>
      <c r="F962" s="1"/>
      <c r="G962" s="79" t="s">
        <v>467</v>
      </c>
      <c r="H962" t="s">
        <v>420</v>
      </c>
      <c r="I962" s="5">
        <v>-96.6</v>
      </c>
      <c r="J962" s="5">
        <v>36.54</v>
      </c>
      <c r="K962" t="s">
        <v>10731</v>
      </c>
      <c r="S962" t="str">
        <f t="shared" ref="S962:S1025" si="136">IF(G962="","",G962&amp;", "&amp;H962&amp;"&lt;br&gt;&lt;span style=font-size:11px&gt;"&amp;IF(F962="","",F962&amp;" ")&amp;IF(TRIM(LEFT(A962,LEN(A962)-4))="W","(White ",IF(TRIM(LEFT(A962,LEN(A962)-4))="B","(Black ",IF(TRIM(LEFT(A962,LEN(A962)-4))="L","(Hispanic ",IF(TRIM(LEFT(A962,LEN(A962)-4))="N","(Indigenous ",IF(TRIM(LEFT(A962,LEN(A962)-4))="A","(Asian ","")))))&amp;"b. "&amp;IF(D962&lt;&gt;"",D962&amp;")",IF(TRIM(RIGHT(A962,LEN(A962)-1))="1700","1700-99)",IF(TRIM(RIGHT(A962,LEN(A962)-1))="1800","1800-44)",IF(TRIM(RIGHT(A962,LEN(A962)-1))="1850","1845-74)",IF(TRIM(RIGHT(A962,LEN(A962)-1))="1870","1875-99)",IF(TRIM(RIGHT(A962,LEN(A962)-1))="1900","1900-44)",IF(TRIM(RIGHT(A962,LEN(A962)-1))="1950","1945-74)",IF(TRIM(RIGHT(A962,LEN(A962)-1))="1970","1975-99)",""))))))))&amp;"&lt;/span&gt;&lt;br&gt;")</f>
        <v>Yale, Oklahoma&lt;br&gt;&lt;span style=font-size:11px&gt;(White b. 1960)&lt;/span&gt;&lt;br&gt;</v>
      </c>
      <c r="T962" t="str">
        <f t="shared" ref="T962:T1025" si="137">A962&amp;SUBSTITUTE(SUBSTITUTE(SUBSTITUTE(G962,".","")," ",""),"-","")&amp;SUBSTITUTE(SUBSTITUTE(H962,".","")," ","")&amp;SUBSTITUTE(SUBSTITUTE(SUBSTITUTE(B962,".","")," ",""),"-","")</f>
        <v>W1950YaleOklahomaSpeaker92</v>
      </c>
      <c r="U962" t="str">
        <f t="shared" ref="U962:U1025" si="138">IF(OR($K962="",$I962="",RIGHT(LEFT(K962,2),1)="f"),"",IF($I962="","","const "&amp;$T962&amp;"= L.marker(["&amp;$J962&amp;","&amp;$I962&amp;"], {icon: "&amp;LEFT($K962,2)&amp;"}).bindPopup('"&amp;$S962&amp;IF(N962="","",N962&amp;"&lt;br&gt;")&amp;IF($C962="","",$C962&amp;" ")&amp;$B962&amp;" in "&amp;$E962&amp;"').addTo("&amp;$A962&amp;");"))</f>
        <v>const W1950YaleOklahomaSpeaker92= L.marker([36.54,-96.6], {icon: Dn}).bindPopup('Yale, Oklahoma&lt;br&gt;&lt;span style=font-size:11px&gt;(White b. 1960)&lt;/span&gt;&lt;br&gt;Speaker 92 in (Thomas, 2001)').addTo(W1950);</v>
      </c>
      <c r="V962" t="str">
        <f t="shared" ref="V962:V1025" si="139">IF(OR($K962="",$I962="",RIGHT(K962,1)="5"),"",IF($I962="","","const "&amp;$T962&amp;"= L.marker(["&amp;$J962&amp;","&amp;$I962&amp;"], {icon: A"&amp;RIGHT($K962,1)&amp;"}).bindPopup('"&amp;$S962&amp;IF(O962="","",O962&amp;"&lt;br&gt;")&amp;IF($C962="","",$C962&amp;" ")&amp;$B962&amp;" in "&amp;$E962&amp;"').addTo("&amp;$A962&amp;");"))</f>
        <v>const W1950YaleOklahomaSpeaker92= L.marker([36.54,-96.6], {icon: A2}).bindPopup('Yale, Oklahoma&lt;br&gt;&lt;span style=font-size:11px&gt;(White b. 1960)&lt;/span&gt;&lt;br&gt;Speaker 92 in (Thomas, 2001)').addTo(W1950);</v>
      </c>
      <c r="W962" t="str">
        <f t="shared" ref="W962:W1025" si="140">IF(OR($K962="",$I962="",LEFT(RIGHT(K962,2),1)="g"),"",IF($I962="","","const "&amp;$T962&amp;"= L.marker(["&amp;$J962&amp;","&amp;$I962&amp;"], {icon: "&amp;LEFT(RIGHT(K962,2),1)&amp;"}).bindPopup('"&amp;$S962&amp;IF(P962="","",P962&amp;"&lt;br&gt;")&amp;IF($C962="","",$C962&amp;" ")&amp;$B962&amp;" in "&amp;LEFT(RIGHT(K962,2),1)&amp;"').addTo("&amp;$A962&amp;");"))</f>
        <v>const W1950YaleOklahomaSpeaker92= L.marker([36.54,-96.6], {icon: d}).bindPopup('Yale, Oklahoma&lt;br&gt;&lt;span style=font-size:11px&gt;(White b. 1960)&lt;/span&gt;&lt;br&gt;Speaker 92 in d').addTo(W1950);</v>
      </c>
      <c r="X962" t="str">
        <f t="shared" ref="X962:X1025" si="141">IF(OR($K962="",$I962="",RIGHT(LEFT(K962,3),1)="7"),"",IF($I962="","","const "&amp;$T962&amp;"= L.marker(["&amp;$J962&amp;","&amp;$I962&amp;"], {icon: "&amp;LEFT($K962,1)&amp;RIGHT(LEFT(K962,3),1)&amp;"}).bindPopup('"&amp;$S962&amp;IF(Q962="","",Q962&amp;"&lt;br&gt;")&amp;IF($C962="","",$C962&amp;" ")&amp;$B962&amp;" in "&amp;$E962&amp;"').addTo("&amp;$A962&amp;");"))</f>
        <v>const W1950YaleOklahomaSpeaker92= L.marker([36.54,-96.6], {icon: D5}).bindPopup('Yale, Oklahoma&lt;br&gt;&lt;span style=font-size:11px&gt;(White b. 1960)&lt;/span&gt;&lt;br&gt;Speaker 92 in (Thomas, 2001)').addTo(W1950);</v>
      </c>
      <c r="Y962" t="str">
        <f t="shared" ref="Y962:Y1025" si="142">IF(OR(L962="",I962=""),"",IF(I962="","","const "&amp;T962&amp;"= L.marker(["&amp;J962&amp;","&amp;I962&amp;"], {icon:"&amp;LEFT(L962,2)&amp;"}).bindPopup('"&amp;S962&amp;"').addTo("&amp;A962&amp;");"))</f>
        <v/>
      </c>
      <c r="Z962" t="str">
        <f t="shared" ref="Z962:Z1025" si="143">IF(OR(L962="",I962=""),"",IF(I962="","","const "&amp;T962&amp;"= L.marker(["&amp;J962&amp;","&amp;I962&amp;"], {icon:"&amp;RIGHT(L962,2)&amp;"}).bindPopup('"&amp;S962&amp;"').addTo("&amp;A962&amp;");"))</f>
        <v/>
      </c>
      <c r="AA962" t="str">
        <f t="shared" ref="AA962:AA1025" si="144">IF(OR(M962="",I962=""),"",IF(I962="","","const "&amp;T962&amp;"= L.marker(["&amp;J962&amp;","&amp;I962&amp;"], {icon:"&amp;M962&amp;"}).bindPopup('"&amp;S962&amp;"').addTo("&amp;A962&amp;");"))</f>
        <v/>
      </c>
      <c r="BC962" t="s">
        <v>12058</v>
      </c>
    </row>
    <row r="963" spans="1:55">
      <c r="A963" t="s">
        <v>5327</v>
      </c>
      <c r="B963" s="88" t="s">
        <v>6648</v>
      </c>
      <c r="D963">
        <v>1950</v>
      </c>
      <c r="E963" t="s">
        <v>11989</v>
      </c>
      <c r="F963" s="1"/>
      <c r="G963" s="79" t="s">
        <v>484</v>
      </c>
      <c r="H963" t="s">
        <v>5294</v>
      </c>
      <c r="I963" s="5">
        <v>-102.04</v>
      </c>
      <c r="J963" s="5">
        <v>36.67</v>
      </c>
      <c r="K963" t="s">
        <v>10731</v>
      </c>
      <c r="S963" t="str">
        <f t="shared" si="136"/>
        <v>Dumas, Texas&lt;br&gt;&lt;span style=font-size:11px&gt;(White b. 1950)&lt;/span&gt;&lt;br&gt;</v>
      </c>
      <c r="T963" t="str">
        <f t="shared" si="137"/>
        <v>W1950DumasTexasSpeaker114</v>
      </c>
      <c r="U963" t="str">
        <f t="shared" si="138"/>
        <v>const W1950DumasTexasSpeaker114= L.marker([36.67,-102.04], {icon: Dn}).bindPopup('Dumas, Texas&lt;br&gt;&lt;span style=font-size:11px&gt;(White b. 1950)&lt;/span&gt;&lt;br&gt;Speaker 114 in (Thomas, 2001)').addTo(W1950);</v>
      </c>
      <c r="V963" t="str">
        <f t="shared" si="139"/>
        <v>const W1950DumasTexasSpeaker114= L.marker([36.67,-102.04], {icon: A2}).bindPopup('Dumas, Texas&lt;br&gt;&lt;span style=font-size:11px&gt;(White b. 1950)&lt;/span&gt;&lt;br&gt;Speaker 114 in (Thomas, 2001)').addTo(W1950);</v>
      </c>
      <c r="W963" t="str">
        <f t="shared" si="140"/>
        <v>const W1950DumasTexasSpeaker114= L.marker([36.67,-102.04], {icon: d}).bindPopup('Dumas, Texas&lt;br&gt;&lt;span style=font-size:11px&gt;(White b. 1950)&lt;/span&gt;&lt;br&gt;Speaker 114 in d').addTo(W1950);</v>
      </c>
      <c r="X963" t="str">
        <f t="shared" si="141"/>
        <v>const W1950DumasTexasSpeaker114= L.marker([36.67,-102.04], {icon: D5}).bindPopup('Dumas, Texas&lt;br&gt;&lt;span style=font-size:11px&gt;(White b. 1950)&lt;/span&gt;&lt;br&gt;Speaker 114 in (Thomas, 2001)').addTo(W1950);</v>
      </c>
      <c r="Y963" t="str">
        <f t="shared" si="142"/>
        <v/>
      </c>
      <c r="Z963" t="str">
        <f t="shared" si="143"/>
        <v/>
      </c>
      <c r="AA963" t="str">
        <f t="shared" si="144"/>
        <v/>
      </c>
      <c r="BC963" t="s">
        <v>12059</v>
      </c>
    </row>
    <row r="964" spans="1:55">
      <c r="A964" t="s">
        <v>5327</v>
      </c>
      <c r="B964" s="88" t="s">
        <v>6650</v>
      </c>
      <c r="D964">
        <v>1951</v>
      </c>
      <c r="E964" t="s">
        <v>11989</v>
      </c>
      <c r="F964" s="1"/>
      <c r="G964" s="79" t="s">
        <v>485</v>
      </c>
      <c r="H964" t="s">
        <v>5294</v>
      </c>
      <c r="I964" s="5">
        <v>-95.57</v>
      </c>
      <c r="J964" s="5">
        <v>32.65</v>
      </c>
      <c r="K964" t="s">
        <v>10731</v>
      </c>
      <c r="S964" t="str">
        <f t="shared" si="136"/>
        <v>Elkhart, Texas&lt;br&gt;&lt;span style=font-size:11px&gt;(White b. 1951)&lt;/span&gt;&lt;br&gt;</v>
      </c>
      <c r="T964" t="str">
        <f t="shared" si="137"/>
        <v>W1950ElkhartTexasSpeaker115</v>
      </c>
      <c r="U964" t="str">
        <f t="shared" si="138"/>
        <v>const W1950ElkhartTexasSpeaker115= L.marker([32.65,-95.57], {icon: Dn}).bindPopup('Elkhart, Texas&lt;br&gt;&lt;span style=font-size:11px&gt;(White b. 1951)&lt;/span&gt;&lt;br&gt;Speaker 115 in (Thomas, 2001)').addTo(W1950);</v>
      </c>
      <c r="V964" t="str">
        <f t="shared" si="139"/>
        <v>const W1950ElkhartTexasSpeaker115= L.marker([32.65,-95.57], {icon: A2}).bindPopup('Elkhart, Texas&lt;br&gt;&lt;span style=font-size:11px&gt;(White b. 1951)&lt;/span&gt;&lt;br&gt;Speaker 115 in (Thomas, 2001)').addTo(W1950);</v>
      </c>
      <c r="W964" t="str">
        <f t="shared" si="140"/>
        <v>const W1950ElkhartTexasSpeaker115= L.marker([32.65,-95.57], {icon: d}).bindPopup('Elkhart, Texas&lt;br&gt;&lt;span style=font-size:11px&gt;(White b. 1951)&lt;/span&gt;&lt;br&gt;Speaker 115 in d').addTo(W1950);</v>
      </c>
      <c r="X964" t="str">
        <f t="shared" si="141"/>
        <v>const W1950ElkhartTexasSpeaker115= L.marker([32.65,-95.57], {icon: D5}).bindPopup('Elkhart, Texas&lt;br&gt;&lt;span style=font-size:11px&gt;(White b. 1951)&lt;/span&gt;&lt;br&gt;Speaker 115 in (Thomas, 2001)').addTo(W1950);</v>
      </c>
      <c r="Y964" t="str">
        <f t="shared" si="142"/>
        <v/>
      </c>
      <c r="Z964" t="str">
        <f t="shared" si="143"/>
        <v/>
      </c>
      <c r="AA964" t="str">
        <f t="shared" si="144"/>
        <v/>
      </c>
      <c r="BC964" t="s">
        <v>12060</v>
      </c>
    </row>
    <row r="965" spans="1:55">
      <c r="A965" t="s">
        <v>5327</v>
      </c>
      <c r="B965" s="88" t="s">
        <v>6652</v>
      </c>
      <c r="D965">
        <v>1955</v>
      </c>
      <c r="E965" t="s">
        <v>11989</v>
      </c>
      <c r="F965" s="1"/>
      <c r="G965" s="79" t="s">
        <v>486</v>
      </c>
      <c r="H965" t="s">
        <v>5294</v>
      </c>
      <c r="I965" s="5">
        <v>-97</v>
      </c>
      <c r="J965" s="5">
        <v>32.979999999999997</v>
      </c>
      <c r="K965" t="s">
        <v>10731</v>
      </c>
      <c r="S965" t="str">
        <f t="shared" si="136"/>
        <v>Grand Prarie, Texas&lt;br&gt;&lt;span style=font-size:11px&gt;(White b. 1955)&lt;/span&gt;&lt;br&gt;</v>
      </c>
      <c r="T965" t="str">
        <f t="shared" si="137"/>
        <v>W1950GrandPrarieTexasSpeaker116</v>
      </c>
      <c r="U965" t="str">
        <f t="shared" si="138"/>
        <v>const W1950GrandPrarieTexasSpeaker116= L.marker([32.98,-97], {icon: Dn}).bindPopup('Grand Prarie, Texas&lt;br&gt;&lt;span style=font-size:11px&gt;(White b. 1955)&lt;/span&gt;&lt;br&gt;Speaker 116 in (Thomas, 2001)').addTo(W1950);</v>
      </c>
      <c r="V965" t="str">
        <f t="shared" si="139"/>
        <v>const W1950GrandPrarieTexasSpeaker116= L.marker([32.98,-97], {icon: A2}).bindPopup('Grand Prarie, Texas&lt;br&gt;&lt;span style=font-size:11px&gt;(White b. 1955)&lt;/span&gt;&lt;br&gt;Speaker 116 in (Thomas, 2001)').addTo(W1950);</v>
      </c>
      <c r="W965" t="str">
        <f t="shared" si="140"/>
        <v>const W1950GrandPrarieTexasSpeaker116= L.marker([32.98,-97], {icon: d}).bindPopup('Grand Prarie, Texas&lt;br&gt;&lt;span style=font-size:11px&gt;(White b. 1955)&lt;/span&gt;&lt;br&gt;Speaker 116 in d').addTo(W1950);</v>
      </c>
      <c r="X965" t="str">
        <f t="shared" si="141"/>
        <v>const W1950GrandPrarieTexasSpeaker116= L.marker([32.98,-97], {icon: D5}).bindPopup('Grand Prarie, Texas&lt;br&gt;&lt;span style=font-size:11px&gt;(White b. 1955)&lt;/span&gt;&lt;br&gt;Speaker 116 in (Thomas, 2001)').addTo(W1950);</v>
      </c>
      <c r="Y965" t="str">
        <f t="shared" si="142"/>
        <v/>
      </c>
      <c r="Z965" t="str">
        <f t="shared" si="143"/>
        <v/>
      </c>
      <c r="AA965" t="str">
        <f t="shared" si="144"/>
        <v/>
      </c>
      <c r="BC965" t="s">
        <v>12061</v>
      </c>
    </row>
    <row r="966" spans="1:55">
      <c r="A966" t="s">
        <v>5327</v>
      </c>
      <c r="B966" s="88" t="s">
        <v>6654</v>
      </c>
      <c r="D966">
        <v>1961</v>
      </c>
      <c r="E966" t="s">
        <v>11989</v>
      </c>
      <c r="F966" s="1"/>
      <c r="G966" s="79" t="s">
        <v>1173</v>
      </c>
      <c r="H966" t="s">
        <v>5294</v>
      </c>
      <c r="I966" s="5">
        <v>-94.92</v>
      </c>
      <c r="J966" s="5">
        <v>33.68</v>
      </c>
      <c r="K966" t="s">
        <v>10731</v>
      </c>
      <c r="S966" t="str">
        <f t="shared" si="136"/>
        <v>Kilgore, Texas&lt;br&gt;&lt;span style=font-size:11px&gt;(White b. 1961)&lt;/span&gt;&lt;br&gt;</v>
      </c>
      <c r="T966" t="str">
        <f t="shared" si="137"/>
        <v>W1950KilgoreTexasSpeaker117</v>
      </c>
      <c r="U966" t="str">
        <f t="shared" si="138"/>
        <v>const W1950KilgoreTexasSpeaker117= L.marker([33.68,-94.92], {icon: Dn}).bindPopup('Kilgore, Texas&lt;br&gt;&lt;span style=font-size:11px&gt;(White b. 1961)&lt;/span&gt;&lt;br&gt;Speaker 117 in (Thomas, 2001)').addTo(W1950);</v>
      </c>
      <c r="V966" t="str">
        <f t="shared" si="139"/>
        <v>const W1950KilgoreTexasSpeaker117= L.marker([33.68,-94.92], {icon: A2}).bindPopup('Kilgore, Texas&lt;br&gt;&lt;span style=font-size:11px&gt;(White b. 1961)&lt;/span&gt;&lt;br&gt;Speaker 117 in (Thomas, 2001)').addTo(W1950);</v>
      </c>
      <c r="W966" t="str">
        <f t="shared" si="140"/>
        <v>const W1950KilgoreTexasSpeaker117= L.marker([33.68,-94.92], {icon: d}).bindPopup('Kilgore, Texas&lt;br&gt;&lt;span style=font-size:11px&gt;(White b. 1961)&lt;/span&gt;&lt;br&gt;Speaker 117 in d').addTo(W1950);</v>
      </c>
      <c r="X966" t="str">
        <f t="shared" si="141"/>
        <v>const W1950KilgoreTexasSpeaker117= L.marker([33.68,-94.92], {icon: D5}).bindPopup('Kilgore, Texas&lt;br&gt;&lt;span style=font-size:11px&gt;(White b. 1961)&lt;/span&gt;&lt;br&gt;Speaker 117 in (Thomas, 2001)').addTo(W1950);</v>
      </c>
      <c r="Y966" t="str">
        <f t="shared" si="142"/>
        <v/>
      </c>
      <c r="Z966" t="str">
        <f t="shared" si="143"/>
        <v/>
      </c>
      <c r="AA966" t="str">
        <f t="shared" si="144"/>
        <v/>
      </c>
      <c r="BC966" t="s">
        <v>12062</v>
      </c>
    </row>
    <row r="967" spans="1:55">
      <c r="A967" t="s">
        <v>5327</v>
      </c>
      <c r="B967" s="88" t="s">
        <v>6656</v>
      </c>
      <c r="D967">
        <v>1971</v>
      </c>
      <c r="E967" t="s">
        <v>11989</v>
      </c>
      <c r="F967" s="1"/>
      <c r="G967" s="79" t="s">
        <v>487</v>
      </c>
      <c r="H967" t="s">
        <v>5294</v>
      </c>
      <c r="I967" s="5">
        <v>-94.1</v>
      </c>
      <c r="J967" s="5">
        <v>31.5</v>
      </c>
      <c r="K967" t="s">
        <v>10731</v>
      </c>
      <c r="S967" t="str">
        <f t="shared" si="136"/>
        <v>Silsbee, Texas&lt;br&gt;&lt;span style=font-size:11px&gt;(White b. 1971)&lt;/span&gt;&lt;br&gt;</v>
      </c>
      <c r="T967" t="str">
        <f t="shared" si="137"/>
        <v>W1950SilsbeeTexasSpeaker118</v>
      </c>
      <c r="U967" t="str">
        <f t="shared" si="138"/>
        <v>const W1950SilsbeeTexasSpeaker118= L.marker([31.5,-94.1], {icon: Dn}).bindPopup('Silsbee, Texas&lt;br&gt;&lt;span style=font-size:11px&gt;(White b. 1971)&lt;/span&gt;&lt;br&gt;Speaker 118 in (Thomas, 2001)').addTo(W1950);</v>
      </c>
      <c r="V967" t="str">
        <f t="shared" si="139"/>
        <v>const W1950SilsbeeTexasSpeaker118= L.marker([31.5,-94.1], {icon: A2}).bindPopup('Silsbee, Texas&lt;br&gt;&lt;span style=font-size:11px&gt;(White b. 1971)&lt;/span&gt;&lt;br&gt;Speaker 118 in (Thomas, 2001)').addTo(W1950);</v>
      </c>
      <c r="W967" t="str">
        <f t="shared" si="140"/>
        <v>const W1950SilsbeeTexasSpeaker118= L.marker([31.5,-94.1], {icon: d}).bindPopup('Silsbee, Texas&lt;br&gt;&lt;span style=font-size:11px&gt;(White b. 1971)&lt;/span&gt;&lt;br&gt;Speaker 118 in d').addTo(W1950);</v>
      </c>
      <c r="X967" t="str">
        <f t="shared" si="141"/>
        <v>const W1950SilsbeeTexasSpeaker118= L.marker([31.5,-94.1], {icon: D5}).bindPopup('Silsbee, Texas&lt;br&gt;&lt;span style=font-size:11px&gt;(White b. 1971)&lt;/span&gt;&lt;br&gt;Speaker 118 in (Thomas, 2001)').addTo(W1950);</v>
      </c>
      <c r="Y967" t="str">
        <f t="shared" si="142"/>
        <v/>
      </c>
      <c r="Z967" t="str">
        <f t="shared" si="143"/>
        <v/>
      </c>
      <c r="AA967" t="str">
        <f t="shared" si="144"/>
        <v/>
      </c>
      <c r="BC967" t="s">
        <v>12063</v>
      </c>
    </row>
    <row r="968" spans="1:55">
      <c r="A968" t="s">
        <v>5327</v>
      </c>
      <c r="B968" s="88" t="s">
        <v>6658</v>
      </c>
      <c r="D968">
        <v>1973</v>
      </c>
      <c r="E968" t="s">
        <v>11989</v>
      </c>
      <c r="F968" s="1"/>
      <c r="G968" s="79" t="s">
        <v>488</v>
      </c>
      <c r="H968" t="s">
        <v>5294</v>
      </c>
      <c r="I968" s="5">
        <v>-101.01</v>
      </c>
      <c r="J968" s="5">
        <v>34.520000000000003</v>
      </c>
      <c r="K968" t="s">
        <v>10731</v>
      </c>
      <c r="S968" t="str">
        <f t="shared" si="136"/>
        <v>Snyder, Texas&lt;br&gt;&lt;span style=font-size:11px&gt;(White b. 1973)&lt;/span&gt;&lt;br&gt;</v>
      </c>
      <c r="T968" t="str">
        <f t="shared" si="137"/>
        <v>W1950SnyderTexasSpeaker120</v>
      </c>
      <c r="U968" t="str">
        <f t="shared" si="138"/>
        <v>const W1950SnyderTexasSpeaker120= L.marker([34.52,-101.01], {icon: Dn}).bindPopup('Snyder, Texas&lt;br&gt;&lt;span style=font-size:11px&gt;(White b. 1973)&lt;/span&gt;&lt;br&gt;Speaker 120 in (Thomas, 2001)').addTo(W1950);</v>
      </c>
      <c r="V968" t="str">
        <f t="shared" si="139"/>
        <v>const W1950SnyderTexasSpeaker120= L.marker([34.52,-101.01], {icon: A2}).bindPopup('Snyder, Texas&lt;br&gt;&lt;span style=font-size:11px&gt;(White b. 1973)&lt;/span&gt;&lt;br&gt;Speaker 120 in (Thomas, 2001)').addTo(W1950);</v>
      </c>
      <c r="W968" t="str">
        <f t="shared" si="140"/>
        <v>const W1950SnyderTexasSpeaker120= L.marker([34.52,-101.01], {icon: d}).bindPopup('Snyder, Texas&lt;br&gt;&lt;span style=font-size:11px&gt;(White b. 1973)&lt;/span&gt;&lt;br&gt;Speaker 120 in d').addTo(W1950);</v>
      </c>
      <c r="X968" t="str">
        <f t="shared" si="141"/>
        <v>const W1950SnyderTexasSpeaker120= L.marker([34.52,-101.01], {icon: D5}).bindPopup('Snyder, Texas&lt;br&gt;&lt;span style=font-size:11px&gt;(White b. 1973)&lt;/span&gt;&lt;br&gt;Speaker 120 in (Thomas, 2001)').addTo(W1950);</v>
      </c>
      <c r="Y968" t="str">
        <f t="shared" si="142"/>
        <v/>
      </c>
      <c r="Z968" t="str">
        <f t="shared" si="143"/>
        <v/>
      </c>
      <c r="AA968" t="str">
        <f t="shared" si="144"/>
        <v/>
      </c>
      <c r="BC968" t="s">
        <v>12064</v>
      </c>
    </row>
    <row r="969" spans="1:55">
      <c r="A969" t="s">
        <v>5327</v>
      </c>
      <c r="B969" s="88" t="s">
        <v>6660</v>
      </c>
      <c r="D969">
        <v>1972</v>
      </c>
      <c r="E969" t="s">
        <v>11989</v>
      </c>
      <c r="F969" s="1"/>
      <c r="G969" s="79" t="s">
        <v>1173</v>
      </c>
      <c r="H969" t="s">
        <v>5294</v>
      </c>
      <c r="I969" s="5">
        <v>-94.92</v>
      </c>
      <c r="J969" s="5">
        <v>33.68</v>
      </c>
      <c r="K969" t="s">
        <v>10731</v>
      </c>
      <c r="S969" t="str">
        <f t="shared" si="136"/>
        <v>Kilgore, Texas&lt;br&gt;&lt;span style=font-size:11px&gt;(White b. 1972)&lt;/span&gt;&lt;br&gt;</v>
      </c>
      <c r="T969" t="str">
        <f t="shared" si="137"/>
        <v>W1950KilgoreTexasSpeaker121</v>
      </c>
      <c r="U969" t="str">
        <f t="shared" si="138"/>
        <v>const W1950KilgoreTexasSpeaker121= L.marker([33.68,-94.92], {icon: Dn}).bindPopup('Kilgore, Texas&lt;br&gt;&lt;span style=font-size:11px&gt;(White b. 1972)&lt;/span&gt;&lt;br&gt;Speaker 121 in (Thomas, 2001)').addTo(W1950);</v>
      </c>
      <c r="V969" t="str">
        <f t="shared" si="139"/>
        <v>const W1950KilgoreTexasSpeaker121= L.marker([33.68,-94.92], {icon: A2}).bindPopup('Kilgore, Texas&lt;br&gt;&lt;span style=font-size:11px&gt;(White b. 1972)&lt;/span&gt;&lt;br&gt;Speaker 121 in (Thomas, 2001)').addTo(W1950);</v>
      </c>
      <c r="W969" t="str">
        <f t="shared" si="140"/>
        <v>const W1950KilgoreTexasSpeaker121= L.marker([33.68,-94.92], {icon: d}).bindPopup('Kilgore, Texas&lt;br&gt;&lt;span style=font-size:11px&gt;(White b. 1972)&lt;/span&gt;&lt;br&gt;Speaker 121 in d').addTo(W1950);</v>
      </c>
      <c r="X969" t="str">
        <f t="shared" si="141"/>
        <v>const W1950KilgoreTexasSpeaker121= L.marker([33.68,-94.92], {icon: D5}).bindPopup('Kilgore, Texas&lt;br&gt;&lt;span style=font-size:11px&gt;(White b. 1972)&lt;/span&gt;&lt;br&gt;Speaker 121 in (Thomas, 2001)').addTo(W1950);</v>
      </c>
      <c r="Y969" t="str">
        <f t="shared" si="142"/>
        <v/>
      </c>
      <c r="Z969" t="str">
        <f t="shared" si="143"/>
        <v/>
      </c>
      <c r="AA969" t="str">
        <f t="shared" si="144"/>
        <v/>
      </c>
      <c r="BC969" t="s">
        <v>12065</v>
      </c>
    </row>
    <row r="970" spans="1:55">
      <c r="A970" t="s">
        <v>5327</v>
      </c>
      <c r="B970" s="88" t="s">
        <v>6662</v>
      </c>
      <c r="D970">
        <v>1973</v>
      </c>
      <c r="E970" t="s">
        <v>11989</v>
      </c>
      <c r="F970" s="1"/>
      <c r="G970" s="79" t="s">
        <v>489</v>
      </c>
      <c r="H970" t="s">
        <v>5294</v>
      </c>
      <c r="I970" s="5">
        <v>-96.32</v>
      </c>
      <c r="J970" s="5">
        <v>33.22</v>
      </c>
      <c r="K970" t="s">
        <v>10731</v>
      </c>
      <c r="S970" t="str">
        <f t="shared" si="136"/>
        <v>Royse City, Texas&lt;br&gt;&lt;span style=font-size:11px&gt;(White b. 1973)&lt;/span&gt;&lt;br&gt;</v>
      </c>
      <c r="T970" t="str">
        <f t="shared" si="137"/>
        <v>W1950RoyseCityTexasSpeaker124</v>
      </c>
      <c r="U970" t="str">
        <f t="shared" si="138"/>
        <v>const W1950RoyseCityTexasSpeaker124= L.marker([33.22,-96.32], {icon: Dn}).bindPopup('Royse City, Texas&lt;br&gt;&lt;span style=font-size:11px&gt;(White b. 1973)&lt;/span&gt;&lt;br&gt;Speaker 124 in (Thomas, 2001)').addTo(W1950);</v>
      </c>
      <c r="V970" t="str">
        <f t="shared" si="139"/>
        <v>const W1950RoyseCityTexasSpeaker124= L.marker([33.22,-96.32], {icon: A2}).bindPopup('Royse City, Texas&lt;br&gt;&lt;span style=font-size:11px&gt;(White b. 1973)&lt;/span&gt;&lt;br&gt;Speaker 124 in (Thomas, 2001)').addTo(W1950);</v>
      </c>
      <c r="W970" t="str">
        <f t="shared" si="140"/>
        <v>const W1950RoyseCityTexasSpeaker124= L.marker([33.22,-96.32], {icon: d}).bindPopup('Royse City, Texas&lt;br&gt;&lt;span style=font-size:11px&gt;(White b. 1973)&lt;/span&gt;&lt;br&gt;Speaker 124 in d').addTo(W1950);</v>
      </c>
      <c r="X970" t="str">
        <f t="shared" si="141"/>
        <v>const W1950RoyseCityTexasSpeaker124= L.marker([33.22,-96.32], {icon: D5}).bindPopup('Royse City, Texas&lt;br&gt;&lt;span style=font-size:11px&gt;(White b. 1973)&lt;/span&gt;&lt;br&gt;Speaker 124 in (Thomas, 2001)').addTo(W1950);</v>
      </c>
      <c r="Y970" t="str">
        <f t="shared" si="142"/>
        <v/>
      </c>
      <c r="Z970" t="str">
        <f t="shared" si="143"/>
        <v/>
      </c>
      <c r="AA970" t="str">
        <f t="shared" si="144"/>
        <v/>
      </c>
      <c r="BC970" t="s">
        <v>12066</v>
      </c>
    </row>
    <row r="971" spans="1:55">
      <c r="A971" t="s">
        <v>5327</v>
      </c>
      <c r="B971" s="88" t="s">
        <v>6664</v>
      </c>
      <c r="D971">
        <v>1972</v>
      </c>
      <c r="E971" t="s">
        <v>11989</v>
      </c>
      <c r="F971" s="1"/>
      <c r="G971" s="79" t="s">
        <v>490</v>
      </c>
      <c r="H971" t="s">
        <v>5294</v>
      </c>
      <c r="I971" s="5">
        <v>-100.81</v>
      </c>
      <c r="J971" s="5">
        <v>37.56</v>
      </c>
      <c r="K971" t="s">
        <v>10731</v>
      </c>
      <c r="S971" t="str">
        <f t="shared" si="136"/>
        <v>Perryton, Texas&lt;br&gt;&lt;span style=font-size:11px&gt;(White b. 1972)&lt;/span&gt;&lt;br&gt;</v>
      </c>
      <c r="T971" t="str">
        <f t="shared" si="137"/>
        <v>W1950PerrytonTexasSpeaker126</v>
      </c>
      <c r="U971" t="str">
        <f t="shared" si="138"/>
        <v>const W1950PerrytonTexasSpeaker126= L.marker([37.56,-100.81], {icon: Dn}).bindPopup('Perryton, Texas&lt;br&gt;&lt;span style=font-size:11px&gt;(White b. 1972)&lt;/span&gt;&lt;br&gt;Speaker 126 in (Thomas, 2001)').addTo(W1950);</v>
      </c>
      <c r="V971" t="str">
        <f t="shared" si="139"/>
        <v>const W1950PerrytonTexasSpeaker126= L.marker([37.56,-100.81], {icon: A2}).bindPopup('Perryton, Texas&lt;br&gt;&lt;span style=font-size:11px&gt;(White b. 1972)&lt;/span&gt;&lt;br&gt;Speaker 126 in (Thomas, 2001)').addTo(W1950);</v>
      </c>
      <c r="W971" t="str">
        <f t="shared" si="140"/>
        <v>const W1950PerrytonTexasSpeaker126= L.marker([37.56,-100.81], {icon: d}).bindPopup('Perryton, Texas&lt;br&gt;&lt;span style=font-size:11px&gt;(White b. 1972)&lt;/span&gt;&lt;br&gt;Speaker 126 in d').addTo(W1950);</v>
      </c>
      <c r="X971" t="str">
        <f t="shared" si="141"/>
        <v>const W1950PerrytonTexasSpeaker126= L.marker([37.56,-100.81], {icon: D5}).bindPopup('Perryton, Texas&lt;br&gt;&lt;span style=font-size:11px&gt;(White b. 1972)&lt;/span&gt;&lt;br&gt;Speaker 126 in (Thomas, 2001)').addTo(W1950);</v>
      </c>
      <c r="Y971" t="str">
        <f t="shared" si="142"/>
        <v/>
      </c>
      <c r="Z971" t="str">
        <f t="shared" si="143"/>
        <v/>
      </c>
      <c r="AA971" t="str">
        <f t="shared" si="144"/>
        <v/>
      </c>
      <c r="BC971" t="s">
        <v>12067</v>
      </c>
    </row>
    <row r="972" spans="1:55">
      <c r="A972" t="s">
        <v>5327</v>
      </c>
      <c r="B972" s="88" t="s">
        <v>6666</v>
      </c>
      <c r="D972">
        <v>1974</v>
      </c>
      <c r="E972" t="s">
        <v>11989</v>
      </c>
      <c r="F972" s="1"/>
      <c r="G972" s="79" t="s">
        <v>491</v>
      </c>
      <c r="H972" t="s">
        <v>5294</v>
      </c>
      <c r="I972" s="5">
        <v>-96.72</v>
      </c>
      <c r="J972" s="5">
        <v>33</v>
      </c>
      <c r="K972" t="s">
        <v>10731</v>
      </c>
      <c r="S972" t="str">
        <f t="shared" si="136"/>
        <v>Richardson, Texas&lt;br&gt;&lt;span style=font-size:11px&gt;(White b. 1974)&lt;/span&gt;&lt;br&gt;</v>
      </c>
      <c r="T972" t="str">
        <f t="shared" si="137"/>
        <v>W1950RichardsonTexasSpeaker128</v>
      </c>
      <c r="U972" t="str">
        <f t="shared" si="138"/>
        <v>const W1950RichardsonTexasSpeaker128= L.marker([33,-96.72], {icon: Dn}).bindPopup('Richardson, Texas&lt;br&gt;&lt;span style=font-size:11px&gt;(White b. 1974)&lt;/span&gt;&lt;br&gt;Speaker 128 in (Thomas, 2001)').addTo(W1950);</v>
      </c>
      <c r="V972" t="str">
        <f t="shared" si="139"/>
        <v>const W1950RichardsonTexasSpeaker128= L.marker([33,-96.72], {icon: A2}).bindPopup('Richardson, Texas&lt;br&gt;&lt;span style=font-size:11px&gt;(White b. 1974)&lt;/span&gt;&lt;br&gt;Speaker 128 in (Thomas, 2001)').addTo(W1950);</v>
      </c>
      <c r="W972" t="str">
        <f t="shared" si="140"/>
        <v>const W1950RichardsonTexasSpeaker128= L.marker([33,-96.72], {icon: d}).bindPopup('Richardson, Texas&lt;br&gt;&lt;span style=font-size:11px&gt;(White b. 1974)&lt;/span&gt;&lt;br&gt;Speaker 128 in d').addTo(W1950);</v>
      </c>
      <c r="X972" t="str">
        <f t="shared" si="141"/>
        <v>const W1950RichardsonTexasSpeaker128= L.marker([33,-96.72], {icon: D5}).bindPopup('Richardson, Texas&lt;br&gt;&lt;span style=font-size:11px&gt;(White b. 1974)&lt;/span&gt;&lt;br&gt;Speaker 128 in (Thomas, 2001)').addTo(W1950);</v>
      </c>
      <c r="Y972" t="str">
        <f t="shared" si="142"/>
        <v/>
      </c>
      <c r="Z972" t="str">
        <f t="shared" si="143"/>
        <v/>
      </c>
      <c r="AA972" t="str">
        <f t="shared" si="144"/>
        <v/>
      </c>
      <c r="BC972" t="s">
        <v>12068</v>
      </c>
    </row>
    <row r="973" spans="1:55">
      <c r="A973" t="s">
        <v>5327</v>
      </c>
      <c r="B973" s="88" t="s">
        <v>6668</v>
      </c>
      <c r="D973">
        <v>1974</v>
      </c>
      <c r="E973" t="s">
        <v>11989</v>
      </c>
      <c r="F973" s="1"/>
      <c r="G973" s="79" t="s">
        <v>492</v>
      </c>
      <c r="H973" t="s">
        <v>5294</v>
      </c>
      <c r="I973" s="5">
        <v>-96.69</v>
      </c>
      <c r="J973" s="5">
        <v>33.08</v>
      </c>
      <c r="K973" t="s">
        <v>10731</v>
      </c>
      <c r="S973" t="str">
        <f t="shared" si="136"/>
        <v>Plano, Texas&lt;br&gt;&lt;span style=font-size:11px&gt;(White b. 1974)&lt;/span&gt;&lt;br&gt;</v>
      </c>
      <c r="T973" t="str">
        <f t="shared" si="137"/>
        <v>W1950PlanoTexasSpeaker129</v>
      </c>
      <c r="U973" t="str">
        <f t="shared" si="138"/>
        <v>const W1950PlanoTexasSpeaker129= L.marker([33.08,-96.69], {icon: Dn}).bindPopup('Plano, Texas&lt;br&gt;&lt;span style=font-size:11px&gt;(White b. 1974)&lt;/span&gt;&lt;br&gt;Speaker 129 in (Thomas, 2001)').addTo(W1950);</v>
      </c>
      <c r="V973" t="str">
        <f t="shared" si="139"/>
        <v>const W1950PlanoTexasSpeaker129= L.marker([33.08,-96.69], {icon: A2}).bindPopup('Plano, Texas&lt;br&gt;&lt;span style=font-size:11px&gt;(White b. 1974)&lt;/span&gt;&lt;br&gt;Speaker 129 in (Thomas, 2001)').addTo(W1950);</v>
      </c>
      <c r="W973" t="str">
        <f t="shared" si="140"/>
        <v>const W1950PlanoTexasSpeaker129= L.marker([33.08,-96.69], {icon: d}).bindPopup('Plano, Texas&lt;br&gt;&lt;span style=font-size:11px&gt;(White b. 1974)&lt;/span&gt;&lt;br&gt;Speaker 129 in d').addTo(W1950);</v>
      </c>
      <c r="X973" t="str">
        <f t="shared" si="141"/>
        <v>const W1950PlanoTexasSpeaker129= L.marker([33.08,-96.69], {icon: D5}).bindPopup('Plano, Texas&lt;br&gt;&lt;span style=font-size:11px&gt;(White b. 1974)&lt;/span&gt;&lt;br&gt;Speaker 129 in (Thomas, 2001)').addTo(W1950);</v>
      </c>
      <c r="Y973" t="str">
        <f t="shared" si="142"/>
        <v/>
      </c>
      <c r="Z973" t="str">
        <f t="shared" si="143"/>
        <v/>
      </c>
      <c r="AA973" t="str">
        <f t="shared" si="144"/>
        <v/>
      </c>
      <c r="BC973" t="s">
        <v>12069</v>
      </c>
    </row>
    <row r="974" spans="1:55">
      <c r="A974" t="s">
        <v>5327</v>
      </c>
      <c r="B974" s="88" t="s">
        <v>6670</v>
      </c>
      <c r="D974">
        <v>1972</v>
      </c>
      <c r="E974" t="s">
        <v>11989</v>
      </c>
      <c r="F974" s="1"/>
      <c r="G974" s="79" t="s">
        <v>493</v>
      </c>
      <c r="H974" t="s">
        <v>5294</v>
      </c>
      <c r="I974" s="5">
        <v>-96.68</v>
      </c>
      <c r="J974" s="5">
        <v>33.200000000000003</v>
      </c>
      <c r="K974" t="s">
        <v>10731</v>
      </c>
      <c r="S974" t="str">
        <f t="shared" si="136"/>
        <v>Carrollton, Texas&lt;br&gt;&lt;span style=font-size:11px&gt;(White b. 1972)&lt;/span&gt;&lt;br&gt;</v>
      </c>
      <c r="T974" t="str">
        <f t="shared" si="137"/>
        <v>W1950CarrolltonTexasSpeaker130</v>
      </c>
      <c r="U974" t="str">
        <f t="shared" si="138"/>
        <v>const W1950CarrolltonTexasSpeaker130= L.marker([33.2,-96.68], {icon: Dn}).bindPopup('Carrollton, Texas&lt;br&gt;&lt;span style=font-size:11px&gt;(White b. 1972)&lt;/span&gt;&lt;br&gt;Speaker 130 in (Thomas, 2001)').addTo(W1950);</v>
      </c>
      <c r="V974" t="str">
        <f t="shared" si="139"/>
        <v>const W1950CarrolltonTexasSpeaker130= L.marker([33.2,-96.68], {icon: A2}).bindPopup('Carrollton, Texas&lt;br&gt;&lt;span style=font-size:11px&gt;(White b. 1972)&lt;/span&gt;&lt;br&gt;Speaker 130 in (Thomas, 2001)').addTo(W1950);</v>
      </c>
      <c r="W974" t="str">
        <f t="shared" si="140"/>
        <v>const W1950CarrolltonTexasSpeaker130= L.marker([33.2,-96.68], {icon: d}).bindPopup('Carrollton, Texas&lt;br&gt;&lt;span style=font-size:11px&gt;(White b. 1972)&lt;/span&gt;&lt;br&gt;Speaker 130 in d').addTo(W1950);</v>
      </c>
      <c r="X974" t="str">
        <f t="shared" si="141"/>
        <v>const W1950CarrolltonTexasSpeaker130= L.marker([33.2,-96.68], {icon: D5}).bindPopup('Carrollton, Texas&lt;br&gt;&lt;span style=font-size:11px&gt;(White b. 1972)&lt;/span&gt;&lt;br&gt;Speaker 130 in (Thomas, 2001)').addTo(W1950);</v>
      </c>
      <c r="Y974" t="str">
        <f t="shared" si="142"/>
        <v/>
      </c>
      <c r="Z974" t="str">
        <f t="shared" si="143"/>
        <v/>
      </c>
      <c r="AA974" t="str">
        <f t="shared" si="144"/>
        <v/>
      </c>
      <c r="BC974" t="s">
        <v>12070</v>
      </c>
    </row>
    <row r="975" spans="1:55">
      <c r="A975" t="s">
        <v>5327</v>
      </c>
      <c r="B975" s="88" t="s">
        <v>6672</v>
      </c>
      <c r="D975">
        <v>1970</v>
      </c>
      <c r="E975" t="s">
        <v>11989</v>
      </c>
      <c r="F975" s="1"/>
      <c r="G975" s="79" t="s">
        <v>293</v>
      </c>
      <c r="H975" t="s">
        <v>5294</v>
      </c>
      <c r="I975" s="5">
        <v>-84.63</v>
      </c>
      <c r="J975" s="5">
        <v>30.25</v>
      </c>
      <c r="K975" t="s">
        <v>10731</v>
      </c>
      <c r="S975" t="str">
        <f t="shared" si="136"/>
        <v>Houston, Texas&lt;br&gt;&lt;span style=font-size:11px&gt;(White b. 1970)&lt;/span&gt;&lt;br&gt;</v>
      </c>
      <c r="T975" t="str">
        <f t="shared" si="137"/>
        <v>W1950HoustonTexasSpeaker132</v>
      </c>
      <c r="U975" t="str">
        <f t="shared" si="138"/>
        <v>const W1950HoustonTexasSpeaker132= L.marker([30.25,-84.63], {icon: Dn}).bindPopup('Houston, Texas&lt;br&gt;&lt;span style=font-size:11px&gt;(White b. 1970)&lt;/span&gt;&lt;br&gt;Speaker 132 in (Thomas, 2001)').addTo(W1950);</v>
      </c>
      <c r="V975" t="str">
        <f t="shared" si="139"/>
        <v>const W1950HoustonTexasSpeaker132= L.marker([30.25,-84.63], {icon: A2}).bindPopup('Houston, Texas&lt;br&gt;&lt;span style=font-size:11px&gt;(White b. 1970)&lt;/span&gt;&lt;br&gt;Speaker 132 in (Thomas, 2001)').addTo(W1950);</v>
      </c>
      <c r="W975" t="str">
        <f t="shared" si="140"/>
        <v>const W1950HoustonTexasSpeaker132= L.marker([30.25,-84.63], {icon: d}).bindPopup('Houston, Texas&lt;br&gt;&lt;span style=font-size:11px&gt;(White b. 1970)&lt;/span&gt;&lt;br&gt;Speaker 132 in d').addTo(W1950);</v>
      </c>
      <c r="X975" t="str">
        <f t="shared" si="141"/>
        <v>const W1950HoustonTexasSpeaker132= L.marker([30.25,-84.63], {icon: D5}).bindPopup('Houston, Texas&lt;br&gt;&lt;span style=font-size:11px&gt;(White b. 1970)&lt;/span&gt;&lt;br&gt;Speaker 132 in (Thomas, 2001)').addTo(W1950);</v>
      </c>
      <c r="Y975" t="str">
        <f t="shared" si="142"/>
        <v/>
      </c>
      <c r="Z975" t="str">
        <f t="shared" si="143"/>
        <v/>
      </c>
      <c r="AA975" t="str">
        <f t="shared" si="144"/>
        <v/>
      </c>
      <c r="BC975" t="s">
        <v>12071</v>
      </c>
    </row>
    <row r="976" spans="1:55">
      <c r="A976" t="s">
        <v>5327</v>
      </c>
      <c r="B976" s="88" t="s">
        <v>6674</v>
      </c>
      <c r="D976">
        <v>1974</v>
      </c>
      <c r="E976" t="s">
        <v>11989</v>
      </c>
      <c r="F976" s="1"/>
      <c r="G976" s="79" t="s">
        <v>286</v>
      </c>
      <c r="H976" t="s">
        <v>5294</v>
      </c>
      <c r="I976" s="5">
        <v>-106.8</v>
      </c>
      <c r="J976" s="5">
        <v>32.25</v>
      </c>
      <c r="K976" t="s">
        <v>10731</v>
      </c>
      <c r="S976" t="str">
        <f t="shared" si="136"/>
        <v>El Paso, Texas&lt;br&gt;&lt;span style=font-size:11px&gt;(White b. 1974)&lt;/span&gt;&lt;br&gt;</v>
      </c>
      <c r="T976" t="str">
        <f t="shared" si="137"/>
        <v>W1950ElPasoTexasSpeaker133</v>
      </c>
      <c r="U976" t="str">
        <f t="shared" si="138"/>
        <v>const W1950ElPasoTexasSpeaker133= L.marker([32.25,-106.8], {icon: Dn}).bindPopup('El Paso, Texas&lt;br&gt;&lt;span style=font-size:11px&gt;(White b. 1974)&lt;/span&gt;&lt;br&gt;Speaker 133 in (Thomas, 2001)').addTo(W1950);</v>
      </c>
      <c r="V976" t="str">
        <f t="shared" si="139"/>
        <v>const W1950ElPasoTexasSpeaker133= L.marker([32.25,-106.8], {icon: A2}).bindPopup('El Paso, Texas&lt;br&gt;&lt;span style=font-size:11px&gt;(White b. 1974)&lt;/span&gt;&lt;br&gt;Speaker 133 in (Thomas, 2001)').addTo(W1950);</v>
      </c>
      <c r="W976" t="str">
        <f t="shared" si="140"/>
        <v>const W1950ElPasoTexasSpeaker133= L.marker([32.25,-106.8], {icon: d}).bindPopup('El Paso, Texas&lt;br&gt;&lt;span style=font-size:11px&gt;(White b. 1974)&lt;/span&gt;&lt;br&gt;Speaker 133 in d').addTo(W1950);</v>
      </c>
      <c r="X976" t="str">
        <f t="shared" si="141"/>
        <v>const W1950ElPasoTexasSpeaker133= L.marker([32.25,-106.8], {icon: D5}).bindPopup('El Paso, Texas&lt;br&gt;&lt;span style=font-size:11px&gt;(White b. 1974)&lt;/span&gt;&lt;br&gt;Speaker 133 in (Thomas, 2001)').addTo(W1950);</v>
      </c>
      <c r="Y976" t="str">
        <f t="shared" si="142"/>
        <v/>
      </c>
      <c r="Z976" t="str">
        <f t="shared" si="143"/>
        <v/>
      </c>
      <c r="AA976" t="str">
        <f t="shared" si="144"/>
        <v/>
      </c>
      <c r="BC976" t="s">
        <v>12072</v>
      </c>
    </row>
    <row r="977" spans="1:55">
      <c r="A977" t="s">
        <v>5327</v>
      </c>
      <c r="B977" s="88" t="s">
        <v>6676</v>
      </c>
      <c r="D977">
        <v>1974</v>
      </c>
      <c r="E977" t="s">
        <v>11989</v>
      </c>
      <c r="F977" s="1"/>
      <c r="G977" s="79" t="s">
        <v>495</v>
      </c>
      <c r="H977" t="s">
        <v>5294</v>
      </c>
      <c r="I977" s="5">
        <v>31.6</v>
      </c>
      <c r="J977" s="5">
        <v>-98.04</v>
      </c>
      <c r="K977" t="s">
        <v>10731</v>
      </c>
      <c r="S977" t="str">
        <f t="shared" si="136"/>
        <v>Leander, Texas&lt;br&gt;&lt;span style=font-size:11px&gt;(White b. 1974)&lt;/span&gt;&lt;br&gt;</v>
      </c>
      <c r="T977" t="str">
        <f t="shared" si="137"/>
        <v>W1950LeanderTexasSpeaker134</v>
      </c>
      <c r="U977" t="str">
        <f t="shared" si="138"/>
        <v>const W1950LeanderTexasSpeaker134= L.marker([-98.04,31.6], {icon: Dn}).bindPopup('Leander, Texas&lt;br&gt;&lt;span style=font-size:11px&gt;(White b. 1974)&lt;/span&gt;&lt;br&gt;Speaker 134 in (Thomas, 2001)').addTo(W1950);</v>
      </c>
      <c r="V977" t="str">
        <f t="shared" si="139"/>
        <v>const W1950LeanderTexasSpeaker134= L.marker([-98.04,31.6], {icon: A2}).bindPopup('Leander, Texas&lt;br&gt;&lt;span style=font-size:11px&gt;(White b. 1974)&lt;/span&gt;&lt;br&gt;Speaker 134 in (Thomas, 2001)').addTo(W1950);</v>
      </c>
      <c r="W977" t="str">
        <f t="shared" si="140"/>
        <v>const W1950LeanderTexasSpeaker134= L.marker([-98.04,31.6], {icon: d}).bindPopup('Leander, Texas&lt;br&gt;&lt;span style=font-size:11px&gt;(White b. 1974)&lt;/span&gt;&lt;br&gt;Speaker 134 in d').addTo(W1950);</v>
      </c>
      <c r="X977" t="str">
        <f t="shared" si="141"/>
        <v>const W1950LeanderTexasSpeaker134= L.marker([-98.04,31.6], {icon: D5}).bindPopup('Leander, Texas&lt;br&gt;&lt;span style=font-size:11px&gt;(White b. 1974)&lt;/span&gt;&lt;br&gt;Speaker 134 in (Thomas, 2001)').addTo(W1950);</v>
      </c>
      <c r="Y977" t="str">
        <f t="shared" si="142"/>
        <v/>
      </c>
      <c r="Z977" t="str">
        <f t="shared" si="143"/>
        <v/>
      </c>
      <c r="AA977" t="str">
        <f t="shared" si="144"/>
        <v/>
      </c>
      <c r="BC977" t="s">
        <v>12073</v>
      </c>
    </row>
    <row r="978" spans="1:55">
      <c r="A978" t="s">
        <v>5327</v>
      </c>
      <c r="B978" s="88" t="s">
        <v>7776</v>
      </c>
      <c r="E978" t="s">
        <v>1241</v>
      </c>
      <c r="F978" s="1"/>
      <c r="G978" s="79" t="s">
        <v>1014</v>
      </c>
      <c r="H978" t="s">
        <v>1014</v>
      </c>
      <c r="I978" s="5">
        <v>-77.400000000000006</v>
      </c>
      <c r="J978" s="5">
        <v>25.03</v>
      </c>
      <c r="K978" t="s">
        <v>12345</v>
      </c>
      <c r="S978" t="str">
        <f t="shared" si="136"/>
        <v>Bahamas, Bahamas&lt;br&gt;&lt;span style=font-size:11px&gt;(White b. 1945-74)&lt;/span&gt;&lt;br&gt;</v>
      </c>
      <c r="T978" t="str">
        <f t="shared" si="137"/>
        <v>W1950BahamasBahamasdescription</v>
      </c>
      <c r="U978" t="str">
        <f t="shared" si="138"/>
        <v>const W1950BahamasBahamasdescription= L.marker([25.03,-77.4], {icon: He}).bindPopup('Bahamas, Bahamas&lt;br&gt;&lt;span style=font-size:11px&gt;(White b. 1945-74)&lt;/span&gt;&lt;br&gt;description in (Childs &amp; Wolfram,  2005)').addTo(W1950);</v>
      </c>
      <c r="V978" t="str">
        <f t="shared" si="139"/>
        <v>const W1950BahamasBahamasdescription= L.marker([25.03,-77.4], {icon: A2}).bindPopup('Bahamas, Bahamas&lt;br&gt;&lt;span style=font-size:11px&gt;(White b. 1945-74)&lt;/span&gt;&lt;br&gt;description in (Childs &amp; Wolfram,  2005)').addTo(W1950);</v>
      </c>
      <c r="W978" t="str">
        <f t="shared" si="140"/>
        <v>const W1950BahamasBahamasdescription= L.marker([25.03,-77.4], {icon: d}).bindPopup('Bahamas, Bahamas&lt;br&gt;&lt;span style=font-size:11px&gt;(White b. 1945-74)&lt;/span&gt;&lt;br&gt;description in d').addTo(W1950);</v>
      </c>
      <c r="X978" t="str">
        <f t="shared" si="141"/>
        <v>const W1950BahamasBahamasdescription= L.marker([25.03,-77.4], {icon: H6}).bindPopup('Bahamas, Bahamas&lt;br&gt;&lt;span style=font-size:11px&gt;(White b. 1945-74)&lt;/span&gt;&lt;br&gt;description in (Childs &amp; Wolfram,  2005)').addTo(W1950);</v>
      </c>
      <c r="Y978" t="str">
        <f t="shared" si="142"/>
        <v/>
      </c>
      <c r="Z978" t="str">
        <f t="shared" si="143"/>
        <v/>
      </c>
      <c r="AA978" t="str">
        <f t="shared" si="144"/>
        <v/>
      </c>
      <c r="BC978" t="s">
        <v>5164</v>
      </c>
    </row>
    <row r="979" spans="1:55" ht="22" customHeight="1">
      <c r="A979" t="s">
        <v>5327</v>
      </c>
      <c r="B979" s="73" t="s">
        <v>9257</v>
      </c>
      <c r="E979" t="s">
        <v>1252</v>
      </c>
      <c r="G979" s="80" t="s">
        <v>220</v>
      </c>
      <c r="H979" t="s">
        <v>5151</v>
      </c>
      <c r="I979" s="5">
        <v>-77.61</v>
      </c>
      <c r="J979" s="5">
        <v>43.16</v>
      </c>
      <c r="K979" t="s">
        <v>5164</v>
      </c>
      <c r="S979" t="str">
        <f t="shared" si="136"/>
        <v>Rochester, New York&lt;br&gt;&lt;span style=font-size:11px&gt;(White b. 1945-74)&lt;/span&gt;&lt;br&gt;</v>
      </c>
      <c r="T979" t="str">
        <f t="shared" si="137"/>
        <v>W1950RochesterNewYorksample</v>
      </c>
      <c r="U979" t="str">
        <f t="shared" si="138"/>
        <v/>
      </c>
      <c r="V979" t="str">
        <f t="shared" si="139"/>
        <v/>
      </c>
      <c r="W979" t="str">
        <f t="shared" si="140"/>
        <v/>
      </c>
      <c r="X979" t="str">
        <f t="shared" si="141"/>
        <v/>
      </c>
      <c r="Y979" t="str">
        <f t="shared" si="142"/>
        <v/>
      </c>
      <c r="Z979" t="str">
        <f t="shared" si="143"/>
        <v/>
      </c>
      <c r="AA979" t="str">
        <f t="shared" si="144"/>
        <v/>
      </c>
      <c r="BC979" t="s">
        <v>6490</v>
      </c>
    </row>
    <row r="980" spans="1:55" ht="22" customHeight="1">
      <c r="A980" t="s">
        <v>5327</v>
      </c>
      <c r="B980" s="73" t="s">
        <v>9257</v>
      </c>
      <c r="E980" t="s">
        <v>12185</v>
      </c>
      <c r="G980" s="80" t="s">
        <v>419</v>
      </c>
      <c r="H980" t="s">
        <v>5151</v>
      </c>
      <c r="I980" s="5">
        <v>-76.150000000000006</v>
      </c>
      <c r="J980" s="5">
        <v>43.05</v>
      </c>
      <c r="K980" t="s">
        <v>5164</v>
      </c>
      <c r="S980" t="str">
        <f t="shared" si="136"/>
        <v>Syracuse, New York&lt;br&gt;&lt;span style=font-size:11px&gt;(White b. 1945-74)&lt;/span&gt;&lt;br&gt;</v>
      </c>
      <c r="T980" t="str">
        <f t="shared" si="137"/>
        <v>W1950SyracuseNewYorksample</v>
      </c>
      <c r="U980" t="str">
        <f t="shared" si="138"/>
        <v/>
      </c>
      <c r="V980" t="str">
        <f t="shared" si="139"/>
        <v/>
      </c>
      <c r="W980" t="str">
        <f t="shared" si="140"/>
        <v/>
      </c>
      <c r="X980" t="str">
        <f t="shared" si="141"/>
        <v/>
      </c>
      <c r="Y980" t="str">
        <f t="shared" si="142"/>
        <v/>
      </c>
      <c r="Z980" t="str">
        <f t="shared" si="143"/>
        <v/>
      </c>
      <c r="AA980" t="str">
        <f t="shared" si="144"/>
        <v/>
      </c>
      <c r="BC980" t="s">
        <v>6491</v>
      </c>
    </row>
    <row r="981" spans="1:55" ht="22" customHeight="1">
      <c r="A981" t="s">
        <v>5327</v>
      </c>
      <c r="B981" s="88" t="s">
        <v>7776</v>
      </c>
      <c r="E981" t="s">
        <v>9616</v>
      </c>
      <c r="G981" s="79" t="s">
        <v>12211</v>
      </c>
      <c r="H981" t="s">
        <v>1012</v>
      </c>
      <c r="I981" s="5">
        <v>-59.61</v>
      </c>
      <c r="J981" s="5">
        <v>13.1</v>
      </c>
      <c r="K981" t="s">
        <v>11223</v>
      </c>
      <c r="L981" t="s">
        <v>12227</v>
      </c>
      <c r="M981" t="s">
        <v>12164</v>
      </c>
      <c r="S981" t="str">
        <f t="shared" si="136"/>
        <v>Bridgetown, Barbados&lt;br&gt;&lt;span style=font-size:11px&gt;(White b. 1945-74)&lt;/span&gt;&lt;br&gt;</v>
      </c>
      <c r="T981" t="str">
        <f t="shared" si="137"/>
        <v>W1950BridgetownBarbadosdescription</v>
      </c>
      <c r="U981" t="str">
        <f t="shared" si="138"/>
        <v>const W1950BridgetownBarbadosdescription= L.marker([13.1,-59.61], {icon: Me}).bindPopup('Bridgetown, Barbados&lt;br&gt;&lt;span style=font-size:11px&gt;(White b. 1945-74)&lt;/span&gt;&lt;br&gt;description in (Williams, 2010)').addTo(W1950);</v>
      </c>
      <c r="V981" t="str">
        <f t="shared" si="139"/>
        <v>const W1950BridgetownBarbadosdescription= L.marker([13.1,-59.61], {icon: A2}).bindPopup('Bridgetown, Barbados&lt;br&gt;&lt;span style=font-size:11px&gt;(White b. 1945-74)&lt;/span&gt;&lt;br&gt;description in (Williams, 2010)').addTo(W1950);</v>
      </c>
      <c r="W981" t="str">
        <f t="shared" si="140"/>
        <v>const W1950BridgetownBarbadosdescription= L.marker([13.1,-59.61], {icon: d}).bindPopup('Bridgetown, Barbados&lt;br&gt;&lt;span style=font-size:11px&gt;(White b. 1945-74)&lt;/span&gt;&lt;br&gt;description in d').addTo(W1950);</v>
      </c>
      <c r="X981" t="str">
        <f t="shared" si="141"/>
        <v>const W1950BridgetownBarbadosdescription= L.marker([13.1,-59.61], {icon: M1}).bindPopup('Bridgetown, Barbados&lt;br&gt;&lt;span style=font-size:11px&gt;(White b. 1945-74)&lt;/span&gt;&lt;br&gt;description in (Williams, 2010)').addTo(W1950);</v>
      </c>
      <c r="Y981" t="str">
        <f t="shared" si="142"/>
        <v>const W1950BridgetownBarbadosdescription= L.marker([13.1,-59.61], {icon:Wa}).bindPopup('Bridgetown, Barbados&lt;br&gt;&lt;span style=font-size:11px&gt;(White b. 1945-74)&lt;/span&gt;&lt;br&gt;').addTo(W1950);</v>
      </c>
      <c r="Z981" t="str">
        <f t="shared" si="143"/>
        <v>const W1950BridgetownBarbadosdescription= L.marker([13.1,-59.61], {icon:B1}).bindPopup('Bridgetown, Barbados&lt;br&gt;&lt;span style=font-size:11px&gt;(White b. 1945-74)&lt;/span&gt;&lt;br&gt;').addTo(W1950);</v>
      </c>
      <c r="AA981" t="str">
        <f t="shared" si="144"/>
        <v>const W1950BridgetownBarbadosdescription= L.marker([13.1,-59.61], {icon:Df}).bindPopup('Bridgetown, Barbados&lt;br&gt;&lt;span style=font-size:11px&gt;(White b. 1945-74)&lt;/span&gt;&lt;br&gt;').addTo(W1950);</v>
      </c>
    </row>
    <row r="982" spans="1:55" ht="22" customHeight="1">
      <c r="A982" t="s">
        <v>5327</v>
      </c>
      <c r="B982" s="88" t="s">
        <v>7776</v>
      </c>
      <c r="E982" t="s">
        <v>9616</v>
      </c>
      <c r="G982" s="79" t="s">
        <v>12208</v>
      </c>
      <c r="H982" t="s">
        <v>12218</v>
      </c>
      <c r="I982" s="5">
        <v>-61.23</v>
      </c>
      <c r="J982" s="5">
        <v>13.02</v>
      </c>
      <c r="K982" t="s">
        <v>11223</v>
      </c>
      <c r="L982" t="s">
        <v>12227</v>
      </c>
      <c r="M982" t="s">
        <v>12164</v>
      </c>
      <c r="S982" t="str">
        <f t="shared" si="136"/>
        <v>Bequia, St. Vincent and the Grenadines&lt;br&gt;&lt;span style=font-size:11px&gt;(White b. 1945-74)&lt;/span&gt;&lt;br&gt;</v>
      </c>
      <c r="T982" t="str">
        <f t="shared" si="137"/>
        <v>W1950BequiaStVincentandtheGrenadinesdescription</v>
      </c>
      <c r="U982" t="str">
        <f t="shared" si="138"/>
        <v>const W1950BequiaStVincentandtheGrenadinesdescription= L.marker([13.02,-61.23], {icon: Me}).bindPopup('Bequia, St. Vincent and the Grenadines&lt;br&gt;&lt;span style=font-size:11px&gt;(White b. 1945-74)&lt;/span&gt;&lt;br&gt;description in (Williams, 2010)').addTo(W1950);</v>
      </c>
      <c r="V982" t="str">
        <f t="shared" si="139"/>
        <v>const W1950BequiaStVincentandtheGrenadinesdescription= L.marker([13.02,-61.23], {icon: A2}).bindPopup('Bequia, St. Vincent and the Grenadines&lt;br&gt;&lt;span style=font-size:11px&gt;(White b. 1945-74)&lt;/span&gt;&lt;br&gt;description in (Williams, 2010)').addTo(W1950);</v>
      </c>
      <c r="W982" t="str">
        <f t="shared" si="140"/>
        <v>const W1950BequiaStVincentandtheGrenadinesdescription= L.marker([13.02,-61.23], {icon: d}).bindPopup('Bequia, St. Vincent and the Grenadines&lt;br&gt;&lt;span style=font-size:11px&gt;(White b. 1945-74)&lt;/span&gt;&lt;br&gt;description in d').addTo(W1950);</v>
      </c>
      <c r="X982" t="str">
        <f t="shared" si="141"/>
        <v>const W1950BequiaStVincentandtheGrenadinesdescription= L.marker([13.02,-61.23], {icon: M1}).bindPopup('Bequia, St. Vincent and the Grenadines&lt;br&gt;&lt;span style=font-size:11px&gt;(White b. 1945-74)&lt;/span&gt;&lt;br&gt;description in (Williams, 2010)').addTo(W1950);</v>
      </c>
      <c r="Y982" t="str">
        <f t="shared" si="142"/>
        <v>const W1950BequiaStVincentandtheGrenadinesdescription= L.marker([13.02,-61.23], {icon:Wa}).bindPopup('Bequia, St. Vincent and the Grenadines&lt;br&gt;&lt;span style=font-size:11px&gt;(White b. 1945-74)&lt;/span&gt;&lt;br&gt;').addTo(W1950);</v>
      </c>
      <c r="Z982" t="str">
        <f t="shared" si="143"/>
        <v>const W1950BequiaStVincentandtheGrenadinesdescription= L.marker([13.02,-61.23], {icon:B1}).bindPopup('Bequia, St. Vincent and the Grenadines&lt;br&gt;&lt;span style=font-size:11px&gt;(White b. 1945-74)&lt;/span&gt;&lt;br&gt;').addTo(W1950);</v>
      </c>
      <c r="AA982" t="str">
        <f t="shared" si="144"/>
        <v>const W1950BequiaStVincentandtheGrenadinesdescription= L.marker([13.02,-61.23], {icon:Df}).bindPopup('Bequia, St. Vincent and the Grenadines&lt;br&gt;&lt;span style=font-size:11px&gt;(White b. 1945-74)&lt;/span&gt;&lt;br&gt;').addTo(W1950);</v>
      </c>
    </row>
    <row r="983" spans="1:55">
      <c r="A983" t="s">
        <v>5327</v>
      </c>
      <c r="B983" s="88" t="s">
        <v>7776</v>
      </c>
      <c r="E983" t="s">
        <v>9616</v>
      </c>
      <c r="G983" s="79" t="s">
        <v>12209</v>
      </c>
      <c r="H983" t="s">
        <v>1169</v>
      </c>
      <c r="I983" s="5">
        <v>-61.75</v>
      </c>
      <c r="J983" s="5">
        <v>12.08</v>
      </c>
      <c r="K983" t="s">
        <v>11223</v>
      </c>
      <c r="L983" t="s">
        <v>12227</v>
      </c>
      <c r="M983" t="s">
        <v>12164</v>
      </c>
      <c r="S983" t="str">
        <f t="shared" si="136"/>
        <v>Mt. Moritz, Grenada&lt;br&gt;&lt;span style=font-size:11px&gt;(White b. 1945-74)&lt;/span&gt;&lt;br&gt;</v>
      </c>
      <c r="T983" t="str">
        <f t="shared" si="137"/>
        <v>W1950MtMoritzGrenadadescription</v>
      </c>
      <c r="U983" t="str">
        <f t="shared" si="138"/>
        <v>const W1950MtMoritzGrenadadescription= L.marker([12.08,-61.75], {icon: Me}).bindPopup('Mt. Moritz, Grenada&lt;br&gt;&lt;span style=font-size:11px&gt;(White b. 1945-74)&lt;/span&gt;&lt;br&gt;description in (Williams, 2010)').addTo(W1950);</v>
      </c>
      <c r="V983" t="str">
        <f t="shared" si="139"/>
        <v>const W1950MtMoritzGrenadadescription= L.marker([12.08,-61.75], {icon: A2}).bindPopup('Mt. Moritz, Grenada&lt;br&gt;&lt;span style=font-size:11px&gt;(White b. 1945-74)&lt;/span&gt;&lt;br&gt;description in (Williams, 2010)').addTo(W1950);</v>
      </c>
      <c r="W983" t="str">
        <f t="shared" si="140"/>
        <v>const W1950MtMoritzGrenadadescription= L.marker([12.08,-61.75], {icon: d}).bindPopup('Mt. Moritz, Grenada&lt;br&gt;&lt;span style=font-size:11px&gt;(White b. 1945-74)&lt;/span&gt;&lt;br&gt;description in d').addTo(W1950);</v>
      </c>
      <c r="X983" t="str">
        <f t="shared" si="141"/>
        <v>const W1950MtMoritzGrenadadescription= L.marker([12.08,-61.75], {icon: M1}).bindPopup('Mt. Moritz, Grenada&lt;br&gt;&lt;span style=font-size:11px&gt;(White b. 1945-74)&lt;/span&gt;&lt;br&gt;description in (Williams, 2010)').addTo(W1950);</v>
      </c>
      <c r="Y983" t="str">
        <f t="shared" si="142"/>
        <v>const W1950MtMoritzGrenadadescription= L.marker([12.08,-61.75], {icon:Wa}).bindPopup('Mt. Moritz, Grenada&lt;br&gt;&lt;span style=font-size:11px&gt;(White b. 1945-74)&lt;/span&gt;&lt;br&gt;').addTo(W1950);</v>
      </c>
      <c r="Z983" t="str">
        <f t="shared" si="143"/>
        <v>const W1950MtMoritzGrenadadescription= L.marker([12.08,-61.75], {icon:B1}).bindPopup('Mt. Moritz, Grenada&lt;br&gt;&lt;span style=font-size:11px&gt;(White b. 1945-74)&lt;/span&gt;&lt;br&gt;').addTo(W1950);</v>
      </c>
      <c r="AA983" t="str">
        <f t="shared" si="144"/>
        <v>const W1950MtMoritzGrenadadescription= L.marker([12.08,-61.75], {icon:Df}).bindPopup('Mt. Moritz, Grenada&lt;br&gt;&lt;span style=font-size:11px&gt;(White b. 1945-74)&lt;/span&gt;&lt;br&gt;').addTo(W1950);</v>
      </c>
    </row>
    <row r="984" spans="1:55">
      <c r="A984" t="s">
        <v>5327</v>
      </c>
      <c r="B984" s="88" t="s">
        <v>7776</v>
      </c>
      <c r="E984" t="s">
        <v>9616</v>
      </c>
      <c r="G984" s="79" t="s">
        <v>12210</v>
      </c>
      <c r="H984" t="s">
        <v>1009</v>
      </c>
      <c r="I984" s="5">
        <v>-77.37</v>
      </c>
      <c r="J984" s="5">
        <v>18.27</v>
      </c>
      <c r="K984" t="s">
        <v>11223</v>
      </c>
      <c r="L984" t="s">
        <v>12227</v>
      </c>
      <c r="M984" t="s">
        <v>12164</v>
      </c>
      <c r="S984" t="str">
        <f t="shared" si="136"/>
        <v>Cave Valley and Seaford Town, Jamaica&lt;br&gt;&lt;span style=font-size:11px&gt;(White b. 1945-74)&lt;/span&gt;&lt;br&gt;</v>
      </c>
      <c r="T984" t="str">
        <f t="shared" si="137"/>
        <v>W1950CaveValleyandSeafordTownJamaicadescription</v>
      </c>
      <c r="U984" t="str">
        <f t="shared" si="138"/>
        <v>const W1950CaveValleyandSeafordTownJamaicadescription= L.marker([18.27,-77.37], {icon: Me}).bindPopup('Cave Valley and Seaford Town, Jamaica&lt;br&gt;&lt;span style=font-size:11px&gt;(White b. 1945-74)&lt;/span&gt;&lt;br&gt;description in (Williams, 2010)').addTo(W1950);</v>
      </c>
      <c r="V984" t="str">
        <f t="shared" si="139"/>
        <v>const W1950CaveValleyandSeafordTownJamaicadescription= L.marker([18.27,-77.37], {icon: A2}).bindPopup('Cave Valley and Seaford Town, Jamaica&lt;br&gt;&lt;span style=font-size:11px&gt;(White b. 1945-74)&lt;/span&gt;&lt;br&gt;description in (Williams, 2010)').addTo(W1950);</v>
      </c>
      <c r="W984" t="str">
        <f t="shared" si="140"/>
        <v>const W1950CaveValleyandSeafordTownJamaicadescription= L.marker([18.27,-77.37], {icon: d}).bindPopup('Cave Valley and Seaford Town, Jamaica&lt;br&gt;&lt;span style=font-size:11px&gt;(White b. 1945-74)&lt;/span&gt;&lt;br&gt;description in d').addTo(W1950);</v>
      </c>
      <c r="X984" t="str">
        <f t="shared" si="141"/>
        <v>const W1950CaveValleyandSeafordTownJamaicadescription= L.marker([18.27,-77.37], {icon: M1}).bindPopup('Cave Valley and Seaford Town, Jamaica&lt;br&gt;&lt;span style=font-size:11px&gt;(White b. 1945-74)&lt;/span&gt;&lt;br&gt;description in (Williams, 2010)').addTo(W1950);</v>
      </c>
      <c r="Y984" t="str">
        <f t="shared" si="142"/>
        <v>const W1950CaveValleyandSeafordTownJamaicadescription= L.marker([18.27,-77.37], {icon:Wa}).bindPopup('Cave Valley and Seaford Town, Jamaica&lt;br&gt;&lt;span style=font-size:11px&gt;(White b. 1945-74)&lt;/span&gt;&lt;br&gt;').addTo(W1950);</v>
      </c>
      <c r="Z984" t="str">
        <f t="shared" si="143"/>
        <v>const W1950CaveValleyandSeafordTownJamaicadescription= L.marker([18.27,-77.37], {icon:B1}).bindPopup('Cave Valley and Seaford Town, Jamaica&lt;br&gt;&lt;span style=font-size:11px&gt;(White b. 1945-74)&lt;/span&gt;&lt;br&gt;').addTo(W1950);</v>
      </c>
      <c r="AA984" t="str">
        <f t="shared" si="144"/>
        <v>const W1950CaveValleyandSeafordTownJamaicadescription= L.marker([18.27,-77.37], {icon:Df}).bindPopup('Cave Valley and Seaford Town, Jamaica&lt;br&gt;&lt;span style=font-size:11px&gt;(White b. 1945-74)&lt;/span&gt;&lt;br&gt;').addTo(W1950);</v>
      </c>
    </row>
    <row r="985" spans="1:55">
      <c r="A985" t="s">
        <v>5327</v>
      </c>
      <c r="B985" s="88" t="s">
        <v>7776</v>
      </c>
      <c r="E985" t="s">
        <v>9616</v>
      </c>
      <c r="G985" s="79" t="s">
        <v>12212</v>
      </c>
      <c r="H985" t="s">
        <v>12213</v>
      </c>
      <c r="I985" s="5">
        <v>-61.45</v>
      </c>
      <c r="J985" s="5">
        <v>12.47</v>
      </c>
      <c r="K985" t="s">
        <v>11232</v>
      </c>
      <c r="L985" t="s">
        <v>12227</v>
      </c>
      <c r="M985" t="s">
        <v>12164</v>
      </c>
      <c r="S985" t="str">
        <f t="shared" si="136"/>
        <v>Windward Village, Carriacou&lt;br&gt;&lt;span style=font-size:11px&gt;(White b. 1945-74)&lt;/span&gt;&lt;br&gt;</v>
      </c>
      <c r="T985" t="str">
        <f t="shared" si="137"/>
        <v>W1950WindwardVillageCarriacoudescription</v>
      </c>
      <c r="U985" t="str">
        <f t="shared" si="138"/>
        <v>const W1950WindwardVillageCarriacoudescription= L.marker([12.47,-61.45], {icon: De}).bindPopup('Windward Village, Carriacou&lt;br&gt;&lt;span style=font-size:11px&gt;(White b. 1945-74)&lt;/span&gt;&lt;br&gt;description in (Williams, 2010)').addTo(W1950);</v>
      </c>
      <c r="V985" t="str">
        <f t="shared" si="139"/>
        <v>const W1950WindwardVillageCarriacoudescription= L.marker([12.47,-61.45], {icon: A2}).bindPopup('Windward Village, Carriacou&lt;br&gt;&lt;span style=font-size:11px&gt;(White b. 1945-74)&lt;/span&gt;&lt;br&gt;description in (Williams, 2010)').addTo(W1950);</v>
      </c>
      <c r="W985" t="str">
        <f t="shared" si="140"/>
        <v>const W1950WindwardVillageCarriacoudescription= L.marker([12.47,-61.45], {icon: d}).bindPopup('Windward Village, Carriacou&lt;br&gt;&lt;span style=font-size:11px&gt;(White b. 1945-74)&lt;/span&gt;&lt;br&gt;description in d').addTo(W1950);</v>
      </c>
      <c r="X985" t="str">
        <f t="shared" si="141"/>
        <v>const W1950WindwardVillageCarriacoudescription= L.marker([12.47,-61.45], {icon: D1}).bindPopup('Windward Village, Carriacou&lt;br&gt;&lt;span style=font-size:11px&gt;(White b. 1945-74)&lt;/span&gt;&lt;br&gt;description in (Williams, 2010)').addTo(W1950);</v>
      </c>
      <c r="Y985" t="str">
        <f t="shared" si="142"/>
        <v>const W1950WindwardVillageCarriacoudescription= L.marker([12.47,-61.45], {icon:Wa}).bindPopup('Windward Village, Carriacou&lt;br&gt;&lt;span style=font-size:11px&gt;(White b. 1945-74)&lt;/span&gt;&lt;br&gt;').addTo(W1950);</v>
      </c>
      <c r="Z985" t="str">
        <f t="shared" si="143"/>
        <v>const W1950WindwardVillageCarriacoudescription= L.marker([12.47,-61.45], {icon:B1}).bindPopup('Windward Village, Carriacou&lt;br&gt;&lt;span style=font-size:11px&gt;(White b. 1945-74)&lt;/span&gt;&lt;br&gt;').addTo(W1950);</v>
      </c>
      <c r="AA985" t="str">
        <f t="shared" si="144"/>
        <v>const W1950WindwardVillageCarriacoudescription= L.marker([12.47,-61.45], {icon:Df}).bindPopup('Windward Village, Carriacou&lt;br&gt;&lt;span style=font-size:11px&gt;(White b. 1945-74)&lt;/span&gt;&lt;br&gt;').addTo(W1950);</v>
      </c>
    </row>
    <row r="986" spans="1:55">
      <c r="A986" t="s">
        <v>5327</v>
      </c>
      <c r="B986" s="88" t="s">
        <v>9257</v>
      </c>
      <c r="E986" t="s">
        <v>6969</v>
      </c>
      <c r="G986" t="s">
        <v>52</v>
      </c>
      <c r="H986" t="s">
        <v>5286</v>
      </c>
      <c r="I986" s="5">
        <v>-75.55</v>
      </c>
      <c r="J986" s="5">
        <v>39.75</v>
      </c>
      <c r="K986" t="s">
        <v>12370</v>
      </c>
      <c r="S986" t="str">
        <f t="shared" si="136"/>
        <v>Wilmington, Delaware&lt;br&gt;&lt;span style=font-size:11px&gt;(White b. 1945-74)&lt;/span&gt;&lt;br&gt;</v>
      </c>
      <c r="T986" t="str">
        <f t="shared" si="137"/>
        <v>W1950WilmingtonDelawaresample</v>
      </c>
      <c r="U986" t="str">
        <f t="shared" si="138"/>
        <v>const W1950WilmingtonDelawaresample= L.marker([39.75,-75.55], {icon: Dt}).bindPopup('Wilmington, Delaware&lt;br&gt;&lt;span style=font-size:11px&gt;(White b. 1945-74)&lt;/span&gt;&lt;br&gt;sample in (Labov et al, 2003)').addTo(W1950);</v>
      </c>
      <c r="V986" t="str">
        <f t="shared" si="139"/>
        <v>const W1950WilmingtonDelawaresample= L.marker([39.75,-75.55], {icon: A2}).bindPopup('Wilmington, Delaware&lt;br&gt;&lt;span style=font-size:11px&gt;(White b. 1945-74)&lt;/span&gt;&lt;br&gt;sample in (Labov et al, 2003)').addTo(W1950);</v>
      </c>
      <c r="W986" t="str">
        <f t="shared" si="140"/>
        <v>const W1950WilmingtonDelawaresample= L.marker([39.75,-75.55], {icon: d}).bindPopup('Wilmington, Delaware&lt;br&gt;&lt;span style=font-size:11px&gt;(White b. 1945-74)&lt;/span&gt;&lt;br&gt;sample in d').addTo(W1950);</v>
      </c>
      <c r="X986" t="str">
        <f t="shared" si="141"/>
        <v>const W1950WilmingtonDelawaresample= L.marker([39.75,-75.55], {icon: D5}).bindPopup('Wilmington, Delaware&lt;br&gt;&lt;span style=font-size:11px&gt;(White b. 1945-74)&lt;/span&gt;&lt;br&gt;sample in (Labov et al, 2003)').addTo(W1950);</v>
      </c>
      <c r="Y986" t="str">
        <f t="shared" si="142"/>
        <v/>
      </c>
      <c r="Z986" t="str">
        <f t="shared" si="143"/>
        <v/>
      </c>
      <c r="AA986" t="str">
        <f t="shared" si="144"/>
        <v/>
      </c>
    </row>
    <row r="987" spans="1:55">
      <c r="A987" t="s">
        <v>5327</v>
      </c>
      <c r="B987" s="88" t="s">
        <v>9257</v>
      </c>
      <c r="E987" t="s">
        <v>12369</v>
      </c>
      <c r="G987" s="79" t="s">
        <v>132</v>
      </c>
      <c r="H987" t="s">
        <v>905</v>
      </c>
      <c r="I987" s="5">
        <v>-76.62</v>
      </c>
      <c r="J987" s="5">
        <v>39.29</v>
      </c>
      <c r="K987" t="s">
        <v>12370</v>
      </c>
      <c r="S987" t="str">
        <f t="shared" si="136"/>
        <v>Baltimore, Maryland&lt;br&gt;&lt;span style=font-size:11px&gt;(White b. 1945-74)&lt;/span&gt;&lt;br&gt;</v>
      </c>
      <c r="T987" t="str">
        <f t="shared" si="137"/>
        <v>W1950BaltimoreMarylandsample</v>
      </c>
      <c r="U987" t="str">
        <f t="shared" si="138"/>
        <v>const W1950BaltimoreMarylandsample= L.marker([39.29,-76.62], {icon: Dt}).bindPopup('Baltimore, Maryland&lt;br&gt;&lt;span style=font-size:11px&gt;(White b. 1945-74)&lt;/span&gt;&lt;br&gt;sample in (Ash, 2002)').addTo(W1950);</v>
      </c>
      <c r="V987" t="str">
        <f t="shared" si="139"/>
        <v>const W1950BaltimoreMarylandsample= L.marker([39.29,-76.62], {icon: A2}).bindPopup('Baltimore, Maryland&lt;br&gt;&lt;span style=font-size:11px&gt;(White b. 1945-74)&lt;/span&gt;&lt;br&gt;sample in (Ash, 2002)').addTo(W1950);</v>
      </c>
      <c r="W987" t="str">
        <f t="shared" si="140"/>
        <v>const W1950BaltimoreMarylandsample= L.marker([39.29,-76.62], {icon: d}).bindPopup('Baltimore, Maryland&lt;br&gt;&lt;span style=font-size:11px&gt;(White b. 1945-74)&lt;/span&gt;&lt;br&gt;sample in d').addTo(W1950);</v>
      </c>
      <c r="X987" t="str">
        <f t="shared" si="141"/>
        <v>const W1950BaltimoreMarylandsample= L.marker([39.29,-76.62], {icon: D5}).bindPopup('Baltimore, Maryland&lt;br&gt;&lt;span style=font-size:11px&gt;(White b. 1945-74)&lt;/span&gt;&lt;br&gt;sample in (Ash, 2002)').addTo(W1950);</v>
      </c>
      <c r="Y987" t="str">
        <f t="shared" si="142"/>
        <v/>
      </c>
      <c r="Z987" t="str">
        <f t="shared" si="143"/>
        <v/>
      </c>
      <c r="AA987" t="str">
        <f t="shared" si="144"/>
        <v/>
      </c>
    </row>
    <row r="988" spans="1:55">
      <c r="A988" t="s">
        <v>5327</v>
      </c>
      <c r="B988" s="88" t="s">
        <v>9257</v>
      </c>
      <c r="E988" t="s">
        <v>12369</v>
      </c>
      <c r="G988" s="79" t="s">
        <v>201</v>
      </c>
      <c r="H988" t="s">
        <v>5291</v>
      </c>
      <c r="I988" s="5">
        <v>-74.77</v>
      </c>
      <c r="J988" s="5">
        <v>40.22</v>
      </c>
      <c r="K988" t="s">
        <v>10739</v>
      </c>
      <c r="S988" t="str">
        <f t="shared" si="136"/>
        <v>Trenton, New Jersey&lt;br&gt;&lt;span style=font-size:11px&gt;(White b. 1945-74)&lt;/span&gt;&lt;br&gt;</v>
      </c>
      <c r="T988" t="str">
        <f t="shared" si="137"/>
        <v>W1950TrentonNewJerseysample</v>
      </c>
      <c r="U988" t="str">
        <f t="shared" si="138"/>
        <v>const W1950TrentonNewJerseysample= L.marker([40.22,-74.77], {icon: Dt}).bindPopup('Trenton, New Jersey&lt;br&gt;&lt;span style=font-size:11px&gt;(White b. 1945-74)&lt;/span&gt;&lt;br&gt;sample in (Ash, 2002)').addTo(W1950);</v>
      </c>
      <c r="V988" t="str">
        <f t="shared" si="139"/>
        <v>const W1950TrentonNewJerseysample= L.marker([40.22,-74.77], {icon: A2}).bindPopup('Trenton, New Jersey&lt;br&gt;&lt;span style=font-size:11px&gt;(White b. 1945-74)&lt;/span&gt;&lt;br&gt;sample in (Ash, 2002)').addTo(W1950);</v>
      </c>
      <c r="W988" t="str">
        <f t="shared" si="140"/>
        <v>const W1950TrentonNewJerseysample= L.marker([40.22,-74.77], {icon: d}).bindPopup('Trenton, New Jersey&lt;br&gt;&lt;span style=font-size:11px&gt;(White b. 1945-74)&lt;/span&gt;&lt;br&gt;sample in d').addTo(W1950);</v>
      </c>
      <c r="X988" t="str">
        <f t="shared" si="141"/>
        <v>const W1950TrentonNewJerseysample= L.marker([40.22,-74.77], {icon: D3}).bindPopup('Trenton, New Jersey&lt;br&gt;&lt;span style=font-size:11px&gt;(White b. 1945-74)&lt;/span&gt;&lt;br&gt;sample in (Ash, 2002)').addTo(W1950);</v>
      </c>
      <c r="Y988" t="str">
        <f t="shared" si="142"/>
        <v/>
      </c>
      <c r="Z988" t="str">
        <f t="shared" si="143"/>
        <v/>
      </c>
      <c r="AA988" t="str">
        <f t="shared" si="144"/>
        <v/>
      </c>
    </row>
    <row r="989" spans="1:55">
      <c r="A989" t="s">
        <v>5327</v>
      </c>
      <c r="B989" s="88" t="s">
        <v>9257</v>
      </c>
      <c r="E989" t="s">
        <v>12369</v>
      </c>
      <c r="G989" s="79" t="s">
        <v>12371</v>
      </c>
      <c r="H989" t="s">
        <v>5291</v>
      </c>
      <c r="I989" s="5">
        <v>-75.010000000000005</v>
      </c>
      <c r="J989" s="5">
        <v>39.47</v>
      </c>
      <c r="K989" t="s">
        <v>10733</v>
      </c>
      <c r="S989" t="str">
        <f t="shared" si="136"/>
        <v>Vineland, New Jersey&lt;br&gt;&lt;span style=font-size:11px&gt;(White b. 1945-74)&lt;/span&gt;&lt;br&gt;</v>
      </c>
      <c r="T989" t="str">
        <f t="shared" si="137"/>
        <v>W1950VinelandNewJerseysample</v>
      </c>
      <c r="U989" t="str">
        <f t="shared" si="138"/>
        <v>const W1950VinelandNewJerseysample= L.marker([39.47,-75.01], {icon: Dn}).bindPopup('Vineland, New Jersey&lt;br&gt;&lt;span style=font-size:11px&gt;(White b. 1945-74)&lt;/span&gt;&lt;br&gt;sample in (Ash, 2002)').addTo(W1950);</v>
      </c>
      <c r="V989" t="str">
        <f t="shared" si="139"/>
        <v>const W1950VinelandNewJerseysample= L.marker([39.47,-75.01], {icon: A2}).bindPopup('Vineland, New Jersey&lt;br&gt;&lt;span style=font-size:11px&gt;(White b. 1945-74)&lt;/span&gt;&lt;br&gt;sample in (Ash, 2002)').addTo(W1950);</v>
      </c>
      <c r="W989" t="str">
        <f t="shared" si="140"/>
        <v>const W1950VinelandNewJerseysample= L.marker([39.47,-75.01], {icon: d}).bindPopup('Vineland, New Jersey&lt;br&gt;&lt;span style=font-size:11px&gt;(White b. 1945-74)&lt;/span&gt;&lt;br&gt;sample in d').addTo(W1950);</v>
      </c>
      <c r="X989" t="str">
        <f t="shared" si="141"/>
        <v>const W1950VinelandNewJerseysample= L.marker([39.47,-75.01], {icon: D3}).bindPopup('Vineland, New Jersey&lt;br&gt;&lt;span style=font-size:11px&gt;(White b. 1945-74)&lt;/span&gt;&lt;br&gt;sample in (Ash, 2002)').addTo(W1950);</v>
      </c>
      <c r="Y989" t="str">
        <f t="shared" si="142"/>
        <v/>
      </c>
      <c r="Z989" t="str">
        <f t="shared" si="143"/>
        <v/>
      </c>
      <c r="AA989" t="str">
        <f t="shared" si="144"/>
        <v/>
      </c>
    </row>
    <row r="990" spans="1:55">
      <c r="A990" t="s">
        <v>5327</v>
      </c>
      <c r="B990" s="88" t="s">
        <v>9257</v>
      </c>
      <c r="E990" t="s">
        <v>12369</v>
      </c>
      <c r="G990" s="79" t="s">
        <v>12372</v>
      </c>
      <c r="H990" t="s">
        <v>5291</v>
      </c>
      <c r="I990" s="5">
        <v>-74.77</v>
      </c>
      <c r="J990" s="5">
        <v>39.659999999999997</v>
      </c>
      <c r="K990" t="s">
        <v>10733</v>
      </c>
      <c r="S990" t="str">
        <f t="shared" si="136"/>
        <v>Hammonton, New Jersey&lt;br&gt;&lt;span style=font-size:11px&gt;(White b. 1945-74)&lt;/span&gt;&lt;br&gt;</v>
      </c>
      <c r="T990" t="str">
        <f t="shared" si="137"/>
        <v>W1950HammontonNewJerseysample</v>
      </c>
      <c r="U990" t="str">
        <f t="shared" si="138"/>
        <v>const W1950HammontonNewJerseysample= L.marker([39.66,-74.77], {icon: Dn}).bindPopup('Hammonton, New Jersey&lt;br&gt;&lt;span style=font-size:11px&gt;(White b. 1945-74)&lt;/span&gt;&lt;br&gt;sample in (Ash, 2002)').addTo(W1950);</v>
      </c>
      <c r="V990" t="str">
        <f t="shared" si="139"/>
        <v>const W1950HammontonNewJerseysample= L.marker([39.66,-74.77], {icon: A2}).bindPopup('Hammonton, New Jersey&lt;br&gt;&lt;span style=font-size:11px&gt;(White b. 1945-74)&lt;/span&gt;&lt;br&gt;sample in (Ash, 2002)').addTo(W1950);</v>
      </c>
      <c r="W990" t="str">
        <f t="shared" si="140"/>
        <v>const W1950HammontonNewJerseysample= L.marker([39.66,-74.77], {icon: d}).bindPopup('Hammonton, New Jersey&lt;br&gt;&lt;span style=font-size:11px&gt;(White b. 1945-74)&lt;/span&gt;&lt;br&gt;sample in d').addTo(W1950);</v>
      </c>
      <c r="X990" t="str">
        <f t="shared" si="141"/>
        <v>const W1950HammontonNewJerseysample= L.marker([39.66,-74.77], {icon: D3}).bindPopup('Hammonton, New Jersey&lt;br&gt;&lt;span style=font-size:11px&gt;(White b. 1945-74)&lt;/span&gt;&lt;br&gt;sample in (Ash, 2002)').addTo(W1950);</v>
      </c>
      <c r="Y990" t="str">
        <f t="shared" si="142"/>
        <v/>
      </c>
      <c r="Z990" t="str">
        <f t="shared" si="143"/>
        <v/>
      </c>
      <c r="AA990" t="str">
        <f t="shared" si="144"/>
        <v/>
      </c>
    </row>
    <row r="991" spans="1:55">
      <c r="A991" t="s">
        <v>5327</v>
      </c>
      <c r="B991" s="88" t="s">
        <v>9257</v>
      </c>
      <c r="E991" t="s">
        <v>12369</v>
      </c>
      <c r="G991" s="79" t="s">
        <v>12373</v>
      </c>
      <c r="H991" t="s">
        <v>5291</v>
      </c>
      <c r="I991" s="5">
        <v>-75.23</v>
      </c>
      <c r="J991" s="5">
        <v>39.43</v>
      </c>
      <c r="K991" t="s">
        <v>10739</v>
      </c>
      <c r="S991" t="str">
        <f t="shared" si="136"/>
        <v>Bridgeton, New Jersey&lt;br&gt;&lt;span style=font-size:11px&gt;(White b. 1945-74)&lt;/span&gt;&lt;br&gt;</v>
      </c>
      <c r="T991" t="str">
        <f t="shared" si="137"/>
        <v>W1950BridgetonNewJerseysample</v>
      </c>
      <c r="U991" t="str">
        <f t="shared" si="138"/>
        <v>const W1950BridgetonNewJerseysample= L.marker([39.43,-75.23], {icon: Dt}).bindPopup('Bridgeton, New Jersey&lt;br&gt;&lt;span style=font-size:11px&gt;(White b. 1945-74)&lt;/span&gt;&lt;br&gt;sample in (Ash, 2002)').addTo(W1950);</v>
      </c>
      <c r="V991" t="str">
        <f t="shared" si="139"/>
        <v>const W1950BridgetonNewJerseysample= L.marker([39.43,-75.23], {icon: A2}).bindPopup('Bridgeton, New Jersey&lt;br&gt;&lt;span style=font-size:11px&gt;(White b. 1945-74)&lt;/span&gt;&lt;br&gt;sample in (Ash, 2002)').addTo(W1950);</v>
      </c>
      <c r="W991" t="str">
        <f t="shared" si="140"/>
        <v>const W1950BridgetonNewJerseysample= L.marker([39.43,-75.23], {icon: d}).bindPopup('Bridgeton, New Jersey&lt;br&gt;&lt;span style=font-size:11px&gt;(White b. 1945-74)&lt;/span&gt;&lt;br&gt;sample in d').addTo(W1950);</v>
      </c>
      <c r="X991" t="str">
        <f t="shared" si="141"/>
        <v>const W1950BridgetonNewJerseysample= L.marker([39.43,-75.23], {icon: D3}).bindPopup('Bridgeton, New Jersey&lt;br&gt;&lt;span style=font-size:11px&gt;(White b. 1945-74)&lt;/span&gt;&lt;br&gt;sample in (Ash, 2002)').addTo(W1950);</v>
      </c>
      <c r="Y991" t="str">
        <f t="shared" si="142"/>
        <v/>
      </c>
      <c r="Z991" t="str">
        <f t="shared" si="143"/>
        <v/>
      </c>
      <c r="AA991" t="str">
        <f t="shared" si="144"/>
        <v/>
      </c>
    </row>
    <row r="992" spans="1:55">
      <c r="A992" t="s">
        <v>5327</v>
      </c>
      <c r="B992" s="88" t="s">
        <v>9257</v>
      </c>
      <c r="E992" t="s">
        <v>12369</v>
      </c>
      <c r="G992" s="79" t="s">
        <v>1898</v>
      </c>
      <c r="H992" t="s">
        <v>5291</v>
      </c>
      <c r="I992" s="5">
        <v>-75.47</v>
      </c>
      <c r="J992" s="5">
        <v>39.57</v>
      </c>
      <c r="K992" t="s">
        <v>10739</v>
      </c>
      <c r="S992" t="str">
        <f t="shared" si="136"/>
        <v>Salem, New Jersey&lt;br&gt;&lt;span style=font-size:11px&gt;(White b. 1945-74)&lt;/span&gt;&lt;br&gt;</v>
      </c>
      <c r="T992" t="str">
        <f t="shared" si="137"/>
        <v>W1950SalemNewJerseysample</v>
      </c>
      <c r="U992" t="str">
        <f t="shared" si="138"/>
        <v>const W1950SalemNewJerseysample= L.marker([39.57,-75.47], {icon: Dt}).bindPopup('Salem, New Jersey&lt;br&gt;&lt;span style=font-size:11px&gt;(White b. 1945-74)&lt;/span&gt;&lt;br&gt;sample in (Ash, 2002)').addTo(W1950);</v>
      </c>
      <c r="V992" t="str">
        <f t="shared" si="139"/>
        <v>const W1950SalemNewJerseysample= L.marker([39.57,-75.47], {icon: A2}).bindPopup('Salem, New Jersey&lt;br&gt;&lt;span style=font-size:11px&gt;(White b. 1945-74)&lt;/span&gt;&lt;br&gt;sample in (Ash, 2002)').addTo(W1950);</v>
      </c>
      <c r="W992" t="str">
        <f t="shared" si="140"/>
        <v>const W1950SalemNewJerseysample= L.marker([39.57,-75.47], {icon: d}).bindPopup('Salem, New Jersey&lt;br&gt;&lt;span style=font-size:11px&gt;(White b. 1945-74)&lt;/span&gt;&lt;br&gt;sample in d').addTo(W1950);</v>
      </c>
      <c r="X992" t="str">
        <f t="shared" si="141"/>
        <v>const W1950SalemNewJerseysample= L.marker([39.57,-75.47], {icon: D3}).bindPopup('Salem, New Jersey&lt;br&gt;&lt;span style=font-size:11px&gt;(White b. 1945-74)&lt;/span&gt;&lt;br&gt;sample in (Ash, 2002)').addTo(W1950);</v>
      </c>
      <c r="Y992" t="str">
        <f t="shared" si="142"/>
        <v/>
      </c>
      <c r="Z992" t="str">
        <f t="shared" si="143"/>
        <v/>
      </c>
      <c r="AA992" t="str">
        <f t="shared" si="144"/>
        <v/>
      </c>
    </row>
    <row r="993" spans="1:55">
      <c r="A993" t="s">
        <v>5327</v>
      </c>
      <c r="B993" s="88" t="s">
        <v>9257</v>
      </c>
      <c r="E993" t="s">
        <v>12369</v>
      </c>
      <c r="G993" s="79" t="s">
        <v>12374</v>
      </c>
      <c r="H993" t="s">
        <v>5291</v>
      </c>
      <c r="I993" s="5">
        <v>-74.58</v>
      </c>
      <c r="J993" s="5">
        <v>39.97</v>
      </c>
      <c r="K993" t="s">
        <v>10733</v>
      </c>
      <c r="S993" t="str">
        <f t="shared" si="136"/>
        <v>Browns Mills, New Jersey&lt;br&gt;&lt;span style=font-size:11px&gt;(White b. 1945-74)&lt;/span&gt;&lt;br&gt;</v>
      </c>
      <c r="T993" t="str">
        <f t="shared" si="137"/>
        <v>W1950BrownsMillsNewJerseysample</v>
      </c>
      <c r="U993" t="str">
        <f t="shared" si="138"/>
        <v>const W1950BrownsMillsNewJerseysample= L.marker([39.97,-74.58], {icon: Dn}).bindPopup('Browns Mills, New Jersey&lt;br&gt;&lt;span style=font-size:11px&gt;(White b. 1945-74)&lt;/span&gt;&lt;br&gt;sample in (Ash, 2002)').addTo(W1950);</v>
      </c>
      <c r="V993" t="str">
        <f t="shared" si="139"/>
        <v>const W1950BrownsMillsNewJerseysample= L.marker([39.97,-74.58], {icon: A2}).bindPopup('Browns Mills, New Jersey&lt;br&gt;&lt;span style=font-size:11px&gt;(White b. 1945-74)&lt;/span&gt;&lt;br&gt;sample in (Ash, 2002)').addTo(W1950);</v>
      </c>
      <c r="W993" t="str">
        <f t="shared" si="140"/>
        <v>const W1950BrownsMillsNewJerseysample= L.marker([39.97,-74.58], {icon: d}).bindPopup('Browns Mills, New Jersey&lt;br&gt;&lt;span style=font-size:11px&gt;(White b. 1945-74)&lt;/span&gt;&lt;br&gt;sample in d').addTo(W1950);</v>
      </c>
      <c r="X993" t="str">
        <f t="shared" si="141"/>
        <v>const W1950BrownsMillsNewJerseysample= L.marker([39.97,-74.58], {icon: D3}).bindPopup('Browns Mills, New Jersey&lt;br&gt;&lt;span style=font-size:11px&gt;(White b. 1945-74)&lt;/span&gt;&lt;br&gt;sample in (Ash, 2002)').addTo(W1950);</v>
      </c>
      <c r="Y993" t="str">
        <f t="shared" si="142"/>
        <v/>
      </c>
      <c r="Z993" t="str">
        <f t="shared" si="143"/>
        <v/>
      </c>
      <c r="AA993" t="str">
        <f t="shared" si="144"/>
        <v/>
      </c>
    </row>
    <row r="994" spans="1:55">
      <c r="A994" t="s">
        <v>5327</v>
      </c>
      <c r="B994" s="88" t="s">
        <v>9257</v>
      </c>
      <c r="E994" t="s">
        <v>12369</v>
      </c>
      <c r="G994" s="79" t="s">
        <v>968</v>
      </c>
      <c r="H994" t="s">
        <v>5286</v>
      </c>
      <c r="I994" s="5">
        <v>-75.52</v>
      </c>
      <c r="J994" s="5">
        <v>39.159999999999997</v>
      </c>
      <c r="K994" t="s">
        <v>10731</v>
      </c>
      <c r="S994" t="str">
        <f t="shared" si="136"/>
        <v>Dover, Delaware&lt;br&gt;&lt;span style=font-size:11px&gt;(White b. 1945-74)&lt;/span&gt;&lt;br&gt;</v>
      </c>
      <c r="T994" t="str">
        <f t="shared" si="137"/>
        <v>W1950DoverDelawaresample</v>
      </c>
      <c r="U994" t="str">
        <f t="shared" si="138"/>
        <v>const W1950DoverDelawaresample= L.marker([39.16,-75.52], {icon: Dn}).bindPopup('Dover, Delaware&lt;br&gt;&lt;span style=font-size:11px&gt;(White b. 1945-74)&lt;/span&gt;&lt;br&gt;sample in (Ash, 2002)').addTo(W1950);</v>
      </c>
      <c r="V994" t="str">
        <f t="shared" si="139"/>
        <v>const W1950DoverDelawaresample= L.marker([39.16,-75.52], {icon: A2}).bindPopup('Dover, Delaware&lt;br&gt;&lt;span style=font-size:11px&gt;(White b. 1945-74)&lt;/span&gt;&lt;br&gt;sample in (Ash, 2002)').addTo(W1950);</v>
      </c>
      <c r="W994" t="str">
        <f t="shared" si="140"/>
        <v>const W1950DoverDelawaresample= L.marker([39.16,-75.52], {icon: d}).bindPopup('Dover, Delaware&lt;br&gt;&lt;span style=font-size:11px&gt;(White b. 1945-74)&lt;/span&gt;&lt;br&gt;sample in d').addTo(W1950);</v>
      </c>
      <c r="X994" t="str">
        <f t="shared" si="141"/>
        <v>const W1950DoverDelawaresample= L.marker([39.16,-75.52], {icon: D5}).bindPopup('Dover, Delaware&lt;br&gt;&lt;span style=font-size:11px&gt;(White b. 1945-74)&lt;/span&gt;&lt;br&gt;sample in (Ash, 2002)').addTo(W1950);</v>
      </c>
      <c r="Y994" t="str">
        <f t="shared" si="142"/>
        <v/>
      </c>
      <c r="Z994" t="str">
        <f t="shared" si="143"/>
        <v/>
      </c>
      <c r="AA994" t="str">
        <f t="shared" si="144"/>
        <v/>
      </c>
    </row>
    <row r="995" spans="1:55">
      <c r="A995" t="s">
        <v>5327</v>
      </c>
      <c r="B995" s="88" t="s">
        <v>7776</v>
      </c>
      <c r="E995" t="s">
        <v>12205</v>
      </c>
      <c r="F995" s="1"/>
      <c r="G995" s="79" t="s">
        <v>1301</v>
      </c>
      <c r="H995" t="s">
        <v>1025</v>
      </c>
      <c r="I995" s="5">
        <v>-64.75</v>
      </c>
      <c r="J995" s="5">
        <v>32.31</v>
      </c>
      <c r="K995" t="s">
        <v>10731</v>
      </c>
      <c r="S995" t="str">
        <f t="shared" si="136"/>
        <v>Hamilton, Bermuda&lt;br&gt;&lt;span style=font-size:11px&gt;(White b. 1945-74)&lt;/span&gt;&lt;br&gt;</v>
      </c>
      <c r="T995" t="str">
        <f t="shared" si="137"/>
        <v>W1950HamiltonBermudadescription</v>
      </c>
      <c r="U995" t="str">
        <f t="shared" si="138"/>
        <v>const W1950HamiltonBermudadescription= L.marker([32.31,-64.75], {icon: Dn}).bindPopup('Hamilton, Bermuda&lt;br&gt;&lt;span style=font-size:11px&gt;(White b. 1945-74)&lt;/span&gt;&lt;br&gt;description in (Holliday, 2016)').addTo(W1950);</v>
      </c>
      <c r="V995" t="str">
        <f t="shared" si="139"/>
        <v>const W1950HamiltonBermudadescription= L.marker([32.31,-64.75], {icon: A2}).bindPopup('Hamilton, Bermuda&lt;br&gt;&lt;span style=font-size:11px&gt;(White b. 1945-74)&lt;/span&gt;&lt;br&gt;description in (Holliday, 2016)').addTo(W1950);</v>
      </c>
      <c r="W995" t="str">
        <f t="shared" si="140"/>
        <v>const W1950HamiltonBermudadescription= L.marker([32.31,-64.75], {icon: d}).bindPopup('Hamilton, Bermuda&lt;br&gt;&lt;span style=font-size:11px&gt;(White b. 1945-74)&lt;/span&gt;&lt;br&gt;description in d').addTo(W1950);</v>
      </c>
      <c r="X995" t="str">
        <f t="shared" si="141"/>
        <v>const W1950HamiltonBermudadescription= L.marker([32.31,-64.75], {icon: D5}).bindPopup('Hamilton, Bermuda&lt;br&gt;&lt;span style=font-size:11px&gt;(White b. 1945-74)&lt;/span&gt;&lt;br&gt;description in (Holliday, 2016)').addTo(W1950);</v>
      </c>
      <c r="Y995" t="str">
        <f t="shared" si="142"/>
        <v/>
      </c>
      <c r="Z995" t="str">
        <f t="shared" si="143"/>
        <v/>
      </c>
      <c r="AA995" t="str">
        <f t="shared" si="144"/>
        <v/>
      </c>
      <c r="BC995" t="s">
        <v>5677</v>
      </c>
    </row>
    <row r="996" spans="1:55">
      <c r="A996" t="s">
        <v>5327</v>
      </c>
      <c r="B996" s="88" t="s">
        <v>9257</v>
      </c>
      <c r="E996" t="s">
        <v>12520</v>
      </c>
      <c r="F996" s="1"/>
      <c r="G996" s="79" t="s">
        <v>12518</v>
      </c>
      <c r="H996" t="s">
        <v>931</v>
      </c>
      <c r="I996" s="5">
        <v>-79.683333000000005</v>
      </c>
      <c r="J996" s="5">
        <v>47.516666999999998</v>
      </c>
      <c r="K996" t="s">
        <v>10734</v>
      </c>
      <c r="S996" t="str">
        <f t="shared" si="136"/>
        <v>Temiskaming Shores, Ontario&lt;br&gt;&lt;span style=font-size:11px&gt;(White b. 1945-74)&lt;/span&gt;&lt;br&gt;</v>
      </c>
      <c r="T996" t="str">
        <f t="shared" si="137"/>
        <v>W1950TemiskamingShoresOntariosample</v>
      </c>
      <c r="U996" t="str">
        <f t="shared" si="138"/>
        <v>const W1950TemiskamingShoresOntariosample= L.marker([47.516667,-79.683333], {icon: Dn}).bindPopup('Temiskaming Shores, Ontario&lt;br&gt;&lt;span style=font-size:11px&gt;(White b. 1945-74)&lt;/span&gt;&lt;br&gt;sample in (Smith, 2018)').addTo(W1950);</v>
      </c>
      <c r="V996" t="str">
        <f t="shared" si="139"/>
        <v>const W1950TemiskamingShoresOntariosample= L.marker([47.516667,-79.683333], {icon: A2}).bindPopup('Temiskaming Shores, Ontario&lt;br&gt;&lt;span style=font-size:11px&gt;(White b. 1945-74)&lt;/span&gt;&lt;br&gt;sample in (Smith, 2018)').addTo(W1950);</v>
      </c>
      <c r="W996" t="str">
        <f t="shared" si="140"/>
        <v>const W1950TemiskamingShoresOntariosample= L.marker([47.516667,-79.683333], {icon: d}).bindPopup('Temiskaming Shores, Ontario&lt;br&gt;&lt;span style=font-size:11px&gt;(White b. 1945-74)&lt;/span&gt;&lt;br&gt;sample in d').addTo(W1950);</v>
      </c>
      <c r="X996" t="str">
        <f t="shared" si="141"/>
        <v>const W1950TemiskamingShoresOntariosample= L.marker([47.516667,-79.683333], {icon: D2}).bindPopup('Temiskaming Shores, Ontario&lt;br&gt;&lt;span style=font-size:11px&gt;(White b. 1945-74)&lt;/span&gt;&lt;br&gt;sample in (Smith, 2018)').addTo(W1950);</v>
      </c>
      <c r="Y996" t="str">
        <f t="shared" si="142"/>
        <v/>
      </c>
      <c r="Z996" t="str">
        <f t="shared" si="143"/>
        <v/>
      </c>
      <c r="AA996" t="str">
        <f t="shared" si="144"/>
        <v/>
      </c>
    </row>
    <row r="997" spans="1:55">
      <c r="A997" t="s">
        <v>5327</v>
      </c>
      <c r="B997" s="88" t="s">
        <v>9257</v>
      </c>
      <c r="E997" t="s">
        <v>12520</v>
      </c>
      <c r="G997" s="80" t="s">
        <v>12519</v>
      </c>
      <c r="H997" t="s">
        <v>931</v>
      </c>
      <c r="I997" s="5">
        <v>-80.033332999999999</v>
      </c>
      <c r="J997" s="5">
        <v>48.15</v>
      </c>
      <c r="K997" t="s">
        <v>10734</v>
      </c>
      <c r="S997" t="str">
        <f t="shared" si="136"/>
        <v>Kirkland Lake, Ontario&lt;br&gt;&lt;span style=font-size:11px&gt;(White b. 1945-74)&lt;/span&gt;&lt;br&gt;</v>
      </c>
      <c r="T997" t="str">
        <f t="shared" si="137"/>
        <v>W1950KirklandLakeOntariosample</v>
      </c>
      <c r="U997" t="str">
        <f t="shared" si="138"/>
        <v>const W1950KirklandLakeOntariosample= L.marker([48.15,-80.033333], {icon: Dn}).bindPopup('Kirkland Lake, Ontario&lt;br&gt;&lt;span style=font-size:11px&gt;(White b. 1945-74)&lt;/span&gt;&lt;br&gt;sample in (Smith, 2018)').addTo(W1950);</v>
      </c>
      <c r="V997" t="str">
        <f t="shared" si="139"/>
        <v>const W1950KirklandLakeOntariosample= L.marker([48.15,-80.033333], {icon: A2}).bindPopup('Kirkland Lake, Ontario&lt;br&gt;&lt;span style=font-size:11px&gt;(White b. 1945-74)&lt;/span&gt;&lt;br&gt;sample in (Smith, 2018)').addTo(W1950);</v>
      </c>
      <c r="W997" t="str">
        <f t="shared" si="140"/>
        <v>const W1950KirklandLakeOntariosample= L.marker([48.15,-80.033333], {icon: d}).bindPopup('Kirkland Lake, Ontario&lt;br&gt;&lt;span style=font-size:11px&gt;(White b. 1945-74)&lt;/span&gt;&lt;br&gt;sample in d').addTo(W1950);</v>
      </c>
      <c r="X997" t="str">
        <f t="shared" si="141"/>
        <v>const W1950KirklandLakeOntariosample= L.marker([48.15,-80.033333], {icon: D2}).bindPopup('Kirkland Lake, Ontario&lt;br&gt;&lt;span style=font-size:11px&gt;(White b. 1945-74)&lt;/span&gt;&lt;br&gt;sample in (Smith, 2018)').addTo(W1950);</v>
      </c>
      <c r="Y997" t="str">
        <f t="shared" si="142"/>
        <v/>
      </c>
      <c r="Z997" t="str">
        <f t="shared" si="143"/>
        <v/>
      </c>
      <c r="AA997" t="str">
        <f t="shared" si="144"/>
        <v/>
      </c>
    </row>
    <row r="998" spans="1:55">
      <c r="A998" t="s">
        <v>5327</v>
      </c>
      <c r="B998" s="88" t="s">
        <v>9257</v>
      </c>
      <c r="E998" t="s">
        <v>12520</v>
      </c>
      <c r="G998" s="80" t="s">
        <v>1076</v>
      </c>
      <c r="H998" t="s">
        <v>931</v>
      </c>
      <c r="I998" s="5">
        <v>-89.246110999999999</v>
      </c>
      <c r="J998" s="5">
        <v>48.382221999999999</v>
      </c>
      <c r="K998" t="s">
        <v>10734</v>
      </c>
      <c r="S998" t="str">
        <f t="shared" si="136"/>
        <v>Thunder Bay, Ontario&lt;br&gt;&lt;span style=font-size:11px&gt;(White b. 1945-74)&lt;/span&gt;&lt;br&gt;</v>
      </c>
      <c r="T998" t="str">
        <f t="shared" si="137"/>
        <v>W1950ThunderBayOntariosample</v>
      </c>
      <c r="U998" t="str">
        <f t="shared" si="138"/>
        <v>const W1950ThunderBayOntariosample= L.marker([48.382222,-89.246111], {icon: Dn}).bindPopup('Thunder Bay, Ontario&lt;br&gt;&lt;span style=font-size:11px&gt;(White b. 1945-74)&lt;/span&gt;&lt;br&gt;sample in (Smith, 2018)').addTo(W1950);</v>
      </c>
      <c r="V998" t="str">
        <f t="shared" si="139"/>
        <v>const W1950ThunderBayOntariosample= L.marker([48.382222,-89.246111], {icon: A2}).bindPopup('Thunder Bay, Ontario&lt;br&gt;&lt;span style=font-size:11px&gt;(White b. 1945-74)&lt;/span&gt;&lt;br&gt;sample in (Smith, 2018)').addTo(W1950);</v>
      </c>
      <c r="W998" t="str">
        <f t="shared" si="140"/>
        <v>const W1950ThunderBayOntariosample= L.marker([48.382222,-89.246111], {icon: d}).bindPopup('Thunder Bay, Ontario&lt;br&gt;&lt;span style=font-size:11px&gt;(White b. 1945-74)&lt;/span&gt;&lt;br&gt;sample in d').addTo(W1950);</v>
      </c>
      <c r="X998" t="str">
        <f t="shared" si="141"/>
        <v>const W1950ThunderBayOntariosample= L.marker([48.382222,-89.246111], {icon: D2}).bindPopup('Thunder Bay, Ontario&lt;br&gt;&lt;span style=font-size:11px&gt;(White b. 1945-74)&lt;/span&gt;&lt;br&gt;sample in (Smith, 2018)').addTo(W1950);</v>
      </c>
      <c r="Y998" t="str">
        <f t="shared" si="142"/>
        <v/>
      </c>
      <c r="Z998" t="str">
        <f t="shared" si="143"/>
        <v/>
      </c>
      <c r="AA998" t="str">
        <f t="shared" si="144"/>
        <v/>
      </c>
    </row>
    <row r="999" spans="1:55">
      <c r="A999" t="s">
        <v>5327</v>
      </c>
      <c r="B999" s="88" t="s">
        <v>9257</v>
      </c>
      <c r="E999" t="s">
        <v>12521</v>
      </c>
      <c r="G999" s="80" t="s">
        <v>1073</v>
      </c>
      <c r="H999" t="s">
        <v>5292</v>
      </c>
      <c r="I999" s="5">
        <v>-97.138610999999997</v>
      </c>
      <c r="J999" s="5">
        <v>49.895555999999999</v>
      </c>
      <c r="K999" t="s">
        <v>10734</v>
      </c>
      <c r="S999" t="str">
        <f t="shared" si="136"/>
        <v>Winnipeg, Manitoba&lt;br&gt;&lt;span style=font-size:11px&gt;(White b. 1945-74)&lt;/span&gt;&lt;br&gt;</v>
      </c>
      <c r="T999" t="str">
        <f t="shared" si="137"/>
        <v>W1950WinnipegManitobasample</v>
      </c>
      <c r="U999" t="str">
        <f t="shared" si="138"/>
        <v>const W1950WinnipegManitobasample= L.marker([49.895556,-97.138611], {icon: Dn}).bindPopup('Winnipeg, Manitoba&lt;br&gt;&lt;span style=font-size:11px&gt;(White b. 1945-74)&lt;/span&gt;&lt;br&gt;sample in (Li, 20 21)').addTo(W1950);</v>
      </c>
      <c r="V999" t="str">
        <f t="shared" si="139"/>
        <v>const W1950WinnipegManitobasample= L.marker([49.895556,-97.138611], {icon: A2}).bindPopup('Winnipeg, Manitoba&lt;br&gt;&lt;span style=font-size:11px&gt;(White b. 1945-74)&lt;/span&gt;&lt;br&gt;sample in (Li, 20 21)').addTo(W1950);</v>
      </c>
      <c r="W999" t="str">
        <f t="shared" si="140"/>
        <v>const W1950WinnipegManitobasample= L.marker([49.895556,-97.138611], {icon: d}).bindPopup('Winnipeg, Manitoba&lt;br&gt;&lt;span style=font-size:11px&gt;(White b. 1945-74)&lt;/span&gt;&lt;br&gt;sample in d').addTo(W1950);</v>
      </c>
      <c r="X999" t="str">
        <f t="shared" si="141"/>
        <v>const W1950WinnipegManitobasample= L.marker([49.895556,-97.138611], {icon: D2}).bindPopup('Winnipeg, Manitoba&lt;br&gt;&lt;span style=font-size:11px&gt;(White b. 1945-74)&lt;/span&gt;&lt;br&gt;sample in (Li, 20 21)').addTo(W1950);</v>
      </c>
      <c r="Y999" t="str">
        <f t="shared" si="142"/>
        <v/>
      </c>
      <c r="Z999" t="str">
        <f t="shared" si="143"/>
        <v/>
      </c>
      <c r="AA999" t="str">
        <f t="shared" si="144"/>
        <v/>
      </c>
    </row>
    <row r="1000" spans="1:55">
      <c r="A1000" t="s">
        <v>5327</v>
      </c>
      <c r="B1000" s="88" t="s">
        <v>12529</v>
      </c>
      <c r="D1000">
        <v>1964</v>
      </c>
      <c r="E1000" t="s">
        <v>12530</v>
      </c>
      <c r="G1000" s="80" t="s">
        <v>12531</v>
      </c>
      <c r="H1000" t="s">
        <v>5306</v>
      </c>
      <c r="I1000" s="5">
        <v>-149.452</v>
      </c>
      <c r="J1000" s="5">
        <v>61.581667000000003</v>
      </c>
      <c r="K1000" t="s">
        <v>10733</v>
      </c>
      <c r="S1000" t="str">
        <f t="shared" si="136"/>
        <v>Wasilla, Alaska&lt;br&gt;&lt;span style=font-size:11px&gt;(White b. 1964)&lt;/span&gt;&lt;br&gt;</v>
      </c>
      <c r="T1000" t="str">
        <f t="shared" si="137"/>
        <v>W1950WasillaAlaskaGovernorSarahPalin</v>
      </c>
      <c r="U1000" t="str">
        <f t="shared" si="138"/>
        <v>const W1950WasillaAlaskaGovernorSarahPalin= L.marker([61.581667,-149.452], {icon: Dn}).bindPopup('Wasilla, Alaska&lt;br&gt;&lt;span style=font-size:11px&gt;(White b. 1964)&lt;/span&gt;&lt;br&gt;Governor Sarah Palin in (Purnnell et al., 2009)').addTo(W1950);</v>
      </c>
      <c r="V1000" t="str">
        <f t="shared" si="139"/>
        <v>const W1950WasillaAlaskaGovernorSarahPalin= L.marker([61.581667,-149.452], {icon: A2}).bindPopup('Wasilla, Alaska&lt;br&gt;&lt;span style=font-size:11px&gt;(White b. 1964)&lt;/span&gt;&lt;br&gt;Governor Sarah Palin in (Purnnell et al., 2009)').addTo(W1950);</v>
      </c>
      <c r="W1000" t="str">
        <f t="shared" si="140"/>
        <v>const W1950WasillaAlaskaGovernorSarahPalin= L.marker([61.581667,-149.452], {icon: d}).bindPopup('Wasilla, Alaska&lt;br&gt;&lt;span style=font-size:11px&gt;(White b. 1964)&lt;/span&gt;&lt;br&gt;Governor Sarah Palin in d').addTo(W1950);</v>
      </c>
      <c r="X1000" t="str">
        <f t="shared" si="141"/>
        <v>const W1950WasillaAlaskaGovernorSarahPalin= L.marker([61.581667,-149.452], {icon: D3}).bindPopup('Wasilla, Alaska&lt;br&gt;&lt;span style=font-size:11px&gt;(White b. 1964)&lt;/span&gt;&lt;br&gt;Governor Sarah Palin in (Purnnell et al., 2009)').addTo(W1950);</v>
      </c>
      <c r="Y1000" t="str">
        <f t="shared" si="142"/>
        <v/>
      </c>
      <c r="Z1000" t="str">
        <f t="shared" si="143"/>
        <v/>
      </c>
      <c r="AA1000" t="str">
        <f t="shared" si="144"/>
        <v/>
      </c>
    </row>
    <row r="1001" spans="1:55">
      <c r="A1001" t="s">
        <v>5327</v>
      </c>
      <c r="B1001" s="88" t="s">
        <v>9257</v>
      </c>
      <c r="E1001" t="s">
        <v>12532</v>
      </c>
      <c r="G1001" s="79" t="s">
        <v>1</v>
      </c>
      <c r="H1001" t="s">
        <v>5306</v>
      </c>
      <c r="I1001" s="5">
        <v>-149.89361099999999</v>
      </c>
      <c r="J1001" s="5">
        <v>61.216667000000001</v>
      </c>
      <c r="K1001" t="s">
        <v>10733</v>
      </c>
      <c r="S1001" t="str">
        <f t="shared" si="136"/>
        <v>Anchorage, Alaska&lt;br&gt;&lt;span style=font-size:11px&gt;(White b. 1945-74)&lt;/span&gt;&lt;br&gt;</v>
      </c>
      <c r="T1001" t="str">
        <f t="shared" si="137"/>
        <v>W1950AnchorageAlaskasample</v>
      </c>
      <c r="U1001" t="str">
        <f t="shared" si="138"/>
        <v>const W1950AnchorageAlaskasample= L.marker([61.216667,-149.893611], {icon: Dn}).bindPopup('Anchorage, Alaska&lt;br&gt;&lt;span style=font-size:11px&gt;(White b. 1945-74)&lt;/span&gt;&lt;br&gt;sample in (Bowie, 2020)').addTo(W1950);</v>
      </c>
      <c r="V1001" t="str">
        <f t="shared" si="139"/>
        <v>const W1950AnchorageAlaskasample= L.marker([61.216667,-149.893611], {icon: A2}).bindPopup('Anchorage, Alaska&lt;br&gt;&lt;span style=font-size:11px&gt;(White b. 1945-74)&lt;/span&gt;&lt;br&gt;sample in (Bowie, 2020)').addTo(W1950);</v>
      </c>
      <c r="W1001" t="str">
        <f t="shared" si="140"/>
        <v>const W1950AnchorageAlaskasample= L.marker([61.216667,-149.893611], {icon: d}).bindPopup('Anchorage, Alaska&lt;br&gt;&lt;span style=font-size:11px&gt;(White b. 1945-74)&lt;/span&gt;&lt;br&gt;sample in d').addTo(W1950);</v>
      </c>
      <c r="X1001" t="str">
        <f t="shared" si="141"/>
        <v>const W1950AnchorageAlaskasample= L.marker([61.216667,-149.893611], {icon: D3}).bindPopup('Anchorage, Alaska&lt;br&gt;&lt;span style=font-size:11px&gt;(White b. 1945-74)&lt;/span&gt;&lt;br&gt;sample in (Bowie, 2020)').addTo(W1950);</v>
      </c>
      <c r="Y1001" t="str">
        <f t="shared" si="142"/>
        <v/>
      </c>
      <c r="Z1001" t="str">
        <f t="shared" si="143"/>
        <v/>
      </c>
      <c r="AA1001" t="str">
        <f t="shared" si="144"/>
        <v/>
      </c>
    </row>
    <row r="1002" spans="1:55">
      <c r="A1002" s="30" t="s">
        <v>5327</v>
      </c>
      <c r="B1002" s="89" t="s">
        <v>9257</v>
      </c>
      <c r="C1002" s="77"/>
      <c r="D1002" s="77"/>
      <c r="E1002" t="s">
        <v>12541</v>
      </c>
      <c r="G1002" s="84" t="s">
        <v>12542</v>
      </c>
      <c r="H1002" s="32" t="s">
        <v>5295</v>
      </c>
      <c r="I1002" s="51">
        <v>-87.406666999999999</v>
      </c>
      <c r="J1002" s="51">
        <v>46.546388999999998</v>
      </c>
      <c r="K1002" s="32" t="s">
        <v>11235</v>
      </c>
      <c r="L1002" s="32"/>
      <c r="S1002" t="str">
        <f t="shared" si="136"/>
        <v>Marquette County, Michigan&lt;br&gt;&lt;span style=font-size:11px&gt;(White b. 1945-74)&lt;/span&gt;&lt;br&gt;</v>
      </c>
      <c r="T1002" t="str">
        <f t="shared" si="137"/>
        <v>W1950MarquetteCountyMichigansample</v>
      </c>
      <c r="U1002" t="str">
        <f t="shared" si="138"/>
        <v>const W1950MarquetteCountyMichigansample= L.marker([46.546389,-87.406667], {icon: De}).bindPopup('Marquette County, Michigan&lt;br&gt;&lt;span style=font-size:11px&gt;(White b. 1945-74)&lt;/span&gt;&lt;br&gt;sample in (Rankinen, 2014)').addTo(W1950);</v>
      </c>
      <c r="V1002" t="str">
        <f t="shared" si="139"/>
        <v>const W1950MarquetteCountyMichigansample= L.marker([46.546389,-87.406667], {icon: A2}).bindPopup('Marquette County, Michigan&lt;br&gt;&lt;span style=font-size:11px&gt;(White b. 1945-74)&lt;/span&gt;&lt;br&gt;sample in (Rankinen, 2014)').addTo(W1950);</v>
      </c>
      <c r="W1002" t="str">
        <f t="shared" si="140"/>
        <v>const W1950MarquetteCountyMichigansample= L.marker([46.546389,-87.406667], {icon: d}).bindPopup('Marquette County, Michigan&lt;br&gt;&lt;span style=font-size:11px&gt;(White b. 1945-74)&lt;/span&gt;&lt;br&gt;sample in d').addTo(W1950);</v>
      </c>
      <c r="X1002" t="str">
        <f t="shared" si="141"/>
        <v>const W1950MarquetteCountyMichigansample= L.marker([46.546389,-87.406667], {icon: D2}).bindPopup('Marquette County, Michigan&lt;br&gt;&lt;span style=font-size:11px&gt;(White b. 1945-74)&lt;/span&gt;&lt;br&gt;sample in (Rankinen, 2014)').addTo(W1950);</v>
      </c>
      <c r="Y1002" t="str">
        <f t="shared" si="142"/>
        <v/>
      </c>
      <c r="Z1002" t="str">
        <f t="shared" si="143"/>
        <v/>
      </c>
      <c r="AA1002" t="str">
        <f t="shared" si="144"/>
        <v/>
      </c>
    </row>
    <row r="1003" spans="1:55">
      <c r="A1003" s="30" t="s">
        <v>5327</v>
      </c>
      <c r="B1003" s="89" t="s">
        <v>9257</v>
      </c>
      <c r="C1003" s="77"/>
      <c r="D1003" s="77"/>
      <c r="E1003" t="s">
        <v>1254</v>
      </c>
      <c r="G1003" s="84" t="s">
        <v>247</v>
      </c>
      <c r="H1003" s="32" t="s">
        <v>1148</v>
      </c>
      <c r="I1003" s="51">
        <v>-123.11750000000001</v>
      </c>
      <c r="J1003" s="51">
        <v>44.056389000000003</v>
      </c>
      <c r="K1003" t="s">
        <v>10734</v>
      </c>
      <c r="L1003" s="32"/>
      <c r="S1003" t="str">
        <f t="shared" si="136"/>
        <v>Eugene, Oregon&lt;br&gt;&lt;span style=font-size:11px&gt;(White b. 1945-74)&lt;/span&gt;&lt;br&gt;</v>
      </c>
      <c r="T1003" t="str">
        <f t="shared" si="137"/>
        <v>W1950EugeneOregonsample</v>
      </c>
      <c r="U1003" t="str">
        <f t="shared" si="138"/>
        <v>const W1950EugeneOregonsample= L.marker([44.056389,-123.1175], {icon: Dn}).bindPopup('Eugene, Oregon&lt;br&gt;&lt;span style=font-size:11px&gt;(White b. 1945-74)&lt;/span&gt;&lt;br&gt;sample in (Mclarty, 2016)').addTo(W1950);</v>
      </c>
      <c r="V1003" t="str">
        <f t="shared" si="139"/>
        <v>const W1950EugeneOregonsample= L.marker([44.056389,-123.1175], {icon: A2}).bindPopup('Eugene, Oregon&lt;br&gt;&lt;span style=font-size:11px&gt;(White b. 1945-74)&lt;/span&gt;&lt;br&gt;sample in (Mclarty, 2016)').addTo(W1950);</v>
      </c>
      <c r="W1003" t="str">
        <f t="shared" si="140"/>
        <v>const W1950EugeneOregonsample= L.marker([44.056389,-123.1175], {icon: d}).bindPopup('Eugene, Oregon&lt;br&gt;&lt;span style=font-size:11px&gt;(White b. 1945-74)&lt;/span&gt;&lt;br&gt;sample in d').addTo(W1950);</v>
      </c>
      <c r="X1003" t="str">
        <f t="shared" si="141"/>
        <v>const W1950EugeneOregonsample= L.marker([44.056389,-123.1175], {icon: D2}).bindPopup('Eugene, Oregon&lt;br&gt;&lt;span style=font-size:11px&gt;(White b. 1945-74)&lt;/span&gt;&lt;br&gt;sample in (Mclarty, 2016)').addTo(W1950);</v>
      </c>
      <c r="Y1003" t="str">
        <f t="shared" si="142"/>
        <v/>
      </c>
      <c r="Z1003" t="str">
        <f t="shared" si="143"/>
        <v/>
      </c>
      <c r="AA1003" t="str">
        <f t="shared" si="144"/>
        <v/>
      </c>
    </row>
    <row r="1004" spans="1:55">
      <c r="A1004" s="30" t="s">
        <v>5327</v>
      </c>
      <c r="B1004" s="89" t="s">
        <v>9257</v>
      </c>
      <c r="C1004" s="77"/>
      <c r="D1004" s="77"/>
      <c r="E1004" t="s">
        <v>12194</v>
      </c>
      <c r="G1004" s="84" t="s">
        <v>34</v>
      </c>
      <c r="H1004" s="32" t="s">
        <v>5290</v>
      </c>
      <c r="I1004" s="5">
        <v>-122.42</v>
      </c>
      <c r="J1004" s="5">
        <v>37.770000000000003</v>
      </c>
      <c r="K1004" t="s">
        <v>12545</v>
      </c>
      <c r="S1004" t="str">
        <f t="shared" si="136"/>
        <v>San Francisco, California&lt;br&gt;&lt;span style=font-size:11px&gt;(White b. 1945-74)&lt;/span&gt;&lt;br&gt;</v>
      </c>
      <c r="T1004" t="str">
        <f t="shared" si="137"/>
        <v>W1950SanFranciscoCaliforniasample</v>
      </c>
      <c r="U1004" t="str">
        <f t="shared" si="138"/>
        <v/>
      </c>
      <c r="V1004" t="str">
        <f t="shared" si="139"/>
        <v>const W1950SanFranciscoCaliforniasample= L.marker([37.77,-122.42], {icon: A2}).bindPopup('San Francisco, California&lt;br&gt;&lt;span style=font-size:11px&gt;(White b. 1945-74)&lt;/span&gt;&lt;br&gt;sample in (Hall-Lew et al., 2015)').addTo(W1950);</v>
      </c>
      <c r="W1004" t="str">
        <f t="shared" si="140"/>
        <v>const W1950SanFranciscoCaliforniasample= L.marker([37.77,-122.42], {icon: d}).bindPopup('San Francisco, California&lt;br&gt;&lt;span style=font-size:11px&gt;(White b. 1945-74)&lt;/span&gt;&lt;br&gt;sample in d').addTo(W1950);</v>
      </c>
      <c r="X1004" t="str">
        <f t="shared" si="141"/>
        <v>const W1950SanFranciscoCaliforniasample= L.marker([37.77,-122.42], {icon: D2}).bindPopup('San Francisco, California&lt;br&gt;&lt;span style=font-size:11px&gt;(White b. 1945-74)&lt;/span&gt;&lt;br&gt;sample in (Hall-Lew et al., 2015)').addTo(W1950);</v>
      </c>
      <c r="Y1004" t="str">
        <f t="shared" si="142"/>
        <v/>
      </c>
      <c r="Z1004" t="str">
        <f t="shared" si="143"/>
        <v/>
      </c>
      <c r="AA1004" t="str">
        <f t="shared" si="144"/>
        <v/>
      </c>
    </row>
    <row r="1005" spans="1:55">
      <c r="A1005" s="30" t="s">
        <v>5327</v>
      </c>
      <c r="B1005" s="89" t="s">
        <v>9257</v>
      </c>
      <c r="C1005" s="77"/>
      <c r="D1005" s="77"/>
      <c r="E1005" t="s">
        <v>12546</v>
      </c>
      <c r="G1005" s="84" t="s">
        <v>300</v>
      </c>
      <c r="H1005" s="32" t="s">
        <v>5305</v>
      </c>
      <c r="I1005" s="51">
        <v>-111.891111</v>
      </c>
      <c r="J1005" s="51">
        <v>40.760832999999998</v>
      </c>
      <c r="K1005" t="s">
        <v>10734</v>
      </c>
      <c r="L1005" s="32"/>
      <c r="S1005" t="str">
        <f t="shared" si="136"/>
        <v>Salt Lake City, Utah&lt;br&gt;&lt;span style=font-size:11px&gt;(White b. 1945-74)&lt;/span&gt;&lt;br&gt;</v>
      </c>
      <c r="T1005" t="str">
        <f t="shared" si="137"/>
        <v>W1950SaltLakeCityUtahsample</v>
      </c>
      <c r="U1005" t="str">
        <f t="shared" si="138"/>
        <v>const W1950SaltLakeCityUtahsample= L.marker([40.760833,-111.891111], {icon: Dn}).bindPopup('Salt Lake City, Utah&lt;br&gt;&lt;span style=font-size:11px&gt;(White b. 1945-74)&lt;/span&gt;&lt;br&gt;sample in (Bowie, 2017)').addTo(W1950);</v>
      </c>
      <c r="V1005" t="str">
        <f t="shared" si="139"/>
        <v>const W1950SaltLakeCityUtahsample= L.marker([40.760833,-111.891111], {icon: A2}).bindPopup('Salt Lake City, Utah&lt;br&gt;&lt;span style=font-size:11px&gt;(White b. 1945-74)&lt;/span&gt;&lt;br&gt;sample in (Bowie, 2017)').addTo(W1950);</v>
      </c>
      <c r="W1005" t="str">
        <f t="shared" si="140"/>
        <v>const W1950SaltLakeCityUtahsample= L.marker([40.760833,-111.891111], {icon: d}).bindPopup('Salt Lake City, Utah&lt;br&gt;&lt;span style=font-size:11px&gt;(White b. 1945-74)&lt;/span&gt;&lt;br&gt;sample in d').addTo(W1950);</v>
      </c>
      <c r="X1005" t="str">
        <f t="shared" si="141"/>
        <v>const W1950SaltLakeCityUtahsample= L.marker([40.760833,-111.891111], {icon: D2}).bindPopup('Salt Lake City, Utah&lt;br&gt;&lt;span style=font-size:11px&gt;(White b. 1945-74)&lt;/span&gt;&lt;br&gt;sample in (Bowie, 2017)').addTo(W1950);</v>
      </c>
      <c r="Y1005" t="str">
        <f t="shared" si="142"/>
        <v/>
      </c>
      <c r="Z1005" t="str">
        <f t="shared" si="143"/>
        <v/>
      </c>
      <c r="AA1005" t="str">
        <f t="shared" si="144"/>
        <v/>
      </c>
    </row>
    <row r="1006" spans="1:55">
      <c r="A1006" s="30" t="s">
        <v>5327</v>
      </c>
      <c r="B1006" s="89" t="s">
        <v>9257</v>
      </c>
      <c r="C1006" s="77"/>
      <c r="D1006" s="77"/>
      <c r="E1006" t="s">
        <v>12549</v>
      </c>
      <c r="G1006" s="84" t="s">
        <v>12548</v>
      </c>
      <c r="H1006" s="32" t="s">
        <v>5290</v>
      </c>
      <c r="I1006" s="51">
        <v>-117.396111</v>
      </c>
      <c r="J1006" s="51">
        <v>33.948056000000001</v>
      </c>
      <c r="K1006" t="s">
        <v>11235</v>
      </c>
      <c r="L1006" s="32"/>
      <c r="S1006" t="str">
        <f t="shared" si="136"/>
        <v>Riverside, California&lt;br&gt;&lt;span style=font-size:11px&gt;(White b. 1945-74)&lt;/span&gt;&lt;br&gt;</v>
      </c>
      <c r="T1006" t="str">
        <f t="shared" si="137"/>
        <v>W1950RiversideCaliforniasample</v>
      </c>
      <c r="U1006" t="str">
        <f t="shared" si="138"/>
        <v>const W1950RiversideCaliforniasample= L.marker([33.948056,-117.396111], {icon: De}).bindPopup('Riverside, California&lt;br&gt;&lt;span style=font-size:11px&gt;(White b. 1945-74)&lt;/span&gt;&lt;br&gt;sample in (Metcalf, 1972)').addTo(W1950);</v>
      </c>
      <c r="V1006" t="str">
        <f t="shared" si="139"/>
        <v>const W1950RiversideCaliforniasample= L.marker([33.948056,-117.396111], {icon: A2}).bindPopup('Riverside, California&lt;br&gt;&lt;span style=font-size:11px&gt;(White b. 1945-74)&lt;/span&gt;&lt;br&gt;sample in (Metcalf, 1972)').addTo(W1950);</v>
      </c>
      <c r="W1006" t="str">
        <f t="shared" si="140"/>
        <v>const W1950RiversideCaliforniasample= L.marker([33.948056,-117.396111], {icon: d}).bindPopup('Riverside, California&lt;br&gt;&lt;span style=font-size:11px&gt;(White b. 1945-74)&lt;/span&gt;&lt;br&gt;sample in d').addTo(W1950);</v>
      </c>
      <c r="X1006" t="str">
        <f t="shared" si="141"/>
        <v>const W1950RiversideCaliforniasample= L.marker([33.948056,-117.396111], {icon: D2}).bindPopup('Riverside, California&lt;br&gt;&lt;span style=font-size:11px&gt;(White b. 1945-74)&lt;/span&gt;&lt;br&gt;sample in (Metcalf, 1972)').addTo(W1950);</v>
      </c>
      <c r="Y1006" t="str">
        <f t="shared" si="142"/>
        <v/>
      </c>
      <c r="Z1006" t="str">
        <f t="shared" si="143"/>
        <v/>
      </c>
      <c r="AA1006" t="str">
        <f t="shared" si="144"/>
        <v/>
      </c>
    </row>
    <row r="1007" spans="1:55">
      <c r="A1007" t="s">
        <v>5328</v>
      </c>
      <c r="B1007" s="88" t="s">
        <v>6574</v>
      </c>
      <c r="D1007">
        <v>1977</v>
      </c>
      <c r="E1007" t="s">
        <v>12205</v>
      </c>
      <c r="G1007" s="79" t="s">
        <v>461</v>
      </c>
      <c r="H1007" t="s">
        <v>5288</v>
      </c>
      <c r="I1007" s="5">
        <v>-64.75</v>
      </c>
      <c r="J1007" s="5">
        <v>32.31</v>
      </c>
      <c r="K1007" t="s">
        <v>11243</v>
      </c>
      <c r="L1007" s="20"/>
      <c r="S1007" t="str">
        <f t="shared" si="136"/>
        <v>Leasburg, North Carolina&lt;br&gt;&lt;span style=font-size:11px&gt;(White b. 1977)&lt;/span&gt;&lt;br&gt;</v>
      </c>
      <c r="T1007" t="str">
        <f t="shared" si="137"/>
        <v>W1970LeasburgNorthCarolinaSpeaker77</v>
      </c>
      <c r="U1007" t="str">
        <f t="shared" si="138"/>
        <v>const W1970LeasburgNorthCarolinaSpeaker77= L.marker([32.31,-64.75], {icon: De}).bindPopup('Leasburg, North Carolina&lt;br&gt;&lt;span style=font-size:11px&gt;(White b. 1977)&lt;/span&gt;&lt;br&gt;Speaker 77 in (Holliday, 2016)').addTo(W1970);</v>
      </c>
      <c r="V1007" t="str">
        <f t="shared" si="139"/>
        <v>const W1970LeasburgNorthCarolinaSpeaker77= L.marker([32.31,-64.75], {icon: A2}).bindPopup('Leasburg, North Carolina&lt;br&gt;&lt;span style=font-size:11px&gt;(White b. 1977)&lt;/span&gt;&lt;br&gt;Speaker 77 in (Holliday, 2016)').addTo(W1970);</v>
      </c>
      <c r="W1007" t="str">
        <f t="shared" si="140"/>
        <v>const W1970LeasburgNorthCarolinaSpeaker77= L.marker([32.31,-64.75], {icon: d}).bindPopup('Leasburg, North Carolina&lt;br&gt;&lt;span style=font-size:11px&gt;(White b. 1977)&lt;/span&gt;&lt;br&gt;Speaker 77 in d').addTo(W1970);</v>
      </c>
      <c r="X1007" t="str">
        <f t="shared" si="141"/>
        <v>const W1970LeasburgNorthCarolinaSpeaker77= L.marker([32.31,-64.75], {icon: D5}).bindPopup('Leasburg, North Carolina&lt;br&gt;&lt;span style=font-size:11px&gt;(White b. 1977)&lt;/span&gt;&lt;br&gt;Speaker 77 in (Holliday, 2016)').addTo(W1970);</v>
      </c>
      <c r="Y1007" t="str">
        <f t="shared" si="142"/>
        <v/>
      </c>
      <c r="Z1007" t="str">
        <f t="shared" si="143"/>
        <v/>
      </c>
      <c r="AA1007" t="str">
        <f t="shared" si="144"/>
        <v/>
      </c>
      <c r="BC1007" t="s">
        <v>12022</v>
      </c>
    </row>
    <row r="1008" spans="1:55">
      <c r="A1008" t="s">
        <v>5328</v>
      </c>
      <c r="B1008" s="88" t="s">
        <v>4176</v>
      </c>
      <c r="D1008">
        <v>1980</v>
      </c>
      <c r="E1008" t="s">
        <v>6969</v>
      </c>
      <c r="G1008" s="79" t="s">
        <v>142</v>
      </c>
      <c r="H1008" t="s">
        <v>5295</v>
      </c>
      <c r="I1008" s="5">
        <v>-83.05</v>
      </c>
      <c r="J1008" s="5">
        <v>42.33</v>
      </c>
      <c r="K1008" t="s">
        <v>11232</v>
      </c>
      <c r="S1008" t="str">
        <f t="shared" si="136"/>
        <v>Detroit, Michigan&lt;br&gt;&lt;span style=font-size:11px&gt;(White b. 1980)&lt;/span&gt;&lt;br&gt;</v>
      </c>
      <c r="T1008" t="str">
        <f t="shared" si="137"/>
        <v>W1970DetroitMichiganTS124</v>
      </c>
      <c r="U1008" t="str">
        <f t="shared" si="138"/>
        <v>const W1970DetroitMichiganTS124= L.marker([42.33,-83.05], {icon: De}).bindPopup('Detroit, Michigan&lt;br&gt;&lt;span style=font-size:11px&gt;(White b. 1980)&lt;/span&gt;&lt;br&gt;TS 124 in (Labov et al, 2003)').addTo(W1970);</v>
      </c>
      <c r="V1008" t="str">
        <f t="shared" si="139"/>
        <v>const W1970DetroitMichiganTS124= L.marker([42.33,-83.05], {icon: A2}).bindPopup('Detroit, Michigan&lt;br&gt;&lt;span style=font-size:11px&gt;(White b. 1980)&lt;/span&gt;&lt;br&gt;TS 124 in (Labov et al, 2003)').addTo(W1970);</v>
      </c>
      <c r="W1008" t="str">
        <f t="shared" si="140"/>
        <v>const W1970DetroitMichiganTS124= L.marker([42.33,-83.05], {icon: d}).bindPopup('Detroit, Michigan&lt;br&gt;&lt;span style=font-size:11px&gt;(White b. 1980)&lt;/span&gt;&lt;br&gt;TS 124 in d').addTo(W1970);</v>
      </c>
      <c r="X1008" t="str">
        <f t="shared" si="141"/>
        <v>const W1970DetroitMichiganTS124= L.marker([42.33,-83.05], {icon: D1}).bindPopup('Detroit, Michigan&lt;br&gt;&lt;span style=font-size:11px&gt;(White b. 1980)&lt;/span&gt;&lt;br&gt;TS 124 in (Labov et al, 2003)').addTo(W1970);</v>
      </c>
      <c r="Y1008" t="str">
        <f t="shared" si="142"/>
        <v/>
      </c>
      <c r="Z1008" t="str">
        <f t="shared" si="143"/>
        <v/>
      </c>
      <c r="AA1008" t="str">
        <f t="shared" si="144"/>
        <v/>
      </c>
      <c r="BC1008" t="s">
        <v>7168</v>
      </c>
    </row>
    <row r="1009" spans="1:55">
      <c r="A1009" t="s">
        <v>5328</v>
      </c>
      <c r="B1009" s="88" t="s">
        <v>6694</v>
      </c>
      <c r="D1009">
        <v>1976</v>
      </c>
      <c r="E1009" t="s">
        <v>11989</v>
      </c>
      <c r="F1009" s="1"/>
      <c r="G1009" s="79" t="s">
        <v>429</v>
      </c>
      <c r="H1009" t="s">
        <v>5280</v>
      </c>
      <c r="I1009" s="5">
        <v>-71.67</v>
      </c>
      <c r="J1009" s="5">
        <v>42.35</v>
      </c>
      <c r="K1009" t="s">
        <v>10728</v>
      </c>
      <c r="S1009" t="str">
        <f t="shared" si="136"/>
        <v>Uxbridge, Massachusetts&lt;br&gt;&lt;span style=font-size:11px&gt;(White b. 1976)&lt;/span&gt;&lt;br&gt;</v>
      </c>
      <c r="T1009" t="str">
        <f t="shared" si="137"/>
        <v>W1970UxbridgeMassachusettsSpeaker6</v>
      </c>
      <c r="U1009" t="str">
        <f t="shared" si="138"/>
        <v>const W1970UxbridgeMassachusettsSpeaker6= L.marker([42.35,-71.67], {icon: Dn}).bindPopup('Uxbridge, Massachusetts&lt;br&gt;&lt;span style=font-size:11px&gt;(White b. 1976)&lt;/span&gt;&lt;br&gt;Speaker 6 in (Thomas, 2001)').addTo(W1970);</v>
      </c>
      <c r="V1009" t="str">
        <f t="shared" si="139"/>
        <v>const W1970UxbridgeMassachusettsSpeaker6= L.marker([42.35,-71.67], {icon: A2}).bindPopup('Uxbridge, Massachusetts&lt;br&gt;&lt;span style=font-size:11px&gt;(White b. 1976)&lt;/span&gt;&lt;br&gt;Speaker 6 in (Thomas, 2001)').addTo(W1970);</v>
      </c>
      <c r="W1009" t="str">
        <f t="shared" si="140"/>
        <v>const W1970UxbridgeMassachusettsSpeaker6= L.marker([42.35,-71.67], {icon: b}).bindPopup('Uxbridge, Massachusetts&lt;br&gt;&lt;span style=font-size:11px&gt;(White b. 1976)&lt;/span&gt;&lt;br&gt;Speaker 6 in b').addTo(W1970);</v>
      </c>
      <c r="X1009" t="str">
        <f t="shared" si="141"/>
        <v>const W1970UxbridgeMassachusettsSpeaker6= L.marker([42.35,-71.67], {icon: D1}).bindPopup('Uxbridge, Massachusetts&lt;br&gt;&lt;span style=font-size:11px&gt;(White b. 1976)&lt;/span&gt;&lt;br&gt;Speaker 6 in (Thomas, 2001)').addTo(W1970);</v>
      </c>
      <c r="Y1009" t="str">
        <f t="shared" si="142"/>
        <v/>
      </c>
      <c r="Z1009" t="str">
        <f t="shared" si="143"/>
        <v/>
      </c>
      <c r="AA1009" t="str">
        <f t="shared" si="144"/>
        <v/>
      </c>
      <c r="BC1009" t="s">
        <v>12074</v>
      </c>
    </row>
    <row r="1010" spans="1:55">
      <c r="A1010" t="s">
        <v>5328</v>
      </c>
      <c r="B1010" s="88" t="s">
        <v>6678</v>
      </c>
      <c r="D1010">
        <v>1977</v>
      </c>
      <c r="E1010" t="s">
        <v>11989</v>
      </c>
      <c r="F1010" s="1"/>
      <c r="G1010" s="79" t="s">
        <v>437</v>
      </c>
      <c r="H1010" t="s">
        <v>5282</v>
      </c>
      <c r="I1010" s="5">
        <v>-81.83</v>
      </c>
      <c r="J1010" s="5">
        <v>41.45</v>
      </c>
      <c r="K1010" t="s">
        <v>11237</v>
      </c>
      <c r="S1010" t="str">
        <f t="shared" si="136"/>
        <v>Brunswick, Ohio&lt;br&gt;&lt;span style=font-size:11px&gt;(White b. 1977)&lt;/span&gt;&lt;br&gt;</v>
      </c>
      <c r="T1010" t="str">
        <f t="shared" si="137"/>
        <v>W1970BrunswickOhioSpeaker16</v>
      </c>
      <c r="U1010" t="str">
        <f t="shared" si="138"/>
        <v>const W1970BrunswickOhioSpeaker16= L.marker([41.45,-81.83], {icon: De}).bindPopup('Brunswick, Ohio&lt;br&gt;&lt;span style=font-size:11px&gt;(White b. 1977)&lt;/span&gt;&lt;br&gt;Speaker 16 in (Thomas, 2001)').addTo(W1970);</v>
      </c>
      <c r="V1010" t="str">
        <f t="shared" si="139"/>
        <v>const W1970BrunswickOhioSpeaker16= L.marker([41.45,-81.83], {icon: A1}).bindPopup('Brunswick, Ohio&lt;br&gt;&lt;span style=font-size:11px&gt;(White b. 1977)&lt;/span&gt;&lt;br&gt;Speaker 16 in (Thomas, 2001)').addTo(W1970);</v>
      </c>
      <c r="W1010" t="str">
        <f t="shared" si="140"/>
        <v>const W1970BrunswickOhioSpeaker16= L.marker([41.45,-81.83], {icon: d}).bindPopup('Brunswick, Ohio&lt;br&gt;&lt;span style=font-size:11px&gt;(White b. 1977)&lt;/span&gt;&lt;br&gt;Speaker 16 in d').addTo(W1970);</v>
      </c>
      <c r="X1010" t="str">
        <f t="shared" si="141"/>
        <v>const W1970BrunswickOhioSpeaker16= L.marker([41.45,-81.83], {icon: D2}).bindPopup('Brunswick, Ohio&lt;br&gt;&lt;span style=font-size:11px&gt;(White b. 1977)&lt;/span&gt;&lt;br&gt;Speaker 16 in (Thomas, 2001)').addTo(W1970);</v>
      </c>
      <c r="Y1010" t="str">
        <f t="shared" si="142"/>
        <v/>
      </c>
      <c r="Z1010" t="str">
        <f t="shared" si="143"/>
        <v/>
      </c>
      <c r="AA1010" t="str">
        <f t="shared" si="144"/>
        <v/>
      </c>
      <c r="BC1010" t="s">
        <v>12075</v>
      </c>
    </row>
    <row r="1011" spans="1:55">
      <c r="A1011" t="s">
        <v>5328</v>
      </c>
      <c r="B1011" s="88" t="s">
        <v>6680</v>
      </c>
      <c r="D1011">
        <v>1950</v>
      </c>
      <c r="E1011" t="s">
        <v>11989</v>
      </c>
      <c r="F1011" s="1"/>
      <c r="G1011" s="79" t="s">
        <v>440</v>
      </c>
      <c r="H1011" t="s">
        <v>5282</v>
      </c>
      <c r="I1011" s="5">
        <v>-83.72</v>
      </c>
      <c r="J1011" s="5">
        <v>41.15</v>
      </c>
      <c r="K1011" t="s">
        <v>10731</v>
      </c>
      <c r="S1011" t="str">
        <f t="shared" si="136"/>
        <v>Benton Ridge, Ohio&lt;br&gt;&lt;span style=font-size:11px&gt;(White b. 1950)&lt;/span&gt;&lt;br&gt;</v>
      </c>
      <c r="T1011" t="str">
        <f t="shared" si="137"/>
        <v>W1970BentonRidgeOhioSpeaker19</v>
      </c>
      <c r="U1011" t="str">
        <f t="shared" si="138"/>
        <v>const W1970BentonRidgeOhioSpeaker19= L.marker([41.15,-83.72], {icon: Dn}).bindPopup('Benton Ridge, Ohio&lt;br&gt;&lt;span style=font-size:11px&gt;(White b. 1950)&lt;/span&gt;&lt;br&gt;Speaker 19 in (Thomas, 2001)').addTo(W1970);</v>
      </c>
      <c r="V1011" t="str">
        <f t="shared" si="139"/>
        <v>const W1970BentonRidgeOhioSpeaker19= L.marker([41.15,-83.72], {icon: A2}).bindPopup('Benton Ridge, Ohio&lt;br&gt;&lt;span style=font-size:11px&gt;(White b. 1950)&lt;/span&gt;&lt;br&gt;Speaker 19 in (Thomas, 2001)').addTo(W1970);</v>
      </c>
      <c r="W1011" t="str">
        <f t="shared" si="140"/>
        <v>const W1970BentonRidgeOhioSpeaker19= L.marker([41.15,-83.72], {icon: d}).bindPopup('Benton Ridge, Ohio&lt;br&gt;&lt;span style=font-size:11px&gt;(White b. 1950)&lt;/span&gt;&lt;br&gt;Speaker 19 in d').addTo(W1970);</v>
      </c>
      <c r="X1011" t="str">
        <f t="shared" si="141"/>
        <v>const W1970BentonRidgeOhioSpeaker19= L.marker([41.15,-83.72], {icon: D5}).bindPopup('Benton Ridge, Ohio&lt;br&gt;&lt;span style=font-size:11px&gt;(White b. 1950)&lt;/span&gt;&lt;br&gt;Speaker 19 in (Thomas, 2001)').addTo(W1970);</v>
      </c>
      <c r="Y1011" t="str">
        <f t="shared" si="142"/>
        <v/>
      </c>
      <c r="Z1011" t="str">
        <f t="shared" si="143"/>
        <v/>
      </c>
      <c r="AA1011" t="str">
        <f t="shared" si="144"/>
        <v/>
      </c>
      <c r="BC1011" t="s">
        <v>12076</v>
      </c>
    </row>
    <row r="1012" spans="1:55">
      <c r="A1012" t="s">
        <v>5328</v>
      </c>
      <c r="B1012" s="88" t="s">
        <v>6682</v>
      </c>
      <c r="D1012">
        <v>1971</v>
      </c>
      <c r="E1012" t="s">
        <v>11989</v>
      </c>
      <c r="F1012" s="1"/>
      <c r="G1012" s="79" t="s">
        <v>456</v>
      </c>
      <c r="H1012" t="s">
        <v>5298</v>
      </c>
      <c r="I1012" s="5">
        <v>32.799999999999997</v>
      </c>
      <c r="J1012" s="5">
        <v>-86.31</v>
      </c>
      <c r="K1012" t="s">
        <v>10743</v>
      </c>
      <c r="S1012" t="str">
        <f t="shared" si="136"/>
        <v>Montgomery, Alabama&lt;br&gt;&lt;span style=font-size:11px&gt;(White b. 1971)&lt;/span&gt;&lt;br&gt;</v>
      </c>
      <c r="T1012" t="str">
        <f t="shared" si="137"/>
        <v>W1970MontgomeryAlabamaSpeaker62</v>
      </c>
      <c r="U1012" t="str">
        <f t="shared" si="138"/>
        <v>const W1970MontgomeryAlabamaSpeaker62= L.marker([-86.31,32.8], {icon: Dn}).bindPopup('Montgomery, Alabama&lt;br&gt;&lt;span style=font-size:11px&gt;(White b. 1971)&lt;/span&gt;&lt;br&gt;Speaker 62 in (Thomas, 2001)').addTo(W1970);</v>
      </c>
      <c r="V1012" t="str">
        <f t="shared" si="139"/>
        <v>const W1970MontgomeryAlabamaSpeaker62= L.marker([-86.31,32.8], {icon: A1}).bindPopup('Montgomery, Alabama&lt;br&gt;&lt;span style=font-size:11px&gt;(White b. 1971)&lt;/span&gt;&lt;br&gt;Speaker 62 in (Thomas, 2001)').addTo(W1970);</v>
      </c>
      <c r="W1012" t="str">
        <f t="shared" si="140"/>
        <v>const W1970MontgomeryAlabamaSpeaker62= L.marker([-86.31,32.8], {icon: d}).bindPopup('Montgomery, Alabama&lt;br&gt;&lt;span style=font-size:11px&gt;(White b. 1971)&lt;/span&gt;&lt;br&gt;Speaker 62 in d').addTo(W1970);</v>
      </c>
      <c r="X1012" t="str">
        <f t="shared" si="141"/>
        <v>const W1970MontgomeryAlabamaSpeaker62= L.marker([-86.31,32.8], {icon: D5}).bindPopup('Montgomery, Alabama&lt;br&gt;&lt;span style=font-size:11px&gt;(White b. 1971)&lt;/span&gt;&lt;br&gt;Speaker 62 in (Thomas, 2001)').addTo(W1970);</v>
      </c>
      <c r="Y1012" t="str">
        <f t="shared" si="142"/>
        <v/>
      </c>
      <c r="Z1012" t="str">
        <f t="shared" si="143"/>
        <v/>
      </c>
      <c r="AA1012" t="str">
        <f t="shared" si="144"/>
        <v/>
      </c>
      <c r="BC1012" t="s">
        <v>12077</v>
      </c>
    </row>
    <row r="1013" spans="1:55">
      <c r="A1013" t="s">
        <v>5328</v>
      </c>
      <c r="B1013" s="88" t="s">
        <v>6684</v>
      </c>
      <c r="D1013">
        <v>1982</v>
      </c>
      <c r="E1013" t="s">
        <v>11989</v>
      </c>
      <c r="F1013" s="1"/>
      <c r="G1013" s="79" t="s">
        <v>181</v>
      </c>
      <c r="H1013" t="s">
        <v>5288</v>
      </c>
      <c r="I1013" s="5">
        <v>-78.66</v>
      </c>
      <c r="J1013" s="5">
        <v>36.06</v>
      </c>
      <c r="K1013" t="s">
        <v>10731</v>
      </c>
      <c r="S1013" t="str">
        <f t="shared" si="136"/>
        <v>Raleigh, North Carolina&lt;br&gt;&lt;span style=font-size:11px&gt;(White b. 1982)&lt;/span&gt;&lt;br&gt;</v>
      </c>
      <c r="T1013" t="str">
        <f t="shared" si="137"/>
        <v>W1970RaleighNorthCarolinaSpeaker74</v>
      </c>
      <c r="U1013" t="str">
        <f t="shared" si="138"/>
        <v>const W1970RaleighNorthCarolinaSpeaker74= L.marker([36.06,-78.66], {icon: Dn}).bindPopup('Raleigh, North Carolina&lt;br&gt;&lt;span style=font-size:11px&gt;(White b. 1982)&lt;/span&gt;&lt;br&gt;Speaker 74 in (Thomas, 2001)').addTo(W1970);</v>
      </c>
      <c r="V1013" t="str">
        <f t="shared" si="139"/>
        <v>const W1970RaleighNorthCarolinaSpeaker74= L.marker([36.06,-78.66], {icon: A2}).bindPopup('Raleigh, North Carolina&lt;br&gt;&lt;span style=font-size:11px&gt;(White b. 1982)&lt;/span&gt;&lt;br&gt;Speaker 74 in (Thomas, 2001)').addTo(W1970);</v>
      </c>
      <c r="W1013" t="str">
        <f t="shared" si="140"/>
        <v>const W1970RaleighNorthCarolinaSpeaker74= L.marker([36.06,-78.66], {icon: d}).bindPopup('Raleigh, North Carolina&lt;br&gt;&lt;span style=font-size:11px&gt;(White b. 1982)&lt;/span&gt;&lt;br&gt;Speaker 74 in d').addTo(W1970);</v>
      </c>
      <c r="X1013" t="str">
        <f t="shared" si="141"/>
        <v>const W1970RaleighNorthCarolinaSpeaker74= L.marker([36.06,-78.66], {icon: D5}).bindPopup('Raleigh, North Carolina&lt;br&gt;&lt;span style=font-size:11px&gt;(White b. 1982)&lt;/span&gt;&lt;br&gt;Speaker 74 in (Thomas, 2001)').addTo(W1970);</v>
      </c>
      <c r="Y1013" t="str">
        <f t="shared" si="142"/>
        <v/>
      </c>
      <c r="Z1013" t="str">
        <f t="shared" si="143"/>
        <v/>
      </c>
      <c r="AA1013" t="str">
        <f t="shared" si="144"/>
        <v/>
      </c>
      <c r="BC1013" t="s">
        <v>12078</v>
      </c>
    </row>
    <row r="1014" spans="1:55">
      <c r="A1014" t="s">
        <v>5328</v>
      </c>
      <c r="B1014" s="88" t="s">
        <v>6686</v>
      </c>
      <c r="D1014">
        <v>1982</v>
      </c>
      <c r="E1014" t="s">
        <v>11989</v>
      </c>
      <c r="F1014" s="1"/>
      <c r="G1014" s="79" t="s">
        <v>561</v>
      </c>
      <c r="H1014" t="s">
        <v>5288</v>
      </c>
      <c r="I1014" s="5">
        <v>-78.099999999999994</v>
      </c>
      <c r="J1014" s="5">
        <v>36.5</v>
      </c>
      <c r="K1014" t="s">
        <v>10731</v>
      </c>
      <c r="S1014" t="str">
        <f t="shared" si="136"/>
        <v>Inez, North Carolina&lt;br&gt;&lt;span style=font-size:11px&gt;(White b. 1982)&lt;/span&gt;&lt;br&gt;</v>
      </c>
      <c r="T1014" t="str">
        <f t="shared" si="137"/>
        <v>W1970InezNorthCarolinaSpeaker78</v>
      </c>
      <c r="U1014" t="str">
        <f t="shared" si="138"/>
        <v>const W1970InezNorthCarolinaSpeaker78= L.marker([36.5,-78.1], {icon: Dn}).bindPopup('Inez, North Carolina&lt;br&gt;&lt;span style=font-size:11px&gt;(White b. 1982)&lt;/span&gt;&lt;br&gt;Speaker 78 in (Thomas, 2001)').addTo(W1970);</v>
      </c>
      <c r="V1014" t="str">
        <f t="shared" si="139"/>
        <v>const W1970InezNorthCarolinaSpeaker78= L.marker([36.5,-78.1], {icon: A2}).bindPopup('Inez, North Carolina&lt;br&gt;&lt;span style=font-size:11px&gt;(White b. 1982)&lt;/span&gt;&lt;br&gt;Speaker 78 in (Thomas, 2001)').addTo(W1970);</v>
      </c>
      <c r="W1014" t="str">
        <f t="shared" si="140"/>
        <v>const W1970InezNorthCarolinaSpeaker78= L.marker([36.5,-78.1], {icon: d}).bindPopup('Inez, North Carolina&lt;br&gt;&lt;span style=font-size:11px&gt;(White b. 1982)&lt;/span&gt;&lt;br&gt;Speaker 78 in d').addTo(W1970);</v>
      </c>
      <c r="X1014" t="str">
        <f t="shared" si="141"/>
        <v>const W1970InezNorthCarolinaSpeaker78= L.marker([36.5,-78.1], {icon: D5}).bindPopup('Inez, North Carolina&lt;br&gt;&lt;span style=font-size:11px&gt;(White b. 1982)&lt;/span&gt;&lt;br&gt;Speaker 78 in (Thomas, 2001)').addTo(W1970);</v>
      </c>
      <c r="Y1014" t="str">
        <f t="shared" si="142"/>
        <v/>
      </c>
      <c r="Z1014" t="str">
        <f t="shared" si="143"/>
        <v/>
      </c>
      <c r="AA1014" t="str">
        <f t="shared" si="144"/>
        <v/>
      </c>
      <c r="BC1014" t="s">
        <v>12079</v>
      </c>
    </row>
    <row r="1015" spans="1:55">
      <c r="A1015" t="s">
        <v>5328</v>
      </c>
      <c r="B1015" s="88" t="s">
        <v>6688</v>
      </c>
      <c r="D1015">
        <v>1979</v>
      </c>
      <c r="E1015" t="s">
        <v>11989</v>
      </c>
      <c r="F1015" s="1"/>
      <c r="G1015" s="79" t="s">
        <v>464</v>
      </c>
      <c r="H1015" t="s">
        <v>5288</v>
      </c>
      <c r="I1015" s="5">
        <v>-76.25</v>
      </c>
      <c r="J1015" s="5">
        <v>35.630000000000003</v>
      </c>
      <c r="K1015" t="s">
        <v>10735</v>
      </c>
      <c r="S1015" t="str">
        <f t="shared" si="136"/>
        <v>Swan Quarter, North Carolina&lt;br&gt;&lt;span style=font-size:11px&gt;(White b. 1979)&lt;/span&gt;&lt;br&gt;</v>
      </c>
      <c r="T1015" t="str">
        <f t="shared" si="137"/>
        <v>W1970SwanQuarterNorthCarolinaSpeaker82</v>
      </c>
      <c r="U1015" t="str">
        <f t="shared" si="138"/>
        <v>const W1970SwanQuarterNorthCarolinaSpeaker82= L.marker([35.63,-76.25], {icon: Hn}).bindPopup('Swan Quarter, North Carolina&lt;br&gt;&lt;span style=font-size:11px&gt;(White b. 1979)&lt;/span&gt;&lt;br&gt;Speaker 82 in (Thomas, 2001)').addTo(W1970);</v>
      </c>
      <c r="V1015" t="str">
        <f t="shared" si="139"/>
        <v>const W1970SwanQuarterNorthCarolinaSpeaker82= L.marker([35.63,-76.25], {icon: A2}).bindPopup('Swan Quarter, North Carolina&lt;br&gt;&lt;span style=font-size:11px&gt;(White b. 1979)&lt;/span&gt;&lt;br&gt;Speaker 82 in (Thomas, 2001)').addTo(W1970);</v>
      </c>
      <c r="W1015" t="str">
        <f t="shared" si="140"/>
        <v>const W1970SwanQuarterNorthCarolinaSpeaker82= L.marker([35.63,-76.25], {icon: d}).bindPopup('Swan Quarter, North Carolina&lt;br&gt;&lt;span style=font-size:11px&gt;(White b. 1979)&lt;/span&gt;&lt;br&gt;Speaker 82 in d').addTo(W1970);</v>
      </c>
      <c r="X1015" t="str">
        <f t="shared" si="141"/>
        <v>const W1970SwanQuarterNorthCarolinaSpeaker82= L.marker([35.63,-76.25], {icon: H5}).bindPopup('Swan Quarter, North Carolina&lt;br&gt;&lt;span style=font-size:11px&gt;(White b. 1979)&lt;/span&gt;&lt;br&gt;Speaker 82 in (Thomas, 2001)').addTo(W1970);</v>
      </c>
      <c r="Y1015" t="str">
        <f t="shared" si="142"/>
        <v/>
      </c>
      <c r="Z1015" t="str">
        <f t="shared" si="143"/>
        <v/>
      </c>
      <c r="AA1015" t="str">
        <f t="shared" si="144"/>
        <v/>
      </c>
      <c r="BC1015" t="s">
        <v>12080</v>
      </c>
    </row>
    <row r="1016" spans="1:55">
      <c r="A1016" t="s">
        <v>5328</v>
      </c>
      <c r="B1016" s="88" t="s">
        <v>6690</v>
      </c>
      <c r="D1016">
        <v>1975</v>
      </c>
      <c r="E1016" t="s">
        <v>11989</v>
      </c>
      <c r="F1016" s="1"/>
      <c r="G1016" s="79" t="s">
        <v>467</v>
      </c>
      <c r="H1016" t="s">
        <v>420</v>
      </c>
      <c r="I1016" s="5">
        <v>-96.6</v>
      </c>
      <c r="J1016" s="5">
        <v>36.54</v>
      </c>
      <c r="K1016" t="s">
        <v>10731</v>
      </c>
      <c r="S1016" t="str">
        <f t="shared" si="136"/>
        <v>Yale, Oklahoma&lt;br&gt;&lt;span style=font-size:11px&gt;(White b. 1975)&lt;/span&gt;&lt;br&gt;</v>
      </c>
      <c r="T1016" t="str">
        <f t="shared" si="137"/>
        <v>W1970YaleOklahomaSpeaker93</v>
      </c>
      <c r="U1016" t="str">
        <f t="shared" si="138"/>
        <v>const W1970YaleOklahomaSpeaker93= L.marker([36.54,-96.6], {icon: Dn}).bindPopup('Yale, Oklahoma&lt;br&gt;&lt;span style=font-size:11px&gt;(White b. 1975)&lt;/span&gt;&lt;br&gt;Speaker 93 in (Thomas, 2001)').addTo(W1970);</v>
      </c>
      <c r="V1016" t="str">
        <f t="shared" si="139"/>
        <v>const W1970YaleOklahomaSpeaker93= L.marker([36.54,-96.6], {icon: A2}).bindPopup('Yale, Oklahoma&lt;br&gt;&lt;span style=font-size:11px&gt;(White b. 1975)&lt;/span&gt;&lt;br&gt;Speaker 93 in (Thomas, 2001)').addTo(W1970);</v>
      </c>
      <c r="W1016" t="str">
        <f t="shared" si="140"/>
        <v>const W1970YaleOklahomaSpeaker93= L.marker([36.54,-96.6], {icon: d}).bindPopup('Yale, Oklahoma&lt;br&gt;&lt;span style=font-size:11px&gt;(White b. 1975)&lt;/span&gt;&lt;br&gt;Speaker 93 in d').addTo(W1970);</v>
      </c>
      <c r="X1016" t="str">
        <f t="shared" si="141"/>
        <v>const W1970YaleOklahomaSpeaker93= L.marker([36.54,-96.6], {icon: D5}).bindPopup('Yale, Oklahoma&lt;br&gt;&lt;span style=font-size:11px&gt;(White b. 1975)&lt;/span&gt;&lt;br&gt;Speaker 93 in (Thomas, 2001)').addTo(W1970);</v>
      </c>
      <c r="Y1016" t="str">
        <f t="shared" si="142"/>
        <v/>
      </c>
      <c r="Z1016" t="str">
        <f t="shared" si="143"/>
        <v/>
      </c>
      <c r="AA1016" t="str">
        <f t="shared" si="144"/>
        <v/>
      </c>
      <c r="BC1016" t="s">
        <v>12081</v>
      </c>
    </row>
    <row r="1017" spans="1:55">
      <c r="A1017" t="s">
        <v>5328</v>
      </c>
      <c r="B1017" s="88" t="s">
        <v>6692</v>
      </c>
      <c r="D1017">
        <v>1980</v>
      </c>
      <c r="E1017" t="s">
        <v>11989</v>
      </c>
      <c r="F1017" s="1"/>
      <c r="G1017" s="79" t="s">
        <v>494</v>
      </c>
      <c r="H1017" t="s">
        <v>5294</v>
      </c>
      <c r="I1017" s="5">
        <v>-96.83</v>
      </c>
      <c r="J1017" s="5">
        <v>32.81</v>
      </c>
      <c r="K1017" t="s">
        <v>10731</v>
      </c>
      <c r="S1017" t="str">
        <f t="shared" si="136"/>
        <v>DeSoto, Texas&lt;br&gt;&lt;span style=font-size:11px&gt;(White b. 1980)&lt;/span&gt;&lt;br&gt;</v>
      </c>
      <c r="T1017" t="str">
        <f t="shared" si="137"/>
        <v>W1970DeSotoTexasSpeaker131</v>
      </c>
      <c r="U1017" t="str">
        <f t="shared" si="138"/>
        <v>const W1970DeSotoTexasSpeaker131= L.marker([32.81,-96.83], {icon: Dn}).bindPopup('DeSoto, Texas&lt;br&gt;&lt;span style=font-size:11px&gt;(White b. 1980)&lt;/span&gt;&lt;br&gt;Speaker 131 in (Thomas, 2001)').addTo(W1970);</v>
      </c>
      <c r="V1017" t="str">
        <f t="shared" si="139"/>
        <v>const W1970DeSotoTexasSpeaker131= L.marker([32.81,-96.83], {icon: A2}).bindPopup('DeSoto, Texas&lt;br&gt;&lt;span style=font-size:11px&gt;(White b. 1980)&lt;/span&gt;&lt;br&gt;Speaker 131 in (Thomas, 2001)').addTo(W1970);</v>
      </c>
      <c r="W1017" t="str">
        <f t="shared" si="140"/>
        <v>const W1970DeSotoTexasSpeaker131= L.marker([32.81,-96.83], {icon: d}).bindPopup('DeSoto, Texas&lt;br&gt;&lt;span style=font-size:11px&gt;(White b. 1980)&lt;/span&gt;&lt;br&gt;Speaker 131 in d').addTo(W1970);</v>
      </c>
      <c r="X1017" t="str">
        <f t="shared" si="141"/>
        <v>const W1970DeSotoTexasSpeaker131= L.marker([32.81,-96.83], {icon: D5}).bindPopup('DeSoto, Texas&lt;br&gt;&lt;span style=font-size:11px&gt;(White b. 1980)&lt;/span&gt;&lt;br&gt;Speaker 131 in (Thomas, 2001)').addTo(W1970);</v>
      </c>
      <c r="Y1017" t="str">
        <f t="shared" si="142"/>
        <v/>
      </c>
      <c r="Z1017" t="str">
        <f t="shared" si="143"/>
        <v/>
      </c>
      <c r="AA1017" t="str">
        <f t="shared" si="144"/>
        <v/>
      </c>
      <c r="BC1017" t="s">
        <v>12082</v>
      </c>
    </row>
    <row r="1018" spans="1:55">
      <c r="A1018" t="s">
        <v>5328</v>
      </c>
      <c r="B1018" s="88" t="s">
        <v>7776</v>
      </c>
      <c r="E1018" t="s">
        <v>12205</v>
      </c>
      <c r="F1018" s="1"/>
      <c r="G1018" s="79" t="s">
        <v>1301</v>
      </c>
      <c r="H1018" t="s">
        <v>1025</v>
      </c>
      <c r="I1018" s="5">
        <v>-64.75</v>
      </c>
      <c r="J1018" s="5">
        <v>32.31</v>
      </c>
      <c r="K1018" t="s">
        <v>10731</v>
      </c>
      <c r="S1018" t="str">
        <f t="shared" si="136"/>
        <v>Hamilton, Bermuda&lt;br&gt;&lt;span style=font-size:11px&gt;(White b. 1975-99)&lt;/span&gt;&lt;br&gt;</v>
      </c>
      <c r="T1018" t="str">
        <f t="shared" si="137"/>
        <v>W1970HamiltonBermudadescription</v>
      </c>
      <c r="U1018" t="str">
        <f t="shared" si="138"/>
        <v>const W1970HamiltonBermudadescription= L.marker([32.31,-64.75], {icon: Dn}).bindPopup('Hamilton, Bermuda&lt;br&gt;&lt;span style=font-size:11px&gt;(White b. 1975-99)&lt;/span&gt;&lt;br&gt;description in (Holliday, 2016)').addTo(W1970);</v>
      </c>
      <c r="V1018" t="str">
        <f t="shared" si="139"/>
        <v>const W1970HamiltonBermudadescription= L.marker([32.31,-64.75], {icon: A2}).bindPopup('Hamilton, Bermuda&lt;br&gt;&lt;span style=font-size:11px&gt;(White b. 1975-99)&lt;/span&gt;&lt;br&gt;description in (Holliday, 2016)').addTo(W1970);</v>
      </c>
      <c r="W1018" t="str">
        <f t="shared" si="140"/>
        <v>const W1970HamiltonBermudadescription= L.marker([32.31,-64.75], {icon: d}).bindPopup('Hamilton, Bermuda&lt;br&gt;&lt;span style=font-size:11px&gt;(White b. 1975-99)&lt;/span&gt;&lt;br&gt;description in d').addTo(W1970);</v>
      </c>
      <c r="X1018" t="str">
        <f t="shared" si="141"/>
        <v>const W1970HamiltonBermudadescription= L.marker([32.31,-64.75], {icon: D5}).bindPopup('Hamilton, Bermuda&lt;br&gt;&lt;span style=font-size:11px&gt;(White b. 1975-99)&lt;/span&gt;&lt;br&gt;description in (Holliday, 2016)').addTo(W1970);</v>
      </c>
      <c r="Y1018" t="str">
        <f t="shared" si="142"/>
        <v/>
      </c>
      <c r="Z1018" t="str">
        <f t="shared" si="143"/>
        <v/>
      </c>
      <c r="AA1018" t="str">
        <f t="shared" si="144"/>
        <v/>
      </c>
      <c r="BC1018" t="s">
        <v>5677</v>
      </c>
    </row>
    <row r="1019" spans="1:55">
      <c r="A1019" t="s">
        <v>5328</v>
      </c>
      <c r="B1019" s="88" t="s">
        <v>9257</v>
      </c>
      <c r="E1019" t="s">
        <v>12520</v>
      </c>
      <c r="G1019" s="79" t="s">
        <v>12518</v>
      </c>
      <c r="H1019" t="s">
        <v>931</v>
      </c>
      <c r="I1019" s="5">
        <v>-79.683333000000005</v>
      </c>
      <c r="J1019" s="5">
        <v>47.516666999999998</v>
      </c>
      <c r="K1019" t="s">
        <v>10734</v>
      </c>
      <c r="S1019" t="str">
        <f t="shared" si="136"/>
        <v>Temiskaming Shores, Ontario&lt;br&gt;&lt;span style=font-size:11px&gt;(White b. 1975-99)&lt;/span&gt;&lt;br&gt;</v>
      </c>
      <c r="T1019" t="str">
        <f t="shared" si="137"/>
        <v>W1970TemiskamingShoresOntariosample</v>
      </c>
      <c r="U1019" t="str">
        <f t="shared" si="138"/>
        <v>const W1970TemiskamingShoresOntariosample= L.marker([47.516667,-79.683333], {icon: Dn}).bindPopup('Temiskaming Shores, Ontario&lt;br&gt;&lt;span style=font-size:11px&gt;(White b. 1975-99)&lt;/span&gt;&lt;br&gt;sample in (Smith, 2018)').addTo(W1970);</v>
      </c>
      <c r="V1019" t="str">
        <f t="shared" si="139"/>
        <v>const W1970TemiskamingShoresOntariosample= L.marker([47.516667,-79.683333], {icon: A2}).bindPopup('Temiskaming Shores, Ontario&lt;br&gt;&lt;span style=font-size:11px&gt;(White b. 1975-99)&lt;/span&gt;&lt;br&gt;sample in (Smith, 2018)').addTo(W1970);</v>
      </c>
      <c r="W1019" t="str">
        <f t="shared" si="140"/>
        <v>const W1970TemiskamingShoresOntariosample= L.marker([47.516667,-79.683333], {icon: d}).bindPopup('Temiskaming Shores, Ontario&lt;br&gt;&lt;span style=font-size:11px&gt;(White b. 1975-99)&lt;/span&gt;&lt;br&gt;sample in d').addTo(W1970);</v>
      </c>
      <c r="X1019" t="str">
        <f t="shared" si="141"/>
        <v>const W1970TemiskamingShoresOntariosample= L.marker([47.516667,-79.683333], {icon: D2}).bindPopup('Temiskaming Shores, Ontario&lt;br&gt;&lt;span style=font-size:11px&gt;(White b. 1975-99)&lt;/span&gt;&lt;br&gt;sample in (Smith, 2018)').addTo(W1970);</v>
      </c>
      <c r="Y1019" t="str">
        <f t="shared" si="142"/>
        <v/>
      </c>
      <c r="Z1019" t="str">
        <f t="shared" si="143"/>
        <v/>
      </c>
      <c r="AA1019" t="str">
        <f t="shared" si="144"/>
        <v/>
      </c>
    </row>
    <row r="1020" spans="1:55">
      <c r="A1020" t="s">
        <v>5328</v>
      </c>
      <c r="B1020" s="88" t="s">
        <v>9257</v>
      </c>
      <c r="E1020" t="s">
        <v>12520</v>
      </c>
      <c r="G1020" s="80" t="s">
        <v>12519</v>
      </c>
      <c r="H1020" t="s">
        <v>931</v>
      </c>
      <c r="I1020" s="5">
        <v>-80.033332999999999</v>
      </c>
      <c r="J1020" s="5">
        <v>48.15</v>
      </c>
      <c r="K1020" t="s">
        <v>10734</v>
      </c>
      <c r="S1020" t="str">
        <f t="shared" si="136"/>
        <v>Kirkland Lake, Ontario&lt;br&gt;&lt;span style=font-size:11px&gt;(White b. 1975-99)&lt;/span&gt;&lt;br&gt;</v>
      </c>
      <c r="T1020" t="str">
        <f t="shared" si="137"/>
        <v>W1970KirklandLakeOntariosample</v>
      </c>
      <c r="U1020" t="str">
        <f t="shared" si="138"/>
        <v>const W1970KirklandLakeOntariosample= L.marker([48.15,-80.033333], {icon: Dn}).bindPopup('Kirkland Lake, Ontario&lt;br&gt;&lt;span style=font-size:11px&gt;(White b. 1975-99)&lt;/span&gt;&lt;br&gt;sample in (Smith, 2018)').addTo(W1970);</v>
      </c>
      <c r="V1020" t="str">
        <f t="shared" si="139"/>
        <v>const W1970KirklandLakeOntariosample= L.marker([48.15,-80.033333], {icon: A2}).bindPopup('Kirkland Lake, Ontario&lt;br&gt;&lt;span style=font-size:11px&gt;(White b. 1975-99)&lt;/span&gt;&lt;br&gt;sample in (Smith, 2018)').addTo(W1970);</v>
      </c>
      <c r="W1020" t="str">
        <f t="shared" si="140"/>
        <v>const W1970KirklandLakeOntariosample= L.marker([48.15,-80.033333], {icon: d}).bindPopup('Kirkland Lake, Ontario&lt;br&gt;&lt;span style=font-size:11px&gt;(White b. 1975-99)&lt;/span&gt;&lt;br&gt;sample in d').addTo(W1970);</v>
      </c>
      <c r="X1020" t="str">
        <f t="shared" si="141"/>
        <v>const W1970KirklandLakeOntariosample= L.marker([48.15,-80.033333], {icon: D2}).bindPopup('Kirkland Lake, Ontario&lt;br&gt;&lt;span style=font-size:11px&gt;(White b. 1975-99)&lt;/span&gt;&lt;br&gt;sample in (Smith, 2018)').addTo(W1970);</v>
      </c>
      <c r="Y1020" t="str">
        <f t="shared" si="142"/>
        <v/>
      </c>
      <c r="Z1020" t="str">
        <f t="shared" si="143"/>
        <v/>
      </c>
      <c r="AA1020" t="str">
        <f t="shared" si="144"/>
        <v/>
      </c>
    </row>
    <row r="1021" spans="1:55">
      <c r="A1021" t="s">
        <v>5328</v>
      </c>
      <c r="B1021" s="88" t="s">
        <v>9257</v>
      </c>
      <c r="E1021" t="s">
        <v>12520</v>
      </c>
      <c r="G1021" s="80" t="s">
        <v>1076</v>
      </c>
      <c r="H1021" t="s">
        <v>931</v>
      </c>
      <c r="I1021" s="5">
        <v>-89.246110999999999</v>
      </c>
      <c r="J1021" s="5">
        <v>48.382221999999999</v>
      </c>
      <c r="K1021" t="s">
        <v>10734</v>
      </c>
      <c r="S1021" t="str">
        <f t="shared" si="136"/>
        <v>Thunder Bay, Ontario&lt;br&gt;&lt;span style=font-size:11px&gt;(White b. 1975-99)&lt;/span&gt;&lt;br&gt;</v>
      </c>
      <c r="T1021" t="str">
        <f t="shared" si="137"/>
        <v>W1970ThunderBayOntariosample</v>
      </c>
      <c r="U1021" t="str">
        <f t="shared" si="138"/>
        <v>const W1970ThunderBayOntariosample= L.marker([48.382222,-89.246111], {icon: Dn}).bindPopup('Thunder Bay, Ontario&lt;br&gt;&lt;span style=font-size:11px&gt;(White b. 1975-99)&lt;/span&gt;&lt;br&gt;sample in (Smith, 2018)').addTo(W1970);</v>
      </c>
      <c r="V1021" t="str">
        <f t="shared" si="139"/>
        <v>const W1970ThunderBayOntariosample= L.marker([48.382222,-89.246111], {icon: A2}).bindPopup('Thunder Bay, Ontario&lt;br&gt;&lt;span style=font-size:11px&gt;(White b. 1975-99)&lt;/span&gt;&lt;br&gt;sample in (Smith, 2018)').addTo(W1970);</v>
      </c>
      <c r="W1021" t="str">
        <f t="shared" si="140"/>
        <v>const W1970ThunderBayOntariosample= L.marker([48.382222,-89.246111], {icon: d}).bindPopup('Thunder Bay, Ontario&lt;br&gt;&lt;span style=font-size:11px&gt;(White b. 1975-99)&lt;/span&gt;&lt;br&gt;sample in d').addTo(W1970);</v>
      </c>
      <c r="X1021" t="str">
        <f t="shared" si="141"/>
        <v>const W1970ThunderBayOntariosample= L.marker([48.382222,-89.246111], {icon: D2}).bindPopup('Thunder Bay, Ontario&lt;br&gt;&lt;span style=font-size:11px&gt;(White b. 1975-99)&lt;/span&gt;&lt;br&gt;sample in (Smith, 2018)').addTo(W1970);</v>
      </c>
      <c r="Y1021" t="str">
        <f t="shared" si="142"/>
        <v/>
      </c>
      <c r="Z1021" t="str">
        <f t="shared" si="143"/>
        <v/>
      </c>
      <c r="AA1021" t="str">
        <f t="shared" si="144"/>
        <v/>
      </c>
    </row>
    <row r="1022" spans="1:55">
      <c r="A1022" t="s">
        <v>5328</v>
      </c>
      <c r="B1022" s="88" t="s">
        <v>9257</v>
      </c>
      <c r="E1022" t="s">
        <v>12521</v>
      </c>
      <c r="G1022" s="80" t="s">
        <v>1073</v>
      </c>
      <c r="H1022" t="s">
        <v>5292</v>
      </c>
      <c r="I1022" s="5">
        <v>-97.138610999999997</v>
      </c>
      <c r="J1022" s="5">
        <v>49.895555999999999</v>
      </c>
      <c r="K1022" t="s">
        <v>10734</v>
      </c>
      <c r="S1022" t="str">
        <f t="shared" si="136"/>
        <v>Winnipeg, Manitoba&lt;br&gt;&lt;span style=font-size:11px&gt;(White b. 1975-99)&lt;/span&gt;&lt;br&gt;</v>
      </c>
      <c r="T1022" t="str">
        <f t="shared" si="137"/>
        <v>W1970WinnipegManitobasample</v>
      </c>
      <c r="U1022" t="str">
        <f t="shared" si="138"/>
        <v>const W1970WinnipegManitobasample= L.marker([49.895556,-97.138611], {icon: Dn}).bindPopup('Winnipeg, Manitoba&lt;br&gt;&lt;span style=font-size:11px&gt;(White b. 1975-99)&lt;/span&gt;&lt;br&gt;sample in (Li, 20 21)').addTo(W1970);</v>
      </c>
      <c r="V1022" t="str">
        <f t="shared" si="139"/>
        <v>const W1970WinnipegManitobasample= L.marker([49.895556,-97.138611], {icon: A2}).bindPopup('Winnipeg, Manitoba&lt;br&gt;&lt;span style=font-size:11px&gt;(White b. 1975-99)&lt;/span&gt;&lt;br&gt;sample in (Li, 20 21)').addTo(W1970);</v>
      </c>
      <c r="W1022" t="str">
        <f t="shared" si="140"/>
        <v>const W1970WinnipegManitobasample= L.marker([49.895556,-97.138611], {icon: d}).bindPopup('Winnipeg, Manitoba&lt;br&gt;&lt;span style=font-size:11px&gt;(White b. 1975-99)&lt;/span&gt;&lt;br&gt;sample in d').addTo(W1970);</v>
      </c>
      <c r="X1022" t="str">
        <f t="shared" si="141"/>
        <v>const W1970WinnipegManitobasample= L.marker([49.895556,-97.138611], {icon: D2}).bindPopup('Winnipeg, Manitoba&lt;br&gt;&lt;span style=font-size:11px&gt;(White b. 1975-99)&lt;/span&gt;&lt;br&gt;sample in (Li, 20 21)').addTo(W1970);</v>
      </c>
      <c r="Y1022" t="str">
        <f t="shared" si="142"/>
        <v/>
      </c>
      <c r="Z1022" t="str">
        <f t="shared" si="143"/>
        <v/>
      </c>
      <c r="AA1022" t="str">
        <f t="shared" si="144"/>
        <v/>
      </c>
    </row>
    <row r="1023" spans="1:55">
      <c r="A1023" t="s">
        <v>5328</v>
      </c>
      <c r="B1023" s="88" t="s">
        <v>9257</v>
      </c>
      <c r="E1023" t="s">
        <v>12523</v>
      </c>
      <c r="G1023" s="79" t="s">
        <v>169</v>
      </c>
      <c r="H1023" t="s">
        <v>5312</v>
      </c>
      <c r="I1023" s="5">
        <v>-114.02613599999999</v>
      </c>
      <c r="J1023" s="5">
        <v>46.874358999999998</v>
      </c>
      <c r="K1023" t="s">
        <v>10733</v>
      </c>
      <c r="L1023" t="s">
        <v>12525</v>
      </c>
      <c r="S1023" t="str">
        <f t="shared" si="136"/>
        <v>Missoula, Montana&lt;br&gt;&lt;span style=font-size:11px&gt;(White b. 1975-99)&lt;/span&gt;&lt;br&gt;</v>
      </c>
      <c r="T1023" t="str">
        <f t="shared" si="137"/>
        <v>W1970MissoulaMontanasample</v>
      </c>
      <c r="U1023" t="str">
        <f t="shared" si="138"/>
        <v>const W1970MissoulaMontanasample= L.marker([46.874359,-114.026136], {icon: Dn}).bindPopup('Missoula, Montana&lt;br&gt;&lt;span style=font-size:11px&gt;(White b. 1975-99)&lt;/span&gt;&lt;br&gt;sample in (Bar-El et al., 2017)').addTo(W1970);</v>
      </c>
      <c r="V1023" t="str">
        <f t="shared" si="139"/>
        <v>const W1970MissoulaMontanasample= L.marker([46.874359,-114.026136], {icon: A2}).bindPopup('Missoula, Montana&lt;br&gt;&lt;span style=font-size:11px&gt;(White b. 1975-99)&lt;/span&gt;&lt;br&gt;sample in (Bar-El et al., 2017)').addTo(W1970);</v>
      </c>
      <c r="W1023" t="str">
        <f t="shared" si="140"/>
        <v>const W1970MissoulaMontanasample= L.marker([46.874359,-114.026136], {icon: d}).bindPopup('Missoula, Montana&lt;br&gt;&lt;span style=font-size:11px&gt;(White b. 1975-99)&lt;/span&gt;&lt;br&gt;sample in d').addTo(W1970);</v>
      </c>
      <c r="X1023" t="str">
        <f t="shared" si="141"/>
        <v>const W1970MissoulaMontanasample= L.marker([46.874359,-114.026136], {icon: D3}).bindPopup('Missoula, Montana&lt;br&gt;&lt;span style=font-size:11px&gt;(White b. 1975-99)&lt;/span&gt;&lt;br&gt;sample in (Bar-El et al., 2017)').addTo(W1970);</v>
      </c>
      <c r="Y1023" t="str">
        <f t="shared" si="142"/>
        <v>const W1970MissoulaMontanasample= L.marker([46.874359,-114.026136], {icon:Rc}).bindPopup('Missoula, Montana&lt;br&gt;&lt;span style=font-size:11px&gt;(White b. 1975-99)&lt;/span&gt;&lt;br&gt;').addTo(W1970);</v>
      </c>
      <c r="Z1023" t="str">
        <f t="shared" si="143"/>
        <v>const W1970MissoulaMontanasample= L.marker([46.874359,-114.026136], {icon:B5}).bindPopup('Missoula, Montana&lt;br&gt;&lt;span style=font-size:11px&gt;(White b. 1975-99)&lt;/span&gt;&lt;br&gt;').addTo(W1970);</v>
      </c>
      <c r="AA1023" t="str">
        <f t="shared" si="144"/>
        <v/>
      </c>
    </row>
    <row r="1024" spans="1:55">
      <c r="A1024" t="s">
        <v>5328</v>
      </c>
      <c r="B1024" s="88" t="s">
        <v>9257</v>
      </c>
      <c r="E1024" t="s">
        <v>1256</v>
      </c>
      <c r="G1024" s="79" t="s">
        <v>314</v>
      </c>
      <c r="H1024" t="s">
        <v>1068</v>
      </c>
      <c r="I1024" s="5">
        <v>-122.33</v>
      </c>
      <c r="J1024" s="5">
        <v>47.603889000000002</v>
      </c>
      <c r="K1024" t="s">
        <v>10733</v>
      </c>
      <c r="L1024" t="s">
        <v>12526</v>
      </c>
      <c r="S1024" t="str">
        <f t="shared" si="136"/>
        <v>Seattle, Washington&lt;br&gt;&lt;span style=font-size:11px&gt;(White b. 1975-99)&lt;/span&gt;&lt;br&gt;</v>
      </c>
      <c r="T1024" t="str">
        <f t="shared" si="137"/>
        <v>W1970SeattleWashingtonsample</v>
      </c>
      <c r="U1024" t="str">
        <f t="shared" si="138"/>
        <v>const W1970SeattleWashingtonsample= L.marker([47.603889,-122.33], {icon: Dn}).bindPopup('Seattle, Washington&lt;br&gt;&lt;span style=font-size:11px&gt;(White b. 1975-99)&lt;/span&gt;&lt;br&gt;sample in (Wassink, 2015)').addTo(W1970);</v>
      </c>
      <c r="V1024" t="str">
        <f t="shared" si="139"/>
        <v>const W1970SeattleWashingtonsample= L.marker([47.603889,-122.33], {icon: A2}).bindPopup('Seattle, Washington&lt;br&gt;&lt;span style=font-size:11px&gt;(White b. 1975-99)&lt;/span&gt;&lt;br&gt;sample in (Wassink, 2015)').addTo(W1970);</v>
      </c>
      <c r="W1024" t="str">
        <f t="shared" si="140"/>
        <v>const W1970SeattleWashingtonsample= L.marker([47.603889,-122.33], {icon: d}).bindPopup('Seattle, Washington&lt;br&gt;&lt;span style=font-size:11px&gt;(White b. 1975-99)&lt;/span&gt;&lt;br&gt;sample in d').addTo(W1970);</v>
      </c>
      <c r="X1024" t="str">
        <f t="shared" si="141"/>
        <v>const W1970SeattleWashingtonsample= L.marker([47.603889,-122.33], {icon: D3}).bindPopup('Seattle, Washington&lt;br&gt;&lt;span style=font-size:11px&gt;(White b. 1975-99)&lt;/span&gt;&lt;br&gt;sample in (Wassink, 2015)').addTo(W1970);</v>
      </c>
      <c r="Y1024" t="str">
        <f t="shared" si="142"/>
        <v>const W1970SeattleWashingtonsample= L.marker([47.603889,-122.33], {icon:  }).bindPopup('Seattle, Washington&lt;br&gt;&lt;span style=font-size:11px&gt;(White b. 1975-99)&lt;/span&gt;&lt;br&gt;').addTo(W1970);</v>
      </c>
      <c r="Z1024" t="str">
        <f t="shared" si="143"/>
        <v>const W1970SeattleWashingtonsample= L.marker([47.603889,-122.33], {icon:  }).bindPopup('Seattle, Washington&lt;br&gt;&lt;span style=font-size:11px&gt;(White b. 1975-99)&lt;/span&gt;&lt;br&gt;').addTo(W1970);</v>
      </c>
      <c r="AA1024" t="str">
        <f t="shared" si="144"/>
        <v/>
      </c>
    </row>
    <row r="1025" spans="1:27">
      <c r="A1025" t="s">
        <v>5328</v>
      </c>
      <c r="B1025" s="88" t="s">
        <v>9257</v>
      </c>
      <c r="E1025" t="s">
        <v>12532</v>
      </c>
      <c r="G1025" s="79" t="s">
        <v>1</v>
      </c>
      <c r="H1025" t="s">
        <v>5306</v>
      </c>
      <c r="I1025" s="5">
        <v>-149.89361099999999</v>
      </c>
      <c r="J1025" s="5">
        <v>61.216667000000001</v>
      </c>
      <c r="K1025" t="s">
        <v>10733</v>
      </c>
      <c r="S1025" t="str">
        <f t="shared" si="136"/>
        <v>Anchorage, Alaska&lt;br&gt;&lt;span style=font-size:11px&gt;(White b. 1975-99)&lt;/span&gt;&lt;br&gt;</v>
      </c>
      <c r="T1025" t="str">
        <f t="shared" si="137"/>
        <v>W1970AnchorageAlaskasample</v>
      </c>
      <c r="U1025" t="str">
        <f t="shared" si="138"/>
        <v>const W1970AnchorageAlaskasample= L.marker([61.216667,-149.893611], {icon: Dn}).bindPopup('Anchorage, Alaska&lt;br&gt;&lt;span style=font-size:11px&gt;(White b. 1975-99)&lt;/span&gt;&lt;br&gt;sample in (Bowie, 2020)').addTo(W1970);</v>
      </c>
      <c r="V1025" t="str">
        <f t="shared" si="139"/>
        <v>const W1970AnchorageAlaskasample= L.marker([61.216667,-149.893611], {icon: A2}).bindPopup('Anchorage, Alaska&lt;br&gt;&lt;span style=font-size:11px&gt;(White b. 1975-99)&lt;/span&gt;&lt;br&gt;sample in (Bowie, 2020)').addTo(W1970);</v>
      </c>
      <c r="W1025" t="str">
        <f t="shared" si="140"/>
        <v>const W1970AnchorageAlaskasample= L.marker([61.216667,-149.893611], {icon: d}).bindPopup('Anchorage, Alaska&lt;br&gt;&lt;span style=font-size:11px&gt;(White b. 1975-99)&lt;/span&gt;&lt;br&gt;sample in d').addTo(W1970);</v>
      </c>
      <c r="X1025" t="str">
        <f t="shared" si="141"/>
        <v>const W1970AnchorageAlaskasample= L.marker([61.216667,-149.893611], {icon: D3}).bindPopup('Anchorage, Alaska&lt;br&gt;&lt;span style=font-size:11px&gt;(White b. 1975-99)&lt;/span&gt;&lt;br&gt;sample in (Bowie, 2020)').addTo(W1970);</v>
      </c>
      <c r="Y1025" t="str">
        <f t="shared" si="142"/>
        <v/>
      </c>
      <c r="Z1025" t="str">
        <f t="shared" si="143"/>
        <v/>
      </c>
      <c r="AA1025" t="str">
        <f t="shared" si="144"/>
        <v/>
      </c>
    </row>
    <row r="1026" spans="1:27">
      <c r="A1026" s="30" t="s">
        <v>5328</v>
      </c>
      <c r="B1026" s="88" t="s">
        <v>9257</v>
      </c>
      <c r="C1026" s="77"/>
      <c r="D1026" s="77"/>
      <c r="E1026" t="s">
        <v>12535</v>
      </c>
      <c r="G1026" s="84" t="s">
        <v>5153</v>
      </c>
      <c r="H1026" t="s">
        <v>5315</v>
      </c>
      <c r="I1026" s="51">
        <v>-106.6503</v>
      </c>
      <c r="J1026" s="51">
        <v>35.084400000000002</v>
      </c>
      <c r="K1026" t="s">
        <v>12539</v>
      </c>
      <c r="L1026" s="32"/>
      <c r="S1026" t="str">
        <f t="shared" ref="S1026:S1034" si="145">IF(G1026="","",G1026&amp;", "&amp;H1026&amp;"&lt;br&gt;&lt;span style=font-size:11px&gt;"&amp;IF(F1026="","",F1026&amp;" ")&amp;IF(TRIM(LEFT(A1026,LEN(A1026)-4))="W","(White ",IF(TRIM(LEFT(A1026,LEN(A1026)-4))="B","(Black ",IF(TRIM(LEFT(A1026,LEN(A1026)-4))="L","(Hispanic ",IF(TRIM(LEFT(A1026,LEN(A1026)-4))="N","(Indigenous ",IF(TRIM(LEFT(A1026,LEN(A1026)-4))="A","(Asian ","")))))&amp;"b. "&amp;IF(D1026&lt;&gt;"",D1026&amp;")",IF(TRIM(RIGHT(A1026,LEN(A1026)-1))="1700","1700-99)",IF(TRIM(RIGHT(A1026,LEN(A1026)-1))="1800","1800-44)",IF(TRIM(RIGHT(A1026,LEN(A1026)-1))="1850","1845-74)",IF(TRIM(RIGHT(A1026,LEN(A1026)-1))="1870","1875-99)",IF(TRIM(RIGHT(A1026,LEN(A1026)-1))="1900","1900-44)",IF(TRIM(RIGHT(A1026,LEN(A1026)-1))="1950","1945-74)",IF(TRIM(RIGHT(A1026,LEN(A1026)-1))="1970","1975-99)",""))))))))&amp;"&lt;/span&gt;&lt;br&gt;")</f>
        <v>Albequerque, New Mexico&lt;br&gt;&lt;span style=font-size:11px&gt;(White b. 1975-99)&lt;/span&gt;&lt;br&gt;</v>
      </c>
      <c r="T1026" t="str">
        <f t="shared" ref="T1026:T1034" si="146">A1026&amp;SUBSTITUTE(SUBSTITUTE(SUBSTITUTE(G1026,".","")," ",""),"-","")&amp;SUBSTITUTE(SUBSTITUTE(H1026,".","")," ","")&amp;SUBSTITUTE(SUBSTITUTE(SUBSTITUTE(B1026,".","")," ",""),"-","")</f>
        <v>W1970AlbequerqueNewMexicosample</v>
      </c>
      <c r="U1026" t="str">
        <f t="shared" ref="U1026:U1034" si="147">IF(OR($K1026="",$I1026="",RIGHT(LEFT(K1026,2),1)="f"),"",IF($I1026="","","const "&amp;$T1026&amp;"= L.marker(["&amp;$J1026&amp;","&amp;$I1026&amp;"], {icon: "&amp;LEFT($K1026,2)&amp;"}).bindPopup('"&amp;$S1026&amp;IF(N1026="","",N1026&amp;"&lt;br&gt;")&amp;IF($C1026="","",$C1026&amp;" ")&amp;$B1026&amp;" in "&amp;$E1026&amp;"').addTo("&amp;$A1026&amp;");"))</f>
        <v>const W1970AlbequerqueNewMexicosample= L.marker([35.0844,-106.6503], {icon: Dn}).bindPopup('Albequerque, New Mexico&lt;br&gt;&lt;span style=font-size:11px&gt;(White b. 1975-99)&lt;/span&gt;&lt;br&gt;sample in (Brumbaugh &amp; Koops, 2017)').addTo(W1970);</v>
      </c>
      <c r="V1026" t="str">
        <f t="shared" ref="V1026:V1034" si="148">IF(OR($K1026="",$I1026="",RIGHT(K1026,1)="5"),"",IF($I1026="","","const "&amp;$T1026&amp;"= L.marker(["&amp;$J1026&amp;","&amp;$I1026&amp;"], {icon: A"&amp;RIGHT($K1026,1)&amp;"}).bindPopup('"&amp;$S1026&amp;IF(O1026="","",O1026&amp;"&lt;br&gt;")&amp;IF($C1026="","",$C1026&amp;" ")&amp;$B1026&amp;" in "&amp;$E1026&amp;"').addTo("&amp;$A1026&amp;");"))</f>
        <v>const W1970AlbequerqueNewMexicosample= L.marker([35.0844,-106.6503], {icon: A1}).bindPopup('Albequerque, New Mexico&lt;br&gt;&lt;span style=font-size:11px&gt;(White b. 1975-99)&lt;/span&gt;&lt;br&gt;sample in (Brumbaugh &amp; Koops, 2017)').addTo(W1970);</v>
      </c>
      <c r="W1026" t="str">
        <f t="shared" ref="W1026:W1034" si="149">IF(OR($K1026="",$I1026="",LEFT(RIGHT(K1026,2),1)="g"),"",IF($I1026="","","const "&amp;$T1026&amp;"= L.marker(["&amp;$J1026&amp;","&amp;$I1026&amp;"], {icon: "&amp;LEFT(RIGHT(K1026,2),1)&amp;"}).bindPopup('"&amp;$S1026&amp;IF(P1026="","",P1026&amp;"&lt;br&gt;")&amp;IF($C1026="","",$C1026&amp;" ")&amp;$B1026&amp;" in "&amp;LEFT(RIGHT(K1026,2),1)&amp;"').addTo("&amp;$A1026&amp;");"))</f>
        <v>const W1970AlbequerqueNewMexicosample= L.marker([35.0844,-106.6503], {icon: d}).bindPopup('Albequerque, New Mexico&lt;br&gt;&lt;span style=font-size:11px&gt;(White b. 1975-99)&lt;/span&gt;&lt;br&gt;sample in d').addTo(W1970);</v>
      </c>
      <c r="X1026" t="str">
        <f t="shared" ref="X1026:X1034" si="150">IF(OR($K1026="",$I1026="",RIGHT(LEFT(K1026,3),1)="7"),"",IF($I1026="","","const "&amp;$T1026&amp;"= L.marker(["&amp;$J1026&amp;","&amp;$I1026&amp;"], {icon: "&amp;LEFT($K1026,1)&amp;RIGHT(LEFT(K1026,3),1)&amp;"}).bindPopup('"&amp;$S1026&amp;IF(Q1026="","",Q1026&amp;"&lt;br&gt;")&amp;IF($C1026="","",$C1026&amp;" ")&amp;$B1026&amp;" in "&amp;$E1026&amp;"').addTo("&amp;$A1026&amp;");"))</f>
        <v>const W1970AlbequerqueNewMexicosample= L.marker([35.0844,-106.6503], {icon: D2}).bindPopup('Albequerque, New Mexico&lt;br&gt;&lt;span style=font-size:11px&gt;(White b. 1975-99)&lt;/span&gt;&lt;br&gt;sample in (Brumbaugh &amp; Koops, 2017)').addTo(W1970);</v>
      </c>
      <c r="Y1026" t="str">
        <f t="shared" ref="Y1026:Y1034" si="151">IF(OR(L1026="",I1026=""),"",IF(I1026="","","const "&amp;T1026&amp;"= L.marker(["&amp;J1026&amp;","&amp;I1026&amp;"], {icon:"&amp;LEFT(L1026,2)&amp;"}).bindPopup('"&amp;S1026&amp;"').addTo("&amp;A1026&amp;");"))</f>
        <v/>
      </c>
      <c r="Z1026" t="str">
        <f t="shared" ref="Z1026:Z1034" si="152">IF(OR(L1026="",I1026=""),"",IF(I1026="","","const "&amp;T1026&amp;"= L.marker(["&amp;J1026&amp;","&amp;I1026&amp;"], {icon:"&amp;RIGHT(L1026,2)&amp;"}).bindPopup('"&amp;S1026&amp;"').addTo("&amp;A1026&amp;");"))</f>
        <v/>
      </c>
      <c r="AA1026" t="str">
        <f t="shared" ref="AA1026:AA1034" si="153">IF(OR(M1026="",I1026=""),"",IF(I1026="","","const "&amp;T1026&amp;"= L.marker(["&amp;J1026&amp;","&amp;I1026&amp;"], {icon:"&amp;M1026&amp;"}).bindPopup('"&amp;S1026&amp;"').addTo("&amp;A1026&amp;");"))</f>
        <v/>
      </c>
    </row>
    <row r="1027" spans="1:27">
      <c r="A1027" s="30" t="s">
        <v>5328</v>
      </c>
      <c r="B1027" s="88" t="s">
        <v>9257</v>
      </c>
      <c r="C1027" s="77"/>
      <c r="D1027" s="77"/>
      <c r="E1027" t="s">
        <v>12535</v>
      </c>
      <c r="G1027" s="84" t="s">
        <v>12536</v>
      </c>
      <c r="H1027" t="s">
        <v>5315</v>
      </c>
      <c r="I1027" s="51">
        <v>-106.26388900000001</v>
      </c>
      <c r="J1027" s="51">
        <v>35.891111000000002</v>
      </c>
      <c r="K1027" t="s">
        <v>12539</v>
      </c>
      <c r="L1027" s="32"/>
      <c r="S1027" t="str">
        <f t="shared" si="145"/>
        <v>Los Alamos, New Mexico&lt;br&gt;&lt;span style=font-size:11px&gt;(White b. 1975-99)&lt;/span&gt;&lt;br&gt;</v>
      </c>
      <c r="T1027" t="str">
        <f t="shared" si="146"/>
        <v>W1970LosAlamosNewMexicosample</v>
      </c>
      <c r="U1027" t="str">
        <f t="shared" si="147"/>
        <v>const W1970LosAlamosNewMexicosample= L.marker([35.891111,-106.263889], {icon: Dn}).bindPopup('Los Alamos, New Mexico&lt;br&gt;&lt;span style=font-size:11px&gt;(White b. 1975-99)&lt;/span&gt;&lt;br&gt;sample in (Brumbaugh &amp; Koops, 2017)').addTo(W1970);</v>
      </c>
      <c r="V1027" t="str">
        <f t="shared" si="148"/>
        <v>const W1970LosAlamosNewMexicosample= L.marker([35.891111,-106.263889], {icon: A1}).bindPopup('Los Alamos, New Mexico&lt;br&gt;&lt;span style=font-size:11px&gt;(White b. 1975-99)&lt;/span&gt;&lt;br&gt;sample in (Brumbaugh &amp; Koops, 2017)').addTo(W1970);</v>
      </c>
      <c r="W1027" t="str">
        <f t="shared" si="149"/>
        <v>const W1970LosAlamosNewMexicosample= L.marker([35.891111,-106.263889], {icon: d}).bindPopup('Los Alamos, New Mexico&lt;br&gt;&lt;span style=font-size:11px&gt;(White b. 1975-99)&lt;/span&gt;&lt;br&gt;sample in d').addTo(W1970);</v>
      </c>
      <c r="X1027" t="str">
        <f t="shared" si="150"/>
        <v>const W1970LosAlamosNewMexicosample= L.marker([35.891111,-106.263889], {icon: D2}).bindPopup('Los Alamos, New Mexico&lt;br&gt;&lt;span style=font-size:11px&gt;(White b. 1975-99)&lt;/span&gt;&lt;br&gt;sample in (Brumbaugh &amp; Koops, 2017)').addTo(W1970);</v>
      </c>
      <c r="Y1027" t="str">
        <f t="shared" si="151"/>
        <v/>
      </c>
      <c r="Z1027" t="str">
        <f t="shared" si="152"/>
        <v/>
      </c>
      <c r="AA1027" t="str">
        <f t="shared" si="153"/>
        <v/>
      </c>
    </row>
    <row r="1028" spans="1:27">
      <c r="A1028" s="30" t="s">
        <v>5328</v>
      </c>
      <c r="B1028" s="88" t="s">
        <v>9257</v>
      </c>
      <c r="C1028" s="77"/>
      <c r="D1028" s="77"/>
      <c r="E1028" t="s">
        <v>12535</v>
      </c>
      <c r="G1028" s="84" t="s">
        <v>12537</v>
      </c>
      <c r="H1028" t="s">
        <v>5315</v>
      </c>
      <c r="I1028" s="51">
        <v>-106.670556</v>
      </c>
      <c r="J1028" s="51">
        <v>35.286110999999998</v>
      </c>
      <c r="K1028" t="s">
        <v>12539</v>
      </c>
      <c r="L1028" s="32"/>
      <c r="S1028" t="str">
        <f t="shared" si="145"/>
        <v>Rio Rancho, New Mexico&lt;br&gt;&lt;span style=font-size:11px&gt;(White b. 1975-99)&lt;/span&gt;&lt;br&gt;</v>
      </c>
      <c r="T1028" t="str">
        <f t="shared" si="146"/>
        <v>W1970RioRanchoNewMexicosample</v>
      </c>
      <c r="U1028" t="str">
        <f t="shared" si="147"/>
        <v>const W1970RioRanchoNewMexicosample= L.marker([35.286111,-106.670556], {icon: Dn}).bindPopup('Rio Rancho, New Mexico&lt;br&gt;&lt;span style=font-size:11px&gt;(White b. 1975-99)&lt;/span&gt;&lt;br&gt;sample in (Brumbaugh &amp; Koops, 2017)').addTo(W1970);</v>
      </c>
      <c r="V1028" t="str">
        <f t="shared" si="148"/>
        <v>const W1970RioRanchoNewMexicosample= L.marker([35.286111,-106.670556], {icon: A1}).bindPopup('Rio Rancho, New Mexico&lt;br&gt;&lt;span style=font-size:11px&gt;(White b. 1975-99)&lt;/span&gt;&lt;br&gt;sample in (Brumbaugh &amp; Koops, 2017)').addTo(W1970);</v>
      </c>
      <c r="W1028" t="str">
        <f t="shared" si="149"/>
        <v>const W1970RioRanchoNewMexicosample= L.marker([35.286111,-106.670556], {icon: d}).bindPopup('Rio Rancho, New Mexico&lt;br&gt;&lt;span style=font-size:11px&gt;(White b. 1975-99)&lt;/span&gt;&lt;br&gt;sample in d').addTo(W1970);</v>
      </c>
      <c r="X1028" t="str">
        <f t="shared" si="150"/>
        <v>const W1970RioRanchoNewMexicosample= L.marker([35.286111,-106.670556], {icon: D2}).bindPopup('Rio Rancho, New Mexico&lt;br&gt;&lt;span style=font-size:11px&gt;(White b. 1975-99)&lt;/span&gt;&lt;br&gt;sample in (Brumbaugh &amp; Koops, 2017)').addTo(W1970);</v>
      </c>
      <c r="Y1028" t="str">
        <f t="shared" si="151"/>
        <v/>
      </c>
      <c r="Z1028" t="str">
        <f t="shared" si="152"/>
        <v/>
      </c>
      <c r="AA1028" t="str">
        <f t="shared" si="153"/>
        <v/>
      </c>
    </row>
    <row r="1029" spans="1:27">
      <c r="A1029" s="30" t="s">
        <v>5328</v>
      </c>
      <c r="B1029" s="88" t="s">
        <v>9257</v>
      </c>
      <c r="C1029" s="77"/>
      <c r="D1029" s="77"/>
      <c r="E1029" t="s">
        <v>12540</v>
      </c>
      <c r="G1029" s="84" t="s">
        <v>214</v>
      </c>
      <c r="H1029" s="32" t="s">
        <v>2375</v>
      </c>
      <c r="I1029" s="51">
        <v>-119.821944</v>
      </c>
      <c r="J1029" s="51">
        <v>39.527222000000002</v>
      </c>
      <c r="K1029" t="s">
        <v>10734</v>
      </c>
      <c r="L1029" s="32"/>
      <c r="S1029" t="str">
        <f t="shared" si="145"/>
        <v>Reno, Nevada&lt;br&gt;&lt;span style=font-size:11px&gt;(White b. 1975-99)&lt;/span&gt;&lt;br&gt;</v>
      </c>
      <c r="T1029" t="str">
        <f t="shared" si="146"/>
        <v>W1970RenoNevadasample</v>
      </c>
      <c r="U1029" t="str">
        <f t="shared" si="147"/>
        <v>const W1970RenoNevadasample= L.marker([39.527222,-119.821944], {icon: Dn}).bindPopup('Reno, Nevada&lt;br&gt;&lt;span style=font-size:11px&gt;(White b. 1975-99)&lt;/span&gt;&lt;br&gt;sample in (Fridland, 2008)').addTo(W1970);</v>
      </c>
      <c r="V1029" t="str">
        <f t="shared" si="148"/>
        <v>const W1970RenoNevadasample= L.marker([39.527222,-119.821944], {icon: A2}).bindPopup('Reno, Nevada&lt;br&gt;&lt;span style=font-size:11px&gt;(White b. 1975-99)&lt;/span&gt;&lt;br&gt;sample in (Fridland, 2008)').addTo(W1970);</v>
      </c>
      <c r="W1029" t="str">
        <f t="shared" si="149"/>
        <v>const W1970RenoNevadasample= L.marker([39.527222,-119.821944], {icon: d}).bindPopup('Reno, Nevada&lt;br&gt;&lt;span style=font-size:11px&gt;(White b. 1975-99)&lt;/span&gt;&lt;br&gt;sample in d').addTo(W1970);</v>
      </c>
      <c r="X1029" t="str">
        <f t="shared" si="150"/>
        <v>const W1970RenoNevadasample= L.marker([39.527222,-119.821944], {icon: D2}).bindPopup('Reno, Nevada&lt;br&gt;&lt;span style=font-size:11px&gt;(White b. 1975-99)&lt;/span&gt;&lt;br&gt;sample in (Fridland, 2008)').addTo(W1970);</v>
      </c>
      <c r="Y1029" t="str">
        <f t="shared" si="151"/>
        <v/>
      </c>
      <c r="Z1029" t="str">
        <f t="shared" si="152"/>
        <v/>
      </c>
      <c r="AA1029" t="str">
        <f t="shared" si="153"/>
        <v/>
      </c>
    </row>
    <row r="1030" spans="1:27">
      <c r="A1030" s="30" t="s">
        <v>5328</v>
      </c>
      <c r="B1030" s="89" t="s">
        <v>9257</v>
      </c>
      <c r="C1030" s="77"/>
      <c r="D1030" s="77"/>
      <c r="E1030" t="s">
        <v>12541</v>
      </c>
      <c r="G1030" s="84" t="s">
        <v>12542</v>
      </c>
      <c r="H1030" s="32" t="s">
        <v>5295</v>
      </c>
      <c r="I1030" s="51">
        <v>-87.406666999999999</v>
      </c>
      <c r="J1030" s="51">
        <v>46.546388999999998</v>
      </c>
      <c r="K1030" s="32" t="s">
        <v>11235</v>
      </c>
      <c r="L1030" s="32"/>
      <c r="S1030" t="str">
        <f t="shared" si="145"/>
        <v>Marquette County, Michigan&lt;br&gt;&lt;span style=font-size:11px&gt;(White b. 1975-99)&lt;/span&gt;&lt;br&gt;</v>
      </c>
      <c r="T1030" t="str">
        <f t="shared" si="146"/>
        <v>W1970MarquetteCountyMichigansample</v>
      </c>
      <c r="U1030" t="str">
        <f t="shared" si="147"/>
        <v>const W1970MarquetteCountyMichigansample= L.marker([46.546389,-87.406667], {icon: De}).bindPopup('Marquette County, Michigan&lt;br&gt;&lt;span style=font-size:11px&gt;(White b. 1975-99)&lt;/span&gt;&lt;br&gt;sample in (Rankinen, 2014)').addTo(W1970);</v>
      </c>
      <c r="V1030" t="str">
        <f t="shared" si="148"/>
        <v>const W1970MarquetteCountyMichigansample= L.marker([46.546389,-87.406667], {icon: A2}).bindPopup('Marquette County, Michigan&lt;br&gt;&lt;span style=font-size:11px&gt;(White b. 1975-99)&lt;/span&gt;&lt;br&gt;sample in (Rankinen, 2014)').addTo(W1970);</v>
      </c>
      <c r="W1030" t="str">
        <f t="shared" si="149"/>
        <v>const W1970MarquetteCountyMichigansample= L.marker([46.546389,-87.406667], {icon: d}).bindPopup('Marquette County, Michigan&lt;br&gt;&lt;span style=font-size:11px&gt;(White b. 1975-99)&lt;/span&gt;&lt;br&gt;sample in d').addTo(W1970);</v>
      </c>
      <c r="X1030" t="str">
        <f t="shared" si="150"/>
        <v>const W1970MarquetteCountyMichigansample= L.marker([46.546389,-87.406667], {icon: D2}).bindPopup('Marquette County, Michigan&lt;br&gt;&lt;span style=font-size:11px&gt;(White b. 1975-99)&lt;/span&gt;&lt;br&gt;sample in (Rankinen, 2014)').addTo(W1970);</v>
      </c>
      <c r="Y1030" t="str">
        <f t="shared" si="151"/>
        <v/>
      </c>
      <c r="Z1030" t="str">
        <f t="shared" si="152"/>
        <v/>
      </c>
      <c r="AA1030" t="str">
        <f t="shared" si="153"/>
        <v/>
      </c>
    </row>
    <row r="1031" spans="1:27">
      <c r="A1031" s="30" t="s">
        <v>5328</v>
      </c>
      <c r="B1031" s="89" t="s">
        <v>9257</v>
      </c>
      <c r="C1031" s="77"/>
      <c r="D1031" s="77"/>
      <c r="E1031" t="s">
        <v>1254</v>
      </c>
      <c r="G1031" s="84" t="s">
        <v>895</v>
      </c>
      <c r="H1031" s="32" t="s">
        <v>1148</v>
      </c>
      <c r="I1031" s="51">
        <v>-122.681944</v>
      </c>
      <c r="J1031" s="51">
        <v>45.52</v>
      </c>
      <c r="K1031" t="s">
        <v>10734</v>
      </c>
      <c r="L1031" s="32"/>
      <c r="S1031" t="str">
        <f t="shared" si="145"/>
        <v>Portland, Oregon&lt;br&gt;&lt;span style=font-size:11px&gt;(White b. 1975-99)&lt;/span&gt;&lt;br&gt;</v>
      </c>
      <c r="T1031" t="str">
        <f t="shared" si="146"/>
        <v>W1970PortlandOregonsample</v>
      </c>
      <c r="U1031" t="str">
        <f t="shared" si="147"/>
        <v>const W1970PortlandOregonsample= L.marker([45.52,-122.681944], {icon: Dn}).bindPopup('Portland, Oregon&lt;br&gt;&lt;span style=font-size:11px&gt;(White b. 1975-99)&lt;/span&gt;&lt;br&gt;sample in (Mclarty, 2016)').addTo(W1970);</v>
      </c>
      <c r="V1031" t="str">
        <f t="shared" si="148"/>
        <v>const W1970PortlandOregonsample= L.marker([45.52,-122.681944], {icon: A2}).bindPopup('Portland, Oregon&lt;br&gt;&lt;span style=font-size:11px&gt;(White b. 1975-99)&lt;/span&gt;&lt;br&gt;sample in (Mclarty, 2016)').addTo(W1970);</v>
      </c>
      <c r="W1031" t="str">
        <f t="shared" si="149"/>
        <v>const W1970PortlandOregonsample= L.marker([45.52,-122.681944], {icon: d}).bindPopup('Portland, Oregon&lt;br&gt;&lt;span style=font-size:11px&gt;(White b. 1975-99)&lt;/span&gt;&lt;br&gt;sample in d').addTo(W1970);</v>
      </c>
      <c r="X1031" t="str">
        <f t="shared" si="150"/>
        <v>const W1970PortlandOregonsample= L.marker([45.52,-122.681944], {icon: D2}).bindPopup('Portland, Oregon&lt;br&gt;&lt;span style=font-size:11px&gt;(White b. 1975-99)&lt;/span&gt;&lt;br&gt;sample in (Mclarty, 2016)').addTo(W1970);</v>
      </c>
      <c r="Y1031" t="str">
        <f t="shared" si="151"/>
        <v/>
      </c>
      <c r="Z1031" t="str">
        <f t="shared" si="152"/>
        <v/>
      </c>
      <c r="AA1031" t="str">
        <f t="shared" si="153"/>
        <v/>
      </c>
    </row>
    <row r="1032" spans="1:27">
      <c r="A1032" s="30" t="s">
        <v>5328</v>
      </c>
      <c r="B1032" s="89" t="s">
        <v>9257</v>
      </c>
      <c r="C1032" s="77"/>
      <c r="D1032" s="77"/>
      <c r="E1032" t="s">
        <v>1254</v>
      </c>
      <c r="G1032" s="84" t="s">
        <v>247</v>
      </c>
      <c r="H1032" s="32" t="s">
        <v>1148</v>
      </c>
      <c r="I1032" s="51">
        <v>-123.11750000000001</v>
      </c>
      <c r="J1032" s="51">
        <v>44.056389000000003</v>
      </c>
      <c r="K1032" t="s">
        <v>10734</v>
      </c>
      <c r="L1032" s="32"/>
      <c r="S1032" t="str">
        <f t="shared" si="145"/>
        <v>Eugene, Oregon&lt;br&gt;&lt;span style=font-size:11px&gt;(White b. 1975-99)&lt;/span&gt;&lt;br&gt;</v>
      </c>
      <c r="T1032" t="str">
        <f t="shared" si="146"/>
        <v>W1970EugeneOregonsample</v>
      </c>
      <c r="U1032" t="str">
        <f t="shared" si="147"/>
        <v>const W1970EugeneOregonsample= L.marker([44.056389,-123.1175], {icon: Dn}).bindPopup('Eugene, Oregon&lt;br&gt;&lt;span style=font-size:11px&gt;(White b. 1975-99)&lt;/span&gt;&lt;br&gt;sample in (Mclarty, 2016)').addTo(W1970);</v>
      </c>
      <c r="V1032" t="str">
        <f t="shared" si="148"/>
        <v>const W1970EugeneOregonsample= L.marker([44.056389,-123.1175], {icon: A2}).bindPopup('Eugene, Oregon&lt;br&gt;&lt;span style=font-size:11px&gt;(White b. 1975-99)&lt;/span&gt;&lt;br&gt;sample in (Mclarty, 2016)').addTo(W1970);</v>
      </c>
      <c r="W1032" t="str">
        <f t="shared" si="149"/>
        <v>const W1970EugeneOregonsample= L.marker([44.056389,-123.1175], {icon: d}).bindPopup('Eugene, Oregon&lt;br&gt;&lt;span style=font-size:11px&gt;(White b. 1975-99)&lt;/span&gt;&lt;br&gt;sample in d').addTo(W1970);</v>
      </c>
      <c r="X1032" t="str">
        <f t="shared" si="150"/>
        <v>const W1970EugeneOregonsample= L.marker([44.056389,-123.1175], {icon: D2}).bindPopup('Eugene, Oregon&lt;br&gt;&lt;span style=font-size:11px&gt;(White b. 1975-99)&lt;/span&gt;&lt;br&gt;sample in (Mclarty, 2016)').addTo(W1970);</v>
      </c>
      <c r="Y1032" t="str">
        <f t="shared" si="151"/>
        <v/>
      </c>
      <c r="Z1032" t="str">
        <f t="shared" si="152"/>
        <v/>
      </c>
      <c r="AA1032" t="str">
        <f t="shared" si="153"/>
        <v/>
      </c>
    </row>
    <row r="1033" spans="1:27">
      <c r="A1033" s="30" t="s">
        <v>5328</v>
      </c>
      <c r="B1033" s="89" t="s">
        <v>9257</v>
      </c>
      <c r="C1033" s="77"/>
      <c r="D1033" s="77"/>
      <c r="E1033" t="s">
        <v>12194</v>
      </c>
      <c r="G1033" s="84" t="s">
        <v>34</v>
      </c>
      <c r="H1033" s="32" t="s">
        <v>5290</v>
      </c>
      <c r="I1033" s="5">
        <v>-122.42</v>
      </c>
      <c r="J1033" s="5">
        <v>37.770000000000003</v>
      </c>
      <c r="K1033" t="s">
        <v>11235</v>
      </c>
      <c r="S1033" t="str">
        <f t="shared" si="145"/>
        <v>San Francisco, California&lt;br&gt;&lt;span style=font-size:11px&gt;(White b. 1975-99)&lt;/span&gt;&lt;br&gt;</v>
      </c>
      <c r="T1033" t="str">
        <f t="shared" si="146"/>
        <v>W1970SanFranciscoCaliforniasample</v>
      </c>
      <c r="U1033" t="str">
        <f t="shared" si="147"/>
        <v>const W1970SanFranciscoCaliforniasample= L.marker([37.77,-122.42], {icon: De}).bindPopup('San Francisco, California&lt;br&gt;&lt;span style=font-size:11px&gt;(White b. 1975-99)&lt;/span&gt;&lt;br&gt;sample in (Hall-Lew et al., 2015)').addTo(W1970);</v>
      </c>
      <c r="V1033" t="str">
        <f t="shared" si="148"/>
        <v>const W1970SanFranciscoCaliforniasample= L.marker([37.77,-122.42], {icon: A2}).bindPopup('San Francisco, California&lt;br&gt;&lt;span style=font-size:11px&gt;(White b. 1975-99)&lt;/span&gt;&lt;br&gt;sample in (Hall-Lew et al., 2015)').addTo(W1970);</v>
      </c>
      <c r="W1033" t="str">
        <f t="shared" si="149"/>
        <v>const W1970SanFranciscoCaliforniasample= L.marker([37.77,-122.42], {icon: d}).bindPopup('San Francisco, California&lt;br&gt;&lt;span style=font-size:11px&gt;(White b. 1975-99)&lt;/span&gt;&lt;br&gt;sample in d').addTo(W1970);</v>
      </c>
      <c r="X1033" t="str">
        <f t="shared" si="150"/>
        <v>const W1970SanFranciscoCaliforniasample= L.marker([37.77,-122.42], {icon: D2}).bindPopup('San Francisco, California&lt;br&gt;&lt;span style=font-size:11px&gt;(White b. 1975-99)&lt;/span&gt;&lt;br&gt;sample in (Hall-Lew et al., 2015)').addTo(W1970);</v>
      </c>
      <c r="Y1033" t="str">
        <f t="shared" si="151"/>
        <v/>
      </c>
      <c r="Z1033" t="str">
        <f t="shared" si="152"/>
        <v/>
      </c>
      <c r="AA1033" t="str">
        <f t="shared" si="153"/>
        <v/>
      </c>
    </row>
    <row r="1034" spans="1:27">
      <c r="A1034" s="30" t="s">
        <v>5328</v>
      </c>
      <c r="B1034" s="89" t="s">
        <v>9257</v>
      </c>
      <c r="C1034" s="77"/>
      <c r="D1034" s="77"/>
      <c r="E1034" t="s">
        <v>12546</v>
      </c>
      <c r="G1034" s="84" t="s">
        <v>300</v>
      </c>
      <c r="H1034" s="32" t="s">
        <v>5305</v>
      </c>
      <c r="I1034" s="51">
        <v>-111.891111</v>
      </c>
      <c r="J1034" s="51">
        <v>40.760832999999998</v>
      </c>
      <c r="K1034" t="s">
        <v>10734</v>
      </c>
      <c r="L1034" s="32"/>
      <c r="S1034" t="str">
        <f t="shared" si="145"/>
        <v>Salt Lake City, Utah&lt;br&gt;&lt;span style=font-size:11px&gt;(White b. 1975-99)&lt;/span&gt;&lt;br&gt;</v>
      </c>
      <c r="T1034" t="str">
        <f t="shared" si="146"/>
        <v>W1970SaltLakeCityUtahsample</v>
      </c>
      <c r="U1034" t="str">
        <f t="shared" si="147"/>
        <v>const W1970SaltLakeCityUtahsample= L.marker([40.760833,-111.891111], {icon: Dn}).bindPopup('Salt Lake City, Utah&lt;br&gt;&lt;span style=font-size:11px&gt;(White b. 1975-99)&lt;/span&gt;&lt;br&gt;sample in (Bowie, 2017)').addTo(W1970);</v>
      </c>
      <c r="V1034" t="str">
        <f t="shared" si="148"/>
        <v>const W1970SaltLakeCityUtahsample= L.marker([40.760833,-111.891111], {icon: A2}).bindPopup('Salt Lake City, Utah&lt;br&gt;&lt;span style=font-size:11px&gt;(White b. 1975-99)&lt;/span&gt;&lt;br&gt;sample in (Bowie, 2017)').addTo(W1970);</v>
      </c>
      <c r="W1034" t="str">
        <f t="shared" si="149"/>
        <v>const W1970SaltLakeCityUtahsample= L.marker([40.760833,-111.891111], {icon: d}).bindPopup('Salt Lake City, Utah&lt;br&gt;&lt;span style=font-size:11px&gt;(White b. 1975-99)&lt;/span&gt;&lt;br&gt;sample in d').addTo(W1970);</v>
      </c>
      <c r="X1034" t="str">
        <f t="shared" si="150"/>
        <v>const W1970SaltLakeCityUtahsample= L.marker([40.760833,-111.891111], {icon: D2}).bindPopup('Salt Lake City, Utah&lt;br&gt;&lt;span style=font-size:11px&gt;(White b. 1975-99)&lt;/span&gt;&lt;br&gt;sample in (Bowie, 2017)').addTo(W1970);</v>
      </c>
      <c r="Y1034" t="str">
        <f t="shared" si="151"/>
        <v/>
      </c>
      <c r="Z1034" t="str">
        <f t="shared" si="152"/>
        <v/>
      </c>
      <c r="AA1034" t="str">
        <f t="shared" si="153"/>
        <v/>
      </c>
    </row>
    <row r="1035" spans="1:27">
      <c r="A1035" s="30"/>
      <c r="B1035" s="89"/>
      <c r="C1035" s="77"/>
      <c r="D1035" s="77"/>
      <c r="G1035" s="84"/>
      <c r="H1035" s="32"/>
      <c r="I1035" s="51"/>
      <c r="J1035" s="51"/>
      <c r="K1035" s="32"/>
      <c r="L1035" s="32"/>
    </row>
    <row r="1036" spans="1:27">
      <c r="A1036" s="30"/>
      <c r="B1036" s="89"/>
      <c r="C1036" s="77"/>
      <c r="D1036" s="77"/>
      <c r="G1036" s="84"/>
      <c r="H1036" s="32"/>
      <c r="I1036" s="51"/>
      <c r="J1036" s="51"/>
      <c r="K1036" s="32"/>
      <c r="L1036" s="32"/>
    </row>
    <row r="1037" spans="1:27">
      <c r="A1037" s="30"/>
      <c r="B1037" s="89"/>
      <c r="C1037" s="77"/>
      <c r="D1037" s="77"/>
      <c r="G1037" s="84"/>
      <c r="H1037" s="32"/>
      <c r="I1037" s="51"/>
      <c r="J1037" s="51"/>
      <c r="K1037" s="32"/>
      <c r="L1037" s="32"/>
    </row>
    <row r="1038" spans="1:27">
      <c r="A1038" s="30"/>
      <c r="B1038" s="89"/>
      <c r="C1038" s="77"/>
      <c r="D1038" s="77"/>
      <c r="G1038" s="84"/>
      <c r="H1038" s="32"/>
      <c r="I1038" s="51"/>
      <c r="J1038" s="51"/>
      <c r="K1038" s="32"/>
      <c r="L1038" s="32"/>
    </row>
    <row r="1039" spans="1:27">
      <c r="A1039" s="30"/>
      <c r="B1039" s="89"/>
      <c r="C1039" s="77"/>
      <c r="D1039" s="77"/>
      <c r="G1039" s="84"/>
      <c r="H1039" s="32"/>
      <c r="I1039" s="51"/>
      <c r="J1039" s="51"/>
      <c r="K1039" s="32"/>
      <c r="L1039" s="32"/>
    </row>
    <row r="1040" spans="1:27">
      <c r="A1040" s="30"/>
      <c r="B1040" s="89"/>
      <c r="C1040" s="77"/>
      <c r="D1040" s="77"/>
      <c r="G1040" s="84"/>
      <c r="H1040" s="32"/>
      <c r="I1040" s="51"/>
      <c r="J1040" s="51"/>
      <c r="K1040" s="32"/>
      <c r="L1040" s="32"/>
    </row>
    <row r="1041" spans="1:12">
      <c r="A1041" s="30"/>
      <c r="B1041" s="89"/>
      <c r="C1041" s="77"/>
      <c r="D1041" s="77"/>
      <c r="G1041" s="84"/>
      <c r="H1041" s="32"/>
      <c r="I1041" s="51"/>
      <c r="J1041" s="51"/>
      <c r="K1041" s="32"/>
      <c r="L1041" s="32"/>
    </row>
    <row r="1042" spans="1:12">
      <c r="A1042" s="30"/>
      <c r="B1042" s="89"/>
      <c r="C1042" s="77"/>
      <c r="D1042" s="77"/>
      <c r="G1042" s="84"/>
      <c r="H1042" s="32"/>
      <c r="I1042" s="51"/>
      <c r="J1042" s="51"/>
      <c r="K1042" s="32"/>
      <c r="L1042" s="32"/>
    </row>
    <row r="1043" spans="1:12">
      <c r="A1043" s="30"/>
      <c r="B1043" s="89"/>
      <c r="C1043" s="77"/>
      <c r="D1043" s="77"/>
      <c r="G1043" s="84"/>
      <c r="H1043" s="32"/>
      <c r="I1043" s="51"/>
      <c r="J1043" s="51"/>
      <c r="K1043" s="32"/>
      <c r="L1043" s="32"/>
    </row>
    <row r="1044" spans="1:12">
      <c r="A1044" s="30"/>
      <c r="B1044" s="89"/>
      <c r="C1044" s="77"/>
      <c r="D1044" s="77"/>
      <c r="G1044" s="84"/>
      <c r="H1044" s="32"/>
      <c r="I1044" s="51"/>
      <c r="J1044" s="51"/>
      <c r="K1044" s="32"/>
      <c r="L1044" s="32"/>
    </row>
    <row r="1045" spans="1:12">
      <c r="A1045" s="30"/>
      <c r="B1045" s="89"/>
      <c r="C1045" s="77"/>
      <c r="D1045" s="77"/>
      <c r="G1045" s="84"/>
      <c r="H1045" s="32"/>
      <c r="I1045" s="51"/>
      <c r="J1045" s="51"/>
      <c r="K1045" s="32"/>
      <c r="L1045" s="32"/>
    </row>
    <row r="1046" spans="1:12">
      <c r="A1046" s="30"/>
      <c r="B1046" s="89"/>
      <c r="C1046" s="77"/>
      <c r="D1046" s="77"/>
      <c r="G1046" s="84"/>
      <c r="H1046" s="32"/>
      <c r="I1046" s="51"/>
      <c r="J1046" s="51"/>
      <c r="K1046" s="32"/>
      <c r="L1046" s="32"/>
    </row>
    <row r="1047" spans="1:12">
      <c r="A1047" s="30"/>
      <c r="B1047" s="89"/>
      <c r="C1047" s="77"/>
      <c r="D1047" s="77"/>
      <c r="G1047" s="84"/>
      <c r="H1047" s="32"/>
      <c r="I1047" s="51"/>
      <c r="J1047" s="51"/>
      <c r="K1047" s="32"/>
      <c r="L1047" s="32"/>
    </row>
    <row r="1048" spans="1:12">
      <c r="A1048" s="30"/>
      <c r="B1048" s="89"/>
      <c r="C1048" s="77"/>
      <c r="D1048" s="77"/>
      <c r="G1048" s="84"/>
      <c r="H1048" s="32"/>
      <c r="I1048" s="51"/>
      <c r="J1048" s="51"/>
      <c r="K1048" s="32"/>
      <c r="L1048" s="32"/>
    </row>
    <row r="1049" spans="1:12">
      <c r="A1049" s="30"/>
      <c r="B1049" s="89"/>
      <c r="C1049" s="77"/>
      <c r="D1049" s="77"/>
      <c r="G1049" s="84"/>
      <c r="H1049" s="32"/>
      <c r="I1049" s="51"/>
      <c r="J1049" s="51"/>
      <c r="K1049" s="32"/>
      <c r="L1049" s="32"/>
    </row>
    <row r="1050" spans="1:12">
      <c r="A1050" s="30"/>
      <c r="B1050" s="89"/>
      <c r="C1050" s="77"/>
      <c r="D1050" s="77"/>
      <c r="G1050" s="84"/>
      <c r="H1050" s="32"/>
      <c r="I1050" s="51"/>
      <c r="J1050" s="51"/>
      <c r="K1050" s="32"/>
      <c r="L1050" s="32"/>
    </row>
    <row r="1051" spans="1:12">
      <c r="A1051" s="30"/>
      <c r="B1051" s="89"/>
      <c r="C1051" s="77"/>
      <c r="D1051" s="77"/>
      <c r="G1051" s="84"/>
      <c r="H1051" s="32"/>
      <c r="I1051" s="51"/>
      <c r="J1051" s="51"/>
      <c r="K1051" s="32"/>
      <c r="L1051" s="32"/>
    </row>
    <row r="1052" spans="1:12">
      <c r="A1052" s="30"/>
      <c r="B1052" s="89"/>
      <c r="C1052" s="77"/>
      <c r="D1052" s="77"/>
      <c r="G1052" s="84"/>
      <c r="H1052" s="32"/>
      <c r="I1052" s="51"/>
      <c r="J1052" s="51"/>
      <c r="K1052" s="32"/>
      <c r="L1052" s="32"/>
    </row>
    <row r="1053" spans="1:12">
      <c r="A1053" s="30"/>
      <c r="B1053" s="89"/>
      <c r="C1053" s="77"/>
      <c r="D1053" s="77"/>
      <c r="G1053" s="84"/>
      <c r="H1053" s="32"/>
      <c r="I1053" s="51"/>
      <c r="J1053" s="51"/>
      <c r="K1053" s="32"/>
      <c r="L1053" s="32"/>
    </row>
    <row r="1054" spans="1:12">
      <c r="A1054" s="30"/>
      <c r="B1054" s="89"/>
      <c r="C1054" s="77"/>
      <c r="D1054" s="77"/>
      <c r="G1054" s="84"/>
      <c r="H1054" s="32"/>
      <c r="I1054" s="51"/>
      <c r="J1054" s="51"/>
      <c r="K1054" s="32"/>
      <c r="L1054" s="32"/>
    </row>
    <row r="1055" spans="1:12">
      <c r="A1055" s="30"/>
      <c r="B1055" s="89"/>
      <c r="C1055" s="77"/>
      <c r="D1055" s="77"/>
      <c r="G1055" s="84"/>
      <c r="H1055" s="32"/>
      <c r="I1055" s="51"/>
      <c r="J1055" s="51"/>
      <c r="K1055" s="32"/>
      <c r="L1055" s="32"/>
    </row>
    <row r="1056" spans="1:12">
      <c r="A1056" s="30"/>
      <c r="B1056" s="89"/>
      <c r="C1056" s="77"/>
      <c r="D1056" s="77"/>
      <c r="G1056" s="84"/>
      <c r="H1056" s="32"/>
      <c r="I1056" s="51"/>
      <c r="J1056" s="51"/>
      <c r="K1056" s="32"/>
      <c r="L1056" s="32"/>
    </row>
    <row r="1057" spans="1:12">
      <c r="A1057" s="30"/>
      <c r="B1057" s="89"/>
      <c r="C1057" s="77"/>
      <c r="D1057" s="77"/>
      <c r="G1057" s="84"/>
      <c r="H1057" s="32"/>
      <c r="I1057" s="51"/>
      <c r="J1057" s="51"/>
      <c r="K1057" s="32"/>
      <c r="L1057" s="32"/>
    </row>
    <row r="1058" spans="1:12">
      <c r="A1058" s="30"/>
      <c r="B1058" s="89"/>
      <c r="C1058" s="77"/>
      <c r="D1058" s="77"/>
      <c r="G1058" s="84"/>
      <c r="H1058" s="32"/>
      <c r="I1058" s="51"/>
      <c r="J1058" s="51"/>
      <c r="K1058" s="32"/>
      <c r="L1058" s="32"/>
    </row>
    <row r="1059" spans="1:12">
      <c r="A1059" s="30"/>
      <c r="B1059" s="89"/>
      <c r="C1059" s="77"/>
      <c r="D1059" s="77"/>
      <c r="G1059" s="84"/>
      <c r="H1059" s="32"/>
      <c r="I1059" s="51"/>
      <c r="J1059" s="51"/>
      <c r="K1059" s="32"/>
      <c r="L1059" s="32"/>
    </row>
    <row r="1060" spans="1:12">
      <c r="A1060" s="30"/>
      <c r="B1060" s="89"/>
      <c r="C1060" s="77"/>
      <c r="D1060" s="77"/>
      <c r="G1060" s="84"/>
      <c r="H1060" s="32"/>
      <c r="I1060" s="51"/>
      <c r="J1060" s="51"/>
      <c r="K1060" s="32"/>
      <c r="L1060" s="32"/>
    </row>
    <row r="1061" spans="1:12">
      <c r="A1061" s="30"/>
      <c r="B1061" s="89"/>
      <c r="C1061" s="77"/>
      <c r="D1061" s="77"/>
      <c r="G1061" s="84"/>
      <c r="H1061" s="32"/>
      <c r="I1061" s="51"/>
      <c r="J1061" s="51"/>
      <c r="K1061" s="32"/>
      <c r="L1061" s="32"/>
    </row>
    <row r="1062" spans="1:12">
      <c r="A1062" s="30"/>
      <c r="B1062" s="89"/>
      <c r="C1062" s="77"/>
      <c r="D1062" s="77"/>
      <c r="G1062" s="84"/>
      <c r="H1062" s="32"/>
      <c r="I1062" s="51"/>
      <c r="J1062" s="51"/>
      <c r="K1062" s="32"/>
      <c r="L1062" s="32"/>
    </row>
    <row r="1063" spans="1:12">
      <c r="A1063" s="30"/>
      <c r="B1063" s="89"/>
      <c r="C1063" s="77"/>
      <c r="D1063" s="77"/>
      <c r="G1063" s="84"/>
      <c r="H1063" s="32"/>
      <c r="I1063" s="51"/>
      <c r="J1063" s="51"/>
      <c r="K1063" s="32"/>
      <c r="L1063" s="32"/>
    </row>
    <row r="1064" spans="1:12">
      <c r="A1064" s="30"/>
      <c r="B1064" s="89"/>
      <c r="C1064" s="77"/>
      <c r="D1064" s="77"/>
      <c r="G1064" s="84"/>
      <c r="H1064" s="32"/>
      <c r="I1064" s="51"/>
      <c r="J1064" s="51"/>
      <c r="K1064" s="32"/>
      <c r="L1064" s="32"/>
    </row>
    <row r="1065" spans="1:12">
      <c r="A1065" s="30"/>
      <c r="B1065" s="89"/>
      <c r="C1065" s="77"/>
      <c r="D1065" s="77"/>
      <c r="G1065" s="84"/>
      <c r="H1065" s="32"/>
      <c r="I1065" s="51"/>
      <c r="J1065" s="51"/>
      <c r="K1065" s="32"/>
      <c r="L1065" s="32"/>
    </row>
    <row r="1066" spans="1:12">
      <c r="A1066" s="30"/>
      <c r="B1066" s="89"/>
      <c r="C1066" s="77"/>
      <c r="D1066" s="77"/>
      <c r="G1066" s="84"/>
      <c r="H1066" s="32"/>
      <c r="I1066" s="51"/>
      <c r="J1066" s="51"/>
      <c r="K1066" s="32"/>
      <c r="L1066" s="32"/>
    </row>
    <row r="1067" spans="1:12">
      <c r="A1067" s="30"/>
      <c r="B1067" s="89"/>
      <c r="C1067" s="77"/>
      <c r="D1067" s="77"/>
      <c r="G1067" s="84"/>
      <c r="H1067" s="32"/>
      <c r="I1067" s="51"/>
      <c r="J1067" s="51"/>
      <c r="K1067" s="32"/>
      <c r="L1067" s="32"/>
    </row>
    <row r="1068" spans="1:12">
      <c r="A1068" s="30"/>
      <c r="B1068" s="89"/>
      <c r="C1068" s="77"/>
      <c r="D1068" s="77"/>
      <c r="G1068" s="84"/>
      <c r="H1068" s="32"/>
      <c r="I1068" s="51"/>
      <c r="J1068" s="51"/>
      <c r="K1068" s="32"/>
      <c r="L1068" s="32"/>
    </row>
    <row r="1069" spans="1:12">
      <c r="A1069" s="30"/>
      <c r="B1069" s="89"/>
      <c r="C1069" s="77"/>
      <c r="D1069" s="77"/>
      <c r="G1069" s="84"/>
      <c r="H1069" s="32"/>
      <c r="I1069" s="51"/>
      <c r="J1069" s="51"/>
      <c r="K1069" s="32"/>
      <c r="L1069" s="32"/>
    </row>
    <row r="1070" spans="1:12">
      <c r="A1070" s="30"/>
      <c r="B1070" s="89"/>
      <c r="C1070" s="77"/>
      <c r="D1070" s="77"/>
      <c r="G1070" s="84"/>
      <c r="H1070" s="32"/>
      <c r="I1070" s="51"/>
      <c r="J1070" s="51"/>
      <c r="K1070" s="32"/>
      <c r="L1070" s="32"/>
    </row>
    <row r="1071" spans="1:12">
      <c r="A1071" s="30"/>
      <c r="B1071" s="89"/>
      <c r="C1071" s="77"/>
      <c r="D1071" s="77"/>
      <c r="G1071" s="84"/>
      <c r="H1071" s="32"/>
      <c r="I1071" s="51"/>
      <c r="J1071" s="51"/>
      <c r="K1071" s="32"/>
      <c r="L1071" s="32"/>
    </row>
    <row r="1072" spans="1:12">
      <c r="A1072" s="30"/>
      <c r="B1072" s="89"/>
      <c r="C1072" s="77"/>
      <c r="D1072" s="77"/>
      <c r="G1072" s="84"/>
      <c r="H1072" s="32"/>
      <c r="I1072" s="51"/>
      <c r="J1072" s="51"/>
      <c r="K1072" s="32"/>
      <c r="L1072" s="32"/>
    </row>
    <row r="1073" spans="1:12">
      <c r="A1073" s="30"/>
      <c r="B1073" s="89"/>
      <c r="C1073" s="77"/>
      <c r="D1073" s="77"/>
      <c r="G1073" s="84"/>
      <c r="H1073" s="32"/>
      <c r="I1073" s="51"/>
      <c r="J1073" s="51"/>
      <c r="K1073" s="32"/>
      <c r="L1073" s="32"/>
    </row>
    <row r="1074" spans="1:12">
      <c r="A1074" s="30"/>
      <c r="B1074" s="89"/>
      <c r="C1074" s="77"/>
      <c r="D1074" s="77"/>
      <c r="G1074" s="84"/>
      <c r="H1074" s="32"/>
      <c r="I1074" s="51"/>
      <c r="J1074" s="51"/>
      <c r="K1074" s="32"/>
      <c r="L1074" s="32"/>
    </row>
    <row r="1075" spans="1:12">
      <c r="A1075" s="30"/>
      <c r="B1075" s="89"/>
      <c r="C1075" s="77"/>
      <c r="D1075" s="77"/>
      <c r="G1075" s="84"/>
      <c r="H1075" s="32"/>
      <c r="I1075" s="51"/>
      <c r="J1075" s="51"/>
      <c r="K1075" s="32"/>
      <c r="L1075" s="32"/>
    </row>
    <row r="1076" spans="1:12">
      <c r="A1076" s="30"/>
      <c r="B1076" s="89"/>
      <c r="C1076" s="77"/>
      <c r="D1076" s="77"/>
      <c r="G1076" s="84"/>
      <c r="H1076" s="32"/>
      <c r="I1076" s="51"/>
      <c r="J1076" s="51"/>
      <c r="K1076" s="32"/>
      <c r="L1076" s="32"/>
    </row>
    <row r="1077" spans="1:12">
      <c r="A1077" s="30"/>
      <c r="B1077" s="89"/>
      <c r="C1077" s="77"/>
      <c r="D1077" s="77"/>
      <c r="G1077" s="84"/>
      <c r="H1077" s="32"/>
      <c r="I1077" s="51"/>
      <c r="J1077" s="51"/>
      <c r="K1077" s="32"/>
      <c r="L1077" s="32"/>
    </row>
    <row r="1078" spans="1:12">
      <c r="A1078" s="30"/>
      <c r="B1078" s="89"/>
      <c r="C1078" s="77"/>
      <c r="D1078" s="77"/>
      <c r="G1078" s="84"/>
      <c r="H1078" s="32"/>
      <c r="I1078" s="51"/>
      <c r="J1078" s="51"/>
      <c r="K1078" s="32"/>
      <c r="L1078" s="32"/>
    </row>
    <row r="1079" spans="1:12">
      <c r="A1079" s="30"/>
      <c r="B1079" s="89"/>
      <c r="C1079" s="77"/>
      <c r="D1079" s="77"/>
      <c r="G1079" s="84"/>
      <c r="H1079" s="32"/>
      <c r="I1079" s="51"/>
      <c r="J1079" s="51"/>
      <c r="K1079" s="32"/>
      <c r="L1079" s="32"/>
    </row>
    <row r="1080" spans="1:12">
      <c r="A1080" s="30"/>
      <c r="B1080" s="89"/>
      <c r="C1080" s="77"/>
      <c r="D1080" s="77"/>
      <c r="G1080" s="84"/>
      <c r="H1080" s="32"/>
      <c r="I1080" s="51"/>
      <c r="J1080" s="51"/>
      <c r="K1080" s="32"/>
      <c r="L1080" s="32"/>
    </row>
    <row r="1081" spans="1:12">
      <c r="A1081" s="30"/>
      <c r="B1081" s="89"/>
      <c r="C1081" s="77"/>
      <c r="D1081" s="77"/>
      <c r="G1081" s="84"/>
      <c r="H1081" s="32"/>
      <c r="I1081" s="51"/>
      <c r="J1081" s="51"/>
      <c r="K1081" s="32"/>
      <c r="L1081" s="32"/>
    </row>
    <row r="1082" spans="1:12">
      <c r="A1082" s="30"/>
      <c r="B1082" s="89"/>
      <c r="C1082" s="77"/>
      <c r="D1082" s="77"/>
      <c r="G1082" s="84"/>
      <c r="H1082" s="32"/>
      <c r="I1082" s="51"/>
      <c r="J1082" s="51"/>
      <c r="K1082" s="32"/>
      <c r="L1082" s="32"/>
    </row>
    <row r="1083" spans="1:12">
      <c r="A1083" s="30"/>
      <c r="B1083" s="89"/>
      <c r="C1083" s="77"/>
      <c r="D1083" s="77"/>
      <c r="G1083" s="84"/>
      <c r="H1083" s="32"/>
      <c r="I1083" s="51"/>
      <c r="J1083" s="51"/>
      <c r="K1083" s="32"/>
      <c r="L1083" s="32"/>
    </row>
    <row r="1084" spans="1:12">
      <c r="A1084" s="30"/>
      <c r="B1084" s="89"/>
      <c r="C1084" s="77"/>
      <c r="D1084" s="77"/>
      <c r="G1084" s="84"/>
      <c r="H1084" s="32"/>
      <c r="I1084" s="51"/>
      <c r="J1084" s="51"/>
      <c r="K1084" s="32"/>
      <c r="L1084" s="32"/>
    </row>
    <row r="1085" spans="1:12">
      <c r="A1085" s="30"/>
      <c r="B1085" s="89"/>
      <c r="C1085" s="77"/>
      <c r="D1085" s="77"/>
      <c r="G1085" s="84"/>
      <c r="H1085" s="32"/>
      <c r="I1085" s="51"/>
      <c r="J1085" s="51"/>
      <c r="K1085" s="32"/>
      <c r="L1085" s="32"/>
    </row>
    <row r="1086" spans="1:12">
      <c r="A1086" s="30"/>
      <c r="B1086" s="89"/>
      <c r="C1086" s="77"/>
      <c r="D1086" s="77"/>
      <c r="G1086" s="84"/>
      <c r="H1086" s="32"/>
      <c r="I1086" s="51"/>
      <c r="J1086" s="51"/>
      <c r="K1086" s="32"/>
      <c r="L1086" s="32"/>
    </row>
    <row r="1087" spans="1:12">
      <c r="A1087" s="30"/>
      <c r="B1087" s="89"/>
      <c r="C1087" s="77"/>
      <c r="D1087" s="77"/>
      <c r="G1087" s="84"/>
      <c r="H1087" s="32"/>
      <c r="I1087" s="51"/>
      <c r="J1087" s="51"/>
      <c r="K1087" s="32"/>
      <c r="L1087" s="32"/>
    </row>
    <row r="1088" spans="1:12">
      <c r="A1088" s="30"/>
      <c r="B1088" s="89"/>
      <c r="C1088" s="77"/>
      <c r="D1088" s="77"/>
      <c r="G1088" s="84"/>
      <c r="H1088" s="32"/>
      <c r="I1088" s="51"/>
      <c r="J1088" s="51"/>
      <c r="K1088" s="32"/>
      <c r="L1088" s="32"/>
    </row>
    <row r="1089" spans="1:12">
      <c r="A1089" s="30"/>
      <c r="B1089" s="89"/>
      <c r="C1089" s="77"/>
      <c r="D1089" s="77"/>
      <c r="G1089" s="84"/>
      <c r="H1089" s="32"/>
      <c r="I1089" s="51"/>
      <c r="J1089" s="51"/>
      <c r="K1089" s="32"/>
      <c r="L1089" s="32"/>
    </row>
    <row r="1090" spans="1:12">
      <c r="A1090" s="30"/>
      <c r="B1090" s="89"/>
      <c r="C1090" s="77"/>
      <c r="D1090" s="77"/>
      <c r="G1090" s="84"/>
      <c r="H1090" s="32"/>
      <c r="I1090" s="51"/>
      <c r="J1090" s="51"/>
      <c r="K1090" s="32"/>
      <c r="L1090" s="32"/>
    </row>
    <row r="1091" spans="1:12">
      <c r="A1091" s="30"/>
      <c r="B1091" s="89"/>
      <c r="C1091" s="77"/>
      <c r="D1091" s="77"/>
      <c r="G1091" s="84"/>
      <c r="H1091" s="32"/>
      <c r="I1091" s="51"/>
      <c r="J1091" s="51"/>
      <c r="K1091" s="32"/>
      <c r="L1091" s="32"/>
    </row>
    <row r="1092" spans="1:12">
      <c r="A1092" s="30"/>
      <c r="B1092" s="89"/>
      <c r="C1092" s="77"/>
      <c r="D1092" s="77"/>
      <c r="G1092" s="84"/>
      <c r="H1092" s="32"/>
      <c r="I1092" s="51"/>
      <c r="J1092" s="51"/>
      <c r="K1092" s="32"/>
      <c r="L1092" s="32"/>
    </row>
    <row r="1093" spans="1:12">
      <c r="A1093" s="30"/>
      <c r="B1093" s="89"/>
      <c r="C1093" s="77"/>
      <c r="D1093" s="77"/>
      <c r="G1093" s="84"/>
      <c r="H1093" s="32"/>
      <c r="I1093" s="51"/>
      <c r="J1093" s="51"/>
      <c r="K1093" s="32"/>
      <c r="L1093" s="32"/>
    </row>
    <row r="1094" spans="1:12">
      <c r="A1094" s="30"/>
      <c r="B1094" s="89"/>
      <c r="C1094" s="77"/>
      <c r="D1094" s="77"/>
      <c r="G1094" s="84"/>
      <c r="H1094" s="32"/>
      <c r="I1094" s="51"/>
      <c r="J1094" s="51"/>
      <c r="K1094" s="32"/>
      <c r="L1094" s="32"/>
    </row>
    <row r="1095" spans="1:12">
      <c r="A1095" s="30"/>
      <c r="B1095" s="89"/>
      <c r="C1095" s="77"/>
      <c r="D1095" s="77"/>
      <c r="G1095" s="84"/>
      <c r="H1095" s="32"/>
      <c r="I1095" s="51"/>
      <c r="J1095" s="51"/>
      <c r="K1095" s="32"/>
      <c r="L1095" s="32"/>
    </row>
    <row r="1096" spans="1:12">
      <c r="A1096" s="30"/>
      <c r="B1096" s="89"/>
      <c r="C1096" s="77"/>
      <c r="D1096" s="77"/>
      <c r="G1096" s="84"/>
      <c r="H1096" s="32"/>
      <c r="I1096" s="51"/>
      <c r="J1096" s="51"/>
      <c r="K1096" s="32"/>
      <c r="L1096" s="32"/>
    </row>
    <row r="1097" spans="1:12">
      <c r="A1097" s="30"/>
      <c r="B1097" s="89"/>
      <c r="C1097" s="77"/>
      <c r="D1097" s="77"/>
      <c r="G1097" s="84"/>
      <c r="H1097" s="32"/>
      <c r="I1097" s="51"/>
      <c r="J1097" s="51"/>
      <c r="K1097" s="32"/>
      <c r="L1097" s="32"/>
    </row>
    <row r="1098" spans="1:12">
      <c r="A1098" s="30"/>
      <c r="B1098" s="89"/>
      <c r="C1098" s="77"/>
      <c r="D1098" s="77"/>
      <c r="G1098" s="84"/>
      <c r="H1098" s="32"/>
      <c r="I1098" s="51"/>
      <c r="J1098" s="51"/>
      <c r="K1098" s="32"/>
      <c r="L1098" s="32"/>
    </row>
    <row r="1099" spans="1:12">
      <c r="A1099" s="30"/>
      <c r="B1099" s="89"/>
      <c r="C1099" s="77"/>
      <c r="D1099" s="77"/>
      <c r="G1099" s="84"/>
      <c r="H1099" s="32"/>
      <c r="I1099" s="51"/>
      <c r="J1099" s="51"/>
      <c r="K1099" s="32"/>
      <c r="L1099" s="32"/>
    </row>
    <row r="1100" spans="1:12">
      <c r="A1100" s="30"/>
      <c r="B1100" s="89"/>
      <c r="C1100" s="77"/>
      <c r="D1100" s="77"/>
      <c r="G1100" s="84"/>
      <c r="H1100" s="32"/>
      <c r="I1100" s="51"/>
      <c r="J1100" s="51"/>
      <c r="K1100" s="32"/>
      <c r="L1100" s="32"/>
    </row>
    <row r="1101" spans="1:12">
      <c r="A1101" s="30"/>
      <c r="B1101" s="89"/>
      <c r="C1101" s="77"/>
      <c r="D1101" s="77"/>
      <c r="G1101" s="84"/>
      <c r="H1101" s="32"/>
      <c r="I1101" s="51"/>
      <c r="J1101" s="51"/>
      <c r="K1101" s="32"/>
      <c r="L1101" s="32"/>
    </row>
    <row r="1102" spans="1:12">
      <c r="A1102" s="30"/>
      <c r="B1102" s="89"/>
      <c r="C1102" s="77"/>
      <c r="D1102" s="77"/>
      <c r="G1102" s="84"/>
      <c r="H1102" s="32"/>
      <c r="I1102" s="51"/>
      <c r="J1102" s="51"/>
      <c r="K1102" s="32"/>
      <c r="L1102" s="32"/>
    </row>
    <row r="1103" spans="1:12">
      <c r="A1103" s="30"/>
      <c r="B1103" s="89"/>
      <c r="C1103" s="77"/>
      <c r="D1103" s="77"/>
      <c r="G1103" s="84"/>
      <c r="H1103" s="32"/>
      <c r="I1103" s="51"/>
      <c r="J1103" s="51"/>
      <c r="K1103" s="32"/>
      <c r="L1103" s="32"/>
    </row>
    <row r="1104" spans="1:12">
      <c r="A1104" s="30"/>
      <c r="B1104" s="89"/>
      <c r="C1104" s="77"/>
      <c r="D1104" s="77"/>
      <c r="G1104" s="84"/>
      <c r="H1104" s="32"/>
      <c r="I1104" s="51"/>
      <c r="J1104" s="51"/>
      <c r="K1104" s="32"/>
      <c r="L1104" s="32"/>
    </row>
    <row r="1105" spans="1:12">
      <c r="A1105" s="30"/>
      <c r="B1105" s="89"/>
      <c r="C1105" s="77"/>
      <c r="D1105" s="77"/>
      <c r="G1105" s="84"/>
      <c r="H1105" s="32"/>
      <c r="I1105" s="51"/>
      <c r="J1105" s="51"/>
      <c r="K1105" s="32"/>
      <c r="L1105" s="32"/>
    </row>
    <row r="1106" spans="1:12">
      <c r="A1106" s="30"/>
      <c r="B1106" s="89"/>
      <c r="C1106" s="77"/>
      <c r="D1106" s="77"/>
      <c r="G1106" s="84"/>
      <c r="H1106" s="32"/>
      <c r="I1106" s="51"/>
      <c r="J1106" s="51"/>
      <c r="K1106" s="32"/>
      <c r="L1106" s="32"/>
    </row>
    <row r="1107" spans="1:12">
      <c r="A1107" s="30"/>
      <c r="B1107" s="89"/>
      <c r="C1107" s="77"/>
      <c r="D1107" s="77"/>
      <c r="G1107" s="84"/>
      <c r="H1107" s="32"/>
      <c r="I1107" s="51"/>
      <c r="J1107" s="51"/>
      <c r="K1107" s="32"/>
      <c r="L1107" s="32"/>
    </row>
    <row r="1108" spans="1:12">
      <c r="A1108" s="30"/>
      <c r="B1108" s="89"/>
      <c r="C1108" s="77"/>
      <c r="D1108" s="77"/>
      <c r="G1108" s="84"/>
      <c r="H1108" s="32"/>
      <c r="I1108" s="51"/>
      <c r="J1108" s="51"/>
      <c r="K1108" s="32"/>
      <c r="L1108" s="32"/>
    </row>
    <row r="1109" spans="1:12">
      <c r="A1109" s="30"/>
      <c r="B1109" s="89"/>
      <c r="C1109" s="77"/>
      <c r="D1109" s="77"/>
      <c r="G1109" s="84"/>
      <c r="H1109" s="32"/>
      <c r="I1109" s="51"/>
      <c r="J1109" s="51"/>
      <c r="K1109" s="32"/>
      <c r="L1109" s="32"/>
    </row>
    <row r="1110" spans="1:12">
      <c r="A1110" s="30"/>
      <c r="B1110" s="89"/>
      <c r="C1110" s="77"/>
      <c r="D1110" s="77"/>
      <c r="G1110" s="84"/>
      <c r="H1110" s="32"/>
      <c r="I1110" s="51"/>
      <c r="J1110" s="51"/>
      <c r="K1110" s="32"/>
      <c r="L1110" s="32"/>
    </row>
    <row r="1111" spans="1:12">
      <c r="A1111" s="30"/>
      <c r="B1111" s="89"/>
      <c r="C1111" s="77"/>
      <c r="D1111" s="77"/>
      <c r="G1111" s="84"/>
      <c r="H1111" s="32"/>
      <c r="I1111" s="51"/>
      <c r="J1111" s="51"/>
      <c r="K1111" s="32"/>
      <c r="L1111" s="32"/>
    </row>
    <row r="1112" spans="1:12">
      <c r="A1112" s="30"/>
      <c r="B1112" s="89"/>
      <c r="C1112" s="77"/>
      <c r="D1112" s="77"/>
      <c r="G1112" s="84"/>
      <c r="H1112" s="32"/>
      <c r="I1112" s="51"/>
      <c r="J1112" s="51"/>
      <c r="K1112" s="32"/>
      <c r="L1112" s="32"/>
    </row>
    <row r="1113" spans="1:12">
      <c r="A1113" s="30"/>
      <c r="B1113" s="89"/>
      <c r="C1113" s="77"/>
      <c r="D1113" s="77"/>
      <c r="G1113" s="84"/>
      <c r="H1113" s="32"/>
      <c r="I1113" s="51"/>
      <c r="J1113" s="51"/>
      <c r="K1113" s="32"/>
      <c r="L1113" s="32"/>
    </row>
    <row r="1114" spans="1:12">
      <c r="A1114" s="30"/>
      <c r="B1114" s="89"/>
      <c r="C1114" s="77"/>
      <c r="D1114" s="77"/>
      <c r="G1114" s="84"/>
      <c r="H1114" s="32"/>
      <c r="I1114" s="51"/>
      <c r="J1114" s="51"/>
      <c r="K1114" s="32"/>
      <c r="L1114" s="32"/>
    </row>
    <row r="1115" spans="1:12">
      <c r="A1115" s="30"/>
      <c r="B1115" s="89"/>
      <c r="C1115" s="77"/>
      <c r="D1115" s="77"/>
      <c r="G1115" s="84"/>
      <c r="H1115" s="32"/>
      <c r="I1115" s="51"/>
      <c r="J1115" s="51"/>
      <c r="K1115" s="32"/>
      <c r="L1115" s="32"/>
    </row>
    <row r="1116" spans="1:12">
      <c r="A1116" s="30"/>
      <c r="B1116" s="89"/>
      <c r="C1116" s="77"/>
      <c r="D1116" s="77"/>
      <c r="G1116" s="84"/>
      <c r="H1116" s="32"/>
      <c r="I1116" s="51"/>
      <c r="J1116" s="51"/>
      <c r="K1116" s="32"/>
      <c r="L1116" s="32"/>
    </row>
    <row r="1117" spans="1:12">
      <c r="A1117" s="30"/>
      <c r="B1117" s="89"/>
      <c r="C1117" s="77"/>
      <c r="D1117" s="77"/>
      <c r="G1117" s="84"/>
      <c r="H1117" s="30"/>
      <c r="I1117" s="51"/>
      <c r="J1117" s="51"/>
      <c r="K1117" s="32"/>
      <c r="L1117" s="32"/>
    </row>
    <row r="1118" spans="1:12">
      <c r="A1118" s="30"/>
      <c r="B1118" s="89"/>
      <c r="C1118" s="77"/>
      <c r="D1118" s="77"/>
      <c r="G1118" s="84"/>
      <c r="H1118" s="32"/>
      <c r="I1118" s="51"/>
      <c r="J1118" s="51"/>
      <c r="K1118" s="32"/>
      <c r="L1118" s="32"/>
    </row>
    <row r="1119" spans="1:12">
      <c r="A1119" s="30"/>
      <c r="B1119" s="89"/>
      <c r="C1119" s="77"/>
      <c r="D1119" s="77"/>
      <c r="G1119" s="84"/>
      <c r="H1119" s="32"/>
      <c r="I1119" s="51"/>
      <c r="J1119" s="51"/>
      <c r="K1119" s="32"/>
      <c r="L1119" s="32"/>
    </row>
    <row r="1120" spans="1:12">
      <c r="A1120" s="30"/>
      <c r="B1120" s="89"/>
      <c r="C1120" s="77"/>
      <c r="D1120" s="77"/>
      <c r="G1120" s="84"/>
      <c r="H1120" s="32"/>
      <c r="I1120" s="51"/>
      <c r="J1120" s="51"/>
      <c r="K1120" s="32"/>
      <c r="L1120" s="32"/>
    </row>
    <row r="1121" spans="1:12">
      <c r="A1121" s="30"/>
      <c r="B1121" s="89"/>
      <c r="C1121" s="77"/>
      <c r="D1121" s="77"/>
      <c r="G1121" s="84"/>
      <c r="H1121" s="32"/>
      <c r="I1121" s="51"/>
      <c r="J1121" s="51"/>
      <c r="K1121" s="32"/>
      <c r="L1121" s="32"/>
    </row>
    <row r="1122" spans="1:12">
      <c r="A1122" s="30"/>
      <c r="B1122" s="89"/>
      <c r="C1122" s="77"/>
      <c r="D1122" s="77"/>
      <c r="G1122" s="84"/>
      <c r="H1122" s="32"/>
      <c r="I1122" s="51"/>
      <c r="J1122" s="51"/>
      <c r="K1122" s="32"/>
      <c r="L1122" s="32"/>
    </row>
    <row r="1123" spans="1:12">
      <c r="A1123" s="30"/>
      <c r="B1123" s="89"/>
      <c r="C1123" s="77"/>
      <c r="D1123" s="77"/>
      <c r="G1123" s="84"/>
      <c r="H1123" s="32"/>
      <c r="I1123" s="51"/>
      <c r="J1123" s="51"/>
      <c r="K1123" s="32"/>
      <c r="L1123" s="32"/>
    </row>
    <row r="1124" spans="1:12">
      <c r="A1124" s="30"/>
      <c r="B1124" s="89"/>
      <c r="C1124" s="77"/>
      <c r="D1124" s="77"/>
      <c r="G1124" s="84"/>
      <c r="H1124" s="32"/>
      <c r="I1124" s="51"/>
      <c r="J1124" s="51"/>
      <c r="K1124" s="32"/>
      <c r="L1124" s="32"/>
    </row>
    <row r="1125" spans="1:12">
      <c r="A1125" s="30"/>
      <c r="B1125" s="89"/>
      <c r="C1125" s="77"/>
      <c r="D1125" s="77"/>
      <c r="G1125" s="84"/>
      <c r="H1125" s="32"/>
      <c r="I1125" s="51"/>
      <c r="J1125" s="51"/>
      <c r="K1125" s="32"/>
      <c r="L1125" s="32"/>
    </row>
    <row r="1126" spans="1:12">
      <c r="A1126" s="30"/>
      <c r="B1126" s="89"/>
      <c r="C1126" s="77"/>
      <c r="D1126" s="77"/>
      <c r="G1126" s="84"/>
      <c r="H1126" s="32"/>
      <c r="I1126" s="51"/>
      <c r="J1126" s="51"/>
      <c r="K1126" s="32"/>
      <c r="L1126" s="32"/>
    </row>
    <row r="1127" spans="1:12">
      <c r="A1127" s="30"/>
      <c r="B1127" s="89"/>
      <c r="C1127" s="77"/>
      <c r="D1127" s="77"/>
      <c r="G1127" s="84"/>
      <c r="H1127" s="32"/>
      <c r="I1127" s="51"/>
      <c r="J1127" s="51"/>
      <c r="K1127" s="32"/>
      <c r="L1127" s="32"/>
    </row>
    <row r="1128" spans="1:12">
      <c r="A1128" s="30"/>
      <c r="B1128" s="89"/>
      <c r="C1128" s="77"/>
      <c r="D1128" s="77"/>
      <c r="G1128" s="84"/>
      <c r="H1128" s="32"/>
      <c r="I1128" s="51"/>
      <c r="J1128" s="51"/>
      <c r="K1128" s="32"/>
      <c r="L1128" s="32"/>
    </row>
    <row r="1129" spans="1:12">
      <c r="A1129" s="30"/>
      <c r="B1129" s="89"/>
      <c r="C1129" s="77"/>
      <c r="D1129" s="77"/>
      <c r="G1129" s="84"/>
      <c r="H1129" s="32"/>
      <c r="I1129" s="51"/>
      <c r="J1129" s="51"/>
      <c r="K1129" s="32"/>
      <c r="L1129" s="32"/>
    </row>
    <row r="1130" spans="1:12">
      <c r="A1130" s="30"/>
      <c r="B1130" s="89"/>
      <c r="C1130" s="77"/>
      <c r="D1130" s="77"/>
      <c r="G1130" s="84"/>
      <c r="H1130" s="32"/>
      <c r="I1130" s="51"/>
      <c r="J1130" s="51"/>
      <c r="K1130" s="32"/>
      <c r="L1130" s="32"/>
    </row>
    <row r="1131" spans="1:12">
      <c r="A1131" s="30"/>
      <c r="B1131" s="89"/>
      <c r="C1131" s="77"/>
      <c r="D1131" s="77"/>
      <c r="G1131" s="84"/>
      <c r="H1131" s="32"/>
      <c r="I1131" s="51"/>
      <c r="J1131" s="51"/>
      <c r="K1131" s="32"/>
      <c r="L1131" s="32"/>
    </row>
    <row r="1132" spans="1:12">
      <c r="A1132" s="30"/>
      <c r="B1132" s="89"/>
      <c r="C1132" s="77"/>
      <c r="D1132" s="77"/>
      <c r="G1132" s="84"/>
      <c r="H1132" s="32"/>
      <c r="I1132" s="51"/>
      <c r="J1132" s="51"/>
      <c r="K1132" s="32"/>
      <c r="L1132" s="32"/>
    </row>
    <row r="1133" spans="1:12">
      <c r="A1133" s="30"/>
      <c r="B1133" s="89"/>
      <c r="C1133" s="77"/>
      <c r="D1133" s="77"/>
      <c r="G1133" s="84"/>
      <c r="H1133" s="32"/>
      <c r="I1133" s="51"/>
      <c r="J1133" s="51"/>
      <c r="K1133" s="32"/>
      <c r="L1133" s="32"/>
    </row>
    <row r="1134" spans="1:12">
      <c r="A1134" s="30"/>
      <c r="B1134" s="89"/>
      <c r="C1134" s="77"/>
      <c r="D1134" s="77"/>
      <c r="G1134" s="84"/>
      <c r="H1134" s="32"/>
      <c r="I1134" s="51"/>
      <c r="J1134" s="51"/>
      <c r="K1134" s="32"/>
      <c r="L1134" s="32"/>
    </row>
    <row r="1135" spans="1:12">
      <c r="A1135" s="30"/>
      <c r="B1135" s="89"/>
      <c r="C1135" s="77"/>
      <c r="D1135" s="77"/>
      <c r="G1135" s="84"/>
      <c r="H1135" s="32"/>
      <c r="I1135" s="51"/>
      <c r="J1135" s="51"/>
      <c r="K1135" s="32"/>
      <c r="L1135" s="32"/>
    </row>
    <row r="1136" spans="1:12">
      <c r="A1136" s="30"/>
      <c r="B1136" s="89"/>
      <c r="C1136" s="77"/>
      <c r="D1136" s="77"/>
      <c r="G1136" s="84"/>
      <c r="H1136" s="32"/>
      <c r="I1136" s="51"/>
      <c r="J1136" s="51"/>
      <c r="K1136" s="32"/>
      <c r="L1136" s="32"/>
    </row>
    <row r="1137" spans="1:12">
      <c r="A1137" s="30"/>
      <c r="B1137" s="89"/>
      <c r="C1137" s="77"/>
      <c r="D1137" s="77"/>
      <c r="G1137" s="84"/>
      <c r="H1137" s="32"/>
      <c r="I1137" s="51"/>
      <c r="J1137" s="51"/>
      <c r="K1137" s="32"/>
      <c r="L1137" s="32"/>
    </row>
    <row r="1138" spans="1:12">
      <c r="A1138" s="30"/>
      <c r="B1138" s="89"/>
      <c r="C1138" s="77"/>
      <c r="D1138" s="77"/>
      <c r="G1138" s="84"/>
      <c r="H1138" s="32"/>
      <c r="I1138" s="51"/>
      <c r="J1138" s="51"/>
      <c r="K1138" s="32"/>
      <c r="L1138" s="32"/>
    </row>
    <row r="1139" spans="1:12">
      <c r="A1139" s="30"/>
      <c r="B1139" s="89"/>
      <c r="C1139" s="77"/>
      <c r="D1139" s="77"/>
      <c r="G1139" s="84"/>
      <c r="H1139" s="32"/>
      <c r="I1139" s="51"/>
      <c r="J1139" s="51"/>
      <c r="K1139" s="32"/>
      <c r="L1139" s="32"/>
    </row>
    <row r="1140" spans="1:12">
      <c r="A1140" s="30"/>
      <c r="B1140" s="89"/>
      <c r="C1140" s="77"/>
      <c r="D1140" s="77"/>
      <c r="G1140" s="84"/>
      <c r="H1140" s="32"/>
      <c r="I1140" s="51"/>
      <c r="J1140" s="51"/>
      <c r="K1140" s="32"/>
      <c r="L1140" s="32"/>
    </row>
    <row r="1141" spans="1:12">
      <c r="A1141" s="30"/>
      <c r="B1141" s="89"/>
      <c r="C1141" s="77"/>
      <c r="D1141" s="77"/>
      <c r="G1141" s="84"/>
      <c r="H1141" s="32"/>
      <c r="I1141" s="51"/>
      <c r="J1141" s="51"/>
      <c r="K1141" s="32"/>
      <c r="L1141" s="32"/>
    </row>
    <row r="1142" spans="1:12">
      <c r="A1142" s="30"/>
      <c r="B1142" s="89"/>
      <c r="C1142" s="77"/>
      <c r="D1142" s="77"/>
      <c r="G1142" s="84"/>
      <c r="H1142" s="32"/>
      <c r="I1142" s="51"/>
      <c r="J1142" s="51"/>
      <c r="K1142" s="32"/>
      <c r="L1142" s="32"/>
    </row>
    <row r="1143" spans="1:12">
      <c r="A1143" s="30"/>
      <c r="B1143" s="89"/>
      <c r="C1143" s="77"/>
      <c r="D1143" s="77"/>
      <c r="G1143" s="84"/>
      <c r="H1143" s="32"/>
      <c r="I1143" s="51"/>
      <c r="J1143" s="51"/>
      <c r="K1143" s="32"/>
      <c r="L1143" s="32"/>
    </row>
    <row r="1144" spans="1:12">
      <c r="A1144" s="30"/>
      <c r="B1144" s="89"/>
      <c r="C1144" s="77"/>
      <c r="D1144" s="77"/>
      <c r="G1144" s="84"/>
      <c r="H1144" s="32"/>
      <c r="I1144" s="51"/>
      <c r="J1144" s="51"/>
      <c r="K1144" s="32"/>
      <c r="L1144" s="32"/>
    </row>
    <row r="1145" spans="1:12">
      <c r="A1145" s="30"/>
      <c r="B1145" s="89"/>
      <c r="C1145" s="77"/>
      <c r="D1145" s="77"/>
      <c r="G1145" s="84"/>
      <c r="H1145" s="32"/>
      <c r="I1145" s="51"/>
      <c r="J1145" s="51"/>
      <c r="K1145" s="32"/>
      <c r="L1145" s="32"/>
    </row>
    <row r="1146" spans="1:12">
      <c r="A1146" s="30"/>
      <c r="B1146" s="89"/>
      <c r="C1146" s="77"/>
      <c r="D1146" s="77"/>
      <c r="G1146" s="84"/>
      <c r="H1146" s="32"/>
      <c r="I1146" s="51"/>
      <c r="J1146" s="51"/>
      <c r="K1146" s="32"/>
      <c r="L1146" s="32"/>
    </row>
    <row r="1147" spans="1:12">
      <c r="A1147" s="30"/>
      <c r="B1147" s="89"/>
      <c r="C1147" s="77"/>
      <c r="D1147" s="77"/>
      <c r="G1147" s="84"/>
      <c r="H1147" s="32"/>
      <c r="I1147" s="51"/>
      <c r="J1147" s="51"/>
      <c r="K1147" s="32"/>
      <c r="L1147" s="32"/>
    </row>
    <row r="1148" spans="1:12">
      <c r="A1148" s="30"/>
      <c r="B1148" s="89"/>
      <c r="C1148" s="77"/>
      <c r="D1148" s="77"/>
      <c r="G1148" s="84"/>
      <c r="H1148" s="32"/>
      <c r="I1148" s="51"/>
      <c r="J1148" s="51"/>
      <c r="K1148" s="32"/>
      <c r="L1148" s="32"/>
    </row>
    <row r="1149" spans="1:12">
      <c r="A1149" s="30"/>
      <c r="B1149" s="89"/>
      <c r="C1149" s="77"/>
      <c r="D1149" s="77"/>
      <c r="G1149" s="84"/>
      <c r="H1149" s="32"/>
      <c r="I1149" s="51"/>
      <c r="J1149" s="51"/>
      <c r="K1149" s="32"/>
      <c r="L1149" s="32"/>
    </row>
    <row r="1150" spans="1:12">
      <c r="A1150" s="30"/>
      <c r="B1150" s="89"/>
      <c r="C1150" s="77"/>
      <c r="D1150" s="77"/>
      <c r="G1150" s="84"/>
      <c r="H1150" s="32"/>
      <c r="I1150" s="51"/>
      <c r="J1150" s="51"/>
      <c r="K1150" s="32"/>
      <c r="L1150" s="32"/>
    </row>
    <row r="1151" spans="1:12">
      <c r="A1151" s="30"/>
      <c r="B1151" s="89"/>
      <c r="C1151" s="77"/>
      <c r="D1151" s="77"/>
      <c r="G1151" s="84"/>
      <c r="H1151" s="32"/>
      <c r="I1151" s="51"/>
      <c r="J1151" s="51"/>
      <c r="K1151" s="32"/>
      <c r="L1151" s="32"/>
    </row>
    <row r="1152" spans="1:12">
      <c r="A1152" s="30"/>
      <c r="B1152" s="89"/>
      <c r="C1152" s="77"/>
      <c r="D1152" s="77"/>
      <c r="G1152" s="84"/>
      <c r="H1152" s="32"/>
      <c r="I1152" s="51"/>
      <c r="J1152" s="51"/>
      <c r="K1152" s="32"/>
      <c r="L1152" s="32"/>
    </row>
    <row r="1153" spans="1:12">
      <c r="A1153" s="30"/>
      <c r="B1153" s="89"/>
      <c r="C1153" s="77"/>
      <c r="D1153" s="77"/>
      <c r="G1153" s="84"/>
      <c r="H1153" s="32"/>
      <c r="I1153" s="51"/>
      <c r="J1153" s="51"/>
      <c r="K1153" s="32"/>
      <c r="L1153" s="32"/>
    </row>
    <row r="1154" spans="1:12">
      <c r="A1154" s="30"/>
      <c r="B1154" s="89"/>
      <c r="C1154" s="77"/>
      <c r="D1154" s="77"/>
      <c r="G1154" s="84"/>
      <c r="H1154" s="32"/>
      <c r="I1154" s="51"/>
      <c r="J1154" s="51"/>
      <c r="K1154" s="32"/>
      <c r="L1154" s="32"/>
    </row>
    <row r="1155" spans="1:12">
      <c r="A1155" s="30"/>
      <c r="B1155" s="89"/>
      <c r="C1155" s="77"/>
      <c r="D1155" s="77"/>
      <c r="G1155" s="84"/>
      <c r="H1155" s="32"/>
      <c r="I1155" s="51"/>
      <c r="J1155" s="51"/>
      <c r="K1155" s="32"/>
      <c r="L1155" s="32"/>
    </row>
    <row r="1156" spans="1:12">
      <c r="A1156" s="30"/>
      <c r="B1156" s="89"/>
      <c r="C1156" s="77"/>
      <c r="D1156" s="77"/>
      <c r="G1156" s="84"/>
      <c r="H1156" s="32"/>
      <c r="I1156" s="51"/>
      <c r="J1156" s="51"/>
      <c r="K1156" s="32"/>
      <c r="L1156" s="32"/>
    </row>
    <row r="1157" spans="1:12">
      <c r="A1157" s="30"/>
      <c r="B1157" s="89"/>
      <c r="C1157" s="77"/>
      <c r="D1157" s="77"/>
      <c r="G1157" s="84"/>
      <c r="H1157" s="32"/>
      <c r="I1157" s="51"/>
      <c r="J1157" s="51"/>
      <c r="K1157" s="32"/>
      <c r="L1157" s="32"/>
    </row>
    <row r="1158" spans="1:12">
      <c r="A1158" s="30"/>
      <c r="B1158" s="89"/>
      <c r="C1158" s="77"/>
      <c r="D1158" s="77"/>
      <c r="G1158" s="84"/>
      <c r="H1158" s="32"/>
      <c r="I1158" s="51"/>
      <c r="J1158" s="51"/>
      <c r="K1158" s="32"/>
      <c r="L1158" s="32"/>
    </row>
    <row r="1159" spans="1:12">
      <c r="A1159" s="30"/>
      <c r="B1159" s="89"/>
      <c r="C1159" s="77"/>
      <c r="D1159" s="77"/>
      <c r="G1159" s="84"/>
      <c r="H1159" s="32"/>
      <c r="I1159" s="51"/>
      <c r="J1159" s="51"/>
      <c r="K1159" s="32"/>
      <c r="L1159" s="32"/>
    </row>
    <row r="1160" spans="1:12">
      <c r="A1160" s="30"/>
      <c r="B1160" s="89"/>
      <c r="C1160" s="77"/>
      <c r="D1160" s="77"/>
      <c r="G1160" s="84"/>
      <c r="H1160" s="32"/>
      <c r="I1160" s="51"/>
      <c r="J1160" s="51"/>
      <c r="K1160" s="32"/>
      <c r="L1160" s="32"/>
    </row>
    <row r="1161" spans="1:12">
      <c r="A1161" s="30"/>
      <c r="B1161" s="89"/>
      <c r="C1161" s="77"/>
      <c r="D1161" s="77"/>
      <c r="G1161" s="84"/>
      <c r="H1161" s="32"/>
      <c r="I1161" s="51"/>
      <c r="J1161" s="51"/>
      <c r="K1161" s="32"/>
      <c r="L1161" s="32"/>
    </row>
    <row r="1162" spans="1:12">
      <c r="A1162" s="30"/>
      <c r="B1162" s="89"/>
      <c r="C1162" s="77"/>
      <c r="D1162" s="77"/>
      <c r="G1162" s="84"/>
      <c r="H1162" s="32"/>
      <c r="I1162" s="51"/>
      <c r="J1162" s="51"/>
      <c r="K1162" s="32"/>
      <c r="L1162" s="32"/>
    </row>
    <row r="1163" spans="1:12">
      <c r="A1163" s="30"/>
      <c r="B1163" s="89"/>
      <c r="C1163" s="77"/>
      <c r="D1163" s="77"/>
      <c r="G1163" s="84"/>
      <c r="H1163" s="32"/>
      <c r="I1163" s="51"/>
      <c r="J1163" s="51"/>
      <c r="K1163" s="32"/>
      <c r="L1163" s="32"/>
    </row>
    <row r="1164" spans="1:12">
      <c r="A1164" s="30"/>
      <c r="B1164" s="89"/>
      <c r="C1164" s="77"/>
      <c r="D1164" s="77"/>
      <c r="G1164" s="84"/>
      <c r="H1164" s="32"/>
      <c r="I1164" s="51"/>
      <c r="J1164" s="51"/>
      <c r="K1164" s="32"/>
      <c r="L1164" s="32"/>
    </row>
    <row r="1165" spans="1:12">
      <c r="A1165" s="30"/>
      <c r="B1165" s="89"/>
      <c r="C1165" s="77"/>
      <c r="D1165" s="77"/>
      <c r="G1165" s="84"/>
      <c r="H1165" s="32"/>
      <c r="I1165" s="51"/>
      <c r="J1165" s="51"/>
      <c r="K1165" s="32"/>
      <c r="L1165" s="32"/>
    </row>
    <row r="1166" spans="1:12">
      <c r="A1166" s="30"/>
      <c r="B1166" s="89"/>
      <c r="C1166" s="77"/>
      <c r="D1166" s="77"/>
      <c r="G1166" s="84"/>
      <c r="H1166" s="32"/>
      <c r="I1166" s="51"/>
      <c r="J1166" s="51"/>
      <c r="K1166" s="32"/>
      <c r="L1166" s="32"/>
    </row>
    <row r="1167" spans="1:12">
      <c r="A1167" s="30"/>
      <c r="B1167" s="89"/>
      <c r="C1167" s="77"/>
      <c r="D1167" s="77"/>
      <c r="G1167" s="84"/>
      <c r="H1167" s="32"/>
      <c r="I1167" s="51"/>
      <c r="J1167" s="51"/>
      <c r="K1167" s="32"/>
      <c r="L1167" s="32"/>
    </row>
    <row r="1168" spans="1:12">
      <c r="A1168" s="30"/>
      <c r="B1168" s="89"/>
      <c r="C1168" s="77"/>
      <c r="D1168" s="77"/>
      <c r="G1168" s="84"/>
      <c r="H1168" s="32"/>
      <c r="I1168" s="51"/>
      <c r="J1168" s="51"/>
      <c r="K1168" s="32"/>
      <c r="L1168" s="32"/>
    </row>
    <row r="1169" spans="1:12">
      <c r="A1169" s="30"/>
      <c r="B1169" s="89"/>
      <c r="C1169" s="77"/>
      <c r="D1169" s="77"/>
      <c r="G1169" s="84"/>
      <c r="H1169" s="32"/>
      <c r="I1169" s="51"/>
      <c r="J1169" s="51"/>
      <c r="K1169" s="32"/>
      <c r="L1169" s="32"/>
    </row>
    <row r="1170" spans="1:12">
      <c r="A1170" s="30"/>
      <c r="B1170" s="89"/>
      <c r="C1170" s="77"/>
      <c r="D1170" s="77"/>
      <c r="G1170" s="84"/>
      <c r="H1170" s="32"/>
      <c r="I1170" s="51"/>
      <c r="J1170" s="51"/>
      <c r="K1170" s="32"/>
      <c r="L1170" s="32"/>
    </row>
    <row r="1171" spans="1:12">
      <c r="A1171" s="30"/>
      <c r="B1171" s="89"/>
      <c r="C1171" s="77"/>
      <c r="D1171" s="77"/>
      <c r="G1171" s="84"/>
      <c r="H1171" s="32"/>
      <c r="I1171" s="51"/>
      <c r="J1171" s="51"/>
      <c r="K1171" s="32"/>
      <c r="L1171" s="32"/>
    </row>
    <row r="1172" spans="1:12">
      <c r="A1172" s="30"/>
      <c r="B1172" s="89"/>
      <c r="C1172" s="77"/>
      <c r="D1172" s="77"/>
      <c r="G1172" s="84"/>
      <c r="H1172" s="32"/>
      <c r="I1172" s="51"/>
      <c r="J1172" s="51"/>
      <c r="K1172" s="32"/>
      <c r="L1172" s="32"/>
    </row>
    <row r="1173" spans="1:12">
      <c r="A1173" s="30"/>
      <c r="B1173" s="89"/>
      <c r="C1173" s="77"/>
      <c r="D1173" s="77"/>
      <c r="G1173" s="84"/>
      <c r="H1173" s="32"/>
      <c r="I1173" s="51"/>
      <c r="J1173" s="51"/>
      <c r="K1173" s="32"/>
      <c r="L1173" s="32"/>
    </row>
    <row r="1174" spans="1:12">
      <c r="A1174" s="30"/>
      <c r="B1174" s="89"/>
      <c r="C1174" s="77"/>
      <c r="D1174" s="77"/>
      <c r="G1174" s="84"/>
      <c r="H1174" s="32"/>
      <c r="I1174" s="51"/>
      <c r="J1174" s="51"/>
      <c r="K1174" s="32"/>
      <c r="L1174" s="32"/>
    </row>
    <row r="1175" spans="1:12">
      <c r="A1175" s="30"/>
      <c r="B1175" s="89"/>
      <c r="C1175" s="77"/>
      <c r="D1175" s="77"/>
      <c r="G1175" s="84"/>
      <c r="H1175" s="32"/>
      <c r="I1175" s="51"/>
      <c r="J1175" s="51"/>
      <c r="K1175" s="32"/>
      <c r="L1175" s="32"/>
    </row>
    <row r="1176" spans="1:12">
      <c r="A1176" s="30"/>
      <c r="B1176" s="89"/>
      <c r="C1176" s="77"/>
      <c r="D1176" s="77"/>
      <c r="G1176" s="84"/>
      <c r="H1176" s="32"/>
      <c r="I1176" s="51"/>
      <c r="J1176" s="51"/>
      <c r="K1176" s="32"/>
      <c r="L1176" s="32"/>
    </row>
    <row r="1177" spans="1:12">
      <c r="A1177" s="30"/>
      <c r="B1177" s="89"/>
      <c r="C1177" s="77"/>
      <c r="D1177" s="77"/>
      <c r="G1177" s="84"/>
      <c r="H1177" s="32"/>
      <c r="I1177" s="51"/>
      <c r="J1177" s="51"/>
      <c r="K1177" s="32"/>
      <c r="L1177" s="32"/>
    </row>
    <row r="1178" spans="1:12">
      <c r="A1178" s="30"/>
      <c r="B1178" s="89"/>
      <c r="C1178" s="77"/>
      <c r="D1178" s="77"/>
      <c r="G1178" s="84"/>
      <c r="H1178" s="32"/>
      <c r="I1178" s="51"/>
      <c r="J1178" s="51"/>
      <c r="K1178" s="32"/>
      <c r="L1178" s="32"/>
    </row>
    <row r="1179" spans="1:12">
      <c r="A1179" s="30"/>
      <c r="B1179" s="89"/>
      <c r="C1179" s="77"/>
      <c r="D1179" s="77"/>
      <c r="G1179" s="84"/>
      <c r="H1179" s="32"/>
      <c r="I1179" s="51"/>
      <c r="J1179" s="51"/>
      <c r="K1179" s="32"/>
      <c r="L1179" s="32"/>
    </row>
    <row r="1180" spans="1:12">
      <c r="A1180" s="30"/>
      <c r="B1180" s="89"/>
      <c r="C1180" s="77"/>
      <c r="D1180" s="77"/>
      <c r="G1180" s="84"/>
      <c r="H1180" s="32"/>
      <c r="I1180" s="51"/>
      <c r="J1180" s="51"/>
      <c r="K1180" s="32"/>
      <c r="L1180" s="32"/>
    </row>
    <row r="1181" spans="1:12">
      <c r="A1181" s="30"/>
      <c r="B1181" s="89"/>
      <c r="C1181" s="77"/>
      <c r="D1181" s="77"/>
      <c r="G1181" s="84"/>
      <c r="H1181" s="32"/>
      <c r="I1181" s="51"/>
      <c r="J1181" s="51"/>
      <c r="K1181" s="32"/>
      <c r="L1181" s="32"/>
    </row>
    <row r="1182" spans="1:12">
      <c r="A1182" s="30"/>
      <c r="B1182" s="89"/>
      <c r="C1182" s="77"/>
      <c r="D1182" s="77"/>
      <c r="G1182" s="84"/>
      <c r="H1182" s="32"/>
      <c r="I1182" s="51"/>
      <c r="J1182" s="51"/>
      <c r="K1182" s="32"/>
      <c r="L1182" s="32"/>
    </row>
    <row r="1183" spans="1:12">
      <c r="A1183" s="30"/>
      <c r="B1183" s="89"/>
      <c r="C1183" s="77"/>
      <c r="D1183" s="77"/>
      <c r="G1183" s="84"/>
      <c r="H1183" s="32"/>
      <c r="I1183" s="51"/>
      <c r="J1183" s="51"/>
      <c r="K1183" s="32"/>
      <c r="L1183" s="32"/>
    </row>
    <row r="1184" spans="1:12">
      <c r="A1184" s="30"/>
      <c r="B1184" s="89"/>
      <c r="C1184" s="77"/>
      <c r="D1184" s="77"/>
      <c r="G1184" s="84"/>
      <c r="H1184" s="32"/>
      <c r="I1184" s="51"/>
      <c r="J1184" s="51"/>
      <c r="K1184" s="32"/>
      <c r="L1184" s="32"/>
    </row>
    <row r="1185" spans="1:12" ht="17" customHeight="1">
      <c r="A1185" s="30"/>
      <c r="B1185" s="89"/>
      <c r="C1185" s="77"/>
      <c r="D1185" s="77"/>
      <c r="G1185" s="84"/>
      <c r="H1185" s="32"/>
      <c r="I1185" s="51"/>
      <c r="J1185" s="51"/>
      <c r="K1185" s="32"/>
      <c r="L1185" s="32"/>
    </row>
    <row r="1186" spans="1:12">
      <c r="A1186" s="30"/>
      <c r="B1186" s="89"/>
      <c r="C1186" s="77"/>
      <c r="D1186" s="77"/>
      <c r="G1186" s="84"/>
      <c r="H1186" s="32"/>
      <c r="I1186" s="51"/>
      <c r="J1186" s="51"/>
      <c r="K1186" s="32"/>
      <c r="L1186" s="32"/>
    </row>
    <row r="1187" spans="1:12">
      <c r="A1187" s="30"/>
      <c r="B1187" s="89"/>
      <c r="C1187" s="77"/>
      <c r="D1187" s="77"/>
      <c r="G1187" s="84"/>
      <c r="H1187" s="32"/>
      <c r="I1187" s="51"/>
      <c r="J1187" s="51"/>
      <c r="K1187" s="32"/>
      <c r="L1187" s="32"/>
    </row>
    <row r="1188" spans="1:12">
      <c r="A1188" s="30"/>
      <c r="B1188" s="89"/>
      <c r="C1188" s="77"/>
      <c r="D1188" s="77"/>
      <c r="G1188" s="84"/>
      <c r="H1188" s="32"/>
      <c r="I1188" s="51"/>
      <c r="J1188" s="51"/>
      <c r="K1188" s="32"/>
      <c r="L1188" s="32"/>
    </row>
    <row r="1189" spans="1:12">
      <c r="A1189" s="30"/>
      <c r="B1189" s="89"/>
      <c r="C1189" s="77"/>
      <c r="D1189" s="77"/>
      <c r="G1189" s="84"/>
      <c r="H1189" s="32"/>
      <c r="I1189" s="51"/>
      <c r="J1189" s="51"/>
      <c r="K1189" s="32"/>
      <c r="L1189" s="32"/>
    </row>
    <row r="1190" spans="1:12">
      <c r="A1190" s="30"/>
      <c r="B1190" s="89"/>
      <c r="C1190" s="77"/>
      <c r="D1190" s="77"/>
      <c r="G1190" s="84"/>
      <c r="H1190" s="32"/>
      <c r="I1190" s="51"/>
      <c r="J1190" s="51"/>
      <c r="K1190" s="32"/>
      <c r="L1190" s="32"/>
    </row>
    <row r="1191" spans="1:12">
      <c r="A1191" s="30"/>
      <c r="B1191" s="89"/>
      <c r="C1191" s="77"/>
      <c r="D1191" s="77"/>
      <c r="G1191" s="84"/>
      <c r="H1191" s="32"/>
      <c r="I1191" s="51"/>
      <c r="J1191" s="51"/>
      <c r="K1191" s="32"/>
      <c r="L1191" s="32"/>
    </row>
    <row r="1192" spans="1:12">
      <c r="A1192" s="30"/>
      <c r="B1192" s="89"/>
      <c r="C1192" s="77"/>
      <c r="D1192" s="77"/>
      <c r="G1192" s="84"/>
      <c r="H1192" s="32"/>
      <c r="I1192" s="51"/>
      <c r="J1192" s="51"/>
      <c r="K1192" s="32"/>
      <c r="L1192" s="32"/>
    </row>
    <row r="1193" spans="1:12">
      <c r="A1193" s="30"/>
      <c r="B1193" s="89"/>
      <c r="C1193" s="77"/>
      <c r="D1193" s="77"/>
      <c r="G1193" s="84"/>
      <c r="H1193" s="32"/>
      <c r="I1193" s="51"/>
      <c r="J1193" s="51"/>
      <c r="K1193" s="32"/>
      <c r="L1193" s="32"/>
    </row>
    <row r="1194" spans="1:12">
      <c r="A1194" s="30"/>
      <c r="B1194" s="89"/>
      <c r="C1194" s="77"/>
      <c r="D1194" s="77"/>
      <c r="G1194" s="84"/>
      <c r="H1194" s="32"/>
      <c r="I1194" s="51"/>
      <c r="J1194" s="51"/>
      <c r="K1194" s="32"/>
      <c r="L1194" s="32"/>
    </row>
    <row r="1195" spans="1:12">
      <c r="A1195" s="30"/>
      <c r="B1195" s="89"/>
      <c r="C1195" s="77"/>
      <c r="D1195" s="77"/>
      <c r="G1195" s="84"/>
      <c r="H1195" s="32"/>
      <c r="I1195" s="51"/>
      <c r="J1195" s="51"/>
      <c r="K1195" s="32"/>
      <c r="L1195" s="32"/>
    </row>
    <row r="1196" spans="1:12">
      <c r="A1196" s="30"/>
      <c r="B1196" s="89"/>
      <c r="C1196" s="77"/>
      <c r="D1196" s="77"/>
      <c r="G1196" s="84"/>
      <c r="H1196" s="32"/>
      <c r="I1196" s="51"/>
      <c r="J1196" s="51"/>
      <c r="K1196" s="32"/>
      <c r="L1196" s="32"/>
    </row>
    <row r="1197" spans="1:12">
      <c r="A1197" s="30"/>
      <c r="B1197" s="89"/>
      <c r="C1197" s="77"/>
      <c r="D1197" s="77"/>
      <c r="G1197" s="84"/>
      <c r="H1197" s="32"/>
      <c r="I1197" s="51"/>
      <c r="J1197" s="51"/>
      <c r="K1197" s="32"/>
      <c r="L1197" s="32"/>
    </row>
    <row r="1198" spans="1:12">
      <c r="A1198" s="30"/>
      <c r="B1198" s="89"/>
      <c r="C1198" s="77"/>
      <c r="D1198" s="77"/>
      <c r="G1198" s="84"/>
      <c r="H1198" s="32"/>
      <c r="I1198" s="51"/>
      <c r="J1198" s="51"/>
      <c r="K1198" s="32"/>
      <c r="L1198" s="32"/>
    </row>
    <row r="1199" spans="1:12">
      <c r="A1199" s="30"/>
      <c r="B1199" s="89"/>
      <c r="C1199" s="77"/>
      <c r="D1199" s="77"/>
      <c r="G1199" s="84"/>
      <c r="H1199" s="32"/>
      <c r="I1199" s="51"/>
      <c r="J1199" s="51"/>
      <c r="K1199" s="32"/>
      <c r="L1199" s="32"/>
    </row>
    <row r="1200" spans="1:12">
      <c r="A1200" s="30"/>
      <c r="B1200" s="89"/>
      <c r="C1200" s="77"/>
      <c r="D1200" s="77"/>
      <c r="G1200" s="84"/>
      <c r="H1200" s="32"/>
      <c r="I1200" s="51"/>
      <c r="J1200" s="51"/>
      <c r="K1200" s="32"/>
      <c r="L1200" s="32"/>
    </row>
    <row r="1201" spans="1:12">
      <c r="A1201" s="30"/>
      <c r="B1201" s="89"/>
      <c r="C1201" s="77"/>
      <c r="D1201" s="77"/>
      <c r="G1201" s="84"/>
      <c r="H1201" s="32"/>
      <c r="I1201" s="51"/>
      <c r="J1201" s="51"/>
      <c r="K1201" s="32"/>
      <c r="L1201" s="32"/>
    </row>
    <row r="1202" spans="1:12">
      <c r="A1202" s="30"/>
      <c r="B1202" s="89"/>
      <c r="C1202" s="77"/>
      <c r="D1202" s="77"/>
      <c r="G1202" s="84"/>
      <c r="H1202" s="32"/>
      <c r="I1202" s="51"/>
      <c r="J1202" s="51"/>
      <c r="K1202" s="32"/>
      <c r="L1202" s="32"/>
    </row>
    <row r="1203" spans="1:12">
      <c r="A1203" s="30"/>
      <c r="B1203" s="89"/>
      <c r="C1203" s="77"/>
      <c r="D1203" s="77"/>
      <c r="G1203" s="84"/>
      <c r="H1203" s="32"/>
      <c r="I1203" s="51"/>
      <c r="J1203" s="51"/>
      <c r="K1203" s="32"/>
      <c r="L1203" s="32"/>
    </row>
    <row r="1204" spans="1:12">
      <c r="A1204" s="30"/>
      <c r="B1204" s="89"/>
      <c r="C1204" s="77"/>
      <c r="D1204" s="77"/>
      <c r="G1204" s="84"/>
      <c r="H1204" s="32"/>
      <c r="I1204" s="51"/>
      <c r="J1204" s="51"/>
      <c r="K1204" s="32"/>
      <c r="L1204" s="32"/>
    </row>
    <row r="1205" spans="1:12">
      <c r="A1205" s="30"/>
      <c r="B1205" s="89"/>
      <c r="C1205" s="77"/>
      <c r="D1205" s="77"/>
      <c r="G1205" s="84"/>
      <c r="H1205" s="32"/>
      <c r="I1205" s="51"/>
      <c r="J1205" s="51"/>
      <c r="K1205" s="32"/>
      <c r="L1205" s="32"/>
    </row>
    <row r="1206" spans="1:12">
      <c r="A1206" s="30"/>
      <c r="B1206" s="89"/>
      <c r="C1206" s="77"/>
      <c r="D1206" s="77"/>
      <c r="G1206" s="84"/>
      <c r="H1206" s="32"/>
      <c r="I1206" s="51"/>
      <c r="J1206" s="51"/>
      <c r="K1206" s="32"/>
      <c r="L1206" s="32"/>
    </row>
    <row r="1207" spans="1:12">
      <c r="A1207" s="30"/>
      <c r="B1207" s="89"/>
      <c r="C1207" s="77"/>
      <c r="D1207" s="77"/>
      <c r="G1207" s="84"/>
      <c r="H1207" s="32"/>
      <c r="I1207" s="51"/>
      <c r="J1207" s="51"/>
      <c r="K1207" s="32"/>
      <c r="L1207" s="32"/>
    </row>
    <row r="1208" spans="1:12">
      <c r="A1208" s="30"/>
      <c r="B1208" s="89"/>
      <c r="C1208" s="77"/>
      <c r="D1208" s="77"/>
      <c r="G1208" s="84"/>
      <c r="H1208" s="32"/>
      <c r="I1208" s="51"/>
      <c r="J1208" s="51"/>
      <c r="K1208" s="32"/>
      <c r="L1208" s="32"/>
    </row>
    <row r="1209" spans="1:12">
      <c r="A1209" s="30"/>
      <c r="B1209" s="89"/>
      <c r="C1209" s="77"/>
      <c r="D1209" s="77"/>
      <c r="G1209" s="84"/>
      <c r="H1209" s="32"/>
      <c r="I1209" s="51"/>
      <c r="J1209" s="51"/>
      <c r="K1209" s="32"/>
      <c r="L1209" s="32"/>
    </row>
    <row r="1210" spans="1:12">
      <c r="A1210" s="30"/>
      <c r="B1210" s="89"/>
      <c r="C1210" s="77"/>
      <c r="D1210" s="77"/>
      <c r="G1210" s="84"/>
      <c r="H1210" s="32"/>
      <c r="I1210" s="51"/>
      <c r="J1210" s="51"/>
      <c r="K1210" s="32"/>
      <c r="L1210" s="32"/>
    </row>
    <row r="1211" spans="1:12">
      <c r="A1211" s="30"/>
      <c r="B1211" s="89"/>
      <c r="C1211" s="77"/>
      <c r="D1211" s="77"/>
      <c r="G1211" s="84"/>
      <c r="H1211" s="32"/>
      <c r="I1211" s="51"/>
      <c r="J1211" s="51"/>
      <c r="K1211" s="32"/>
      <c r="L1211" s="32"/>
    </row>
    <row r="1212" spans="1:12">
      <c r="A1212" s="30"/>
      <c r="B1212" s="89"/>
      <c r="C1212" s="77"/>
      <c r="D1212" s="77"/>
      <c r="G1212" s="84"/>
      <c r="H1212" s="32"/>
      <c r="I1212" s="51"/>
      <c r="J1212" s="51"/>
      <c r="K1212" s="32"/>
      <c r="L1212" s="32"/>
    </row>
    <row r="1213" spans="1:12">
      <c r="A1213" s="30"/>
      <c r="B1213" s="89"/>
      <c r="C1213" s="77"/>
      <c r="D1213" s="77"/>
      <c r="G1213" s="84"/>
      <c r="H1213" s="32"/>
      <c r="I1213" s="51"/>
      <c r="J1213" s="51"/>
      <c r="K1213" s="32"/>
      <c r="L1213" s="32"/>
    </row>
    <row r="1214" spans="1:12">
      <c r="A1214" s="30"/>
      <c r="B1214" s="89"/>
      <c r="C1214" s="77"/>
      <c r="D1214" s="77"/>
      <c r="G1214" s="84"/>
      <c r="H1214" s="32"/>
      <c r="I1214" s="51"/>
      <c r="J1214" s="51"/>
      <c r="K1214" s="32"/>
      <c r="L1214" s="32"/>
    </row>
    <row r="1215" spans="1:12">
      <c r="A1215" s="30"/>
      <c r="B1215" s="89"/>
      <c r="C1215" s="77"/>
      <c r="D1215" s="77"/>
      <c r="G1215" s="84"/>
      <c r="H1215" s="32"/>
      <c r="I1215" s="51"/>
      <c r="J1215" s="51"/>
      <c r="K1215" s="32"/>
      <c r="L1215" s="32"/>
    </row>
    <row r="1216" spans="1:12">
      <c r="A1216" s="30"/>
      <c r="B1216" s="89"/>
      <c r="C1216" s="77"/>
      <c r="D1216" s="77"/>
      <c r="G1216" s="84"/>
      <c r="H1216" s="32"/>
      <c r="I1216" s="51"/>
      <c r="J1216" s="51"/>
      <c r="K1216" s="32"/>
      <c r="L1216" s="32"/>
    </row>
    <row r="1217" spans="1:12">
      <c r="A1217" s="30"/>
      <c r="B1217" s="89"/>
      <c r="C1217" s="77"/>
      <c r="D1217" s="77"/>
      <c r="G1217" s="84"/>
      <c r="H1217" s="32"/>
      <c r="I1217" s="51"/>
      <c r="J1217" s="51"/>
      <c r="K1217" s="32"/>
      <c r="L1217" s="32"/>
    </row>
    <row r="1218" spans="1:12">
      <c r="A1218" s="30"/>
      <c r="B1218" s="89"/>
      <c r="C1218" s="77"/>
      <c r="D1218" s="77"/>
      <c r="G1218" s="84"/>
      <c r="H1218" s="32"/>
      <c r="I1218" s="51"/>
      <c r="J1218" s="51"/>
      <c r="K1218" s="32"/>
      <c r="L1218" s="32"/>
    </row>
    <row r="1219" spans="1:12">
      <c r="A1219" s="30"/>
      <c r="B1219" s="89"/>
      <c r="C1219" s="77"/>
      <c r="D1219" s="77"/>
      <c r="G1219" s="84"/>
      <c r="H1219" s="32"/>
      <c r="I1219" s="51"/>
      <c r="J1219" s="51"/>
      <c r="K1219" s="32"/>
      <c r="L1219" s="32"/>
    </row>
    <row r="1220" spans="1:12">
      <c r="A1220" s="30"/>
      <c r="B1220" s="89"/>
      <c r="C1220" s="77"/>
      <c r="D1220" s="77"/>
      <c r="G1220" s="84"/>
      <c r="H1220" s="32"/>
      <c r="I1220" s="51"/>
      <c r="J1220" s="51"/>
      <c r="K1220" s="32"/>
      <c r="L1220" s="32"/>
    </row>
    <row r="1221" spans="1:12">
      <c r="A1221" s="30"/>
      <c r="B1221" s="89"/>
      <c r="C1221" s="77"/>
      <c r="D1221" s="77"/>
      <c r="G1221" s="84"/>
      <c r="H1221" s="32"/>
      <c r="I1221" s="51"/>
      <c r="J1221" s="51"/>
      <c r="K1221" s="32"/>
      <c r="L1221" s="32"/>
    </row>
    <row r="1222" spans="1:12">
      <c r="A1222" s="30"/>
      <c r="B1222" s="89"/>
      <c r="C1222" s="77"/>
      <c r="D1222" s="77"/>
      <c r="G1222" s="84"/>
      <c r="H1222" s="32"/>
      <c r="I1222" s="51"/>
      <c r="J1222" s="51"/>
      <c r="K1222" s="32"/>
      <c r="L1222" s="32"/>
    </row>
    <row r="1223" spans="1:12">
      <c r="A1223" s="30"/>
      <c r="B1223" s="89"/>
      <c r="C1223" s="77"/>
      <c r="D1223" s="77"/>
      <c r="G1223" s="84"/>
      <c r="H1223" s="32"/>
      <c r="I1223" s="51"/>
      <c r="J1223" s="51"/>
      <c r="K1223" s="32"/>
      <c r="L1223" s="32"/>
    </row>
    <row r="1224" spans="1:12">
      <c r="A1224" s="30"/>
      <c r="B1224" s="89"/>
      <c r="C1224" s="77"/>
      <c r="D1224" s="77"/>
      <c r="G1224" s="84"/>
      <c r="H1224" s="32"/>
      <c r="I1224" s="51"/>
      <c r="J1224" s="51"/>
      <c r="K1224" s="32"/>
      <c r="L1224" s="32"/>
    </row>
    <row r="1225" spans="1:12">
      <c r="A1225" s="30"/>
      <c r="B1225" s="89"/>
      <c r="C1225" s="77"/>
      <c r="D1225" s="77"/>
      <c r="G1225" s="84"/>
      <c r="H1225" s="32"/>
      <c r="I1225" s="51"/>
      <c r="J1225" s="51"/>
      <c r="K1225" s="32"/>
      <c r="L1225" s="32"/>
    </row>
    <row r="1226" spans="1:12">
      <c r="A1226" s="30"/>
      <c r="B1226" s="89"/>
      <c r="C1226" s="77"/>
      <c r="D1226" s="77"/>
      <c r="G1226" s="84"/>
      <c r="H1226" s="32"/>
      <c r="I1226" s="51"/>
      <c r="J1226" s="51"/>
      <c r="K1226" s="32"/>
      <c r="L1226" s="32"/>
    </row>
    <row r="1227" spans="1:12">
      <c r="A1227" s="30"/>
      <c r="B1227" s="89"/>
      <c r="C1227" s="77"/>
      <c r="D1227" s="77"/>
      <c r="G1227" s="84"/>
      <c r="H1227" s="32"/>
      <c r="I1227" s="51"/>
      <c r="J1227" s="51"/>
      <c r="K1227" s="32"/>
      <c r="L1227" s="32"/>
    </row>
    <row r="1228" spans="1:12">
      <c r="A1228" s="30"/>
      <c r="B1228" s="89"/>
      <c r="C1228" s="77"/>
      <c r="D1228" s="77"/>
      <c r="G1228" s="84"/>
      <c r="H1228" s="32"/>
      <c r="I1228" s="51"/>
      <c r="J1228" s="51"/>
      <c r="K1228" s="32"/>
      <c r="L1228" s="32"/>
    </row>
    <row r="1229" spans="1:12">
      <c r="A1229" s="30"/>
      <c r="B1229" s="89"/>
      <c r="C1229" s="77"/>
      <c r="D1229" s="77"/>
      <c r="G1229" s="84"/>
      <c r="H1229" s="32"/>
      <c r="I1229" s="51"/>
      <c r="J1229" s="51"/>
      <c r="K1229" s="32"/>
      <c r="L1229" s="32"/>
    </row>
    <row r="1230" spans="1:12">
      <c r="A1230" s="30"/>
      <c r="B1230" s="89"/>
      <c r="C1230" s="77"/>
      <c r="D1230" s="77"/>
      <c r="G1230" s="84"/>
      <c r="H1230" s="32"/>
      <c r="I1230" s="51"/>
      <c r="J1230" s="51"/>
      <c r="K1230" s="32"/>
      <c r="L1230" s="32"/>
    </row>
    <row r="1231" spans="1:12">
      <c r="A1231" s="30"/>
      <c r="B1231" s="89"/>
      <c r="C1231" s="77"/>
      <c r="D1231" s="77"/>
      <c r="G1231" s="84"/>
      <c r="H1231" s="32"/>
      <c r="I1231" s="51"/>
      <c r="J1231" s="51"/>
      <c r="K1231" s="32"/>
      <c r="L1231" s="32"/>
    </row>
    <row r="1232" spans="1:12">
      <c r="A1232" s="30"/>
      <c r="B1232" s="89"/>
      <c r="C1232" s="77"/>
      <c r="D1232" s="77"/>
      <c r="G1232" s="84"/>
      <c r="H1232" s="32"/>
      <c r="I1232" s="51"/>
      <c r="J1232" s="51"/>
      <c r="K1232" s="32"/>
      <c r="L1232" s="32"/>
    </row>
    <row r="1233" spans="1:12">
      <c r="A1233" s="30"/>
      <c r="B1233" s="89"/>
      <c r="C1233" s="77"/>
      <c r="D1233" s="77"/>
      <c r="G1233" s="84"/>
      <c r="H1233" s="32"/>
      <c r="I1233" s="51"/>
      <c r="J1233" s="51"/>
      <c r="K1233" s="32"/>
      <c r="L1233" s="32"/>
    </row>
    <row r="1234" spans="1:12">
      <c r="A1234" s="30"/>
      <c r="B1234" s="89"/>
      <c r="C1234" s="77"/>
      <c r="D1234" s="77"/>
      <c r="G1234" s="84"/>
      <c r="H1234" s="32"/>
      <c r="I1234" s="51"/>
      <c r="J1234" s="51"/>
      <c r="K1234" s="32"/>
      <c r="L1234" s="32"/>
    </row>
    <row r="1235" spans="1:12">
      <c r="A1235" s="30"/>
      <c r="B1235" s="89"/>
      <c r="C1235" s="77"/>
      <c r="D1235" s="77"/>
      <c r="G1235" s="84"/>
      <c r="H1235" s="32"/>
      <c r="I1235" s="51"/>
      <c r="J1235" s="51"/>
      <c r="K1235" s="32"/>
      <c r="L1235" s="32"/>
    </row>
    <row r="1236" spans="1:12">
      <c r="A1236" s="30"/>
      <c r="B1236" s="89"/>
      <c r="C1236" s="77"/>
      <c r="D1236" s="77"/>
      <c r="G1236" s="84"/>
      <c r="H1236" s="32"/>
      <c r="I1236" s="51"/>
      <c r="J1236" s="51"/>
      <c r="K1236" s="32"/>
      <c r="L1236" s="32"/>
    </row>
    <row r="1237" spans="1:12">
      <c r="A1237" s="30"/>
      <c r="B1237" s="89"/>
      <c r="C1237" s="77"/>
      <c r="D1237" s="77"/>
      <c r="G1237" s="84"/>
      <c r="H1237" s="32"/>
      <c r="I1237" s="51"/>
      <c r="J1237" s="51"/>
      <c r="K1237" s="32"/>
      <c r="L1237" s="32"/>
    </row>
    <row r="1238" spans="1:12">
      <c r="A1238" s="30"/>
      <c r="B1238" s="89"/>
      <c r="C1238" s="77"/>
      <c r="D1238" s="77"/>
      <c r="G1238" s="84"/>
      <c r="H1238" s="32"/>
      <c r="I1238" s="51"/>
      <c r="J1238" s="51"/>
      <c r="K1238" s="32"/>
      <c r="L1238" s="32"/>
    </row>
    <row r="1239" spans="1:12">
      <c r="A1239" s="30"/>
      <c r="B1239" s="89"/>
      <c r="C1239" s="77"/>
      <c r="D1239" s="77"/>
      <c r="G1239" s="84"/>
      <c r="H1239" s="32"/>
      <c r="I1239" s="51"/>
      <c r="J1239" s="51"/>
      <c r="K1239" s="32"/>
      <c r="L1239" s="32"/>
    </row>
    <row r="1240" spans="1:12">
      <c r="A1240" s="30"/>
      <c r="B1240" s="89"/>
      <c r="C1240" s="77"/>
      <c r="D1240" s="77"/>
      <c r="G1240" s="84"/>
      <c r="H1240" s="32"/>
      <c r="I1240" s="51"/>
      <c r="J1240" s="51"/>
      <c r="K1240" s="32"/>
      <c r="L1240" s="32"/>
    </row>
    <row r="1241" spans="1:12">
      <c r="A1241" s="30"/>
      <c r="B1241" s="89"/>
      <c r="C1241" s="77"/>
      <c r="D1241" s="77"/>
      <c r="G1241" s="84"/>
      <c r="H1241" s="32"/>
      <c r="I1241" s="51"/>
      <c r="J1241" s="51"/>
      <c r="K1241" s="32"/>
      <c r="L1241" s="32"/>
    </row>
    <row r="1242" spans="1:12">
      <c r="A1242" s="30"/>
      <c r="B1242" s="89"/>
      <c r="C1242" s="77"/>
      <c r="D1242" s="77"/>
      <c r="G1242" s="84"/>
      <c r="H1242" s="32"/>
      <c r="I1242" s="51"/>
      <c r="J1242" s="51"/>
      <c r="K1242" s="32"/>
      <c r="L1242" s="32"/>
    </row>
    <row r="1243" spans="1:12">
      <c r="A1243" s="30"/>
      <c r="B1243" s="89"/>
      <c r="C1243" s="77"/>
      <c r="D1243" s="77"/>
      <c r="G1243" s="84"/>
      <c r="H1243" s="32"/>
      <c r="I1243" s="51"/>
      <c r="J1243" s="51"/>
      <c r="K1243" s="32"/>
      <c r="L1243" s="32"/>
    </row>
    <row r="1244" spans="1:12">
      <c r="A1244" s="30"/>
      <c r="B1244" s="89"/>
      <c r="C1244" s="77"/>
      <c r="D1244" s="77"/>
      <c r="G1244" s="84"/>
      <c r="H1244" s="32"/>
      <c r="I1244" s="51"/>
      <c r="J1244" s="51"/>
      <c r="K1244" s="32"/>
      <c r="L1244" s="32"/>
    </row>
    <row r="1245" spans="1:12">
      <c r="A1245" s="30"/>
      <c r="B1245" s="89"/>
      <c r="C1245" s="77"/>
      <c r="D1245" s="77"/>
      <c r="G1245" s="84"/>
      <c r="H1245" s="32"/>
      <c r="I1245" s="51"/>
      <c r="J1245" s="51"/>
      <c r="K1245" s="32"/>
      <c r="L1245" s="32"/>
    </row>
    <row r="1246" spans="1:12">
      <c r="A1246" s="30"/>
      <c r="B1246" s="89"/>
      <c r="C1246" s="77"/>
      <c r="D1246" s="77"/>
      <c r="G1246" s="84"/>
      <c r="H1246" s="32"/>
      <c r="I1246" s="51"/>
      <c r="J1246" s="51"/>
      <c r="K1246" s="32"/>
      <c r="L1246" s="32"/>
    </row>
    <row r="1247" spans="1:12">
      <c r="A1247" s="30"/>
      <c r="B1247" s="89"/>
      <c r="C1247" s="77"/>
      <c r="D1247" s="77"/>
      <c r="G1247" s="84"/>
      <c r="H1247" s="32"/>
      <c r="I1247" s="51"/>
      <c r="J1247" s="51"/>
      <c r="K1247" s="32"/>
      <c r="L1247" s="32"/>
    </row>
    <row r="1248" spans="1:12">
      <c r="A1248" s="30"/>
      <c r="B1248" s="89"/>
      <c r="C1248" s="77"/>
      <c r="D1248" s="77"/>
      <c r="G1248" s="84"/>
      <c r="H1248" s="32"/>
      <c r="I1248" s="51"/>
      <c r="J1248" s="51"/>
      <c r="K1248" s="32"/>
      <c r="L1248" s="32"/>
    </row>
    <row r="1249" spans="1:12">
      <c r="A1249" s="30"/>
      <c r="B1249" s="89"/>
      <c r="C1249" s="77"/>
      <c r="D1249" s="77"/>
      <c r="G1249" s="84"/>
      <c r="H1249" s="32"/>
      <c r="I1249" s="51"/>
      <c r="J1249" s="51"/>
      <c r="K1249" s="32"/>
      <c r="L1249" s="32"/>
    </row>
    <row r="1250" spans="1:12">
      <c r="A1250" s="30"/>
      <c r="B1250" s="89"/>
      <c r="C1250" s="77"/>
      <c r="D1250" s="77"/>
      <c r="G1250" s="84"/>
      <c r="H1250" s="32"/>
      <c r="I1250" s="51"/>
      <c r="J1250" s="51"/>
      <c r="K1250" s="32"/>
      <c r="L1250" s="32"/>
    </row>
    <row r="1251" spans="1:12">
      <c r="A1251" s="30"/>
      <c r="B1251" s="89"/>
      <c r="C1251" s="77"/>
      <c r="D1251" s="77"/>
      <c r="G1251" s="84"/>
      <c r="H1251" s="32"/>
      <c r="I1251" s="51"/>
      <c r="J1251" s="51"/>
      <c r="K1251" s="32"/>
      <c r="L1251" s="32"/>
    </row>
    <row r="1252" spans="1:12">
      <c r="A1252" s="30"/>
      <c r="B1252" s="89"/>
      <c r="C1252" s="77"/>
      <c r="D1252" s="77"/>
      <c r="G1252" s="84"/>
      <c r="H1252" s="32"/>
      <c r="I1252" s="51"/>
      <c r="J1252" s="51"/>
      <c r="K1252" s="32"/>
      <c r="L1252" s="32"/>
    </row>
    <row r="1253" spans="1:12">
      <c r="A1253" s="30"/>
      <c r="B1253" s="89"/>
      <c r="C1253" s="77"/>
      <c r="D1253" s="77"/>
      <c r="G1253" s="84"/>
      <c r="H1253" s="32"/>
      <c r="I1253" s="51"/>
      <c r="J1253" s="51"/>
      <c r="K1253" s="32"/>
      <c r="L1253" s="32"/>
    </row>
    <row r="1254" spans="1:12">
      <c r="A1254" s="30"/>
      <c r="B1254" s="89"/>
      <c r="C1254" s="77"/>
      <c r="D1254" s="77"/>
      <c r="G1254" s="84"/>
      <c r="H1254" s="32"/>
      <c r="I1254" s="51"/>
      <c r="J1254" s="51"/>
      <c r="K1254" s="32"/>
      <c r="L1254" s="32"/>
    </row>
    <row r="1255" spans="1:12">
      <c r="A1255" s="30"/>
      <c r="B1255" s="89"/>
      <c r="C1255" s="77"/>
      <c r="D1255" s="77"/>
      <c r="G1255" s="84"/>
      <c r="H1255" s="32"/>
      <c r="I1255" s="51"/>
      <c r="J1255" s="51"/>
      <c r="K1255" s="32"/>
      <c r="L1255" s="32"/>
    </row>
    <row r="1256" spans="1:12">
      <c r="A1256" s="30"/>
      <c r="B1256" s="89"/>
      <c r="C1256" s="77"/>
      <c r="D1256" s="77"/>
      <c r="G1256" s="84"/>
      <c r="H1256" s="32"/>
      <c r="I1256" s="51"/>
      <c r="J1256" s="51"/>
      <c r="K1256" s="32"/>
      <c r="L1256" s="32"/>
    </row>
    <row r="1257" spans="1:12">
      <c r="A1257" s="30"/>
      <c r="B1257" s="89"/>
      <c r="C1257" s="77"/>
      <c r="D1257" s="77"/>
      <c r="G1257" s="84"/>
      <c r="H1257" s="32"/>
      <c r="I1257" s="51"/>
      <c r="J1257" s="51"/>
      <c r="K1257" s="32"/>
      <c r="L1257" s="32"/>
    </row>
    <row r="1258" spans="1:12">
      <c r="A1258" s="30"/>
      <c r="B1258" s="89"/>
      <c r="C1258" s="77"/>
      <c r="D1258" s="77"/>
      <c r="G1258" s="84"/>
      <c r="H1258" s="32"/>
      <c r="I1258" s="51"/>
      <c r="J1258" s="51"/>
      <c r="K1258" s="32"/>
      <c r="L1258" s="32"/>
    </row>
    <row r="1259" spans="1:12">
      <c r="A1259" s="30"/>
      <c r="B1259" s="89"/>
      <c r="C1259" s="77"/>
      <c r="D1259" s="77"/>
      <c r="G1259" s="84"/>
      <c r="H1259" s="32"/>
      <c r="I1259" s="51"/>
      <c r="J1259" s="51"/>
      <c r="K1259" s="32"/>
      <c r="L1259" s="32"/>
    </row>
    <row r="1260" spans="1:12">
      <c r="A1260" s="30"/>
      <c r="B1260" s="89"/>
      <c r="C1260" s="77"/>
      <c r="D1260" s="77"/>
      <c r="G1260" s="84"/>
      <c r="H1260" s="32"/>
      <c r="I1260" s="51"/>
      <c r="J1260" s="51"/>
      <c r="K1260" s="32"/>
      <c r="L1260" s="32"/>
    </row>
    <row r="1261" spans="1:12">
      <c r="A1261" s="30"/>
      <c r="B1261" s="89"/>
      <c r="C1261" s="77"/>
      <c r="D1261" s="77"/>
      <c r="G1261" s="84"/>
      <c r="H1261" s="32"/>
      <c r="I1261" s="51"/>
      <c r="J1261" s="51"/>
      <c r="K1261" s="32"/>
      <c r="L1261" s="32"/>
    </row>
    <row r="1262" spans="1:12">
      <c r="A1262" s="30"/>
      <c r="B1262" s="89"/>
      <c r="C1262" s="77"/>
      <c r="D1262" s="77"/>
      <c r="G1262" s="84"/>
      <c r="H1262" s="32"/>
      <c r="I1262" s="51"/>
      <c r="J1262" s="51"/>
      <c r="K1262" s="32"/>
      <c r="L1262" s="32"/>
    </row>
    <row r="1263" spans="1:12">
      <c r="A1263" s="30"/>
      <c r="B1263" s="89"/>
      <c r="C1263" s="77"/>
      <c r="D1263" s="77"/>
      <c r="G1263" s="84"/>
      <c r="H1263" s="32"/>
      <c r="I1263" s="51"/>
      <c r="J1263" s="51"/>
      <c r="K1263" s="32"/>
      <c r="L1263" s="32"/>
    </row>
    <row r="1264" spans="1:12">
      <c r="A1264" s="30"/>
      <c r="B1264" s="89"/>
      <c r="C1264" s="77"/>
      <c r="D1264" s="77"/>
      <c r="G1264" s="84"/>
      <c r="H1264" s="32"/>
      <c r="I1264" s="51"/>
      <c r="J1264" s="51"/>
      <c r="K1264" s="32"/>
      <c r="L1264" s="32"/>
    </row>
    <row r="1265" spans="1:12">
      <c r="A1265" s="30"/>
      <c r="B1265" s="89"/>
      <c r="C1265" s="77"/>
      <c r="D1265" s="77"/>
      <c r="G1265" s="84"/>
      <c r="H1265" s="32"/>
      <c r="I1265" s="51"/>
      <c r="J1265" s="51"/>
      <c r="K1265" s="32"/>
      <c r="L1265" s="32"/>
    </row>
    <row r="1266" spans="1:12">
      <c r="A1266" s="30"/>
      <c r="B1266" s="89"/>
      <c r="C1266" s="77"/>
      <c r="D1266" s="77"/>
      <c r="G1266" s="84"/>
      <c r="H1266" s="32"/>
      <c r="I1266" s="51"/>
      <c r="J1266" s="51"/>
      <c r="K1266" s="32"/>
      <c r="L1266" s="32"/>
    </row>
    <row r="1267" spans="1:12">
      <c r="A1267" s="30"/>
      <c r="B1267" s="89"/>
      <c r="C1267" s="77"/>
      <c r="D1267" s="77"/>
      <c r="G1267" s="84"/>
      <c r="H1267" s="32"/>
      <c r="I1267" s="51"/>
      <c r="J1267" s="51"/>
      <c r="K1267" s="32"/>
      <c r="L1267" s="32"/>
    </row>
    <row r="1268" spans="1:12">
      <c r="A1268" s="30"/>
      <c r="B1268" s="89"/>
      <c r="C1268" s="77"/>
      <c r="D1268" s="77"/>
      <c r="G1268" s="84"/>
      <c r="H1268" s="32"/>
      <c r="I1268" s="51"/>
      <c r="J1268" s="51"/>
      <c r="K1268" s="32"/>
      <c r="L1268" s="32"/>
    </row>
    <row r="1269" spans="1:12">
      <c r="A1269" s="30"/>
      <c r="B1269" s="89"/>
      <c r="C1269" s="77"/>
      <c r="D1269" s="77"/>
      <c r="G1269" s="84"/>
      <c r="H1269" s="32"/>
      <c r="I1269" s="51"/>
      <c r="J1269" s="51"/>
      <c r="K1269" s="32"/>
      <c r="L1269" s="32"/>
    </row>
    <row r="1270" spans="1:12">
      <c r="A1270" s="30"/>
      <c r="B1270" s="89"/>
      <c r="C1270" s="77"/>
      <c r="D1270" s="77"/>
      <c r="G1270" s="84"/>
      <c r="H1270" s="32"/>
      <c r="I1270" s="51"/>
      <c r="J1270" s="51"/>
      <c r="K1270" s="32"/>
      <c r="L1270" s="32"/>
    </row>
    <row r="1271" spans="1:12">
      <c r="A1271" s="30"/>
      <c r="B1271" s="89"/>
      <c r="C1271" s="77"/>
      <c r="D1271" s="77"/>
      <c r="G1271" s="84"/>
      <c r="H1271" s="32"/>
      <c r="I1271" s="51"/>
      <c r="J1271" s="51"/>
      <c r="K1271" s="32"/>
      <c r="L1271" s="32"/>
    </row>
    <row r="1272" spans="1:12">
      <c r="A1272" s="30"/>
      <c r="B1272" s="89"/>
      <c r="C1272" s="77"/>
      <c r="D1272" s="77"/>
      <c r="G1272" s="84"/>
      <c r="H1272" s="32"/>
      <c r="I1272" s="51"/>
      <c r="J1272" s="51"/>
      <c r="K1272" s="32"/>
      <c r="L1272" s="32"/>
    </row>
    <row r="1273" spans="1:12">
      <c r="A1273" s="30"/>
      <c r="B1273" s="89"/>
      <c r="C1273" s="77"/>
      <c r="D1273" s="77"/>
      <c r="G1273" s="84"/>
      <c r="H1273" s="32"/>
      <c r="I1273" s="51"/>
      <c r="J1273" s="51"/>
      <c r="K1273" s="32"/>
      <c r="L1273" s="32"/>
    </row>
    <row r="1274" spans="1:12">
      <c r="A1274" s="30"/>
      <c r="B1274" s="89"/>
      <c r="C1274" s="77"/>
      <c r="D1274" s="77"/>
      <c r="G1274" s="84"/>
      <c r="H1274" s="32"/>
      <c r="I1274" s="51"/>
      <c r="J1274" s="51"/>
      <c r="K1274" s="32"/>
      <c r="L1274" s="32"/>
    </row>
    <row r="1275" spans="1:12">
      <c r="A1275" s="30"/>
      <c r="B1275" s="89"/>
      <c r="C1275" s="77"/>
      <c r="D1275" s="77"/>
      <c r="G1275" s="84"/>
      <c r="H1275" s="32"/>
      <c r="I1275" s="51"/>
      <c r="J1275" s="51"/>
      <c r="K1275" s="32"/>
      <c r="L1275" s="32"/>
    </row>
    <row r="1276" spans="1:12">
      <c r="A1276" s="30"/>
      <c r="B1276" s="89"/>
      <c r="C1276" s="77"/>
      <c r="D1276" s="77"/>
      <c r="G1276" s="84"/>
      <c r="H1276" s="32"/>
      <c r="I1276" s="51"/>
      <c r="J1276" s="51"/>
      <c r="K1276" s="32"/>
      <c r="L1276" s="32"/>
    </row>
    <row r="1277" spans="1:12">
      <c r="A1277" s="30"/>
      <c r="B1277" s="89"/>
      <c r="C1277" s="77"/>
      <c r="D1277" s="77"/>
      <c r="G1277" s="84"/>
      <c r="H1277" s="32"/>
      <c r="I1277" s="51"/>
      <c r="J1277" s="51"/>
      <c r="K1277" s="32"/>
      <c r="L1277" s="32"/>
    </row>
    <row r="1278" spans="1:12">
      <c r="A1278" s="30"/>
      <c r="B1278" s="89"/>
      <c r="C1278" s="77"/>
      <c r="D1278" s="77"/>
      <c r="G1278" s="84"/>
      <c r="H1278" s="32"/>
      <c r="I1278" s="51"/>
      <c r="J1278" s="51"/>
      <c r="K1278" s="32"/>
      <c r="L1278" s="32"/>
    </row>
    <row r="1279" spans="1:12">
      <c r="A1279" s="30"/>
      <c r="B1279" s="89"/>
      <c r="C1279" s="77"/>
      <c r="D1279" s="77"/>
      <c r="G1279" s="84"/>
      <c r="H1279" s="32"/>
      <c r="I1279" s="51"/>
      <c r="J1279" s="51"/>
      <c r="K1279" s="32"/>
      <c r="L1279" s="32"/>
    </row>
    <row r="1280" spans="1:12">
      <c r="A1280" s="30"/>
      <c r="B1280" s="89"/>
      <c r="C1280" s="77"/>
      <c r="D1280" s="77"/>
      <c r="G1280" s="84"/>
      <c r="H1280" s="32"/>
      <c r="I1280" s="51"/>
      <c r="J1280" s="51"/>
      <c r="K1280" s="32"/>
      <c r="L1280" s="32"/>
    </row>
    <row r="1281" spans="1:12">
      <c r="A1281" s="30"/>
      <c r="B1281" s="89"/>
      <c r="C1281" s="77"/>
      <c r="D1281" s="77"/>
      <c r="G1281" s="84"/>
      <c r="H1281" s="32"/>
      <c r="I1281" s="51"/>
      <c r="J1281" s="51"/>
      <c r="K1281" s="32"/>
      <c r="L1281" s="32"/>
    </row>
    <row r="1282" spans="1:12">
      <c r="A1282" s="30"/>
      <c r="B1282" s="89"/>
      <c r="C1282" s="77"/>
      <c r="D1282" s="77"/>
      <c r="G1282" s="84"/>
      <c r="H1282" s="32"/>
      <c r="I1282" s="51"/>
      <c r="J1282" s="51"/>
      <c r="K1282" s="32"/>
      <c r="L1282" s="32"/>
    </row>
    <row r="1283" spans="1:12">
      <c r="A1283" s="30"/>
      <c r="B1283" s="89"/>
      <c r="C1283" s="77"/>
      <c r="D1283" s="77"/>
      <c r="G1283" s="84"/>
      <c r="H1283" s="32"/>
      <c r="I1283" s="51"/>
      <c r="J1283" s="51"/>
      <c r="K1283" s="32"/>
      <c r="L1283" s="32"/>
    </row>
    <row r="1284" spans="1:12">
      <c r="A1284" s="30"/>
      <c r="B1284" s="89"/>
      <c r="C1284" s="77"/>
      <c r="D1284" s="77"/>
      <c r="G1284" s="84"/>
      <c r="H1284" s="32"/>
      <c r="I1284" s="51"/>
      <c r="J1284" s="51"/>
      <c r="K1284" s="32"/>
      <c r="L1284" s="32"/>
    </row>
    <row r="1285" spans="1:12">
      <c r="A1285" s="30"/>
      <c r="B1285" s="89"/>
      <c r="C1285" s="77"/>
      <c r="D1285" s="77"/>
      <c r="G1285" s="84"/>
      <c r="H1285" s="32"/>
      <c r="I1285" s="51"/>
      <c r="J1285" s="51"/>
      <c r="K1285" s="32"/>
      <c r="L1285" s="32"/>
    </row>
    <row r="1286" spans="1:12">
      <c r="A1286" s="30"/>
      <c r="B1286" s="89"/>
      <c r="C1286" s="77"/>
      <c r="D1286" s="77"/>
      <c r="G1286" s="84"/>
      <c r="H1286" s="32"/>
      <c r="I1286" s="51"/>
      <c r="J1286" s="51"/>
      <c r="K1286" s="32"/>
      <c r="L1286" s="32"/>
    </row>
    <row r="1287" spans="1:12">
      <c r="A1287" s="30"/>
      <c r="B1287" s="89"/>
      <c r="C1287" s="77"/>
      <c r="D1287" s="77"/>
      <c r="G1287" s="84"/>
      <c r="H1287" s="32"/>
      <c r="I1287" s="51"/>
      <c r="J1287" s="51"/>
      <c r="K1287" s="32"/>
      <c r="L1287" s="32"/>
    </row>
    <row r="1288" spans="1:12">
      <c r="A1288" s="30"/>
      <c r="B1288" s="89"/>
      <c r="C1288" s="77"/>
      <c r="D1288" s="77"/>
      <c r="G1288" s="84"/>
      <c r="H1288" s="32"/>
      <c r="I1288" s="51"/>
      <c r="J1288" s="51"/>
      <c r="K1288" s="32"/>
      <c r="L1288" s="32"/>
    </row>
    <row r="1289" spans="1:12">
      <c r="A1289" s="30"/>
      <c r="B1289" s="89"/>
      <c r="C1289" s="77"/>
      <c r="D1289" s="77"/>
      <c r="G1289" s="84"/>
      <c r="H1289" s="32"/>
      <c r="I1289" s="51"/>
      <c r="J1289" s="51"/>
      <c r="K1289" s="32"/>
      <c r="L1289" s="32"/>
    </row>
    <row r="1290" spans="1:12">
      <c r="A1290" s="30"/>
      <c r="B1290" s="89"/>
      <c r="C1290" s="77"/>
      <c r="D1290" s="77"/>
      <c r="G1290" s="84"/>
      <c r="H1290" s="32"/>
      <c r="I1290" s="51"/>
      <c r="J1290" s="51"/>
      <c r="K1290" s="32"/>
      <c r="L1290" s="32"/>
    </row>
    <row r="1291" spans="1:12">
      <c r="A1291" s="30"/>
      <c r="B1291" s="89"/>
      <c r="C1291" s="77"/>
      <c r="D1291" s="77"/>
      <c r="G1291" s="84"/>
      <c r="H1291" s="32"/>
      <c r="I1291" s="51"/>
      <c r="J1291" s="51"/>
      <c r="K1291" s="32"/>
      <c r="L1291" s="32"/>
    </row>
    <row r="1292" spans="1:12">
      <c r="A1292" s="30"/>
      <c r="B1292" s="89"/>
      <c r="C1292" s="77"/>
      <c r="D1292" s="77"/>
      <c r="G1292" s="84"/>
      <c r="H1292" s="32"/>
      <c r="I1292" s="51"/>
      <c r="J1292" s="51"/>
      <c r="K1292" s="32"/>
      <c r="L1292" s="32"/>
    </row>
    <row r="1293" spans="1:12">
      <c r="A1293" s="30"/>
      <c r="B1293" s="89"/>
      <c r="C1293" s="77"/>
      <c r="D1293" s="77"/>
      <c r="G1293" s="84"/>
      <c r="H1293" s="32"/>
      <c r="I1293" s="51"/>
      <c r="J1293" s="51"/>
      <c r="K1293" s="32"/>
      <c r="L1293" s="32"/>
    </row>
    <row r="1294" spans="1:12">
      <c r="A1294" s="30"/>
      <c r="B1294" s="89"/>
      <c r="C1294" s="77"/>
      <c r="D1294" s="77"/>
      <c r="G1294" s="84"/>
      <c r="H1294" s="32"/>
      <c r="I1294" s="51"/>
      <c r="J1294" s="51"/>
      <c r="K1294" s="32"/>
      <c r="L1294" s="32"/>
    </row>
    <row r="1295" spans="1:12">
      <c r="A1295" s="30"/>
      <c r="B1295" s="89"/>
      <c r="C1295" s="77"/>
      <c r="D1295" s="77"/>
      <c r="G1295" s="84"/>
      <c r="H1295" s="32"/>
      <c r="I1295" s="51"/>
      <c r="J1295" s="51"/>
      <c r="K1295" s="32"/>
      <c r="L1295" s="32"/>
    </row>
    <row r="1296" spans="1:12">
      <c r="A1296" s="30"/>
      <c r="B1296" s="89"/>
      <c r="C1296" s="77"/>
      <c r="D1296" s="77"/>
      <c r="G1296" s="84"/>
      <c r="H1296" s="32"/>
      <c r="I1296" s="51"/>
      <c r="J1296" s="51"/>
      <c r="K1296" s="32"/>
      <c r="L1296" s="32"/>
    </row>
    <row r="1297" spans="1:12">
      <c r="A1297" s="30"/>
      <c r="B1297" s="89"/>
      <c r="C1297" s="77"/>
      <c r="D1297" s="77"/>
      <c r="G1297" s="84"/>
      <c r="H1297" s="32"/>
      <c r="I1297" s="51"/>
      <c r="J1297" s="51"/>
      <c r="K1297" s="32"/>
      <c r="L1297" s="32"/>
    </row>
    <row r="1298" spans="1:12">
      <c r="A1298" s="30"/>
      <c r="B1298" s="89"/>
      <c r="C1298" s="77"/>
      <c r="D1298" s="77"/>
      <c r="G1298" s="84"/>
      <c r="H1298" s="32"/>
      <c r="I1298" s="51"/>
      <c r="J1298" s="51"/>
      <c r="K1298" s="32"/>
      <c r="L1298" s="32"/>
    </row>
    <row r="1299" spans="1:12">
      <c r="A1299" s="30"/>
      <c r="B1299" s="89"/>
      <c r="C1299" s="77"/>
      <c r="D1299" s="77"/>
      <c r="G1299" s="84"/>
      <c r="H1299" s="32"/>
      <c r="I1299" s="51"/>
      <c r="J1299" s="51"/>
      <c r="K1299" s="32"/>
      <c r="L1299" s="32"/>
    </row>
    <row r="1300" spans="1:12">
      <c r="A1300" s="30"/>
      <c r="B1300" s="89"/>
      <c r="C1300" s="77"/>
      <c r="D1300" s="77"/>
      <c r="G1300" s="84"/>
      <c r="H1300" s="32"/>
      <c r="I1300" s="51"/>
      <c r="J1300" s="51"/>
      <c r="K1300" s="32"/>
      <c r="L1300" s="32"/>
    </row>
    <row r="1301" spans="1:12">
      <c r="A1301" s="30"/>
      <c r="B1301" s="89"/>
      <c r="C1301" s="77"/>
      <c r="D1301" s="77"/>
      <c r="G1301" s="84"/>
      <c r="H1301" s="32"/>
      <c r="I1301" s="51"/>
      <c r="J1301" s="51"/>
      <c r="K1301" s="32"/>
      <c r="L1301" s="32"/>
    </row>
    <row r="1302" spans="1:12">
      <c r="A1302" s="30"/>
      <c r="B1302" s="89"/>
      <c r="C1302" s="77"/>
      <c r="D1302" s="77"/>
      <c r="G1302" s="84"/>
      <c r="H1302" s="32"/>
      <c r="I1302" s="51"/>
      <c r="J1302" s="51"/>
      <c r="K1302" s="32"/>
      <c r="L1302" s="32"/>
    </row>
    <row r="1303" spans="1:12">
      <c r="A1303" s="30"/>
      <c r="B1303" s="89"/>
      <c r="C1303" s="77"/>
      <c r="D1303" s="77"/>
      <c r="G1303" s="84"/>
      <c r="H1303" s="32"/>
      <c r="I1303" s="51"/>
      <c r="J1303" s="51"/>
      <c r="K1303" s="32"/>
      <c r="L1303" s="32"/>
    </row>
    <row r="1304" spans="1:12">
      <c r="A1304" s="30"/>
      <c r="B1304" s="89"/>
      <c r="C1304" s="77"/>
      <c r="D1304" s="77"/>
      <c r="G1304" s="84"/>
      <c r="H1304" s="32"/>
      <c r="I1304" s="51"/>
      <c r="J1304" s="51"/>
      <c r="K1304" s="32"/>
      <c r="L1304" s="32"/>
    </row>
    <row r="1305" spans="1:12">
      <c r="A1305" s="30"/>
      <c r="B1305" s="89"/>
      <c r="C1305" s="77"/>
      <c r="D1305" s="77"/>
      <c r="G1305" s="84"/>
      <c r="H1305" s="32"/>
      <c r="I1305" s="51"/>
      <c r="J1305" s="51"/>
      <c r="K1305" s="32"/>
      <c r="L1305" s="32"/>
    </row>
    <row r="1306" spans="1:12">
      <c r="A1306" s="30"/>
      <c r="B1306" s="89"/>
      <c r="C1306" s="77"/>
      <c r="D1306" s="77"/>
      <c r="G1306" s="84"/>
      <c r="H1306" s="32"/>
      <c r="I1306" s="51"/>
      <c r="J1306" s="51"/>
      <c r="K1306" s="32"/>
      <c r="L1306" s="32"/>
    </row>
    <row r="1307" spans="1:12">
      <c r="A1307" s="30"/>
      <c r="B1307" s="89"/>
      <c r="C1307" s="77"/>
      <c r="D1307" s="77"/>
      <c r="G1307" s="84"/>
      <c r="H1307" s="32"/>
      <c r="I1307" s="51"/>
      <c r="J1307" s="51"/>
      <c r="K1307" s="32"/>
      <c r="L1307" s="32"/>
    </row>
    <row r="1308" spans="1:12">
      <c r="A1308" s="30"/>
      <c r="B1308" s="89"/>
      <c r="C1308" s="77"/>
      <c r="D1308" s="77"/>
      <c r="G1308" s="84"/>
      <c r="H1308" s="32"/>
      <c r="I1308" s="51"/>
      <c r="J1308" s="51"/>
      <c r="K1308" s="32"/>
      <c r="L1308" s="32"/>
    </row>
    <row r="1309" spans="1:12">
      <c r="A1309" s="30"/>
      <c r="B1309" s="89"/>
      <c r="C1309" s="77"/>
      <c r="D1309" s="77"/>
      <c r="G1309" s="84"/>
      <c r="H1309" s="32"/>
      <c r="I1309" s="51"/>
      <c r="J1309" s="51"/>
      <c r="K1309" s="32"/>
      <c r="L1309" s="32"/>
    </row>
    <row r="1310" spans="1:12">
      <c r="A1310" s="30"/>
      <c r="B1310" s="89"/>
      <c r="C1310" s="77"/>
      <c r="D1310" s="77"/>
      <c r="G1310" s="84"/>
      <c r="H1310" s="32"/>
      <c r="I1310" s="51"/>
      <c r="J1310" s="51"/>
      <c r="K1310" s="32"/>
      <c r="L1310" s="32"/>
    </row>
    <row r="1311" spans="1:12">
      <c r="A1311" s="30"/>
      <c r="B1311" s="89"/>
      <c r="C1311" s="77"/>
      <c r="D1311" s="77"/>
      <c r="G1311" s="84"/>
      <c r="H1311" s="32"/>
      <c r="I1311" s="51"/>
      <c r="J1311" s="51"/>
      <c r="K1311" s="32"/>
      <c r="L1311" s="32"/>
    </row>
    <row r="1312" spans="1:12">
      <c r="A1312" s="30"/>
      <c r="B1312" s="89"/>
      <c r="C1312" s="77"/>
      <c r="D1312" s="77"/>
      <c r="G1312" s="84"/>
      <c r="H1312" s="32"/>
      <c r="I1312" s="51"/>
      <c r="J1312" s="51"/>
      <c r="K1312" s="32"/>
      <c r="L1312" s="32"/>
    </row>
    <row r="1313" spans="1:12">
      <c r="A1313" s="30"/>
      <c r="B1313" s="89"/>
      <c r="C1313" s="77"/>
      <c r="D1313" s="77"/>
      <c r="G1313" s="84"/>
      <c r="H1313" s="32"/>
      <c r="I1313" s="51"/>
      <c r="J1313" s="51"/>
      <c r="K1313" s="32"/>
      <c r="L1313" s="32"/>
    </row>
    <row r="1314" spans="1:12">
      <c r="A1314" s="30"/>
      <c r="B1314" s="89"/>
      <c r="C1314" s="77"/>
      <c r="D1314" s="77"/>
      <c r="G1314" s="84"/>
      <c r="H1314" s="32"/>
      <c r="I1314" s="51"/>
      <c r="J1314" s="51"/>
      <c r="K1314" s="32"/>
      <c r="L1314" s="32"/>
    </row>
    <row r="1315" spans="1:12">
      <c r="A1315" s="30"/>
      <c r="B1315" s="89"/>
      <c r="C1315" s="77"/>
      <c r="D1315" s="77"/>
      <c r="G1315" s="84"/>
      <c r="H1315" s="32"/>
      <c r="I1315" s="51"/>
      <c r="J1315" s="51"/>
      <c r="K1315" s="32"/>
      <c r="L1315" s="32"/>
    </row>
    <row r="1316" spans="1:12">
      <c r="A1316" s="30"/>
      <c r="B1316" s="89"/>
      <c r="C1316" s="77"/>
      <c r="D1316" s="77"/>
      <c r="G1316" s="84"/>
      <c r="H1316" s="32"/>
      <c r="I1316" s="51"/>
      <c r="J1316" s="51"/>
      <c r="K1316" s="32"/>
      <c r="L1316" s="32"/>
    </row>
    <row r="1317" spans="1:12">
      <c r="A1317" s="30"/>
      <c r="B1317" s="89"/>
      <c r="C1317" s="77"/>
      <c r="D1317" s="77"/>
      <c r="G1317" s="84"/>
      <c r="H1317" s="32"/>
      <c r="I1317" s="51"/>
      <c r="J1317" s="51"/>
      <c r="K1317" s="32"/>
      <c r="L1317" s="32"/>
    </row>
    <row r="1318" spans="1:12">
      <c r="A1318" s="30"/>
      <c r="B1318" s="89"/>
      <c r="C1318" s="77"/>
      <c r="D1318" s="77"/>
      <c r="G1318" s="84"/>
      <c r="H1318" s="32"/>
      <c r="I1318" s="51"/>
      <c r="J1318" s="51"/>
      <c r="K1318" s="32"/>
      <c r="L1318" s="32"/>
    </row>
    <row r="1319" spans="1:12">
      <c r="A1319" s="30"/>
      <c r="B1319" s="89"/>
      <c r="C1319" s="77"/>
      <c r="D1319" s="77"/>
      <c r="G1319" s="84"/>
      <c r="H1319" s="32"/>
      <c r="I1319" s="51"/>
      <c r="J1319" s="51"/>
      <c r="K1319" s="32"/>
      <c r="L1319" s="32"/>
    </row>
    <row r="1320" spans="1:12">
      <c r="A1320" s="30"/>
      <c r="B1320" s="89"/>
      <c r="C1320" s="77"/>
      <c r="D1320" s="77"/>
      <c r="G1320" s="84"/>
      <c r="H1320" s="32"/>
      <c r="I1320" s="51"/>
      <c r="J1320" s="51"/>
      <c r="K1320" s="32"/>
      <c r="L1320" s="32"/>
    </row>
    <row r="1321" spans="1:12">
      <c r="A1321" s="30"/>
      <c r="B1321" s="89"/>
      <c r="C1321" s="77"/>
      <c r="D1321" s="77"/>
      <c r="G1321" s="84"/>
      <c r="H1321" s="32"/>
      <c r="I1321" s="51"/>
      <c r="J1321" s="51"/>
      <c r="K1321" s="32"/>
      <c r="L1321" s="32"/>
    </row>
    <row r="1322" spans="1:12">
      <c r="A1322" s="30"/>
      <c r="B1322" s="89"/>
      <c r="C1322" s="77"/>
      <c r="D1322" s="77"/>
      <c r="G1322" s="84"/>
      <c r="H1322" s="32"/>
      <c r="I1322" s="51"/>
      <c r="J1322" s="51"/>
      <c r="K1322" s="32"/>
      <c r="L1322" s="32"/>
    </row>
    <row r="1323" spans="1:12">
      <c r="A1323" s="30"/>
      <c r="B1323" s="89"/>
      <c r="C1323" s="77"/>
      <c r="D1323" s="77"/>
      <c r="G1323" s="84"/>
      <c r="H1323" s="32"/>
      <c r="I1323" s="51"/>
      <c r="J1323" s="51"/>
      <c r="K1323" s="32"/>
      <c r="L1323" s="32"/>
    </row>
    <row r="1324" spans="1:12">
      <c r="A1324" s="30"/>
      <c r="B1324" s="89"/>
      <c r="C1324" s="77"/>
      <c r="D1324" s="77"/>
      <c r="G1324" s="84"/>
      <c r="H1324" s="32"/>
      <c r="I1324" s="51"/>
      <c r="J1324" s="51"/>
      <c r="K1324" s="32"/>
      <c r="L1324" s="32"/>
    </row>
    <row r="1325" spans="1:12">
      <c r="A1325" s="30"/>
      <c r="B1325" s="89"/>
      <c r="C1325" s="77"/>
      <c r="D1325" s="77"/>
      <c r="G1325" s="84"/>
      <c r="H1325" s="32"/>
      <c r="I1325" s="51"/>
      <c r="J1325" s="51"/>
      <c r="K1325" s="32"/>
      <c r="L1325" s="32"/>
    </row>
    <row r="1326" spans="1:12">
      <c r="A1326" s="30"/>
      <c r="B1326" s="89"/>
      <c r="C1326" s="77"/>
      <c r="D1326" s="77"/>
      <c r="G1326" s="84"/>
      <c r="H1326" s="32"/>
      <c r="I1326" s="51"/>
      <c r="J1326" s="51"/>
      <c r="K1326" s="32"/>
      <c r="L1326" s="32"/>
    </row>
    <row r="1327" spans="1:12">
      <c r="A1327" s="30"/>
      <c r="B1327" s="89"/>
      <c r="C1327" s="77"/>
      <c r="D1327" s="77"/>
      <c r="G1327" s="84"/>
      <c r="H1327" s="32"/>
      <c r="I1327" s="51"/>
      <c r="J1327" s="51"/>
      <c r="K1327" s="32"/>
      <c r="L1327" s="32"/>
    </row>
    <row r="1328" spans="1:12">
      <c r="A1328" s="30"/>
      <c r="B1328" s="89"/>
      <c r="C1328" s="77"/>
      <c r="D1328" s="77"/>
      <c r="G1328" s="84"/>
      <c r="H1328" s="32"/>
      <c r="I1328" s="51"/>
      <c r="J1328" s="51"/>
      <c r="K1328" s="32"/>
      <c r="L1328" s="32"/>
    </row>
    <row r="1329" spans="1:12">
      <c r="A1329" s="30"/>
      <c r="B1329" s="89"/>
      <c r="C1329" s="77"/>
      <c r="D1329" s="77"/>
      <c r="G1329" s="84"/>
      <c r="H1329" s="32"/>
      <c r="I1329" s="51"/>
      <c r="J1329" s="51"/>
      <c r="K1329" s="32"/>
      <c r="L1329" s="32"/>
    </row>
    <row r="1330" spans="1:12">
      <c r="A1330" s="30"/>
      <c r="B1330" s="89"/>
      <c r="C1330" s="77"/>
      <c r="D1330" s="77"/>
      <c r="G1330" s="84"/>
      <c r="H1330" s="32"/>
      <c r="I1330" s="51"/>
      <c r="J1330" s="51"/>
      <c r="K1330" s="32"/>
      <c r="L1330" s="32"/>
    </row>
    <row r="1331" spans="1:12">
      <c r="A1331" s="30"/>
      <c r="B1331" s="89"/>
      <c r="C1331" s="77"/>
      <c r="D1331" s="77"/>
      <c r="G1331" s="84"/>
      <c r="H1331" s="32"/>
      <c r="I1331" s="51"/>
      <c r="J1331" s="51"/>
      <c r="K1331" s="32"/>
      <c r="L1331" s="32"/>
    </row>
    <row r="1332" spans="1:12">
      <c r="A1332" s="30"/>
      <c r="B1332" s="89"/>
      <c r="C1332" s="77"/>
      <c r="D1332" s="77"/>
      <c r="G1332" s="84"/>
      <c r="H1332" s="32"/>
      <c r="I1332" s="51"/>
      <c r="J1332" s="51"/>
      <c r="K1332" s="32"/>
      <c r="L1332" s="32"/>
    </row>
    <row r="1333" spans="1:12">
      <c r="A1333" s="30"/>
      <c r="B1333" s="89"/>
      <c r="C1333" s="77"/>
      <c r="D1333" s="77"/>
      <c r="G1333" s="84"/>
      <c r="H1333" s="32"/>
      <c r="I1333" s="51"/>
      <c r="J1333" s="51"/>
      <c r="K1333" s="32"/>
      <c r="L1333" s="32"/>
    </row>
    <row r="1334" spans="1:12">
      <c r="A1334" s="30"/>
      <c r="B1334" s="89"/>
      <c r="C1334" s="77"/>
      <c r="D1334" s="77"/>
      <c r="G1334" s="84"/>
      <c r="H1334" s="32"/>
      <c r="I1334" s="51"/>
      <c r="J1334" s="51"/>
      <c r="K1334" s="32"/>
      <c r="L1334" s="32"/>
    </row>
    <row r="1335" spans="1:12">
      <c r="A1335" s="30"/>
      <c r="B1335" s="89"/>
      <c r="C1335" s="77"/>
      <c r="D1335" s="77"/>
      <c r="G1335" s="84"/>
      <c r="H1335" s="32"/>
      <c r="I1335" s="51"/>
      <c r="J1335" s="51"/>
      <c r="K1335" s="32"/>
      <c r="L1335" s="32"/>
    </row>
    <row r="1336" spans="1:12">
      <c r="A1336" s="30"/>
      <c r="B1336" s="89"/>
      <c r="C1336" s="77"/>
      <c r="D1336" s="77"/>
      <c r="G1336" s="84"/>
      <c r="H1336" s="32"/>
      <c r="I1336" s="51"/>
      <c r="J1336" s="51"/>
      <c r="K1336" s="32"/>
      <c r="L1336" s="32"/>
    </row>
    <row r="1337" spans="1:12">
      <c r="A1337" s="30"/>
      <c r="B1337" s="89"/>
      <c r="C1337" s="77"/>
      <c r="D1337" s="77"/>
      <c r="G1337" s="84"/>
      <c r="H1337" s="32"/>
      <c r="I1337" s="51"/>
      <c r="J1337" s="51"/>
      <c r="K1337" s="32"/>
      <c r="L1337" s="32"/>
    </row>
    <row r="1338" spans="1:12">
      <c r="A1338" s="30"/>
      <c r="B1338" s="89"/>
      <c r="C1338" s="77"/>
      <c r="D1338" s="77"/>
      <c r="G1338" s="84"/>
      <c r="H1338" s="32"/>
      <c r="I1338" s="51"/>
      <c r="J1338" s="51"/>
      <c r="K1338" s="32"/>
      <c r="L1338" s="32"/>
    </row>
    <row r="1339" spans="1:12">
      <c r="A1339" s="30"/>
      <c r="B1339" s="89"/>
      <c r="C1339" s="77"/>
      <c r="D1339" s="77"/>
      <c r="G1339" s="84"/>
      <c r="H1339" s="32"/>
      <c r="I1339" s="51"/>
      <c r="J1339" s="51"/>
      <c r="K1339" s="32"/>
      <c r="L1339" s="32"/>
    </row>
    <row r="1340" spans="1:12">
      <c r="A1340" s="30"/>
      <c r="B1340" s="89"/>
      <c r="C1340" s="77"/>
      <c r="D1340" s="77"/>
      <c r="G1340" s="84"/>
      <c r="H1340" s="32"/>
      <c r="I1340" s="51"/>
      <c r="J1340" s="51"/>
      <c r="K1340" s="32"/>
      <c r="L1340" s="32"/>
    </row>
    <row r="1341" spans="1:12">
      <c r="A1341" s="30"/>
      <c r="B1341" s="89"/>
      <c r="C1341" s="77"/>
      <c r="D1341" s="77"/>
      <c r="G1341" s="84"/>
      <c r="H1341" s="32"/>
      <c r="I1341" s="51"/>
      <c r="J1341" s="51"/>
      <c r="K1341" s="32"/>
      <c r="L1341" s="32"/>
    </row>
    <row r="1342" spans="1:12">
      <c r="A1342" s="30"/>
      <c r="B1342" s="89"/>
      <c r="C1342" s="77"/>
      <c r="D1342" s="77"/>
      <c r="G1342" s="84"/>
      <c r="H1342" s="32"/>
      <c r="I1342" s="51"/>
      <c r="J1342" s="51"/>
      <c r="K1342" s="32"/>
      <c r="L1342" s="32"/>
    </row>
    <row r="1343" spans="1:12">
      <c r="A1343" s="30"/>
      <c r="B1343" s="89"/>
      <c r="C1343" s="77"/>
      <c r="D1343" s="77"/>
      <c r="G1343" s="84"/>
      <c r="H1343" s="32"/>
      <c r="I1343" s="51"/>
      <c r="J1343" s="51"/>
      <c r="K1343" s="32"/>
      <c r="L1343" s="32"/>
    </row>
    <row r="1344" spans="1:12">
      <c r="A1344" s="30"/>
      <c r="B1344" s="89"/>
      <c r="C1344" s="77"/>
      <c r="D1344" s="77"/>
      <c r="G1344" s="84"/>
      <c r="H1344" s="32"/>
      <c r="I1344" s="51"/>
      <c r="J1344" s="51"/>
      <c r="K1344" s="32"/>
      <c r="L1344" s="32"/>
    </row>
    <row r="1345" spans="1:12">
      <c r="A1345" s="30"/>
      <c r="B1345" s="89"/>
      <c r="C1345" s="77"/>
      <c r="D1345" s="77"/>
      <c r="G1345" s="84"/>
      <c r="H1345" s="32"/>
      <c r="I1345" s="51"/>
      <c r="J1345" s="51"/>
      <c r="K1345" s="32"/>
      <c r="L1345" s="32"/>
    </row>
    <row r="1346" spans="1:12">
      <c r="A1346" s="30"/>
      <c r="B1346" s="89"/>
      <c r="C1346" s="77"/>
      <c r="D1346" s="77"/>
      <c r="G1346" s="84"/>
      <c r="H1346" s="32"/>
      <c r="I1346" s="51"/>
      <c r="J1346" s="51"/>
      <c r="K1346" s="32"/>
      <c r="L1346" s="32"/>
    </row>
    <row r="1347" spans="1:12">
      <c r="A1347" s="30"/>
      <c r="B1347" s="89"/>
      <c r="C1347" s="77"/>
      <c r="D1347" s="77"/>
      <c r="G1347" s="84"/>
      <c r="H1347" s="32"/>
      <c r="I1347" s="51"/>
      <c r="J1347" s="51"/>
      <c r="K1347" s="32"/>
      <c r="L1347" s="32"/>
    </row>
    <row r="1348" spans="1:12">
      <c r="A1348" s="30"/>
      <c r="B1348" s="89"/>
      <c r="C1348" s="77"/>
      <c r="D1348" s="77"/>
      <c r="G1348" s="84"/>
      <c r="H1348" s="32"/>
      <c r="I1348" s="51"/>
      <c r="J1348" s="51"/>
      <c r="K1348" s="32"/>
      <c r="L1348" s="32"/>
    </row>
    <row r="1349" spans="1:12">
      <c r="A1349" s="30"/>
      <c r="B1349" s="89"/>
      <c r="C1349" s="77"/>
      <c r="D1349" s="77"/>
      <c r="G1349" s="84"/>
      <c r="H1349" s="32"/>
      <c r="I1349" s="51"/>
      <c r="J1349" s="51"/>
      <c r="K1349" s="32"/>
      <c r="L1349" s="32"/>
    </row>
    <row r="1350" spans="1:12">
      <c r="A1350" s="30"/>
      <c r="B1350" s="89"/>
      <c r="C1350" s="77"/>
      <c r="D1350" s="77"/>
      <c r="G1350" s="84"/>
      <c r="H1350" s="32"/>
      <c r="I1350" s="51"/>
      <c r="J1350" s="51"/>
      <c r="K1350" s="32"/>
      <c r="L1350" s="32"/>
    </row>
    <row r="1351" spans="1:12">
      <c r="A1351" s="30"/>
      <c r="B1351" s="89"/>
      <c r="C1351" s="77"/>
      <c r="D1351" s="77"/>
      <c r="G1351" s="84"/>
      <c r="H1351" s="32"/>
      <c r="I1351" s="51"/>
      <c r="J1351" s="51"/>
      <c r="K1351" s="32"/>
      <c r="L1351" s="32"/>
    </row>
    <row r="1352" spans="1:12">
      <c r="A1352" s="30"/>
      <c r="B1352" s="89"/>
      <c r="C1352" s="77"/>
      <c r="D1352" s="77"/>
      <c r="G1352" s="84"/>
      <c r="H1352" s="32"/>
      <c r="I1352" s="51"/>
      <c r="J1352" s="51"/>
      <c r="K1352" s="32"/>
      <c r="L1352" s="32"/>
    </row>
    <row r="1353" spans="1:12">
      <c r="A1353" s="30"/>
      <c r="B1353" s="89"/>
      <c r="C1353" s="77"/>
      <c r="D1353" s="77"/>
      <c r="G1353" s="84"/>
      <c r="H1353" s="32"/>
      <c r="I1353" s="51"/>
      <c r="J1353" s="51"/>
      <c r="K1353" s="32"/>
      <c r="L1353" s="32"/>
    </row>
    <row r="1354" spans="1:12">
      <c r="A1354" s="30"/>
      <c r="B1354" s="89"/>
      <c r="C1354" s="77"/>
      <c r="D1354" s="77"/>
      <c r="G1354" s="84"/>
      <c r="H1354" s="32"/>
      <c r="I1354" s="51"/>
      <c r="J1354" s="51"/>
      <c r="K1354" s="32"/>
      <c r="L1354" s="32"/>
    </row>
    <row r="1355" spans="1:12">
      <c r="A1355" s="30"/>
      <c r="B1355" s="89"/>
      <c r="C1355" s="77"/>
      <c r="D1355" s="77"/>
      <c r="G1355" s="84"/>
      <c r="H1355" s="32"/>
      <c r="I1355" s="51"/>
      <c r="J1355" s="51"/>
      <c r="K1355" s="32"/>
      <c r="L1355" s="32"/>
    </row>
    <row r="1356" spans="1:12">
      <c r="A1356" s="30"/>
      <c r="B1356" s="89"/>
      <c r="C1356" s="77"/>
      <c r="D1356" s="77"/>
      <c r="G1356" s="84"/>
      <c r="H1356" s="32"/>
      <c r="I1356" s="51"/>
      <c r="J1356" s="51"/>
      <c r="K1356" s="32"/>
      <c r="L1356" s="32"/>
    </row>
    <row r="1357" spans="1:12">
      <c r="A1357" s="30"/>
      <c r="B1357" s="89"/>
      <c r="C1357" s="77"/>
      <c r="D1357" s="77"/>
      <c r="G1357" s="84"/>
      <c r="H1357" s="32"/>
      <c r="I1357" s="51"/>
      <c r="J1357" s="51"/>
      <c r="K1357" s="32"/>
      <c r="L1357" s="32"/>
    </row>
    <row r="1358" spans="1:12">
      <c r="A1358" s="30"/>
      <c r="B1358" s="89"/>
      <c r="C1358" s="77"/>
      <c r="D1358" s="77"/>
      <c r="G1358" s="84"/>
      <c r="H1358" s="32"/>
      <c r="I1358" s="51"/>
      <c r="J1358" s="51"/>
      <c r="K1358" s="32"/>
      <c r="L1358" s="32"/>
    </row>
    <row r="1359" spans="1:12">
      <c r="A1359" s="30"/>
      <c r="B1359" s="89"/>
      <c r="C1359" s="77"/>
      <c r="D1359" s="77"/>
      <c r="G1359" s="84"/>
      <c r="H1359" s="32"/>
      <c r="I1359" s="51"/>
      <c r="J1359" s="51"/>
      <c r="K1359" s="32"/>
      <c r="L1359" s="32"/>
    </row>
    <row r="1360" spans="1:12">
      <c r="A1360" s="30"/>
      <c r="B1360" s="89"/>
      <c r="C1360" s="77"/>
      <c r="D1360" s="77"/>
      <c r="G1360" s="84"/>
      <c r="H1360" s="32"/>
      <c r="I1360" s="51"/>
      <c r="J1360" s="51"/>
      <c r="K1360" s="32"/>
      <c r="L1360" s="32"/>
    </row>
    <row r="1361" spans="1:12">
      <c r="A1361" s="30"/>
      <c r="B1361" s="89"/>
      <c r="C1361" s="77"/>
      <c r="D1361" s="77"/>
      <c r="G1361" s="84"/>
      <c r="H1361" s="32"/>
      <c r="I1361" s="51"/>
      <c r="J1361" s="51"/>
      <c r="K1361" s="32"/>
      <c r="L1361" s="32"/>
    </row>
    <row r="1362" spans="1:12">
      <c r="A1362" s="30"/>
      <c r="B1362" s="89"/>
      <c r="C1362" s="77"/>
      <c r="D1362" s="77"/>
      <c r="G1362" s="84"/>
      <c r="H1362" s="32"/>
      <c r="I1362" s="51"/>
      <c r="J1362" s="51"/>
      <c r="K1362" s="32"/>
      <c r="L1362" s="32"/>
    </row>
    <row r="1363" spans="1:12">
      <c r="A1363" s="30"/>
      <c r="B1363" s="89"/>
      <c r="C1363" s="77"/>
      <c r="D1363" s="77"/>
      <c r="G1363" s="84"/>
      <c r="H1363" s="32"/>
      <c r="I1363" s="51"/>
      <c r="J1363" s="51"/>
      <c r="K1363" s="32"/>
      <c r="L1363" s="32"/>
    </row>
    <row r="1364" spans="1:12">
      <c r="A1364" s="30"/>
      <c r="B1364" s="89"/>
      <c r="C1364" s="77"/>
      <c r="D1364" s="77"/>
      <c r="G1364" s="84"/>
      <c r="H1364" s="32"/>
      <c r="I1364" s="51"/>
      <c r="J1364" s="51"/>
      <c r="K1364" s="32"/>
      <c r="L1364" s="32"/>
    </row>
    <row r="1365" spans="1:12">
      <c r="A1365" s="30"/>
      <c r="B1365" s="89"/>
      <c r="C1365" s="77"/>
      <c r="D1365" s="77"/>
      <c r="G1365" s="84"/>
      <c r="H1365" s="32"/>
      <c r="I1365" s="51"/>
      <c r="J1365" s="51"/>
      <c r="K1365" s="32"/>
      <c r="L1365" s="32"/>
    </row>
    <row r="1366" spans="1:12">
      <c r="A1366" s="30"/>
      <c r="B1366" s="89"/>
      <c r="C1366" s="77"/>
      <c r="D1366" s="77"/>
      <c r="G1366" s="84"/>
      <c r="H1366" s="32"/>
      <c r="I1366" s="51"/>
      <c r="J1366" s="51"/>
      <c r="K1366" s="32"/>
      <c r="L1366" s="32"/>
    </row>
    <row r="1367" spans="1:12">
      <c r="A1367" s="30"/>
      <c r="B1367" s="89"/>
      <c r="C1367" s="77"/>
      <c r="D1367" s="77"/>
      <c r="G1367" s="84"/>
      <c r="H1367" s="32"/>
      <c r="I1367" s="51"/>
      <c r="J1367" s="51"/>
      <c r="K1367" s="32"/>
      <c r="L1367" s="32"/>
    </row>
    <row r="1368" spans="1:12">
      <c r="A1368" s="30"/>
      <c r="B1368" s="89"/>
      <c r="C1368" s="77"/>
      <c r="D1368" s="77"/>
      <c r="G1368" s="84"/>
      <c r="H1368" s="32"/>
      <c r="I1368" s="51"/>
      <c r="J1368" s="51"/>
      <c r="K1368" s="32"/>
      <c r="L1368" s="32"/>
    </row>
    <row r="1369" spans="1:12">
      <c r="A1369" s="30"/>
      <c r="B1369" s="89"/>
      <c r="C1369" s="77"/>
      <c r="D1369" s="77"/>
      <c r="G1369" s="84"/>
      <c r="H1369" s="32"/>
      <c r="I1369" s="51"/>
      <c r="J1369" s="51"/>
      <c r="K1369" s="32"/>
      <c r="L1369" s="32"/>
    </row>
    <row r="1370" spans="1:12">
      <c r="A1370" s="30"/>
      <c r="B1370" s="89"/>
      <c r="C1370" s="77"/>
      <c r="D1370" s="77"/>
      <c r="G1370" s="84"/>
      <c r="H1370" s="32"/>
      <c r="I1370" s="51"/>
      <c r="J1370" s="51"/>
      <c r="K1370" s="32"/>
      <c r="L1370" s="32"/>
    </row>
    <row r="1371" spans="1:12">
      <c r="A1371" s="30"/>
      <c r="B1371" s="89"/>
      <c r="C1371" s="77"/>
      <c r="D1371" s="77"/>
      <c r="G1371" s="84"/>
      <c r="H1371" s="32"/>
      <c r="I1371" s="51"/>
      <c r="J1371" s="51"/>
      <c r="K1371" s="32"/>
      <c r="L1371" s="32"/>
    </row>
    <row r="1372" spans="1:12">
      <c r="A1372" s="30"/>
      <c r="B1372" s="89"/>
      <c r="C1372" s="77"/>
      <c r="D1372" s="77"/>
      <c r="G1372" s="84"/>
      <c r="H1372" s="32"/>
      <c r="I1372" s="51"/>
      <c r="J1372" s="51"/>
      <c r="K1372" s="32"/>
      <c r="L1372" s="32"/>
    </row>
    <row r="1373" spans="1:12">
      <c r="A1373" s="30"/>
      <c r="B1373" s="89"/>
      <c r="C1373" s="77"/>
      <c r="D1373" s="77"/>
      <c r="G1373" s="84"/>
      <c r="H1373" s="32"/>
      <c r="I1373" s="51"/>
      <c r="J1373" s="51"/>
      <c r="K1373" s="32"/>
      <c r="L1373" s="32"/>
    </row>
    <row r="1374" spans="1:12">
      <c r="A1374" s="30"/>
      <c r="B1374" s="89"/>
      <c r="C1374" s="77"/>
      <c r="D1374" s="77"/>
      <c r="G1374" s="84"/>
      <c r="H1374" s="32"/>
      <c r="I1374" s="51"/>
      <c r="J1374" s="51"/>
      <c r="K1374" s="32"/>
      <c r="L1374" s="32"/>
    </row>
    <row r="1375" spans="1:12">
      <c r="A1375" s="30"/>
      <c r="B1375" s="89"/>
      <c r="C1375" s="77"/>
      <c r="D1375" s="77"/>
      <c r="G1375" s="84"/>
      <c r="H1375" s="32"/>
      <c r="I1375" s="51"/>
      <c r="J1375" s="51"/>
      <c r="K1375" s="32"/>
      <c r="L1375" s="32"/>
    </row>
    <row r="1376" spans="1:12">
      <c r="A1376" s="30"/>
      <c r="B1376" s="89"/>
      <c r="C1376" s="77"/>
      <c r="D1376" s="77"/>
      <c r="G1376" s="84"/>
      <c r="H1376" s="32"/>
      <c r="I1376" s="51"/>
      <c r="J1376" s="51"/>
      <c r="K1376" s="32"/>
      <c r="L1376" s="32"/>
    </row>
    <row r="1377" spans="1:12">
      <c r="A1377" s="30"/>
      <c r="B1377" s="89"/>
      <c r="C1377" s="77"/>
      <c r="D1377" s="77"/>
      <c r="G1377" s="84"/>
      <c r="H1377" s="32"/>
      <c r="I1377" s="51"/>
      <c r="J1377" s="51"/>
      <c r="K1377" s="32"/>
      <c r="L1377" s="32"/>
    </row>
    <row r="1378" spans="1:12">
      <c r="A1378" s="30"/>
      <c r="B1378" s="89"/>
      <c r="C1378" s="77"/>
      <c r="D1378" s="77"/>
      <c r="G1378" s="84"/>
      <c r="H1378" s="32"/>
      <c r="I1378" s="51"/>
      <c r="J1378" s="51"/>
      <c r="K1378" s="32"/>
      <c r="L1378" s="32"/>
    </row>
    <row r="1379" spans="1:12">
      <c r="A1379" s="30"/>
      <c r="B1379" s="89"/>
      <c r="C1379" s="77"/>
      <c r="D1379" s="77"/>
      <c r="G1379" s="84"/>
      <c r="H1379" s="32"/>
      <c r="I1379" s="51"/>
      <c r="J1379" s="51"/>
      <c r="K1379" s="32"/>
      <c r="L1379" s="32"/>
    </row>
    <row r="1380" spans="1:12">
      <c r="A1380" s="30"/>
      <c r="B1380" s="89"/>
      <c r="C1380" s="77"/>
      <c r="D1380" s="77"/>
      <c r="G1380" s="84"/>
      <c r="H1380" s="32"/>
      <c r="I1380" s="51"/>
      <c r="J1380" s="51"/>
      <c r="K1380" s="32"/>
      <c r="L1380" s="32"/>
    </row>
    <row r="1381" spans="1:12">
      <c r="A1381" s="30"/>
      <c r="B1381" s="89"/>
      <c r="C1381" s="77"/>
      <c r="D1381" s="77"/>
      <c r="G1381" s="84"/>
      <c r="H1381" s="32"/>
      <c r="I1381" s="51"/>
      <c r="J1381" s="51"/>
      <c r="K1381" s="32"/>
      <c r="L1381" s="32"/>
    </row>
    <row r="1382" spans="1:12">
      <c r="A1382" s="30"/>
      <c r="B1382" s="89"/>
      <c r="C1382" s="77"/>
      <c r="D1382" s="77"/>
      <c r="G1382" s="84"/>
      <c r="H1382" s="32"/>
      <c r="I1382" s="51"/>
      <c r="J1382" s="51"/>
      <c r="K1382" s="32"/>
      <c r="L1382" s="32"/>
    </row>
    <row r="1383" spans="1:12">
      <c r="A1383" s="30"/>
      <c r="B1383" s="89"/>
      <c r="C1383" s="77"/>
      <c r="D1383" s="77"/>
      <c r="G1383" s="84"/>
      <c r="H1383" s="32"/>
      <c r="I1383" s="51"/>
      <c r="J1383" s="51"/>
      <c r="K1383" s="32"/>
      <c r="L1383" s="32"/>
    </row>
    <row r="1384" spans="1:12">
      <c r="A1384" s="30"/>
      <c r="B1384" s="89"/>
      <c r="C1384" s="77"/>
      <c r="D1384" s="77"/>
      <c r="G1384" s="84"/>
      <c r="H1384" s="32"/>
      <c r="I1384" s="51"/>
      <c r="J1384" s="51"/>
      <c r="K1384" s="32"/>
      <c r="L1384" s="32"/>
    </row>
    <row r="1385" spans="1:12">
      <c r="A1385" s="30"/>
      <c r="B1385" s="89"/>
      <c r="C1385" s="77"/>
      <c r="D1385" s="77"/>
      <c r="G1385" s="84"/>
      <c r="H1385" s="32"/>
      <c r="I1385" s="51"/>
      <c r="J1385" s="51"/>
      <c r="K1385" s="32"/>
      <c r="L1385" s="32"/>
    </row>
    <row r="1386" spans="1:12">
      <c r="A1386" s="30"/>
      <c r="B1386" s="89"/>
      <c r="C1386" s="77"/>
      <c r="D1386" s="77"/>
      <c r="G1386" s="84"/>
      <c r="H1386" s="32"/>
      <c r="I1386" s="51"/>
      <c r="J1386" s="51"/>
      <c r="K1386" s="32"/>
      <c r="L1386" s="32"/>
    </row>
    <row r="1387" spans="1:12">
      <c r="A1387" s="30"/>
      <c r="B1387" s="89"/>
      <c r="C1387" s="77"/>
      <c r="D1387" s="77"/>
      <c r="G1387" s="84"/>
      <c r="H1387" s="32"/>
      <c r="I1387" s="51"/>
      <c r="J1387" s="51"/>
      <c r="K1387" s="32"/>
      <c r="L1387" s="32"/>
    </row>
    <row r="1388" spans="1:12">
      <c r="A1388" s="30"/>
      <c r="B1388" s="89"/>
      <c r="C1388" s="77"/>
      <c r="D1388" s="77"/>
      <c r="G1388" s="84"/>
      <c r="H1388" s="32"/>
      <c r="I1388" s="51"/>
      <c r="J1388" s="51"/>
      <c r="K1388" s="32"/>
      <c r="L1388" s="32"/>
    </row>
    <row r="1389" spans="1:12">
      <c r="A1389" s="30"/>
      <c r="B1389" s="89"/>
      <c r="C1389" s="77"/>
      <c r="D1389" s="77"/>
      <c r="G1389" s="84"/>
      <c r="H1389" s="32"/>
      <c r="I1389" s="51"/>
      <c r="J1389" s="51"/>
      <c r="K1389" s="32"/>
      <c r="L1389" s="32"/>
    </row>
    <row r="1390" spans="1:12">
      <c r="A1390" s="30"/>
      <c r="B1390" s="89"/>
      <c r="C1390" s="77"/>
      <c r="D1390" s="77"/>
      <c r="G1390" s="84"/>
      <c r="H1390" s="32"/>
      <c r="I1390" s="51"/>
      <c r="J1390" s="51"/>
      <c r="K1390" s="32"/>
      <c r="L1390" s="32"/>
    </row>
    <row r="1391" spans="1:12">
      <c r="A1391" s="30"/>
      <c r="B1391" s="89"/>
      <c r="C1391" s="77"/>
      <c r="D1391" s="77"/>
      <c r="G1391" s="84"/>
      <c r="H1391" s="32"/>
      <c r="I1391" s="51"/>
      <c r="J1391" s="51"/>
      <c r="K1391" s="32"/>
      <c r="L1391" s="32"/>
    </row>
    <row r="1392" spans="1:12">
      <c r="A1392" s="30"/>
      <c r="B1392" s="89"/>
      <c r="C1392" s="77"/>
      <c r="D1392" s="77"/>
      <c r="G1392" s="84"/>
      <c r="H1392" s="32"/>
      <c r="I1392" s="51"/>
      <c r="J1392" s="51"/>
      <c r="K1392" s="32"/>
      <c r="L1392" s="32"/>
    </row>
    <row r="1393" spans="1:12">
      <c r="A1393" s="30"/>
      <c r="B1393" s="89"/>
      <c r="C1393" s="77"/>
      <c r="D1393" s="77"/>
      <c r="G1393" s="84"/>
      <c r="H1393" s="32"/>
      <c r="I1393" s="51"/>
      <c r="J1393" s="51"/>
      <c r="K1393" s="32"/>
      <c r="L1393" s="32"/>
    </row>
    <row r="1394" spans="1:12">
      <c r="A1394" s="30"/>
      <c r="B1394" s="89"/>
      <c r="C1394" s="77"/>
      <c r="D1394" s="77"/>
      <c r="G1394" s="84"/>
      <c r="H1394" s="32"/>
      <c r="I1394" s="51"/>
      <c r="J1394" s="51"/>
      <c r="K1394" s="32"/>
      <c r="L1394" s="32"/>
    </row>
    <row r="1395" spans="1:12">
      <c r="A1395" s="30"/>
      <c r="B1395" s="89"/>
      <c r="C1395" s="77"/>
      <c r="D1395" s="77"/>
      <c r="G1395" s="84"/>
      <c r="H1395" s="32"/>
      <c r="I1395" s="51"/>
      <c r="J1395" s="51"/>
      <c r="K1395" s="32"/>
      <c r="L1395" s="32"/>
    </row>
    <row r="1396" spans="1:12">
      <c r="A1396" s="30"/>
      <c r="B1396" s="89"/>
      <c r="C1396" s="77"/>
      <c r="D1396" s="77"/>
      <c r="G1396" s="84"/>
      <c r="H1396" s="32"/>
      <c r="I1396" s="51"/>
      <c r="J1396" s="51"/>
      <c r="K1396" s="32"/>
      <c r="L1396" s="32"/>
    </row>
    <row r="1397" spans="1:12">
      <c r="A1397" s="30"/>
      <c r="B1397" s="89"/>
      <c r="C1397" s="77"/>
      <c r="D1397" s="77"/>
      <c r="G1397" s="84"/>
      <c r="H1397" s="32"/>
      <c r="I1397" s="51"/>
      <c r="J1397" s="51"/>
      <c r="K1397" s="32"/>
      <c r="L1397" s="32"/>
    </row>
    <row r="1398" spans="1:12">
      <c r="A1398" s="30"/>
      <c r="B1398" s="89"/>
      <c r="C1398" s="77"/>
      <c r="D1398" s="77"/>
      <c r="G1398" s="84"/>
      <c r="H1398" s="32"/>
      <c r="I1398" s="51"/>
      <c r="J1398" s="51"/>
      <c r="K1398" s="32"/>
      <c r="L1398" s="32"/>
    </row>
    <row r="1399" spans="1:12">
      <c r="A1399" s="30"/>
      <c r="B1399" s="89"/>
      <c r="C1399" s="77"/>
      <c r="D1399" s="77"/>
      <c r="G1399" s="84"/>
      <c r="H1399" s="32"/>
      <c r="I1399" s="51"/>
      <c r="J1399" s="51"/>
      <c r="K1399" s="32"/>
      <c r="L1399" s="32"/>
    </row>
    <row r="1400" spans="1:12">
      <c r="A1400" s="30"/>
      <c r="B1400" s="89"/>
      <c r="C1400" s="77"/>
      <c r="D1400" s="77"/>
      <c r="G1400" s="84"/>
      <c r="H1400" s="32"/>
      <c r="I1400" s="51"/>
      <c r="J1400" s="51"/>
      <c r="K1400" s="32"/>
      <c r="L1400" s="32"/>
    </row>
    <row r="1401" spans="1:12">
      <c r="A1401" s="30"/>
      <c r="B1401" s="89"/>
      <c r="C1401" s="77"/>
      <c r="D1401" s="77"/>
      <c r="G1401" s="84"/>
      <c r="H1401" s="32"/>
      <c r="I1401" s="51"/>
      <c r="J1401" s="51"/>
      <c r="K1401" s="32"/>
      <c r="L1401" s="32"/>
    </row>
    <row r="1402" spans="1:12">
      <c r="A1402" s="30"/>
      <c r="B1402" s="89"/>
      <c r="C1402" s="77"/>
      <c r="D1402" s="77"/>
      <c r="G1402" s="84"/>
      <c r="H1402" s="32"/>
      <c r="I1402" s="51"/>
      <c r="J1402" s="51"/>
      <c r="K1402" s="32"/>
      <c r="L1402" s="32"/>
    </row>
    <row r="1403" spans="1:12">
      <c r="A1403" s="30"/>
      <c r="B1403" s="89"/>
      <c r="C1403" s="77"/>
      <c r="D1403" s="77"/>
      <c r="G1403" s="84"/>
      <c r="H1403" s="32"/>
      <c r="I1403" s="51"/>
      <c r="J1403" s="51"/>
      <c r="K1403" s="32"/>
      <c r="L1403" s="32"/>
    </row>
    <row r="1404" spans="1:12">
      <c r="A1404" s="30"/>
      <c r="B1404" s="89"/>
      <c r="C1404" s="77"/>
      <c r="D1404" s="77"/>
      <c r="G1404" s="84"/>
      <c r="H1404" s="32"/>
      <c r="I1404" s="51"/>
      <c r="J1404" s="51"/>
      <c r="K1404" s="32"/>
      <c r="L1404" s="32"/>
    </row>
    <row r="1405" spans="1:12">
      <c r="A1405" s="30"/>
      <c r="B1405" s="89"/>
      <c r="C1405" s="77"/>
      <c r="D1405" s="77"/>
      <c r="G1405" s="84"/>
      <c r="H1405" s="32"/>
      <c r="I1405" s="51"/>
      <c r="J1405" s="51"/>
      <c r="K1405" s="32"/>
      <c r="L1405" s="32"/>
    </row>
    <row r="1406" spans="1:12">
      <c r="A1406" s="30"/>
      <c r="B1406" s="89"/>
      <c r="C1406" s="77"/>
      <c r="D1406" s="77"/>
      <c r="G1406" s="84"/>
      <c r="H1406" s="32"/>
      <c r="I1406" s="51"/>
      <c r="J1406" s="51"/>
      <c r="K1406" s="32"/>
      <c r="L1406" s="32"/>
    </row>
    <row r="1407" spans="1:12">
      <c r="A1407" s="30"/>
      <c r="B1407" s="89"/>
      <c r="C1407" s="77"/>
      <c r="D1407" s="77"/>
      <c r="G1407" s="84"/>
      <c r="H1407" s="32"/>
      <c r="I1407" s="51"/>
      <c r="J1407" s="51"/>
      <c r="K1407" s="32"/>
      <c r="L1407" s="32"/>
    </row>
    <row r="1408" spans="1:12">
      <c r="A1408" s="30"/>
      <c r="B1408" s="89"/>
      <c r="C1408" s="77"/>
      <c r="D1408" s="77"/>
      <c r="G1408" s="84"/>
      <c r="H1408" s="32"/>
      <c r="I1408" s="51"/>
      <c r="J1408" s="51"/>
      <c r="K1408" s="32"/>
      <c r="L1408" s="32"/>
    </row>
    <row r="1409" spans="1:12">
      <c r="A1409" s="30"/>
      <c r="B1409" s="89"/>
      <c r="C1409" s="77"/>
      <c r="D1409" s="77"/>
      <c r="G1409" s="84"/>
      <c r="H1409" s="32"/>
      <c r="I1409" s="51"/>
      <c r="J1409" s="51"/>
      <c r="K1409" s="32"/>
      <c r="L1409" s="32"/>
    </row>
    <row r="1410" spans="1:12">
      <c r="A1410" s="30"/>
      <c r="B1410" s="89"/>
      <c r="C1410" s="77"/>
      <c r="D1410" s="77"/>
      <c r="G1410" s="84"/>
      <c r="H1410" s="32"/>
      <c r="I1410" s="51"/>
      <c r="J1410" s="51"/>
      <c r="K1410" s="32"/>
      <c r="L1410" s="32"/>
    </row>
    <row r="1411" spans="1:12">
      <c r="A1411" s="30"/>
      <c r="B1411" s="89"/>
      <c r="C1411" s="77"/>
      <c r="D1411" s="77"/>
      <c r="G1411" s="84"/>
      <c r="H1411" s="32"/>
      <c r="I1411" s="51"/>
      <c r="J1411" s="51"/>
      <c r="K1411" s="32"/>
      <c r="L1411" s="32"/>
    </row>
    <row r="1412" spans="1:12">
      <c r="A1412" s="30"/>
      <c r="B1412" s="89"/>
      <c r="C1412" s="77"/>
      <c r="D1412" s="77"/>
      <c r="G1412" s="84"/>
      <c r="H1412" s="32"/>
      <c r="I1412" s="51"/>
      <c r="J1412" s="51"/>
      <c r="K1412" s="32"/>
      <c r="L1412" s="32"/>
    </row>
    <row r="1413" spans="1:12">
      <c r="A1413" s="30"/>
      <c r="B1413" s="89"/>
      <c r="C1413" s="77"/>
      <c r="D1413" s="77"/>
      <c r="G1413" s="84"/>
      <c r="H1413" s="32"/>
      <c r="I1413" s="51"/>
      <c r="J1413" s="51"/>
      <c r="K1413" s="32"/>
      <c r="L1413" s="32"/>
    </row>
    <row r="1414" spans="1:12">
      <c r="A1414" s="30"/>
      <c r="B1414" s="89"/>
      <c r="C1414" s="77"/>
      <c r="D1414" s="77"/>
      <c r="G1414" s="84"/>
      <c r="H1414" s="32"/>
      <c r="I1414" s="51"/>
      <c r="J1414" s="51"/>
      <c r="K1414" s="32"/>
      <c r="L1414" s="32"/>
    </row>
    <row r="1415" spans="1:12">
      <c r="A1415" s="30"/>
      <c r="B1415" s="89"/>
      <c r="C1415" s="77"/>
      <c r="D1415" s="77"/>
      <c r="G1415" s="84"/>
      <c r="H1415" s="32"/>
      <c r="I1415" s="51"/>
      <c r="J1415" s="51"/>
      <c r="K1415" s="32"/>
      <c r="L1415" s="32"/>
    </row>
    <row r="1416" spans="1:12">
      <c r="A1416" s="30"/>
      <c r="B1416" s="89"/>
      <c r="C1416" s="77"/>
      <c r="D1416" s="77"/>
      <c r="G1416" s="84"/>
      <c r="H1416" s="32"/>
      <c r="I1416" s="51"/>
      <c r="J1416" s="51"/>
      <c r="K1416" s="32"/>
      <c r="L1416" s="32"/>
    </row>
    <row r="1417" spans="1:12">
      <c r="A1417" s="30"/>
      <c r="B1417" s="89"/>
      <c r="C1417" s="77"/>
      <c r="D1417" s="77"/>
      <c r="G1417" s="84"/>
      <c r="H1417" s="32"/>
      <c r="I1417" s="51"/>
      <c r="J1417" s="51"/>
      <c r="K1417" s="32"/>
      <c r="L1417" s="32"/>
    </row>
    <row r="1418" spans="1:12">
      <c r="A1418" s="30"/>
      <c r="B1418" s="89"/>
      <c r="C1418" s="77"/>
      <c r="D1418" s="77"/>
      <c r="G1418" s="84"/>
      <c r="H1418" s="32"/>
      <c r="I1418" s="51"/>
      <c r="J1418" s="51"/>
      <c r="K1418" s="32"/>
      <c r="L1418" s="32"/>
    </row>
    <row r="1419" spans="1:12">
      <c r="A1419" s="30"/>
      <c r="B1419" s="89"/>
      <c r="C1419" s="77"/>
      <c r="D1419" s="77"/>
      <c r="G1419" s="84"/>
      <c r="H1419" s="32"/>
      <c r="I1419" s="51"/>
      <c r="J1419" s="51"/>
      <c r="K1419" s="32"/>
      <c r="L1419" s="32"/>
    </row>
    <row r="1420" spans="1:12">
      <c r="A1420" s="30"/>
      <c r="B1420" s="89"/>
      <c r="C1420" s="77"/>
      <c r="D1420" s="77"/>
      <c r="G1420" s="84"/>
      <c r="H1420" s="32"/>
      <c r="I1420" s="51"/>
      <c r="J1420" s="51"/>
      <c r="K1420" s="32"/>
      <c r="L1420" s="32"/>
    </row>
    <row r="1421" spans="1:12">
      <c r="A1421" s="30"/>
      <c r="B1421" s="89"/>
      <c r="C1421" s="77"/>
      <c r="D1421" s="77"/>
      <c r="G1421" s="84"/>
      <c r="H1421" s="32"/>
      <c r="I1421" s="51"/>
      <c r="J1421" s="51"/>
      <c r="K1421" s="32"/>
      <c r="L1421" s="32"/>
    </row>
    <row r="1422" spans="1:12">
      <c r="A1422" s="30"/>
      <c r="B1422" s="89"/>
      <c r="C1422" s="77"/>
      <c r="D1422" s="77"/>
      <c r="G1422" s="84"/>
      <c r="H1422" s="32"/>
      <c r="I1422" s="51"/>
      <c r="J1422" s="51"/>
      <c r="K1422" s="32"/>
      <c r="L1422" s="32"/>
    </row>
    <row r="1423" spans="1:12">
      <c r="A1423" s="30"/>
      <c r="B1423" s="89"/>
      <c r="C1423" s="77"/>
      <c r="D1423" s="77"/>
      <c r="G1423" s="84"/>
      <c r="H1423" s="32"/>
      <c r="I1423" s="51"/>
      <c r="J1423" s="51"/>
      <c r="K1423" s="32"/>
      <c r="L1423" s="32"/>
    </row>
    <row r="1424" spans="1:12">
      <c r="A1424" s="30"/>
      <c r="B1424" s="89"/>
      <c r="C1424" s="77"/>
      <c r="D1424" s="77"/>
      <c r="G1424" s="84"/>
      <c r="H1424" s="32"/>
      <c r="I1424" s="51"/>
      <c r="J1424" s="51"/>
      <c r="K1424" s="32"/>
      <c r="L1424" s="32"/>
    </row>
    <row r="1425" spans="1:12">
      <c r="A1425" s="30"/>
      <c r="B1425" s="89"/>
      <c r="C1425" s="77"/>
      <c r="D1425" s="77"/>
      <c r="G1425" s="84"/>
      <c r="H1425" s="32"/>
      <c r="I1425" s="51"/>
      <c r="J1425" s="51"/>
      <c r="K1425" s="32"/>
      <c r="L1425" s="32"/>
    </row>
    <row r="1426" spans="1:12">
      <c r="A1426" s="30"/>
      <c r="B1426" s="89"/>
      <c r="C1426" s="77"/>
      <c r="D1426" s="77"/>
      <c r="G1426" s="84"/>
      <c r="H1426" s="32"/>
      <c r="I1426" s="51"/>
      <c r="J1426" s="51"/>
      <c r="K1426" s="32"/>
      <c r="L1426" s="32"/>
    </row>
    <row r="1427" spans="1:12">
      <c r="A1427" s="30"/>
      <c r="B1427" s="89"/>
      <c r="C1427" s="77"/>
      <c r="D1427" s="77"/>
      <c r="G1427" s="84"/>
      <c r="H1427" s="32"/>
      <c r="I1427" s="51"/>
      <c r="J1427" s="51"/>
      <c r="K1427" s="32"/>
      <c r="L1427" s="32"/>
    </row>
    <row r="1428" spans="1:12">
      <c r="A1428" s="30"/>
      <c r="B1428" s="89"/>
      <c r="C1428" s="77"/>
      <c r="D1428" s="77"/>
      <c r="G1428" s="84"/>
      <c r="H1428" s="32"/>
      <c r="I1428" s="51"/>
      <c r="J1428" s="51"/>
      <c r="K1428" s="32"/>
      <c r="L1428" s="32"/>
    </row>
    <row r="1429" spans="1:12">
      <c r="A1429" s="30"/>
      <c r="B1429" s="89"/>
      <c r="C1429" s="77"/>
      <c r="D1429" s="77"/>
      <c r="G1429" s="84"/>
      <c r="H1429" s="32"/>
      <c r="I1429" s="51"/>
      <c r="J1429" s="51"/>
      <c r="K1429" s="32"/>
      <c r="L1429" s="32"/>
    </row>
    <row r="1430" spans="1:12">
      <c r="A1430" s="30"/>
      <c r="B1430" s="89"/>
      <c r="C1430" s="77"/>
      <c r="D1430" s="77"/>
      <c r="G1430" s="84"/>
      <c r="H1430" s="32"/>
      <c r="I1430" s="51"/>
      <c r="J1430" s="51"/>
      <c r="K1430" s="32"/>
      <c r="L1430" s="32"/>
    </row>
    <row r="1431" spans="1:12">
      <c r="A1431" s="30"/>
      <c r="B1431" s="89"/>
      <c r="C1431" s="77"/>
      <c r="D1431" s="77"/>
      <c r="G1431" s="84"/>
      <c r="H1431" s="32"/>
      <c r="I1431" s="51"/>
      <c r="J1431" s="51"/>
      <c r="K1431" s="32"/>
      <c r="L1431" s="32"/>
    </row>
    <row r="1432" spans="1:12">
      <c r="A1432" s="30"/>
      <c r="B1432" s="89"/>
      <c r="C1432" s="77"/>
      <c r="D1432" s="77"/>
      <c r="G1432" s="84"/>
      <c r="H1432" s="32"/>
      <c r="I1432" s="51"/>
      <c r="J1432" s="51"/>
      <c r="K1432" s="32"/>
      <c r="L1432" s="32"/>
    </row>
    <row r="1433" spans="1:12">
      <c r="A1433" s="30"/>
      <c r="B1433" s="89"/>
      <c r="C1433" s="77"/>
      <c r="D1433" s="77"/>
      <c r="G1433" s="84"/>
      <c r="H1433" s="32"/>
      <c r="I1433" s="51"/>
      <c r="J1433" s="51"/>
      <c r="K1433" s="32"/>
      <c r="L1433" s="32"/>
    </row>
    <row r="1434" spans="1:12">
      <c r="A1434" s="30"/>
      <c r="B1434" s="89"/>
      <c r="C1434" s="77"/>
      <c r="D1434" s="77"/>
      <c r="G1434" s="84"/>
      <c r="H1434" s="32"/>
      <c r="I1434" s="51"/>
      <c r="J1434" s="51"/>
      <c r="K1434" s="32"/>
      <c r="L1434" s="32"/>
    </row>
    <row r="1435" spans="1:12">
      <c r="A1435" s="30"/>
      <c r="B1435" s="89"/>
      <c r="C1435" s="77"/>
      <c r="D1435" s="77"/>
      <c r="G1435" s="84"/>
      <c r="H1435" s="32"/>
      <c r="I1435" s="51"/>
      <c r="J1435" s="51"/>
      <c r="K1435" s="32"/>
      <c r="L1435" s="32"/>
    </row>
    <row r="1436" spans="1:12">
      <c r="A1436" s="30"/>
      <c r="B1436" s="89"/>
      <c r="C1436" s="77"/>
      <c r="D1436" s="77"/>
      <c r="G1436" s="84"/>
      <c r="H1436" s="32"/>
      <c r="I1436" s="51"/>
      <c r="J1436" s="51"/>
      <c r="K1436" s="32"/>
      <c r="L1436" s="32"/>
    </row>
    <row r="1437" spans="1:12">
      <c r="A1437" s="30"/>
      <c r="B1437" s="89"/>
      <c r="C1437" s="77"/>
      <c r="D1437" s="77"/>
      <c r="G1437" s="84"/>
      <c r="H1437" s="32"/>
      <c r="I1437" s="51"/>
      <c r="J1437" s="51"/>
      <c r="K1437" s="32"/>
      <c r="L1437" s="32"/>
    </row>
    <row r="1438" spans="1:12">
      <c r="A1438" s="30"/>
      <c r="B1438" s="89"/>
      <c r="C1438" s="77"/>
      <c r="D1438" s="77"/>
      <c r="G1438" s="84"/>
      <c r="H1438" s="32"/>
      <c r="I1438" s="51"/>
      <c r="J1438" s="51"/>
      <c r="K1438" s="32"/>
      <c r="L1438" s="32"/>
    </row>
    <row r="1439" spans="1:12">
      <c r="A1439" s="30"/>
      <c r="B1439" s="89"/>
      <c r="C1439" s="77"/>
      <c r="D1439" s="77"/>
      <c r="G1439" s="84"/>
      <c r="H1439" s="32"/>
      <c r="I1439" s="51"/>
      <c r="J1439" s="51"/>
      <c r="K1439" s="32"/>
      <c r="L1439" s="32"/>
    </row>
    <row r="1440" spans="1:12">
      <c r="A1440" s="30"/>
      <c r="B1440" s="89"/>
      <c r="C1440" s="77"/>
      <c r="D1440" s="77"/>
      <c r="G1440" s="84"/>
      <c r="H1440" s="32"/>
      <c r="I1440" s="51"/>
      <c r="J1440" s="51"/>
      <c r="K1440" s="32"/>
      <c r="L1440" s="32"/>
    </row>
    <row r="1441" spans="1:12">
      <c r="A1441" s="30"/>
      <c r="B1441" s="89"/>
      <c r="C1441" s="77"/>
      <c r="D1441" s="77"/>
      <c r="G1441" s="84"/>
      <c r="H1441" s="32"/>
      <c r="I1441" s="51"/>
      <c r="J1441" s="51"/>
      <c r="K1441" s="32"/>
      <c r="L1441" s="32"/>
    </row>
    <row r="1442" spans="1:12">
      <c r="A1442" s="30"/>
      <c r="B1442" s="89"/>
      <c r="C1442" s="77"/>
      <c r="D1442" s="77"/>
      <c r="G1442" s="84"/>
      <c r="H1442" s="32"/>
      <c r="I1442" s="51"/>
      <c r="J1442" s="51"/>
      <c r="K1442" s="32"/>
      <c r="L1442" s="32"/>
    </row>
    <row r="1443" spans="1:12">
      <c r="A1443" s="30"/>
      <c r="B1443" s="89"/>
      <c r="C1443" s="77"/>
      <c r="D1443" s="77"/>
      <c r="G1443" s="84"/>
      <c r="H1443" s="32"/>
      <c r="I1443" s="51"/>
      <c r="J1443" s="51"/>
      <c r="K1443" s="32"/>
      <c r="L1443" s="32"/>
    </row>
    <row r="1444" spans="1:12">
      <c r="A1444" s="30"/>
      <c r="B1444" s="89"/>
      <c r="C1444" s="77"/>
      <c r="D1444" s="77"/>
      <c r="G1444" s="84"/>
      <c r="H1444" s="32"/>
      <c r="I1444" s="51"/>
      <c r="J1444" s="51"/>
      <c r="K1444" s="32"/>
      <c r="L1444" s="32"/>
    </row>
    <row r="1445" spans="1:12">
      <c r="A1445" s="30"/>
      <c r="B1445" s="89"/>
      <c r="C1445" s="77"/>
      <c r="D1445" s="77"/>
      <c r="G1445" s="84"/>
      <c r="H1445" s="32"/>
      <c r="I1445" s="51"/>
      <c r="J1445" s="51"/>
      <c r="K1445" s="32"/>
      <c r="L1445" s="32"/>
    </row>
    <row r="1446" spans="1:12">
      <c r="A1446" s="30"/>
      <c r="B1446" s="89"/>
      <c r="C1446" s="77"/>
      <c r="D1446" s="77"/>
      <c r="G1446" s="84"/>
      <c r="H1446" s="32"/>
      <c r="I1446" s="51"/>
      <c r="J1446" s="51"/>
      <c r="K1446" s="32"/>
      <c r="L1446" s="32"/>
    </row>
    <row r="1447" spans="1:12">
      <c r="A1447" s="30"/>
      <c r="B1447" s="89"/>
      <c r="C1447" s="77"/>
      <c r="D1447" s="77"/>
      <c r="G1447" s="84"/>
      <c r="H1447" s="32"/>
      <c r="I1447" s="51"/>
      <c r="J1447" s="51"/>
      <c r="K1447" s="32"/>
      <c r="L1447" s="32"/>
    </row>
    <row r="1448" spans="1:12">
      <c r="A1448" s="30"/>
      <c r="B1448" s="89"/>
      <c r="C1448" s="77"/>
      <c r="D1448" s="77"/>
      <c r="G1448" s="84"/>
      <c r="H1448" s="32"/>
      <c r="I1448" s="51"/>
      <c r="J1448" s="51"/>
      <c r="K1448" s="32"/>
      <c r="L1448" s="32"/>
    </row>
    <row r="1449" spans="1:12">
      <c r="A1449" s="30"/>
      <c r="B1449" s="89"/>
      <c r="C1449" s="77"/>
      <c r="D1449" s="77"/>
      <c r="G1449" s="84"/>
      <c r="H1449" s="32"/>
      <c r="I1449" s="51"/>
      <c r="J1449" s="51"/>
      <c r="K1449" s="32"/>
      <c r="L1449" s="32"/>
    </row>
    <row r="1450" spans="1:12">
      <c r="A1450" s="30"/>
      <c r="B1450" s="89"/>
      <c r="C1450" s="77"/>
      <c r="D1450" s="77"/>
      <c r="G1450" s="84"/>
      <c r="H1450" s="32"/>
      <c r="I1450" s="51"/>
      <c r="J1450" s="51"/>
      <c r="K1450" s="32"/>
      <c r="L1450" s="32"/>
    </row>
    <row r="1451" spans="1:12">
      <c r="A1451" s="30"/>
      <c r="B1451" s="89"/>
      <c r="C1451" s="77"/>
      <c r="D1451" s="77"/>
      <c r="G1451" s="84"/>
      <c r="H1451" s="32"/>
      <c r="I1451" s="51"/>
      <c r="J1451" s="51"/>
      <c r="K1451" s="32"/>
      <c r="L1451" s="32"/>
    </row>
    <row r="1452" spans="1:12">
      <c r="A1452" s="30"/>
      <c r="B1452" s="89"/>
      <c r="C1452" s="77"/>
      <c r="D1452" s="77"/>
      <c r="G1452" s="84"/>
      <c r="H1452" s="32"/>
      <c r="I1452" s="51"/>
      <c r="J1452" s="51"/>
      <c r="K1452" s="32"/>
      <c r="L1452" s="32"/>
    </row>
    <row r="1453" spans="1:12">
      <c r="A1453" s="30"/>
      <c r="B1453" s="89"/>
      <c r="C1453" s="77"/>
      <c r="D1453" s="77"/>
      <c r="G1453" s="84"/>
      <c r="H1453" s="32"/>
      <c r="I1453" s="51"/>
      <c r="J1453" s="51"/>
      <c r="K1453" s="32"/>
      <c r="L1453" s="32"/>
    </row>
    <row r="1454" spans="1:12">
      <c r="A1454" s="30"/>
      <c r="B1454" s="89"/>
      <c r="C1454" s="77"/>
      <c r="D1454" s="77"/>
      <c r="G1454" s="84"/>
      <c r="H1454" s="32"/>
      <c r="I1454" s="51"/>
      <c r="J1454" s="51"/>
      <c r="K1454" s="32"/>
      <c r="L1454" s="32"/>
    </row>
    <row r="1455" spans="1:12">
      <c r="A1455" s="30"/>
      <c r="B1455" s="89"/>
      <c r="C1455" s="77"/>
      <c r="D1455" s="77"/>
      <c r="G1455" s="84"/>
      <c r="H1455" s="32"/>
      <c r="I1455" s="51"/>
      <c r="J1455" s="51"/>
      <c r="K1455" s="32"/>
      <c r="L1455" s="32"/>
    </row>
    <row r="1456" spans="1:12">
      <c r="A1456" s="30"/>
      <c r="B1456" s="89"/>
      <c r="C1456" s="77"/>
      <c r="D1456" s="77"/>
      <c r="G1456" s="84"/>
      <c r="H1456" s="32"/>
      <c r="I1456" s="51"/>
      <c r="J1456" s="51"/>
      <c r="K1456" s="32"/>
      <c r="L1456" s="32"/>
    </row>
    <row r="1457" spans="1:12">
      <c r="A1457" s="30"/>
      <c r="B1457" s="89"/>
      <c r="C1457" s="77"/>
      <c r="D1457" s="77"/>
      <c r="G1457" s="84"/>
      <c r="H1457" s="32"/>
      <c r="I1457" s="51"/>
      <c r="J1457" s="51"/>
      <c r="K1457" s="32"/>
      <c r="L1457" s="32"/>
    </row>
    <row r="1458" spans="1:12">
      <c r="A1458" s="30"/>
      <c r="B1458" s="89"/>
      <c r="C1458" s="77"/>
      <c r="D1458" s="77"/>
      <c r="G1458" s="84"/>
      <c r="H1458" s="32"/>
      <c r="I1458" s="51"/>
      <c r="J1458" s="51"/>
      <c r="K1458" s="32"/>
      <c r="L1458" s="32"/>
    </row>
    <row r="1459" spans="1:12">
      <c r="A1459" s="30"/>
      <c r="B1459" s="89"/>
      <c r="C1459" s="77"/>
      <c r="D1459" s="77"/>
      <c r="G1459" s="84"/>
      <c r="H1459" s="32"/>
      <c r="I1459" s="51"/>
      <c r="J1459" s="51"/>
      <c r="K1459" s="32"/>
      <c r="L1459" s="32"/>
    </row>
    <row r="1460" spans="1:12">
      <c r="A1460" s="30"/>
      <c r="B1460" s="89"/>
      <c r="C1460" s="77"/>
      <c r="D1460" s="77"/>
      <c r="G1460" s="84"/>
      <c r="H1460" s="32"/>
      <c r="I1460" s="51"/>
      <c r="J1460" s="51"/>
      <c r="K1460" s="32"/>
      <c r="L1460" s="32"/>
    </row>
    <row r="1461" spans="1:12">
      <c r="A1461" s="30"/>
      <c r="B1461" s="89"/>
      <c r="C1461" s="77"/>
      <c r="D1461" s="77"/>
      <c r="G1461" s="84"/>
      <c r="H1461" s="32"/>
      <c r="I1461" s="51"/>
      <c r="J1461" s="51"/>
      <c r="K1461" s="32"/>
      <c r="L1461" s="32"/>
    </row>
    <row r="1462" spans="1:12">
      <c r="A1462" s="30"/>
      <c r="B1462" s="89"/>
      <c r="C1462" s="77"/>
      <c r="D1462" s="77"/>
      <c r="G1462" s="84"/>
      <c r="H1462" s="32"/>
      <c r="I1462" s="51"/>
      <c r="J1462" s="51"/>
      <c r="K1462" s="32"/>
      <c r="L1462" s="32"/>
    </row>
    <row r="1463" spans="1:12">
      <c r="A1463" s="30"/>
      <c r="B1463" s="89"/>
      <c r="C1463" s="77"/>
      <c r="D1463" s="77"/>
      <c r="G1463" s="84"/>
      <c r="H1463" s="32"/>
      <c r="I1463" s="51"/>
      <c r="J1463" s="51"/>
      <c r="K1463" s="32"/>
      <c r="L1463" s="32"/>
    </row>
    <row r="1464" spans="1:12">
      <c r="A1464" s="30"/>
      <c r="B1464" s="89"/>
      <c r="C1464" s="77"/>
      <c r="D1464" s="77"/>
      <c r="G1464" s="84"/>
      <c r="H1464" s="32"/>
      <c r="I1464" s="51"/>
      <c r="J1464" s="51"/>
      <c r="K1464" s="32"/>
      <c r="L1464" s="32"/>
    </row>
    <row r="1465" spans="1:12">
      <c r="A1465" s="30"/>
      <c r="B1465" s="89"/>
      <c r="C1465" s="77"/>
      <c r="D1465" s="77"/>
      <c r="G1465" s="84"/>
      <c r="H1465" s="32"/>
      <c r="I1465" s="51"/>
      <c r="J1465" s="51"/>
      <c r="K1465" s="32"/>
      <c r="L1465" s="32"/>
    </row>
    <row r="1466" spans="1:12">
      <c r="A1466" s="30"/>
      <c r="B1466" s="89"/>
      <c r="C1466" s="77"/>
      <c r="D1466" s="77"/>
      <c r="G1466" s="84"/>
      <c r="H1466" s="32"/>
      <c r="I1466" s="51"/>
      <c r="J1466" s="51"/>
      <c r="K1466" s="32"/>
      <c r="L1466" s="32"/>
    </row>
    <row r="1467" spans="1:12">
      <c r="A1467" s="30"/>
      <c r="B1467" s="89"/>
      <c r="C1467" s="77"/>
      <c r="D1467" s="77"/>
      <c r="G1467" s="84"/>
      <c r="H1467" s="32"/>
      <c r="I1467" s="51"/>
      <c r="J1467" s="51"/>
      <c r="K1467" s="32"/>
      <c r="L1467" s="32"/>
    </row>
    <row r="1468" spans="1:12">
      <c r="A1468" s="30"/>
      <c r="B1468" s="89"/>
      <c r="C1468" s="77"/>
      <c r="D1468" s="77"/>
      <c r="G1468" s="84"/>
      <c r="H1468" s="32"/>
      <c r="I1468" s="51"/>
      <c r="J1468" s="51"/>
      <c r="K1468" s="32"/>
      <c r="L1468" s="32"/>
    </row>
    <row r="1469" spans="1:12">
      <c r="A1469" s="30"/>
      <c r="B1469" s="89"/>
      <c r="C1469" s="77"/>
      <c r="D1469" s="77"/>
      <c r="G1469" s="84"/>
      <c r="H1469" s="32"/>
      <c r="I1469" s="51"/>
      <c r="J1469" s="51"/>
      <c r="K1469" s="32"/>
      <c r="L1469" s="32"/>
    </row>
    <row r="1470" spans="1:12">
      <c r="A1470" s="30"/>
      <c r="B1470" s="89"/>
      <c r="C1470" s="77"/>
      <c r="D1470" s="77"/>
      <c r="G1470" s="84"/>
      <c r="H1470" s="32"/>
      <c r="I1470" s="51"/>
      <c r="J1470" s="51"/>
      <c r="K1470" s="32"/>
      <c r="L1470" s="32"/>
    </row>
    <row r="1471" spans="1:12">
      <c r="A1471" s="30"/>
      <c r="B1471" s="89"/>
      <c r="C1471" s="77"/>
      <c r="D1471" s="77"/>
      <c r="G1471" s="84"/>
      <c r="H1471" s="32"/>
      <c r="I1471" s="51"/>
      <c r="J1471" s="51"/>
      <c r="K1471" s="32"/>
      <c r="L1471" s="32"/>
    </row>
    <row r="1472" spans="1:12">
      <c r="A1472" s="30"/>
      <c r="B1472" s="89"/>
      <c r="C1472" s="77"/>
      <c r="D1472" s="77"/>
      <c r="G1472" s="84"/>
      <c r="H1472" s="32"/>
      <c r="I1472" s="51"/>
      <c r="J1472" s="51"/>
      <c r="K1472" s="32"/>
      <c r="L1472" s="32"/>
    </row>
    <row r="1473" spans="1:12">
      <c r="A1473" s="30"/>
      <c r="B1473" s="89"/>
      <c r="C1473" s="77"/>
      <c r="D1473" s="77"/>
      <c r="G1473" s="84"/>
      <c r="H1473" s="32"/>
      <c r="I1473" s="51"/>
      <c r="J1473" s="51"/>
      <c r="K1473" s="32"/>
      <c r="L1473" s="32"/>
    </row>
    <row r="1474" spans="1:12">
      <c r="A1474" s="30"/>
      <c r="B1474" s="89"/>
      <c r="C1474" s="77"/>
      <c r="D1474" s="77"/>
      <c r="G1474" s="84"/>
      <c r="H1474" s="32"/>
      <c r="I1474" s="51"/>
      <c r="J1474" s="51"/>
      <c r="K1474" s="32"/>
      <c r="L1474" s="32"/>
    </row>
    <row r="1475" spans="1:12">
      <c r="A1475" s="30"/>
      <c r="B1475" s="89"/>
      <c r="C1475" s="77"/>
      <c r="D1475" s="77"/>
      <c r="G1475" s="84"/>
      <c r="H1475" s="32"/>
      <c r="I1475" s="51"/>
      <c r="J1475" s="51"/>
      <c r="K1475" s="32"/>
      <c r="L1475" s="32"/>
    </row>
    <row r="1476" spans="1:12">
      <c r="A1476" s="30"/>
      <c r="B1476" s="89"/>
      <c r="C1476" s="77"/>
      <c r="D1476" s="77"/>
      <c r="G1476" s="84"/>
      <c r="H1476" s="32"/>
      <c r="I1476" s="51"/>
      <c r="J1476" s="51"/>
      <c r="K1476" s="32"/>
      <c r="L1476" s="32"/>
    </row>
    <row r="1477" spans="1:12">
      <c r="A1477" s="30"/>
      <c r="B1477" s="89"/>
      <c r="C1477" s="77"/>
      <c r="D1477" s="77"/>
      <c r="G1477" s="84"/>
      <c r="H1477" s="32"/>
      <c r="I1477" s="51"/>
      <c r="J1477" s="51"/>
      <c r="K1477" s="32"/>
      <c r="L1477" s="32"/>
    </row>
    <row r="1478" spans="1:12">
      <c r="A1478" s="30"/>
      <c r="B1478" s="89"/>
      <c r="C1478" s="77"/>
      <c r="D1478" s="77"/>
      <c r="G1478" s="84"/>
      <c r="H1478" s="32"/>
      <c r="I1478" s="51"/>
      <c r="J1478" s="51"/>
      <c r="K1478" s="32"/>
      <c r="L1478" s="32"/>
    </row>
    <row r="1479" spans="1:12">
      <c r="A1479" s="30"/>
      <c r="B1479" s="89"/>
      <c r="C1479" s="77"/>
      <c r="D1479" s="77"/>
      <c r="G1479" s="84"/>
      <c r="H1479" s="32"/>
      <c r="I1479" s="51"/>
      <c r="J1479" s="51"/>
      <c r="K1479" s="32"/>
      <c r="L1479" s="32"/>
    </row>
    <row r="1480" spans="1:12">
      <c r="A1480" s="30"/>
      <c r="B1480" s="89"/>
      <c r="C1480" s="77"/>
      <c r="D1480" s="77"/>
      <c r="G1480" s="84"/>
      <c r="H1480" s="32"/>
      <c r="I1480" s="51"/>
      <c r="J1480" s="51"/>
      <c r="K1480" s="32"/>
      <c r="L1480" s="32"/>
    </row>
    <row r="1481" spans="1:12">
      <c r="A1481" s="30"/>
      <c r="B1481" s="89"/>
      <c r="C1481" s="77"/>
      <c r="D1481" s="77"/>
      <c r="G1481" s="84"/>
      <c r="H1481" s="32"/>
      <c r="I1481" s="51"/>
      <c r="J1481" s="51"/>
      <c r="K1481" s="32"/>
      <c r="L1481" s="32"/>
    </row>
    <row r="1482" spans="1:12">
      <c r="A1482" s="30"/>
      <c r="B1482" s="89"/>
      <c r="C1482" s="77"/>
      <c r="D1482" s="77"/>
      <c r="G1482" s="84"/>
      <c r="H1482" s="32"/>
      <c r="I1482" s="51"/>
      <c r="J1482" s="51"/>
      <c r="K1482" s="32"/>
      <c r="L1482" s="32"/>
    </row>
    <row r="1483" spans="1:12">
      <c r="A1483" s="30"/>
      <c r="B1483" s="89"/>
      <c r="C1483" s="77"/>
      <c r="D1483" s="77"/>
      <c r="G1483" s="84"/>
      <c r="H1483" s="32"/>
      <c r="I1483" s="51"/>
      <c r="J1483" s="51"/>
      <c r="K1483" s="32"/>
      <c r="L1483" s="32"/>
    </row>
    <row r="1484" spans="1:12">
      <c r="A1484" s="30"/>
      <c r="B1484" s="89"/>
      <c r="C1484" s="77"/>
      <c r="D1484" s="77"/>
      <c r="G1484" s="84"/>
      <c r="H1484" s="32"/>
      <c r="I1484" s="51"/>
      <c r="J1484" s="51"/>
      <c r="K1484" s="32"/>
      <c r="L1484" s="32"/>
    </row>
    <row r="1485" spans="1:12">
      <c r="A1485" s="30"/>
      <c r="B1485" s="89"/>
      <c r="C1485" s="77"/>
      <c r="D1485" s="77"/>
      <c r="G1485" s="84"/>
      <c r="H1485" s="32"/>
      <c r="I1485" s="51"/>
      <c r="J1485" s="51"/>
      <c r="K1485" s="32"/>
      <c r="L1485" s="32"/>
    </row>
    <row r="1486" spans="1:12">
      <c r="A1486" s="30"/>
      <c r="B1486" s="89"/>
      <c r="C1486" s="77"/>
      <c r="D1486" s="77"/>
      <c r="G1486" s="84"/>
      <c r="H1486" s="32"/>
      <c r="I1486" s="51"/>
      <c r="J1486" s="51"/>
      <c r="K1486" s="32"/>
      <c r="L1486" s="32"/>
    </row>
    <row r="1487" spans="1:12">
      <c r="A1487" s="30"/>
      <c r="B1487" s="89"/>
      <c r="C1487" s="77"/>
      <c r="D1487" s="77"/>
      <c r="G1487" s="84"/>
      <c r="H1487" s="32"/>
      <c r="I1487" s="51"/>
      <c r="J1487" s="51"/>
      <c r="K1487" s="32"/>
      <c r="L1487" s="32"/>
    </row>
    <row r="1488" spans="1:12">
      <c r="A1488" s="30"/>
      <c r="B1488" s="89"/>
      <c r="C1488" s="77"/>
      <c r="D1488" s="77"/>
      <c r="G1488" s="84"/>
      <c r="H1488" s="32"/>
      <c r="I1488" s="51"/>
      <c r="J1488" s="51"/>
      <c r="K1488" s="32"/>
      <c r="L1488" s="32"/>
    </row>
    <row r="1489" spans="1:12">
      <c r="A1489" s="30"/>
      <c r="B1489" s="89"/>
      <c r="C1489" s="77"/>
      <c r="D1489" s="77"/>
      <c r="G1489" s="84"/>
      <c r="H1489" s="32"/>
      <c r="I1489" s="51"/>
      <c r="J1489" s="51"/>
      <c r="K1489" s="32"/>
      <c r="L1489" s="32"/>
    </row>
    <row r="1490" spans="1:12">
      <c r="A1490" s="30"/>
      <c r="B1490" s="89"/>
      <c r="C1490" s="77"/>
      <c r="D1490" s="77"/>
      <c r="G1490" s="84"/>
      <c r="H1490" s="32"/>
      <c r="I1490" s="51"/>
      <c r="J1490" s="51"/>
      <c r="K1490" s="32"/>
      <c r="L1490" s="32"/>
    </row>
    <row r="1491" spans="1:12">
      <c r="A1491" s="30"/>
      <c r="B1491" s="89"/>
      <c r="C1491" s="77"/>
      <c r="D1491" s="77"/>
      <c r="G1491" s="84"/>
      <c r="H1491" s="32"/>
      <c r="I1491" s="51"/>
      <c r="J1491" s="51"/>
      <c r="K1491" s="32"/>
      <c r="L1491" s="32"/>
    </row>
    <row r="1492" spans="1:12">
      <c r="A1492" s="30"/>
      <c r="B1492" s="89"/>
      <c r="C1492" s="77"/>
      <c r="D1492" s="77"/>
      <c r="G1492" s="84"/>
      <c r="H1492" s="32"/>
      <c r="I1492" s="51"/>
      <c r="J1492" s="51"/>
      <c r="K1492" s="32"/>
      <c r="L1492" s="32"/>
    </row>
    <row r="1493" spans="1:12">
      <c r="A1493" s="30"/>
      <c r="B1493" s="89"/>
      <c r="C1493" s="77"/>
      <c r="D1493" s="77"/>
      <c r="G1493" s="84"/>
      <c r="H1493" s="32"/>
      <c r="I1493" s="51"/>
      <c r="J1493" s="51"/>
      <c r="K1493" s="32"/>
      <c r="L1493" s="32"/>
    </row>
    <row r="1494" spans="1:12">
      <c r="A1494" s="30"/>
      <c r="B1494" s="89"/>
      <c r="C1494" s="77"/>
      <c r="D1494" s="77"/>
      <c r="G1494" s="84"/>
      <c r="H1494" s="32"/>
      <c r="I1494" s="51"/>
      <c r="J1494" s="51"/>
      <c r="K1494" s="32"/>
      <c r="L1494" s="32"/>
    </row>
    <row r="1495" spans="1:12">
      <c r="A1495" s="30"/>
      <c r="B1495" s="89"/>
      <c r="C1495" s="77"/>
      <c r="D1495" s="77"/>
      <c r="G1495" s="84"/>
      <c r="H1495" s="32"/>
      <c r="I1495" s="51"/>
      <c r="J1495" s="51"/>
      <c r="K1495" s="32"/>
      <c r="L1495" s="32"/>
    </row>
    <row r="1496" spans="1:12">
      <c r="A1496" s="30"/>
      <c r="B1496" s="89"/>
      <c r="C1496" s="77"/>
      <c r="D1496" s="77"/>
      <c r="G1496" s="84"/>
      <c r="H1496" s="32"/>
      <c r="I1496" s="51"/>
      <c r="J1496" s="51"/>
      <c r="K1496" s="32"/>
      <c r="L1496" s="32"/>
    </row>
    <row r="1497" spans="1:12">
      <c r="A1497" s="30"/>
      <c r="B1497" s="89"/>
      <c r="C1497" s="77"/>
      <c r="D1497" s="77"/>
      <c r="G1497" s="84"/>
      <c r="H1497" s="32"/>
      <c r="I1497" s="51"/>
      <c r="J1497" s="51"/>
      <c r="K1497" s="32"/>
      <c r="L1497" s="32"/>
    </row>
    <row r="1498" spans="1:12">
      <c r="A1498" s="30"/>
      <c r="B1498" s="89"/>
      <c r="C1498" s="77"/>
      <c r="D1498" s="77"/>
      <c r="G1498" s="84"/>
      <c r="H1498" s="32"/>
      <c r="I1498" s="51"/>
      <c r="J1498" s="51"/>
      <c r="K1498" s="32"/>
      <c r="L1498" s="32"/>
    </row>
    <row r="1499" spans="1:12">
      <c r="A1499" s="30"/>
      <c r="B1499" s="89"/>
      <c r="C1499" s="77"/>
      <c r="D1499" s="77"/>
      <c r="G1499" s="84"/>
      <c r="H1499" s="32"/>
      <c r="I1499" s="51"/>
      <c r="J1499" s="51"/>
      <c r="K1499" s="32"/>
      <c r="L1499" s="32"/>
    </row>
    <row r="1500" spans="1:12">
      <c r="A1500" s="30"/>
      <c r="B1500" s="89"/>
      <c r="C1500" s="77"/>
      <c r="D1500" s="77"/>
      <c r="G1500" s="84"/>
      <c r="H1500" s="32"/>
      <c r="I1500" s="51"/>
      <c r="J1500" s="51"/>
      <c r="K1500" s="32"/>
      <c r="L1500" s="32"/>
    </row>
    <row r="1501" spans="1:12">
      <c r="A1501" s="30"/>
      <c r="B1501" s="89"/>
      <c r="C1501" s="77"/>
      <c r="D1501" s="77"/>
      <c r="G1501" s="84"/>
      <c r="H1501" s="32"/>
      <c r="I1501" s="51"/>
      <c r="J1501" s="51"/>
      <c r="K1501" s="32"/>
      <c r="L1501" s="32"/>
    </row>
    <row r="1502" spans="1:12">
      <c r="A1502" s="30"/>
      <c r="B1502" s="89"/>
      <c r="C1502" s="77"/>
      <c r="D1502" s="77"/>
      <c r="G1502" s="84"/>
      <c r="H1502" s="32"/>
      <c r="I1502" s="51"/>
      <c r="J1502" s="51"/>
      <c r="K1502" s="32"/>
      <c r="L1502" s="32"/>
    </row>
    <row r="1503" spans="1:12">
      <c r="A1503" s="30"/>
      <c r="B1503" s="89"/>
      <c r="C1503" s="77"/>
      <c r="D1503" s="77"/>
      <c r="G1503" s="84"/>
      <c r="H1503" s="32"/>
      <c r="I1503" s="51"/>
      <c r="J1503" s="51"/>
      <c r="K1503" s="32"/>
      <c r="L1503" s="32"/>
    </row>
    <row r="1504" spans="1:12">
      <c r="A1504" s="30"/>
      <c r="B1504" s="89"/>
      <c r="C1504" s="77"/>
      <c r="D1504" s="77"/>
      <c r="G1504" s="84"/>
      <c r="H1504" s="32"/>
      <c r="I1504" s="51"/>
      <c r="J1504" s="51"/>
      <c r="K1504" s="32"/>
      <c r="L1504" s="32"/>
    </row>
    <row r="1505" spans="1:12">
      <c r="A1505" s="30"/>
      <c r="B1505" s="89"/>
      <c r="C1505" s="77"/>
      <c r="D1505" s="77"/>
      <c r="G1505" s="84"/>
      <c r="H1505" s="32"/>
      <c r="I1505" s="51"/>
      <c r="J1505" s="51"/>
      <c r="K1505" s="32"/>
      <c r="L1505" s="32"/>
    </row>
    <row r="1506" spans="1:12">
      <c r="A1506" s="30"/>
      <c r="B1506" s="89"/>
      <c r="C1506" s="77"/>
      <c r="D1506" s="77"/>
      <c r="G1506" s="84"/>
      <c r="H1506" s="32"/>
      <c r="I1506" s="51"/>
      <c r="J1506" s="51"/>
      <c r="K1506" s="32"/>
      <c r="L1506" s="32"/>
    </row>
    <row r="1507" spans="1:12">
      <c r="A1507" s="30"/>
      <c r="B1507" s="89"/>
      <c r="C1507" s="77"/>
      <c r="D1507" s="77"/>
      <c r="G1507" s="84"/>
      <c r="H1507" s="32"/>
      <c r="I1507" s="51"/>
      <c r="J1507" s="51"/>
      <c r="K1507" s="32"/>
      <c r="L1507" s="32"/>
    </row>
    <row r="1508" spans="1:12">
      <c r="A1508" s="30"/>
      <c r="B1508" s="89"/>
      <c r="C1508" s="77"/>
      <c r="D1508" s="77"/>
      <c r="G1508" s="84"/>
      <c r="H1508" s="32"/>
      <c r="I1508" s="51"/>
      <c r="J1508" s="51"/>
      <c r="K1508" s="32"/>
      <c r="L1508" s="32"/>
    </row>
    <row r="1509" spans="1:12">
      <c r="A1509" s="30"/>
      <c r="B1509" s="89"/>
      <c r="C1509" s="77"/>
      <c r="D1509" s="77"/>
      <c r="G1509" s="84"/>
      <c r="H1509" s="32"/>
      <c r="I1509" s="51"/>
      <c r="J1509" s="51"/>
      <c r="K1509" s="32"/>
      <c r="L1509" s="32"/>
    </row>
    <row r="1510" spans="1:12">
      <c r="A1510" s="30"/>
      <c r="B1510" s="89"/>
      <c r="C1510" s="77"/>
      <c r="D1510" s="77"/>
      <c r="G1510" s="84"/>
      <c r="H1510" s="32"/>
      <c r="I1510" s="51"/>
      <c r="J1510" s="51"/>
      <c r="K1510" s="32"/>
      <c r="L1510" s="32"/>
    </row>
    <row r="1511" spans="1:12">
      <c r="A1511" s="30"/>
      <c r="B1511" s="89"/>
      <c r="C1511" s="77"/>
      <c r="D1511" s="77"/>
      <c r="G1511" s="84"/>
      <c r="H1511" s="32"/>
      <c r="I1511" s="51"/>
      <c r="J1511" s="51"/>
      <c r="K1511" s="32"/>
      <c r="L1511" s="32"/>
    </row>
    <row r="1512" spans="1:12">
      <c r="A1512" s="30"/>
      <c r="B1512" s="89"/>
      <c r="C1512" s="77"/>
      <c r="D1512" s="77"/>
      <c r="G1512" s="84"/>
      <c r="H1512" s="32"/>
      <c r="I1512" s="51"/>
      <c r="J1512" s="51"/>
      <c r="K1512" s="32"/>
      <c r="L1512" s="32"/>
    </row>
    <row r="1513" spans="1:12">
      <c r="A1513" s="30"/>
      <c r="B1513" s="89"/>
      <c r="C1513" s="77"/>
      <c r="D1513" s="77"/>
      <c r="G1513" s="84"/>
      <c r="H1513" s="32"/>
      <c r="I1513" s="51"/>
      <c r="J1513" s="51"/>
      <c r="K1513" s="32"/>
      <c r="L1513" s="32"/>
    </row>
    <row r="1514" spans="1:12">
      <c r="A1514" s="30"/>
      <c r="B1514" s="89"/>
      <c r="C1514" s="77"/>
      <c r="D1514" s="77"/>
      <c r="G1514" s="84"/>
      <c r="H1514" s="32"/>
      <c r="I1514" s="51"/>
      <c r="J1514" s="51"/>
      <c r="K1514" s="32"/>
      <c r="L1514" s="32"/>
    </row>
    <row r="1515" spans="1:12">
      <c r="A1515" s="30"/>
      <c r="B1515" s="89"/>
      <c r="C1515" s="77"/>
      <c r="D1515" s="77"/>
      <c r="G1515" s="84"/>
      <c r="H1515" s="32"/>
      <c r="I1515" s="51"/>
      <c r="J1515" s="51"/>
      <c r="K1515" s="32"/>
      <c r="L1515" s="32"/>
    </row>
    <row r="1516" spans="1:12">
      <c r="A1516" s="30"/>
      <c r="B1516" s="89"/>
      <c r="C1516" s="77"/>
      <c r="D1516" s="77"/>
      <c r="G1516" s="84"/>
      <c r="H1516" s="32"/>
      <c r="I1516" s="51"/>
      <c r="J1516" s="51"/>
      <c r="K1516" s="32"/>
      <c r="L1516" s="32"/>
    </row>
    <row r="1517" spans="1:12">
      <c r="A1517" s="30"/>
      <c r="B1517" s="89"/>
      <c r="C1517" s="77"/>
      <c r="D1517" s="77"/>
      <c r="G1517" s="84"/>
      <c r="H1517" s="32"/>
      <c r="I1517" s="51"/>
      <c r="J1517" s="51"/>
      <c r="K1517" s="32"/>
      <c r="L1517" s="32"/>
    </row>
    <row r="1518" spans="1:12">
      <c r="A1518" s="30"/>
      <c r="B1518" s="89"/>
      <c r="C1518" s="77"/>
      <c r="D1518" s="77"/>
      <c r="G1518" s="84"/>
      <c r="H1518" s="32"/>
      <c r="I1518" s="51"/>
      <c r="J1518" s="51"/>
      <c r="K1518" s="32"/>
      <c r="L1518" s="32"/>
    </row>
    <row r="1519" spans="1:12">
      <c r="A1519" s="30"/>
      <c r="B1519" s="89"/>
      <c r="C1519" s="77"/>
      <c r="D1519" s="77"/>
      <c r="G1519" s="84"/>
      <c r="H1519" s="32"/>
      <c r="I1519" s="51"/>
      <c r="J1519" s="51"/>
      <c r="K1519" s="32"/>
      <c r="L1519" s="32"/>
    </row>
    <row r="1520" spans="1:12">
      <c r="A1520" s="30"/>
      <c r="B1520" s="89"/>
      <c r="C1520" s="77"/>
      <c r="D1520" s="77"/>
      <c r="G1520" s="84"/>
      <c r="H1520" s="32"/>
      <c r="I1520" s="51"/>
      <c r="J1520" s="51"/>
      <c r="K1520" s="32"/>
      <c r="L1520" s="32"/>
    </row>
    <row r="1521" spans="1:12">
      <c r="A1521" s="30"/>
      <c r="B1521" s="89"/>
      <c r="C1521" s="77"/>
      <c r="D1521" s="77"/>
      <c r="G1521" s="84"/>
      <c r="H1521" s="32"/>
      <c r="I1521" s="51"/>
      <c r="J1521" s="51"/>
      <c r="K1521" s="32"/>
      <c r="L1521" s="32"/>
    </row>
    <row r="1522" spans="1:12">
      <c r="A1522" s="30"/>
      <c r="B1522" s="89"/>
      <c r="C1522" s="77"/>
      <c r="D1522" s="77"/>
      <c r="G1522" s="84"/>
      <c r="H1522" s="32"/>
      <c r="I1522" s="51"/>
      <c r="J1522" s="51"/>
      <c r="K1522" s="32"/>
      <c r="L1522" s="32"/>
    </row>
    <row r="1523" spans="1:12">
      <c r="A1523" s="30"/>
      <c r="B1523" s="89"/>
      <c r="C1523" s="77"/>
      <c r="D1523" s="77"/>
      <c r="G1523" s="84"/>
      <c r="H1523" s="32"/>
      <c r="I1523" s="51"/>
      <c r="J1523" s="51"/>
      <c r="K1523" s="32"/>
      <c r="L1523" s="32"/>
    </row>
    <row r="1524" spans="1:12">
      <c r="A1524" s="30"/>
      <c r="B1524" s="89"/>
      <c r="C1524" s="77"/>
      <c r="D1524" s="77"/>
      <c r="G1524" s="84"/>
      <c r="H1524" s="32"/>
      <c r="I1524" s="51"/>
      <c r="J1524" s="51"/>
      <c r="K1524" s="32"/>
      <c r="L1524" s="32"/>
    </row>
    <row r="1525" spans="1:12">
      <c r="A1525" s="30"/>
      <c r="B1525" s="89"/>
      <c r="C1525" s="77"/>
      <c r="D1525" s="77"/>
      <c r="G1525" s="84"/>
      <c r="H1525" s="32"/>
      <c r="I1525" s="51"/>
      <c r="J1525" s="51"/>
      <c r="K1525" s="32"/>
      <c r="L1525" s="32"/>
    </row>
    <row r="1526" spans="1:12">
      <c r="A1526" s="30"/>
      <c r="B1526" s="89"/>
      <c r="C1526" s="77"/>
      <c r="D1526" s="77"/>
      <c r="G1526" s="84"/>
      <c r="H1526" s="32"/>
      <c r="I1526" s="51"/>
      <c r="J1526" s="51"/>
      <c r="K1526" s="32"/>
      <c r="L1526" s="32"/>
    </row>
    <row r="1527" spans="1:12">
      <c r="A1527" s="30"/>
      <c r="B1527" s="89"/>
      <c r="C1527" s="77"/>
      <c r="D1527" s="77"/>
      <c r="G1527" s="84"/>
      <c r="H1527" s="32"/>
      <c r="I1527" s="51"/>
      <c r="J1527" s="51"/>
      <c r="K1527" s="32"/>
      <c r="L1527" s="32"/>
    </row>
    <row r="1528" spans="1:12">
      <c r="A1528" s="30"/>
      <c r="B1528" s="89"/>
      <c r="C1528" s="77"/>
      <c r="D1528" s="77"/>
      <c r="G1528" s="84"/>
      <c r="H1528" s="32"/>
      <c r="I1528" s="51"/>
      <c r="J1528" s="51"/>
      <c r="K1528" s="32"/>
      <c r="L1528" s="32"/>
    </row>
    <row r="1529" spans="1:12">
      <c r="A1529" s="30"/>
      <c r="B1529" s="89"/>
      <c r="C1529" s="77"/>
      <c r="D1529" s="77"/>
      <c r="G1529" s="84"/>
      <c r="H1529" s="32"/>
      <c r="I1529" s="51"/>
      <c r="J1529" s="51"/>
      <c r="K1529" s="32"/>
      <c r="L1529" s="32"/>
    </row>
    <row r="1530" spans="1:12">
      <c r="A1530" s="30"/>
      <c r="B1530" s="89"/>
      <c r="C1530" s="77"/>
      <c r="D1530" s="77"/>
      <c r="G1530" s="84"/>
      <c r="H1530" s="32"/>
      <c r="I1530" s="51"/>
      <c r="J1530" s="51"/>
      <c r="K1530" s="32"/>
      <c r="L1530" s="32"/>
    </row>
    <row r="1531" spans="1:12">
      <c r="A1531" s="30"/>
      <c r="B1531" s="89"/>
      <c r="C1531" s="77"/>
      <c r="D1531" s="77"/>
      <c r="G1531" s="84"/>
      <c r="H1531" s="32"/>
      <c r="I1531" s="51"/>
      <c r="J1531" s="51"/>
      <c r="K1531" s="32"/>
      <c r="L1531" s="32"/>
    </row>
    <row r="1532" spans="1:12">
      <c r="A1532" s="30"/>
      <c r="B1532" s="89"/>
      <c r="C1532" s="77"/>
      <c r="D1532" s="77"/>
      <c r="G1532" s="84"/>
      <c r="H1532" s="32"/>
      <c r="I1532" s="51"/>
      <c r="J1532" s="51"/>
      <c r="K1532" s="32"/>
      <c r="L1532" s="32"/>
    </row>
    <row r="1533" spans="1:12">
      <c r="A1533" s="30"/>
      <c r="B1533" s="89"/>
      <c r="C1533" s="77"/>
      <c r="D1533" s="77"/>
      <c r="G1533" s="84"/>
      <c r="H1533" s="32"/>
      <c r="I1533" s="51"/>
      <c r="J1533" s="51"/>
      <c r="K1533" s="32"/>
      <c r="L1533" s="32"/>
    </row>
    <row r="1534" spans="1:12">
      <c r="A1534" s="30"/>
      <c r="B1534" s="89"/>
      <c r="C1534" s="77"/>
      <c r="D1534" s="77"/>
      <c r="G1534" s="84"/>
      <c r="H1534" s="32"/>
      <c r="I1534" s="51"/>
      <c r="J1534" s="51"/>
      <c r="K1534" s="32"/>
      <c r="L1534" s="32"/>
    </row>
    <row r="1535" spans="1:12">
      <c r="A1535" s="30"/>
      <c r="B1535" s="89"/>
      <c r="C1535" s="77"/>
      <c r="D1535" s="77"/>
      <c r="G1535" s="84"/>
      <c r="H1535" s="32"/>
      <c r="I1535" s="51"/>
      <c r="J1535" s="51"/>
      <c r="K1535" s="32"/>
      <c r="L1535" s="32"/>
    </row>
    <row r="1536" spans="1:12">
      <c r="A1536" s="30"/>
      <c r="B1536" s="89"/>
      <c r="C1536" s="77"/>
      <c r="D1536" s="77"/>
      <c r="G1536" s="84"/>
      <c r="H1536" s="32"/>
      <c r="I1536" s="51"/>
      <c r="J1536" s="51"/>
      <c r="K1536" s="32"/>
      <c r="L1536" s="32"/>
    </row>
    <row r="1537" spans="1:12">
      <c r="A1537" s="30"/>
      <c r="B1537" s="89"/>
      <c r="C1537" s="77"/>
      <c r="D1537" s="77"/>
      <c r="G1537" s="84"/>
      <c r="H1537" s="32"/>
      <c r="I1537" s="51"/>
      <c r="J1537" s="51"/>
      <c r="K1537" s="32"/>
      <c r="L1537" s="32"/>
    </row>
    <row r="1538" spans="1:12">
      <c r="A1538" s="30"/>
      <c r="B1538" s="89"/>
      <c r="C1538" s="77"/>
      <c r="D1538" s="77"/>
      <c r="G1538" s="84"/>
      <c r="H1538" s="32"/>
      <c r="I1538" s="51"/>
      <c r="J1538" s="51"/>
      <c r="K1538" s="32"/>
      <c r="L1538" s="32"/>
    </row>
    <row r="1539" spans="1:12">
      <c r="A1539" s="30"/>
      <c r="B1539" s="89"/>
      <c r="C1539" s="77"/>
      <c r="D1539" s="77"/>
      <c r="G1539" s="84"/>
      <c r="H1539" s="32"/>
      <c r="I1539" s="51"/>
      <c r="J1539" s="51"/>
      <c r="K1539" s="32"/>
      <c r="L1539" s="32"/>
    </row>
    <row r="1540" spans="1:12">
      <c r="A1540" s="30"/>
      <c r="B1540" s="89"/>
      <c r="C1540" s="77"/>
      <c r="D1540" s="77"/>
      <c r="G1540" s="84"/>
      <c r="H1540" s="32"/>
      <c r="I1540" s="51"/>
      <c r="J1540" s="51"/>
      <c r="K1540" s="32"/>
      <c r="L1540" s="32"/>
    </row>
    <row r="1541" spans="1:12">
      <c r="A1541" s="30"/>
      <c r="B1541" s="89"/>
      <c r="C1541" s="77"/>
      <c r="D1541" s="77"/>
      <c r="G1541" s="84"/>
      <c r="H1541" s="30"/>
      <c r="I1541" s="51"/>
      <c r="J1541" s="51"/>
      <c r="K1541" s="32"/>
      <c r="L1541" s="32"/>
    </row>
    <row r="1542" spans="1:12">
      <c r="A1542" s="30"/>
      <c r="B1542" s="89"/>
      <c r="C1542" s="77"/>
      <c r="D1542" s="77"/>
      <c r="G1542" s="84"/>
      <c r="H1542" s="32"/>
      <c r="I1542" s="51"/>
      <c r="J1542" s="51"/>
      <c r="K1542" s="32"/>
      <c r="L1542" s="32"/>
    </row>
    <row r="1543" spans="1:12">
      <c r="A1543" s="30"/>
      <c r="B1543" s="89"/>
      <c r="C1543" s="77"/>
      <c r="D1543" s="77"/>
      <c r="G1543" s="84"/>
      <c r="H1543" s="32"/>
      <c r="I1543" s="51"/>
      <c r="J1543" s="51"/>
      <c r="K1543" s="32"/>
      <c r="L1543" s="32"/>
    </row>
    <row r="1544" spans="1:12">
      <c r="A1544" s="30"/>
      <c r="B1544" s="89"/>
      <c r="C1544" s="77"/>
      <c r="D1544" s="77"/>
      <c r="G1544" s="84"/>
      <c r="H1544" s="32"/>
      <c r="I1544" s="51"/>
      <c r="J1544" s="51"/>
      <c r="K1544" s="32"/>
      <c r="L1544" s="32"/>
    </row>
    <row r="1545" spans="1:12">
      <c r="A1545" s="30"/>
      <c r="B1545" s="89"/>
      <c r="C1545" s="77"/>
      <c r="D1545" s="77"/>
      <c r="G1545" s="84"/>
      <c r="H1545" s="32"/>
      <c r="I1545" s="51"/>
      <c r="J1545" s="51"/>
      <c r="K1545" s="32"/>
      <c r="L1545" s="32"/>
    </row>
    <row r="1546" spans="1:12">
      <c r="A1546" s="30"/>
      <c r="B1546" s="89"/>
      <c r="C1546" s="77"/>
      <c r="D1546" s="77"/>
      <c r="G1546" s="84"/>
      <c r="H1546" s="32"/>
      <c r="I1546" s="51"/>
      <c r="J1546" s="51"/>
      <c r="K1546" s="32"/>
      <c r="L1546" s="32"/>
    </row>
    <row r="1547" spans="1:12">
      <c r="A1547" s="30"/>
      <c r="B1547" s="89"/>
      <c r="C1547" s="77"/>
      <c r="D1547" s="77"/>
      <c r="G1547" s="84"/>
      <c r="H1547" s="32"/>
      <c r="I1547" s="51"/>
      <c r="J1547" s="51"/>
      <c r="K1547" s="32"/>
      <c r="L1547" s="32"/>
    </row>
    <row r="1548" spans="1:12">
      <c r="A1548" s="30"/>
      <c r="B1548" s="89"/>
      <c r="C1548" s="77"/>
      <c r="D1548" s="77"/>
      <c r="G1548" s="84"/>
      <c r="H1548" s="32"/>
      <c r="I1548" s="51"/>
      <c r="J1548" s="51"/>
      <c r="K1548" s="32"/>
      <c r="L1548" s="32"/>
    </row>
    <row r="1549" spans="1:12">
      <c r="A1549" s="30"/>
      <c r="B1549" s="89"/>
      <c r="C1549" s="77"/>
      <c r="D1549" s="77"/>
      <c r="G1549" s="84"/>
      <c r="H1549" s="32"/>
      <c r="I1549" s="51"/>
      <c r="J1549" s="51"/>
      <c r="K1549" s="32"/>
      <c r="L1549" s="32"/>
    </row>
    <row r="1550" spans="1:12">
      <c r="A1550" s="30"/>
      <c r="B1550" s="89"/>
      <c r="C1550" s="77"/>
      <c r="D1550" s="77"/>
      <c r="G1550" s="84"/>
      <c r="H1550" s="32"/>
      <c r="I1550" s="51"/>
      <c r="J1550" s="51"/>
      <c r="K1550" s="32"/>
      <c r="L1550" s="32"/>
    </row>
    <row r="1551" spans="1:12">
      <c r="A1551" s="30"/>
      <c r="B1551" s="89"/>
      <c r="C1551" s="77"/>
      <c r="D1551" s="77"/>
      <c r="G1551" s="84"/>
      <c r="H1551" s="32"/>
      <c r="I1551" s="51"/>
      <c r="J1551" s="51"/>
      <c r="K1551" s="32"/>
      <c r="L1551" s="32"/>
    </row>
    <row r="1552" spans="1:12">
      <c r="A1552" s="30"/>
      <c r="B1552" s="89"/>
      <c r="C1552" s="77"/>
      <c r="D1552" s="77"/>
      <c r="G1552" s="84"/>
      <c r="H1552" s="32"/>
      <c r="I1552" s="51"/>
      <c r="J1552" s="51"/>
      <c r="K1552" s="32"/>
      <c r="L1552" s="32"/>
    </row>
    <row r="1553" spans="1:12">
      <c r="A1553" s="30"/>
      <c r="B1553" s="89"/>
      <c r="C1553" s="77"/>
      <c r="D1553" s="77"/>
      <c r="G1553" s="84"/>
      <c r="H1553" s="32"/>
      <c r="I1553" s="51"/>
      <c r="J1553" s="51"/>
      <c r="K1553" s="32"/>
      <c r="L1553" s="32"/>
    </row>
    <row r="1554" spans="1:12">
      <c r="A1554" s="30"/>
      <c r="B1554" s="89"/>
      <c r="C1554" s="77"/>
      <c r="D1554" s="77"/>
      <c r="G1554" s="84"/>
      <c r="H1554" s="32"/>
      <c r="I1554" s="51"/>
      <c r="J1554" s="51"/>
      <c r="K1554" s="32"/>
      <c r="L1554" s="32"/>
    </row>
    <row r="1555" spans="1:12">
      <c r="A1555" s="30"/>
      <c r="B1555" s="89"/>
      <c r="C1555" s="77"/>
      <c r="D1555" s="77"/>
      <c r="G1555" s="84"/>
      <c r="H1555" s="32"/>
      <c r="I1555" s="51"/>
      <c r="J1555" s="51"/>
      <c r="K1555" s="32"/>
      <c r="L1555" s="32"/>
    </row>
    <row r="1556" spans="1:12">
      <c r="A1556" s="30"/>
      <c r="B1556" s="89"/>
      <c r="C1556" s="77"/>
      <c r="D1556" s="77"/>
      <c r="G1556" s="84"/>
      <c r="H1556" s="32"/>
      <c r="I1556" s="51"/>
      <c r="J1556" s="51"/>
      <c r="K1556" s="32"/>
      <c r="L1556" s="32"/>
    </row>
    <row r="1557" spans="1:12">
      <c r="A1557" s="30"/>
      <c r="B1557" s="89"/>
      <c r="C1557" s="77"/>
      <c r="D1557" s="77"/>
      <c r="G1557" s="84"/>
      <c r="H1557" s="32"/>
      <c r="I1557" s="51"/>
      <c r="J1557" s="51"/>
      <c r="K1557" s="32"/>
      <c r="L1557" s="32"/>
    </row>
    <row r="1558" spans="1:12">
      <c r="A1558" s="30"/>
      <c r="B1558" s="89"/>
      <c r="C1558" s="77"/>
      <c r="D1558" s="77"/>
      <c r="G1558" s="84"/>
      <c r="H1558" s="32"/>
      <c r="I1558" s="51"/>
      <c r="J1558" s="51"/>
      <c r="K1558" s="32"/>
      <c r="L1558" s="32"/>
    </row>
    <row r="1559" spans="1:12">
      <c r="A1559" s="30"/>
      <c r="B1559" s="89"/>
      <c r="C1559" s="77"/>
      <c r="D1559" s="77"/>
      <c r="G1559" s="84"/>
      <c r="H1559" s="32"/>
      <c r="I1559" s="51"/>
      <c r="J1559" s="51"/>
      <c r="K1559" s="32"/>
      <c r="L1559" s="32"/>
    </row>
    <row r="1560" spans="1:12">
      <c r="A1560" s="30"/>
      <c r="B1560" s="89"/>
      <c r="C1560" s="77"/>
      <c r="D1560" s="77"/>
      <c r="G1560" s="84"/>
      <c r="H1560" s="32"/>
      <c r="I1560" s="51"/>
      <c r="J1560" s="51"/>
      <c r="K1560" s="32"/>
      <c r="L1560" s="32"/>
    </row>
    <row r="1561" spans="1:12">
      <c r="A1561" s="30"/>
      <c r="B1561" s="89"/>
      <c r="C1561" s="77"/>
      <c r="D1561" s="77"/>
      <c r="G1561" s="84"/>
      <c r="H1561" s="32"/>
      <c r="I1561" s="51"/>
      <c r="J1561" s="51"/>
      <c r="K1561" s="32"/>
      <c r="L1561" s="32"/>
    </row>
    <row r="1562" spans="1:12">
      <c r="A1562" s="30"/>
      <c r="B1562" s="89"/>
      <c r="C1562" s="77"/>
      <c r="D1562" s="77"/>
      <c r="G1562" s="84"/>
      <c r="H1562" s="32"/>
      <c r="I1562" s="51"/>
      <c r="J1562" s="51"/>
      <c r="K1562" s="32"/>
      <c r="L1562" s="32"/>
    </row>
    <row r="1563" spans="1:12">
      <c r="A1563" s="30"/>
      <c r="B1563" s="89"/>
      <c r="C1563" s="77"/>
      <c r="D1563" s="77"/>
      <c r="G1563" s="84"/>
      <c r="H1563" s="32"/>
      <c r="I1563" s="51"/>
      <c r="J1563" s="51"/>
      <c r="K1563" s="32"/>
      <c r="L1563" s="32"/>
    </row>
    <row r="1564" spans="1:12">
      <c r="A1564" s="30"/>
      <c r="B1564" s="89"/>
      <c r="C1564" s="77"/>
      <c r="D1564" s="77"/>
      <c r="G1564" s="84"/>
      <c r="H1564" s="32"/>
      <c r="I1564" s="51"/>
      <c r="J1564" s="51"/>
      <c r="K1564" s="32"/>
      <c r="L1564" s="32"/>
    </row>
    <row r="1565" spans="1:12">
      <c r="A1565" s="30"/>
      <c r="B1565" s="89"/>
      <c r="C1565" s="77"/>
      <c r="D1565" s="77"/>
      <c r="G1565" s="84"/>
      <c r="H1565" s="32"/>
      <c r="I1565" s="51"/>
      <c r="J1565" s="51"/>
      <c r="K1565" s="32"/>
      <c r="L1565" s="32"/>
    </row>
    <row r="1566" spans="1:12">
      <c r="A1566" s="30"/>
      <c r="B1566" s="89"/>
      <c r="C1566" s="77"/>
      <c r="D1566" s="77"/>
      <c r="G1566" s="84"/>
      <c r="H1566" s="32"/>
      <c r="I1566" s="51"/>
      <c r="J1566" s="51"/>
      <c r="K1566" s="32"/>
      <c r="L1566" s="32"/>
    </row>
    <row r="1567" spans="1:12">
      <c r="A1567" s="30"/>
      <c r="B1567" s="89"/>
      <c r="C1567" s="77"/>
      <c r="D1567" s="77"/>
      <c r="G1567" s="84"/>
      <c r="H1567" s="32"/>
      <c r="I1567" s="51"/>
      <c r="J1567" s="51"/>
      <c r="K1567" s="32"/>
      <c r="L1567" s="32"/>
    </row>
    <row r="1568" spans="1:12">
      <c r="A1568" s="30"/>
      <c r="B1568" s="89"/>
      <c r="C1568" s="77"/>
      <c r="D1568" s="77"/>
      <c r="G1568" s="84"/>
      <c r="H1568" s="32"/>
      <c r="I1568" s="51"/>
      <c r="J1568" s="51"/>
      <c r="K1568" s="32"/>
      <c r="L1568" s="32"/>
    </row>
    <row r="1569" spans="1:12">
      <c r="A1569" s="30"/>
      <c r="B1569" s="89"/>
      <c r="C1569" s="77"/>
      <c r="D1569" s="77"/>
      <c r="G1569" s="84"/>
      <c r="H1569" s="32"/>
      <c r="I1569" s="51"/>
      <c r="J1569" s="51"/>
      <c r="K1569" s="32"/>
      <c r="L1569" s="32"/>
    </row>
    <row r="1570" spans="1:12">
      <c r="A1570" s="30"/>
      <c r="B1570" s="89"/>
      <c r="C1570" s="77"/>
      <c r="D1570" s="77"/>
      <c r="G1570" s="84"/>
      <c r="H1570" s="32"/>
      <c r="I1570" s="51"/>
      <c r="J1570" s="51"/>
      <c r="K1570" s="32"/>
      <c r="L1570" s="32"/>
    </row>
    <row r="1571" spans="1:12">
      <c r="A1571" s="30"/>
      <c r="B1571" s="89"/>
      <c r="C1571" s="77"/>
      <c r="D1571" s="77"/>
      <c r="G1571" s="84"/>
      <c r="H1571" s="32"/>
      <c r="I1571" s="51"/>
      <c r="J1571" s="51"/>
      <c r="K1571" s="32"/>
      <c r="L1571" s="32"/>
    </row>
    <row r="1572" spans="1:12">
      <c r="A1572" s="30"/>
      <c r="B1572" s="89"/>
      <c r="C1572" s="77"/>
      <c r="D1572" s="77"/>
      <c r="G1572" s="84"/>
      <c r="H1572" s="32"/>
      <c r="I1572" s="51"/>
      <c r="J1572" s="51"/>
      <c r="K1572" s="32"/>
      <c r="L1572" s="32"/>
    </row>
    <row r="1573" spans="1:12">
      <c r="A1573" s="30"/>
      <c r="B1573" s="89"/>
      <c r="C1573" s="77"/>
      <c r="D1573" s="77"/>
      <c r="G1573" s="84"/>
      <c r="H1573" s="32"/>
      <c r="I1573" s="51"/>
      <c r="J1573" s="51"/>
      <c r="K1573" s="32"/>
      <c r="L1573" s="32"/>
    </row>
    <row r="1574" spans="1:12">
      <c r="A1574" s="30"/>
      <c r="B1574" s="89"/>
      <c r="C1574" s="77"/>
      <c r="D1574" s="77"/>
      <c r="G1574" s="84"/>
      <c r="H1574" s="32"/>
      <c r="I1574" s="51"/>
      <c r="J1574" s="51"/>
      <c r="K1574" s="32"/>
      <c r="L1574" s="32"/>
    </row>
    <row r="1575" spans="1:12">
      <c r="A1575" s="30"/>
      <c r="B1575" s="89"/>
      <c r="C1575" s="77"/>
      <c r="D1575" s="77"/>
      <c r="G1575" s="84"/>
      <c r="H1575" s="32"/>
      <c r="I1575" s="51"/>
      <c r="J1575" s="51"/>
      <c r="K1575" s="32"/>
      <c r="L1575" s="32"/>
    </row>
    <row r="1576" spans="1:12">
      <c r="A1576" s="30"/>
      <c r="B1576" s="89"/>
      <c r="C1576" s="77"/>
      <c r="D1576" s="77"/>
      <c r="G1576" s="84"/>
      <c r="H1576" s="32"/>
      <c r="I1576" s="51"/>
      <c r="J1576" s="51"/>
      <c r="K1576" s="32"/>
      <c r="L1576" s="32"/>
    </row>
    <row r="1577" spans="1:12">
      <c r="A1577" s="30"/>
      <c r="B1577" s="89"/>
      <c r="C1577" s="77"/>
      <c r="D1577" s="77"/>
      <c r="G1577" s="84"/>
      <c r="H1577" s="32"/>
      <c r="I1577" s="51"/>
      <c r="J1577" s="51"/>
      <c r="K1577" s="32"/>
      <c r="L1577" s="32"/>
    </row>
    <row r="1578" spans="1:12">
      <c r="A1578" s="30"/>
      <c r="B1578" s="89"/>
      <c r="C1578" s="77"/>
      <c r="D1578" s="77"/>
      <c r="G1578" s="84"/>
      <c r="H1578" s="32"/>
      <c r="I1578" s="51"/>
      <c r="J1578" s="51"/>
      <c r="K1578" s="32"/>
      <c r="L1578" s="32"/>
    </row>
    <row r="1579" spans="1:12">
      <c r="A1579" s="30"/>
      <c r="B1579" s="89"/>
      <c r="C1579" s="77"/>
      <c r="D1579" s="77"/>
      <c r="G1579" s="84"/>
      <c r="H1579" s="32"/>
      <c r="I1579" s="51"/>
      <c r="J1579" s="51"/>
      <c r="K1579" s="32"/>
      <c r="L1579" s="32"/>
    </row>
    <row r="1580" spans="1:12">
      <c r="A1580" s="30"/>
      <c r="B1580" s="89"/>
      <c r="C1580" s="77"/>
      <c r="D1580" s="77"/>
      <c r="G1580" s="84"/>
      <c r="H1580" s="32"/>
      <c r="I1580" s="51"/>
      <c r="J1580" s="51"/>
      <c r="K1580" s="32"/>
      <c r="L1580" s="32"/>
    </row>
    <row r="1581" spans="1:12">
      <c r="A1581" s="30"/>
      <c r="B1581" s="89"/>
      <c r="C1581" s="77"/>
      <c r="D1581" s="77"/>
      <c r="G1581" s="84"/>
      <c r="H1581" s="32"/>
      <c r="I1581" s="51"/>
      <c r="J1581" s="51"/>
      <c r="K1581" s="32"/>
      <c r="L1581" s="32"/>
    </row>
    <row r="1582" spans="1:12">
      <c r="A1582" s="30"/>
      <c r="B1582" s="89"/>
      <c r="C1582" s="77"/>
      <c r="D1582" s="77"/>
      <c r="G1582" s="84"/>
      <c r="H1582" s="32"/>
      <c r="I1582" s="51"/>
      <c r="J1582" s="51"/>
      <c r="K1582" s="32"/>
      <c r="L1582" s="32"/>
    </row>
    <row r="1583" spans="1:12">
      <c r="A1583" s="30"/>
      <c r="B1583" s="89"/>
      <c r="C1583" s="77"/>
      <c r="D1583" s="77"/>
      <c r="G1583" s="84"/>
      <c r="H1583" s="32"/>
      <c r="I1583" s="51"/>
      <c r="J1583" s="51"/>
      <c r="K1583" s="32"/>
      <c r="L1583" s="32"/>
    </row>
    <row r="1584" spans="1:12">
      <c r="A1584" s="30"/>
      <c r="B1584" s="89"/>
      <c r="C1584" s="77"/>
      <c r="D1584" s="77"/>
      <c r="G1584" s="84"/>
      <c r="H1584" s="32"/>
      <c r="I1584" s="51"/>
      <c r="J1584" s="51"/>
      <c r="K1584" s="32"/>
      <c r="L1584" s="32"/>
    </row>
    <row r="1585" spans="1:12">
      <c r="A1585" s="30"/>
      <c r="B1585" s="89"/>
      <c r="C1585" s="77"/>
      <c r="D1585" s="77"/>
      <c r="G1585" s="84"/>
      <c r="H1585" s="32"/>
      <c r="I1585" s="51"/>
      <c r="J1585" s="51"/>
      <c r="K1585" s="32"/>
      <c r="L1585" s="32"/>
    </row>
    <row r="1586" spans="1:12">
      <c r="A1586" s="30"/>
      <c r="B1586" s="89"/>
      <c r="C1586" s="77"/>
      <c r="D1586" s="77"/>
      <c r="G1586" s="84"/>
      <c r="H1586" s="32"/>
      <c r="I1586" s="51"/>
      <c r="J1586" s="51"/>
      <c r="K1586" s="32"/>
      <c r="L1586" s="32"/>
    </row>
    <row r="1587" spans="1:12">
      <c r="A1587" s="30"/>
      <c r="B1587" s="89"/>
      <c r="C1587" s="77"/>
      <c r="D1587" s="77"/>
      <c r="G1587" s="84"/>
      <c r="H1587" s="32"/>
      <c r="I1587" s="51"/>
      <c r="J1587" s="51"/>
      <c r="K1587" s="32"/>
      <c r="L1587" s="32"/>
    </row>
    <row r="1588" spans="1:12">
      <c r="A1588" s="30"/>
      <c r="B1588" s="89"/>
      <c r="C1588" s="77"/>
      <c r="D1588" s="77"/>
      <c r="G1588" s="84"/>
      <c r="H1588" s="32"/>
      <c r="I1588" s="51"/>
      <c r="J1588" s="51"/>
      <c r="K1588" s="32"/>
      <c r="L1588" s="32"/>
    </row>
    <row r="1589" spans="1:12">
      <c r="A1589" s="30"/>
      <c r="B1589" s="89"/>
      <c r="C1589" s="77"/>
      <c r="D1589" s="77"/>
      <c r="G1589" s="84"/>
      <c r="H1589" s="32"/>
      <c r="I1589" s="51"/>
      <c r="J1589" s="51"/>
      <c r="K1589" s="32"/>
      <c r="L1589" s="32"/>
    </row>
    <row r="1590" spans="1:12">
      <c r="A1590" s="30"/>
      <c r="B1590" s="89"/>
      <c r="C1590" s="77"/>
      <c r="D1590" s="77"/>
      <c r="G1590" s="84"/>
      <c r="H1590" s="32"/>
      <c r="I1590" s="51"/>
      <c r="J1590" s="51"/>
      <c r="K1590" s="32"/>
      <c r="L1590" s="32"/>
    </row>
    <row r="1591" spans="1:12">
      <c r="A1591" s="30"/>
      <c r="B1591" s="89"/>
      <c r="C1591" s="77"/>
      <c r="D1591" s="77"/>
      <c r="G1591" s="84"/>
      <c r="H1591" s="32"/>
      <c r="I1591" s="51"/>
      <c r="J1591" s="51"/>
      <c r="K1591" s="32"/>
      <c r="L1591" s="32"/>
    </row>
    <row r="1592" spans="1:12">
      <c r="A1592" s="30"/>
      <c r="B1592" s="89"/>
      <c r="C1592" s="77"/>
      <c r="D1592" s="77"/>
      <c r="G1592" s="84"/>
      <c r="H1592" s="32"/>
      <c r="I1592" s="51"/>
      <c r="J1592" s="51"/>
      <c r="K1592" s="32"/>
      <c r="L1592" s="32"/>
    </row>
    <row r="1593" spans="1:12">
      <c r="A1593" s="30"/>
      <c r="B1593" s="89"/>
      <c r="C1593" s="77"/>
      <c r="D1593" s="77"/>
      <c r="G1593" s="84"/>
      <c r="H1593" s="32"/>
      <c r="I1593" s="51"/>
      <c r="J1593" s="51"/>
      <c r="K1593" s="32"/>
      <c r="L1593" s="32"/>
    </row>
    <row r="1594" spans="1:12">
      <c r="A1594" s="30"/>
      <c r="B1594" s="89"/>
      <c r="C1594" s="77"/>
      <c r="D1594" s="77"/>
      <c r="G1594" s="84"/>
      <c r="H1594" s="32"/>
      <c r="I1594" s="51"/>
      <c r="J1594" s="51"/>
      <c r="K1594" s="32"/>
      <c r="L1594" s="32"/>
    </row>
    <row r="1595" spans="1:12">
      <c r="A1595" s="30"/>
      <c r="B1595" s="89"/>
      <c r="C1595" s="77"/>
      <c r="D1595" s="77"/>
      <c r="G1595" s="84"/>
      <c r="H1595" s="32"/>
      <c r="I1595" s="51"/>
      <c r="J1595" s="51"/>
      <c r="K1595" s="32"/>
      <c r="L1595" s="32"/>
    </row>
    <row r="1596" spans="1:12">
      <c r="A1596" s="30"/>
      <c r="B1596" s="89"/>
      <c r="C1596" s="77"/>
      <c r="D1596" s="77"/>
      <c r="G1596" s="84"/>
      <c r="H1596" s="32"/>
      <c r="I1596" s="51"/>
      <c r="J1596" s="51"/>
      <c r="K1596" s="32"/>
      <c r="L1596" s="32"/>
    </row>
    <row r="1597" spans="1:12">
      <c r="A1597" s="30"/>
      <c r="B1597" s="89"/>
      <c r="C1597" s="77"/>
      <c r="D1597" s="77"/>
      <c r="G1597" s="84"/>
      <c r="H1597" s="32"/>
      <c r="I1597" s="51"/>
      <c r="J1597" s="51"/>
      <c r="K1597" s="32"/>
      <c r="L1597" s="32"/>
    </row>
    <row r="1598" spans="1:12">
      <c r="A1598" s="30"/>
      <c r="B1598" s="89"/>
      <c r="C1598" s="77"/>
      <c r="D1598" s="77"/>
      <c r="G1598" s="84"/>
      <c r="H1598" s="32"/>
      <c r="I1598" s="51"/>
      <c r="J1598" s="51"/>
      <c r="K1598" s="32"/>
      <c r="L1598" s="32"/>
    </row>
    <row r="1599" spans="1:12">
      <c r="A1599" s="30"/>
      <c r="B1599" s="89"/>
      <c r="C1599" s="77"/>
      <c r="D1599" s="77"/>
      <c r="G1599" s="84"/>
      <c r="H1599" s="32"/>
      <c r="I1599" s="51"/>
      <c r="J1599" s="51"/>
      <c r="K1599" s="32"/>
      <c r="L1599" s="32"/>
    </row>
    <row r="1600" spans="1:12">
      <c r="A1600" s="30"/>
      <c r="B1600" s="89"/>
      <c r="C1600" s="77"/>
      <c r="D1600" s="77"/>
      <c r="G1600" s="84"/>
      <c r="H1600" s="32"/>
      <c r="I1600" s="51"/>
      <c r="J1600" s="51"/>
      <c r="K1600" s="32"/>
      <c r="L1600" s="32"/>
    </row>
    <row r="1601" spans="1:12">
      <c r="A1601" s="30"/>
      <c r="B1601" s="89"/>
      <c r="C1601" s="77"/>
      <c r="D1601" s="77"/>
      <c r="G1601" s="84"/>
      <c r="H1601" s="32"/>
      <c r="I1601" s="51"/>
      <c r="J1601" s="51"/>
      <c r="K1601" s="32"/>
      <c r="L1601" s="32"/>
    </row>
    <row r="1602" spans="1:12">
      <c r="A1602" s="30"/>
      <c r="B1602" s="89"/>
      <c r="C1602" s="77"/>
      <c r="D1602" s="77"/>
      <c r="G1602" s="84"/>
      <c r="H1602" s="32"/>
      <c r="I1602" s="51"/>
      <c r="J1602" s="51"/>
      <c r="K1602" s="32"/>
      <c r="L1602" s="32"/>
    </row>
    <row r="1603" spans="1:12">
      <c r="A1603" s="30"/>
      <c r="B1603" s="89"/>
      <c r="C1603" s="77"/>
      <c r="D1603" s="77"/>
      <c r="G1603" s="84"/>
      <c r="H1603" s="32"/>
      <c r="I1603" s="51"/>
      <c r="J1603" s="51"/>
      <c r="K1603" s="32"/>
      <c r="L1603" s="32"/>
    </row>
    <row r="1604" spans="1:12">
      <c r="A1604" s="30"/>
      <c r="B1604" s="89"/>
      <c r="C1604" s="77"/>
      <c r="D1604" s="77"/>
      <c r="G1604" s="84"/>
      <c r="H1604" s="32"/>
      <c r="I1604" s="51"/>
      <c r="J1604" s="51"/>
      <c r="K1604" s="32"/>
      <c r="L1604" s="32"/>
    </row>
    <row r="1605" spans="1:12">
      <c r="A1605" s="30"/>
      <c r="B1605" s="89"/>
      <c r="C1605" s="77"/>
      <c r="D1605" s="77"/>
      <c r="G1605" s="84"/>
      <c r="H1605" s="32"/>
      <c r="I1605" s="51"/>
      <c r="J1605" s="51"/>
      <c r="K1605" s="32"/>
      <c r="L1605" s="32"/>
    </row>
    <row r="1606" spans="1:12">
      <c r="A1606" s="30"/>
      <c r="B1606" s="89"/>
      <c r="C1606" s="77"/>
      <c r="D1606" s="77"/>
      <c r="G1606" s="84"/>
      <c r="H1606" s="32"/>
      <c r="I1606" s="51"/>
      <c r="J1606" s="51"/>
      <c r="K1606" s="32"/>
      <c r="L1606" s="32"/>
    </row>
    <row r="1607" spans="1:12">
      <c r="A1607" s="30"/>
      <c r="B1607" s="89"/>
      <c r="C1607" s="77"/>
      <c r="D1607" s="77"/>
      <c r="G1607" s="84"/>
      <c r="H1607" s="32"/>
      <c r="I1607" s="51"/>
      <c r="J1607" s="51"/>
      <c r="K1607" s="32"/>
      <c r="L1607" s="32"/>
    </row>
    <row r="1608" spans="1:12">
      <c r="A1608" s="30"/>
      <c r="B1608" s="89"/>
      <c r="C1608" s="77"/>
      <c r="D1608" s="77"/>
      <c r="G1608" s="84"/>
      <c r="H1608" s="32"/>
      <c r="I1608" s="51"/>
      <c r="J1608" s="51"/>
      <c r="K1608" s="32"/>
      <c r="L1608" s="32"/>
    </row>
    <row r="1609" spans="1:12">
      <c r="A1609" s="30"/>
      <c r="B1609" s="89"/>
      <c r="C1609" s="77"/>
      <c r="D1609" s="77"/>
      <c r="G1609" s="84"/>
      <c r="H1609" s="32"/>
      <c r="I1609" s="51"/>
      <c r="J1609" s="51"/>
      <c r="K1609" s="32"/>
      <c r="L1609" s="32"/>
    </row>
    <row r="1610" spans="1:12">
      <c r="A1610" s="30"/>
      <c r="B1610" s="89"/>
      <c r="C1610" s="77"/>
      <c r="D1610" s="77"/>
      <c r="G1610" s="84"/>
      <c r="H1610" s="32"/>
      <c r="I1610" s="51"/>
      <c r="J1610" s="51"/>
      <c r="K1610" s="32"/>
      <c r="L1610" s="32"/>
    </row>
    <row r="1611" spans="1:12">
      <c r="A1611" s="30"/>
      <c r="B1611" s="89"/>
      <c r="C1611" s="77"/>
      <c r="D1611" s="77"/>
      <c r="G1611" s="84"/>
      <c r="H1611" s="32"/>
      <c r="I1611" s="51"/>
      <c r="J1611" s="51"/>
      <c r="K1611" s="32"/>
      <c r="L1611" s="32"/>
    </row>
    <row r="1612" spans="1:12">
      <c r="A1612" s="30"/>
      <c r="B1612" s="89"/>
      <c r="C1612" s="77"/>
      <c r="D1612" s="77"/>
      <c r="G1612" s="84"/>
      <c r="H1612" s="32"/>
      <c r="I1612" s="51"/>
      <c r="J1612" s="51"/>
      <c r="K1612" s="32"/>
      <c r="L1612" s="32"/>
    </row>
    <row r="1613" spans="1:12">
      <c r="A1613" s="30"/>
      <c r="B1613" s="89"/>
      <c r="C1613" s="77"/>
      <c r="D1613" s="77"/>
      <c r="G1613" s="84"/>
      <c r="H1613" s="32"/>
      <c r="I1613" s="51"/>
      <c r="J1613" s="51"/>
      <c r="K1613" s="32"/>
      <c r="L1613" s="32"/>
    </row>
    <row r="1614" spans="1:12">
      <c r="A1614" s="30"/>
      <c r="B1614" s="89"/>
      <c r="C1614" s="77"/>
      <c r="D1614" s="77"/>
      <c r="G1614" s="84"/>
      <c r="H1614" s="32"/>
      <c r="I1614" s="51"/>
      <c r="J1614" s="51"/>
      <c r="K1614" s="32"/>
      <c r="L1614" s="32"/>
    </row>
    <row r="1615" spans="1:12">
      <c r="A1615" s="30"/>
      <c r="B1615" s="89"/>
      <c r="C1615" s="77"/>
      <c r="D1615" s="77"/>
      <c r="G1615" s="84"/>
      <c r="H1615" s="32"/>
      <c r="I1615" s="51"/>
      <c r="J1615" s="51"/>
      <c r="K1615" s="32"/>
      <c r="L1615" s="32"/>
    </row>
    <row r="1616" spans="1:12">
      <c r="A1616" s="30"/>
      <c r="B1616" s="89"/>
      <c r="C1616" s="77"/>
      <c r="D1616" s="77"/>
      <c r="G1616" s="84"/>
      <c r="H1616" s="32"/>
      <c r="I1616" s="51"/>
      <c r="J1616" s="51"/>
      <c r="K1616" s="32"/>
      <c r="L1616" s="32"/>
    </row>
    <row r="1617" spans="1:12">
      <c r="A1617" s="30"/>
      <c r="B1617" s="89"/>
      <c r="C1617" s="77"/>
      <c r="D1617" s="77"/>
      <c r="G1617" s="84"/>
      <c r="H1617" s="32"/>
      <c r="I1617" s="51"/>
      <c r="J1617" s="51"/>
      <c r="K1617" s="32"/>
      <c r="L1617" s="32"/>
    </row>
    <row r="1618" spans="1:12">
      <c r="A1618" s="30"/>
      <c r="B1618" s="89"/>
      <c r="C1618" s="77"/>
      <c r="D1618" s="77"/>
      <c r="G1618" s="84"/>
      <c r="H1618" s="32"/>
      <c r="I1618" s="51"/>
      <c r="J1618" s="51"/>
      <c r="K1618" s="32"/>
      <c r="L1618" s="32"/>
    </row>
    <row r="1619" spans="1:12">
      <c r="A1619" s="30"/>
      <c r="B1619" s="89"/>
      <c r="C1619" s="77"/>
      <c r="D1619" s="77"/>
      <c r="G1619" s="84"/>
      <c r="H1619" s="32"/>
      <c r="I1619" s="51"/>
      <c r="J1619" s="51"/>
      <c r="K1619" s="32"/>
      <c r="L1619" s="32"/>
    </row>
    <row r="1620" spans="1:12">
      <c r="A1620" s="30"/>
      <c r="B1620" s="89"/>
      <c r="C1620" s="77"/>
      <c r="D1620" s="77"/>
      <c r="G1620" s="84"/>
      <c r="H1620" s="32"/>
      <c r="I1620" s="51"/>
      <c r="J1620" s="51"/>
      <c r="K1620" s="32"/>
      <c r="L1620" s="32"/>
    </row>
    <row r="1621" spans="1:12">
      <c r="A1621" s="30"/>
      <c r="B1621" s="89"/>
      <c r="C1621" s="77"/>
      <c r="D1621" s="77"/>
      <c r="G1621" s="84"/>
      <c r="H1621" s="32"/>
      <c r="I1621" s="51"/>
      <c r="J1621" s="51"/>
      <c r="K1621" s="32"/>
      <c r="L1621" s="32"/>
    </row>
    <row r="1622" spans="1:12">
      <c r="A1622" s="30"/>
      <c r="B1622" s="89"/>
      <c r="C1622" s="77"/>
      <c r="D1622" s="77"/>
      <c r="G1622" s="84"/>
      <c r="H1622" s="32"/>
      <c r="I1622" s="51"/>
      <c r="J1622" s="51"/>
      <c r="K1622" s="32"/>
      <c r="L1622" s="32"/>
    </row>
    <row r="1623" spans="1:12">
      <c r="A1623" s="30"/>
      <c r="B1623" s="89"/>
      <c r="C1623" s="77"/>
      <c r="D1623" s="77"/>
      <c r="G1623" s="84"/>
      <c r="H1623" s="32"/>
      <c r="I1623" s="51"/>
      <c r="J1623" s="51"/>
      <c r="K1623" s="32"/>
      <c r="L1623" s="32"/>
    </row>
    <row r="1624" spans="1:12">
      <c r="A1624" s="30"/>
      <c r="B1624" s="89"/>
      <c r="C1624" s="77"/>
      <c r="D1624" s="77"/>
      <c r="G1624" s="84"/>
      <c r="H1624" s="32"/>
      <c r="I1624" s="51"/>
      <c r="J1624" s="51"/>
      <c r="K1624" s="32"/>
      <c r="L1624" s="32"/>
    </row>
    <row r="1625" spans="1:12">
      <c r="A1625" s="30"/>
      <c r="B1625" s="89"/>
      <c r="C1625" s="77"/>
      <c r="D1625" s="77"/>
      <c r="G1625" s="84"/>
      <c r="H1625" s="32"/>
      <c r="I1625" s="51"/>
      <c r="J1625" s="51"/>
      <c r="K1625" s="32"/>
      <c r="L1625" s="32"/>
    </row>
    <row r="1626" spans="1:12">
      <c r="A1626" s="30"/>
      <c r="B1626" s="89"/>
      <c r="C1626" s="77"/>
      <c r="D1626" s="77"/>
      <c r="G1626" s="84"/>
      <c r="H1626" s="32"/>
      <c r="I1626" s="51"/>
      <c r="J1626" s="51"/>
      <c r="K1626" s="32"/>
      <c r="L1626" s="32"/>
    </row>
    <row r="1627" spans="1:12">
      <c r="A1627" s="30"/>
      <c r="B1627" s="89"/>
      <c r="C1627" s="77"/>
      <c r="D1627" s="77"/>
      <c r="G1627" s="84"/>
      <c r="H1627" s="32"/>
      <c r="I1627" s="51"/>
      <c r="J1627" s="51"/>
      <c r="K1627" s="32"/>
      <c r="L1627" s="32"/>
    </row>
    <row r="1628" spans="1:12">
      <c r="A1628" s="30"/>
      <c r="B1628" s="89"/>
      <c r="C1628" s="77"/>
      <c r="D1628" s="77"/>
      <c r="G1628" s="84"/>
      <c r="H1628" s="32"/>
      <c r="I1628" s="51"/>
      <c r="J1628" s="51"/>
      <c r="K1628" s="32"/>
      <c r="L1628" s="32"/>
    </row>
    <row r="1629" spans="1:12">
      <c r="A1629" s="30"/>
      <c r="B1629" s="89"/>
      <c r="C1629" s="77"/>
      <c r="D1629" s="77"/>
      <c r="G1629" s="84"/>
      <c r="H1629" s="32"/>
      <c r="I1629" s="51"/>
      <c r="J1629" s="51"/>
      <c r="K1629" s="32"/>
      <c r="L1629" s="32"/>
    </row>
    <row r="1630" spans="1:12">
      <c r="A1630" s="30"/>
      <c r="B1630" s="89"/>
      <c r="C1630" s="77"/>
      <c r="D1630" s="77"/>
      <c r="G1630" s="84"/>
      <c r="H1630" s="32"/>
      <c r="I1630" s="51"/>
      <c r="J1630" s="51"/>
      <c r="K1630" s="32"/>
      <c r="L1630" s="32"/>
    </row>
    <row r="1631" spans="1:12">
      <c r="A1631" s="30"/>
      <c r="B1631" s="89"/>
      <c r="C1631" s="77"/>
      <c r="D1631" s="77"/>
      <c r="G1631" s="84"/>
      <c r="H1631" s="32"/>
      <c r="I1631" s="51"/>
      <c r="J1631" s="51"/>
      <c r="K1631" s="32"/>
      <c r="L1631" s="32"/>
    </row>
    <row r="1632" spans="1:12">
      <c r="A1632" s="30"/>
      <c r="B1632" s="89"/>
      <c r="C1632" s="77"/>
      <c r="D1632" s="77"/>
      <c r="G1632" s="84"/>
      <c r="H1632" s="32"/>
      <c r="I1632" s="51"/>
      <c r="J1632" s="51"/>
      <c r="K1632" s="32"/>
      <c r="L1632" s="32"/>
    </row>
    <row r="1633" spans="1:12">
      <c r="A1633" s="30"/>
      <c r="B1633" s="89"/>
      <c r="C1633" s="77"/>
      <c r="D1633" s="77"/>
      <c r="G1633" s="84"/>
      <c r="H1633" s="32"/>
      <c r="I1633" s="51"/>
      <c r="J1633" s="51"/>
      <c r="K1633" s="32"/>
      <c r="L1633" s="32"/>
    </row>
    <row r="1634" spans="1:12">
      <c r="A1634" s="30"/>
      <c r="B1634" s="89"/>
      <c r="C1634" s="77"/>
      <c r="D1634" s="77"/>
      <c r="G1634" s="84"/>
      <c r="H1634" s="32"/>
      <c r="I1634" s="51"/>
      <c r="J1634" s="51"/>
      <c r="K1634" s="32"/>
      <c r="L1634" s="32"/>
    </row>
    <row r="1635" spans="1:12">
      <c r="A1635" s="30"/>
      <c r="B1635" s="89"/>
      <c r="C1635" s="77"/>
      <c r="D1635" s="77"/>
      <c r="G1635" s="84"/>
      <c r="H1635" s="32"/>
      <c r="I1635" s="51"/>
      <c r="J1635" s="51"/>
      <c r="K1635" s="32"/>
      <c r="L1635" s="32"/>
    </row>
    <row r="1636" spans="1:12">
      <c r="A1636" s="30"/>
      <c r="B1636" s="89"/>
      <c r="C1636" s="77"/>
      <c r="D1636" s="77"/>
      <c r="G1636" s="84"/>
      <c r="H1636" s="32"/>
      <c r="I1636" s="51"/>
      <c r="J1636" s="51"/>
      <c r="K1636" s="32"/>
      <c r="L1636" s="32"/>
    </row>
    <row r="1637" spans="1:12">
      <c r="A1637" s="30"/>
      <c r="B1637" s="89"/>
      <c r="C1637" s="77"/>
      <c r="D1637" s="77"/>
      <c r="G1637" s="84"/>
      <c r="H1637" s="32"/>
      <c r="I1637" s="51"/>
      <c r="J1637" s="51"/>
      <c r="K1637" s="32"/>
      <c r="L1637" s="32"/>
    </row>
    <row r="1638" spans="1:12">
      <c r="A1638" s="30"/>
      <c r="B1638" s="89"/>
      <c r="C1638" s="77"/>
      <c r="D1638" s="77"/>
      <c r="G1638" s="84"/>
      <c r="H1638" s="32"/>
      <c r="I1638" s="51"/>
      <c r="J1638" s="51"/>
      <c r="K1638" s="32"/>
      <c r="L1638" s="32"/>
    </row>
    <row r="1639" spans="1:12">
      <c r="A1639" s="30"/>
      <c r="B1639" s="89"/>
      <c r="C1639" s="77"/>
      <c r="D1639" s="77"/>
      <c r="G1639" s="84"/>
      <c r="H1639" s="32"/>
      <c r="I1639" s="51"/>
      <c r="J1639" s="51"/>
      <c r="K1639" s="32"/>
      <c r="L1639" s="32"/>
    </row>
    <row r="1640" spans="1:12">
      <c r="A1640" s="30"/>
      <c r="B1640" s="89"/>
      <c r="C1640" s="77"/>
      <c r="D1640" s="77"/>
      <c r="G1640" s="84"/>
      <c r="H1640" s="32"/>
      <c r="I1640" s="51"/>
      <c r="J1640" s="51"/>
      <c r="K1640" s="32"/>
      <c r="L1640" s="32"/>
    </row>
    <row r="1641" spans="1:12">
      <c r="A1641" s="30"/>
      <c r="B1641" s="89"/>
      <c r="C1641" s="77"/>
      <c r="D1641" s="77"/>
      <c r="G1641" s="84"/>
      <c r="H1641" s="32"/>
      <c r="I1641" s="51"/>
      <c r="J1641" s="51"/>
      <c r="K1641" s="32"/>
      <c r="L1641" s="32"/>
    </row>
    <row r="1642" spans="1:12">
      <c r="A1642" s="30"/>
      <c r="B1642" s="89"/>
      <c r="C1642" s="77"/>
      <c r="D1642" s="77"/>
      <c r="G1642" s="84"/>
      <c r="H1642" s="32"/>
      <c r="I1642" s="51"/>
      <c r="J1642" s="51"/>
      <c r="K1642" s="32"/>
      <c r="L1642" s="32"/>
    </row>
    <row r="1643" spans="1:12">
      <c r="A1643" s="30"/>
      <c r="B1643" s="89"/>
      <c r="C1643" s="77"/>
      <c r="D1643" s="77"/>
      <c r="G1643" s="84"/>
      <c r="H1643" s="32"/>
      <c r="I1643" s="51"/>
      <c r="J1643" s="51"/>
      <c r="K1643" s="32"/>
      <c r="L1643" s="32"/>
    </row>
    <row r="1644" spans="1:12">
      <c r="A1644" s="30"/>
      <c r="B1644" s="89"/>
      <c r="C1644" s="77"/>
      <c r="D1644" s="77"/>
      <c r="G1644" s="84"/>
      <c r="H1644" s="32"/>
      <c r="I1644" s="51"/>
      <c r="J1644" s="51"/>
      <c r="K1644" s="32"/>
      <c r="L1644" s="32"/>
    </row>
    <row r="1645" spans="1:12">
      <c r="A1645" s="30"/>
      <c r="B1645" s="89"/>
      <c r="C1645" s="77"/>
      <c r="D1645" s="77"/>
      <c r="G1645" s="84"/>
      <c r="H1645" s="32"/>
      <c r="I1645" s="51"/>
      <c r="J1645" s="51"/>
      <c r="K1645" s="32"/>
      <c r="L1645" s="32"/>
    </row>
    <row r="1646" spans="1:12">
      <c r="A1646" s="30"/>
      <c r="B1646" s="89"/>
      <c r="C1646" s="77"/>
      <c r="D1646" s="77"/>
      <c r="G1646" s="84"/>
      <c r="H1646" s="32"/>
      <c r="I1646" s="51"/>
      <c r="J1646" s="51"/>
      <c r="K1646" s="32"/>
      <c r="L1646" s="32"/>
    </row>
    <row r="1647" spans="1:12">
      <c r="A1647" s="30"/>
      <c r="B1647" s="89"/>
      <c r="C1647" s="77"/>
      <c r="D1647" s="77"/>
      <c r="G1647" s="84"/>
      <c r="H1647" s="32"/>
      <c r="I1647" s="51"/>
      <c r="J1647" s="51"/>
      <c r="K1647" s="32"/>
      <c r="L1647" s="32"/>
    </row>
    <row r="1648" spans="1:12">
      <c r="A1648" s="30"/>
      <c r="B1648" s="89"/>
      <c r="C1648" s="77"/>
      <c r="D1648" s="77"/>
      <c r="G1648" s="84"/>
      <c r="H1648" s="32"/>
      <c r="I1648" s="51"/>
      <c r="J1648" s="51"/>
      <c r="K1648" s="32"/>
      <c r="L1648" s="32"/>
    </row>
    <row r="1649" spans="1:12">
      <c r="A1649" s="30"/>
      <c r="B1649" s="89"/>
      <c r="C1649" s="77"/>
      <c r="D1649" s="77"/>
      <c r="G1649" s="84"/>
      <c r="H1649" s="32"/>
      <c r="I1649" s="51"/>
      <c r="J1649" s="51"/>
      <c r="K1649" s="32"/>
      <c r="L1649" s="32"/>
    </row>
    <row r="1650" spans="1:12">
      <c r="A1650" s="30"/>
      <c r="B1650" s="89"/>
      <c r="C1650" s="77"/>
      <c r="D1650" s="77"/>
      <c r="G1650" s="84"/>
      <c r="H1650" s="32"/>
      <c r="I1650" s="51"/>
      <c r="J1650" s="51"/>
      <c r="K1650" s="32"/>
      <c r="L1650" s="32"/>
    </row>
    <row r="1651" spans="1:12">
      <c r="A1651" s="30"/>
      <c r="B1651" s="89"/>
      <c r="C1651" s="77"/>
      <c r="D1651" s="77"/>
      <c r="G1651" s="84"/>
      <c r="H1651" s="32"/>
      <c r="I1651" s="51"/>
      <c r="J1651" s="51"/>
      <c r="K1651" s="32"/>
      <c r="L1651" s="32"/>
    </row>
    <row r="1652" spans="1:12">
      <c r="A1652" s="30"/>
      <c r="B1652" s="89"/>
      <c r="C1652" s="77"/>
      <c r="D1652" s="77"/>
      <c r="G1652" s="84"/>
      <c r="H1652" s="32"/>
      <c r="I1652" s="51"/>
      <c r="J1652" s="51"/>
      <c r="K1652" s="32"/>
      <c r="L1652" s="32"/>
    </row>
    <row r="1653" spans="1:12">
      <c r="A1653" s="30"/>
      <c r="B1653" s="89"/>
      <c r="C1653" s="77"/>
      <c r="D1653" s="77"/>
      <c r="G1653" s="84"/>
      <c r="H1653" s="32"/>
      <c r="I1653" s="51"/>
      <c r="J1653" s="51"/>
      <c r="K1653" s="32"/>
      <c r="L1653" s="32"/>
    </row>
    <row r="1654" spans="1:12">
      <c r="A1654" s="30"/>
      <c r="B1654" s="89"/>
      <c r="C1654" s="77"/>
      <c r="D1654" s="77"/>
      <c r="G1654" s="84"/>
      <c r="H1654" s="32"/>
      <c r="I1654" s="51"/>
      <c r="J1654" s="51"/>
      <c r="K1654" s="32"/>
      <c r="L1654" s="32"/>
    </row>
    <row r="1655" spans="1:12">
      <c r="A1655" s="30"/>
      <c r="B1655" s="89"/>
      <c r="C1655" s="77"/>
      <c r="D1655" s="77"/>
      <c r="G1655" s="84"/>
      <c r="H1655" s="32"/>
      <c r="I1655" s="51"/>
      <c r="J1655" s="51"/>
      <c r="K1655" s="32"/>
      <c r="L1655" s="32"/>
    </row>
    <row r="1656" spans="1:12">
      <c r="A1656" s="30"/>
      <c r="B1656" s="89"/>
      <c r="C1656" s="77"/>
      <c r="D1656" s="77"/>
      <c r="G1656" s="84"/>
      <c r="H1656" s="32"/>
      <c r="I1656" s="51"/>
      <c r="J1656" s="51"/>
      <c r="K1656" s="32"/>
      <c r="L1656" s="32"/>
    </row>
    <row r="1657" spans="1:12">
      <c r="A1657" s="30"/>
      <c r="B1657" s="89"/>
      <c r="C1657" s="77"/>
      <c r="D1657" s="77"/>
      <c r="G1657" s="84"/>
      <c r="H1657" s="32"/>
      <c r="I1657" s="51"/>
      <c r="J1657" s="51"/>
      <c r="K1657" s="32"/>
      <c r="L1657" s="32"/>
    </row>
    <row r="1658" spans="1:12">
      <c r="A1658" s="30"/>
      <c r="B1658" s="89"/>
      <c r="C1658" s="77"/>
      <c r="D1658" s="77"/>
      <c r="G1658" s="84"/>
      <c r="H1658" s="32"/>
      <c r="I1658" s="51"/>
      <c r="J1658" s="51"/>
      <c r="K1658" s="32"/>
      <c r="L1658" s="32"/>
    </row>
    <row r="1659" spans="1:12">
      <c r="A1659" s="30"/>
      <c r="B1659" s="89"/>
      <c r="C1659" s="77"/>
      <c r="D1659" s="77"/>
      <c r="G1659" s="84"/>
      <c r="H1659" s="32"/>
      <c r="I1659" s="51"/>
      <c r="J1659" s="51"/>
      <c r="K1659" s="32"/>
      <c r="L1659" s="32"/>
    </row>
    <row r="1660" spans="1:12">
      <c r="A1660" s="30"/>
      <c r="B1660" s="89"/>
      <c r="C1660" s="77"/>
      <c r="D1660" s="77"/>
      <c r="G1660" s="84"/>
      <c r="H1660" s="32"/>
      <c r="I1660" s="51"/>
      <c r="J1660" s="51"/>
      <c r="K1660" s="32"/>
      <c r="L1660" s="32"/>
    </row>
    <row r="1661" spans="1:12">
      <c r="A1661" s="30"/>
      <c r="B1661" s="89"/>
      <c r="C1661" s="77"/>
      <c r="D1661" s="77"/>
      <c r="G1661" s="84"/>
      <c r="H1661" s="32"/>
      <c r="I1661" s="51"/>
      <c r="J1661" s="51"/>
      <c r="K1661" s="32"/>
      <c r="L1661" s="32"/>
    </row>
    <row r="1662" spans="1:12">
      <c r="A1662" s="30"/>
      <c r="B1662" s="89"/>
      <c r="C1662" s="77"/>
      <c r="D1662" s="77"/>
      <c r="G1662" s="84"/>
      <c r="H1662" s="32"/>
      <c r="I1662" s="51"/>
      <c r="J1662" s="51"/>
      <c r="K1662" s="32"/>
      <c r="L1662" s="32"/>
    </row>
    <row r="1663" spans="1:12">
      <c r="A1663" s="30"/>
      <c r="B1663" s="89"/>
      <c r="C1663" s="77"/>
      <c r="D1663" s="77"/>
      <c r="G1663" s="84"/>
      <c r="H1663" s="32"/>
      <c r="I1663" s="51"/>
      <c r="J1663" s="51"/>
      <c r="K1663" s="32"/>
      <c r="L1663" s="32"/>
    </row>
    <row r="1664" spans="1:12">
      <c r="A1664" s="30"/>
      <c r="B1664" s="89"/>
      <c r="C1664" s="77"/>
      <c r="D1664" s="77"/>
      <c r="G1664" s="84"/>
      <c r="H1664" s="32"/>
      <c r="I1664" s="51"/>
      <c r="J1664" s="51"/>
      <c r="K1664" s="32"/>
      <c r="L1664" s="32"/>
    </row>
    <row r="1665" spans="1:12">
      <c r="A1665" s="30"/>
      <c r="B1665" s="89"/>
      <c r="C1665" s="77"/>
      <c r="D1665" s="77"/>
      <c r="G1665" s="84"/>
      <c r="H1665" s="32"/>
      <c r="I1665" s="51"/>
      <c r="J1665" s="51"/>
      <c r="K1665" s="32"/>
      <c r="L1665" s="32"/>
    </row>
    <row r="1666" spans="1:12">
      <c r="A1666" s="30"/>
      <c r="B1666" s="89"/>
      <c r="C1666" s="77"/>
      <c r="D1666" s="77"/>
      <c r="G1666" s="84"/>
      <c r="H1666" s="32"/>
      <c r="I1666" s="51"/>
      <c r="J1666" s="51"/>
      <c r="K1666" s="32"/>
      <c r="L1666" s="32"/>
    </row>
    <row r="1667" spans="1:12">
      <c r="A1667" s="30"/>
      <c r="B1667" s="89"/>
      <c r="C1667" s="77"/>
      <c r="D1667" s="77"/>
      <c r="G1667" s="84"/>
      <c r="H1667" s="32"/>
      <c r="I1667" s="51"/>
      <c r="J1667" s="51"/>
      <c r="K1667" s="32"/>
      <c r="L1667" s="32"/>
    </row>
    <row r="1668" spans="1:12">
      <c r="A1668" s="30"/>
      <c r="B1668" s="89"/>
      <c r="C1668" s="77"/>
      <c r="D1668" s="77"/>
      <c r="G1668" s="84"/>
      <c r="H1668" s="32"/>
      <c r="I1668" s="51"/>
      <c r="J1668" s="51"/>
      <c r="K1668" s="32"/>
      <c r="L1668" s="32"/>
    </row>
    <row r="1669" spans="1:12">
      <c r="A1669" s="30"/>
      <c r="B1669" s="89"/>
      <c r="C1669" s="77"/>
      <c r="D1669" s="77"/>
      <c r="G1669" s="84"/>
      <c r="H1669" s="32"/>
      <c r="I1669" s="51"/>
      <c r="J1669" s="51"/>
      <c r="K1669" s="32"/>
      <c r="L1669" s="32"/>
    </row>
    <row r="1670" spans="1:12">
      <c r="A1670" s="30"/>
      <c r="B1670" s="89"/>
      <c r="C1670" s="77"/>
      <c r="D1670" s="77"/>
      <c r="G1670" s="84"/>
      <c r="H1670" s="32"/>
      <c r="I1670" s="51"/>
      <c r="J1670" s="51"/>
      <c r="K1670" s="32"/>
      <c r="L1670" s="32"/>
    </row>
    <row r="1671" spans="1:12">
      <c r="A1671" s="30"/>
      <c r="B1671" s="89"/>
      <c r="C1671" s="77"/>
      <c r="D1671" s="77"/>
      <c r="G1671" s="84"/>
      <c r="H1671" s="32"/>
      <c r="I1671" s="51"/>
      <c r="J1671" s="51"/>
      <c r="K1671" s="32"/>
      <c r="L1671" s="32"/>
    </row>
    <row r="1672" spans="1:12">
      <c r="A1672" s="30"/>
      <c r="B1672" s="89"/>
      <c r="C1672" s="77"/>
      <c r="D1672" s="77"/>
      <c r="G1672" s="84"/>
      <c r="H1672" s="32"/>
      <c r="I1672" s="51"/>
      <c r="J1672" s="51"/>
      <c r="K1672" s="32"/>
      <c r="L1672" s="32"/>
    </row>
    <row r="1673" spans="1:12">
      <c r="A1673" s="30"/>
      <c r="B1673" s="89"/>
      <c r="C1673" s="77"/>
      <c r="D1673" s="77"/>
      <c r="G1673" s="84"/>
      <c r="H1673" s="32"/>
      <c r="I1673" s="51"/>
      <c r="J1673" s="51"/>
      <c r="K1673" s="32"/>
      <c r="L1673" s="32"/>
    </row>
    <row r="1674" spans="1:12">
      <c r="A1674" s="30"/>
      <c r="B1674" s="89"/>
      <c r="C1674" s="77"/>
      <c r="D1674" s="77"/>
      <c r="G1674" s="84"/>
      <c r="H1674" s="32"/>
      <c r="I1674" s="51"/>
      <c r="J1674" s="51"/>
      <c r="K1674" s="32"/>
      <c r="L1674" s="32"/>
    </row>
    <row r="1675" spans="1:12">
      <c r="A1675" s="30"/>
      <c r="B1675" s="89"/>
      <c r="C1675" s="77"/>
      <c r="D1675" s="77"/>
      <c r="G1675" s="84"/>
      <c r="H1675" s="32"/>
      <c r="I1675" s="51"/>
      <c r="J1675" s="51"/>
      <c r="K1675" s="32"/>
      <c r="L1675" s="32"/>
    </row>
    <row r="1676" spans="1:12">
      <c r="A1676" s="30"/>
      <c r="B1676" s="89"/>
      <c r="C1676" s="77"/>
      <c r="D1676" s="77"/>
      <c r="G1676" s="84"/>
      <c r="H1676" s="32"/>
      <c r="I1676" s="51"/>
      <c r="J1676" s="51"/>
      <c r="K1676" s="32"/>
      <c r="L1676" s="32"/>
    </row>
    <row r="1677" spans="1:12">
      <c r="A1677" s="30"/>
      <c r="B1677" s="89"/>
      <c r="C1677" s="77"/>
      <c r="D1677" s="77"/>
      <c r="G1677" s="84"/>
      <c r="H1677" s="32"/>
      <c r="I1677" s="51"/>
      <c r="J1677" s="51"/>
      <c r="K1677" s="32"/>
      <c r="L1677" s="32"/>
    </row>
    <row r="1678" spans="1:12">
      <c r="A1678" s="30"/>
      <c r="B1678" s="89"/>
      <c r="C1678" s="77"/>
      <c r="D1678" s="77"/>
      <c r="G1678" s="84"/>
      <c r="H1678" s="32"/>
      <c r="I1678" s="51"/>
      <c r="J1678" s="51"/>
      <c r="K1678" s="32"/>
      <c r="L1678" s="32"/>
    </row>
    <row r="1679" spans="1:12">
      <c r="A1679" s="30"/>
      <c r="B1679" s="89"/>
      <c r="C1679" s="77"/>
      <c r="D1679" s="77"/>
      <c r="G1679" s="84"/>
      <c r="H1679" s="32"/>
      <c r="I1679" s="51"/>
      <c r="J1679" s="51"/>
      <c r="K1679" s="32"/>
      <c r="L1679" s="32"/>
    </row>
    <row r="1680" spans="1:12">
      <c r="A1680" s="30"/>
      <c r="B1680" s="89"/>
      <c r="C1680" s="77"/>
      <c r="D1680" s="77"/>
      <c r="G1680" s="84"/>
      <c r="H1680" s="32"/>
      <c r="I1680" s="51"/>
      <c r="J1680" s="51"/>
      <c r="K1680" s="32"/>
      <c r="L1680" s="32"/>
    </row>
    <row r="1681" spans="1:12">
      <c r="A1681" s="30"/>
      <c r="B1681" s="89"/>
      <c r="C1681" s="77"/>
      <c r="D1681" s="77"/>
      <c r="G1681" s="84"/>
      <c r="H1681" s="32"/>
      <c r="I1681" s="51"/>
      <c r="J1681" s="51"/>
      <c r="K1681" s="32"/>
      <c r="L1681" s="32"/>
    </row>
    <row r="1682" spans="1:12">
      <c r="A1682" s="30"/>
      <c r="B1682" s="89"/>
      <c r="C1682" s="77"/>
      <c r="D1682" s="77"/>
      <c r="G1682" s="84"/>
      <c r="H1682" s="32"/>
      <c r="I1682" s="51"/>
      <c r="J1682" s="51"/>
      <c r="K1682" s="32"/>
      <c r="L1682" s="32"/>
    </row>
    <row r="1683" spans="1:12">
      <c r="A1683" s="30"/>
      <c r="B1683" s="89"/>
      <c r="C1683" s="77"/>
      <c r="D1683" s="77"/>
      <c r="G1683" s="84"/>
      <c r="H1683" s="32"/>
      <c r="I1683" s="51"/>
      <c r="J1683" s="51"/>
      <c r="K1683" s="32"/>
      <c r="L1683" s="32"/>
    </row>
    <row r="1684" spans="1:12" ht="15" customHeight="1">
      <c r="A1684" s="30"/>
      <c r="B1684" s="89"/>
      <c r="C1684" s="77"/>
      <c r="D1684" s="77"/>
      <c r="G1684" s="84"/>
      <c r="H1684" s="32"/>
      <c r="I1684" s="51"/>
      <c r="J1684" s="51"/>
      <c r="K1684" s="32"/>
      <c r="L1684" s="32"/>
    </row>
    <row r="1685" spans="1:12">
      <c r="A1685" s="30"/>
      <c r="B1685" s="89"/>
      <c r="C1685" s="77"/>
      <c r="D1685" s="77"/>
      <c r="G1685" s="84"/>
      <c r="H1685" s="32"/>
      <c r="I1685" s="51"/>
      <c r="J1685" s="51"/>
      <c r="K1685" s="32"/>
      <c r="L1685" s="32"/>
    </row>
    <row r="1686" spans="1:12">
      <c r="A1686" s="30"/>
      <c r="B1686" s="89"/>
      <c r="C1686" s="77"/>
      <c r="D1686" s="77"/>
      <c r="G1686" s="84"/>
      <c r="H1686" s="32"/>
      <c r="I1686" s="51"/>
      <c r="J1686" s="51"/>
      <c r="K1686" s="32"/>
      <c r="L1686" s="32"/>
    </row>
    <row r="1687" spans="1:12">
      <c r="A1687" s="30"/>
      <c r="B1687" s="89"/>
      <c r="C1687" s="77"/>
      <c r="D1687" s="77"/>
      <c r="G1687" s="84"/>
      <c r="H1687" s="32"/>
      <c r="I1687" s="51"/>
      <c r="J1687" s="51"/>
      <c r="K1687" s="32"/>
      <c r="L1687" s="32"/>
    </row>
    <row r="1688" spans="1:12">
      <c r="A1688" s="30"/>
      <c r="B1688" s="89"/>
      <c r="C1688" s="77"/>
      <c r="D1688" s="77"/>
      <c r="G1688" s="84"/>
      <c r="H1688" s="32"/>
      <c r="I1688" s="32"/>
      <c r="J1688" s="32"/>
      <c r="K1688" s="32"/>
      <c r="L1688" s="32"/>
    </row>
    <row r="1689" spans="1:12">
      <c r="A1689" s="30"/>
      <c r="B1689" s="89"/>
      <c r="C1689" s="77"/>
      <c r="D1689" s="77"/>
      <c r="G1689" s="84"/>
      <c r="H1689" s="32"/>
      <c r="I1689" s="32"/>
      <c r="J1689" s="32"/>
      <c r="K1689" s="32"/>
      <c r="L1689" s="32"/>
    </row>
    <row r="1690" spans="1:12">
      <c r="A1690" s="30"/>
      <c r="B1690" s="89"/>
      <c r="C1690" s="77"/>
      <c r="D1690" s="77"/>
      <c r="G1690" s="84"/>
      <c r="H1690" s="32"/>
      <c r="I1690" s="32"/>
      <c r="J1690" s="32"/>
      <c r="K1690" s="32"/>
      <c r="L1690" s="32"/>
    </row>
    <row r="1691" spans="1:12">
      <c r="A1691" s="30"/>
      <c r="B1691" s="89"/>
      <c r="C1691" s="77"/>
      <c r="D1691" s="77"/>
      <c r="G1691" s="84"/>
      <c r="H1691" s="32"/>
      <c r="I1691" s="32"/>
      <c r="J1691" s="32"/>
      <c r="K1691" s="32"/>
      <c r="L1691" s="32"/>
    </row>
    <row r="1692" spans="1:12">
      <c r="A1692" s="30"/>
      <c r="B1692" s="89"/>
      <c r="C1692" s="77"/>
      <c r="D1692" s="77"/>
      <c r="G1692" s="84"/>
      <c r="H1692" s="32"/>
      <c r="I1692" s="32"/>
      <c r="J1692" s="32"/>
      <c r="K1692" s="32"/>
      <c r="L1692" s="32"/>
    </row>
    <row r="1693" spans="1:12">
      <c r="A1693" s="30"/>
      <c r="B1693" s="89"/>
      <c r="C1693" s="77"/>
      <c r="D1693" s="77"/>
      <c r="G1693" s="84"/>
      <c r="H1693" s="32"/>
      <c r="I1693" s="32"/>
      <c r="J1693" s="32"/>
      <c r="K1693" s="32"/>
      <c r="L1693" s="32"/>
    </row>
    <row r="1694" spans="1:12">
      <c r="A1694" s="30"/>
      <c r="B1694" s="89"/>
      <c r="C1694" s="77"/>
      <c r="D1694" s="77"/>
      <c r="G1694" s="84"/>
      <c r="H1694" s="32"/>
      <c r="I1694" s="32"/>
      <c r="J1694" s="32"/>
      <c r="K1694" s="32"/>
      <c r="L1694" s="32"/>
    </row>
    <row r="1695" spans="1:12">
      <c r="A1695" s="30"/>
      <c r="B1695" s="89"/>
      <c r="C1695" s="77"/>
      <c r="D1695" s="77"/>
      <c r="G1695" s="84"/>
      <c r="H1695" s="32"/>
      <c r="I1695" s="32"/>
      <c r="J1695" s="32"/>
      <c r="K1695" s="32"/>
      <c r="L1695" s="32"/>
    </row>
    <row r="1696" spans="1:12">
      <c r="A1696" s="30"/>
      <c r="B1696" s="89"/>
      <c r="C1696" s="77"/>
      <c r="D1696" s="77"/>
      <c r="G1696" s="84"/>
      <c r="H1696" s="32"/>
      <c r="I1696" s="32"/>
      <c r="J1696" s="32"/>
      <c r="K1696" s="32"/>
      <c r="L1696" s="32"/>
    </row>
    <row r="1697" spans="1:12">
      <c r="A1697" s="30"/>
      <c r="B1697" s="89"/>
      <c r="C1697" s="77"/>
      <c r="D1697" s="77"/>
      <c r="G1697" s="84"/>
      <c r="H1697" s="32"/>
      <c r="I1697" s="32"/>
      <c r="J1697" s="32"/>
      <c r="K1697" s="32"/>
      <c r="L1697" s="32"/>
    </row>
    <row r="1698" spans="1:12">
      <c r="A1698" s="30"/>
      <c r="B1698" s="89"/>
      <c r="C1698" s="77"/>
      <c r="D1698" s="77"/>
      <c r="G1698" s="84"/>
      <c r="H1698" s="32"/>
      <c r="I1698" s="32"/>
      <c r="J1698" s="32"/>
      <c r="K1698" s="32"/>
      <c r="L1698" s="32"/>
    </row>
    <row r="1699" spans="1:12">
      <c r="A1699" s="30"/>
      <c r="B1699" s="89"/>
      <c r="C1699" s="77"/>
      <c r="D1699" s="77"/>
      <c r="G1699" s="84"/>
      <c r="H1699" s="32"/>
      <c r="I1699" s="32"/>
      <c r="J1699" s="32"/>
      <c r="K1699" s="32"/>
      <c r="L1699" s="32"/>
    </row>
    <row r="1700" spans="1:12">
      <c r="A1700" s="30" t="s">
        <v>5327</v>
      </c>
      <c r="B1700" s="92"/>
      <c r="C1700" s="78"/>
      <c r="D1700" s="78"/>
      <c r="G1700" s="79" t="s">
        <v>5164</v>
      </c>
      <c r="H1700" s="32"/>
      <c r="K1700" t="s">
        <v>5164</v>
      </c>
    </row>
    <row r="1701" spans="1:12">
      <c r="A1701" s="30" t="s">
        <v>5327</v>
      </c>
      <c r="G1701" s="79" t="s">
        <v>5164</v>
      </c>
      <c r="K1701" t="s">
        <v>5164</v>
      </c>
    </row>
    <row r="1702" spans="1:12">
      <c r="A1702" s="30" t="s">
        <v>5327</v>
      </c>
      <c r="G1702" s="79" t="s">
        <v>5164</v>
      </c>
      <c r="K1702" t="s">
        <v>5164</v>
      </c>
    </row>
    <row r="1736" spans="20:20">
      <c r="T1736" s="32"/>
    </row>
    <row r="1737" spans="20:20">
      <c r="T1737" s="32"/>
    </row>
    <row r="1738" spans="20:20">
      <c r="T1738" s="32"/>
    </row>
    <row r="1739" spans="20:20">
      <c r="T1739" s="32"/>
    </row>
    <row r="1740" spans="20:20">
      <c r="T1740" s="32"/>
    </row>
    <row r="1741" spans="20:20">
      <c r="T1741" s="32"/>
    </row>
    <row r="1742" spans="20:20">
      <c r="T1742" s="32"/>
    </row>
    <row r="1743" spans="20:20">
      <c r="T1743" s="32"/>
    </row>
    <row r="1744" spans="20:20">
      <c r="T1744" s="32"/>
    </row>
    <row r="1745" spans="20:20">
      <c r="T1745" s="32"/>
    </row>
    <row r="1746" spans="20:20">
      <c r="T1746" s="32"/>
    </row>
    <row r="1747" spans="20:20">
      <c r="T1747" s="32"/>
    </row>
    <row r="1748" spans="20:20">
      <c r="T1748" s="32"/>
    </row>
    <row r="1749" spans="20:20">
      <c r="T1749" s="32"/>
    </row>
    <row r="1750" spans="20:20">
      <c r="T1750" s="32"/>
    </row>
    <row r="1751" spans="20:20">
      <c r="T1751" s="32"/>
    </row>
    <row r="1752" spans="20:20">
      <c r="T1752" s="32"/>
    </row>
    <row r="1753" spans="20:20">
      <c r="T1753" s="32"/>
    </row>
    <row r="1754" spans="20:20">
      <c r="T1754" s="32"/>
    </row>
    <row r="1755" spans="20:20">
      <c r="T1755" s="32"/>
    </row>
    <row r="1756" spans="20:20">
      <c r="T1756" s="32"/>
    </row>
    <row r="1757" spans="20:20">
      <c r="T1757" s="32"/>
    </row>
    <row r="1758" spans="20:20">
      <c r="T1758" s="32"/>
    </row>
    <row r="1759" spans="20:20">
      <c r="T1759" s="32"/>
    </row>
    <row r="1760" spans="20:20">
      <c r="T1760" s="32"/>
    </row>
    <row r="1761" spans="20:20">
      <c r="T1761" s="32"/>
    </row>
    <row r="1762" spans="20:20">
      <c r="T1762" s="32"/>
    </row>
    <row r="1763" spans="20:20">
      <c r="T1763" s="32"/>
    </row>
    <row r="1764" spans="20:20">
      <c r="T1764" s="32"/>
    </row>
    <row r="1765" spans="20:20">
      <c r="T1765" s="32"/>
    </row>
    <row r="1766" spans="20:20">
      <c r="T1766" s="32"/>
    </row>
    <row r="1767" spans="20:20">
      <c r="T1767" s="32"/>
    </row>
    <row r="1768" spans="20:20">
      <c r="T1768" s="32"/>
    </row>
    <row r="1769" spans="20:20">
      <c r="T1769" s="32"/>
    </row>
    <row r="1770" spans="20:20">
      <c r="T1770" s="32"/>
    </row>
    <row r="1771" spans="20:20">
      <c r="T1771" s="32"/>
    </row>
    <row r="1772" spans="20:20">
      <c r="T1772" s="32"/>
    </row>
    <row r="1773" spans="20:20">
      <c r="T1773" s="32"/>
    </row>
    <row r="1774" spans="20:20">
      <c r="T1774" s="32"/>
    </row>
    <row r="1775" spans="20:20">
      <c r="T1775" s="32"/>
    </row>
    <row r="1776" spans="20:20">
      <c r="T1776" s="32"/>
    </row>
    <row r="1777" spans="20:20">
      <c r="T1777" s="32"/>
    </row>
    <row r="1778" spans="20:20">
      <c r="T1778" s="32"/>
    </row>
    <row r="1779" spans="20:20">
      <c r="T1779" s="32"/>
    </row>
    <row r="1780" spans="20:20">
      <c r="T1780" s="32"/>
    </row>
    <row r="1781" spans="20:20">
      <c r="T1781" s="32"/>
    </row>
    <row r="1782" spans="20:20">
      <c r="T1782" s="32"/>
    </row>
    <row r="1783" spans="20:20">
      <c r="T1783" s="32"/>
    </row>
    <row r="1784" spans="20:20">
      <c r="T1784" s="32"/>
    </row>
    <row r="1785" spans="20:20">
      <c r="T1785" s="32"/>
    </row>
    <row r="1786" spans="20:20">
      <c r="T1786" s="32"/>
    </row>
    <row r="1787" spans="20:20">
      <c r="T1787" s="32"/>
    </row>
    <row r="1788" spans="20:20">
      <c r="T1788" s="32"/>
    </row>
    <row r="1789" spans="20:20">
      <c r="T1789" s="32"/>
    </row>
    <row r="1790" spans="20:20">
      <c r="T1790" s="32"/>
    </row>
    <row r="1791" spans="20:20">
      <c r="T1791" s="32"/>
    </row>
    <row r="1792" spans="20:20">
      <c r="T1792" s="32"/>
    </row>
    <row r="1793" spans="20:20">
      <c r="T1793" s="32"/>
    </row>
    <row r="1794" spans="20:20">
      <c r="T1794" s="32"/>
    </row>
    <row r="1795" spans="20:20">
      <c r="T1795" s="32"/>
    </row>
    <row r="1796" spans="20:20">
      <c r="T1796" s="32"/>
    </row>
    <row r="1797" spans="20:20">
      <c r="T1797" s="32"/>
    </row>
    <row r="1798" spans="20:20">
      <c r="T1798" s="32"/>
    </row>
    <row r="1799" spans="20:20">
      <c r="T1799" s="32"/>
    </row>
    <row r="1800" spans="20:20">
      <c r="T1800" s="32"/>
    </row>
    <row r="1801" spans="20:20">
      <c r="T1801" s="32"/>
    </row>
    <row r="1802" spans="20:20">
      <c r="T1802" s="32"/>
    </row>
    <row r="1803" spans="20:20">
      <c r="T1803" s="32"/>
    </row>
    <row r="1804" spans="20:20">
      <c r="T1804" s="32"/>
    </row>
    <row r="1805" spans="20:20">
      <c r="T1805" s="32"/>
    </row>
    <row r="1806" spans="20:20">
      <c r="T1806" s="32"/>
    </row>
    <row r="1807" spans="20:20">
      <c r="T1807" s="32"/>
    </row>
    <row r="1808" spans="20:20">
      <c r="T1808" s="32"/>
    </row>
    <row r="1809" spans="20:20">
      <c r="T1809" s="32"/>
    </row>
    <row r="1810" spans="20:20">
      <c r="T1810" s="32"/>
    </row>
    <row r="1811" spans="20:20">
      <c r="T1811" s="32"/>
    </row>
    <row r="1812" spans="20:20">
      <c r="T1812" s="32"/>
    </row>
    <row r="1813" spans="20:20">
      <c r="T1813" s="32"/>
    </row>
    <row r="1814" spans="20:20">
      <c r="T1814" s="32"/>
    </row>
    <row r="1815" spans="20:20">
      <c r="T1815" s="32"/>
    </row>
    <row r="1816" spans="20:20">
      <c r="T1816" s="32"/>
    </row>
    <row r="1817" spans="20:20">
      <c r="T1817" s="32"/>
    </row>
    <row r="1818" spans="20:20">
      <c r="T1818" s="32"/>
    </row>
    <row r="1819" spans="20:20">
      <c r="T1819" s="32"/>
    </row>
    <row r="1820" spans="20:20">
      <c r="T1820" s="32"/>
    </row>
    <row r="1821" spans="20:20">
      <c r="T1821" s="32"/>
    </row>
    <row r="1822" spans="20:20">
      <c r="T1822" s="32"/>
    </row>
    <row r="1823" spans="20:20">
      <c r="T1823" s="32"/>
    </row>
    <row r="1824" spans="20:20">
      <c r="T1824" s="32"/>
    </row>
    <row r="1825" spans="20:20">
      <c r="T1825" s="32"/>
    </row>
    <row r="1826" spans="20:20">
      <c r="T1826" s="32"/>
    </row>
    <row r="1827" spans="20:20">
      <c r="T1827" s="32"/>
    </row>
    <row r="1828" spans="20:20">
      <c r="T1828" s="32"/>
    </row>
    <row r="1829" spans="20:20">
      <c r="T1829" s="32"/>
    </row>
    <row r="1830" spans="20:20">
      <c r="T1830" s="32"/>
    </row>
    <row r="1831" spans="20:20">
      <c r="T1831" s="32"/>
    </row>
    <row r="1832" spans="20:20">
      <c r="T1832" s="32"/>
    </row>
    <row r="1833" spans="20:20">
      <c r="T1833" s="32"/>
    </row>
    <row r="1834" spans="20:20">
      <c r="T1834" s="32"/>
    </row>
    <row r="1835" spans="20:20">
      <c r="T1835" s="32"/>
    </row>
    <row r="1836" spans="20:20">
      <c r="T1836" s="32"/>
    </row>
    <row r="1837" spans="20:20">
      <c r="T1837" s="32"/>
    </row>
    <row r="1838" spans="20:20">
      <c r="T1838" s="32"/>
    </row>
    <row r="1839" spans="20:20">
      <c r="T1839" s="32"/>
    </row>
    <row r="1840" spans="20:20">
      <c r="T1840" s="32"/>
    </row>
    <row r="1841" spans="20:20">
      <c r="T1841" s="32"/>
    </row>
    <row r="1842" spans="20:20">
      <c r="T1842" s="32"/>
    </row>
    <row r="1843" spans="20:20">
      <c r="T1843" s="32"/>
    </row>
    <row r="1844" spans="20:20">
      <c r="T1844" s="32"/>
    </row>
    <row r="1845" spans="20:20">
      <c r="T1845" s="32"/>
    </row>
    <row r="1846" spans="20:20">
      <c r="T1846" s="32"/>
    </row>
    <row r="1847" spans="20:20">
      <c r="T1847" s="32"/>
    </row>
    <row r="1848" spans="20:20">
      <c r="T1848" s="32"/>
    </row>
    <row r="1849" spans="20:20">
      <c r="T1849" s="32"/>
    </row>
    <row r="1850" spans="20:20">
      <c r="T1850" s="32"/>
    </row>
    <row r="1851" spans="20:20">
      <c r="T1851" s="32"/>
    </row>
    <row r="1852" spans="20:20">
      <c r="T1852" s="32"/>
    </row>
    <row r="1853" spans="20:20">
      <c r="T1853" s="32"/>
    </row>
    <row r="1854" spans="20:20">
      <c r="T1854" s="32"/>
    </row>
    <row r="1855" spans="20:20">
      <c r="T1855" s="32"/>
    </row>
    <row r="1856" spans="20:20">
      <c r="T1856" s="32"/>
    </row>
    <row r="1857" spans="20:20">
      <c r="T1857" s="32"/>
    </row>
    <row r="1858" spans="20:20">
      <c r="T1858" s="32"/>
    </row>
    <row r="1859" spans="20:20">
      <c r="T1859" s="32"/>
    </row>
    <row r="1860" spans="20:20">
      <c r="T1860" s="32"/>
    </row>
    <row r="1861" spans="20:20">
      <c r="T1861" s="32"/>
    </row>
    <row r="1862" spans="20:20">
      <c r="T1862" s="32"/>
    </row>
    <row r="1863" spans="20:20">
      <c r="T1863" s="32"/>
    </row>
    <row r="1864" spans="20:20">
      <c r="T1864" s="32"/>
    </row>
    <row r="1865" spans="20:20">
      <c r="T1865" s="32"/>
    </row>
    <row r="1866" spans="20:20">
      <c r="T1866" s="32"/>
    </row>
    <row r="1867" spans="20:20">
      <c r="T1867" s="32"/>
    </row>
    <row r="1868" spans="20:20">
      <c r="T1868" s="32"/>
    </row>
    <row r="1869" spans="20:20">
      <c r="T1869" s="32"/>
    </row>
    <row r="1870" spans="20:20">
      <c r="T1870" s="32"/>
    </row>
    <row r="1871" spans="20:20">
      <c r="T1871" s="32"/>
    </row>
    <row r="1872" spans="20:20">
      <c r="T1872" s="32"/>
    </row>
    <row r="1873" spans="20:20">
      <c r="T1873" s="32"/>
    </row>
    <row r="1874" spans="20:20">
      <c r="T1874" s="32"/>
    </row>
    <row r="1875" spans="20:20">
      <c r="T1875" s="32"/>
    </row>
    <row r="1876" spans="20:20">
      <c r="T1876" s="32"/>
    </row>
    <row r="1877" spans="20:20">
      <c r="T1877" s="32"/>
    </row>
    <row r="1878" spans="20:20">
      <c r="T1878" s="32"/>
    </row>
    <row r="1879" spans="20:20">
      <c r="T1879" s="32"/>
    </row>
    <row r="1880" spans="20:20">
      <c r="T1880" s="32"/>
    </row>
    <row r="1881" spans="20:20">
      <c r="T1881" s="32"/>
    </row>
    <row r="1882" spans="20:20">
      <c r="T1882" s="32"/>
    </row>
    <row r="1883" spans="20:20">
      <c r="T1883" s="32"/>
    </row>
    <row r="1884" spans="20:20">
      <c r="T1884" s="32"/>
    </row>
    <row r="1885" spans="20:20">
      <c r="T1885" s="32"/>
    </row>
    <row r="1886" spans="20:20">
      <c r="T1886" s="32"/>
    </row>
    <row r="1887" spans="20:20">
      <c r="T1887" s="32"/>
    </row>
    <row r="1888" spans="20:20">
      <c r="T1888" s="32"/>
    </row>
    <row r="1889" spans="20:20">
      <c r="T1889" s="32"/>
    </row>
    <row r="1890" spans="20:20">
      <c r="T1890" s="32"/>
    </row>
    <row r="1891" spans="20:20">
      <c r="T1891" s="32"/>
    </row>
    <row r="1892" spans="20:20">
      <c r="T1892" s="32"/>
    </row>
    <row r="1893" spans="20:20">
      <c r="T1893" s="32"/>
    </row>
    <row r="1894" spans="20:20">
      <c r="T1894" s="32"/>
    </row>
    <row r="1895" spans="20:20">
      <c r="T1895" s="32"/>
    </row>
    <row r="1896" spans="20:20">
      <c r="T1896" s="32"/>
    </row>
    <row r="1897" spans="20:20">
      <c r="T1897" s="32"/>
    </row>
    <row r="1898" spans="20:20">
      <c r="T1898" s="32"/>
    </row>
    <row r="1899" spans="20:20">
      <c r="T1899" s="32"/>
    </row>
    <row r="1900" spans="20:20">
      <c r="T1900" s="32"/>
    </row>
    <row r="1901" spans="20:20">
      <c r="T1901" s="32"/>
    </row>
    <row r="1902" spans="20:20">
      <c r="T1902" s="32"/>
    </row>
    <row r="1903" spans="20:20">
      <c r="T1903" s="32"/>
    </row>
    <row r="1904" spans="20:20">
      <c r="T1904" s="32"/>
    </row>
    <row r="1905" spans="20:20">
      <c r="T1905" s="32"/>
    </row>
    <row r="1906" spans="20:20">
      <c r="T1906" s="32"/>
    </row>
    <row r="1907" spans="20:20">
      <c r="T1907" s="32"/>
    </row>
    <row r="1908" spans="20:20">
      <c r="T1908" s="32"/>
    </row>
    <row r="1909" spans="20:20">
      <c r="T1909" s="32"/>
    </row>
    <row r="1910" spans="20:20">
      <c r="T1910" s="32"/>
    </row>
    <row r="1911" spans="20:20">
      <c r="T1911" s="32"/>
    </row>
    <row r="1912" spans="20:20">
      <c r="T1912" s="32"/>
    </row>
    <row r="1913" spans="20:20">
      <c r="T1913" s="32"/>
    </row>
    <row r="1914" spans="20:20">
      <c r="T1914" s="32"/>
    </row>
    <row r="1915" spans="20:20">
      <c r="T1915" s="32"/>
    </row>
    <row r="1916" spans="20:20">
      <c r="T1916" s="32"/>
    </row>
    <row r="1917" spans="20:20">
      <c r="T1917" s="32"/>
    </row>
    <row r="1918" spans="20:20">
      <c r="T1918" s="32"/>
    </row>
    <row r="1919" spans="20:20">
      <c r="T1919" s="32"/>
    </row>
    <row r="1920" spans="20:20">
      <c r="T1920" s="32"/>
    </row>
    <row r="1921" spans="20:20">
      <c r="T1921" s="32"/>
    </row>
    <row r="1922" spans="20:20">
      <c r="T1922" s="32"/>
    </row>
    <row r="1923" spans="20:20">
      <c r="T1923" s="32"/>
    </row>
    <row r="1924" spans="20:20">
      <c r="T1924" s="32"/>
    </row>
    <row r="1925" spans="20:20">
      <c r="T1925" s="32"/>
    </row>
    <row r="1926" spans="20:20">
      <c r="T1926" s="32"/>
    </row>
    <row r="1927" spans="20:20">
      <c r="T1927" s="32"/>
    </row>
    <row r="1928" spans="20:20">
      <c r="T1928" s="32"/>
    </row>
    <row r="1929" spans="20:20">
      <c r="T1929" s="32"/>
    </row>
    <row r="1930" spans="20:20">
      <c r="T1930" s="32"/>
    </row>
    <row r="1931" spans="20:20">
      <c r="T1931" s="32"/>
    </row>
    <row r="1932" spans="20:20">
      <c r="T1932" s="32"/>
    </row>
    <row r="1933" spans="20:20">
      <c r="T1933" s="32"/>
    </row>
    <row r="1934" spans="20:20">
      <c r="T1934" s="32"/>
    </row>
    <row r="1935" spans="20:20">
      <c r="T1935" s="32"/>
    </row>
    <row r="1936" spans="20:20">
      <c r="T1936" s="32"/>
    </row>
    <row r="1937" spans="20:20">
      <c r="T1937" s="32"/>
    </row>
    <row r="1938" spans="20:20">
      <c r="T1938" s="32"/>
    </row>
    <row r="1939" spans="20:20">
      <c r="T1939" s="32"/>
    </row>
    <row r="1940" spans="20:20">
      <c r="T1940" s="32"/>
    </row>
    <row r="1941" spans="20:20">
      <c r="T1941" s="32"/>
    </row>
    <row r="1942" spans="20:20">
      <c r="T1942" s="32"/>
    </row>
    <row r="1943" spans="20:20">
      <c r="T1943" s="32"/>
    </row>
    <row r="1944" spans="20:20">
      <c r="T1944" s="32"/>
    </row>
    <row r="1945" spans="20:20">
      <c r="T1945" s="32"/>
    </row>
    <row r="1946" spans="20:20">
      <c r="T1946" s="32"/>
    </row>
    <row r="1947" spans="20:20">
      <c r="T1947" s="32"/>
    </row>
    <row r="1948" spans="20:20">
      <c r="T1948" s="32"/>
    </row>
    <row r="1949" spans="20:20">
      <c r="T1949" s="32"/>
    </row>
    <row r="1950" spans="20:20">
      <c r="T1950" s="32"/>
    </row>
    <row r="1951" spans="20:20">
      <c r="T1951" t="str">
        <f>A1949&amp;SUBSTITUTE(SUBSTITUTE(SUBSTITUTE(G1949,".","")," ",""),"-","")&amp;SUBSTITUTE(SUBSTITUTE(H1949,".","")," ","")&amp;SUBSTITUTE(SUBSTITUTE(SUBSTITUTE(B1949,".","")," ",""),"-","")</f>
        <v/>
      </c>
    </row>
    <row r="1952" spans="20:20">
      <c r="T1952" s="32"/>
    </row>
    <row r="1953" spans="20:20">
      <c r="T1953" s="32"/>
    </row>
    <row r="1954" spans="20:20">
      <c r="T1954" s="32"/>
    </row>
    <row r="1955" spans="20:20">
      <c r="T1955" s="32"/>
    </row>
    <row r="1956" spans="20:20">
      <c r="T1956" s="32"/>
    </row>
    <row r="1957" spans="20:20">
      <c r="T1957" s="32"/>
    </row>
    <row r="1958" spans="20:20">
      <c r="T1958" s="32"/>
    </row>
    <row r="1959" spans="20:20">
      <c r="T1959" s="32"/>
    </row>
    <row r="1960" spans="20:20">
      <c r="T1960" s="32"/>
    </row>
    <row r="1961" spans="20:20">
      <c r="T1961" s="32"/>
    </row>
    <row r="1962" spans="20:20">
      <c r="T1962" s="32"/>
    </row>
    <row r="1963" spans="20:20">
      <c r="T1963" s="32"/>
    </row>
    <row r="1964" spans="20:20">
      <c r="T1964" s="32"/>
    </row>
    <row r="1965" spans="20:20">
      <c r="T1965" s="32"/>
    </row>
    <row r="1966" spans="20:20">
      <c r="T1966" s="32"/>
    </row>
    <row r="1967" spans="20:20">
      <c r="T1967" s="32"/>
    </row>
    <row r="1968" spans="20:20">
      <c r="T1968" s="32"/>
    </row>
    <row r="1969" spans="20:20">
      <c r="T1969" s="32"/>
    </row>
    <row r="1970" spans="20:20">
      <c r="T1970" s="32"/>
    </row>
    <row r="1971" spans="20:20">
      <c r="T1971" s="32"/>
    </row>
    <row r="1972" spans="20:20">
      <c r="T1972" s="32"/>
    </row>
    <row r="1973" spans="20:20">
      <c r="T1973" s="32"/>
    </row>
    <row r="1974" spans="20:20">
      <c r="T1974" s="32"/>
    </row>
    <row r="1975" spans="20:20">
      <c r="T1975" s="32"/>
    </row>
    <row r="1976" spans="20:20">
      <c r="T1976" s="32"/>
    </row>
    <row r="1977" spans="20:20">
      <c r="T1977" s="32"/>
    </row>
    <row r="1978" spans="20:20">
      <c r="T1978" s="32"/>
    </row>
    <row r="1979" spans="20:20">
      <c r="T1979" s="32"/>
    </row>
    <row r="1980" spans="20:20">
      <c r="T1980" s="32"/>
    </row>
    <row r="1981" spans="20:20">
      <c r="T1981" s="32"/>
    </row>
    <row r="1982" spans="20:20">
      <c r="T1982" s="32"/>
    </row>
    <row r="1983" spans="20:20">
      <c r="T1983" s="32"/>
    </row>
    <row r="1984" spans="20:20">
      <c r="T1984" s="32"/>
    </row>
    <row r="1985" spans="20:20">
      <c r="T1985" s="32"/>
    </row>
    <row r="1986" spans="20:20">
      <c r="T1986" s="32"/>
    </row>
    <row r="1987" spans="20:20">
      <c r="T1987" s="32"/>
    </row>
    <row r="1988" spans="20:20">
      <c r="T1988" s="32"/>
    </row>
    <row r="1989" spans="20:20">
      <c r="T1989" s="32"/>
    </row>
    <row r="1990" spans="20:20">
      <c r="T1990" s="32"/>
    </row>
    <row r="1991" spans="20:20">
      <c r="T1991" s="32"/>
    </row>
    <row r="1992" spans="20:20">
      <c r="T1992" s="32"/>
    </row>
    <row r="1993" spans="20:20">
      <c r="T1993" s="32"/>
    </row>
    <row r="1994" spans="20:20">
      <c r="T1994" s="32"/>
    </row>
    <row r="1995" spans="20:20">
      <c r="T1995" s="32"/>
    </row>
    <row r="1996" spans="20:20">
      <c r="T1996" s="32"/>
    </row>
    <row r="1997" spans="20:20">
      <c r="T1997" s="32"/>
    </row>
    <row r="1998" spans="20:20">
      <c r="T1998" s="32"/>
    </row>
    <row r="1999" spans="20:20">
      <c r="T1999" s="32"/>
    </row>
    <row r="2000" spans="20:20">
      <c r="T2000" s="32"/>
    </row>
    <row r="2001" spans="20:20">
      <c r="T2001" s="32"/>
    </row>
    <row r="2002" spans="20:20">
      <c r="T2002" s="32"/>
    </row>
    <row r="2003" spans="20:20">
      <c r="T2003" s="32"/>
    </row>
    <row r="2004" spans="20:20">
      <c r="T2004" s="32"/>
    </row>
    <row r="2005" spans="20:20">
      <c r="T2005" s="32"/>
    </row>
    <row r="2006" spans="20:20">
      <c r="T2006" s="32"/>
    </row>
    <row r="2007" spans="20:20">
      <c r="T2007" s="32"/>
    </row>
    <row r="2008" spans="20:20">
      <c r="T2008" s="32"/>
    </row>
    <row r="2009" spans="20:20">
      <c r="T2009" s="32"/>
    </row>
    <row r="2010" spans="20:20">
      <c r="T2010" s="32"/>
    </row>
    <row r="2011" spans="20:20">
      <c r="T2011" s="32"/>
    </row>
    <row r="2012" spans="20:20">
      <c r="T2012" s="32"/>
    </row>
    <row r="2013" spans="20:20">
      <c r="T2013" s="32"/>
    </row>
    <row r="2014" spans="20:20">
      <c r="T2014" s="32"/>
    </row>
    <row r="2015" spans="20:20">
      <c r="T2015" s="32"/>
    </row>
    <row r="2016" spans="20:20">
      <c r="T2016" s="32"/>
    </row>
    <row r="2017" spans="20:20">
      <c r="T2017" s="32"/>
    </row>
    <row r="2018" spans="20:20">
      <c r="T2018" s="32"/>
    </row>
    <row r="2019" spans="20:20">
      <c r="T2019" s="32"/>
    </row>
    <row r="2020" spans="20:20">
      <c r="T2020" s="32"/>
    </row>
    <row r="2021" spans="20:20">
      <c r="T2021" s="32"/>
    </row>
    <row r="2022" spans="20:20">
      <c r="T2022" s="32"/>
    </row>
    <row r="2023" spans="20:20">
      <c r="T2023" s="32"/>
    </row>
    <row r="2024" spans="20:20">
      <c r="T2024" s="32"/>
    </row>
    <row r="2025" spans="20:20">
      <c r="T2025" s="32"/>
    </row>
    <row r="2026" spans="20:20">
      <c r="T2026" s="32"/>
    </row>
    <row r="2027" spans="20:20">
      <c r="T2027" s="32"/>
    </row>
    <row r="2028" spans="20:20">
      <c r="T2028" s="32"/>
    </row>
    <row r="2029" spans="20:20">
      <c r="T2029" s="32"/>
    </row>
    <row r="2030" spans="20:20">
      <c r="T2030" s="32"/>
    </row>
    <row r="2031" spans="20:20">
      <c r="T2031" s="32"/>
    </row>
    <row r="2032" spans="20:20">
      <c r="T2032" s="32"/>
    </row>
    <row r="2033" spans="20:20">
      <c r="T2033" s="32"/>
    </row>
    <row r="2034" spans="20:20">
      <c r="T2034" s="32"/>
    </row>
    <row r="2035" spans="20:20">
      <c r="T2035" s="32"/>
    </row>
    <row r="2036" spans="20:20">
      <c r="T2036" s="32"/>
    </row>
    <row r="2037" spans="20:20">
      <c r="T2037" s="32"/>
    </row>
    <row r="2038" spans="20:20">
      <c r="T2038" s="32"/>
    </row>
    <row r="2039" spans="20:20">
      <c r="T2039" s="32"/>
    </row>
    <row r="2040" spans="20:20">
      <c r="T2040" s="32"/>
    </row>
    <row r="2041" spans="20:20">
      <c r="T2041" s="32"/>
    </row>
    <row r="2042" spans="20:20">
      <c r="T2042" s="32"/>
    </row>
    <row r="2043" spans="20:20">
      <c r="T2043" s="32"/>
    </row>
    <row r="2044" spans="20:20">
      <c r="T2044" s="32"/>
    </row>
    <row r="2045" spans="20:20">
      <c r="T2045" s="32"/>
    </row>
    <row r="2046" spans="20:20">
      <c r="T2046" s="32"/>
    </row>
    <row r="2047" spans="20:20">
      <c r="T2047" s="32"/>
    </row>
    <row r="2048" spans="20:20">
      <c r="T2048" s="32"/>
    </row>
    <row r="2049" spans="20:20">
      <c r="T2049" s="32"/>
    </row>
    <row r="2050" spans="20:20">
      <c r="T2050" s="32"/>
    </row>
    <row r="2051" spans="20:20">
      <c r="T2051" s="32"/>
    </row>
    <row r="2052" spans="20:20">
      <c r="T2052" s="32"/>
    </row>
    <row r="2053" spans="20:20">
      <c r="T2053" s="32"/>
    </row>
    <row r="2054" spans="20:20">
      <c r="T2054" s="32"/>
    </row>
    <row r="2055" spans="20:20">
      <c r="T2055" s="32"/>
    </row>
    <row r="2056" spans="20:20">
      <c r="T2056" s="32"/>
    </row>
    <row r="2057" spans="20:20">
      <c r="T2057" s="32"/>
    </row>
    <row r="2058" spans="20:20">
      <c r="T2058" s="32"/>
    </row>
    <row r="2059" spans="20:20">
      <c r="T2059" s="32"/>
    </row>
    <row r="2060" spans="20:20">
      <c r="T2060" s="32"/>
    </row>
    <row r="2061" spans="20:20">
      <c r="T2061" s="32"/>
    </row>
    <row r="2062" spans="20:20">
      <c r="T2062" s="32"/>
    </row>
    <row r="2063" spans="20:20">
      <c r="T2063" s="32"/>
    </row>
    <row r="2064" spans="20:20">
      <c r="T2064" s="32"/>
    </row>
    <row r="2065" spans="20:20">
      <c r="T2065" s="32"/>
    </row>
    <row r="2066" spans="20:20">
      <c r="T2066" s="32"/>
    </row>
    <row r="2067" spans="20:20">
      <c r="T2067" s="32"/>
    </row>
    <row r="2068" spans="20:20">
      <c r="T2068" s="32"/>
    </row>
    <row r="2069" spans="20:20">
      <c r="T2069" s="32"/>
    </row>
    <row r="2070" spans="20:20">
      <c r="T2070" s="32"/>
    </row>
    <row r="2071" spans="20:20">
      <c r="T2071" s="32"/>
    </row>
    <row r="2072" spans="20:20">
      <c r="T2072" s="32"/>
    </row>
    <row r="2073" spans="20:20">
      <c r="T2073" s="32"/>
    </row>
    <row r="2074" spans="20:20">
      <c r="T2074" s="32"/>
    </row>
    <row r="2075" spans="20:20">
      <c r="T2075" s="32"/>
    </row>
    <row r="2076" spans="20:20">
      <c r="T2076" s="32"/>
    </row>
    <row r="2077" spans="20:20">
      <c r="T2077" s="32"/>
    </row>
    <row r="2078" spans="20:20">
      <c r="T2078" s="32"/>
    </row>
    <row r="2079" spans="20:20">
      <c r="T2079" s="32"/>
    </row>
    <row r="2080" spans="20:20">
      <c r="T2080" s="32"/>
    </row>
    <row r="2081" spans="20:20">
      <c r="T2081" s="32"/>
    </row>
    <row r="2082" spans="20:20">
      <c r="T2082" s="32"/>
    </row>
    <row r="2083" spans="20:20">
      <c r="T2083" s="32"/>
    </row>
    <row r="2084" spans="20:20">
      <c r="T2084" s="32"/>
    </row>
    <row r="2085" spans="20:20">
      <c r="T2085" s="32"/>
    </row>
    <row r="2086" spans="20:20">
      <c r="T2086" s="32"/>
    </row>
    <row r="2087" spans="20:20">
      <c r="T2087" s="32"/>
    </row>
    <row r="2088" spans="20:20">
      <c r="T2088" s="32"/>
    </row>
    <row r="2089" spans="20:20">
      <c r="T2089" s="32"/>
    </row>
    <row r="2090" spans="20:20">
      <c r="T2090" s="32"/>
    </row>
    <row r="2091" spans="20:20">
      <c r="T2091" s="32"/>
    </row>
    <row r="2092" spans="20:20">
      <c r="T2092" s="32"/>
    </row>
    <row r="2093" spans="20:20">
      <c r="T2093" s="32"/>
    </row>
    <row r="2094" spans="20:20">
      <c r="T2094" s="32"/>
    </row>
    <row r="2095" spans="20:20">
      <c r="T2095" s="32"/>
    </row>
    <row r="2096" spans="20:20">
      <c r="T2096" s="32"/>
    </row>
    <row r="2097" spans="20:20">
      <c r="T2097" s="32"/>
    </row>
    <row r="2098" spans="20:20">
      <c r="T2098" s="32"/>
    </row>
    <row r="2099" spans="20:20">
      <c r="T2099" s="32"/>
    </row>
    <row r="2100" spans="20:20">
      <c r="T2100" s="32"/>
    </row>
    <row r="2101" spans="20:20">
      <c r="T2101" s="32"/>
    </row>
    <row r="2102" spans="20:20">
      <c r="T2102" s="32"/>
    </row>
    <row r="2103" spans="20:20">
      <c r="T2103" s="32"/>
    </row>
    <row r="2104" spans="20:20">
      <c r="T2104" s="32"/>
    </row>
    <row r="2105" spans="20:20">
      <c r="T2105" s="32"/>
    </row>
    <row r="2106" spans="20:20">
      <c r="T2106" s="32"/>
    </row>
    <row r="2107" spans="20:20">
      <c r="T2107" s="32"/>
    </row>
    <row r="2108" spans="20:20">
      <c r="T2108" s="32"/>
    </row>
    <row r="2109" spans="20:20">
      <c r="T2109" s="32"/>
    </row>
    <row r="2110" spans="20:20">
      <c r="T2110" s="32"/>
    </row>
    <row r="2111" spans="20:20">
      <c r="T2111" s="32"/>
    </row>
    <row r="2112" spans="20:20">
      <c r="T2112" s="32"/>
    </row>
    <row r="2113" spans="20:20">
      <c r="T2113" s="32"/>
    </row>
    <row r="2114" spans="20:20">
      <c r="T2114" s="32"/>
    </row>
    <row r="2115" spans="20:20">
      <c r="T2115" s="32"/>
    </row>
    <row r="2116" spans="20:20">
      <c r="T2116" s="32"/>
    </row>
    <row r="2117" spans="20:20">
      <c r="T2117" s="32"/>
    </row>
    <row r="2118" spans="20:20">
      <c r="T2118" s="32"/>
    </row>
    <row r="2119" spans="20:20">
      <c r="T2119" s="32"/>
    </row>
    <row r="2120" spans="20:20">
      <c r="T2120" s="32"/>
    </row>
    <row r="2121" spans="20:20">
      <c r="T2121" s="32"/>
    </row>
    <row r="2122" spans="20:20">
      <c r="T2122" s="32"/>
    </row>
    <row r="2123" spans="20:20">
      <c r="T2123" s="32"/>
    </row>
    <row r="2124" spans="20:20">
      <c r="T2124" s="32"/>
    </row>
    <row r="2125" spans="20:20">
      <c r="T2125" s="32"/>
    </row>
    <row r="2126" spans="20:20">
      <c r="T2126" s="32"/>
    </row>
    <row r="2127" spans="20:20">
      <c r="T2127" s="32"/>
    </row>
    <row r="2128" spans="20:20">
      <c r="T2128" s="32"/>
    </row>
    <row r="2129" spans="20:20">
      <c r="T2129" s="32"/>
    </row>
    <row r="2130" spans="20:20">
      <c r="T2130" s="32"/>
    </row>
    <row r="2131" spans="20:20">
      <c r="T2131" s="32"/>
    </row>
    <row r="2132" spans="20:20">
      <c r="T2132" s="32"/>
    </row>
    <row r="2133" spans="20:20">
      <c r="T2133" s="32"/>
    </row>
    <row r="2134" spans="20:20">
      <c r="T2134" s="32"/>
    </row>
    <row r="2135" spans="20:20">
      <c r="T2135" s="32"/>
    </row>
    <row r="2136" spans="20:20">
      <c r="T2136" s="32"/>
    </row>
    <row r="2137" spans="20:20">
      <c r="T2137" s="32"/>
    </row>
    <row r="2138" spans="20:20">
      <c r="T2138" s="32"/>
    </row>
    <row r="2139" spans="20:20">
      <c r="T2139" s="32"/>
    </row>
    <row r="2140" spans="20:20">
      <c r="T2140" s="32"/>
    </row>
    <row r="2141" spans="20:20">
      <c r="T2141" s="32"/>
    </row>
    <row r="2142" spans="20:20">
      <c r="T2142" s="32"/>
    </row>
    <row r="2143" spans="20:20">
      <c r="T2143" s="32"/>
    </row>
    <row r="2144" spans="20:20">
      <c r="T2144" s="32"/>
    </row>
    <row r="2145" spans="20:20">
      <c r="T2145" s="32"/>
    </row>
    <row r="2146" spans="20:20">
      <c r="T2146" s="32"/>
    </row>
    <row r="2147" spans="20:20">
      <c r="T2147" s="32"/>
    </row>
    <row r="2148" spans="20:20">
      <c r="T2148" s="32"/>
    </row>
    <row r="2149" spans="20:20">
      <c r="T2149" s="32"/>
    </row>
    <row r="2150" spans="20:20">
      <c r="T2150" s="32"/>
    </row>
    <row r="2151" spans="20:20">
      <c r="T2151" s="32"/>
    </row>
    <row r="2152" spans="20:20">
      <c r="T2152" s="32"/>
    </row>
    <row r="2153" spans="20:20">
      <c r="T2153" s="32"/>
    </row>
    <row r="2154" spans="20:20">
      <c r="T2154" s="32"/>
    </row>
    <row r="2155" spans="20:20">
      <c r="T2155" s="32"/>
    </row>
    <row r="2156" spans="20:20">
      <c r="T2156" s="32"/>
    </row>
    <row r="2157" spans="20:20">
      <c r="T2157" s="32"/>
    </row>
    <row r="2158" spans="20:20">
      <c r="T2158" s="32"/>
    </row>
    <row r="2159" spans="20:20">
      <c r="T2159" s="32"/>
    </row>
    <row r="2160" spans="20:20">
      <c r="T2160" s="32"/>
    </row>
    <row r="2161" spans="20:20">
      <c r="T2161" s="32"/>
    </row>
    <row r="2162" spans="20:20">
      <c r="T2162" s="32"/>
    </row>
    <row r="2163" spans="20:20">
      <c r="T2163" s="32"/>
    </row>
    <row r="2164" spans="20:20">
      <c r="T2164" s="32"/>
    </row>
    <row r="2165" spans="20:20">
      <c r="T2165" s="32"/>
    </row>
    <row r="2166" spans="20:20">
      <c r="T2166" s="32"/>
    </row>
    <row r="2167" spans="20:20">
      <c r="T2167" s="32"/>
    </row>
    <row r="2168" spans="20:20">
      <c r="T2168" s="32"/>
    </row>
    <row r="2169" spans="20:20">
      <c r="T2169" s="32"/>
    </row>
    <row r="2170" spans="20:20">
      <c r="T2170" s="32"/>
    </row>
    <row r="2171" spans="20:20">
      <c r="T2171" s="32"/>
    </row>
    <row r="2172" spans="20:20">
      <c r="T2172" s="32"/>
    </row>
    <row r="2173" spans="20:20">
      <c r="T2173" s="32"/>
    </row>
    <row r="2174" spans="20:20">
      <c r="T2174" s="32"/>
    </row>
    <row r="2175" spans="20:20">
      <c r="T2175" s="32"/>
    </row>
    <row r="2176" spans="20:20">
      <c r="T2176" s="32"/>
    </row>
    <row r="2177" spans="20:20">
      <c r="T2177" s="32"/>
    </row>
    <row r="2178" spans="20:20">
      <c r="T2178" s="32"/>
    </row>
    <row r="2179" spans="20:20">
      <c r="T2179" s="32"/>
    </row>
    <row r="2180" spans="20:20">
      <c r="T2180" s="32"/>
    </row>
    <row r="2181" spans="20:20">
      <c r="T2181" s="32"/>
    </row>
    <row r="2182" spans="20:20">
      <c r="T2182" s="32"/>
    </row>
    <row r="2183" spans="20:20">
      <c r="T2183" s="32"/>
    </row>
    <row r="2184" spans="20:20">
      <c r="T2184" s="32"/>
    </row>
    <row r="2185" spans="20:20">
      <c r="T2185" s="32"/>
    </row>
    <row r="2186" spans="20:20">
      <c r="T2186" s="32"/>
    </row>
    <row r="2187" spans="20:20">
      <c r="T2187" s="32"/>
    </row>
    <row r="2188" spans="20:20">
      <c r="T2188" s="32"/>
    </row>
    <row r="2189" spans="20:20">
      <c r="T2189" s="32"/>
    </row>
    <row r="2190" spans="20:20">
      <c r="T2190" s="32"/>
    </row>
    <row r="2191" spans="20:20">
      <c r="T2191" s="32"/>
    </row>
    <row r="2192" spans="20:20">
      <c r="T2192" s="32"/>
    </row>
    <row r="2193" spans="20:20">
      <c r="T2193" s="32"/>
    </row>
    <row r="2194" spans="20:20">
      <c r="T2194" s="32"/>
    </row>
    <row r="2195" spans="20:20">
      <c r="T2195" s="32"/>
    </row>
    <row r="2196" spans="20:20">
      <c r="T2196" s="32"/>
    </row>
    <row r="2197" spans="20:20">
      <c r="T2197" s="32"/>
    </row>
    <row r="2198" spans="20:20">
      <c r="T2198" s="32"/>
    </row>
    <row r="2199" spans="20:20">
      <c r="T2199" s="32"/>
    </row>
    <row r="2200" spans="20:20">
      <c r="T2200" s="32"/>
    </row>
    <row r="2201" spans="20:20">
      <c r="T2201" s="32"/>
    </row>
    <row r="2202" spans="20:20">
      <c r="T2202" s="32"/>
    </row>
    <row r="2203" spans="20:20">
      <c r="T2203" s="32"/>
    </row>
    <row r="2204" spans="20:20">
      <c r="T2204" s="32"/>
    </row>
    <row r="2205" spans="20:20">
      <c r="T2205" s="32"/>
    </row>
    <row r="2206" spans="20:20">
      <c r="T2206" s="32"/>
    </row>
    <row r="2207" spans="20:20">
      <c r="T2207" s="32"/>
    </row>
    <row r="2208" spans="20:20">
      <c r="T2208" s="32"/>
    </row>
    <row r="2209" spans="20:20">
      <c r="T2209" s="32"/>
    </row>
    <row r="2210" spans="20:20">
      <c r="T2210" s="32"/>
    </row>
    <row r="2211" spans="20:20">
      <c r="T2211" s="32"/>
    </row>
    <row r="2212" spans="20:20">
      <c r="T2212" s="32"/>
    </row>
    <row r="2213" spans="20:20">
      <c r="T2213" s="32"/>
    </row>
    <row r="2214" spans="20:20">
      <c r="T2214" s="32"/>
    </row>
    <row r="2215" spans="20:20">
      <c r="T2215" s="32"/>
    </row>
    <row r="2216" spans="20:20">
      <c r="T2216" s="32"/>
    </row>
    <row r="2217" spans="20:20">
      <c r="T2217" s="32"/>
    </row>
    <row r="2218" spans="20:20">
      <c r="T2218" s="32"/>
    </row>
    <row r="2219" spans="20:20">
      <c r="T2219" s="32"/>
    </row>
    <row r="2220" spans="20:20">
      <c r="T2220" s="32"/>
    </row>
    <row r="2221" spans="20:20">
      <c r="T2221" s="32"/>
    </row>
    <row r="2222" spans="20:20">
      <c r="T2222" s="32"/>
    </row>
    <row r="2223" spans="20:20">
      <c r="T2223" s="32"/>
    </row>
    <row r="2224" spans="20:20">
      <c r="T2224" s="32"/>
    </row>
    <row r="2225" spans="20:20">
      <c r="T2225" s="32"/>
    </row>
    <row r="2226" spans="20:20">
      <c r="T2226" s="32"/>
    </row>
    <row r="2227" spans="20:20">
      <c r="T2227" s="32"/>
    </row>
    <row r="2228" spans="20:20">
      <c r="T2228" s="32"/>
    </row>
    <row r="2229" spans="20:20">
      <c r="T2229" s="32"/>
    </row>
    <row r="2230" spans="20:20">
      <c r="T2230" s="32"/>
    </row>
    <row r="2231" spans="20:20">
      <c r="T2231" s="32"/>
    </row>
    <row r="2232" spans="20:20">
      <c r="T2232" s="32"/>
    </row>
    <row r="2233" spans="20:20">
      <c r="T2233" s="32"/>
    </row>
    <row r="2234" spans="20:20">
      <c r="T2234" s="32"/>
    </row>
    <row r="2235" spans="20:20">
      <c r="T2235" s="32"/>
    </row>
    <row r="2236" spans="20:20">
      <c r="T2236" s="32"/>
    </row>
    <row r="2237" spans="20:20">
      <c r="T2237" s="32"/>
    </row>
    <row r="2238" spans="20:20">
      <c r="T2238" s="32"/>
    </row>
    <row r="2239" spans="20:20">
      <c r="T2239" s="32"/>
    </row>
    <row r="2240" spans="20:20">
      <c r="T2240" s="32"/>
    </row>
    <row r="2241" spans="20:20">
      <c r="T2241" s="32"/>
    </row>
    <row r="2242" spans="20:20">
      <c r="T2242" s="32"/>
    </row>
    <row r="2243" spans="20:20">
      <c r="T2243" s="32"/>
    </row>
    <row r="2244" spans="20:20">
      <c r="T2244" s="32"/>
    </row>
    <row r="2245" spans="20:20">
      <c r="T2245" s="32"/>
    </row>
    <row r="2246" spans="20:20">
      <c r="T2246" s="32"/>
    </row>
    <row r="2247" spans="20:20">
      <c r="T2247" s="32"/>
    </row>
    <row r="2248" spans="20:20">
      <c r="T2248" s="32"/>
    </row>
    <row r="2249" spans="20:20">
      <c r="T2249" s="32"/>
    </row>
    <row r="2250" spans="20:20">
      <c r="T2250" s="32"/>
    </row>
    <row r="2251" spans="20:20">
      <c r="T2251" s="32"/>
    </row>
    <row r="2252" spans="20:20">
      <c r="T2252" s="32"/>
    </row>
    <row r="2253" spans="20:20">
      <c r="T2253" s="32"/>
    </row>
    <row r="2254" spans="20:20">
      <c r="T2254" s="32"/>
    </row>
    <row r="2255" spans="20:20">
      <c r="T2255" s="32"/>
    </row>
    <row r="2256" spans="20:20">
      <c r="T2256" s="32"/>
    </row>
    <row r="2257" spans="20:20">
      <c r="T2257" s="32"/>
    </row>
    <row r="2258" spans="20:20">
      <c r="T2258" s="32"/>
    </row>
    <row r="2259" spans="20:20">
      <c r="T2259" s="32"/>
    </row>
    <row r="2260" spans="20:20">
      <c r="T2260" s="32"/>
    </row>
    <row r="2261" spans="20:20">
      <c r="T2261" s="32"/>
    </row>
    <row r="2262" spans="20:20">
      <c r="T2262" s="32"/>
    </row>
    <row r="2263" spans="20:20">
      <c r="T2263" s="32"/>
    </row>
    <row r="2264" spans="20:20">
      <c r="T2264" s="32"/>
    </row>
    <row r="2265" spans="20:20">
      <c r="T2265" s="32"/>
    </row>
    <row r="2266" spans="20:20">
      <c r="T2266" s="32"/>
    </row>
    <row r="2267" spans="20:20">
      <c r="T2267" s="32"/>
    </row>
    <row r="2268" spans="20:20">
      <c r="T2268" s="32"/>
    </row>
    <row r="2269" spans="20:20">
      <c r="T2269" s="32"/>
    </row>
    <row r="2270" spans="20:20">
      <c r="T2270" s="32"/>
    </row>
    <row r="2271" spans="20:20">
      <c r="T2271" s="32"/>
    </row>
    <row r="2272" spans="20:20">
      <c r="T2272" s="32"/>
    </row>
    <row r="2273" spans="20:20">
      <c r="T2273" s="32"/>
    </row>
    <row r="2274" spans="20:20">
      <c r="T2274" s="32"/>
    </row>
    <row r="2275" spans="20:20">
      <c r="T2275" s="32"/>
    </row>
    <row r="2276" spans="20:20">
      <c r="T2276" s="32"/>
    </row>
    <row r="2277" spans="20:20">
      <c r="T2277" s="32"/>
    </row>
    <row r="2278" spans="20:20">
      <c r="T2278" s="32"/>
    </row>
    <row r="2279" spans="20:20">
      <c r="T2279" s="32"/>
    </row>
    <row r="2280" spans="20:20">
      <c r="T2280" s="32"/>
    </row>
    <row r="2281" spans="20:20">
      <c r="T2281" s="32"/>
    </row>
    <row r="2282" spans="20:20">
      <c r="T2282" s="32"/>
    </row>
    <row r="2283" spans="20:20">
      <c r="T2283" s="32"/>
    </row>
    <row r="2284" spans="20:20">
      <c r="T2284" s="32"/>
    </row>
    <row r="2285" spans="20:20">
      <c r="T2285" s="32"/>
    </row>
    <row r="2286" spans="20:20">
      <c r="T2286" s="32"/>
    </row>
    <row r="2287" spans="20:20">
      <c r="T2287" s="32"/>
    </row>
    <row r="2288" spans="20:20">
      <c r="T2288" s="32"/>
    </row>
    <row r="2289" spans="20:20">
      <c r="T2289" s="32"/>
    </row>
    <row r="2290" spans="20:20">
      <c r="T2290" s="32"/>
    </row>
    <row r="2291" spans="20:20">
      <c r="T2291" s="32"/>
    </row>
    <row r="2292" spans="20:20">
      <c r="T2292" s="32"/>
    </row>
    <row r="2293" spans="20:20">
      <c r="T2293" s="32"/>
    </row>
    <row r="2294" spans="20:20">
      <c r="T2294" s="32"/>
    </row>
    <row r="2295" spans="20:20">
      <c r="T2295" s="32"/>
    </row>
    <row r="2296" spans="20:20">
      <c r="T2296" s="32"/>
    </row>
    <row r="2297" spans="20:20">
      <c r="T2297" s="32"/>
    </row>
    <row r="2298" spans="20:20">
      <c r="T2298" s="32"/>
    </row>
    <row r="2299" spans="20:20">
      <c r="T2299" s="32"/>
    </row>
    <row r="2300" spans="20:20">
      <c r="T2300" s="32"/>
    </row>
    <row r="2301" spans="20:20">
      <c r="T2301" s="32"/>
    </row>
    <row r="2302" spans="20:20">
      <c r="T2302" s="32"/>
    </row>
    <row r="2303" spans="20:20">
      <c r="T2303" s="32"/>
    </row>
    <row r="2304" spans="20:20">
      <c r="T2304" s="32"/>
    </row>
    <row r="2305" spans="20:20">
      <c r="T2305" s="32"/>
    </row>
    <row r="2306" spans="20:20">
      <c r="T2306" s="32"/>
    </row>
    <row r="2307" spans="20:20">
      <c r="T2307" s="32"/>
    </row>
    <row r="2308" spans="20:20">
      <c r="T2308" s="32"/>
    </row>
    <row r="2309" spans="20:20">
      <c r="T2309" s="32"/>
    </row>
    <row r="2310" spans="20:20">
      <c r="T2310" s="32"/>
    </row>
    <row r="2311" spans="20:20">
      <c r="T2311" s="32"/>
    </row>
    <row r="2312" spans="20:20">
      <c r="T2312" s="32"/>
    </row>
    <row r="2313" spans="20:20">
      <c r="T2313" s="32"/>
    </row>
    <row r="2314" spans="20:20">
      <c r="T2314" s="32"/>
    </row>
    <row r="2315" spans="20:20">
      <c r="T2315" s="32"/>
    </row>
    <row r="2316" spans="20:20">
      <c r="T2316" s="32"/>
    </row>
    <row r="2317" spans="20:20">
      <c r="T2317" s="32"/>
    </row>
    <row r="2318" spans="20:20">
      <c r="T2318" s="32"/>
    </row>
    <row r="2319" spans="20:20">
      <c r="T2319" s="32"/>
    </row>
    <row r="2320" spans="20:20">
      <c r="T2320" s="32"/>
    </row>
    <row r="2321" spans="20:20">
      <c r="T2321" s="32"/>
    </row>
    <row r="2322" spans="20:20">
      <c r="T2322" s="32"/>
    </row>
    <row r="2323" spans="20:20">
      <c r="T2323" s="32"/>
    </row>
    <row r="2324" spans="20:20">
      <c r="T2324" s="32"/>
    </row>
    <row r="2325" spans="20:20">
      <c r="T2325" s="32"/>
    </row>
    <row r="2326" spans="20:20">
      <c r="T2326" s="32"/>
    </row>
    <row r="2327" spans="20:20">
      <c r="T2327" s="32"/>
    </row>
    <row r="2328" spans="20:20">
      <c r="T2328" s="32"/>
    </row>
    <row r="2329" spans="20:20">
      <c r="T2329" s="32"/>
    </row>
    <row r="2330" spans="20:20">
      <c r="T2330" s="32"/>
    </row>
    <row r="2331" spans="20:20">
      <c r="T2331" s="32"/>
    </row>
    <row r="2332" spans="20:20">
      <c r="T2332" s="32"/>
    </row>
    <row r="2333" spans="20:20">
      <c r="T2333" s="32"/>
    </row>
    <row r="2334" spans="20:20">
      <c r="T2334" s="32"/>
    </row>
    <row r="2335" spans="20:20">
      <c r="T2335" s="32"/>
    </row>
    <row r="2336" spans="20:20">
      <c r="T2336" s="32"/>
    </row>
    <row r="2337" spans="20:20">
      <c r="T2337" s="32"/>
    </row>
    <row r="2338" spans="20:20">
      <c r="T2338" s="32"/>
    </row>
    <row r="2339" spans="20:20">
      <c r="T2339" s="32"/>
    </row>
    <row r="2340" spans="20:20">
      <c r="T2340" s="32"/>
    </row>
    <row r="2341" spans="20:20">
      <c r="T2341" s="32"/>
    </row>
    <row r="2342" spans="20:20">
      <c r="T2342" s="32"/>
    </row>
    <row r="2343" spans="20:20">
      <c r="T2343" s="32"/>
    </row>
    <row r="2344" spans="20:20">
      <c r="T2344" s="32"/>
    </row>
    <row r="2345" spans="20:20">
      <c r="T2345" s="32"/>
    </row>
    <row r="2346" spans="20:20">
      <c r="T2346" s="32"/>
    </row>
    <row r="2347" spans="20:20">
      <c r="T2347" s="32"/>
    </row>
    <row r="2348" spans="20:20">
      <c r="T2348" s="32"/>
    </row>
    <row r="2349" spans="20:20">
      <c r="T2349" s="32"/>
    </row>
    <row r="2350" spans="20:20">
      <c r="T2350" s="32"/>
    </row>
    <row r="2351" spans="20:20">
      <c r="T2351" s="32"/>
    </row>
    <row r="2352" spans="20:20">
      <c r="T2352" s="32"/>
    </row>
    <row r="2353" spans="20:20">
      <c r="T2353" s="32"/>
    </row>
    <row r="2354" spans="20:20">
      <c r="T2354" s="32"/>
    </row>
    <row r="2355" spans="20:20">
      <c r="T2355" s="32"/>
    </row>
    <row r="2356" spans="20:20">
      <c r="T2356" s="32"/>
    </row>
    <row r="2357" spans="20:20">
      <c r="T2357" s="32"/>
    </row>
    <row r="2358" spans="20:20">
      <c r="T2358" s="32"/>
    </row>
    <row r="2359" spans="20:20">
      <c r="T2359" s="32"/>
    </row>
    <row r="2360" spans="20:20">
      <c r="T2360" s="32"/>
    </row>
    <row r="2361" spans="20:20">
      <c r="T2361" s="32"/>
    </row>
    <row r="2362" spans="20:20">
      <c r="T2362" s="32"/>
    </row>
    <row r="2363" spans="20:20">
      <c r="T2363" s="32"/>
    </row>
    <row r="2364" spans="20:20">
      <c r="T2364" s="32"/>
    </row>
    <row r="2365" spans="20:20">
      <c r="T2365" s="32"/>
    </row>
    <row r="2366" spans="20:20">
      <c r="T2366" s="32"/>
    </row>
    <row r="2367" spans="20:20">
      <c r="T2367" s="32"/>
    </row>
    <row r="2368" spans="20:20">
      <c r="T2368" s="32"/>
    </row>
    <row r="2369" spans="20:20">
      <c r="T2369" s="32"/>
    </row>
    <row r="2370" spans="20:20">
      <c r="T2370" s="32"/>
    </row>
    <row r="2371" spans="20:20">
      <c r="T2371" s="32"/>
    </row>
    <row r="2372" spans="20:20">
      <c r="T2372" s="32"/>
    </row>
    <row r="2373" spans="20:20">
      <c r="T2373" s="32"/>
    </row>
    <row r="2374" spans="20:20">
      <c r="T2374" s="32"/>
    </row>
    <row r="2375" spans="20:20">
      <c r="T2375" s="32"/>
    </row>
    <row r="2376" spans="20:20">
      <c r="T2376" s="32"/>
    </row>
    <row r="2377" spans="20:20">
      <c r="T2377" s="32"/>
    </row>
    <row r="2378" spans="20:20">
      <c r="T2378" s="32"/>
    </row>
    <row r="2379" spans="20:20">
      <c r="T2379" s="32"/>
    </row>
    <row r="2380" spans="20:20">
      <c r="T2380" s="32"/>
    </row>
    <row r="2381" spans="20:20">
      <c r="T2381" s="32"/>
    </row>
    <row r="2382" spans="20:20">
      <c r="T2382" s="32"/>
    </row>
    <row r="2383" spans="20:20">
      <c r="T2383" s="32"/>
    </row>
    <row r="2384" spans="20:20">
      <c r="T2384" s="32"/>
    </row>
    <row r="2385" spans="20:20">
      <c r="T2385" s="32"/>
    </row>
    <row r="2386" spans="20:20">
      <c r="T2386" s="32"/>
    </row>
    <row r="2387" spans="20:20">
      <c r="T2387" s="32"/>
    </row>
    <row r="2388" spans="20:20">
      <c r="T2388" s="32"/>
    </row>
    <row r="2389" spans="20:20">
      <c r="T2389" s="32"/>
    </row>
    <row r="2390" spans="20:20">
      <c r="T2390" s="32"/>
    </row>
    <row r="2391" spans="20:20">
      <c r="T2391" s="32"/>
    </row>
    <row r="2392" spans="20:20">
      <c r="T2392" s="32"/>
    </row>
    <row r="2393" spans="20:20">
      <c r="T2393" s="32"/>
    </row>
    <row r="2394" spans="20:20">
      <c r="T2394" s="32"/>
    </row>
    <row r="2395" spans="20:20">
      <c r="T2395" s="32"/>
    </row>
    <row r="2396" spans="20:20">
      <c r="T2396" s="32"/>
    </row>
    <row r="2397" spans="20:20">
      <c r="T2397" s="32"/>
    </row>
    <row r="2398" spans="20:20">
      <c r="T2398" s="32"/>
    </row>
    <row r="2399" spans="20:20">
      <c r="T2399" s="32"/>
    </row>
    <row r="2400" spans="20:20">
      <c r="T2400" s="32"/>
    </row>
    <row r="2401" spans="20:20">
      <c r="T2401" s="32"/>
    </row>
    <row r="2402" spans="20:20">
      <c r="T2402" s="32"/>
    </row>
    <row r="2403" spans="20:20">
      <c r="T2403" s="32"/>
    </row>
    <row r="2404" spans="20:20">
      <c r="T2404" s="32"/>
    </row>
    <row r="2405" spans="20:20">
      <c r="T2405" s="32"/>
    </row>
    <row r="2406" spans="20:20">
      <c r="T2406" s="32"/>
    </row>
    <row r="2407" spans="20:20">
      <c r="T2407" s="32"/>
    </row>
    <row r="2408" spans="20:20">
      <c r="T2408" s="32"/>
    </row>
    <row r="2409" spans="20:20">
      <c r="T2409" s="32"/>
    </row>
    <row r="2410" spans="20:20">
      <c r="T2410" s="32"/>
    </row>
    <row r="2411" spans="20:20">
      <c r="T2411" s="32"/>
    </row>
    <row r="2412" spans="20:20">
      <c r="T2412" s="32"/>
    </row>
    <row r="2413" spans="20:20">
      <c r="T2413" s="32"/>
    </row>
    <row r="2414" spans="20:20">
      <c r="T2414" s="32"/>
    </row>
    <row r="2415" spans="20:20">
      <c r="T2415" s="32"/>
    </row>
    <row r="2416" spans="20:20">
      <c r="T2416" s="32"/>
    </row>
    <row r="2417" spans="20:20">
      <c r="T2417" s="32"/>
    </row>
    <row r="2418" spans="20:20">
      <c r="T2418" s="32"/>
    </row>
    <row r="2419" spans="20:20">
      <c r="T2419" s="32"/>
    </row>
    <row r="2420" spans="20:20">
      <c r="T2420" s="32"/>
    </row>
    <row r="2421" spans="20:20">
      <c r="T2421" s="32"/>
    </row>
    <row r="2422" spans="20:20">
      <c r="T2422" s="32"/>
    </row>
    <row r="2423" spans="20:20">
      <c r="T2423" s="32"/>
    </row>
    <row r="2424" spans="20:20">
      <c r="T2424" s="32"/>
    </row>
    <row r="2425" spans="20:20">
      <c r="T2425" s="32"/>
    </row>
    <row r="2426" spans="20:20">
      <c r="T2426" s="32"/>
    </row>
    <row r="2427" spans="20:20">
      <c r="T2427" s="32"/>
    </row>
    <row r="2428" spans="20:20">
      <c r="T2428" s="32"/>
    </row>
    <row r="2429" spans="20:20">
      <c r="T2429" s="32"/>
    </row>
  </sheetData>
  <sortState xmlns:xlrd2="http://schemas.microsoft.com/office/spreadsheetml/2017/richdata2" ref="A2:BC1034">
    <sortCondition ref="A2:A1034"/>
  </sortState>
  <phoneticPr fontId="4" type="noConversion"/>
  <conditionalFormatting sqref="G124">
    <cfRule type="duplicateValues" dxfId="147" priority="2"/>
  </conditionalFormatting>
  <conditionalFormatting sqref="G763:G853 G130:G144 G146:G252 G254:G695 G1 G697:G761 G855:G974 G976:G977">
    <cfRule type="duplicateValues" dxfId="146" priority="13256"/>
  </conditionalFormatting>
  <conditionalFormatting sqref="T1:T1048576">
    <cfRule type="duplicateValues" dxfId="145" priority="1"/>
  </conditionalFormatting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DF37-8968-A84C-9711-E5522D033C1D}">
  <dimension ref="A1:BN1256"/>
  <sheetViews>
    <sheetView topLeftCell="A1020" zoomScale="68" zoomScaleNormal="68" workbookViewId="0">
      <selection activeCell="G1071" sqref="G1070:G1071"/>
    </sheetView>
  </sheetViews>
  <sheetFormatPr baseColWidth="10" defaultRowHeight="16"/>
  <cols>
    <col min="2" max="2" width="42.33203125" customWidth="1"/>
    <col min="3" max="3" width="35.33203125" customWidth="1"/>
    <col min="5" max="5" width="24.1640625" customWidth="1"/>
    <col min="6" max="6" width="18.33203125" customWidth="1"/>
    <col min="7" max="7" width="12.5" customWidth="1"/>
    <col min="31" max="31" width="24.6640625" customWidth="1"/>
    <col min="33" max="33" width="126.6640625" customWidth="1"/>
  </cols>
  <sheetData>
    <row r="1" spans="1:7">
      <c r="A1" t="s">
        <v>4052</v>
      </c>
      <c r="D1" t="s">
        <v>398</v>
      </c>
      <c r="E1" t="s">
        <v>2845</v>
      </c>
      <c r="F1" t="str">
        <f>"Source (Total "&amp;COUNTIF(F2:F808,"*")&amp;")"</f>
        <v>Source (Total 58)</v>
      </c>
    </row>
    <row r="2" spans="1:7">
      <c r="A2" t="s">
        <v>4053</v>
      </c>
      <c r="G2" t="str">
        <f t="shared" ref="G2:G65" si="0">SUBSTITUTE(D2," ","")&amp;E2</f>
        <v/>
      </c>
    </row>
    <row r="3" spans="1:7">
      <c r="A3" t="s">
        <v>4054</v>
      </c>
      <c r="G3" t="str">
        <f t="shared" si="0"/>
        <v/>
      </c>
    </row>
    <row r="4" spans="1:7">
      <c r="A4" t="s">
        <v>4055</v>
      </c>
      <c r="B4" s="38" t="s">
        <v>4881</v>
      </c>
      <c r="D4" t="s">
        <v>5097</v>
      </c>
      <c r="E4" t="s">
        <v>319</v>
      </c>
      <c r="F4" t="s">
        <v>4879</v>
      </c>
      <c r="G4" t="str">
        <f t="shared" si="0"/>
        <v>KenoshaWI</v>
      </c>
    </row>
    <row r="5" spans="1:7">
      <c r="A5" t="s">
        <v>4056</v>
      </c>
      <c r="G5" t="str">
        <f t="shared" si="0"/>
        <v/>
      </c>
    </row>
    <row r="6" spans="1:7">
      <c r="A6" t="s">
        <v>4057</v>
      </c>
      <c r="G6" t="str">
        <f t="shared" si="0"/>
        <v/>
      </c>
    </row>
    <row r="7" spans="1:7">
      <c r="A7" t="s">
        <v>4058</v>
      </c>
      <c r="G7" t="str">
        <f t="shared" si="0"/>
        <v/>
      </c>
    </row>
    <row r="8" spans="1:7">
      <c r="A8" t="s">
        <v>4059</v>
      </c>
      <c r="G8" t="str">
        <f t="shared" si="0"/>
        <v/>
      </c>
    </row>
    <row r="9" spans="1:7">
      <c r="A9" t="s">
        <v>4060</v>
      </c>
      <c r="G9" t="str">
        <f t="shared" si="0"/>
        <v/>
      </c>
    </row>
    <row r="10" spans="1:7">
      <c r="A10" t="s">
        <v>4061</v>
      </c>
      <c r="G10" t="str">
        <f t="shared" si="0"/>
        <v/>
      </c>
    </row>
    <row r="11" spans="1:7">
      <c r="A11" t="s">
        <v>4062</v>
      </c>
      <c r="G11" t="str">
        <f t="shared" si="0"/>
        <v/>
      </c>
    </row>
    <row r="12" spans="1:7">
      <c r="A12" t="s">
        <v>4063</v>
      </c>
      <c r="G12" t="str">
        <f t="shared" si="0"/>
        <v/>
      </c>
    </row>
    <row r="13" spans="1:7">
      <c r="A13" t="s">
        <v>4064</v>
      </c>
      <c r="G13" t="str">
        <f t="shared" si="0"/>
        <v/>
      </c>
    </row>
    <row r="14" spans="1:7">
      <c r="A14" t="s">
        <v>4065</v>
      </c>
      <c r="G14" t="str">
        <f t="shared" si="0"/>
        <v/>
      </c>
    </row>
    <row r="15" spans="1:7">
      <c r="A15" t="s">
        <v>4066</v>
      </c>
      <c r="G15" t="str">
        <f t="shared" si="0"/>
        <v/>
      </c>
    </row>
    <row r="16" spans="1:7">
      <c r="A16" t="s">
        <v>4067</v>
      </c>
      <c r="G16" t="str">
        <f t="shared" si="0"/>
        <v/>
      </c>
    </row>
    <row r="17" spans="1:7">
      <c r="A17" t="s">
        <v>4068</v>
      </c>
      <c r="G17" t="str">
        <f t="shared" si="0"/>
        <v/>
      </c>
    </row>
    <row r="18" spans="1:7">
      <c r="A18" t="s">
        <v>4069</v>
      </c>
      <c r="G18" t="str">
        <f t="shared" si="0"/>
        <v/>
      </c>
    </row>
    <row r="19" spans="1:7">
      <c r="A19" t="s">
        <v>4070</v>
      </c>
      <c r="G19" t="str">
        <f t="shared" si="0"/>
        <v/>
      </c>
    </row>
    <row r="20" spans="1:7">
      <c r="A20" t="s">
        <v>4071</v>
      </c>
      <c r="G20" t="str">
        <f t="shared" si="0"/>
        <v/>
      </c>
    </row>
    <row r="21" spans="1:7">
      <c r="A21" t="s">
        <v>4072</v>
      </c>
      <c r="G21" t="str">
        <f t="shared" si="0"/>
        <v/>
      </c>
    </row>
    <row r="22" spans="1:7">
      <c r="A22" t="s">
        <v>4073</v>
      </c>
      <c r="G22" t="str">
        <f t="shared" si="0"/>
        <v/>
      </c>
    </row>
    <row r="23" spans="1:7">
      <c r="A23" t="s">
        <v>4074</v>
      </c>
      <c r="G23" t="str">
        <f t="shared" si="0"/>
        <v/>
      </c>
    </row>
    <row r="24" spans="1:7">
      <c r="A24" t="s">
        <v>4075</v>
      </c>
      <c r="G24" t="str">
        <f t="shared" si="0"/>
        <v/>
      </c>
    </row>
    <row r="25" spans="1:7">
      <c r="A25" t="s">
        <v>4076</v>
      </c>
      <c r="G25" t="str">
        <f t="shared" si="0"/>
        <v/>
      </c>
    </row>
    <row r="26" spans="1:7">
      <c r="A26" t="s">
        <v>4077</v>
      </c>
      <c r="G26" t="str">
        <f t="shared" si="0"/>
        <v/>
      </c>
    </row>
    <row r="27" spans="1:7">
      <c r="A27" t="s">
        <v>4078</v>
      </c>
      <c r="G27" t="str">
        <f t="shared" si="0"/>
        <v/>
      </c>
    </row>
    <row r="28" spans="1:7">
      <c r="A28" t="s">
        <v>4079</v>
      </c>
      <c r="G28" t="str">
        <f t="shared" si="0"/>
        <v/>
      </c>
    </row>
    <row r="29" spans="1:7">
      <c r="A29" t="s">
        <v>4080</v>
      </c>
      <c r="G29" t="str">
        <f t="shared" si="0"/>
        <v/>
      </c>
    </row>
    <row r="30" spans="1:7">
      <c r="A30" t="s">
        <v>4081</v>
      </c>
      <c r="G30" t="str">
        <f t="shared" si="0"/>
        <v/>
      </c>
    </row>
    <row r="31" spans="1:7">
      <c r="A31" t="s">
        <v>4082</v>
      </c>
      <c r="G31" t="str">
        <f t="shared" si="0"/>
        <v/>
      </c>
    </row>
    <row r="32" spans="1:7">
      <c r="A32" t="s">
        <v>4083</v>
      </c>
      <c r="G32" t="str">
        <f t="shared" si="0"/>
        <v/>
      </c>
    </row>
    <row r="33" spans="1:7">
      <c r="A33" t="s">
        <v>4084</v>
      </c>
      <c r="G33" t="str">
        <f t="shared" si="0"/>
        <v/>
      </c>
    </row>
    <row r="34" spans="1:7">
      <c r="A34" t="s">
        <v>4085</v>
      </c>
      <c r="G34" t="str">
        <f t="shared" si="0"/>
        <v/>
      </c>
    </row>
    <row r="35" spans="1:7">
      <c r="A35" t="s">
        <v>4086</v>
      </c>
      <c r="G35" t="str">
        <f t="shared" si="0"/>
        <v/>
      </c>
    </row>
    <row r="36" spans="1:7">
      <c r="A36" t="s">
        <v>4087</v>
      </c>
      <c r="G36" t="str">
        <f t="shared" si="0"/>
        <v/>
      </c>
    </row>
    <row r="37" spans="1:7">
      <c r="A37" t="s">
        <v>4088</v>
      </c>
      <c r="G37" t="str">
        <f t="shared" si="0"/>
        <v/>
      </c>
    </row>
    <row r="38" spans="1:7">
      <c r="A38" t="s">
        <v>4089</v>
      </c>
      <c r="G38" t="str">
        <f t="shared" si="0"/>
        <v/>
      </c>
    </row>
    <row r="39" spans="1:7">
      <c r="A39" t="s">
        <v>4090</v>
      </c>
      <c r="G39" t="str">
        <f t="shared" si="0"/>
        <v/>
      </c>
    </row>
    <row r="40" spans="1:7">
      <c r="A40" t="s">
        <v>4091</v>
      </c>
      <c r="G40" t="str">
        <f t="shared" si="0"/>
        <v/>
      </c>
    </row>
    <row r="41" spans="1:7">
      <c r="A41" t="s">
        <v>4092</v>
      </c>
      <c r="G41" t="str">
        <f t="shared" si="0"/>
        <v/>
      </c>
    </row>
    <row r="42" spans="1:7">
      <c r="A42" t="s">
        <v>4093</v>
      </c>
      <c r="G42" t="str">
        <f t="shared" si="0"/>
        <v/>
      </c>
    </row>
    <row r="43" spans="1:7">
      <c r="A43" t="s">
        <v>4094</v>
      </c>
      <c r="G43" t="str">
        <f t="shared" si="0"/>
        <v/>
      </c>
    </row>
    <row r="44" spans="1:7">
      <c r="A44" t="s">
        <v>4095</v>
      </c>
      <c r="G44" t="str">
        <f t="shared" si="0"/>
        <v/>
      </c>
    </row>
    <row r="45" spans="1:7">
      <c r="A45" t="s">
        <v>4096</v>
      </c>
      <c r="G45" t="str">
        <f t="shared" si="0"/>
        <v/>
      </c>
    </row>
    <row r="46" spans="1:7">
      <c r="A46" t="s">
        <v>4097</v>
      </c>
      <c r="G46" t="str">
        <f t="shared" si="0"/>
        <v/>
      </c>
    </row>
    <row r="47" spans="1:7">
      <c r="A47" t="s">
        <v>4098</v>
      </c>
      <c r="G47" t="str">
        <f t="shared" si="0"/>
        <v/>
      </c>
    </row>
    <row r="48" spans="1:7">
      <c r="A48" t="s">
        <v>4099</v>
      </c>
      <c r="G48" t="str">
        <f t="shared" si="0"/>
        <v/>
      </c>
    </row>
    <row r="49" spans="1:7">
      <c r="A49" t="s">
        <v>4100</v>
      </c>
      <c r="G49" t="str">
        <f t="shared" si="0"/>
        <v/>
      </c>
    </row>
    <row r="50" spans="1:7">
      <c r="A50" t="s">
        <v>4101</v>
      </c>
      <c r="G50" t="str">
        <f t="shared" si="0"/>
        <v/>
      </c>
    </row>
    <row r="51" spans="1:7">
      <c r="A51" t="s">
        <v>4102</v>
      </c>
      <c r="G51" t="str">
        <f t="shared" si="0"/>
        <v/>
      </c>
    </row>
    <row r="52" spans="1:7">
      <c r="A52" t="s">
        <v>4103</v>
      </c>
      <c r="G52" t="str">
        <f t="shared" si="0"/>
        <v/>
      </c>
    </row>
    <row r="53" spans="1:7">
      <c r="A53" t="s">
        <v>4104</v>
      </c>
      <c r="G53" t="str">
        <f t="shared" si="0"/>
        <v/>
      </c>
    </row>
    <row r="54" spans="1:7">
      <c r="A54" t="s">
        <v>4105</v>
      </c>
      <c r="G54" t="str">
        <f t="shared" si="0"/>
        <v/>
      </c>
    </row>
    <row r="55" spans="1:7">
      <c r="A55" t="s">
        <v>4106</v>
      </c>
      <c r="G55" t="str">
        <f t="shared" si="0"/>
        <v/>
      </c>
    </row>
    <row r="56" spans="1:7">
      <c r="A56" t="s">
        <v>4107</v>
      </c>
      <c r="B56" s="38" t="s">
        <v>4878</v>
      </c>
      <c r="D56" t="s">
        <v>93</v>
      </c>
      <c r="E56" t="s">
        <v>92</v>
      </c>
      <c r="F56" t="s">
        <v>4879</v>
      </c>
      <c r="G56" t="str">
        <f t="shared" si="0"/>
        <v>ChicagoIL</v>
      </c>
    </row>
    <row r="57" spans="1:7">
      <c r="A57" t="s">
        <v>4108</v>
      </c>
      <c r="G57" t="str">
        <f t="shared" si="0"/>
        <v/>
      </c>
    </row>
    <row r="58" spans="1:7">
      <c r="A58" t="s">
        <v>4109</v>
      </c>
      <c r="G58" t="str">
        <f t="shared" si="0"/>
        <v/>
      </c>
    </row>
    <row r="59" spans="1:7">
      <c r="A59" t="s">
        <v>4110</v>
      </c>
      <c r="G59" t="str">
        <f t="shared" si="0"/>
        <v/>
      </c>
    </row>
    <row r="60" spans="1:7">
      <c r="A60" t="s">
        <v>4111</v>
      </c>
      <c r="G60" t="str">
        <f t="shared" si="0"/>
        <v/>
      </c>
    </row>
    <row r="61" spans="1:7">
      <c r="A61" t="s">
        <v>4112</v>
      </c>
      <c r="G61" t="str">
        <f t="shared" si="0"/>
        <v/>
      </c>
    </row>
    <row r="62" spans="1:7">
      <c r="A62" t="s">
        <v>4113</v>
      </c>
      <c r="G62" t="str">
        <f t="shared" si="0"/>
        <v/>
      </c>
    </row>
    <row r="63" spans="1:7">
      <c r="A63" t="s">
        <v>4114</v>
      </c>
      <c r="G63" t="str">
        <f t="shared" si="0"/>
        <v/>
      </c>
    </row>
    <row r="64" spans="1:7">
      <c r="A64" t="s">
        <v>4115</v>
      </c>
      <c r="G64" t="str">
        <f t="shared" si="0"/>
        <v/>
      </c>
    </row>
    <row r="65" spans="1:7">
      <c r="A65" t="s">
        <v>4116</v>
      </c>
      <c r="G65" t="str">
        <f t="shared" si="0"/>
        <v/>
      </c>
    </row>
    <row r="66" spans="1:7">
      <c r="A66" t="s">
        <v>4117</v>
      </c>
      <c r="G66" t="str">
        <f t="shared" ref="G66:G129" si="1">SUBSTITUTE(D66," ","")&amp;E66</f>
        <v/>
      </c>
    </row>
    <row r="67" spans="1:7">
      <c r="A67" t="s">
        <v>4118</v>
      </c>
      <c r="B67" t="s">
        <v>5275</v>
      </c>
      <c r="D67" t="s">
        <v>93</v>
      </c>
      <c r="E67" t="s">
        <v>92</v>
      </c>
      <c r="G67" t="str">
        <f t="shared" si="1"/>
        <v>ChicagoIL</v>
      </c>
    </row>
    <row r="68" spans="1:7">
      <c r="A68" t="s">
        <v>4119</v>
      </c>
      <c r="G68" t="str">
        <f t="shared" si="1"/>
        <v/>
      </c>
    </row>
    <row r="69" spans="1:7">
      <c r="A69" t="s">
        <v>4120</v>
      </c>
      <c r="G69" t="str">
        <f t="shared" si="1"/>
        <v/>
      </c>
    </row>
    <row r="70" spans="1:7">
      <c r="A70" t="s">
        <v>4121</v>
      </c>
      <c r="G70" t="str">
        <f t="shared" si="1"/>
        <v/>
      </c>
    </row>
    <row r="71" spans="1:7">
      <c r="A71" t="s">
        <v>4122</v>
      </c>
      <c r="G71" t="str">
        <f t="shared" si="1"/>
        <v/>
      </c>
    </row>
    <row r="72" spans="1:7">
      <c r="A72" t="s">
        <v>4123</v>
      </c>
      <c r="G72" t="str">
        <f t="shared" si="1"/>
        <v/>
      </c>
    </row>
    <row r="73" spans="1:7">
      <c r="A73" t="s">
        <v>4124</v>
      </c>
      <c r="G73" t="str">
        <f t="shared" si="1"/>
        <v/>
      </c>
    </row>
    <row r="74" spans="1:7">
      <c r="A74" t="s">
        <v>4125</v>
      </c>
      <c r="G74" t="str">
        <f t="shared" si="1"/>
        <v/>
      </c>
    </row>
    <row r="75" spans="1:7">
      <c r="A75" t="s">
        <v>4126</v>
      </c>
      <c r="G75" t="str">
        <f t="shared" si="1"/>
        <v/>
      </c>
    </row>
    <row r="76" spans="1:7">
      <c r="A76" t="s">
        <v>4127</v>
      </c>
      <c r="G76" t="str">
        <f t="shared" si="1"/>
        <v/>
      </c>
    </row>
    <row r="77" spans="1:7">
      <c r="A77" t="s">
        <v>4128</v>
      </c>
      <c r="G77" t="str">
        <f t="shared" si="1"/>
        <v/>
      </c>
    </row>
    <row r="78" spans="1:7">
      <c r="A78" t="s">
        <v>4129</v>
      </c>
      <c r="G78" t="str">
        <f t="shared" si="1"/>
        <v/>
      </c>
    </row>
    <row r="79" spans="1:7">
      <c r="A79" t="s">
        <v>4130</v>
      </c>
      <c r="G79" t="str">
        <f t="shared" si="1"/>
        <v/>
      </c>
    </row>
    <row r="80" spans="1:7">
      <c r="A80" t="s">
        <v>4131</v>
      </c>
      <c r="G80" t="str">
        <f t="shared" si="1"/>
        <v/>
      </c>
    </row>
    <row r="81" spans="1:7">
      <c r="A81" t="s">
        <v>4132</v>
      </c>
      <c r="G81" t="str">
        <f t="shared" si="1"/>
        <v/>
      </c>
    </row>
    <row r="82" spans="1:7">
      <c r="A82" t="s">
        <v>4133</v>
      </c>
      <c r="G82" t="str">
        <f t="shared" si="1"/>
        <v/>
      </c>
    </row>
    <row r="83" spans="1:7">
      <c r="A83" t="s">
        <v>4134</v>
      </c>
      <c r="G83" t="str">
        <f t="shared" si="1"/>
        <v/>
      </c>
    </row>
    <row r="84" spans="1:7">
      <c r="A84" t="s">
        <v>4135</v>
      </c>
      <c r="G84" t="str">
        <f t="shared" si="1"/>
        <v/>
      </c>
    </row>
    <row r="85" spans="1:7">
      <c r="A85" t="s">
        <v>4136</v>
      </c>
      <c r="G85" t="str">
        <f t="shared" si="1"/>
        <v/>
      </c>
    </row>
    <row r="86" spans="1:7">
      <c r="A86" t="s">
        <v>4137</v>
      </c>
      <c r="G86" t="str">
        <f t="shared" si="1"/>
        <v/>
      </c>
    </row>
    <row r="87" spans="1:7">
      <c r="A87" t="s">
        <v>4138</v>
      </c>
      <c r="G87" t="str">
        <f t="shared" si="1"/>
        <v/>
      </c>
    </row>
    <row r="88" spans="1:7">
      <c r="A88" t="s">
        <v>4139</v>
      </c>
      <c r="G88" t="str">
        <f t="shared" si="1"/>
        <v/>
      </c>
    </row>
    <row r="89" spans="1:7">
      <c r="A89" t="s">
        <v>4140</v>
      </c>
      <c r="G89" t="str">
        <f t="shared" si="1"/>
        <v/>
      </c>
    </row>
    <row r="90" spans="1:7">
      <c r="A90" t="s">
        <v>4141</v>
      </c>
      <c r="G90" t="str">
        <f t="shared" si="1"/>
        <v/>
      </c>
    </row>
    <row r="91" spans="1:7">
      <c r="A91" t="s">
        <v>4142</v>
      </c>
      <c r="G91" t="str">
        <f t="shared" si="1"/>
        <v/>
      </c>
    </row>
    <row r="92" spans="1:7">
      <c r="A92" t="s">
        <v>4143</v>
      </c>
      <c r="G92" t="str">
        <f t="shared" si="1"/>
        <v/>
      </c>
    </row>
    <row r="93" spans="1:7">
      <c r="A93" t="s">
        <v>4144</v>
      </c>
      <c r="G93" t="str">
        <f t="shared" si="1"/>
        <v/>
      </c>
    </row>
    <row r="94" spans="1:7">
      <c r="A94" t="s">
        <v>4145</v>
      </c>
      <c r="G94" t="str">
        <f t="shared" si="1"/>
        <v/>
      </c>
    </row>
    <row r="95" spans="1:7">
      <c r="A95" t="s">
        <v>4146</v>
      </c>
      <c r="G95" t="str">
        <f t="shared" si="1"/>
        <v/>
      </c>
    </row>
    <row r="96" spans="1:7">
      <c r="A96" t="s">
        <v>4147</v>
      </c>
      <c r="G96" t="str">
        <f t="shared" si="1"/>
        <v/>
      </c>
    </row>
    <row r="97" spans="1:7">
      <c r="A97" t="s">
        <v>4148</v>
      </c>
      <c r="G97" t="str">
        <f t="shared" si="1"/>
        <v/>
      </c>
    </row>
    <row r="98" spans="1:7">
      <c r="A98" t="s">
        <v>4149</v>
      </c>
      <c r="G98" t="str">
        <f t="shared" si="1"/>
        <v/>
      </c>
    </row>
    <row r="99" spans="1:7">
      <c r="A99" t="s">
        <v>4150</v>
      </c>
      <c r="G99" t="str">
        <f t="shared" si="1"/>
        <v/>
      </c>
    </row>
    <row r="100" spans="1:7">
      <c r="A100" t="s">
        <v>4151</v>
      </c>
      <c r="G100" t="str">
        <f t="shared" si="1"/>
        <v/>
      </c>
    </row>
    <row r="101" spans="1:7">
      <c r="A101" t="s">
        <v>4152</v>
      </c>
      <c r="B101" t="s">
        <v>5177</v>
      </c>
      <c r="D101" t="s">
        <v>234</v>
      </c>
      <c r="E101" t="s">
        <v>225</v>
      </c>
      <c r="F101" t="s">
        <v>5142</v>
      </c>
      <c r="G101" t="str">
        <f t="shared" si="1"/>
        <v>ColumbusOH</v>
      </c>
    </row>
    <row r="102" spans="1:7">
      <c r="A102" t="s">
        <v>4153</v>
      </c>
      <c r="F102" s="38"/>
      <c r="G102" t="str">
        <f t="shared" si="1"/>
        <v/>
      </c>
    </row>
    <row r="103" spans="1:7">
      <c r="A103" t="s">
        <v>4154</v>
      </c>
      <c r="G103" t="str">
        <f t="shared" si="1"/>
        <v/>
      </c>
    </row>
    <row r="104" spans="1:7">
      <c r="A104" t="s">
        <v>4155</v>
      </c>
      <c r="G104" t="str">
        <f t="shared" si="1"/>
        <v/>
      </c>
    </row>
    <row r="105" spans="1:7">
      <c r="A105" t="s">
        <v>4156</v>
      </c>
      <c r="G105" t="str">
        <f t="shared" si="1"/>
        <v/>
      </c>
    </row>
    <row r="106" spans="1:7">
      <c r="A106" t="s">
        <v>4157</v>
      </c>
      <c r="G106" t="str">
        <f t="shared" si="1"/>
        <v/>
      </c>
    </row>
    <row r="107" spans="1:7">
      <c r="A107" t="s">
        <v>4158</v>
      </c>
      <c r="G107" t="str">
        <f t="shared" si="1"/>
        <v/>
      </c>
    </row>
    <row r="108" spans="1:7">
      <c r="A108" t="s">
        <v>4159</v>
      </c>
      <c r="G108" t="str">
        <f t="shared" si="1"/>
        <v/>
      </c>
    </row>
    <row r="109" spans="1:7">
      <c r="A109" t="s">
        <v>4160</v>
      </c>
      <c r="G109" t="str">
        <f t="shared" si="1"/>
        <v/>
      </c>
    </row>
    <row r="110" spans="1:7">
      <c r="A110" t="s">
        <v>4161</v>
      </c>
      <c r="B110" s="38" t="s">
        <v>4824</v>
      </c>
      <c r="D110" t="s">
        <v>557</v>
      </c>
      <c r="E110" t="s">
        <v>158</v>
      </c>
      <c r="F110" t="s">
        <v>4823</v>
      </c>
      <c r="G110" t="str">
        <f t="shared" si="1"/>
        <v>StLouisMO</v>
      </c>
    </row>
    <row r="111" spans="1:7">
      <c r="A111" t="s">
        <v>4162</v>
      </c>
      <c r="B111" s="38" t="s">
        <v>4832</v>
      </c>
      <c r="D111" t="s">
        <v>232</v>
      </c>
      <c r="E111" t="s">
        <v>225</v>
      </c>
      <c r="F111" t="s">
        <v>4831</v>
      </c>
      <c r="G111" t="str">
        <f t="shared" si="1"/>
        <v>ClevelandOH</v>
      </c>
    </row>
    <row r="112" spans="1:7">
      <c r="A112" t="s">
        <v>4163</v>
      </c>
      <c r="B112" t="s">
        <v>4819</v>
      </c>
      <c r="D112" t="s">
        <v>557</v>
      </c>
      <c r="E112" t="s">
        <v>158</v>
      </c>
      <c r="F112" t="s">
        <v>4820</v>
      </c>
      <c r="G112" t="str">
        <f t="shared" si="1"/>
        <v>StLouisMO</v>
      </c>
    </row>
    <row r="113" spans="1:7">
      <c r="A113" t="s">
        <v>4164</v>
      </c>
      <c r="G113" t="str">
        <f t="shared" si="1"/>
        <v/>
      </c>
    </row>
    <row r="114" spans="1:7">
      <c r="A114" t="s">
        <v>4165</v>
      </c>
      <c r="G114" t="str">
        <f t="shared" si="1"/>
        <v/>
      </c>
    </row>
    <row r="115" spans="1:7">
      <c r="A115" t="s">
        <v>4166</v>
      </c>
      <c r="G115" t="str">
        <f t="shared" si="1"/>
        <v/>
      </c>
    </row>
    <row r="116" spans="1:7">
      <c r="A116" t="s">
        <v>4167</v>
      </c>
      <c r="B116" s="38" t="s">
        <v>5277</v>
      </c>
      <c r="D116" t="s">
        <v>140</v>
      </c>
      <c r="E116" t="s">
        <v>139</v>
      </c>
      <c r="F116" t="s">
        <v>4879</v>
      </c>
      <c r="G116" t="str">
        <f t="shared" si="1"/>
        <v>AnnArborMI</v>
      </c>
    </row>
    <row r="117" spans="1:7">
      <c r="A117" t="s">
        <v>4168</v>
      </c>
      <c r="G117" t="str">
        <f t="shared" si="1"/>
        <v/>
      </c>
    </row>
    <row r="118" spans="1:7">
      <c r="A118" t="s">
        <v>4169</v>
      </c>
      <c r="G118" t="str">
        <f t="shared" si="1"/>
        <v/>
      </c>
    </row>
    <row r="119" spans="1:7">
      <c r="A119" t="s">
        <v>4170</v>
      </c>
      <c r="B119" s="38" t="s">
        <v>4913</v>
      </c>
      <c r="C119" s="38" t="s">
        <v>4914</v>
      </c>
      <c r="D119" t="s">
        <v>230</v>
      </c>
      <c r="E119" t="s">
        <v>225</v>
      </c>
      <c r="F119" t="s">
        <v>4909</v>
      </c>
      <c r="G119" t="str">
        <f t="shared" si="1"/>
        <v>CincinnatiOH</v>
      </c>
    </row>
    <row r="120" spans="1:7">
      <c r="A120" t="s">
        <v>4171</v>
      </c>
      <c r="G120" t="str">
        <f t="shared" si="1"/>
        <v/>
      </c>
    </row>
    <row r="121" spans="1:7">
      <c r="A121" t="s">
        <v>4172</v>
      </c>
      <c r="G121" t="str">
        <f t="shared" si="1"/>
        <v/>
      </c>
    </row>
    <row r="122" spans="1:7">
      <c r="A122" t="s">
        <v>4173</v>
      </c>
      <c r="G122" t="str">
        <f t="shared" si="1"/>
        <v/>
      </c>
    </row>
    <row r="123" spans="1:7">
      <c r="A123" t="s">
        <v>4174</v>
      </c>
      <c r="G123" t="str">
        <f t="shared" si="1"/>
        <v/>
      </c>
    </row>
    <row r="124" spans="1:7">
      <c r="A124" t="s">
        <v>4175</v>
      </c>
      <c r="G124" t="str">
        <f t="shared" si="1"/>
        <v/>
      </c>
    </row>
    <row r="125" spans="1:7">
      <c r="A125" t="s">
        <v>4176</v>
      </c>
      <c r="B125" s="38" t="s">
        <v>5276</v>
      </c>
      <c r="D125" t="s">
        <v>142</v>
      </c>
      <c r="E125" t="s">
        <v>139</v>
      </c>
      <c r="F125" t="s">
        <v>4879</v>
      </c>
      <c r="G125" t="str">
        <f t="shared" si="1"/>
        <v>DetroitMI</v>
      </c>
    </row>
    <row r="126" spans="1:7">
      <c r="A126" t="s">
        <v>4177</v>
      </c>
      <c r="B126" s="38" t="s">
        <v>4883</v>
      </c>
      <c r="D126" t="s">
        <v>142</v>
      </c>
      <c r="E126" t="s">
        <v>139</v>
      </c>
      <c r="F126" t="s">
        <v>4879</v>
      </c>
      <c r="G126" t="str">
        <f t="shared" si="1"/>
        <v>DetroitMI</v>
      </c>
    </row>
    <row r="127" spans="1:7">
      <c r="A127" t="s">
        <v>4178</v>
      </c>
      <c r="G127" t="str">
        <f t="shared" si="1"/>
        <v/>
      </c>
    </row>
    <row r="128" spans="1:7">
      <c r="A128" t="s">
        <v>4179</v>
      </c>
      <c r="B128" t="s">
        <v>5141</v>
      </c>
      <c r="D128" t="s">
        <v>142</v>
      </c>
      <c r="E128" t="s">
        <v>139</v>
      </c>
      <c r="F128" t="s">
        <v>5142</v>
      </c>
      <c r="G128" t="str">
        <f t="shared" si="1"/>
        <v>DetroitMI</v>
      </c>
    </row>
    <row r="129" spans="1:7">
      <c r="A129" t="s">
        <v>4180</v>
      </c>
      <c r="G129" t="str">
        <f t="shared" si="1"/>
        <v/>
      </c>
    </row>
    <row r="130" spans="1:7">
      <c r="A130" t="s">
        <v>4181</v>
      </c>
      <c r="G130" t="str">
        <f t="shared" ref="G130:G193" si="2">SUBSTITUTE(D130," ","")&amp;E130</f>
        <v/>
      </c>
    </row>
    <row r="131" spans="1:7">
      <c r="A131" t="s">
        <v>4182</v>
      </c>
      <c r="G131" t="str">
        <f t="shared" si="2"/>
        <v/>
      </c>
    </row>
    <row r="132" spans="1:7">
      <c r="A132" t="s">
        <v>4183</v>
      </c>
      <c r="G132" t="str">
        <f t="shared" si="2"/>
        <v/>
      </c>
    </row>
    <row r="133" spans="1:7">
      <c r="A133" t="s">
        <v>4184</v>
      </c>
      <c r="G133" t="str">
        <f t="shared" si="2"/>
        <v/>
      </c>
    </row>
    <row r="134" spans="1:7">
      <c r="A134" t="s">
        <v>4185</v>
      </c>
      <c r="G134" t="str">
        <f t="shared" si="2"/>
        <v/>
      </c>
    </row>
    <row r="135" spans="1:7">
      <c r="A135" t="s">
        <v>4186</v>
      </c>
      <c r="G135" t="str">
        <f t="shared" si="2"/>
        <v/>
      </c>
    </row>
    <row r="136" spans="1:7">
      <c r="A136" t="s">
        <v>4187</v>
      </c>
      <c r="G136" t="str">
        <f t="shared" si="2"/>
        <v/>
      </c>
    </row>
    <row r="137" spans="1:7">
      <c r="A137" t="s">
        <v>4188</v>
      </c>
      <c r="G137" t="str">
        <f t="shared" si="2"/>
        <v/>
      </c>
    </row>
    <row r="138" spans="1:7">
      <c r="A138" t="s">
        <v>4189</v>
      </c>
      <c r="G138" t="str">
        <f t="shared" si="2"/>
        <v/>
      </c>
    </row>
    <row r="139" spans="1:7">
      <c r="A139" t="s">
        <v>4190</v>
      </c>
      <c r="G139" t="str">
        <f t="shared" si="2"/>
        <v/>
      </c>
    </row>
    <row r="140" spans="1:7">
      <c r="A140" t="s">
        <v>4191</v>
      </c>
      <c r="G140" t="str">
        <f t="shared" si="2"/>
        <v/>
      </c>
    </row>
    <row r="141" spans="1:7">
      <c r="A141" t="s">
        <v>4192</v>
      </c>
      <c r="G141" t="str">
        <f t="shared" si="2"/>
        <v/>
      </c>
    </row>
    <row r="142" spans="1:7">
      <c r="A142" t="s">
        <v>4193</v>
      </c>
      <c r="G142" t="str">
        <f t="shared" si="2"/>
        <v/>
      </c>
    </row>
    <row r="143" spans="1:7">
      <c r="A143" t="s">
        <v>4194</v>
      </c>
      <c r="G143" t="str">
        <f t="shared" si="2"/>
        <v/>
      </c>
    </row>
    <row r="144" spans="1:7">
      <c r="A144" t="s">
        <v>4195</v>
      </c>
      <c r="G144" t="str">
        <f t="shared" si="2"/>
        <v/>
      </c>
    </row>
    <row r="145" spans="1:7">
      <c r="A145" t="s">
        <v>4196</v>
      </c>
      <c r="G145" t="str">
        <f t="shared" si="2"/>
        <v/>
      </c>
    </row>
    <row r="146" spans="1:7">
      <c r="A146" t="s">
        <v>4197</v>
      </c>
      <c r="G146" t="str">
        <f t="shared" si="2"/>
        <v/>
      </c>
    </row>
    <row r="147" spans="1:7">
      <c r="A147" t="s">
        <v>4198</v>
      </c>
      <c r="G147" t="str">
        <f t="shared" si="2"/>
        <v/>
      </c>
    </row>
    <row r="148" spans="1:7">
      <c r="A148" t="s">
        <v>4199</v>
      </c>
      <c r="G148" t="str">
        <f t="shared" si="2"/>
        <v/>
      </c>
    </row>
    <row r="149" spans="1:7">
      <c r="A149" t="s">
        <v>4200</v>
      </c>
      <c r="G149" t="str">
        <f t="shared" si="2"/>
        <v/>
      </c>
    </row>
    <row r="150" spans="1:7">
      <c r="A150" t="s">
        <v>4201</v>
      </c>
      <c r="G150" t="str">
        <f t="shared" si="2"/>
        <v/>
      </c>
    </row>
    <row r="151" spans="1:7">
      <c r="A151" t="s">
        <v>4202</v>
      </c>
      <c r="G151" t="str">
        <f t="shared" si="2"/>
        <v/>
      </c>
    </row>
    <row r="152" spans="1:7">
      <c r="A152" t="s">
        <v>4203</v>
      </c>
      <c r="G152" t="str">
        <f t="shared" si="2"/>
        <v/>
      </c>
    </row>
    <row r="153" spans="1:7">
      <c r="A153" t="s">
        <v>4204</v>
      </c>
      <c r="B153" s="38" t="s">
        <v>4910</v>
      </c>
      <c r="D153" t="s">
        <v>159</v>
      </c>
      <c r="E153" t="s">
        <v>735</v>
      </c>
      <c r="F153" t="s">
        <v>4909</v>
      </c>
      <c r="G153" t="str">
        <f t="shared" si="2"/>
        <v>KansasCityKS</v>
      </c>
    </row>
    <row r="154" spans="1:7">
      <c r="A154" t="s">
        <v>4205</v>
      </c>
      <c r="G154" t="str">
        <f t="shared" si="2"/>
        <v/>
      </c>
    </row>
    <row r="155" spans="1:7">
      <c r="A155" t="s">
        <v>4206</v>
      </c>
      <c r="G155" t="str">
        <f t="shared" si="2"/>
        <v/>
      </c>
    </row>
    <row r="156" spans="1:7">
      <c r="A156" t="s">
        <v>4207</v>
      </c>
      <c r="G156" t="str">
        <f t="shared" si="2"/>
        <v/>
      </c>
    </row>
    <row r="157" spans="1:7">
      <c r="A157" t="s">
        <v>4208</v>
      </c>
      <c r="G157" t="str">
        <f t="shared" si="2"/>
        <v/>
      </c>
    </row>
    <row r="158" spans="1:7">
      <c r="A158" t="s">
        <v>4209</v>
      </c>
      <c r="G158" t="str">
        <f t="shared" si="2"/>
        <v/>
      </c>
    </row>
    <row r="159" spans="1:7">
      <c r="A159" t="s">
        <v>4210</v>
      </c>
      <c r="G159" t="str">
        <f t="shared" si="2"/>
        <v/>
      </c>
    </row>
    <row r="160" spans="1:7">
      <c r="A160" t="s">
        <v>4211</v>
      </c>
      <c r="G160" t="str">
        <f t="shared" si="2"/>
        <v/>
      </c>
    </row>
    <row r="161" spans="1:7">
      <c r="A161" t="s">
        <v>4212</v>
      </c>
      <c r="G161" t="str">
        <f t="shared" si="2"/>
        <v/>
      </c>
    </row>
    <row r="162" spans="1:7">
      <c r="A162" t="s">
        <v>4213</v>
      </c>
      <c r="B162" s="38" t="s">
        <v>4916</v>
      </c>
      <c r="D162" t="s">
        <v>557</v>
      </c>
      <c r="E162" t="s">
        <v>158</v>
      </c>
      <c r="F162" t="s">
        <v>4909</v>
      </c>
      <c r="G162" t="str">
        <f t="shared" si="2"/>
        <v>StLouisMO</v>
      </c>
    </row>
    <row r="163" spans="1:7">
      <c r="A163" t="s">
        <v>4214</v>
      </c>
      <c r="B163" s="38"/>
      <c r="G163" t="str">
        <f t="shared" si="2"/>
        <v/>
      </c>
    </row>
    <row r="164" spans="1:7">
      <c r="A164" t="s">
        <v>4215</v>
      </c>
      <c r="G164" t="str">
        <f t="shared" si="2"/>
        <v/>
      </c>
    </row>
    <row r="165" spans="1:7">
      <c r="A165" t="s">
        <v>4216</v>
      </c>
      <c r="G165" t="str">
        <f t="shared" si="2"/>
        <v/>
      </c>
    </row>
    <row r="166" spans="1:7">
      <c r="A166" t="s">
        <v>4217</v>
      </c>
      <c r="G166" t="str">
        <f t="shared" si="2"/>
        <v/>
      </c>
    </row>
    <row r="167" spans="1:7">
      <c r="A167" t="s">
        <v>4218</v>
      </c>
      <c r="G167" t="str">
        <f t="shared" si="2"/>
        <v/>
      </c>
    </row>
    <row r="168" spans="1:7">
      <c r="A168" t="s">
        <v>4219</v>
      </c>
      <c r="B168" s="38" t="s">
        <v>4915</v>
      </c>
      <c r="D168" t="s">
        <v>557</v>
      </c>
      <c r="E168" t="s">
        <v>158</v>
      </c>
      <c r="F168" t="s">
        <v>4909</v>
      </c>
      <c r="G168" t="str">
        <f t="shared" si="2"/>
        <v>StLouisMO</v>
      </c>
    </row>
    <row r="169" spans="1:7">
      <c r="A169" t="s">
        <v>4220</v>
      </c>
      <c r="B169" s="38"/>
      <c r="G169" t="str">
        <f t="shared" si="2"/>
        <v/>
      </c>
    </row>
    <row r="170" spans="1:7">
      <c r="A170" t="s">
        <v>4221</v>
      </c>
      <c r="G170" t="str">
        <f t="shared" si="2"/>
        <v/>
      </c>
    </row>
    <row r="171" spans="1:7">
      <c r="A171" t="s">
        <v>4222</v>
      </c>
      <c r="G171" t="str">
        <f t="shared" si="2"/>
        <v/>
      </c>
    </row>
    <row r="172" spans="1:7">
      <c r="A172" t="s">
        <v>4223</v>
      </c>
      <c r="G172" t="str">
        <f t="shared" si="2"/>
        <v/>
      </c>
    </row>
    <row r="173" spans="1:7">
      <c r="A173" t="s">
        <v>4224</v>
      </c>
      <c r="G173" t="str">
        <f t="shared" si="2"/>
        <v/>
      </c>
    </row>
    <row r="174" spans="1:7">
      <c r="A174" t="s">
        <v>4225</v>
      </c>
      <c r="G174" t="str">
        <f t="shared" si="2"/>
        <v/>
      </c>
    </row>
    <row r="175" spans="1:7">
      <c r="A175" t="s">
        <v>4226</v>
      </c>
      <c r="G175" t="str">
        <f t="shared" si="2"/>
        <v/>
      </c>
    </row>
    <row r="176" spans="1:7">
      <c r="A176" t="s">
        <v>4227</v>
      </c>
      <c r="G176" t="str">
        <f t="shared" si="2"/>
        <v/>
      </c>
    </row>
    <row r="177" spans="1:7">
      <c r="A177" t="s">
        <v>4228</v>
      </c>
      <c r="B177" t="s">
        <v>5143</v>
      </c>
      <c r="D177" t="s">
        <v>142</v>
      </c>
      <c r="E177" t="s">
        <v>139</v>
      </c>
      <c r="F177" t="s">
        <v>5142</v>
      </c>
      <c r="G177" t="str">
        <f t="shared" si="2"/>
        <v>DetroitMI</v>
      </c>
    </row>
    <row r="178" spans="1:7">
      <c r="A178" t="s">
        <v>4229</v>
      </c>
      <c r="G178" t="str">
        <f t="shared" si="2"/>
        <v/>
      </c>
    </row>
    <row r="179" spans="1:7">
      <c r="A179" t="s">
        <v>4230</v>
      </c>
      <c r="G179" t="str">
        <f t="shared" si="2"/>
        <v/>
      </c>
    </row>
    <row r="180" spans="1:7">
      <c r="A180" t="s">
        <v>4231</v>
      </c>
      <c r="G180" t="str">
        <f t="shared" si="2"/>
        <v/>
      </c>
    </row>
    <row r="181" spans="1:7">
      <c r="A181" t="s">
        <v>4232</v>
      </c>
      <c r="G181" t="str">
        <f t="shared" si="2"/>
        <v/>
      </c>
    </row>
    <row r="182" spans="1:7">
      <c r="A182" t="s">
        <v>4233</v>
      </c>
      <c r="G182" t="str">
        <f t="shared" si="2"/>
        <v/>
      </c>
    </row>
    <row r="183" spans="1:7">
      <c r="A183" t="s">
        <v>4234</v>
      </c>
      <c r="G183" t="str">
        <f t="shared" si="2"/>
        <v/>
      </c>
    </row>
    <row r="184" spans="1:7">
      <c r="A184" t="s">
        <v>4235</v>
      </c>
      <c r="G184" t="str">
        <f t="shared" si="2"/>
        <v/>
      </c>
    </row>
    <row r="185" spans="1:7">
      <c r="A185" t="s">
        <v>4236</v>
      </c>
      <c r="G185" t="str">
        <f t="shared" si="2"/>
        <v/>
      </c>
    </row>
    <row r="186" spans="1:7">
      <c r="A186" t="s">
        <v>4237</v>
      </c>
      <c r="G186" t="str">
        <f t="shared" si="2"/>
        <v/>
      </c>
    </row>
    <row r="187" spans="1:7">
      <c r="A187" t="s">
        <v>4238</v>
      </c>
      <c r="G187" t="str">
        <f t="shared" si="2"/>
        <v/>
      </c>
    </row>
    <row r="188" spans="1:7">
      <c r="A188" t="s">
        <v>4239</v>
      </c>
      <c r="G188" t="str">
        <f t="shared" si="2"/>
        <v/>
      </c>
    </row>
    <row r="189" spans="1:7">
      <c r="A189" t="s">
        <v>4240</v>
      </c>
      <c r="G189" t="str">
        <f t="shared" si="2"/>
        <v/>
      </c>
    </row>
    <row r="190" spans="1:7">
      <c r="A190" t="s">
        <v>4241</v>
      </c>
      <c r="G190" t="str">
        <f t="shared" si="2"/>
        <v/>
      </c>
    </row>
    <row r="191" spans="1:7">
      <c r="A191" t="s">
        <v>4242</v>
      </c>
      <c r="G191" t="str">
        <f t="shared" si="2"/>
        <v/>
      </c>
    </row>
    <row r="192" spans="1:7">
      <c r="A192" t="s">
        <v>4243</v>
      </c>
      <c r="G192" t="str">
        <f t="shared" si="2"/>
        <v/>
      </c>
    </row>
    <row r="193" spans="1:7">
      <c r="A193" t="s">
        <v>4244</v>
      </c>
      <c r="G193" t="str">
        <f t="shared" si="2"/>
        <v/>
      </c>
    </row>
    <row r="194" spans="1:7">
      <c r="A194" t="s">
        <v>4245</v>
      </c>
      <c r="G194" t="str">
        <f t="shared" ref="G194:G257" si="3">SUBSTITUTE(D194," ","")&amp;E194</f>
        <v/>
      </c>
    </row>
    <row r="195" spans="1:7">
      <c r="A195" t="s">
        <v>4246</v>
      </c>
      <c r="G195" t="str">
        <f t="shared" si="3"/>
        <v/>
      </c>
    </row>
    <row r="196" spans="1:7">
      <c r="A196" t="s">
        <v>4247</v>
      </c>
      <c r="G196" t="str">
        <f t="shared" si="3"/>
        <v/>
      </c>
    </row>
    <row r="197" spans="1:7">
      <c r="A197" t="s">
        <v>4248</v>
      </c>
      <c r="G197" t="str">
        <f t="shared" si="3"/>
        <v/>
      </c>
    </row>
    <row r="198" spans="1:7">
      <c r="A198" t="s">
        <v>4249</v>
      </c>
      <c r="G198" t="str">
        <f t="shared" si="3"/>
        <v/>
      </c>
    </row>
    <row r="199" spans="1:7">
      <c r="A199" t="s">
        <v>4250</v>
      </c>
      <c r="G199" t="str">
        <f t="shared" si="3"/>
        <v/>
      </c>
    </row>
    <row r="200" spans="1:7">
      <c r="A200" t="s">
        <v>4251</v>
      </c>
      <c r="G200" t="str">
        <f t="shared" si="3"/>
        <v/>
      </c>
    </row>
    <row r="201" spans="1:7">
      <c r="A201" t="s">
        <v>4252</v>
      </c>
      <c r="G201" t="str">
        <f t="shared" si="3"/>
        <v/>
      </c>
    </row>
    <row r="202" spans="1:7">
      <c r="A202" t="s">
        <v>4253</v>
      </c>
      <c r="G202" t="str">
        <f t="shared" si="3"/>
        <v/>
      </c>
    </row>
    <row r="203" spans="1:7">
      <c r="A203" t="s">
        <v>4254</v>
      </c>
      <c r="G203" t="str">
        <f t="shared" si="3"/>
        <v/>
      </c>
    </row>
    <row r="204" spans="1:7">
      <c r="A204" t="s">
        <v>4255</v>
      </c>
      <c r="G204" t="str">
        <f t="shared" si="3"/>
        <v/>
      </c>
    </row>
    <row r="205" spans="1:7">
      <c r="A205" t="s">
        <v>4256</v>
      </c>
      <c r="G205" t="str">
        <f t="shared" si="3"/>
        <v/>
      </c>
    </row>
    <row r="206" spans="1:7">
      <c r="A206" t="s">
        <v>4257</v>
      </c>
      <c r="G206" t="str">
        <f t="shared" si="3"/>
        <v/>
      </c>
    </row>
    <row r="207" spans="1:7">
      <c r="A207" t="s">
        <v>4258</v>
      </c>
      <c r="G207" t="str">
        <f t="shared" si="3"/>
        <v/>
      </c>
    </row>
    <row r="208" spans="1:7">
      <c r="A208" t="s">
        <v>4259</v>
      </c>
      <c r="G208" t="str">
        <f t="shared" si="3"/>
        <v/>
      </c>
    </row>
    <row r="209" spans="1:7">
      <c r="A209" t="s">
        <v>4260</v>
      </c>
      <c r="G209" t="str">
        <f t="shared" si="3"/>
        <v/>
      </c>
    </row>
    <row r="210" spans="1:7">
      <c r="A210" t="s">
        <v>4261</v>
      </c>
      <c r="G210" t="str">
        <f t="shared" si="3"/>
        <v/>
      </c>
    </row>
    <row r="211" spans="1:7">
      <c r="A211" t="s">
        <v>4262</v>
      </c>
      <c r="G211" t="str">
        <f t="shared" si="3"/>
        <v/>
      </c>
    </row>
    <row r="212" spans="1:7">
      <c r="A212" t="s">
        <v>4263</v>
      </c>
      <c r="G212" t="str">
        <f t="shared" si="3"/>
        <v/>
      </c>
    </row>
    <row r="213" spans="1:7">
      <c r="A213" t="s">
        <v>4264</v>
      </c>
      <c r="G213" t="str">
        <f t="shared" si="3"/>
        <v/>
      </c>
    </row>
    <row r="214" spans="1:7">
      <c r="A214" t="s">
        <v>4265</v>
      </c>
      <c r="G214" t="str">
        <f t="shared" si="3"/>
        <v/>
      </c>
    </row>
    <row r="215" spans="1:7">
      <c r="A215" t="s">
        <v>4266</v>
      </c>
      <c r="G215" t="str">
        <f t="shared" si="3"/>
        <v/>
      </c>
    </row>
    <row r="216" spans="1:7">
      <c r="A216" t="s">
        <v>4267</v>
      </c>
      <c r="G216" t="str">
        <f t="shared" si="3"/>
        <v/>
      </c>
    </row>
    <row r="217" spans="1:7">
      <c r="A217" t="s">
        <v>4268</v>
      </c>
      <c r="G217" t="str">
        <f t="shared" si="3"/>
        <v/>
      </c>
    </row>
    <row r="218" spans="1:7">
      <c r="A218" t="s">
        <v>4269</v>
      </c>
      <c r="G218" t="str">
        <f t="shared" si="3"/>
        <v/>
      </c>
    </row>
    <row r="219" spans="1:7">
      <c r="A219" t="s">
        <v>4270</v>
      </c>
      <c r="G219" t="str">
        <f t="shared" si="3"/>
        <v/>
      </c>
    </row>
    <row r="220" spans="1:7">
      <c r="A220" t="s">
        <v>4271</v>
      </c>
      <c r="B220" s="38" t="s">
        <v>9592</v>
      </c>
      <c r="D220" t="s">
        <v>9593</v>
      </c>
      <c r="E220" t="s">
        <v>319</v>
      </c>
      <c r="G220" t="str">
        <f t="shared" si="3"/>
        <v>GreenBayWI</v>
      </c>
    </row>
    <row r="221" spans="1:7">
      <c r="A221" t="s">
        <v>4272</v>
      </c>
      <c r="B221" s="38"/>
      <c r="G221" t="str">
        <f t="shared" si="3"/>
        <v/>
      </c>
    </row>
    <row r="222" spans="1:7">
      <c r="A222" t="s">
        <v>4273</v>
      </c>
      <c r="G222" t="str">
        <f t="shared" si="3"/>
        <v/>
      </c>
    </row>
    <row r="223" spans="1:7">
      <c r="A223" t="s">
        <v>4274</v>
      </c>
      <c r="G223" t="str">
        <f t="shared" si="3"/>
        <v/>
      </c>
    </row>
    <row r="224" spans="1:7">
      <c r="A224" t="s">
        <v>4275</v>
      </c>
      <c r="G224" t="str">
        <f t="shared" si="3"/>
        <v/>
      </c>
    </row>
    <row r="225" spans="1:7">
      <c r="A225" t="s">
        <v>4276</v>
      </c>
      <c r="G225" t="str">
        <f t="shared" si="3"/>
        <v/>
      </c>
    </row>
    <row r="226" spans="1:7">
      <c r="A226" t="s">
        <v>4277</v>
      </c>
      <c r="G226" t="str">
        <f t="shared" si="3"/>
        <v/>
      </c>
    </row>
    <row r="227" spans="1:7">
      <c r="A227" t="s">
        <v>4278</v>
      </c>
      <c r="G227" t="str">
        <f t="shared" si="3"/>
        <v/>
      </c>
    </row>
    <row r="228" spans="1:7">
      <c r="A228" t="s">
        <v>4279</v>
      </c>
      <c r="G228" t="str">
        <f t="shared" si="3"/>
        <v/>
      </c>
    </row>
    <row r="229" spans="1:7">
      <c r="A229" t="s">
        <v>4280</v>
      </c>
      <c r="G229" t="str">
        <f t="shared" si="3"/>
        <v/>
      </c>
    </row>
    <row r="230" spans="1:7">
      <c r="A230" t="s">
        <v>4281</v>
      </c>
      <c r="G230" t="str">
        <f t="shared" si="3"/>
        <v/>
      </c>
    </row>
    <row r="231" spans="1:7">
      <c r="A231" t="s">
        <v>4282</v>
      </c>
      <c r="G231" t="str">
        <f t="shared" si="3"/>
        <v/>
      </c>
    </row>
    <row r="232" spans="1:7">
      <c r="A232" t="s">
        <v>4283</v>
      </c>
      <c r="G232" t="str">
        <f t="shared" si="3"/>
        <v/>
      </c>
    </row>
    <row r="233" spans="1:7">
      <c r="A233" t="s">
        <v>4284</v>
      </c>
      <c r="G233" t="str">
        <f t="shared" si="3"/>
        <v/>
      </c>
    </row>
    <row r="234" spans="1:7">
      <c r="A234" t="s">
        <v>4285</v>
      </c>
      <c r="G234" t="str">
        <f t="shared" si="3"/>
        <v/>
      </c>
    </row>
    <row r="235" spans="1:7">
      <c r="A235" t="s">
        <v>4286</v>
      </c>
      <c r="G235" t="str">
        <f t="shared" si="3"/>
        <v/>
      </c>
    </row>
    <row r="236" spans="1:7">
      <c r="A236" t="s">
        <v>4287</v>
      </c>
      <c r="G236" t="str">
        <f t="shared" si="3"/>
        <v/>
      </c>
    </row>
    <row r="237" spans="1:7">
      <c r="A237" t="s">
        <v>4288</v>
      </c>
      <c r="G237" t="str">
        <f t="shared" si="3"/>
        <v/>
      </c>
    </row>
    <row r="238" spans="1:7">
      <c r="A238" t="s">
        <v>4289</v>
      </c>
      <c r="G238" t="str">
        <f t="shared" si="3"/>
        <v/>
      </c>
    </row>
    <row r="239" spans="1:7">
      <c r="A239" t="s">
        <v>4290</v>
      </c>
      <c r="G239" t="str">
        <f t="shared" si="3"/>
        <v/>
      </c>
    </row>
    <row r="240" spans="1:7">
      <c r="A240" t="s">
        <v>4291</v>
      </c>
      <c r="G240" t="str">
        <f t="shared" si="3"/>
        <v/>
      </c>
    </row>
    <row r="241" spans="1:7">
      <c r="A241" t="s">
        <v>4292</v>
      </c>
      <c r="G241" t="str">
        <f t="shared" si="3"/>
        <v/>
      </c>
    </row>
    <row r="242" spans="1:7">
      <c r="A242" t="s">
        <v>4293</v>
      </c>
      <c r="G242" t="str">
        <f t="shared" si="3"/>
        <v/>
      </c>
    </row>
    <row r="243" spans="1:7">
      <c r="A243" t="s">
        <v>4294</v>
      </c>
      <c r="G243" t="str">
        <f t="shared" si="3"/>
        <v/>
      </c>
    </row>
    <row r="244" spans="1:7">
      <c r="A244" t="s">
        <v>4295</v>
      </c>
      <c r="G244" t="str">
        <f t="shared" si="3"/>
        <v/>
      </c>
    </row>
    <row r="245" spans="1:7">
      <c r="A245" t="s">
        <v>4296</v>
      </c>
      <c r="G245" t="str">
        <f t="shared" si="3"/>
        <v/>
      </c>
    </row>
    <row r="246" spans="1:7">
      <c r="A246" t="s">
        <v>4297</v>
      </c>
      <c r="G246" t="str">
        <f t="shared" si="3"/>
        <v/>
      </c>
    </row>
    <row r="247" spans="1:7">
      <c r="A247" t="s">
        <v>4298</v>
      </c>
      <c r="G247" t="str">
        <f t="shared" si="3"/>
        <v/>
      </c>
    </row>
    <row r="248" spans="1:7">
      <c r="A248" t="s">
        <v>4299</v>
      </c>
      <c r="G248" t="str">
        <f t="shared" si="3"/>
        <v/>
      </c>
    </row>
    <row r="249" spans="1:7">
      <c r="A249" t="s">
        <v>4300</v>
      </c>
      <c r="G249" t="str">
        <f t="shared" si="3"/>
        <v/>
      </c>
    </row>
    <row r="250" spans="1:7">
      <c r="A250" t="s">
        <v>4301</v>
      </c>
      <c r="G250" t="str">
        <f t="shared" si="3"/>
        <v/>
      </c>
    </row>
    <row r="251" spans="1:7">
      <c r="A251" t="s">
        <v>4302</v>
      </c>
      <c r="G251" t="str">
        <f t="shared" si="3"/>
        <v/>
      </c>
    </row>
    <row r="252" spans="1:7">
      <c r="A252" t="s">
        <v>4303</v>
      </c>
      <c r="G252" t="str">
        <f t="shared" si="3"/>
        <v/>
      </c>
    </row>
    <row r="253" spans="1:7">
      <c r="A253" t="s">
        <v>4304</v>
      </c>
      <c r="G253" t="str">
        <f t="shared" si="3"/>
        <v/>
      </c>
    </row>
    <row r="254" spans="1:7">
      <c r="A254" t="s">
        <v>4305</v>
      </c>
      <c r="G254" t="str">
        <f t="shared" si="3"/>
        <v/>
      </c>
    </row>
    <row r="255" spans="1:7">
      <c r="A255" t="s">
        <v>4306</v>
      </c>
      <c r="G255" t="str">
        <f t="shared" si="3"/>
        <v/>
      </c>
    </row>
    <row r="256" spans="1:7">
      <c r="A256" t="s">
        <v>4307</v>
      </c>
      <c r="G256" t="str">
        <f t="shared" si="3"/>
        <v/>
      </c>
    </row>
    <row r="257" spans="1:7">
      <c r="A257" t="s">
        <v>4308</v>
      </c>
      <c r="G257" t="str">
        <f t="shared" si="3"/>
        <v/>
      </c>
    </row>
    <row r="258" spans="1:7">
      <c r="A258" t="s">
        <v>4309</v>
      </c>
      <c r="G258" t="str">
        <f t="shared" ref="G258:G321" si="4">SUBSTITUTE(D258," ","")&amp;E258</f>
        <v/>
      </c>
    </row>
    <row r="259" spans="1:7">
      <c r="A259" t="s">
        <v>4310</v>
      </c>
      <c r="G259" t="str">
        <f t="shared" si="4"/>
        <v/>
      </c>
    </row>
    <row r="260" spans="1:7">
      <c r="A260" t="s">
        <v>4311</v>
      </c>
      <c r="G260" t="str">
        <f t="shared" si="4"/>
        <v/>
      </c>
    </row>
    <row r="261" spans="1:7">
      <c r="A261" t="s">
        <v>4312</v>
      </c>
      <c r="G261" t="str">
        <f t="shared" si="4"/>
        <v/>
      </c>
    </row>
    <row r="262" spans="1:7">
      <c r="A262" t="s">
        <v>4313</v>
      </c>
      <c r="G262" t="str">
        <f t="shared" si="4"/>
        <v/>
      </c>
    </row>
    <row r="263" spans="1:7">
      <c r="A263" t="s">
        <v>4314</v>
      </c>
      <c r="G263" t="str">
        <f t="shared" si="4"/>
        <v/>
      </c>
    </row>
    <row r="264" spans="1:7">
      <c r="A264" t="s">
        <v>4315</v>
      </c>
      <c r="G264" t="str">
        <f t="shared" si="4"/>
        <v/>
      </c>
    </row>
    <row r="265" spans="1:7">
      <c r="A265" t="s">
        <v>4316</v>
      </c>
      <c r="G265" t="str">
        <f t="shared" si="4"/>
        <v/>
      </c>
    </row>
    <row r="266" spans="1:7">
      <c r="A266" t="s">
        <v>4317</v>
      </c>
      <c r="G266" t="str">
        <f t="shared" si="4"/>
        <v/>
      </c>
    </row>
    <row r="267" spans="1:7">
      <c r="A267" t="s">
        <v>4318</v>
      </c>
      <c r="G267" t="str">
        <f t="shared" si="4"/>
        <v/>
      </c>
    </row>
    <row r="268" spans="1:7">
      <c r="A268" t="s">
        <v>4319</v>
      </c>
      <c r="G268" t="str">
        <f t="shared" si="4"/>
        <v/>
      </c>
    </row>
    <row r="269" spans="1:7">
      <c r="A269" t="s">
        <v>4320</v>
      </c>
      <c r="G269" t="str">
        <f t="shared" si="4"/>
        <v/>
      </c>
    </row>
    <row r="270" spans="1:7">
      <c r="A270" t="s">
        <v>4321</v>
      </c>
      <c r="G270" t="str">
        <f t="shared" si="4"/>
        <v/>
      </c>
    </row>
    <row r="271" spans="1:7">
      <c r="A271" t="s">
        <v>4322</v>
      </c>
      <c r="G271" t="str">
        <f t="shared" si="4"/>
        <v/>
      </c>
    </row>
    <row r="272" spans="1:7">
      <c r="A272" t="s">
        <v>4323</v>
      </c>
      <c r="G272" t="str">
        <f t="shared" si="4"/>
        <v/>
      </c>
    </row>
    <row r="273" spans="1:7">
      <c r="A273" t="s">
        <v>4324</v>
      </c>
      <c r="G273" t="str">
        <f t="shared" si="4"/>
        <v/>
      </c>
    </row>
    <row r="274" spans="1:7">
      <c r="A274" t="s">
        <v>4325</v>
      </c>
      <c r="G274" t="str">
        <f t="shared" si="4"/>
        <v/>
      </c>
    </row>
    <row r="275" spans="1:7">
      <c r="A275" t="s">
        <v>4326</v>
      </c>
      <c r="G275" t="str">
        <f t="shared" si="4"/>
        <v/>
      </c>
    </row>
    <row r="276" spans="1:7">
      <c r="A276" t="s">
        <v>4327</v>
      </c>
      <c r="G276" t="str">
        <f t="shared" si="4"/>
        <v/>
      </c>
    </row>
    <row r="277" spans="1:7">
      <c r="A277" t="s">
        <v>4328</v>
      </c>
      <c r="G277" t="str">
        <f t="shared" si="4"/>
        <v/>
      </c>
    </row>
    <row r="278" spans="1:7">
      <c r="A278" t="s">
        <v>4329</v>
      </c>
      <c r="G278" t="str">
        <f t="shared" si="4"/>
        <v/>
      </c>
    </row>
    <row r="279" spans="1:7">
      <c r="A279" t="s">
        <v>4330</v>
      </c>
      <c r="G279" t="str">
        <f t="shared" si="4"/>
        <v/>
      </c>
    </row>
    <row r="280" spans="1:7">
      <c r="A280" t="s">
        <v>4331</v>
      </c>
      <c r="G280" t="str">
        <f t="shared" si="4"/>
        <v/>
      </c>
    </row>
    <row r="281" spans="1:7">
      <c r="A281" t="s">
        <v>4332</v>
      </c>
      <c r="G281" t="str">
        <f t="shared" si="4"/>
        <v/>
      </c>
    </row>
    <row r="282" spans="1:7">
      <c r="A282" t="s">
        <v>4333</v>
      </c>
      <c r="G282" t="str">
        <f t="shared" si="4"/>
        <v/>
      </c>
    </row>
    <row r="283" spans="1:7">
      <c r="A283" t="s">
        <v>4334</v>
      </c>
      <c r="G283" t="str">
        <f t="shared" si="4"/>
        <v/>
      </c>
    </row>
    <row r="284" spans="1:7">
      <c r="A284" t="s">
        <v>4335</v>
      </c>
      <c r="B284" s="38" t="s">
        <v>4834</v>
      </c>
      <c r="D284" t="s">
        <v>412</v>
      </c>
      <c r="E284" t="s">
        <v>115</v>
      </c>
      <c r="F284" t="s">
        <v>4831</v>
      </c>
      <c r="G284" t="str">
        <f t="shared" si="4"/>
        <v>LexingtonKY</v>
      </c>
    </row>
    <row r="285" spans="1:7">
      <c r="A285" t="s">
        <v>4336</v>
      </c>
      <c r="B285" s="38"/>
      <c r="G285" t="str">
        <f t="shared" si="4"/>
        <v/>
      </c>
    </row>
    <row r="286" spans="1:7">
      <c r="A286" t="s">
        <v>4337</v>
      </c>
      <c r="G286" t="str">
        <f t="shared" si="4"/>
        <v/>
      </c>
    </row>
    <row r="287" spans="1:7">
      <c r="A287" t="s">
        <v>4338</v>
      </c>
      <c r="G287" t="str">
        <f t="shared" si="4"/>
        <v/>
      </c>
    </row>
    <row r="288" spans="1:7">
      <c r="A288" t="s">
        <v>4339</v>
      </c>
      <c r="G288" t="str">
        <f t="shared" si="4"/>
        <v/>
      </c>
    </row>
    <row r="289" spans="1:7">
      <c r="A289" t="s">
        <v>4340</v>
      </c>
      <c r="G289" t="str">
        <f t="shared" si="4"/>
        <v/>
      </c>
    </row>
    <row r="290" spans="1:7">
      <c r="A290" t="s">
        <v>4341</v>
      </c>
      <c r="G290" t="str">
        <f t="shared" si="4"/>
        <v/>
      </c>
    </row>
    <row r="291" spans="1:7">
      <c r="A291" t="s">
        <v>4342</v>
      </c>
      <c r="G291" t="str">
        <f t="shared" si="4"/>
        <v/>
      </c>
    </row>
    <row r="292" spans="1:7">
      <c r="A292" t="s">
        <v>4343</v>
      </c>
      <c r="G292" t="str">
        <f t="shared" si="4"/>
        <v/>
      </c>
    </row>
    <row r="293" spans="1:7">
      <c r="A293" t="s">
        <v>4344</v>
      </c>
      <c r="G293" t="str">
        <f t="shared" si="4"/>
        <v/>
      </c>
    </row>
    <row r="294" spans="1:7">
      <c r="A294" t="s">
        <v>4345</v>
      </c>
      <c r="G294" t="str">
        <f t="shared" si="4"/>
        <v/>
      </c>
    </row>
    <row r="295" spans="1:7">
      <c r="A295" t="s">
        <v>4346</v>
      </c>
      <c r="G295" t="str">
        <f t="shared" si="4"/>
        <v/>
      </c>
    </row>
    <row r="296" spans="1:7">
      <c r="A296" t="s">
        <v>4347</v>
      </c>
      <c r="G296" t="str">
        <f t="shared" si="4"/>
        <v/>
      </c>
    </row>
    <row r="297" spans="1:7">
      <c r="A297" t="s">
        <v>4348</v>
      </c>
      <c r="G297" t="str">
        <f t="shared" si="4"/>
        <v/>
      </c>
    </row>
    <row r="298" spans="1:7">
      <c r="A298" t="s">
        <v>4349</v>
      </c>
      <c r="G298" t="str">
        <f t="shared" si="4"/>
        <v/>
      </c>
    </row>
    <row r="299" spans="1:7">
      <c r="A299" t="s">
        <v>4350</v>
      </c>
      <c r="G299" t="str">
        <f t="shared" si="4"/>
        <v/>
      </c>
    </row>
    <row r="300" spans="1:7">
      <c r="A300" t="s">
        <v>4351</v>
      </c>
      <c r="G300" t="str">
        <f t="shared" si="4"/>
        <v/>
      </c>
    </row>
    <row r="301" spans="1:7">
      <c r="A301" t="s">
        <v>4352</v>
      </c>
      <c r="G301" t="str">
        <f t="shared" si="4"/>
        <v/>
      </c>
    </row>
    <row r="302" spans="1:7">
      <c r="A302" t="s">
        <v>4353</v>
      </c>
      <c r="G302" t="str">
        <f t="shared" si="4"/>
        <v/>
      </c>
    </row>
    <row r="303" spans="1:7">
      <c r="A303" t="s">
        <v>4354</v>
      </c>
      <c r="G303" t="str">
        <f t="shared" si="4"/>
        <v/>
      </c>
    </row>
    <row r="304" spans="1:7">
      <c r="A304" t="s">
        <v>4355</v>
      </c>
      <c r="G304" t="str">
        <f t="shared" si="4"/>
        <v/>
      </c>
    </row>
    <row r="305" spans="1:7">
      <c r="A305" t="s">
        <v>4356</v>
      </c>
      <c r="G305" t="str">
        <f t="shared" si="4"/>
        <v/>
      </c>
    </row>
    <row r="306" spans="1:7">
      <c r="A306" t="s">
        <v>4357</v>
      </c>
      <c r="G306" t="str">
        <f t="shared" si="4"/>
        <v/>
      </c>
    </row>
    <row r="307" spans="1:7">
      <c r="A307" t="s">
        <v>4358</v>
      </c>
      <c r="G307" t="str">
        <f t="shared" si="4"/>
        <v/>
      </c>
    </row>
    <row r="308" spans="1:7">
      <c r="A308" t="s">
        <v>4359</v>
      </c>
      <c r="G308" t="str">
        <f t="shared" si="4"/>
        <v/>
      </c>
    </row>
    <row r="309" spans="1:7">
      <c r="A309" t="s">
        <v>4360</v>
      </c>
      <c r="G309" t="str">
        <f t="shared" si="4"/>
        <v/>
      </c>
    </row>
    <row r="310" spans="1:7">
      <c r="A310" t="s">
        <v>4361</v>
      </c>
      <c r="G310" t="str">
        <f t="shared" si="4"/>
        <v/>
      </c>
    </row>
    <row r="311" spans="1:7">
      <c r="A311" t="s">
        <v>4362</v>
      </c>
      <c r="G311" t="str">
        <f t="shared" si="4"/>
        <v/>
      </c>
    </row>
    <row r="312" spans="1:7">
      <c r="A312" t="s">
        <v>4363</v>
      </c>
      <c r="G312" t="str">
        <f t="shared" si="4"/>
        <v/>
      </c>
    </row>
    <row r="313" spans="1:7">
      <c r="A313" t="s">
        <v>4364</v>
      </c>
      <c r="G313" t="str">
        <f t="shared" si="4"/>
        <v/>
      </c>
    </row>
    <row r="314" spans="1:7">
      <c r="A314" t="s">
        <v>4365</v>
      </c>
      <c r="G314" t="str">
        <f t="shared" si="4"/>
        <v/>
      </c>
    </row>
    <row r="315" spans="1:7">
      <c r="A315" t="s">
        <v>4366</v>
      </c>
      <c r="G315" t="str">
        <f t="shared" si="4"/>
        <v/>
      </c>
    </row>
    <row r="316" spans="1:7">
      <c r="A316" t="s">
        <v>4367</v>
      </c>
      <c r="G316" t="str">
        <f t="shared" si="4"/>
        <v/>
      </c>
    </row>
    <row r="317" spans="1:7">
      <c r="A317" t="s">
        <v>4368</v>
      </c>
      <c r="G317" t="str">
        <f t="shared" si="4"/>
        <v/>
      </c>
    </row>
    <row r="318" spans="1:7">
      <c r="A318" t="s">
        <v>4369</v>
      </c>
      <c r="G318" t="str">
        <f t="shared" si="4"/>
        <v/>
      </c>
    </row>
    <row r="319" spans="1:7">
      <c r="A319" t="s">
        <v>4370</v>
      </c>
      <c r="B319" s="38" t="s">
        <v>9590</v>
      </c>
      <c r="G319" t="str">
        <f t="shared" si="4"/>
        <v/>
      </c>
    </row>
    <row r="320" spans="1:7">
      <c r="A320" t="s">
        <v>4371</v>
      </c>
      <c r="B320" s="38"/>
      <c r="G320" t="str">
        <f t="shared" si="4"/>
        <v/>
      </c>
    </row>
    <row r="321" spans="1:7">
      <c r="A321" t="s">
        <v>4372</v>
      </c>
      <c r="G321" t="str">
        <f t="shared" si="4"/>
        <v/>
      </c>
    </row>
    <row r="322" spans="1:7">
      <c r="A322" t="s">
        <v>4373</v>
      </c>
      <c r="G322" t="str">
        <f t="shared" ref="G322:G385" si="5">SUBSTITUTE(D322," ","")&amp;E322</f>
        <v/>
      </c>
    </row>
    <row r="323" spans="1:7">
      <c r="A323" t="s">
        <v>4374</v>
      </c>
      <c r="G323" t="str">
        <f t="shared" si="5"/>
        <v/>
      </c>
    </row>
    <row r="324" spans="1:7">
      <c r="A324" t="s">
        <v>4375</v>
      </c>
      <c r="B324" s="38" t="s">
        <v>4917</v>
      </c>
      <c r="D324" t="s">
        <v>212</v>
      </c>
      <c r="E324" t="s">
        <v>211</v>
      </c>
      <c r="F324" t="s">
        <v>4918</v>
      </c>
      <c r="G324" t="str">
        <f t="shared" si="5"/>
        <v>LasVegasNV</v>
      </c>
    </row>
    <row r="325" spans="1:7">
      <c r="A325" t="s">
        <v>4376</v>
      </c>
      <c r="G325" t="str">
        <f t="shared" si="5"/>
        <v/>
      </c>
    </row>
    <row r="326" spans="1:7">
      <c r="A326" t="s">
        <v>4377</v>
      </c>
      <c r="G326" t="str">
        <f t="shared" si="5"/>
        <v/>
      </c>
    </row>
    <row r="327" spans="1:7">
      <c r="A327" t="s">
        <v>4378</v>
      </c>
      <c r="G327" t="str">
        <f t="shared" si="5"/>
        <v/>
      </c>
    </row>
    <row r="328" spans="1:7">
      <c r="A328" t="s">
        <v>4379</v>
      </c>
      <c r="G328" t="str">
        <f t="shared" si="5"/>
        <v/>
      </c>
    </row>
    <row r="329" spans="1:7">
      <c r="A329" t="s">
        <v>4380</v>
      </c>
      <c r="G329" t="str">
        <f t="shared" si="5"/>
        <v/>
      </c>
    </row>
    <row r="330" spans="1:7">
      <c r="A330" t="s">
        <v>4381</v>
      </c>
      <c r="G330" t="str">
        <f t="shared" si="5"/>
        <v/>
      </c>
    </row>
    <row r="331" spans="1:7">
      <c r="A331" t="s">
        <v>4382</v>
      </c>
      <c r="G331" t="str">
        <f t="shared" si="5"/>
        <v/>
      </c>
    </row>
    <row r="332" spans="1:7">
      <c r="A332" t="s">
        <v>4383</v>
      </c>
      <c r="G332" t="str">
        <f t="shared" si="5"/>
        <v/>
      </c>
    </row>
    <row r="333" spans="1:7">
      <c r="A333" t="s">
        <v>4384</v>
      </c>
      <c r="B333" s="38" t="s">
        <v>4919</v>
      </c>
      <c r="D333" t="s">
        <v>5101</v>
      </c>
      <c r="E333" t="s">
        <v>299</v>
      </c>
      <c r="F333" t="s">
        <v>4918</v>
      </c>
      <c r="G333" t="str">
        <f t="shared" si="5"/>
        <v>ProvoUT</v>
      </c>
    </row>
    <row r="334" spans="1:7">
      <c r="A334" t="s">
        <v>4385</v>
      </c>
      <c r="G334" t="str">
        <f t="shared" si="5"/>
        <v/>
      </c>
    </row>
    <row r="335" spans="1:7">
      <c r="A335" t="s">
        <v>4386</v>
      </c>
      <c r="G335" t="str">
        <f t="shared" si="5"/>
        <v/>
      </c>
    </row>
    <row r="336" spans="1:7">
      <c r="A336" t="s">
        <v>4387</v>
      </c>
      <c r="G336" t="str">
        <f t="shared" si="5"/>
        <v/>
      </c>
    </row>
    <row r="337" spans="1:7">
      <c r="A337" t="s">
        <v>4388</v>
      </c>
      <c r="G337" t="str">
        <f t="shared" si="5"/>
        <v/>
      </c>
    </row>
    <row r="338" spans="1:7">
      <c r="A338" t="s">
        <v>4389</v>
      </c>
      <c r="G338" t="str">
        <f t="shared" si="5"/>
        <v/>
      </c>
    </row>
    <row r="339" spans="1:7">
      <c r="A339" t="s">
        <v>4390</v>
      </c>
      <c r="G339" t="str">
        <f t="shared" si="5"/>
        <v/>
      </c>
    </row>
    <row r="340" spans="1:7">
      <c r="A340" t="s">
        <v>4391</v>
      </c>
      <c r="G340" t="str">
        <f t="shared" si="5"/>
        <v/>
      </c>
    </row>
    <row r="341" spans="1:7">
      <c r="A341" t="s">
        <v>4392</v>
      </c>
      <c r="B341" s="38" t="s">
        <v>4828</v>
      </c>
      <c r="D341" t="s">
        <v>4</v>
      </c>
      <c r="E341" t="s">
        <v>3</v>
      </c>
      <c r="F341" t="s">
        <v>4826</v>
      </c>
      <c r="G341" t="str">
        <f t="shared" si="5"/>
        <v>BirminghamAL</v>
      </c>
    </row>
    <row r="342" spans="1:7">
      <c r="A342" t="s">
        <v>4393</v>
      </c>
      <c r="B342" t="s">
        <v>4815</v>
      </c>
      <c r="D342" t="s">
        <v>4</v>
      </c>
      <c r="E342" t="s">
        <v>3</v>
      </c>
      <c r="F342" t="s">
        <v>4821</v>
      </c>
      <c r="G342" t="str">
        <f t="shared" si="5"/>
        <v>BirminghamAL</v>
      </c>
    </row>
    <row r="343" spans="1:7">
      <c r="A343" t="s">
        <v>4394</v>
      </c>
      <c r="G343" t="str">
        <f t="shared" si="5"/>
        <v/>
      </c>
    </row>
    <row r="344" spans="1:7">
      <c r="A344" t="s">
        <v>4395</v>
      </c>
      <c r="G344" t="str">
        <f t="shared" si="5"/>
        <v/>
      </c>
    </row>
    <row r="345" spans="1:7">
      <c r="A345" t="s">
        <v>4396</v>
      </c>
      <c r="G345" t="str">
        <f t="shared" si="5"/>
        <v/>
      </c>
    </row>
    <row r="346" spans="1:7">
      <c r="A346" t="s">
        <v>4397</v>
      </c>
      <c r="G346" t="str">
        <f t="shared" si="5"/>
        <v/>
      </c>
    </row>
    <row r="347" spans="1:7">
      <c r="A347" t="s">
        <v>4398</v>
      </c>
      <c r="G347" t="str">
        <f t="shared" si="5"/>
        <v/>
      </c>
    </row>
    <row r="348" spans="1:7">
      <c r="A348" t="s">
        <v>4399</v>
      </c>
      <c r="B348" t="s">
        <v>5144</v>
      </c>
      <c r="D348" t="s">
        <v>218</v>
      </c>
      <c r="E348" t="s">
        <v>216</v>
      </c>
      <c r="F348" t="s">
        <v>5142</v>
      </c>
      <c r="G348" t="str">
        <f t="shared" si="5"/>
        <v>BuffaloNY</v>
      </c>
    </row>
    <row r="349" spans="1:7">
      <c r="A349" t="s">
        <v>4400</v>
      </c>
      <c r="G349" t="str">
        <f t="shared" si="5"/>
        <v/>
      </c>
    </row>
    <row r="350" spans="1:7">
      <c r="A350" t="s">
        <v>4401</v>
      </c>
      <c r="G350" t="str">
        <f t="shared" si="5"/>
        <v/>
      </c>
    </row>
    <row r="351" spans="1:7">
      <c r="A351" t="s">
        <v>4402</v>
      </c>
      <c r="G351" t="str">
        <f t="shared" si="5"/>
        <v/>
      </c>
    </row>
    <row r="352" spans="1:7">
      <c r="A352" t="s">
        <v>4403</v>
      </c>
      <c r="G352" t="str">
        <f t="shared" si="5"/>
        <v/>
      </c>
    </row>
    <row r="353" spans="1:7">
      <c r="A353" t="s">
        <v>4404</v>
      </c>
      <c r="G353" t="str">
        <f t="shared" si="5"/>
        <v/>
      </c>
    </row>
    <row r="354" spans="1:7">
      <c r="A354" t="s">
        <v>4405</v>
      </c>
      <c r="B354" t="s">
        <v>4817</v>
      </c>
      <c r="D354" t="s">
        <v>217</v>
      </c>
      <c r="E354" t="s">
        <v>216</v>
      </c>
      <c r="F354" t="s">
        <v>4820</v>
      </c>
      <c r="G354" t="str">
        <f t="shared" si="5"/>
        <v>AlbanyNY</v>
      </c>
    </row>
    <row r="355" spans="1:7">
      <c r="A355" t="s">
        <v>4406</v>
      </c>
      <c r="G355" t="str">
        <f t="shared" si="5"/>
        <v/>
      </c>
    </row>
    <row r="356" spans="1:7">
      <c r="A356" t="s">
        <v>4407</v>
      </c>
      <c r="G356" t="str">
        <f t="shared" si="5"/>
        <v/>
      </c>
    </row>
    <row r="357" spans="1:7">
      <c r="A357" t="s">
        <v>4408</v>
      </c>
      <c r="B357" s="38" t="s">
        <v>4912</v>
      </c>
      <c r="D357" t="s">
        <v>252</v>
      </c>
      <c r="E357" t="s">
        <v>249</v>
      </c>
      <c r="G357" t="str">
        <f t="shared" si="5"/>
        <v>PittsburghPA</v>
      </c>
    </row>
    <row r="358" spans="1:7">
      <c r="A358" t="s">
        <v>4409</v>
      </c>
      <c r="B358" s="38"/>
      <c r="G358" t="str">
        <f t="shared" si="5"/>
        <v/>
      </c>
    </row>
    <row r="359" spans="1:7">
      <c r="A359" t="s">
        <v>4410</v>
      </c>
      <c r="G359" t="str">
        <f t="shared" si="5"/>
        <v/>
      </c>
    </row>
    <row r="360" spans="1:7">
      <c r="A360" t="s">
        <v>4411</v>
      </c>
      <c r="B360" s="38" t="s">
        <v>4882</v>
      </c>
      <c r="D360" t="s">
        <v>220</v>
      </c>
      <c r="E360" t="s">
        <v>216</v>
      </c>
      <c r="F360" t="s">
        <v>4879</v>
      </c>
      <c r="G360" t="str">
        <f t="shared" si="5"/>
        <v>RochesterNY</v>
      </c>
    </row>
    <row r="361" spans="1:7">
      <c r="A361" t="s">
        <v>4412</v>
      </c>
      <c r="G361" t="str">
        <f t="shared" si="5"/>
        <v/>
      </c>
    </row>
    <row r="362" spans="1:7">
      <c r="A362" t="s">
        <v>4413</v>
      </c>
      <c r="G362" t="str">
        <f t="shared" si="5"/>
        <v/>
      </c>
    </row>
    <row r="363" spans="1:7">
      <c r="A363" t="s">
        <v>4414</v>
      </c>
      <c r="G363" t="str">
        <f t="shared" si="5"/>
        <v/>
      </c>
    </row>
    <row r="364" spans="1:7">
      <c r="A364" t="s">
        <v>4415</v>
      </c>
      <c r="G364" t="str">
        <f t="shared" si="5"/>
        <v/>
      </c>
    </row>
    <row r="365" spans="1:7">
      <c r="A365" t="s">
        <v>4416</v>
      </c>
      <c r="G365" t="str">
        <f t="shared" si="5"/>
        <v/>
      </c>
    </row>
    <row r="366" spans="1:7">
      <c r="A366" t="s">
        <v>4417</v>
      </c>
      <c r="G366" t="str">
        <f t="shared" si="5"/>
        <v/>
      </c>
    </row>
    <row r="367" spans="1:7">
      <c r="A367" t="s">
        <v>4418</v>
      </c>
      <c r="G367" t="str">
        <f t="shared" si="5"/>
        <v/>
      </c>
    </row>
    <row r="368" spans="1:7">
      <c r="A368" t="s">
        <v>4419</v>
      </c>
      <c r="G368" t="str">
        <f t="shared" si="5"/>
        <v/>
      </c>
    </row>
    <row r="369" spans="1:7">
      <c r="A369" t="s">
        <v>4420</v>
      </c>
      <c r="G369" t="str">
        <f t="shared" si="5"/>
        <v/>
      </c>
    </row>
    <row r="370" spans="1:7">
      <c r="A370" t="s">
        <v>4421</v>
      </c>
      <c r="G370" t="str">
        <f t="shared" si="5"/>
        <v/>
      </c>
    </row>
    <row r="371" spans="1:7">
      <c r="A371" t="s">
        <v>4422</v>
      </c>
      <c r="G371" t="str">
        <f t="shared" si="5"/>
        <v/>
      </c>
    </row>
    <row r="372" spans="1:7">
      <c r="A372" t="s">
        <v>4423</v>
      </c>
      <c r="G372" t="str">
        <f t="shared" si="5"/>
        <v/>
      </c>
    </row>
    <row r="373" spans="1:7">
      <c r="A373" t="s">
        <v>4424</v>
      </c>
      <c r="G373" t="str">
        <f t="shared" si="5"/>
        <v/>
      </c>
    </row>
    <row r="374" spans="1:7">
      <c r="A374" t="s">
        <v>4425</v>
      </c>
      <c r="G374" t="str">
        <f t="shared" si="5"/>
        <v/>
      </c>
    </row>
    <row r="375" spans="1:7">
      <c r="A375" t="s">
        <v>4426</v>
      </c>
      <c r="G375" t="str">
        <f t="shared" si="5"/>
        <v/>
      </c>
    </row>
    <row r="376" spans="1:7">
      <c r="A376" t="s">
        <v>4427</v>
      </c>
      <c r="G376" t="str">
        <f t="shared" si="5"/>
        <v/>
      </c>
    </row>
    <row r="377" spans="1:7">
      <c r="A377" t="s">
        <v>4428</v>
      </c>
      <c r="G377" t="str">
        <f t="shared" si="5"/>
        <v/>
      </c>
    </row>
    <row r="378" spans="1:7">
      <c r="A378" t="s">
        <v>4429</v>
      </c>
      <c r="G378" t="str">
        <f t="shared" si="5"/>
        <v/>
      </c>
    </row>
    <row r="379" spans="1:7">
      <c r="A379" t="s">
        <v>4430</v>
      </c>
      <c r="G379" t="str">
        <f t="shared" si="5"/>
        <v/>
      </c>
    </row>
    <row r="380" spans="1:7">
      <c r="A380" t="s">
        <v>4431</v>
      </c>
      <c r="G380" t="str">
        <f t="shared" si="5"/>
        <v/>
      </c>
    </row>
    <row r="381" spans="1:7">
      <c r="A381" t="s">
        <v>4432</v>
      </c>
      <c r="G381" t="str">
        <f t="shared" si="5"/>
        <v/>
      </c>
    </row>
    <row r="382" spans="1:7">
      <c r="A382" t="s">
        <v>4433</v>
      </c>
      <c r="G382" t="str">
        <f t="shared" si="5"/>
        <v/>
      </c>
    </row>
    <row r="383" spans="1:7">
      <c r="A383" t="s">
        <v>4434</v>
      </c>
      <c r="G383" t="str">
        <f t="shared" si="5"/>
        <v/>
      </c>
    </row>
    <row r="384" spans="1:7">
      <c r="A384" t="s">
        <v>4435</v>
      </c>
      <c r="G384" t="str">
        <f t="shared" si="5"/>
        <v/>
      </c>
    </row>
    <row r="385" spans="1:7">
      <c r="A385" t="s">
        <v>4436</v>
      </c>
      <c r="G385" t="str">
        <f t="shared" si="5"/>
        <v/>
      </c>
    </row>
    <row r="386" spans="1:7">
      <c r="A386" t="s">
        <v>4437</v>
      </c>
      <c r="B386" s="38" t="s">
        <v>4903</v>
      </c>
      <c r="D386" t="s">
        <v>201</v>
      </c>
      <c r="E386" t="s">
        <v>200</v>
      </c>
      <c r="F386" t="s">
        <v>4894</v>
      </c>
      <c r="G386" t="str">
        <f t="shared" ref="G386:G449" si="6">SUBSTITUTE(D386," ","")&amp;E386</f>
        <v>TrentonNJ</v>
      </c>
    </row>
    <row r="387" spans="1:7">
      <c r="A387" t="s">
        <v>4438</v>
      </c>
      <c r="G387" t="str">
        <f t="shared" si="6"/>
        <v/>
      </c>
    </row>
    <row r="388" spans="1:7">
      <c r="A388" t="s">
        <v>4439</v>
      </c>
      <c r="G388" t="str">
        <f t="shared" si="6"/>
        <v/>
      </c>
    </row>
    <row r="389" spans="1:7">
      <c r="A389" t="s">
        <v>4440</v>
      </c>
      <c r="G389" t="str">
        <f t="shared" si="6"/>
        <v/>
      </c>
    </row>
    <row r="390" spans="1:7">
      <c r="A390" t="s">
        <v>4441</v>
      </c>
      <c r="G390" t="str">
        <f t="shared" si="6"/>
        <v/>
      </c>
    </row>
    <row r="391" spans="1:7">
      <c r="A391" t="s">
        <v>4442</v>
      </c>
      <c r="G391" t="str">
        <f t="shared" si="6"/>
        <v/>
      </c>
    </row>
    <row r="392" spans="1:7">
      <c r="A392" t="s">
        <v>4443</v>
      </c>
      <c r="G392" t="str">
        <f t="shared" si="6"/>
        <v/>
      </c>
    </row>
    <row r="393" spans="1:7">
      <c r="A393" t="s">
        <v>4444</v>
      </c>
      <c r="G393" t="str">
        <f t="shared" si="6"/>
        <v/>
      </c>
    </row>
    <row r="394" spans="1:7">
      <c r="A394" t="s">
        <v>4445</v>
      </c>
      <c r="G394" t="str">
        <f t="shared" si="6"/>
        <v/>
      </c>
    </row>
    <row r="395" spans="1:7">
      <c r="A395" t="s">
        <v>4446</v>
      </c>
      <c r="G395" t="str">
        <f t="shared" si="6"/>
        <v/>
      </c>
    </row>
    <row r="396" spans="1:7">
      <c r="A396" t="s">
        <v>4447</v>
      </c>
      <c r="G396" t="str">
        <f t="shared" si="6"/>
        <v/>
      </c>
    </row>
    <row r="397" spans="1:7">
      <c r="A397" t="s">
        <v>4448</v>
      </c>
      <c r="G397" t="str">
        <f t="shared" si="6"/>
        <v/>
      </c>
    </row>
    <row r="398" spans="1:7">
      <c r="A398" t="s">
        <v>4449</v>
      </c>
      <c r="G398" t="str">
        <f t="shared" si="6"/>
        <v/>
      </c>
    </row>
    <row r="399" spans="1:7">
      <c r="A399" t="s">
        <v>4450</v>
      </c>
      <c r="G399" t="str">
        <f t="shared" si="6"/>
        <v/>
      </c>
    </row>
    <row r="400" spans="1:7">
      <c r="A400" t="s">
        <v>4451</v>
      </c>
      <c r="G400" t="str">
        <f t="shared" si="6"/>
        <v/>
      </c>
    </row>
    <row r="401" spans="1:7">
      <c r="A401" t="s">
        <v>4452</v>
      </c>
      <c r="G401" t="str">
        <f t="shared" si="6"/>
        <v/>
      </c>
    </row>
    <row r="402" spans="1:7">
      <c r="A402" t="s">
        <v>4453</v>
      </c>
      <c r="G402" t="str">
        <f t="shared" si="6"/>
        <v/>
      </c>
    </row>
    <row r="403" spans="1:7">
      <c r="A403" t="s">
        <v>4454</v>
      </c>
      <c r="B403" s="38" t="s">
        <v>4835</v>
      </c>
      <c r="D403" t="s">
        <v>11</v>
      </c>
      <c r="E403" t="s">
        <v>10</v>
      </c>
      <c r="F403" t="s">
        <v>4831</v>
      </c>
      <c r="G403" t="str">
        <f t="shared" si="6"/>
        <v>LittleRockAR</v>
      </c>
    </row>
    <row r="404" spans="1:7">
      <c r="A404" t="s">
        <v>4455</v>
      </c>
      <c r="B404" s="38"/>
      <c r="G404" t="str">
        <f t="shared" si="6"/>
        <v/>
      </c>
    </row>
    <row r="405" spans="1:7">
      <c r="A405" t="s">
        <v>4456</v>
      </c>
      <c r="G405" t="str">
        <f t="shared" si="6"/>
        <v/>
      </c>
    </row>
    <row r="406" spans="1:7">
      <c r="A406" t="s">
        <v>4457</v>
      </c>
      <c r="G406" t="str">
        <f t="shared" si="6"/>
        <v/>
      </c>
    </row>
    <row r="407" spans="1:7">
      <c r="A407" t="s">
        <v>4458</v>
      </c>
      <c r="G407" t="str">
        <f t="shared" si="6"/>
        <v/>
      </c>
    </row>
    <row r="408" spans="1:7">
      <c r="A408" t="s">
        <v>4459</v>
      </c>
      <c r="G408" t="str">
        <f t="shared" si="6"/>
        <v/>
      </c>
    </row>
    <row r="409" spans="1:7">
      <c r="A409" t="s">
        <v>4460</v>
      </c>
      <c r="G409" t="str">
        <f t="shared" si="6"/>
        <v/>
      </c>
    </row>
    <row r="410" spans="1:7">
      <c r="A410" t="s">
        <v>4461</v>
      </c>
      <c r="G410" t="str">
        <f t="shared" si="6"/>
        <v/>
      </c>
    </row>
    <row r="411" spans="1:7">
      <c r="A411" t="s">
        <v>4462</v>
      </c>
      <c r="G411" t="str">
        <f t="shared" si="6"/>
        <v/>
      </c>
    </row>
    <row r="412" spans="1:7">
      <c r="A412" t="s">
        <v>4463</v>
      </c>
      <c r="G412" t="str">
        <f t="shared" si="6"/>
        <v/>
      </c>
    </row>
    <row r="413" spans="1:7">
      <c r="A413" t="s">
        <v>4464</v>
      </c>
      <c r="G413" t="str">
        <f t="shared" si="6"/>
        <v/>
      </c>
    </row>
    <row r="414" spans="1:7">
      <c r="A414" t="s">
        <v>4465</v>
      </c>
      <c r="G414" t="str">
        <f t="shared" si="6"/>
        <v/>
      </c>
    </row>
    <row r="415" spans="1:7">
      <c r="A415" t="s">
        <v>4466</v>
      </c>
      <c r="G415" t="str">
        <f t="shared" si="6"/>
        <v/>
      </c>
    </row>
    <row r="416" spans="1:7">
      <c r="A416" t="s">
        <v>4467</v>
      </c>
      <c r="G416" t="str">
        <f t="shared" si="6"/>
        <v/>
      </c>
    </row>
    <row r="417" spans="1:7">
      <c r="A417" t="s">
        <v>4468</v>
      </c>
      <c r="G417" t="str">
        <f t="shared" si="6"/>
        <v/>
      </c>
    </row>
    <row r="418" spans="1:7">
      <c r="A418" t="s">
        <v>4469</v>
      </c>
      <c r="G418" t="str">
        <f t="shared" si="6"/>
        <v/>
      </c>
    </row>
    <row r="419" spans="1:7">
      <c r="A419" t="s">
        <v>4470</v>
      </c>
      <c r="G419" t="str">
        <f t="shared" si="6"/>
        <v/>
      </c>
    </row>
    <row r="420" spans="1:7">
      <c r="A420" t="s">
        <v>4471</v>
      </c>
      <c r="G420" t="str">
        <f t="shared" si="6"/>
        <v/>
      </c>
    </row>
    <row r="421" spans="1:7">
      <c r="A421" t="s">
        <v>4472</v>
      </c>
      <c r="G421" t="str">
        <f t="shared" si="6"/>
        <v/>
      </c>
    </row>
    <row r="422" spans="1:7">
      <c r="A422" t="s">
        <v>4473</v>
      </c>
      <c r="G422" t="str">
        <f t="shared" si="6"/>
        <v/>
      </c>
    </row>
    <row r="423" spans="1:7">
      <c r="A423" t="s">
        <v>4474</v>
      </c>
      <c r="G423" t="str">
        <f t="shared" si="6"/>
        <v/>
      </c>
    </row>
    <row r="424" spans="1:7">
      <c r="A424" t="s">
        <v>4475</v>
      </c>
      <c r="G424" t="str">
        <f t="shared" si="6"/>
        <v/>
      </c>
    </row>
    <row r="425" spans="1:7">
      <c r="A425" t="s">
        <v>4476</v>
      </c>
      <c r="G425" t="str">
        <f t="shared" si="6"/>
        <v/>
      </c>
    </row>
    <row r="426" spans="1:7">
      <c r="A426" t="s">
        <v>4477</v>
      </c>
      <c r="G426" t="str">
        <f t="shared" si="6"/>
        <v/>
      </c>
    </row>
    <row r="427" spans="1:7">
      <c r="A427" t="s">
        <v>4478</v>
      </c>
      <c r="G427" t="str">
        <f t="shared" si="6"/>
        <v/>
      </c>
    </row>
    <row r="428" spans="1:7">
      <c r="A428" t="s">
        <v>4479</v>
      </c>
      <c r="B428" s="38" t="s">
        <v>4836</v>
      </c>
      <c r="D428" t="s">
        <v>127</v>
      </c>
      <c r="E428" t="s">
        <v>125</v>
      </c>
      <c r="F428" t="s">
        <v>4837</v>
      </c>
      <c r="G428" t="str">
        <f t="shared" si="6"/>
        <v>BostonMA</v>
      </c>
    </row>
    <row r="429" spans="1:7">
      <c r="A429" t="s">
        <v>4480</v>
      </c>
      <c r="G429" t="str">
        <f t="shared" si="6"/>
        <v/>
      </c>
    </row>
    <row r="430" spans="1:7">
      <c r="A430" t="s">
        <v>4481</v>
      </c>
      <c r="G430" t="str">
        <f t="shared" si="6"/>
        <v/>
      </c>
    </row>
    <row r="431" spans="1:7">
      <c r="A431" t="s">
        <v>4482</v>
      </c>
      <c r="G431" t="str">
        <f t="shared" si="6"/>
        <v/>
      </c>
    </row>
    <row r="432" spans="1:7">
      <c r="A432" t="s">
        <v>4483</v>
      </c>
      <c r="G432" t="str">
        <f t="shared" si="6"/>
        <v/>
      </c>
    </row>
    <row r="433" spans="1:7">
      <c r="A433" t="s">
        <v>4484</v>
      </c>
      <c r="G433" t="str">
        <f t="shared" si="6"/>
        <v/>
      </c>
    </row>
    <row r="434" spans="1:7">
      <c r="A434" t="s">
        <v>4485</v>
      </c>
      <c r="G434" t="str">
        <f t="shared" si="6"/>
        <v/>
      </c>
    </row>
    <row r="435" spans="1:7">
      <c r="A435" t="s">
        <v>4486</v>
      </c>
      <c r="B435" s="38" t="s">
        <v>4886</v>
      </c>
      <c r="D435" t="s">
        <v>311</v>
      </c>
      <c r="E435" t="s">
        <v>308</v>
      </c>
      <c r="F435" t="s">
        <v>4879</v>
      </c>
      <c r="G435" t="str">
        <f t="shared" si="6"/>
        <v>RutlandVT</v>
      </c>
    </row>
    <row r="436" spans="1:7">
      <c r="A436" t="s">
        <v>4487</v>
      </c>
      <c r="B436" t="s">
        <v>5138</v>
      </c>
      <c r="D436" t="s">
        <v>309</v>
      </c>
      <c r="E436" t="s">
        <v>308</v>
      </c>
      <c r="F436" t="s">
        <v>5133</v>
      </c>
      <c r="G436" t="str">
        <f t="shared" si="6"/>
        <v>BurlingtonVT</v>
      </c>
    </row>
    <row r="437" spans="1:7">
      <c r="A437" t="s">
        <v>4488</v>
      </c>
      <c r="B437" t="s">
        <v>5134</v>
      </c>
      <c r="D437" t="s">
        <v>5149</v>
      </c>
      <c r="E437" t="s">
        <v>308</v>
      </c>
      <c r="F437" t="s">
        <v>5133</v>
      </c>
      <c r="G437" t="str">
        <f t="shared" si="6"/>
        <v>MiddleburyVT</v>
      </c>
    </row>
    <row r="438" spans="1:7">
      <c r="A438" t="s">
        <v>4489</v>
      </c>
      <c r="B438" t="s">
        <v>5139</v>
      </c>
      <c r="D438" t="s">
        <v>99</v>
      </c>
      <c r="E438" t="s">
        <v>125</v>
      </c>
      <c r="G438" t="str">
        <f t="shared" si="6"/>
        <v>SpringfieldMA</v>
      </c>
    </row>
    <row r="439" spans="1:7">
      <c r="A439" t="s">
        <v>4490</v>
      </c>
      <c r="G439" t="str">
        <f t="shared" si="6"/>
        <v/>
      </c>
    </row>
    <row r="440" spans="1:7">
      <c r="A440" t="s">
        <v>4491</v>
      </c>
      <c r="G440" t="str">
        <f t="shared" si="6"/>
        <v/>
      </c>
    </row>
    <row r="441" spans="1:7">
      <c r="A441" t="s">
        <v>4492</v>
      </c>
      <c r="G441" t="str">
        <f t="shared" si="6"/>
        <v/>
      </c>
    </row>
    <row r="442" spans="1:7">
      <c r="A442" t="s">
        <v>4493</v>
      </c>
      <c r="G442" t="str">
        <f t="shared" si="6"/>
        <v/>
      </c>
    </row>
    <row r="443" spans="1:7">
      <c r="A443" t="s">
        <v>4494</v>
      </c>
      <c r="G443" t="str">
        <f t="shared" si="6"/>
        <v/>
      </c>
    </row>
    <row r="444" spans="1:7">
      <c r="A444" t="s">
        <v>4495</v>
      </c>
      <c r="G444" t="str">
        <f t="shared" si="6"/>
        <v/>
      </c>
    </row>
    <row r="445" spans="1:7">
      <c r="A445" t="s">
        <v>4496</v>
      </c>
      <c r="G445" t="str">
        <f t="shared" si="6"/>
        <v/>
      </c>
    </row>
    <row r="446" spans="1:7">
      <c r="A446" t="s">
        <v>4497</v>
      </c>
      <c r="G446" t="str">
        <f t="shared" si="6"/>
        <v/>
      </c>
    </row>
    <row r="447" spans="1:7">
      <c r="A447" t="s">
        <v>4498</v>
      </c>
      <c r="G447" t="str">
        <f t="shared" si="6"/>
        <v/>
      </c>
    </row>
    <row r="448" spans="1:7">
      <c r="A448" t="s">
        <v>4499</v>
      </c>
      <c r="B448" s="38" t="s">
        <v>4892</v>
      </c>
      <c r="D448" t="s">
        <v>198</v>
      </c>
      <c r="E448" t="s">
        <v>45</v>
      </c>
      <c r="G448" t="str">
        <f t="shared" si="6"/>
        <v>ManchesterNH</v>
      </c>
    </row>
    <row r="449" spans="1:7">
      <c r="A449" t="s">
        <v>4500</v>
      </c>
      <c r="G449" t="str">
        <f t="shared" si="6"/>
        <v/>
      </c>
    </row>
    <row r="450" spans="1:7">
      <c r="A450" t="s">
        <v>4501</v>
      </c>
      <c r="G450" t="str">
        <f t="shared" ref="G450:G513" si="7">SUBSTITUTE(D450," ","")&amp;E450</f>
        <v/>
      </c>
    </row>
    <row r="451" spans="1:7">
      <c r="A451" t="s">
        <v>4502</v>
      </c>
      <c r="G451" t="str">
        <f t="shared" si="7"/>
        <v/>
      </c>
    </row>
    <row r="452" spans="1:7">
      <c r="A452" t="s">
        <v>4503</v>
      </c>
      <c r="G452" t="str">
        <f t="shared" si="7"/>
        <v/>
      </c>
    </row>
    <row r="453" spans="1:7">
      <c r="A453" t="s">
        <v>4504</v>
      </c>
      <c r="B453" t="s">
        <v>5135</v>
      </c>
      <c r="D453" t="s">
        <v>5150</v>
      </c>
      <c r="E453" t="s">
        <v>308</v>
      </c>
      <c r="F453" t="s">
        <v>5133</v>
      </c>
      <c r="G453" t="str">
        <f t="shared" si="7"/>
        <v>SouthHadleyVT</v>
      </c>
    </row>
    <row r="454" spans="1:7">
      <c r="A454" t="s">
        <v>4505</v>
      </c>
      <c r="B454" t="s">
        <v>5136</v>
      </c>
      <c r="F454" t="s">
        <v>5133</v>
      </c>
      <c r="G454" t="str">
        <f t="shared" si="7"/>
        <v/>
      </c>
    </row>
    <row r="455" spans="1:7">
      <c r="A455" t="s">
        <v>4506</v>
      </c>
      <c r="B455" s="38" t="s">
        <v>4890</v>
      </c>
      <c r="D455" t="s">
        <v>127</v>
      </c>
      <c r="E455" t="s">
        <v>125</v>
      </c>
      <c r="F455" t="s">
        <v>4891</v>
      </c>
      <c r="G455" t="str">
        <f t="shared" si="7"/>
        <v>BostonMA</v>
      </c>
    </row>
    <row r="456" spans="1:7">
      <c r="A456" t="s">
        <v>4507</v>
      </c>
      <c r="G456" t="str">
        <f t="shared" si="7"/>
        <v/>
      </c>
    </row>
    <row r="457" spans="1:7">
      <c r="A457" t="s">
        <v>4508</v>
      </c>
      <c r="B457" t="s">
        <v>5140</v>
      </c>
      <c r="F457" t="s">
        <v>5133</v>
      </c>
      <c r="G457" t="str">
        <f t="shared" si="7"/>
        <v/>
      </c>
    </row>
    <row r="458" spans="1:7">
      <c r="A458" t="s">
        <v>4509</v>
      </c>
      <c r="G458" t="str">
        <f t="shared" si="7"/>
        <v/>
      </c>
    </row>
    <row r="459" spans="1:7">
      <c r="A459" t="s">
        <v>4510</v>
      </c>
      <c r="G459" t="str">
        <f t="shared" si="7"/>
        <v/>
      </c>
    </row>
    <row r="460" spans="1:7">
      <c r="A460" t="s">
        <v>4511</v>
      </c>
      <c r="G460" t="str">
        <f t="shared" si="7"/>
        <v/>
      </c>
    </row>
    <row r="461" spans="1:7">
      <c r="A461" t="s">
        <v>4512</v>
      </c>
      <c r="G461" t="str">
        <f t="shared" si="7"/>
        <v/>
      </c>
    </row>
    <row r="462" spans="1:7">
      <c r="A462" t="s">
        <v>4513</v>
      </c>
      <c r="G462" t="str">
        <f t="shared" si="7"/>
        <v/>
      </c>
    </row>
    <row r="463" spans="1:7">
      <c r="A463" t="s">
        <v>4514</v>
      </c>
      <c r="B463" t="s">
        <v>5132</v>
      </c>
      <c r="D463" t="s">
        <v>5149</v>
      </c>
      <c r="E463" t="s">
        <v>308</v>
      </c>
      <c r="F463" t="s">
        <v>5133</v>
      </c>
      <c r="G463" t="str">
        <f t="shared" si="7"/>
        <v>MiddleburyVT</v>
      </c>
    </row>
    <row r="464" spans="1:7">
      <c r="A464" t="s">
        <v>4515</v>
      </c>
      <c r="G464" t="str">
        <f t="shared" si="7"/>
        <v/>
      </c>
    </row>
    <row r="465" spans="1:7">
      <c r="A465" t="s">
        <v>4516</v>
      </c>
      <c r="G465" t="str">
        <f t="shared" si="7"/>
        <v/>
      </c>
    </row>
    <row r="466" spans="1:7">
      <c r="A466" t="s">
        <v>4517</v>
      </c>
      <c r="B466" s="38" t="s">
        <v>4885</v>
      </c>
      <c r="D466" t="s">
        <v>5059</v>
      </c>
      <c r="F466" t="s">
        <v>4879</v>
      </c>
      <c r="G466" t="str">
        <f t="shared" si="7"/>
        <v>NewBritain</v>
      </c>
    </row>
    <row r="467" spans="1:7">
      <c r="A467" t="s">
        <v>4518</v>
      </c>
      <c r="G467" t="str">
        <f t="shared" si="7"/>
        <v/>
      </c>
    </row>
    <row r="468" spans="1:7">
      <c r="A468" t="s">
        <v>4519</v>
      </c>
      <c r="G468" t="str">
        <f t="shared" si="7"/>
        <v/>
      </c>
    </row>
    <row r="469" spans="1:7">
      <c r="A469" t="s">
        <v>4520</v>
      </c>
      <c r="G469" t="str">
        <f t="shared" si="7"/>
        <v/>
      </c>
    </row>
    <row r="470" spans="1:7">
      <c r="A470" t="s">
        <v>4521</v>
      </c>
      <c r="G470" t="str">
        <f t="shared" si="7"/>
        <v/>
      </c>
    </row>
    <row r="471" spans="1:7">
      <c r="A471" t="s">
        <v>4522</v>
      </c>
      <c r="G471" t="str">
        <f t="shared" si="7"/>
        <v/>
      </c>
    </row>
    <row r="472" spans="1:7">
      <c r="A472" t="s">
        <v>4523</v>
      </c>
      <c r="G472" t="str">
        <f t="shared" si="7"/>
        <v/>
      </c>
    </row>
    <row r="473" spans="1:7">
      <c r="A473" t="s">
        <v>4524</v>
      </c>
      <c r="G473" t="str">
        <f t="shared" si="7"/>
        <v/>
      </c>
    </row>
    <row r="474" spans="1:7">
      <c r="A474" t="s">
        <v>4525</v>
      </c>
      <c r="G474" t="str">
        <f t="shared" si="7"/>
        <v/>
      </c>
    </row>
    <row r="475" spans="1:7">
      <c r="A475" t="s">
        <v>4526</v>
      </c>
      <c r="B475" s="38" t="s">
        <v>4822</v>
      </c>
      <c r="D475" t="s">
        <v>258</v>
      </c>
      <c r="E475" t="s">
        <v>257</v>
      </c>
      <c r="F475" t="s">
        <v>4823</v>
      </c>
      <c r="G475" t="str">
        <f t="shared" si="7"/>
        <v>ProvidenceRI</v>
      </c>
    </row>
    <row r="476" spans="1:7">
      <c r="A476" t="s">
        <v>4527</v>
      </c>
      <c r="B476" s="38"/>
      <c r="G476" t="str">
        <f t="shared" si="7"/>
        <v/>
      </c>
    </row>
    <row r="477" spans="1:7">
      <c r="A477" t="s">
        <v>4528</v>
      </c>
      <c r="G477" t="str">
        <f t="shared" si="7"/>
        <v/>
      </c>
    </row>
    <row r="478" spans="1:7">
      <c r="A478" t="s">
        <v>4529</v>
      </c>
      <c r="B478" t="s">
        <v>5137</v>
      </c>
      <c r="D478" t="s">
        <v>99</v>
      </c>
      <c r="E478" t="s">
        <v>125</v>
      </c>
      <c r="F478" t="s">
        <v>5133</v>
      </c>
      <c r="G478" t="str">
        <f t="shared" si="7"/>
        <v>SpringfieldMA</v>
      </c>
    </row>
    <row r="479" spans="1:7">
      <c r="A479" t="s">
        <v>4530</v>
      </c>
      <c r="G479" t="str">
        <f t="shared" si="7"/>
        <v/>
      </c>
    </row>
    <row r="480" spans="1:7">
      <c r="A480" t="s">
        <v>4531</v>
      </c>
      <c r="G480" t="str">
        <f t="shared" si="7"/>
        <v/>
      </c>
    </row>
    <row r="481" spans="1:7">
      <c r="A481" t="s">
        <v>4532</v>
      </c>
      <c r="G481" t="str">
        <f t="shared" si="7"/>
        <v/>
      </c>
    </row>
    <row r="482" spans="1:7">
      <c r="A482" t="s">
        <v>4533</v>
      </c>
      <c r="G482" t="str">
        <f t="shared" si="7"/>
        <v/>
      </c>
    </row>
    <row r="483" spans="1:7">
      <c r="A483" t="s">
        <v>4534</v>
      </c>
      <c r="G483" t="str">
        <f t="shared" si="7"/>
        <v/>
      </c>
    </row>
    <row r="484" spans="1:7">
      <c r="A484" t="s">
        <v>4535</v>
      </c>
      <c r="B484" s="38" t="s">
        <v>4833</v>
      </c>
      <c r="D484" t="s">
        <v>177</v>
      </c>
      <c r="E484" t="s">
        <v>174</v>
      </c>
      <c r="F484" t="s">
        <v>4831</v>
      </c>
      <c r="G484" t="str">
        <f t="shared" si="7"/>
        <v>CharlotteNC</v>
      </c>
    </row>
    <row r="485" spans="1:7">
      <c r="A485" t="s">
        <v>4536</v>
      </c>
      <c r="B485" s="38"/>
      <c r="G485" t="str">
        <f t="shared" si="7"/>
        <v/>
      </c>
    </row>
    <row r="486" spans="1:7">
      <c r="A486" t="s">
        <v>4537</v>
      </c>
      <c r="G486" t="str">
        <f t="shared" si="7"/>
        <v/>
      </c>
    </row>
    <row r="487" spans="1:7">
      <c r="A487" t="s">
        <v>4538</v>
      </c>
      <c r="G487" t="str">
        <f t="shared" si="7"/>
        <v/>
      </c>
    </row>
    <row r="488" spans="1:7">
      <c r="A488" t="s">
        <v>4539</v>
      </c>
      <c r="G488" t="str">
        <f t="shared" si="7"/>
        <v/>
      </c>
    </row>
    <row r="489" spans="1:7">
      <c r="A489" t="s">
        <v>4540</v>
      </c>
      <c r="G489" t="str">
        <f t="shared" si="7"/>
        <v/>
      </c>
    </row>
    <row r="490" spans="1:7">
      <c r="A490" t="s">
        <v>4541</v>
      </c>
      <c r="G490" t="str">
        <f t="shared" si="7"/>
        <v/>
      </c>
    </row>
    <row r="491" spans="1:7">
      <c r="A491" t="s">
        <v>4542</v>
      </c>
      <c r="G491" t="str">
        <f t="shared" si="7"/>
        <v/>
      </c>
    </row>
    <row r="492" spans="1:7">
      <c r="A492" t="s">
        <v>4543</v>
      </c>
      <c r="G492" t="str">
        <f t="shared" si="7"/>
        <v/>
      </c>
    </row>
    <row r="493" spans="1:7">
      <c r="A493" t="s">
        <v>4544</v>
      </c>
      <c r="G493" t="str">
        <f t="shared" si="7"/>
        <v/>
      </c>
    </row>
    <row r="494" spans="1:7">
      <c r="A494" t="s">
        <v>4545</v>
      </c>
      <c r="G494" t="str">
        <f t="shared" si="7"/>
        <v/>
      </c>
    </row>
    <row r="495" spans="1:7">
      <c r="A495" t="s">
        <v>4546</v>
      </c>
      <c r="G495" t="str">
        <f t="shared" si="7"/>
        <v/>
      </c>
    </row>
    <row r="496" spans="1:7">
      <c r="A496" t="s">
        <v>4547</v>
      </c>
      <c r="B496" t="s">
        <v>4816</v>
      </c>
      <c r="D496" t="s">
        <v>5151</v>
      </c>
      <c r="E496" t="s">
        <v>327</v>
      </c>
      <c r="F496" t="s">
        <v>4894</v>
      </c>
      <c r="G496" t="str">
        <f t="shared" si="7"/>
        <v>NewYorkNYC</v>
      </c>
    </row>
    <row r="497" spans="1:7">
      <c r="A497" t="s">
        <v>4548</v>
      </c>
      <c r="G497" t="str">
        <f t="shared" si="7"/>
        <v/>
      </c>
    </row>
    <row r="498" spans="1:7">
      <c r="A498" t="s">
        <v>4549</v>
      </c>
      <c r="G498" t="str">
        <f t="shared" si="7"/>
        <v/>
      </c>
    </row>
    <row r="499" spans="1:7">
      <c r="A499" t="s">
        <v>4550</v>
      </c>
      <c r="G499" t="str">
        <f t="shared" si="7"/>
        <v/>
      </c>
    </row>
    <row r="500" spans="1:7">
      <c r="A500" t="s">
        <v>4551</v>
      </c>
      <c r="G500" t="str">
        <f t="shared" si="7"/>
        <v/>
      </c>
    </row>
    <row r="501" spans="1:7">
      <c r="A501" t="s">
        <v>4552</v>
      </c>
      <c r="B501" s="38" t="s">
        <v>4906</v>
      </c>
      <c r="D501" t="s">
        <v>261</v>
      </c>
      <c r="E501" t="s">
        <v>260</v>
      </c>
      <c r="F501" t="s">
        <v>4905</v>
      </c>
      <c r="G501" t="str">
        <f t="shared" si="7"/>
        <v>CharlestonSC</v>
      </c>
    </row>
    <row r="502" spans="1:7">
      <c r="A502" t="s">
        <v>4553</v>
      </c>
      <c r="G502" t="str">
        <f t="shared" si="7"/>
        <v/>
      </c>
    </row>
    <row r="503" spans="1:7">
      <c r="A503" t="s">
        <v>4554</v>
      </c>
      <c r="G503" t="str">
        <f t="shared" si="7"/>
        <v/>
      </c>
    </row>
    <row r="504" spans="1:7">
      <c r="A504" t="s">
        <v>4555</v>
      </c>
      <c r="G504" t="str">
        <f t="shared" si="7"/>
        <v/>
      </c>
    </row>
    <row r="505" spans="1:7">
      <c r="A505" t="s">
        <v>4556</v>
      </c>
      <c r="G505" t="str">
        <f t="shared" si="7"/>
        <v/>
      </c>
    </row>
    <row r="506" spans="1:7">
      <c r="A506" t="s">
        <v>4557</v>
      </c>
      <c r="G506" t="str">
        <f t="shared" si="7"/>
        <v/>
      </c>
    </row>
    <row r="507" spans="1:7">
      <c r="A507" t="s">
        <v>4558</v>
      </c>
      <c r="G507" t="str">
        <f t="shared" si="7"/>
        <v/>
      </c>
    </row>
    <row r="508" spans="1:7">
      <c r="A508" t="s">
        <v>4559</v>
      </c>
      <c r="G508" t="str">
        <f t="shared" si="7"/>
        <v/>
      </c>
    </row>
    <row r="509" spans="1:7">
      <c r="A509" t="s">
        <v>4560</v>
      </c>
      <c r="G509" t="str">
        <f t="shared" si="7"/>
        <v/>
      </c>
    </row>
    <row r="510" spans="1:7">
      <c r="A510" t="s">
        <v>4561</v>
      </c>
      <c r="G510" t="str">
        <f t="shared" si="7"/>
        <v/>
      </c>
    </row>
    <row r="511" spans="1:7">
      <c r="A511" t="s">
        <v>4562</v>
      </c>
      <c r="G511" t="str">
        <f t="shared" si="7"/>
        <v/>
      </c>
    </row>
    <row r="512" spans="1:7">
      <c r="A512" t="s">
        <v>4563</v>
      </c>
      <c r="G512" t="str">
        <f t="shared" si="7"/>
        <v/>
      </c>
    </row>
    <row r="513" spans="1:7">
      <c r="A513" t="s">
        <v>4564</v>
      </c>
      <c r="G513" t="str">
        <f t="shared" si="7"/>
        <v/>
      </c>
    </row>
    <row r="514" spans="1:7">
      <c r="A514" t="s">
        <v>4565</v>
      </c>
      <c r="G514" t="str">
        <f t="shared" ref="G514:G577" si="8">SUBSTITUTE(D514," ","")&amp;E514</f>
        <v/>
      </c>
    </row>
    <row r="515" spans="1:7">
      <c r="A515" t="s">
        <v>4566</v>
      </c>
      <c r="G515" t="str">
        <f t="shared" si="8"/>
        <v/>
      </c>
    </row>
    <row r="516" spans="1:7">
      <c r="A516" t="s">
        <v>4567</v>
      </c>
      <c r="B516" s="38" t="s">
        <v>4920</v>
      </c>
      <c r="D516" t="s">
        <v>5153</v>
      </c>
      <c r="E516" t="s">
        <v>203</v>
      </c>
      <c r="F516" t="s">
        <v>4918</v>
      </c>
      <c r="G516" t="str">
        <f t="shared" si="8"/>
        <v>AlbequerqueNM</v>
      </c>
    </row>
    <row r="517" spans="1:7">
      <c r="A517" t="s">
        <v>4568</v>
      </c>
      <c r="G517" t="str">
        <f t="shared" si="8"/>
        <v/>
      </c>
    </row>
    <row r="518" spans="1:7">
      <c r="A518" t="s">
        <v>4569</v>
      </c>
      <c r="G518" t="str">
        <f t="shared" si="8"/>
        <v/>
      </c>
    </row>
    <row r="519" spans="1:7">
      <c r="A519" t="s">
        <v>4570</v>
      </c>
      <c r="G519" t="str">
        <f t="shared" si="8"/>
        <v/>
      </c>
    </row>
    <row r="520" spans="1:7">
      <c r="A520" t="s">
        <v>4571</v>
      </c>
      <c r="G520" t="str">
        <f t="shared" si="8"/>
        <v/>
      </c>
    </row>
    <row r="521" spans="1:7">
      <c r="A521" t="s">
        <v>4572</v>
      </c>
      <c r="G521" t="str">
        <f t="shared" si="8"/>
        <v/>
      </c>
    </row>
    <row r="522" spans="1:7">
      <c r="A522" t="s">
        <v>4573</v>
      </c>
      <c r="G522" t="str">
        <f t="shared" si="8"/>
        <v/>
      </c>
    </row>
    <row r="523" spans="1:7">
      <c r="A523" t="s">
        <v>4574</v>
      </c>
      <c r="G523" t="str">
        <f t="shared" si="8"/>
        <v/>
      </c>
    </row>
    <row r="524" spans="1:7">
      <c r="A524" t="s">
        <v>4575</v>
      </c>
      <c r="G524" t="str">
        <f t="shared" si="8"/>
        <v/>
      </c>
    </row>
    <row r="525" spans="1:7">
      <c r="A525" t="s">
        <v>4576</v>
      </c>
      <c r="G525" t="str">
        <f t="shared" si="8"/>
        <v/>
      </c>
    </row>
    <row r="526" spans="1:7">
      <c r="A526" t="s">
        <v>4577</v>
      </c>
      <c r="G526" t="str">
        <f t="shared" si="8"/>
        <v/>
      </c>
    </row>
    <row r="527" spans="1:7">
      <c r="A527" t="s">
        <v>4578</v>
      </c>
      <c r="G527" t="str">
        <f t="shared" si="8"/>
        <v/>
      </c>
    </row>
    <row r="528" spans="1:7">
      <c r="A528" t="s">
        <v>4579</v>
      </c>
      <c r="G528" t="str">
        <f t="shared" si="8"/>
        <v/>
      </c>
    </row>
    <row r="529" spans="1:7">
      <c r="A529" t="s">
        <v>4580</v>
      </c>
      <c r="G529" t="str">
        <f t="shared" si="8"/>
        <v/>
      </c>
    </row>
    <row r="530" spans="1:7">
      <c r="A530" t="s">
        <v>4581</v>
      </c>
      <c r="G530" t="str">
        <f t="shared" si="8"/>
        <v/>
      </c>
    </row>
    <row r="531" spans="1:7">
      <c r="A531" t="s">
        <v>4582</v>
      </c>
      <c r="G531" t="str">
        <f t="shared" si="8"/>
        <v/>
      </c>
    </row>
    <row r="532" spans="1:7">
      <c r="A532" t="s">
        <v>4583</v>
      </c>
      <c r="G532" t="str">
        <f t="shared" si="8"/>
        <v/>
      </c>
    </row>
    <row r="533" spans="1:7">
      <c r="A533" t="s">
        <v>4584</v>
      </c>
      <c r="G533" t="str">
        <f t="shared" si="8"/>
        <v/>
      </c>
    </row>
    <row r="534" spans="1:7">
      <c r="A534" t="s">
        <v>4585</v>
      </c>
      <c r="G534" t="str">
        <f t="shared" si="8"/>
        <v/>
      </c>
    </row>
    <row r="535" spans="1:7">
      <c r="A535" t="s">
        <v>4586</v>
      </c>
      <c r="G535" t="str">
        <f t="shared" si="8"/>
        <v/>
      </c>
    </row>
    <row r="536" spans="1:7">
      <c r="A536" t="s">
        <v>4587</v>
      </c>
      <c r="G536" t="str">
        <f t="shared" si="8"/>
        <v/>
      </c>
    </row>
    <row r="537" spans="1:7">
      <c r="A537" t="s">
        <v>4588</v>
      </c>
      <c r="G537" t="str">
        <f t="shared" si="8"/>
        <v/>
      </c>
    </row>
    <row r="538" spans="1:7">
      <c r="A538" t="s">
        <v>4589</v>
      </c>
      <c r="G538" t="str">
        <f t="shared" si="8"/>
        <v/>
      </c>
    </row>
    <row r="539" spans="1:7">
      <c r="A539" t="s">
        <v>4590</v>
      </c>
      <c r="G539" t="str">
        <f t="shared" si="8"/>
        <v/>
      </c>
    </row>
    <row r="540" spans="1:7">
      <c r="A540" t="s">
        <v>4591</v>
      </c>
      <c r="G540" t="str">
        <f t="shared" si="8"/>
        <v/>
      </c>
    </row>
    <row r="541" spans="1:7">
      <c r="A541" t="s">
        <v>4592</v>
      </c>
      <c r="G541" t="str">
        <f t="shared" si="8"/>
        <v/>
      </c>
    </row>
    <row r="542" spans="1:7">
      <c r="A542" t="s">
        <v>4593</v>
      </c>
      <c r="G542" t="str">
        <f t="shared" si="8"/>
        <v/>
      </c>
    </row>
    <row r="543" spans="1:7">
      <c r="A543" t="s">
        <v>4594</v>
      </c>
      <c r="B543" s="38" t="s">
        <v>4829</v>
      </c>
      <c r="D543" t="s">
        <v>296</v>
      </c>
      <c r="E543" t="s">
        <v>283</v>
      </c>
      <c r="F543" t="s">
        <v>4826</v>
      </c>
      <c r="G543" t="str">
        <f t="shared" si="8"/>
        <v>LubbockTX</v>
      </c>
    </row>
    <row r="544" spans="1:7">
      <c r="A544" t="s">
        <v>4595</v>
      </c>
      <c r="G544" t="str">
        <f t="shared" si="8"/>
        <v/>
      </c>
    </row>
    <row r="545" spans="1:7">
      <c r="A545" t="s">
        <v>4596</v>
      </c>
      <c r="B545" s="38" t="s">
        <v>4825</v>
      </c>
      <c r="D545" t="s">
        <v>252</v>
      </c>
      <c r="E545" t="s">
        <v>249</v>
      </c>
      <c r="F545" t="s">
        <v>4826</v>
      </c>
      <c r="G545" t="str">
        <f t="shared" si="8"/>
        <v>PittsburghPA</v>
      </c>
    </row>
    <row r="546" spans="1:7">
      <c r="A546" t="s">
        <v>4597</v>
      </c>
      <c r="B546" s="38" t="s">
        <v>4911</v>
      </c>
      <c r="D546" t="s">
        <v>252</v>
      </c>
      <c r="E546" t="s">
        <v>249</v>
      </c>
      <c r="F546" t="s">
        <v>4909</v>
      </c>
      <c r="G546" t="str">
        <f t="shared" si="8"/>
        <v>PittsburghPA</v>
      </c>
    </row>
    <row r="547" spans="1:7">
      <c r="A547" t="s">
        <v>4598</v>
      </c>
      <c r="B547" s="38"/>
      <c r="G547" t="str">
        <f t="shared" si="8"/>
        <v/>
      </c>
    </row>
    <row r="548" spans="1:7">
      <c r="A548" t="s">
        <v>4599</v>
      </c>
      <c r="G548" t="str">
        <f t="shared" si="8"/>
        <v/>
      </c>
    </row>
    <row r="549" spans="1:7">
      <c r="A549" t="s">
        <v>4600</v>
      </c>
      <c r="G549" t="str">
        <f t="shared" si="8"/>
        <v/>
      </c>
    </row>
    <row r="550" spans="1:7">
      <c r="A550" t="s">
        <v>4601</v>
      </c>
      <c r="G550" t="str">
        <f t="shared" si="8"/>
        <v/>
      </c>
    </row>
    <row r="551" spans="1:7">
      <c r="A551" t="s">
        <v>4602</v>
      </c>
      <c r="G551" t="str">
        <f t="shared" si="8"/>
        <v/>
      </c>
    </row>
    <row r="552" spans="1:7">
      <c r="A552" t="s">
        <v>4603</v>
      </c>
      <c r="G552" t="str">
        <f t="shared" si="8"/>
        <v/>
      </c>
    </row>
    <row r="553" spans="1:7">
      <c r="A553" t="s">
        <v>4604</v>
      </c>
      <c r="G553" t="str">
        <f t="shared" si="8"/>
        <v/>
      </c>
    </row>
    <row r="554" spans="1:7">
      <c r="A554" t="s">
        <v>4605</v>
      </c>
      <c r="G554" t="str">
        <f t="shared" si="8"/>
        <v/>
      </c>
    </row>
    <row r="555" spans="1:7">
      <c r="A555" t="s">
        <v>4606</v>
      </c>
      <c r="G555" t="str">
        <f t="shared" si="8"/>
        <v/>
      </c>
    </row>
    <row r="556" spans="1:7">
      <c r="A556" t="s">
        <v>4607</v>
      </c>
      <c r="G556" t="str">
        <f t="shared" si="8"/>
        <v/>
      </c>
    </row>
    <row r="557" spans="1:7">
      <c r="A557" t="s">
        <v>4608</v>
      </c>
      <c r="G557" t="str">
        <f t="shared" si="8"/>
        <v/>
      </c>
    </row>
    <row r="558" spans="1:7">
      <c r="A558" t="s">
        <v>4609</v>
      </c>
      <c r="G558" t="str">
        <f t="shared" si="8"/>
        <v/>
      </c>
    </row>
    <row r="559" spans="1:7">
      <c r="A559" t="s">
        <v>4610</v>
      </c>
      <c r="G559" t="str">
        <f t="shared" si="8"/>
        <v/>
      </c>
    </row>
    <row r="560" spans="1:7">
      <c r="A560" t="s">
        <v>4611</v>
      </c>
      <c r="G560" t="str">
        <f t="shared" si="8"/>
        <v/>
      </c>
    </row>
    <row r="561" spans="1:7">
      <c r="A561" t="s">
        <v>4612</v>
      </c>
      <c r="G561" t="str">
        <f t="shared" si="8"/>
        <v/>
      </c>
    </row>
    <row r="562" spans="1:7">
      <c r="A562" t="s">
        <v>4613</v>
      </c>
      <c r="G562" t="str">
        <f t="shared" si="8"/>
        <v/>
      </c>
    </row>
    <row r="563" spans="1:7">
      <c r="A563" t="s">
        <v>4614</v>
      </c>
      <c r="G563" t="str">
        <f t="shared" si="8"/>
        <v/>
      </c>
    </row>
    <row r="564" spans="1:7">
      <c r="A564" t="s">
        <v>4615</v>
      </c>
      <c r="G564" t="str">
        <f t="shared" si="8"/>
        <v/>
      </c>
    </row>
    <row r="565" spans="1:7">
      <c r="A565" t="s">
        <v>4616</v>
      </c>
      <c r="G565" t="str">
        <f t="shared" si="8"/>
        <v/>
      </c>
    </row>
    <row r="566" spans="1:7">
      <c r="A566" t="s">
        <v>4617</v>
      </c>
      <c r="G566" t="str">
        <f t="shared" si="8"/>
        <v/>
      </c>
    </row>
    <row r="567" spans="1:7">
      <c r="A567" t="s">
        <v>4618</v>
      </c>
      <c r="G567" t="str">
        <f t="shared" si="8"/>
        <v/>
      </c>
    </row>
    <row r="568" spans="1:7">
      <c r="A568" t="s">
        <v>4619</v>
      </c>
      <c r="G568" t="str">
        <f t="shared" si="8"/>
        <v/>
      </c>
    </row>
    <row r="569" spans="1:7">
      <c r="A569" t="s">
        <v>4620</v>
      </c>
      <c r="G569" t="str">
        <f t="shared" si="8"/>
        <v/>
      </c>
    </row>
    <row r="570" spans="1:7">
      <c r="A570" t="s">
        <v>4621</v>
      </c>
      <c r="G570" t="str">
        <f t="shared" si="8"/>
        <v/>
      </c>
    </row>
    <row r="571" spans="1:7">
      <c r="A571" t="s">
        <v>4622</v>
      </c>
      <c r="G571" t="str">
        <f t="shared" si="8"/>
        <v/>
      </c>
    </row>
    <row r="572" spans="1:7">
      <c r="A572" t="s">
        <v>4623</v>
      </c>
      <c r="G572" t="str">
        <f t="shared" si="8"/>
        <v/>
      </c>
    </row>
    <row r="573" spans="1:7">
      <c r="A573" t="s">
        <v>4624</v>
      </c>
      <c r="G573" t="str">
        <f t="shared" si="8"/>
        <v/>
      </c>
    </row>
    <row r="574" spans="1:7">
      <c r="A574" t="s">
        <v>4625</v>
      </c>
      <c r="G574" t="str">
        <f t="shared" si="8"/>
        <v/>
      </c>
    </row>
    <row r="575" spans="1:7">
      <c r="A575" t="s">
        <v>4626</v>
      </c>
      <c r="G575" t="str">
        <f t="shared" si="8"/>
        <v/>
      </c>
    </row>
    <row r="576" spans="1:7">
      <c r="A576" t="s">
        <v>4627</v>
      </c>
      <c r="G576" t="str">
        <f t="shared" si="8"/>
        <v/>
      </c>
    </row>
    <row r="577" spans="1:7">
      <c r="A577" t="s">
        <v>4628</v>
      </c>
      <c r="G577" t="str">
        <f t="shared" si="8"/>
        <v/>
      </c>
    </row>
    <row r="578" spans="1:7">
      <c r="A578" t="s">
        <v>4629</v>
      </c>
      <c r="G578" t="str">
        <f t="shared" ref="G578:G641" si="9">SUBSTITUTE(D578," ","")&amp;E578</f>
        <v/>
      </c>
    </row>
    <row r="579" spans="1:7">
      <c r="A579" t="s">
        <v>4630</v>
      </c>
      <c r="G579" t="str">
        <f t="shared" si="9"/>
        <v/>
      </c>
    </row>
    <row r="580" spans="1:7">
      <c r="A580" t="s">
        <v>4631</v>
      </c>
      <c r="G580" t="str">
        <f t="shared" si="9"/>
        <v/>
      </c>
    </row>
    <row r="581" spans="1:7">
      <c r="A581" t="s">
        <v>4632</v>
      </c>
      <c r="G581" t="str">
        <f t="shared" si="9"/>
        <v/>
      </c>
    </row>
    <row r="582" spans="1:7">
      <c r="A582" t="s">
        <v>4633</v>
      </c>
      <c r="G582" t="str">
        <f t="shared" si="9"/>
        <v/>
      </c>
    </row>
    <row r="583" spans="1:7">
      <c r="A583" t="s">
        <v>4634</v>
      </c>
      <c r="G583" t="str">
        <f t="shared" si="9"/>
        <v/>
      </c>
    </row>
    <row r="584" spans="1:7">
      <c r="A584" t="s">
        <v>4635</v>
      </c>
      <c r="G584" t="str">
        <f t="shared" si="9"/>
        <v/>
      </c>
    </row>
    <row r="585" spans="1:7">
      <c r="A585" t="s">
        <v>4636</v>
      </c>
      <c r="G585" t="str">
        <f t="shared" si="9"/>
        <v/>
      </c>
    </row>
    <row r="586" spans="1:7">
      <c r="A586" t="s">
        <v>4637</v>
      </c>
      <c r="G586" t="str">
        <f t="shared" si="9"/>
        <v/>
      </c>
    </row>
    <row r="587" spans="1:7">
      <c r="A587" t="s">
        <v>4638</v>
      </c>
      <c r="G587" t="str">
        <f t="shared" si="9"/>
        <v/>
      </c>
    </row>
    <row r="588" spans="1:7">
      <c r="A588" t="s">
        <v>4639</v>
      </c>
      <c r="B588" s="38" t="s">
        <v>4877</v>
      </c>
      <c r="D588" t="s">
        <v>339</v>
      </c>
      <c r="E588" t="s">
        <v>249</v>
      </c>
      <c r="F588" t="s">
        <v>4837</v>
      </c>
      <c r="G588" t="str">
        <f t="shared" si="9"/>
        <v>PhiladelphiaPA</v>
      </c>
    </row>
    <row r="589" spans="1:7">
      <c r="A589" t="s">
        <v>4640</v>
      </c>
      <c r="G589" t="str">
        <f t="shared" si="9"/>
        <v/>
      </c>
    </row>
    <row r="590" spans="1:7">
      <c r="A590" t="s">
        <v>4641</v>
      </c>
      <c r="G590" t="str">
        <f t="shared" si="9"/>
        <v/>
      </c>
    </row>
    <row r="591" spans="1:7">
      <c r="A591" t="s">
        <v>4642</v>
      </c>
      <c r="G591" t="str">
        <f t="shared" si="9"/>
        <v/>
      </c>
    </row>
    <row r="592" spans="1:7">
      <c r="A592" t="s">
        <v>4643</v>
      </c>
      <c r="G592" t="str">
        <f t="shared" si="9"/>
        <v/>
      </c>
    </row>
    <row r="593" spans="1:7">
      <c r="A593" t="s">
        <v>4644</v>
      </c>
      <c r="G593" t="str">
        <f t="shared" si="9"/>
        <v/>
      </c>
    </row>
    <row r="594" spans="1:7">
      <c r="A594" t="s">
        <v>4645</v>
      </c>
      <c r="G594" t="str">
        <f t="shared" si="9"/>
        <v/>
      </c>
    </row>
    <row r="595" spans="1:7">
      <c r="A595" t="s">
        <v>4646</v>
      </c>
      <c r="G595" t="str">
        <f t="shared" si="9"/>
        <v/>
      </c>
    </row>
    <row r="596" spans="1:7">
      <c r="A596" t="s">
        <v>4647</v>
      </c>
      <c r="G596" t="str">
        <f t="shared" si="9"/>
        <v/>
      </c>
    </row>
    <row r="597" spans="1:7">
      <c r="A597" t="s">
        <v>4648</v>
      </c>
      <c r="G597" t="str">
        <f t="shared" si="9"/>
        <v/>
      </c>
    </row>
    <row r="598" spans="1:7">
      <c r="A598" t="s">
        <v>4649</v>
      </c>
      <c r="G598" t="str">
        <f t="shared" si="9"/>
        <v/>
      </c>
    </row>
    <row r="599" spans="1:7">
      <c r="A599" t="s">
        <v>4650</v>
      </c>
      <c r="G599" t="str">
        <f t="shared" si="9"/>
        <v/>
      </c>
    </row>
    <row r="600" spans="1:7">
      <c r="A600" t="s">
        <v>4651</v>
      </c>
      <c r="G600" t="str">
        <f t="shared" si="9"/>
        <v/>
      </c>
    </row>
    <row r="601" spans="1:7">
      <c r="A601" t="s">
        <v>4652</v>
      </c>
      <c r="G601" t="str">
        <f t="shared" si="9"/>
        <v/>
      </c>
    </row>
    <row r="602" spans="1:7">
      <c r="A602" t="s">
        <v>4653</v>
      </c>
      <c r="G602" t="str">
        <f t="shared" si="9"/>
        <v/>
      </c>
    </row>
    <row r="603" spans="1:7">
      <c r="A603" t="s">
        <v>4654</v>
      </c>
      <c r="G603" t="str">
        <f t="shared" si="9"/>
        <v/>
      </c>
    </row>
    <row r="604" spans="1:7">
      <c r="A604" t="s">
        <v>4655</v>
      </c>
      <c r="G604" t="str">
        <f t="shared" si="9"/>
        <v/>
      </c>
    </row>
    <row r="605" spans="1:7">
      <c r="A605" t="s">
        <v>4656</v>
      </c>
      <c r="G605" t="str">
        <f t="shared" si="9"/>
        <v/>
      </c>
    </row>
    <row r="606" spans="1:7">
      <c r="A606" t="s">
        <v>4657</v>
      </c>
      <c r="G606" t="str">
        <f t="shared" si="9"/>
        <v/>
      </c>
    </row>
    <row r="607" spans="1:7">
      <c r="A607" t="s">
        <v>4658</v>
      </c>
      <c r="G607" t="str">
        <f t="shared" si="9"/>
        <v/>
      </c>
    </row>
    <row r="608" spans="1:7">
      <c r="A608" t="s">
        <v>4659</v>
      </c>
      <c r="G608" t="str">
        <f t="shared" si="9"/>
        <v/>
      </c>
    </row>
    <row r="609" spans="1:7">
      <c r="A609" t="s">
        <v>4660</v>
      </c>
      <c r="B609" s="38" t="s">
        <v>4907</v>
      </c>
      <c r="D609" t="s">
        <v>121</v>
      </c>
      <c r="E609" t="s">
        <v>24</v>
      </c>
      <c r="F609" t="s">
        <v>4905</v>
      </c>
      <c r="G609" t="str">
        <f t="shared" si="9"/>
        <v>NewOrleansLA</v>
      </c>
    </row>
    <row r="610" spans="1:7">
      <c r="A610" t="s">
        <v>4661</v>
      </c>
      <c r="B610" s="38" t="s">
        <v>4827</v>
      </c>
      <c r="D610" t="s">
        <v>276</v>
      </c>
      <c r="E610" t="s">
        <v>275</v>
      </c>
      <c r="F610" t="s">
        <v>4826</v>
      </c>
      <c r="G610" t="str">
        <f t="shared" si="9"/>
        <v>ChattanoogaTN</v>
      </c>
    </row>
    <row r="611" spans="1:7">
      <c r="A611" t="s">
        <v>4662</v>
      </c>
      <c r="G611" t="str">
        <f t="shared" si="9"/>
        <v/>
      </c>
    </row>
    <row r="612" spans="1:7">
      <c r="A612" t="s">
        <v>4663</v>
      </c>
      <c r="B612" t="s">
        <v>4818</v>
      </c>
      <c r="D612" t="s">
        <v>121</v>
      </c>
      <c r="E612" t="s">
        <v>24</v>
      </c>
      <c r="F612" t="s">
        <v>4820</v>
      </c>
      <c r="G612" t="str">
        <f t="shared" si="9"/>
        <v>NewOrleansLA</v>
      </c>
    </row>
    <row r="613" spans="1:7">
      <c r="A613" t="s">
        <v>4664</v>
      </c>
      <c r="B613" s="38" t="s">
        <v>4904</v>
      </c>
      <c r="D613" t="s">
        <v>276</v>
      </c>
      <c r="E613" t="s">
        <v>275</v>
      </c>
      <c r="F613" t="s">
        <v>4905</v>
      </c>
      <c r="G613" t="str">
        <f t="shared" si="9"/>
        <v>ChattanoogaTN</v>
      </c>
    </row>
    <row r="614" spans="1:7">
      <c r="A614" t="s">
        <v>4665</v>
      </c>
      <c r="B614" s="38"/>
      <c r="G614" t="str">
        <f t="shared" si="9"/>
        <v/>
      </c>
    </row>
    <row r="615" spans="1:7">
      <c r="A615" t="s">
        <v>4666</v>
      </c>
      <c r="G615" t="str">
        <f t="shared" si="9"/>
        <v/>
      </c>
    </row>
    <row r="616" spans="1:7">
      <c r="A616" t="s">
        <v>4667</v>
      </c>
      <c r="G616" t="str">
        <f t="shared" si="9"/>
        <v/>
      </c>
    </row>
    <row r="617" spans="1:7">
      <c r="A617" t="s">
        <v>4668</v>
      </c>
      <c r="G617" t="str">
        <f t="shared" si="9"/>
        <v/>
      </c>
    </row>
    <row r="618" spans="1:7">
      <c r="A618" t="s">
        <v>4669</v>
      </c>
      <c r="G618" t="str">
        <f t="shared" si="9"/>
        <v/>
      </c>
    </row>
    <row r="619" spans="1:7">
      <c r="A619" t="s">
        <v>4670</v>
      </c>
      <c r="G619" t="str">
        <f t="shared" si="9"/>
        <v/>
      </c>
    </row>
    <row r="620" spans="1:7">
      <c r="A620" t="s">
        <v>4671</v>
      </c>
      <c r="G620" t="str">
        <f t="shared" si="9"/>
        <v/>
      </c>
    </row>
    <row r="621" spans="1:7">
      <c r="A621" t="s">
        <v>4672</v>
      </c>
      <c r="G621" t="str">
        <f t="shared" si="9"/>
        <v/>
      </c>
    </row>
    <row r="622" spans="1:7">
      <c r="A622" t="s">
        <v>4673</v>
      </c>
      <c r="G622" t="str">
        <f t="shared" si="9"/>
        <v/>
      </c>
    </row>
    <row r="623" spans="1:7">
      <c r="A623" t="s">
        <v>4674</v>
      </c>
      <c r="G623" t="str">
        <f t="shared" si="9"/>
        <v/>
      </c>
    </row>
    <row r="624" spans="1:7">
      <c r="A624" t="s">
        <v>4675</v>
      </c>
      <c r="G624" t="str">
        <f t="shared" si="9"/>
        <v/>
      </c>
    </row>
    <row r="625" spans="1:7">
      <c r="A625" t="s">
        <v>4676</v>
      </c>
      <c r="G625" t="str">
        <f t="shared" si="9"/>
        <v/>
      </c>
    </row>
    <row r="626" spans="1:7">
      <c r="A626" t="s">
        <v>4677</v>
      </c>
      <c r="G626" t="str">
        <f t="shared" si="9"/>
        <v/>
      </c>
    </row>
    <row r="627" spans="1:7">
      <c r="A627" t="s">
        <v>4678</v>
      </c>
      <c r="G627" t="str">
        <f t="shared" si="9"/>
        <v/>
      </c>
    </row>
    <row r="628" spans="1:7">
      <c r="A628" t="s">
        <v>4679</v>
      </c>
      <c r="G628" t="str">
        <f t="shared" si="9"/>
        <v/>
      </c>
    </row>
    <row r="629" spans="1:7">
      <c r="A629" t="s">
        <v>4680</v>
      </c>
      <c r="G629" t="str">
        <f t="shared" si="9"/>
        <v/>
      </c>
    </row>
    <row r="630" spans="1:7">
      <c r="A630" t="s">
        <v>4681</v>
      </c>
      <c r="G630" t="str">
        <f t="shared" si="9"/>
        <v/>
      </c>
    </row>
    <row r="631" spans="1:7">
      <c r="A631" t="s">
        <v>4682</v>
      </c>
      <c r="G631" t="str">
        <f t="shared" si="9"/>
        <v/>
      </c>
    </row>
    <row r="632" spans="1:7">
      <c r="A632" t="s">
        <v>4683</v>
      </c>
      <c r="G632" t="str">
        <f t="shared" si="9"/>
        <v/>
      </c>
    </row>
    <row r="633" spans="1:7">
      <c r="A633" t="s">
        <v>4684</v>
      </c>
      <c r="G633" t="str">
        <f t="shared" si="9"/>
        <v/>
      </c>
    </row>
    <row r="634" spans="1:7">
      <c r="A634" t="s">
        <v>4685</v>
      </c>
      <c r="G634" t="str">
        <f t="shared" si="9"/>
        <v/>
      </c>
    </row>
    <row r="635" spans="1:7">
      <c r="A635" t="s">
        <v>4686</v>
      </c>
      <c r="G635" t="str">
        <f t="shared" si="9"/>
        <v/>
      </c>
    </row>
    <row r="636" spans="1:7">
      <c r="A636" t="s">
        <v>4687</v>
      </c>
      <c r="G636" t="str">
        <f t="shared" si="9"/>
        <v/>
      </c>
    </row>
    <row r="637" spans="1:7">
      <c r="A637" t="s">
        <v>4688</v>
      </c>
      <c r="G637" t="str">
        <f t="shared" si="9"/>
        <v/>
      </c>
    </row>
    <row r="638" spans="1:7">
      <c r="A638" t="s">
        <v>4689</v>
      </c>
      <c r="G638" t="str">
        <f t="shared" si="9"/>
        <v/>
      </c>
    </row>
    <row r="639" spans="1:7">
      <c r="A639" t="s">
        <v>4690</v>
      </c>
      <c r="G639" t="str">
        <f t="shared" si="9"/>
        <v/>
      </c>
    </row>
    <row r="640" spans="1:7">
      <c r="A640" t="s">
        <v>4691</v>
      </c>
      <c r="G640" t="str">
        <f t="shared" si="9"/>
        <v/>
      </c>
    </row>
    <row r="641" spans="1:7">
      <c r="A641" t="s">
        <v>4692</v>
      </c>
      <c r="G641" t="str">
        <f t="shared" si="9"/>
        <v/>
      </c>
    </row>
    <row r="642" spans="1:7">
      <c r="A642" t="s">
        <v>4693</v>
      </c>
      <c r="G642" t="str">
        <f t="shared" ref="G642:G705" si="10">SUBSTITUTE(D642," ","")&amp;E642</f>
        <v/>
      </c>
    </row>
    <row r="643" spans="1:7">
      <c r="A643" t="s">
        <v>4694</v>
      </c>
      <c r="G643" t="str">
        <f t="shared" si="10"/>
        <v/>
      </c>
    </row>
    <row r="644" spans="1:7">
      <c r="A644" t="s">
        <v>4695</v>
      </c>
      <c r="B644" t="s">
        <v>5146</v>
      </c>
      <c r="D644" t="s">
        <v>5152</v>
      </c>
      <c r="E644" t="s">
        <v>1159</v>
      </c>
      <c r="G644" t="str">
        <f t="shared" si="10"/>
        <v>WindsorON</v>
      </c>
    </row>
    <row r="645" spans="1:7">
      <c r="A645" t="s">
        <v>4696</v>
      </c>
      <c r="G645" t="str">
        <f t="shared" si="10"/>
        <v/>
      </c>
    </row>
    <row r="646" spans="1:7">
      <c r="A646" t="s">
        <v>4697</v>
      </c>
      <c r="B646" t="s">
        <v>5145</v>
      </c>
      <c r="D646" t="s">
        <v>425</v>
      </c>
      <c r="E646" t="s">
        <v>1159</v>
      </c>
      <c r="G646" t="str">
        <f t="shared" si="10"/>
        <v>TorontoON</v>
      </c>
    </row>
    <row r="647" spans="1:7">
      <c r="A647" t="s">
        <v>4698</v>
      </c>
      <c r="G647" t="str">
        <f t="shared" si="10"/>
        <v/>
      </c>
    </row>
    <row r="648" spans="1:7">
      <c r="A648" t="s">
        <v>4699</v>
      </c>
      <c r="G648" t="str">
        <f t="shared" si="10"/>
        <v/>
      </c>
    </row>
    <row r="649" spans="1:7">
      <c r="A649" t="s">
        <v>4700</v>
      </c>
      <c r="G649" t="str">
        <f t="shared" si="10"/>
        <v/>
      </c>
    </row>
    <row r="650" spans="1:7">
      <c r="A650" t="s">
        <v>4701</v>
      </c>
      <c r="G650" t="str">
        <f t="shared" si="10"/>
        <v/>
      </c>
    </row>
    <row r="651" spans="1:7">
      <c r="A651" t="s">
        <v>4702</v>
      </c>
      <c r="G651" t="str">
        <f t="shared" si="10"/>
        <v/>
      </c>
    </row>
    <row r="652" spans="1:7">
      <c r="A652" t="s">
        <v>4703</v>
      </c>
      <c r="G652" t="str">
        <f t="shared" si="10"/>
        <v/>
      </c>
    </row>
    <row r="653" spans="1:7">
      <c r="A653" t="s">
        <v>4704</v>
      </c>
      <c r="G653" t="str">
        <f t="shared" si="10"/>
        <v/>
      </c>
    </row>
    <row r="654" spans="1:7">
      <c r="A654" t="s">
        <v>4705</v>
      </c>
      <c r="G654" t="str">
        <f t="shared" si="10"/>
        <v/>
      </c>
    </row>
    <row r="655" spans="1:7">
      <c r="A655" t="s">
        <v>4706</v>
      </c>
      <c r="G655" t="str">
        <f t="shared" si="10"/>
        <v/>
      </c>
    </row>
    <row r="656" spans="1:7">
      <c r="A656" t="s">
        <v>4707</v>
      </c>
      <c r="B656" s="38" t="s">
        <v>9591</v>
      </c>
      <c r="G656" t="str">
        <f t="shared" si="10"/>
        <v/>
      </c>
    </row>
    <row r="657" spans="1:7">
      <c r="A657" t="s">
        <v>4708</v>
      </c>
      <c r="B657" s="38"/>
      <c r="G657" t="str">
        <f t="shared" si="10"/>
        <v/>
      </c>
    </row>
    <row r="658" spans="1:7">
      <c r="A658" t="s">
        <v>4709</v>
      </c>
      <c r="G658" t="str">
        <f t="shared" si="10"/>
        <v/>
      </c>
    </row>
    <row r="659" spans="1:7">
      <c r="A659" t="s">
        <v>4710</v>
      </c>
      <c r="G659" t="str">
        <f t="shared" si="10"/>
        <v/>
      </c>
    </row>
    <row r="660" spans="1:7">
      <c r="A660" t="s">
        <v>4711</v>
      </c>
      <c r="G660" t="str">
        <f t="shared" si="10"/>
        <v/>
      </c>
    </row>
    <row r="661" spans="1:7">
      <c r="A661" t="s">
        <v>4712</v>
      </c>
      <c r="G661" t="str">
        <f t="shared" si="10"/>
        <v/>
      </c>
    </row>
    <row r="662" spans="1:7">
      <c r="A662" t="s">
        <v>4713</v>
      </c>
      <c r="B662" t="s">
        <v>5147</v>
      </c>
      <c r="D662" t="s">
        <v>5152</v>
      </c>
      <c r="E662" t="s">
        <v>1159</v>
      </c>
      <c r="G662" t="str">
        <f t="shared" si="10"/>
        <v>WindsorON</v>
      </c>
    </row>
    <row r="663" spans="1:7">
      <c r="A663" t="s">
        <v>4714</v>
      </c>
      <c r="B663" s="38" t="s">
        <v>4887</v>
      </c>
      <c r="D663" t="s">
        <v>540</v>
      </c>
      <c r="E663" t="s">
        <v>1084</v>
      </c>
      <c r="F663" t="s">
        <v>4888</v>
      </c>
      <c r="G663" t="str">
        <f t="shared" si="10"/>
        <v>StJohnsNL</v>
      </c>
    </row>
    <row r="664" spans="1:7">
      <c r="A664" t="s">
        <v>4715</v>
      </c>
      <c r="B664" s="38"/>
      <c r="G664" t="str">
        <f t="shared" si="10"/>
        <v/>
      </c>
    </row>
    <row r="665" spans="1:7">
      <c r="A665" t="s">
        <v>4716</v>
      </c>
      <c r="G665" t="str">
        <f t="shared" si="10"/>
        <v/>
      </c>
    </row>
    <row r="666" spans="1:7">
      <c r="A666" t="s">
        <v>4717</v>
      </c>
      <c r="G666" t="str">
        <f t="shared" si="10"/>
        <v/>
      </c>
    </row>
    <row r="667" spans="1:7">
      <c r="A667" t="s">
        <v>4718</v>
      </c>
      <c r="G667" t="str">
        <f t="shared" si="10"/>
        <v/>
      </c>
    </row>
    <row r="668" spans="1:7">
      <c r="A668" t="s">
        <v>4719</v>
      </c>
      <c r="G668" t="str">
        <f t="shared" si="10"/>
        <v/>
      </c>
    </row>
    <row r="669" spans="1:7">
      <c r="A669" t="s">
        <v>4720</v>
      </c>
      <c r="G669" t="str">
        <f t="shared" si="10"/>
        <v/>
      </c>
    </row>
    <row r="670" spans="1:7">
      <c r="A670" t="s">
        <v>4721</v>
      </c>
      <c r="G670" t="str">
        <f t="shared" si="10"/>
        <v/>
      </c>
    </row>
    <row r="671" spans="1:7">
      <c r="A671" t="s">
        <v>4722</v>
      </c>
      <c r="G671" t="str">
        <f t="shared" si="10"/>
        <v/>
      </c>
    </row>
    <row r="672" spans="1:7">
      <c r="A672" t="s">
        <v>4723</v>
      </c>
      <c r="G672" t="str">
        <f t="shared" si="10"/>
        <v/>
      </c>
    </row>
    <row r="673" spans="1:7">
      <c r="A673" t="s">
        <v>4724</v>
      </c>
      <c r="G673" t="str">
        <f t="shared" si="10"/>
        <v/>
      </c>
    </row>
    <row r="674" spans="1:7">
      <c r="A674" t="s">
        <v>4725</v>
      </c>
      <c r="G674" t="str">
        <f t="shared" si="10"/>
        <v/>
      </c>
    </row>
    <row r="675" spans="1:7">
      <c r="A675" t="s">
        <v>4726</v>
      </c>
      <c r="G675" t="str">
        <f t="shared" si="10"/>
        <v/>
      </c>
    </row>
    <row r="676" spans="1:7">
      <c r="A676" t="s">
        <v>4727</v>
      </c>
      <c r="G676" t="str">
        <f t="shared" si="10"/>
        <v/>
      </c>
    </row>
    <row r="677" spans="1:7">
      <c r="A677" t="s">
        <v>4728</v>
      </c>
      <c r="G677" t="str">
        <f t="shared" si="10"/>
        <v/>
      </c>
    </row>
    <row r="678" spans="1:7">
      <c r="A678" t="s">
        <v>4729</v>
      </c>
      <c r="G678" t="str">
        <f t="shared" si="10"/>
        <v/>
      </c>
    </row>
    <row r="679" spans="1:7">
      <c r="A679" t="s">
        <v>4730</v>
      </c>
      <c r="G679" t="str">
        <f t="shared" si="10"/>
        <v/>
      </c>
    </row>
    <row r="680" spans="1:7">
      <c r="A680" t="s">
        <v>4731</v>
      </c>
      <c r="G680" t="str">
        <f t="shared" si="10"/>
        <v/>
      </c>
    </row>
    <row r="681" spans="1:7">
      <c r="A681" t="s">
        <v>4732</v>
      </c>
      <c r="G681" t="str">
        <f t="shared" si="10"/>
        <v/>
      </c>
    </row>
    <row r="682" spans="1:7">
      <c r="A682" t="s">
        <v>4733</v>
      </c>
      <c r="G682" t="str">
        <f t="shared" si="10"/>
        <v/>
      </c>
    </row>
    <row r="683" spans="1:7">
      <c r="A683" t="s">
        <v>4734</v>
      </c>
      <c r="G683" t="str">
        <f t="shared" si="10"/>
        <v/>
      </c>
    </row>
    <row r="684" spans="1:7">
      <c r="A684" t="s">
        <v>4735</v>
      </c>
      <c r="G684" t="str">
        <f t="shared" si="10"/>
        <v/>
      </c>
    </row>
    <row r="685" spans="1:7">
      <c r="A685" t="s">
        <v>4736</v>
      </c>
      <c r="G685" t="str">
        <f t="shared" si="10"/>
        <v/>
      </c>
    </row>
    <row r="686" spans="1:7">
      <c r="A686" t="s">
        <v>4737</v>
      </c>
      <c r="G686" t="str">
        <f t="shared" si="10"/>
        <v/>
      </c>
    </row>
    <row r="687" spans="1:7">
      <c r="A687" t="s">
        <v>4738</v>
      </c>
      <c r="G687" t="str">
        <f t="shared" si="10"/>
        <v/>
      </c>
    </row>
    <row r="688" spans="1:7">
      <c r="A688" t="s">
        <v>4739</v>
      </c>
      <c r="G688" t="str">
        <f t="shared" si="10"/>
        <v/>
      </c>
    </row>
    <row r="689" spans="1:7">
      <c r="A689" t="s">
        <v>4740</v>
      </c>
      <c r="G689" t="str">
        <f t="shared" si="10"/>
        <v/>
      </c>
    </row>
    <row r="690" spans="1:7">
      <c r="A690" t="s">
        <v>4741</v>
      </c>
      <c r="G690" t="str">
        <f t="shared" si="10"/>
        <v/>
      </c>
    </row>
    <row r="691" spans="1:7">
      <c r="A691" t="s">
        <v>4742</v>
      </c>
      <c r="G691" t="str">
        <f t="shared" si="10"/>
        <v/>
      </c>
    </row>
    <row r="692" spans="1:7">
      <c r="A692" t="s">
        <v>4743</v>
      </c>
      <c r="G692" t="str">
        <f t="shared" si="10"/>
        <v/>
      </c>
    </row>
    <row r="693" spans="1:7">
      <c r="A693" t="s">
        <v>4744</v>
      </c>
      <c r="G693" t="str">
        <f t="shared" si="10"/>
        <v/>
      </c>
    </row>
    <row r="694" spans="1:7">
      <c r="A694" t="s">
        <v>4745</v>
      </c>
      <c r="G694" t="str">
        <f t="shared" si="10"/>
        <v/>
      </c>
    </row>
    <row r="695" spans="1:7">
      <c r="A695" t="s">
        <v>4746</v>
      </c>
      <c r="G695" t="str">
        <f t="shared" si="10"/>
        <v/>
      </c>
    </row>
    <row r="696" spans="1:7">
      <c r="A696" t="s">
        <v>4747</v>
      </c>
      <c r="G696" t="str">
        <f t="shared" si="10"/>
        <v/>
      </c>
    </row>
    <row r="697" spans="1:7">
      <c r="A697" t="s">
        <v>4748</v>
      </c>
      <c r="G697" t="str">
        <f t="shared" si="10"/>
        <v/>
      </c>
    </row>
    <row r="698" spans="1:7">
      <c r="A698" t="s">
        <v>4749</v>
      </c>
      <c r="G698" t="str">
        <f t="shared" si="10"/>
        <v/>
      </c>
    </row>
    <row r="699" spans="1:7">
      <c r="A699" t="s">
        <v>4750</v>
      </c>
      <c r="G699" t="str">
        <f t="shared" si="10"/>
        <v/>
      </c>
    </row>
    <row r="700" spans="1:7">
      <c r="A700" t="s">
        <v>4751</v>
      </c>
      <c r="G700" t="str">
        <f t="shared" si="10"/>
        <v/>
      </c>
    </row>
    <row r="701" spans="1:7">
      <c r="A701" t="s">
        <v>4752</v>
      </c>
      <c r="G701" t="str">
        <f t="shared" si="10"/>
        <v/>
      </c>
    </row>
    <row r="702" spans="1:7">
      <c r="A702" t="s">
        <v>4753</v>
      </c>
      <c r="G702" t="str">
        <f t="shared" si="10"/>
        <v/>
      </c>
    </row>
    <row r="703" spans="1:7">
      <c r="A703" t="s">
        <v>4754</v>
      </c>
      <c r="G703" t="str">
        <f t="shared" si="10"/>
        <v/>
      </c>
    </row>
    <row r="704" spans="1:7">
      <c r="A704" t="s">
        <v>4755</v>
      </c>
      <c r="G704" t="str">
        <f t="shared" si="10"/>
        <v/>
      </c>
    </row>
    <row r="705" spans="1:7">
      <c r="A705" t="s">
        <v>4756</v>
      </c>
      <c r="G705" t="str">
        <f t="shared" si="10"/>
        <v/>
      </c>
    </row>
    <row r="706" spans="1:7">
      <c r="A706" t="s">
        <v>4757</v>
      </c>
      <c r="G706" t="str">
        <f t="shared" ref="G706:G769" si="11">SUBSTITUTE(D706," ","")&amp;E706</f>
        <v/>
      </c>
    </row>
    <row r="707" spans="1:7">
      <c r="A707" t="s">
        <v>4758</v>
      </c>
      <c r="G707" t="str">
        <f t="shared" si="11"/>
        <v/>
      </c>
    </row>
    <row r="708" spans="1:7">
      <c r="A708" t="s">
        <v>4759</v>
      </c>
      <c r="G708" t="str">
        <f t="shared" si="11"/>
        <v/>
      </c>
    </row>
    <row r="709" spans="1:7">
      <c r="A709" t="s">
        <v>4760</v>
      </c>
      <c r="G709" t="str">
        <f t="shared" si="11"/>
        <v/>
      </c>
    </row>
    <row r="710" spans="1:7">
      <c r="A710" t="s">
        <v>4761</v>
      </c>
      <c r="G710" t="str">
        <f t="shared" si="11"/>
        <v/>
      </c>
    </row>
    <row r="711" spans="1:7">
      <c r="A711" t="s">
        <v>4762</v>
      </c>
      <c r="G711" t="str">
        <f t="shared" si="11"/>
        <v/>
      </c>
    </row>
    <row r="712" spans="1:7">
      <c r="A712" t="s">
        <v>4763</v>
      </c>
      <c r="B712" s="38" t="s">
        <v>4908</v>
      </c>
      <c r="D712" t="s">
        <v>70</v>
      </c>
      <c r="E712" t="s">
        <v>69</v>
      </c>
      <c r="F712" t="s">
        <v>4905</v>
      </c>
      <c r="G712" t="str">
        <f t="shared" si="11"/>
        <v>AtlantaGA</v>
      </c>
    </row>
    <row r="713" spans="1:7">
      <c r="A713" t="s">
        <v>4764</v>
      </c>
      <c r="G713" t="str">
        <f t="shared" si="11"/>
        <v/>
      </c>
    </row>
    <row r="714" spans="1:7">
      <c r="A714" t="s">
        <v>4765</v>
      </c>
      <c r="G714" t="str">
        <f t="shared" si="11"/>
        <v/>
      </c>
    </row>
    <row r="715" spans="1:7">
      <c r="A715" t="s">
        <v>4766</v>
      </c>
      <c r="G715" t="str">
        <f t="shared" si="11"/>
        <v/>
      </c>
    </row>
    <row r="716" spans="1:7">
      <c r="A716" t="s">
        <v>4767</v>
      </c>
      <c r="G716" t="str">
        <f t="shared" si="11"/>
        <v/>
      </c>
    </row>
    <row r="717" spans="1:7">
      <c r="A717" t="s">
        <v>4768</v>
      </c>
      <c r="G717" t="str">
        <f t="shared" si="11"/>
        <v/>
      </c>
    </row>
    <row r="718" spans="1:7">
      <c r="A718" t="s">
        <v>4769</v>
      </c>
      <c r="G718" t="str">
        <f t="shared" si="11"/>
        <v/>
      </c>
    </row>
    <row r="719" spans="1:7">
      <c r="A719" t="s">
        <v>4770</v>
      </c>
      <c r="G719" t="str">
        <f t="shared" si="11"/>
        <v/>
      </c>
    </row>
    <row r="720" spans="1:7">
      <c r="A720" t="s">
        <v>4771</v>
      </c>
      <c r="G720" t="str">
        <f t="shared" si="11"/>
        <v/>
      </c>
    </row>
    <row r="721" spans="1:7">
      <c r="A721" t="s">
        <v>4772</v>
      </c>
      <c r="G721" t="str">
        <f t="shared" si="11"/>
        <v/>
      </c>
    </row>
    <row r="722" spans="1:7">
      <c r="A722" t="s">
        <v>4773</v>
      </c>
      <c r="G722" t="str">
        <f t="shared" si="11"/>
        <v/>
      </c>
    </row>
    <row r="723" spans="1:7">
      <c r="A723" t="s">
        <v>4774</v>
      </c>
      <c r="G723" t="str">
        <f t="shared" si="11"/>
        <v/>
      </c>
    </row>
    <row r="724" spans="1:7">
      <c r="A724" t="s">
        <v>4775</v>
      </c>
      <c r="G724" t="str">
        <f t="shared" si="11"/>
        <v/>
      </c>
    </row>
    <row r="725" spans="1:7">
      <c r="A725" t="s">
        <v>4776</v>
      </c>
      <c r="B725" s="38" t="s">
        <v>4893</v>
      </c>
      <c r="D725" t="s">
        <v>895</v>
      </c>
      <c r="E725" t="s">
        <v>134</v>
      </c>
      <c r="F725" t="s">
        <v>4891</v>
      </c>
      <c r="G725" t="str">
        <f t="shared" si="11"/>
        <v>PortlandME</v>
      </c>
    </row>
    <row r="726" spans="1:7">
      <c r="A726" t="s">
        <v>4777</v>
      </c>
      <c r="G726" t="str">
        <f t="shared" si="11"/>
        <v/>
      </c>
    </row>
    <row r="727" spans="1:7">
      <c r="A727" t="s">
        <v>4778</v>
      </c>
      <c r="G727" t="str">
        <f t="shared" si="11"/>
        <v/>
      </c>
    </row>
    <row r="728" spans="1:7">
      <c r="A728" t="s">
        <v>4779</v>
      </c>
      <c r="G728" t="str">
        <f t="shared" si="11"/>
        <v/>
      </c>
    </row>
    <row r="729" spans="1:7">
      <c r="A729" t="s">
        <v>4780</v>
      </c>
      <c r="G729" t="str">
        <f t="shared" si="11"/>
        <v/>
      </c>
    </row>
    <row r="730" spans="1:7">
      <c r="A730" t="s">
        <v>4781</v>
      </c>
      <c r="G730" t="str">
        <f t="shared" si="11"/>
        <v/>
      </c>
    </row>
    <row r="731" spans="1:7">
      <c r="A731" t="s">
        <v>4782</v>
      </c>
      <c r="G731" t="str">
        <f t="shared" si="11"/>
        <v/>
      </c>
    </row>
    <row r="732" spans="1:7">
      <c r="A732" t="s">
        <v>4783</v>
      </c>
      <c r="G732" t="str">
        <f t="shared" si="11"/>
        <v/>
      </c>
    </row>
    <row r="733" spans="1:7">
      <c r="A733" t="s">
        <v>4784</v>
      </c>
      <c r="G733" t="str">
        <f t="shared" si="11"/>
        <v/>
      </c>
    </row>
    <row r="734" spans="1:7">
      <c r="A734" t="s">
        <v>4785</v>
      </c>
      <c r="G734" t="str">
        <f t="shared" si="11"/>
        <v/>
      </c>
    </row>
    <row r="735" spans="1:7">
      <c r="A735" t="s">
        <v>4786</v>
      </c>
      <c r="G735" t="str">
        <f t="shared" si="11"/>
        <v/>
      </c>
    </row>
    <row r="736" spans="1:7">
      <c r="A736" t="s">
        <v>4787</v>
      </c>
      <c r="G736" t="str">
        <f t="shared" si="11"/>
        <v/>
      </c>
    </row>
    <row r="737" spans="1:7">
      <c r="A737" t="s">
        <v>4788</v>
      </c>
      <c r="G737" t="str">
        <f t="shared" si="11"/>
        <v/>
      </c>
    </row>
    <row r="738" spans="1:7">
      <c r="A738" t="s">
        <v>4789</v>
      </c>
      <c r="B738" s="38" t="s">
        <v>4830</v>
      </c>
      <c r="D738" t="s">
        <v>234</v>
      </c>
      <c r="E738" t="s">
        <v>225</v>
      </c>
      <c r="F738" t="s">
        <v>4831</v>
      </c>
      <c r="G738" t="str">
        <f t="shared" si="11"/>
        <v>ColumbusOH</v>
      </c>
    </row>
    <row r="739" spans="1:7">
      <c r="A739" t="s">
        <v>4790</v>
      </c>
      <c r="B739" s="38"/>
      <c r="G739" t="str">
        <f t="shared" si="11"/>
        <v/>
      </c>
    </row>
    <row r="740" spans="1:7">
      <c r="A740" t="s">
        <v>4791</v>
      </c>
      <c r="G740" t="str">
        <f t="shared" si="11"/>
        <v/>
      </c>
    </row>
    <row r="741" spans="1:7">
      <c r="A741" t="s">
        <v>4792</v>
      </c>
      <c r="G741" t="str">
        <f t="shared" si="11"/>
        <v/>
      </c>
    </row>
    <row r="742" spans="1:7">
      <c r="A742" t="s">
        <v>4793</v>
      </c>
      <c r="G742" t="str">
        <f t="shared" si="11"/>
        <v/>
      </c>
    </row>
    <row r="743" spans="1:7">
      <c r="A743" t="s">
        <v>4794</v>
      </c>
      <c r="G743" t="str">
        <f t="shared" si="11"/>
        <v/>
      </c>
    </row>
    <row r="744" spans="1:7">
      <c r="A744" t="s">
        <v>4795</v>
      </c>
      <c r="G744" t="str">
        <f t="shared" si="11"/>
        <v/>
      </c>
    </row>
    <row r="745" spans="1:7">
      <c r="A745" t="s">
        <v>4796</v>
      </c>
      <c r="G745" t="str">
        <f t="shared" si="11"/>
        <v/>
      </c>
    </row>
    <row r="746" spans="1:7">
      <c r="A746" t="s">
        <v>4797</v>
      </c>
      <c r="G746" t="str">
        <f t="shared" si="11"/>
        <v/>
      </c>
    </row>
    <row r="747" spans="1:7">
      <c r="A747" t="s">
        <v>4798</v>
      </c>
      <c r="G747" t="str">
        <f t="shared" si="11"/>
        <v/>
      </c>
    </row>
    <row r="748" spans="1:7">
      <c r="A748" t="s">
        <v>4799</v>
      </c>
      <c r="G748" t="str">
        <f t="shared" si="11"/>
        <v/>
      </c>
    </row>
    <row r="749" spans="1:7">
      <c r="A749" t="s">
        <v>4800</v>
      </c>
      <c r="G749" t="str">
        <f t="shared" si="11"/>
        <v/>
      </c>
    </row>
    <row r="750" spans="1:7">
      <c r="A750" t="s">
        <v>4801</v>
      </c>
      <c r="G750" t="str">
        <f t="shared" si="11"/>
        <v/>
      </c>
    </row>
    <row r="751" spans="1:7">
      <c r="A751" t="s">
        <v>4802</v>
      </c>
      <c r="G751" t="str">
        <f t="shared" si="11"/>
        <v/>
      </c>
    </row>
    <row r="752" spans="1:7">
      <c r="A752" t="s">
        <v>4803</v>
      </c>
      <c r="G752" t="str">
        <f t="shared" si="11"/>
        <v/>
      </c>
    </row>
    <row r="753" spans="1:7">
      <c r="A753" t="s">
        <v>4804</v>
      </c>
      <c r="G753" t="str">
        <f t="shared" si="11"/>
        <v/>
      </c>
    </row>
    <row r="754" spans="1:7">
      <c r="A754" t="s">
        <v>4805</v>
      </c>
      <c r="G754" t="str">
        <f t="shared" si="11"/>
        <v/>
      </c>
    </row>
    <row r="755" spans="1:7">
      <c r="A755" t="s">
        <v>4806</v>
      </c>
      <c r="G755" t="str">
        <f t="shared" si="11"/>
        <v/>
      </c>
    </row>
    <row r="756" spans="1:7">
      <c r="A756" t="s">
        <v>4807</v>
      </c>
      <c r="G756" t="str">
        <f t="shared" si="11"/>
        <v/>
      </c>
    </row>
    <row r="757" spans="1:7">
      <c r="A757" t="s">
        <v>4808</v>
      </c>
      <c r="G757" t="str">
        <f t="shared" si="11"/>
        <v/>
      </c>
    </row>
    <row r="758" spans="1:7">
      <c r="A758" t="s">
        <v>4809</v>
      </c>
      <c r="B758" s="38" t="s">
        <v>5057</v>
      </c>
      <c r="D758" t="s">
        <v>234</v>
      </c>
      <c r="E758" t="s">
        <v>225</v>
      </c>
      <c r="F758" t="s">
        <v>4909</v>
      </c>
      <c r="G758" t="str">
        <f t="shared" si="11"/>
        <v>ColumbusOH</v>
      </c>
    </row>
    <row r="759" spans="1:7">
      <c r="A759" t="s">
        <v>4810</v>
      </c>
      <c r="G759" t="str">
        <f t="shared" si="11"/>
        <v/>
      </c>
    </row>
    <row r="760" spans="1:7">
      <c r="A760" t="s">
        <v>4811</v>
      </c>
      <c r="G760" t="str">
        <f t="shared" si="11"/>
        <v/>
      </c>
    </row>
    <row r="761" spans="1:7">
      <c r="A761" t="s">
        <v>4812</v>
      </c>
      <c r="G761" t="str">
        <f t="shared" si="11"/>
        <v/>
      </c>
    </row>
    <row r="762" spans="1:7">
      <c r="A762" t="s">
        <v>4813</v>
      </c>
      <c r="G762" t="str">
        <f t="shared" si="11"/>
        <v/>
      </c>
    </row>
    <row r="763" spans="1:7">
      <c r="A763" t="s">
        <v>4814</v>
      </c>
      <c r="G763" t="str">
        <f t="shared" si="11"/>
        <v/>
      </c>
    </row>
    <row r="764" spans="1:7">
      <c r="A764" t="s">
        <v>4838</v>
      </c>
      <c r="G764" t="str">
        <f t="shared" si="11"/>
        <v/>
      </c>
    </row>
    <row r="765" spans="1:7">
      <c r="A765" t="s">
        <v>4839</v>
      </c>
      <c r="G765" t="str">
        <f t="shared" si="11"/>
        <v/>
      </c>
    </row>
    <row r="766" spans="1:7">
      <c r="A766" t="s">
        <v>4840</v>
      </c>
      <c r="G766" t="str">
        <f t="shared" si="11"/>
        <v/>
      </c>
    </row>
    <row r="767" spans="1:7">
      <c r="A767" t="s">
        <v>4841</v>
      </c>
      <c r="G767" t="str">
        <f t="shared" si="11"/>
        <v/>
      </c>
    </row>
    <row r="768" spans="1:7">
      <c r="A768" t="s">
        <v>4842</v>
      </c>
      <c r="G768" t="str">
        <f t="shared" si="11"/>
        <v/>
      </c>
    </row>
    <row r="769" spans="1:7">
      <c r="A769" t="s">
        <v>4843</v>
      </c>
      <c r="G769" t="str">
        <f t="shared" si="11"/>
        <v/>
      </c>
    </row>
    <row r="770" spans="1:7">
      <c r="A770" t="s">
        <v>4844</v>
      </c>
      <c r="G770" t="str">
        <f t="shared" ref="G770:G816" si="12">SUBSTITUTE(D770," ","")&amp;E770</f>
        <v/>
      </c>
    </row>
    <row r="771" spans="1:7">
      <c r="A771" t="s">
        <v>4845</v>
      </c>
      <c r="G771" t="str">
        <f t="shared" si="12"/>
        <v/>
      </c>
    </row>
    <row r="772" spans="1:7">
      <c r="A772" t="s">
        <v>4846</v>
      </c>
      <c r="G772" t="str">
        <f t="shared" si="12"/>
        <v/>
      </c>
    </row>
    <row r="773" spans="1:7">
      <c r="A773" t="s">
        <v>4847</v>
      </c>
      <c r="G773" t="str">
        <f t="shared" si="12"/>
        <v/>
      </c>
    </row>
    <row r="774" spans="1:7">
      <c r="A774" t="s">
        <v>4848</v>
      </c>
      <c r="G774" t="str">
        <f t="shared" si="12"/>
        <v/>
      </c>
    </row>
    <row r="775" spans="1:7">
      <c r="A775" t="s">
        <v>4849</v>
      </c>
      <c r="G775" t="str">
        <f t="shared" si="12"/>
        <v/>
      </c>
    </row>
    <row r="776" spans="1:7">
      <c r="A776" t="s">
        <v>4850</v>
      </c>
      <c r="B776" t="s">
        <v>5262</v>
      </c>
      <c r="D776" t="s">
        <v>104</v>
      </c>
      <c r="E776" t="s">
        <v>101</v>
      </c>
      <c r="F776" t="s">
        <v>5263</v>
      </c>
      <c r="G776" t="str">
        <f t="shared" si="12"/>
        <v>IndianapolisIN</v>
      </c>
    </row>
    <row r="777" spans="1:7">
      <c r="A777" t="s">
        <v>4851</v>
      </c>
      <c r="G777" t="str">
        <f t="shared" si="12"/>
        <v/>
      </c>
    </row>
    <row r="778" spans="1:7">
      <c r="A778" t="s">
        <v>4852</v>
      </c>
      <c r="G778" t="str">
        <f t="shared" si="12"/>
        <v/>
      </c>
    </row>
    <row r="779" spans="1:7">
      <c r="A779" t="s">
        <v>4853</v>
      </c>
      <c r="G779" t="str">
        <f t="shared" si="12"/>
        <v/>
      </c>
    </row>
    <row r="780" spans="1:7">
      <c r="A780" t="s">
        <v>4854</v>
      </c>
      <c r="G780" t="str">
        <f t="shared" si="12"/>
        <v/>
      </c>
    </row>
    <row r="781" spans="1:7">
      <c r="A781" t="s">
        <v>4855</v>
      </c>
      <c r="G781" t="str">
        <f t="shared" si="12"/>
        <v/>
      </c>
    </row>
    <row r="782" spans="1:7">
      <c r="A782" t="s">
        <v>4856</v>
      </c>
      <c r="G782" t="str">
        <f t="shared" si="12"/>
        <v/>
      </c>
    </row>
    <row r="783" spans="1:7">
      <c r="A783" t="s">
        <v>4857</v>
      </c>
      <c r="G783" t="str">
        <f t="shared" si="12"/>
        <v/>
      </c>
    </row>
    <row r="784" spans="1:7">
      <c r="A784" t="s">
        <v>4858</v>
      </c>
      <c r="G784" t="str">
        <f t="shared" si="12"/>
        <v/>
      </c>
    </row>
    <row r="785" spans="1:7">
      <c r="A785" t="s">
        <v>4859</v>
      </c>
      <c r="G785" t="str">
        <f t="shared" si="12"/>
        <v/>
      </c>
    </row>
    <row r="786" spans="1:7">
      <c r="A786" t="s">
        <v>4860</v>
      </c>
      <c r="G786" t="str">
        <f t="shared" si="12"/>
        <v/>
      </c>
    </row>
    <row r="787" spans="1:7">
      <c r="A787" t="s">
        <v>4861</v>
      </c>
      <c r="G787" t="str">
        <f t="shared" si="12"/>
        <v/>
      </c>
    </row>
    <row r="788" spans="1:7">
      <c r="A788" t="s">
        <v>4862</v>
      </c>
      <c r="G788" t="str">
        <f t="shared" si="12"/>
        <v/>
      </c>
    </row>
    <row r="789" spans="1:7">
      <c r="A789" t="s">
        <v>4863</v>
      </c>
      <c r="G789" t="str">
        <f t="shared" si="12"/>
        <v/>
      </c>
    </row>
    <row r="790" spans="1:7">
      <c r="A790" t="s">
        <v>4864</v>
      </c>
      <c r="G790" t="str">
        <f t="shared" si="12"/>
        <v/>
      </c>
    </row>
    <row r="791" spans="1:7">
      <c r="A791" t="s">
        <v>4865</v>
      </c>
      <c r="G791" t="str">
        <f t="shared" si="12"/>
        <v/>
      </c>
    </row>
    <row r="792" spans="1:7">
      <c r="A792" t="s">
        <v>4866</v>
      </c>
      <c r="G792" t="str">
        <f t="shared" si="12"/>
        <v/>
      </c>
    </row>
    <row r="793" spans="1:7">
      <c r="A793" t="s">
        <v>4867</v>
      </c>
      <c r="G793" t="str">
        <f t="shared" si="12"/>
        <v/>
      </c>
    </row>
    <row r="794" spans="1:7">
      <c r="A794" t="s">
        <v>4868</v>
      </c>
      <c r="G794" t="str">
        <f t="shared" si="12"/>
        <v/>
      </c>
    </row>
    <row r="795" spans="1:7">
      <c r="A795" t="s">
        <v>4869</v>
      </c>
      <c r="G795" t="str">
        <f t="shared" si="12"/>
        <v/>
      </c>
    </row>
    <row r="796" spans="1:7">
      <c r="A796" t="s">
        <v>4870</v>
      </c>
      <c r="G796" t="str">
        <f t="shared" si="12"/>
        <v/>
      </c>
    </row>
    <row r="797" spans="1:7">
      <c r="A797" t="s">
        <v>4871</v>
      </c>
      <c r="B797" s="38" t="s">
        <v>4889</v>
      </c>
      <c r="D797" t="s">
        <v>1038</v>
      </c>
      <c r="E797" t="s">
        <v>208</v>
      </c>
      <c r="F797" t="s">
        <v>4888</v>
      </c>
      <c r="G797" t="str">
        <f t="shared" si="12"/>
        <v>HalifaxNS</v>
      </c>
    </row>
    <row r="798" spans="1:7">
      <c r="A798" t="s">
        <v>4872</v>
      </c>
      <c r="G798" t="str">
        <f t="shared" si="12"/>
        <v/>
      </c>
    </row>
    <row r="799" spans="1:7">
      <c r="A799" t="s">
        <v>4873</v>
      </c>
      <c r="G799" t="str">
        <f t="shared" si="12"/>
        <v/>
      </c>
    </row>
    <row r="800" spans="1:7">
      <c r="A800" t="s">
        <v>4874</v>
      </c>
      <c r="G800" t="str">
        <f t="shared" si="12"/>
        <v/>
      </c>
    </row>
    <row r="801" spans="1:7">
      <c r="A801" t="s">
        <v>4875</v>
      </c>
      <c r="B801" s="38" t="s">
        <v>4876</v>
      </c>
      <c r="D801" t="s">
        <v>5151</v>
      </c>
      <c r="E801" t="s">
        <v>216</v>
      </c>
      <c r="F801" t="s">
        <v>4837</v>
      </c>
      <c r="G801" t="str">
        <f t="shared" si="12"/>
        <v>NewYorkNY</v>
      </c>
    </row>
    <row r="802" spans="1:7">
      <c r="A802" t="s">
        <v>4895</v>
      </c>
      <c r="B802" s="38"/>
      <c r="G802" t="str">
        <f t="shared" si="12"/>
        <v/>
      </c>
    </row>
    <row r="803" spans="1:7">
      <c r="A803" t="s">
        <v>4896</v>
      </c>
      <c r="G803" t="str">
        <f t="shared" si="12"/>
        <v/>
      </c>
    </row>
    <row r="804" spans="1:7">
      <c r="A804" t="s">
        <v>4897</v>
      </c>
      <c r="G804" t="str">
        <f t="shared" si="12"/>
        <v/>
      </c>
    </row>
    <row r="805" spans="1:7">
      <c r="A805" t="s">
        <v>4898</v>
      </c>
      <c r="G805" t="str">
        <f t="shared" si="12"/>
        <v/>
      </c>
    </row>
    <row r="806" spans="1:7">
      <c r="A806" t="s">
        <v>4899</v>
      </c>
      <c r="G806" t="str">
        <f t="shared" si="12"/>
        <v/>
      </c>
    </row>
    <row r="807" spans="1:7">
      <c r="A807" t="s">
        <v>4900</v>
      </c>
      <c r="G807" t="str">
        <f t="shared" si="12"/>
        <v/>
      </c>
    </row>
    <row r="808" spans="1:7">
      <c r="A808" t="s">
        <v>4901</v>
      </c>
      <c r="B808" s="38" t="s">
        <v>4902</v>
      </c>
      <c r="D808" t="s">
        <v>947</v>
      </c>
      <c r="E808" t="s">
        <v>200</v>
      </c>
      <c r="F808" t="s">
        <v>4894</v>
      </c>
      <c r="G808" t="str">
        <f t="shared" si="12"/>
        <v>JerseyCityNJ</v>
      </c>
    </row>
    <row r="809" spans="1:7">
      <c r="A809" t="s">
        <v>5264</v>
      </c>
      <c r="B809" s="38"/>
      <c r="G809" t="str">
        <f t="shared" si="12"/>
        <v/>
      </c>
    </row>
    <row r="810" spans="1:7">
      <c r="A810" t="s">
        <v>5265</v>
      </c>
      <c r="G810" t="str">
        <f t="shared" si="12"/>
        <v/>
      </c>
    </row>
    <row r="811" spans="1:7">
      <c r="A811" t="s">
        <v>5266</v>
      </c>
      <c r="G811" t="str">
        <f t="shared" si="12"/>
        <v/>
      </c>
    </row>
    <row r="812" spans="1:7">
      <c r="A812" t="s">
        <v>5267</v>
      </c>
      <c r="G812" t="str">
        <f t="shared" si="12"/>
        <v/>
      </c>
    </row>
    <row r="813" spans="1:7">
      <c r="A813" t="s">
        <v>5268</v>
      </c>
      <c r="G813" t="str">
        <f t="shared" si="12"/>
        <v/>
      </c>
    </row>
    <row r="814" spans="1:7">
      <c r="A814" t="s">
        <v>5269</v>
      </c>
      <c r="G814" t="str">
        <f t="shared" si="12"/>
        <v/>
      </c>
    </row>
    <row r="815" spans="1:7">
      <c r="A815" t="s">
        <v>5270</v>
      </c>
      <c r="G815" t="str">
        <f t="shared" si="12"/>
        <v/>
      </c>
    </row>
    <row r="816" spans="1:7">
      <c r="A816" t="s">
        <v>5271</v>
      </c>
      <c r="B816" t="s">
        <v>5272</v>
      </c>
      <c r="D816" t="s">
        <v>5273</v>
      </c>
      <c r="E816" t="s">
        <v>200</v>
      </c>
      <c r="F816" t="s">
        <v>5274</v>
      </c>
      <c r="G816" t="str">
        <f t="shared" si="12"/>
        <v>NorthPlainfieldNJ</v>
      </c>
    </row>
    <row r="822" spans="1:18">
      <c r="E822" t="s">
        <v>5060</v>
      </c>
    </row>
    <row r="823" spans="1:18">
      <c r="A823" s="38" t="s">
        <v>4921</v>
      </c>
      <c r="B823" t="s">
        <v>4922</v>
      </c>
      <c r="C823">
        <v>28</v>
      </c>
      <c r="D823">
        <v>1992</v>
      </c>
      <c r="E823">
        <f t="shared" ref="E823:E854" si="13">D823-C823</f>
        <v>1964</v>
      </c>
      <c r="F823" t="s">
        <v>4923</v>
      </c>
      <c r="G823" t="s">
        <v>319</v>
      </c>
      <c r="H823" t="s">
        <v>4924</v>
      </c>
      <c r="I823" t="str">
        <f>R823&amp;G823</f>
        <v>KenoshaWI</v>
      </c>
      <c r="K823" t="s">
        <v>5062</v>
      </c>
      <c r="L823">
        <v>42.588079999999998</v>
      </c>
      <c r="M823">
        <v>-87.822900000000004</v>
      </c>
      <c r="N823" t="str">
        <f>IF(E823&lt;1944,"EA 1900",IF(E823&gt;1975,"EA 1970","EA 1950"))</f>
        <v>EA 1950</v>
      </c>
      <c r="O823" t="s">
        <v>5097</v>
      </c>
      <c r="R823" t="str">
        <f>O823&amp;P823&amp;Q823</f>
        <v>Kenosha</v>
      </c>
    </row>
    <row r="824" spans="1:18">
      <c r="A824" s="38" t="s">
        <v>4925</v>
      </c>
      <c r="B824" t="s">
        <v>4926</v>
      </c>
      <c r="C824">
        <v>78</v>
      </c>
      <c r="D824">
        <v>1993</v>
      </c>
      <c r="E824">
        <f t="shared" si="13"/>
        <v>1915</v>
      </c>
      <c r="F824" t="s">
        <v>4927</v>
      </c>
      <c r="G824" t="s">
        <v>92</v>
      </c>
      <c r="H824" t="s">
        <v>4928</v>
      </c>
      <c r="I824" t="str">
        <f t="shared" ref="I824:I872" si="14">R824&amp;G824</f>
        <v>ChicagoIL</v>
      </c>
      <c r="K824" t="s">
        <v>5063</v>
      </c>
      <c r="L824">
        <v>41.881830000000001</v>
      </c>
      <c r="M824">
        <v>-87.623180000000005</v>
      </c>
      <c r="N824" t="str">
        <f t="shared" ref="N824:N872" si="15">IF(E824&lt;1944,"EA 1900",IF(E824&gt;1975,"EA 1970","EA 1950"))</f>
        <v>EA 1900</v>
      </c>
      <c r="O824" t="s">
        <v>93</v>
      </c>
      <c r="R824" t="str">
        <f t="shared" ref="R824:R872" si="16">O824&amp;P824&amp;Q824</f>
        <v>Chicago</v>
      </c>
    </row>
    <row r="825" spans="1:18">
      <c r="A825" s="38" t="s">
        <v>9594</v>
      </c>
      <c r="B825" t="s">
        <v>9595</v>
      </c>
      <c r="C825">
        <v>56</v>
      </c>
      <c r="D825">
        <v>1993</v>
      </c>
      <c r="E825">
        <f t="shared" si="13"/>
        <v>1937</v>
      </c>
      <c r="F825" t="s">
        <v>4927</v>
      </c>
      <c r="G825" t="s">
        <v>92</v>
      </c>
      <c r="H825" t="s">
        <v>4118</v>
      </c>
      <c r="I825" t="str">
        <f t="shared" si="14"/>
        <v>IL</v>
      </c>
      <c r="K825" t="s">
        <v>5063</v>
      </c>
    </row>
    <row r="826" spans="1:18">
      <c r="A826" s="38" t="s">
        <v>4929</v>
      </c>
      <c r="B826">
        <v>57</v>
      </c>
      <c r="C826">
        <v>57</v>
      </c>
      <c r="D826">
        <v>1993</v>
      </c>
      <c r="E826">
        <f t="shared" si="13"/>
        <v>1936</v>
      </c>
      <c r="F826" t="s">
        <v>5045</v>
      </c>
      <c r="G826" t="s">
        <v>158</v>
      </c>
      <c r="H826" t="s">
        <v>4930</v>
      </c>
      <c r="I826" t="str">
        <f t="shared" si="14"/>
        <v>StLouisAMO</v>
      </c>
      <c r="K826" t="s">
        <v>5064</v>
      </c>
      <c r="L826">
        <v>38.627000000000002</v>
      </c>
      <c r="M826">
        <v>-90.199399999999997</v>
      </c>
      <c r="N826" t="str">
        <f t="shared" si="15"/>
        <v>EA 1900</v>
      </c>
      <c r="O826" t="s">
        <v>553</v>
      </c>
      <c r="P826" t="s">
        <v>5105</v>
      </c>
      <c r="R826" t="str">
        <f t="shared" si="16"/>
        <v>StLouisA</v>
      </c>
    </row>
    <row r="827" spans="1:18">
      <c r="A827" s="38" t="s">
        <v>4931</v>
      </c>
      <c r="B827">
        <v>32</v>
      </c>
      <c r="C827">
        <v>32</v>
      </c>
      <c r="D827">
        <v>1993</v>
      </c>
      <c r="E827">
        <f t="shared" si="13"/>
        <v>1961</v>
      </c>
      <c r="F827" t="s">
        <v>4932</v>
      </c>
      <c r="G827" t="s">
        <v>225</v>
      </c>
      <c r="H827" t="s">
        <v>5044</v>
      </c>
      <c r="I827" t="str">
        <f t="shared" si="14"/>
        <v>ClevelandOH</v>
      </c>
      <c r="K827" t="s">
        <v>5065</v>
      </c>
      <c r="L827">
        <v>41.505490000000002</v>
      </c>
      <c r="M827">
        <v>-81.681290000000004</v>
      </c>
      <c r="N827" t="str">
        <f t="shared" si="15"/>
        <v>EA 1950</v>
      </c>
      <c r="O827" t="s">
        <v>232</v>
      </c>
      <c r="R827" t="str">
        <f t="shared" si="16"/>
        <v>Cleveland</v>
      </c>
    </row>
    <row r="828" spans="1:18">
      <c r="A828" t="s">
        <v>4933</v>
      </c>
      <c r="B828" t="s">
        <v>4934</v>
      </c>
      <c r="C828">
        <v>35</v>
      </c>
      <c r="D828">
        <v>1994</v>
      </c>
      <c r="E828">
        <f t="shared" si="13"/>
        <v>1959</v>
      </c>
      <c r="F828" t="s">
        <v>5045</v>
      </c>
      <c r="G828" t="s">
        <v>158</v>
      </c>
      <c r="H828" t="s">
        <v>4935</v>
      </c>
      <c r="I828" t="str">
        <f t="shared" si="14"/>
        <v>StLouisBMO</v>
      </c>
      <c r="K828" t="s">
        <v>5064</v>
      </c>
      <c r="L828">
        <v>38.627000000000002</v>
      </c>
      <c r="M828">
        <v>-90.199399999999997</v>
      </c>
      <c r="N828" t="str">
        <f t="shared" si="15"/>
        <v>EA 1950</v>
      </c>
      <c r="O828" t="s">
        <v>553</v>
      </c>
      <c r="P828" t="s">
        <v>5106</v>
      </c>
      <c r="R828" t="str">
        <f t="shared" si="16"/>
        <v>StLouisB</v>
      </c>
    </row>
    <row r="829" spans="1:18">
      <c r="A829" s="38" t="s">
        <v>4936</v>
      </c>
      <c r="B829" t="s">
        <v>4937</v>
      </c>
      <c r="C829">
        <v>43</v>
      </c>
      <c r="D829">
        <v>1994</v>
      </c>
      <c r="E829">
        <f t="shared" si="13"/>
        <v>1951</v>
      </c>
      <c r="F829" t="s">
        <v>4938</v>
      </c>
      <c r="G829" t="s">
        <v>139</v>
      </c>
      <c r="H829" t="s">
        <v>4939</v>
      </c>
      <c r="I829" t="str">
        <f t="shared" si="14"/>
        <v>AnnArborMI</v>
      </c>
      <c r="K829" t="s">
        <v>5066</v>
      </c>
      <c r="L829">
        <v>42.279589999999999</v>
      </c>
      <c r="M829">
        <v>-83.732119999999995</v>
      </c>
      <c r="N829" t="str">
        <f t="shared" si="15"/>
        <v>EA 1950</v>
      </c>
      <c r="O829" t="s">
        <v>414</v>
      </c>
      <c r="P829" t="s">
        <v>5099</v>
      </c>
      <c r="R829" t="str">
        <f t="shared" si="16"/>
        <v>AnnArbor</v>
      </c>
    </row>
    <row r="830" spans="1:18">
      <c r="A830" s="38" t="s">
        <v>4940</v>
      </c>
      <c r="B830" t="s">
        <v>4941</v>
      </c>
      <c r="C830">
        <v>61</v>
      </c>
      <c r="D830">
        <v>1994</v>
      </c>
      <c r="E830">
        <f t="shared" si="13"/>
        <v>1933</v>
      </c>
      <c r="F830" t="s">
        <v>5043</v>
      </c>
      <c r="G830" t="s">
        <v>225</v>
      </c>
      <c r="H830" t="s">
        <v>4942</v>
      </c>
      <c r="I830" t="str">
        <f t="shared" si="14"/>
        <v>CincinnatiOH</v>
      </c>
      <c r="K830" t="s">
        <v>5067</v>
      </c>
      <c r="L830">
        <v>39.103119999999997</v>
      </c>
      <c r="M830">
        <v>-84.512020000000007</v>
      </c>
      <c r="N830" t="str">
        <f t="shared" si="15"/>
        <v>EA 1900</v>
      </c>
      <c r="O830" t="s">
        <v>230</v>
      </c>
      <c r="R830" t="str">
        <f t="shared" si="16"/>
        <v>Cincinnati</v>
      </c>
    </row>
    <row r="831" spans="1:18">
      <c r="A831" s="38" t="s">
        <v>4943</v>
      </c>
      <c r="B831" t="s">
        <v>4944</v>
      </c>
      <c r="C831">
        <v>14</v>
      </c>
      <c r="D831">
        <v>1994</v>
      </c>
      <c r="E831">
        <f t="shared" si="13"/>
        <v>1980</v>
      </c>
      <c r="F831" t="s">
        <v>4945</v>
      </c>
      <c r="G831" t="s">
        <v>139</v>
      </c>
      <c r="H831" t="s">
        <v>4176</v>
      </c>
      <c r="I831" t="str">
        <f t="shared" si="14"/>
        <v>DetroitAMI</v>
      </c>
      <c r="K831" t="s">
        <v>5068</v>
      </c>
      <c r="L831">
        <v>42.331429999999997</v>
      </c>
      <c r="M831">
        <v>-83.045749999999998</v>
      </c>
      <c r="N831" t="str">
        <f t="shared" si="15"/>
        <v>EA 1970</v>
      </c>
      <c r="O831" t="s">
        <v>142</v>
      </c>
      <c r="P831" t="s">
        <v>1273</v>
      </c>
      <c r="R831" t="str">
        <f t="shared" si="16"/>
        <v>DetroitA</v>
      </c>
    </row>
    <row r="832" spans="1:18">
      <c r="A832" s="38" t="s">
        <v>4946</v>
      </c>
      <c r="B832" t="s">
        <v>4947</v>
      </c>
      <c r="C832">
        <v>42</v>
      </c>
      <c r="D832">
        <v>1994</v>
      </c>
      <c r="E832">
        <f t="shared" si="13"/>
        <v>1952</v>
      </c>
      <c r="F832" t="s">
        <v>4945</v>
      </c>
      <c r="G832" t="s">
        <v>139</v>
      </c>
      <c r="H832" t="s">
        <v>4948</v>
      </c>
      <c r="I832" t="str">
        <f t="shared" si="14"/>
        <v>DetroitBMI</v>
      </c>
      <c r="K832" t="s">
        <v>5068</v>
      </c>
      <c r="L832">
        <v>42.331429999999997</v>
      </c>
      <c r="M832">
        <v>-83.045749999999998</v>
      </c>
      <c r="N832" t="str">
        <f t="shared" si="15"/>
        <v>EA 1950</v>
      </c>
      <c r="O832" t="s">
        <v>142</v>
      </c>
      <c r="P832" t="s">
        <v>1309</v>
      </c>
      <c r="R832" t="str">
        <f t="shared" si="16"/>
        <v>DetroitB</v>
      </c>
    </row>
    <row r="833" spans="1:18">
      <c r="A833" s="38" t="s">
        <v>4949</v>
      </c>
      <c r="B833" t="s">
        <v>4950</v>
      </c>
      <c r="C833">
        <v>40</v>
      </c>
      <c r="D833">
        <v>1994</v>
      </c>
      <c r="E833">
        <f t="shared" si="13"/>
        <v>1954</v>
      </c>
      <c r="F833" t="s">
        <v>4951</v>
      </c>
      <c r="G833" t="s">
        <v>735</v>
      </c>
      <c r="H833" t="s">
        <v>5042</v>
      </c>
      <c r="I833" t="str">
        <f t="shared" si="14"/>
        <v>KansasCityKS</v>
      </c>
      <c r="K833" t="s">
        <v>713</v>
      </c>
      <c r="L833">
        <v>39.106670000000001</v>
      </c>
      <c r="M833">
        <v>-94.676389999999998</v>
      </c>
      <c r="N833" t="str">
        <f t="shared" si="15"/>
        <v>EA 1950</v>
      </c>
      <c r="O833" t="s">
        <v>416</v>
      </c>
      <c r="P833" t="s">
        <v>398</v>
      </c>
      <c r="R833" t="str">
        <f t="shared" si="16"/>
        <v>KansasCity</v>
      </c>
    </row>
    <row r="834" spans="1:18">
      <c r="A834" s="38" t="s">
        <v>4952</v>
      </c>
      <c r="B834" t="s">
        <v>4953</v>
      </c>
      <c r="C834">
        <v>38</v>
      </c>
      <c r="D834">
        <v>1994</v>
      </c>
      <c r="E834">
        <f t="shared" si="13"/>
        <v>1956</v>
      </c>
      <c r="F834" t="s">
        <v>4954</v>
      </c>
      <c r="G834" t="s">
        <v>158</v>
      </c>
      <c r="H834" t="s">
        <v>4955</v>
      </c>
      <c r="I834" t="str">
        <f t="shared" si="14"/>
        <v>StLouisCMO</v>
      </c>
      <c r="K834" t="s">
        <v>5064</v>
      </c>
      <c r="L834">
        <v>38.627000000000002</v>
      </c>
      <c r="M834">
        <v>-90.199399999999997</v>
      </c>
      <c r="N834" t="str">
        <f t="shared" si="15"/>
        <v>EA 1950</v>
      </c>
      <c r="O834" t="s">
        <v>553</v>
      </c>
      <c r="P834" t="s">
        <v>5107</v>
      </c>
      <c r="R834" t="str">
        <f t="shared" si="16"/>
        <v>StLouisC</v>
      </c>
    </row>
    <row r="835" spans="1:18">
      <c r="A835" s="38" t="s">
        <v>4956</v>
      </c>
      <c r="B835" t="s">
        <v>4957</v>
      </c>
      <c r="C835">
        <v>53</v>
      </c>
      <c r="D835">
        <v>1994</v>
      </c>
      <c r="E835">
        <f t="shared" si="13"/>
        <v>1941</v>
      </c>
      <c r="F835" t="s">
        <v>4954</v>
      </c>
      <c r="G835" t="s">
        <v>158</v>
      </c>
      <c r="H835" t="s">
        <v>4958</v>
      </c>
      <c r="I835" t="str">
        <f t="shared" si="14"/>
        <v>StLouisDMO</v>
      </c>
      <c r="K835" t="s">
        <v>5064</v>
      </c>
      <c r="L835">
        <v>38.627000000000002</v>
      </c>
      <c r="M835">
        <v>-90.199399999999997</v>
      </c>
      <c r="N835" t="str">
        <f t="shared" si="15"/>
        <v>EA 1900</v>
      </c>
      <c r="O835" t="s">
        <v>553</v>
      </c>
      <c r="P835" t="s">
        <v>5108</v>
      </c>
      <c r="R835" t="str">
        <f t="shared" si="16"/>
        <v>StLouisD</v>
      </c>
    </row>
    <row r="836" spans="1:18">
      <c r="A836" s="38" t="s">
        <v>9596</v>
      </c>
      <c r="B836">
        <v>14</v>
      </c>
      <c r="C836">
        <v>14</v>
      </c>
      <c r="D836">
        <v>1994</v>
      </c>
      <c r="E836">
        <f t="shared" si="13"/>
        <v>1980</v>
      </c>
      <c r="F836" t="s">
        <v>9593</v>
      </c>
      <c r="G836" t="s">
        <v>319</v>
      </c>
      <c r="H836" t="s">
        <v>4271</v>
      </c>
      <c r="I836" t="str">
        <f t="shared" si="14"/>
        <v>WI</v>
      </c>
      <c r="N836" t="str">
        <f t="shared" si="15"/>
        <v>EA 1970</v>
      </c>
      <c r="R836" t="str">
        <f t="shared" si="16"/>
        <v/>
      </c>
    </row>
    <row r="837" spans="1:18">
      <c r="A837" s="38" t="s">
        <v>4959</v>
      </c>
      <c r="B837">
        <v>34</v>
      </c>
      <c r="C837">
        <v>34</v>
      </c>
      <c r="D837">
        <v>1994</v>
      </c>
      <c r="E837">
        <f t="shared" si="13"/>
        <v>1960</v>
      </c>
      <c r="F837" t="s">
        <v>5046</v>
      </c>
      <c r="G837" t="s">
        <v>115</v>
      </c>
      <c r="H837" t="s">
        <v>4960</v>
      </c>
      <c r="I837" t="str">
        <f t="shared" si="14"/>
        <v>LexingtonKY</v>
      </c>
      <c r="K837" t="s">
        <v>5072</v>
      </c>
      <c r="L837">
        <v>38.047989999999999</v>
      </c>
      <c r="M837">
        <v>-84.501639999999995</v>
      </c>
      <c r="N837" t="str">
        <f t="shared" si="15"/>
        <v>EA 1950</v>
      </c>
      <c r="O837" t="s">
        <v>412</v>
      </c>
      <c r="R837" t="str">
        <f t="shared" si="16"/>
        <v>Lexington</v>
      </c>
    </row>
    <row r="838" spans="1:18">
      <c r="A838" s="38" t="s">
        <v>4961</v>
      </c>
      <c r="B838">
        <v>24</v>
      </c>
      <c r="C838">
        <v>24</v>
      </c>
      <c r="D838">
        <v>1994</v>
      </c>
      <c r="E838">
        <f t="shared" si="13"/>
        <v>1970</v>
      </c>
      <c r="F838" t="s">
        <v>5047</v>
      </c>
      <c r="G838" t="s">
        <v>211</v>
      </c>
      <c r="H838" t="s">
        <v>4962</v>
      </c>
      <c r="I838" t="str">
        <f t="shared" si="14"/>
        <v>LasVegasNV</v>
      </c>
      <c r="K838" t="s">
        <v>5069</v>
      </c>
      <c r="L838">
        <v>36.188110000000002</v>
      </c>
      <c r="M838">
        <v>-115.17646999999999</v>
      </c>
      <c r="N838" t="str">
        <f t="shared" si="15"/>
        <v>EA 1950</v>
      </c>
      <c r="O838" t="s">
        <v>418</v>
      </c>
      <c r="P838" t="s">
        <v>5100</v>
      </c>
      <c r="R838" t="str">
        <f t="shared" si="16"/>
        <v>LasVegas</v>
      </c>
    </row>
    <row r="839" spans="1:18">
      <c r="A839" s="38" t="s">
        <v>4963</v>
      </c>
      <c r="B839" t="s">
        <v>4964</v>
      </c>
      <c r="C839">
        <v>23</v>
      </c>
      <c r="D839">
        <v>1995</v>
      </c>
      <c r="E839">
        <f t="shared" si="13"/>
        <v>1972</v>
      </c>
      <c r="F839" t="s">
        <v>5048</v>
      </c>
      <c r="G839" t="s">
        <v>299</v>
      </c>
      <c r="H839" t="s">
        <v>4965</v>
      </c>
      <c r="I839" t="str">
        <f t="shared" si="14"/>
        <v>ProvoUT</v>
      </c>
      <c r="K839" t="s">
        <v>5073</v>
      </c>
      <c r="L839">
        <v>40.233849999999997</v>
      </c>
      <c r="M839">
        <v>-111.65853</v>
      </c>
      <c r="N839" t="str">
        <f t="shared" si="15"/>
        <v>EA 1950</v>
      </c>
      <c r="O839" t="s">
        <v>5101</v>
      </c>
      <c r="R839" t="str">
        <f t="shared" si="16"/>
        <v>Provo</v>
      </c>
    </row>
    <row r="840" spans="1:18">
      <c r="A840" s="38" t="s">
        <v>4966</v>
      </c>
      <c r="B840">
        <v>61</v>
      </c>
      <c r="C840">
        <v>61</v>
      </c>
      <c r="D840">
        <v>1995</v>
      </c>
      <c r="E840">
        <f t="shared" si="13"/>
        <v>1934</v>
      </c>
      <c r="F840" t="s">
        <v>5096</v>
      </c>
      <c r="G840" t="s">
        <v>3</v>
      </c>
      <c r="H840" t="s">
        <v>4967</v>
      </c>
      <c r="I840" t="str">
        <f t="shared" si="14"/>
        <v>BirminghamAAL</v>
      </c>
      <c r="K840" t="s">
        <v>5074</v>
      </c>
      <c r="L840">
        <v>33.543680000000002</v>
      </c>
      <c r="M840">
        <v>-86.779629999999997</v>
      </c>
      <c r="N840" t="str">
        <f t="shared" si="15"/>
        <v>EA 1900</v>
      </c>
      <c r="O840" t="s">
        <v>4</v>
      </c>
      <c r="P840" t="s">
        <v>1273</v>
      </c>
      <c r="R840" t="str">
        <f t="shared" si="16"/>
        <v>BirminghamA</v>
      </c>
    </row>
    <row r="841" spans="1:18">
      <c r="A841" t="s">
        <v>4968</v>
      </c>
      <c r="B841">
        <v>31</v>
      </c>
      <c r="C841">
        <v>31</v>
      </c>
      <c r="D841">
        <v>1995</v>
      </c>
      <c r="E841">
        <f t="shared" si="13"/>
        <v>1964</v>
      </c>
      <c r="F841" t="s">
        <v>5096</v>
      </c>
      <c r="G841" t="s">
        <v>3</v>
      </c>
      <c r="H841" t="s">
        <v>5049</v>
      </c>
      <c r="I841" t="str">
        <f t="shared" si="14"/>
        <v>BirminghamBAL</v>
      </c>
      <c r="K841" t="s">
        <v>5074</v>
      </c>
      <c r="L841">
        <v>33.543680000000002</v>
      </c>
      <c r="M841">
        <v>-86.779629999999997</v>
      </c>
      <c r="N841" t="str">
        <f t="shared" si="15"/>
        <v>EA 1950</v>
      </c>
      <c r="O841" t="s">
        <v>4</v>
      </c>
      <c r="P841" t="s">
        <v>1309</v>
      </c>
      <c r="R841" t="str">
        <f t="shared" si="16"/>
        <v>BirminghamB</v>
      </c>
    </row>
    <row r="842" spans="1:18">
      <c r="A842" t="s">
        <v>4969</v>
      </c>
      <c r="B842">
        <v>46</v>
      </c>
      <c r="C842">
        <v>46</v>
      </c>
      <c r="D842">
        <v>1995</v>
      </c>
      <c r="E842">
        <f t="shared" si="13"/>
        <v>1949</v>
      </c>
      <c r="F842" t="s">
        <v>5050</v>
      </c>
      <c r="G842" t="s">
        <v>216</v>
      </c>
      <c r="H842" t="s">
        <v>4970</v>
      </c>
      <c r="I842" t="str">
        <f t="shared" si="14"/>
        <v>AlbanyNY</v>
      </c>
      <c r="K842" t="s">
        <v>5075</v>
      </c>
      <c r="L842">
        <v>42.65258</v>
      </c>
      <c r="M842">
        <v>-73.756230000000002</v>
      </c>
      <c r="N842" t="str">
        <f t="shared" si="15"/>
        <v>EA 1950</v>
      </c>
      <c r="O842" t="s">
        <v>217</v>
      </c>
      <c r="R842" t="str">
        <f t="shared" si="16"/>
        <v>Albany</v>
      </c>
    </row>
    <row r="843" spans="1:18">
      <c r="A843" s="38" t="s">
        <v>4971</v>
      </c>
      <c r="B843" t="s">
        <v>4972</v>
      </c>
      <c r="C843">
        <v>62</v>
      </c>
      <c r="D843">
        <v>1995</v>
      </c>
      <c r="E843">
        <f t="shared" si="13"/>
        <v>1933</v>
      </c>
      <c r="F843" t="s">
        <v>5051</v>
      </c>
      <c r="G843" t="s">
        <v>249</v>
      </c>
      <c r="H843" t="s">
        <v>4973</v>
      </c>
      <c r="I843" t="str">
        <f t="shared" si="14"/>
        <v>PittsburghArborPA</v>
      </c>
      <c r="K843" t="s">
        <v>5076</v>
      </c>
      <c r="L843">
        <v>40.440620000000003</v>
      </c>
      <c r="M843">
        <v>-79.995890000000003</v>
      </c>
      <c r="N843" t="str">
        <f t="shared" si="15"/>
        <v>EA 1900</v>
      </c>
      <c r="O843" t="s">
        <v>252</v>
      </c>
      <c r="P843" t="s">
        <v>5099</v>
      </c>
      <c r="R843" t="str">
        <f t="shared" si="16"/>
        <v>PittsburghArbor</v>
      </c>
    </row>
    <row r="844" spans="1:18">
      <c r="A844" s="38" t="s">
        <v>4974</v>
      </c>
      <c r="B844" t="s">
        <v>4975</v>
      </c>
      <c r="C844">
        <v>35</v>
      </c>
      <c r="D844">
        <v>1995</v>
      </c>
      <c r="E844">
        <f t="shared" si="13"/>
        <v>1960</v>
      </c>
      <c r="F844" t="s">
        <v>4976</v>
      </c>
      <c r="G844" t="s">
        <v>216</v>
      </c>
      <c r="H844" t="s">
        <v>4977</v>
      </c>
      <c r="I844" t="str">
        <f t="shared" si="14"/>
        <v>RochesterNY</v>
      </c>
      <c r="K844" t="s">
        <v>5077</v>
      </c>
      <c r="L844">
        <v>43.161029999999997</v>
      </c>
      <c r="M844">
        <v>-77.610919999999993</v>
      </c>
      <c r="N844" t="str">
        <f t="shared" si="15"/>
        <v>EA 1950</v>
      </c>
      <c r="O844" t="s">
        <v>220</v>
      </c>
      <c r="R844" t="str">
        <f t="shared" si="16"/>
        <v>Rochester</v>
      </c>
    </row>
    <row r="845" spans="1:18">
      <c r="A845" s="38" t="s">
        <v>4978</v>
      </c>
      <c r="B845">
        <v>66</v>
      </c>
      <c r="C845">
        <v>66</v>
      </c>
      <c r="D845">
        <v>1995</v>
      </c>
      <c r="E845">
        <f t="shared" si="13"/>
        <v>1929</v>
      </c>
      <c r="F845" t="s">
        <v>201</v>
      </c>
      <c r="G845" t="s">
        <v>200</v>
      </c>
      <c r="H845" t="s">
        <v>4979</v>
      </c>
      <c r="I845" t="str">
        <f t="shared" si="14"/>
        <v>TrentonNJ</v>
      </c>
      <c r="K845" t="s">
        <v>5078</v>
      </c>
      <c r="L845">
        <v>40.21705</v>
      </c>
      <c r="M845">
        <v>-74.742935000000003</v>
      </c>
      <c r="N845" t="str">
        <f t="shared" si="15"/>
        <v>EA 1900</v>
      </c>
      <c r="O845" t="s">
        <v>201</v>
      </c>
      <c r="R845" t="str">
        <f t="shared" si="16"/>
        <v>Trenton</v>
      </c>
    </row>
    <row r="846" spans="1:18">
      <c r="A846" s="38" t="s">
        <v>4980</v>
      </c>
      <c r="B846">
        <v>71</v>
      </c>
      <c r="C846">
        <v>71</v>
      </c>
      <c r="D846">
        <v>1995</v>
      </c>
      <c r="E846">
        <f t="shared" si="13"/>
        <v>1924</v>
      </c>
      <c r="F846" t="s">
        <v>11</v>
      </c>
      <c r="G846" t="s">
        <v>10</v>
      </c>
      <c r="H846" t="s">
        <v>4981</v>
      </c>
      <c r="I846" t="str">
        <f t="shared" si="14"/>
        <v>LittleRockAR</v>
      </c>
      <c r="K846" t="s">
        <v>5079</v>
      </c>
      <c r="L846">
        <v>34.746479999999998</v>
      </c>
      <c r="M846">
        <v>-92.289599999999993</v>
      </c>
      <c r="N846" t="str">
        <f t="shared" si="15"/>
        <v>EA 1900</v>
      </c>
      <c r="O846" t="s">
        <v>402</v>
      </c>
      <c r="P846" t="s">
        <v>3942</v>
      </c>
      <c r="R846" t="str">
        <f t="shared" si="16"/>
        <v>LittleRock</v>
      </c>
    </row>
    <row r="847" spans="1:18">
      <c r="A847" s="38" t="s">
        <v>4982</v>
      </c>
      <c r="B847" t="s">
        <v>4983</v>
      </c>
      <c r="C847">
        <v>21</v>
      </c>
      <c r="D847">
        <v>1995</v>
      </c>
      <c r="E847">
        <f t="shared" si="13"/>
        <v>1974</v>
      </c>
      <c r="F847" t="s">
        <v>127</v>
      </c>
      <c r="G847" t="s">
        <v>125</v>
      </c>
      <c r="H847" t="s">
        <v>4984</v>
      </c>
      <c r="I847" t="str">
        <f t="shared" si="14"/>
        <v>BostonAMA</v>
      </c>
      <c r="K847" t="s">
        <v>5080</v>
      </c>
      <c r="L847">
        <v>42.361145</v>
      </c>
      <c r="M847">
        <v>-71.057083000000006</v>
      </c>
      <c r="N847" t="str">
        <f t="shared" si="15"/>
        <v>EA 1950</v>
      </c>
      <c r="O847" t="s">
        <v>127</v>
      </c>
      <c r="P847" t="s">
        <v>1273</v>
      </c>
      <c r="R847" t="str">
        <f t="shared" si="16"/>
        <v>BostonA</v>
      </c>
    </row>
    <row r="848" spans="1:18">
      <c r="A848" s="38" t="s">
        <v>4985</v>
      </c>
      <c r="B848" t="s">
        <v>4986</v>
      </c>
      <c r="C848">
        <v>63</v>
      </c>
      <c r="D848">
        <v>1995</v>
      </c>
      <c r="E848">
        <f t="shared" si="13"/>
        <v>1932</v>
      </c>
      <c r="F848" t="s">
        <v>311</v>
      </c>
      <c r="G848" t="s">
        <v>308</v>
      </c>
      <c r="H848" t="s">
        <v>4987</v>
      </c>
      <c r="I848" t="str">
        <f t="shared" si="14"/>
        <v>RutlandVT</v>
      </c>
      <c r="K848" t="s">
        <v>5081</v>
      </c>
      <c r="L848">
        <v>43.610621999999999</v>
      </c>
      <c r="M848">
        <v>-72.972603000000007</v>
      </c>
      <c r="N848" t="str">
        <f t="shared" si="15"/>
        <v>EA 1900</v>
      </c>
      <c r="O848" t="s">
        <v>311</v>
      </c>
      <c r="R848" t="str">
        <f t="shared" si="16"/>
        <v>Rutland</v>
      </c>
    </row>
    <row r="849" spans="1:18">
      <c r="A849" s="38" t="s">
        <v>4988</v>
      </c>
      <c r="B849">
        <v>75</v>
      </c>
      <c r="C849">
        <v>75</v>
      </c>
      <c r="D849">
        <v>1995</v>
      </c>
      <c r="E849">
        <f t="shared" si="13"/>
        <v>1920</v>
      </c>
      <c r="F849" t="s">
        <v>198</v>
      </c>
      <c r="G849" t="s">
        <v>45</v>
      </c>
      <c r="H849" t="s">
        <v>4989</v>
      </c>
      <c r="I849" t="str">
        <f t="shared" si="14"/>
        <v>ManchesterNH</v>
      </c>
      <c r="K849" t="str">
        <f t="shared" ref="K849" si="17">H849&amp;", "&amp;I849</f>
        <v xml:space="preserve"> TS 447, ManchesterNH</v>
      </c>
      <c r="L849" s="23">
        <v>42.995600000000003</v>
      </c>
      <c r="M849">
        <v>-71.454800000000006</v>
      </c>
      <c r="N849" t="str">
        <f t="shared" si="15"/>
        <v>EA 1900</v>
      </c>
      <c r="O849" t="s">
        <v>198</v>
      </c>
      <c r="R849" t="str">
        <f t="shared" si="16"/>
        <v>Manchester</v>
      </c>
    </row>
    <row r="850" spans="1:18">
      <c r="A850" s="38" t="s">
        <v>4990</v>
      </c>
      <c r="B850">
        <v>42</v>
      </c>
      <c r="C850">
        <v>42</v>
      </c>
      <c r="D850">
        <v>1995</v>
      </c>
      <c r="E850">
        <f t="shared" si="13"/>
        <v>1953</v>
      </c>
      <c r="F850" t="s">
        <v>127</v>
      </c>
      <c r="G850" t="s">
        <v>125</v>
      </c>
      <c r="H850" t="s">
        <v>4991</v>
      </c>
      <c r="I850" t="str">
        <f t="shared" si="14"/>
        <v>BostonBMA</v>
      </c>
      <c r="K850" t="s">
        <v>5080</v>
      </c>
      <c r="L850">
        <v>42.361145</v>
      </c>
      <c r="M850">
        <v>-71.057083000000006</v>
      </c>
      <c r="N850" t="str">
        <f t="shared" si="15"/>
        <v>EA 1950</v>
      </c>
      <c r="O850" t="s">
        <v>127</v>
      </c>
      <c r="P850" t="s">
        <v>1309</v>
      </c>
      <c r="R850" t="str">
        <f t="shared" si="16"/>
        <v>BostonB</v>
      </c>
    </row>
    <row r="851" spans="1:18">
      <c r="A851" s="38" t="s">
        <v>4992</v>
      </c>
      <c r="B851" t="s">
        <v>4993</v>
      </c>
      <c r="C851">
        <v>57</v>
      </c>
      <c r="D851">
        <v>1996</v>
      </c>
      <c r="E851">
        <f t="shared" si="13"/>
        <v>1939</v>
      </c>
      <c r="F851" t="s">
        <v>5059</v>
      </c>
      <c r="G851" t="s">
        <v>43</v>
      </c>
      <c r="H851" t="s">
        <v>4994</v>
      </c>
      <c r="I851" t="str">
        <f t="shared" si="14"/>
        <v>NewBritainCT</v>
      </c>
      <c r="K851" t="s">
        <v>5094</v>
      </c>
      <c r="L851">
        <v>41.661209999999997</v>
      </c>
      <c r="M851">
        <v>-72.779539999999997</v>
      </c>
      <c r="N851" t="str">
        <f t="shared" si="15"/>
        <v>EA 1900</v>
      </c>
      <c r="O851" t="s">
        <v>396</v>
      </c>
      <c r="P851" t="s">
        <v>5102</v>
      </c>
      <c r="R851" t="str">
        <f t="shared" si="16"/>
        <v>NewBritain</v>
      </c>
    </row>
    <row r="852" spans="1:18">
      <c r="A852" s="38" t="s">
        <v>4995</v>
      </c>
      <c r="B852">
        <v>42</v>
      </c>
      <c r="C852">
        <v>42</v>
      </c>
      <c r="D852">
        <v>1996</v>
      </c>
      <c r="E852">
        <f t="shared" si="13"/>
        <v>1954</v>
      </c>
      <c r="F852" t="s">
        <v>258</v>
      </c>
      <c r="G852" t="s">
        <v>257</v>
      </c>
      <c r="H852" t="s">
        <v>4996</v>
      </c>
      <c r="I852" t="str">
        <f t="shared" si="14"/>
        <v>ProvidenceRI</v>
      </c>
      <c r="K852" t="s">
        <v>5093</v>
      </c>
      <c r="L852">
        <v>41.825226000000001</v>
      </c>
      <c r="M852">
        <v>-71.418884000000006</v>
      </c>
      <c r="N852" t="str">
        <f t="shared" si="15"/>
        <v>EA 1950</v>
      </c>
      <c r="O852" t="s">
        <v>258</v>
      </c>
      <c r="R852" t="str">
        <f t="shared" si="16"/>
        <v>Providence</v>
      </c>
    </row>
    <row r="853" spans="1:18">
      <c r="A853" s="38" t="s">
        <v>4997</v>
      </c>
      <c r="B853">
        <v>45</v>
      </c>
      <c r="C853">
        <v>45</v>
      </c>
      <c r="D853">
        <v>1996</v>
      </c>
      <c r="E853">
        <f t="shared" si="13"/>
        <v>1951</v>
      </c>
      <c r="F853" t="s">
        <v>4998</v>
      </c>
      <c r="G853" t="s">
        <v>174</v>
      </c>
      <c r="H853" t="s">
        <v>4999</v>
      </c>
      <c r="I853" t="str">
        <f t="shared" si="14"/>
        <v>CharlotteNC</v>
      </c>
      <c r="K853" t="s">
        <v>5082</v>
      </c>
      <c r="L853">
        <v>35.227220000000003</v>
      </c>
      <c r="M853">
        <v>-80.843059999999994</v>
      </c>
      <c r="N853" t="str">
        <f t="shared" si="15"/>
        <v>EA 1950</v>
      </c>
      <c r="O853" t="s">
        <v>177</v>
      </c>
      <c r="R853" t="str">
        <f t="shared" si="16"/>
        <v>Charlotte</v>
      </c>
    </row>
    <row r="854" spans="1:18">
      <c r="A854" t="s">
        <v>5000</v>
      </c>
      <c r="B854">
        <v>42</v>
      </c>
      <c r="C854">
        <v>42</v>
      </c>
      <c r="D854">
        <v>1996</v>
      </c>
      <c r="E854">
        <f t="shared" si="13"/>
        <v>1954</v>
      </c>
      <c r="F854" t="s">
        <v>5052</v>
      </c>
      <c r="G854" t="s">
        <v>216</v>
      </c>
      <c r="H854" t="s">
        <v>4547</v>
      </c>
      <c r="I854" t="str">
        <f t="shared" si="14"/>
        <v>NewYorkCityNY</v>
      </c>
      <c r="K854" t="s">
        <v>5092</v>
      </c>
      <c r="L854">
        <v>40.712727999999998</v>
      </c>
      <c r="M854">
        <v>-74.006015000000005</v>
      </c>
      <c r="N854" t="str">
        <f t="shared" si="15"/>
        <v>EA 1950</v>
      </c>
      <c r="O854" t="s">
        <v>396</v>
      </c>
      <c r="P854" t="s">
        <v>535</v>
      </c>
      <c r="Q854" t="s">
        <v>398</v>
      </c>
      <c r="R854" t="str">
        <f t="shared" si="16"/>
        <v>NewYorkCity</v>
      </c>
    </row>
    <row r="855" spans="1:18">
      <c r="A855" s="38" t="s">
        <v>5001</v>
      </c>
      <c r="B855" t="s">
        <v>5002</v>
      </c>
      <c r="C855">
        <v>40</v>
      </c>
      <c r="D855">
        <v>1996</v>
      </c>
      <c r="E855">
        <f t="shared" ref="E855:E872" si="18">D855-C855</f>
        <v>1956</v>
      </c>
      <c r="F855" t="s">
        <v>261</v>
      </c>
      <c r="G855" t="s">
        <v>260</v>
      </c>
      <c r="H855" t="s">
        <v>5003</v>
      </c>
      <c r="I855" t="str">
        <f t="shared" si="14"/>
        <v>CharlestonSC</v>
      </c>
      <c r="K855" t="s">
        <v>5083</v>
      </c>
      <c r="L855">
        <v>32.77657</v>
      </c>
      <c r="M855">
        <v>-79.93092</v>
      </c>
      <c r="N855" t="str">
        <f t="shared" si="15"/>
        <v>EA 1950</v>
      </c>
      <c r="O855" t="s">
        <v>261</v>
      </c>
      <c r="R855" t="str">
        <f t="shared" si="16"/>
        <v>Charleston</v>
      </c>
    </row>
    <row r="856" spans="1:18">
      <c r="A856" s="38" t="s">
        <v>5004</v>
      </c>
      <c r="B856" t="s">
        <v>5005</v>
      </c>
      <c r="C856">
        <v>14</v>
      </c>
      <c r="D856">
        <v>1996</v>
      </c>
      <c r="E856">
        <f t="shared" si="18"/>
        <v>1982</v>
      </c>
      <c r="F856" t="s">
        <v>204</v>
      </c>
      <c r="G856" t="s">
        <v>203</v>
      </c>
      <c r="H856" t="s">
        <v>5006</v>
      </c>
      <c r="I856" t="str">
        <f t="shared" si="14"/>
        <v>AlbuquerqueNM</v>
      </c>
      <c r="K856" t="s">
        <v>5084</v>
      </c>
      <c r="L856">
        <v>35.106769999999997</v>
      </c>
      <c r="M856">
        <v>-106.62918000000001</v>
      </c>
      <c r="N856" t="str">
        <f t="shared" si="15"/>
        <v>EA 1970</v>
      </c>
      <c r="O856" t="s">
        <v>204</v>
      </c>
      <c r="R856" t="str">
        <f t="shared" si="16"/>
        <v>Albuquerque</v>
      </c>
    </row>
    <row r="857" spans="1:18">
      <c r="A857" s="38" t="s">
        <v>5007</v>
      </c>
      <c r="B857">
        <v>31</v>
      </c>
      <c r="C857">
        <v>31</v>
      </c>
      <c r="D857">
        <v>1996</v>
      </c>
      <c r="E857">
        <f t="shared" si="18"/>
        <v>1965</v>
      </c>
      <c r="F857" t="s">
        <v>296</v>
      </c>
      <c r="G857" t="s">
        <v>283</v>
      </c>
      <c r="H857" t="s">
        <v>4594</v>
      </c>
      <c r="I857" t="str">
        <f t="shared" si="14"/>
        <v>LubbockTX</v>
      </c>
      <c r="K857" t="s">
        <v>5085</v>
      </c>
      <c r="L857">
        <v>33.576700000000002</v>
      </c>
      <c r="M857">
        <v>-101.85507</v>
      </c>
      <c r="N857" t="str">
        <f t="shared" si="15"/>
        <v>EA 1950</v>
      </c>
      <c r="O857" t="s">
        <v>296</v>
      </c>
      <c r="R857" t="str">
        <f t="shared" si="16"/>
        <v>Lubbock</v>
      </c>
    </row>
    <row r="858" spans="1:18">
      <c r="A858" s="38" t="s">
        <v>5008</v>
      </c>
      <c r="B858">
        <v>61</v>
      </c>
      <c r="C858">
        <v>61</v>
      </c>
      <c r="D858">
        <v>1996</v>
      </c>
      <c r="E858">
        <f t="shared" si="18"/>
        <v>1935</v>
      </c>
      <c r="F858" t="s">
        <v>252</v>
      </c>
      <c r="G858" t="s">
        <v>249</v>
      </c>
      <c r="H858" t="s">
        <v>5009</v>
      </c>
      <c r="I858" t="str">
        <f>R858&amp;G858</f>
        <v>PittsburghAPA</v>
      </c>
      <c r="K858" t="s">
        <v>5076</v>
      </c>
      <c r="L858">
        <v>40.440620000000003</v>
      </c>
      <c r="M858">
        <v>-79.995890000000003</v>
      </c>
      <c r="N858" t="str">
        <f t="shared" si="15"/>
        <v>EA 1900</v>
      </c>
      <c r="O858" t="s">
        <v>252</v>
      </c>
      <c r="P858" t="s">
        <v>1273</v>
      </c>
      <c r="R858" t="str">
        <f t="shared" si="16"/>
        <v>PittsburghA</v>
      </c>
    </row>
    <row r="859" spans="1:18">
      <c r="A859" s="38" t="s">
        <v>5010</v>
      </c>
      <c r="B859" t="s">
        <v>5011</v>
      </c>
      <c r="C859">
        <v>35</v>
      </c>
      <c r="D859">
        <v>1996</v>
      </c>
      <c r="E859">
        <f t="shared" si="18"/>
        <v>1961</v>
      </c>
      <c r="F859" t="s">
        <v>252</v>
      </c>
      <c r="G859" t="s">
        <v>249</v>
      </c>
      <c r="H859" t="s">
        <v>5012</v>
      </c>
      <c r="I859" t="str">
        <f t="shared" si="14"/>
        <v>PittsburghBPA</v>
      </c>
      <c r="K859" t="s">
        <v>5076</v>
      </c>
      <c r="L859">
        <v>40.440620000000003</v>
      </c>
      <c r="M859">
        <v>-79.995890000000003</v>
      </c>
      <c r="N859" t="str">
        <f t="shared" si="15"/>
        <v>EA 1950</v>
      </c>
      <c r="O859" t="s">
        <v>252</v>
      </c>
      <c r="P859" t="s">
        <v>1309</v>
      </c>
      <c r="R859" t="str">
        <f t="shared" si="16"/>
        <v>PittsburghB</v>
      </c>
    </row>
    <row r="860" spans="1:18">
      <c r="A860" s="38" t="s">
        <v>5013</v>
      </c>
      <c r="B860" t="s">
        <v>5014</v>
      </c>
      <c r="C860">
        <v>30</v>
      </c>
      <c r="D860">
        <v>1996</v>
      </c>
      <c r="E860">
        <f t="shared" si="18"/>
        <v>1966</v>
      </c>
      <c r="F860" t="s">
        <v>339</v>
      </c>
      <c r="G860" t="s">
        <v>249</v>
      </c>
      <c r="H860" t="s">
        <v>4639</v>
      </c>
      <c r="I860" t="str">
        <f t="shared" si="14"/>
        <v>PhiladelphiaPA</v>
      </c>
      <c r="K860" t="s">
        <v>5087</v>
      </c>
      <c r="L860">
        <v>39.952582999999997</v>
      </c>
      <c r="M860">
        <v>-75.165222</v>
      </c>
      <c r="N860" t="str">
        <f t="shared" si="15"/>
        <v>EA 1950</v>
      </c>
      <c r="O860" t="s">
        <v>339</v>
      </c>
      <c r="R860" t="str">
        <f t="shared" si="16"/>
        <v>Philadelphia</v>
      </c>
    </row>
    <row r="861" spans="1:18">
      <c r="A861" s="38" t="s">
        <v>5015</v>
      </c>
      <c r="B861" t="s">
        <v>5016</v>
      </c>
      <c r="C861">
        <v>38</v>
      </c>
      <c r="D861">
        <v>1996</v>
      </c>
      <c r="E861">
        <f t="shared" si="18"/>
        <v>1958</v>
      </c>
      <c r="F861" t="s">
        <v>121</v>
      </c>
      <c r="G861" t="s">
        <v>24</v>
      </c>
      <c r="H861" t="s">
        <v>5017</v>
      </c>
      <c r="I861" t="str">
        <f t="shared" si="14"/>
        <v>NewOrleansALA</v>
      </c>
      <c r="K861" t="s">
        <v>5086</v>
      </c>
      <c r="L861">
        <v>29.951070000000001</v>
      </c>
      <c r="M861">
        <v>-90.071529999999996</v>
      </c>
      <c r="N861" t="str">
        <f t="shared" si="15"/>
        <v>EA 1950</v>
      </c>
      <c r="O861" t="s">
        <v>396</v>
      </c>
      <c r="P861" t="s">
        <v>1197</v>
      </c>
      <c r="Q861" t="s">
        <v>1273</v>
      </c>
      <c r="R861" t="str">
        <f t="shared" si="16"/>
        <v>NewOrleansA</v>
      </c>
    </row>
    <row r="862" spans="1:18">
      <c r="A862" s="38" t="s">
        <v>5018</v>
      </c>
      <c r="B862">
        <v>43</v>
      </c>
      <c r="C862">
        <v>43</v>
      </c>
      <c r="D862">
        <v>1996</v>
      </c>
      <c r="E862">
        <f t="shared" si="18"/>
        <v>1953</v>
      </c>
      <c r="F862" t="s">
        <v>276</v>
      </c>
      <c r="G862" t="s">
        <v>275</v>
      </c>
      <c r="H862" t="s">
        <v>5019</v>
      </c>
      <c r="I862" t="str">
        <f t="shared" si="14"/>
        <v>ChattanoogaATN</v>
      </c>
      <c r="K862" t="s">
        <v>5088</v>
      </c>
      <c r="L862">
        <v>35.045631</v>
      </c>
      <c r="M862">
        <v>-85.309676999999994</v>
      </c>
      <c r="N862" t="str">
        <f t="shared" si="15"/>
        <v>EA 1950</v>
      </c>
      <c r="O862" t="s">
        <v>276</v>
      </c>
      <c r="Q862" t="s">
        <v>1273</v>
      </c>
      <c r="R862" t="str">
        <f t="shared" si="16"/>
        <v>ChattanoogaA</v>
      </c>
    </row>
    <row r="863" spans="1:18">
      <c r="A863" t="s">
        <v>5020</v>
      </c>
      <c r="B863" t="s">
        <v>5061</v>
      </c>
      <c r="C863">
        <v>69</v>
      </c>
      <c r="D863">
        <v>1996</v>
      </c>
      <c r="E863">
        <f t="shared" si="18"/>
        <v>1927</v>
      </c>
      <c r="F863" t="s">
        <v>121</v>
      </c>
      <c r="G863" t="s">
        <v>24</v>
      </c>
      <c r="H863" t="s">
        <v>5021</v>
      </c>
      <c r="I863" t="str">
        <f t="shared" si="14"/>
        <v>NewOrleansBLA</v>
      </c>
      <c r="K863" t="s">
        <v>5086</v>
      </c>
      <c r="L863">
        <v>29.951070000000001</v>
      </c>
      <c r="M863">
        <v>-90.071529999999996</v>
      </c>
      <c r="N863" t="str">
        <f t="shared" si="15"/>
        <v>EA 1900</v>
      </c>
      <c r="O863" t="s">
        <v>396</v>
      </c>
      <c r="P863" t="s">
        <v>1197</v>
      </c>
      <c r="Q863" t="s">
        <v>1309</v>
      </c>
      <c r="R863" t="str">
        <f t="shared" si="16"/>
        <v>NewOrleansB</v>
      </c>
    </row>
    <row r="864" spans="1:18">
      <c r="A864" s="38" t="s">
        <v>5022</v>
      </c>
      <c r="B864" t="s">
        <v>5023</v>
      </c>
      <c r="C864">
        <v>34</v>
      </c>
      <c r="D864">
        <v>1996</v>
      </c>
      <c r="E864">
        <f t="shared" si="18"/>
        <v>1962</v>
      </c>
      <c r="F864" t="s">
        <v>276</v>
      </c>
      <c r="G864" t="s">
        <v>275</v>
      </c>
      <c r="H864" t="s">
        <v>5024</v>
      </c>
      <c r="I864" t="str">
        <f>R864&amp;G864</f>
        <v>ChattanoogaBTN</v>
      </c>
      <c r="K864" t="s">
        <v>5088</v>
      </c>
      <c r="L864">
        <v>35.045631</v>
      </c>
      <c r="M864">
        <v>-85.309676999999994</v>
      </c>
      <c r="N864" t="str">
        <f t="shared" si="15"/>
        <v>EA 1950</v>
      </c>
      <c r="O864" t="s">
        <v>276</v>
      </c>
      <c r="Q864" t="s">
        <v>1309</v>
      </c>
      <c r="R864" t="str">
        <f t="shared" si="16"/>
        <v>ChattanoogaB</v>
      </c>
    </row>
    <row r="865" spans="1:18">
      <c r="A865" s="38" t="s">
        <v>9597</v>
      </c>
      <c r="B865" t="s">
        <v>9598</v>
      </c>
      <c r="C865">
        <v>29</v>
      </c>
      <c r="D865">
        <v>1997</v>
      </c>
      <c r="E865">
        <f t="shared" si="18"/>
        <v>1968</v>
      </c>
      <c r="F865" t="s">
        <v>1070</v>
      </c>
      <c r="G865" t="s">
        <v>9599</v>
      </c>
      <c r="H865" t="s">
        <v>4707</v>
      </c>
      <c r="I865" t="str">
        <f>R865&amp;G865</f>
        <v>AB</v>
      </c>
      <c r="K865" t="s">
        <v>9600</v>
      </c>
      <c r="N865" t="str">
        <f t="shared" si="15"/>
        <v>EA 1950</v>
      </c>
      <c r="R865" t="str">
        <f t="shared" si="16"/>
        <v/>
      </c>
    </row>
    <row r="866" spans="1:18">
      <c r="A866" s="38" t="s">
        <v>5025</v>
      </c>
      <c r="B866">
        <v>35</v>
      </c>
      <c r="C866">
        <v>35</v>
      </c>
      <c r="D866">
        <v>1996</v>
      </c>
      <c r="E866">
        <f t="shared" si="18"/>
        <v>1961</v>
      </c>
      <c r="F866" t="s">
        <v>5053</v>
      </c>
      <c r="G866" t="s">
        <v>1084</v>
      </c>
      <c r="H866" t="s">
        <v>5026</v>
      </c>
      <c r="I866" t="str">
        <f t="shared" si="14"/>
        <v>St.JohnsNL</v>
      </c>
      <c r="K866" t="s">
        <v>5070</v>
      </c>
      <c r="L866">
        <v>47.561390000000003</v>
      </c>
      <c r="M866">
        <v>-52.711939999999998</v>
      </c>
      <c r="N866" t="str">
        <f t="shared" si="15"/>
        <v>EA 1950</v>
      </c>
      <c r="O866" t="s">
        <v>5098</v>
      </c>
      <c r="P866" t="s">
        <v>5104</v>
      </c>
      <c r="R866" t="str">
        <f t="shared" si="16"/>
        <v>St.Johns</v>
      </c>
    </row>
    <row r="867" spans="1:18">
      <c r="A867" s="38" t="s">
        <v>5027</v>
      </c>
      <c r="B867" t="s">
        <v>5028</v>
      </c>
      <c r="C867">
        <v>27</v>
      </c>
      <c r="D867">
        <v>1999</v>
      </c>
      <c r="E867">
        <f t="shared" si="18"/>
        <v>1972</v>
      </c>
      <c r="F867" t="s">
        <v>5054</v>
      </c>
      <c r="G867" t="s">
        <v>69</v>
      </c>
      <c r="H867" t="s">
        <v>4763</v>
      </c>
      <c r="I867" t="str">
        <f t="shared" si="14"/>
        <v>Atlanta.GA</v>
      </c>
      <c r="K867" t="s">
        <v>5089</v>
      </c>
      <c r="L867">
        <v>33.753749999999997</v>
      </c>
      <c r="M867">
        <v>-84.386330000000001</v>
      </c>
      <c r="N867" t="str">
        <f t="shared" si="15"/>
        <v>EA 1950</v>
      </c>
      <c r="O867" t="s">
        <v>5103</v>
      </c>
      <c r="R867" t="str">
        <f t="shared" si="16"/>
        <v>Atlanta.</v>
      </c>
    </row>
    <row r="868" spans="1:18">
      <c r="A868" s="38" t="s">
        <v>5029</v>
      </c>
      <c r="B868" t="s">
        <v>5030</v>
      </c>
      <c r="C868">
        <v>45</v>
      </c>
      <c r="D868">
        <v>1998</v>
      </c>
      <c r="E868">
        <f t="shared" si="18"/>
        <v>1953</v>
      </c>
      <c r="F868" t="s">
        <v>5055</v>
      </c>
      <c r="G868" t="s">
        <v>134</v>
      </c>
      <c r="H868" t="s">
        <v>5031</v>
      </c>
      <c r="I868" t="str">
        <f t="shared" si="14"/>
        <v>PortlandME</v>
      </c>
      <c r="K868" t="s">
        <v>5090</v>
      </c>
      <c r="L868">
        <v>43.680030000000002</v>
      </c>
      <c r="M868">
        <v>-70.310429999999997</v>
      </c>
      <c r="N868" t="str">
        <f t="shared" si="15"/>
        <v>EA 1950</v>
      </c>
      <c r="O868" t="s">
        <v>895</v>
      </c>
      <c r="R868" t="str">
        <f t="shared" si="16"/>
        <v>Portland</v>
      </c>
    </row>
    <row r="869" spans="1:18">
      <c r="A869" s="38" t="s">
        <v>5032</v>
      </c>
      <c r="B869" t="s">
        <v>5058</v>
      </c>
      <c r="C869">
        <v>35</v>
      </c>
      <c r="D869">
        <v>1999</v>
      </c>
      <c r="E869">
        <f t="shared" si="18"/>
        <v>1964</v>
      </c>
      <c r="F869" t="s">
        <v>5056</v>
      </c>
      <c r="G869" t="s">
        <v>225</v>
      </c>
      <c r="H869" t="s">
        <v>5033</v>
      </c>
      <c r="I869" t="str">
        <f t="shared" si="14"/>
        <v>ColumbusOH</v>
      </c>
      <c r="K869" t="s">
        <v>5091</v>
      </c>
      <c r="L869">
        <v>39.962220000000002</v>
      </c>
      <c r="M869">
        <v>-83.000559999999993</v>
      </c>
      <c r="N869" t="str">
        <f t="shared" si="15"/>
        <v>EA 1950</v>
      </c>
      <c r="O869" t="s">
        <v>234</v>
      </c>
      <c r="R869" t="str">
        <f t="shared" si="16"/>
        <v>Columbus</v>
      </c>
    </row>
    <row r="870" spans="1:18">
      <c r="A870" s="38" t="s">
        <v>5034</v>
      </c>
      <c r="B870">
        <v>26</v>
      </c>
      <c r="C870">
        <v>26</v>
      </c>
      <c r="D870">
        <v>1999</v>
      </c>
      <c r="E870">
        <f t="shared" si="18"/>
        <v>1973</v>
      </c>
      <c r="F870" t="s">
        <v>5035</v>
      </c>
      <c r="G870" t="s">
        <v>208</v>
      </c>
      <c r="H870" t="s">
        <v>5036</v>
      </c>
      <c r="I870" t="str">
        <f t="shared" si="14"/>
        <v>HalifaxNS</v>
      </c>
      <c r="K870" t="s">
        <v>5095</v>
      </c>
      <c r="L870">
        <v>44.648760000000003</v>
      </c>
      <c r="M870">
        <v>-63.575240000000001</v>
      </c>
      <c r="N870" t="str">
        <f t="shared" si="15"/>
        <v>EA 1950</v>
      </c>
      <c r="O870" t="s">
        <v>1038</v>
      </c>
      <c r="R870" t="str">
        <f t="shared" si="16"/>
        <v>Halifax</v>
      </c>
    </row>
    <row r="871" spans="1:18">
      <c r="A871" s="38" t="s">
        <v>5037</v>
      </c>
      <c r="B871" t="s">
        <v>5038</v>
      </c>
      <c r="C871">
        <v>48</v>
      </c>
      <c r="D871">
        <v>2000</v>
      </c>
      <c r="E871">
        <f t="shared" si="18"/>
        <v>1952</v>
      </c>
      <c r="F871" t="s">
        <v>327</v>
      </c>
      <c r="G871" t="s">
        <v>216</v>
      </c>
      <c r="H871" t="s">
        <v>5039</v>
      </c>
      <c r="I871" t="str">
        <f t="shared" si="14"/>
        <v>NYCNY</v>
      </c>
      <c r="K871" t="s">
        <v>5092</v>
      </c>
      <c r="L871">
        <v>40.712727999999998</v>
      </c>
      <c r="M871">
        <v>-74.006015000000005</v>
      </c>
      <c r="N871" t="str">
        <f t="shared" si="15"/>
        <v>EA 1950</v>
      </c>
      <c r="O871" t="s">
        <v>327</v>
      </c>
      <c r="R871" t="str">
        <f t="shared" si="16"/>
        <v>NYC</v>
      </c>
    </row>
    <row r="872" spans="1:18">
      <c r="A872" s="38" t="s">
        <v>5040</v>
      </c>
      <c r="B872">
        <v>70</v>
      </c>
      <c r="C872">
        <v>70</v>
      </c>
      <c r="D872">
        <v>2000</v>
      </c>
      <c r="E872">
        <f t="shared" si="18"/>
        <v>1930</v>
      </c>
      <c r="F872" t="s">
        <v>947</v>
      </c>
      <c r="G872" t="s">
        <v>200</v>
      </c>
      <c r="H872" t="s">
        <v>5041</v>
      </c>
      <c r="I872" t="str">
        <f t="shared" si="14"/>
        <v>JerseyCityNJ</v>
      </c>
      <c r="K872" t="s">
        <v>5071</v>
      </c>
      <c r="L872">
        <v>40.719070000000002</v>
      </c>
      <c r="M872">
        <v>-74.050550000000001</v>
      </c>
      <c r="N872" t="str">
        <f t="shared" si="15"/>
        <v>EA 1900</v>
      </c>
      <c r="O872" t="s">
        <v>1006</v>
      </c>
      <c r="P872" t="s">
        <v>398</v>
      </c>
      <c r="R872" t="str">
        <f t="shared" si="16"/>
        <v>JerseyCity</v>
      </c>
    </row>
    <row r="882" spans="2:66">
      <c r="L882" s="39"/>
      <c r="M882" s="39"/>
    </row>
    <row r="883" spans="2:66">
      <c r="B883" t="s">
        <v>597</v>
      </c>
      <c r="D883" t="s">
        <v>598</v>
      </c>
      <c r="E883" t="s">
        <v>599</v>
      </c>
      <c r="F883" t="s">
        <v>600</v>
      </c>
      <c r="G883" t="s">
        <v>1114</v>
      </c>
      <c r="H883" t="s">
        <v>1195</v>
      </c>
      <c r="I883" t="s">
        <v>1238</v>
      </c>
      <c r="J883" t="s">
        <v>601</v>
      </c>
      <c r="L883" t="s">
        <v>604</v>
      </c>
      <c r="M883" t="s">
        <v>604</v>
      </c>
      <c r="N883" t="s">
        <v>602</v>
      </c>
      <c r="O883" t="s">
        <v>603</v>
      </c>
      <c r="P883" t="s">
        <v>605</v>
      </c>
      <c r="Q883" s="101" t="s">
        <v>606</v>
      </c>
      <c r="R883" s="101"/>
      <c r="S883" s="101"/>
      <c r="T883" s="15"/>
      <c r="AC883" t="s">
        <v>1194</v>
      </c>
      <c r="AD883" t="s">
        <v>1141</v>
      </c>
      <c r="AE883" t="s">
        <v>1196</v>
      </c>
      <c r="AF883" t="s">
        <v>1218</v>
      </c>
      <c r="AG883" t="s">
        <v>1219</v>
      </c>
      <c r="AP883" t="s">
        <v>1220</v>
      </c>
      <c r="AY883" t="s">
        <v>1221</v>
      </c>
      <c r="BF883" t="s">
        <v>1222</v>
      </c>
      <c r="BN883" t="s">
        <v>1206</v>
      </c>
    </row>
    <row r="884" spans="2:66">
      <c r="B884" t="s">
        <v>1089</v>
      </c>
      <c r="C884" t="str">
        <f t="shared" ref="C884:C945" si="19">IF(B884="EA 1700","a",IF(B884="EA 1800","b",IF(B884="EA 1850","c",IF(B884="EA 1870","d",IF(B884="EA 1900","e",IF(B884="EA 1950","f",IF(B884="EA 1970","g",IF(B884="BA 1800","h",IF(B884="BA 1850","i",IF(B884="BA 1870","j",IF(B884="BA 1900","k",IF(B884="BA 1950","l",IF(B884="BA 1970","m",IF(B884="NA 1900","n",IF(B884="NA 1950","o",IF(B884="NA 1970","p",IF(B884="LA 1900","q",IF(B884="LA 1950","r",IF(B884="LA 1970","s",IF(B884="AA 1900","t",IF(B884="AA 1950","u",IF(B884="AA 1970","v"))))))))))))))))))))))</f>
        <v>e</v>
      </c>
      <c r="D884" t="s">
        <v>571</v>
      </c>
      <c r="E884" t="s">
        <v>572</v>
      </c>
      <c r="F884" t="s">
        <v>249</v>
      </c>
      <c r="G884">
        <v>1700</v>
      </c>
      <c r="I884" t="str">
        <f>IF(E884="B Franklin","(Frankin, 1768) in (Grandgent, 1862)",IF(E884="Webster","(Webster, 1788) in (Grandgent, 1862)",IF(E884="I Thomas","(Thomas, 1788) in (Grandgent, 1862)",IF(E884="Hale","(Hale, 1788) in (Grandgent, 1862)",IF(E884="JRLowell","(Lowell, 1798) in (Grandgent, 1862)",IF(E884="Babbit","(Babbit,1892)",IF(E884="Durian","LANCS in (Durian 2006)",IF(E884="Grandgent","(Grandgent, 1892)",IF(E884="Emerson","(Emerson 1788)",IF(E884="PrimerSC","(Primer 1898)",IF(E884="VVINWE","(Thomas, 2003)",IF(E884="AOE3","(Wells, 1984)",IF(E884="DASS","DASS "&amp;D884&amp;" (LAGS "&amp;D884&amp;")",IF(E884="DARE","DRE "&amp;D884&amp;")",IF(E884="ANAE","ANAE (Labov et al, 2003)",IF(E884="TaylorJones","(Jones, 2020)",IF(E884="PEAS","impressionistic&lt;br&gt;LAMSAS, in (Kurath, 1963)",IF(E884="ListenPast10","(Gordon, 2002)",IF(E884="ListenPast11","(Johnson 2003)",IF(E884="ListenPast12","(Johnson 2003)",IF(E884="ListenPast13","(Johnson 2003)",E884)))))))))))))))))))))</f>
        <v>(Frankin, 1768) in (Grandgent, 1862)</v>
      </c>
      <c r="J884" t="s">
        <v>499</v>
      </c>
      <c r="K884" t="str">
        <f t="shared" ref="K884:K928" si="20">B884&amp;J884</f>
        <v>EA 1900Philadelphia1</v>
      </c>
      <c r="N884" s="5"/>
      <c r="O884" s="5"/>
      <c r="P884" t="str">
        <f>IF(B884="EA 1700","seventeenhundred",IF(B884="EA 1800","eighteenhundred",IF(B884="EA 1850","eighteenfifty",IF(B884="EA 1870","eighteenseventy",IF(B884="EA 1900","nineteenhundred",IF(B884="EA 1950","nineteenfifty",IF(B884="EA 1970","nineteenseventy",IF(B884="BA 1800","Beighteenhundred",IF(B884="BA 1850","Beighteenfifty",IF(B884="AA 1870","Beighteenseventy",IF(B884="BA 1900","Bnineteenhundred",IF(B884="BA 1950","Bnineteenfifty",IF(B884="BA 1970","Bnineteenseventy",IF(B884="NA 1900","Nnineteenhundred",IF(B884="NA 1950","Nnineteenfifty",IF(B884="LA 1900","Lnineteenhundred",IF(B884="LA 1950","Lnineteenfifty",IF(B884="LA 1970","Lnineteenseventy",IF(B884="AA 1900","Anineteenhundred",IF(B884="AA 1950","Anineteenfifty",IF(B884="AA 1970","Anineteenseventy",IF("Anineteenhundred",IF(B884="AA 1950","Anineteenfifty",IF(B884="LA 1900","Lnineteenhundred",IF(B884="LA 1950","Lnineteenfifty",IF(B884="LA 1970","Lnineteenseventy",IF(B884="NA 1900","Nnineteenhundred",IF(B884="LA 1950","Lnineteenfifty",IF(B884="LA 1970","Lnineteenseventy","")))))))))))))))))))))))))))))</f>
        <v>nineteenhundred</v>
      </c>
      <c r="Q884" t="s">
        <v>499</v>
      </c>
      <c r="AA884" t="s">
        <v>5164</v>
      </c>
      <c r="AC884" t="str">
        <f>IF(E884="LAGS","a","b")</f>
        <v>b</v>
      </c>
      <c r="AE884" t="str">
        <f>IF(OR(T2="",Y2=""),"",IF(M2="","","const "&amp;B2&amp;P2&amp;Q2&amp;E2&amp;" = L.marker(["&amp;N2&amp;","&amp;M2&amp;"], {icon: "&amp;T2&amp;"_"&amp;Y2&amp;"}).bindPopup('"&amp;I2&amp;", "&amp;E2&amp;"&lt;br&gt;"&amp;H2&amp;"').addTo("&amp;O2&amp;");"))</f>
        <v/>
      </c>
      <c r="AF884" t="str">
        <f>IF(OR(U2="",Z2=""),"",IF(N2="","","const "&amp;C2&amp;Q2&amp;R2&amp;F2&amp;" = L.marker(["&amp;O2&amp;","&amp;N2&amp;"], {icon: "&amp;U2&amp;"_"&amp;Z2&amp;"}).bindPopup('"&amp;J2&amp;", "&amp;F2&amp;"&lt;br&gt;"&amp;I2&amp;"').addTo("&amp;P2&amp;");"))</f>
        <v/>
      </c>
      <c r="AS884" t="s">
        <v>5218</v>
      </c>
    </row>
    <row r="885" spans="2:66">
      <c r="B885" t="s">
        <v>1091</v>
      </c>
      <c r="C885" t="str">
        <f t="shared" si="19"/>
        <v>f</v>
      </c>
      <c r="D885" t="s">
        <v>4055</v>
      </c>
      <c r="E885" t="s">
        <v>4879</v>
      </c>
      <c r="F885" t="s">
        <v>5109</v>
      </c>
      <c r="G885" t="s">
        <v>9582</v>
      </c>
      <c r="I885" t="str">
        <f t="shared" ref="I885:I917" si="21">IF(E885="B Franklin","(Frankin, 1768) in (Grandgent, 1862)",IF(E885="Webster","(Webster, 1788) in (Grandgent, 1862)",IF(E885="I Thomas","(Thomas, 1788) in (Grandgent, 1862)",IF(E885="Hale","(Hale, 1788) in (Grandgent, 1862)",IF(E885="JRLowell","(Lowell, 1798) in (Grandgent, 1862)",IF(E885="Babbit","(Babbit,1892)",IF(E885="Durian","LANCS in (Durian 2006)",IF(E885="Grandgent","(Grandgent, 1892)",IF(E885="Emerson","(Emerson 1788)",IF(E885="PrimerSC","(Primer 1898)",IF(E885="VVINWE","(Thomas, 2003)",IF(E885="AOE3","(Wells, 1984)",IF(E885="DASS","DASS "&amp;D885&amp;" (LAGS "&amp;D885&amp;")",IF(E885="DARE","DRE "&amp;D885&amp;")",IF(E885="ANAE","ANAE (Labov et al, 2003)",IF(E885="TaylorJones","(Jones, 2020)",IF(E885="PEAS","impressionistic&lt;br&gt;LAMSAS, in (Kurath, 1963)",IF(E885="ListenPast10","(Gordon, 2002)",IF(E885="ListenPast11","(Johnson 2003)",IF(E885="ListenPast12","(Johnson 2003)",IF(E885="ListenPast13","(Johnson 2003)",E885)))))))))))))))))))))</f>
        <v>ANAE 14</v>
      </c>
      <c r="K885" t="str">
        <f t="shared" si="20"/>
        <v>EA 1950</v>
      </c>
      <c r="N885">
        <v>-87.822900000000004</v>
      </c>
      <c r="O885">
        <v>42.588079999999998</v>
      </c>
      <c r="P885" t="str">
        <f t="shared" ref="P885:P912" si="22">IF(B885="EA 1700","seventeenhundred",IF(B885="EA 1800","eighteenhundred",IF(B885="EA 1850","eighteenfifty",IF(B885="EA 1870","eighteenseventy",IF(B885="EA 1900","nineteenhundred",IF(B885="EA 1950","nineteenfifty",IF(B885="EA 1970","nineteenseventy",IF(B885="BA 1800","Beighteenhundred",IF(B885="BA 1850","Beighteenfifty",IF(B885="AA 1870","Beighteenseventy",IF(B885="BA 1900","Bnineteenhundred",IF(B885="BA 1950","Bnineteenfifty",IF(B885="BA 1970","Bnineteenseventy",IF(B885="NA 1900","Nnineteenhundred",IF(B885="NA 1950","Nnineteenfifty",IF(B885="LA 1900","Lnineteenhundred",IF(B885="LA 1950","Lnineteenfifty",IF(B885="LA 1970","Lnineteenseventy",IF(B885="AA 1900","Anineteenhundred",IF(B885="AA 1950","Anineteenfifty",IF(B885="AA 1970","Anineteenseventy",IF("Anineteenhundred",IF(B885="AA 1950","Anineteenfifty",IF(B885="LA 1900","Lnineteenhundred",IF(B885="LA 1950","Lnineteenfifty",IF(B885="LA 1970","Lnineteenseventy",IF(B885="NA 1900","Nnineteenhundred",IF(B885="LA 1950","Lnineteenfifty",IF(B885="LA 1970","Lnineteenseventy","")))))))))))))))))))))))))))))</f>
        <v>nineteenfifty</v>
      </c>
      <c r="V885" s="38"/>
      <c r="AC885" t="str">
        <f t="shared" ref="AC885:AC886" si="23">IF(E885="LAGS","a","b")</f>
        <v>b</v>
      </c>
      <c r="AE885" t="str">
        <f t="shared" ref="AE885:AE886" si="24">"const "&amp;C885&amp;Q885&amp;R885&amp;F885&amp;""</f>
        <v>const fKenoshaWI</v>
      </c>
      <c r="AF885" t="str">
        <f t="shared" ref="AF885:AF891" si="25">IF(OR(U943="",Z946=""),"",IF(N885="","","const "&amp;C885&amp;Q885&amp;R885&amp;F885&amp;" = L.marker(["&amp;O885&amp;","&amp;N885&amp;"], {icon: "&amp;U943&amp;"_"&amp;Z946&amp;"}).bindPopup('"&amp;J885&amp;", "&amp;F885&amp;"&lt;br&gt;"&amp;I885&amp;"').addTo("&amp;P885&amp;");"))</f>
        <v/>
      </c>
      <c r="AH885" t="s">
        <v>4055</v>
      </c>
      <c r="AK885" t="s">
        <v>5062</v>
      </c>
      <c r="AL885">
        <v>42.588079999999998</v>
      </c>
      <c r="AM885">
        <v>-87.822900000000004</v>
      </c>
      <c r="AN885" t="str">
        <f t="shared" ref="AN885:AN886" si="26">IF(AH885=D885,"","NO")</f>
        <v/>
      </c>
      <c r="AS885" t="s">
        <v>5200</v>
      </c>
    </row>
    <row r="886" spans="2:66">
      <c r="B886" t="s">
        <v>1089</v>
      </c>
      <c r="C886" t="str">
        <f t="shared" si="19"/>
        <v>e</v>
      </c>
      <c r="D886" t="s">
        <v>4107</v>
      </c>
      <c r="E886" t="s">
        <v>4879</v>
      </c>
      <c r="F886" t="s">
        <v>5110</v>
      </c>
      <c r="G886" t="s">
        <v>9582</v>
      </c>
      <c r="I886" t="str">
        <f t="shared" si="21"/>
        <v>ANAE 14</v>
      </c>
      <c r="K886" t="str">
        <f t="shared" si="20"/>
        <v>EA 1900</v>
      </c>
      <c r="N886">
        <v>-87.623180000000005</v>
      </c>
      <c r="O886">
        <v>41.881830000000001</v>
      </c>
      <c r="P886" t="str">
        <f t="shared" si="22"/>
        <v>nineteenhundred</v>
      </c>
      <c r="V886" s="38"/>
      <c r="AC886" t="str">
        <f t="shared" si="23"/>
        <v>b</v>
      </c>
      <c r="AE886" t="str">
        <f t="shared" si="24"/>
        <v>const eChicagoIL</v>
      </c>
      <c r="AF886" t="str">
        <f t="shared" si="25"/>
        <v/>
      </c>
      <c r="AH886" t="s">
        <v>4107</v>
      </c>
      <c r="AK886" t="s">
        <v>5063</v>
      </c>
      <c r="AL886">
        <v>41.881830000000001</v>
      </c>
      <c r="AM886">
        <v>-87.623180000000005</v>
      </c>
      <c r="AN886" t="str">
        <f t="shared" si="26"/>
        <v/>
      </c>
      <c r="AS886" t="s">
        <v>5201</v>
      </c>
    </row>
    <row r="887" spans="2:66">
      <c r="B887" t="s">
        <v>1089</v>
      </c>
      <c r="C887" t="str">
        <f t="shared" si="19"/>
        <v>e</v>
      </c>
      <c r="D887" t="s">
        <v>4152</v>
      </c>
      <c r="F887" t="s">
        <v>5129</v>
      </c>
      <c r="I887">
        <f t="shared" si="21"/>
        <v>0</v>
      </c>
      <c r="K887" t="str">
        <f t="shared" si="20"/>
        <v>EA 1900</v>
      </c>
      <c r="N887">
        <v>-82.998800000000003</v>
      </c>
      <c r="O887">
        <v>39.961199999999998</v>
      </c>
      <c r="P887" t="str">
        <f t="shared" si="22"/>
        <v>nineteenhundred</v>
      </c>
      <c r="AC887" t="str">
        <f t="shared" ref="AC887:AC929" si="27">IF(E887="LAGS","a","b")</f>
        <v>b</v>
      </c>
      <c r="AE887" t="str">
        <f t="shared" ref="AE887:AE918" si="28">"const "&amp;C887&amp;Q887&amp;R887&amp;F887&amp;""</f>
        <v>const eColumbusOH</v>
      </c>
      <c r="AF887" t="str">
        <f t="shared" si="25"/>
        <v/>
      </c>
      <c r="AH887" t="s">
        <v>4152</v>
      </c>
      <c r="AL887">
        <v>39.961199999999998</v>
      </c>
      <c r="AM887">
        <v>-82.998800000000003</v>
      </c>
      <c r="AN887" t="str">
        <f t="shared" ref="AN887:AN918" si="29">IF(AH887=D887,"","NO")</f>
        <v/>
      </c>
      <c r="AS887" t="s">
        <v>5202</v>
      </c>
    </row>
    <row r="888" spans="2:66">
      <c r="B888" t="s">
        <v>1089</v>
      </c>
      <c r="C888" t="str">
        <f t="shared" si="19"/>
        <v>e</v>
      </c>
      <c r="D888" t="s">
        <v>4161</v>
      </c>
      <c r="E888" t="s">
        <v>4823</v>
      </c>
      <c r="F888" t="s">
        <v>5154</v>
      </c>
      <c r="G888" t="s">
        <v>9502</v>
      </c>
      <c r="I888" t="str">
        <f t="shared" si="21"/>
        <v>ANAE 8</v>
      </c>
      <c r="K888" t="str">
        <f t="shared" si="20"/>
        <v>EA 1900</v>
      </c>
      <c r="L888" s="39"/>
      <c r="M888" s="39"/>
      <c r="N888">
        <v>-90.199399999999997</v>
      </c>
      <c r="O888">
        <v>38.627000000000002</v>
      </c>
      <c r="P888" t="str">
        <f t="shared" si="22"/>
        <v>nineteenhundred</v>
      </c>
      <c r="AC888" t="str">
        <f t="shared" si="27"/>
        <v>b</v>
      </c>
      <c r="AE888" t="str">
        <f t="shared" si="28"/>
        <v>const eStLouisMO</v>
      </c>
      <c r="AF888" t="str">
        <f t="shared" si="25"/>
        <v/>
      </c>
      <c r="AH888" t="s">
        <v>4161</v>
      </c>
      <c r="AK888" t="s">
        <v>5064</v>
      </c>
      <c r="AL888">
        <v>38.627000000000002</v>
      </c>
      <c r="AM888">
        <v>-90.199399999999997</v>
      </c>
      <c r="AN888" t="str">
        <f t="shared" si="29"/>
        <v/>
      </c>
      <c r="AS888" t="s">
        <v>5219</v>
      </c>
    </row>
    <row r="889" spans="2:66">
      <c r="B889" t="s">
        <v>1091</v>
      </c>
      <c r="C889" t="str">
        <f t="shared" si="19"/>
        <v>f</v>
      </c>
      <c r="D889" t="s">
        <v>4162</v>
      </c>
      <c r="E889" t="s">
        <v>4831</v>
      </c>
      <c r="F889" t="s">
        <v>5111</v>
      </c>
      <c r="G889" t="s">
        <v>9490</v>
      </c>
      <c r="I889" t="str">
        <f t="shared" si="21"/>
        <v>ANAE 12</v>
      </c>
      <c r="K889" t="str">
        <f t="shared" si="20"/>
        <v>EA 1950</v>
      </c>
      <c r="L889" s="39"/>
      <c r="M889" s="39"/>
      <c r="N889">
        <v>-81.681290000000004</v>
      </c>
      <c r="O889">
        <v>41.505490000000002</v>
      </c>
      <c r="P889" t="str">
        <f t="shared" si="22"/>
        <v>nineteenfifty</v>
      </c>
      <c r="V889" s="38"/>
      <c r="AC889" t="str">
        <f t="shared" si="27"/>
        <v>b</v>
      </c>
      <c r="AE889" t="str">
        <f t="shared" si="28"/>
        <v>const fClevelandOH</v>
      </c>
      <c r="AF889" t="str">
        <f t="shared" si="25"/>
        <v/>
      </c>
      <c r="AH889" t="s">
        <v>4162</v>
      </c>
      <c r="AK889" t="s">
        <v>5065</v>
      </c>
      <c r="AL889">
        <v>41.505490000000002</v>
      </c>
      <c r="AM889">
        <v>-81.681290000000004</v>
      </c>
      <c r="AN889" t="str">
        <f t="shared" si="29"/>
        <v/>
      </c>
      <c r="AS889" t="s">
        <v>5220</v>
      </c>
    </row>
    <row r="890" spans="2:66">
      <c r="B890" t="s">
        <v>1091</v>
      </c>
      <c r="C890" t="str">
        <f t="shared" si="19"/>
        <v>f</v>
      </c>
      <c r="D890" t="s">
        <v>4163</v>
      </c>
      <c r="E890" t="s">
        <v>4820</v>
      </c>
      <c r="F890" t="s">
        <v>5178</v>
      </c>
      <c r="G890" t="s">
        <v>9587</v>
      </c>
      <c r="I890" t="str">
        <f t="shared" si="21"/>
        <v>Transmission and Diffusion</v>
      </c>
      <c r="K890" t="str">
        <f t="shared" si="20"/>
        <v>EA 1950</v>
      </c>
      <c r="N890">
        <v>-90.199399999999997</v>
      </c>
      <c r="O890">
        <v>38.627000000000002</v>
      </c>
      <c r="P890" t="str">
        <f t="shared" si="22"/>
        <v>nineteenfifty</v>
      </c>
      <c r="V890" s="38"/>
      <c r="AC890" t="str">
        <f t="shared" si="27"/>
        <v>b</v>
      </c>
      <c r="AE890" t="str">
        <f t="shared" si="28"/>
        <v>const fStLouisMOB</v>
      </c>
      <c r="AF890" t="str">
        <f t="shared" si="25"/>
        <v/>
      </c>
      <c r="AH890" t="s">
        <v>4163</v>
      </c>
      <c r="AK890" t="s">
        <v>5064</v>
      </c>
      <c r="AL890">
        <v>38.627000000000002</v>
      </c>
      <c r="AM890">
        <v>-90.199399999999997</v>
      </c>
      <c r="AN890" t="str">
        <f t="shared" si="29"/>
        <v/>
      </c>
      <c r="AS890" t="s">
        <v>5221</v>
      </c>
    </row>
    <row r="891" spans="2:66">
      <c r="B891" t="s">
        <v>1091</v>
      </c>
      <c r="C891" t="str">
        <f t="shared" si="19"/>
        <v>f</v>
      </c>
      <c r="D891" t="s">
        <v>4167</v>
      </c>
      <c r="E891" t="s">
        <v>4879</v>
      </c>
      <c r="F891" t="s">
        <v>5112</v>
      </c>
      <c r="G891" t="s">
        <v>9582</v>
      </c>
      <c r="I891" t="str">
        <f t="shared" si="21"/>
        <v>ANAE 14</v>
      </c>
      <c r="K891" t="str">
        <f t="shared" si="20"/>
        <v>EA 1950</v>
      </c>
      <c r="N891">
        <v>-83.732119999999995</v>
      </c>
      <c r="O891">
        <v>42.279589999999999</v>
      </c>
      <c r="P891" t="str">
        <f t="shared" si="22"/>
        <v>nineteenfifty</v>
      </c>
      <c r="AC891" t="str">
        <f t="shared" si="27"/>
        <v>b</v>
      </c>
      <c r="AE891" t="str">
        <f t="shared" si="28"/>
        <v>const fAnnArborMI</v>
      </c>
      <c r="AF891" t="str">
        <f t="shared" si="25"/>
        <v/>
      </c>
      <c r="AH891" t="s">
        <v>4167</v>
      </c>
      <c r="AK891" t="s">
        <v>5066</v>
      </c>
      <c r="AL891">
        <v>42.279589999999999</v>
      </c>
      <c r="AM891">
        <v>-83.732119999999995</v>
      </c>
      <c r="AN891" t="str">
        <f t="shared" si="29"/>
        <v/>
      </c>
      <c r="AS891" t="s">
        <v>5203</v>
      </c>
    </row>
    <row r="892" spans="2:66">
      <c r="B892" t="s">
        <v>1089</v>
      </c>
      <c r="C892" t="str">
        <f t="shared" si="19"/>
        <v>e</v>
      </c>
      <c r="D892" t="s">
        <v>4170</v>
      </c>
      <c r="E892" t="s">
        <v>4909</v>
      </c>
      <c r="F892" t="s">
        <v>5113</v>
      </c>
      <c r="G892" t="s">
        <v>9508</v>
      </c>
      <c r="I892" t="str">
        <f t="shared" si="21"/>
        <v>ANAE 19</v>
      </c>
      <c r="K892" t="str">
        <f>B892&amp;J892</f>
        <v>EA 1900</v>
      </c>
      <c r="N892">
        <v>-84.512020000000007</v>
      </c>
      <c r="O892">
        <v>39.103119999999997</v>
      </c>
      <c r="P892" t="str">
        <f t="shared" si="22"/>
        <v>nineteenhundred</v>
      </c>
      <c r="V892" s="38"/>
      <c r="AC892" t="str">
        <f t="shared" si="27"/>
        <v>b</v>
      </c>
      <c r="AE892" t="str">
        <f t="shared" si="28"/>
        <v>const eCincinnatiOH</v>
      </c>
      <c r="AF892" t="e">
        <f>IF(OR(U950="",#REF!=""),"",IF(N892="","","const "&amp;C892&amp;Q892&amp;R892&amp;F892&amp;" = L.marker(["&amp;O892&amp;","&amp;N892&amp;"], {icon: "&amp;U950&amp;"_"&amp;#REF!&amp;"}).bindPopup('"&amp;J892&amp;", "&amp;F892&amp;"&lt;br&gt;"&amp;I892&amp;"').addTo("&amp;P892&amp;");"))</f>
        <v>#REF!</v>
      </c>
      <c r="AH892" t="s">
        <v>4170</v>
      </c>
      <c r="AK892" t="s">
        <v>5067</v>
      </c>
      <c r="AL892">
        <v>39.103119999999997</v>
      </c>
      <c r="AM892">
        <v>-84.512020000000007</v>
      </c>
      <c r="AN892" t="str">
        <f t="shared" si="29"/>
        <v/>
      </c>
      <c r="AS892" t="s">
        <v>5222</v>
      </c>
    </row>
    <row r="893" spans="2:66">
      <c r="B893" t="s">
        <v>1092</v>
      </c>
      <c r="C893" t="str">
        <f t="shared" si="19"/>
        <v>g</v>
      </c>
      <c r="D893" t="s">
        <v>4176</v>
      </c>
      <c r="E893" t="s">
        <v>4879</v>
      </c>
      <c r="F893" t="s">
        <v>5155</v>
      </c>
      <c r="G893" t="s">
        <v>9582</v>
      </c>
      <c r="I893" t="str">
        <f t="shared" si="21"/>
        <v>ANAE 14</v>
      </c>
      <c r="K893" t="str">
        <f t="shared" si="20"/>
        <v>EA 1970</v>
      </c>
      <c r="N893">
        <v>-83.045749999999998</v>
      </c>
      <c r="O893">
        <v>42.331429999999997</v>
      </c>
      <c r="P893" t="str">
        <f t="shared" si="22"/>
        <v>nineteenseventy</v>
      </c>
      <c r="V893" s="38"/>
      <c r="W893" s="38"/>
      <c r="AC893" t="str">
        <f t="shared" si="27"/>
        <v>b</v>
      </c>
      <c r="AE893" t="str">
        <f t="shared" si="28"/>
        <v>const gDetroitMI</v>
      </c>
      <c r="AF893" t="e">
        <f>IF(OR(U951="",#REF!=""),"",IF(N893="","","const "&amp;C893&amp;Q893&amp;R893&amp;F893&amp;" = L.marker(["&amp;O893&amp;","&amp;N893&amp;"], {icon: "&amp;U951&amp;"_"&amp;#REF!&amp;"}).bindPopup('"&amp;J893&amp;", "&amp;F893&amp;"&lt;br&gt;"&amp;I893&amp;"').addTo("&amp;P893&amp;");"))</f>
        <v>#REF!</v>
      </c>
      <c r="AH893" t="s">
        <v>4176</v>
      </c>
      <c r="AK893" t="s">
        <v>5068</v>
      </c>
      <c r="AL893">
        <v>42.331429999999997</v>
      </c>
      <c r="AM893">
        <v>-83.045749999999998</v>
      </c>
      <c r="AN893" t="str">
        <f t="shared" si="29"/>
        <v/>
      </c>
      <c r="AS893" t="s">
        <v>5223</v>
      </c>
    </row>
    <row r="894" spans="2:66">
      <c r="B894" t="s">
        <v>1091</v>
      </c>
      <c r="C894" t="str">
        <f t="shared" si="19"/>
        <v>f</v>
      </c>
      <c r="D894" t="s">
        <v>4177</v>
      </c>
      <c r="E894" t="s">
        <v>4879</v>
      </c>
      <c r="F894" t="s">
        <v>5179</v>
      </c>
      <c r="G894" t="s">
        <v>9582</v>
      </c>
      <c r="I894" t="str">
        <f t="shared" si="21"/>
        <v>ANAE 14</v>
      </c>
      <c r="K894" t="str">
        <f t="shared" si="20"/>
        <v>EA 1950</v>
      </c>
      <c r="N894">
        <v>-83.045749999999998</v>
      </c>
      <c r="O894">
        <v>42.331429999999997</v>
      </c>
      <c r="P894" t="str">
        <f t="shared" si="22"/>
        <v>nineteenfifty</v>
      </c>
      <c r="V894" s="38"/>
      <c r="AC894" t="str">
        <f t="shared" si="27"/>
        <v>b</v>
      </c>
      <c r="AE894" t="str">
        <f t="shared" si="28"/>
        <v>const fDetroitMIB</v>
      </c>
      <c r="AF894" t="e">
        <f>IF(OR(U952="",#REF!=""),"",IF(N894="","","const "&amp;C894&amp;Q894&amp;R894&amp;F894&amp;" = L.marker(["&amp;O894&amp;","&amp;N894&amp;"], {icon: "&amp;U952&amp;"_"&amp;#REF!&amp;"}).bindPopup('"&amp;J894&amp;", "&amp;F894&amp;"&lt;br&gt;"&amp;I894&amp;"').addTo("&amp;P894&amp;");"))</f>
        <v>#REF!</v>
      </c>
      <c r="AH894" t="s">
        <v>4177</v>
      </c>
      <c r="AK894" t="s">
        <v>5068</v>
      </c>
      <c r="AL894">
        <v>42.331429999999997</v>
      </c>
      <c r="AM894">
        <v>-83.045749999999998</v>
      </c>
      <c r="AN894" t="str">
        <f t="shared" si="29"/>
        <v/>
      </c>
      <c r="AS894" t="s">
        <v>5224</v>
      </c>
    </row>
    <row r="895" spans="2:66">
      <c r="B895" t="s">
        <v>1091</v>
      </c>
      <c r="C895" t="str">
        <f t="shared" si="19"/>
        <v>f</v>
      </c>
      <c r="D895" t="s">
        <v>4179</v>
      </c>
      <c r="E895" t="s">
        <v>5142</v>
      </c>
      <c r="F895" t="s">
        <v>5180</v>
      </c>
      <c r="I895" t="str">
        <f t="shared" si="21"/>
        <v>Geolinguistic diffusion at the Canada-US</v>
      </c>
      <c r="K895" t="str">
        <f t="shared" si="20"/>
        <v>EA 1950</v>
      </c>
      <c r="N895">
        <v>-83.045749999999998</v>
      </c>
      <c r="O895">
        <v>42.331429999999997</v>
      </c>
      <c r="P895" t="str">
        <f t="shared" si="22"/>
        <v>nineteenfifty</v>
      </c>
      <c r="V895" s="38"/>
      <c r="AC895" t="str">
        <f t="shared" si="27"/>
        <v>b</v>
      </c>
      <c r="AE895" t="str">
        <f t="shared" si="28"/>
        <v>const fDetroitMIC</v>
      </c>
      <c r="AF895" t="str">
        <f>IF(OR(U953="",Z953=""),"",IF(N895="","","const "&amp;C895&amp;Q895&amp;R895&amp;F895&amp;" = L.marker(["&amp;O895&amp;","&amp;N895&amp;"], {icon: "&amp;U953&amp;"_"&amp;Z953&amp;"}).bindPopup('"&amp;J895&amp;", "&amp;F895&amp;"&lt;br&gt;"&amp;I895&amp;"').addTo("&amp;P895&amp;");"))</f>
        <v/>
      </c>
      <c r="AH895" t="s">
        <v>4179</v>
      </c>
      <c r="AK895" t="s">
        <v>5068</v>
      </c>
      <c r="AL895">
        <v>42.331429999999997</v>
      </c>
      <c r="AM895">
        <v>-83.045749999999998</v>
      </c>
      <c r="AN895" t="str">
        <f t="shared" si="29"/>
        <v/>
      </c>
      <c r="AS895" t="s">
        <v>5225</v>
      </c>
    </row>
    <row r="896" spans="2:66">
      <c r="B896" t="s">
        <v>1091</v>
      </c>
      <c r="C896" t="str">
        <f t="shared" si="19"/>
        <v>f</v>
      </c>
      <c r="D896" t="s">
        <v>4204</v>
      </c>
      <c r="E896" t="s">
        <v>4909</v>
      </c>
      <c r="F896" t="s">
        <v>5114</v>
      </c>
      <c r="G896" t="s">
        <v>9504</v>
      </c>
      <c r="I896" t="str">
        <f t="shared" si="21"/>
        <v>ANAE 19</v>
      </c>
      <c r="K896" t="str">
        <f t="shared" si="20"/>
        <v>EA 1950</v>
      </c>
      <c r="N896">
        <v>-94.676389999999998</v>
      </c>
      <c r="O896">
        <v>39.106670000000001</v>
      </c>
      <c r="P896" t="str">
        <f t="shared" si="22"/>
        <v>nineteenfifty</v>
      </c>
      <c r="AC896" t="str">
        <f t="shared" si="27"/>
        <v>b</v>
      </c>
      <c r="AE896" t="str">
        <f t="shared" si="28"/>
        <v>const fKansasCityKS</v>
      </c>
      <c r="AF896" t="e">
        <f>IF(OR(#REF!="",#REF!=""),"",IF(N896="","","const "&amp;C896&amp;Q896&amp;R896&amp;F896&amp;" = L.marker(["&amp;O896&amp;","&amp;N896&amp;"], {icon: "&amp;#REF!&amp;"_"&amp;#REF!&amp;"}).bindPopup('"&amp;J896&amp;", "&amp;F896&amp;"&lt;br&gt;"&amp;I896&amp;"').addTo("&amp;P896&amp;");"))</f>
        <v>#REF!</v>
      </c>
      <c r="AH896" t="s">
        <v>4204</v>
      </c>
      <c r="AK896" t="s">
        <v>713</v>
      </c>
      <c r="AL896">
        <v>39.106670000000001</v>
      </c>
      <c r="AM896">
        <v>-94.676389999999998</v>
      </c>
      <c r="AN896" t="str">
        <f t="shared" si="29"/>
        <v/>
      </c>
      <c r="AS896" t="s">
        <v>5226</v>
      </c>
    </row>
    <row r="897" spans="2:45">
      <c r="B897" t="s">
        <v>1091</v>
      </c>
      <c r="C897" t="str">
        <f t="shared" si="19"/>
        <v>f</v>
      </c>
      <c r="D897" t="s">
        <v>4213</v>
      </c>
      <c r="E897" t="s">
        <v>4909</v>
      </c>
      <c r="F897" t="s">
        <v>5181</v>
      </c>
      <c r="G897" t="s">
        <v>9502</v>
      </c>
      <c r="H897" t="s">
        <v>740</v>
      </c>
      <c r="I897" t="str">
        <f t="shared" si="21"/>
        <v>ANAE 19</v>
      </c>
      <c r="K897" t="str">
        <f t="shared" si="20"/>
        <v>EA 1950</v>
      </c>
      <c r="N897">
        <v>-90.199399999999997</v>
      </c>
      <c r="O897">
        <v>38.627000000000002</v>
      </c>
      <c r="P897" t="str">
        <f t="shared" si="22"/>
        <v>nineteenfifty</v>
      </c>
      <c r="V897" s="38"/>
      <c r="AC897" t="str">
        <f t="shared" si="27"/>
        <v>b</v>
      </c>
      <c r="AE897" t="str">
        <f t="shared" si="28"/>
        <v>const fStLouisMOC</v>
      </c>
      <c r="AF897" t="e">
        <f>IF(OR(#REF!="",#REF!=""),"",IF(N897="","","const "&amp;C897&amp;Q897&amp;R897&amp;F897&amp;" = L.marker(["&amp;O897&amp;","&amp;N897&amp;"], {icon: "&amp;#REF!&amp;"_"&amp;#REF!&amp;"}).bindPopup('"&amp;J897&amp;", "&amp;F897&amp;"&lt;br&gt;"&amp;I897&amp;"').addTo("&amp;P897&amp;");"))</f>
        <v>#REF!</v>
      </c>
      <c r="AH897" t="s">
        <v>4213</v>
      </c>
      <c r="AK897" t="s">
        <v>5064</v>
      </c>
      <c r="AL897">
        <v>38.627000000000002</v>
      </c>
      <c r="AM897">
        <v>-90.199399999999997</v>
      </c>
      <c r="AN897" t="str">
        <f t="shared" si="29"/>
        <v/>
      </c>
      <c r="AS897" t="s">
        <v>5204</v>
      </c>
    </row>
    <row r="898" spans="2:45">
      <c r="B898" t="s">
        <v>1089</v>
      </c>
      <c r="C898" t="str">
        <f t="shared" si="19"/>
        <v>e</v>
      </c>
      <c r="D898" t="s">
        <v>4219</v>
      </c>
      <c r="E898" t="s">
        <v>4909</v>
      </c>
      <c r="F898" t="s">
        <v>5193</v>
      </c>
      <c r="G898" t="s">
        <v>9502</v>
      </c>
      <c r="H898" t="s">
        <v>740</v>
      </c>
      <c r="I898" t="str">
        <f t="shared" si="21"/>
        <v>ANAE 19</v>
      </c>
      <c r="K898" t="str">
        <f t="shared" si="20"/>
        <v>EA 1900</v>
      </c>
      <c r="N898">
        <v>-90.199399999999997</v>
      </c>
      <c r="O898">
        <v>38.627000000000002</v>
      </c>
      <c r="P898" t="str">
        <f t="shared" si="22"/>
        <v>nineteenhundred</v>
      </c>
      <c r="V898" s="38"/>
      <c r="AC898" t="str">
        <f t="shared" si="27"/>
        <v>b</v>
      </c>
      <c r="AE898" t="str">
        <f t="shared" si="28"/>
        <v>const eStLouisMOD</v>
      </c>
      <c r="AF898" t="e">
        <f>IF(OR(#REF!="",#REF!=""),"",IF(N898="","","const "&amp;C898&amp;Q898&amp;R898&amp;F898&amp;" = L.marker(["&amp;O898&amp;","&amp;N898&amp;"], {icon: "&amp;#REF!&amp;"_"&amp;#REF!&amp;"}).bindPopup('"&amp;J898&amp;", "&amp;F898&amp;"&lt;br&gt;"&amp;I898&amp;"').addTo("&amp;P898&amp;");"))</f>
        <v>#REF!</v>
      </c>
      <c r="AH898" t="s">
        <v>4219</v>
      </c>
      <c r="AK898" t="s">
        <v>5064</v>
      </c>
      <c r="AL898">
        <v>38.627000000000002</v>
      </c>
      <c r="AM898">
        <v>-90.199399999999997</v>
      </c>
      <c r="AN898" t="str">
        <f t="shared" si="29"/>
        <v/>
      </c>
      <c r="AS898" t="s">
        <v>5227</v>
      </c>
    </row>
    <row r="899" spans="2:45">
      <c r="B899" t="s">
        <v>1091</v>
      </c>
      <c r="C899" t="str">
        <f t="shared" si="19"/>
        <v>f</v>
      </c>
      <c r="D899" t="s">
        <v>4228</v>
      </c>
      <c r="E899" t="s">
        <v>5142</v>
      </c>
      <c r="F899" t="s">
        <v>5194</v>
      </c>
      <c r="G899" t="s">
        <v>9502</v>
      </c>
      <c r="I899" t="str">
        <f t="shared" si="21"/>
        <v>Geolinguistic diffusion at the Canada-US</v>
      </c>
      <c r="K899" t="str">
        <f t="shared" si="20"/>
        <v>EA 1950</v>
      </c>
      <c r="N899">
        <v>-83.045749999999998</v>
      </c>
      <c r="O899">
        <v>42.331429999999997</v>
      </c>
      <c r="P899" t="str">
        <f t="shared" si="22"/>
        <v>nineteenfifty</v>
      </c>
      <c r="V899" s="38"/>
      <c r="AC899" t="str">
        <f t="shared" si="27"/>
        <v>b</v>
      </c>
      <c r="AE899" t="str">
        <f t="shared" si="28"/>
        <v>const fDetroitMID</v>
      </c>
      <c r="AF899" t="e">
        <f>IF(OR(#REF!="",#REF!=""),"",IF(N899="","","const "&amp;C899&amp;Q899&amp;R899&amp;F899&amp;" = L.marker(["&amp;O899&amp;","&amp;N899&amp;"], {icon: "&amp;#REF!&amp;"_"&amp;#REF!&amp;"}).bindPopup('"&amp;J899&amp;", "&amp;F899&amp;"&lt;br&gt;"&amp;I899&amp;"').addTo("&amp;P899&amp;");"))</f>
        <v>#REF!</v>
      </c>
      <c r="AH899" t="s">
        <v>4228</v>
      </c>
      <c r="AK899" t="s">
        <v>5068</v>
      </c>
      <c r="AL899">
        <v>42.331429999999997</v>
      </c>
      <c r="AM899">
        <v>-83.045749999999998</v>
      </c>
      <c r="AN899" t="str">
        <f t="shared" si="29"/>
        <v/>
      </c>
      <c r="AS899" t="s">
        <v>5228</v>
      </c>
    </row>
    <row r="900" spans="2:45">
      <c r="B900" t="s">
        <v>1091</v>
      </c>
      <c r="C900" t="str">
        <f t="shared" si="19"/>
        <v>f</v>
      </c>
      <c r="D900" t="s">
        <v>4335</v>
      </c>
      <c r="E900" t="s">
        <v>4831</v>
      </c>
      <c r="F900" t="s">
        <v>5115</v>
      </c>
      <c r="G900" t="s">
        <v>9492</v>
      </c>
      <c r="I900" t="str">
        <f t="shared" si="21"/>
        <v>ANAE 12</v>
      </c>
      <c r="K900" t="str">
        <f t="shared" si="20"/>
        <v>EA 1950</v>
      </c>
      <c r="N900">
        <v>-84.501639999999995</v>
      </c>
      <c r="O900">
        <v>38.047989999999999</v>
      </c>
      <c r="P900" t="str">
        <f t="shared" si="22"/>
        <v>nineteenfifty</v>
      </c>
      <c r="AC900" t="str">
        <f t="shared" si="27"/>
        <v>b</v>
      </c>
      <c r="AE900" t="str">
        <f t="shared" si="28"/>
        <v>const fLexingtonKY</v>
      </c>
      <c r="AF900" t="e">
        <f>IF(OR(#REF!="",#REF!=""),"",IF(N900="","","const "&amp;C900&amp;Q900&amp;R900&amp;F900&amp;" = L.marker(["&amp;O900&amp;","&amp;N900&amp;"], {icon: "&amp;#REF!&amp;"_"&amp;#REF!&amp;"}).bindPopup('"&amp;J900&amp;", "&amp;F900&amp;"&lt;br&gt;"&amp;I900&amp;"').addTo("&amp;P900&amp;");"))</f>
        <v>#REF!</v>
      </c>
      <c r="AH900" t="s">
        <v>4335</v>
      </c>
      <c r="AK900" t="s">
        <v>5072</v>
      </c>
      <c r="AL900">
        <v>38.047989999999999</v>
      </c>
      <c r="AM900">
        <v>-84.501639999999995</v>
      </c>
      <c r="AN900" t="str">
        <f t="shared" si="29"/>
        <v/>
      </c>
      <c r="AS900" t="s">
        <v>5229</v>
      </c>
    </row>
    <row r="901" spans="2:45">
      <c r="B901" t="s">
        <v>1091</v>
      </c>
      <c r="C901" t="str">
        <f t="shared" si="19"/>
        <v>f</v>
      </c>
      <c r="D901" t="s">
        <v>4375</v>
      </c>
      <c r="E901" t="s">
        <v>4918</v>
      </c>
      <c r="F901" t="s">
        <v>5116</v>
      </c>
      <c r="G901" t="s">
        <v>9490</v>
      </c>
      <c r="I901" t="str">
        <f t="shared" si="21"/>
        <v>ANAE 20</v>
      </c>
      <c r="K901" t="str">
        <f t="shared" si="20"/>
        <v>EA 1950</v>
      </c>
      <c r="N901">
        <v>-115.17646999999999</v>
      </c>
      <c r="O901">
        <v>36.188110000000002</v>
      </c>
      <c r="P901" t="str">
        <f t="shared" si="22"/>
        <v>nineteenfifty</v>
      </c>
      <c r="V901" s="38"/>
      <c r="AC901" t="str">
        <f t="shared" si="27"/>
        <v>b</v>
      </c>
      <c r="AE901" t="str">
        <f t="shared" si="28"/>
        <v>const fLasVegasNV</v>
      </c>
      <c r="AF901" t="e">
        <f>IF(OR(#REF!="",#REF!=""),"",IF(N901="","","const "&amp;C901&amp;Q901&amp;R901&amp;F901&amp;" = L.marker(["&amp;O901&amp;","&amp;N901&amp;"], {icon: "&amp;#REF!&amp;"_"&amp;#REF!&amp;"}).bindPopup('"&amp;J901&amp;", "&amp;F901&amp;"&lt;br&gt;"&amp;I901&amp;"').addTo("&amp;P901&amp;");"))</f>
        <v>#REF!</v>
      </c>
      <c r="AH901" t="s">
        <v>4375</v>
      </c>
      <c r="AK901" t="s">
        <v>5069</v>
      </c>
      <c r="AL901">
        <v>36.188110000000002</v>
      </c>
      <c r="AM901">
        <v>-115.17646999999999</v>
      </c>
      <c r="AN901" t="str">
        <f t="shared" si="29"/>
        <v/>
      </c>
      <c r="AS901" t="s">
        <v>5230</v>
      </c>
    </row>
    <row r="902" spans="2:45">
      <c r="B902" t="s">
        <v>1091</v>
      </c>
      <c r="C902" t="str">
        <f t="shared" si="19"/>
        <v>f</v>
      </c>
      <c r="D902" t="s">
        <v>4384</v>
      </c>
      <c r="E902" t="s">
        <v>4918</v>
      </c>
      <c r="F902" t="s">
        <v>5117</v>
      </c>
      <c r="G902" t="s">
        <v>9490</v>
      </c>
      <c r="I902" t="str">
        <f t="shared" si="21"/>
        <v>ANAE 20</v>
      </c>
      <c r="K902" t="str">
        <f t="shared" si="20"/>
        <v>EA 1950</v>
      </c>
      <c r="N902">
        <v>-111.65853</v>
      </c>
      <c r="O902">
        <v>40.233849999999997</v>
      </c>
      <c r="P902" t="str">
        <f t="shared" si="22"/>
        <v>nineteenfifty</v>
      </c>
      <c r="V902" s="38"/>
      <c r="AC902" t="str">
        <f t="shared" si="27"/>
        <v>b</v>
      </c>
      <c r="AE902" t="str">
        <f t="shared" si="28"/>
        <v>const fProvoUT</v>
      </c>
      <c r="AF902" t="e">
        <f>IF(OR(#REF!="",#REF!=""),"",IF(N902="","","const "&amp;C902&amp;Q902&amp;R902&amp;F902&amp;" = L.marker(["&amp;O902&amp;","&amp;N902&amp;"], {icon: "&amp;#REF!&amp;"_"&amp;#REF!&amp;"}).bindPopup('"&amp;J902&amp;", "&amp;F902&amp;"&lt;br&gt;"&amp;I902&amp;"').addTo("&amp;P902&amp;");"))</f>
        <v>#REF!</v>
      </c>
      <c r="AH902" t="s">
        <v>4384</v>
      </c>
      <c r="AK902" t="s">
        <v>5073</v>
      </c>
      <c r="AL902">
        <v>40.233849999999997</v>
      </c>
      <c r="AM902">
        <v>-111.65853</v>
      </c>
      <c r="AN902" t="str">
        <f t="shared" si="29"/>
        <v/>
      </c>
      <c r="AS902" t="s">
        <v>5205</v>
      </c>
    </row>
    <row r="903" spans="2:45">
      <c r="B903" t="s">
        <v>1089</v>
      </c>
      <c r="C903" t="str">
        <f t="shared" si="19"/>
        <v>e</v>
      </c>
      <c r="D903" t="s">
        <v>4392</v>
      </c>
      <c r="E903" t="s">
        <v>4826</v>
      </c>
      <c r="F903" t="s">
        <v>5156</v>
      </c>
      <c r="G903" t="s">
        <v>9495</v>
      </c>
      <c r="H903" t="s">
        <v>740</v>
      </c>
      <c r="I903" t="str">
        <f t="shared" si="21"/>
        <v>ANAE 9</v>
      </c>
      <c r="K903" t="str">
        <f t="shared" si="20"/>
        <v>EA 1900</v>
      </c>
      <c r="N903">
        <v>-86.779629999999997</v>
      </c>
      <c r="O903">
        <v>33.543680000000002</v>
      </c>
      <c r="P903" t="str">
        <f t="shared" si="22"/>
        <v>nineteenhundred</v>
      </c>
      <c r="V903" s="38"/>
      <c r="AC903" t="str">
        <f t="shared" si="27"/>
        <v>b</v>
      </c>
      <c r="AE903" t="str">
        <f t="shared" si="28"/>
        <v>const eBirminghamAL</v>
      </c>
      <c r="AF903" t="e">
        <f>IF(OR(#REF!="",#REF!=""),"",IF(N903="","","const "&amp;C903&amp;Q903&amp;R903&amp;F903&amp;" = L.marker(["&amp;O903&amp;","&amp;N903&amp;"], {icon: "&amp;#REF!&amp;"_"&amp;#REF!&amp;"}).bindPopup('"&amp;J903&amp;", "&amp;F903&amp;"&lt;br&gt;"&amp;I903&amp;"').addTo("&amp;P903&amp;");"))</f>
        <v>#REF!</v>
      </c>
      <c r="AH903" t="s">
        <v>4392</v>
      </c>
      <c r="AK903" t="s">
        <v>5074</v>
      </c>
      <c r="AL903">
        <v>33.543680000000002</v>
      </c>
      <c r="AM903">
        <v>-86.779629999999997</v>
      </c>
      <c r="AN903" t="str">
        <f t="shared" si="29"/>
        <v/>
      </c>
      <c r="AS903" t="s">
        <v>5231</v>
      </c>
    </row>
    <row r="904" spans="2:45">
      <c r="B904" t="s">
        <v>1091</v>
      </c>
      <c r="C904" t="str">
        <f t="shared" si="19"/>
        <v>f</v>
      </c>
      <c r="D904" t="s">
        <v>4393</v>
      </c>
      <c r="E904" t="s">
        <v>4821</v>
      </c>
      <c r="F904" t="s">
        <v>5182</v>
      </c>
      <c r="G904" t="s">
        <v>9495</v>
      </c>
      <c r="I904" t="str">
        <f t="shared" si="21"/>
        <v>ANAE 4</v>
      </c>
      <c r="K904" t="str">
        <f t="shared" si="20"/>
        <v>EA 1950</v>
      </c>
      <c r="N904">
        <v>-86.779629999999997</v>
      </c>
      <c r="O904">
        <v>33.543680000000002</v>
      </c>
      <c r="P904" t="str">
        <f t="shared" si="22"/>
        <v>nineteenfifty</v>
      </c>
      <c r="V904" s="38"/>
      <c r="AC904" t="str">
        <f t="shared" si="27"/>
        <v>b</v>
      </c>
      <c r="AE904" t="str">
        <f t="shared" si="28"/>
        <v>const fBirminghamALB</v>
      </c>
      <c r="AF904" t="e">
        <f>IF(OR(#REF!="",#REF!=""),"",IF(N904="","","const "&amp;C904&amp;Q904&amp;R904&amp;F904&amp;" = L.marker(["&amp;O904&amp;","&amp;N904&amp;"], {icon: "&amp;#REF!&amp;"_"&amp;#REF!&amp;"}).bindPopup('"&amp;J904&amp;", "&amp;F904&amp;"&lt;br&gt;"&amp;I904&amp;"').addTo("&amp;P904&amp;");"))</f>
        <v>#REF!</v>
      </c>
      <c r="AH904" t="s">
        <v>4393</v>
      </c>
      <c r="AK904" t="s">
        <v>5074</v>
      </c>
      <c r="AL904">
        <v>33.543680000000002</v>
      </c>
      <c r="AM904">
        <v>-86.779629999999997</v>
      </c>
      <c r="AN904" t="str">
        <f t="shared" si="29"/>
        <v/>
      </c>
      <c r="AS904" t="s">
        <v>5206</v>
      </c>
    </row>
    <row r="905" spans="2:45">
      <c r="B905" t="s">
        <v>1089</v>
      </c>
      <c r="C905" t="str">
        <f t="shared" si="19"/>
        <v>e</v>
      </c>
      <c r="D905" t="s">
        <v>4399</v>
      </c>
      <c r="E905" t="s">
        <v>5142</v>
      </c>
      <c r="F905" t="s">
        <v>5157</v>
      </c>
      <c r="G905" t="s">
        <v>9502</v>
      </c>
      <c r="I905" t="str">
        <f t="shared" si="21"/>
        <v>Geolinguistic diffusion at the Canada-US</v>
      </c>
      <c r="K905" t="str">
        <f t="shared" si="20"/>
        <v>EA 1900</v>
      </c>
      <c r="N905">
        <v>-78.878399999999999</v>
      </c>
      <c r="O905">
        <v>42.886400000000002</v>
      </c>
      <c r="P905" t="str">
        <f t="shared" si="22"/>
        <v>nineteenhundred</v>
      </c>
      <c r="V905" s="38"/>
      <c r="AC905" t="str">
        <f t="shared" si="27"/>
        <v>b</v>
      </c>
      <c r="AE905" t="str">
        <f t="shared" si="28"/>
        <v>const eBuffaloNY</v>
      </c>
      <c r="AF905" t="e">
        <f>IF(OR(#REF!="",#REF!=""),"",IF(N905="","","const "&amp;C905&amp;Q905&amp;R905&amp;F905&amp;" = L.marker(["&amp;O905&amp;","&amp;N905&amp;"], {icon: "&amp;#REF!&amp;"_"&amp;#REF!&amp;"}).bindPopup('"&amp;J905&amp;", "&amp;F905&amp;"&lt;br&gt;"&amp;I905&amp;"').addTo("&amp;P905&amp;");"))</f>
        <v>#REF!</v>
      </c>
      <c r="AH905" t="s">
        <v>4399</v>
      </c>
      <c r="AK905" s="23" t="s">
        <v>5197</v>
      </c>
      <c r="AL905">
        <v>42.886400000000002</v>
      </c>
      <c r="AM905">
        <v>-78.878399999999999</v>
      </c>
      <c r="AN905" t="str">
        <f t="shared" si="29"/>
        <v/>
      </c>
      <c r="AS905" t="s">
        <v>5232</v>
      </c>
    </row>
    <row r="906" spans="2:45">
      <c r="B906" t="s">
        <v>1091</v>
      </c>
      <c r="C906" t="str">
        <f t="shared" si="19"/>
        <v>f</v>
      </c>
      <c r="D906" t="s">
        <v>4405</v>
      </c>
      <c r="E906" t="s">
        <v>4820</v>
      </c>
      <c r="F906" t="s">
        <v>5118</v>
      </c>
      <c r="G906" t="s">
        <v>9583</v>
      </c>
      <c r="I906" t="str">
        <f t="shared" si="21"/>
        <v>Transmission and Diffusion</v>
      </c>
      <c r="K906" t="str">
        <f t="shared" si="20"/>
        <v>EA 1950</v>
      </c>
      <c r="N906">
        <v>-73.756230000000002</v>
      </c>
      <c r="O906">
        <v>42.65258</v>
      </c>
      <c r="P906" t="str">
        <f t="shared" si="22"/>
        <v>nineteenfifty</v>
      </c>
      <c r="V906" s="38"/>
      <c r="AC906" t="str">
        <f t="shared" si="27"/>
        <v>b</v>
      </c>
      <c r="AE906" t="str">
        <f t="shared" si="28"/>
        <v>const fAlbanyNY</v>
      </c>
      <c r="AF906" t="e">
        <f>IF(OR(#REF!="",#REF!=""),"",IF(N906="","","const "&amp;C906&amp;Q906&amp;R906&amp;F906&amp;" = L.marker(["&amp;O906&amp;","&amp;N906&amp;"], {icon: "&amp;#REF!&amp;"_"&amp;#REF!&amp;"}).bindPopup('"&amp;J906&amp;", "&amp;F906&amp;"&lt;br&gt;"&amp;I906&amp;"').addTo("&amp;P906&amp;");"))</f>
        <v>#REF!</v>
      </c>
      <c r="AH906" t="s">
        <v>4405</v>
      </c>
      <c r="AK906" t="s">
        <v>5075</v>
      </c>
      <c r="AL906">
        <v>42.65258</v>
      </c>
      <c r="AM906">
        <v>-73.756230000000002</v>
      </c>
      <c r="AN906" t="str">
        <f t="shared" si="29"/>
        <v/>
      </c>
      <c r="AS906" t="s">
        <v>5207</v>
      </c>
    </row>
    <row r="907" spans="2:45">
      <c r="B907" t="s">
        <v>1089</v>
      </c>
      <c r="C907" t="str">
        <f t="shared" si="19"/>
        <v>e</v>
      </c>
      <c r="D907" t="s">
        <v>4408</v>
      </c>
      <c r="F907" t="s">
        <v>5158</v>
      </c>
      <c r="G907" t="s">
        <v>9492</v>
      </c>
      <c r="I907">
        <f t="shared" si="21"/>
        <v>0</v>
      </c>
      <c r="K907" t="str">
        <f t="shared" si="20"/>
        <v>EA 1900</v>
      </c>
      <c r="N907">
        <v>-79.995890000000003</v>
      </c>
      <c r="O907">
        <v>40.440620000000003</v>
      </c>
      <c r="P907" t="str">
        <f t="shared" si="22"/>
        <v>nineteenhundred</v>
      </c>
      <c r="AC907" t="str">
        <f t="shared" si="27"/>
        <v>b</v>
      </c>
      <c r="AE907" t="str">
        <f t="shared" si="28"/>
        <v>const ePittsburghPA</v>
      </c>
      <c r="AF907" t="e">
        <f>IF(OR(#REF!="",#REF!=""),"",IF(N907="","","const "&amp;C907&amp;Q907&amp;R907&amp;F907&amp;" = L.marker(["&amp;O907&amp;","&amp;N907&amp;"], {icon: "&amp;#REF!&amp;"_"&amp;#REF!&amp;"}).bindPopup('"&amp;J907&amp;", "&amp;F907&amp;"&lt;br&gt;"&amp;I907&amp;"').addTo("&amp;P907&amp;");"))</f>
        <v>#REF!</v>
      </c>
      <c r="AH907" t="s">
        <v>4408</v>
      </c>
      <c r="AK907" t="s">
        <v>5076</v>
      </c>
      <c r="AL907">
        <v>40.440620000000003</v>
      </c>
      <c r="AM907">
        <v>-79.995890000000003</v>
      </c>
      <c r="AN907" t="str">
        <f t="shared" si="29"/>
        <v/>
      </c>
      <c r="AS907" t="s">
        <v>5233</v>
      </c>
    </row>
    <row r="908" spans="2:45">
      <c r="B908" t="s">
        <v>1091</v>
      </c>
      <c r="C908" t="str">
        <f t="shared" si="19"/>
        <v>f</v>
      </c>
      <c r="D908" t="s">
        <v>4411</v>
      </c>
      <c r="E908" t="s">
        <v>4879</v>
      </c>
      <c r="F908" t="s">
        <v>5119</v>
      </c>
      <c r="G908" t="s">
        <v>9582</v>
      </c>
      <c r="I908" t="str">
        <f t="shared" si="21"/>
        <v>ANAE 14</v>
      </c>
      <c r="K908" t="str">
        <f t="shared" si="20"/>
        <v>EA 1950</v>
      </c>
      <c r="N908">
        <v>-77.610919999999993</v>
      </c>
      <c r="O908">
        <v>43.161029999999997</v>
      </c>
      <c r="P908" t="str">
        <f t="shared" si="22"/>
        <v>nineteenfifty</v>
      </c>
      <c r="AC908" t="str">
        <f t="shared" si="27"/>
        <v>b</v>
      </c>
      <c r="AE908" t="str">
        <f t="shared" si="28"/>
        <v>const fRochesterNY</v>
      </c>
      <c r="AF908" t="e">
        <f>IF(OR(#REF!="",#REF!=""),"",IF(N908="","","const "&amp;C908&amp;Q908&amp;R908&amp;F908&amp;" = L.marker(["&amp;O908&amp;","&amp;N908&amp;"], {icon: "&amp;#REF!&amp;"_"&amp;#REF!&amp;"}).bindPopup('"&amp;J908&amp;", "&amp;F908&amp;"&lt;br&gt;"&amp;I908&amp;"').addTo("&amp;P908&amp;");"))</f>
        <v>#REF!</v>
      </c>
      <c r="AH908" t="s">
        <v>4411</v>
      </c>
      <c r="AK908" t="s">
        <v>5077</v>
      </c>
      <c r="AL908">
        <v>43.161029999999997</v>
      </c>
      <c r="AM908">
        <v>-77.610919999999993</v>
      </c>
      <c r="AN908" t="str">
        <f t="shared" si="29"/>
        <v/>
      </c>
      <c r="AS908" t="s">
        <v>5208</v>
      </c>
    </row>
    <row r="909" spans="2:45">
      <c r="B909" t="s">
        <v>1089</v>
      </c>
      <c r="C909" t="str">
        <f t="shared" si="19"/>
        <v>e</v>
      </c>
      <c r="D909" t="s">
        <v>4437</v>
      </c>
      <c r="E909" t="s">
        <v>4894</v>
      </c>
      <c r="F909" t="s">
        <v>5120</v>
      </c>
      <c r="I909" t="str">
        <f t="shared" si="21"/>
        <v>ANAE 17</v>
      </c>
      <c r="K909" t="str">
        <f t="shared" si="20"/>
        <v>EA 1900</v>
      </c>
      <c r="N909">
        <v>-74.742935000000003</v>
      </c>
      <c r="O909">
        <v>40.21705</v>
      </c>
      <c r="P909" t="str">
        <f t="shared" si="22"/>
        <v>nineteenhundred</v>
      </c>
      <c r="AC909" t="str">
        <f t="shared" si="27"/>
        <v>b</v>
      </c>
      <c r="AE909" t="str">
        <f t="shared" si="28"/>
        <v>const eTrentonNJ</v>
      </c>
      <c r="AF909" t="e">
        <f>IF(OR(#REF!="",#REF!=""),"",IF(N909="","","const "&amp;C909&amp;Q909&amp;R909&amp;F909&amp;" = L.marker(["&amp;O909&amp;","&amp;N909&amp;"], {icon: "&amp;#REF!&amp;"_"&amp;#REF!&amp;"}).bindPopup('"&amp;J909&amp;", "&amp;F909&amp;"&lt;br&gt;"&amp;I909&amp;"').addTo("&amp;P909&amp;");"))</f>
        <v>#REF!</v>
      </c>
      <c r="AH909" t="s">
        <v>4437</v>
      </c>
      <c r="AK909" t="s">
        <v>5078</v>
      </c>
      <c r="AL909">
        <v>40.21705</v>
      </c>
      <c r="AM909">
        <v>-74.742935000000003</v>
      </c>
      <c r="AN909" t="str">
        <f t="shared" si="29"/>
        <v/>
      </c>
      <c r="AS909" t="s">
        <v>5209</v>
      </c>
    </row>
    <row r="910" spans="2:45">
      <c r="B910" t="s">
        <v>1089</v>
      </c>
      <c r="C910" t="str">
        <f t="shared" si="19"/>
        <v>e</v>
      </c>
      <c r="D910" t="s">
        <v>4454</v>
      </c>
      <c r="E910" t="s">
        <v>4831</v>
      </c>
      <c r="F910" t="s">
        <v>5121</v>
      </c>
      <c r="G910" t="s">
        <v>9490</v>
      </c>
      <c r="I910" t="str">
        <f t="shared" si="21"/>
        <v>ANAE 12</v>
      </c>
      <c r="K910" t="str">
        <f t="shared" si="20"/>
        <v>EA 1900</v>
      </c>
      <c r="N910">
        <v>-92.289599999999993</v>
      </c>
      <c r="O910">
        <v>34.746479999999998</v>
      </c>
      <c r="P910" t="str">
        <f t="shared" si="22"/>
        <v>nineteenhundred</v>
      </c>
      <c r="V910" s="38"/>
      <c r="AC910" t="str">
        <f t="shared" si="27"/>
        <v>b</v>
      </c>
      <c r="AE910" t="str">
        <f t="shared" si="28"/>
        <v>const eLittleRockAR</v>
      </c>
      <c r="AF910" t="e">
        <f>IF(OR(#REF!="",#REF!=""),"",IF(N910="","","const "&amp;C910&amp;Q910&amp;R910&amp;F910&amp;" = L.marker(["&amp;O910&amp;","&amp;N910&amp;"], {icon: "&amp;#REF!&amp;"_"&amp;#REF!&amp;"}).bindPopup('"&amp;J910&amp;", "&amp;F910&amp;"&lt;br&gt;"&amp;I910&amp;"').addTo("&amp;P910&amp;");"))</f>
        <v>#REF!</v>
      </c>
      <c r="AH910" t="s">
        <v>4454</v>
      </c>
      <c r="AK910" t="s">
        <v>5079</v>
      </c>
      <c r="AL910">
        <v>34.746479999999998</v>
      </c>
      <c r="AM910">
        <v>-92.289599999999993</v>
      </c>
      <c r="AN910" t="str">
        <f t="shared" si="29"/>
        <v/>
      </c>
      <c r="AS910" t="s">
        <v>5234</v>
      </c>
    </row>
    <row r="911" spans="2:45">
      <c r="B911" t="s">
        <v>1091</v>
      </c>
      <c r="C911" t="str">
        <f t="shared" si="19"/>
        <v>f</v>
      </c>
      <c r="D911" t="s">
        <v>4479</v>
      </c>
      <c r="E911" t="s">
        <v>4837</v>
      </c>
      <c r="F911" t="s">
        <v>5159</v>
      </c>
      <c r="G911" t="s">
        <v>9486</v>
      </c>
      <c r="I911" t="str">
        <f t="shared" si="21"/>
        <v>ANAE 13</v>
      </c>
      <c r="K911" t="str">
        <f t="shared" si="20"/>
        <v>EA 1950</v>
      </c>
      <c r="N911">
        <v>-71.057083000000006</v>
      </c>
      <c r="O911">
        <v>42.361145</v>
      </c>
      <c r="P911" t="str">
        <f t="shared" si="22"/>
        <v>nineteenfifty</v>
      </c>
      <c r="V911" s="38"/>
      <c r="AC911" t="str">
        <f t="shared" si="27"/>
        <v>b</v>
      </c>
      <c r="AE911" t="str">
        <f t="shared" si="28"/>
        <v>const fBostonMA</v>
      </c>
      <c r="AF911" t="e">
        <f>IF(OR(#REF!="",#REF!=""),"",IF(N911="","","const "&amp;C911&amp;Q911&amp;R911&amp;F911&amp;" = L.marker(["&amp;O911&amp;","&amp;N911&amp;"], {icon: "&amp;#REF!&amp;"_"&amp;#REF!&amp;"}).bindPopup('"&amp;J911&amp;", "&amp;F911&amp;"&lt;br&gt;"&amp;I911&amp;"').addTo("&amp;P911&amp;");"))</f>
        <v>#REF!</v>
      </c>
      <c r="AH911" t="s">
        <v>4479</v>
      </c>
      <c r="AK911" t="s">
        <v>5159</v>
      </c>
      <c r="AL911">
        <v>42.361145</v>
      </c>
      <c r="AM911">
        <v>-71.057083000000006</v>
      </c>
      <c r="AN911" t="str">
        <f t="shared" si="29"/>
        <v/>
      </c>
      <c r="AS911" t="s">
        <v>5210</v>
      </c>
    </row>
    <row r="912" spans="2:45">
      <c r="B912" t="s">
        <v>1089</v>
      </c>
      <c r="C912" t="str">
        <f t="shared" si="19"/>
        <v>e</v>
      </c>
      <c r="D912" t="s">
        <v>4486</v>
      </c>
      <c r="E912" t="s">
        <v>4879</v>
      </c>
      <c r="F912" t="s">
        <v>5122</v>
      </c>
      <c r="G912" t="s">
        <v>9582</v>
      </c>
      <c r="I912" t="str">
        <f t="shared" si="21"/>
        <v>ANAE 14</v>
      </c>
      <c r="K912" t="str">
        <f t="shared" si="20"/>
        <v>EA 1900</v>
      </c>
      <c r="N912">
        <v>-72.972603000000007</v>
      </c>
      <c r="O912">
        <v>43.610621999999999</v>
      </c>
      <c r="P912" t="str">
        <f t="shared" si="22"/>
        <v>nineteenhundred</v>
      </c>
      <c r="V912" s="38"/>
      <c r="AC912" t="str">
        <f t="shared" si="27"/>
        <v>b</v>
      </c>
      <c r="AE912" t="str">
        <f t="shared" si="28"/>
        <v>const eRutlandVT</v>
      </c>
      <c r="AF912" t="e">
        <f>IF(OR(#REF!="",#REF!=""),"",IF(N912="","","const "&amp;C912&amp;Q912&amp;R912&amp;F912&amp;" = L.marker(["&amp;O912&amp;","&amp;N912&amp;"], {icon: "&amp;#REF!&amp;"_"&amp;#REF!&amp;"}).bindPopup('"&amp;J912&amp;", "&amp;F912&amp;"&lt;br&gt;"&amp;I912&amp;"').addTo("&amp;P912&amp;");"))</f>
        <v>#REF!</v>
      </c>
      <c r="AH912" t="s">
        <v>4486</v>
      </c>
      <c r="AK912" t="s">
        <v>5122</v>
      </c>
      <c r="AL912">
        <v>43.610621999999999</v>
      </c>
      <c r="AM912">
        <v>-72.972603000000007</v>
      </c>
      <c r="AN912" t="str">
        <f t="shared" si="29"/>
        <v/>
      </c>
      <c r="AS912" t="s">
        <v>5235</v>
      </c>
    </row>
    <row r="913" spans="2:45">
      <c r="B913" t="s">
        <v>1091</v>
      </c>
      <c r="C913" t="str">
        <f t="shared" si="19"/>
        <v>f</v>
      </c>
      <c r="D913" t="s">
        <v>4487</v>
      </c>
      <c r="E913" t="s">
        <v>5133</v>
      </c>
      <c r="F913" t="s">
        <v>5160</v>
      </c>
      <c r="I913" t="str">
        <f t="shared" si="21"/>
        <v>Boberg 2001</v>
      </c>
      <c r="K913" t="str">
        <f t="shared" si="20"/>
        <v>EA 1950</v>
      </c>
      <c r="N913">
        <v>-73.212100000000007</v>
      </c>
      <c r="O913">
        <v>44.475900000000003</v>
      </c>
      <c r="P913" t="str">
        <f t="shared" ref="P913:P945" si="30">IF(B913="EA 1700","seventeenhundred",IF(B913="EA 1800","eighteenhundred",IF(B913="EA 1850","eighteenfifty",IF(B913="EA 1870","eighteenseventy",IF(B913="EA 1900","nineteenhundred",IF(B913="EA 1950","nineteenfifty",IF(B913="EA 1970","nineteenseventy",IF(B913="BA 1800","Beighteenhundred",IF(B913="BA 1850","Beighteenfifty",IF(B913="AA 1870","Beighteenseventy",IF(B913="BA 1900","Bnineteenhundred",IF(B913="BA 1950","Bnineteenfifty",IF(B913="BA 1970","Bnineteenseventy",IF(B913="NA 1900","Nnineteenhundred",IF(B913="NA 1950","Nnineteenfifty",IF(B913="LA 1900","Lnineteenhundred",IF(B913="LA 1950","Lnineteenfifty",IF(B913="LA 1970","Lnineteenseventy",IF(B913="AA 1900","Anineteenhundred",IF(B913="AA 1950","Anineteenfifty",IF(B913="AA 1970","Anineteenseventy",IF("Anineteenhundred",IF(B913="AA 1950","Anineteenfifty",IF(B913="LA 1900","Lnineteenhundred",IF(B913="LA 1950","Lnineteenfifty",IF(B913="LA 1970","Lnineteenseventy",IF(B913="NA 1900","Nnineteenhundred",IF(B913="LA 1950","Lnineteenfifty",IF(B913="LA 1970","Lnineteenseventy","")))))))))))))))))))))))))))))</f>
        <v>nineteenfifty</v>
      </c>
      <c r="V913" s="38"/>
      <c r="AC913" t="str">
        <f t="shared" si="27"/>
        <v>b</v>
      </c>
      <c r="AE913" t="str">
        <f t="shared" si="28"/>
        <v>const fBurlingtonVT</v>
      </c>
      <c r="AF913" t="e">
        <f>IF(OR(#REF!="",#REF!=""),"",IF(N913="","","const "&amp;C913&amp;Q913&amp;R913&amp;F913&amp;" = L.marker(["&amp;O913&amp;","&amp;N913&amp;"], {icon: "&amp;#REF!&amp;"_"&amp;#REF!&amp;"}).bindPopup('"&amp;J913&amp;", "&amp;F913&amp;"&lt;br&gt;"&amp;I913&amp;"').addTo("&amp;P913&amp;");"))</f>
        <v>#REF!</v>
      </c>
      <c r="AH913" t="s">
        <v>4487</v>
      </c>
      <c r="AK913" t="s">
        <v>5160</v>
      </c>
      <c r="AL913">
        <v>44.475900000000003</v>
      </c>
      <c r="AM913">
        <v>-73.212100000000007</v>
      </c>
      <c r="AN913" t="str">
        <f t="shared" si="29"/>
        <v/>
      </c>
      <c r="AO913" s="23"/>
      <c r="AS913" t="s">
        <v>5211</v>
      </c>
    </row>
    <row r="914" spans="2:45">
      <c r="B914" t="s">
        <v>1089</v>
      </c>
      <c r="C914" t="str">
        <f t="shared" si="19"/>
        <v>e</v>
      </c>
      <c r="D914" t="s">
        <v>4488</v>
      </c>
      <c r="E914" t="s">
        <v>5133</v>
      </c>
      <c r="F914" t="s">
        <v>5161</v>
      </c>
      <c r="I914" t="str">
        <f t="shared" si="21"/>
        <v>Boberg 2001</v>
      </c>
      <c r="K914" t="str">
        <f t="shared" si="20"/>
        <v>EA 1900</v>
      </c>
      <c r="N914">
        <v>-73.167299999999997</v>
      </c>
      <c r="O914">
        <v>44.015300000000003</v>
      </c>
      <c r="P914" t="str">
        <f t="shared" si="30"/>
        <v>nineteenhundred</v>
      </c>
      <c r="V914" s="38"/>
      <c r="AC914" t="str">
        <f t="shared" si="27"/>
        <v>b</v>
      </c>
      <c r="AE914" t="str">
        <f t="shared" si="28"/>
        <v>const eMiddleburyVT</v>
      </c>
      <c r="AF914" t="e">
        <f>IF(OR(#REF!="",#REF!=""),"",IF(N914="","","const "&amp;C914&amp;Q914&amp;R914&amp;F914&amp;" = L.marker(["&amp;O914&amp;","&amp;N914&amp;"], {icon: "&amp;#REF!&amp;"_"&amp;#REF!&amp;"}).bindPopup('"&amp;J914&amp;", "&amp;F914&amp;"&lt;br&gt;"&amp;I914&amp;"').addTo("&amp;P914&amp;");"))</f>
        <v>#REF!</v>
      </c>
      <c r="AH914" t="s">
        <v>4488</v>
      </c>
      <c r="AK914" t="s">
        <v>5161</v>
      </c>
      <c r="AL914">
        <v>44.015300000000003</v>
      </c>
      <c r="AM914">
        <v>-73.167299999999997</v>
      </c>
      <c r="AN914" t="str">
        <f t="shared" si="29"/>
        <v/>
      </c>
      <c r="AO914" s="23"/>
      <c r="AS914" t="s">
        <v>5212</v>
      </c>
    </row>
    <row r="915" spans="2:45">
      <c r="B915" t="s">
        <v>1089</v>
      </c>
      <c r="C915" t="str">
        <f t="shared" si="19"/>
        <v>e</v>
      </c>
      <c r="D915" t="s">
        <v>4489</v>
      </c>
      <c r="F915" t="s">
        <v>5162</v>
      </c>
      <c r="I915">
        <f t="shared" si="21"/>
        <v>0</v>
      </c>
      <c r="K915" t="str">
        <f t="shared" si="20"/>
        <v>EA 1900</v>
      </c>
      <c r="N915">
        <v>-72.589799999999997</v>
      </c>
      <c r="O915">
        <v>42.101500000000001</v>
      </c>
      <c r="P915" t="str">
        <f t="shared" si="30"/>
        <v>nineteenhundred</v>
      </c>
      <c r="V915" s="38"/>
      <c r="AC915" t="str">
        <f t="shared" si="27"/>
        <v>b</v>
      </c>
      <c r="AE915" t="str">
        <f t="shared" si="28"/>
        <v>const eSpringfieldMA</v>
      </c>
      <c r="AF915" t="e">
        <f>IF(OR(#REF!="",#REF!=""),"",IF(N915="","","const "&amp;C915&amp;Q915&amp;R915&amp;F915&amp;" = L.marker(["&amp;O915&amp;","&amp;N915&amp;"], {icon: "&amp;#REF!&amp;"_"&amp;#REF!&amp;"}).bindPopup('"&amp;J915&amp;", "&amp;F915&amp;"&lt;br&gt;"&amp;I915&amp;"').addTo("&amp;P915&amp;");"))</f>
        <v>#REF!</v>
      </c>
      <c r="AH915" t="s">
        <v>4489</v>
      </c>
      <c r="AK915" t="s">
        <v>5162</v>
      </c>
      <c r="AL915">
        <v>42.101500000000001</v>
      </c>
      <c r="AM915">
        <v>-72.589799999999997</v>
      </c>
      <c r="AN915" t="str">
        <f t="shared" si="29"/>
        <v/>
      </c>
      <c r="AO915" s="23"/>
      <c r="AS915" t="s">
        <v>5213</v>
      </c>
    </row>
    <row r="916" spans="2:45">
      <c r="B916" t="s">
        <v>1089</v>
      </c>
      <c r="C916" t="str">
        <f t="shared" si="19"/>
        <v>e</v>
      </c>
      <c r="D916" t="s">
        <v>4499</v>
      </c>
      <c r="F916" t="s">
        <v>5123</v>
      </c>
      <c r="I916">
        <f t="shared" si="21"/>
        <v>0</v>
      </c>
      <c r="K916" t="str">
        <f t="shared" si="20"/>
        <v>EA 1900</v>
      </c>
      <c r="N916">
        <v>-71.454800000000006</v>
      </c>
      <c r="O916">
        <v>42.995600000000003</v>
      </c>
      <c r="P916" t="str">
        <f t="shared" si="30"/>
        <v>nineteenhundred</v>
      </c>
      <c r="AC916" t="str">
        <f t="shared" si="27"/>
        <v>b</v>
      </c>
      <c r="AE916" t="str">
        <f t="shared" si="28"/>
        <v>const eManchesterNH</v>
      </c>
      <c r="AF916" t="e">
        <f>IF(OR(#REF!="",#REF!=""),"",IF(N916="","","const "&amp;C916&amp;Q916&amp;R916&amp;F916&amp;" = L.marker(["&amp;O916&amp;","&amp;N916&amp;"], {icon: "&amp;#REF!&amp;"_"&amp;#REF!&amp;"}).bindPopup('"&amp;J916&amp;", "&amp;F916&amp;"&lt;br&gt;"&amp;I916&amp;"').addTo("&amp;P916&amp;");"))</f>
        <v>#REF!</v>
      </c>
      <c r="AH916" t="s">
        <v>4499</v>
      </c>
      <c r="AK916" t="s">
        <v>5123</v>
      </c>
      <c r="AL916">
        <v>42.995600000000003</v>
      </c>
      <c r="AM916">
        <v>-71.454800000000006</v>
      </c>
      <c r="AN916" t="str">
        <f t="shared" si="29"/>
        <v/>
      </c>
      <c r="AO916" s="23"/>
      <c r="AS916" t="s">
        <v>5214</v>
      </c>
    </row>
    <row r="917" spans="2:45">
      <c r="B917" t="s">
        <v>1089</v>
      </c>
      <c r="C917" t="str">
        <f t="shared" si="19"/>
        <v>e</v>
      </c>
      <c r="D917" t="s">
        <v>4504</v>
      </c>
      <c r="E917" t="s">
        <v>5133</v>
      </c>
      <c r="F917" t="s">
        <v>5163</v>
      </c>
      <c r="I917" t="str">
        <f t="shared" si="21"/>
        <v>Boberg 2001</v>
      </c>
      <c r="K917" t="str">
        <f t="shared" si="20"/>
        <v>EA 1900</v>
      </c>
      <c r="N917">
        <v>-72.5745</v>
      </c>
      <c r="O917">
        <v>42.259300000000003</v>
      </c>
      <c r="P917" t="str">
        <f t="shared" si="30"/>
        <v>nineteenhundred</v>
      </c>
      <c r="AC917" t="str">
        <f t="shared" si="27"/>
        <v>b</v>
      </c>
      <c r="AE917" t="str">
        <f t="shared" si="28"/>
        <v>const eSouthHadleyVT</v>
      </c>
      <c r="AF917" t="e">
        <f>IF(OR(#REF!="",#REF!=""),"",IF(N917="","","const "&amp;C917&amp;Q917&amp;R917&amp;F917&amp;" = L.marker(["&amp;O917&amp;","&amp;N917&amp;"], {icon: "&amp;#REF!&amp;"_"&amp;#REF!&amp;"}).bindPopup('"&amp;J917&amp;", "&amp;F917&amp;"&lt;br&gt;"&amp;I917&amp;"').addTo("&amp;P917&amp;");"))</f>
        <v>#REF!</v>
      </c>
      <c r="AH917" t="s">
        <v>4504</v>
      </c>
      <c r="AK917" t="s">
        <v>5163</v>
      </c>
      <c r="AL917">
        <v>42.259300000000003</v>
      </c>
      <c r="AM917">
        <v>-72.5745</v>
      </c>
      <c r="AN917" t="str">
        <f t="shared" si="29"/>
        <v/>
      </c>
      <c r="AO917" s="23"/>
      <c r="AS917" t="s">
        <v>5236</v>
      </c>
    </row>
    <row r="918" spans="2:45">
      <c r="B918" t="s">
        <v>1089</v>
      </c>
      <c r="C918" t="str">
        <f t="shared" si="19"/>
        <v>e</v>
      </c>
      <c r="D918" t="s">
        <v>4506</v>
      </c>
      <c r="E918" t="s">
        <v>4891</v>
      </c>
      <c r="F918" t="s">
        <v>5192</v>
      </c>
      <c r="I918" t="str">
        <f>IF(E918="B Franklin","(Frankin, 1768) in (Grandgent, 1862)",IF(E918="Webster","(Webster, 1788) in (Grandgent, 1862)",IF(E918="I Thomas","(Thomas, 1788) in (Grandgent, 1862)",IF(E918="Hale","(Hale, 1788) in (Grandgent, 1862)",IF(E918="JRLowell","(Lowell, 1798) in (Grandgent, 1862)",IF(E918="Babbit","(Babbit,1892)",IF(E918="Durian","LANCS in (Durian 2006)",IF(E918="Grandgent","(Grandgent, 1892)",IF(E918="Emerson","(Emerson 1788)",IF(E918="PrimerSC","(Primer 1898)",IF(E918="VVINWE","(Thomas, 2003)",IF(E918="AOE3","(Wells, 1984)",IF(E918="DASS","DASS "&amp;D918&amp;" (LAGS "&amp;D918&amp;")",IF(E918="DARE","DRE "&amp;D918&amp;")",IF(E918="ANAE","ANAE (Labov et al, 2003)",IF(E918="TaylorJones","(Jones, 2020)",IF(E918="PEAS","impressionistic&lt;br&gt;LAMSAS, in (Kurath, 1963)",IF(E918="ListenPast10","(Gordon, 2002)",IF(E918="ListenPast11","(Johnson 2003)",IF(E918="ListenPast12","(Johnson 2003)",IF(E918="ListenPast13","(Johnson 2003)",E918)))))))))))))))))))))</f>
        <v>ANAE 16</v>
      </c>
      <c r="K918" t="str">
        <f t="shared" si="20"/>
        <v>EA 1900</v>
      </c>
      <c r="N918">
        <v>-71.057083000000006</v>
      </c>
      <c r="O918">
        <v>42.361145</v>
      </c>
      <c r="P918" t="str">
        <f t="shared" si="30"/>
        <v>nineteenhundred</v>
      </c>
      <c r="AC918" t="str">
        <f t="shared" si="27"/>
        <v>b</v>
      </c>
      <c r="AE918" t="str">
        <f t="shared" si="28"/>
        <v>const eBostonMAB</v>
      </c>
      <c r="AF918" t="e">
        <f>IF(OR(#REF!="",#REF!=""),"",IF(N918="","","const "&amp;C918&amp;Q918&amp;R918&amp;F918&amp;" = L.marker(["&amp;O918&amp;","&amp;N918&amp;"], {icon: "&amp;#REF!&amp;"_"&amp;#REF!&amp;"}).bindPopup('"&amp;J918&amp;", "&amp;F918&amp;"&lt;br&gt;"&amp;I918&amp;"').addTo("&amp;P918&amp;");"))</f>
        <v>#REF!</v>
      </c>
      <c r="AH918" t="s">
        <v>4506</v>
      </c>
      <c r="AK918" t="s">
        <v>5080</v>
      </c>
      <c r="AL918">
        <v>42.361145</v>
      </c>
      <c r="AM918">
        <v>-71.057083000000006</v>
      </c>
      <c r="AN918" t="str">
        <f t="shared" si="29"/>
        <v/>
      </c>
      <c r="AS918" t="s">
        <v>5237</v>
      </c>
    </row>
    <row r="919" spans="2:45">
      <c r="B919" t="s">
        <v>1091</v>
      </c>
      <c r="C919" t="str">
        <f t="shared" si="19"/>
        <v>f</v>
      </c>
      <c r="D919" t="s">
        <v>4514</v>
      </c>
      <c r="E919" t="s">
        <v>5133</v>
      </c>
      <c r="F919" t="s">
        <v>5183</v>
      </c>
      <c r="K919" t="str">
        <f t="shared" si="20"/>
        <v>EA 1950</v>
      </c>
      <c r="N919">
        <v>-73.167299999999997</v>
      </c>
      <c r="O919">
        <v>44.015300000000003</v>
      </c>
      <c r="P919" t="str">
        <f t="shared" si="30"/>
        <v>nineteenfifty</v>
      </c>
      <c r="V919" s="38"/>
      <c r="AC919" t="str">
        <f t="shared" si="27"/>
        <v>b</v>
      </c>
      <c r="AE919" t="str">
        <f t="shared" ref="AE919:AE945" si="31">"const "&amp;C919&amp;Q919&amp;R919&amp;F919&amp;""</f>
        <v>const fMiddleburyVTB</v>
      </c>
      <c r="AF919" t="e">
        <f>IF(OR(#REF!="",#REF!=""),"",IF(N919="","","const "&amp;C919&amp;Q919&amp;R919&amp;F919&amp;" = L.marker(["&amp;O919&amp;","&amp;N919&amp;"], {icon: "&amp;#REF!&amp;"_"&amp;#REF!&amp;"}).bindPopup('"&amp;J919&amp;", "&amp;F919&amp;"&lt;br&gt;"&amp;I919&amp;"').addTo("&amp;P919&amp;");"))</f>
        <v>#REF!</v>
      </c>
      <c r="AH919" t="s">
        <v>4514</v>
      </c>
      <c r="AK919" t="s">
        <v>5161</v>
      </c>
      <c r="AL919">
        <v>44.015300000000003</v>
      </c>
      <c r="AM919">
        <v>-73.167299999999997</v>
      </c>
      <c r="AN919" t="str">
        <f t="shared" ref="AN919:AN946" si="32">IF(AH919=D919,"","NO")</f>
        <v/>
      </c>
      <c r="AS919" t="s">
        <v>5238</v>
      </c>
    </row>
    <row r="920" spans="2:45">
      <c r="B920" t="s">
        <v>1091</v>
      </c>
      <c r="C920" t="str">
        <f t="shared" si="19"/>
        <v>f</v>
      </c>
      <c r="D920" t="s">
        <v>4517</v>
      </c>
      <c r="E920" t="s">
        <v>4879</v>
      </c>
      <c r="F920" t="s">
        <v>5165</v>
      </c>
      <c r="G920" t="s">
        <v>9378</v>
      </c>
      <c r="I920" t="str">
        <f>IF(E920="B Franklin","(Frankin, 1768) in (Grandgent, 1862)",IF(E920="Webster","(Webster, 1788) in (Grandgent, 1862)",IF(E920="I Thomas","(Thomas, 1788) in (Grandgent, 1862)",IF(E920="Hale","(Hale, 1788) in (Grandgent, 1862)",IF(E920="JRLowell","(Lowell, 1798) in (Grandgent, 1862)",IF(E920="Babbit","(Babbit,1892)",IF(E920="Durian","LANCS in (Durian 2006)",IF(E920="Grandgent","(Grandgent, 1892)",IF(E920="Emerson","(Emerson 1788)",IF(E920="PrimerSC","(Primer 1898)",IF(E920="VVINWE","(Thomas, 2003)",IF(E920="AOE3","(Wells, 1984)",IF(E920="DASS","DASS "&amp;D920&amp;" (LAGS "&amp;D920&amp;")",IF(E920="DARE","DRE "&amp;D920&amp;")",IF(E920="ANAE","ANAE (Labov et al, 2003)",IF(E920="TaylorJones","(Jones, 2020)",IF(E920="PEAS","impressionistic&lt;br&gt;LAMSAS, in (Kurath, 1963)",IF(E920="ListenPast10","(Gordon, 2002)",IF(E920="ListenPast11","(Johnson 2003)",IF(E920="ListenPast12","(Johnson 2003)",IF(E920="ListenPast13","(Johnson 2003)",E920)))))))))))))))))))))</f>
        <v>ANAE 14</v>
      </c>
      <c r="K920" t="str">
        <f t="shared" si="20"/>
        <v>EA 1950</v>
      </c>
      <c r="N920">
        <v>-72.779539999999997</v>
      </c>
      <c r="O920">
        <v>41.661209999999997</v>
      </c>
      <c r="P920" t="str">
        <f t="shared" si="30"/>
        <v>nineteenfifty</v>
      </c>
      <c r="AC920" t="str">
        <f t="shared" si="27"/>
        <v>b</v>
      </c>
      <c r="AE920" t="str">
        <f t="shared" si="31"/>
        <v>const fNewBritain</v>
      </c>
      <c r="AF920" t="e">
        <f>IF(OR(#REF!="",#REF!=""),"",IF(N920="","","const "&amp;C920&amp;Q920&amp;R920&amp;F920&amp;" = L.marker(["&amp;O920&amp;","&amp;N920&amp;"], {icon: "&amp;#REF!&amp;"_"&amp;#REF!&amp;"}).bindPopup('"&amp;J920&amp;", "&amp;F920&amp;"&lt;br&gt;"&amp;I920&amp;"').addTo("&amp;P920&amp;");"))</f>
        <v>#REF!</v>
      </c>
      <c r="AH920" t="s">
        <v>4517</v>
      </c>
      <c r="AK920" t="s">
        <v>5094</v>
      </c>
      <c r="AL920">
        <v>41.661209999999997</v>
      </c>
      <c r="AM920">
        <v>-72.779539999999997</v>
      </c>
      <c r="AN920" t="str">
        <f t="shared" si="32"/>
        <v/>
      </c>
      <c r="AS920" t="s">
        <v>5239</v>
      </c>
    </row>
    <row r="921" spans="2:45">
      <c r="B921" t="s">
        <v>1089</v>
      </c>
      <c r="C921" t="str">
        <f t="shared" si="19"/>
        <v>e</v>
      </c>
      <c r="D921" t="s">
        <v>4526</v>
      </c>
      <c r="E921" t="s">
        <v>4823</v>
      </c>
      <c r="F921" t="s">
        <v>5124</v>
      </c>
      <c r="G921" t="s">
        <v>9583</v>
      </c>
      <c r="I921" t="str">
        <f t="shared" ref="I921:I931" si="33">IF(E919="B Franklin","(Frankin, 1768) in (Grandgent, 1862)",IF(E919="Webster","(Webster, 1788) in (Grandgent, 1862)",IF(E919="I Thomas","(Thomas, 1788) in (Grandgent, 1862)",IF(E919="Hale","(Hale, 1788) in (Grandgent, 1862)",IF(E919="JRLowell","(Lowell, 1798) in (Grandgent, 1862)",IF(E919="Babbit","(Babbit,1892)",IF(E919="Durian","LANCS in (Durian 2006)",IF(E919="Grandgent","(Grandgent, 1892)",IF(E919="Emerson","(Emerson 1788)",IF(E919="PrimerSC","(Primer 1898)",IF(E919="VVINWE","(Thomas, 2003)",IF(E919="AOE3","(Wells, 1984)",IF(E919="DASS","DASS "&amp;D919&amp;" (LAGS "&amp;D919&amp;")",IF(E919="DARE","DRE "&amp;D919&amp;")",IF(E919="ANAE","ANAE (Labov et al, 2003)",IF(E919="TaylorJones","(Jones, 2020)",IF(E919="PEAS","impressionistic&lt;br&gt;LAMSAS, in (Kurath, 1963)",IF(E919="ListenPast10","(Gordon, 2002)",IF(E919="ListenPast11","(Johnson 2003)",IF(E919="ListenPast12","(Johnson 2003)",IF(E919="ListenPast13","(Johnson 2003)",E919)))))))))))))))))))))</f>
        <v>Boberg 2001</v>
      </c>
      <c r="K921" t="str">
        <f t="shared" si="20"/>
        <v>EA 1900</v>
      </c>
      <c r="N921">
        <v>-71.418884000000006</v>
      </c>
      <c r="O921">
        <v>41.825226000000001</v>
      </c>
      <c r="P921" t="str">
        <f t="shared" si="30"/>
        <v>nineteenhundred</v>
      </c>
      <c r="AC921" t="str">
        <f t="shared" si="27"/>
        <v>b</v>
      </c>
      <c r="AE921" t="str">
        <f t="shared" si="31"/>
        <v>const eProvidenceRI</v>
      </c>
      <c r="AF921" t="e">
        <f>IF(OR(#REF!="",#REF!=""),"",IF(N921="","","const "&amp;C921&amp;Q921&amp;R921&amp;F921&amp;" = L.marker(["&amp;O921&amp;","&amp;N921&amp;"], {icon: "&amp;#REF!&amp;"_"&amp;#REF!&amp;"}).bindPopup('"&amp;J921&amp;", "&amp;F921&amp;"&lt;br&gt;"&amp;I921&amp;"').addTo("&amp;P921&amp;");"))</f>
        <v>#REF!</v>
      </c>
      <c r="AH921" t="s">
        <v>4526</v>
      </c>
      <c r="AK921" t="s">
        <v>5093</v>
      </c>
      <c r="AL921">
        <v>41.825226000000001</v>
      </c>
      <c r="AM921">
        <v>-71.418884000000006</v>
      </c>
      <c r="AN921" t="str">
        <f t="shared" si="32"/>
        <v/>
      </c>
      <c r="AS921" t="s">
        <v>5240</v>
      </c>
    </row>
    <row r="922" spans="2:45">
      <c r="B922" t="s">
        <v>1089</v>
      </c>
      <c r="C922" t="str">
        <f t="shared" si="19"/>
        <v>e</v>
      </c>
      <c r="D922" t="s">
        <v>4529</v>
      </c>
      <c r="E922" t="s">
        <v>5133</v>
      </c>
      <c r="F922" t="s">
        <v>5191</v>
      </c>
      <c r="I922" t="str">
        <f t="shared" si="33"/>
        <v>ANAE 14</v>
      </c>
      <c r="K922" t="str">
        <f t="shared" si="20"/>
        <v>EA 1900</v>
      </c>
      <c r="N922">
        <v>-72.779539999999997</v>
      </c>
      <c r="O922">
        <v>41.661209999999997</v>
      </c>
      <c r="P922" t="str">
        <f t="shared" si="30"/>
        <v>nineteenhundred</v>
      </c>
      <c r="V922" s="38"/>
      <c r="AC922" t="str">
        <f t="shared" si="27"/>
        <v>b</v>
      </c>
      <c r="AE922" t="str">
        <f t="shared" si="31"/>
        <v>const eSpringfieldMABB</v>
      </c>
      <c r="AF922" t="e">
        <f>IF(OR(#REF!="",#REF!=""),"",IF(N922="","","const "&amp;C922&amp;Q922&amp;R922&amp;F922&amp;" = L.marker(["&amp;O922&amp;","&amp;N922&amp;"], {icon: "&amp;#REF!&amp;"_"&amp;#REF!&amp;"}).bindPopup('"&amp;J922&amp;", "&amp;F922&amp;"&lt;br&gt;"&amp;I922&amp;"').addTo("&amp;P922&amp;");"))</f>
        <v>#REF!</v>
      </c>
      <c r="AH922" t="s">
        <v>4529</v>
      </c>
      <c r="AK922" t="s">
        <v>5094</v>
      </c>
      <c r="AL922">
        <v>41.661209999999997</v>
      </c>
      <c r="AM922">
        <v>-72.779539999999997</v>
      </c>
      <c r="AN922" t="str">
        <f t="shared" si="32"/>
        <v/>
      </c>
      <c r="AS922" t="s">
        <v>5241</v>
      </c>
    </row>
    <row r="923" spans="2:45">
      <c r="B923" t="s">
        <v>1091</v>
      </c>
      <c r="C923" t="str">
        <f t="shared" si="19"/>
        <v>f</v>
      </c>
      <c r="D923" t="s">
        <v>4535</v>
      </c>
      <c r="E923" t="s">
        <v>4831</v>
      </c>
      <c r="F923" t="s">
        <v>5125</v>
      </c>
      <c r="G923" t="s">
        <v>9492</v>
      </c>
      <c r="I923" t="str">
        <f t="shared" si="33"/>
        <v>ANAE 8</v>
      </c>
      <c r="K923" t="str">
        <f t="shared" si="20"/>
        <v>EA 1950</v>
      </c>
      <c r="N923">
        <v>-80.843059999999994</v>
      </c>
      <c r="O923">
        <v>35.227220000000003</v>
      </c>
      <c r="P923" t="str">
        <f t="shared" si="30"/>
        <v>nineteenfifty</v>
      </c>
      <c r="AC923" t="str">
        <f t="shared" si="27"/>
        <v>b</v>
      </c>
      <c r="AE923" t="str">
        <f t="shared" si="31"/>
        <v>const fCharlotteNC</v>
      </c>
      <c r="AF923" t="e">
        <f>IF(OR(#REF!="",#REF!=""),"",IF(N923="","","const "&amp;C923&amp;Q923&amp;R923&amp;F923&amp;" = L.marker(["&amp;O923&amp;","&amp;N923&amp;"], {icon: "&amp;#REF!&amp;"_"&amp;#REF!&amp;"}).bindPopup('"&amp;J923&amp;", "&amp;F923&amp;"&lt;br&gt;"&amp;I923&amp;"').addTo("&amp;P923&amp;");"))</f>
        <v>#REF!</v>
      </c>
      <c r="AH923" t="s">
        <v>4535</v>
      </c>
      <c r="AK923" t="s">
        <v>5082</v>
      </c>
      <c r="AL923">
        <v>35.227220000000003</v>
      </c>
      <c r="AM923">
        <v>-80.843059999999994</v>
      </c>
      <c r="AN923" t="str">
        <f t="shared" si="32"/>
        <v/>
      </c>
      <c r="AS923" t="s">
        <v>5242</v>
      </c>
    </row>
    <row r="924" spans="2:45">
      <c r="B924" t="s">
        <v>1091</v>
      </c>
      <c r="C924" t="str">
        <f t="shared" si="19"/>
        <v>f</v>
      </c>
      <c r="D924" t="s">
        <v>4547</v>
      </c>
      <c r="E924" t="s">
        <v>4894</v>
      </c>
      <c r="F924" t="s">
        <v>5166</v>
      </c>
      <c r="G924" t="s">
        <v>9588</v>
      </c>
      <c r="I924" t="str">
        <f t="shared" si="33"/>
        <v>Boberg 2001</v>
      </c>
      <c r="K924" t="str">
        <f t="shared" si="20"/>
        <v>EA 1950</v>
      </c>
      <c r="N924">
        <v>-74.006015000000005</v>
      </c>
      <c r="O924">
        <v>40.712727999999998</v>
      </c>
      <c r="P924" t="str">
        <f t="shared" si="30"/>
        <v>nineteenfifty</v>
      </c>
      <c r="AC924" t="str">
        <f t="shared" si="27"/>
        <v>b</v>
      </c>
      <c r="AE924" t="str">
        <f t="shared" si="31"/>
        <v>const fNewYorkNYC</v>
      </c>
      <c r="AF924" t="e">
        <f>IF(OR(#REF!="",#REF!=""),"",IF(N924="","","const "&amp;C924&amp;Q924&amp;R924&amp;F924&amp;" = L.marker(["&amp;O924&amp;","&amp;N924&amp;"], {icon: "&amp;#REF!&amp;"_"&amp;#REF!&amp;"}).bindPopup('"&amp;J924&amp;", "&amp;F924&amp;"&lt;br&gt;"&amp;I924&amp;"').addTo("&amp;P924&amp;");"))</f>
        <v>#REF!</v>
      </c>
      <c r="AH924" t="s">
        <v>4547</v>
      </c>
      <c r="AK924" t="s">
        <v>5092</v>
      </c>
      <c r="AL924">
        <v>40.712727999999998</v>
      </c>
      <c r="AM924">
        <v>-74.006015000000005</v>
      </c>
      <c r="AN924" t="str">
        <f t="shared" si="32"/>
        <v/>
      </c>
      <c r="AS924" t="s">
        <v>5243</v>
      </c>
    </row>
    <row r="925" spans="2:45">
      <c r="B925" t="s">
        <v>1091</v>
      </c>
      <c r="C925" t="str">
        <f t="shared" si="19"/>
        <v>f</v>
      </c>
      <c r="D925" t="s">
        <v>4552</v>
      </c>
      <c r="E925" t="s">
        <v>4905</v>
      </c>
      <c r="F925" t="s">
        <v>5217</v>
      </c>
      <c r="I925" t="str">
        <f t="shared" si="33"/>
        <v>ANAE 12</v>
      </c>
      <c r="K925" t="str">
        <f t="shared" si="20"/>
        <v>EA 1950</v>
      </c>
      <c r="N925">
        <v>-79.93092</v>
      </c>
      <c r="O925">
        <v>32.77657</v>
      </c>
      <c r="P925" t="str">
        <f t="shared" si="30"/>
        <v>nineteenfifty</v>
      </c>
      <c r="V925" s="38"/>
      <c r="AC925" t="str">
        <f t="shared" si="27"/>
        <v>b</v>
      </c>
      <c r="AE925" t="str">
        <f t="shared" si="31"/>
        <v>const fCharlestonSCB</v>
      </c>
      <c r="AF925" t="e">
        <f>IF(OR(#REF!="",#REF!=""),"",IF(N925="","","const "&amp;C925&amp;Q925&amp;R925&amp;F925&amp;" = L.marker(["&amp;O925&amp;","&amp;N925&amp;"], {icon: "&amp;#REF!&amp;"_"&amp;#REF!&amp;"}).bindPopup('"&amp;J925&amp;", "&amp;F925&amp;"&lt;br&gt;"&amp;I925&amp;"').addTo("&amp;P925&amp;");"))</f>
        <v>#REF!</v>
      </c>
      <c r="AH925" t="s">
        <v>4552</v>
      </c>
      <c r="AK925" t="s">
        <v>5083</v>
      </c>
      <c r="AL925">
        <v>32.77657</v>
      </c>
      <c r="AM925">
        <v>-79.93092</v>
      </c>
      <c r="AN925" t="str">
        <f t="shared" si="32"/>
        <v/>
      </c>
      <c r="AS925" t="s">
        <v>5215</v>
      </c>
    </row>
    <row r="926" spans="2:45">
      <c r="B926" t="s">
        <v>1091</v>
      </c>
      <c r="C926" t="str">
        <f t="shared" si="19"/>
        <v>f</v>
      </c>
      <c r="D926" t="s">
        <v>4567</v>
      </c>
      <c r="E926" t="s">
        <v>4918</v>
      </c>
      <c r="F926" t="s">
        <v>5167</v>
      </c>
      <c r="G926" t="s">
        <v>9490</v>
      </c>
      <c r="I926" t="str">
        <f t="shared" si="33"/>
        <v>ANAE 17</v>
      </c>
      <c r="K926" t="str">
        <f t="shared" si="20"/>
        <v>EA 1950</v>
      </c>
      <c r="N926">
        <v>-106.62918000000001</v>
      </c>
      <c r="O926">
        <v>35.106769999999997</v>
      </c>
      <c r="P926" t="str">
        <f t="shared" si="30"/>
        <v>nineteenfifty</v>
      </c>
      <c r="V926" s="38"/>
      <c r="AC926" t="str">
        <f t="shared" si="27"/>
        <v>b</v>
      </c>
      <c r="AE926" t="str">
        <f t="shared" si="31"/>
        <v>const fAlbequerqueNM</v>
      </c>
      <c r="AF926" t="e">
        <f>IF(OR(#REF!="",#REF!=""),"",IF(N926="","","const "&amp;C926&amp;Q926&amp;R926&amp;F924&amp;" = L.marker(["&amp;O926&amp;","&amp;N926&amp;"], {icon: "&amp;#REF!&amp;"_"&amp;#REF!&amp;"}).bindPopup('"&amp;J926&amp;", "&amp;F924&amp;"&lt;br&gt;"&amp;I926&amp;"').addTo("&amp;P926&amp;");"))</f>
        <v>#REF!</v>
      </c>
      <c r="AH926" t="s">
        <v>4567</v>
      </c>
      <c r="AK926" t="s">
        <v>5084</v>
      </c>
      <c r="AL926">
        <v>35.106769999999997</v>
      </c>
      <c r="AM926">
        <v>-106.62918000000001</v>
      </c>
      <c r="AN926" t="str">
        <f t="shared" si="32"/>
        <v/>
      </c>
      <c r="AS926" t="s">
        <v>5244</v>
      </c>
    </row>
    <row r="927" spans="2:45">
      <c r="B927" t="s">
        <v>1091</v>
      </c>
      <c r="C927" t="str">
        <f t="shared" si="19"/>
        <v>f</v>
      </c>
      <c r="D927" t="s">
        <v>4594</v>
      </c>
      <c r="E927" t="s">
        <v>4826</v>
      </c>
      <c r="F927" t="s">
        <v>5127</v>
      </c>
      <c r="G927" t="s">
        <v>9492</v>
      </c>
      <c r="I927" t="str">
        <f t="shared" si="33"/>
        <v>ANAE 18</v>
      </c>
      <c r="K927" t="str">
        <f t="shared" si="20"/>
        <v>EA 1950</v>
      </c>
      <c r="N927">
        <v>-101.85507</v>
      </c>
      <c r="O927">
        <v>33.576700000000002</v>
      </c>
      <c r="P927" t="str">
        <f t="shared" si="30"/>
        <v>nineteenfifty</v>
      </c>
      <c r="AC927" t="str">
        <f t="shared" si="27"/>
        <v>b</v>
      </c>
      <c r="AE927" t="str">
        <f t="shared" si="31"/>
        <v>const fLubbockTX</v>
      </c>
      <c r="AF927" t="e">
        <f>IF(OR(#REF!="",#REF!=""),"",IF(N927="","","const "&amp;C927&amp;Q927&amp;R927&amp;F925&amp;" = L.marker(["&amp;O927&amp;","&amp;N927&amp;"], {icon: "&amp;#REF!&amp;"_"&amp;#REF!&amp;"}).bindPopup('"&amp;J927&amp;", "&amp;F925&amp;"&lt;br&gt;"&amp;I927&amp;"').addTo("&amp;P927&amp;");"))</f>
        <v>#REF!</v>
      </c>
      <c r="AH927" t="s">
        <v>4594</v>
      </c>
      <c r="AK927" t="s">
        <v>5085</v>
      </c>
      <c r="AL927">
        <v>33.576700000000002</v>
      </c>
      <c r="AM927">
        <v>-101.85507</v>
      </c>
      <c r="AN927" t="str">
        <f t="shared" si="32"/>
        <v/>
      </c>
      <c r="AS927" t="s">
        <v>5245</v>
      </c>
    </row>
    <row r="928" spans="2:45">
      <c r="B928" t="s">
        <v>1092</v>
      </c>
      <c r="C928" t="str">
        <f t="shared" si="19"/>
        <v>g</v>
      </c>
      <c r="D928" t="s">
        <v>4596</v>
      </c>
      <c r="E928" t="s">
        <v>4826</v>
      </c>
      <c r="F928" t="s">
        <v>5190</v>
      </c>
      <c r="G928" t="s">
        <v>9492</v>
      </c>
      <c r="I928" t="str">
        <f t="shared" si="33"/>
        <v>ANAE 20</v>
      </c>
      <c r="K928" t="str">
        <f t="shared" si="20"/>
        <v>EA 1970</v>
      </c>
      <c r="N928">
        <v>-79.995890000000003</v>
      </c>
      <c r="O928">
        <v>40.440620000000003</v>
      </c>
      <c r="P928" t="str">
        <f t="shared" si="30"/>
        <v>nineteenseventy</v>
      </c>
      <c r="V928" s="38"/>
      <c r="AC928" t="str">
        <f t="shared" si="27"/>
        <v>b</v>
      </c>
      <c r="AE928" t="str">
        <f t="shared" si="31"/>
        <v>const gPittsburghPAA</v>
      </c>
      <c r="AF928" t="e">
        <f>IF(OR(#REF!="",#REF!=""),"",IF(N928="","","const "&amp;C928&amp;Q928&amp;R928&amp;F926&amp;" = L.marker(["&amp;O928&amp;","&amp;N928&amp;"], {icon: "&amp;#REF!&amp;"_"&amp;#REF!&amp;"}).bindPopup('"&amp;J928&amp;", "&amp;F926&amp;"&lt;br&gt;"&amp;I928&amp;"').addTo("&amp;P928&amp;");"))</f>
        <v>#REF!</v>
      </c>
      <c r="AH928" t="s">
        <v>4596</v>
      </c>
      <c r="AK928" t="s">
        <v>5076</v>
      </c>
      <c r="AL928">
        <v>40.440620000000003</v>
      </c>
      <c r="AM928">
        <v>-79.995890000000003</v>
      </c>
      <c r="AN928" t="str">
        <f t="shared" si="32"/>
        <v/>
      </c>
      <c r="AS928" t="s">
        <v>5246</v>
      </c>
    </row>
    <row r="929" spans="2:45">
      <c r="B929" t="s">
        <v>1091</v>
      </c>
      <c r="C929" t="str">
        <f t="shared" si="19"/>
        <v>f</v>
      </c>
      <c r="D929" t="s">
        <v>4597</v>
      </c>
      <c r="E929" t="s">
        <v>4909</v>
      </c>
      <c r="F929" t="s">
        <v>5184</v>
      </c>
      <c r="G929" t="s">
        <v>9492</v>
      </c>
      <c r="I929" t="str">
        <f t="shared" si="33"/>
        <v>ANAE 9</v>
      </c>
      <c r="K929" t="str">
        <f t="shared" ref="K929:K931" si="34">B927&amp;J929</f>
        <v>EA 1950</v>
      </c>
      <c r="N929">
        <v>-79.995890000000003</v>
      </c>
      <c r="O929">
        <v>40.440620000000003</v>
      </c>
      <c r="P929" t="str">
        <f t="shared" si="30"/>
        <v>nineteenfifty</v>
      </c>
      <c r="AC929" t="str">
        <f t="shared" si="27"/>
        <v>b</v>
      </c>
      <c r="AE929" t="str">
        <f t="shared" si="31"/>
        <v>const fPittsburghPAB</v>
      </c>
      <c r="AF929" t="e">
        <f>IF(OR(#REF!="",#REF!=""),"",IF(N929="","","const "&amp;C929&amp;Q929&amp;R929&amp;F927&amp;" = L.marker(["&amp;O929&amp;","&amp;N929&amp;"], {icon: "&amp;#REF!&amp;"_"&amp;#REF!&amp;"}).bindPopup('"&amp;J929&amp;", "&amp;F927&amp;"&lt;br&gt;"&amp;I929&amp;"').addTo("&amp;P929&amp;");"))</f>
        <v>#REF!</v>
      </c>
      <c r="AH929" t="s">
        <v>4597</v>
      </c>
      <c r="AK929" t="s">
        <v>5076</v>
      </c>
      <c r="AL929">
        <v>40.440620000000003</v>
      </c>
      <c r="AM929">
        <v>-79.995890000000003</v>
      </c>
      <c r="AN929" t="str">
        <f t="shared" si="32"/>
        <v/>
      </c>
      <c r="AS929" t="s">
        <v>5247</v>
      </c>
    </row>
    <row r="930" spans="2:45">
      <c r="B930" t="s">
        <v>1089</v>
      </c>
      <c r="C930" t="str">
        <f t="shared" si="19"/>
        <v>e</v>
      </c>
      <c r="D930" t="s">
        <v>4639</v>
      </c>
      <c r="E930" t="s">
        <v>4837</v>
      </c>
      <c r="F930" t="s">
        <v>5128</v>
      </c>
      <c r="G930" t="s">
        <v>9492</v>
      </c>
      <c r="I930" t="str">
        <f t="shared" si="33"/>
        <v>ANAE 9</v>
      </c>
      <c r="K930" t="str">
        <f t="shared" si="34"/>
        <v>EA 1970</v>
      </c>
      <c r="N930">
        <v>-75.165222</v>
      </c>
      <c r="O930">
        <v>39.952582999999997</v>
      </c>
      <c r="P930" t="str">
        <f t="shared" si="30"/>
        <v>nineteenhundred</v>
      </c>
      <c r="V930" s="38"/>
      <c r="AC930" t="str">
        <f>IF(E928="LAGS","a","b")</f>
        <v>b</v>
      </c>
      <c r="AE930" t="str">
        <f t="shared" si="31"/>
        <v>const ePhiladelphiaPA</v>
      </c>
      <c r="AF930" t="e">
        <f>IF(OR(#REF!="",#REF!=""),"",IF(N930="","","const "&amp;C930&amp;Q930&amp;R930&amp;F928&amp;" = L.marker(["&amp;O930&amp;","&amp;N930&amp;"], {icon: "&amp;#REF!&amp;"_"&amp;#REF!&amp;"}).bindPopup('"&amp;J930&amp;", "&amp;F928&amp;"&lt;br&gt;"&amp;I930&amp;"').addTo("&amp;P930&amp;");"))</f>
        <v>#REF!</v>
      </c>
      <c r="AH930" t="s">
        <v>4639</v>
      </c>
      <c r="AK930" t="s">
        <v>5087</v>
      </c>
      <c r="AL930">
        <v>39.952582999999997</v>
      </c>
      <c r="AM930">
        <v>-75.165222</v>
      </c>
      <c r="AN930" t="str">
        <f t="shared" si="32"/>
        <v/>
      </c>
      <c r="AS930" t="s">
        <v>5248</v>
      </c>
    </row>
    <row r="931" spans="2:45">
      <c r="B931" t="s">
        <v>1091</v>
      </c>
      <c r="C931" t="str">
        <f t="shared" si="19"/>
        <v>f</v>
      </c>
      <c r="D931" t="s">
        <v>4660</v>
      </c>
      <c r="E931" t="s">
        <v>4905</v>
      </c>
      <c r="F931" t="s">
        <v>5168</v>
      </c>
      <c r="G931" t="s">
        <v>9492</v>
      </c>
      <c r="I931" t="str">
        <f t="shared" si="33"/>
        <v>ANAE 19</v>
      </c>
      <c r="K931" t="str">
        <f t="shared" si="34"/>
        <v>EA 1950</v>
      </c>
      <c r="N931">
        <v>-90.071529999999996</v>
      </c>
      <c r="O931">
        <v>29.951070000000001</v>
      </c>
      <c r="P931" t="str">
        <f t="shared" si="30"/>
        <v>nineteenfifty</v>
      </c>
      <c r="V931" s="38"/>
      <c r="AC931" t="str">
        <f>IF(E929="LAGS","a","b")</f>
        <v>b</v>
      </c>
      <c r="AE931" t="str">
        <f t="shared" si="31"/>
        <v>const fNewOrleansLA</v>
      </c>
      <c r="AF931" t="e">
        <f>IF(OR(#REF!="",#REF!=""),"",IF(N931="","","const "&amp;C931&amp;Q931&amp;R931&amp;F929&amp;" = L.marker(["&amp;O931&amp;","&amp;N931&amp;"], {icon: "&amp;#REF!&amp;"_"&amp;#REF!&amp;"}).bindPopup('"&amp;J931&amp;", "&amp;F929&amp;"&lt;br&gt;"&amp;I931&amp;"').addTo("&amp;P931&amp;");"))</f>
        <v>#REF!</v>
      </c>
      <c r="AH931" t="s">
        <v>4660</v>
      </c>
      <c r="AK931" t="s">
        <v>5086</v>
      </c>
      <c r="AL931">
        <v>29.951070000000001</v>
      </c>
      <c r="AM931">
        <v>-90.071529999999996</v>
      </c>
      <c r="AN931" t="str">
        <f t="shared" si="32"/>
        <v/>
      </c>
      <c r="AS931" t="s">
        <v>5249</v>
      </c>
    </row>
    <row r="932" spans="2:45">
      <c r="B932" t="s">
        <v>1091</v>
      </c>
      <c r="C932" t="str">
        <f t="shared" si="19"/>
        <v>f</v>
      </c>
      <c r="D932" t="s">
        <v>4661</v>
      </c>
      <c r="E932" t="s">
        <v>4826</v>
      </c>
      <c r="F932" t="s">
        <v>5169</v>
      </c>
      <c r="G932" t="s">
        <v>9589</v>
      </c>
      <c r="N932">
        <v>-85.309676999999994</v>
      </c>
      <c r="O932">
        <v>35.045631</v>
      </c>
      <c r="P932" t="str">
        <f t="shared" si="30"/>
        <v>nineteenfifty</v>
      </c>
      <c r="V932" s="38"/>
      <c r="AC932" t="str">
        <f t="shared" ref="AC932:AC942" si="35">IF(E932="LAGS","a","b")</f>
        <v>b</v>
      </c>
      <c r="AE932" t="str">
        <f t="shared" si="31"/>
        <v>const fChattanoogaTN</v>
      </c>
      <c r="AF932" t="e">
        <f>IF(OR(#REF!="",#REF!=""),"",IF(N932="","","const "&amp;C932&amp;Q932&amp;R932&amp;F930&amp;" = L.marker(["&amp;O932&amp;","&amp;N932&amp;"], {icon: "&amp;#REF!&amp;"_"&amp;#REF!&amp;"}).bindPopup('"&amp;J932&amp;", "&amp;F930&amp;"&lt;br&gt;"&amp;I932&amp;"').addTo("&amp;P932&amp;");"))</f>
        <v>#REF!</v>
      </c>
      <c r="AH932" t="s">
        <v>4661</v>
      </c>
      <c r="AK932" t="s">
        <v>5088</v>
      </c>
      <c r="AL932">
        <v>35.045631</v>
      </c>
      <c r="AM932">
        <v>-85.309676999999994</v>
      </c>
      <c r="AN932" t="str">
        <f t="shared" si="32"/>
        <v/>
      </c>
      <c r="AS932" t="s">
        <v>5250</v>
      </c>
    </row>
    <row r="933" spans="2:45">
      <c r="B933" t="s">
        <v>1091</v>
      </c>
      <c r="C933" t="str">
        <f t="shared" si="19"/>
        <v>f</v>
      </c>
      <c r="D933" t="s">
        <v>4663</v>
      </c>
      <c r="E933" t="s">
        <v>4820</v>
      </c>
      <c r="F933" t="s">
        <v>5189</v>
      </c>
      <c r="G933" t="s">
        <v>9492</v>
      </c>
      <c r="N933">
        <v>-90.071529999999996</v>
      </c>
      <c r="O933">
        <v>29.951070000000001</v>
      </c>
      <c r="P933" t="str">
        <f t="shared" si="30"/>
        <v>nineteenfifty</v>
      </c>
      <c r="V933" s="38"/>
      <c r="AC933" t="str">
        <f t="shared" si="35"/>
        <v>b</v>
      </c>
      <c r="AE933" t="str">
        <f t="shared" si="31"/>
        <v>const fNewOrleansLAB</v>
      </c>
      <c r="AF933" t="e">
        <f>IF(OR(#REF!="",#REF!=""),"",IF(N933="","","const "&amp;C933&amp;Q933&amp;R933&amp;F931&amp;" = L.marker(["&amp;O933&amp;","&amp;N933&amp;"], {icon: "&amp;#REF!&amp;"_"&amp;#REF!&amp;"}).bindPopup('"&amp;J933&amp;", "&amp;F931&amp;"&lt;br&gt;"&amp;I933&amp;"').addTo("&amp;P933&amp;");"))</f>
        <v>#REF!</v>
      </c>
      <c r="AH933" t="s">
        <v>4663</v>
      </c>
      <c r="AK933" t="s">
        <v>5086</v>
      </c>
      <c r="AL933">
        <v>29.951070000000001</v>
      </c>
      <c r="AM933">
        <v>-90.071529999999996</v>
      </c>
      <c r="AN933" t="str">
        <f t="shared" si="32"/>
        <v/>
      </c>
      <c r="AS933" t="s">
        <v>5251</v>
      </c>
    </row>
    <row r="934" spans="2:45">
      <c r="B934" t="s">
        <v>1091</v>
      </c>
      <c r="C934" t="str">
        <f t="shared" si="19"/>
        <v>f</v>
      </c>
      <c r="D934" t="s">
        <v>4664</v>
      </c>
      <c r="E934" t="s">
        <v>4905</v>
      </c>
      <c r="F934" t="s">
        <v>5188</v>
      </c>
      <c r="N934">
        <v>-85.309676999999994</v>
      </c>
      <c r="O934">
        <v>35.045631</v>
      </c>
      <c r="P934" t="str">
        <f t="shared" si="30"/>
        <v>nineteenfifty</v>
      </c>
      <c r="V934" s="38"/>
      <c r="AC934" t="str">
        <f t="shared" si="35"/>
        <v>b</v>
      </c>
      <c r="AE934" t="str">
        <f t="shared" si="31"/>
        <v>const fChattanoogaTNB</v>
      </c>
      <c r="AF934" t="e">
        <f>IF(OR(#REF!="",#REF!=""),"",IF(N934="","","const "&amp;C934&amp;Q934&amp;R934&amp;F932&amp;" = L.marker(["&amp;O934&amp;","&amp;N934&amp;"], {icon: "&amp;#REF!&amp;"_"&amp;#REF!&amp;"}).bindPopup('"&amp;J934&amp;", "&amp;F932&amp;"&lt;br&gt;"&amp;I934&amp;"').addTo("&amp;P934&amp;");"))</f>
        <v>#REF!</v>
      </c>
      <c r="AH934" t="s">
        <v>4664</v>
      </c>
      <c r="AK934" t="s">
        <v>5088</v>
      </c>
      <c r="AL934">
        <v>35.045631</v>
      </c>
      <c r="AM934">
        <v>-85.309676999999994</v>
      </c>
      <c r="AN934" t="str">
        <f t="shared" si="32"/>
        <v/>
      </c>
      <c r="AS934" t="s">
        <v>5216</v>
      </c>
    </row>
    <row r="935" spans="2:45">
      <c r="B935" t="s">
        <v>1089</v>
      </c>
      <c r="C935" t="str">
        <f t="shared" si="19"/>
        <v>e</v>
      </c>
      <c r="D935" t="s">
        <v>4695</v>
      </c>
      <c r="F935" t="s">
        <v>5170</v>
      </c>
      <c r="G935" t="s">
        <v>9495</v>
      </c>
      <c r="K935" s="23"/>
      <c r="N935">
        <v>-83.0364</v>
      </c>
      <c r="O935">
        <v>42.314900000000002</v>
      </c>
      <c r="P935" t="str">
        <f t="shared" si="30"/>
        <v>nineteenhundred</v>
      </c>
      <c r="V935" s="38"/>
      <c r="AC935" t="str">
        <f t="shared" si="35"/>
        <v>b</v>
      </c>
      <c r="AE935" t="str">
        <f t="shared" si="31"/>
        <v>const eWindsorON</v>
      </c>
      <c r="AF935" t="e">
        <f>IF(OR(#REF!="",#REF!=""),"",IF(N935="","","const "&amp;C935&amp;Q935&amp;R935&amp;F933&amp;" = L.marker(["&amp;O935&amp;","&amp;N935&amp;"], {icon: "&amp;#REF!&amp;"_"&amp;#REF!&amp;"}).bindPopup('"&amp;J935&amp;", "&amp;F933&amp;"&lt;br&gt;"&amp;I935&amp;"').addTo("&amp;P935&amp;");"))</f>
        <v>#REF!</v>
      </c>
      <c r="AH935" t="s">
        <v>4695</v>
      </c>
      <c r="AK935" t="s">
        <v>5198</v>
      </c>
      <c r="AL935">
        <v>42.314900000000002</v>
      </c>
      <c r="AM935">
        <v>-83.0364</v>
      </c>
      <c r="AN935" t="str">
        <f t="shared" si="32"/>
        <v/>
      </c>
      <c r="AS935" t="s">
        <v>5252</v>
      </c>
    </row>
    <row r="936" spans="2:45">
      <c r="B936" t="s">
        <v>1091</v>
      </c>
      <c r="C936" t="str">
        <f t="shared" si="19"/>
        <v>f</v>
      </c>
      <c r="D936" t="s">
        <v>4697</v>
      </c>
      <c r="F936" t="s">
        <v>5171</v>
      </c>
      <c r="G936" t="s">
        <v>9492</v>
      </c>
      <c r="K936" s="23"/>
      <c r="N936">
        <v>-79.383200000000002</v>
      </c>
      <c r="O936">
        <v>43.653199999999998</v>
      </c>
      <c r="P936" t="str">
        <f t="shared" si="30"/>
        <v>nineteenfifty</v>
      </c>
      <c r="V936" s="38"/>
      <c r="AC936" t="str">
        <f t="shared" si="35"/>
        <v>b</v>
      </c>
      <c r="AE936" t="str">
        <f t="shared" si="31"/>
        <v>const fTorontoON</v>
      </c>
      <c r="AF936" t="e">
        <f>IF(OR(#REF!="",#REF!=""),"",IF(N936="","","const "&amp;C936&amp;Q936&amp;R936&amp;F934&amp;" = L.marker(["&amp;O936&amp;","&amp;N936&amp;"], {icon: "&amp;#REF!&amp;"_"&amp;#REF!&amp;"}).bindPopup('"&amp;J936&amp;", "&amp;F934&amp;"&lt;br&gt;"&amp;I936&amp;"').addTo("&amp;P936&amp;");"))</f>
        <v>#REF!</v>
      </c>
      <c r="AH936" t="s">
        <v>4697</v>
      </c>
      <c r="AK936" s="23" t="s">
        <v>5195</v>
      </c>
      <c r="AL936">
        <v>43.653199999999998</v>
      </c>
      <c r="AM936">
        <v>-79.383200000000002</v>
      </c>
      <c r="AN936" t="str">
        <f t="shared" si="32"/>
        <v/>
      </c>
      <c r="AS936" t="s">
        <v>5253</v>
      </c>
    </row>
    <row r="937" spans="2:45">
      <c r="B937" t="s">
        <v>1089</v>
      </c>
      <c r="C937" t="str">
        <f t="shared" si="19"/>
        <v>e</v>
      </c>
      <c r="D937" t="s">
        <v>4713</v>
      </c>
      <c r="F937" t="s">
        <v>5187</v>
      </c>
      <c r="K937" s="23"/>
      <c r="N937">
        <v>-83.0364</v>
      </c>
      <c r="O937">
        <v>42.314900000000002</v>
      </c>
      <c r="P937" t="str">
        <f t="shared" si="30"/>
        <v>nineteenhundred</v>
      </c>
      <c r="V937" s="38"/>
      <c r="AC937" t="str">
        <f t="shared" si="35"/>
        <v>b</v>
      </c>
      <c r="AE937" t="str">
        <f t="shared" si="31"/>
        <v>const eWindsorONBB</v>
      </c>
      <c r="AF937" t="e">
        <f>IF(OR(#REF!="",#REF!=""),"",IF(N937="","","const "&amp;C937&amp;Q937&amp;R937&amp;F935&amp;" = L.marker(["&amp;O937&amp;","&amp;N937&amp;"], {icon: "&amp;#REF!&amp;"_"&amp;#REF!&amp;"}).bindPopup('"&amp;J937&amp;", "&amp;F935&amp;"&lt;br&gt;"&amp;I937&amp;"').addTo("&amp;P937&amp;");"))</f>
        <v>#REF!</v>
      </c>
      <c r="AH937" t="s">
        <v>4713</v>
      </c>
      <c r="AK937" t="s">
        <v>5198</v>
      </c>
      <c r="AL937">
        <v>42.314900000000002</v>
      </c>
      <c r="AM937">
        <v>-83.0364</v>
      </c>
      <c r="AN937" t="str">
        <f t="shared" si="32"/>
        <v/>
      </c>
      <c r="AS937" t="s">
        <v>5254</v>
      </c>
    </row>
    <row r="938" spans="2:45">
      <c r="B938" t="s">
        <v>1091</v>
      </c>
      <c r="C938" t="str">
        <f t="shared" si="19"/>
        <v>f</v>
      </c>
      <c r="D938" t="s">
        <v>4714</v>
      </c>
      <c r="E938" t="s">
        <v>4888</v>
      </c>
      <c r="F938" t="s">
        <v>5172</v>
      </c>
      <c r="N938">
        <v>-52.711939999999998</v>
      </c>
      <c r="O938">
        <v>47.561390000000003</v>
      </c>
      <c r="P938" t="str">
        <f t="shared" si="30"/>
        <v>nineteenfifty</v>
      </c>
      <c r="AC938" t="str">
        <f t="shared" si="35"/>
        <v>b</v>
      </c>
      <c r="AE938" t="str">
        <f t="shared" si="31"/>
        <v>const fStJohnsNL</v>
      </c>
      <c r="AF938" t="e">
        <f>IF(OR(#REF!="",#REF!=""),"",IF(N938="","","const "&amp;C938&amp;Q938&amp;R938&amp;F936&amp;" = L.marker(["&amp;O938&amp;","&amp;N938&amp;"], {icon: "&amp;#REF!&amp;"_"&amp;#REF!&amp;"}).bindPopup('"&amp;J938&amp;", "&amp;F936&amp;"&lt;br&gt;"&amp;I938&amp;"').addTo("&amp;P938&amp;");"))</f>
        <v>#REF!</v>
      </c>
      <c r="AH938" t="s">
        <v>4714</v>
      </c>
      <c r="AK938" t="s">
        <v>5070</v>
      </c>
      <c r="AL938">
        <v>47.561390000000003</v>
      </c>
      <c r="AM938">
        <v>-52.711939999999998</v>
      </c>
      <c r="AN938" t="str">
        <f t="shared" si="32"/>
        <v/>
      </c>
      <c r="AS938" t="s">
        <v>5255</v>
      </c>
    </row>
    <row r="939" spans="2:45">
      <c r="B939" t="s">
        <v>1091</v>
      </c>
      <c r="C939" t="str">
        <f t="shared" si="19"/>
        <v>f</v>
      </c>
      <c r="D939" t="s">
        <v>4763</v>
      </c>
      <c r="E939" t="s">
        <v>4905</v>
      </c>
      <c r="F939" t="s">
        <v>5173</v>
      </c>
      <c r="N939">
        <v>84.386330000000001</v>
      </c>
      <c r="O939">
        <v>33.753749999999997</v>
      </c>
      <c r="P939" t="str">
        <f t="shared" si="30"/>
        <v>nineteenfifty</v>
      </c>
      <c r="V939" s="38"/>
      <c r="AC939" t="str">
        <f t="shared" si="35"/>
        <v>b</v>
      </c>
      <c r="AE939" t="str">
        <f t="shared" si="31"/>
        <v>const fAtlantaGA</v>
      </c>
      <c r="AF939" t="e">
        <f>IF(OR(#REF!="",#REF!=""),"",IF(N939="","","const "&amp;C939&amp;Q939&amp;R939&amp;F937&amp;" = L.marker(["&amp;O939&amp;","&amp;N939&amp;"], {icon: "&amp;#REF!&amp;"_"&amp;#REF!&amp;"}).bindPopup('"&amp;J939&amp;", "&amp;F937&amp;"&lt;br&gt;"&amp;I939&amp;"').addTo("&amp;P939&amp;");"))</f>
        <v>#REF!</v>
      </c>
      <c r="AH939" t="s">
        <v>4763</v>
      </c>
      <c r="AK939" t="s">
        <v>5089</v>
      </c>
      <c r="AL939">
        <v>33.753749999999997</v>
      </c>
      <c r="AM939">
        <v>84.386330000000001</v>
      </c>
      <c r="AN939" t="str">
        <f t="shared" si="32"/>
        <v/>
      </c>
      <c r="AS939" t="s">
        <v>5256</v>
      </c>
    </row>
    <row r="940" spans="2:45">
      <c r="B940" t="s">
        <v>1091</v>
      </c>
      <c r="C940" t="str">
        <f t="shared" si="19"/>
        <v>f</v>
      </c>
      <c r="D940" t="s">
        <v>4776</v>
      </c>
      <c r="E940" t="s">
        <v>4891</v>
      </c>
      <c r="F940" t="s">
        <v>137</v>
      </c>
      <c r="N940">
        <v>-70.310429999999997</v>
      </c>
      <c r="O940">
        <v>43.680030000000002</v>
      </c>
      <c r="P940" t="str">
        <f t="shared" si="30"/>
        <v>nineteenfifty</v>
      </c>
      <c r="AC940" t="str">
        <f t="shared" si="35"/>
        <v>b</v>
      </c>
      <c r="AE940" t="str">
        <f t="shared" si="31"/>
        <v>const fPortlandME</v>
      </c>
      <c r="AF940" t="e">
        <f>IF(OR(#REF!="",#REF!=""),"",IF(N940="","","const "&amp;C940&amp;Q940&amp;R940&amp;F938&amp;" = L.marker(["&amp;O940&amp;","&amp;N940&amp;"], {icon: "&amp;#REF!&amp;"_"&amp;#REF!&amp;"}).bindPopup('"&amp;J940&amp;", "&amp;F938&amp;"&lt;br&gt;"&amp;I940&amp;"').addTo("&amp;P940&amp;");"))</f>
        <v>#REF!</v>
      </c>
      <c r="AH940" t="s">
        <v>4776</v>
      </c>
      <c r="AK940" t="s">
        <v>5090</v>
      </c>
      <c r="AL940">
        <v>43.680030000000002</v>
      </c>
      <c r="AM940">
        <v>-70.310429999999997</v>
      </c>
      <c r="AN940" t="str">
        <f t="shared" si="32"/>
        <v/>
      </c>
      <c r="AS940" t="s">
        <v>5257</v>
      </c>
    </row>
    <row r="941" spans="2:45">
      <c r="B941" t="s">
        <v>1091</v>
      </c>
      <c r="C941" t="str">
        <f t="shared" si="19"/>
        <v>f</v>
      </c>
      <c r="D941" t="s">
        <v>4789</v>
      </c>
      <c r="E941" t="s">
        <v>4831</v>
      </c>
      <c r="F941" t="s">
        <v>5186</v>
      </c>
      <c r="G941" t="s">
        <v>9492</v>
      </c>
      <c r="N941">
        <v>-82.998800000000003</v>
      </c>
      <c r="O941">
        <v>39.961199999999998</v>
      </c>
      <c r="P941" t="str">
        <f t="shared" si="30"/>
        <v>nineteenfifty</v>
      </c>
      <c r="AC941" t="str">
        <f t="shared" si="35"/>
        <v>b</v>
      </c>
      <c r="AE941" t="str">
        <f t="shared" si="31"/>
        <v>const fColumbusOHB</v>
      </c>
      <c r="AF941" t="e">
        <f>IF(OR(#REF!="",#REF!=""),"",IF(N941="","","const "&amp;C941&amp;Q941&amp;R941&amp;F939&amp;" = L.marker(["&amp;O941&amp;","&amp;N941&amp;"], {icon: "&amp;#REF!&amp;"_"&amp;#REF!&amp;"}).bindPopup('"&amp;J941&amp;", "&amp;F939&amp;"&lt;br&gt;"&amp;I941&amp;"').addTo("&amp;P941&amp;");"))</f>
        <v>#REF!</v>
      </c>
      <c r="AH941" t="s">
        <v>4789</v>
      </c>
      <c r="AK941" s="23" t="s">
        <v>5196</v>
      </c>
      <c r="AL941">
        <v>39.961199999999998</v>
      </c>
      <c r="AM941">
        <v>-82.998800000000003</v>
      </c>
      <c r="AN941" t="str">
        <f t="shared" si="32"/>
        <v/>
      </c>
      <c r="AS941" t="s">
        <v>5258</v>
      </c>
    </row>
    <row r="942" spans="2:45">
      <c r="B942" t="s">
        <v>1091</v>
      </c>
      <c r="C942" t="str">
        <f t="shared" si="19"/>
        <v>f</v>
      </c>
      <c r="D942" t="s">
        <v>4809</v>
      </c>
      <c r="E942" t="s">
        <v>4909</v>
      </c>
      <c r="F942" t="s">
        <v>5185</v>
      </c>
      <c r="G942" t="s">
        <v>9492</v>
      </c>
      <c r="N942">
        <v>-83.000559999999993</v>
      </c>
      <c r="O942">
        <v>39.962220000000002</v>
      </c>
      <c r="P942" t="str">
        <f t="shared" si="30"/>
        <v>nineteenfifty</v>
      </c>
      <c r="V942" s="38"/>
      <c r="AC942" t="str">
        <f t="shared" si="35"/>
        <v>b</v>
      </c>
      <c r="AE942" t="str">
        <f t="shared" si="31"/>
        <v>const fColumbusOHC</v>
      </c>
      <c r="AF942" t="e">
        <f>IF(OR(#REF!="",#REF!=""),"",IF(N942="","","const "&amp;C942&amp;Q942&amp;R942&amp;F940&amp;" = L.marker(["&amp;O942&amp;","&amp;N942&amp;"], {icon: "&amp;#REF!&amp;"_"&amp;#REF!&amp;"}).bindPopup('"&amp;J942&amp;", "&amp;F940&amp;"&lt;br&gt;"&amp;I942&amp;"').addTo("&amp;P942&amp;");"))</f>
        <v>#REF!</v>
      </c>
      <c r="AH942" t="s">
        <v>4809</v>
      </c>
      <c r="AK942" t="s">
        <v>5091</v>
      </c>
      <c r="AL942">
        <v>39.962220000000002</v>
      </c>
      <c r="AM942">
        <v>-83.000559999999993</v>
      </c>
      <c r="AN942" t="str">
        <f t="shared" si="32"/>
        <v/>
      </c>
      <c r="AS942" t="s">
        <v>5259</v>
      </c>
    </row>
    <row r="943" spans="2:45">
      <c r="B943" t="s">
        <v>1091</v>
      </c>
      <c r="C943" t="str">
        <f t="shared" si="19"/>
        <v>f</v>
      </c>
      <c r="D943" t="s">
        <v>4871</v>
      </c>
      <c r="E943" t="s">
        <v>4888</v>
      </c>
      <c r="F943" t="s">
        <v>5130</v>
      </c>
      <c r="N943">
        <v>-63.575240000000001</v>
      </c>
      <c r="O943">
        <v>44.648760000000003</v>
      </c>
      <c r="P943" t="str">
        <f t="shared" si="30"/>
        <v>nineteenfifty</v>
      </c>
      <c r="AC943" t="str">
        <f>IF(E941="LAGS","a","b")</f>
        <v>b</v>
      </c>
      <c r="AE943" t="str">
        <f t="shared" si="31"/>
        <v>const fHalifaxNS</v>
      </c>
      <c r="AF943" t="e">
        <f>IF(OR(#REF!="",#REF!=""),"",IF(N943="","","const "&amp;C943&amp;Q943&amp;R943&amp;F941&amp;" = L.marker(["&amp;O943&amp;","&amp;N943&amp;"], {icon: "&amp;#REF!&amp;"_"&amp;#REF!&amp;"}).bindPopup('"&amp;J943&amp;", "&amp;F941&amp;"&lt;br&gt;"&amp;I943&amp;"').addTo("&amp;P943&amp;");"))</f>
        <v>#REF!</v>
      </c>
      <c r="AH943" t="s">
        <v>4871</v>
      </c>
      <c r="AK943" t="s">
        <v>5095</v>
      </c>
      <c r="AL943">
        <v>44.648760000000003</v>
      </c>
      <c r="AM943">
        <v>-63.575240000000001</v>
      </c>
      <c r="AN943" t="str">
        <f t="shared" si="32"/>
        <v/>
      </c>
      <c r="AS943" t="s">
        <v>5260</v>
      </c>
    </row>
    <row r="944" spans="2:45">
      <c r="B944" t="s">
        <v>1091</v>
      </c>
      <c r="C944" t="str">
        <f t="shared" si="19"/>
        <v>f</v>
      </c>
      <c r="D944" t="s">
        <v>4875</v>
      </c>
      <c r="E944" t="s">
        <v>4837</v>
      </c>
      <c r="F944" t="s">
        <v>5174</v>
      </c>
      <c r="G944" t="s">
        <v>9486</v>
      </c>
      <c r="N944" s="6">
        <v>-74.006015000000005</v>
      </c>
      <c r="O944">
        <v>40.712727999999998</v>
      </c>
      <c r="P944" t="str">
        <f t="shared" si="30"/>
        <v>nineteenfifty</v>
      </c>
      <c r="V944" s="38"/>
      <c r="AC944" t="str">
        <f>IF(E942="LAGS","a","b")</f>
        <v>b</v>
      </c>
      <c r="AE944" t="str">
        <f t="shared" si="31"/>
        <v>const fNewYorkNY</v>
      </c>
      <c r="AF944" t="e">
        <f>IF(OR(#REF!="",#REF!=""),"",IF(N944="","","const "&amp;C944&amp;Q944&amp;R944&amp;F942&amp;" = L.marker(["&amp;O944&amp;","&amp;N944&amp;"], {icon: "&amp;#REF!&amp;"_"&amp;#REF!&amp;"}).bindPopup('"&amp;J944&amp;", "&amp;F942&amp;"&lt;br&gt;"&amp;I944&amp;"').addTo("&amp;P944&amp;");"))</f>
        <v>#REF!</v>
      </c>
      <c r="AH944" t="s">
        <v>4875</v>
      </c>
      <c r="AK944" t="s">
        <v>5092</v>
      </c>
      <c r="AL944">
        <v>40.712727999999998</v>
      </c>
      <c r="AM944" s="6">
        <v>-74.006015000000005</v>
      </c>
      <c r="AN944" t="str">
        <f t="shared" si="32"/>
        <v/>
      </c>
      <c r="AS944" t="s">
        <v>5261</v>
      </c>
    </row>
    <row r="945" spans="1:45">
      <c r="B945" t="s">
        <v>1091</v>
      </c>
      <c r="C945" t="str">
        <f t="shared" si="19"/>
        <v>f</v>
      </c>
      <c r="D945" t="s">
        <v>4901</v>
      </c>
      <c r="E945" t="s">
        <v>4894</v>
      </c>
      <c r="F945" t="s">
        <v>5131</v>
      </c>
      <c r="N945">
        <v>-74.050550000000001</v>
      </c>
      <c r="O945">
        <v>40.719070000000002</v>
      </c>
      <c r="P945" t="str">
        <f t="shared" si="30"/>
        <v>nineteenfifty</v>
      </c>
      <c r="V945" s="38"/>
      <c r="AC945" t="str">
        <f>IF(E945="LAGS","a","b")</f>
        <v>b</v>
      </c>
      <c r="AE945" t="str">
        <f t="shared" si="31"/>
        <v>const fJerseyCityNJ</v>
      </c>
      <c r="AF945" t="e">
        <f>IF(OR(#REF!="",#REF!=""),"",IF(N945="","","const "&amp;C945&amp;Q945&amp;R945&amp;F943&amp;" = L.marker(["&amp;O945&amp;","&amp;N945&amp;"], {icon: "&amp;#REF!&amp;"_"&amp;#REF!&amp;"}).bindPopup('"&amp;J945&amp;", "&amp;F943&amp;"&lt;br&gt;"&amp;I945&amp;"').addTo("&amp;P945&amp;");"))</f>
        <v>#REF!</v>
      </c>
      <c r="AH945" t="s">
        <v>4901</v>
      </c>
      <c r="AK945" t="s">
        <v>5071</v>
      </c>
      <c r="AL945">
        <v>40.719070000000002</v>
      </c>
      <c r="AM945">
        <v>-74.050550000000001</v>
      </c>
      <c r="AN945" t="str">
        <f t="shared" si="32"/>
        <v/>
      </c>
      <c r="AS945" t="s">
        <v>5199</v>
      </c>
    </row>
    <row r="946" spans="1:45">
      <c r="B946" t="s">
        <v>1091</v>
      </c>
      <c r="V946" s="38"/>
      <c r="AN946" t="str">
        <f t="shared" si="32"/>
        <v/>
      </c>
    </row>
    <row r="947" spans="1:45">
      <c r="B947" t="s">
        <v>1089</v>
      </c>
      <c r="V947" s="38"/>
    </row>
    <row r="948" spans="1:45">
      <c r="V948" s="38"/>
    </row>
    <row r="950" spans="1:45">
      <c r="V950" s="38"/>
    </row>
    <row r="951" spans="1:45">
      <c r="V951" s="38"/>
    </row>
    <row r="952" spans="1:45">
      <c r="A952" t="s">
        <v>4055</v>
      </c>
      <c r="B952" s="38" t="s">
        <v>4881</v>
      </c>
      <c r="D952" t="s">
        <v>5097</v>
      </c>
      <c r="E952" t="s">
        <v>319</v>
      </c>
      <c r="F952" t="s">
        <v>4879</v>
      </c>
      <c r="G952" t="s">
        <v>5109</v>
      </c>
      <c r="I952" t="s">
        <v>9582</v>
      </c>
      <c r="J952">
        <v>28</v>
      </c>
      <c r="K952">
        <v>1992</v>
      </c>
      <c r="L952" s="38" t="s">
        <v>4921</v>
      </c>
      <c r="M952" t="str">
        <f>IF(K952-J952&lt;1944,"EA 1900",IF(K952-J952&gt;1975,"EA 1970","EA 1950"))</f>
        <v>EA 1950</v>
      </c>
      <c r="N952" t="str">
        <f>A952</f>
        <v>TS 3</v>
      </c>
      <c r="O952">
        <f t="shared" ref="O952:O983" si="36">K952-J952</f>
        <v>1964</v>
      </c>
      <c r="V952" s="38"/>
    </row>
    <row r="953" spans="1:45">
      <c r="A953" t="s">
        <v>4107</v>
      </c>
      <c r="B953" s="38" t="s">
        <v>4878</v>
      </c>
      <c r="D953" t="s">
        <v>93</v>
      </c>
      <c r="E953" t="s">
        <v>92</v>
      </c>
      <c r="F953" t="s">
        <v>4879</v>
      </c>
      <c r="G953" t="s">
        <v>5110</v>
      </c>
      <c r="I953" t="s">
        <v>9582</v>
      </c>
      <c r="J953">
        <v>78</v>
      </c>
      <c r="K953">
        <v>1993</v>
      </c>
      <c r="L953" s="38" t="s">
        <v>4925</v>
      </c>
      <c r="M953" t="str">
        <f t="shared" ref="M953:M1014" si="37">IF(K953-J953&lt;1944,"EA 1900",IF(K953-J953&gt;1975,"EA 1970","EA 1950"))</f>
        <v>EA 1900</v>
      </c>
      <c r="N953" t="str">
        <f t="shared" ref="N953:N1014" si="38">A953</f>
        <v>TS 55</v>
      </c>
      <c r="O953">
        <f t="shared" si="36"/>
        <v>1915</v>
      </c>
    </row>
    <row r="954" spans="1:45">
      <c r="A954" t="s">
        <v>4152</v>
      </c>
      <c r="B954" t="s">
        <v>5148</v>
      </c>
      <c r="D954" t="s">
        <v>234</v>
      </c>
      <c r="E954" t="s">
        <v>225</v>
      </c>
      <c r="G954" t="s">
        <v>5129</v>
      </c>
      <c r="I954" t="s">
        <v>9504</v>
      </c>
      <c r="J954">
        <v>57</v>
      </c>
      <c r="K954">
        <v>1993</v>
      </c>
      <c r="L954" t="s">
        <v>5175</v>
      </c>
      <c r="M954" t="str">
        <f t="shared" si="37"/>
        <v>EA 1900</v>
      </c>
      <c r="N954" t="str">
        <f t="shared" si="38"/>
        <v>TS 100</v>
      </c>
      <c r="O954">
        <f t="shared" si="36"/>
        <v>1936</v>
      </c>
    </row>
    <row r="955" spans="1:45">
      <c r="A955" t="s">
        <v>4161</v>
      </c>
      <c r="B955" s="38" t="s">
        <v>4824</v>
      </c>
      <c r="D955" t="s">
        <v>557</v>
      </c>
      <c r="E955" t="s">
        <v>158</v>
      </c>
      <c r="F955" t="s">
        <v>4823</v>
      </c>
      <c r="G955" t="s">
        <v>5154</v>
      </c>
      <c r="I955" t="s">
        <v>9502</v>
      </c>
      <c r="J955">
        <v>57</v>
      </c>
      <c r="K955">
        <v>1993</v>
      </c>
      <c r="L955" s="38" t="s">
        <v>4929</v>
      </c>
      <c r="M955" t="str">
        <f t="shared" si="37"/>
        <v>EA 1900</v>
      </c>
      <c r="N955" t="str">
        <f t="shared" si="38"/>
        <v>TS 109</v>
      </c>
      <c r="O955">
        <f t="shared" si="36"/>
        <v>1936</v>
      </c>
    </row>
    <row r="956" spans="1:45">
      <c r="A956" t="s">
        <v>4162</v>
      </c>
      <c r="B956" s="38" t="s">
        <v>4832</v>
      </c>
      <c r="D956" t="s">
        <v>232</v>
      </c>
      <c r="E956" t="s">
        <v>225</v>
      </c>
      <c r="F956" t="s">
        <v>4831</v>
      </c>
      <c r="G956" t="s">
        <v>5111</v>
      </c>
      <c r="I956" t="s">
        <v>9490</v>
      </c>
      <c r="J956">
        <v>32</v>
      </c>
      <c r="K956">
        <v>1993</v>
      </c>
      <c r="L956" s="38" t="s">
        <v>4931</v>
      </c>
      <c r="M956" t="str">
        <f t="shared" si="37"/>
        <v>EA 1950</v>
      </c>
      <c r="N956" t="str">
        <f t="shared" si="38"/>
        <v>TS 110</v>
      </c>
      <c r="O956">
        <f t="shared" si="36"/>
        <v>1961</v>
      </c>
    </row>
    <row r="957" spans="1:45">
      <c r="A957" t="s">
        <v>4163</v>
      </c>
      <c r="B957" t="s">
        <v>4819</v>
      </c>
      <c r="D957" t="s">
        <v>557</v>
      </c>
      <c r="E957" t="s">
        <v>158</v>
      </c>
      <c r="F957" t="s">
        <v>4820</v>
      </c>
      <c r="G957" t="s">
        <v>5154</v>
      </c>
      <c r="I957" t="s">
        <v>9587</v>
      </c>
      <c r="J957">
        <v>35</v>
      </c>
      <c r="K957">
        <v>1994</v>
      </c>
      <c r="L957" t="s">
        <v>4933</v>
      </c>
      <c r="M957" t="str">
        <f t="shared" si="37"/>
        <v>EA 1950</v>
      </c>
      <c r="N957" t="str">
        <f t="shared" si="38"/>
        <v>TS 111</v>
      </c>
      <c r="O957">
        <f t="shared" si="36"/>
        <v>1959</v>
      </c>
    </row>
    <row r="958" spans="1:45">
      <c r="A958" t="s">
        <v>4167</v>
      </c>
      <c r="B958" s="38" t="s">
        <v>4880</v>
      </c>
      <c r="D958" t="s">
        <v>140</v>
      </c>
      <c r="E958" t="s">
        <v>139</v>
      </c>
      <c r="F958" t="s">
        <v>4879</v>
      </c>
      <c r="G958" t="s">
        <v>5112</v>
      </c>
      <c r="I958" t="s">
        <v>9582</v>
      </c>
      <c r="J958">
        <v>43</v>
      </c>
      <c r="K958">
        <v>1994</v>
      </c>
      <c r="L958" s="38" t="s">
        <v>4936</v>
      </c>
      <c r="M958" t="str">
        <f t="shared" si="37"/>
        <v>EA 1950</v>
      </c>
      <c r="N958" t="str">
        <f t="shared" si="38"/>
        <v>TS 115</v>
      </c>
      <c r="O958">
        <f t="shared" si="36"/>
        <v>1951</v>
      </c>
    </row>
    <row r="959" spans="1:45">
      <c r="A959" t="s">
        <v>4170</v>
      </c>
      <c r="B959" s="38" t="s">
        <v>4913</v>
      </c>
      <c r="C959" s="38" t="s">
        <v>4914</v>
      </c>
      <c r="D959" t="s">
        <v>230</v>
      </c>
      <c r="E959" t="s">
        <v>225</v>
      </c>
      <c r="F959" t="s">
        <v>4909</v>
      </c>
      <c r="G959" t="s">
        <v>5113</v>
      </c>
      <c r="I959" t="s">
        <v>9508</v>
      </c>
      <c r="J959">
        <v>61</v>
      </c>
      <c r="K959">
        <v>1994</v>
      </c>
      <c r="L959" s="38" t="s">
        <v>4940</v>
      </c>
      <c r="M959" t="str">
        <f t="shared" si="37"/>
        <v>EA 1900</v>
      </c>
      <c r="N959" t="str">
        <f t="shared" si="38"/>
        <v>TS 118</v>
      </c>
      <c r="O959">
        <f t="shared" si="36"/>
        <v>1933</v>
      </c>
    </row>
    <row r="960" spans="1:45">
      <c r="A960" t="s">
        <v>4176</v>
      </c>
      <c r="B960" s="38" t="s">
        <v>4884</v>
      </c>
      <c r="D960" t="s">
        <v>142</v>
      </c>
      <c r="E960" t="s">
        <v>139</v>
      </c>
      <c r="F960" t="s">
        <v>4879</v>
      </c>
      <c r="G960" t="s">
        <v>5155</v>
      </c>
      <c r="I960" t="s">
        <v>9582</v>
      </c>
      <c r="J960">
        <v>14</v>
      </c>
      <c r="K960">
        <v>1994</v>
      </c>
      <c r="L960" s="38" t="s">
        <v>4943</v>
      </c>
      <c r="M960" t="str">
        <f t="shared" si="37"/>
        <v>EA 1970</v>
      </c>
      <c r="N960" t="str">
        <f t="shared" si="38"/>
        <v>TS 124</v>
      </c>
      <c r="O960">
        <f t="shared" si="36"/>
        <v>1980</v>
      </c>
    </row>
    <row r="961" spans="1:15">
      <c r="A961" t="s">
        <v>4177</v>
      </c>
      <c r="B961" s="38" t="s">
        <v>4883</v>
      </c>
      <c r="D961" t="s">
        <v>142</v>
      </c>
      <c r="E961" t="s">
        <v>139</v>
      </c>
      <c r="F961" t="s">
        <v>4879</v>
      </c>
      <c r="G961" t="s">
        <v>5155</v>
      </c>
      <c r="I961" t="s">
        <v>9582</v>
      </c>
      <c r="J961">
        <v>42</v>
      </c>
      <c r="K961">
        <v>1994</v>
      </c>
      <c r="L961" s="38" t="s">
        <v>4946</v>
      </c>
      <c r="M961" t="str">
        <f t="shared" si="37"/>
        <v>EA 1950</v>
      </c>
      <c r="N961" t="str">
        <f t="shared" si="38"/>
        <v>TS 125</v>
      </c>
      <c r="O961">
        <f t="shared" si="36"/>
        <v>1952</v>
      </c>
    </row>
    <row r="962" spans="1:15">
      <c r="A962" t="s">
        <v>4179</v>
      </c>
      <c r="B962" t="s">
        <v>5141</v>
      </c>
      <c r="D962" t="s">
        <v>142</v>
      </c>
      <c r="E962" t="s">
        <v>139</v>
      </c>
      <c r="F962" t="s">
        <v>5142</v>
      </c>
      <c r="G962" t="s">
        <v>5155</v>
      </c>
      <c r="I962" t="s">
        <v>9582</v>
      </c>
      <c r="J962">
        <v>47</v>
      </c>
      <c r="K962">
        <v>1994</v>
      </c>
      <c r="M962" t="str">
        <f t="shared" si="37"/>
        <v>EA 1950</v>
      </c>
      <c r="N962" t="str">
        <f t="shared" si="38"/>
        <v>TS 127</v>
      </c>
      <c r="O962">
        <f t="shared" si="36"/>
        <v>1947</v>
      </c>
    </row>
    <row r="963" spans="1:15">
      <c r="A963" t="s">
        <v>4204</v>
      </c>
      <c r="B963" s="38" t="s">
        <v>4910</v>
      </c>
      <c r="D963" t="s">
        <v>159</v>
      </c>
      <c r="E963" t="s">
        <v>735</v>
      </c>
      <c r="F963" t="s">
        <v>4909</v>
      </c>
      <c r="G963" t="s">
        <v>5114</v>
      </c>
      <c r="I963" t="s">
        <v>9504</v>
      </c>
      <c r="J963">
        <v>40</v>
      </c>
      <c r="K963">
        <v>1994</v>
      </c>
      <c r="L963" s="38" t="s">
        <v>4949</v>
      </c>
      <c r="M963" t="str">
        <f t="shared" si="37"/>
        <v>EA 1950</v>
      </c>
      <c r="N963" t="str">
        <f t="shared" si="38"/>
        <v>TS 152</v>
      </c>
      <c r="O963">
        <f t="shared" si="36"/>
        <v>1954</v>
      </c>
    </row>
    <row r="964" spans="1:15">
      <c r="A964" t="s">
        <v>4213</v>
      </c>
      <c r="B964" s="38" t="s">
        <v>4916</v>
      </c>
      <c r="D964" t="s">
        <v>557</v>
      </c>
      <c r="E964" t="s">
        <v>158</v>
      </c>
      <c r="F964" t="s">
        <v>4909</v>
      </c>
      <c r="G964" t="s">
        <v>5154</v>
      </c>
      <c r="I964" t="s">
        <v>9490</v>
      </c>
      <c r="J964">
        <v>38</v>
      </c>
      <c r="K964">
        <v>1994</v>
      </c>
      <c r="L964" s="38" t="s">
        <v>4952</v>
      </c>
      <c r="M964" t="str">
        <f t="shared" si="37"/>
        <v>EA 1950</v>
      </c>
      <c r="N964" t="str">
        <f t="shared" si="38"/>
        <v>TS 161</v>
      </c>
      <c r="O964">
        <f t="shared" si="36"/>
        <v>1956</v>
      </c>
    </row>
    <row r="965" spans="1:15">
      <c r="A965" t="s">
        <v>4219</v>
      </c>
      <c r="B965" s="38" t="s">
        <v>4915</v>
      </c>
      <c r="D965" t="s">
        <v>557</v>
      </c>
      <c r="E965" t="s">
        <v>158</v>
      </c>
      <c r="F965" t="s">
        <v>4909</v>
      </c>
      <c r="G965" t="s">
        <v>5154</v>
      </c>
      <c r="I965" t="s">
        <v>9490</v>
      </c>
      <c r="J965">
        <v>53</v>
      </c>
      <c r="K965">
        <v>1994</v>
      </c>
      <c r="L965" s="38" t="s">
        <v>4956</v>
      </c>
      <c r="M965" t="str">
        <f t="shared" si="37"/>
        <v>EA 1900</v>
      </c>
      <c r="N965" t="str">
        <f t="shared" si="38"/>
        <v>TS 167</v>
      </c>
      <c r="O965">
        <f t="shared" si="36"/>
        <v>1941</v>
      </c>
    </row>
    <row r="966" spans="1:15">
      <c r="A966" t="s">
        <v>4228</v>
      </c>
      <c r="B966" t="s">
        <v>5143</v>
      </c>
      <c r="D966" t="s">
        <v>142</v>
      </c>
      <c r="E966" t="s">
        <v>139</v>
      </c>
      <c r="F966" t="s">
        <v>5142</v>
      </c>
      <c r="G966" t="s">
        <v>5155</v>
      </c>
      <c r="I966" t="s">
        <v>9502</v>
      </c>
      <c r="J966">
        <v>37</v>
      </c>
      <c r="K966">
        <v>1994</v>
      </c>
      <c r="M966" t="str">
        <f t="shared" si="37"/>
        <v>EA 1950</v>
      </c>
      <c r="N966" t="str">
        <f t="shared" si="38"/>
        <v>TS 176</v>
      </c>
      <c r="O966">
        <f t="shared" si="36"/>
        <v>1957</v>
      </c>
    </row>
    <row r="967" spans="1:15">
      <c r="A967" t="s">
        <v>4335</v>
      </c>
      <c r="B967" s="38" t="s">
        <v>4834</v>
      </c>
      <c r="D967" t="s">
        <v>412</v>
      </c>
      <c r="E967" t="s">
        <v>115</v>
      </c>
      <c r="F967" t="s">
        <v>4831</v>
      </c>
      <c r="G967" t="s">
        <v>5115</v>
      </c>
      <c r="I967" t="s">
        <v>9492</v>
      </c>
      <c r="J967">
        <v>34</v>
      </c>
      <c r="K967">
        <v>1994</v>
      </c>
      <c r="L967" s="38" t="s">
        <v>4959</v>
      </c>
      <c r="M967" t="str">
        <f t="shared" si="37"/>
        <v>EA 1950</v>
      </c>
      <c r="N967" t="str">
        <f t="shared" si="38"/>
        <v>TS 283</v>
      </c>
      <c r="O967">
        <f t="shared" si="36"/>
        <v>1960</v>
      </c>
    </row>
    <row r="968" spans="1:15">
      <c r="A968" t="s">
        <v>4375</v>
      </c>
      <c r="B968" s="38" t="s">
        <v>4917</v>
      </c>
      <c r="D968" t="s">
        <v>212</v>
      </c>
      <c r="E968" t="s">
        <v>211</v>
      </c>
      <c r="F968" t="s">
        <v>4918</v>
      </c>
      <c r="G968" t="s">
        <v>5116</v>
      </c>
      <c r="I968" t="s">
        <v>9490</v>
      </c>
      <c r="J968">
        <v>24</v>
      </c>
      <c r="K968">
        <v>1994</v>
      </c>
      <c r="L968" s="38" t="s">
        <v>4961</v>
      </c>
      <c r="M968" t="str">
        <f t="shared" si="37"/>
        <v>EA 1950</v>
      </c>
      <c r="N968" t="str">
        <f t="shared" si="38"/>
        <v>TS 323</v>
      </c>
      <c r="O968">
        <f t="shared" si="36"/>
        <v>1970</v>
      </c>
    </row>
    <row r="969" spans="1:15">
      <c r="A969" t="s">
        <v>4384</v>
      </c>
      <c r="B969" s="38" t="s">
        <v>4919</v>
      </c>
      <c r="D969" t="s">
        <v>5101</v>
      </c>
      <c r="E969" t="s">
        <v>299</v>
      </c>
      <c r="F969" t="s">
        <v>4918</v>
      </c>
      <c r="G969" t="s">
        <v>5117</v>
      </c>
      <c r="I969" t="s">
        <v>9490</v>
      </c>
      <c r="J969">
        <v>23</v>
      </c>
      <c r="K969">
        <v>1995</v>
      </c>
      <c r="L969" s="38" t="s">
        <v>4963</v>
      </c>
      <c r="M969" t="str">
        <f t="shared" si="37"/>
        <v>EA 1950</v>
      </c>
      <c r="N969" t="str">
        <f t="shared" si="38"/>
        <v>TS 332</v>
      </c>
      <c r="O969">
        <f t="shared" si="36"/>
        <v>1972</v>
      </c>
    </row>
    <row r="970" spans="1:15">
      <c r="A970" t="s">
        <v>4392</v>
      </c>
      <c r="B970" s="38" t="s">
        <v>4828</v>
      </c>
      <c r="D970" t="s">
        <v>4</v>
      </c>
      <c r="E970" t="s">
        <v>3</v>
      </c>
      <c r="F970" t="s">
        <v>4826</v>
      </c>
      <c r="G970" t="s">
        <v>5156</v>
      </c>
      <c r="I970" t="s">
        <v>9495</v>
      </c>
      <c r="J970">
        <v>61</v>
      </c>
      <c r="K970">
        <v>1995</v>
      </c>
      <c r="L970" s="38" t="s">
        <v>4966</v>
      </c>
      <c r="M970" t="str">
        <f t="shared" si="37"/>
        <v>EA 1900</v>
      </c>
      <c r="N970" t="str">
        <f t="shared" si="38"/>
        <v>TS 340</v>
      </c>
      <c r="O970">
        <f t="shared" si="36"/>
        <v>1934</v>
      </c>
    </row>
    <row r="971" spans="1:15">
      <c r="A971" t="s">
        <v>4393</v>
      </c>
      <c r="B971" t="s">
        <v>4815</v>
      </c>
      <c r="D971" t="s">
        <v>4</v>
      </c>
      <c r="E971" t="s">
        <v>3</v>
      </c>
      <c r="F971" t="s">
        <v>4821</v>
      </c>
      <c r="G971" t="s">
        <v>5156</v>
      </c>
      <c r="I971" t="s">
        <v>9495</v>
      </c>
      <c r="J971">
        <v>31</v>
      </c>
      <c r="K971">
        <v>1995</v>
      </c>
      <c r="L971" t="s">
        <v>4968</v>
      </c>
      <c r="M971" t="str">
        <f t="shared" si="37"/>
        <v>EA 1950</v>
      </c>
      <c r="N971" t="str">
        <f t="shared" si="38"/>
        <v>TS 341</v>
      </c>
      <c r="O971">
        <f t="shared" si="36"/>
        <v>1964</v>
      </c>
    </row>
    <row r="972" spans="1:15">
      <c r="A972" t="s">
        <v>4399</v>
      </c>
      <c r="B972" t="s">
        <v>5144</v>
      </c>
      <c r="D972" t="s">
        <v>218</v>
      </c>
      <c r="E972" t="s">
        <v>216</v>
      </c>
      <c r="F972" t="s">
        <v>5142</v>
      </c>
      <c r="G972" t="s">
        <v>5157</v>
      </c>
      <c r="I972" t="s">
        <v>9502</v>
      </c>
      <c r="J972">
        <v>56</v>
      </c>
      <c r="K972">
        <v>1995</v>
      </c>
      <c r="M972" t="str">
        <f t="shared" si="37"/>
        <v>EA 1900</v>
      </c>
      <c r="N972" t="str">
        <f t="shared" si="38"/>
        <v>TS 347</v>
      </c>
      <c r="O972">
        <f t="shared" si="36"/>
        <v>1939</v>
      </c>
    </row>
    <row r="973" spans="1:15">
      <c r="A973" t="s">
        <v>4405</v>
      </c>
      <c r="B973" t="s">
        <v>4817</v>
      </c>
      <c r="D973" t="s">
        <v>217</v>
      </c>
      <c r="E973" t="s">
        <v>216</v>
      </c>
      <c r="F973" t="s">
        <v>4820</v>
      </c>
      <c r="G973" t="s">
        <v>5118</v>
      </c>
      <c r="I973" t="s">
        <v>9583</v>
      </c>
      <c r="J973">
        <v>46</v>
      </c>
      <c r="K973">
        <v>1995</v>
      </c>
      <c r="L973" t="s">
        <v>4969</v>
      </c>
      <c r="M973" t="str">
        <f t="shared" si="37"/>
        <v>EA 1950</v>
      </c>
      <c r="N973" t="str">
        <f t="shared" si="38"/>
        <v>TS 353</v>
      </c>
      <c r="O973">
        <f t="shared" si="36"/>
        <v>1949</v>
      </c>
    </row>
    <row r="974" spans="1:15">
      <c r="A974" t="s">
        <v>4408</v>
      </c>
      <c r="B974" s="38" t="s">
        <v>4912</v>
      </c>
      <c r="D974" t="s">
        <v>252</v>
      </c>
      <c r="E974" t="s">
        <v>249</v>
      </c>
      <c r="G974" t="s">
        <v>5158</v>
      </c>
      <c r="I974" t="s">
        <v>9492</v>
      </c>
      <c r="J974">
        <v>62</v>
      </c>
      <c r="K974">
        <v>1995</v>
      </c>
      <c r="L974" s="38" t="s">
        <v>4971</v>
      </c>
      <c r="M974" t="str">
        <f t="shared" si="37"/>
        <v>EA 1900</v>
      </c>
      <c r="N974" t="str">
        <f t="shared" si="38"/>
        <v>TS 356</v>
      </c>
      <c r="O974">
        <f t="shared" si="36"/>
        <v>1933</v>
      </c>
    </row>
    <row r="975" spans="1:15">
      <c r="A975" t="s">
        <v>4411</v>
      </c>
      <c r="B975" s="38" t="s">
        <v>4882</v>
      </c>
      <c r="D975" t="s">
        <v>220</v>
      </c>
      <c r="E975" t="s">
        <v>216</v>
      </c>
      <c r="F975" t="s">
        <v>4879</v>
      </c>
      <c r="G975" t="s">
        <v>5119</v>
      </c>
      <c r="I975" t="s">
        <v>9582</v>
      </c>
      <c r="J975">
        <v>35</v>
      </c>
      <c r="K975">
        <v>1995</v>
      </c>
      <c r="L975" s="38" t="s">
        <v>4974</v>
      </c>
      <c r="M975" t="str">
        <f t="shared" si="37"/>
        <v>EA 1950</v>
      </c>
      <c r="N975" t="str">
        <f t="shared" si="38"/>
        <v>TS 359</v>
      </c>
      <c r="O975">
        <f t="shared" si="36"/>
        <v>1960</v>
      </c>
    </row>
    <row r="976" spans="1:15">
      <c r="A976" t="s">
        <v>4437</v>
      </c>
      <c r="B976" s="38" t="s">
        <v>4903</v>
      </c>
      <c r="D976" t="s">
        <v>201</v>
      </c>
      <c r="E976" t="s">
        <v>200</v>
      </c>
      <c r="F976" t="s">
        <v>4894</v>
      </c>
      <c r="G976" t="s">
        <v>5120</v>
      </c>
      <c r="I976" t="s">
        <v>9508</v>
      </c>
      <c r="J976">
        <v>66</v>
      </c>
      <c r="K976">
        <v>1995</v>
      </c>
      <c r="L976" s="38" t="s">
        <v>4978</v>
      </c>
      <c r="M976" t="str">
        <f t="shared" si="37"/>
        <v>EA 1900</v>
      </c>
      <c r="N976" t="str">
        <f t="shared" si="38"/>
        <v>TS 385</v>
      </c>
      <c r="O976">
        <f t="shared" si="36"/>
        <v>1929</v>
      </c>
    </row>
    <row r="977" spans="1:15">
      <c r="A977" t="s">
        <v>4454</v>
      </c>
      <c r="B977" s="38" t="s">
        <v>4835</v>
      </c>
      <c r="D977" t="s">
        <v>11</v>
      </c>
      <c r="E977" t="s">
        <v>10</v>
      </c>
      <c r="F977" t="s">
        <v>4831</v>
      </c>
      <c r="G977" t="s">
        <v>5121</v>
      </c>
      <c r="I977" t="s">
        <v>9490</v>
      </c>
      <c r="J977">
        <v>71</v>
      </c>
      <c r="K977">
        <v>1995</v>
      </c>
      <c r="L977" s="38" t="s">
        <v>4980</v>
      </c>
      <c r="M977" t="str">
        <f t="shared" si="37"/>
        <v>EA 1900</v>
      </c>
      <c r="N977" t="str">
        <f t="shared" si="38"/>
        <v>TS 402</v>
      </c>
      <c r="O977">
        <f t="shared" si="36"/>
        <v>1924</v>
      </c>
    </row>
    <row r="978" spans="1:15">
      <c r="A978" t="s">
        <v>4479</v>
      </c>
      <c r="B978" s="38" t="s">
        <v>4836</v>
      </c>
      <c r="D978" t="s">
        <v>127</v>
      </c>
      <c r="E978" t="s">
        <v>125</v>
      </c>
      <c r="F978" t="s">
        <v>4837</v>
      </c>
      <c r="G978" t="s">
        <v>5159</v>
      </c>
      <c r="I978" t="s">
        <v>9486</v>
      </c>
      <c r="J978">
        <v>21</v>
      </c>
      <c r="K978">
        <v>1995</v>
      </c>
      <c r="L978" s="38" t="s">
        <v>4982</v>
      </c>
      <c r="M978" t="str">
        <f t="shared" si="37"/>
        <v>EA 1950</v>
      </c>
      <c r="N978" t="str">
        <f t="shared" si="38"/>
        <v>TS 427</v>
      </c>
      <c r="O978">
        <f t="shared" si="36"/>
        <v>1974</v>
      </c>
    </row>
    <row r="979" spans="1:15">
      <c r="A979" t="s">
        <v>4486</v>
      </c>
      <c r="B979" s="38" t="s">
        <v>4886</v>
      </c>
      <c r="D979" t="s">
        <v>311</v>
      </c>
      <c r="E979" t="s">
        <v>308</v>
      </c>
      <c r="F979" t="s">
        <v>4879</v>
      </c>
      <c r="G979" t="s">
        <v>5122</v>
      </c>
      <c r="I979" t="s">
        <v>9582</v>
      </c>
      <c r="J979">
        <v>63</v>
      </c>
      <c r="K979">
        <v>1995</v>
      </c>
      <c r="L979" s="38" t="s">
        <v>4985</v>
      </c>
      <c r="M979" t="str">
        <f t="shared" si="37"/>
        <v>EA 1900</v>
      </c>
      <c r="N979" t="str">
        <f t="shared" si="38"/>
        <v>TS 434</v>
      </c>
      <c r="O979">
        <f t="shared" si="36"/>
        <v>1932</v>
      </c>
    </row>
    <row r="980" spans="1:15">
      <c r="A980" t="s">
        <v>4487</v>
      </c>
      <c r="B980" t="s">
        <v>5138</v>
      </c>
      <c r="D980" t="s">
        <v>309</v>
      </c>
      <c r="E980" t="s">
        <v>308</v>
      </c>
      <c r="F980" t="s">
        <v>5133</v>
      </c>
      <c r="G980" t="s">
        <v>5160</v>
      </c>
      <c r="I980" t="s">
        <v>9491</v>
      </c>
      <c r="J980">
        <v>49</v>
      </c>
      <c r="K980">
        <v>1995</v>
      </c>
      <c r="M980" t="str">
        <f t="shared" si="37"/>
        <v>EA 1950</v>
      </c>
      <c r="N980" t="str">
        <f t="shared" si="38"/>
        <v>TS 435</v>
      </c>
      <c r="O980">
        <f t="shared" si="36"/>
        <v>1946</v>
      </c>
    </row>
    <row r="981" spans="1:15">
      <c r="A981" t="s">
        <v>4488</v>
      </c>
      <c r="B981" t="s">
        <v>5134</v>
      </c>
      <c r="D981" t="s">
        <v>5149</v>
      </c>
      <c r="E981" t="s">
        <v>308</v>
      </c>
      <c r="F981" t="s">
        <v>5133</v>
      </c>
      <c r="G981" t="s">
        <v>5161</v>
      </c>
      <c r="I981" t="s">
        <v>9491</v>
      </c>
      <c r="J981">
        <v>80</v>
      </c>
      <c r="K981">
        <v>1995</v>
      </c>
      <c r="L981" t="s">
        <v>5176</v>
      </c>
      <c r="M981" t="str">
        <f t="shared" si="37"/>
        <v>EA 1900</v>
      </c>
      <c r="N981" t="str">
        <f t="shared" si="38"/>
        <v>TS 436</v>
      </c>
      <c r="O981">
        <f t="shared" si="36"/>
        <v>1915</v>
      </c>
    </row>
    <row r="982" spans="1:15">
      <c r="A982" t="s">
        <v>4489</v>
      </c>
      <c r="B982" t="s">
        <v>5139</v>
      </c>
      <c r="D982" t="s">
        <v>99</v>
      </c>
      <c r="E982" t="s">
        <v>125</v>
      </c>
      <c r="G982" t="s">
        <v>5162</v>
      </c>
      <c r="I982" t="s">
        <v>9491</v>
      </c>
      <c r="J982">
        <v>70</v>
      </c>
      <c r="K982">
        <v>1995</v>
      </c>
      <c r="M982" t="str">
        <f t="shared" si="37"/>
        <v>EA 1900</v>
      </c>
      <c r="N982" t="str">
        <f t="shared" si="38"/>
        <v>TS 437</v>
      </c>
      <c r="O982">
        <f t="shared" si="36"/>
        <v>1925</v>
      </c>
    </row>
    <row r="983" spans="1:15">
      <c r="A983" t="s">
        <v>4499</v>
      </c>
      <c r="B983" s="38" t="s">
        <v>4892</v>
      </c>
      <c r="D983" t="s">
        <v>198</v>
      </c>
      <c r="E983" t="s">
        <v>45</v>
      </c>
      <c r="G983" t="s">
        <v>5123</v>
      </c>
      <c r="I983" t="s">
        <v>9491</v>
      </c>
      <c r="J983">
        <v>75</v>
      </c>
      <c r="K983">
        <v>1995</v>
      </c>
      <c r="L983" s="38" t="s">
        <v>4988</v>
      </c>
      <c r="M983" t="str">
        <f t="shared" si="37"/>
        <v>EA 1900</v>
      </c>
      <c r="N983" t="str">
        <f t="shared" si="38"/>
        <v>TS 447</v>
      </c>
      <c r="O983">
        <f t="shared" si="36"/>
        <v>1920</v>
      </c>
    </row>
    <row r="984" spans="1:15">
      <c r="A984" t="s">
        <v>4504</v>
      </c>
      <c r="B984" t="s">
        <v>5135</v>
      </c>
      <c r="D984" t="s">
        <v>5150</v>
      </c>
      <c r="E984" t="s">
        <v>308</v>
      </c>
      <c r="F984" t="s">
        <v>5133</v>
      </c>
      <c r="G984" t="s">
        <v>5163</v>
      </c>
      <c r="I984" t="s">
        <v>9491</v>
      </c>
      <c r="J984">
        <v>63</v>
      </c>
      <c r="K984">
        <v>1995</v>
      </c>
      <c r="M984" t="str">
        <f t="shared" si="37"/>
        <v>EA 1900</v>
      </c>
      <c r="N984" t="str">
        <f t="shared" si="38"/>
        <v>TS 452</v>
      </c>
      <c r="O984">
        <f t="shared" ref="O984:O1014" si="39">K984-J984</f>
        <v>1932</v>
      </c>
    </row>
    <row r="985" spans="1:15">
      <c r="A985" t="s">
        <v>4505</v>
      </c>
      <c r="B985" t="s">
        <v>5136</v>
      </c>
      <c r="F985" t="s">
        <v>5133</v>
      </c>
      <c r="G985" t="s">
        <v>5164</v>
      </c>
      <c r="I985" t="s">
        <v>9491</v>
      </c>
      <c r="J985">
        <v>75</v>
      </c>
      <c r="K985">
        <v>1995</v>
      </c>
      <c r="M985" t="str">
        <f t="shared" si="37"/>
        <v>EA 1900</v>
      </c>
      <c r="N985" t="str">
        <f t="shared" si="38"/>
        <v>TS 453</v>
      </c>
      <c r="O985">
        <f t="shared" si="39"/>
        <v>1920</v>
      </c>
    </row>
    <row r="986" spans="1:15">
      <c r="A986" t="s">
        <v>4506</v>
      </c>
      <c r="B986" s="38" t="s">
        <v>4890</v>
      </c>
      <c r="D986" t="s">
        <v>127</v>
      </c>
      <c r="E986" t="s">
        <v>125</v>
      </c>
      <c r="F986" t="s">
        <v>4891</v>
      </c>
      <c r="G986" t="s">
        <v>5159</v>
      </c>
      <c r="I986" t="s">
        <v>9491</v>
      </c>
      <c r="J986">
        <v>42</v>
      </c>
      <c r="K986">
        <v>1995</v>
      </c>
      <c r="L986" s="38" t="s">
        <v>4990</v>
      </c>
      <c r="M986" t="str">
        <f t="shared" si="37"/>
        <v>EA 1950</v>
      </c>
      <c r="N986" t="str">
        <f t="shared" si="38"/>
        <v>TS 454</v>
      </c>
      <c r="O986">
        <f t="shared" si="39"/>
        <v>1953</v>
      </c>
    </row>
    <row r="987" spans="1:15">
      <c r="A987" t="s">
        <v>4508</v>
      </c>
      <c r="B987" t="s">
        <v>5140</v>
      </c>
      <c r="F987" t="s">
        <v>5133</v>
      </c>
      <c r="G987" t="s">
        <v>5164</v>
      </c>
      <c r="I987" t="s">
        <v>9378</v>
      </c>
      <c r="J987">
        <v>20</v>
      </c>
      <c r="K987">
        <v>1995</v>
      </c>
      <c r="M987" t="str">
        <f t="shared" si="37"/>
        <v>EA 1950</v>
      </c>
      <c r="N987" t="str">
        <f t="shared" si="38"/>
        <v>TS 456</v>
      </c>
      <c r="O987">
        <f t="shared" si="39"/>
        <v>1975</v>
      </c>
    </row>
    <row r="988" spans="1:15">
      <c r="A988" t="s">
        <v>4514</v>
      </c>
      <c r="B988" t="s">
        <v>5132</v>
      </c>
      <c r="D988" t="s">
        <v>5149</v>
      </c>
      <c r="E988" t="s">
        <v>308</v>
      </c>
      <c r="F988" t="s">
        <v>5133</v>
      </c>
      <c r="G988" t="s">
        <v>5161</v>
      </c>
      <c r="I988" t="s">
        <v>9583</v>
      </c>
      <c r="J988">
        <v>80</v>
      </c>
      <c r="K988">
        <v>1995</v>
      </c>
      <c r="L988" t="s">
        <v>5176</v>
      </c>
      <c r="M988" t="str">
        <f t="shared" si="37"/>
        <v>EA 1900</v>
      </c>
      <c r="N988" t="str">
        <f t="shared" si="38"/>
        <v>TS 462</v>
      </c>
      <c r="O988">
        <f t="shared" si="39"/>
        <v>1915</v>
      </c>
    </row>
    <row r="989" spans="1:15">
      <c r="A989" t="s">
        <v>4517</v>
      </c>
      <c r="B989" s="38" t="s">
        <v>4885</v>
      </c>
      <c r="D989" t="s">
        <v>5059</v>
      </c>
      <c r="F989" t="s">
        <v>4879</v>
      </c>
      <c r="G989" t="s">
        <v>5165</v>
      </c>
      <c r="J989">
        <v>57</v>
      </c>
      <c r="K989">
        <v>1996</v>
      </c>
      <c r="L989" s="38" t="s">
        <v>4992</v>
      </c>
      <c r="M989" t="str">
        <f t="shared" si="37"/>
        <v>EA 1900</v>
      </c>
      <c r="N989" t="str">
        <f t="shared" si="38"/>
        <v>TS 465</v>
      </c>
      <c r="O989">
        <f t="shared" si="39"/>
        <v>1939</v>
      </c>
    </row>
    <row r="990" spans="1:15">
      <c r="A990" t="s">
        <v>4526</v>
      </c>
      <c r="B990" s="38" t="s">
        <v>4822</v>
      </c>
      <c r="D990" t="s">
        <v>258</v>
      </c>
      <c r="E990" t="s">
        <v>257</v>
      </c>
      <c r="F990" t="s">
        <v>4823</v>
      </c>
      <c r="G990" t="s">
        <v>5124</v>
      </c>
      <c r="I990" t="s">
        <v>9492</v>
      </c>
      <c r="J990">
        <v>42</v>
      </c>
      <c r="K990">
        <v>1996</v>
      </c>
      <c r="L990" s="38" t="s">
        <v>4995</v>
      </c>
      <c r="M990" t="str">
        <f t="shared" si="37"/>
        <v>EA 1950</v>
      </c>
      <c r="N990" t="str">
        <f t="shared" si="38"/>
        <v>TS 474</v>
      </c>
      <c r="O990">
        <f t="shared" si="39"/>
        <v>1954</v>
      </c>
    </row>
    <row r="991" spans="1:15">
      <c r="A991" t="s">
        <v>4529</v>
      </c>
      <c r="B991" t="s">
        <v>5137</v>
      </c>
      <c r="D991" t="s">
        <v>99</v>
      </c>
      <c r="E991" t="s">
        <v>125</v>
      </c>
      <c r="F991" t="s">
        <v>5133</v>
      </c>
      <c r="G991" t="s">
        <v>5162</v>
      </c>
      <c r="I991" t="s">
        <v>9588</v>
      </c>
      <c r="J991">
        <v>37</v>
      </c>
      <c r="K991">
        <v>1996</v>
      </c>
      <c r="M991" t="str">
        <f t="shared" si="37"/>
        <v>EA 1950</v>
      </c>
      <c r="N991" t="str">
        <f t="shared" si="38"/>
        <v>TS 477</v>
      </c>
      <c r="O991">
        <f t="shared" si="39"/>
        <v>1959</v>
      </c>
    </row>
    <row r="992" spans="1:15">
      <c r="A992" t="s">
        <v>4535</v>
      </c>
      <c r="B992" s="38" t="s">
        <v>4833</v>
      </c>
      <c r="D992" t="s">
        <v>177</v>
      </c>
      <c r="E992" t="s">
        <v>174</v>
      </c>
      <c r="F992" t="s">
        <v>4831</v>
      </c>
      <c r="G992" t="s">
        <v>5125</v>
      </c>
      <c r="J992">
        <v>45</v>
      </c>
      <c r="K992">
        <v>1996</v>
      </c>
      <c r="L992" s="38" t="s">
        <v>4997</v>
      </c>
      <c r="M992" t="str">
        <f t="shared" si="37"/>
        <v>EA 1950</v>
      </c>
      <c r="N992" t="str">
        <f t="shared" si="38"/>
        <v>TS 483</v>
      </c>
      <c r="O992">
        <f t="shared" si="39"/>
        <v>1951</v>
      </c>
    </row>
    <row r="993" spans="1:15">
      <c r="A993" t="s">
        <v>4547</v>
      </c>
      <c r="B993" t="s">
        <v>4816</v>
      </c>
      <c r="D993" t="s">
        <v>5151</v>
      </c>
      <c r="E993" t="s">
        <v>327</v>
      </c>
      <c r="F993" t="s">
        <v>4894</v>
      </c>
      <c r="G993" t="s">
        <v>5166</v>
      </c>
      <c r="I993" t="s">
        <v>9490</v>
      </c>
      <c r="J993">
        <v>42</v>
      </c>
      <c r="K993">
        <v>1996</v>
      </c>
      <c r="L993" t="s">
        <v>5000</v>
      </c>
      <c r="M993" t="str">
        <f t="shared" si="37"/>
        <v>EA 1950</v>
      </c>
      <c r="N993" t="str">
        <f t="shared" si="38"/>
        <v>TS 495</v>
      </c>
      <c r="O993">
        <f t="shared" si="39"/>
        <v>1954</v>
      </c>
    </row>
    <row r="994" spans="1:15">
      <c r="A994" t="s">
        <v>4552</v>
      </c>
      <c r="B994" s="38" t="s">
        <v>4906</v>
      </c>
      <c r="D994" t="s">
        <v>261</v>
      </c>
      <c r="E994" t="s">
        <v>260</v>
      </c>
      <c r="F994" t="s">
        <v>4905</v>
      </c>
      <c r="G994" t="s">
        <v>5126</v>
      </c>
      <c r="I994" t="s">
        <v>9492</v>
      </c>
      <c r="J994">
        <v>40</v>
      </c>
      <c r="K994">
        <v>1996</v>
      </c>
      <c r="L994" s="38" t="s">
        <v>5001</v>
      </c>
      <c r="M994" t="str">
        <f t="shared" si="37"/>
        <v>EA 1950</v>
      </c>
      <c r="N994" t="str">
        <f t="shared" si="38"/>
        <v>TS 500</v>
      </c>
      <c r="O994">
        <f t="shared" si="39"/>
        <v>1956</v>
      </c>
    </row>
    <row r="995" spans="1:15">
      <c r="A995" t="s">
        <v>4567</v>
      </c>
      <c r="B995" s="38" t="s">
        <v>4920</v>
      </c>
      <c r="D995" t="s">
        <v>5153</v>
      </c>
      <c r="E995" t="s">
        <v>203</v>
      </c>
      <c r="F995" t="s">
        <v>4918</v>
      </c>
      <c r="G995" t="s">
        <v>5167</v>
      </c>
      <c r="I995" t="s">
        <v>9492</v>
      </c>
      <c r="J995">
        <v>14</v>
      </c>
      <c r="K995">
        <v>1996</v>
      </c>
      <c r="L995" s="38" t="s">
        <v>5004</v>
      </c>
      <c r="M995" t="str">
        <f t="shared" si="37"/>
        <v>EA 1970</v>
      </c>
      <c r="N995" t="str">
        <f t="shared" si="38"/>
        <v>TS 515</v>
      </c>
      <c r="O995">
        <f t="shared" si="39"/>
        <v>1982</v>
      </c>
    </row>
    <row r="996" spans="1:15">
      <c r="A996" t="s">
        <v>4594</v>
      </c>
      <c r="B996" s="38" t="s">
        <v>4829</v>
      </c>
      <c r="D996" t="s">
        <v>296</v>
      </c>
      <c r="E996" t="s">
        <v>283</v>
      </c>
      <c r="F996" t="s">
        <v>4826</v>
      </c>
      <c r="G996" t="s">
        <v>5127</v>
      </c>
      <c r="I996" t="s">
        <v>9492</v>
      </c>
      <c r="J996">
        <v>31</v>
      </c>
      <c r="K996">
        <v>1996</v>
      </c>
      <c r="L996" s="38" t="s">
        <v>5007</v>
      </c>
      <c r="M996" t="str">
        <f t="shared" si="37"/>
        <v>EA 1950</v>
      </c>
      <c r="N996" t="str">
        <f t="shared" si="38"/>
        <v>TS 542</v>
      </c>
      <c r="O996">
        <f t="shared" si="39"/>
        <v>1965</v>
      </c>
    </row>
    <row r="997" spans="1:15">
      <c r="A997" t="s">
        <v>4596</v>
      </c>
      <c r="B997" s="38" t="s">
        <v>4825</v>
      </c>
      <c r="D997" t="s">
        <v>252</v>
      </c>
      <c r="E997" t="s">
        <v>249</v>
      </c>
      <c r="F997" t="s">
        <v>4826</v>
      </c>
      <c r="G997" t="s">
        <v>5158</v>
      </c>
      <c r="I997" t="s">
        <v>9492</v>
      </c>
      <c r="J997">
        <v>61</v>
      </c>
      <c r="K997">
        <v>1996</v>
      </c>
      <c r="L997" s="38" t="s">
        <v>5008</v>
      </c>
      <c r="M997" t="str">
        <f t="shared" si="37"/>
        <v>EA 1900</v>
      </c>
      <c r="N997" t="str">
        <f t="shared" si="38"/>
        <v>TS 544</v>
      </c>
      <c r="O997">
        <f t="shared" si="39"/>
        <v>1935</v>
      </c>
    </row>
    <row r="998" spans="1:15">
      <c r="A998" t="s">
        <v>4597</v>
      </c>
      <c r="B998" s="38" t="s">
        <v>4911</v>
      </c>
      <c r="D998" t="s">
        <v>252</v>
      </c>
      <c r="E998" t="s">
        <v>249</v>
      </c>
      <c r="F998" t="s">
        <v>4909</v>
      </c>
      <c r="G998" t="s">
        <v>5158</v>
      </c>
      <c r="I998" t="s">
        <v>9492</v>
      </c>
      <c r="J998">
        <v>35</v>
      </c>
      <c r="K998">
        <v>1996</v>
      </c>
      <c r="L998" s="38" t="s">
        <v>5010</v>
      </c>
      <c r="M998" t="str">
        <f t="shared" si="37"/>
        <v>EA 1950</v>
      </c>
      <c r="N998" t="str">
        <f t="shared" si="38"/>
        <v>TS 545</v>
      </c>
      <c r="O998">
        <f t="shared" si="39"/>
        <v>1961</v>
      </c>
    </row>
    <row r="999" spans="1:15">
      <c r="A999" t="s">
        <v>4639</v>
      </c>
      <c r="B999" s="38" t="s">
        <v>4877</v>
      </c>
      <c r="D999" t="s">
        <v>339</v>
      </c>
      <c r="E999" t="s">
        <v>249</v>
      </c>
      <c r="F999" t="s">
        <v>4837</v>
      </c>
      <c r="G999" t="s">
        <v>5128</v>
      </c>
      <c r="I999" t="s">
        <v>9589</v>
      </c>
      <c r="J999">
        <v>30</v>
      </c>
      <c r="K999">
        <v>1996</v>
      </c>
      <c r="L999" s="38" t="s">
        <v>5013</v>
      </c>
      <c r="M999" t="str">
        <f t="shared" si="37"/>
        <v>EA 1950</v>
      </c>
      <c r="N999" t="str">
        <f t="shared" si="38"/>
        <v>TS 587</v>
      </c>
      <c r="O999">
        <f t="shared" si="39"/>
        <v>1966</v>
      </c>
    </row>
    <row r="1000" spans="1:15">
      <c r="A1000" t="s">
        <v>4660</v>
      </c>
      <c r="B1000" s="38" t="s">
        <v>4907</v>
      </c>
      <c r="D1000" t="s">
        <v>121</v>
      </c>
      <c r="E1000" t="s">
        <v>24</v>
      </c>
      <c r="F1000" t="s">
        <v>4905</v>
      </c>
      <c r="G1000" t="s">
        <v>5168</v>
      </c>
      <c r="I1000" t="s">
        <v>9492</v>
      </c>
      <c r="J1000">
        <v>38</v>
      </c>
      <c r="K1000">
        <v>1996</v>
      </c>
      <c r="L1000" s="38" t="s">
        <v>5015</v>
      </c>
      <c r="M1000" t="str">
        <f t="shared" si="37"/>
        <v>EA 1950</v>
      </c>
      <c r="N1000" t="str">
        <f t="shared" si="38"/>
        <v>TS 608</v>
      </c>
      <c r="O1000">
        <f t="shared" si="39"/>
        <v>1958</v>
      </c>
    </row>
    <row r="1001" spans="1:15">
      <c r="A1001" t="s">
        <v>4661</v>
      </c>
      <c r="B1001" s="38" t="s">
        <v>4827</v>
      </c>
      <c r="D1001" t="s">
        <v>276</v>
      </c>
      <c r="E1001" t="s">
        <v>275</v>
      </c>
      <c r="F1001" t="s">
        <v>4826</v>
      </c>
      <c r="G1001" t="s">
        <v>5169</v>
      </c>
      <c r="J1001">
        <v>43</v>
      </c>
      <c r="K1001">
        <v>1996</v>
      </c>
      <c r="L1001" s="38" t="s">
        <v>5018</v>
      </c>
      <c r="M1001" t="str">
        <f t="shared" si="37"/>
        <v>EA 1950</v>
      </c>
      <c r="N1001" t="str">
        <f t="shared" si="38"/>
        <v>TS 609</v>
      </c>
      <c r="O1001">
        <f t="shared" si="39"/>
        <v>1953</v>
      </c>
    </row>
    <row r="1002" spans="1:15">
      <c r="A1002" t="s">
        <v>4663</v>
      </c>
      <c r="B1002" t="s">
        <v>4818</v>
      </c>
      <c r="D1002" t="s">
        <v>121</v>
      </c>
      <c r="E1002" t="s">
        <v>24</v>
      </c>
      <c r="F1002" t="s">
        <v>4820</v>
      </c>
      <c r="G1002" t="s">
        <v>5168</v>
      </c>
      <c r="I1002" t="s">
        <v>9495</v>
      </c>
      <c r="J1002">
        <v>69</v>
      </c>
      <c r="K1002">
        <v>1996</v>
      </c>
      <c r="L1002" t="s">
        <v>5020</v>
      </c>
      <c r="M1002" t="str">
        <f t="shared" si="37"/>
        <v>EA 1900</v>
      </c>
      <c r="N1002" t="str">
        <f t="shared" si="38"/>
        <v>TS 611</v>
      </c>
      <c r="O1002">
        <f t="shared" si="39"/>
        <v>1927</v>
      </c>
    </row>
    <row r="1003" spans="1:15">
      <c r="A1003" t="s">
        <v>4664</v>
      </c>
      <c r="B1003" s="38" t="s">
        <v>4904</v>
      </c>
      <c r="D1003" t="s">
        <v>276</v>
      </c>
      <c r="E1003" t="s">
        <v>275</v>
      </c>
      <c r="F1003" t="s">
        <v>4905</v>
      </c>
      <c r="G1003" t="s">
        <v>5169</v>
      </c>
      <c r="I1003" t="s">
        <v>9492</v>
      </c>
      <c r="J1003">
        <v>34</v>
      </c>
      <c r="K1003">
        <v>1996</v>
      </c>
      <c r="L1003" s="38" t="s">
        <v>5022</v>
      </c>
      <c r="M1003" t="str">
        <f t="shared" si="37"/>
        <v>EA 1950</v>
      </c>
      <c r="N1003" t="str">
        <f t="shared" si="38"/>
        <v>TS 612</v>
      </c>
      <c r="O1003">
        <f t="shared" si="39"/>
        <v>1962</v>
      </c>
    </row>
    <row r="1004" spans="1:15">
      <c r="A1004" t="s">
        <v>4695</v>
      </c>
      <c r="B1004" t="s">
        <v>5146</v>
      </c>
      <c r="D1004" t="s">
        <v>5152</v>
      </c>
      <c r="E1004" t="s">
        <v>1159</v>
      </c>
      <c r="G1004" t="s">
        <v>5170</v>
      </c>
      <c r="I1004" t="s">
        <v>9491</v>
      </c>
      <c r="J1004">
        <v>53</v>
      </c>
      <c r="K1004">
        <v>1996</v>
      </c>
      <c r="M1004" t="str">
        <f t="shared" si="37"/>
        <v>EA 1900</v>
      </c>
      <c r="N1004" t="str">
        <f t="shared" si="38"/>
        <v>TS 643</v>
      </c>
      <c r="O1004">
        <f t="shared" si="39"/>
        <v>1943</v>
      </c>
    </row>
    <row r="1005" spans="1:15">
      <c r="A1005" t="s">
        <v>4697</v>
      </c>
      <c r="B1005" t="s">
        <v>5145</v>
      </c>
      <c r="D1005" t="s">
        <v>425</v>
      </c>
      <c r="E1005" t="s">
        <v>1159</v>
      </c>
      <c r="G1005" t="s">
        <v>5171</v>
      </c>
      <c r="I1005" t="s">
        <v>9491</v>
      </c>
      <c r="J1005">
        <v>34</v>
      </c>
      <c r="K1005">
        <v>1996</v>
      </c>
      <c r="M1005" t="str">
        <f t="shared" si="37"/>
        <v>EA 1950</v>
      </c>
      <c r="N1005" t="str">
        <f t="shared" si="38"/>
        <v>TS 645</v>
      </c>
      <c r="O1005">
        <f t="shared" si="39"/>
        <v>1962</v>
      </c>
    </row>
    <row r="1006" spans="1:15">
      <c r="A1006" t="s">
        <v>4713</v>
      </c>
      <c r="B1006" t="s">
        <v>5147</v>
      </c>
      <c r="D1006" t="s">
        <v>5152</v>
      </c>
      <c r="E1006" t="s">
        <v>1159</v>
      </c>
      <c r="G1006" t="s">
        <v>5170</v>
      </c>
      <c r="I1006" t="s">
        <v>9491</v>
      </c>
      <c r="J1006">
        <v>27</v>
      </c>
      <c r="K1006">
        <v>1996</v>
      </c>
      <c r="M1006" t="str">
        <f t="shared" si="37"/>
        <v>EA 1950</v>
      </c>
      <c r="N1006" t="str">
        <f t="shared" si="38"/>
        <v>TS 661</v>
      </c>
      <c r="O1006">
        <f t="shared" si="39"/>
        <v>1969</v>
      </c>
    </row>
    <row r="1007" spans="1:15">
      <c r="A1007" t="s">
        <v>4714</v>
      </c>
      <c r="B1007" s="38" t="s">
        <v>4887</v>
      </c>
      <c r="D1007" t="s">
        <v>540</v>
      </c>
      <c r="E1007" t="s">
        <v>1084</v>
      </c>
      <c r="F1007" t="s">
        <v>4888</v>
      </c>
      <c r="G1007" t="s">
        <v>5172</v>
      </c>
      <c r="I1007" t="s">
        <v>9491</v>
      </c>
      <c r="J1007">
        <v>35</v>
      </c>
      <c r="K1007">
        <v>1996</v>
      </c>
      <c r="L1007" s="38" t="s">
        <v>5025</v>
      </c>
      <c r="M1007" t="str">
        <f t="shared" si="37"/>
        <v>EA 1950</v>
      </c>
      <c r="N1007" t="str">
        <f t="shared" si="38"/>
        <v>TS 662</v>
      </c>
      <c r="O1007">
        <f t="shared" si="39"/>
        <v>1961</v>
      </c>
    </row>
    <row r="1008" spans="1:15">
      <c r="A1008" t="s">
        <v>4763</v>
      </c>
      <c r="B1008" s="38" t="s">
        <v>4908</v>
      </c>
      <c r="D1008" t="s">
        <v>70</v>
      </c>
      <c r="E1008" t="s">
        <v>69</v>
      </c>
      <c r="F1008" t="s">
        <v>4905</v>
      </c>
      <c r="G1008" t="s">
        <v>5173</v>
      </c>
      <c r="I1008" t="s">
        <v>9492</v>
      </c>
      <c r="J1008">
        <v>27</v>
      </c>
      <c r="K1008">
        <v>1999</v>
      </c>
      <c r="L1008" s="38" t="s">
        <v>5027</v>
      </c>
      <c r="M1008" t="str">
        <f t="shared" si="37"/>
        <v>EA 1950</v>
      </c>
      <c r="N1008" t="str">
        <f t="shared" si="38"/>
        <v>TS 711</v>
      </c>
      <c r="O1008">
        <f t="shared" si="39"/>
        <v>1972</v>
      </c>
    </row>
    <row r="1009" spans="1:15">
      <c r="A1009" t="s">
        <v>4776</v>
      </c>
      <c r="B1009" s="38" t="s">
        <v>4893</v>
      </c>
      <c r="D1009" t="s">
        <v>895</v>
      </c>
      <c r="E1009" t="s">
        <v>134</v>
      </c>
      <c r="F1009" t="s">
        <v>4891</v>
      </c>
      <c r="G1009" t="s">
        <v>137</v>
      </c>
      <c r="I1009" t="s">
        <v>9492</v>
      </c>
      <c r="J1009">
        <v>45</v>
      </c>
      <c r="K1009">
        <v>1999</v>
      </c>
      <c r="L1009" s="38" t="s">
        <v>5029</v>
      </c>
      <c r="M1009" t="str">
        <f t="shared" si="37"/>
        <v>EA 1950</v>
      </c>
      <c r="N1009" t="str">
        <f t="shared" si="38"/>
        <v>TS 724</v>
      </c>
      <c r="O1009">
        <f t="shared" si="39"/>
        <v>1954</v>
      </c>
    </row>
    <row r="1010" spans="1:15">
      <c r="A1010" t="s">
        <v>4789</v>
      </c>
      <c r="B1010" s="38" t="s">
        <v>4830</v>
      </c>
      <c r="D1010" t="s">
        <v>234</v>
      </c>
      <c r="E1010" t="s">
        <v>225</v>
      </c>
      <c r="F1010" t="s">
        <v>4831</v>
      </c>
      <c r="G1010" t="s">
        <v>5129</v>
      </c>
      <c r="I1010" t="s">
        <v>9486</v>
      </c>
      <c r="J1010">
        <v>37</v>
      </c>
      <c r="K1010">
        <v>1999</v>
      </c>
      <c r="L1010" s="38" t="s">
        <v>5032</v>
      </c>
      <c r="M1010" t="str">
        <f t="shared" si="37"/>
        <v>EA 1950</v>
      </c>
      <c r="N1010" t="str">
        <f t="shared" si="38"/>
        <v>TS 737</v>
      </c>
      <c r="O1010">
        <f t="shared" si="39"/>
        <v>1962</v>
      </c>
    </row>
    <row r="1011" spans="1:15">
      <c r="A1011" t="s">
        <v>4809</v>
      </c>
      <c r="B1011" s="38" t="s">
        <v>5057</v>
      </c>
      <c r="D1011" t="s">
        <v>234</v>
      </c>
      <c r="E1011" t="s">
        <v>225</v>
      </c>
      <c r="F1011" t="s">
        <v>4909</v>
      </c>
      <c r="G1011" t="s">
        <v>5129</v>
      </c>
      <c r="I1011" t="s">
        <v>9486</v>
      </c>
      <c r="J1011">
        <v>35</v>
      </c>
      <c r="K1011">
        <v>1999</v>
      </c>
      <c r="L1011" s="38" t="s">
        <v>5032</v>
      </c>
      <c r="M1011" t="str">
        <f t="shared" si="37"/>
        <v>EA 1950</v>
      </c>
      <c r="N1011" t="str">
        <f t="shared" si="38"/>
        <v>TS 757</v>
      </c>
      <c r="O1011">
        <f t="shared" si="39"/>
        <v>1964</v>
      </c>
    </row>
    <row r="1012" spans="1:15">
      <c r="A1012" t="s">
        <v>4871</v>
      </c>
      <c r="B1012" s="38" t="s">
        <v>4889</v>
      </c>
      <c r="D1012" t="s">
        <v>1038</v>
      </c>
      <c r="E1012" t="s">
        <v>208</v>
      </c>
      <c r="F1012" t="s">
        <v>4888</v>
      </c>
      <c r="G1012" t="s">
        <v>5130</v>
      </c>
      <c r="I1012" t="s">
        <v>9491</v>
      </c>
      <c r="J1012">
        <v>26</v>
      </c>
      <c r="K1012">
        <v>2000</v>
      </c>
      <c r="L1012" s="38" t="s">
        <v>5034</v>
      </c>
      <c r="M1012" t="str">
        <f t="shared" si="37"/>
        <v>EA 1950</v>
      </c>
      <c r="N1012" t="str">
        <f t="shared" si="38"/>
        <v>TS 796</v>
      </c>
      <c r="O1012">
        <f t="shared" si="39"/>
        <v>1974</v>
      </c>
    </row>
    <row r="1013" spans="1:15">
      <c r="A1013" t="s">
        <v>4875</v>
      </c>
      <c r="B1013" s="38" t="s">
        <v>4876</v>
      </c>
      <c r="D1013" t="s">
        <v>5151</v>
      </c>
      <c r="E1013" t="s">
        <v>216</v>
      </c>
      <c r="F1013" t="s">
        <v>4837</v>
      </c>
      <c r="G1013" t="s">
        <v>5174</v>
      </c>
      <c r="I1013" t="s">
        <v>9588</v>
      </c>
      <c r="J1013">
        <v>48</v>
      </c>
      <c r="K1013">
        <v>2000</v>
      </c>
      <c r="L1013" s="38" t="s">
        <v>5037</v>
      </c>
      <c r="M1013" t="str">
        <f t="shared" si="37"/>
        <v>EA 1950</v>
      </c>
      <c r="N1013" t="str">
        <f t="shared" si="38"/>
        <v>TS 800</v>
      </c>
      <c r="O1013">
        <f t="shared" si="39"/>
        <v>1952</v>
      </c>
    </row>
    <row r="1014" spans="1:15">
      <c r="A1014" t="s">
        <v>4901</v>
      </c>
      <c r="B1014" s="38" t="s">
        <v>4902</v>
      </c>
      <c r="D1014" t="s">
        <v>947</v>
      </c>
      <c r="E1014" t="s">
        <v>200</v>
      </c>
      <c r="F1014" t="s">
        <v>4894</v>
      </c>
      <c r="G1014" t="s">
        <v>5131</v>
      </c>
      <c r="I1014" t="s">
        <v>9588</v>
      </c>
      <c r="J1014">
        <v>70</v>
      </c>
      <c r="K1014">
        <v>2000</v>
      </c>
      <c r="L1014" s="38" t="s">
        <v>5040</v>
      </c>
      <c r="M1014" t="str">
        <f t="shared" si="37"/>
        <v>EA 1900</v>
      </c>
      <c r="N1014" t="str">
        <f t="shared" si="38"/>
        <v>TS 807</v>
      </c>
      <c r="O1014">
        <f t="shared" si="39"/>
        <v>1930</v>
      </c>
    </row>
    <row r="1018" spans="1:15">
      <c r="A1018" t="s">
        <v>4107</v>
      </c>
      <c r="B1018" t="s">
        <v>9582</v>
      </c>
      <c r="D1018" t="s">
        <v>93</v>
      </c>
      <c r="E1018" t="s">
        <v>92</v>
      </c>
      <c r="F1018" t="s">
        <v>4879</v>
      </c>
      <c r="G1018" t="s">
        <v>5110</v>
      </c>
      <c r="I1018" t="s">
        <v>9582</v>
      </c>
      <c r="J1018">
        <v>78</v>
      </c>
      <c r="K1018">
        <v>1993</v>
      </c>
      <c r="L1018" t="s">
        <v>4925</v>
      </c>
      <c r="M1018" t="s">
        <v>1089</v>
      </c>
    </row>
    <row r="1019" spans="1:15">
      <c r="A1019" t="s">
        <v>4152</v>
      </c>
      <c r="B1019" t="s">
        <v>9504</v>
      </c>
      <c r="D1019" t="s">
        <v>234</v>
      </c>
      <c r="E1019" t="s">
        <v>225</v>
      </c>
      <c r="G1019" t="s">
        <v>5129</v>
      </c>
      <c r="I1019" t="s">
        <v>9504</v>
      </c>
      <c r="J1019">
        <v>57</v>
      </c>
      <c r="K1019">
        <v>1993</v>
      </c>
      <c r="L1019" t="s">
        <v>5175</v>
      </c>
      <c r="M1019" t="s">
        <v>1089</v>
      </c>
    </row>
    <row r="1020" spans="1:15">
      <c r="A1020" t="s">
        <v>4161</v>
      </c>
      <c r="B1020" t="s">
        <v>9502</v>
      </c>
      <c r="D1020" t="s">
        <v>557</v>
      </c>
      <c r="E1020" t="s">
        <v>158</v>
      </c>
      <c r="F1020" t="s">
        <v>4823</v>
      </c>
      <c r="G1020" t="s">
        <v>5154</v>
      </c>
      <c r="I1020" t="s">
        <v>9502</v>
      </c>
      <c r="J1020">
        <v>57</v>
      </c>
      <c r="K1020">
        <v>1993</v>
      </c>
      <c r="L1020" t="s">
        <v>4929</v>
      </c>
      <c r="M1020" t="s">
        <v>1089</v>
      </c>
    </row>
    <row r="1021" spans="1:15">
      <c r="A1021" t="s">
        <v>4170</v>
      </c>
      <c r="B1021" t="s">
        <v>9508</v>
      </c>
      <c r="D1021" t="s">
        <v>230</v>
      </c>
      <c r="E1021" t="s">
        <v>225</v>
      </c>
      <c r="F1021" t="s">
        <v>4909</v>
      </c>
      <c r="G1021" t="s">
        <v>5113</v>
      </c>
      <c r="I1021" t="s">
        <v>9508</v>
      </c>
      <c r="J1021">
        <v>61</v>
      </c>
      <c r="K1021">
        <v>1994</v>
      </c>
      <c r="L1021" t="s">
        <v>4940</v>
      </c>
      <c r="M1021" t="s">
        <v>1089</v>
      </c>
    </row>
    <row r="1022" spans="1:15">
      <c r="A1022" t="s">
        <v>4219</v>
      </c>
      <c r="B1022" t="s">
        <v>9490</v>
      </c>
      <c r="D1022" t="s">
        <v>557</v>
      </c>
      <c r="E1022" t="s">
        <v>158</v>
      </c>
      <c r="F1022" t="s">
        <v>4909</v>
      </c>
      <c r="G1022" t="s">
        <v>5154</v>
      </c>
      <c r="I1022" t="s">
        <v>9490</v>
      </c>
      <c r="J1022">
        <v>53</v>
      </c>
      <c r="K1022">
        <v>1994</v>
      </c>
      <c r="L1022" t="s">
        <v>4956</v>
      </c>
      <c r="M1022" t="s">
        <v>1089</v>
      </c>
    </row>
    <row r="1023" spans="1:15">
      <c r="A1023" t="s">
        <v>4392</v>
      </c>
      <c r="B1023" t="s">
        <v>9495</v>
      </c>
      <c r="D1023" t="s">
        <v>4</v>
      </c>
      <c r="E1023" t="s">
        <v>3</v>
      </c>
      <c r="F1023" t="s">
        <v>4826</v>
      </c>
      <c r="G1023" t="s">
        <v>5156</v>
      </c>
      <c r="I1023" t="s">
        <v>9495</v>
      </c>
      <c r="J1023">
        <v>61</v>
      </c>
      <c r="K1023">
        <v>1995</v>
      </c>
      <c r="L1023" t="s">
        <v>4966</v>
      </c>
      <c r="M1023" t="s">
        <v>1089</v>
      </c>
    </row>
    <row r="1024" spans="1:15">
      <c r="A1024" t="s">
        <v>4399</v>
      </c>
      <c r="B1024" t="s">
        <v>9502</v>
      </c>
      <c r="D1024" t="s">
        <v>218</v>
      </c>
      <c r="E1024" t="s">
        <v>216</v>
      </c>
      <c r="F1024" t="s">
        <v>5142</v>
      </c>
      <c r="G1024" t="s">
        <v>5157</v>
      </c>
      <c r="I1024" t="s">
        <v>9502</v>
      </c>
      <c r="J1024">
        <v>56</v>
      </c>
      <c r="K1024">
        <v>1995</v>
      </c>
      <c r="M1024" t="s">
        <v>1089</v>
      </c>
    </row>
    <row r="1025" spans="1:13">
      <c r="A1025" t="s">
        <v>4408</v>
      </c>
      <c r="B1025" t="s">
        <v>9492</v>
      </c>
      <c r="D1025" t="s">
        <v>252</v>
      </c>
      <c r="E1025" t="s">
        <v>249</v>
      </c>
      <c r="G1025" t="s">
        <v>5158</v>
      </c>
      <c r="I1025" t="s">
        <v>9492</v>
      </c>
      <c r="J1025">
        <v>62</v>
      </c>
      <c r="K1025">
        <v>1995</v>
      </c>
      <c r="L1025" t="s">
        <v>4971</v>
      </c>
      <c r="M1025" t="s">
        <v>1089</v>
      </c>
    </row>
    <row r="1026" spans="1:13">
      <c r="A1026" t="s">
        <v>4437</v>
      </c>
      <c r="B1026" t="s">
        <v>9508</v>
      </c>
      <c r="D1026" t="s">
        <v>201</v>
      </c>
      <c r="E1026" t="s">
        <v>200</v>
      </c>
      <c r="F1026" t="s">
        <v>4894</v>
      </c>
      <c r="G1026" t="s">
        <v>5120</v>
      </c>
      <c r="I1026" t="s">
        <v>9508</v>
      </c>
      <c r="J1026">
        <v>66</v>
      </c>
      <c r="K1026">
        <v>1995</v>
      </c>
      <c r="L1026" t="s">
        <v>4978</v>
      </c>
      <c r="M1026" t="s">
        <v>1089</v>
      </c>
    </row>
    <row r="1027" spans="1:13">
      <c r="A1027" t="s">
        <v>4454</v>
      </c>
      <c r="B1027" t="s">
        <v>9490</v>
      </c>
      <c r="D1027" t="s">
        <v>11</v>
      </c>
      <c r="E1027" t="s">
        <v>10</v>
      </c>
      <c r="F1027" t="s">
        <v>4831</v>
      </c>
      <c r="G1027" t="s">
        <v>5121</v>
      </c>
      <c r="I1027" t="s">
        <v>9490</v>
      </c>
      <c r="J1027">
        <v>71</v>
      </c>
      <c r="K1027">
        <v>1995</v>
      </c>
      <c r="L1027" t="s">
        <v>4980</v>
      </c>
      <c r="M1027" t="s">
        <v>1089</v>
      </c>
    </row>
    <row r="1028" spans="1:13">
      <c r="A1028" t="s">
        <v>4486</v>
      </c>
      <c r="B1028" t="s">
        <v>9582</v>
      </c>
      <c r="D1028" t="s">
        <v>311</v>
      </c>
      <c r="E1028" t="s">
        <v>308</v>
      </c>
      <c r="F1028" t="s">
        <v>4879</v>
      </c>
      <c r="G1028" t="s">
        <v>5122</v>
      </c>
      <c r="I1028" t="s">
        <v>9582</v>
      </c>
      <c r="J1028">
        <v>63</v>
      </c>
      <c r="K1028">
        <v>1995</v>
      </c>
      <c r="L1028" t="s">
        <v>4985</v>
      </c>
      <c r="M1028" t="s">
        <v>1089</v>
      </c>
    </row>
    <row r="1029" spans="1:13">
      <c r="A1029" t="s">
        <v>4488</v>
      </c>
      <c r="B1029" t="s">
        <v>9491</v>
      </c>
      <c r="D1029" t="s">
        <v>5149</v>
      </c>
      <c r="E1029" t="s">
        <v>308</v>
      </c>
      <c r="F1029" t="s">
        <v>5133</v>
      </c>
      <c r="G1029" t="s">
        <v>5161</v>
      </c>
      <c r="I1029" t="s">
        <v>9491</v>
      </c>
      <c r="J1029">
        <v>80</v>
      </c>
      <c r="K1029">
        <v>1995</v>
      </c>
      <c r="L1029" t="s">
        <v>5176</v>
      </c>
      <c r="M1029" t="s">
        <v>1089</v>
      </c>
    </row>
    <row r="1030" spans="1:13">
      <c r="A1030" t="s">
        <v>4489</v>
      </c>
      <c r="B1030" t="s">
        <v>9491</v>
      </c>
      <c r="D1030" t="s">
        <v>99</v>
      </c>
      <c r="E1030" t="s">
        <v>125</v>
      </c>
      <c r="G1030" t="s">
        <v>5162</v>
      </c>
      <c r="I1030" t="s">
        <v>9491</v>
      </c>
      <c r="J1030">
        <v>70</v>
      </c>
      <c r="K1030">
        <v>1995</v>
      </c>
      <c r="M1030" t="s">
        <v>1089</v>
      </c>
    </row>
    <row r="1031" spans="1:13">
      <c r="A1031" t="s">
        <v>4499</v>
      </c>
      <c r="B1031" t="s">
        <v>9491</v>
      </c>
      <c r="D1031" t="s">
        <v>198</v>
      </c>
      <c r="E1031" t="s">
        <v>45</v>
      </c>
      <c r="G1031" t="s">
        <v>5123</v>
      </c>
      <c r="I1031" t="s">
        <v>9491</v>
      </c>
      <c r="J1031">
        <v>75</v>
      </c>
      <c r="K1031">
        <v>1995</v>
      </c>
      <c r="L1031" t="s">
        <v>4988</v>
      </c>
      <c r="M1031" t="s">
        <v>1089</v>
      </c>
    </row>
    <row r="1032" spans="1:13">
      <c r="A1032" t="s">
        <v>4504</v>
      </c>
      <c r="B1032" t="s">
        <v>9491</v>
      </c>
      <c r="D1032" t="s">
        <v>5150</v>
      </c>
      <c r="E1032" t="s">
        <v>308</v>
      </c>
      <c r="F1032" t="s">
        <v>5133</v>
      </c>
      <c r="G1032" t="s">
        <v>5163</v>
      </c>
      <c r="I1032" t="s">
        <v>9491</v>
      </c>
      <c r="J1032">
        <v>63</v>
      </c>
      <c r="K1032">
        <v>1995</v>
      </c>
      <c r="M1032" t="s">
        <v>1089</v>
      </c>
    </row>
    <row r="1033" spans="1:13">
      <c r="A1033" t="s">
        <v>4505</v>
      </c>
      <c r="B1033" t="s">
        <v>9491</v>
      </c>
      <c r="F1033" t="s">
        <v>5133</v>
      </c>
      <c r="G1033" t="s">
        <v>5164</v>
      </c>
      <c r="I1033" t="s">
        <v>9491</v>
      </c>
      <c r="J1033">
        <v>75</v>
      </c>
      <c r="K1033">
        <v>1995</v>
      </c>
      <c r="M1033" t="s">
        <v>1089</v>
      </c>
    </row>
    <row r="1034" spans="1:13">
      <c r="A1034" t="s">
        <v>4514</v>
      </c>
      <c r="B1034" t="s">
        <v>9583</v>
      </c>
      <c r="D1034" t="s">
        <v>5149</v>
      </c>
      <c r="E1034" t="s">
        <v>308</v>
      </c>
      <c r="F1034" t="s">
        <v>5133</v>
      </c>
      <c r="G1034" t="s">
        <v>5161</v>
      </c>
      <c r="I1034" t="s">
        <v>9583</v>
      </c>
      <c r="J1034">
        <v>80</v>
      </c>
      <c r="K1034">
        <v>1995</v>
      </c>
      <c r="L1034" t="s">
        <v>5176</v>
      </c>
      <c r="M1034" t="s">
        <v>1089</v>
      </c>
    </row>
    <row r="1035" spans="1:13">
      <c r="A1035" t="s">
        <v>4517</v>
      </c>
      <c r="D1035" t="s">
        <v>5059</v>
      </c>
      <c r="F1035" t="s">
        <v>4879</v>
      </c>
      <c r="G1035" t="s">
        <v>5165</v>
      </c>
      <c r="J1035">
        <v>57</v>
      </c>
      <c r="K1035">
        <v>1996</v>
      </c>
      <c r="L1035" t="s">
        <v>4992</v>
      </c>
      <c r="M1035" t="s">
        <v>1089</v>
      </c>
    </row>
    <row r="1036" spans="1:13">
      <c r="A1036" t="s">
        <v>4596</v>
      </c>
      <c r="B1036" t="s">
        <v>9492</v>
      </c>
      <c r="D1036" t="s">
        <v>252</v>
      </c>
      <c r="E1036" t="s">
        <v>249</v>
      </c>
      <c r="F1036" t="s">
        <v>4826</v>
      </c>
      <c r="G1036" t="s">
        <v>5158</v>
      </c>
      <c r="I1036" t="s">
        <v>9492</v>
      </c>
      <c r="J1036">
        <v>61</v>
      </c>
      <c r="K1036">
        <v>1996</v>
      </c>
      <c r="L1036" t="s">
        <v>5008</v>
      </c>
      <c r="M1036" t="s">
        <v>1089</v>
      </c>
    </row>
    <row r="1037" spans="1:13">
      <c r="A1037" t="s">
        <v>4663</v>
      </c>
      <c r="B1037" t="s">
        <v>9495</v>
      </c>
      <c r="D1037" t="s">
        <v>121</v>
      </c>
      <c r="E1037" t="s">
        <v>24</v>
      </c>
      <c r="F1037" t="s">
        <v>4820</v>
      </c>
      <c r="G1037" t="s">
        <v>5168</v>
      </c>
      <c r="I1037" t="s">
        <v>9495</v>
      </c>
      <c r="J1037">
        <v>69</v>
      </c>
      <c r="K1037">
        <v>1996</v>
      </c>
      <c r="L1037" t="s">
        <v>5020</v>
      </c>
      <c r="M1037" t="s">
        <v>1089</v>
      </c>
    </row>
    <row r="1038" spans="1:13">
      <c r="A1038" t="s">
        <v>4695</v>
      </c>
      <c r="B1038" t="s">
        <v>9491</v>
      </c>
      <c r="D1038" t="s">
        <v>5152</v>
      </c>
      <c r="E1038" t="s">
        <v>1159</v>
      </c>
      <c r="G1038" t="s">
        <v>5170</v>
      </c>
      <c r="I1038" t="s">
        <v>9491</v>
      </c>
      <c r="J1038">
        <v>53</v>
      </c>
      <c r="K1038">
        <v>1996</v>
      </c>
      <c r="M1038" t="s">
        <v>1089</v>
      </c>
    </row>
    <row r="1039" spans="1:13">
      <c r="A1039" t="s">
        <v>4901</v>
      </c>
      <c r="B1039" t="s">
        <v>9588</v>
      </c>
      <c r="D1039" t="s">
        <v>947</v>
      </c>
      <c r="E1039" t="s">
        <v>200</v>
      </c>
      <c r="F1039" t="s">
        <v>4894</v>
      </c>
      <c r="G1039" t="s">
        <v>5131</v>
      </c>
      <c r="I1039" t="s">
        <v>9588</v>
      </c>
      <c r="J1039">
        <v>70</v>
      </c>
      <c r="K1039">
        <v>2000</v>
      </c>
      <c r="L1039" t="s">
        <v>5040</v>
      </c>
      <c r="M1039" t="s">
        <v>1089</v>
      </c>
    </row>
    <row r="1040" spans="1:13">
      <c r="A1040" t="s">
        <v>4055</v>
      </c>
      <c r="B1040" t="s">
        <v>9582</v>
      </c>
      <c r="D1040" t="s">
        <v>5097</v>
      </c>
      <c r="E1040" t="s">
        <v>319</v>
      </c>
      <c r="F1040" t="s">
        <v>4879</v>
      </c>
      <c r="G1040" t="s">
        <v>5109</v>
      </c>
      <c r="I1040" t="s">
        <v>9582</v>
      </c>
      <c r="J1040">
        <v>28</v>
      </c>
      <c r="K1040">
        <v>1992</v>
      </c>
      <c r="L1040" t="s">
        <v>4921</v>
      </c>
      <c r="M1040" t="s">
        <v>1091</v>
      </c>
    </row>
    <row r="1041" spans="1:13">
      <c r="A1041" t="s">
        <v>4162</v>
      </c>
      <c r="B1041" t="s">
        <v>9490</v>
      </c>
      <c r="D1041" t="s">
        <v>232</v>
      </c>
      <c r="E1041" t="s">
        <v>225</v>
      </c>
      <c r="F1041" t="s">
        <v>4831</v>
      </c>
      <c r="G1041" t="s">
        <v>5111</v>
      </c>
      <c r="I1041" t="s">
        <v>9490</v>
      </c>
      <c r="J1041">
        <v>32</v>
      </c>
      <c r="K1041">
        <v>1993</v>
      </c>
      <c r="L1041" t="s">
        <v>4931</v>
      </c>
      <c r="M1041" t="s">
        <v>1091</v>
      </c>
    </row>
    <row r="1042" spans="1:13">
      <c r="A1042" t="s">
        <v>4163</v>
      </c>
      <c r="B1042" t="s">
        <v>9587</v>
      </c>
      <c r="D1042" t="s">
        <v>557</v>
      </c>
      <c r="E1042" t="s">
        <v>158</v>
      </c>
      <c r="F1042" t="s">
        <v>4820</v>
      </c>
      <c r="G1042" t="s">
        <v>5154</v>
      </c>
      <c r="I1042" t="s">
        <v>9587</v>
      </c>
      <c r="J1042">
        <v>35</v>
      </c>
      <c r="K1042">
        <v>1994</v>
      </c>
      <c r="L1042" t="s">
        <v>4933</v>
      </c>
      <c r="M1042" t="s">
        <v>1091</v>
      </c>
    </row>
    <row r="1043" spans="1:13">
      <c r="A1043" t="s">
        <v>4167</v>
      </c>
      <c r="B1043" t="s">
        <v>9582</v>
      </c>
      <c r="D1043" t="s">
        <v>140</v>
      </c>
      <c r="E1043" t="s">
        <v>139</v>
      </c>
      <c r="F1043" t="s">
        <v>4879</v>
      </c>
      <c r="G1043" t="s">
        <v>5112</v>
      </c>
      <c r="I1043" t="s">
        <v>9582</v>
      </c>
      <c r="J1043">
        <v>43</v>
      </c>
      <c r="K1043">
        <v>1994</v>
      </c>
      <c r="L1043" t="s">
        <v>4936</v>
      </c>
      <c r="M1043" t="s">
        <v>1091</v>
      </c>
    </row>
    <row r="1044" spans="1:13">
      <c r="A1044" t="s">
        <v>4177</v>
      </c>
      <c r="B1044" t="s">
        <v>9582</v>
      </c>
      <c r="D1044" t="s">
        <v>142</v>
      </c>
      <c r="E1044" t="s">
        <v>139</v>
      </c>
      <c r="F1044" t="s">
        <v>4879</v>
      </c>
      <c r="G1044" t="s">
        <v>5155</v>
      </c>
      <c r="I1044" t="s">
        <v>9582</v>
      </c>
      <c r="J1044">
        <v>42</v>
      </c>
      <c r="K1044">
        <v>1994</v>
      </c>
      <c r="L1044" t="s">
        <v>4946</v>
      </c>
      <c r="M1044" t="s">
        <v>1091</v>
      </c>
    </row>
    <row r="1045" spans="1:13">
      <c r="A1045" t="s">
        <v>4179</v>
      </c>
      <c r="B1045" t="s">
        <v>9582</v>
      </c>
      <c r="D1045" t="s">
        <v>142</v>
      </c>
      <c r="E1045" t="s">
        <v>139</v>
      </c>
      <c r="F1045" t="s">
        <v>5142</v>
      </c>
      <c r="G1045" t="s">
        <v>5155</v>
      </c>
      <c r="I1045" t="s">
        <v>9582</v>
      </c>
      <c r="J1045">
        <v>47</v>
      </c>
      <c r="K1045">
        <v>1994</v>
      </c>
      <c r="M1045" t="s">
        <v>1091</v>
      </c>
    </row>
    <row r="1046" spans="1:13">
      <c r="A1046" t="s">
        <v>4204</v>
      </c>
      <c r="B1046" t="s">
        <v>9504</v>
      </c>
      <c r="D1046" t="s">
        <v>159</v>
      </c>
      <c r="E1046" t="s">
        <v>735</v>
      </c>
      <c r="F1046" t="s">
        <v>4909</v>
      </c>
      <c r="G1046" t="s">
        <v>5114</v>
      </c>
      <c r="I1046" t="s">
        <v>9504</v>
      </c>
      <c r="J1046">
        <v>40</v>
      </c>
      <c r="K1046">
        <v>1994</v>
      </c>
      <c r="L1046" t="s">
        <v>4949</v>
      </c>
      <c r="M1046" t="s">
        <v>1091</v>
      </c>
    </row>
    <row r="1047" spans="1:13">
      <c r="A1047" t="s">
        <v>4213</v>
      </c>
      <c r="B1047" t="s">
        <v>9490</v>
      </c>
      <c r="D1047" t="s">
        <v>557</v>
      </c>
      <c r="E1047" t="s">
        <v>158</v>
      </c>
      <c r="F1047" t="s">
        <v>4909</v>
      </c>
      <c r="G1047" t="s">
        <v>5154</v>
      </c>
      <c r="I1047" t="s">
        <v>9490</v>
      </c>
      <c r="J1047">
        <v>38</v>
      </c>
      <c r="K1047">
        <v>1994</v>
      </c>
      <c r="L1047" t="s">
        <v>4952</v>
      </c>
      <c r="M1047" t="s">
        <v>1091</v>
      </c>
    </row>
    <row r="1048" spans="1:13">
      <c r="A1048" t="s">
        <v>4228</v>
      </c>
      <c r="B1048" t="s">
        <v>9502</v>
      </c>
      <c r="D1048" t="s">
        <v>142</v>
      </c>
      <c r="E1048" t="s">
        <v>139</v>
      </c>
      <c r="F1048" t="s">
        <v>5142</v>
      </c>
      <c r="G1048" t="s">
        <v>5155</v>
      </c>
      <c r="I1048" t="s">
        <v>9502</v>
      </c>
      <c r="J1048">
        <v>37</v>
      </c>
      <c r="K1048">
        <v>1994</v>
      </c>
      <c r="M1048" t="s">
        <v>1091</v>
      </c>
    </row>
    <row r="1049" spans="1:13">
      <c r="A1049" t="s">
        <v>4335</v>
      </c>
      <c r="B1049" t="s">
        <v>9492</v>
      </c>
      <c r="D1049" t="s">
        <v>412</v>
      </c>
      <c r="E1049" t="s">
        <v>115</v>
      </c>
      <c r="F1049" t="s">
        <v>4831</v>
      </c>
      <c r="G1049" t="s">
        <v>5115</v>
      </c>
      <c r="I1049" t="s">
        <v>9492</v>
      </c>
      <c r="J1049">
        <v>34</v>
      </c>
      <c r="K1049">
        <v>1994</v>
      </c>
      <c r="L1049" t="s">
        <v>4959</v>
      </c>
      <c r="M1049" t="s">
        <v>1091</v>
      </c>
    </row>
    <row r="1050" spans="1:13">
      <c r="A1050" t="s">
        <v>4375</v>
      </c>
      <c r="B1050" t="s">
        <v>9490</v>
      </c>
      <c r="D1050" t="s">
        <v>212</v>
      </c>
      <c r="E1050" t="s">
        <v>211</v>
      </c>
      <c r="F1050" t="s">
        <v>4918</v>
      </c>
      <c r="G1050" t="s">
        <v>5116</v>
      </c>
      <c r="I1050" t="s">
        <v>9490</v>
      </c>
      <c r="J1050">
        <v>24</v>
      </c>
      <c r="K1050">
        <v>1994</v>
      </c>
      <c r="L1050" t="s">
        <v>4961</v>
      </c>
      <c r="M1050" t="s">
        <v>1091</v>
      </c>
    </row>
    <row r="1051" spans="1:13">
      <c r="A1051" t="s">
        <v>4384</v>
      </c>
      <c r="B1051" t="s">
        <v>9490</v>
      </c>
      <c r="D1051" t="s">
        <v>5101</v>
      </c>
      <c r="E1051" t="s">
        <v>299</v>
      </c>
      <c r="F1051" t="s">
        <v>4918</v>
      </c>
      <c r="G1051" t="s">
        <v>5117</v>
      </c>
      <c r="I1051" t="s">
        <v>9490</v>
      </c>
      <c r="J1051">
        <v>23</v>
      </c>
      <c r="K1051">
        <v>1995</v>
      </c>
      <c r="L1051" t="s">
        <v>4963</v>
      </c>
      <c r="M1051" t="s">
        <v>1091</v>
      </c>
    </row>
    <row r="1052" spans="1:13">
      <c r="A1052" t="s">
        <v>4393</v>
      </c>
      <c r="B1052" t="s">
        <v>9495</v>
      </c>
      <c r="D1052" t="s">
        <v>4</v>
      </c>
      <c r="E1052" t="s">
        <v>3</v>
      </c>
      <c r="F1052" t="s">
        <v>4821</v>
      </c>
      <c r="G1052" t="s">
        <v>5156</v>
      </c>
      <c r="I1052" t="s">
        <v>9495</v>
      </c>
      <c r="J1052">
        <v>31</v>
      </c>
      <c r="K1052">
        <v>1995</v>
      </c>
      <c r="L1052" t="s">
        <v>4968</v>
      </c>
      <c r="M1052" t="s">
        <v>1091</v>
      </c>
    </row>
    <row r="1053" spans="1:13">
      <c r="A1053" t="s">
        <v>4405</v>
      </c>
      <c r="B1053" t="s">
        <v>9583</v>
      </c>
      <c r="D1053" t="s">
        <v>217</v>
      </c>
      <c r="E1053" t="s">
        <v>216</v>
      </c>
      <c r="F1053" t="s">
        <v>4820</v>
      </c>
      <c r="G1053" t="s">
        <v>5118</v>
      </c>
      <c r="I1053" t="s">
        <v>9583</v>
      </c>
      <c r="J1053">
        <v>46</v>
      </c>
      <c r="K1053">
        <v>1995</v>
      </c>
      <c r="L1053" t="s">
        <v>4969</v>
      </c>
      <c r="M1053" t="s">
        <v>1091</v>
      </c>
    </row>
    <row r="1054" spans="1:13">
      <c r="A1054" t="s">
        <v>4411</v>
      </c>
      <c r="B1054" t="s">
        <v>9582</v>
      </c>
      <c r="D1054" t="s">
        <v>220</v>
      </c>
      <c r="E1054" t="s">
        <v>216</v>
      </c>
      <c r="F1054" t="s">
        <v>4879</v>
      </c>
      <c r="G1054" t="s">
        <v>5119</v>
      </c>
      <c r="I1054" t="s">
        <v>9582</v>
      </c>
      <c r="J1054">
        <v>35</v>
      </c>
      <c r="K1054">
        <v>1995</v>
      </c>
      <c r="L1054" t="s">
        <v>4974</v>
      </c>
      <c r="M1054" t="s">
        <v>1091</v>
      </c>
    </row>
    <row r="1055" spans="1:13">
      <c r="A1055" t="s">
        <v>4479</v>
      </c>
      <c r="B1055" t="s">
        <v>9486</v>
      </c>
      <c r="D1055" t="s">
        <v>127</v>
      </c>
      <c r="E1055" t="s">
        <v>125</v>
      </c>
      <c r="F1055" t="s">
        <v>4837</v>
      </c>
      <c r="G1055" t="s">
        <v>5159</v>
      </c>
      <c r="I1055" t="s">
        <v>9486</v>
      </c>
      <c r="J1055">
        <v>21</v>
      </c>
      <c r="K1055">
        <v>1995</v>
      </c>
      <c r="L1055" t="s">
        <v>4982</v>
      </c>
      <c r="M1055" t="s">
        <v>1091</v>
      </c>
    </row>
    <row r="1056" spans="1:13">
      <c r="A1056" t="s">
        <v>4487</v>
      </c>
      <c r="B1056" t="s">
        <v>9491</v>
      </c>
      <c r="D1056" t="s">
        <v>309</v>
      </c>
      <c r="E1056" t="s">
        <v>308</v>
      </c>
      <c r="F1056" t="s">
        <v>5133</v>
      </c>
      <c r="G1056" t="s">
        <v>5160</v>
      </c>
      <c r="I1056" t="s">
        <v>9491</v>
      </c>
      <c r="J1056">
        <v>49</v>
      </c>
      <c r="K1056">
        <v>1995</v>
      </c>
      <c r="M1056" t="s">
        <v>1091</v>
      </c>
    </row>
    <row r="1057" spans="1:13">
      <c r="A1057" t="s">
        <v>4506</v>
      </c>
      <c r="B1057" t="s">
        <v>9491</v>
      </c>
      <c r="D1057" t="s">
        <v>127</v>
      </c>
      <c r="E1057" t="s">
        <v>125</v>
      </c>
      <c r="F1057" t="s">
        <v>4891</v>
      </c>
      <c r="G1057" t="s">
        <v>5159</v>
      </c>
      <c r="I1057" t="s">
        <v>9491</v>
      </c>
      <c r="J1057">
        <v>42</v>
      </c>
      <c r="K1057">
        <v>1995</v>
      </c>
      <c r="L1057" t="s">
        <v>4990</v>
      </c>
      <c r="M1057" t="s">
        <v>1091</v>
      </c>
    </row>
    <row r="1058" spans="1:13">
      <c r="A1058" t="s">
        <v>4508</v>
      </c>
      <c r="B1058" t="s">
        <v>9378</v>
      </c>
      <c r="F1058" t="s">
        <v>5133</v>
      </c>
      <c r="G1058" t="s">
        <v>5164</v>
      </c>
      <c r="I1058" t="s">
        <v>9378</v>
      </c>
      <c r="J1058">
        <v>20</v>
      </c>
      <c r="K1058">
        <v>1995</v>
      </c>
      <c r="M1058" t="s">
        <v>1091</v>
      </c>
    </row>
    <row r="1059" spans="1:13">
      <c r="A1059" t="s">
        <v>4526</v>
      </c>
      <c r="B1059" t="s">
        <v>9492</v>
      </c>
      <c r="D1059" t="s">
        <v>258</v>
      </c>
      <c r="E1059" t="s">
        <v>257</v>
      </c>
      <c r="F1059" t="s">
        <v>4823</v>
      </c>
      <c r="G1059" t="s">
        <v>5124</v>
      </c>
      <c r="I1059" t="s">
        <v>9492</v>
      </c>
      <c r="J1059">
        <v>42</v>
      </c>
      <c r="K1059">
        <v>1996</v>
      </c>
      <c r="L1059" t="s">
        <v>4995</v>
      </c>
      <c r="M1059" t="s">
        <v>1091</v>
      </c>
    </row>
    <row r="1060" spans="1:13">
      <c r="A1060" t="s">
        <v>4529</v>
      </c>
      <c r="B1060" t="s">
        <v>9588</v>
      </c>
      <c r="D1060" t="s">
        <v>99</v>
      </c>
      <c r="E1060" t="s">
        <v>125</v>
      </c>
      <c r="F1060" t="s">
        <v>5133</v>
      </c>
      <c r="G1060" t="s">
        <v>5162</v>
      </c>
      <c r="I1060" t="s">
        <v>9588</v>
      </c>
      <c r="J1060">
        <v>37</v>
      </c>
      <c r="K1060">
        <v>1996</v>
      </c>
      <c r="M1060" t="s">
        <v>1091</v>
      </c>
    </row>
    <row r="1061" spans="1:13">
      <c r="A1061" t="s">
        <v>4535</v>
      </c>
      <c r="D1061" t="s">
        <v>177</v>
      </c>
      <c r="E1061" t="s">
        <v>174</v>
      </c>
      <c r="F1061" t="s">
        <v>4831</v>
      </c>
      <c r="G1061" t="s">
        <v>5125</v>
      </c>
      <c r="J1061">
        <v>45</v>
      </c>
      <c r="K1061">
        <v>1996</v>
      </c>
      <c r="L1061" t="s">
        <v>4997</v>
      </c>
      <c r="M1061" t="s">
        <v>1091</v>
      </c>
    </row>
    <row r="1062" spans="1:13">
      <c r="A1062" t="s">
        <v>4547</v>
      </c>
      <c r="B1062" t="s">
        <v>9490</v>
      </c>
      <c r="D1062" t="s">
        <v>5151</v>
      </c>
      <c r="E1062" t="s">
        <v>327</v>
      </c>
      <c r="F1062" t="s">
        <v>4894</v>
      </c>
      <c r="G1062" t="s">
        <v>5166</v>
      </c>
      <c r="I1062" t="s">
        <v>9490</v>
      </c>
      <c r="J1062">
        <v>42</v>
      </c>
      <c r="K1062">
        <v>1996</v>
      </c>
      <c r="L1062" t="s">
        <v>5000</v>
      </c>
      <c r="M1062" t="s">
        <v>1091</v>
      </c>
    </row>
    <row r="1063" spans="1:13">
      <c r="A1063" t="s">
        <v>4552</v>
      </c>
      <c r="B1063" t="s">
        <v>9492</v>
      </c>
      <c r="D1063" t="s">
        <v>261</v>
      </c>
      <c r="E1063" t="s">
        <v>260</v>
      </c>
      <c r="F1063" t="s">
        <v>4905</v>
      </c>
      <c r="G1063" t="s">
        <v>5126</v>
      </c>
      <c r="I1063" t="s">
        <v>9492</v>
      </c>
      <c r="J1063">
        <v>40</v>
      </c>
      <c r="K1063">
        <v>1996</v>
      </c>
      <c r="L1063" t="s">
        <v>5001</v>
      </c>
      <c r="M1063" t="s">
        <v>1091</v>
      </c>
    </row>
    <row r="1064" spans="1:13">
      <c r="A1064" t="s">
        <v>4594</v>
      </c>
      <c r="B1064" t="s">
        <v>9492</v>
      </c>
      <c r="D1064" t="s">
        <v>296</v>
      </c>
      <c r="E1064" t="s">
        <v>283</v>
      </c>
      <c r="F1064" t="s">
        <v>4826</v>
      </c>
      <c r="G1064" t="s">
        <v>5127</v>
      </c>
      <c r="I1064" t="s">
        <v>9492</v>
      </c>
      <c r="J1064">
        <v>31</v>
      </c>
      <c r="K1064">
        <v>1996</v>
      </c>
      <c r="L1064" t="s">
        <v>5007</v>
      </c>
      <c r="M1064" t="s">
        <v>1091</v>
      </c>
    </row>
    <row r="1065" spans="1:13">
      <c r="A1065" t="s">
        <v>4597</v>
      </c>
      <c r="B1065" t="s">
        <v>9492</v>
      </c>
      <c r="D1065" t="s">
        <v>252</v>
      </c>
      <c r="E1065" t="s">
        <v>249</v>
      </c>
      <c r="F1065" t="s">
        <v>4909</v>
      </c>
      <c r="G1065" t="s">
        <v>5158</v>
      </c>
      <c r="I1065" t="s">
        <v>9492</v>
      </c>
      <c r="J1065">
        <v>35</v>
      </c>
      <c r="K1065">
        <v>1996</v>
      </c>
      <c r="L1065" t="s">
        <v>5010</v>
      </c>
      <c r="M1065" t="s">
        <v>1091</v>
      </c>
    </row>
    <row r="1066" spans="1:13">
      <c r="A1066" t="s">
        <v>4639</v>
      </c>
      <c r="B1066" t="s">
        <v>9589</v>
      </c>
      <c r="D1066" t="s">
        <v>339</v>
      </c>
      <c r="E1066" t="s">
        <v>249</v>
      </c>
      <c r="F1066" t="s">
        <v>4837</v>
      </c>
      <c r="G1066" t="s">
        <v>5128</v>
      </c>
      <c r="I1066" t="s">
        <v>9589</v>
      </c>
      <c r="J1066">
        <v>30</v>
      </c>
      <c r="K1066">
        <v>1996</v>
      </c>
      <c r="L1066" t="s">
        <v>5013</v>
      </c>
      <c r="M1066" t="s">
        <v>1091</v>
      </c>
    </row>
    <row r="1067" spans="1:13">
      <c r="A1067" t="s">
        <v>4660</v>
      </c>
      <c r="B1067" t="s">
        <v>9492</v>
      </c>
      <c r="D1067" t="s">
        <v>121</v>
      </c>
      <c r="E1067" t="s">
        <v>24</v>
      </c>
      <c r="F1067" t="s">
        <v>4905</v>
      </c>
      <c r="G1067" t="s">
        <v>5168</v>
      </c>
      <c r="I1067" t="s">
        <v>9492</v>
      </c>
      <c r="J1067">
        <v>38</v>
      </c>
      <c r="K1067">
        <v>1996</v>
      </c>
      <c r="L1067" t="s">
        <v>5015</v>
      </c>
      <c r="M1067" t="s">
        <v>1091</v>
      </c>
    </row>
    <row r="1068" spans="1:13">
      <c r="A1068" t="s">
        <v>4661</v>
      </c>
      <c r="D1068" t="s">
        <v>276</v>
      </c>
      <c r="E1068" t="s">
        <v>275</v>
      </c>
      <c r="F1068" t="s">
        <v>4826</v>
      </c>
      <c r="G1068" t="s">
        <v>5169</v>
      </c>
      <c r="J1068">
        <v>43</v>
      </c>
      <c r="K1068">
        <v>1996</v>
      </c>
      <c r="L1068" t="s">
        <v>5018</v>
      </c>
      <c r="M1068" t="s">
        <v>1091</v>
      </c>
    </row>
    <row r="1069" spans="1:13">
      <c r="A1069" t="s">
        <v>4664</v>
      </c>
      <c r="B1069" t="s">
        <v>9492</v>
      </c>
      <c r="D1069" t="s">
        <v>276</v>
      </c>
      <c r="E1069" t="s">
        <v>275</v>
      </c>
      <c r="F1069" t="s">
        <v>4905</v>
      </c>
      <c r="G1069" t="s">
        <v>5169</v>
      </c>
      <c r="I1069" t="s">
        <v>9492</v>
      </c>
      <c r="J1069">
        <v>34</v>
      </c>
      <c r="K1069">
        <v>1996</v>
      </c>
      <c r="L1069" t="s">
        <v>5022</v>
      </c>
      <c r="M1069" t="s">
        <v>1091</v>
      </c>
    </row>
    <row r="1070" spans="1:13">
      <c r="A1070" t="s">
        <v>4697</v>
      </c>
      <c r="B1070" t="s">
        <v>9491</v>
      </c>
      <c r="D1070" t="s">
        <v>425</v>
      </c>
      <c r="E1070" t="s">
        <v>1159</v>
      </c>
      <c r="G1070" t="s">
        <v>5171</v>
      </c>
      <c r="I1070" t="s">
        <v>9491</v>
      </c>
      <c r="J1070">
        <v>34</v>
      </c>
      <c r="K1070">
        <v>1996</v>
      </c>
      <c r="M1070" t="s">
        <v>1091</v>
      </c>
    </row>
    <row r="1071" spans="1:13">
      <c r="A1071" t="s">
        <v>4713</v>
      </c>
      <c r="B1071" t="s">
        <v>9491</v>
      </c>
      <c r="D1071" t="s">
        <v>5152</v>
      </c>
      <c r="E1071" t="s">
        <v>1159</v>
      </c>
      <c r="G1071" t="s">
        <v>5170</v>
      </c>
      <c r="I1071" t="s">
        <v>9491</v>
      </c>
      <c r="J1071">
        <v>27</v>
      </c>
      <c r="K1071">
        <v>1996</v>
      </c>
      <c r="M1071" t="s">
        <v>1091</v>
      </c>
    </row>
    <row r="1072" spans="1:13">
      <c r="A1072" t="s">
        <v>4714</v>
      </c>
      <c r="B1072" t="s">
        <v>9491</v>
      </c>
      <c r="D1072" t="s">
        <v>540</v>
      </c>
      <c r="E1072" t="s">
        <v>1084</v>
      </c>
      <c r="F1072" t="s">
        <v>4888</v>
      </c>
      <c r="G1072" t="s">
        <v>5172</v>
      </c>
      <c r="I1072" t="s">
        <v>9491</v>
      </c>
      <c r="J1072">
        <v>35</v>
      </c>
      <c r="K1072">
        <v>1996</v>
      </c>
      <c r="L1072" t="s">
        <v>5025</v>
      </c>
      <c r="M1072" t="s">
        <v>1091</v>
      </c>
    </row>
    <row r="1073" spans="1:13">
      <c r="A1073" t="s">
        <v>4763</v>
      </c>
      <c r="B1073" t="s">
        <v>9492</v>
      </c>
      <c r="D1073" t="s">
        <v>70</v>
      </c>
      <c r="E1073" t="s">
        <v>69</v>
      </c>
      <c r="F1073" t="s">
        <v>4905</v>
      </c>
      <c r="G1073" t="s">
        <v>5173</v>
      </c>
      <c r="I1073" t="s">
        <v>9492</v>
      </c>
      <c r="J1073">
        <v>27</v>
      </c>
      <c r="K1073">
        <v>1999</v>
      </c>
      <c r="L1073" t="s">
        <v>5027</v>
      </c>
      <c r="M1073" t="s">
        <v>1091</v>
      </c>
    </row>
    <row r="1074" spans="1:13">
      <c r="A1074" t="s">
        <v>4776</v>
      </c>
      <c r="B1074" t="s">
        <v>9492</v>
      </c>
      <c r="D1074" t="s">
        <v>895</v>
      </c>
      <c r="E1074" t="s">
        <v>134</v>
      </c>
      <c r="F1074" t="s">
        <v>4891</v>
      </c>
      <c r="G1074" t="s">
        <v>137</v>
      </c>
      <c r="I1074" t="s">
        <v>9492</v>
      </c>
      <c r="J1074">
        <v>45</v>
      </c>
      <c r="K1074">
        <v>1999</v>
      </c>
      <c r="L1074" t="s">
        <v>5029</v>
      </c>
      <c r="M1074" t="s">
        <v>1091</v>
      </c>
    </row>
    <row r="1075" spans="1:13">
      <c r="A1075" t="s">
        <v>4789</v>
      </c>
      <c r="B1075" t="s">
        <v>9486</v>
      </c>
      <c r="D1075" t="s">
        <v>234</v>
      </c>
      <c r="E1075" t="s">
        <v>225</v>
      </c>
      <c r="F1075" t="s">
        <v>4831</v>
      </c>
      <c r="G1075" t="s">
        <v>5129</v>
      </c>
      <c r="I1075" t="s">
        <v>9486</v>
      </c>
      <c r="J1075">
        <v>37</v>
      </c>
      <c r="K1075">
        <v>1999</v>
      </c>
      <c r="L1075" t="s">
        <v>5032</v>
      </c>
      <c r="M1075" t="s">
        <v>1091</v>
      </c>
    </row>
    <row r="1076" spans="1:13">
      <c r="A1076" t="s">
        <v>4809</v>
      </c>
      <c r="B1076" t="s">
        <v>9486</v>
      </c>
      <c r="D1076" t="s">
        <v>234</v>
      </c>
      <c r="E1076" t="s">
        <v>225</v>
      </c>
      <c r="F1076" t="s">
        <v>4909</v>
      </c>
      <c r="G1076" t="s">
        <v>5129</v>
      </c>
      <c r="I1076" t="s">
        <v>9486</v>
      </c>
      <c r="J1076">
        <v>35</v>
      </c>
      <c r="K1076">
        <v>1999</v>
      </c>
      <c r="L1076" t="s">
        <v>5032</v>
      </c>
      <c r="M1076" t="s">
        <v>1091</v>
      </c>
    </row>
    <row r="1077" spans="1:13">
      <c r="A1077" t="s">
        <v>4871</v>
      </c>
      <c r="B1077" t="s">
        <v>9491</v>
      </c>
      <c r="D1077" t="s">
        <v>1038</v>
      </c>
      <c r="E1077" t="s">
        <v>208</v>
      </c>
      <c r="F1077" t="s">
        <v>4888</v>
      </c>
      <c r="G1077" t="s">
        <v>5130</v>
      </c>
      <c r="I1077" t="s">
        <v>9491</v>
      </c>
      <c r="J1077">
        <v>26</v>
      </c>
      <c r="K1077">
        <v>2000</v>
      </c>
      <c r="L1077" t="s">
        <v>5034</v>
      </c>
      <c r="M1077" t="s">
        <v>1091</v>
      </c>
    </row>
    <row r="1078" spans="1:13">
      <c r="A1078" t="s">
        <v>4875</v>
      </c>
      <c r="B1078" t="s">
        <v>9588</v>
      </c>
      <c r="D1078" t="s">
        <v>5151</v>
      </c>
      <c r="E1078" t="s">
        <v>216</v>
      </c>
      <c r="F1078" t="s">
        <v>4837</v>
      </c>
      <c r="G1078" t="s">
        <v>5174</v>
      </c>
      <c r="I1078" t="s">
        <v>9588</v>
      </c>
      <c r="J1078">
        <v>48</v>
      </c>
      <c r="K1078">
        <v>2000</v>
      </c>
      <c r="L1078" t="s">
        <v>5037</v>
      </c>
      <c r="M1078" t="s">
        <v>1091</v>
      </c>
    </row>
    <row r="1079" spans="1:13">
      <c r="A1079" t="s">
        <v>4176</v>
      </c>
      <c r="B1079" t="s">
        <v>9582</v>
      </c>
      <c r="D1079" t="s">
        <v>142</v>
      </c>
      <c r="E1079" t="s">
        <v>139</v>
      </c>
      <c r="F1079" t="s">
        <v>4879</v>
      </c>
      <c r="G1079" t="s">
        <v>5155</v>
      </c>
      <c r="I1079" t="s">
        <v>9582</v>
      </c>
      <c r="J1079">
        <v>14</v>
      </c>
      <c r="K1079">
        <v>1994</v>
      </c>
      <c r="L1079" t="s">
        <v>4943</v>
      </c>
      <c r="M1079" t="s">
        <v>1092</v>
      </c>
    </row>
    <row r="1080" spans="1:13">
      <c r="A1080" t="s">
        <v>4567</v>
      </c>
      <c r="B1080" t="s">
        <v>9492</v>
      </c>
      <c r="D1080" t="s">
        <v>5153</v>
      </c>
      <c r="E1080" t="s">
        <v>203</v>
      </c>
      <c r="F1080" t="s">
        <v>4918</v>
      </c>
      <c r="G1080" t="s">
        <v>5167</v>
      </c>
      <c r="I1080" t="s">
        <v>9492</v>
      </c>
      <c r="J1080">
        <v>14</v>
      </c>
      <c r="K1080">
        <v>1996</v>
      </c>
      <c r="L1080" t="s">
        <v>5004</v>
      </c>
      <c r="M1080" t="s">
        <v>1092</v>
      </c>
    </row>
    <row r="1097" spans="4:5">
      <c r="D1097" t="s">
        <v>4924</v>
      </c>
      <c r="E1097">
        <v>1964</v>
      </c>
    </row>
    <row r="1098" spans="4:5">
      <c r="D1098" t="s">
        <v>5044</v>
      </c>
      <c r="E1098">
        <v>1961</v>
      </c>
    </row>
    <row r="1099" spans="4:5">
      <c r="D1099" t="s">
        <v>4935</v>
      </c>
      <c r="E1099">
        <v>1959</v>
      </c>
    </row>
    <row r="1100" spans="4:5">
      <c r="D1100" t="s">
        <v>4939</v>
      </c>
      <c r="E1100">
        <v>1951</v>
      </c>
    </row>
    <row r="1101" spans="4:5">
      <c r="D1101" t="s">
        <v>4948</v>
      </c>
      <c r="E1101">
        <v>1952</v>
      </c>
    </row>
    <row r="1102" spans="4:5">
      <c r="D1102" t="s">
        <v>5042</v>
      </c>
      <c r="E1102">
        <v>1954</v>
      </c>
    </row>
    <row r="1103" spans="4:5">
      <c r="D1103" t="s">
        <v>4955</v>
      </c>
      <c r="E1103">
        <v>1956</v>
      </c>
    </row>
    <row r="1104" spans="4:5">
      <c r="D1104" t="s">
        <v>4960</v>
      </c>
      <c r="E1104">
        <v>1960</v>
      </c>
    </row>
    <row r="1105" spans="4:5">
      <c r="D1105" t="s">
        <v>4962</v>
      </c>
      <c r="E1105">
        <v>1970</v>
      </c>
    </row>
    <row r="1106" spans="4:5">
      <c r="D1106" t="s">
        <v>4965</v>
      </c>
      <c r="E1106">
        <v>1972</v>
      </c>
    </row>
    <row r="1107" spans="4:5">
      <c r="D1107" t="s">
        <v>5049</v>
      </c>
      <c r="E1107">
        <v>1964</v>
      </c>
    </row>
    <row r="1108" spans="4:5">
      <c r="D1108" t="s">
        <v>4970</v>
      </c>
      <c r="E1108">
        <v>1949</v>
      </c>
    </row>
    <row r="1109" spans="4:5">
      <c r="D1109" t="s">
        <v>4977</v>
      </c>
      <c r="E1109">
        <v>1960</v>
      </c>
    </row>
    <row r="1110" spans="4:5">
      <c r="D1110" t="s">
        <v>4984</v>
      </c>
      <c r="E1110">
        <v>1974</v>
      </c>
    </row>
    <row r="1111" spans="4:5">
      <c r="D1111" t="s">
        <v>4991</v>
      </c>
      <c r="E1111">
        <v>1953</v>
      </c>
    </row>
    <row r="1112" spans="4:5">
      <c r="D1112" t="s">
        <v>4996</v>
      </c>
      <c r="E1112">
        <v>1954</v>
      </c>
    </row>
    <row r="1113" spans="4:5">
      <c r="D1113" t="s">
        <v>4999</v>
      </c>
      <c r="E1113">
        <v>1951</v>
      </c>
    </row>
    <row r="1114" spans="4:5">
      <c r="D1114" t="s">
        <v>4547</v>
      </c>
      <c r="E1114">
        <v>1954</v>
      </c>
    </row>
    <row r="1115" spans="4:5">
      <c r="D1115" t="s">
        <v>5003</v>
      </c>
      <c r="E1115">
        <v>1956</v>
      </c>
    </row>
    <row r="1116" spans="4:5">
      <c r="D1116" t="s">
        <v>4594</v>
      </c>
      <c r="E1116">
        <v>1965</v>
      </c>
    </row>
    <row r="1117" spans="4:5">
      <c r="D1117" t="s">
        <v>5012</v>
      </c>
      <c r="E1117">
        <v>1961</v>
      </c>
    </row>
    <row r="1118" spans="4:5">
      <c r="D1118" t="s">
        <v>4639</v>
      </c>
      <c r="E1118">
        <v>1966</v>
      </c>
    </row>
    <row r="1119" spans="4:5">
      <c r="D1119" t="s">
        <v>5017</v>
      </c>
      <c r="E1119">
        <v>1958</v>
      </c>
    </row>
    <row r="1120" spans="4:5">
      <c r="D1120" t="s">
        <v>5019</v>
      </c>
      <c r="E1120">
        <v>1953</v>
      </c>
    </row>
    <row r="1121" spans="4:5">
      <c r="D1121" t="s">
        <v>5024</v>
      </c>
      <c r="E1121">
        <v>1962</v>
      </c>
    </row>
    <row r="1122" spans="4:5">
      <c r="D1122" t="s">
        <v>4707</v>
      </c>
      <c r="E1122">
        <v>1968</v>
      </c>
    </row>
    <row r="1123" spans="4:5">
      <c r="D1123" t="s">
        <v>5026</v>
      </c>
      <c r="E1123">
        <v>1961</v>
      </c>
    </row>
    <row r="1124" spans="4:5">
      <c r="D1124" t="s">
        <v>4763</v>
      </c>
      <c r="E1124">
        <v>1972</v>
      </c>
    </row>
    <row r="1125" spans="4:5">
      <c r="D1125" t="s">
        <v>5031</v>
      </c>
      <c r="E1125">
        <v>1953</v>
      </c>
    </row>
    <row r="1126" spans="4:5">
      <c r="D1126" t="s">
        <v>5033</v>
      </c>
      <c r="E1126">
        <v>1964</v>
      </c>
    </row>
    <row r="1127" spans="4:5">
      <c r="D1127" t="s">
        <v>5036</v>
      </c>
      <c r="E1127">
        <v>1973</v>
      </c>
    </row>
    <row r="1128" spans="4:5">
      <c r="D1128" t="s">
        <v>5039</v>
      </c>
      <c r="E1128">
        <v>1952</v>
      </c>
    </row>
    <row r="1164" spans="1:7">
      <c r="A1164" t="s">
        <v>5327</v>
      </c>
      <c r="B1164" s="88" t="s">
        <v>4639</v>
      </c>
      <c r="D1164">
        <v>1966</v>
      </c>
      <c r="E1164" t="s">
        <v>6969</v>
      </c>
      <c r="G1164" s="79" t="s">
        <v>339</v>
      </c>
    </row>
    <row r="1165" spans="1:7">
      <c r="A1165" t="s">
        <v>5327</v>
      </c>
      <c r="B1165" s="88" t="s">
        <v>4055</v>
      </c>
      <c r="D1165">
        <v>1964</v>
      </c>
      <c r="E1165" t="s">
        <v>6969</v>
      </c>
      <c r="G1165" s="79" t="s">
        <v>5097</v>
      </c>
    </row>
    <row r="1166" spans="1:7">
      <c r="A1166" t="s">
        <v>5327</v>
      </c>
      <c r="B1166" s="88" t="s">
        <v>4162</v>
      </c>
      <c r="D1166">
        <v>1961</v>
      </c>
      <c r="E1166" t="s">
        <v>6969</v>
      </c>
      <c r="G1166" s="79" t="s">
        <v>232</v>
      </c>
    </row>
    <row r="1167" spans="1:7">
      <c r="A1167" t="s">
        <v>5327</v>
      </c>
      <c r="B1167" s="88" t="s">
        <v>4167</v>
      </c>
      <c r="D1167">
        <v>1951</v>
      </c>
      <c r="E1167" t="s">
        <v>6969</v>
      </c>
      <c r="G1167" s="79" t="s">
        <v>9246</v>
      </c>
    </row>
    <row r="1168" spans="1:7">
      <c r="A1168" t="s">
        <v>5327</v>
      </c>
      <c r="B1168" s="88" t="s">
        <v>4177</v>
      </c>
      <c r="D1168">
        <v>1952</v>
      </c>
      <c r="E1168" t="s">
        <v>6969</v>
      </c>
      <c r="G1168" s="79" t="s">
        <v>142</v>
      </c>
    </row>
    <row r="1169" spans="1:7">
      <c r="A1169" t="s">
        <v>5327</v>
      </c>
      <c r="B1169" s="88" t="s">
        <v>4204</v>
      </c>
      <c r="D1169">
        <v>1954</v>
      </c>
      <c r="E1169" t="s">
        <v>6969</v>
      </c>
      <c r="G1169" s="79" t="s">
        <v>9247</v>
      </c>
    </row>
    <row r="1170" spans="1:7">
      <c r="A1170" t="s">
        <v>5327</v>
      </c>
      <c r="B1170" s="88" t="s">
        <v>4213</v>
      </c>
      <c r="D1170">
        <v>1956</v>
      </c>
      <c r="E1170" t="s">
        <v>6969</v>
      </c>
      <c r="G1170" s="79" t="s">
        <v>557</v>
      </c>
    </row>
    <row r="1171" spans="1:7">
      <c r="A1171" t="s">
        <v>5327</v>
      </c>
      <c r="B1171" s="88" t="s">
        <v>4335</v>
      </c>
      <c r="D1171">
        <v>1960</v>
      </c>
      <c r="E1171" t="s">
        <v>6969</v>
      </c>
      <c r="G1171" s="79" t="s">
        <v>412</v>
      </c>
    </row>
    <row r="1172" spans="1:7">
      <c r="A1172" t="s">
        <v>5327</v>
      </c>
      <c r="B1172" s="88" t="s">
        <v>4375</v>
      </c>
      <c r="D1172">
        <v>1970</v>
      </c>
      <c r="E1172" t="s">
        <v>6969</v>
      </c>
      <c r="G1172" s="79" t="s">
        <v>9248</v>
      </c>
    </row>
    <row r="1173" spans="1:7">
      <c r="A1173" t="s">
        <v>5327</v>
      </c>
      <c r="B1173" s="88" t="s">
        <v>4384</v>
      </c>
      <c r="D1173">
        <v>1972</v>
      </c>
      <c r="E1173" t="s">
        <v>6969</v>
      </c>
      <c r="G1173" s="79" t="s">
        <v>5101</v>
      </c>
    </row>
    <row r="1174" spans="1:7">
      <c r="A1174" t="s">
        <v>5327</v>
      </c>
      <c r="B1174" s="88" t="s">
        <v>4393</v>
      </c>
      <c r="D1174">
        <v>1964</v>
      </c>
      <c r="E1174" t="s">
        <v>6969</v>
      </c>
      <c r="G1174" s="79" t="s">
        <v>4</v>
      </c>
    </row>
    <row r="1175" spans="1:7">
      <c r="A1175" t="s">
        <v>5327</v>
      </c>
      <c r="B1175" s="88" t="s">
        <v>4411</v>
      </c>
      <c r="D1175">
        <v>1960</v>
      </c>
      <c r="E1175" t="s">
        <v>6969</v>
      </c>
      <c r="G1175" s="79" t="s">
        <v>220</v>
      </c>
    </row>
    <row r="1176" spans="1:7">
      <c r="A1176" t="s">
        <v>5327</v>
      </c>
      <c r="B1176" s="88" t="s">
        <v>4479</v>
      </c>
      <c r="D1176">
        <v>1974</v>
      </c>
      <c r="E1176" t="s">
        <v>6969</v>
      </c>
      <c r="G1176" s="79" t="s">
        <v>127</v>
      </c>
    </row>
    <row r="1177" spans="1:7">
      <c r="A1177" t="s">
        <v>5327</v>
      </c>
      <c r="B1177" s="88" t="s">
        <v>4517</v>
      </c>
      <c r="D1177">
        <v>1939</v>
      </c>
      <c r="E1177" t="s">
        <v>6969</v>
      </c>
      <c r="G1177" s="79" t="s">
        <v>5059</v>
      </c>
    </row>
    <row r="1178" spans="1:7">
      <c r="A1178" t="s">
        <v>5327</v>
      </c>
      <c r="B1178" s="88" t="s">
        <v>4535</v>
      </c>
      <c r="D1178">
        <v>1951</v>
      </c>
      <c r="E1178" t="s">
        <v>6969</v>
      </c>
      <c r="G1178" s="79" t="s">
        <v>177</v>
      </c>
    </row>
    <row r="1179" spans="1:7">
      <c r="A1179" t="s">
        <v>5327</v>
      </c>
      <c r="B1179" s="88" t="s">
        <v>4547</v>
      </c>
      <c r="D1179">
        <v>1954</v>
      </c>
      <c r="E1179" t="s">
        <v>6969</v>
      </c>
      <c r="G1179" s="79" t="s">
        <v>5151</v>
      </c>
    </row>
    <row r="1180" spans="1:7">
      <c r="A1180" t="s">
        <v>5327</v>
      </c>
      <c r="B1180" s="88" t="s">
        <v>4552</v>
      </c>
      <c r="D1180">
        <v>1956</v>
      </c>
      <c r="E1180" t="s">
        <v>6969</v>
      </c>
      <c r="G1180" s="79" t="s">
        <v>261</v>
      </c>
    </row>
    <row r="1181" spans="1:7">
      <c r="A1181" t="s">
        <v>5327</v>
      </c>
      <c r="B1181" s="88" t="s">
        <v>4567</v>
      </c>
      <c r="D1181">
        <v>1965</v>
      </c>
      <c r="E1181" t="s">
        <v>6969</v>
      </c>
      <c r="G1181" s="79" t="s">
        <v>5153</v>
      </c>
    </row>
    <row r="1182" spans="1:7">
      <c r="A1182" t="s">
        <v>5327</v>
      </c>
      <c r="B1182" s="88" t="s">
        <v>4594</v>
      </c>
      <c r="D1182">
        <v>1961</v>
      </c>
      <c r="E1182" t="s">
        <v>6969</v>
      </c>
      <c r="G1182" s="79" t="s">
        <v>296</v>
      </c>
    </row>
    <row r="1183" spans="1:7">
      <c r="A1183" t="s">
        <v>5327</v>
      </c>
      <c r="B1183" s="88" t="s">
        <v>4597</v>
      </c>
      <c r="D1183">
        <v>1966</v>
      </c>
      <c r="E1183" t="s">
        <v>6969</v>
      </c>
      <c r="G1183" s="79" t="s">
        <v>252</v>
      </c>
    </row>
    <row r="1184" spans="1:7">
      <c r="A1184" t="s">
        <v>5327</v>
      </c>
      <c r="B1184" s="88" t="s">
        <v>4660</v>
      </c>
      <c r="D1184">
        <v>1958</v>
      </c>
      <c r="E1184" t="s">
        <v>6969</v>
      </c>
      <c r="G1184" s="79" t="s">
        <v>9250</v>
      </c>
    </row>
    <row r="1185" spans="1:7">
      <c r="A1185" t="s">
        <v>5327</v>
      </c>
      <c r="B1185" s="88" t="s">
        <v>4661</v>
      </c>
      <c r="D1185">
        <v>1953</v>
      </c>
      <c r="E1185" t="s">
        <v>6969</v>
      </c>
      <c r="G1185" s="79" t="s">
        <v>276</v>
      </c>
    </row>
    <row r="1186" spans="1:7">
      <c r="A1186" t="s">
        <v>5327</v>
      </c>
      <c r="B1186" s="88" t="s">
        <v>4664</v>
      </c>
      <c r="D1186">
        <v>1962</v>
      </c>
      <c r="E1186" t="s">
        <v>6969</v>
      </c>
      <c r="G1186" s="79" t="s">
        <v>276</v>
      </c>
    </row>
    <row r="1187" spans="1:7">
      <c r="A1187" t="s">
        <v>5327</v>
      </c>
      <c r="B1187" s="88" t="s">
        <v>4697</v>
      </c>
      <c r="D1187">
        <v>1962</v>
      </c>
      <c r="E1187" t="s">
        <v>6969</v>
      </c>
      <c r="G1187" s="79" t="s">
        <v>425</v>
      </c>
    </row>
    <row r="1188" spans="1:7">
      <c r="A1188" t="s">
        <v>5327</v>
      </c>
      <c r="B1188" s="88" t="s">
        <v>4714</v>
      </c>
      <c r="D1188">
        <v>1961</v>
      </c>
      <c r="E1188" t="s">
        <v>6969</v>
      </c>
      <c r="G1188" s="79" t="s">
        <v>9253</v>
      </c>
    </row>
    <row r="1189" spans="1:7">
      <c r="A1189" t="s">
        <v>5327</v>
      </c>
      <c r="B1189" s="88" t="s">
        <v>4763</v>
      </c>
      <c r="D1189">
        <v>1972</v>
      </c>
      <c r="E1189" t="s">
        <v>6969</v>
      </c>
      <c r="G1189" s="79" t="s">
        <v>70</v>
      </c>
    </row>
    <row r="1190" spans="1:7">
      <c r="A1190" t="s">
        <v>5327</v>
      </c>
      <c r="B1190" s="88" t="s">
        <v>4776</v>
      </c>
      <c r="D1190">
        <v>1953</v>
      </c>
      <c r="E1190" t="s">
        <v>6969</v>
      </c>
      <c r="G1190" s="79" t="s">
        <v>895</v>
      </c>
    </row>
    <row r="1191" spans="1:7">
      <c r="A1191" t="s">
        <v>5327</v>
      </c>
      <c r="B1191" s="88" t="s">
        <v>4789</v>
      </c>
      <c r="D1191">
        <v>1962</v>
      </c>
      <c r="E1191" t="s">
        <v>6969</v>
      </c>
      <c r="G1191" s="79" t="s">
        <v>234</v>
      </c>
    </row>
    <row r="1192" spans="1:7">
      <c r="A1192" t="s">
        <v>5327</v>
      </c>
      <c r="B1192" s="88" t="s">
        <v>4809</v>
      </c>
      <c r="D1192">
        <v>1964</v>
      </c>
      <c r="E1192" t="s">
        <v>6969</v>
      </c>
      <c r="G1192" s="79" t="s">
        <v>234</v>
      </c>
    </row>
    <row r="1193" spans="1:7">
      <c r="A1193" t="s">
        <v>5327</v>
      </c>
      <c r="B1193" s="88" t="s">
        <v>4871</v>
      </c>
      <c r="D1193">
        <v>1973</v>
      </c>
      <c r="E1193" t="s">
        <v>6969</v>
      </c>
      <c r="G1193" s="79" t="s">
        <v>1038</v>
      </c>
    </row>
    <row r="1194" spans="1:7">
      <c r="A1194" t="s">
        <v>5327</v>
      </c>
      <c r="B1194" s="88" t="s">
        <v>4875</v>
      </c>
      <c r="D1194">
        <v>1952</v>
      </c>
      <c r="E1194" t="s">
        <v>6969</v>
      </c>
      <c r="G1194" s="79" t="s">
        <v>9254</v>
      </c>
    </row>
    <row r="1195" spans="1:7">
      <c r="A1195" t="s">
        <v>5327</v>
      </c>
      <c r="B1195" s="88" t="s">
        <v>4901</v>
      </c>
      <c r="D1195">
        <v>1930</v>
      </c>
      <c r="E1195" t="s">
        <v>6969</v>
      </c>
      <c r="G1195" s="79" t="s">
        <v>9255</v>
      </c>
    </row>
    <row r="1196" spans="1:7">
      <c r="A1196" t="s">
        <v>5327</v>
      </c>
      <c r="B1196" s="88" t="s">
        <v>9257</v>
      </c>
      <c r="E1196" t="s">
        <v>6969</v>
      </c>
      <c r="G1196" s="40" t="s">
        <v>1069</v>
      </c>
    </row>
    <row r="1197" spans="1:7">
      <c r="A1197" t="s">
        <v>5327</v>
      </c>
      <c r="B1197" s="88" t="s">
        <v>9257</v>
      </c>
      <c r="E1197" t="s">
        <v>6969</v>
      </c>
      <c r="G1197" s="40" t="s">
        <v>895</v>
      </c>
    </row>
    <row r="1198" spans="1:7">
      <c r="A1198" t="s">
        <v>5327</v>
      </c>
      <c r="B1198" s="88" t="s">
        <v>9257</v>
      </c>
      <c r="E1198" t="s">
        <v>6969</v>
      </c>
      <c r="G1198" s="40" t="s">
        <v>25</v>
      </c>
    </row>
    <row r="1199" spans="1:7">
      <c r="A1199" t="s">
        <v>5327</v>
      </c>
      <c r="B1199" s="88" t="s">
        <v>9257</v>
      </c>
      <c r="E1199" t="s">
        <v>6969</v>
      </c>
      <c r="G1199" s="40" t="s">
        <v>41</v>
      </c>
    </row>
    <row r="1200" spans="1:7">
      <c r="A1200" t="s">
        <v>5327</v>
      </c>
      <c r="B1200" s="88" t="s">
        <v>9257</v>
      </c>
      <c r="E1200" t="s">
        <v>6969</v>
      </c>
      <c r="G1200" s="40" t="s">
        <v>18</v>
      </c>
    </row>
    <row r="1201" spans="1:7">
      <c r="A1201" t="s">
        <v>5327</v>
      </c>
      <c r="B1201" s="88" t="s">
        <v>9257</v>
      </c>
      <c r="E1201" t="s">
        <v>6969</v>
      </c>
      <c r="G1201" s="40" t="s">
        <v>191</v>
      </c>
    </row>
    <row r="1202" spans="1:7">
      <c r="A1202" t="s">
        <v>5327</v>
      </c>
      <c r="B1202" s="88" t="s">
        <v>9257</v>
      </c>
      <c r="E1202" t="s">
        <v>6969</v>
      </c>
      <c r="G1202" s="40" t="s">
        <v>113</v>
      </c>
    </row>
    <row r="1203" spans="1:7">
      <c r="A1203" t="s">
        <v>5327</v>
      </c>
      <c r="B1203" s="88" t="s">
        <v>9257</v>
      </c>
      <c r="E1203" t="s">
        <v>6969</v>
      </c>
      <c r="G1203" s="40" t="s">
        <v>159</v>
      </c>
    </row>
    <row r="1204" spans="1:7">
      <c r="A1204" t="s">
        <v>5327</v>
      </c>
      <c r="B1204" s="88" t="s">
        <v>9257</v>
      </c>
      <c r="E1204" t="s">
        <v>6969</v>
      </c>
      <c r="G1204" s="40" t="s">
        <v>163</v>
      </c>
    </row>
    <row r="1205" spans="1:7">
      <c r="A1205" t="s">
        <v>5327</v>
      </c>
      <c r="B1205" s="88" t="s">
        <v>9257</v>
      </c>
      <c r="E1205" t="s">
        <v>6969</v>
      </c>
      <c r="G1205" s="40" t="s">
        <v>111</v>
      </c>
    </row>
    <row r="1206" spans="1:7">
      <c r="A1206" t="s">
        <v>5327</v>
      </c>
      <c r="B1206" s="88" t="s">
        <v>9257</v>
      </c>
      <c r="E1206" t="s">
        <v>6969</v>
      </c>
      <c r="G1206" s="40" t="s">
        <v>104</v>
      </c>
    </row>
    <row r="1207" spans="1:7">
      <c r="A1207" t="s">
        <v>5327</v>
      </c>
      <c r="B1207" s="88" t="s">
        <v>9257</v>
      </c>
      <c r="E1207" t="s">
        <v>6969</v>
      </c>
      <c r="G1207" s="40" t="s">
        <v>236</v>
      </c>
    </row>
    <row r="1208" spans="1:7">
      <c r="A1208" t="s">
        <v>5327</v>
      </c>
      <c r="B1208" s="88" t="s">
        <v>9257</v>
      </c>
      <c r="E1208" t="s">
        <v>6969</v>
      </c>
      <c r="G1208" s="40" t="s">
        <v>234</v>
      </c>
    </row>
    <row r="1209" spans="1:7">
      <c r="A1209" t="s">
        <v>5327</v>
      </c>
      <c r="B1209" s="88" t="s">
        <v>9257</v>
      </c>
      <c r="E1209" t="s">
        <v>6969</v>
      </c>
      <c r="G1209" s="40" t="s">
        <v>314</v>
      </c>
    </row>
    <row r="1210" spans="1:7">
      <c r="A1210" t="s">
        <v>5327</v>
      </c>
      <c r="B1210" s="88" t="s">
        <v>9257</v>
      </c>
      <c r="E1210" t="s">
        <v>6969</v>
      </c>
      <c r="G1210" s="40" t="s">
        <v>88</v>
      </c>
    </row>
    <row r="1211" spans="1:7">
      <c r="A1211" t="s">
        <v>5327</v>
      </c>
      <c r="B1211" s="88" t="s">
        <v>9257</v>
      </c>
      <c r="E1211" t="s">
        <v>6969</v>
      </c>
      <c r="G1211" s="40" t="s">
        <v>34</v>
      </c>
    </row>
    <row r="1212" spans="1:7">
      <c r="A1212" t="s">
        <v>5327</v>
      </c>
      <c r="B1212" s="88" t="s">
        <v>9257</v>
      </c>
      <c r="E1212" t="s">
        <v>6969</v>
      </c>
      <c r="G1212" s="40" t="s">
        <v>25</v>
      </c>
    </row>
    <row r="1213" spans="1:7">
      <c r="A1213" t="s">
        <v>5327</v>
      </c>
      <c r="B1213" s="88" t="s">
        <v>9257</v>
      </c>
      <c r="E1213" t="s">
        <v>6969</v>
      </c>
      <c r="G1213" s="40" t="s">
        <v>16</v>
      </c>
    </row>
    <row r="1214" spans="1:7">
      <c r="A1214" t="s">
        <v>5327</v>
      </c>
      <c r="B1214" s="88" t="s">
        <v>9257</v>
      </c>
      <c r="E1214" t="s">
        <v>6969</v>
      </c>
      <c r="G1214" s="40" t="s">
        <v>18</v>
      </c>
    </row>
    <row r="1215" spans="1:7">
      <c r="A1215" t="s">
        <v>5327</v>
      </c>
      <c r="B1215" s="88" t="s">
        <v>9257</v>
      </c>
      <c r="E1215" t="s">
        <v>6969</v>
      </c>
      <c r="G1215" s="40" t="s">
        <v>41</v>
      </c>
    </row>
    <row r="1216" spans="1:7">
      <c r="A1216" t="s">
        <v>5327</v>
      </c>
      <c r="B1216" s="88" t="s">
        <v>9257</v>
      </c>
      <c r="E1216" t="s">
        <v>6969</v>
      </c>
      <c r="G1216" s="40" t="s">
        <v>188</v>
      </c>
    </row>
    <row r="1217" spans="1:7">
      <c r="A1217" t="s">
        <v>5327</v>
      </c>
      <c r="B1217" s="88" t="s">
        <v>9257</v>
      </c>
      <c r="E1217" t="s">
        <v>6969</v>
      </c>
      <c r="G1217" s="40" t="s">
        <v>266</v>
      </c>
    </row>
    <row r="1218" spans="1:7">
      <c r="A1218" t="s">
        <v>5327</v>
      </c>
      <c r="B1218" s="88" t="s">
        <v>9257</v>
      </c>
      <c r="E1218" t="s">
        <v>6969</v>
      </c>
      <c r="G1218" s="40" t="s">
        <v>7421</v>
      </c>
    </row>
    <row r="1219" spans="1:7">
      <c r="A1219" t="s">
        <v>5327</v>
      </c>
      <c r="B1219" s="88" t="s">
        <v>9257</v>
      </c>
      <c r="E1219" t="s">
        <v>6969</v>
      </c>
      <c r="G1219" s="40" t="s">
        <v>191</v>
      </c>
    </row>
    <row r="1220" spans="1:7">
      <c r="A1220" t="s">
        <v>5327</v>
      </c>
      <c r="B1220" s="88" t="s">
        <v>9257</v>
      </c>
      <c r="E1220" t="s">
        <v>6969</v>
      </c>
      <c r="G1220" s="40" t="s">
        <v>12381</v>
      </c>
    </row>
    <row r="1221" spans="1:7">
      <c r="A1221" t="s">
        <v>5327</v>
      </c>
      <c r="B1221" s="88" t="s">
        <v>9257</v>
      </c>
      <c r="E1221" t="s">
        <v>6969</v>
      </c>
      <c r="G1221" s="40" t="s">
        <v>159</v>
      </c>
    </row>
    <row r="1222" spans="1:7">
      <c r="A1222" t="s">
        <v>5327</v>
      </c>
      <c r="B1222" s="88" t="s">
        <v>9257</v>
      </c>
      <c r="E1222" t="s">
        <v>6969</v>
      </c>
      <c r="G1222" s="40" t="s">
        <v>296</v>
      </c>
    </row>
    <row r="1223" spans="1:7">
      <c r="A1223" t="s">
        <v>5327</v>
      </c>
      <c r="B1223" s="88" t="s">
        <v>9257</v>
      </c>
      <c r="E1223" t="s">
        <v>6969</v>
      </c>
      <c r="G1223" s="40" t="s">
        <v>286</v>
      </c>
    </row>
    <row r="1224" spans="1:7">
      <c r="A1224" t="s">
        <v>5327</v>
      </c>
      <c r="B1224" s="88" t="s">
        <v>9257</v>
      </c>
      <c r="E1224" t="s">
        <v>6969</v>
      </c>
      <c r="G1224" s="40" t="s">
        <v>425</v>
      </c>
    </row>
    <row r="1225" spans="1:7">
      <c r="A1225" t="s">
        <v>5327</v>
      </c>
      <c r="B1225" s="88" t="s">
        <v>9257</v>
      </c>
      <c r="E1225" t="s">
        <v>6969</v>
      </c>
      <c r="G1225" s="40" t="s">
        <v>1078</v>
      </c>
    </row>
    <row r="1226" spans="1:7">
      <c r="A1226" t="s">
        <v>5327</v>
      </c>
      <c r="B1226" s="88" t="s">
        <v>9257</v>
      </c>
      <c r="E1226" t="s">
        <v>6969</v>
      </c>
      <c r="G1226" s="40" t="s">
        <v>1079</v>
      </c>
    </row>
    <row r="1227" spans="1:7">
      <c r="A1227" t="s">
        <v>5327</v>
      </c>
      <c r="B1227" s="88" t="s">
        <v>9257</v>
      </c>
      <c r="E1227" t="s">
        <v>6969</v>
      </c>
      <c r="G1227" s="40" t="s">
        <v>153</v>
      </c>
    </row>
    <row r="1228" spans="1:7">
      <c r="A1228" t="s">
        <v>5327</v>
      </c>
      <c r="B1228" s="88" t="s">
        <v>9257</v>
      </c>
      <c r="E1228" t="s">
        <v>6969</v>
      </c>
      <c r="G1228" s="40" t="s">
        <v>151</v>
      </c>
    </row>
    <row r="1229" spans="1:7">
      <c r="A1229" t="s">
        <v>5327</v>
      </c>
      <c r="B1229" s="88" t="s">
        <v>9257</v>
      </c>
      <c r="E1229" t="s">
        <v>6969</v>
      </c>
      <c r="G1229" s="40" t="s">
        <v>83</v>
      </c>
    </row>
    <row r="1230" spans="1:7">
      <c r="A1230" t="s">
        <v>5327</v>
      </c>
      <c r="B1230" s="88" t="s">
        <v>9257</v>
      </c>
      <c r="E1230" t="s">
        <v>6969</v>
      </c>
      <c r="G1230" t="s">
        <v>52</v>
      </c>
    </row>
    <row r="1231" spans="1:7">
      <c r="B1231" s="88"/>
      <c r="G1231" s="79"/>
    </row>
    <row r="1232" spans="1:7">
      <c r="C1232" s="40"/>
    </row>
    <row r="1233" spans="3:3">
      <c r="C1233" s="40"/>
    </row>
    <row r="1234" spans="3:3">
      <c r="C1234" s="40"/>
    </row>
    <row r="1235" spans="3:3">
      <c r="C1235" s="40"/>
    </row>
    <row r="1236" spans="3:3">
      <c r="C1236" s="40"/>
    </row>
    <row r="1237" spans="3:3">
      <c r="C1237" s="40"/>
    </row>
    <row r="1238" spans="3:3">
      <c r="C1238" s="40"/>
    </row>
    <row r="1239" spans="3:3">
      <c r="C1239" s="40"/>
    </row>
    <row r="1240" spans="3:3">
      <c r="C1240" s="40"/>
    </row>
    <row r="1241" spans="3:3">
      <c r="C1241" s="40"/>
    </row>
    <row r="1242" spans="3:3">
      <c r="C1242" s="40"/>
    </row>
    <row r="1243" spans="3:3">
      <c r="C1243" s="40"/>
    </row>
    <row r="1244" spans="3:3">
      <c r="C1244" s="40"/>
    </row>
    <row r="1245" spans="3:3">
      <c r="C1245" s="40"/>
    </row>
    <row r="1246" spans="3:3">
      <c r="C1246" s="40"/>
    </row>
    <row r="1247" spans="3:3">
      <c r="C1247" s="40"/>
    </row>
    <row r="1248" spans="3:3">
      <c r="C1248" s="40"/>
    </row>
    <row r="1249" spans="3:3">
      <c r="C1249" s="40"/>
    </row>
    <row r="1250" spans="3:3">
      <c r="C1250" s="40"/>
    </row>
    <row r="1251" spans="3:3">
      <c r="C1251" s="40"/>
    </row>
    <row r="1252" spans="3:3">
      <c r="C1252" s="40"/>
    </row>
    <row r="1253" spans="3:3">
      <c r="C1253" s="40"/>
    </row>
    <row r="1255" spans="3:3">
      <c r="C1255" s="79"/>
    </row>
    <row r="1256" spans="3:3">
      <c r="C1256" s="79"/>
    </row>
  </sheetData>
  <sortState xmlns:xlrd2="http://schemas.microsoft.com/office/spreadsheetml/2017/richdata2" ref="E1116:E1165">
    <sortCondition ref="E1116:E1165"/>
  </sortState>
  <mergeCells count="1">
    <mergeCell ref="Q883:S883"/>
  </mergeCells>
  <phoneticPr fontId="4" type="noConversion"/>
  <conditionalFormatting sqref="C1232:C1256">
    <cfRule type="duplicateValues" dxfId="144" priority="3"/>
  </conditionalFormatting>
  <conditionalFormatting sqref="F885:F945 G885:G886 G910:G912 G920:G921 G923:G924 G935:G936 G941:G942 G944 G888:G894 G896:G908 G926:G933">
    <cfRule type="duplicateValues" dxfId="143" priority="10942"/>
  </conditionalFormatting>
  <conditionalFormatting sqref="G1164:G1230">
    <cfRule type="duplicateValues" dxfId="142" priority="1"/>
  </conditionalFormatting>
  <conditionalFormatting sqref="I823:I872">
    <cfRule type="duplicateValues" dxfId="141" priority="13018"/>
  </conditionalFormatting>
  <conditionalFormatting sqref="I990:I991 I993:I1000 I1002:I1014 I952:I988">
    <cfRule type="duplicateValues" dxfId="140" priority="4"/>
  </conditionalFormatting>
  <conditionalFormatting sqref="J883">
    <cfRule type="duplicateValues" dxfId="139" priority="7"/>
  </conditionalFormatting>
  <conditionalFormatting sqref="J884">
    <cfRule type="duplicateValues" dxfId="138" priority="16"/>
    <cfRule type="duplicateValues" dxfId="137" priority="17"/>
  </conditionalFormatting>
  <conditionalFormatting sqref="K883">
    <cfRule type="duplicateValues" dxfId="136" priority="8"/>
  </conditionalFormatting>
  <conditionalFormatting sqref="K884:K931">
    <cfRule type="duplicateValues" dxfId="135" priority="18"/>
  </conditionalFormatting>
  <conditionalFormatting sqref="Q884">
    <cfRule type="duplicateValues" dxfId="134" priority="14"/>
    <cfRule type="duplicateValues" dxfId="133" priority="15"/>
  </conditionalFormatting>
  <conditionalFormatting sqref="AE884:AE945">
    <cfRule type="duplicateValues" dxfId="132" priority="19"/>
  </conditionalFormatting>
  <conditionalFormatting sqref="AF884">
    <cfRule type="duplicateValues" dxfId="131" priority="5"/>
  </conditionalFormatting>
  <conditionalFormatting sqref="AF885:AF945">
    <cfRule type="duplicateValues" dxfId="130" priority="20"/>
  </conditionalFormatting>
  <conditionalFormatting sqref="AF883:AG883">
    <cfRule type="duplicateValues" dxfId="129" priority="9"/>
  </conditionalFormatting>
  <conditionalFormatting sqref="AI938:AI940 AI942:AI945 AI916 AI918 AI920:AI921 AI923:AI934 AI885:AI886 AI888:AI894 AI900:AI904 AI906:AI912 AI896:AI898">
    <cfRule type="duplicateValues" dxfId="128" priority="10954"/>
  </conditionalFormatting>
  <conditionalFormatting sqref="AK911:AK917 AK919">
    <cfRule type="duplicateValues" dxfId="127" priority="10"/>
  </conditionalFormatting>
  <conditionalFormatting sqref="AP883">
    <cfRule type="duplicateValues" dxfId="126" priority="6"/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673D-4BAE-F44F-88E1-99C8C6F1C54B}">
  <dimension ref="A1:S1094"/>
  <sheetViews>
    <sheetView topLeftCell="A620" zoomScale="101" workbookViewId="0">
      <selection activeCell="B657" sqref="B657"/>
    </sheetView>
  </sheetViews>
  <sheetFormatPr baseColWidth="10" defaultColWidth="7.5" defaultRowHeight="14"/>
  <cols>
    <col min="1" max="16384" width="7.5" style="30"/>
  </cols>
  <sheetData>
    <row r="1" spans="1:19">
      <c r="A1" s="29" t="s">
        <v>2844</v>
      </c>
      <c r="B1" s="29" t="s">
        <v>3605</v>
      </c>
      <c r="C1" s="29" t="s">
        <v>2845</v>
      </c>
      <c r="D1" s="29" t="s">
        <v>2849</v>
      </c>
      <c r="E1" s="29" t="s">
        <v>2850</v>
      </c>
      <c r="F1" s="29" t="s">
        <v>3606</v>
      </c>
      <c r="G1" s="29" t="s">
        <v>3607</v>
      </c>
      <c r="H1" s="29" t="s">
        <v>2852</v>
      </c>
      <c r="I1" s="29" t="s">
        <v>3608</v>
      </c>
      <c r="J1" s="29" t="s">
        <v>2847</v>
      </c>
      <c r="K1" s="29" t="s">
        <v>2846</v>
      </c>
      <c r="L1" s="29" t="s">
        <v>3609</v>
      </c>
      <c r="M1" s="29" t="s">
        <v>3610</v>
      </c>
      <c r="N1" s="29" t="s">
        <v>3611</v>
      </c>
      <c r="O1" s="29" t="s">
        <v>3612</v>
      </c>
      <c r="P1" s="29" t="s">
        <v>3613</v>
      </c>
      <c r="Q1" s="29" t="s">
        <v>3614</v>
      </c>
      <c r="R1" s="29" t="s">
        <v>3615</v>
      </c>
    </row>
    <row r="2" spans="1:19">
      <c r="A2" s="31" t="s">
        <v>1269</v>
      </c>
      <c r="B2" s="31" t="s">
        <v>2467</v>
      </c>
      <c r="C2" s="31" t="s">
        <v>275</v>
      </c>
      <c r="D2" s="31" t="s">
        <v>1274</v>
      </c>
      <c r="E2" s="32">
        <v>1</v>
      </c>
      <c r="F2" s="32">
        <v>81</v>
      </c>
      <c r="G2" s="32">
        <v>4</v>
      </c>
      <c r="H2" s="32">
        <v>4</v>
      </c>
      <c r="I2" s="32">
        <v>3</v>
      </c>
      <c r="J2" s="31" t="s">
        <v>2469</v>
      </c>
      <c r="K2" s="31" t="s">
        <v>2468</v>
      </c>
      <c r="L2" s="31" t="s">
        <v>1273</v>
      </c>
      <c r="M2" s="31" t="s">
        <v>3616</v>
      </c>
      <c r="N2" s="32">
        <v>1973</v>
      </c>
      <c r="O2" s="32">
        <v>1</v>
      </c>
      <c r="P2" s="32">
        <v>36.105840000000001</v>
      </c>
      <c r="Q2" s="32">
        <v>-84.594080000000005</v>
      </c>
      <c r="R2" s="30">
        <f>N2-F2</f>
        <v>1892</v>
      </c>
      <c r="S2" s="30" t="s">
        <v>1213</v>
      </c>
    </row>
    <row r="3" spans="1:19">
      <c r="A3" s="31" t="s">
        <v>1269</v>
      </c>
      <c r="B3" s="31" t="s">
        <v>2444</v>
      </c>
      <c r="C3" s="31" t="s">
        <v>275</v>
      </c>
      <c r="D3" s="31" t="s">
        <v>1274</v>
      </c>
      <c r="E3" s="32">
        <v>1</v>
      </c>
      <c r="F3" s="32">
        <v>99</v>
      </c>
      <c r="G3" s="32">
        <v>4</v>
      </c>
      <c r="H3" s="32">
        <v>2</v>
      </c>
      <c r="I3" s="32">
        <v>2</v>
      </c>
      <c r="J3" s="31" t="s">
        <v>2445</v>
      </c>
      <c r="K3" s="31" t="s">
        <v>1271</v>
      </c>
      <c r="L3" s="31" t="s">
        <v>1273</v>
      </c>
      <c r="M3" s="31" t="s">
        <v>3616</v>
      </c>
      <c r="N3" s="32">
        <v>1971</v>
      </c>
      <c r="O3" s="32">
        <v>1</v>
      </c>
      <c r="P3" s="32">
        <v>36.393340000000002</v>
      </c>
      <c r="Q3" s="32">
        <v>-81.863829999999993</v>
      </c>
      <c r="R3" s="30">
        <f t="shared" ref="R3:R65" si="0">N3-F3</f>
        <v>1872</v>
      </c>
      <c r="S3" s="30" t="s">
        <v>1086</v>
      </c>
    </row>
    <row r="4" spans="1:19">
      <c r="A4" s="31" t="s">
        <v>1269</v>
      </c>
      <c r="B4" s="31" t="s">
        <v>2681</v>
      </c>
      <c r="C4" s="31" t="s">
        <v>336</v>
      </c>
      <c r="D4" s="31" t="s">
        <v>1274</v>
      </c>
      <c r="E4" s="32">
        <v>1</v>
      </c>
      <c r="F4" s="32">
        <v>99</v>
      </c>
      <c r="G4" s="32">
        <v>4</v>
      </c>
      <c r="H4" s="32">
        <v>1</v>
      </c>
      <c r="I4" s="32">
        <v>2</v>
      </c>
      <c r="J4" s="31" t="s">
        <v>2683</v>
      </c>
      <c r="K4" s="31" t="s">
        <v>2682</v>
      </c>
      <c r="L4" s="31" t="s">
        <v>1319</v>
      </c>
      <c r="M4" s="31" t="s">
        <v>3616</v>
      </c>
      <c r="N4" s="32">
        <v>1974</v>
      </c>
      <c r="O4" s="32">
        <v>10</v>
      </c>
      <c r="P4" s="32">
        <v>33.086950000000002</v>
      </c>
      <c r="Q4" s="32">
        <v>-88.744290000000007</v>
      </c>
      <c r="R4" s="30">
        <f t="shared" si="0"/>
        <v>1875</v>
      </c>
      <c r="S4" s="30" t="s">
        <v>1213</v>
      </c>
    </row>
    <row r="5" spans="1:19">
      <c r="A5" s="31" t="s">
        <v>1269</v>
      </c>
      <c r="B5" s="31" t="s">
        <v>2590</v>
      </c>
      <c r="C5" s="31" t="s">
        <v>275</v>
      </c>
      <c r="D5" s="31" t="s">
        <v>1274</v>
      </c>
      <c r="E5" s="32">
        <v>1</v>
      </c>
      <c r="F5" s="32">
        <v>96</v>
      </c>
      <c r="G5" s="32">
        <v>4</v>
      </c>
      <c r="H5" s="32">
        <v>2</v>
      </c>
      <c r="I5" s="32">
        <v>1</v>
      </c>
      <c r="J5" s="31" t="s">
        <v>673</v>
      </c>
      <c r="K5" s="31" t="s">
        <v>2180</v>
      </c>
      <c r="L5" s="31" t="s">
        <v>1273</v>
      </c>
      <c r="M5" s="31" t="s">
        <v>3616</v>
      </c>
      <c r="N5" s="32">
        <v>1973</v>
      </c>
      <c r="O5" s="32">
        <v>5</v>
      </c>
      <c r="P5" s="32">
        <v>35.746980000000001</v>
      </c>
      <c r="Q5" s="32">
        <v>-85.464830000000006</v>
      </c>
      <c r="R5" s="30">
        <f t="shared" si="0"/>
        <v>1877</v>
      </c>
      <c r="S5" s="30" t="s">
        <v>1213</v>
      </c>
    </row>
    <row r="6" spans="1:19">
      <c r="A6" s="31" t="s">
        <v>1269</v>
      </c>
      <c r="B6" s="31" t="s">
        <v>2501</v>
      </c>
      <c r="C6" s="31" t="s">
        <v>69</v>
      </c>
      <c r="D6" s="31" t="s">
        <v>1127</v>
      </c>
      <c r="E6" s="32">
        <v>1</v>
      </c>
      <c r="F6" s="32">
        <v>91</v>
      </c>
      <c r="G6" s="32">
        <v>4</v>
      </c>
      <c r="H6" s="32">
        <v>1</v>
      </c>
      <c r="J6" s="31" t="s">
        <v>2502</v>
      </c>
      <c r="K6" s="31" t="s">
        <v>1311</v>
      </c>
      <c r="L6" s="31" t="s">
        <v>1309</v>
      </c>
      <c r="M6" s="31" t="s">
        <v>3616</v>
      </c>
      <c r="N6" s="32">
        <v>1970</v>
      </c>
      <c r="O6" s="32">
        <v>2</v>
      </c>
      <c r="P6" s="32">
        <v>33.575369999999999</v>
      </c>
      <c r="Q6" s="32">
        <v>-84.768410000000003</v>
      </c>
      <c r="R6" s="30">
        <f t="shared" si="0"/>
        <v>1879</v>
      </c>
      <c r="S6" s="30" t="s">
        <v>1213</v>
      </c>
    </row>
    <row r="7" spans="1:19">
      <c r="A7" s="31" t="s">
        <v>1269</v>
      </c>
      <c r="B7" s="31" t="s">
        <v>2527</v>
      </c>
      <c r="C7" s="31" t="s">
        <v>69</v>
      </c>
      <c r="D7" s="31" t="s">
        <v>1274</v>
      </c>
      <c r="E7" s="32">
        <v>1</v>
      </c>
      <c r="F7" s="32">
        <v>91</v>
      </c>
      <c r="G7" s="32">
        <v>4</v>
      </c>
      <c r="H7" s="32">
        <v>4</v>
      </c>
      <c r="I7" s="32">
        <v>3</v>
      </c>
      <c r="J7" s="31" t="s">
        <v>1813</v>
      </c>
      <c r="K7" s="31" t="s">
        <v>1341</v>
      </c>
      <c r="L7" s="31" t="s">
        <v>1309</v>
      </c>
      <c r="M7" s="31" t="s">
        <v>3616</v>
      </c>
      <c r="N7" s="32">
        <v>1970</v>
      </c>
      <c r="O7" s="32">
        <v>2</v>
      </c>
      <c r="P7" s="32">
        <v>32.556159999999998</v>
      </c>
      <c r="Q7" s="32">
        <v>-84.232950000000002</v>
      </c>
      <c r="R7" s="30">
        <f t="shared" si="0"/>
        <v>1879</v>
      </c>
      <c r="S7" s="30" t="s">
        <v>1213</v>
      </c>
    </row>
    <row r="8" spans="1:19">
      <c r="A8" s="31" t="s">
        <v>1269</v>
      </c>
      <c r="B8" s="31" t="s">
        <v>2532</v>
      </c>
      <c r="C8" s="31" t="s">
        <v>69</v>
      </c>
      <c r="D8" s="31" t="s">
        <v>1127</v>
      </c>
      <c r="E8" s="32">
        <v>1</v>
      </c>
      <c r="F8" s="32">
        <v>89</v>
      </c>
      <c r="G8" s="32">
        <v>4</v>
      </c>
      <c r="H8" s="32">
        <v>3</v>
      </c>
      <c r="I8" s="32">
        <v>3</v>
      </c>
      <c r="J8" s="31" t="s">
        <v>99</v>
      </c>
      <c r="K8" s="31" t="s">
        <v>2533</v>
      </c>
      <c r="L8" s="31" t="s">
        <v>1328</v>
      </c>
      <c r="M8" s="31" t="s">
        <v>3616</v>
      </c>
      <c r="N8" s="32">
        <v>1969</v>
      </c>
      <c r="O8" s="32">
        <v>3</v>
      </c>
      <c r="P8" s="32">
        <v>32.370640000000002</v>
      </c>
      <c r="Q8" s="32">
        <v>-81.313159999999996</v>
      </c>
      <c r="R8" s="30">
        <f t="shared" si="0"/>
        <v>1880</v>
      </c>
      <c r="S8" s="30" t="s">
        <v>1213</v>
      </c>
    </row>
    <row r="9" spans="1:19">
      <c r="A9" s="31" t="s">
        <v>1269</v>
      </c>
      <c r="B9" s="31" t="s">
        <v>2621</v>
      </c>
      <c r="C9" s="31" t="s">
        <v>3</v>
      </c>
      <c r="D9" s="31" t="s">
        <v>1127</v>
      </c>
      <c r="E9" s="32">
        <v>1</v>
      </c>
      <c r="F9" s="32">
        <v>93</v>
      </c>
      <c r="G9" s="32">
        <v>4</v>
      </c>
      <c r="H9" s="32">
        <v>1</v>
      </c>
      <c r="J9" s="31" t="s">
        <v>2622</v>
      </c>
      <c r="K9" s="31" t="s">
        <v>1315</v>
      </c>
      <c r="L9" s="31" t="s">
        <v>1319</v>
      </c>
      <c r="M9" s="31" t="s">
        <v>3616</v>
      </c>
      <c r="N9" s="32">
        <v>1973</v>
      </c>
      <c r="O9" s="32">
        <v>7</v>
      </c>
      <c r="P9" s="32">
        <v>33.22419</v>
      </c>
      <c r="Q9" s="32">
        <v>-87.125330000000005</v>
      </c>
      <c r="R9" s="30">
        <f t="shared" si="0"/>
        <v>1880</v>
      </c>
      <c r="S9" s="30" t="s">
        <v>1213</v>
      </c>
    </row>
    <row r="10" spans="1:19">
      <c r="A10" s="31" t="s">
        <v>1269</v>
      </c>
      <c r="B10" s="31" t="s">
        <v>2747</v>
      </c>
      <c r="C10" s="31" t="s">
        <v>10</v>
      </c>
      <c r="D10" s="31" t="s">
        <v>1274</v>
      </c>
      <c r="E10" s="32">
        <v>1</v>
      </c>
      <c r="F10" s="32">
        <v>93</v>
      </c>
      <c r="G10" s="32">
        <v>4</v>
      </c>
      <c r="H10" s="32">
        <v>3</v>
      </c>
      <c r="I10" s="32">
        <v>2</v>
      </c>
      <c r="J10" s="31" t="s">
        <v>1903</v>
      </c>
      <c r="K10" s="31" t="s">
        <v>395</v>
      </c>
      <c r="L10" s="31" t="s">
        <v>1273</v>
      </c>
      <c r="M10" s="31" t="s">
        <v>3617</v>
      </c>
      <c r="N10" s="32">
        <v>1974</v>
      </c>
      <c r="O10" s="32">
        <v>13</v>
      </c>
      <c r="P10" s="32">
        <v>35.250869999999999</v>
      </c>
      <c r="Q10" s="32">
        <v>-91.745159999999998</v>
      </c>
      <c r="R10" s="30">
        <f t="shared" si="0"/>
        <v>1881</v>
      </c>
      <c r="S10" s="30" t="s">
        <v>1213</v>
      </c>
    </row>
    <row r="11" spans="1:19">
      <c r="A11" s="31" t="s">
        <v>1269</v>
      </c>
      <c r="B11" s="31" t="s">
        <v>2794</v>
      </c>
      <c r="C11" s="31" t="s">
        <v>24</v>
      </c>
      <c r="D11" s="31" t="s">
        <v>1274</v>
      </c>
      <c r="E11" s="32">
        <v>1</v>
      </c>
      <c r="F11" s="32">
        <v>95</v>
      </c>
      <c r="G11" s="32">
        <v>4</v>
      </c>
      <c r="H11" s="32">
        <v>2</v>
      </c>
      <c r="I11" s="32">
        <v>2</v>
      </c>
      <c r="J11" s="31" t="s">
        <v>2795</v>
      </c>
      <c r="K11" s="31" t="s">
        <v>2394</v>
      </c>
      <c r="L11" s="31" t="s">
        <v>1328</v>
      </c>
      <c r="M11" s="31" t="s">
        <v>3616</v>
      </c>
      <c r="N11" s="32">
        <v>1976</v>
      </c>
      <c r="O11" s="32">
        <v>14</v>
      </c>
      <c r="P11" s="32">
        <v>30.760560000000002</v>
      </c>
      <c r="Q11" s="32">
        <v>-93.129469999999998</v>
      </c>
      <c r="R11" s="30">
        <f t="shared" si="0"/>
        <v>1881</v>
      </c>
      <c r="S11" s="30" t="s">
        <v>1213</v>
      </c>
    </row>
    <row r="12" spans="1:19">
      <c r="A12" s="31" t="s">
        <v>1269</v>
      </c>
      <c r="B12" s="31" t="s">
        <v>2827</v>
      </c>
      <c r="C12" s="31" t="s">
        <v>283</v>
      </c>
      <c r="D12" s="31" t="s">
        <v>1127</v>
      </c>
      <c r="E12" s="32">
        <v>1</v>
      </c>
      <c r="F12" s="32">
        <v>96</v>
      </c>
      <c r="G12" s="32">
        <v>4</v>
      </c>
      <c r="H12" s="32">
        <v>2</v>
      </c>
      <c r="J12" s="31" t="s">
        <v>2826</v>
      </c>
      <c r="K12" s="31" t="s">
        <v>2825</v>
      </c>
      <c r="L12" s="31" t="s">
        <v>1319</v>
      </c>
      <c r="M12" s="31" t="s">
        <v>3617</v>
      </c>
      <c r="N12" s="32">
        <v>1977</v>
      </c>
      <c r="O12" s="32">
        <v>15</v>
      </c>
      <c r="P12" s="32">
        <v>31.097740000000002</v>
      </c>
      <c r="Q12" s="32">
        <v>-97.345089999999999</v>
      </c>
      <c r="R12" s="30">
        <f t="shared" si="0"/>
        <v>1881</v>
      </c>
      <c r="S12" s="30" t="s">
        <v>1213</v>
      </c>
    </row>
    <row r="13" spans="1:19">
      <c r="A13" s="31" t="s">
        <v>1269</v>
      </c>
      <c r="B13" s="31" t="s">
        <v>2479</v>
      </c>
      <c r="C13" s="31" t="s">
        <v>69</v>
      </c>
      <c r="D13" s="31" t="s">
        <v>1127</v>
      </c>
      <c r="E13" s="32">
        <v>1</v>
      </c>
      <c r="F13" s="32">
        <v>86</v>
      </c>
      <c r="G13" s="32">
        <v>4</v>
      </c>
      <c r="H13" s="32">
        <v>1</v>
      </c>
      <c r="I13" s="32">
        <v>1</v>
      </c>
      <c r="J13" s="31" t="s">
        <v>2481</v>
      </c>
      <c r="K13" s="31" t="s">
        <v>2480</v>
      </c>
      <c r="L13" s="31" t="s">
        <v>1273</v>
      </c>
      <c r="M13" s="31" t="s">
        <v>3617</v>
      </c>
      <c r="N13" s="32">
        <v>1968</v>
      </c>
      <c r="O13" s="32">
        <v>2</v>
      </c>
      <c r="P13" s="32">
        <v>34.782580000000003</v>
      </c>
      <c r="Q13" s="32">
        <v>-84.796250000000001</v>
      </c>
      <c r="R13" s="30">
        <f t="shared" si="0"/>
        <v>1882</v>
      </c>
      <c r="S13" s="30" t="s">
        <v>1213</v>
      </c>
    </row>
    <row r="14" spans="1:19">
      <c r="A14" s="31" t="s">
        <v>1269</v>
      </c>
      <c r="B14" s="31" t="s">
        <v>2485</v>
      </c>
      <c r="C14" s="31" t="s">
        <v>69</v>
      </c>
      <c r="D14" s="31" t="s">
        <v>1127</v>
      </c>
      <c r="E14" s="32">
        <v>1</v>
      </c>
      <c r="F14" s="32">
        <v>90</v>
      </c>
      <c r="G14" s="32">
        <v>4</v>
      </c>
      <c r="H14" s="32">
        <v>1</v>
      </c>
      <c r="J14" s="31" t="s">
        <v>1305</v>
      </c>
      <c r="K14" s="31" t="s">
        <v>1304</v>
      </c>
      <c r="L14" s="31" t="s">
        <v>1273</v>
      </c>
      <c r="M14" s="31" t="s">
        <v>3616</v>
      </c>
      <c r="N14" s="32">
        <v>1972</v>
      </c>
      <c r="O14" s="32">
        <v>2</v>
      </c>
      <c r="P14" s="32">
        <v>34.761040000000001</v>
      </c>
      <c r="Q14" s="32">
        <v>-85.002099999999999</v>
      </c>
      <c r="R14" s="30">
        <f t="shared" si="0"/>
        <v>1882</v>
      </c>
      <c r="S14" s="30" t="s">
        <v>1213</v>
      </c>
    </row>
    <row r="15" spans="1:19">
      <c r="A15" s="31" t="s">
        <v>1269</v>
      </c>
      <c r="B15" s="31" t="s">
        <v>2597</v>
      </c>
      <c r="C15" s="31" t="s">
        <v>275</v>
      </c>
      <c r="D15" s="31" t="s">
        <v>1127</v>
      </c>
      <c r="E15" s="32">
        <v>1</v>
      </c>
      <c r="F15" s="32">
        <v>91</v>
      </c>
      <c r="G15" s="32">
        <v>4</v>
      </c>
      <c r="H15" s="32">
        <v>1</v>
      </c>
      <c r="I15" s="32">
        <v>1</v>
      </c>
      <c r="J15" s="31" t="s">
        <v>344</v>
      </c>
      <c r="K15" s="31" t="s">
        <v>731</v>
      </c>
      <c r="L15" s="31" t="s">
        <v>1273</v>
      </c>
      <c r="M15" s="31" t="s">
        <v>3617</v>
      </c>
      <c r="N15" s="32">
        <v>1973</v>
      </c>
      <c r="O15" s="32">
        <v>5</v>
      </c>
      <c r="P15" s="32">
        <v>35.485349999999997</v>
      </c>
      <c r="Q15" s="32">
        <v>-86.462909999999994</v>
      </c>
      <c r="R15" s="30">
        <f t="shared" si="0"/>
        <v>1882</v>
      </c>
      <c r="S15" s="30" t="s">
        <v>1213</v>
      </c>
    </row>
    <row r="16" spans="1:19">
      <c r="A16" s="31" t="s">
        <v>1269</v>
      </c>
      <c r="B16" s="31" t="s">
        <v>2602</v>
      </c>
      <c r="C16" s="31" t="s">
        <v>3</v>
      </c>
      <c r="D16" s="31" t="s">
        <v>1127</v>
      </c>
      <c r="E16" s="32">
        <v>1</v>
      </c>
      <c r="F16" s="32">
        <v>89</v>
      </c>
      <c r="G16" s="32">
        <v>4</v>
      </c>
      <c r="H16" s="32">
        <v>1</v>
      </c>
      <c r="J16" s="31" t="s">
        <v>1308</v>
      </c>
      <c r="K16" s="31" t="s">
        <v>2468</v>
      </c>
      <c r="L16" s="31" t="s">
        <v>1273</v>
      </c>
      <c r="M16" s="31" t="s">
        <v>3617</v>
      </c>
      <c r="N16" s="32">
        <v>1971</v>
      </c>
      <c r="O16" s="32">
        <v>6</v>
      </c>
      <c r="P16" s="32">
        <v>34.608969999999999</v>
      </c>
      <c r="Q16" s="32">
        <v>-86.978020000000001</v>
      </c>
      <c r="R16" s="30">
        <f t="shared" si="0"/>
        <v>1882</v>
      </c>
      <c r="S16" s="30" t="s">
        <v>1213</v>
      </c>
    </row>
    <row r="17" spans="1:19">
      <c r="A17" s="31" t="s">
        <v>1269</v>
      </c>
      <c r="B17" s="31" t="s">
        <v>2716</v>
      </c>
      <c r="C17" s="31" t="s">
        <v>336</v>
      </c>
      <c r="D17" s="31" t="s">
        <v>1127</v>
      </c>
      <c r="E17" s="32">
        <v>1</v>
      </c>
      <c r="F17" s="32">
        <v>95</v>
      </c>
      <c r="G17" s="32">
        <v>4</v>
      </c>
      <c r="H17" s="32">
        <v>2</v>
      </c>
      <c r="I17" s="32">
        <v>2</v>
      </c>
      <c r="J17" s="31" t="s">
        <v>2717</v>
      </c>
      <c r="K17" s="31" t="s">
        <v>1433</v>
      </c>
      <c r="L17" s="31" t="s">
        <v>1328</v>
      </c>
      <c r="M17" s="31" t="s">
        <v>3616</v>
      </c>
      <c r="N17" s="32">
        <v>1978</v>
      </c>
      <c r="O17" s="32">
        <v>11</v>
      </c>
      <c r="P17" s="32">
        <v>31.204789999999999</v>
      </c>
      <c r="Q17" s="32">
        <v>-90.308440000000004</v>
      </c>
      <c r="R17" s="30">
        <f t="shared" si="0"/>
        <v>1883</v>
      </c>
      <c r="S17" s="30" t="s">
        <v>1213</v>
      </c>
    </row>
    <row r="18" spans="1:19">
      <c r="A18" s="31" t="s">
        <v>1269</v>
      </c>
      <c r="B18" s="31" t="s">
        <v>2781</v>
      </c>
      <c r="C18" s="31" t="s">
        <v>24</v>
      </c>
      <c r="D18" s="31" t="s">
        <v>1127</v>
      </c>
      <c r="E18" s="32">
        <v>1</v>
      </c>
      <c r="F18" s="32">
        <v>92</v>
      </c>
      <c r="G18" s="32">
        <v>4</v>
      </c>
      <c r="H18" s="32">
        <v>1</v>
      </c>
      <c r="I18" s="32">
        <v>2</v>
      </c>
      <c r="J18" s="31" t="s">
        <v>1935</v>
      </c>
      <c r="K18" s="31" t="s">
        <v>1927</v>
      </c>
      <c r="L18" s="31" t="s">
        <v>1274</v>
      </c>
      <c r="M18" s="31" t="s">
        <v>3616</v>
      </c>
      <c r="N18" s="32">
        <v>1975</v>
      </c>
      <c r="O18" s="32">
        <v>14</v>
      </c>
      <c r="P18" s="32">
        <v>32.934510000000003</v>
      </c>
      <c r="Q18" s="32">
        <v>-92.608199999999997</v>
      </c>
      <c r="R18" s="30">
        <f t="shared" si="0"/>
        <v>1883</v>
      </c>
      <c r="S18" s="30" t="s">
        <v>1213</v>
      </c>
    </row>
    <row r="19" spans="1:19">
      <c r="A19" s="31" t="s">
        <v>1269</v>
      </c>
      <c r="B19" s="31" t="s">
        <v>2465</v>
      </c>
      <c r="C19" s="31" t="s">
        <v>275</v>
      </c>
      <c r="D19" s="31" t="s">
        <v>1127</v>
      </c>
      <c r="E19" s="32">
        <v>1</v>
      </c>
      <c r="F19" s="32">
        <v>89</v>
      </c>
      <c r="G19" s="32">
        <v>4</v>
      </c>
      <c r="H19" s="32">
        <v>2</v>
      </c>
      <c r="I19" s="32">
        <v>2</v>
      </c>
      <c r="J19" s="31" t="s">
        <v>953</v>
      </c>
      <c r="K19" s="31" t="s">
        <v>2466</v>
      </c>
      <c r="L19" s="31" t="s">
        <v>1273</v>
      </c>
      <c r="M19" s="31" t="s">
        <v>3617</v>
      </c>
      <c r="N19" s="32">
        <v>1973</v>
      </c>
      <c r="O19" s="32">
        <v>1</v>
      </c>
      <c r="P19" s="32">
        <v>35.871980000000001</v>
      </c>
      <c r="Q19" s="32">
        <v>-84.516319999999993</v>
      </c>
      <c r="R19" s="30">
        <f t="shared" si="0"/>
        <v>1884</v>
      </c>
      <c r="S19" s="30" t="s">
        <v>1213</v>
      </c>
    </row>
    <row r="20" spans="1:19">
      <c r="A20" s="31" t="s">
        <v>1269</v>
      </c>
      <c r="B20" s="31" t="s">
        <v>2513</v>
      </c>
      <c r="C20" s="31" t="s">
        <v>69</v>
      </c>
      <c r="D20" s="31" t="s">
        <v>1274</v>
      </c>
      <c r="E20" s="32">
        <v>1</v>
      </c>
      <c r="F20" s="32">
        <v>93</v>
      </c>
      <c r="G20" s="32">
        <v>4</v>
      </c>
      <c r="H20" s="32">
        <v>4</v>
      </c>
      <c r="J20" s="31" t="s">
        <v>179</v>
      </c>
      <c r="K20" s="31" t="s">
        <v>1659</v>
      </c>
      <c r="L20" s="31" t="s">
        <v>1309</v>
      </c>
      <c r="M20" s="31" t="s">
        <v>3616</v>
      </c>
      <c r="N20" s="32">
        <v>1977</v>
      </c>
      <c r="O20" s="32">
        <v>2</v>
      </c>
      <c r="P20" s="32">
        <v>33.44773</v>
      </c>
      <c r="Q20" s="32">
        <v>-84.462950000000006</v>
      </c>
      <c r="R20" s="30">
        <f t="shared" si="0"/>
        <v>1884</v>
      </c>
      <c r="S20" s="30" t="s">
        <v>1213</v>
      </c>
    </row>
    <row r="21" spans="1:19">
      <c r="A21" s="31" t="s">
        <v>1269</v>
      </c>
      <c r="B21" s="31" t="s">
        <v>2518</v>
      </c>
      <c r="C21" s="31" t="s">
        <v>69</v>
      </c>
      <c r="D21" s="31" t="s">
        <v>1127</v>
      </c>
      <c r="E21" s="32">
        <v>1</v>
      </c>
      <c r="F21" s="32">
        <v>88</v>
      </c>
      <c r="G21" s="32">
        <v>4</v>
      </c>
      <c r="H21" s="32">
        <v>4</v>
      </c>
      <c r="I21" s="32">
        <v>3</v>
      </c>
      <c r="J21" s="31" t="s">
        <v>72</v>
      </c>
      <c r="K21" s="31" t="s">
        <v>306</v>
      </c>
      <c r="L21" s="31" t="s">
        <v>1319</v>
      </c>
      <c r="M21" s="31" t="s">
        <v>3617</v>
      </c>
      <c r="N21" s="32">
        <v>1972</v>
      </c>
      <c r="O21" s="32">
        <v>2</v>
      </c>
      <c r="P21" s="32">
        <v>33.47916</v>
      </c>
      <c r="Q21" s="32">
        <v>-81.975290000000001</v>
      </c>
      <c r="R21" s="30">
        <f t="shared" si="0"/>
        <v>1884</v>
      </c>
      <c r="S21" s="30" t="s">
        <v>1213</v>
      </c>
    </row>
    <row r="22" spans="1:19">
      <c r="A22" s="31" t="s">
        <v>1269</v>
      </c>
      <c r="B22" s="31" t="s">
        <v>2544</v>
      </c>
      <c r="C22" s="31" t="s">
        <v>69</v>
      </c>
      <c r="D22" s="31" t="s">
        <v>1274</v>
      </c>
      <c r="E22" s="32">
        <v>1</v>
      </c>
      <c r="F22" s="32">
        <v>84</v>
      </c>
      <c r="G22" s="32">
        <v>4</v>
      </c>
      <c r="H22" s="32">
        <v>1</v>
      </c>
      <c r="I22" s="32">
        <v>2</v>
      </c>
      <c r="J22" s="31" t="s">
        <v>2545</v>
      </c>
      <c r="K22" s="31" t="s">
        <v>2061</v>
      </c>
      <c r="L22" s="31" t="s">
        <v>1328</v>
      </c>
      <c r="M22" s="31" t="s">
        <v>3616</v>
      </c>
      <c r="N22" s="32">
        <v>1968</v>
      </c>
      <c r="O22" s="32">
        <v>3</v>
      </c>
      <c r="P22" s="32">
        <v>31.718889999999998</v>
      </c>
      <c r="Q22" s="32">
        <v>-82.20035</v>
      </c>
      <c r="R22" s="30">
        <f t="shared" si="0"/>
        <v>1884</v>
      </c>
      <c r="S22" s="30" t="s">
        <v>1213</v>
      </c>
    </row>
    <row r="23" spans="1:19">
      <c r="A23" s="31" t="s">
        <v>1269</v>
      </c>
      <c r="B23" s="31" t="s">
        <v>2577</v>
      </c>
      <c r="C23" s="31" t="s">
        <v>54</v>
      </c>
      <c r="D23" s="31" t="s">
        <v>1127</v>
      </c>
      <c r="E23" s="32">
        <v>1</v>
      </c>
      <c r="F23" s="32">
        <v>91</v>
      </c>
      <c r="G23" s="32">
        <v>4</v>
      </c>
      <c r="H23" s="32">
        <v>1</v>
      </c>
      <c r="J23" s="31" t="s">
        <v>1375</v>
      </c>
      <c r="K23" s="31" t="s">
        <v>1292</v>
      </c>
      <c r="L23" s="31" t="s">
        <v>1322</v>
      </c>
      <c r="M23" s="31" t="s">
        <v>3617</v>
      </c>
      <c r="N23" s="32">
        <v>1975</v>
      </c>
      <c r="O23" s="32">
        <v>4</v>
      </c>
      <c r="P23" s="32">
        <v>24.558420000000002</v>
      </c>
      <c r="Q23" s="32">
        <v>-81.801079999999999</v>
      </c>
      <c r="R23" s="30">
        <f t="shared" si="0"/>
        <v>1884</v>
      </c>
      <c r="S23" s="30" t="s">
        <v>1213</v>
      </c>
    </row>
    <row r="24" spans="1:19">
      <c r="A24" s="31" t="s">
        <v>1269</v>
      </c>
      <c r="B24" s="31" t="s">
        <v>2612</v>
      </c>
      <c r="C24" s="31" t="s">
        <v>3</v>
      </c>
      <c r="D24" s="31" t="s">
        <v>1274</v>
      </c>
      <c r="E24" s="32">
        <v>1</v>
      </c>
      <c r="F24" s="32">
        <v>89</v>
      </c>
      <c r="G24" s="32">
        <v>4</v>
      </c>
      <c r="H24" s="32">
        <v>2</v>
      </c>
      <c r="I24" s="32">
        <v>2</v>
      </c>
      <c r="J24" s="31" t="s">
        <v>2613</v>
      </c>
      <c r="K24" s="31" t="s">
        <v>1783</v>
      </c>
      <c r="L24" s="31" t="s">
        <v>1273</v>
      </c>
      <c r="M24" s="31" t="s">
        <v>3616</v>
      </c>
      <c r="N24" s="32">
        <v>1973</v>
      </c>
      <c r="O24" s="32">
        <v>6</v>
      </c>
      <c r="P24" s="32">
        <v>34.029040000000002</v>
      </c>
      <c r="Q24" s="32">
        <v>-86.319770000000005</v>
      </c>
      <c r="R24" s="30">
        <f t="shared" si="0"/>
        <v>1884</v>
      </c>
      <c r="S24" s="30" t="s">
        <v>1213</v>
      </c>
    </row>
    <row r="25" spans="1:19">
      <c r="A25" s="31" t="s">
        <v>1269</v>
      </c>
      <c r="B25" s="31" t="s">
        <v>2817</v>
      </c>
      <c r="C25" s="31" t="s">
        <v>283</v>
      </c>
      <c r="D25" s="31" t="s">
        <v>1127</v>
      </c>
      <c r="E25" s="32">
        <v>1</v>
      </c>
      <c r="F25" s="32">
        <v>93</v>
      </c>
      <c r="G25" s="32">
        <v>4</v>
      </c>
      <c r="H25" s="32">
        <v>2</v>
      </c>
      <c r="I25" s="32">
        <v>2</v>
      </c>
      <c r="J25" s="31" t="s">
        <v>356</v>
      </c>
      <c r="K25" s="31" t="s">
        <v>2818</v>
      </c>
      <c r="L25" s="31" t="s">
        <v>1319</v>
      </c>
      <c r="M25" s="31" t="s">
        <v>3617</v>
      </c>
      <c r="N25" s="32">
        <v>1977</v>
      </c>
      <c r="O25" s="32">
        <v>15</v>
      </c>
      <c r="P25" s="32">
        <v>33.759610000000002</v>
      </c>
      <c r="Q25" s="32">
        <v>-96.536619999999999</v>
      </c>
      <c r="R25" s="30">
        <f t="shared" si="0"/>
        <v>1884</v>
      </c>
      <c r="S25" s="30" t="s">
        <v>1213</v>
      </c>
    </row>
    <row r="26" spans="1:19">
      <c r="A26" s="31" t="s">
        <v>1269</v>
      </c>
      <c r="B26" s="31" t="s">
        <v>2497</v>
      </c>
      <c r="C26" s="31" t="s">
        <v>69</v>
      </c>
      <c r="D26" s="31" t="s">
        <v>1274</v>
      </c>
      <c r="E26" s="32">
        <v>1</v>
      </c>
      <c r="F26" s="32">
        <v>88</v>
      </c>
      <c r="G26" s="32">
        <v>4</v>
      </c>
      <c r="H26" s="32">
        <v>4</v>
      </c>
      <c r="I26" s="32">
        <v>3</v>
      </c>
      <c r="J26" s="31" t="s">
        <v>2498</v>
      </c>
      <c r="K26" s="31" t="s">
        <v>2030</v>
      </c>
      <c r="L26" s="31" t="s">
        <v>1309</v>
      </c>
      <c r="M26" s="31" t="s">
        <v>3616</v>
      </c>
      <c r="N26" s="32">
        <v>1973</v>
      </c>
      <c r="O26" s="32">
        <v>2</v>
      </c>
      <c r="P26" s="32">
        <v>34.184620000000002</v>
      </c>
      <c r="Q26" s="32">
        <v>-83.92465</v>
      </c>
      <c r="R26" s="30">
        <f t="shared" si="0"/>
        <v>1885</v>
      </c>
      <c r="S26" s="30" t="s">
        <v>1213</v>
      </c>
    </row>
    <row r="27" spans="1:19">
      <c r="A27" s="31" t="s">
        <v>1269</v>
      </c>
      <c r="B27" s="31" t="s">
        <v>2579</v>
      </c>
      <c r="C27" s="31" t="s">
        <v>275</v>
      </c>
      <c r="D27" s="31" t="s">
        <v>1127</v>
      </c>
      <c r="E27" s="32">
        <v>1</v>
      </c>
      <c r="F27" s="32">
        <v>88</v>
      </c>
      <c r="G27" s="32">
        <v>4</v>
      </c>
      <c r="H27" s="32">
        <v>3</v>
      </c>
      <c r="I27" s="32">
        <v>2</v>
      </c>
      <c r="J27" s="31" t="s">
        <v>99</v>
      </c>
      <c r="K27" s="31" t="s">
        <v>2173</v>
      </c>
      <c r="L27" s="31" t="s">
        <v>1273</v>
      </c>
      <c r="M27" s="31" t="s">
        <v>3617</v>
      </c>
      <c r="N27" s="32">
        <v>1973</v>
      </c>
      <c r="O27" s="32">
        <v>5</v>
      </c>
      <c r="P27" s="32">
        <v>36.509329999999999</v>
      </c>
      <c r="Q27" s="32">
        <v>-86.884990000000002</v>
      </c>
      <c r="R27" s="30">
        <f t="shared" si="0"/>
        <v>1885</v>
      </c>
      <c r="S27" s="30" t="s">
        <v>1213</v>
      </c>
    </row>
    <row r="28" spans="1:19">
      <c r="A28" s="31" t="s">
        <v>1269</v>
      </c>
      <c r="B28" s="31" t="s">
        <v>2644</v>
      </c>
      <c r="C28" s="31" t="s">
        <v>54</v>
      </c>
      <c r="D28" s="31" t="s">
        <v>1274</v>
      </c>
      <c r="E28" s="32">
        <v>1</v>
      </c>
      <c r="F28" s="32">
        <v>88</v>
      </c>
      <c r="G28" s="32">
        <v>4</v>
      </c>
      <c r="H28" s="32">
        <v>1</v>
      </c>
      <c r="I28" s="32">
        <v>2</v>
      </c>
      <c r="J28" s="31" t="s">
        <v>2270</v>
      </c>
      <c r="K28" s="31" t="s">
        <v>2269</v>
      </c>
      <c r="L28" s="31" t="s">
        <v>1328</v>
      </c>
      <c r="M28" s="31" t="s">
        <v>3616</v>
      </c>
      <c r="N28" s="32">
        <v>1973</v>
      </c>
      <c r="O28" s="32">
        <v>8</v>
      </c>
      <c r="P28" s="32">
        <v>30.965720000000001</v>
      </c>
      <c r="Q28" s="32">
        <v>-86.455520000000007</v>
      </c>
      <c r="R28" s="30">
        <f t="shared" si="0"/>
        <v>1885</v>
      </c>
      <c r="S28" s="30" t="s">
        <v>1213</v>
      </c>
    </row>
    <row r="29" spans="1:19">
      <c r="A29" s="31" t="s">
        <v>1269</v>
      </c>
      <c r="B29" s="31" t="s">
        <v>2491</v>
      </c>
      <c r="C29" s="31" t="s">
        <v>69</v>
      </c>
      <c r="D29" s="31" t="s">
        <v>1127</v>
      </c>
      <c r="E29" s="32">
        <v>1</v>
      </c>
      <c r="F29" s="32">
        <v>87</v>
      </c>
      <c r="G29" s="32">
        <v>4</v>
      </c>
      <c r="H29" s="32">
        <v>2</v>
      </c>
      <c r="J29" s="31" t="s">
        <v>2492</v>
      </c>
      <c r="K29" s="31" t="s">
        <v>1632</v>
      </c>
      <c r="L29" s="31" t="s">
        <v>1273</v>
      </c>
      <c r="M29" s="31" t="s">
        <v>3616</v>
      </c>
      <c r="N29" s="32">
        <v>1973</v>
      </c>
      <c r="O29" s="32">
        <v>2</v>
      </c>
      <c r="P29" s="32">
        <v>34.580199999999998</v>
      </c>
      <c r="Q29" s="32">
        <v>-84.94332</v>
      </c>
      <c r="R29" s="30">
        <f t="shared" si="0"/>
        <v>1886</v>
      </c>
      <c r="S29" s="30" t="s">
        <v>1213</v>
      </c>
    </row>
    <row r="30" spans="1:19">
      <c r="A30" s="31" t="s">
        <v>1269</v>
      </c>
      <c r="B30" s="31" t="s">
        <v>2538</v>
      </c>
      <c r="C30" s="31" t="s">
        <v>69</v>
      </c>
      <c r="D30" s="31" t="s">
        <v>1274</v>
      </c>
      <c r="E30" s="32">
        <v>1</v>
      </c>
      <c r="F30" s="32">
        <v>81</v>
      </c>
      <c r="G30" s="32">
        <v>4</v>
      </c>
      <c r="H30" s="32">
        <v>4</v>
      </c>
      <c r="I30" s="32">
        <v>4</v>
      </c>
      <c r="J30" s="31" t="s">
        <v>2539</v>
      </c>
      <c r="K30" s="31" t="s">
        <v>2147</v>
      </c>
      <c r="L30" s="31" t="s">
        <v>1319</v>
      </c>
      <c r="M30" s="31" t="s">
        <v>3616</v>
      </c>
      <c r="N30" s="32">
        <v>1967</v>
      </c>
      <c r="O30" s="32">
        <v>3</v>
      </c>
      <c r="P30" s="32">
        <v>32.317880000000002</v>
      </c>
      <c r="Q30" s="32">
        <v>-84.518230000000003</v>
      </c>
      <c r="R30" s="30">
        <f t="shared" si="0"/>
        <v>1886</v>
      </c>
      <c r="S30" s="30" t="s">
        <v>1213</v>
      </c>
    </row>
    <row r="31" spans="1:19">
      <c r="A31" s="31" t="s">
        <v>1269</v>
      </c>
      <c r="B31" s="31" t="s">
        <v>2643</v>
      </c>
      <c r="C31" s="31" t="s">
        <v>54</v>
      </c>
      <c r="D31" s="31" t="s">
        <v>1274</v>
      </c>
      <c r="E31" s="32">
        <v>1</v>
      </c>
      <c r="F31" s="32">
        <v>87</v>
      </c>
      <c r="G31" s="32">
        <v>4</v>
      </c>
      <c r="H31" s="32">
        <v>1</v>
      </c>
      <c r="I31" s="32">
        <v>1</v>
      </c>
      <c r="J31" s="31" t="s">
        <v>679</v>
      </c>
      <c r="K31" s="31" t="s">
        <v>1068</v>
      </c>
      <c r="L31" s="31" t="s">
        <v>1328</v>
      </c>
      <c r="M31" s="31" t="s">
        <v>3616</v>
      </c>
      <c r="N31" s="32">
        <v>1973</v>
      </c>
      <c r="O31" s="32">
        <v>8</v>
      </c>
      <c r="P31" s="32">
        <v>30.77974</v>
      </c>
      <c r="Q31" s="32">
        <v>-85.642439999999993</v>
      </c>
      <c r="R31" s="30">
        <f t="shared" si="0"/>
        <v>1886</v>
      </c>
      <c r="S31" s="30" t="s">
        <v>1213</v>
      </c>
    </row>
    <row r="32" spans="1:19">
      <c r="A32" s="31" t="s">
        <v>1269</v>
      </c>
      <c r="B32" s="31" t="s">
        <v>2696</v>
      </c>
      <c r="C32" s="31" t="s">
        <v>336</v>
      </c>
      <c r="D32" s="31" t="s">
        <v>1127</v>
      </c>
      <c r="E32" s="32">
        <v>1</v>
      </c>
      <c r="F32" s="32">
        <v>87</v>
      </c>
      <c r="G32" s="32">
        <v>4</v>
      </c>
      <c r="H32" s="32">
        <v>4</v>
      </c>
      <c r="I32" s="32">
        <v>4</v>
      </c>
      <c r="J32" s="31" t="s">
        <v>2697</v>
      </c>
      <c r="K32" s="31" t="s">
        <v>1668</v>
      </c>
      <c r="L32" s="31" t="s">
        <v>1274</v>
      </c>
      <c r="M32" s="31" t="s">
        <v>3617</v>
      </c>
      <c r="N32" s="32">
        <v>1973</v>
      </c>
      <c r="O32" s="32">
        <v>11</v>
      </c>
      <c r="P32" s="32">
        <v>32.350090000000002</v>
      </c>
      <c r="Q32" s="32">
        <v>-90.882080000000002</v>
      </c>
      <c r="R32" s="30">
        <f t="shared" si="0"/>
        <v>1886</v>
      </c>
      <c r="S32" s="30" t="s">
        <v>1213</v>
      </c>
    </row>
    <row r="33" spans="1:19">
      <c r="A33" s="31" t="s">
        <v>1269</v>
      </c>
      <c r="B33" s="31" t="s">
        <v>2705</v>
      </c>
      <c r="C33" s="31" t="s">
        <v>336</v>
      </c>
      <c r="D33" s="31" t="s">
        <v>1127</v>
      </c>
      <c r="E33" s="32">
        <v>1</v>
      </c>
      <c r="F33" s="32">
        <v>87</v>
      </c>
      <c r="G33" s="32">
        <v>4</v>
      </c>
      <c r="H33" s="32">
        <v>1</v>
      </c>
      <c r="J33" s="31" t="s">
        <v>2314</v>
      </c>
      <c r="K33" s="31" t="s">
        <v>2313</v>
      </c>
      <c r="L33" s="31" t="s">
        <v>1328</v>
      </c>
      <c r="M33" s="31" t="s">
        <v>3616</v>
      </c>
      <c r="N33" s="32">
        <v>1973</v>
      </c>
      <c r="O33" s="32">
        <v>11</v>
      </c>
      <c r="P33" s="32">
        <v>31.756799999999998</v>
      </c>
      <c r="Q33" s="32">
        <v>-89.274500000000003</v>
      </c>
      <c r="R33" s="30">
        <f t="shared" si="0"/>
        <v>1886</v>
      </c>
      <c r="S33" s="30" t="s">
        <v>1213</v>
      </c>
    </row>
    <row r="34" spans="1:19">
      <c r="A34" s="31" t="s">
        <v>1269</v>
      </c>
      <c r="B34" s="31" t="s">
        <v>2839</v>
      </c>
      <c r="C34" s="31" t="s">
        <v>283</v>
      </c>
      <c r="D34" s="31" t="s">
        <v>1127</v>
      </c>
      <c r="E34" s="32">
        <v>1</v>
      </c>
      <c r="F34" s="32">
        <v>90</v>
      </c>
      <c r="G34" s="32">
        <v>4</v>
      </c>
      <c r="H34" s="32">
        <v>1</v>
      </c>
      <c r="I34" s="32">
        <v>3</v>
      </c>
      <c r="J34" s="31" t="s">
        <v>2433</v>
      </c>
      <c r="K34" s="31" t="s">
        <v>2432</v>
      </c>
      <c r="L34" s="31" t="s">
        <v>1319</v>
      </c>
      <c r="M34" s="31" t="s">
        <v>3617</v>
      </c>
      <c r="N34" s="32">
        <v>1976</v>
      </c>
      <c r="O34" s="32">
        <v>16</v>
      </c>
      <c r="P34" s="32">
        <v>29.698429999999998</v>
      </c>
      <c r="Q34" s="32">
        <v>-98.120260000000002</v>
      </c>
      <c r="R34" s="30">
        <f t="shared" si="0"/>
        <v>1886</v>
      </c>
      <c r="S34" s="30" t="s">
        <v>1213</v>
      </c>
    </row>
    <row r="35" spans="1:19">
      <c r="A35" s="31" t="s">
        <v>1269</v>
      </c>
      <c r="B35" s="31" t="s">
        <v>2470</v>
      </c>
      <c r="C35" s="31" t="s">
        <v>275</v>
      </c>
      <c r="D35" s="31" t="s">
        <v>1274</v>
      </c>
      <c r="E35" s="32">
        <v>1</v>
      </c>
      <c r="F35" s="32">
        <v>86</v>
      </c>
      <c r="G35" s="32">
        <v>4</v>
      </c>
      <c r="H35" s="32">
        <v>2</v>
      </c>
      <c r="I35" s="32">
        <v>1</v>
      </c>
      <c r="J35" s="31" t="s">
        <v>2471</v>
      </c>
      <c r="K35" s="31" t="s">
        <v>1294</v>
      </c>
      <c r="L35" s="31" t="s">
        <v>1273</v>
      </c>
      <c r="M35" s="31" t="s">
        <v>3616</v>
      </c>
      <c r="N35" s="32">
        <v>1973</v>
      </c>
      <c r="O35" s="32">
        <v>1</v>
      </c>
      <c r="P35" s="32">
        <v>35.780349999999999</v>
      </c>
      <c r="Q35" s="32">
        <v>-84.978470000000002</v>
      </c>
      <c r="R35" s="30">
        <f t="shared" si="0"/>
        <v>1887</v>
      </c>
      <c r="S35" s="30" t="s">
        <v>1213</v>
      </c>
    </row>
    <row r="36" spans="1:19">
      <c r="A36" s="31" t="s">
        <v>1269</v>
      </c>
      <c r="B36" s="31" t="s">
        <v>2482</v>
      </c>
      <c r="C36" s="31" t="s">
        <v>69</v>
      </c>
      <c r="D36" s="31" t="s">
        <v>1274</v>
      </c>
      <c r="E36" s="32">
        <v>1</v>
      </c>
      <c r="F36" s="32">
        <v>86</v>
      </c>
      <c r="G36" s="32">
        <v>4</v>
      </c>
      <c r="H36" s="32">
        <v>2</v>
      </c>
      <c r="I36" s="32">
        <v>2</v>
      </c>
      <c r="J36" s="31" t="s">
        <v>2483</v>
      </c>
      <c r="K36" s="31" t="s">
        <v>1927</v>
      </c>
      <c r="L36" s="31" t="s">
        <v>1273</v>
      </c>
      <c r="M36" s="31" t="s">
        <v>3616</v>
      </c>
      <c r="N36" s="32">
        <v>1973</v>
      </c>
      <c r="O36" s="32">
        <v>2</v>
      </c>
      <c r="P36" s="32">
        <v>34.766199999999998</v>
      </c>
      <c r="Q36" s="32">
        <v>-84.769570000000002</v>
      </c>
      <c r="R36" s="30">
        <f t="shared" si="0"/>
        <v>1887</v>
      </c>
      <c r="S36" s="30" t="s">
        <v>1213</v>
      </c>
    </row>
    <row r="37" spans="1:19">
      <c r="A37" s="31" t="s">
        <v>1269</v>
      </c>
      <c r="B37" s="31" t="s">
        <v>2484</v>
      </c>
      <c r="C37" s="31" t="s">
        <v>69</v>
      </c>
      <c r="D37" s="31" t="s">
        <v>1274</v>
      </c>
      <c r="E37" s="32">
        <v>1</v>
      </c>
      <c r="F37" s="32">
        <v>86</v>
      </c>
      <c r="G37" s="32">
        <v>4</v>
      </c>
      <c r="H37" s="32">
        <v>2</v>
      </c>
      <c r="I37" s="32">
        <v>2</v>
      </c>
      <c r="J37" s="31" t="s">
        <v>2483</v>
      </c>
      <c r="K37" s="31" t="s">
        <v>1927</v>
      </c>
      <c r="L37" s="31" t="s">
        <v>1273</v>
      </c>
      <c r="M37" s="31" t="s">
        <v>3616</v>
      </c>
      <c r="N37" s="32">
        <v>1973</v>
      </c>
      <c r="O37" s="32">
        <v>2</v>
      </c>
      <c r="P37" s="32">
        <v>34.87585</v>
      </c>
      <c r="Q37" s="32">
        <v>-83.958259999999996</v>
      </c>
      <c r="R37" s="30">
        <f t="shared" si="0"/>
        <v>1887</v>
      </c>
      <c r="S37" s="30" t="s">
        <v>1213</v>
      </c>
    </row>
    <row r="38" spans="1:19">
      <c r="A38" s="31" t="s">
        <v>1269</v>
      </c>
      <c r="B38" s="31" t="s">
        <v>2514</v>
      </c>
      <c r="C38" s="31" t="s">
        <v>69</v>
      </c>
      <c r="D38" s="31" t="s">
        <v>1127</v>
      </c>
      <c r="E38" s="32">
        <v>1</v>
      </c>
      <c r="F38" s="32">
        <v>83</v>
      </c>
      <c r="G38" s="32">
        <v>4</v>
      </c>
      <c r="H38" s="32">
        <v>2</v>
      </c>
      <c r="I38" s="32">
        <v>3</v>
      </c>
      <c r="J38" s="31" t="s">
        <v>332</v>
      </c>
      <c r="K38" s="31" t="s">
        <v>1661</v>
      </c>
      <c r="L38" s="31" t="s">
        <v>1309</v>
      </c>
      <c r="M38" s="31" t="s">
        <v>3617</v>
      </c>
      <c r="N38" s="32">
        <v>1970</v>
      </c>
      <c r="O38" s="32">
        <v>2</v>
      </c>
      <c r="P38" s="32">
        <v>33.38044</v>
      </c>
      <c r="Q38" s="32">
        <v>-84.799880000000002</v>
      </c>
      <c r="R38" s="30">
        <f t="shared" si="0"/>
        <v>1887</v>
      </c>
      <c r="S38" s="30" t="s">
        <v>1213</v>
      </c>
    </row>
    <row r="39" spans="1:19">
      <c r="A39" s="31" t="s">
        <v>1269</v>
      </c>
      <c r="B39" s="31" t="s">
        <v>2525</v>
      </c>
      <c r="C39" s="31" t="s">
        <v>69</v>
      </c>
      <c r="D39" s="31" t="s">
        <v>1274</v>
      </c>
      <c r="E39" s="32">
        <v>1</v>
      </c>
      <c r="F39" s="32">
        <v>84</v>
      </c>
      <c r="G39" s="32">
        <v>4</v>
      </c>
      <c r="H39" s="32">
        <v>4</v>
      </c>
      <c r="J39" s="31" t="s">
        <v>2526</v>
      </c>
      <c r="K39" s="31" t="s">
        <v>482</v>
      </c>
      <c r="L39" s="31" t="s">
        <v>1309</v>
      </c>
      <c r="M39" s="31" t="s">
        <v>3617</v>
      </c>
      <c r="N39" s="32">
        <v>1971</v>
      </c>
      <c r="O39" s="32">
        <v>2</v>
      </c>
      <c r="P39" s="32">
        <v>33.032919999999997</v>
      </c>
      <c r="Q39" s="32">
        <v>-85.028940000000006</v>
      </c>
      <c r="R39" s="30">
        <f t="shared" si="0"/>
        <v>1887</v>
      </c>
      <c r="S39" s="30" t="s">
        <v>1213</v>
      </c>
    </row>
    <row r="40" spans="1:19">
      <c r="A40" s="31" t="s">
        <v>1269</v>
      </c>
      <c r="B40" s="31" t="s">
        <v>2616</v>
      </c>
      <c r="C40" s="31" t="s">
        <v>3</v>
      </c>
      <c r="D40" s="31" t="s">
        <v>1127</v>
      </c>
      <c r="E40" s="32">
        <v>1</v>
      </c>
      <c r="F40" s="32">
        <v>84</v>
      </c>
      <c r="G40" s="32">
        <v>4</v>
      </c>
      <c r="H40" s="32">
        <v>2</v>
      </c>
      <c r="J40" s="31" t="s">
        <v>2618</v>
      </c>
      <c r="K40" s="31" t="s">
        <v>2617</v>
      </c>
      <c r="L40" s="31" t="s">
        <v>1309</v>
      </c>
      <c r="M40" s="31" t="s">
        <v>3617</v>
      </c>
      <c r="N40" s="32">
        <v>1971</v>
      </c>
      <c r="O40" s="32">
        <v>6</v>
      </c>
      <c r="P40" s="32">
        <v>33.654389999999999</v>
      </c>
      <c r="Q40" s="32">
        <v>-85.580439999999996</v>
      </c>
      <c r="R40" s="30">
        <f t="shared" si="0"/>
        <v>1887</v>
      </c>
      <c r="S40" s="30" t="s">
        <v>1213</v>
      </c>
    </row>
    <row r="41" spans="1:19">
      <c r="A41" s="31" t="s">
        <v>1269</v>
      </c>
      <c r="B41" s="31" t="s">
        <v>2664</v>
      </c>
      <c r="C41" s="31" t="s">
        <v>336</v>
      </c>
      <c r="D41" s="31" t="s">
        <v>1127</v>
      </c>
      <c r="E41" s="32">
        <v>1</v>
      </c>
      <c r="F41" s="32">
        <v>87</v>
      </c>
      <c r="G41" s="32">
        <v>4</v>
      </c>
      <c r="H41" s="32">
        <v>2</v>
      </c>
      <c r="I41" s="32">
        <v>3</v>
      </c>
      <c r="J41" s="31" t="s">
        <v>2665</v>
      </c>
      <c r="K41" s="31" t="s">
        <v>2665</v>
      </c>
      <c r="L41" s="31" t="s">
        <v>1274</v>
      </c>
      <c r="M41" s="31" t="s">
        <v>3616</v>
      </c>
      <c r="N41" s="32">
        <v>1974</v>
      </c>
      <c r="O41" s="32">
        <v>10</v>
      </c>
      <c r="P41" s="32">
        <v>34.690260000000002</v>
      </c>
      <c r="Q41" s="32">
        <v>-90.382890000000003</v>
      </c>
      <c r="R41" s="30">
        <f t="shared" si="0"/>
        <v>1887</v>
      </c>
      <c r="S41" s="30" t="s">
        <v>1213</v>
      </c>
    </row>
    <row r="42" spans="1:19">
      <c r="A42" s="31" t="s">
        <v>1269</v>
      </c>
      <c r="B42" s="31" t="s">
        <v>2790</v>
      </c>
      <c r="C42" s="31" t="s">
        <v>24</v>
      </c>
      <c r="D42" s="31" t="s">
        <v>1274</v>
      </c>
      <c r="E42" s="32">
        <v>1</v>
      </c>
      <c r="F42" s="32">
        <v>88</v>
      </c>
      <c r="G42" s="32">
        <v>4</v>
      </c>
      <c r="H42" s="32">
        <v>2</v>
      </c>
      <c r="I42" s="32">
        <v>1</v>
      </c>
      <c r="J42" s="31" t="s">
        <v>2791</v>
      </c>
      <c r="K42" s="31" t="s">
        <v>1547</v>
      </c>
      <c r="L42" s="31" t="s">
        <v>1274</v>
      </c>
      <c r="M42" s="31" t="s">
        <v>3616</v>
      </c>
      <c r="N42" s="32">
        <v>1975</v>
      </c>
      <c r="O42" s="32">
        <v>14</v>
      </c>
      <c r="P42" s="32">
        <v>31.69032</v>
      </c>
      <c r="Q42" s="32">
        <v>-93.304419999999993</v>
      </c>
      <c r="R42" s="30">
        <f t="shared" si="0"/>
        <v>1887</v>
      </c>
      <c r="S42" s="30" t="s">
        <v>1213</v>
      </c>
    </row>
    <row r="43" spans="1:19">
      <c r="A43" s="31" t="s">
        <v>1269</v>
      </c>
      <c r="B43" s="31" t="s">
        <v>2453</v>
      </c>
      <c r="C43" s="31" t="s">
        <v>275</v>
      </c>
      <c r="D43" s="31" t="s">
        <v>1127</v>
      </c>
      <c r="E43" s="32">
        <v>1</v>
      </c>
      <c r="F43" s="32">
        <v>84</v>
      </c>
      <c r="G43" s="32">
        <v>4</v>
      </c>
      <c r="H43" s="32">
        <v>2</v>
      </c>
      <c r="I43" s="32">
        <v>2</v>
      </c>
      <c r="J43" s="31" t="s">
        <v>2208</v>
      </c>
      <c r="K43" s="31" t="s">
        <v>2454</v>
      </c>
      <c r="L43" s="31" t="s">
        <v>1273</v>
      </c>
      <c r="M43" s="31" t="s">
        <v>3616</v>
      </c>
      <c r="N43" s="32">
        <v>1972</v>
      </c>
      <c r="O43" s="32">
        <v>1</v>
      </c>
      <c r="P43" s="32">
        <v>36.406140000000001</v>
      </c>
      <c r="Q43" s="32">
        <v>-83.213409999999996</v>
      </c>
      <c r="R43" s="30">
        <f t="shared" si="0"/>
        <v>1888</v>
      </c>
      <c r="S43" s="30" t="s">
        <v>1213</v>
      </c>
    </row>
    <row r="44" spans="1:19">
      <c r="A44" s="31" t="s">
        <v>1269</v>
      </c>
      <c r="B44" s="31" t="s">
        <v>2658</v>
      </c>
      <c r="C44" s="31" t="s">
        <v>275</v>
      </c>
      <c r="D44" s="31" t="s">
        <v>1274</v>
      </c>
      <c r="E44" s="32">
        <v>1</v>
      </c>
      <c r="F44" s="32">
        <v>87</v>
      </c>
      <c r="G44" s="32">
        <v>4</v>
      </c>
      <c r="H44" s="32">
        <v>3</v>
      </c>
      <c r="J44" s="31" t="s">
        <v>280</v>
      </c>
      <c r="K44" s="31" t="s">
        <v>1462</v>
      </c>
      <c r="L44" s="31" t="s">
        <v>1274</v>
      </c>
      <c r="M44" s="31" t="s">
        <v>3617</v>
      </c>
      <c r="N44" s="32">
        <v>1975</v>
      </c>
      <c r="O44" s="32">
        <v>9</v>
      </c>
      <c r="P44" s="32">
        <v>35.13899</v>
      </c>
      <c r="Q44" s="32">
        <v>-90.045850000000002</v>
      </c>
      <c r="R44" s="30">
        <f t="shared" si="0"/>
        <v>1888</v>
      </c>
      <c r="S44" s="30" t="s">
        <v>1213</v>
      </c>
    </row>
    <row r="45" spans="1:19">
      <c r="A45" s="31" t="s">
        <v>1269</v>
      </c>
      <c r="B45" s="31" t="s">
        <v>2671</v>
      </c>
      <c r="C45" s="31" t="s">
        <v>336</v>
      </c>
      <c r="D45" s="31" t="s">
        <v>1127</v>
      </c>
      <c r="E45" s="32">
        <v>1</v>
      </c>
      <c r="F45" s="32">
        <v>86</v>
      </c>
      <c r="G45" s="32">
        <v>4</v>
      </c>
      <c r="H45" s="32">
        <v>2</v>
      </c>
      <c r="I45" s="32">
        <v>2</v>
      </c>
      <c r="J45" s="31" t="s">
        <v>2673</v>
      </c>
      <c r="K45" s="31" t="s">
        <v>2672</v>
      </c>
      <c r="L45" s="31" t="s">
        <v>1319</v>
      </c>
      <c r="M45" s="31" t="s">
        <v>3616</v>
      </c>
      <c r="N45" s="32">
        <v>1974</v>
      </c>
      <c r="O45" s="32">
        <v>10</v>
      </c>
      <c r="P45" s="32">
        <v>34.121200000000002</v>
      </c>
      <c r="Q45" s="32">
        <v>-88.968170000000001</v>
      </c>
      <c r="R45" s="30">
        <f t="shared" si="0"/>
        <v>1888</v>
      </c>
      <c r="S45" s="30" t="s">
        <v>1213</v>
      </c>
    </row>
    <row r="46" spans="1:19">
      <c r="A46" s="31" t="s">
        <v>1269</v>
      </c>
      <c r="B46" s="31" t="s">
        <v>2693</v>
      </c>
      <c r="C46" s="31" t="s">
        <v>336</v>
      </c>
      <c r="D46" s="31" t="s">
        <v>1127</v>
      </c>
      <c r="E46" s="32">
        <v>1</v>
      </c>
      <c r="F46" s="32">
        <v>86</v>
      </c>
      <c r="G46" s="32">
        <v>4</v>
      </c>
      <c r="H46" s="32">
        <v>3</v>
      </c>
      <c r="I46" s="32">
        <v>4</v>
      </c>
      <c r="J46" s="31" t="s">
        <v>1860</v>
      </c>
      <c r="K46" s="31" t="s">
        <v>1859</v>
      </c>
      <c r="L46" s="31" t="s">
        <v>1274</v>
      </c>
      <c r="M46" s="31" t="s">
        <v>3617</v>
      </c>
      <c r="N46" s="32">
        <v>1974</v>
      </c>
      <c r="O46" s="32">
        <v>10</v>
      </c>
      <c r="P46" s="32">
        <v>33.517440000000001</v>
      </c>
      <c r="Q46" s="32">
        <v>-90.175759999999997</v>
      </c>
      <c r="R46" s="30">
        <f t="shared" si="0"/>
        <v>1888</v>
      </c>
      <c r="S46" s="30" t="s">
        <v>1213</v>
      </c>
    </row>
    <row r="47" spans="1:19">
      <c r="A47" s="31" t="s">
        <v>1269</v>
      </c>
      <c r="B47" s="31" t="s">
        <v>2718</v>
      </c>
      <c r="C47" s="31" t="s">
        <v>336</v>
      </c>
      <c r="D47" s="31" t="s">
        <v>1127</v>
      </c>
      <c r="E47" s="32">
        <v>1</v>
      </c>
      <c r="F47" s="32">
        <v>85</v>
      </c>
      <c r="G47" s="32">
        <v>4</v>
      </c>
      <c r="H47" s="32">
        <v>2</v>
      </c>
      <c r="I47" s="32">
        <v>2</v>
      </c>
      <c r="J47" s="31" t="s">
        <v>2719</v>
      </c>
      <c r="K47" s="31" t="s">
        <v>189</v>
      </c>
      <c r="L47" s="31" t="s">
        <v>1328</v>
      </c>
      <c r="M47" s="31" t="s">
        <v>3616</v>
      </c>
      <c r="N47" s="32">
        <v>1973</v>
      </c>
      <c r="O47" s="32">
        <v>11</v>
      </c>
      <c r="P47" s="32">
        <v>31.437390000000001</v>
      </c>
      <c r="Q47" s="32">
        <v>-90.449330000000003</v>
      </c>
      <c r="R47" s="30">
        <f t="shared" si="0"/>
        <v>1888</v>
      </c>
      <c r="S47" s="30" t="s">
        <v>1213</v>
      </c>
    </row>
    <row r="48" spans="1:19">
      <c r="A48" s="31" t="s">
        <v>1269</v>
      </c>
      <c r="B48" s="31" t="s">
        <v>2754</v>
      </c>
      <c r="C48" s="31" t="s">
        <v>10</v>
      </c>
      <c r="D48" s="31" t="s">
        <v>1274</v>
      </c>
      <c r="E48" s="32">
        <v>1</v>
      </c>
      <c r="F48" s="32">
        <v>86</v>
      </c>
      <c r="G48" s="32">
        <v>4</v>
      </c>
      <c r="H48" s="32">
        <v>2</v>
      </c>
      <c r="I48" s="32">
        <v>2</v>
      </c>
      <c r="J48" s="31" t="s">
        <v>1519</v>
      </c>
      <c r="K48" s="31" t="s">
        <v>1518</v>
      </c>
      <c r="L48" s="31" t="s">
        <v>1273</v>
      </c>
      <c r="M48" s="31" t="s">
        <v>3616</v>
      </c>
      <c r="N48" s="32">
        <v>1974</v>
      </c>
      <c r="O48" s="32">
        <v>13</v>
      </c>
      <c r="P48" s="32">
        <v>35.234169999999999</v>
      </c>
      <c r="Q48" s="32">
        <v>-92.387929999999997</v>
      </c>
      <c r="R48" s="30">
        <f t="shared" si="0"/>
        <v>1888</v>
      </c>
      <c r="S48" s="30" t="s">
        <v>1213</v>
      </c>
    </row>
    <row r="49" spans="1:19">
      <c r="A49" s="31" t="s">
        <v>1269</v>
      </c>
      <c r="B49" s="31" t="s">
        <v>2765</v>
      </c>
      <c r="C49" s="31" t="s">
        <v>10</v>
      </c>
      <c r="D49" s="31" t="s">
        <v>1274</v>
      </c>
      <c r="E49" s="32">
        <v>1</v>
      </c>
      <c r="F49" s="32">
        <v>86</v>
      </c>
      <c r="G49" s="32">
        <v>4</v>
      </c>
      <c r="H49" s="32">
        <v>2</v>
      </c>
      <c r="I49" s="32">
        <v>2</v>
      </c>
      <c r="J49" s="31" t="s">
        <v>2767</v>
      </c>
      <c r="K49" s="31" t="s">
        <v>2766</v>
      </c>
      <c r="L49" s="31" t="s">
        <v>1273</v>
      </c>
      <c r="M49" s="31" t="s">
        <v>3616</v>
      </c>
      <c r="N49" s="32">
        <v>1974</v>
      </c>
      <c r="O49" s="32">
        <v>13</v>
      </c>
      <c r="P49" s="32">
        <v>35.49794</v>
      </c>
      <c r="Q49" s="32">
        <v>-94.052030000000002</v>
      </c>
      <c r="R49" s="30">
        <f t="shared" si="0"/>
        <v>1888</v>
      </c>
      <c r="S49" s="30" t="s">
        <v>1213</v>
      </c>
    </row>
    <row r="50" spans="1:19">
      <c r="A50" s="31" t="s">
        <v>1269</v>
      </c>
      <c r="B50" s="31" t="s">
        <v>2784</v>
      </c>
      <c r="C50" s="31" t="s">
        <v>24</v>
      </c>
      <c r="D50" s="31" t="s">
        <v>1127</v>
      </c>
      <c r="E50" s="32">
        <v>1</v>
      </c>
      <c r="F50" s="32">
        <v>87</v>
      </c>
      <c r="G50" s="32">
        <v>4</v>
      </c>
      <c r="H50" s="32">
        <v>1</v>
      </c>
      <c r="I50" s="32">
        <v>1</v>
      </c>
      <c r="J50" s="31" t="s">
        <v>2785</v>
      </c>
      <c r="K50" s="31" t="s">
        <v>1543</v>
      </c>
      <c r="L50" s="31" t="s">
        <v>1274</v>
      </c>
      <c r="M50" s="31" t="s">
        <v>3616</v>
      </c>
      <c r="N50" s="32">
        <v>1975</v>
      </c>
      <c r="O50" s="32">
        <v>14</v>
      </c>
      <c r="P50" s="32">
        <v>32.311900000000001</v>
      </c>
      <c r="Q50" s="32">
        <v>-93.944149999999993</v>
      </c>
      <c r="R50" s="30">
        <f t="shared" si="0"/>
        <v>1888</v>
      </c>
      <c r="S50" s="30" t="s">
        <v>1213</v>
      </c>
    </row>
    <row r="51" spans="1:19">
      <c r="A51" s="31" t="s">
        <v>1269</v>
      </c>
      <c r="B51" s="31" t="s">
        <v>2787</v>
      </c>
      <c r="C51" s="31" t="s">
        <v>24</v>
      </c>
      <c r="D51" s="31" t="s">
        <v>1274</v>
      </c>
      <c r="E51" s="32">
        <v>1</v>
      </c>
      <c r="F51" s="32">
        <v>88</v>
      </c>
      <c r="G51" s="32">
        <v>4</v>
      </c>
      <c r="H51" s="32">
        <v>1</v>
      </c>
      <c r="I51" s="32">
        <v>3</v>
      </c>
      <c r="J51" s="31" t="s">
        <v>2788</v>
      </c>
      <c r="K51" s="31" t="s">
        <v>2574</v>
      </c>
      <c r="L51" s="31" t="s">
        <v>1274</v>
      </c>
      <c r="M51" s="31" t="s">
        <v>3616</v>
      </c>
      <c r="N51" s="32">
        <v>1976</v>
      </c>
      <c r="O51" s="32">
        <v>14</v>
      </c>
      <c r="P51" s="32">
        <v>32.084560000000003</v>
      </c>
      <c r="Q51" s="32">
        <v>-93.809659999999994</v>
      </c>
      <c r="R51" s="30">
        <f t="shared" si="0"/>
        <v>1888</v>
      </c>
      <c r="S51" s="30" t="s">
        <v>1213</v>
      </c>
    </row>
    <row r="52" spans="1:19">
      <c r="A52" s="31" t="s">
        <v>1269</v>
      </c>
      <c r="B52" s="31" t="s">
        <v>2828</v>
      </c>
      <c r="C52" s="31" t="s">
        <v>283</v>
      </c>
      <c r="D52" s="31" t="s">
        <v>1127</v>
      </c>
      <c r="E52" s="32">
        <v>1</v>
      </c>
      <c r="F52" s="32">
        <v>88</v>
      </c>
      <c r="G52" s="32">
        <v>4</v>
      </c>
      <c r="H52" s="32">
        <v>1</v>
      </c>
      <c r="I52" s="32">
        <v>2</v>
      </c>
      <c r="J52" s="31" t="s">
        <v>370</v>
      </c>
      <c r="K52" s="31" t="s">
        <v>1567</v>
      </c>
      <c r="L52" s="31" t="s">
        <v>1319</v>
      </c>
      <c r="M52" s="31" t="s">
        <v>3617</v>
      </c>
      <c r="N52" s="32">
        <v>1976</v>
      </c>
      <c r="O52" s="32">
        <v>15</v>
      </c>
      <c r="P52" s="32">
        <v>30.718240000000002</v>
      </c>
      <c r="Q52" s="32">
        <v>-95.569010000000006</v>
      </c>
      <c r="R52" s="30">
        <f t="shared" si="0"/>
        <v>1888</v>
      </c>
      <c r="S52" s="30" t="s">
        <v>1213</v>
      </c>
    </row>
    <row r="53" spans="1:19">
      <c r="A53" s="31" t="s">
        <v>1269</v>
      </c>
      <c r="B53" s="31" t="s">
        <v>2446</v>
      </c>
      <c r="C53" s="31" t="s">
        <v>275</v>
      </c>
      <c r="D53" s="31" t="s">
        <v>1127</v>
      </c>
      <c r="E53" s="32">
        <v>1</v>
      </c>
      <c r="F53" s="32">
        <v>82</v>
      </c>
      <c r="G53" s="32">
        <v>4</v>
      </c>
      <c r="H53" s="32">
        <v>1</v>
      </c>
      <c r="I53" s="32">
        <v>2</v>
      </c>
      <c r="J53" s="31" t="s">
        <v>1272</v>
      </c>
      <c r="K53" s="31" t="s">
        <v>1271</v>
      </c>
      <c r="L53" s="31" t="s">
        <v>1273</v>
      </c>
      <c r="M53" s="31" t="s">
        <v>3616</v>
      </c>
      <c r="N53" s="32">
        <v>1971</v>
      </c>
      <c r="O53" s="32">
        <v>1</v>
      </c>
      <c r="P53" s="32">
        <v>36.566549999999999</v>
      </c>
      <c r="Q53" s="32">
        <v>-81.759649999999993</v>
      </c>
      <c r="R53" s="30">
        <f t="shared" si="0"/>
        <v>1889</v>
      </c>
      <c r="S53" s="30" t="s">
        <v>1213</v>
      </c>
    </row>
    <row r="54" spans="1:19">
      <c r="A54" s="31" t="s">
        <v>1269</v>
      </c>
      <c r="B54" s="31" t="s">
        <v>2462</v>
      </c>
      <c r="C54" s="31" t="s">
        <v>275</v>
      </c>
      <c r="D54" s="31" t="s">
        <v>1127</v>
      </c>
      <c r="E54" s="32">
        <v>1</v>
      </c>
      <c r="F54" s="32">
        <v>82</v>
      </c>
      <c r="G54" s="32">
        <v>4</v>
      </c>
      <c r="H54" s="32">
        <v>1</v>
      </c>
      <c r="I54" s="32">
        <v>2</v>
      </c>
      <c r="J54" s="31" t="s">
        <v>2464</v>
      </c>
      <c r="K54" s="31" t="s">
        <v>2463</v>
      </c>
      <c r="L54" s="31" t="s">
        <v>1273</v>
      </c>
      <c r="M54" s="31" t="s">
        <v>3617</v>
      </c>
      <c r="N54" s="32">
        <v>1971</v>
      </c>
      <c r="O54" s="32">
        <v>1</v>
      </c>
      <c r="P54" s="32">
        <v>35.791699999999999</v>
      </c>
      <c r="Q54" s="32">
        <v>-84.264899999999997</v>
      </c>
      <c r="R54" s="30">
        <f t="shared" si="0"/>
        <v>1889</v>
      </c>
      <c r="S54" s="30" t="s">
        <v>1213</v>
      </c>
    </row>
    <row r="55" spans="1:19">
      <c r="A55" s="31" t="s">
        <v>1269</v>
      </c>
      <c r="B55" s="31" t="s">
        <v>2486</v>
      </c>
      <c r="C55" s="31" t="s">
        <v>69</v>
      </c>
      <c r="D55" s="31" t="s">
        <v>1127</v>
      </c>
      <c r="E55" s="32">
        <v>1</v>
      </c>
      <c r="F55" s="32">
        <v>82</v>
      </c>
      <c r="G55" s="32">
        <v>4</v>
      </c>
      <c r="H55" s="32">
        <v>2</v>
      </c>
      <c r="J55" s="31" t="s">
        <v>2487</v>
      </c>
      <c r="K55" s="31" t="s">
        <v>1304</v>
      </c>
      <c r="L55" s="31" t="s">
        <v>1273</v>
      </c>
      <c r="M55" s="31" t="s">
        <v>3616</v>
      </c>
      <c r="N55" s="32">
        <v>1971</v>
      </c>
      <c r="O55" s="32">
        <v>2</v>
      </c>
      <c r="P55" s="32">
        <v>34.900869999999998</v>
      </c>
      <c r="Q55" s="32">
        <v>-84.973759999999999</v>
      </c>
      <c r="R55" s="30">
        <f t="shared" si="0"/>
        <v>1889</v>
      </c>
      <c r="S55" s="30" t="s">
        <v>1213</v>
      </c>
    </row>
    <row r="56" spans="1:19">
      <c r="A56" s="31" t="s">
        <v>1269</v>
      </c>
      <c r="B56" s="31" t="s">
        <v>2504</v>
      </c>
      <c r="C56" s="31" t="s">
        <v>69</v>
      </c>
      <c r="D56" s="31" t="s">
        <v>1127</v>
      </c>
      <c r="E56" s="32">
        <v>1</v>
      </c>
      <c r="F56" s="32">
        <v>81</v>
      </c>
      <c r="G56" s="32">
        <v>4</v>
      </c>
      <c r="H56" s="32">
        <v>3</v>
      </c>
      <c r="I56" s="32">
        <v>3</v>
      </c>
      <c r="J56" s="31" t="s">
        <v>2224</v>
      </c>
      <c r="K56" s="31" t="s">
        <v>2505</v>
      </c>
      <c r="L56" s="31" t="s">
        <v>1309</v>
      </c>
      <c r="M56" s="31" t="s">
        <v>3617</v>
      </c>
      <c r="N56" s="32">
        <v>1970</v>
      </c>
      <c r="O56" s="32">
        <v>2</v>
      </c>
      <c r="P56" s="32">
        <v>33.744349999999997</v>
      </c>
      <c r="Q56" s="32">
        <v>-85.289299999999997</v>
      </c>
      <c r="R56" s="30">
        <f t="shared" si="0"/>
        <v>1889</v>
      </c>
      <c r="S56" s="30" t="s">
        <v>1213</v>
      </c>
    </row>
    <row r="57" spans="1:19">
      <c r="A57" s="31" t="s">
        <v>1269</v>
      </c>
      <c r="B57" s="31" t="s">
        <v>2523</v>
      </c>
      <c r="C57" s="31" t="s">
        <v>69</v>
      </c>
      <c r="D57" s="31" t="s">
        <v>1274</v>
      </c>
      <c r="E57" s="32">
        <v>1</v>
      </c>
      <c r="F57" s="32">
        <v>84</v>
      </c>
      <c r="G57" s="32">
        <v>4</v>
      </c>
      <c r="H57" s="32">
        <v>2</v>
      </c>
      <c r="I57" s="32">
        <v>2</v>
      </c>
      <c r="J57" s="31" t="s">
        <v>2524</v>
      </c>
      <c r="K57" s="31" t="s">
        <v>1433</v>
      </c>
      <c r="L57" s="31" t="s">
        <v>1309</v>
      </c>
      <c r="M57" s="31" t="s">
        <v>3616</v>
      </c>
      <c r="N57" s="32">
        <v>1973</v>
      </c>
      <c r="O57" s="32">
        <v>2</v>
      </c>
      <c r="P57" s="32">
        <v>33.115360000000003</v>
      </c>
      <c r="Q57" s="32">
        <v>-84.317049999999995</v>
      </c>
      <c r="R57" s="30">
        <f t="shared" si="0"/>
        <v>1889</v>
      </c>
      <c r="S57" s="30" t="s">
        <v>1213</v>
      </c>
    </row>
    <row r="58" spans="1:19">
      <c r="A58" s="31" t="s">
        <v>1269</v>
      </c>
      <c r="B58" s="31" t="s">
        <v>2580</v>
      </c>
      <c r="C58" s="31" t="s">
        <v>275</v>
      </c>
      <c r="D58" s="31" t="s">
        <v>1274</v>
      </c>
      <c r="E58" s="32">
        <v>1</v>
      </c>
      <c r="F58" s="32">
        <v>90</v>
      </c>
      <c r="G58" s="32">
        <v>4</v>
      </c>
      <c r="H58" s="32">
        <v>1</v>
      </c>
      <c r="I58" s="32">
        <v>2</v>
      </c>
      <c r="J58" s="31" t="s">
        <v>2581</v>
      </c>
      <c r="K58" s="31" t="s">
        <v>456</v>
      </c>
      <c r="L58" s="31" t="s">
        <v>1273</v>
      </c>
      <c r="M58" s="31" t="s">
        <v>3616</v>
      </c>
      <c r="N58" s="32">
        <v>1979</v>
      </c>
      <c r="O58" s="32">
        <v>5</v>
      </c>
      <c r="P58" s="32">
        <v>36.434869999999997</v>
      </c>
      <c r="Q58" s="32">
        <v>-87.216149999999999</v>
      </c>
      <c r="R58" s="30">
        <f t="shared" si="0"/>
        <v>1889</v>
      </c>
      <c r="S58" s="30" t="s">
        <v>1213</v>
      </c>
    </row>
    <row r="59" spans="1:19">
      <c r="A59" s="31" t="s">
        <v>1269</v>
      </c>
      <c r="B59" s="31" t="s">
        <v>2653</v>
      </c>
      <c r="C59" s="31" t="s">
        <v>275</v>
      </c>
      <c r="D59" s="31" t="s">
        <v>1127</v>
      </c>
      <c r="E59" s="32">
        <v>1</v>
      </c>
      <c r="F59" s="32">
        <v>85</v>
      </c>
      <c r="G59" s="32">
        <v>4</v>
      </c>
      <c r="H59" s="32">
        <v>2</v>
      </c>
      <c r="I59" s="32">
        <v>2</v>
      </c>
      <c r="J59" s="31" t="s">
        <v>2654</v>
      </c>
      <c r="K59" s="31" t="s">
        <v>1837</v>
      </c>
      <c r="L59" s="31" t="s">
        <v>1274</v>
      </c>
      <c r="M59" s="31" t="s">
        <v>3616</v>
      </c>
      <c r="N59" s="32">
        <v>1974</v>
      </c>
      <c r="O59" s="32">
        <v>9</v>
      </c>
      <c r="P59" s="32">
        <v>36.487389999999998</v>
      </c>
      <c r="Q59" s="32">
        <v>-89.114710000000002</v>
      </c>
      <c r="R59" s="30">
        <f t="shared" si="0"/>
        <v>1889</v>
      </c>
      <c r="S59" s="30" t="s">
        <v>1213</v>
      </c>
    </row>
    <row r="60" spans="1:19">
      <c r="A60" s="31" t="s">
        <v>1269</v>
      </c>
      <c r="B60" s="31" t="s">
        <v>2707</v>
      </c>
      <c r="C60" s="31" t="s">
        <v>336</v>
      </c>
      <c r="D60" s="31" t="s">
        <v>1127</v>
      </c>
      <c r="E60" s="32">
        <v>1</v>
      </c>
      <c r="F60" s="32">
        <v>85</v>
      </c>
      <c r="G60" s="32">
        <v>4</v>
      </c>
      <c r="H60" s="32">
        <v>2</v>
      </c>
      <c r="J60" s="31" t="s">
        <v>2708</v>
      </c>
      <c r="K60" s="31" t="s">
        <v>2313</v>
      </c>
      <c r="L60" s="31" t="s">
        <v>1328</v>
      </c>
      <c r="M60" s="31" t="s">
        <v>3616</v>
      </c>
      <c r="N60" s="32">
        <v>1974</v>
      </c>
      <c r="O60" s="32">
        <v>11</v>
      </c>
      <c r="P60" s="32">
        <v>31.78426</v>
      </c>
      <c r="Q60" s="32">
        <v>-89.287059999999997</v>
      </c>
      <c r="R60" s="30">
        <f t="shared" si="0"/>
        <v>1889</v>
      </c>
      <c r="S60" s="30" t="s">
        <v>1213</v>
      </c>
    </row>
    <row r="61" spans="1:19">
      <c r="A61" s="31" t="s">
        <v>1269</v>
      </c>
      <c r="B61" s="31" t="s">
        <v>2760</v>
      </c>
      <c r="C61" s="31" t="s">
        <v>10</v>
      </c>
      <c r="D61" s="31" t="s">
        <v>1127</v>
      </c>
      <c r="E61" s="32">
        <v>1</v>
      </c>
      <c r="F61" s="32">
        <v>85</v>
      </c>
      <c r="G61" s="32">
        <v>4</v>
      </c>
      <c r="H61" s="32">
        <v>1</v>
      </c>
      <c r="J61" s="31" t="s">
        <v>2761</v>
      </c>
      <c r="K61" s="31" t="s">
        <v>1903</v>
      </c>
      <c r="L61" s="31" t="s">
        <v>1273</v>
      </c>
      <c r="M61" s="31" t="s">
        <v>3616</v>
      </c>
      <c r="N61" s="32">
        <v>1974</v>
      </c>
      <c r="O61" s="32">
        <v>13</v>
      </c>
      <c r="P61" s="32">
        <v>35.919690000000003</v>
      </c>
      <c r="Q61" s="32">
        <v>-92.578620000000001</v>
      </c>
      <c r="R61" s="30">
        <f t="shared" si="0"/>
        <v>1889</v>
      </c>
      <c r="S61" s="30" t="s">
        <v>1213</v>
      </c>
    </row>
    <row r="62" spans="1:19">
      <c r="A62" s="31" t="s">
        <v>1269</v>
      </c>
      <c r="B62" s="31" t="s">
        <v>2769</v>
      </c>
      <c r="C62" s="31" t="s">
        <v>10</v>
      </c>
      <c r="D62" s="31" t="s">
        <v>1127</v>
      </c>
      <c r="E62" s="32">
        <v>1</v>
      </c>
      <c r="F62" s="32">
        <v>85</v>
      </c>
      <c r="G62" s="32">
        <v>4</v>
      </c>
      <c r="H62" s="32">
        <v>3</v>
      </c>
      <c r="I62" s="32">
        <v>3</v>
      </c>
      <c r="J62" s="31" t="s">
        <v>2770</v>
      </c>
      <c r="K62" s="31" t="s">
        <v>1523</v>
      </c>
      <c r="L62" s="31" t="s">
        <v>1273</v>
      </c>
      <c r="M62" s="31" t="s">
        <v>3616</v>
      </c>
      <c r="N62" s="32">
        <v>1974</v>
      </c>
      <c r="O62" s="32">
        <v>13</v>
      </c>
      <c r="P62" s="32">
        <v>34.94473</v>
      </c>
      <c r="Q62" s="32">
        <v>-93.46414</v>
      </c>
      <c r="R62" s="30">
        <f t="shared" si="0"/>
        <v>1889</v>
      </c>
      <c r="S62" s="30" t="s">
        <v>1213</v>
      </c>
    </row>
    <row r="63" spans="1:19">
      <c r="A63" s="31" t="s">
        <v>1269</v>
      </c>
      <c r="B63" s="31" t="s">
        <v>2832</v>
      </c>
      <c r="C63" s="31" t="s">
        <v>283</v>
      </c>
      <c r="D63" s="31" t="s">
        <v>1274</v>
      </c>
      <c r="E63" s="32">
        <v>1</v>
      </c>
      <c r="F63" s="32">
        <v>86</v>
      </c>
      <c r="G63" s="32">
        <v>4</v>
      </c>
      <c r="H63" s="32">
        <v>1</v>
      </c>
      <c r="I63" s="32">
        <v>1</v>
      </c>
      <c r="J63" s="31" t="s">
        <v>2833</v>
      </c>
      <c r="K63" s="31" t="s">
        <v>2426</v>
      </c>
      <c r="L63" s="31" t="s">
        <v>1322</v>
      </c>
      <c r="M63" s="31" t="s">
        <v>3616</v>
      </c>
      <c r="N63" s="32">
        <v>1975</v>
      </c>
      <c r="O63" s="32">
        <v>16</v>
      </c>
      <c r="P63" s="32">
        <v>28.963519999999999</v>
      </c>
      <c r="Q63" s="32">
        <v>-95.855109999999996</v>
      </c>
      <c r="R63" s="30">
        <f t="shared" si="0"/>
        <v>1889</v>
      </c>
      <c r="S63" s="30" t="s">
        <v>1213</v>
      </c>
    </row>
    <row r="64" spans="1:19">
      <c r="A64" s="31" t="s">
        <v>1269</v>
      </c>
      <c r="B64" s="31" t="s">
        <v>2522</v>
      </c>
      <c r="C64" s="31" t="s">
        <v>69</v>
      </c>
      <c r="D64" s="31" t="s">
        <v>1274</v>
      </c>
      <c r="E64" s="32">
        <v>1</v>
      </c>
      <c r="F64" s="32">
        <v>83</v>
      </c>
      <c r="G64" s="32">
        <v>4</v>
      </c>
      <c r="H64" s="32">
        <v>1</v>
      </c>
      <c r="J64" s="31" t="s">
        <v>1675</v>
      </c>
      <c r="K64" s="31" t="s">
        <v>1674</v>
      </c>
      <c r="L64" s="31" t="s">
        <v>1309</v>
      </c>
      <c r="M64" s="31" t="s">
        <v>3617</v>
      </c>
      <c r="N64" s="32">
        <v>1973</v>
      </c>
      <c r="O64" s="32">
        <v>2</v>
      </c>
      <c r="P64" s="32">
        <v>33.251379999999997</v>
      </c>
      <c r="Q64" s="32">
        <v>-84.263779999999997</v>
      </c>
      <c r="R64" s="30">
        <f t="shared" si="0"/>
        <v>1890</v>
      </c>
      <c r="S64" s="30" t="s">
        <v>1213</v>
      </c>
    </row>
    <row r="65" spans="1:19">
      <c r="A65" s="31" t="s">
        <v>1269</v>
      </c>
      <c r="B65" s="31" t="s">
        <v>2530</v>
      </c>
      <c r="C65" s="31" t="s">
        <v>69</v>
      </c>
      <c r="D65" s="31" t="s">
        <v>1127</v>
      </c>
      <c r="E65" s="32">
        <v>1</v>
      </c>
      <c r="F65" s="32">
        <v>82</v>
      </c>
      <c r="G65" s="32">
        <v>4</v>
      </c>
      <c r="H65" s="32">
        <v>1</v>
      </c>
      <c r="I65" s="32">
        <v>1</v>
      </c>
      <c r="J65" s="31" t="s">
        <v>2531</v>
      </c>
      <c r="K65" s="31" t="s">
        <v>2083</v>
      </c>
      <c r="L65" s="31" t="s">
        <v>1328</v>
      </c>
      <c r="M65" s="31" t="s">
        <v>3616</v>
      </c>
      <c r="N65" s="32">
        <v>1972</v>
      </c>
      <c r="O65" s="32">
        <v>3</v>
      </c>
      <c r="P65" s="32">
        <v>32.531039999999997</v>
      </c>
      <c r="Q65" s="32">
        <v>-82.590199999999996</v>
      </c>
      <c r="R65" s="30">
        <f t="shared" si="0"/>
        <v>1890</v>
      </c>
      <c r="S65" s="30" t="s">
        <v>1213</v>
      </c>
    </row>
    <row r="66" spans="1:19">
      <c r="A66" s="31" t="s">
        <v>1269</v>
      </c>
      <c r="B66" s="31" t="s">
        <v>2534</v>
      </c>
      <c r="C66" s="31" t="s">
        <v>69</v>
      </c>
      <c r="D66" s="31" t="s">
        <v>1274</v>
      </c>
      <c r="E66" s="32">
        <v>1</v>
      </c>
      <c r="F66" s="32">
        <v>85</v>
      </c>
      <c r="G66" s="32">
        <v>4</v>
      </c>
      <c r="H66" s="32">
        <v>4</v>
      </c>
      <c r="J66" s="31" t="s">
        <v>2535</v>
      </c>
      <c r="K66" s="31" t="s">
        <v>2092</v>
      </c>
      <c r="L66" s="31" t="s">
        <v>1328</v>
      </c>
      <c r="M66" s="31" t="s">
        <v>3617</v>
      </c>
      <c r="N66" s="32">
        <v>1975</v>
      </c>
      <c r="O66" s="32">
        <v>3</v>
      </c>
      <c r="P66" s="32">
        <v>32.198500000000003</v>
      </c>
      <c r="Q66" s="32">
        <v>-83.177909999999997</v>
      </c>
      <c r="R66" s="30">
        <f t="shared" ref="R66:R129" si="1">N66-F66</f>
        <v>1890</v>
      </c>
      <c r="S66" s="30" t="s">
        <v>1213</v>
      </c>
    </row>
    <row r="67" spans="1:19">
      <c r="A67" s="31" t="s">
        <v>1269</v>
      </c>
      <c r="B67" s="31" t="s">
        <v>2546</v>
      </c>
      <c r="C67" s="31" t="s">
        <v>69</v>
      </c>
      <c r="D67" s="31" t="s">
        <v>1127</v>
      </c>
      <c r="E67" s="32">
        <v>1</v>
      </c>
      <c r="F67" s="32">
        <v>80</v>
      </c>
      <c r="G67" s="32">
        <v>4</v>
      </c>
      <c r="H67" s="32">
        <v>1</v>
      </c>
      <c r="I67" s="32">
        <v>2</v>
      </c>
      <c r="J67" s="31" t="s">
        <v>2547</v>
      </c>
      <c r="K67" s="31" t="s">
        <v>1438</v>
      </c>
      <c r="L67" s="31" t="s">
        <v>1328</v>
      </c>
      <c r="M67" s="31" t="s">
        <v>3616</v>
      </c>
      <c r="N67" s="32">
        <v>1970</v>
      </c>
      <c r="O67" s="32">
        <v>3</v>
      </c>
      <c r="P67" s="32">
        <v>31.51821</v>
      </c>
      <c r="Q67" s="32">
        <v>-82.631569999999996</v>
      </c>
      <c r="R67" s="30">
        <f t="shared" si="1"/>
        <v>1890</v>
      </c>
      <c r="S67" s="30" t="s">
        <v>1213</v>
      </c>
    </row>
    <row r="68" spans="1:19">
      <c r="A68" s="31" t="s">
        <v>1269</v>
      </c>
      <c r="B68" s="31" t="s">
        <v>2555</v>
      </c>
      <c r="C68" s="31" t="s">
        <v>69</v>
      </c>
      <c r="D68" s="31" t="s">
        <v>1127</v>
      </c>
      <c r="E68" s="32">
        <v>1</v>
      </c>
      <c r="F68" s="32">
        <v>85</v>
      </c>
      <c r="G68" s="32">
        <v>4</v>
      </c>
      <c r="H68" s="32">
        <v>1</v>
      </c>
      <c r="J68" s="31" t="s">
        <v>1714</v>
      </c>
      <c r="K68" s="31" t="s">
        <v>1713</v>
      </c>
      <c r="L68" s="31" t="s">
        <v>1328</v>
      </c>
      <c r="M68" s="31" t="s">
        <v>3617</v>
      </c>
      <c r="N68" s="32">
        <v>1975</v>
      </c>
      <c r="O68" s="32">
        <v>3</v>
      </c>
      <c r="P68" s="32">
        <v>31.035689999999999</v>
      </c>
      <c r="Q68" s="32">
        <v>-82.746650000000002</v>
      </c>
      <c r="R68" s="30">
        <f t="shared" si="1"/>
        <v>1890</v>
      </c>
      <c r="S68" s="30" t="s">
        <v>1213</v>
      </c>
    </row>
    <row r="69" spans="1:19">
      <c r="A69" s="31" t="s">
        <v>1269</v>
      </c>
      <c r="B69" s="31" t="s">
        <v>2557</v>
      </c>
      <c r="C69" s="31" t="s">
        <v>69</v>
      </c>
      <c r="D69" s="31" t="s">
        <v>1127</v>
      </c>
      <c r="E69" s="32">
        <v>1</v>
      </c>
      <c r="F69" s="32">
        <v>83</v>
      </c>
      <c r="G69" s="32">
        <v>4</v>
      </c>
      <c r="H69" s="32">
        <v>1</v>
      </c>
      <c r="I69" s="32">
        <v>1</v>
      </c>
      <c r="J69" s="31" t="s">
        <v>2558</v>
      </c>
      <c r="K69" s="31" t="s">
        <v>2159</v>
      </c>
      <c r="L69" s="31" t="s">
        <v>1328</v>
      </c>
      <c r="M69" s="31" t="s">
        <v>3617</v>
      </c>
      <c r="N69" s="32">
        <v>1973</v>
      </c>
      <c r="O69" s="32">
        <v>3</v>
      </c>
      <c r="P69" s="32">
        <v>31.040410000000001</v>
      </c>
      <c r="Q69" s="32">
        <v>-84.879260000000002</v>
      </c>
      <c r="R69" s="30">
        <f t="shared" si="1"/>
        <v>1890</v>
      </c>
      <c r="S69" s="30" t="s">
        <v>1213</v>
      </c>
    </row>
    <row r="70" spans="1:19">
      <c r="A70" s="31" t="s">
        <v>1269</v>
      </c>
      <c r="B70" s="31" t="s">
        <v>2567</v>
      </c>
      <c r="C70" s="31" t="s">
        <v>54</v>
      </c>
      <c r="D70" s="31" t="s">
        <v>1127</v>
      </c>
      <c r="E70" s="32">
        <v>1</v>
      </c>
      <c r="F70" s="32">
        <v>87</v>
      </c>
      <c r="G70" s="32">
        <v>4</v>
      </c>
      <c r="H70" s="32">
        <v>2</v>
      </c>
      <c r="I70" s="32">
        <v>2</v>
      </c>
      <c r="J70" s="31" t="s">
        <v>1359</v>
      </c>
      <c r="K70" s="31" t="s">
        <v>1358</v>
      </c>
      <c r="L70" s="31" t="s">
        <v>1328</v>
      </c>
      <c r="M70" s="31" t="s">
        <v>3617</v>
      </c>
      <c r="N70" s="32">
        <v>1977</v>
      </c>
      <c r="O70" s="32">
        <v>4</v>
      </c>
      <c r="P70" s="32">
        <v>27.751899999999999</v>
      </c>
      <c r="Q70" s="32">
        <v>-81.801689999999994</v>
      </c>
      <c r="R70" s="30">
        <f t="shared" si="1"/>
        <v>1890</v>
      </c>
      <c r="S70" s="30" t="s">
        <v>1213</v>
      </c>
    </row>
    <row r="71" spans="1:19">
      <c r="A71" s="31" t="s">
        <v>1269</v>
      </c>
      <c r="B71" s="31" t="s">
        <v>2630</v>
      </c>
      <c r="C71" s="31" t="s">
        <v>3</v>
      </c>
      <c r="D71" s="31" t="s">
        <v>1274</v>
      </c>
      <c r="E71" s="32">
        <v>1</v>
      </c>
      <c r="F71" s="32">
        <v>83</v>
      </c>
      <c r="G71" s="32">
        <v>4</v>
      </c>
      <c r="H71" s="32">
        <v>4</v>
      </c>
      <c r="I71" s="32">
        <v>4</v>
      </c>
      <c r="J71" s="31" t="s">
        <v>2631</v>
      </c>
      <c r="K71" s="31" t="s">
        <v>1332</v>
      </c>
      <c r="L71" s="31" t="s">
        <v>1319</v>
      </c>
      <c r="M71" s="31" t="s">
        <v>3616</v>
      </c>
      <c r="N71" s="32">
        <v>1973</v>
      </c>
      <c r="O71" s="32">
        <v>7</v>
      </c>
      <c r="P71" s="32">
        <v>32.32338</v>
      </c>
      <c r="Q71" s="32">
        <v>-86.533280000000005</v>
      </c>
      <c r="R71" s="30">
        <f t="shared" si="1"/>
        <v>1890</v>
      </c>
      <c r="S71" s="30" t="s">
        <v>1213</v>
      </c>
    </row>
    <row r="72" spans="1:19">
      <c r="A72" s="31" t="s">
        <v>1269</v>
      </c>
      <c r="B72" s="31" t="s">
        <v>2657</v>
      </c>
      <c r="C72" s="31" t="s">
        <v>275</v>
      </c>
      <c r="D72" s="31" t="s">
        <v>1127</v>
      </c>
      <c r="E72" s="32">
        <v>1</v>
      </c>
      <c r="F72" s="32">
        <v>84</v>
      </c>
      <c r="G72" s="32">
        <v>4</v>
      </c>
      <c r="H72" s="32">
        <v>2</v>
      </c>
      <c r="J72" s="31" t="s">
        <v>352</v>
      </c>
      <c r="K72" s="31" t="s">
        <v>1842</v>
      </c>
      <c r="L72" s="31" t="s">
        <v>1319</v>
      </c>
      <c r="M72" s="31" t="s">
        <v>3617</v>
      </c>
      <c r="N72" s="32">
        <v>1974</v>
      </c>
      <c r="O72" s="32">
        <v>9</v>
      </c>
      <c r="P72" s="32">
        <v>35.256100000000004</v>
      </c>
      <c r="Q72" s="32">
        <v>-88.987899999999996</v>
      </c>
      <c r="R72" s="30">
        <f t="shared" si="1"/>
        <v>1890</v>
      </c>
      <c r="S72" s="30" t="s">
        <v>1213</v>
      </c>
    </row>
    <row r="73" spans="1:19">
      <c r="A73" s="31" t="s">
        <v>1269</v>
      </c>
      <c r="B73" s="31" t="s">
        <v>2738</v>
      </c>
      <c r="C73" s="31" t="s">
        <v>24</v>
      </c>
      <c r="D73" s="31" t="s">
        <v>1127</v>
      </c>
      <c r="E73" s="32">
        <v>1</v>
      </c>
      <c r="F73" s="32">
        <v>87</v>
      </c>
      <c r="G73" s="32">
        <v>4</v>
      </c>
      <c r="H73" s="32">
        <v>1</v>
      </c>
      <c r="I73" s="32">
        <v>1</v>
      </c>
      <c r="J73" s="31" t="s">
        <v>2740</v>
      </c>
      <c r="K73" s="31" t="s">
        <v>2739</v>
      </c>
      <c r="L73" s="31" t="s">
        <v>1274</v>
      </c>
      <c r="M73" s="31" t="s">
        <v>3617</v>
      </c>
      <c r="N73" s="32">
        <v>1977</v>
      </c>
      <c r="O73" s="32">
        <v>12</v>
      </c>
      <c r="P73" s="32">
        <v>3010531</v>
      </c>
      <c r="Q73" s="32">
        <v>-90.984920000000002</v>
      </c>
      <c r="R73" s="30">
        <f t="shared" si="1"/>
        <v>1890</v>
      </c>
      <c r="S73" s="30" t="s">
        <v>1213</v>
      </c>
    </row>
    <row r="74" spans="1:19">
      <c r="A74" s="31" t="s">
        <v>1269</v>
      </c>
      <c r="B74" s="31" t="s">
        <v>2741</v>
      </c>
      <c r="C74" s="31" t="s">
        <v>24</v>
      </c>
      <c r="D74" s="31" t="s">
        <v>1274</v>
      </c>
      <c r="E74" s="32">
        <v>1</v>
      </c>
      <c r="F74" s="32">
        <v>87</v>
      </c>
      <c r="G74" s="32">
        <v>4</v>
      </c>
      <c r="H74" s="32">
        <v>1</v>
      </c>
      <c r="I74" s="32">
        <v>1</v>
      </c>
      <c r="J74" s="31" t="s">
        <v>1887</v>
      </c>
      <c r="K74" s="31" t="s">
        <v>1502</v>
      </c>
      <c r="L74" s="31" t="s">
        <v>1274</v>
      </c>
      <c r="M74" s="31" t="s">
        <v>3616</v>
      </c>
      <c r="N74" s="32">
        <v>1977</v>
      </c>
      <c r="O74" s="32">
        <v>12</v>
      </c>
      <c r="P74" s="32">
        <v>30.41159</v>
      </c>
      <c r="Q74" s="32">
        <v>-91.432289999999995</v>
      </c>
      <c r="R74" s="30">
        <f t="shared" si="1"/>
        <v>1890</v>
      </c>
      <c r="S74" s="30" t="s">
        <v>1213</v>
      </c>
    </row>
    <row r="75" spans="1:19">
      <c r="A75" s="31" t="s">
        <v>1269</v>
      </c>
      <c r="B75" s="31" t="s">
        <v>2757</v>
      </c>
      <c r="C75" s="31" t="s">
        <v>10</v>
      </c>
      <c r="D75" s="31" t="s">
        <v>1127</v>
      </c>
      <c r="E75" s="32">
        <v>1</v>
      </c>
      <c r="F75" s="32">
        <v>84</v>
      </c>
      <c r="G75" s="32">
        <v>4</v>
      </c>
      <c r="H75" s="32">
        <v>2</v>
      </c>
      <c r="I75" s="32">
        <v>2</v>
      </c>
      <c r="J75" s="31" t="s">
        <v>2759</v>
      </c>
      <c r="K75" s="31" t="s">
        <v>2758</v>
      </c>
      <c r="L75" s="31" t="s">
        <v>1273</v>
      </c>
      <c r="M75" s="31" t="s">
        <v>3617</v>
      </c>
      <c r="N75" s="32">
        <v>1974</v>
      </c>
      <c r="O75" s="32">
        <v>13</v>
      </c>
      <c r="P75" s="32">
        <v>36.335419999999999</v>
      </c>
      <c r="Q75" s="32">
        <v>-92.385279999999995</v>
      </c>
      <c r="R75" s="30">
        <f t="shared" si="1"/>
        <v>1890</v>
      </c>
      <c r="S75" s="30" t="s">
        <v>1213</v>
      </c>
    </row>
    <row r="76" spans="1:19">
      <c r="A76" s="31" t="s">
        <v>1269</v>
      </c>
      <c r="B76" s="31" t="s">
        <v>2812</v>
      </c>
      <c r="C76" s="31" t="s">
        <v>24</v>
      </c>
      <c r="D76" s="31" t="s">
        <v>1127</v>
      </c>
      <c r="E76" s="32">
        <v>1</v>
      </c>
      <c r="F76" s="32">
        <v>87</v>
      </c>
      <c r="G76" s="32">
        <v>4</v>
      </c>
      <c r="H76" s="32">
        <v>1</v>
      </c>
      <c r="I76" s="32">
        <v>2</v>
      </c>
      <c r="J76" s="31" t="s">
        <v>1954</v>
      </c>
      <c r="K76" s="31" t="s">
        <v>1953</v>
      </c>
      <c r="L76" s="31" t="s">
        <v>1322</v>
      </c>
      <c r="M76" s="31" t="s">
        <v>3616</v>
      </c>
      <c r="N76" s="32">
        <v>1977</v>
      </c>
      <c r="O76" s="32">
        <v>14</v>
      </c>
      <c r="P76" s="32">
        <v>29.646570000000001</v>
      </c>
      <c r="Q76" s="32">
        <v>-92.45035</v>
      </c>
      <c r="R76" s="30">
        <f t="shared" si="1"/>
        <v>1890</v>
      </c>
      <c r="S76" s="30" t="s">
        <v>1213</v>
      </c>
    </row>
    <row r="77" spans="1:19">
      <c r="A77" s="31" t="s">
        <v>1269</v>
      </c>
      <c r="B77" s="31" t="s">
        <v>2820</v>
      </c>
      <c r="C77" s="31" t="s">
        <v>283</v>
      </c>
      <c r="D77" s="31" t="s">
        <v>1274</v>
      </c>
      <c r="E77" s="32">
        <v>1</v>
      </c>
      <c r="F77" s="32">
        <v>85</v>
      </c>
      <c r="G77" s="32">
        <v>4</v>
      </c>
      <c r="H77" s="32">
        <v>4</v>
      </c>
      <c r="I77" s="32">
        <v>3</v>
      </c>
      <c r="J77" s="31" t="s">
        <v>480</v>
      </c>
      <c r="K77" s="31" t="s">
        <v>480</v>
      </c>
      <c r="L77" s="31" t="s">
        <v>1319</v>
      </c>
      <c r="M77" s="31" t="s">
        <v>3617</v>
      </c>
      <c r="N77" s="32">
        <v>1975</v>
      </c>
      <c r="O77" s="32">
        <v>15</v>
      </c>
      <c r="P77" s="32">
        <v>32.778019999999998</v>
      </c>
      <c r="Q77" s="32">
        <v>-96.796189999999996</v>
      </c>
      <c r="R77" s="30">
        <f t="shared" si="1"/>
        <v>1890</v>
      </c>
      <c r="S77" s="30" t="s">
        <v>1213</v>
      </c>
    </row>
    <row r="78" spans="1:19">
      <c r="A78" s="31" t="s">
        <v>1269</v>
      </c>
      <c r="B78" s="31" t="s">
        <v>2841</v>
      </c>
      <c r="C78" s="31" t="s">
        <v>283</v>
      </c>
      <c r="D78" s="31" t="s">
        <v>1127</v>
      </c>
      <c r="E78" s="32">
        <v>1</v>
      </c>
      <c r="F78" s="32">
        <v>84</v>
      </c>
      <c r="G78" s="32">
        <v>4</v>
      </c>
      <c r="H78" s="32">
        <v>3</v>
      </c>
      <c r="I78" s="32">
        <v>2</v>
      </c>
      <c r="J78" s="31" t="s">
        <v>290</v>
      </c>
      <c r="K78" s="31" t="s">
        <v>1592</v>
      </c>
      <c r="L78" s="31" t="s">
        <v>1322</v>
      </c>
      <c r="M78" s="31" t="s">
        <v>3617</v>
      </c>
      <c r="N78" s="32">
        <v>1974</v>
      </c>
      <c r="O78" s="32">
        <v>16</v>
      </c>
      <c r="P78" s="32">
        <v>27.794149999999998</v>
      </c>
      <c r="Q78" s="32">
        <v>-97.391499999999994</v>
      </c>
      <c r="R78" s="30">
        <f t="shared" si="1"/>
        <v>1890</v>
      </c>
      <c r="S78" s="30" t="s">
        <v>1213</v>
      </c>
    </row>
    <row r="79" spans="1:19">
      <c r="A79" s="31" t="s">
        <v>1269</v>
      </c>
      <c r="B79" s="31" t="s">
        <v>2842</v>
      </c>
      <c r="C79" s="31" t="s">
        <v>283</v>
      </c>
      <c r="D79" s="31" t="s">
        <v>1274</v>
      </c>
      <c r="E79" s="32">
        <v>1</v>
      </c>
      <c r="F79" s="32">
        <v>86</v>
      </c>
      <c r="G79" s="32">
        <v>4</v>
      </c>
      <c r="H79" s="32">
        <v>3</v>
      </c>
      <c r="I79" s="32">
        <v>3</v>
      </c>
      <c r="J79" s="31" t="s">
        <v>1232</v>
      </c>
      <c r="K79" s="31" t="s">
        <v>1594</v>
      </c>
      <c r="L79" s="31" t="s">
        <v>1319</v>
      </c>
      <c r="M79" s="31" t="s">
        <v>3617</v>
      </c>
      <c r="N79" s="32">
        <v>1976</v>
      </c>
      <c r="O79" s="32">
        <v>16</v>
      </c>
      <c r="P79" s="32">
        <v>26.20346</v>
      </c>
      <c r="Q79" s="32">
        <v>-98.230050000000006</v>
      </c>
      <c r="R79" s="30">
        <f t="shared" si="1"/>
        <v>1890</v>
      </c>
      <c r="S79" s="30" t="s">
        <v>1213</v>
      </c>
    </row>
    <row r="80" spans="1:19">
      <c r="A80" s="31" t="s">
        <v>1269</v>
      </c>
      <c r="B80" s="31" t="s">
        <v>2455</v>
      </c>
      <c r="C80" s="31" t="s">
        <v>275</v>
      </c>
      <c r="D80" s="31" t="s">
        <v>1127</v>
      </c>
      <c r="E80" s="32">
        <v>1</v>
      </c>
      <c r="F80" s="32">
        <v>81</v>
      </c>
      <c r="G80" s="32">
        <v>4</v>
      </c>
      <c r="H80" s="32">
        <v>1</v>
      </c>
      <c r="I80" s="32">
        <v>2</v>
      </c>
      <c r="J80" s="31" t="s">
        <v>2456</v>
      </c>
      <c r="K80" s="31" t="s">
        <v>958</v>
      </c>
      <c r="L80" s="31" t="s">
        <v>1273</v>
      </c>
      <c r="M80" s="31" t="s">
        <v>3616</v>
      </c>
      <c r="N80" s="32">
        <v>1972</v>
      </c>
      <c r="O80" s="32">
        <v>1</v>
      </c>
      <c r="P80" s="32">
        <v>36.152839999999998</v>
      </c>
      <c r="Q80" s="32">
        <v>-83.415360000000007</v>
      </c>
      <c r="R80" s="30">
        <f t="shared" si="1"/>
        <v>1891</v>
      </c>
      <c r="S80" s="30" t="s">
        <v>1213</v>
      </c>
    </row>
    <row r="81" spans="1:19">
      <c r="A81" s="31" t="s">
        <v>1269</v>
      </c>
      <c r="B81" s="31" t="s">
        <v>2460</v>
      </c>
      <c r="C81" s="31" t="s">
        <v>275</v>
      </c>
      <c r="D81" s="31" t="s">
        <v>1127</v>
      </c>
      <c r="E81" s="32">
        <v>1</v>
      </c>
      <c r="F81" s="32">
        <v>87</v>
      </c>
      <c r="G81" s="32">
        <v>4</v>
      </c>
      <c r="H81" s="32">
        <v>3</v>
      </c>
      <c r="I81" s="32">
        <v>3</v>
      </c>
      <c r="J81" s="31" t="s">
        <v>2461</v>
      </c>
      <c r="K81" s="31" t="s">
        <v>1612</v>
      </c>
      <c r="L81" s="31" t="s">
        <v>1273</v>
      </c>
      <c r="M81" s="31" t="s">
        <v>3617</v>
      </c>
      <c r="N81" s="32">
        <v>1978</v>
      </c>
      <c r="O81" s="32">
        <v>1</v>
      </c>
      <c r="P81" s="32">
        <v>36.500869999999999</v>
      </c>
      <c r="Q81" s="32">
        <v>-84.515929999999997</v>
      </c>
      <c r="R81" s="30">
        <f t="shared" si="1"/>
        <v>1891</v>
      </c>
      <c r="S81" s="30" t="s">
        <v>1213</v>
      </c>
    </row>
    <row r="82" spans="1:19">
      <c r="A82" s="31" t="s">
        <v>1269</v>
      </c>
      <c r="B82" s="31" t="s">
        <v>2582</v>
      </c>
      <c r="C82" s="31" t="s">
        <v>275</v>
      </c>
      <c r="D82" s="31" t="s">
        <v>1274</v>
      </c>
      <c r="E82" s="32">
        <v>1</v>
      </c>
      <c r="F82" s="32">
        <v>82</v>
      </c>
      <c r="G82" s="32">
        <v>4</v>
      </c>
      <c r="H82" s="32">
        <v>1</v>
      </c>
      <c r="I82" s="32">
        <v>1</v>
      </c>
      <c r="J82" s="31" t="s">
        <v>342</v>
      </c>
      <c r="K82" s="31" t="s">
        <v>209</v>
      </c>
      <c r="L82" s="31" t="s">
        <v>1273</v>
      </c>
      <c r="M82" s="31" t="s">
        <v>3616</v>
      </c>
      <c r="N82" s="32">
        <v>1973</v>
      </c>
      <c r="O82" s="32">
        <v>5</v>
      </c>
      <c r="P82" s="32">
        <v>36.354579999999999</v>
      </c>
      <c r="Q82" s="32">
        <v>-85.655550000000005</v>
      </c>
      <c r="R82" s="30">
        <f t="shared" si="1"/>
        <v>1891</v>
      </c>
      <c r="S82" s="30" t="s">
        <v>1213</v>
      </c>
    </row>
    <row r="83" spans="1:19">
      <c r="A83" s="31" t="s">
        <v>1269</v>
      </c>
      <c r="B83" s="31" t="s">
        <v>2607</v>
      </c>
      <c r="C83" s="31" t="s">
        <v>3</v>
      </c>
      <c r="D83" s="31" t="s">
        <v>1127</v>
      </c>
      <c r="E83" s="32">
        <v>1</v>
      </c>
      <c r="F83" s="32">
        <v>87</v>
      </c>
      <c r="G83" s="32">
        <v>4</v>
      </c>
      <c r="H83" s="32">
        <v>2</v>
      </c>
      <c r="I83" s="32">
        <v>2</v>
      </c>
      <c r="J83" s="31" t="s">
        <v>2608</v>
      </c>
      <c r="K83" s="31" t="s">
        <v>367</v>
      </c>
      <c r="L83" s="31" t="s">
        <v>1273</v>
      </c>
      <c r="M83" s="31" t="s">
        <v>3617</v>
      </c>
      <c r="N83" s="32">
        <v>1978</v>
      </c>
      <c r="O83" s="32">
        <v>6</v>
      </c>
      <c r="P83" s="32">
        <v>34.322400000000002</v>
      </c>
      <c r="Q83" s="32">
        <v>-86.496139999999997</v>
      </c>
      <c r="R83" s="30">
        <f t="shared" si="1"/>
        <v>1891</v>
      </c>
      <c r="S83" s="30" t="s">
        <v>1213</v>
      </c>
    </row>
    <row r="84" spans="1:19">
      <c r="A84" s="31" t="s">
        <v>1269</v>
      </c>
      <c r="B84" s="31" t="s">
        <v>2620</v>
      </c>
      <c r="C84" s="31" t="s">
        <v>3</v>
      </c>
      <c r="D84" s="31" t="s">
        <v>1274</v>
      </c>
      <c r="E84" s="32">
        <v>1</v>
      </c>
      <c r="F84" s="32">
        <v>85</v>
      </c>
      <c r="G84" s="32">
        <v>4</v>
      </c>
      <c r="H84" s="32">
        <v>4</v>
      </c>
      <c r="J84" s="31" t="s">
        <v>2225</v>
      </c>
      <c r="K84" s="31" t="s">
        <v>2224</v>
      </c>
      <c r="L84" s="31" t="s">
        <v>1309</v>
      </c>
      <c r="M84" s="31" t="s">
        <v>3617</v>
      </c>
      <c r="N84" s="32">
        <v>1976</v>
      </c>
      <c r="O84" s="32">
        <v>7</v>
      </c>
      <c r="P84" s="32">
        <v>32.943069999999999</v>
      </c>
      <c r="Q84" s="32">
        <v>-85.956490000000002</v>
      </c>
      <c r="R84" s="30">
        <f t="shared" si="1"/>
        <v>1891</v>
      </c>
      <c r="S84" s="30" t="s">
        <v>1213</v>
      </c>
    </row>
    <row r="85" spans="1:19">
      <c r="A85" s="31" t="s">
        <v>1269</v>
      </c>
      <c r="B85" s="31" t="s">
        <v>2656</v>
      </c>
      <c r="C85" s="31" t="s">
        <v>275</v>
      </c>
      <c r="D85" s="31" t="s">
        <v>1127</v>
      </c>
      <c r="E85" s="32">
        <v>1</v>
      </c>
      <c r="F85" s="32">
        <v>83</v>
      </c>
      <c r="G85" s="32">
        <v>4</v>
      </c>
      <c r="H85" s="32">
        <v>1</v>
      </c>
      <c r="J85" s="31" t="s">
        <v>350</v>
      </c>
      <c r="K85" s="31" t="s">
        <v>1397</v>
      </c>
      <c r="L85" s="31" t="s">
        <v>1274</v>
      </c>
      <c r="M85" s="31" t="s">
        <v>3616</v>
      </c>
      <c r="N85" s="32">
        <v>1974</v>
      </c>
      <c r="O85" s="32">
        <v>9</v>
      </c>
      <c r="P85" s="32">
        <v>35.769649999999999</v>
      </c>
      <c r="Q85" s="32">
        <v>-89.594819999999999</v>
      </c>
      <c r="R85" s="30">
        <f t="shared" si="1"/>
        <v>1891</v>
      </c>
      <c r="S85" s="30" t="s">
        <v>1213</v>
      </c>
    </row>
    <row r="86" spans="1:19">
      <c r="A86" s="31" t="s">
        <v>1269</v>
      </c>
      <c r="B86" s="31" t="s">
        <v>2660</v>
      </c>
      <c r="C86" s="31" t="s">
        <v>336</v>
      </c>
      <c r="D86" s="31" t="s">
        <v>1127</v>
      </c>
      <c r="E86" s="32">
        <v>1</v>
      </c>
      <c r="F86" s="32">
        <v>83</v>
      </c>
      <c r="G86" s="32">
        <v>4</v>
      </c>
      <c r="J86" s="31" t="s">
        <v>2661</v>
      </c>
      <c r="K86" s="31" t="s">
        <v>367</v>
      </c>
      <c r="L86" s="31" t="s">
        <v>1319</v>
      </c>
      <c r="M86" s="31" t="s">
        <v>3616</v>
      </c>
      <c r="N86" s="32">
        <v>1974</v>
      </c>
      <c r="O86" s="32">
        <v>10</v>
      </c>
      <c r="P86" s="32">
        <v>34.574800000000003</v>
      </c>
      <c r="Q86" s="32">
        <v>-89.326030000000003</v>
      </c>
      <c r="R86" s="30">
        <f t="shared" si="1"/>
        <v>1891</v>
      </c>
      <c r="S86" s="30" t="s">
        <v>1213</v>
      </c>
    </row>
    <row r="87" spans="1:19">
      <c r="A87" s="31" t="s">
        <v>1269</v>
      </c>
      <c r="B87" s="31" t="s">
        <v>2680</v>
      </c>
      <c r="C87" s="31" t="s">
        <v>336</v>
      </c>
      <c r="D87" s="31" t="s">
        <v>1274</v>
      </c>
      <c r="E87" s="32">
        <v>1</v>
      </c>
      <c r="F87" s="32">
        <v>83</v>
      </c>
      <c r="G87" s="32">
        <v>4</v>
      </c>
      <c r="H87" s="32">
        <v>4</v>
      </c>
      <c r="J87" s="31" t="s">
        <v>234</v>
      </c>
      <c r="K87" s="31" t="s">
        <v>1332</v>
      </c>
      <c r="L87" s="31" t="s">
        <v>1319</v>
      </c>
      <c r="M87" s="31" t="s">
        <v>3617</v>
      </c>
      <c r="N87" s="32">
        <v>1974</v>
      </c>
      <c r="O87" s="32">
        <v>10</v>
      </c>
      <c r="P87" s="32">
        <v>33.495170000000002</v>
      </c>
      <c r="Q87" s="32">
        <v>-88.428200000000004</v>
      </c>
      <c r="R87" s="30">
        <f t="shared" si="1"/>
        <v>1891</v>
      </c>
      <c r="S87" s="30" t="s">
        <v>1213</v>
      </c>
    </row>
    <row r="88" spans="1:19">
      <c r="A88" s="31" t="s">
        <v>1269</v>
      </c>
      <c r="B88" s="31" t="s">
        <v>2687</v>
      </c>
      <c r="C88" s="31" t="s">
        <v>336</v>
      </c>
      <c r="D88" s="31" t="s">
        <v>1127</v>
      </c>
      <c r="E88" s="32">
        <v>1</v>
      </c>
      <c r="F88" s="32">
        <v>83</v>
      </c>
      <c r="G88" s="32">
        <v>4</v>
      </c>
      <c r="H88" s="32">
        <v>2</v>
      </c>
      <c r="I88" s="32">
        <v>3</v>
      </c>
      <c r="J88" s="31" t="s">
        <v>2688</v>
      </c>
      <c r="K88" s="31" t="s">
        <v>2301</v>
      </c>
      <c r="L88" s="31" t="s">
        <v>1319</v>
      </c>
      <c r="M88" s="31" t="s">
        <v>3616</v>
      </c>
      <c r="N88" s="32">
        <v>1974</v>
      </c>
      <c r="O88" s="32">
        <v>10</v>
      </c>
      <c r="P88" s="32">
        <v>33.357210000000002</v>
      </c>
      <c r="Q88" s="32">
        <v>-89.238219999999998</v>
      </c>
      <c r="R88" s="30">
        <f t="shared" si="1"/>
        <v>1891</v>
      </c>
      <c r="S88" s="30" t="s">
        <v>1213</v>
      </c>
    </row>
    <row r="89" spans="1:19">
      <c r="A89" s="31" t="s">
        <v>1269</v>
      </c>
      <c r="B89" s="31" t="s">
        <v>2724</v>
      </c>
      <c r="C89" s="31" t="s">
        <v>336</v>
      </c>
      <c r="D89" s="31" t="s">
        <v>1127</v>
      </c>
      <c r="E89" s="32">
        <v>1</v>
      </c>
      <c r="F89" s="32">
        <v>85</v>
      </c>
      <c r="G89" s="32">
        <v>4</v>
      </c>
      <c r="H89" s="32">
        <v>1</v>
      </c>
      <c r="J89" s="31" t="s">
        <v>716</v>
      </c>
      <c r="K89" s="31" t="s">
        <v>209</v>
      </c>
      <c r="L89" s="31" t="s">
        <v>1328</v>
      </c>
      <c r="M89" s="31" t="s">
        <v>3617</v>
      </c>
      <c r="N89" s="32">
        <v>1976</v>
      </c>
      <c r="O89" s="32">
        <v>12</v>
      </c>
      <c r="P89" s="32">
        <v>30.416360000000001</v>
      </c>
      <c r="Q89" s="32">
        <v>-88.807329999999993</v>
      </c>
      <c r="R89" s="30">
        <f t="shared" si="1"/>
        <v>1891</v>
      </c>
      <c r="S89" s="30" t="s">
        <v>1213</v>
      </c>
    </row>
    <row r="90" spans="1:19">
      <c r="A90" s="31" t="s">
        <v>1269</v>
      </c>
      <c r="B90" s="31" t="s">
        <v>2727</v>
      </c>
      <c r="C90" s="31" t="s">
        <v>336</v>
      </c>
      <c r="D90" s="31" t="s">
        <v>1127</v>
      </c>
      <c r="E90" s="32">
        <v>1</v>
      </c>
      <c r="F90" s="32">
        <v>85</v>
      </c>
      <c r="G90" s="32">
        <v>4</v>
      </c>
      <c r="H90" s="32">
        <v>1</v>
      </c>
      <c r="I90" s="32">
        <v>1</v>
      </c>
      <c r="J90" s="31" t="s">
        <v>1868</v>
      </c>
      <c r="K90" s="31" t="s">
        <v>1558</v>
      </c>
      <c r="L90" s="31" t="s">
        <v>1322</v>
      </c>
      <c r="M90" s="31" t="s">
        <v>3617</v>
      </c>
      <c r="N90" s="32">
        <v>1976</v>
      </c>
      <c r="O90" s="32">
        <v>12</v>
      </c>
      <c r="P90" s="32">
        <v>30.395140000000001</v>
      </c>
      <c r="Q90" s="32">
        <v>-88.97278</v>
      </c>
      <c r="R90" s="30">
        <f t="shared" si="1"/>
        <v>1891</v>
      </c>
      <c r="S90" s="30" t="s">
        <v>1213</v>
      </c>
    </row>
    <row r="91" spans="1:19">
      <c r="A91" s="31" t="s">
        <v>1269</v>
      </c>
      <c r="B91" s="31" t="s">
        <v>2735</v>
      </c>
      <c r="C91" s="31" t="s">
        <v>24</v>
      </c>
      <c r="D91" s="31" t="s">
        <v>1127</v>
      </c>
      <c r="E91" s="32">
        <v>1</v>
      </c>
      <c r="F91" s="32">
        <v>86</v>
      </c>
      <c r="G91" s="32">
        <v>4</v>
      </c>
      <c r="H91" s="32">
        <v>1</v>
      </c>
      <c r="I91" s="32">
        <v>2</v>
      </c>
      <c r="J91" s="31" t="s">
        <v>2737</v>
      </c>
      <c r="K91" s="31" t="s">
        <v>2736</v>
      </c>
      <c r="L91" s="31" t="s">
        <v>1274</v>
      </c>
      <c r="M91" s="31" t="s">
        <v>3617</v>
      </c>
      <c r="N91" s="32">
        <v>1977</v>
      </c>
      <c r="O91" s="32">
        <v>12</v>
      </c>
      <c r="P91" s="32">
        <v>29.701029999999999</v>
      </c>
      <c r="Q91" s="32">
        <v>-91.203500000000005</v>
      </c>
      <c r="R91" s="30">
        <f t="shared" si="1"/>
        <v>1891</v>
      </c>
      <c r="S91" s="30" t="s">
        <v>1213</v>
      </c>
    </row>
    <row r="92" spans="1:19">
      <c r="A92" s="31" t="s">
        <v>1269</v>
      </c>
      <c r="B92" s="31" t="s">
        <v>2742</v>
      </c>
      <c r="C92" s="31" t="s">
        <v>24</v>
      </c>
      <c r="D92" s="31" t="s">
        <v>1127</v>
      </c>
      <c r="E92" s="32">
        <v>1</v>
      </c>
      <c r="F92" s="32">
        <v>86</v>
      </c>
      <c r="G92" s="32">
        <v>4</v>
      </c>
      <c r="H92" s="32">
        <v>1</v>
      </c>
      <c r="J92" s="31" t="s">
        <v>1887</v>
      </c>
      <c r="K92" s="31" t="s">
        <v>1502</v>
      </c>
      <c r="L92" s="31" t="s">
        <v>1274</v>
      </c>
      <c r="M92" s="31" t="s">
        <v>3616</v>
      </c>
      <c r="N92" s="32">
        <v>1977</v>
      </c>
      <c r="O92" s="32">
        <v>12</v>
      </c>
      <c r="P92" s="32">
        <v>30.417439999999999</v>
      </c>
      <c r="Q92" s="32">
        <v>-91.433859999999996</v>
      </c>
      <c r="R92" s="30">
        <f t="shared" si="1"/>
        <v>1891</v>
      </c>
      <c r="S92" s="30" t="s">
        <v>1213</v>
      </c>
    </row>
    <row r="93" spans="1:19">
      <c r="A93" s="31" t="s">
        <v>1269</v>
      </c>
      <c r="B93" s="31" t="s">
        <v>2792</v>
      </c>
      <c r="C93" s="31" t="s">
        <v>24</v>
      </c>
      <c r="D93" s="31" t="s">
        <v>1127</v>
      </c>
      <c r="E93" s="32">
        <v>1</v>
      </c>
      <c r="F93" s="32">
        <v>85</v>
      </c>
      <c r="G93" s="32">
        <v>4</v>
      </c>
      <c r="H93" s="32">
        <v>2</v>
      </c>
      <c r="I93" s="32">
        <v>2</v>
      </c>
      <c r="J93" s="31" t="s">
        <v>2793</v>
      </c>
      <c r="K93" s="31" t="s">
        <v>446</v>
      </c>
      <c r="L93" s="31" t="s">
        <v>1328</v>
      </c>
      <c r="M93" s="31" t="s">
        <v>3616</v>
      </c>
      <c r="N93" s="32">
        <v>1976</v>
      </c>
      <c r="O93" s="32">
        <v>14</v>
      </c>
      <c r="P93" s="32">
        <v>31.251840000000001</v>
      </c>
      <c r="Q93" s="32">
        <v>-93.341800000000006</v>
      </c>
      <c r="R93" s="30">
        <f t="shared" si="1"/>
        <v>1891</v>
      </c>
      <c r="S93" s="30" t="s">
        <v>1213</v>
      </c>
    </row>
    <row r="94" spans="1:19">
      <c r="A94" s="31" t="s">
        <v>1269</v>
      </c>
      <c r="B94" s="31" t="s">
        <v>2815</v>
      </c>
      <c r="C94" s="31" t="s">
        <v>283</v>
      </c>
      <c r="D94" s="31" t="s">
        <v>1274</v>
      </c>
      <c r="E94" s="32">
        <v>1</v>
      </c>
      <c r="F94" s="32">
        <v>86</v>
      </c>
      <c r="G94" s="32">
        <v>4</v>
      </c>
      <c r="H94" s="32">
        <v>4</v>
      </c>
      <c r="I94" s="32">
        <v>3</v>
      </c>
      <c r="J94" s="31" t="s">
        <v>263</v>
      </c>
      <c r="K94" s="31" t="s">
        <v>2816</v>
      </c>
      <c r="L94" s="31" t="s">
        <v>1319</v>
      </c>
      <c r="M94" s="31" t="s">
        <v>3617</v>
      </c>
      <c r="N94" s="32">
        <v>1977</v>
      </c>
      <c r="O94" s="32">
        <v>15</v>
      </c>
      <c r="P94" s="32">
        <v>33.139060000000001</v>
      </c>
      <c r="Q94" s="32">
        <v>-96.10718</v>
      </c>
      <c r="R94" s="30">
        <f t="shared" si="1"/>
        <v>1891</v>
      </c>
      <c r="S94" s="30" t="s">
        <v>1213</v>
      </c>
    </row>
    <row r="95" spans="1:19">
      <c r="A95" s="31" t="s">
        <v>1269</v>
      </c>
      <c r="B95" s="31" t="s">
        <v>2447</v>
      </c>
      <c r="C95" s="31" t="s">
        <v>275</v>
      </c>
      <c r="D95" s="31" t="s">
        <v>1127</v>
      </c>
      <c r="E95" s="32">
        <v>1</v>
      </c>
      <c r="F95" s="32">
        <v>79</v>
      </c>
      <c r="G95" s="32">
        <v>4</v>
      </c>
      <c r="H95" s="32">
        <v>1</v>
      </c>
      <c r="I95" s="32">
        <v>2</v>
      </c>
      <c r="J95" s="31" t="s">
        <v>2448</v>
      </c>
      <c r="K95" s="31" t="s">
        <v>1271</v>
      </c>
      <c r="L95" s="31" t="s">
        <v>1273</v>
      </c>
      <c r="M95" s="31" t="s">
        <v>3616</v>
      </c>
      <c r="N95" s="32">
        <v>1971</v>
      </c>
      <c r="O95" s="32">
        <v>1</v>
      </c>
      <c r="P95" s="32">
        <v>36.51905</v>
      </c>
      <c r="Q95" s="32">
        <v>-81.928669999999997</v>
      </c>
      <c r="R95" s="30">
        <f t="shared" si="1"/>
        <v>1892</v>
      </c>
      <c r="S95" s="30" t="s">
        <v>1213</v>
      </c>
    </row>
    <row r="96" spans="1:19">
      <c r="A96" s="31" t="s">
        <v>1269</v>
      </c>
      <c r="B96" s="31" t="s">
        <v>2452</v>
      </c>
      <c r="C96" s="31" t="s">
        <v>275</v>
      </c>
      <c r="D96" s="31" t="s">
        <v>1127</v>
      </c>
      <c r="E96" s="32">
        <v>1</v>
      </c>
      <c r="F96" s="32">
        <v>79</v>
      </c>
      <c r="G96" s="32">
        <v>4</v>
      </c>
      <c r="H96" s="32">
        <v>4</v>
      </c>
      <c r="I96" s="32">
        <v>4</v>
      </c>
      <c r="J96" s="31" t="s">
        <v>1599</v>
      </c>
      <c r="K96" s="31" t="s">
        <v>1277</v>
      </c>
      <c r="L96" s="31" t="s">
        <v>1273</v>
      </c>
      <c r="M96" s="31" t="s">
        <v>3616</v>
      </c>
      <c r="N96" s="32">
        <v>1971</v>
      </c>
      <c r="O96" s="32">
        <v>1</v>
      </c>
      <c r="P96" s="32">
        <v>36.565530000000003</v>
      </c>
      <c r="Q96" s="32">
        <v>-82.070170000000005</v>
      </c>
      <c r="R96" s="30">
        <f t="shared" si="1"/>
        <v>1892</v>
      </c>
      <c r="S96" s="30" t="s">
        <v>1213</v>
      </c>
    </row>
    <row r="97" spans="1:19">
      <c r="A97" s="31" t="s">
        <v>1269</v>
      </c>
      <c r="B97" s="31" t="s">
        <v>2457</v>
      </c>
      <c r="C97" s="31" t="s">
        <v>275</v>
      </c>
      <c r="D97" s="31" t="s">
        <v>1127</v>
      </c>
      <c r="E97" s="32">
        <v>1</v>
      </c>
      <c r="F97" s="32">
        <v>80</v>
      </c>
      <c r="G97" s="32">
        <v>4</v>
      </c>
      <c r="H97" s="32">
        <v>2</v>
      </c>
      <c r="I97" s="32">
        <v>2</v>
      </c>
      <c r="J97" s="31" t="s">
        <v>1602</v>
      </c>
      <c r="K97" s="31" t="s">
        <v>1601</v>
      </c>
      <c r="L97" s="31" t="s">
        <v>1273</v>
      </c>
      <c r="M97" s="31" t="s">
        <v>3616</v>
      </c>
      <c r="N97" s="32">
        <v>1972</v>
      </c>
      <c r="O97" s="32">
        <v>1</v>
      </c>
      <c r="P97" s="32">
        <v>36.51155</v>
      </c>
      <c r="Q97" s="32">
        <v>-83.415909999999997</v>
      </c>
      <c r="R97" s="30">
        <f t="shared" si="1"/>
        <v>1892</v>
      </c>
      <c r="S97" s="30" t="s">
        <v>1213</v>
      </c>
    </row>
    <row r="98" spans="1:19">
      <c r="A98" s="31" t="s">
        <v>1269</v>
      </c>
      <c r="B98" s="31" t="s">
        <v>2458</v>
      </c>
      <c r="C98" s="31" t="s">
        <v>275</v>
      </c>
      <c r="D98" s="31" t="s">
        <v>1127</v>
      </c>
      <c r="E98" s="32">
        <v>1</v>
      </c>
      <c r="F98" s="32">
        <v>80</v>
      </c>
      <c r="G98" s="32">
        <v>4</v>
      </c>
      <c r="H98" s="32">
        <v>1</v>
      </c>
      <c r="I98" s="32">
        <v>2</v>
      </c>
      <c r="J98" s="31" t="s">
        <v>2459</v>
      </c>
      <c r="K98" s="31" t="s">
        <v>1609</v>
      </c>
      <c r="L98" s="31" t="s">
        <v>1273</v>
      </c>
      <c r="M98" s="31" t="s">
        <v>3616</v>
      </c>
      <c r="N98" s="32">
        <v>1972</v>
      </c>
      <c r="O98" s="32">
        <v>1</v>
      </c>
      <c r="P98" s="32">
        <v>36.331490000000002</v>
      </c>
      <c r="Q98" s="32">
        <v>-84.187340000000006</v>
      </c>
      <c r="R98" s="30">
        <f t="shared" si="1"/>
        <v>1892</v>
      </c>
      <c r="S98" s="30" t="s">
        <v>1213</v>
      </c>
    </row>
    <row r="99" spans="1:19">
      <c r="A99" s="31" t="s">
        <v>1269</v>
      </c>
      <c r="B99" s="31" t="s">
        <v>2017</v>
      </c>
      <c r="C99" s="31" t="s">
        <v>69</v>
      </c>
      <c r="D99" s="31" t="s">
        <v>1127</v>
      </c>
      <c r="E99" s="32">
        <v>1</v>
      </c>
      <c r="F99" s="32">
        <v>76</v>
      </c>
      <c r="G99" s="32">
        <v>3</v>
      </c>
      <c r="H99" s="32">
        <v>3</v>
      </c>
      <c r="I99" s="32">
        <v>2</v>
      </c>
      <c r="J99" s="31" t="s">
        <v>2019</v>
      </c>
      <c r="K99" s="31" t="s">
        <v>2018</v>
      </c>
      <c r="L99" s="31" t="s">
        <v>1273</v>
      </c>
      <c r="M99" s="31" t="s">
        <v>3616</v>
      </c>
      <c r="N99" s="32">
        <v>1968</v>
      </c>
      <c r="O99" s="32">
        <v>2</v>
      </c>
      <c r="P99" s="32">
        <v>34.483060000000002</v>
      </c>
      <c r="Q99" s="32">
        <v>-85.476439999999997</v>
      </c>
      <c r="R99" s="30">
        <f t="shared" si="1"/>
        <v>1892</v>
      </c>
      <c r="S99" s="30" t="s">
        <v>1213</v>
      </c>
    </row>
    <row r="100" spans="1:19">
      <c r="A100" s="31" t="s">
        <v>1269</v>
      </c>
      <c r="B100" s="31" t="s">
        <v>2041</v>
      </c>
      <c r="C100" s="31" t="s">
        <v>69</v>
      </c>
      <c r="D100" s="31" t="s">
        <v>1127</v>
      </c>
      <c r="E100" s="32">
        <v>1</v>
      </c>
      <c r="F100" s="32">
        <v>76</v>
      </c>
      <c r="G100" s="32">
        <v>3</v>
      </c>
      <c r="H100" s="32">
        <v>4</v>
      </c>
      <c r="I100" s="32">
        <v>3</v>
      </c>
      <c r="J100" s="31" t="s">
        <v>2043</v>
      </c>
      <c r="K100" s="31" t="s">
        <v>2042</v>
      </c>
      <c r="L100" s="31" t="s">
        <v>1309</v>
      </c>
      <c r="M100" s="31" t="s">
        <v>3616</v>
      </c>
      <c r="N100" s="32">
        <v>1968</v>
      </c>
      <c r="O100" s="32">
        <v>2</v>
      </c>
      <c r="P100" s="32">
        <v>34.10998</v>
      </c>
      <c r="Q100" s="32">
        <v>-82.864369999999994</v>
      </c>
      <c r="R100" s="30">
        <f t="shared" si="1"/>
        <v>1892</v>
      </c>
      <c r="S100" s="30" t="s">
        <v>1213</v>
      </c>
    </row>
    <row r="101" spans="1:19">
      <c r="A101" s="31" t="s">
        <v>1269</v>
      </c>
      <c r="B101" s="31" t="s">
        <v>2512</v>
      </c>
      <c r="C101" s="31" t="s">
        <v>69</v>
      </c>
      <c r="D101" s="31" t="s">
        <v>1127</v>
      </c>
      <c r="E101" s="32">
        <v>1</v>
      </c>
      <c r="F101" s="32">
        <v>81</v>
      </c>
      <c r="G101" s="32">
        <v>4</v>
      </c>
      <c r="H101" s="32">
        <v>4</v>
      </c>
      <c r="J101" s="31" t="s">
        <v>179</v>
      </c>
      <c r="K101" s="31" t="s">
        <v>1659</v>
      </c>
      <c r="L101" s="31" t="s">
        <v>1309</v>
      </c>
      <c r="M101" s="31" t="s">
        <v>3616</v>
      </c>
      <c r="N101" s="32">
        <v>1973</v>
      </c>
      <c r="O101" s="32">
        <v>2</v>
      </c>
      <c r="P101" s="32">
        <v>33.44867</v>
      </c>
      <c r="Q101" s="32">
        <v>-84.455060000000003</v>
      </c>
      <c r="R101" s="30">
        <f t="shared" si="1"/>
        <v>1892</v>
      </c>
      <c r="S101" s="30" t="s">
        <v>1213</v>
      </c>
    </row>
    <row r="102" spans="1:19">
      <c r="A102" s="31" t="s">
        <v>1269</v>
      </c>
      <c r="B102" s="31" t="s">
        <v>2537</v>
      </c>
      <c r="C102" s="31" t="s">
        <v>69</v>
      </c>
      <c r="D102" s="31" t="s">
        <v>1274</v>
      </c>
      <c r="E102" s="32">
        <v>1</v>
      </c>
      <c r="F102" s="32">
        <v>82</v>
      </c>
      <c r="G102" s="32">
        <v>4</v>
      </c>
      <c r="H102" s="32">
        <v>2</v>
      </c>
      <c r="I102" s="32">
        <v>2</v>
      </c>
      <c r="J102" s="31" t="s">
        <v>333</v>
      </c>
      <c r="K102" s="31" t="s">
        <v>1348</v>
      </c>
      <c r="L102" s="31" t="s">
        <v>1319</v>
      </c>
      <c r="M102" s="31" t="s">
        <v>3617</v>
      </c>
      <c r="N102" s="32">
        <v>1974</v>
      </c>
      <c r="O102" s="32">
        <v>3</v>
      </c>
      <c r="P102" s="32">
        <v>32.072769999999998</v>
      </c>
      <c r="Q102" s="32">
        <v>-84.232550000000003</v>
      </c>
      <c r="R102" s="30">
        <f t="shared" si="1"/>
        <v>1892</v>
      </c>
      <c r="S102" s="30" t="s">
        <v>1213</v>
      </c>
    </row>
    <row r="103" spans="1:19">
      <c r="A103" s="31" t="s">
        <v>1269</v>
      </c>
      <c r="B103" s="31" t="s">
        <v>2562</v>
      </c>
      <c r="C103" s="31" t="s">
        <v>54</v>
      </c>
      <c r="D103" s="31" t="s">
        <v>1274</v>
      </c>
      <c r="E103" s="32">
        <v>1</v>
      </c>
      <c r="F103" s="32">
        <v>81</v>
      </c>
      <c r="G103" s="32">
        <v>4</v>
      </c>
      <c r="H103" s="32">
        <v>1</v>
      </c>
      <c r="I103" s="32">
        <v>2</v>
      </c>
      <c r="J103" s="31" t="s">
        <v>1346</v>
      </c>
      <c r="K103" s="31" t="s">
        <v>1345</v>
      </c>
      <c r="L103" s="31" t="s">
        <v>1322</v>
      </c>
      <c r="M103" s="31" t="s">
        <v>3616</v>
      </c>
      <c r="N103" s="32">
        <v>1973</v>
      </c>
      <c r="O103" s="32">
        <v>4</v>
      </c>
      <c r="P103" s="32">
        <v>30.081949999999999</v>
      </c>
      <c r="Q103" s="32">
        <v>-84.619560000000007</v>
      </c>
      <c r="R103" s="30">
        <f t="shared" si="1"/>
        <v>1892</v>
      </c>
      <c r="S103" s="30" t="s">
        <v>1213</v>
      </c>
    </row>
    <row r="104" spans="1:19">
      <c r="A104" s="31" t="s">
        <v>1269</v>
      </c>
      <c r="B104" s="31" t="s">
        <v>2588</v>
      </c>
      <c r="C104" s="31" t="s">
        <v>275</v>
      </c>
      <c r="D104" s="31" t="s">
        <v>1274</v>
      </c>
      <c r="E104" s="32">
        <v>1</v>
      </c>
      <c r="F104" s="32">
        <v>81</v>
      </c>
      <c r="G104" s="32">
        <v>4</v>
      </c>
      <c r="H104" s="32">
        <v>2</v>
      </c>
      <c r="I104" s="32">
        <v>2</v>
      </c>
      <c r="J104" s="31" t="s">
        <v>2589</v>
      </c>
      <c r="K104" s="31" t="s">
        <v>2177</v>
      </c>
      <c r="L104" s="31" t="s">
        <v>1273</v>
      </c>
      <c r="M104" s="31" t="s">
        <v>3616</v>
      </c>
      <c r="N104" s="32">
        <v>1973</v>
      </c>
      <c r="O104" s="32">
        <v>5</v>
      </c>
      <c r="P104" s="32">
        <v>35.858069999999998</v>
      </c>
      <c r="Q104" s="32">
        <v>-87.691649999999996</v>
      </c>
      <c r="R104" s="30">
        <f t="shared" si="1"/>
        <v>1892</v>
      </c>
      <c r="S104" s="30" t="s">
        <v>1213</v>
      </c>
    </row>
    <row r="105" spans="1:19">
      <c r="A105" s="31" t="s">
        <v>1269</v>
      </c>
      <c r="B105" s="31" t="s">
        <v>2591</v>
      </c>
      <c r="C105" s="31" t="s">
        <v>275</v>
      </c>
      <c r="D105" s="31" t="s">
        <v>1127</v>
      </c>
      <c r="E105" s="32">
        <v>1</v>
      </c>
      <c r="F105" s="32">
        <v>81</v>
      </c>
      <c r="G105" s="32">
        <v>4</v>
      </c>
      <c r="H105" s="32">
        <v>4</v>
      </c>
      <c r="I105" s="32">
        <v>4</v>
      </c>
      <c r="J105" s="31" t="s">
        <v>673</v>
      </c>
      <c r="K105" s="31" t="s">
        <v>2180</v>
      </c>
      <c r="L105" s="31" t="s">
        <v>1273</v>
      </c>
      <c r="M105" s="31" t="s">
        <v>3616</v>
      </c>
      <c r="N105" s="32">
        <v>1973</v>
      </c>
      <c r="O105" s="32">
        <v>5</v>
      </c>
      <c r="P105" s="32">
        <v>35.743639999999999</v>
      </c>
      <c r="Q105" s="32">
        <v>-85.457499999999996</v>
      </c>
      <c r="R105" s="30">
        <f t="shared" si="1"/>
        <v>1892</v>
      </c>
      <c r="S105" s="30" t="s">
        <v>1213</v>
      </c>
    </row>
    <row r="106" spans="1:19">
      <c r="A106" s="31" t="s">
        <v>1269</v>
      </c>
      <c r="B106" s="31" t="s">
        <v>2603</v>
      </c>
      <c r="C106" s="31" t="s">
        <v>3</v>
      </c>
      <c r="D106" s="31" t="s">
        <v>1127</v>
      </c>
      <c r="E106" s="32">
        <v>1</v>
      </c>
      <c r="F106" s="32">
        <v>81</v>
      </c>
      <c r="G106" s="32">
        <v>4</v>
      </c>
      <c r="H106" s="32">
        <v>1</v>
      </c>
      <c r="I106" s="32">
        <v>2</v>
      </c>
      <c r="J106" s="31" t="s">
        <v>2604</v>
      </c>
      <c r="K106" s="31" t="s">
        <v>1397</v>
      </c>
      <c r="L106" s="31" t="s">
        <v>1273</v>
      </c>
      <c r="M106" s="31" t="s">
        <v>3616</v>
      </c>
      <c r="N106" s="32">
        <v>1973</v>
      </c>
      <c r="O106" s="32">
        <v>6</v>
      </c>
      <c r="P106" s="32">
        <v>34.973939999999999</v>
      </c>
      <c r="Q106" s="32">
        <v>-87.512450000000001</v>
      </c>
      <c r="R106" s="30">
        <f t="shared" si="1"/>
        <v>1892</v>
      </c>
      <c r="S106" s="30" t="s">
        <v>1213</v>
      </c>
    </row>
    <row r="107" spans="1:19">
      <c r="A107" s="31" t="s">
        <v>1269</v>
      </c>
      <c r="B107" s="31" t="s">
        <v>2610</v>
      </c>
      <c r="C107" s="31" t="s">
        <v>3</v>
      </c>
      <c r="D107" s="31" t="s">
        <v>1274</v>
      </c>
      <c r="E107" s="32">
        <v>1</v>
      </c>
      <c r="F107" s="32">
        <v>86</v>
      </c>
      <c r="G107" s="32">
        <v>4</v>
      </c>
      <c r="H107" s="32">
        <v>4</v>
      </c>
      <c r="I107" s="32">
        <v>3</v>
      </c>
      <c r="J107" s="31" t="s">
        <v>2611</v>
      </c>
      <c r="K107" s="31" t="s">
        <v>497</v>
      </c>
      <c r="L107" s="31" t="s">
        <v>1273</v>
      </c>
      <c r="M107" s="31" t="s">
        <v>3616</v>
      </c>
      <c r="N107" s="32">
        <v>1978</v>
      </c>
      <c r="O107" s="32">
        <v>6</v>
      </c>
      <c r="P107" s="32">
        <v>34.15213</v>
      </c>
      <c r="Q107" s="32">
        <v>-85.679270000000002</v>
      </c>
      <c r="R107" s="30">
        <f t="shared" si="1"/>
        <v>1892</v>
      </c>
      <c r="S107" s="30" t="s">
        <v>1213</v>
      </c>
    </row>
    <row r="108" spans="1:19">
      <c r="A108" s="31" t="s">
        <v>1269</v>
      </c>
      <c r="B108" s="31" t="s">
        <v>2626</v>
      </c>
      <c r="C108" s="31" t="s">
        <v>3</v>
      </c>
      <c r="D108" s="31" t="s">
        <v>1274</v>
      </c>
      <c r="E108" s="32">
        <v>1</v>
      </c>
      <c r="F108" s="32">
        <v>86</v>
      </c>
      <c r="G108" s="32">
        <v>4</v>
      </c>
      <c r="H108" s="32">
        <v>4</v>
      </c>
      <c r="J108" s="31" t="s">
        <v>2627</v>
      </c>
      <c r="K108" s="31" t="s">
        <v>1417</v>
      </c>
      <c r="L108" s="31" t="s">
        <v>1319</v>
      </c>
      <c r="M108" s="31" t="s">
        <v>3616</v>
      </c>
      <c r="N108" s="32">
        <v>1978</v>
      </c>
      <c r="O108" s="32">
        <v>7</v>
      </c>
      <c r="P108" s="32">
        <v>31.86298</v>
      </c>
      <c r="Q108" s="32">
        <v>-87.573679999999996</v>
      </c>
      <c r="R108" s="30">
        <f t="shared" si="1"/>
        <v>1892</v>
      </c>
      <c r="S108" s="30" t="s">
        <v>1213</v>
      </c>
    </row>
    <row r="109" spans="1:19">
      <c r="A109" s="31" t="s">
        <v>1269</v>
      </c>
      <c r="B109" s="31" t="s">
        <v>2635</v>
      </c>
      <c r="C109" s="31" t="s">
        <v>3</v>
      </c>
      <c r="D109" s="31" t="s">
        <v>1127</v>
      </c>
      <c r="E109" s="32">
        <v>1</v>
      </c>
      <c r="F109" s="32">
        <v>84</v>
      </c>
      <c r="G109" s="32">
        <v>4</v>
      </c>
      <c r="H109" s="32">
        <v>1</v>
      </c>
      <c r="I109" s="32">
        <v>2</v>
      </c>
      <c r="J109" s="31" t="s">
        <v>922</v>
      </c>
      <c r="K109" s="31" t="s">
        <v>922</v>
      </c>
      <c r="L109" s="31" t="s">
        <v>1328</v>
      </c>
      <c r="M109" s="31" t="s">
        <v>3617</v>
      </c>
      <c r="N109" s="32">
        <v>1976</v>
      </c>
      <c r="O109" s="32">
        <v>7</v>
      </c>
      <c r="P109" s="32">
        <v>31.0395</v>
      </c>
      <c r="Q109" s="32">
        <v>-85.866280000000003</v>
      </c>
      <c r="R109" s="30">
        <f t="shared" si="1"/>
        <v>1892</v>
      </c>
      <c r="S109" s="30" t="s">
        <v>1213</v>
      </c>
    </row>
    <row r="110" spans="1:19">
      <c r="A110" s="31" t="s">
        <v>1269</v>
      </c>
      <c r="B110" s="31" t="s">
        <v>2662</v>
      </c>
      <c r="C110" s="31" t="s">
        <v>336</v>
      </c>
      <c r="D110" s="31" t="s">
        <v>1274</v>
      </c>
      <c r="E110" s="32">
        <v>1</v>
      </c>
      <c r="F110" s="32">
        <v>85</v>
      </c>
      <c r="G110" s="32">
        <v>4</v>
      </c>
      <c r="H110" s="32">
        <v>3</v>
      </c>
      <c r="I110" s="32">
        <v>4</v>
      </c>
      <c r="J110" s="31" t="s">
        <v>2663</v>
      </c>
      <c r="K110" s="31" t="s">
        <v>2574</v>
      </c>
      <c r="L110" s="31" t="s">
        <v>1274</v>
      </c>
      <c r="M110" s="31" t="s">
        <v>3616</v>
      </c>
      <c r="N110" s="32">
        <v>1977</v>
      </c>
      <c r="O110" s="32">
        <v>10</v>
      </c>
      <c r="P110" s="32">
        <v>34.823540000000001</v>
      </c>
      <c r="Q110" s="32">
        <v>-89.997240000000005</v>
      </c>
      <c r="R110" s="30">
        <f t="shared" si="1"/>
        <v>1892</v>
      </c>
      <c r="S110" s="30" t="s">
        <v>1213</v>
      </c>
    </row>
    <row r="111" spans="1:19">
      <c r="A111" s="31" t="s">
        <v>1269</v>
      </c>
      <c r="B111" s="31" t="s">
        <v>2668</v>
      </c>
      <c r="C111" s="31" t="s">
        <v>336</v>
      </c>
      <c r="D111" s="31" t="s">
        <v>1127</v>
      </c>
      <c r="E111" s="32">
        <v>1</v>
      </c>
      <c r="F111" s="32">
        <v>85</v>
      </c>
      <c r="G111" s="32">
        <v>4</v>
      </c>
      <c r="H111" s="32">
        <v>3</v>
      </c>
      <c r="I111" s="32">
        <v>3</v>
      </c>
      <c r="J111" s="31" t="s">
        <v>2670</v>
      </c>
      <c r="K111" s="31" t="s">
        <v>2669</v>
      </c>
      <c r="L111" s="31" t="s">
        <v>1274</v>
      </c>
      <c r="M111" s="31" t="s">
        <v>3616</v>
      </c>
      <c r="N111" s="32">
        <v>1977</v>
      </c>
      <c r="O111" s="32">
        <v>10</v>
      </c>
      <c r="P111" s="32">
        <v>34.364699999999999</v>
      </c>
      <c r="Q111" s="32">
        <v>-90.640259999999998</v>
      </c>
      <c r="R111" s="30">
        <f t="shared" si="1"/>
        <v>1892</v>
      </c>
      <c r="S111" s="30" t="s">
        <v>1213</v>
      </c>
    </row>
    <row r="112" spans="1:19">
      <c r="A112" s="31" t="s">
        <v>1269</v>
      </c>
      <c r="B112" s="31" t="s">
        <v>2728</v>
      </c>
      <c r="C112" s="31" t="s">
        <v>336</v>
      </c>
      <c r="D112" s="31" t="s">
        <v>1127</v>
      </c>
      <c r="E112" s="32">
        <v>1</v>
      </c>
      <c r="F112" s="32">
        <v>84</v>
      </c>
      <c r="G112" s="32">
        <v>4</v>
      </c>
      <c r="H112" s="32">
        <v>3</v>
      </c>
      <c r="I112" s="32">
        <v>2</v>
      </c>
      <c r="J112" s="31" t="s">
        <v>337</v>
      </c>
      <c r="K112" s="31" t="s">
        <v>2325</v>
      </c>
      <c r="L112" s="31" t="s">
        <v>1328</v>
      </c>
      <c r="M112" s="31" t="s">
        <v>3616</v>
      </c>
      <c r="N112" s="32">
        <v>1976</v>
      </c>
      <c r="O112" s="32">
        <v>12</v>
      </c>
      <c r="P112" s="32">
        <v>30.41169</v>
      </c>
      <c r="Q112" s="32">
        <v>-89.43459</v>
      </c>
      <c r="R112" s="30">
        <f t="shared" si="1"/>
        <v>1892</v>
      </c>
      <c r="S112" s="30" t="s">
        <v>1213</v>
      </c>
    </row>
    <row r="113" spans="1:19">
      <c r="A113" s="31" t="s">
        <v>1269</v>
      </c>
      <c r="B113" s="31" t="s">
        <v>2743</v>
      </c>
      <c r="C113" s="31" t="s">
        <v>10</v>
      </c>
      <c r="D113" s="31" t="s">
        <v>1127</v>
      </c>
      <c r="E113" s="32">
        <v>1</v>
      </c>
      <c r="F113" s="32">
        <v>82</v>
      </c>
      <c r="G113" s="32">
        <v>4</v>
      </c>
      <c r="H113" s="32">
        <v>1</v>
      </c>
      <c r="I113" s="32">
        <v>1</v>
      </c>
      <c r="J113" s="31" t="s">
        <v>1890</v>
      </c>
      <c r="K113" s="31" t="s">
        <v>1889</v>
      </c>
      <c r="L113" s="31" t="s">
        <v>1274</v>
      </c>
      <c r="M113" s="31" t="s">
        <v>3617</v>
      </c>
      <c r="N113" s="32">
        <v>1974</v>
      </c>
      <c r="O113" s="32">
        <v>13</v>
      </c>
      <c r="P113" s="32">
        <v>36.385579999999997</v>
      </c>
      <c r="Q113" s="32">
        <v>-90.19359</v>
      </c>
      <c r="R113" s="30">
        <f t="shared" si="1"/>
        <v>1892</v>
      </c>
      <c r="S113" s="30" t="s">
        <v>1213</v>
      </c>
    </row>
    <row r="114" spans="1:19">
      <c r="A114" s="31" t="s">
        <v>1269</v>
      </c>
      <c r="B114" s="31" t="s">
        <v>2746</v>
      </c>
      <c r="C114" s="31" t="s">
        <v>10</v>
      </c>
      <c r="D114" s="31" t="s">
        <v>1274</v>
      </c>
      <c r="E114" s="32">
        <v>1</v>
      </c>
      <c r="F114" s="32">
        <v>82</v>
      </c>
      <c r="G114" s="32">
        <v>4</v>
      </c>
      <c r="H114" s="32">
        <v>2</v>
      </c>
      <c r="I114" s="32">
        <v>2</v>
      </c>
      <c r="J114" s="31" t="s">
        <v>1901</v>
      </c>
      <c r="K114" s="31" t="s">
        <v>1900</v>
      </c>
      <c r="L114" s="31" t="s">
        <v>1274</v>
      </c>
      <c r="M114" s="31" t="s">
        <v>3617</v>
      </c>
      <c r="N114" s="32">
        <v>1974</v>
      </c>
      <c r="O114" s="32">
        <v>13</v>
      </c>
      <c r="P114" s="32">
        <v>35.008569999999999</v>
      </c>
      <c r="Q114" s="32">
        <v>-90.787390000000002</v>
      </c>
      <c r="R114" s="30">
        <f t="shared" si="1"/>
        <v>1892</v>
      </c>
      <c r="S114" s="30" t="s">
        <v>1213</v>
      </c>
    </row>
    <row r="115" spans="1:19">
      <c r="A115" s="31" t="s">
        <v>1269</v>
      </c>
      <c r="B115" s="31" t="s">
        <v>2748</v>
      </c>
      <c r="C115" s="31" t="s">
        <v>10</v>
      </c>
      <c r="D115" s="31" t="s">
        <v>1127</v>
      </c>
      <c r="E115" s="32">
        <v>1</v>
      </c>
      <c r="F115" s="32">
        <v>85</v>
      </c>
      <c r="G115" s="32">
        <v>4</v>
      </c>
      <c r="H115" s="32">
        <v>2</v>
      </c>
      <c r="I115" s="32">
        <v>2</v>
      </c>
      <c r="J115" s="31" t="s">
        <v>2749</v>
      </c>
      <c r="K115" s="31" t="s">
        <v>1367</v>
      </c>
      <c r="L115" s="31" t="s">
        <v>1274</v>
      </c>
      <c r="M115" s="31" t="s">
        <v>3616</v>
      </c>
      <c r="N115" s="32">
        <v>1977</v>
      </c>
      <c r="O115" s="32">
        <v>13</v>
      </c>
      <c r="P115" s="32">
        <v>34.659669999999998</v>
      </c>
      <c r="Q115" s="32">
        <v>-90.822630000000004</v>
      </c>
      <c r="R115" s="30">
        <f t="shared" si="1"/>
        <v>1892</v>
      </c>
      <c r="S115" s="30" t="s">
        <v>1213</v>
      </c>
    </row>
    <row r="116" spans="1:19">
      <c r="A116" s="31" t="s">
        <v>1269</v>
      </c>
      <c r="B116" s="31" t="s">
        <v>2804</v>
      </c>
      <c r="C116" s="31" t="s">
        <v>24</v>
      </c>
      <c r="D116" s="31" t="s">
        <v>1127</v>
      </c>
      <c r="E116" s="32">
        <v>1</v>
      </c>
      <c r="F116" s="32">
        <v>84</v>
      </c>
      <c r="G116" s="32">
        <v>4</v>
      </c>
      <c r="H116" s="32">
        <v>1</v>
      </c>
      <c r="I116" s="32">
        <v>1</v>
      </c>
      <c r="J116" s="31" t="s">
        <v>2805</v>
      </c>
      <c r="K116" s="31" t="s">
        <v>1944</v>
      </c>
      <c r="L116" s="31" t="s">
        <v>1274</v>
      </c>
      <c r="M116" s="31" t="s">
        <v>3617</v>
      </c>
      <c r="N116" s="32">
        <v>1976</v>
      </c>
      <c r="O116" s="32">
        <v>14</v>
      </c>
      <c r="P116" s="32">
        <v>31.12462</v>
      </c>
      <c r="Q116" s="32">
        <v>-92.0625</v>
      </c>
      <c r="R116" s="30">
        <f t="shared" si="1"/>
        <v>1892</v>
      </c>
      <c r="S116" s="30" t="s">
        <v>1213</v>
      </c>
    </row>
    <row r="117" spans="1:19">
      <c r="A117" s="31" t="s">
        <v>1269</v>
      </c>
      <c r="B117" s="31" t="s">
        <v>2806</v>
      </c>
      <c r="C117" s="31" t="s">
        <v>24</v>
      </c>
      <c r="D117" s="31" t="s">
        <v>1127</v>
      </c>
      <c r="E117" s="32">
        <v>1</v>
      </c>
      <c r="F117" s="32">
        <v>84</v>
      </c>
      <c r="G117" s="32">
        <v>4</v>
      </c>
      <c r="H117" s="32">
        <v>1</v>
      </c>
      <c r="I117" s="32">
        <v>2</v>
      </c>
      <c r="J117" s="31" t="s">
        <v>2805</v>
      </c>
      <c r="K117" s="31" t="s">
        <v>1944</v>
      </c>
      <c r="L117" s="31" t="s">
        <v>1274</v>
      </c>
      <c r="M117" s="31" t="s">
        <v>3617</v>
      </c>
      <c r="N117" s="32">
        <v>1976</v>
      </c>
      <c r="O117" s="32">
        <v>14</v>
      </c>
      <c r="P117" s="32">
        <v>31.122299999999999</v>
      </c>
      <c r="Q117" s="32">
        <v>-92.063249999999996</v>
      </c>
      <c r="R117" s="30">
        <f t="shared" si="1"/>
        <v>1892</v>
      </c>
      <c r="S117" s="30" t="s">
        <v>1213</v>
      </c>
    </row>
    <row r="118" spans="1:19">
      <c r="A118" s="31" t="s">
        <v>1269</v>
      </c>
      <c r="B118" s="31" t="s">
        <v>2807</v>
      </c>
      <c r="C118" s="31" t="s">
        <v>24</v>
      </c>
      <c r="D118" s="31" t="s">
        <v>1127</v>
      </c>
      <c r="E118" s="32">
        <v>1</v>
      </c>
      <c r="F118" s="32">
        <v>82</v>
      </c>
      <c r="G118" s="32">
        <v>4</v>
      </c>
      <c r="H118" s="32">
        <v>2</v>
      </c>
      <c r="I118" s="32">
        <v>2</v>
      </c>
      <c r="J118" s="31" t="s">
        <v>2808</v>
      </c>
      <c r="K118" s="31" t="s">
        <v>1848</v>
      </c>
      <c r="L118" s="31" t="s">
        <v>1274</v>
      </c>
      <c r="M118" s="31" t="s">
        <v>3616</v>
      </c>
      <c r="N118" s="32">
        <v>1974</v>
      </c>
      <c r="O118" s="32">
        <v>14</v>
      </c>
      <c r="P118" s="32">
        <v>30.159210000000002</v>
      </c>
      <c r="Q118" s="32">
        <v>-92.17568</v>
      </c>
      <c r="R118" s="30">
        <f t="shared" si="1"/>
        <v>1892</v>
      </c>
      <c r="S118" s="30" t="s">
        <v>1213</v>
      </c>
    </row>
    <row r="119" spans="1:19">
      <c r="A119" s="31" t="s">
        <v>1269</v>
      </c>
      <c r="B119" s="31" t="s">
        <v>2814</v>
      </c>
      <c r="C119" s="31" t="s">
        <v>283</v>
      </c>
      <c r="D119" s="31" t="s">
        <v>1127</v>
      </c>
      <c r="E119" s="32">
        <v>1</v>
      </c>
      <c r="F119" s="32">
        <v>82</v>
      </c>
      <c r="G119" s="32">
        <v>4</v>
      </c>
      <c r="H119" s="32">
        <v>3</v>
      </c>
      <c r="I119" s="32">
        <v>3</v>
      </c>
      <c r="J119" s="31" t="s">
        <v>1560</v>
      </c>
      <c r="K119" s="31" t="s">
        <v>704</v>
      </c>
      <c r="L119" s="31" t="s">
        <v>1328</v>
      </c>
      <c r="M119" s="31" t="s">
        <v>3617</v>
      </c>
      <c r="N119" s="32">
        <v>1974</v>
      </c>
      <c r="O119" s="32">
        <v>15</v>
      </c>
      <c r="P119" s="32">
        <v>33.428269999999998</v>
      </c>
      <c r="Q119" s="32">
        <v>-94.043049999999994</v>
      </c>
      <c r="R119" s="30">
        <f t="shared" si="1"/>
        <v>1892</v>
      </c>
      <c r="S119" s="30" t="s">
        <v>1213</v>
      </c>
    </row>
    <row r="120" spans="1:19">
      <c r="A120" s="31" t="s">
        <v>1269</v>
      </c>
      <c r="B120" s="31" t="s">
        <v>2449</v>
      </c>
      <c r="C120" s="31" t="s">
        <v>275</v>
      </c>
      <c r="D120" s="31" t="s">
        <v>1274</v>
      </c>
      <c r="E120" s="32">
        <v>1</v>
      </c>
      <c r="F120" s="32">
        <v>78</v>
      </c>
      <c r="G120" s="32">
        <v>4</v>
      </c>
      <c r="H120" s="32">
        <v>4</v>
      </c>
      <c r="I120" s="32">
        <v>3</v>
      </c>
      <c r="J120" s="31" t="s">
        <v>1272</v>
      </c>
      <c r="K120" s="31" t="s">
        <v>1271</v>
      </c>
      <c r="L120" s="31" t="s">
        <v>1273</v>
      </c>
      <c r="M120" s="31" t="s">
        <v>3616</v>
      </c>
      <c r="N120" s="32">
        <v>1971</v>
      </c>
      <c r="O120" s="32">
        <v>1</v>
      </c>
      <c r="P120" s="32">
        <v>36.567210000000003</v>
      </c>
      <c r="Q120" s="32">
        <v>-81.759429999999995</v>
      </c>
      <c r="R120" s="30">
        <f t="shared" si="1"/>
        <v>1893</v>
      </c>
      <c r="S120" s="30" t="s">
        <v>1213</v>
      </c>
    </row>
    <row r="121" spans="1:19">
      <c r="A121" s="31" t="s">
        <v>1269</v>
      </c>
      <c r="B121" s="31" t="s">
        <v>2451</v>
      </c>
      <c r="C121" s="31" t="s">
        <v>275</v>
      </c>
      <c r="D121" s="31" t="s">
        <v>1127</v>
      </c>
      <c r="E121" s="32">
        <v>1</v>
      </c>
      <c r="F121" s="32">
        <v>79</v>
      </c>
      <c r="G121" s="32">
        <v>4</v>
      </c>
      <c r="H121" s="32">
        <v>2</v>
      </c>
      <c r="I121" s="32">
        <v>2</v>
      </c>
      <c r="J121" s="31" t="s">
        <v>2118</v>
      </c>
      <c r="K121" s="31" t="s">
        <v>1068</v>
      </c>
      <c r="L121" s="31" t="s">
        <v>1273</v>
      </c>
      <c r="M121" s="31" t="s">
        <v>3616</v>
      </c>
      <c r="N121" s="32">
        <v>1972</v>
      </c>
      <c r="O121" s="32">
        <v>1</v>
      </c>
      <c r="P121" s="32">
        <v>36.293019999999999</v>
      </c>
      <c r="Q121" s="32">
        <v>-82.544409999999999</v>
      </c>
      <c r="R121" s="30">
        <f t="shared" si="1"/>
        <v>1893</v>
      </c>
      <c r="S121" s="30" t="s">
        <v>1213</v>
      </c>
    </row>
    <row r="122" spans="1:19">
      <c r="A122" s="31" t="s">
        <v>1269</v>
      </c>
      <c r="B122" s="31" t="s">
        <v>2475</v>
      </c>
      <c r="D122" s="31" t="s">
        <v>1127</v>
      </c>
      <c r="E122" s="32">
        <v>1</v>
      </c>
      <c r="F122" s="32">
        <v>78</v>
      </c>
      <c r="G122" s="32">
        <v>4</v>
      </c>
      <c r="H122" s="32">
        <v>1</v>
      </c>
      <c r="J122" s="31" t="s">
        <v>232</v>
      </c>
      <c r="K122" s="31" t="s">
        <v>1299</v>
      </c>
      <c r="L122" s="31" t="s">
        <v>1273</v>
      </c>
      <c r="M122" s="31" t="s">
        <v>3617</v>
      </c>
      <c r="N122" s="32">
        <v>1971</v>
      </c>
      <c r="O122" s="32">
        <v>1</v>
      </c>
      <c r="P122" s="32">
        <v>35.19435</v>
      </c>
      <c r="Q122" s="32">
        <v>-84.887</v>
      </c>
      <c r="R122" s="30">
        <f t="shared" si="1"/>
        <v>1893</v>
      </c>
      <c r="S122" s="30" t="s">
        <v>1213</v>
      </c>
    </row>
    <row r="123" spans="1:19">
      <c r="A123" s="31" t="s">
        <v>1269</v>
      </c>
      <c r="B123" s="31" t="s">
        <v>2477</v>
      </c>
      <c r="C123" s="31" t="s">
        <v>69</v>
      </c>
      <c r="D123" s="31" t="s">
        <v>1127</v>
      </c>
      <c r="E123" s="32">
        <v>1</v>
      </c>
      <c r="F123" s="32">
        <v>81</v>
      </c>
      <c r="G123" s="32">
        <v>4</v>
      </c>
      <c r="H123" s="32">
        <v>1</v>
      </c>
      <c r="I123" s="32">
        <v>1</v>
      </c>
      <c r="J123" s="31" t="s">
        <v>2478</v>
      </c>
      <c r="K123" s="31" t="s">
        <v>474</v>
      </c>
      <c r="L123" s="31" t="s">
        <v>1273</v>
      </c>
      <c r="M123" s="31" t="s">
        <v>3616</v>
      </c>
      <c r="N123" s="32">
        <v>1974</v>
      </c>
      <c r="O123" s="32">
        <v>2</v>
      </c>
      <c r="P123" s="32">
        <v>34.694870000000002</v>
      </c>
      <c r="Q123" s="32">
        <v>-84.482789999999994</v>
      </c>
      <c r="R123" s="30">
        <f t="shared" si="1"/>
        <v>1893</v>
      </c>
      <c r="S123" s="30" t="s">
        <v>1213</v>
      </c>
    </row>
    <row r="124" spans="1:19">
      <c r="A124" s="31" t="s">
        <v>1269</v>
      </c>
      <c r="B124" s="31" t="s">
        <v>2507</v>
      </c>
      <c r="C124" s="31" t="s">
        <v>69</v>
      </c>
      <c r="D124" s="31" t="s">
        <v>1274</v>
      </c>
      <c r="E124" s="32">
        <v>1</v>
      </c>
      <c r="F124" s="32">
        <v>80</v>
      </c>
      <c r="G124" s="32">
        <v>4</v>
      </c>
      <c r="H124" s="32">
        <v>3</v>
      </c>
      <c r="I124" s="32">
        <v>3</v>
      </c>
      <c r="J124" s="31" t="s">
        <v>2509</v>
      </c>
      <c r="K124" s="31" t="s">
        <v>2508</v>
      </c>
      <c r="L124" s="31" t="s">
        <v>1309</v>
      </c>
      <c r="M124" s="31" t="s">
        <v>3617</v>
      </c>
      <c r="N124" s="32">
        <v>1973</v>
      </c>
      <c r="O124" s="32">
        <v>2</v>
      </c>
      <c r="P124" s="32">
        <v>33.583309999999997</v>
      </c>
      <c r="Q124" s="32">
        <v>-84.339340000000007</v>
      </c>
      <c r="R124" s="30">
        <f t="shared" si="1"/>
        <v>1893</v>
      </c>
      <c r="S124" s="30" t="s">
        <v>1213</v>
      </c>
    </row>
    <row r="125" spans="1:19">
      <c r="A125" s="31" t="s">
        <v>1269</v>
      </c>
      <c r="B125" s="31" t="s">
        <v>2566</v>
      </c>
      <c r="C125" s="31" t="s">
        <v>54</v>
      </c>
      <c r="D125" s="31" t="s">
        <v>1127</v>
      </c>
      <c r="E125" s="32">
        <v>1</v>
      </c>
      <c r="F125" s="32">
        <v>80</v>
      </c>
      <c r="G125" s="32">
        <v>4</v>
      </c>
      <c r="H125" s="32">
        <v>1</v>
      </c>
      <c r="I125" s="32">
        <v>1</v>
      </c>
      <c r="J125" s="31" t="s">
        <v>1741</v>
      </c>
      <c r="K125" s="31" t="s">
        <v>1740</v>
      </c>
      <c r="L125" s="31" t="s">
        <v>1328</v>
      </c>
      <c r="M125" s="31" t="s">
        <v>3616</v>
      </c>
      <c r="N125" s="32">
        <v>1973</v>
      </c>
      <c r="O125" s="32">
        <v>4</v>
      </c>
      <c r="P125" s="32">
        <v>29.725549999999998</v>
      </c>
      <c r="Q125" s="32">
        <v>-81.731309999999993</v>
      </c>
      <c r="R125" s="30">
        <f t="shared" si="1"/>
        <v>1893</v>
      </c>
      <c r="S125" s="30" t="s">
        <v>1213</v>
      </c>
    </row>
    <row r="126" spans="1:19">
      <c r="A126" s="31" t="s">
        <v>1269</v>
      </c>
      <c r="B126" s="31" t="s">
        <v>2583</v>
      </c>
      <c r="C126" s="31" t="s">
        <v>275</v>
      </c>
      <c r="D126" s="31" t="s">
        <v>1127</v>
      </c>
      <c r="E126" s="32">
        <v>1</v>
      </c>
      <c r="F126" s="32">
        <v>80</v>
      </c>
      <c r="G126" s="32">
        <v>4</v>
      </c>
      <c r="H126" s="32">
        <v>2</v>
      </c>
      <c r="I126" s="32">
        <v>2</v>
      </c>
      <c r="J126" s="31" t="s">
        <v>343</v>
      </c>
      <c r="K126" s="31" t="s">
        <v>727</v>
      </c>
      <c r="L126" s="31" t="s">
        <v>1273</v>
      </c>
      <c r="M126" s="31" t="s">
        <v>3616</v>
      </c>
      <c r="N126" s="32">
        <v>1973</v>
      </c>
      <c r="O126" s="32">
        <v>5</v>
      </c>
      <c r="P126" s="32">
        <v>36.017899999999997</v>
      </c>
      <c r="Q126" s="32">
        <v>-86.115650000000002</v>
      </c>
      <c r="R126" s="30">
        <f t="shared" si="1"/>
        <v>1893</v>
      </c>
      <c r="S126" s="30" t="s">
        <v>1213</v>
      </c>
    </row>
    <row r="127" spans="1:19">
      <c r="A127" s="31" t="s">
        <v>1269</v>
      </c>
      <c r="B127" s="31" t="s">
        <v>2586</v>
      </c>
      <c r="C127" s="31" t="s">
        <v>275</v>
      </c>
      <c r="D127" s="31" t="s">
        <v>1274</v>
      </c>
      <c r="E127" s="32">
        <v>1</v>
      </c>
      <c r="F127" s="32">
        <v>81</v>
      </c>
      <c r="G127" s="32">
        <v>4</v>
      </c>
      <c r="H127" s="32">
        <v>1</v>
      </c>
      <c r="I127" s="32">
        <v>1</v>
      </c>
      <c r="J127" s="31" t="s">
        <v>345</v>
      </c>
      <c r="K127" s="31" t="s">
        <v>2587</v>
      </c>
      <c r="L127" s="31" t="s">
        <v>1273</v>
      </c>
      <c r="M127" s="31" t="s">
        <v>3617</v>
      </c>
      <c r="N127" s="32">
        <v>1974</v>
      </c>
      <c r="O127" s="32">
        <v>5</v>
      </c>
      <c r="P127" s="32">
        <v>36.083329999999997</v>
      </c>
      <c r="Q127" s="32">
        <v>-87.795779999999993</v>
      </c>
      <c r="R127" s="30">
        <f t="shared" si="1"/>
        <v>1893</v>
      </c>
      <c r="S127" s="30" t="s">
        <v>1213</v>
      </c>
    </row>
    <row r="128" spans="1:19">
      <c r="A128" s="31" t="s">
        <v>1269</v>
      </c>
      <c r="B128" s="31" t="s">
        <v>2592</v>
      </c>
      <c r="C128" s="31" t="s">
        <v>275</v>
      </c>
      <c r="D128" s="31" t="s">
        <v>1274</v>
      </c>
      <c r="E128" s="32">
        <v>1</v>
      </c>
      <c r="F128" s="32">
        <v>83</v>
      </c>
      <c r="G128" s="32">
        <v>4</v>
      </c>
      <c r="H128" s="32">
        <v>2</v>
      </c>
      <c r="I128" s="32">
        <v>2</v>
      </c>
      <c r="J128" s="31" t="s">
        <v>2594</v>
      </c>
      <c r="K128" s="31" t="s">
        <v>2593</v>
      </c>
      <c r="L128" s="31" t="s">
        <v>1273</v>
      </c>
      <c r="M128" s="31" t="s">
        <v>3616</v>
      </c>
      <c r="N128" s="32">
        <v>1976</v>
      </c>
      <c r="O128" s="32">
        <v>5</v>
      </c>
      <c r="P128" s="32">
        <v>35.261969999999998</v>
      </c>
      <c r="Q128" s="32">
        <v>-85.737560000000002</v>
      </c>
      <c r="R128" s="30">
        <f t="shared" si="1"/>
        <v>1893</v>
      </c>
      <c r="S128" s="30" t="s">
        <v>1213</v>
      </c>
    </row>
    <row r="129" spans="1:19">
      <c r="A129" s="31" t="s">
        <v>1269</v>
      </c>
      <c r="B129" s="31" t="s">
        <v>2619</v>
      </c>
      <c r="C129" s="31" t="s">
        <v>3</v>
      </c>
      <c r="D129" s="31" t="s">
        <v>1127</v>
      </c>
      <c r="E129" s="32">
        <v>1</v>
      </c>
      <c r="F129" s="32">
        <v>78</v>
      </c>
      <c r="G129" s="32">
        <v>4</v>
      </c>
      <c r="H129" s="32">
        <v>1</v>
      </c>
      <c r="I129" s="32">
        <v>1</v>
      </c>
      <c r="J129" s="31" t="s">
        <v>3618</v>
      </c>
      <c r="K129" s="31" t="s">
        <v>1462</v>
      </c>
      <c r="L129" s="31" t="s">
        <v>1309</v>
      </c>
      <c r="M129" s="31" t="s">
        <v>3616</v>
      </c>
      <c r="N129" s="32">
        <v>1971</v>
      </c>
      <c r="O129" s="32">
        <v>6</v>
      </c>
      <c r="P129" s="32">
        <v>33.1145</v>
      </c>
      <c r="Q129" s="32">
        <v>-86.583600000000004</v>
      </c>
      <c r="R129" s="30">
        <f t="shared" si="1"/>
        <v>1893</v>
      </c>
      <c r="S129" s="30" t="s">
        <v>1213</v>
      </c>
    </row>
    <row r="130" spans="1:19">
      <c r="A130" s="31" t="s">
        <v>1269</v>
      </c>
      <c r="B130" s="31" t="s">
        <v>2639</v>
      </c>
      <c r="C130" s="31" t="s">
        <v>3</v>
      </c>
      <c r="D130" s="31" t="s">
        <v>1127</v>
      </c>
      <c r="E130" s="32">
        <v>1</v>
      </c>
      <c r="F130" s="32">
        <v>78</v>
      </c>
      <c r="G130" s="32">
        <v>4</v>
      </c>
      <c r="H130" s="32">
        <v>2</v>
      </c>
      <c r="I130" s="32">
        <v>2</v>
      </c>
      <c r="J130" s="31" t="s">
        <v>2640</v>
      </c>
      <c r="K130" s="31" t="s">
        <v>1068</v>
      </c>
      <c r="L130" s="31" t="s">
        <v>1328</v>
      </c>
      <c r="M130" s="31" t="s">
        <v>3616</v>
      </c>
      <c r="N130" s="32">
        <v>1971</v>
      </c>
      <c r="O130" s="32">
        <v>7</v>
      </c>
      <c r="P130" s="32">
        <v>31.49841</v>
      </c>
      <c r="Q130" s="32">
        <v>-87.988500000000002</v>
      </c>
      <c r="R130" s="30">
        <f t="shared" ref="R130:R193" si="2">N130-F130</f>
        <v>1893</v>
      </c>
      <c r="S130" s="30" t="s">
        <v>1213</v>
      </c>
    </row>
    <row r="131" spans="1:19">
      <c r="A131" s="31" t="s">
        <v>1269</v>
      </c>
      <c r="B131" s="31" t="s">
        <v>2641</v>
      </c>
      <c r="C131" s="31" t="s">
        <v>3</v>
      </c>
      <c r="D131" s="31" t="s">
        <v>1127</v>
      </c>
      <c r="E131" s="32">
        <v>1</v>
      </c>
      <c r="F131" s="32">
        <v>85</v>
      </c>
      <c r="G131" s="32">
        <v>4</v>
      </c>
      <c r="H131" s="32">
        <v>1</v>
      </c>
      <c r="I131" s="32">
        <v>1</v>
      </c>
      <c r="J131" s="31" t="s">
        <v>2642</v>
      </c>
      <c r="K131" s="31" t="s">
        <v>2301</v>
      </c>
      <c r="L131" s="31" t="s">
        <v>1328</v>
      </c>
      <c r="M131" s="31" t="s">
        <v>3616</v>
      </c>
      <c r="N131" s="32">
        <v>1978</v>
      </c>
      <c r="O131" s="32">
        <v>7</v>
      </c>
      <c r="P131" s="32">
        <v>31.98799</v>
      </c>
      <c r="Q131" s="32">
        <v>-88.336359999999999</v>
      </c>
      <c r="R131" s="30">
        <f t="shared" si="2"/>
        <v>1893</v>
      </c>
      <c r="S131" s="30" t="s">
        <v>1213</v>
      </c>
    </row>
    <row r="132" spans="1:19">
      <c r="A132" s="31" t="s">
        <v>1269</v>
      </c>
      <c r="B132" s="31" t="s">
        <v>2648</v>
      </c>
      <c r="C132" s="31" t="s">
        <v>3</v>
      </c>
      <c r="D132" s="31" t="s">
        <v>1274</v>
      </c>
      <c r="E132" s="32">
        <v>1</v>
      </c>
      <c r="F132" s="32">
        <v>84</v>
      </c>
      <c r="G132" s="32">
        <v>4</v>
      </c>
      <c r="H132" s="32">
        <v>3</v>
      </c>
      <c r="I132" s="32">
        <v>2</v>
      </c>
      <c r="J132" s="31" t="s">
        <v>6</v>
      </c>
      <c r="K132" s="31" t="s">
        <v>6</v>
      </c>
      <c r="L132" s="31" t="s">
        <v>1322</v>
      </c>
      <c r="M132" s="31" t="s">
        <v>3617</v>
      </c>
      <c r="N132" s="32">
        <v>1977</v>
      </c>
      <c r="O132" s="32">
        <v>8</v>
      </c>
      <c r="P132" s="32">
        <v>30.686720000000001</v>
      </c>
      <c r="Q132" s="32">
        <v>-88.043019999999999</v>
      </c>
      <c r="R132" s="30">
        <f t="shared" si="2"/>
        <v>1893</v>
      </c>
      <c r="S132" s="30" t="s">
        <v>1213</v>
      </c>
    </row>
    <row r="133" spans="1:19">
      <c r="A133" s="31" t="s">
        <v>1269</v>
      </c>
      <c r="B133" s="31" t="s">
        <v>2655</v>
      </c>
      <c r="C133" s="31" t="s">
        <v>275</v>
      </c>
      <c r="D133" s="31" t="s">
        <v>1127</v>
      </c>
      <c r="E133" s="32">
        <v>1</v>
      </c>
      <c r="F133" s="32">
        <v>81</v>
      </c>
      <c r="G133" s="32">
        <v>4</v>
      </c>
      <c r="H133" s="32">
        <v>1</v>
      </c>
      <c r="I133" s="32">
        <v>1</v>
      </c>
      <c r="J133" s="31" t="s">
        <v>355</v>
      </c>
      <c r="K133" s="31" t="s">
        <v>1460</v>
      </c>
      <c r="L133" s="31" t="s">
        <v>1319</v>
      </c>
      <c r="M133" s="31" t="s">
        <v>3617</v>
      </c>
      <c r="N133" s="32">
        <v>1974</v>
      </c>
      <c r="O133" s="32">
        <v>9</v>
      </c>
      <c r="P133" s="32">
        <v>35.594099999999997</v>
      </c>
      <c r="Q133" s="32">
        <v>-89.262209999999996</v>
      </c>
      <c r="R133" s="30">
        <f t="shared" si="2"/>
        <v>1893</v>
      </c>
      <c r="S133" s="30" t="s">
        <v>1213</v>
      </c>
    </row>
    <row r="134" spans="1:19">
      <c r="A134" s="31" t="s">
        <v>1269</v>
      </c>
      <c r="B134" s="31" t="s">
        <v>2659</v>
      </c>
      <c r="C134" s="31" t="s">
        <v>336</v>
      </c>
      <c r="D134" s="31" t="s">
        <v>1274</v>
      </c>
      <c r="E134" s="32">
        <v>1</v>
      </c>
      <c r="F134" s="32">
        <v>80</v>
      </c>
      <c r="G134" s="32">
        <v>4</v>
      </c>
      <c r="H134" s="32">
        <v>4</v>
      </c>
      <c r="I134" s="32">
        <v>3</v>
      </c>
      <c r="J134" s="31" t="s">
        <v>2288</v>
      </c>
      <c r="K134" s="31" t="s">
        <v>2287</v>
      </c>
      <c r="L134" s="31" t="s">
        <v>1319</v>
      </c>
      <c r="M134" s="31" t="s">
        <v>3616</v>
      </c>
      <c r="N134" s="32">
        <v>1973</v>
      </c>
      <c r="O134" s="32">
        <v>10</v>
      </c>
      <c r="P134" s="32">
        <v>34.814999999999998</v>
      </c>
      <c r="Q134" s="32">
        <v>-88.197599999999994</v>
      </c>
      <c r="R134" s="30">
        <f t="shared" si="2"/>
        <v>1893</v>
      </c>
      <c r="S134" s="30" t="s">
        <v>1213</v>
      </c>
    </row>
    <row r="135" spans="1:19">
      <c r="A135" s="31" t="s">
        <v>1269</v>
      </c>
      <c r="B135" s="31" t="s">
        <v>2666</v>
      </c>
      <c r="C135" s="31" t="s">
        <v>336</v>
      </c>
      <c r="D135" s="31" t="s">
        <v>1127</v>
      </c>
      <c r="E135" s="32">
        <v>1</v>
      </c>
      <c r="F135" s="32">
        <v>81</v>
      </c>
      <c r="G135" s="32">
        <v>4</v>
      </c>
      <c r="H135" s="32">
        <v>4</v>
      </c>
      <c r="I135" s="32">
        <v>3</v>
      </c>
      <c r="J135" s="31" t="s">
        <v>2667</v>
      </c>
      <c r="K135" s="31" t="s">
        <v>1705</v>
      </c>
      <c r="L135" s="31" t="s">
        <v>1274</v>
      </c>
      <c r="M135" s="31" t="s">
        <v>3617</v>
      </c>
      <c r="N135" s="32">
        <v>1974</v>
      </c>
      <c r="O135" s="32">
        <v>10</v>
      </c>
      <c r="P135" s="32">
        <v>34.253450000000001</v>
      </c>
      <c r="Q135" s="32">
        <v>-90.274640000000005</v>
      </c>
      <c r="R135" s="30">
        <f t="shared" si="2"/>
        <v>1893</v>
      </c>
      <c r="S135" s="30" t="s">
        <v>1213</v>
      </c>
    </row>
    <row r="136" spans="1:19">
      <c r="A136" s="31" t="s">
        <v>1269</v>
      </c>
      <c r="B136" s="31" t="s">
        <v>2675</v>
      </c>
      <c r="C136" s="31" t="s">
        <v>336</v>
      </c>
      <c r="D136" s="31" t="s">
        <v>1274</v>
      </c>
      <c r="E136" s="32">
        <v>1</v>
      </c>
      <c r="F136" s="32">
        <v>81</v>
      </c>
      <c r="G136" s="32">
        <v>4</v>
      </c>
      <c r="H136" s="32">
        <v>3</v>
      </c>
      <c r="I136" s="32">
        <v>3</v>
      </c>
      <c r="J136" s="31" t="s">
        <v>2672</v>
      </c>
      <c r="K136" s="31" t="s">
        <v>2672</v>
      </c>
      <c r="L136" s="31" t="s">
        <v>1319</v>
      </c>
      <c r="M136" s="31" t="s">
        <v>3617</v>
      </c>
      <c r="N136" s="32">
        <v>1974</v>
      </c>
      <c r="O136" s="32">
        <v>10</v>
      </c>
      <c r="P136" s="32">
        <v>34.241</v>
      </c>
      <c r="Q136" s="32">
        <v>-88.996070000000003</v>
      </c>
      <c r="R136" s="30">
        <f t="shared" si="2"/>
        <v>1893</v>
      </c>
      <c r="S136" s="30" t="s">
        <v>1213</v>
      </c>
    </row>
    <row r="137" spans="1:19">
      <c r="A137" s="31" t="s">
        <v>1269</v>
      </c>
      <c r="B137" s="31" t="s">
        <v>2694</v>
      </c>
      <c r="C137" s="31" t="s">
        <v>336</v>
      </c>
      <c r="D137" s="31" t="s">
        <v>1274</v>
      </c>
      <c r="E137" s="32">
        <v>1</v>
      </c>
      <c r="F137" s="32">
        <v>80</v>
      </c>
      <c r="G137" s="32">
        <v>4</v>
      </c>
      <c r="H137" s="32">
        <v>4</v>
      </c>
      <c r="I137" s="32">
        <v>3</v>
      </c>
      <c r="J137" s="31" t="s">
        <v>2695</v>
      </c>
      <c r="K137" s="31" t="s">
        <v>1476</v>
      </c>
      <c r="L137" s="31" t="s">
        <v>1274</v>
      </c>
      <c r="M137" s="31" t="s">
        <v>3616</v>
      </c>
      <c r="N137" s="32">
        <v>1973</v>
      </c>
      <c r="O137" s="32">
        <v>11</v>
      </c>
      <c r="P137" s="32">
        <v>32.873640000000002</v>
      </c>
      <c r="Q137" s="32">
        <v>-90.349689999999995</v>
      </c>
      <c r="R137" s="30">
        <f t="shared" si="2"/>
        <v>1893</v>
      </c>
      <c r="S137" s="30" t="s">
        <v>1213</v>
      </c>
    </row>
    <row r="138" spans="1:19">
      <c r="A138" s="31" t="s">
        <v>1269</v>
      </c>
      <c r="B138" s="31" t="s">
        <v>2706</v>
      </c>
      <c r="C138" s="31" t="s">
        <v>336</v>
      </c>
      <c r="D138" s="31" t="s">
        <v>1274</v>
      </c>
      <c r="E138" s="32">
        <v>1</v>
      </c>
      <c r="F138" s="32">
        <v>80</v>
      </c>
      <c r="G138" s="32">
        <v>4</v>
      </c>
      <c r="H138" s="32">
        <v>2</v>
      </c>
      <c r="J138" s="31" t="s">
        <v>2314</v>
      </c>
      <c r="K138" s="31" t="s">
        <v>2313</v>
      </c>
      <c r="L138" s="31" t="s">
        <v>1328</v>
      </c>
      <c r="M138" s="31" t="s">
        <v>3616</v>
      </c>
      <c r="N138" s="32">
        <v>1973</v>
      </c>
      <c r="O138" s="32">
        <v>11</v>
      </c>
      <c r="P138" s="32">
        <v>31.754249999999999</v>
      </c>
      <c r="Q138" s="32">
        <v>-89.278149999999997</v>
      </c>
      <c r="R138" s="30">
        <f t="shared" si="2"/>
        <v>1893</v>
      </c>
      <c r="S138" s="30" t="s">
        <v>1213</v>
      </c>
    </row>
    <row r="139" spans="1:19">
      <c r="A139" s="31" t="s">
        <v>1269</v>
      </c>
      <c r="B139" s="31" t="s">
        <v>2711</v>
      </c>
      <c r="C139" s="31" t="s">
        <v>336</v>
      </c>
      <c r="D139" s="31" t="s">
        <v>1274</v>
      </c>
      <c r="E139" s="32">
        <v>1</v>
      </c>
      <c r="F139" s="32">
        <v>85</v>
      </c>
      <c r="G139" s="32">
        <v>4</v>
      </c>
      <c r="H139" s="32">
        <v>1</v>
      </c>
      <c r="I139" s="32">
        <v>2</v>
      </c>
      <c r="J139" s="31" t="s">
        <v>2713</v>
      </c>
      <c r="K139" s="31" t="s">
        <v>2712</v>
      </c>
      <c r="L139" s="31" t="s">
        <v>1328</v>
      </c>
      <c r="M139" s="31" t="s">
        <v>3616</v>
      </c>
      <c r="N139" s="32">
        <v>1978</v>
      </c>
      <c r="O139" s="32">
        <v>11</v>
      </c>
      <c r="P139" s="32">
        <v>31.933489999999999</v>
      </c>
      <c r="Q139" s="32">
        <v>-89.827560000000005</v>
      </c>
      <c r="R139" s="30">
        <f t="shared" si="2"/>
        <v>1893</v>
      </c>
      <c r="S139" s="30" t="s">
        <v>1213</v>
      </c>
    </row>
    <row r="140" spans="1:19">
      <c r="A140" s="31" t="s">
        <v>1269</v>
      </c>
      <c r="B140" s="31" t="s">
        <v>2720</v>
      </c>
      <c r="C140" s="31" t="s">
        <v>336</v>
      </c>
      <c r="D140" s="31" t="s">
        <v>1274</v>
      </c>
      <c r="E140" s="32">
        <v>1</v>
      </c>
      <c r="F140" s="32">
        <v>79</v>
      </c>
      <c r="G140" s="32">
        <v>4</v>
      </c>
      <c r="H140" s="32">
        <v>1</v>
      </c>
      <c r="J140" s="31" t="s">
        <v>2319</v>
      </c>
      <c r="K140" s="31" t="s">
        <v>189</v>
      </c>
      <c r="L140" s="31" t="s">
        <v>1328</v>
      </c>
      <c r="M140" s="31" t="s">
        <v>3617</v>
      </c>
      <c r="N140" s="32">
        <v>1972</v>
      </c>
      <c r="O140" s="32">
        <v>11</v>
      </c>
      <c r="P140" s="32">
        <v>31.58099</v>
      </c>
      <c r="Q140" s="32">
        <v>-90.447479999999999</v>
      </c>
      <c r="R140" s="30">
        <f t="shared" si="2"/>
        <v>1893</v>
      </c>
      <c r="S140" s="30" t="s">
        <v>1213</v>
      </c>
    </row>
    <row r="141" spans="1:19">
      <c r="A141" s="31" t="s">
        <v>1269</v>
      </c>
      <c r="B141" s="31" t="s">
        <v>2725</v>
      </c>
      <c r="C141" s="31" t="s">
        <v>336</v>
      </c>
      <c r="D141" s="31" t="s">
        <v>1127</v>
      </c>
      <c r="E141" s="32">
        <v>1</v>
      </c>
      <c r="F141" s="32">
        <v>83</v>
      </c>
      <c r="G141" s="32">
        <v>4</v>
      </c>
      <c r="H141" s="32">
        <v>3</v>
      </c>
      <c r="I141" s="32">
        <v>4</v>
      </c>
      <c r="J141" s="31" t="s">
        <v>2726</v>
      </c>
      <c r="K141" s="31" t="s">
        <v>209</v>
      </c>
      <c r="L141" s="31" t="s">
        <v>1322</v>
      </c>
      <c r="M141" s="31" t="s">
        <v>3617</v>
      </c>
      <c r="N141" s="32">
        <v>1976</v>
      </c>
      <c r="O141" s="32">
        <v>12</v>
      </c>
      <c r="P141" s="32">
        <v>30.396850000000001</v>
      </c>
      <c r="Q141" s="32">
        <v>-88.538079999999994</v>
      </c>
      <c r="R141" s="30">
        <f t="shared" si="2"/>
        <v>1893</v>
      </c>
      <c r="S141" s="30" t="s">
        <v>1213</v>
      </c>
    </row>
    <row r="142" spans="1:19">
      <c r="A142" s="31" t="s">
        <v>1269</v>
      </c>
      <c r="B142" s="31" t="s">
        <v>2732</v>
      </c>
      <c r="C142" s="31" t="s">
        <v>24</v>
      </c>
      <c r="D142" s="31" t="s">
        <v>1127</v>
      </c>
      <c r="E142" s="32">
        <v>1</v>
      </c>
      <c r="F142" s="32">
        <v>84</v>
      </c>
      <c r="G142" s="32">
        <v>4</v>
      </c>
      <c r="H142" s="32">
        <v>1</v>
      </c>
      <c r="I142" s="32">
        <v>1</v>
      </c>
      <c r="J142" s="31" t="s">
        <v>1804</v>
      </c>
      <c r="K142" s="31" t="s">
        <v>1804</v>
      </c>
      <c r="L142" s="31" t="s">
        <v>1328</v>
      </c>
      <c r="M142" s="31" t="s">
        <v>3616</v>
      </c>
      <c r="N142" s="32">
        <v>1977</v>
      </c>
      <c r="O142" s="32">
        <v>12</v>
      </c>
      <c r="P142" s="32">
        <v>30.503119999999999</v>
      </c>
      <c r="Q142" s="32">
        <v>-90.752870000000001</v>
      </c>
      <c r="R142" s="30">
        <f t="shared" si="2"/>
        <v>1893</v>
      </c>
      <c r="S142" s="30" t="s">
        <v>1213</v>
      </c>
    </row>
    <row r="143" spans="1:19">
      <c r="A143" s="31" t="s">
        <v>1269</v>
      </c>
      <c r="B143" s="31" t="s">
        <v>2733</v>
      </c>
      <c r="C143" s="31" t="s">
        <v>24</v>
      </c>
      <c r="D143" s="31" t="s">
        <v>1127</v>
      </c>
      <c r="E143" s="32">
        <v>1</v>
      </c>
      <c r="F143" s="32">
        <v>81</v>
      </c>
      <c r="G143" s="32">
        <v>4</v>
      </c>
      <c r="H143" s="32">
        <v>1</v>
      </c>
      <c r="I143" s="32">
        <v>1</v>
      </c>
      <c r="J143" s="31" t="s">
        <v>1488</v>
      </c>
      <c r="K143" s="31" t="s">
        <v>1487</v>
      </c>
      <c r="L143" s="31" t="s">
        <v>1274</v>
      </c>
      <c r="M143" s="31" t="s">
        <v>3617</v>
      </c>
      <c r="N143" s="32">
        <v>1974</v>
      </c>
      <c r="O143" s="32">
        <v>12</v>
      </c>
      <c r="P143" s="32">
        <v>30.6477</v>
      </c>
      <c r="Q143" s="32">
        <v>-91.150369999999995</v>
      </c>
      <c r="R143" s="30">
        <f t="shared" si="2"/>
        <v>1893</v>
      </c>
      <c r="S143" s="30" t="s">
        <v>1213</v>
      </c>
    </row>
    <row r="144" spans="1:19">
      <c r="A144" s="31" t="s">
        <v>1269</v>
      </c>
      <c r="B144" s="31" t="s">
        <v>2750</v>
      </c>
      <c r="C144" s="31" t="s">
        <v>10</v>
      </c>
      <c r="D144" s="31" t="s">
        <v>1127</v>
      </c>
      <c r="E144" s="32">
        <v>1</v>
      </c>
      <c r="F144" s="32">
        <v>84</v>
      </c>
      <c r="G144" s="32">
        <v>4</v>
      </c>
      <c r="H144" s="32">
        <v>1</v>
      </c>
      <c r="I144" s="32">
        <v>3</v>
      </c>
      <c r="J144" s="31" t="s">
        <v>2752</v>
      </c>
      <c r="K144" s="31" t="s">
        <v>2751</v>
      </c>
      <c r="L144" s="31" t="s">
        <v>1274</v>
      </c>
      <c r="M144" s="31" t="s">
        <v>3617</v>
      </c>
      <c r="N144" s="32">
        <v>1977</v>
      </c>
      <c r="O144" s="32">
        <v>13</v>
      </c>
      <c r="P144" s="32">
        <v>34.49841</v>
      </c>
      <c r="Q144" s="32">
        <v>-91.55265</v>
      </c>
      <c r="R144" s="30">
        <f t="shared" si="2"/>
        <v>1893</v>
      </c>
      <c r="S144" s="30" t="s">
        <v>1213</v>
      </c>
    </row>
    <row r="145" spans="1:19">
      <c r="A145" s="31" t="s">
        <v>1269</v>
      </c>
      <c r="B145" s="31" t="s">
        <v>2753</v>
      </c>
      <c r="C145" s="31" t="s">
        <v>10</v>
      </c>
      <c r="D145" s="31" t="s">
        <v>1127</v>
      </c>
      <c r="E145" s="32">
        <v>1</v>
      </c>
      <c r="F145" s="32">
        <v>85</v>
      </c>
      <c r="G145" s="32">
        <v>4</v>
      </c>
      <c r="H145" s="32">
        <v>1</v>
      </c>
      <c r="I145" s="32">
        <v>2</v>
      </c>
      <c r="J145" s="31" t="s">
        <v>11</v>
      </c>
      <c r="K145" s="31" t="s">
        <v>1515</v>
      </c>
      <c r="L145" s="31" t="s">
        <v>1274</v>
      </c>
      <c r="M145" s="31" t="s">
        <v>3617</v>
      </c>
      <c r="N145" s="32">
        <v>1978</v>
      </c>
      <c r="O145" s="32">
        <v>13</v>
      </c>
      <c r="P145" s="32">
        <v>34.747579999999999</v>
      </c>
      <c r="Q145" s="32">
        <v>-92.274060000000006</v>
      </c>
      <c r="R145" s="30">
        <f t="shared" si="2"/>
        <v>1893</v>
      </c>
      <c r="S145" s="30" t="s">
        <v>1213</v>
      </c>
    </row>
    <row r="146" spans="1:19">
      <c r="A146" s="31" t="s">
        <v>1269</v>
      </c>
      <c r="B146" s="31" t="s">
        <v>2798</v>
      </c>
      <c r="C146" s="31" t="s">
        <v>24</v>
      </c>
      <c r="D146" s="31" t="s">
        <v>1127</v>
      </c>
      <c r="E146" s="32">
        <v>1</v>
      </c>
      <c r="F146" s="32">
        <v>85</v>
      </c>
      <c r="G146" s="32">
        <v>4</v>
      </c>
      <c r="H146" s="32">
        <v>2</v>
      </c>
      <c r="I146" s="32">
        <v>2</v>
      </c>
      <c r="J146" s="31" t="s">
        <v>2800</v>
      </c>
      <c r="K146" s="31" t="s">
        <v>2799</v>
      </c>
      <c r="L146" s="31" t="s">
        <v>1274</v>
      </c>
      <c r="M146" s="31" t="s">
        <v>3616</v>
      </c>
      <c r="N146" s="32">
        <v>1978</v>
      </c>
      <c r="O146" s="32">
        <v>14</v>
      </c>
      <c r="P146" s="32">
        <v>31.51951</v>
      </c>
      <c r="Q146" s="32">
        <v>-92.706119999999999</v>
      </c>
      <c r="R146" s="30">
        <f t="shared" si="2"/>
        <v>1893</v>
      </c>
      <c r="S146" s="30" t="s">
        <v>1213</v>
      </c>
    </row>
    <row r="147" spans="1:19">
      <c r="A147" s="31" t="s">
        <v>1269</v>
      </c>
      <c r="B147" s="31" t="s">
        <v>2821</v>
      </c>
      <c r="C147" s="31" t="s">
        <v>283</v>
      </c>
      <c r="D147" s="31" t="s">
        <v>1274</v>
      </c>
      <c r="E147" s="32">
        <v>1</v>
      </c>
      <c r="F147" s="32">
        <v>84</v>
      </c>
      <c r="G147" s="32">
        <v>4</v>
      </c>
      <c r="H147" s="32">
        <v>2</v>
      </c>
      <c r="I147" s="32">
        <v>2</v>
      </c>
      <c r="J147" s="31" t="s">
        <v>2822</v>
      </c>
      <c r="K147" s="31" t="s">
        <v>1271</v>
      </c>
      <c r="L147" s="31" t="s">
        <v>1319</v>
      </c>
      <c r="M147" s="31" t="s">
        <v>3616</v>
      </c>
      <c r="N147" s="32">
        <v>1977</v>
      </c>
      <c r="O147" s="32">
        <v>15</v>
      </c>
      <c r="P147" s="32">
        <v>32.431220000000003</v>
      </c>
      <c r="Q147" s="32">
        <v>-97.101900000000001</v>
      </c>
      <c r="R147" s="30">
        <f t="shared" si="2"/>
        <v>1893</v>
      </c>
      <c r="S147" s="30" t="s">
        <v>1213</v>
      </c>
    </row>
    <row r="148" spans="1:19">
      <c r="A148" s="31" t="s">
        <v>1269</v>
      </c>
      <c r="B148" s="31" t="s">
        <v>2474</v>
      </c>
      <c r="C148" s="31" t="s">
        <v>275</v>
      </c>
      <c r="D148" s="31" t="s">
        <v>1127</v>
      </c>
      <c r="E148" s="32">
        <v>1</v>
      </c>
      <c r="F148" s="32">
        <v>77</v>
      </c>
      <c r="G148" s="32">
        <v>4</v>
      </c>
      <c r="H148" s="32">
        <v>3</v>
      </c>
      <c r="I148" s="32">
        <v>4</v>
      </c>
      <c r="J148" s="31" t="s">
        <v>236</v>
      </c>
      <c r="K148" s="31" t="s">
        <v>1297</v>
      </c>
      <c r="L148" s="31" t="s">
        <v>1273</v>
      </c>
      <c r="M148" s="31" t="s">
        <v>3617</v>
      </c>
      <c r="N148" s="32">
        <v>1971</v>
      </c>
      <c r="O148" s="32">
        <v>1</v>
      </c>
      <c r="P148" s="32">
        <v>35.495179999999998</v>
      </c>
      <c r="Q148" s="32">
        <v>-85.012079999999997</v>
      </c>
      <c r="R148" s="30">
        <f t="shared" si="2"/>
        <v>1894</v>
      </c>
      <c r="S148" s="30" t="s">
        <v>1213</v>
      </c>
    </row>
    <row r="149" spans="1:19">
      <c r="A149" s="31" t="s">
        <v>1269</v>
      </c>
      <c r="B149" s="31" t="s">
        <v>2503</v>
      </c>
      <c r="C149" s="31" t="s">
        <v>69</v>
      </c>
      <c r="D149" s="31" t="s">
        <v>1274</v>
      </c>
      <c r="E149" s="32">
        <v>1</v>
      </c>
      <c r="F149" s="32">
        <v>79</v>
      </c>
      <c r="G149" s="32">
        <v>4</v>
      </c>
      <c r="H149" s="32">
        <v>4</v>
      </c>
      <c r="J149" s="31" t="s">
        <v>70</v>
      </c>
      <c r="K149" s="31" t="s">
        <v>1311</v>
      </c>
      <c r="L149" s="31" t="s">
        <v>1309</v>
      </c>
      <c r="M149" s="31" t="s">
        <v>3617</v>
      </c>
      <c r="N149" s="32">
        <v>1973</v>
      </c>
      <c r="O149" s="32">
        <v>2</v>
      </c>
      <c r="P149" s="32">
        <v>33.773919999999997</v>
      </c>
      <c r="Q149" s="32">
        <v>-84.348920000000007</v>
      </c>
      <c r="R149" s="30">
        <f t="shared" si="2"/>
        <v>1894</v>
      </c>
      <c r="S149" s="30" t="s">
        <v>1213</v>
      </c>
    </row>
    <row r="150" spans="1:19">
      <c r="A150" s="31" t="s">
        <v>1269</v>
      </c>
      <c r="B150" s="31" t="s">
        <v>2510</v>
      </c>
      <c r="C150" s="31" t="s">
        <v>69</v>
      </c>
      <c r="D150" s="31" t="s">
        <v>1127</v>
      </c>
      <c r="E150" s="32">
        <v>1</v>
      </c>
      <c r="F150" s="32">
        <v>79</v>
      </c>
      <c r="G150" s="32">
        <v>4</v>
      </c>
      <c r="H150" s="32">
        <v>1</v>
      </c>
      <c r="I150" s="32">
        <v>1</v>
      </c>
      <c r="J150" s="31" t="s">
        <v>2511</v>
      </c>
      <c r="K150" s="31" t="s">
        <v>1659</v>
      </c>
      <c r="L150" s="31" t="s">
        <v>1309</v>
      </c>
      <c r="M150" s="31" t="s">
        <v>3616</v>
      </c>
      <c r="N150" s="32">
        <v>1973</v>
      </c>
      <c r="O150" s="32">
        <v>2</v>
      </c>
      <c r="P150" s="32">
        <v>33.392389999999999</v>
      </c>
      <c r="Q150" s="32">
        <v>-84.417699999999996</v>
      </c>
      <c r="R150" s="30">
        <f t="shared" si="2"/>
        <v>1894</v>
      </c>
      <c r="S150" s="30" t="s">
        <v>1213</v>
      </c>
    </row>
    <row r="151" spans="1:19">
      <c r="A151" s="31" t="s">
        <v>1269</v>
      </c>
      <c r="B151" s="31" t="s">
        <v>2521</v>
      </c>
      <c r="C151" s="31" t="s">
        <v>69</v>
      </c>
      <c r="D151" s="31" t="s">
        <v>1274</v>
      </c>
      <c r="E151" s="32">
        <v>1</v>
      </c>
      <c r="F151" s="32">
        <v>79</v>
      </c>
      <c r="G151" s="32">
        <v>4</v>
      </c>
      <c r="H151" s="32">
        <v>4</v>
      </c>
      <c r="J151" s="31" t="s">
        <v>2520</v>
      </c>
      <c r="K151" s="31" t="s">
        <v>1957</v>
      </c>
      <c r="L151" s="31" t="s">
        <v>1309</v>
      </c>
      <c r="M151" s="31" t="s">
        <v>3617</v>
      </c>
      <c r="N151" s="32">
        <v>1973</v>
      </c>
      <c r="O151" s="32">
        <v>2</v>
      </c>
      <c r="P151" s="32">
        <v>33.054600000000001</v>
      </c>
      <c r="Q151" s="32">
        <v>-84.155337000000003</v>
      </c>
      <c r="R151" s="30">
        <f t="shared" si="2"/>
        <v>1894</v>
      </c>
      <c r="S151" s="30" t="s">
        <v>1213</v>
      </c>
    </row>
    <row r="152" spans="1:19">
      <c r="A152" s="31" t="s">
        <v>1269</v>
      </c>
      <c r="B152" s="31" t="s">
        <v>2550</v>
      </c>
      <c r="C152" s="31" t="s">
        <v>69</v>
      </c>
      <c r="D152" s="31" t="s">
        <v>1127</v>
      </c>
      <c r="E152" s="32">
        <v>1</v>
      </c>
      <c r="F152" s="32">
        <v>80</v>
      </c>
      <c r="G152" s="32">
        <v>4</v>
      </c>
      <c r="H152" s="32">
        <v>2</v>
      </c>
      <c r="I152" s="32">
        <v>2</v>
      </c>
      <c r="J152" s="31" t="s">
        <v>2551</v>
      </c>
      <c r="K152" s="31" t="s">
        <v>995</v>
      </c>
      <c r="L152" s="31" t="s">
        <v>1322</v>
      </c>
      <c r="M152" s="31" t="s">
        <v>3617</v>
      </c>
      <c r="N152" s="32">
        <v>1974</v>
      </c>
      <c r="O152" s="32">
        <v>3</v>
      </c>
      <c r="P152" s="32">
        <v>30.733529999999998</v>
      </c>
      <c r="Q152" s="32">
        <v>-81.552369999999996</v>
      </c>
      <c r="R152" s="30">
        <f t="shared" si="2"/>
        <v>1894</v>
      </c>
      <c r="S152" s="30" t="s">
        <v>1213</v>
      </c>
    </row>
    <row r="153" spans="1:19">
      <c r="A153" s="31" t="s">
        <v>1269</v>
      </c>
      <c r="B153" s="31" t="s">
        <v>2556</v>
      </c>
      <c r="C153" s="31" t="s">
        <v>69</v>
      </c>
      <c r="D153" s="31" t="s">
        <v>1127</v>
      </c>
      <c r="E153" s="32">
        <v>1</v>
      </c>
      <c r="F153" s="32">
        <v>81</v>
      </c>
      <c r="G153" s="32">
        <v>4</v>
      </c>
      <c r="H153" s="32">
        <v>1</v>
      </c>
      <c r="I153" s="32">
        <v>4</v>
      </c>
      <c r="J153" s="31" t="s">
        <v>1722</v>
      </c>
      <c r="K153" s="31" t="s">
        <v>1721</v>
      </c>
      <c r="L153" s="31" t="s">
        <v>1328</v>
      </c>
      <c r="M153" s="31" t="s">
        <v>3617</v>
      </c>
      <c r="N153" s="32">
        <v>1975</v>
      </c>
      <c r="O153" s="32">
        <v>3</v>
      </c>
      <c r="P153" s="32">
        <v>30.836349999999999</v>
      </c>
      <c r="Q153" s="32">
        <v>-83.980450000000005</v>
      </c>
      <c r="R153" s="30">
        <f t="shared" si="2"/>
        <v>1894</v>
      </c>
      <c r="S153" s="30" t="s">
        <v>1213</v>
      </c>
    </row>
    <row r="154" spans="1:19">
      <c r="A154" s="31" t="s">
        <v>1269</v>
      </c>
      <c r="B154" s="31" t="s">
        <v>2142</v>
      </c>
      <c r="C154" s="31" t="s">
        <v>69</v>
      </c>
      <c r="D154" s="31" t="s">
        <v>1274</v>
      </c>
      <c r="E154" s="32">
        <v>1</v>
      </c>
      <c r="F154" s="32">
        <v>76</v>
      </c>
      <c r="G154" s="32">
        <v>3</v>
      </c>
      <c r="H154" s="32">
        <v>1</v>
      </c>
      <c r="I154" s="32">
        <v>1</v>
      </c>
      <c r="J154" s="31" t="s">
        <v>2143</v>
      </c>
      <c r="K154" s="31" t="s">
        <v>1914</v>
      </c>
      <c r="L154" s="31" t="s">
        <v>1328</v>
      </c>
      <c r="M154" s="31" t="s">
        <v>3616</v>
      </c>
      <c r="N154" s="32">
        <v>1970</v>
      </c>
      <c r="O154" s="32">
        <v>3</v>
      </c>
      <c r="P154" s="32">
        <v>31.313680000000002</v>
      </c>
      <c r="Q154" s="32">
        <v>-84.351089999999999</v>
      </c>
      <c r="R154" s="30">
        <f t="shared" si="2"/>
        <v>1894</v>
      </c>
      <c r="S154" s="30" t="s">
        <v>1213</v>
      </c>
    </row>
    <row r="155" spans="1:19">
      <c r="A155" s="31" t="s">
        <v>1269</v>
      </c>
      <c r="B155" s="31" t="s">
        <v>2598</v>
      </c>
      <c r="C155" s="31" t="s">
        <v>275</v>
      </c>
      <c r="D155" s="31" t="s">
        <v>1274</v>
      </c>
      <c r="E155" s="32">
        <v>1</v>
      </c>
      <c r="F155" s="32">
        <v>84</v>
      </c>
      <c r="G155" s="32">
        <v>4</v>
      </c>
      <c r="H155" s="32">
        <v>1</v>
      </c>
      <c r="I155" s="32">
        <v>2</v>
      </c>
      <c r="J155" s="31" t="s">
        <v>2599</v>
      </c>
      <c r="K155" s="31" t="s">
        <v>2106</v>
      </c>
      <c r="L155" s="31" t="s">
        <v>1273</v>
      </c>
      <c r="M155" s="31" t="s">
        <v>3616</v>
      </c>
      <c r="N155" s="32">
        <v>1978</v>
      </c>
      <c r="O155" s="32">
        <v>5</v>
      </c>
      <c r="P155" s="32">
        <v>35.174379999999999</v>
      </c>
      <c r="Q155" s="32">
        <v>-87.739249999999998</v>
      </c>
      <c r="R155" s="30">
        <f t="shared" si="2"/>
        <v>1894</v>
      </c>
      <c r="S155" s="30" t="s">
        <v>1213</v>
      </c>
    </row>
    <row r="156" spans="1:19">
      <c r="A156" s="31" t="s">
        <v>1269</v>
      </c>
      <c r="B156" s="31" t="s">
        <v>2600</v>
      </c>
      <c r="C156" s="31" t="s">
        <v>3</v>
      </c>
      <c r="D156" s="31" t="s">
        <v>1127</v>
      </c>
      <c r="E156" s="32">
        <v>1</v>
      </c>
      <c r="F156" s="32">
        <v>78</v>
      </c>
      <c r="G156" s="32">
        <v>4</v>
      </c>
      <c r="H156" s="32">
        <v>1</v>
      </c>
      <c r="I156" s="32">
        <v>2</v>
      </c>
      <c r="J156" s="31" t="s">
        <v>2601</v>
      </c>
      <c r="K156" s="31" t="s">
        <v>320</v>
      </c>
      <c r="L156" s="31" t="s">
        <v>1273</v>
      </c>
      <c r="M156" s="31" t="s">
        <v>3616</v>
      </c>
      <c r="N156" s="32">
        <v>1972</v>
      </c>
      <c r="O156" s="32">
        <v>6</v>
      </c>
      <c r="P156" s="32">
        <v>34.786499999999997</v>
      </c>
      <c r="Q156" s="32">
        <v>-86.714129999999997</v>
      </c>
      <c r="R156" s="30">
        <f t="shared" si="2"/>
        <v>1894</v>
      </c>
      <c r="S156" s="30" t="s">
        <v>1213</v>
      </c>
    </row>
    <row r="157" spans="1:19">
      <c r="A157" s="31" t="s">
        <v>1269</v>
      </c>
      <c r="B157" s="31" t="s">
        <v>2605</v>
      </c>
      <c r="C157" s="31" t="s">
        <v>3</v>
      </c>
      <c r="D157" s="31" t="s">
        <v>1274</v>
      </c>
      <c r="E157" s="32">
        <v>1</v>
      </c>
      <c r="F157" s="32">
        <v>80</v>
      </c>
      <c r="G157" s="32">
        <v>4</v>
      </c>
      <c r="H157" s="32">
        <v>2</v>
      </c>
      <c r="I157" s="32">
        <v>2</v>
      </c>
      <c r="J157" s="31" t="s">
        <v>2606</v>
      </c>
      <c r="K157" s="31" t="s">
        <v>1639</v>
      </c>
      <c r="L157" s="31" t="s">
        <v>1273</v>
      </c>
      <c r="M157" s="31" t="s">
        <v>3616</v>
      </c>
      <c r="N157" s="32">
        <v>1974</v>
      </c>
      <c r="O157" s="32">
        <v>6</v>
      </c>
      <c r="P157" s="32">
        <v>34.738790000000002</v>
      </c>
      <c r="Q157" s="32">
        <v>873.89113999999995</v>
      </c>
      <c r="R157" s="30">
        <f t="shared" si="2"/>
        <v>1894</v>
      </c>
      <c r="S157" s="30" t="s">
        <v>1213</v>
      </c>
    </row>
    <row r="158" spans="1:19">
      <c r="A158" s="31" t="s">
        <v>1269</v>
      </c>
      <c r="B158" s="31" t="s">
        <v>2623</v>
      </c>
      <c r="C158" s="31" t="s">
        <v>3</v>
      </c>
      <c r="D158" s="31" t="s">
        <v>1274</v>
      </c>
      <c r="E158" s="32">
        <v>1</v>
      </c>
      <c r="F158" s="32">
        <v>82</v>
      </c>
      <c r="G158" s="32">
        <v>4</v>
      </c>
      <c r="H158" s="32">
        <v>2</v>
      </c>
      <c r="J158" s="31" t="s">
        <v>2624</v>
      </c>
      <c r="K158" s="31" t="s">
        <v>480</v>
      </c>
      <c r="L158" s="31" t="s">
        <v>1319</v>
      </c>
      <c r="M158" s="31" t="s">
        <v>3617</v>
      </c>
      <c r="N158" s="32">
        <v>1976</v>
      </c>
      <c r="O158" s="32">
        <v>7</v>
      </c>
      <c r="P158" s="32">
        <v>32.431559999999998</v>
      </c>
      <c r="Q158" s="32">
        <v>-87.024510000000006</v>
      </c>
      <c r="R158" s="30">
        <f t="shared" si="2"/>
        <v>1894</v>
      </c>
      <c r="S158" s="30" t="s">
        <v>1213</v>
      </c>
    </row>
    <row r="159" spans="1:19">
      <c r="A159" s="31" t="s">
        <v>1269</v>
      </c>
      <c r="B159" s="31" t="s">
        <v>2629</v>
      </c>
      <c r="C159" s="31" t="s">
        <v>3</v>
      </c>
      <c r="D159" s="31" t="s">
        <v>1127</v>
      </c>
      <c r="E159" s="32">
        <v>1</v>
      </c>
      <c r="F159" s="32">
        <v>82</v>
      </c>
      <c r="G159" s="32">
        <v>4</v>
      </c>
      <c r="H159" s="32">
        <v>4</v>
      </c>
      <c r="J159" s="31" t="s">
        <v>456</v>
      </c>
      <c r="K159" s="31" t="s">
        <v>456</v>
      </c>
      <c r="L159" s="31" t="s">
        <v>1319</v>
      </c>
      <c r="M159" s="31" t="s">
        <v>3617</v>
      </c>
      <c r="N159" s="32">
        <v>1976</v>
      </c>
      <c r="O159" s="32">
        <v>7</v>
      </c>
      <c r="P159" s="32">
        <v>32.367780000000003</v>
      </c>
      <c r="Q159" s="32">
        <v>-86.308679999999995</v>
      </c>
      <c r="R159" s="30">
        <f t="shared" si="2"/>
        <v>1894</v>
      </c>
      <c r="S159" s="30" t="s">
        <v>1213</v>
      </c>
    </row>
    <row r="160" spans="1:19">
      <c r="A160" s="31" t="s">
        <v>1269</v>
      </c>
      <c r="B160" s="31" t="s">
        <v>2649</v>
      </c>
      <c r="C160" s="31" t="s">
        <v>275</v>
      </c>
      <c r="D160" s="31" t="s">
        <v>1274</v>
      </c>
      <c r="E160" s="32">
        <v>1</v>
      </c>
      <c r="F160" s="32">
        <v>80</v>
      </c>
      <c r="G160" s="32">
        <v>4</v>
      </c>
      <c r="H160" s="32">
        <v>1</v>
      </c>
      <c r="I160" s="32">
        <v>2</v>
      </c>
      <c r="J160" s="31" t="s">
        <v>2650</v>
      </c>
      <c r="K160" s="31" t="s">
        <v>1807</v>
      </c>
      <c r="L160" s="31" t="s">
        <v>1319</v>
      </c>
      <c r="M160" s="31" t="s">
        <v>3616</v>
      </c>
      <c r="N160" s="32">
        <v>1974</v>
      </c>
      <c r="O160" s="32">
        <v>9</v>
      </c>
      <c r="P160" s="32">
        <v>36.332389999999997</v>
      </c>
      <c r="Q160" s="32">
        <v>-88.159739999999999</v>
      </c>
      <c r="R160" s="30">
        <f t="shared" si="2"/>
        <v>1894</v>
      </c>
      <c r="S160" s="30" t="s">
        <v>1213</v>
      </c>
    </row>
    <row r="161" spans="1:19">
      <c r="A161" s="31" t="s">
        <v>1269</v>
      </c>
      <c r="B161" s="31" t="s">
        <v>2676</v>
      </c>
      <c r="C161" s="31" t="s">
        <v>336</v>
      </c>
      <c r="D161" s="31" t="s">
        <v>1127</v>
      </c>
      <c r="E161" s="32">
        <v>1</v>
      </c>
      <c r="F161" s="32">
        <v>80</v>
      </c>
      <c r="G161" s="32">
        <v>4</v>
      </c>
      <c r="H161" s="32">
        <v>4</v>
      </c>
      <c r="I161" s="32">
        <v>4</v>
      </c>
      <c r="J161" s="31" t="s">
        <v>2677</v>
      </c>
      <c r="K161" s="31" t="s">
        <v>1848</v>
      </c>
      <c r="L161" s="31" t="s">
        <v>1319</v>
      </c>
      <c r="M161" s="31" t="s">
        <v>3616</v>
      </c>
      <c r="N161" s="32">
        <v>1974</v>
      </c>
      <c r="O161" s="32">
        <v>10</v>
      </c>
      <c r="P161" s="32">
        <v>34.341560000000001</v>
      </c>
      <c r="Q161" s="32">
        <v>-89.668270000000007</v>
      </c>
      <c r="R161" s="30">
        <f t="shared" si="2"/>
        <v>1894</v>
      </c>
      <c r="S161" s="30" t="s">
        <v>1213</v>
      </c>
    </row>
    <row r="162" spans="1:19">
      <c r="A162" s="31" t="s">
        <v>1269</v>
      </c>
      <c r="B162" s="31" t="s">
        <v>2691</v>
      </c>
      <c r="C162" s="31" t="s">
        <v>336</v>
      </c>
      <c r="D162" s="31" t="s">
        <v>1274</v>
      </c>
      <c r="E162" s="32">
        <v>1</v>
      </c>
      <c r="F162" s="32">
        <v>80</v>
      </c>
      <c r="G162" s="32">
        <v>4</v>
      </c>
      <c r="H162" s="32">
        <v>3</v>
      </c>
      <c r="J162" s="31" t="s">
        <v>1856</v>
      </c>
      <c r="K162" s="31" t="s">
        <v>1855</v>
      </c>
      <c r="L162" s="31" t="s">
        <v>1319</v>
      </c>
      <c r="M162" s="31" t="s">
        <v>3617</v>
      </c>
      <c r="N162" s="32">
        <v>1974</v>
      </c>
      <c r="O162" s="32">
        <v>10</v>
      </c>
      <c r="P162" s="32">
        <v>33.062849999999997</v>
      </c>
      <c r="Q162" s="32">
        <v>-89.589950000000002</v>
      </c>
      <c r="R162" s="30">
        <f t="shared" si="2"/>
        <v>1894</v>
      </c>
      <c r="S162" s="30" t="s">
        <v>1213</v>
      </c>
    </row>
    <row r="163" spans="1:19">
      <c r="A163" s="31" t="s">
        <v>1269</v>
      </c>
      <c r="B163" s="31" t="s">
        <v>2701</v>
      </c>
      <c r="C163" s="31" t="s">
        <v>336</v>
      </c>
      <c r="D163" s="31" t="s">
        <v>1127</v>
      </c>
      <c r="E163" s="32">
        <v>1</v>
      </c>
      <c r="F163" s="32">
        <v>78</v>
      </c>
      <c r="G163" s="32">
        <v>4</v>
      </c>
      <c r="H163" s="32">
        <v>1</v>
      </c>
      <c r="I163" s="32">
        <v>2</v>
      </c>
      <c r="J163" s="31" t="s">
        <v>2702</v>
      </c>
      <c r="K163" s="31" t="s">
        <v>1479</v>
      </c>
      <c r="L163" s="31" t="s">
        <v>1319</v>
      </c>
      <c r="M163" s="31" t="s">
        <v>3616</v>
      </c>
      <c r="N163" s="32">
        <v>1972</v>
      </c>
      <c r="O163" s="32">
        <v>11</v>
      </c>
      <c r="P163" s="32">
        <v>32.25949</v>
      </c>
      <c r="Q163" s="32">
        <v>-90.422870000000003</v>
      </c>
      <c r="R163" s="30">
        <f t="shared" si="2"/>
        <v>1894</v>
      </c>
      <c r="S163" s="30" t="s">
        <v>1213</v>
      </c>
    </row>
    <row r="164" spans="1:19">
      <c r="A164" s="31" t="s">
        <v>1269</v>
      </c>
      <c r="B164" s="31" t="s">
        <v>2762</v>
      </c>
      <c r="C164" s="31" t="s">
        <v>10</v>
      </c>
      <c r="D164" s="31" t="s">
        <v>1274</v>
      </c>
      <c r="E164" s="32">
        <v>1</v>
      </c>
      <c r="F164" s="32">
        <v>80</v>
      </c>
      <c r="G164" s="32">
        <v>4</v>
      </c>
      <c r="H164" s="32">
        <v>2</v>
      </c>
      <c r="I164" s="32">
        <v>3</v>
      </c>
      <c r="J164" s="31" t="s">
        <v>2764</v>
      </c>
      <c r="K164" s="31" t="s">
        <v>2763</v>
      </c>
      <c r="L164" s="31" t="s">
        <v>1273</v>
      </c>
      <c r="M164" s="31" t="s">
        <v>3616</v>
      </c>
      <c r="N164" s="32">
        <v>1974</v>
      </c>
      <c r="O164" s="32">
        <v>13</v>
      </c>
      <c r="P164" s="32">
        <v>36.156419999999997</v>
      </c>
      <c r="Q164" s="32">
        <v>-92.993219999999994</v>
      </c>
      <c r="R164" s="30">
        <f t="shared" si="2"/>
        <v>1894</v>
      </c>
      <c r="S164" s="30" t="s">
        <v>1213</v>
      </c>
    </row>
    <row r="165" spans="1:19">
      <c r="A165" s="31" t="s">
        <v>1269</v>
      </c>
      <c r="B165" s="31" t="s">
        <v>2772</v>
      </c>
      <c r="C165" s="31" t="s">
        <v>10</v>
      </c>
      <c r="D165" s="31" t="s">
        <v>1127</v>
      </c>
      <c r="E165" s="32">
        <v>1</v>
      </c>
      <c r="F165" s="32">
        <v>83</v>
      </c>
      <c r="G165" s="32">
        <v>4</v>
      </c>
      <c r="H165" s="32">
        <v>2</v>
      </c>
      <c r="I165" s="32">
        <v>2</v>
      </c>
      <c r="J165" s="31" t="s">
        <v>1529</v>
      </c>
      <c r="K165" s="31" t="s">
        <v>481</v>
      </c>
      <c r="L165" s="31" t="s">
        <v>1273</v>
      </c>
      <c r="M165" s="31" t="s">
        <v>3617</v>
      </c>
      <c r="N165" s="32">
        <v>1977</v>
      </c>
      <c r="O165" s="32">
        <v>13</v>
      </c>
      <c r="P165" s="32">
        <v>34.507680000000001</v>
      </c>
      <c r="Q165" s="32">
        <v>-93.052980000000005</v>
      </c>
      <c r="R165" s="30">
        <f t="shared" si="2"/>
        <v>1894</v>
      </c>
      <c r="S165" s="30" t="s">
        <v>1213</v>
      </c>
    </row>
    <row r="166" spans="1:19">
      <c r="A166" s="31" t="s">
        <v>1269</v>
      </c>
      <c r="B166" s="31" t="s">
        <v>2778</v>
      </c>
      <c r="C166" s="31" t="s">
        <v>24</v>
      </c>
      <c r="D166" s="31" t="s">
        <v>1127</v>
      </c>
      <c r="E166" s="32">
        <v>1</v>
      </c>
      <c r="F166" s="32">
        <v>82</v>
      </c>
      <c r="G166" s="32">
        <v>4</v>
      </c>
      <c r="H166" s="32">
        <v>3</v>
      </c>
      <c r="I166" s="32">
        <v>3</v>
      </c>
      <c r="J166" s="31" t="s">
        <v>2780</v>
      </c>
      <c r="K166" s="31" t="s">
        <v>2779</v>
      </c>
      <c r="L166" s="31" t="s">
        <v>1274</v>
      </c>
      <c r="M166" s="31" t="s">
        <v>3616</v>
      </c>
      <c r="N166" s="32">
        <v>1976</v>
      </c>
      <c r="O166" s="32">
        <v>14</v>
      </c>
      <c r="P166" s="32">
        <v>31.956189999999999</v>
      </c>
      <c r="Q166" s="32">
        <v>-91.355779999999996</v>
      </c>
      <c r="R166" s="30">
        <f t="shared" si="2"/>
        <v>1894</v>
      </c>
      <c r="S166" s="30" t="s">
        <v>1213</v>
      </c>
    </row>
    <row r="167" spans="1:19">
      <c r="A167" s="31" t="s">
        <v>1269</v>
      </c>
      <c r="B167" s="31" t="s">
        <v>2809</v>
      </c>
      <c r="C167" s="31" t="s">
        <v>24</v>
      </c>
      <c r="D167" s="31" t="s">
        <v>1127</v>
      </c>
      <c r="E167" s="32">
        <v>1</v>
      </c>
      <c r="F167" s="32">
        <v>83</v>
      </c>
      <c r="G167" s="32">
        <v>4</v>
      </c>
      <c r="H167" s="32">
        <v>1</v>
      </c>
      <c r="I167" s="32">
        <v>2</v>
      </c>
      <c r="J167" s="31" t="s">
        <v>2811</v>
      </c>
      <c r="K167" s="31" t="s">
        <v>2810</v>
      </c>
      <c r="L167" s="31" t="s">
        <v>1274</v>
      </c>
      <c r="M167" s="31" t="s">
        <v>3616</v>
      </c>
      <c r="N167" s="32">
        <v>1977</v>
      </c>
      <c r="O167" s="32">
        <v>14</v>
      </c>
      <c r="P167" s="32">
        <v>30.331050000000001</v>
      </c>
      <c r="Q167" s="32">
        <v>-92.494290000000007</v>
      </c>
      <c r="R167" s="30">
        <f t="shared" si="2"/>
        <v>1894</v>
      </c>
      <c r="S167" s="30" t="s">
        <v>1213</v>
      </c>
    </row>
    <row r="168" spans="1:19">
      <c r="A168" s="31" t="s">
        <v>1269</v>
      </c>
      <c r="B168" s="31" t="s">
        <v>2813</v>
      </c>
      <c r="C168" s="31" t="s">
        <v>283</v>
      </c>
      <c r="D168" s="31" t="s">
        <v>1274</v>
      </c>
      <c r="E168" s="32">
        <v>1</v>
      </c>
      <c r="F168" s="32">
        <v>80</v>
      </c>
      <c r="G168" s="32">
        <v>4</v>
      </c>
      <c r="H168" s="32">
        <v>2</v>
      </c>
      <c r="I168" s="32">
        <v>3</v>
      </c>
      <c r="J168" s="31" t="s">
        <v>367</v>
      </c>
      <c r="K168" s="31" t="s">
        <v>1558</v>
      </c>
      <c r="L168" s="31" t="s">
        <v>1328</v>
      </c>
      <c r="M168" s="31" t="s">
        <v>3617</v>
      </c>
      <c r="N168" s="32">
        <v>1974</v>
      </c>
      <c r="O168" s="32">
        <v>15</v>
      </c>
      <c r="P168" s="32">
        <v>32.55979</v>
      </c>
      <c r="Q168" s="32">
        <v>-94.395520000000005</v>
      </c>
      <c r="R168" s="30">
        <f t="shared" si="2"/>
        <v>1894</v>
      </c>
      <c r="S168" s="30" t="s">
        <v>1213</v>
      </c>
    </row>
    <row r="169" spans="1:19">
      <c r="A169" s="31" t="s">
        <v>1269</v>
      </c>
      <c r="B169" s="31" t="s">
        <v>2834</v>
      </c>
      <c r="C169" s="31" t="s">
        <v>283</v>
      </c>
      <c r="D169" s="31" t="s">
        <v>1127</v>
      </c>
      <c r="E169" s="32">
        <v>1</v>
      </c>
      <c r="F169" s="32">
        <v>83</v>
      </c>
      <c r="G169" s="32">
        <v>4</v>
      </c>
      <c r="H169" s="32">
        <v>2</v>
      </c>
      <c r="I169" s="32">
        <v>3</v>
      </c>
      <c r="J169" s="31" t="s">
        <v>2835</v>
      </c>
      <c r="K169" s="31" t="s">
        <v>2835</v>
      </c>
      <c r="L169" s="31" t="s">
        <v>1319</v>
      </c>
      <c r="M169" s="31" t="s">
        <v>3616</v>
      </c>
      <c r="N169" s="32">
        <v>1977</v>
      </c>
      <c r="O169" s="32">
        <v>16</v>
      </c>
      <c r="P169" s="32">
        <v>28.668199999999999</v>
      </c>
      <c r="Q169" s="32">
        <v>-97.388750000000002</v>
      </c>
      <c r="R169" s="30">
        <f t="shared" si="2"/>
        <v>1894</v>
      </c>
      <c r="S169" s="30" t="s">
        <v>1213</v>
      </c>
    </row>
    <row r="170" spans="1:19">
      <c r="A170" s="31" t="s">
        <v>1269</v>
      </c>
      <c r="B170" s="31" t="s">
        <v>2495</v>
      </c>
      <c r="C170" s="31" t="s">
        <v>69</v>
      </c>
      <c r="D170" s="31" t="s">
        <v>1127</v>
      </c>
      <c r="E170" s="32">
        <v>1</v>
      </c>
      <c r="F170" s="32">
        <v>78</v>
      </c>
      <c r="G170" s="32">
        <v>4</v>
      </c>
      <c r="H170" s="32">
        <v>1</v>
      </c>
      <c r="I170" s="32">
        <v>2</v>
      </c>
      <c r="J170" s="31" t="s">
        <v>2496</v>
      </c>
      <c r="K170" s="31" t="s">
        <v>2024</v>
      </c>
      <c r="L170" s="31" t="s">
        <v>1309</v>
      </c>
      <c r="M170" s="31" t="s">
        <v>3617</v>
      </c>
      <c r="N170" s="32">
        <v>1973</v>
      </c>
      <c r="O170" s="32">
        <v>2</v>
      </c>
      <c r="P170" s="32">
        <v>33.941949999999999</v>
      </c>
      <c r="Q170" s="32">
        <v>-84.212190000000007</v>
      </c>
      <c r="R170" s="30">
        <f t="shared" si="2"/>
        <v>1895</v>
      </c>
      <c r="S170" s="30" t="s">
        <v>1213</v>
      </c>
    </row>
    <row r="171" spans="1:19">
      <c r="A171" s="31" t="s">
        <v>1269</v>
      </c>
      <c r="B171" s="31" t="s">
        <v>2029</v>
      </c>
      <c r="C171" s="31" t="s">
        <v>69</v>
      </c>
      <c r="D171" s="31" t="s">
        <v>1127</v>
      </c>
      <c r="E171" s="32">
        <v>1</v>
      </c>
      <c r="F171" s="32">
        <v>74</v>
      </c>
      <c r="G171" s="32">
        <v>3</v>
      </c>
      <c r="H171" s="32">
        <v>1</v>
      </c>
      <c r="J171" s="31" t="s">
        <v>2031</v>
      </c>
      <c r="K171" s="31" t="s">
        <v>2030</v>
      </c>
      <c r="L171" s="31" t="s">
        <v>1309</v>
      </c>
      <c r="M171" s="31" t="s">
        <v>3616</v>
      </c>
      <c r="N171" s="32">
        <v>1969</v>
      </c>
      <c r="O171" s="32">
        <v>2</v>
      </c>
      <c r="P171" s="32">
        <v>34.228830000000002</v>
      </c>
      <c r="Q171" s="32">
        <v>-83.882940000000005</v>
      </c>
      <c r="R171" s="30">
        <f t="shared" si="2"/>
        <v>1895</v>
      </c>
      <c r="S171" s="30" t="s">
        <v>1213</v>
      </c>
    </row>
    <row r="172" spans="1:19">
      <c r="A172" s="31" t="s">
        <v>1269</v>
      </c>
      <c r="B172" s="31" t="s">
        <v>2499</v>
      </c>
      <c r="C172" s="31" t="s">
        <v>69</v>
      </c>
      <c r="D172" s="31" t="s">
        <v>1274</v>
      </c>
      <c r="E172" s="32">
        <v>1</v>
      </c>
      <c r="F172" s="32">
        <v>78</v>
      </c>
      <c r="G172" s="32">
        <v>4</v>
      </c>
      <c r="H172" s="32">
        <v>2</v>
      </c>
      <c r="I172" s="32">
        <v>2</v>
      </c>
      <c r="J172" s="31" t="s">
        <v>2500</v>
      </c>
      <c r="K172" s="31" t="s">
        <v>1307</v>
      </c>
      <c r="L172" s="31" t="s">
        <v>1309</v>
      </c>
      <c r="M172" s="31" t="s">
        <v>3616</v>
      </c>
      <c r="N172" s="32">
        <v>1973</v>
      </c>
      <c r="O172" s="32">
        <v>2</v>
      </c>
      <c r="P172" s="32">
        <v>33.7121</v>
      </c>
      <c r="Q172" s="32">
        <v>-84.10575</v>
      </c>
      <c r="R172" s="30">
        <f t="shared" si="2"/>
        <v>1895</v>
      </c>
      <c r="S172" s="30" t="s">
        <v>1213</v>
      </c>
    </row>
    <row r="173" spans="1:19">
      <c r="A173" s="31" t="s">
        <v>1269</v>
      </c>
      <c r="B173" s="31" t="s">
        <v>2506</v>
      </c>
      <c r="C173" s="31" t="s">
        <v>69</v>
      </c>
      <c r="D173" s="31" t="s">
        <v>1274</v>
      </c>
      <c r="E173" s="32">
        <v>1</v>
      </c>
      <c r="F173" s="32">
        <v>79</v>
      </c>
      <c r="G173" s="32">
        <v>4</v>
      </c>
      <c r="H173" s="32">
        <v>3</v>
      </c>
      <c r="I173" s="32">
        <v>2</v>
      </c>
      <c r="J173" s="31" t="s">
        <v>1657</v>
      </c>
      <c r="K173" s="31" t="s">
        <v>1656</v>
      </c>
      <c r="L173" s="31" t="s">
        <v>1309</v>
      </c>
      <c r="M173" s="31" t="s">
        <v>3616</v>
      </c>
      <c r="N173" s="32">
        <v>1974</v>
      </c>
      <c r="O173" s="32">
        <v>2</v>
      </c>
      <c r="P173" s="32">
        <v>33.63505</v>
      </c>
      <c r="Q173" s="32">
        <v>-85.032150000000001</v>
      </c>
      <c r="R173" s="30">
        <f t="shared" si="2"/>
        <v>1895</v>
      </c>
      <c r="S173" s="30" t="s">
        <v>1213</v>
      </c>
    </row>
    <row r="174" spans="1:19">
      <c r="A174" s="31" t="s">
        <v>1269</v>
      </c>
      <c r="B174" s="31" t="s">
        <v>2517</v>
      </c>
      <c r="C174" s="31" t="s">
        <v>69</v>
      </c>
      <c r="D174" s="31" t="s">
        <v>1274</v>
      </c>
      <c r="E174" s="32">
        <v>1</v>
      </c>
      <c r="F174" s="32">
        <v>78</v>
      </c>
      <c r="G174" s="32">
        <v>4</v>
      </c>
      <c r="H174" s="32">
        <v>3</v>
      </c>
      <c r="J174" s="31" t="s">
        <v>74</v>
      </c>
      <c r="K174" s="31" t="s">
        <v>1315</v>
      </c>
      <c r="L174" s="31" t="s">
        <v>1309</v>
      </c>
      <c r="M174" s="31" t="s">
        <v>3617</v>
      </c>
      <c r="N174" s="32">
        <v>1973</v>
      </c>
      <c r="O174" s="32">
        <v>2</v>
      </c>
      <c r="P174" s="32">
        <v>32.840649999999997</v>
      </c>
      <c r="Q174" s="32">
        <v>-83.632540000000006</v>
      </c>
      <c r="R174" s="30">
        <f t="shared" si="2"/>
        <v>1895</v>
      </c>
      <c r="S174" s="30" t="s">
        <v>1213</v>
      </c>
    </row>
    <row r="175" spans="1:19">
      <c r="A175" s="31" t="s">
        <v>1269</v>
      </c>
      <c r="B175" s="31" t="s">
        <v>2064</v>
      </c>
      <c r="C175" s="31" t="s">
        <v>69</v>
      </c>
      <c r="D175" s="31" t="s">
        <v>1274</v>
      </c>
      <c r="E175" s="32">
        <v>1</v>
      </c>
      <c r="F175" s="32">
        <v>75</v>
      </c>
      <c r="G175" s="32">
        <v>3</v>
      </c>
      <c r="H175" s="32">
        <v>3</v>
      </c>
      <c r="J175" s="31" t="s">
        <v>72</v>
      </c>
      <c r="K175" s="31" t="s">
        <v>306</v>
      </c>
      <c r="L175" s="31" t="s">
        <v>1319</v>
      </c>
      <c r="M175" s="31" t="s">
        <v>3617</v>
      </c>
      <c r="N175" s="32">
        <v>1970</v>
      </c>
      <c r="O175" s="32">
        <v>2</v>
      </c>
      <c r="P175" s="32">
        <v>33.480870000000003</v>
      </c>
      <c r="Q175" s="32">
        <v>-81.982529999999997</v>
      </c>
      <c r="R175" s="30">
        <f t="shared" si="2"/>
        <v>1895</v>
      </c>
      <c r="S175" s="30" t="s">
        <v>1213</v>
      </c>
    </row>
    <row r="176" spans="1:19">
      <c r="A176" s="31" t="s">
        <v>1269</v>
      </c>
      <c r="B176" s="31" t="s">
        <v>2519</v>
      </c>
      <c r="C176" s="31" t="s">
        <v>69</v>
      </c>
      <c r="D176" s="31" t="s">
        <v>1274</v>
      </c>
      <c r="E176" s="32">
        <v>1</v>
      </c>
      <c r="F176" s="32">
        <v>77</v>
      </c>
      <c r="G176" s="32">
        <v>4</v>
      </c>
      <c r="H176" s="32">
        <v>4</v>
      </c>
      <c r="I176" s="32">
        <v>3</v>
      </c>
      <c r="J176" s="31" t="s">
        <v>2520</v>
      </c>
      <c r="K176" s="31" t="s">
        <v>1957</v>
      </c>
      <c r="L176" s="31" t="s">
        <v>1309</v>
      </c>
      <c r="M176" s="31" t="s">
        <v>3617</v>
      </c>
      <c r="N176" s="32">
        <v>1972</v>
      </c>
      <c r="O176" s="32">
        <v>2</v>
      </c>
      <c r="P176" s="32">
        <v>33.049590000000002</v>
      </c>
      <c r="Q176" s="32">
        <v>-84.158500000000004</v>
      </c>
      <c r="R176" s="30">
        <f t="shared" si="2"/>
        <v>1895</v>
      </c>
      <c r="S176" s="30" t="s">
        <v>1213</v>
      </c>
    </row>
    <row r="177" spans="1:19">
      <c r="A177" s="31" t="s">
        <v>1269</v>
      </c>
      <c r="B177" s="31" t="s">
        <v>2548</v>
      </c>
      <c r="C177" s="31" t="s">
        <v>69</v>
      </c>
      <c r="D177" s="31" t="s">
        <v>1127</v>
      </c>
      <c r="E177" s="32">
        <v>1</v>
      </c>
      <c r="F177" s="32">
        <v>82</v>
      </c>
      <c r="G177" s="32">
        <v>4</v>
      </c>
      <c r="H177" s="32">
        <v>1</v>
      </c>
      <c r="I177" s="32">
        <v>1</v>
      </c>
      <c r="J177" s="31" t="s">
        <v>1377</v>
      </c>
      <c r="K177" s="31" t="s">
        <v>2549</v>
      </c>
      <c r="L177" s="31" t="s">
        <v>1328</v>
      </c>
      <c r="M177" s="31" t="s">
        <v>3616</v>
      </c>
      <c r="N177" s="32">
        <v>1977</v>
      </c>
      <c r="O177" s="32">
        <v>3</v>
      </c>
      <c r="P177" s="32">
        <v>31.509180000000001</v>
      </c>
      <c r="Q177" s="32">
        <v>-83.739050000000006</v>
      </c>
      <c r="R177" s="30">
        <f t="shared" si="2"/>
        <v>1895</v>
      </c>
      <c r="S177" s="30" t="s">
        <v>1213</v>
      </c>
    </row>
    <row r="178" spans="1:19">
      <c r="A178" s="31" t="s">
        <v>1269</v>
      </c>
      <c r="B178" s="31" t="s">
        <v>2559</v>
      </c>
      <c r="C178" s="31" t="s">
        <v>54</v>
      </c>
      <c r="D178" s="31" t="s">
        <v>1274</v>
      </c>
      <c r="E178" s="32">
        <v>1</v>
      </c>
      <c r="F178" s="32">
        <v>80</v>
      </c>
      <c r="G178" s="32">
        <v>4</v>
      </c>
      <c r="H178" s="32">
        <v>3</v>
      </c>
      <c r="I178" s="32">
        <v>2</v>
      </c>
      <c r="J178" s="31" t="s">
        <v>55</v>
      </c>
      <c r="K178" s="31" t="s">
        <v>1338</v>
      </c>
      <c r="L178" s="31" t="s">
        <v>1322</v>
      </c>
      <c r="M178" s="31" t="s">
        <v>3617</v>
      </c>
      <c r="N178" s="32">
        <v>1975</v>
      </c>
      <c r="O178" s="32">
        <v>4</v>
      </c>
      <c r="P178" s="32">
        <v>30.331479999999999</v>
      </c>
      <c r="Q178" s="32">
        <v>-81.652590000000004</v>
      </c>
      <c r="R178" s="30">
        <f t="shared" si="2"/>
        <v>1895</v>
      </c>
      <c r="S178" s="30" t="s">
        <v>1213</v>
      </c>
    </row>
    <row r="179" spans="1:19">
      <c r="A179" s="31" t="s">
        <v>1269</v>
      </c>
      <c r="B179" s="31" t="s">
        <v>2561</v>
      </c>
      <c r="C179" s="31" t="s">
        <v>54</v>
      </c>
      <c r="D179" s="31" t="s">
        <v>1274</v>
      </c>
      <c r="E179" s="32">
        <v>1</v>
      </c>
      <c r="F179" s="32">
        <v>78</v>
      </c>
      <c r="G179" s="32">
        <v>4</v>
      </c>
      <c r="H179" s="32">
        <v>1</v>
      </c>
      <c r="I179" s="32">
        <v>1</v>
      </c>
      <c r="J179" s="31" t="s">
        <v>386</v>
      </c>
      <c r="K179" s="31" t="s">
        <v>1341</v>
      </c>
      <c r="L179" s="31" t="s">
        <v>1328</v>
      </c>
      <c r="M179" s="31" t="s">
        <v>3616</v>
      </c>
      <c r="N179" s="32">
        <v>1973</v>
      </c>
      <c r="O179" s="32">
        <v>4</v>
      </c>
      <c r="P179" s="32">
        <v>30.305689999999998</v>
      </c>
      <c r="Q179" s="32">
        <v>-83.637140000000002</v>
      </c>
      <c r="R179" s="30">
        <f t="shared" si="2"/>
        <v>1895</v>
      </c>
      <c r="S179" s="30" t="s">
        <v>1213</v>
      </c>
    </row>
    <row r="180" spans="1:19">
      <c r="A180" s="31" t="s">
        <v>1269</v>
      </c>
      <c r="B180" s="31" t="s">
        <v>2578</v>
      </c>
      <c r="C180" s="31" t="s">
        <v>275</v>
      </c>
      <c r="D180" s="31" t="s">
        <v>1274</v>
      </c>
      <c r="E180" s="32">
        <v>1</v>
      </c>
      <c r="F180" s="32">
        <v>78</v>
      </c>
      <c r="G180" s="32">
        <v>4</v>
      </c>
      <c r="H180" s="32">
        <v>1</v>
      </c>
      <c r="I180" s="32">
        <v>1</v>
      </c>
      <c r="J180" s="31" t="s">
        <v>895</v>
      </c>
      <c r="K180" s="31" t="s">
        <v>1377</v>
      </c>
      <c r="L180" s="31" t="s">
        <v>1273</v>
      </c>
      <c r="M180" s="31" t="s">
        <v>3617</v>
      </c>
      <c r="N180" s="32">
        <v>1973</v>
      </c>
      <c r="O180" s="32">
        <v>5</v>
      </c>
      <c r="P180" s="32">
        <v>36.578200000000002</v>
      </c>
      <c r="Q180" s="32">
        <v>-86.515590000000003</v>
      </c>
      <c r="R180" s="30">
        <f t="shared" si="2"/>
        <v>1895</v>
      </c>
      <c r="S180" s="30" t="s">
        <v>1213</v>
      </c>
    </row>
    <row r="181" spans="1:19">
      <c r="A181" s="31" t="s">
        <v>1269</v>
      </c>
      <c r="B181" s="31" t="s">
        <v>2584</v>
      </c>
      <c r="C181" s="31" t="s">
        <v>275</v>
      </c>
      <c r="D181" s="31" t="s">
        <v>1274</v>
      </c>
      <c r="E181" s="32">
        <v>1</v>
      </c>
      <c r="F181" s="32">
        <v>80</v>
      </c>
      <c r="G181" s="32">
        <v>4</v>
      </c>
      <c r="H181" s="32">
        <v>4</v>
      </c>
      <c r="I181" s="32">
        <v>4</v>
      </c>
      <c r="J181" s="31" t="s">
        <v>354</v>
      </c>
      <c r="K181" s="31" t="s">
        <v>1385</v>
      </c>
      <c r="L181" s="31" t="s">
        <v>1273</v>
      </c>
      <c r="M181" s="31" t="s">
        <v>3617</v>
      </c>
      <c r="N181" s="32">
        <v>1975</v>
      </c>
      <c r="O181" s="32">
        <v>5</v>
      </c>
      <c r="P181" s="32">
        <v>36.166409999999999</v>
      </c>
      <c r="Q181" s="32">
        <v>-86.777270000000001</v>
      </c>
      <c r="R181" s="30">
        <f t="shared" si="2"/>
        <v>1895</v>
      </c>
      <c r="S181" s="30" t="s">
        <v>1213</v>
      </c>
    </row>
    <row r="182" spans="1:19">
      <c r="A182" s="31" t="s">
        <v>1269</v>
      </c>
      <c r="B182" s="31" t="s">
        <v>2585</v>
      </c>
      <c r="C182" s="31" t="s">
        <v>275</v>
      </c>
      <c r="D182" s="31" t="s">
        <v>1274</v>
      </c>
      <c r="E182" s="32">
        <v>1</v>
      </c>
      <c r="F182" s="32">
        <v>80</v>
      </c>
      <c r="G182" s="32">
        <v>4</v>
      </c>
      <c r="H182" s="32">
        <v>4</v>
      </c>
      <c r="I182" s="32">
        <v>4</v>
      </c>
      <c r="J182" s="31" t="s">
        <v>354</v>
      </c>
      <c r="K182" s="31" t="s">
        <v>1385</v>
      </c>
      <c r="L182" s="31" t="s">
        <v>1273</v>
      </c>
      <c r="M182" s="31" t="s">
        <v>3617</v>
      </c>
      <c r="N182" s="32">
        <v>1975</v>
      </c>
      <c r="O182" s="32">
        <v>5</v>
      </c>
      <c r="P182" s="32">
        <v>36.164149999999999</v>
      </c>
      <c r="Q182" s="32">
        <v>-86.786630000000002</v>
      </c>
      <c r="R182" s="30">
        <f t="shared" si="2"/>
        <v>1895</v>
      </c>
      <c r="S182" s="30" t="s">
        <v>1213</v>
      </c>
    </row>
    <row r="183" spans="1:19">
      <c r="A183" s="31" t="s">
        <v>1269</v>
      </c>
      <c r="B183" s="31" t="s">
        <v>2595</v>
      </c>
      <c r="C183" s="31" t="s">
        <v>275</v>
      </c>
      <c r="D183" s="31" t="s">
        <v>1127</v>
      </c>
      <c r="E183" s="32">
        <v>1</v>
      </c>
      <c r="F183" s="32">
        <v>78</v>
      </c>
      <c r="G183" s="32">
        <v>4</v>
      </c>
      <c r="H183" s="32">
        <v>3</v>
      </c>
      <c r="I183" s="32">
        <v>2</v>
      </c>
      <c r="J183" s="31" t="s">
        <v>2596</v>
      </c>
      <c r="K183" s="31" t="s">
        <v>571</v>
      </c>
      <c r="L183" s="31" t="s">
        <v>1273</v>
      </c>
      <c r="M183" s="31" t="s">
        <v>3616</v>
      </c>
      <c r="N183" s="32">
        <v>1973</v>
      </c>
      <c r="O183" s="32">
        <v>5</v>
      </c>
      <c r="P183" s="32">
        <v>35.210389999999997</v>
      </c>
      <c r="Q183" s="32">
        <v>-86.076620000000005</v>
      </c>
      <c r="R183" s="30">
        <f t="shared" si="2"/>
        <v>1895</v>
      </c>
      <c r="S183" s="30" t="s">
        <v>1213</v>
      </c>
    </row>
    <row r="184" spans="1:19">
      <c r="A184" s="31" t="s">
        <v>1269</v>
      </c>
      <c r="B184" s="31" t="s">
        <v>2674</v>
      </c>
      <c r="C184" s="31" t="s">
        <v>336</v>
      </c>
      <c r="D184" s="31" t="s">
        <v>1127</v>
      </c>
      <c r="E184" s="32">
        <v>1</v>
      </c>
      <c r="F184" s="32">
        <v>78</v>
      </c>
      <c r="G184" s="32">
        <v>4</v>
      </c>
      <c r="H184" s="32">
        <v>2</v>
      </c>
      <c r="J184" s="31" t="s">
        <v>2672</v>
      </c>
      <c r="K184" s="31" t="s">
        <v>2672</v>
      </c>
      <c r="L184" s="31" t="s">
        <v>1319</v>
      </c>
      <c r="M184" s="31" t="s">
        <v>3617</v>
      </c>
      <c r="N184" s="32">
        <v>1973</v>
      </c>
      <c r="O184" s="32">
        <v>10</v>
      </c>
      <c r="P184" s="32">
        <v>34.246670000000002</v>
      </c>
      <c r="Q184" s="32">
        <v>-88.998310000000004</v>
      </c>
      <c r="R184" s="30">
        <f t="shared" si="2"/>
        <v>1895</v>
      </c>
      <c r="S184" s="30" t="s">
        <v>1213</v>
      </c>
    </row>
    <row r="185" spans="1:19">
      <c r="A185" s="31" t="s">
        <v>1269</v>
      </c>
      <c r="B185" s="31" t="s">
        <v>2689</v>
      </c>
      <c r="C185" s="31" t="s">
        <v>336</v>
      </c>
      <c r="D185" s="31" t="s">
        <v>1274</v>
      </c>
      <c r="E185" s="32">
        <v>1</v>
      </c>
      <c r="F185" s="32">
        <v>85</v>
      </c>
      <c r="G185" s="32">
        <v>4</v>
      </c>
      <c r="H185" s="32">
        <v>2</v>
      </c>
      <c r="I185" s="32">
        <v>2</v>
      </c>
      <c r="J185" s="31" t="s">
        <v>2690</v>
      </c>
      <c r="K185" s="31" t="s">
        <v>1855</v>
      </c>
      <c r="L185" s="31" t="s">
        <v>1319</v>
      </c>
      <c r="M185" s="31" t="s">
        <v>3616</v>
      </c>
      <c r="N185" s="32">
        <v>1980</v>
      </c>
      <c r="O185" s="32">
        <v>10</v>
      </c>
      <c r="P185" s="32">
        <v>33.202390000000001</v>
      </c>
      <c r="Q185" s="32">
        <v>-89.344350000000006</v>
      </c>
      <c r="R185" s="30">
        <f t="shared" si="2"/>
        <v>1895</v>
      </c>
      <c r="S185" s="30" t="s">
        <v>1213</v>
      </c>
    </row>
    <row r="186" spans="1:19">
      <c r="A186" s="31" t="s">
        <v>1269</v>
      </c>
      <c r="B186" s="31" t="s">
        <v>2709</v>
      </c>
      <c r="C186" s="31" t="s">
        <v>336</v>
      </c>
      <c r="D186" s="31" t="s">
        <v>1274</v>
      </c>
      <c r="E186" s="32">
        <v>1</v>
      </c>
      <c r="F186" s="32">
        <v>78</v>
      </c>
      <c r="G186" s="32">
        <v>4</v>
      </c>
      <c r="H186" s="32">
        <v>2</v>
      </c>
      <c r="I186" s="32">
        <v>2</v>
      </c>
      <c r="J186" s="31" t="s">
        <v>2710</v>
      </c>
      <c r="K186" s="31" t="s">
        <v>1957</v>
      </c>
      <c r="L186" s="31" t="s">
        <v>1328</v>
      </c>
      <c r="M186" s="31" t="s">
        <v>3616</v>
      </c>
      <c r="N186" s="32">
        <v>1973</v>
      </c>
      <c r="O186" s="32">
        <v>11</v>
      </c>
      <c r="P186" s="32">
        <v>31.001439999999999</v>
      </c>
      <c r="Q186" s="32">
        <v>-89.452150000000003</v>
      </c>
      <c r="R186" s="30">
        <f t="shared" si="2"/>
        <v>1895</v>
      </c>
      <c r="S186" s="30" t="s">
        <v>1213</v>
      </c>
    </row>
    <row r="187" spans="1:19">
      <c r="A187" s="31" t="s">
        <v>1269</v>
      </c>
      <c r="B187" s="31" t="s">
        <v>2714</v>
      </c>
      <c r="C187" s="31" t="s">
        <v>336</v>
      </c>
      <c r="D187" s="31" t="s">
        <v>1127</v>
      </c>
      <c r="E187" s="32">
        <v>1</v>
      </c>
      <c r="F187" s="32">
        <v>83</v>
      </c>
      <c r="G187" s="32">
        <v>4</v>
      </c>
      <c r="H187" s="32">
        <v>2</v>
      </c>
      <c r="J187" s="31" t="s">
        <v>2715</v>
      </c>
      <c r="K187" s="31" t="s">
        <v>2712</v>
      </c>
      <c r="L187" s="31" t="s">
        <v>1328</v>
      </c>
      <c r="M187" s="31" t="s">
        <v>3616</v>
      </c>
      <c r="N187" s="32">
        <v>1978</v>
      </c>
      <c r="O187" s="32">
        <v>11</v>
      </c>
      <c r="P187" s="32">
        <v>31.960329999999999</v>
      </c>
      <c r="Q187" s="32">
        <v>-89.868790000000004</v>
      </c>
      <c r="R187" s="30">
        <f t="shared" si="2"/>
        <v>1895</v>
      </c>
      <c r="S187" s="30" t="s">
        <v>1213</v>
      </c>
    </row>
    <row r="188" spans="1:19">
      <c r="A188" s="31" t="s">
        <v>1269</v>
      </c>
      <c r="B188" s="31" t="s">
        <v>2721</v>
      </c>
      <c r="C188" s="31" t="s">
        <v>336</v>
      </c>
      <c r="D188" s="31" t="s">
        <v>1274</v>
      </c>
      <c r="E188" s="32">
        <v>1</v>
      </c>
      <c r="F188" s="32">
        <v>79</v>
      </c>
      <c r="G188" s="32">
        <v>4</v>
      </c>
      <c r="H188" s="32">
        <v>4</v>
      </c>
      <c r="I188" s="32">
        <v>4</v>
      </c>
      <c r="J188" s="31" t="s">
        <v>2723</v>
      </c>
      <c r="K188" s="31" t="s">
        <v>2722</v>
      </c>
      <c r="L188" s="31" t="s">
        <v>1274</v>
      </c>
      <c r="M188" s="31" t="s">
        <v>3617</v>
      </c>
      <c r="N188" s="32">
        <v>1974</v>
      </c>
      <c r="O188" s="32">
        <v>12</v>
      </c>
      <c r="P188" s="32">
        <v>31.559360000000002</v>
      </c>
      <c r="Q188" s="32">
        <v>-91.398070000000004</v>
      </c>
      <c r="R188" s="30">
        <f t="shared" si="2"/>
        <v>1895</v>
      </c>
      <c r="S188" s="30" t="s">
        <v>1213</v>
      </c>
    </row>
    <row r="189" spans="1:19">
      <c r="A189" s="31" t="s">
        <v>1269</v>
      </c>
      <c r="B189" s="31" t="s">
        <v>2744</v>
      </c>
      <c r="C189" s="31" t="s">
        <v>10</v>
      </c>
      <c r="D189" s="31" t="s">
        <v>1127</v>
      </c>
      <c r="E189" s="32">
        <v>1</v>
      </c>
      <c r="F189" s="32">
        <v>82</v>
      </c>
      <c r="G189" s="32">
        <v>4</v>
      </c>
      <c r="H189" s="32">
        <v>2</v>
      </c>
      <c r="I189" s="32">
        <v>1</v>
      </c>
      <c r="J189" s="31" t="s">
        <v>2745</v>
      </c>
      <c r="K189" s="31" t="s">
        <v>1512</v>
      </c>
      <c r="L189" s="31" t="s">
        <v>1273</v>
      </c>
      <c r="M189" s="31" t="s">
        <v>3616</v>
      </c>
      <c r="N189" s="32">
        <v>1977</v>
      </c>
      <c r="O189" s="32">
        <v>13</v>
      </c>
      <c r="P189" s="32">
        <v>36.059260000000002</v>
      </c>
      <c r="Q189" s="32">
        <v>-91.9071</v>
      </c>
      <c r="R189" s="30">
        <f t="shared" si="2"/>
        <v>1895</v>
      </c>
      <c r="S189" s="30" t="s">
        <v>1213</v>
      </c>
    </row>
    <row r="190" spans="1:19">
      <c r="A190" s="31" t="s">
        <v>1269</v>
      </c>
      <c r="B190" s="31" t="s">
        <v>2771</v>
      </c>
      <c r="C190" s="31" t="s">
        <v>10</v>
      </c>
      <c r="D190" s="31" t="s">
        <v>1274</v>
      </c>
      <c r="E190" s="32">
        <v>1</v>
      </c>
      <c r="F190" s="32">
        <v>80</v>
      </c>
      <c r="G190" s="32">
        <v>4</v>
      </c>
      <c r="H190" s="32">
        <v>3</v>
      </c>
      <c r="I190" s="32">
        <v>3</v>
      </c>
      <c r="J190" s="31" t="s">
        <v>1921</v>
      </c>
      <c r="K190" s="31" t="s">
        <v>1358</v>
      </c>
      <c r="L190" s="31" t="s">
        <v>1273</v>
      </c>
      <c r="M190" s="31" t="s">
        <v>3617</v>
      </c>
      <c r="N190" s="32">
        <v>1975</v>
      </c>
      <c r="O190" s="32">
        <v>13</v>
      </c>
      <c r="P190" s="32">
        <v>34.585349999999998</v>
      </c>
      <c r="Q190" s="32">
        <v>-94.238690000000005</v>
      </c>
      <c r="R190" s="30">
        <f t="shared" si="2"/>
        <v>1895</v>
      </c>
      <c r="S190" s="30" t="s">
        <v>1213</v>
      </c>
    </row>
    <row r="191" spans="1:19">
      <c r="A191" s="31" t="s">
        <v>1269</v>
      </c>
      <c r="B191" s="31" t="s">
        <v>2775</v>
      </c>
      <c r="C191" s="31" t="s">
        <v>24</v>
      </c>
      <c r="D191" s="31" t="s">
        <v>1274</v>
      </c>
      <c r="E191" s="32">
        <v>1</v>
      </c>
      <c r="F191" s="32">
        <v>83</v>
      </c>
      <c r="G191" s="32">
        <v>4</v>
      </c>
      <c r="H191" s="32">
        <v>2</v>
      </c>
      <c r="I191" s="32">
        <v>2</v>
      </c>
      <c r="J191" s="31" t="s">
        <v>2777</v>
      </c>
      <c r="K191" s="31" t="s">
        <v>2776</v>
      </c>
      <c r="L191" s="31" t="s">
        <v>1274</v>
      </c>
      <c r="M191" s="31" t="s">
        <v>3616</v>
      </c>
      <c r="N191" s="32">
        <v>1978</v>
      </c>
      <c r="O191" s="32">
        <v>14</v>
      </c>
      <c r="P191" s="32">
        <v>32.860959999999999</v>
      </c>
      <c r="Q191" s="32">
        <v>-91.390529999999998</v>
      </c>
      <c r="R191" s="30">
        <f t="shared" si="2"/>
        <v>1895</v>
      </c>
      <c r="S191" s="30" t="s">
        <v>1213</v>
      </c>
    </row>
    <row r="192" spans="1:19">
      <c r="A192" s="31" t="s">
        <v>1269</v>
      </c>
      <c r="B192" s="31" t="s">
        <v>2838</v>
      </c>
      <c r="C192" s="31" t="s">
        <v>283</v>
      </c>
      <c r="D192" s="31" t="s">
        <v>1274</v>
      </c>
      <c r="E192" s="32">
        <v>1</v>
      </c>
      <c r="F192" s="32">
        <v>82</v>
      </c>
      <c r="G192" s="32">
        <v>4</v>
      </c>
      <c r="H192" s="32">
        <v>3</v>
      </c>
      <c r="I192" s="32">
        <v>3</v>
      </c>
      <c r="J192" s="31" t="s">
        <v>288</v>
      </c>
      <c r="K192" s="31" t="s">
        <v>2430</v>
      </c>
      <c r="L192" s="31" t="s">
        <v>1319</v>
      </c>
      <c r="M192" s="31" t="s">
        <v>3617</v>
      </c>
      <c r="N192" s="32">
        <v>1977</v>
      </c>
      <c r="O192" s="32">
        <v>16</v>
      </c>
      <c r="P192" s="32">
        <v>30.263300000000001</v>
      </c>
      <c r="Q192" s="32">
        <v>-97.744500000000002</v>
      </c>
      <c r="R192" s="30">
        <f t="shared" si="2"/>
        <v>1895</v>
      </c>
      <c r="S192" s="30" t="s">
        <v>1213</v>
      </c>
    </row>
    <row r="193" spans="1:19">
      <c r="A193" s="31" t="s">
        <v>1269</v>
      </c>
      <c r="B193" s="31" t="s">
        <v>1985</v>
      </c>
      <c r="C193" s="31" t="s">
        <v>275</v>
      </c>
      <c r="D193" s="31" t="s">
        <v>1127</v>
      </c>
      <c r="E193" s="32">
        <v>1</v>
      </c>
      <c r="F193" s="32">
        <v>76</v>
      </c>
      <c r="G193" s="32">
        <v>3</v>
      </c>
      <c r="H193" s="32">
        <v>2</v>
      </c>
      <c r="I193" s="32">
        <v>2</v>
      </c>
      <c r="J193" s="31" t="s">
        <v>1986</v>
      </c>
      <c r="K193" s="31" t="s">
        <v>1280</v>
      </c>
      <c r="L193" s="31" t="s">
        <v>1273</v>
      </c>
      <c r="M193" s="31" t="s">
        <v>3616</v>
      </c>
      <c r="N193" s="32">
        <v>1972</v>
      </c>
      <c r="O193" s="32">
        <v>1</v>
      </c>
      <c r="P193" s="32">
        <v>35.932450000000003</v>
      </c>
      <c r="Q193" s="32">
        <v>-83.130669999999995</v>
      </c>
      <c r="R193" s="30">
        <f t="shared" si="2"/>
        <v>1896</v>
      </c>
      <c r="S193" s="30" t="s">
        <v>1213</v>
      </c>
    </row>
    <row r="194" spans="1:19">
      <c r="A194" s="31" t="s">
        <v>1269</v>
      </c>
      <c r="B194" s="31" t="s">
        <v>2053</v>
      </c>
      <c r="C194" s="31" t="s">
        <v>69</v>
      </c>
      <c r="D194" s="31" t="s">
        <v>1274</v>
      </c>
      <c r="E194" s="32">
        <v>1</v>
      </c>
      <c r="F194" s="32">
        <v>73</v>
      </c>
      <c r="G194" s="32">
        <v>3</v>
      </c>
      <c r="H194" s="32">
        <v>2</v>
      </c>
      <c r="I194" s="32">
        <v>1</v>
      </c>
      <c r="J194" s="31" t="s">
        <v>2054</v>
      </c>
      <c r="K194" s="31" t="s">
        <v>189</v>
      </c>
      <c r="L194" s="31" t="s">
        <v>1309</v>
      </c>
      <c r="M194" s="31" t="s">
        <v>3616</v>
      </c>
      <c r="N194" s="32">
        <v>1969</v>
      </c>
      <c r="O194" s="32">
        <v>2</v>
      </c>
      <c r="P194" s="32">
        <v>33.788069999999998</v>
      </c>
      <c r="Q194" s="32">
        <v>-82.475920000000002</v>
      </c>
      <c r="R194" s="30">
        <f t="shared" ref="R194:R257" si="3">N194-F194</f>
        <v>1896</v>
      </c>
      <c r="S194" s="30" t="s">
        <v>1213</v>
      </c>
    </row>
    <row r="195" spans="1:19">
      <c r="A195" s="31" t="s">
        <v>1269</v>
      </c>
      <c r="B195" s="31" t="s">
        <v>2515</v>
      </c>
      <c r="C195" s="31" t="s">
        <v>69</v>
      </c>
      <c r="D195" s="31" t="s">
        <v>1274</v>
      </c>
      <c r="E195" s="32">
        <v>1</v>
      </c>
      <c r="F195" s="32">
        <v>77</v>
      </c>
      <c r="G195" s="32">
        <v>4</v>
      </c>
      <c r="H195" s="32">
        <v>4</v>
      </c>
      <c r="J195" s="31" t="s">
        <v>209</v>
      </c>
      <c r="K195" s="31" t="s">
        <v>2056</v>
      </c>
      <c r="L195" s="31" t="s">
        <v>1309</v>
      </c>
      <c r="M195" s="31" t="s">
        <v>3617</v>
      </c>
      <c r="N195" s="32">
        <v>1973</v>
      </c>
      <c r="O195" s="32">
        <v>2</v>
      </c>
      <c r="P195" s="32">
        <v>33.294400000000003</v>
      </c>
      <c r="Q195" s="32">
        <v>-83.966470000000001</v>
      </c>
      <c r="R195" s="30">
        <f t="shared" si="3"/>
        <v>1896</v>
      </c>
      <c r="S195" s="30" t="s">
        <v>1213</v>
      </c>
    </row>
    <row r="196" spans="1:19">
      <c r="A196" s="31" t="s">
        <v>1269</v>
      </c>
      <c r="B196" s="31" t="s">
        <v>2516</v>
      </c>
      <c r="C196" s="31" t="s">
        <v>69</v>
      </c>
      <c r="D196" s="31" t="s">
        <v>1274</v>
      </c>
      <c r="E196" s="32">
        <v>1</v>
      </c>
      <c r="F196" s="32">
        <v>77</v>
      </c>
      <c r="G196" s="32">
        <v>4</v>
      </c>
      <c r="H196" s="32">
        <v>4</v>
      </c>
      <c r="I196" s="32">
        <v>3</v>
      </c>
      <c r="J196" s="31" t="s">
        <v>209</v>
      </c>
      <c r="K196" s="31" t="s">
        <v>2056</v>
      </c>
      <c r="L196" s="31" t="s">
        <v>1309</v>
      </c>
      <c r="M196" s="31" t="s">
        <v>3617</v>
      </c>
      <c r="N196" s="32">
        <v>1973</v>
      </c>
      <c r="O196" s="32">
        <v>2</v>
      </c>
      <c r="P196" s="32">
        <v>33.290660000000003</v>
      </c>
      <c r="Q196" s="32">
        <v>-83.950980000000001</v>
      </c>
      <c r="R196" s="30">
        <f t="shared" si="3"/>
        <v>1896</v>
      </c>
      <c r="S196" s="30" t="s">
        <v>1213</v>
      </c>
    </row>
    <row r="197" spans="1:19">
      <c r="A197" s="31" t="s">
        <v>1269</v>
      </c>
      <c r="B197" s="31" t="s">
        <v>2098</v>
      </c>
      <c r="C197" s="31" t="s">
        <v>69</v>
      </c>
      <c r="D197" s="31" t="s">
        <v>1274</v>
      </c>
      <c r="E197" s="32">
        <v>1</v>
      </c>
      <c r="F197" s="32">
        <v>76</v>
      </c>
      <c r="G197" s="32">
        <v>3</v>
      </c>
      <c r="H197" s="32">
        <v>2</v>
      </c>
      <c r="I197" s="32">
        <v>2</v>
      </c>
      <c r="J197" s="31" t="s">
        <v>78</v>
      </c>
      <c r="K197" s="31" t="s">
        <v>1321</v>
      </c>
      <c r="L197" s="31" t="s">
        <v>1322</v>
      </c>
      <c r="M197" s="31" t="s">
        <v>3617</v>
      </c>
      <c r="N197" s="32">
        <v>1972</v>
      </c>
      <c r="O197" s="32">
        <v>3</v>
      </c>
      <c r="P197" s="32">
        <v>32.080800000000004</v>
      </c>
      <c r="Q197" s="32">
        <v>-81.090720000000005</v>
      </c>
      <c r="R197" s="30">
        <f t="shared" si="3"/>
        <v>1896</v>
      </c>
      <c r="S197" s="30" t="s">
        <v>1213</v>
      </c>
    </row>
    <row r="198" spans="1:19">
      <c r="A198" s="31" t="s">
        <v>1269</v>
      </c>
      <c r="B198" s="31" t="s">
        <v>2129</v>
      </c>
      <c r="C198" s="31" t="s">
        <v>69</v>
      </c>
      <c r="D198" s="31" t="s">
        <v>1127</v>
      </c>
      <c r="E198" s="32">
        <v>1</v>
      </c>
      <c r="F198" s="32">
        <v>76</v>
      </c>
      <c r="G198" s="32">
        <v>3</v>
      </c>
      <c r="H198" s="32">
        <v>1</v>
      </c>
      <c r="I198" s="32">
        <v>2</v>
      </c>
      <c r="J198" s="31" t="s">
        <v>2130</v>
      </c>
      <c r="K198" s="31" t="s">
        <v>2126</v>
      </c>
      <c r="L198" s="31" t="s">
        <v>1328</v>
      </c>
      <c r="M198" s="31" t="s">
        <v>3616</v>
      </c>
      <c r="N198" s="32">
        <v>1972</v>
      </c>
      <c r="O198" s="32">
        <v>3</v>
      </c>
      <c r="P198" s="32">
        <v>30.519220000000001</v>
      </c>
      <c r="Q198" s="32">
        <v>-82.224260000000001</v>
      </c>
      <c r="R198" s="30">
        <f t="shared" si="3"/>
        <v>1896</v>
      </c>
      <c r="S198" s="30" t="s">
        <v>1213</v>
      </c>
    </row>
    <row r="199" spans="1:19">
      <c r="A199" s="31" t="s">
        <v>1269</v>
      </c>
      <c r="B199" s="31" t="s">
        <v>2560</v>
      </c>
      <c r="C199" s="31" t="s">
        <v>54</v>
      </c>
      <c r="D199" s="31" t="s">
        <v>1274</v>
      </c>
      <c r="E199" s="32">
        <v>1</v>
      </c>
      <c r="F199" s="32">
        <v>77</v>
      </c>
      <c r="G199" s="32">
        <v>4</v>
      </c>
      <c r="H199" s="32">
        <v>1</v>
      </c>
      <c r="I199" s="32">
        <v>1</v>
      </c>
      <c r="J199" s="31" t="s">
        <v>83</v>
      </c>
      <c r="K199" s="31" t="s">
        <v>264</v>
      </c>
      <c r="L199" s="31" t="s">
        <v>1328</v>
      </c>
      <c r="M199" s="31" t="s">
        <v>3616</v>
      </c>
      <c r="N199" s="32">
        <v>1973</v>
      </c>
      <c r="O199" s="32">
        <v>4</v>
      </c>
      <c r="P199" s="32">
        <v>30.041309999999999</v>
      </c>
      <c r="Q199" s="32">
        <v>-82.598029999999994</v>
      </c>
      <c r="R199" s="30">
        <f t="shared" si="3"/>
        <v>1896</v>
      </c>
      <c r="S199" s="30" t="s">
        <v>1213</v>
      </c>
    </row>
    <row r="200" spans="1:19">
      <c r="A200" s="31" t="s">
        <v>1269</v>
      </c>
      <c r="B200" s="31" t="s">
        <v>2576</v>
      </c>
      <c r="C200" s="31" t="s">
        <v>54</v>
      </c>
      <c r="D200" s="31" t="s">
        <v>1274</v>
      </c>
      <c r="E200" s="32">
        <v>1</v>
      </c>
      <c r="F200" s="32">
        <v>79</v>
      </c>
      <c r="G200" s="32">
        <v>4</v>
      </c>
      <c r="H200" s="32">
        <v>3</v>
      </c>
      <c r="I200" s="32">
        <v>2</v>
      </c>
      <c r="J200" s="31" t="s">
        <v>57</v>
      </c>
      <c r="K200" s="31" t="s">
        <v>1372</v>
      </c>
      <c r="L200" s="31" t="s">
        <v>1322</v>
      </c>
      <c r="M200" s="31" t="s">
        <v>3617</v>
      </c>
      <c r="N200" s="32">
        <v>1975</v>
      </c>
      <c r="O200" s="32">
        <v>4</v>
      </c>
      <c r="P200" s="32">
        <v>25.728999999999999</v>
      </c>
      <c r="Q200" s="32">
        <v>-80.237440000000007</v>
      </c>
      <c r="R200" s="30">
        <f t="shared" si="3"/>
        <v>1896</v>
      </c>
      <c r="S200" s="30" t="s">
        <v>1213</v>
      </c>
    </row>
    <row r="201" spans="1:19">
      <c r="A201" s="31" t="s">
        <v>1269</v>
      </c>
      <c r="B201" s="31" t="s">
        <v>2685</v>
      </c>
      <c r="C201" s="31" t="s">
        <v>336</v>
      </c>
      <c r="D201" s="31" t="s">
        <v>1274</v>
      </c>
      <c r="E201" s="32">
        <v>1</v>
      </c>
      <c r="F201" s="32">
        <v>81</v>
      </c>
      <c r="G201" s="32">
        <v>4</v>
      </c>
      <c r="H201" s="32">
        <v>2</v>
      </c>
      <c r="I201" s="32">
        <v>2</v>
      </c>
      <c r="J201" s="31" t="s">
        <v>2686</v>
      </c>
      <c r="K201" s="31" t="s">
        <v>1852</v>
      </c>
      <c r="L201" s="31" t="s">
        <v>1319</v>
      </c>
      <c r="M201" s="31" t="s">
        <v>3617</v>
      </c>
      <c r="N201" s="32">
        <v>1977</v>
      </c>
      <c r="O201" s="32">
        <v>10</v>
      </c>
      <c r="P201" s="32">
        <v>33.465879999999999</v>
      </c>
      <c r="Q201" s="32">
        <v>-88.813959999999994</v>
      </c>
      <c r="R201" s="30">
        <f t="shared" si="3"/>
        <v>1896</v>
      </c>
      <c r="S201" s="30" t="s">
        <v>1213</v>
      </c>
    </row>
    <row r="202" spans="1:19">
      <c r="A202" s="31" t="s">
        <v>1269</v>
      </c>
      <c r="B202" s="31" t="s">
        <v>2730</v>
      </c>
      <c r="C202" s="31" t="s">
        <v>24</v>
      </c>
      <c r="D202" s="31" t="s">
        <v>1274</v>
      </c>
      <c r="E202" s="32">
        <v>1</v>
      </c>
      <c r="F202" s="32">
        <v>78</v>
      </c>
      <c r="G202" s="32">
        <v>4</v>
      </c>
      <c r="H202" s="32">
        <v>1</v>
      </c>
      <c r="I202" s="32">
        <v>1</v>
      </c>
      <c r="J202" s="31" t="s">
        <v>2731</v>
      </c>
      <c r="K202" s="31" t="s">
        <v>1875</v>
      </c>
      <c r="L202" s="31" t="s">
        <v>1328</v>
      </c>
      <c r="M202" s="31" t="s">
        <v>3617</v>
      </c>
      <c r="N202" s="32">
        <v>1974</v>
      </c>
      <c r="O202" s="32">
        <v>12</v>
      </c>
      <c r="P202" s="32">
        <v>30.93684</v>
      </c>
      <c r="Q202" s="32">
        <v>-90.50891</v>
      </c>
      <c r="R202" s="30">
        <f t="shared" si="3"/>
        <v>1896</v>
      </c>
      <c r="S202" s="30" t="s">
        <v>1213</v>
      </c>
    </row>
    <row r="203" spans="1:19">
      <c r="A203" s="31" t="s">
        <v>1269</v>
      </c>
      <c r="B203" s="31" t="s">
        <v>2734</v>
      </c>
      <c r="C203" s="31" t="s">
        <v>24</v>
      </c>
      <c r="D203" s="31" t="s">
        <v>1274</v>
      </c>
      <c r="E203" s="32">
        <v>1</v>
      </c>
      <c r="F203" s="32">
        <v>81</v>
      </c>
      <c r="G203" s="32">
        <v>4</v>
      </c>
      <c r="H203" s="32">
        <v>3</v>
      </c>
      <c r="I203" s="32">
        <v>2</v>
      </c>
      <c r="J203" s="31" t="s">
        <v>121</v>
      </c>
      <c r="K203" s="31" t="s">
        <v>1197</v>
      </c>
      <c r="L203" s="31" t="s">
        <v>1274</v>
      </c>
      <c r="M203" s="31" t="s">
        <v>3617</v>
      </c>
      <c r="N203" s="32">
        <v>1977</v>
      </c>
      <c r="O203" s="32">
        <v>12</v>
      </c>
      <c r="P203" s="32">
        <v>29.955639999999999</v>
      </c>
      <c r="Q203" s="32">
        <v>-90.07714</v>
      </c>
      <c r="R203" s="30">
        <f t="shared" si="3"/>
        <v>1896</v>
      </c>
      <c r="S203" s="30" t="s">
        <v>1213</v>
      </c>
    </row>
    <row r="204" spans="1:19">
      <c r="A204" s="31" t="s">
        <v>1269</v>
      </c>
      <c r="B204" s="31" t="s">
        <v>2786</v>
      </c>
      <c r="C204" s="31" t="s">
        <v>24</v>
      </c>
      <c r="D204" s="31" t="s">
        <v>1274</v>
      </c>
      <c r="E204" s="32">
        <v>1</v>
      </c>
      <c r="F204" s="32">
        <v>79</v>
      </c>
      <c r="G204" s="32">
        <v>4</v>
      </c>
      <c r="H204" s="32">
        <v>3</v>
      </c>
      <c r="I204" s="32">
        <v>3</v>
      </c>
      <c r="J204" s="31" t="s">
        <v>123</v>
      </c>
      <c r="K204" s="31" t="s">
        <v>1543</v>
      </c>
      <c r="L204" s="31" t="s">
        <v>1274</v>
      </c>
      <c r="M204" s="31" t="s">
        <v>3617</v>
      </c>
      <c r="N204" s="32">
        <v>1975</v>
      </c>
      <c r="O204" s="32">
        <v>14</v>
      </c>
      <c r="P204" s="32">
        <v>32.509639999999997</v>
      </c>
      <c r="Q204" s="32">
        <v>-93.743120000000005</v>
      </c>
      <c r="R204" s="30">
        <f t="shared" si="3"/>
        <v>1896</v>
      </c>
      <c r="S204" s="30" t="s">
        <v>1213</v>
      </c>
    </row>
    <row r="205" spans="1:19">
      <c r="A205" s="31" t="s">
        <v>1269</v>
      </c>
      <c r="B205" s="31" t="s">
        <v>1979</v>
      </c>
      <c r="C205" s="31" t="s">
        <v>275</v>
      </c>
      <c r="D205" s="31" t="s">
        <v>1127</v>
      </c>
      <c r="E205" s="32">
        <v>1</v>
      </c>
      <c r="F205" s="32">
        <v>75</v>
      </c>
      <c r="G205" s="32">
        <v>3</v>
      </c>
      <c r="H205" s="32">
        <v>3</v>
      </c>
      <c r="J205" s="31" t="s">
        <v>1980</v>
      </c>
      <c r="K205" s="31" t="s">
        <v>1977</v>
      </c>
      <c r="L205" s="31" t="s">
        <v>1273</v>
      </c>
      <c r="M205" s="31" t="s">
        <v>3617</v>
      </c>
      <c r="N205" s="32">
        <v>1972</v>
      </c>
      <c r="O205" s="32">
        <v>1</v>
      </c>
      <c r="P205" s="32">
        <v>36.162750000000003</v>
      </c>
      <c r="Q205" s="32">
        <v>-82.831149999999994</v>
      </c>
      <c r="R205" s="30">
        <f t="shared" si="3"/>
        <v>1897</v>
      </c>
      <c r="S205" s="30" t="s">
        <v>1213</v>
      </c>
    </row>
    <row r="206" spans="1:19">
      <c r="A206" s="31" t="s">
        <v>1269</v>
      </c>
      <c r="B206" s="31" t="s">
        <v>1989</v>
      </c>
      <c r="C206" s="31" t="s">
        <v>275</v>
      </c>
      <c r="D206" s="31" t="s">
        <v>1127</v>
      </c>
      <c r="E206" s="32">
        <v>1</v>
      </c>
      <c r="F206" s="32">
        <v>76</v>
      </c>
      <c r="G206" s="32">
        <v>3</v>
      </c>
      <c r="H206" s="32">
        <v>2</v>
      </c>
      <c r="I206" s="32">
        <v>2</v>
      </c>
      <c r="J206" s="31" t="s">
        <v>1991</v>
      </c>
      <c r="K206" s="31" t="s">
        <v>1990</v>
      </c>
      <c r="L206" s="31" t="s">
        <v>1273</v>
      </c>
      <c r="M206" s="31" t="s">
        <v>3616</v>
      </c>
      <c r="N206" s="32">
        <v>1973</v>
      </c>
      <c r="O206" s="32">
        <v>1</v>
      </c>
      <c r="P206" s="32">
        <v>35.719650000000001</v>
      </c>
      <c r="Q206" s="32">
        <v>-83.647170000000003</v>
      </c>
      <c r="R206" s="30">
        <f t="shared" si="3"/>
        <v>1897</v>
      </c>
      <c r="S206" s="30" t="s">
        <v>1213</v>
      </c>
    </row>
    <row r="207" spans="1:19">
      <c r="A207" s="31" t="s">
        <v>1269</v>
      </c>
      <c r="B207" s="31" t="s">
        <v>1992</v>
      </c>
      <c r="C207" s="31" t="s">
        <v>275</v>
      </c>
      <c r="D207" s="31" t="s">
        <v>1127</v>
      </c>
      <c r="E207" s="32">
        <v>1</v>
      </c>
      <c r="F207" s="32">
        <v>76</v>
      </c>
      <c r="G207" s="32">
        <v>3</v>
      </c>
      <c r="H207" s="32">
        <v>3</v>
      </c>
      <c r="I207" s="32">
        <v>4</v>
      </c>
      <c r="J207" s="31" t="s">
        <v>1993</v>
      </c>
      <c r="K207" s="31" t="s">
        <v>1990</v>
      </c>
      <c r="L207" s="31" t="s">
        <v>1273</v>
      </c>
      <c r="M207" s="31" t="s">
        <v>3616</v>
      </c>
      <c r="N207" s="32">
        <v>1973</v>
      </c>
      <c r="O207" s="32">
        <v>1</v>
      </c>
      <c r="P207" s="32">
        <v>35.959440000000001</v>
      </c>
      <c r="Q207" s="32">
        <v>-83.522630000000007</v>
      </c>
      <c r="R207" s="30">
        <f t="shared" si="3"/>
        <v>1897</v>
      </c>
      <c r="S207" s="30" t="s">
        <v>1213</v>
      </c>
    </row>
    <row r="208" spans="1:19">
      <c r="A208" s="31" t="s">
        <v>1269</v>
      </c>
      <c r="B208" s="31" t="s">
        <v>2476</v>
      </c>
      <c r="C208" s="31" t="s">
        <v>275</v>
      </c>
      <c r="D208" s="31" t="s">
        <v>1274</v>
      </c>
      <c r="E208" s="32">
        <v>1</v>
      </c>
      <c r="F208" s="32">
        <v>82</v>
      </c>
      <c r="G208" s="32">
        <v>4</v>
      </c>
      <c r="H208" s="32">
        <v>4</v>
      </c>
      <c r="I208" s="32">
        <v>2</v>
      </c>
      <c r="J208" s="31" t="s">
        <v>276</v>
      </c>
      <c r="K208" s="31" t="s">
        <v>1301</v>
      </c>
      <c r="L208" s="31" t="s">
        <v>1273</v>
      </c>
      <c r="M208" s="31" t="s">
        <v>3617</v>
      </c>
      <c r="N208" s="32">
        <v>1979</v>
      </c>
      <c r="O208" s="32">
        <v>1</v>
      </c>
      <c r="P208" s="32">
        <v>35.051369999999999</v>
      </c>
      <c r="Q208" s="32">
        <v>-85.296930000000003</v>
      </c>
      <c r="R208" s="30">
        <f t="shared" si="3"/>
        <v>1897</v>
      </c>
      <c r="S208" s="30" t="s">
        <v>1213</v>
      </c>
    </row>
    <row r="209" spans="1:19">
      <c r="A209" s="31" t="s">
        <v>1269</v>
      </c>
      <c r="B209" s="31" t="s">
        <v>2493</v>
      </c>
      <c r="C209" s="31" t="s">
        <v>69</v>
      </c>
      <c r="D209" s="31" t="s">
        <v>1274</v>
      </c>
      <c r="E209" s="32">
        <v>1</v>
      </c>
      <c r="F209" s="32">
        <v>77</v>
      </c>
      <c r="G209" s="32">
        <v>4</v>
      </c>
      <c r="H209" s="32">
        <v>1</v>
      </c>
      <c r="I209" s="32">
        <v>2</v>
      </c>
      <c r="J209" s="31" t="s">
        <v>953</v>
      </c>
      <c r="K209" s="31" t="s">
        <v>2494</v>
      </c>
      <c r="L209" s="31" t="s">
        <v>1273</v>
      </c>
      <c r="M209" s="31" t="s">
        <v>3616</v>
      </c>
      <c r="N209" s="32">
        <v>1974</v>
      </c>
      <c r="O209" s="32">
        <v>2</v>
      </c>
      <c r="P209" s="32">
        <v>34.238939999999999</v>
      </c>
      <c r="Q209" s="32">
        <v>-84.949700000000007</v>
      </c>
      <c r="R209" s="30">
        <f t="shared" si="3"/>
        <v>1897</v>
      </c>
      <c r="S209" s="30" t="s">
        <v>1213</v>
      </c>
    </row>
    <row r="210" spans="1:19">
      <c r="A210" s="31" t="s">
        <v>1269</v>
      </c>
      <c r="B210" s="31" t="s">
        <v>2038</v>
      </c>
      <c r="C210" s="31" t="s">
        <v>69</v>
      </c>
      <c r="D210" s="31" t="s">
        <v>1274</v>
      </c>
      <c r="E210" s="32">
        <v>1</v>
      </c>
      <c r="F210" s="32">
        <v>73</v>
      </c>
      <c r="G210" s="32">
        <v>3</v>
      </c>
      <c r="H210" s="32">
        <v>4</v>
      </c>
      <c r="I210" s="32">
        <v>2</v>
      </c>
      <c r="J210" s="31" t="s">
        <v>958</v>
      </c>
      <c r="K210" s="31" t="s">
        <v>209</v>
      </c>
      <c r="L210" s="31" t="s">
        <v>1309</v>
      </c>
      <c r="M210" s="31" t="s">
        <v>3616</v>
      </c>
      <c r="N210" s="32">
        <v>1970</v>
      </c>
      <c r="O210" s="32">
        <v>2</v>
      </c>
      <c r="P210" s="32">
        <v>34.118580000000001</v>
      </c>
      <c r="Q210" s="32">
        <v>-83.571179999999998</v>
      </c>
      <c r="R210" s="30">
        <f t="shared" si="3"/>
        <v>1897</v>
      </c>
      <c r="S210" s="30" t="s">
        <v>1213</v>
      </c>
    </row>
    <row r="211" spans="1:19">
      <c r="A211" s="31" t="s">
        <v>1269</v>
      </c>
      <c r="B211" s="31" t="s">
        <v>2039</v>
      </c>
      <c r="C211" s="31" t="s">
        <v>69</v>
      </c>
      <c r="D211" s="31" t="s">
        <v>1274</v>
      </c>
      <c r="E211" s="32">
        <v>1</v>
      </c>
      <c r="F211" s="32">
        <v>75</v>
      </c>
      <c r="G211" s="32">
        <v>3</v>
      </c>
      <c r="H211" s="32">
        <v>1</v>
      </c>
      <c r="J211" s="31" t="s">
        <v>1639</v>
      </c>
      <c r="K211" s="31" t="s">
        <v>320</v>
      </c>
      <c r="L211" s="31" t="s">
        <v>1309</v>
      </c>
      <c r="M211" s="31" t="s">
        <v>3616</v>
      </c>
      <c r="N211" s="32">
        <v>1972</v>
      </c>
      <c r="O211" s="32">
        <v>2</v>
      </c>
      <c r="P211" s="32">
        <v>34.038530000000002</v>
      </c>
      <c r="Q211" s="32">
        <v>-83.212779999999995</v>
      </c>
      <c r="R211" s="30">
        <f t="shared" si="3"/>
        <v>1897</v>
      </c>
      <c r="S211" s="30" t="s">
        <v>1213</v>
      </c>
    </row>
    <row r="212" spans="1:19">
      <c r="A212" s="31" t="s">
        <v>1269</v>
      </c>
      <c r="B212" s="31" t="s">
        <v>2058</v>
      </c>
      <c r="C212" s="31" t="s">
        <v>69</v>
      </c>
      <c r="D212" s="31" t="s">
        <v>1274</v>
      </c>
      <c r="E212" s="32">
        <v>1</v>
      </c>
      <c r="F212" s="32">
        <v>75</v>
      </c>
      <c r="G212" s="32">
        <v>3</v>
      </c>
      <c r="H212" s="32">
        <v>3</v>
      </c>
      <c r="J212" s="31" t="s">
        <v>74</v>
      </c>
      <c r="K212" s="31" t="s">
        <v>1315</v>
      </c>
      <c r="L212" s="31" t="s">
        <v>1309</v>
      </c>
      <c r="M212" s="31" t="s">
        <v>3617</v>
      </c>
      <c r="N212" s="32">
        <v>1972</v>
      </c>
      <c r="O212" s="32">
        <v>2</v>
      </c>
      <c r="P212" s="32">
        <v>32.837919999999997</v>
      </c>
      <c r="Q212" s="32">
        <v>-83.627930000000006</v>
      </c>
      <c r="R212" s="30">
        <f t="shared" si="3"/>
        <v>1897</v>
      </c>
      <c r="S212" s="30" t="s">
        <v>1213</v>
      </c>
    </row>
    <row r="213" spans="1:19">
      <c r="A213" s="31" t="s">
        <v>1269</v>
      </c>
      <c r="B213" s="31" t="s">
        <v>2108</v>
      </c>
      <c r="C213" s="31" t="s">
        <v>69</v>
      </c>
      <c r="D213" s="31" t="s">
        <v>1274</v>
      </c>
      <c r="E213" s="32">
        <v>1</v>
      </c>
      <c r="F213" s="32">
        <v>72</v>
      </c>
      <c r="G213" s="32">
        <v>3</v>
      </c>
      <c r="H213" s="32">
        <v>1</v>
      </c>
      <c r="I213" s="32">
        <v>1</v>
      </c>
      <c r="J213" s="31" t="s">
        <v>2110</v>
      </c>
      <c r="K213" s="31" t="s">
        <v>2109</v>
      </c>
      <c r="L213" s="31" t="s">
        <v>1328</v>
      </c>
      <c r="M213" s="31" t="s">
        <v>3616</v>
      </c>
      <c r="N213" s="32">
        <v>1969</v>
      </c>
      <c r="O213" s="32">
        <v>3</v>
      </c>
      <c r="P213" s="32">
        <v>31.785869999999999</v>
      </c>
      <c r="Q213" s="32">
        <v>-81.60924</v>
      </c>
      <c r="R213" s="30">
        <f t="shared" si="3"/>
        <v>1897</v>
      </c>
      <c r="S213" s="30" t="s">
        <v>1213</v>
      </c>
    </row>
    <row r="214" spans="1:19">
      <c r="A214" s="31" t="s">
        <v>1269</v>
      </c>
      <c r="B214" s="31" t="s">
        <v>2125</v>
      </c>
      <c r="C214" s="31" t="s">
        <v>69</v>
      </c>
      <c r="D214" s="31" t="s">
        <v>1274</v>
      </c>
      <c r="E214" s="32">
        <v>1</v>
      </c>
      <c r="F214" s="32">
        <v>72</v>
      </c>
      <c r="G214" s="32">
        <v>3</v>
      </c>
      <c r="H214" s="32">
        <v>1</v>
      </c>
      <c r="I214" s="32">
        <v>2</v>
      </c>
      <c r="J214" s="31" t="s">
        <v>2127</v>
      </c>
      <c r="K214" s="31" t="s">
        <v>2126</v>
      </c>
      <c r="L214" s="31" t="s">
        <v>1328</v>
      </c>
      <c r="M214" s="31" t="s">
        <v>3616</v>
      </c>
      <c r="N214" s="32">
        <v>1969</v>
      </c>
      <c r="O214" s="32">
        <v>3</v>
      </c>
      <c r="P214" s="32">
        <v>30.831659999999999</v>
      </c>
      <c r="Q214" s="32">
        <v>-82.006429999999995</v>
      </c>
      <c r="R214" s="30">
        <f t="shared" si="3"/>
        <v>1897</v>
      </c>
      <c r="S214" s="30" t="s">
        <v>1213</v>
      </c>
    </row>
    <row r="215" spans="1:19">
      <c r="A215" s="31" t="s">
        <v>1269</v>
      </c>
      <c r="B215" s="31" t="s">
        <v>2563</v>
      </c>
      <c r="C215" s="31" t="s">
        <v>54</v>
      </c>
      <c r="D215" s="31" t="s">
        <v>1127</v>
      </c>
      <c r="E215" s="32">
        <v>1</v>
      </c>
      <c r="F215" s="32">
        <v>81</v>
      </c>
      <c r="G215" s="32">
        <v>4</v>
      </c>
      <c r="H215" s="32">
        <v>4</v>
      </c>
      <c r="I215" s="32">
        <v>3</v>
      </c>
      <c r="J215" s="31" t="s">
        <v>694</v>
      </c>
      <c r="K215" s="31" t="s">
        <v>2564</v>
      </c>
      <c r="L215" s="31" t="s">
        <v>1328</v>
      </c>
      <c r="M215" s="31" t="s">
        <v>3617</v>
      </c>
      <c r="N215" s="32">
        <v>1978</v>
      </c>
      <c r="O215" s="32">
        <v>4</v>
      </c>
      <c r="P215" s="32">
        <v>29.651949999999999</v>
      </c>
      <c r="Q215" s="32">
        <v>-82.323139999999995</v>
      </c>
      <c r="R215" s="30">
        <f t="shared" si="3"/>
        <v>1897</v>
      </c>
      <c r="S215" s="30" t="s">
        <v>1213</v>
      </c>
    </row>
    <row r="216" spans="1:19">
      <c r="A216" s="31" t="s">
        <v>1269</v>
      </c>
      <c r="B216" s="31" t="s">
        <v>2570</v>
      </c>
      <c r="C216" s="31" t="s">
        <v>54</v>
      </c>
      <c r="D216" s="31" t="s">
        <v>1127</v>
      </c>
      <c r="E216" s="32">
        <v>1</v>
      </c>
      <c r="F216" s="32">
        <v>80</v>
      </c>
      <c r="G216" s="32">
        <v>4</v>
      </c>
      <c r="H216" s="32">
        <v>2</v>
      </c>
      <c r="I216" s="32">
        <v>1</v>
      </c>
      <c r="J216" s="31" t="s">
        <v>2572</v>
      </c>
      <c r="K216" s="31" t="s">
        <v>2571</v>
      </c>
      <c r="L216" s="31" t="s">
        <v>1322</v>
      </c>
      <c r="M216" s="31" t="s">
        <v>3616</v>
      </c>
      <c r="N216" s="32">
        <v>1977</v>
      </c>
      <c r="O216" s="32">
        <v>4</v>
      </c>
      <c r="P216" s="32">
        <v>27.766649999999998</v>
      </c>
      <c r="Q216" s="32">
        <v>-80.603620000000006</v>
      </c>
      <c r="R216" s="30">
        <f t="shared" si="3"/>
        <v>1897</v>
      </c>
      <c r="S216" s="30" t="s">
        <v>1213</v>
      </c>
    </row>
    <row r="217" spans="1:19">
      <c r="A217" s="31" t="s">
        <v>1269</v>
      </c>
      <c r="B217" s="31" t="s">
        <v>2166</v>
      </c>
      <c r="C217" s="31" t="s">
        <v>54</v>
      </c>
      <c r="D217" s="31" t="s">
        <v>1274</v>
      </c>
      <c r="E217" s="32">
        <v>1</v>
      </c>
      <c r="F217" s="32">
        <v>76</v>
      </c>
      <c r="G217" s="32">
        <v>3</v>
      </c>
      <c r="H217" s="32">
        <v>3</v>
      </c>
      <c r="I217" s="32">
        <v>4</v>
      </c>
      <c r="J217" s="31" t="s">
        <v>65</v>
      </c>
      <c r="K217" s="31" t="s">
        <v>2167</v>
      </c>
      <c r="L217" s="31" t="s">
        <v>1322</v>
      </c>
      <c r="M217" s="31" t="s">
        <v>3617</v>
      </c>
      <c r="N217" s="32">
        <v>1973</v>
      </c>
      <c r="O217" s="32">
        <v>4</v>
      </c>
      <c r="P217" s="32">
        <v>26.71433</v>
      </c>
      <c r="Q217" s="32">
        <v>-80.052719999999994</v>
      </c>
      <c r="R217" s="30">
        <f t="shared" si="3"/>
        <v>1897</v>
      </c>
      <c r="S217" s="30" t="s">
        <v>1213</v>
      </c>
    </row>
    <row r="218" spans="1:19">
      <c r="A218" s="31" t="s">
        <v>1269</v>
      </c>
      <c r="B218" s="31" t="s">
        <v>2179</v>
      </c>
      <c r="C218" s="31" t="s">
        <v>275</v>
      </c>
      <c r="D218" s="31" t="s">
        <v>1274</v>
      </c>
      <c r="E218" s="32">
        <v>1</v>
      </c>
      <c r="F218" s="32">
        <v>76</v>
      </c>
      <c r="G218" s="32">
        <v>3</v>
      </c>
      <c r="H218" s="32">
        <v>1</v>
      </c>
      <c r="I218" s="32">
        <v>1</v>
      </c>
      <c r="J218" s="31" t="s">
        <v>673</v>
      </c>
      <c r="K218" s="31" t="s">
        <v>2180</v>
      </c>
      <c r="L218" s="31" t="s">
        <v>1273</v>
      </c>
      <c r="M218" s="31" t="s">
        <v>3616</v>
      </c>
      <c r="N218" s="32">
        <v>1973</v>
      </c>
      <c r="O218" s="32">
        <v>5</v>
      </c>
      <c r="P218" s="32">
        <v>35.740490000000001</v>
      </c>
      <c r="Q218" s="32">
        <v>-85.480810000000005</v>
      </c>
      <c r="R218" s="30">
        <f t="shared" si="3"/>
        <v>1897</v>
      </c>
      <c r="S218" s="30" t="s">
        <v>1213</v>
      </c>
    </row>
    <row r="219" spans="1:19">
      <c r="A219" s="31" t="s">
        <v>1269</v>
      </c>
      <c r="B219" s="31" t="s">
        <v>2181</v>
      </c>
      <c r="C219" s="31" t="s">
        <v>275</v>
      </c>
      <c r="D219" s="31" t="s">
        <v>1274</v>
      </c>
      <c r="E219" s="32">
        <v>1</v>
      </c>
      <c r="F219" s="32">
        <v>76</v>
      </c>
      <c r="G219" s="32">
        <v>3</v>
      </c>
      <c r="H219" s="32">
        <v>2</v>
      </c>
      <c r="I219" s="32">
        <v>2</v>
      </c>
      <c r="J219" s="31" t="s">
        <v>975</v>
      </c>
      <c r="K219" s="31" t="s">
        <v>571</v>
      </c>
      <c r="L219" s="31" t="s">
        <v>1273</v>
      </c>
      <c r="M219" s="31" t="s">
        <v>3617</v>
      </c>
      <c r="N219" s="32">
        <v>1973</v>
      </c>
      <c r="O219" s="32">
        <v>5</v>
      </c>
      <c r="P219" s="32">
        <v>35.186399999999999</v>
      </c>
      <c r="Q219" s="32">
        <v>-86.112350000000006</v>
      </c>
      <c r="R219" s="30">
        <f t="shared" si="3"/>
        <v>1897</v>
      </c>
      <c r="S219" s="30" t="s">
        <v>1213</v>
      </c>
    </row>
    <row r="220" spans="1:19">
      <c r="A220" s="31" t="s">
        <v>1269</v>
      </c>
      <c r="B220" s="31" t="s">
        <v>2186</v>
      </c>
      <c r="C220" s="31" t="s">
        <v>275</v>
      </c>
      <c r="D220" s="31" t="s">
        <v>1127</v>
      </c>
      <c r="E220" s="32">
        <v>1</v>
      </c>
      <c r="F220" s="32">
        <v>76</v>
      </c>
      <c r="G220" s="32">
        <v>3</v>
      </c>
      <c r="H220" s="32">
        <v>2</v>
      </c>
      <c r="I220" s="32">
        <v>2</v>
      </c>
      <c r="J220" s="31" t="s">
        <v>2188</v>
      </c>
      <c r="K220" s="31" t="s">
        <v>2187</v>
      </c>
      <c r="L220" s="31" t="s">
        <v>1273</v>
      </c>
      <c r="M220" s="31" t="s">
        <v>3616</v>
      </c>
      <c r="N220" s="32">
        <v>1973</v>
      </c>
      <c r="O220" s="32">
        <v>5</v>
      </c>
      <c r="P220" s="32">
        <v>35.377160000000003</v>
      </c>
      <c r="Q220" s="32">
        <v>-87.005200000000002</v>
      </c>
      <c r="R220" s="30">
        <f t="shared" si="3"/>
        <v>1897</v>
      </c>
      <c r="S220" s="30" t="s">
        <v>1213</v>
      </c>
    </row>
    <row r="221" spans="1:19">
      <c r="A221" s="31" t="s">
        <v>1269</v>
      </c>
      <c r="B221" s="31" t="s">
        <v>2191</v>
      </c>
      <c r="C221" s="31" t="s">
        <v>275</v>
      </c>
      <c r="D221" s="31" t="s">
        <v>1274</v>
      </c>
      <c r="E221" s="32">
        <v>1</v>
      </c>
      <c r="F221" s="32">
        <v>76</v>
      </c>
      <c r="G221" s="32">
        <v>3</v>
      </c>
      <c r="H221" s="32">
        <v>4</v>
      </c>
      <c r="I221" s="32">
        <v>3</v>
      </c>
      <c r="J221" s="31" t="s">
        <v>2190</v>
      </c>
      <c r="K221" s="31" t="s">
        <v>1761</v>
      </c>
      <c r="L221" s="31" t="s">
        <v>1273</v>
      </c>
      <c r="M221" s="31" t="s">
        <v>3616</v>
      </c>
      <c r="N221" s="32">
        <v>1973</v>
      </c>
      <c r="O221" s="32">
        <v>5</v>
      </c>
      <c r="P221" s="32">
        <v>35.15981</v>
      </c>
      <c r="Q221" s="32">
        <v>-87.348240000000004</v>
      </c>
      <c r="R221" s="30">
        <f t="shared" si="3"/>
        <v>1897</v>
      </c>
      <c r="S221" s="30" t="s">
        <v>1213</v>
      </c>
    </row>
    <row r="222" spans="1:19">
      <c r="A222" s="31" t="s">
        <v>1269</v>
      </c>
      <c r="B222" s="31" t="s">
        <v>2217</v>
      </c>
      <c r="C222" s="31" t="s">
        <v>3</v>
      </c>
      <c r="D222" s="31" t="s">
        <v>1127</v>
      </c>
      <c r="E222" s="32">
        <v>1</v>
      </c>
      <c r="F222" s="32">
        <v>76</v>
      </c>
      <c r="G222" s="32">
        <v>3</v>
      </c>
      <c r="H222" s="32">
        <v>3</v>
      </c>
      <c r="I222" s="32">
        <v>3</v>
      </c>
      <c r="J222" s="31" t="s">
        <v>1410</v>
      </c>
      <c r="K222" s="31" t="s">
        <v>1409</v>
      </c>
      <c r="L222" s="31" t="s">
        <v>1309</v>
      </c>
      <c r="M222" s="31" t="s">
        <v>3617</v>
      </c>
      <c r="N222" s="32">
        <v>1973</v>
      </c>
      <c r="O222" s="32">
        <v>6</v>
      </c>
      <c r="P222" s="32">
        <v>33.65719</v>
      </c>
      <c r="Q222" s="32">
        <v>-85.826490000000007</v>
      </c>
      <c r="R222" s="30">
        <f t="shared" si="3"/>
        <v>1897</v>
      </c>
      <c r="S222" s="30" t="s">
        <v>1213</v>
      </c>
    </row>
    <row r="223" spans="1:19">
      <c r="A223" s="31" t="s">
        <v>1269</v>
      </c>
      <c r="B223" s="31" t="s">
        <v>2218</v>
      </c>
      <c r="C223" s="31" t="s">
        <v>3</v>
      </c>
      <c r="D223" s="31" t="s">
        <v>1274</v>
      </c>
      <c r="E223" s="32">
        <v>1</v>
      </c>
      <c r="F223" s="32">
        <v>76</v>
      </c>
      <c r="G223" s="32">
        <v>3</v>
      </c>
      <c r="H223" s="32">
        <v>3</v>
      </c>
      <c r="J223" s="31" t="s">
        <v>2219</v>
      </c>
      <c r="K223" s="31" t="s">
        <v>1409</v>
      </c>
      <c r="L223" s="31" t="s">
        <v>1309</v>
      </c>
      <c r="M223" s="31" t="s">
        <v>3616</v>
      </c>
      <c r="N223" s="32">
        <v>1973</v>
      </c>
      <c r="O223" s="32">
        <v>6</v>
      </c>
      <c r="P223" s="32">
        <v>33.660339999999998</v>
      </c>
      <c r="Q223" s="32">
        <v>-85.702219999999997</v>
      </c>
      <c r="R223" s="30">
        <f t="shared" si="3"/>
        <v>1897</v>
      </c>
      <c r="S223" s="30" t="s">
        <v>1213</v>
      </c>
    </row>
    <row r="224" spans="1:19">
      <c r="A224" s="31" t="s">
        <v>1269</v>
      </c>
      <c r="B224" s="31" t="s">
        <v>2232</v>
      </c>
      <c r="C224" s="31" t="s">
        <v>3</v>
      </c>
      <c r="D224" s="31" t="s">
        <v>1127</v>
      </c>
      <c r="E224" s="32">
        <v>1</v>
      </c>
      <c r="F224" s="32">
        <v>74</v>
      </c>
      <c r="G224" s="32">
        <v>3</v>
      </c>
      <c r="H224" s="32">
        <v>3</v>
      </c>
      <c r="J224" s="31" t="s">
        <v>2234</v>
      </c>
      <c r="K224" s="31" t="s">
        <v>2233</v>
      </c>
      <c r="L224" s="31" t="s">
        <v>1319</v>
      </c>
      <c r="M224" s="31" t="s">
        <v>3617</v>
      </c>
      <c r="N224" s="32">
        <v>1971</v>
      </c>
      <c r="O224" s="32">
        <v>7</v>
      </c>
      <c r="P224" s="32">
        <v>32.841009999999997</v>
      </c>
      <c r="Q224" s="32">
        <v>-86.632170000000002</v>
      </c>
      <c r="R224" s="30">
        <f t="shared" si="3"/>
        <v>1897</v>
      </c>
      <c r="S224" s="30" t="s">
        <v>1213</v>
      </c>
    </row>
    <row r="225" spans="1:19">
      <c r="A225" s="31" t="s">
        <v>1269</v>
      </c>
      <c r="B225" s="31" t="s">
        <v>2651</v>
      </c>
      <c r="C225" s="31" t="s">
        <v>275</v>
      </c>
      <c r="D225" s="31" t="s">
        <v>1127</v>
      </c>
      <c r="E225" s="32">
        <v>1</v>
      </c>
      <c r="F225" s="32">
        <v>78</v>
      </c>
      <c r="G225" s="32">
        <v>4</v>
      </c>
      <c r="H225" s="32">
        <v>2</v>
      </c>
      <c r="I225" s="32">
        <v>2</v>
      </c>
      <c r="J225" s="31" t="s">
        <v>348</v>
      </c>
      <c r="K225" s="31" t="s">
        <v>2652</v>
      </c>
      <c r="L225" s="31" t="s">
        <v>1319</v>
      </c>
      <c r="M225" s="31" t="s">
        <v>3617</v>
      </c>
      <c r="N225" s="32">
        <v>1975</v>
      </c>
      <c r="O225" s="32">
        <v>9</v>
      </c>
      <c r="P225" s="32">
        <v>36.06626</v>
      </c>
      <c r="Q225" s="32">
        <v>-88.993620000000007</v>
      </c>
      <c r="R225" s="30">
        <f t="shared" si="3"/>
        <v>1897</v>
      </c>
      <c r="S225" s="30" t="s">
        <v>1213</v>
      </c>
    </row>
    <row r="226" spans="1:19">
      <c r="A226" s="31" t="s">
        <v>1269</v>
      </c>
      <c r="B226" s="31" t="s">
        <v>2678</v>
      </c>
      <c r="C226" s="31" t="s">
        <v>336</v>
      </c>
      <c r="D226" s="31" t="s">
        <v>1127</v>
      </c>
      <c r="E226" s="32">
        <v>1</v>
      </c>
      <c r="F226" s="32">
        <v>81</v>
      </c>
      <c r="G226" s="32">
        <v>4</v>
      </c>
      <c r="H226" s="32">
        <v>4</v>
      </c>
      <c r="I226" s="32">
        <v>4</v>
      </c>
      <c r="J226" s="31" t="s">
        <v>2679</v>
      </c>
      <c r="K226" s="31" t="s">
        <v>352</v>
      </c>
      <c r="L226" s="31" t="s">
        <v>1274</v>
      </c>
      <c r="M226" s="31" t="s">
        <v>3616</v>
      </c>
      <c r="N226" s="32">
        <v>1978</v>
      </c>
      <c r="O226" s="32">
        <v>10</v>
      </c>
      <c r="P226" s="32">
        <v>33.652540000000002</v>
      </c>
      <c r="Q226" s="32">
        <v>-91.010249999999999</v>
      </c>
      <c r="R226" s="30">
        <f t="shared" si="3"/>
        <v>1897</v>
      </c>
      <c r="S226" s="30" t="s">
        <v>1213</v>
      </c>
    </row>
    <row r="227" spans="1:19">
      <c r="A227" s="31" t="s">
        <v>1269</v>
      </c>
      <c r="B227" s="31" t="s">
        <v>2684</v>
      </c>
      <c r="C227" s="31" t="s">
        <v>336</v>
      </c>
      <c r="D227" s="31" t="s">
        <v>1127</v>
      </c>
      <c r="E227" s="32">
        <v>1</v>
      </c>
      <c r="F227" s="32">
        <v>77</v>
      </c>
      <c r="G227" s="32">
        <v>4</v>
      </c>
      <c r="H227" s="32">
        <v>3</v>
      </c>
      <c r="I227" s="32">
        <v>3</v>
      </c>
      <c r="J227" s="31" t="s">
        <v>74</v>
      </c>
      <c r="K227" s="31" t="s">
        <v>2682</v>
      </c>
      <c r="L227" s="31" t="s">
        <v>1319</v>
      </c>
      <c r="M227" s="31" t="s">
        <v>3617</v>
      </c>
      <c r="N227" s="32">
        <v>1974</v>
      </c>
      <c r="O227" s="32">
        <v>10</v>
      </c>
      <c r="P227" s="32">
        <v>33.105429999999998</v>
      </c>
      <c r="Q227" s="32">
        <v>-88.561229999999995</v>
      </c>
      <c r="R227" s="30">
        <f t="shared" si="3"/>
        <v>1897</v>
      </c>
      <c r="S227" s="30" t="s">
        <v>1213</v>
      </c>
    </row>
    <row r="228" spans="1:19">
      <c r="A228" s="31" t="s">
        <v>1269</v>
      </c>
      <c r="B228" s="31" t="s">
        <v>2700</v>
      </c>
      <c r="C228" s="31" t="s">
        <v>336</v>
      </c>
      <c r="D228" s="31" t="s">
        <v>1127</v>
      </c>
      <c r="E228" s="32">
        <v>1</v>
      </c>
      <c r="F228" s="32">
        <v>77</v>
      </c>
      <c r="G228" s="32">
        <v>4</v>
      </c>
      <c r="H228" s="32">
        <v>2</v>
      </c>
      <c r="I228" s="32">
        <v>1</v>
      </c>
      <c r="J228" s="31" t="s">
        <v>201</v>
      </c>
      <c r="K228" s="31" t="s">
        <v>1556</v>
      </c>
      <c r="L228" s="31" t="s">
        <v>1328</v>
      </c>
      <c r="M228" s="31" t="s">
        <v>3616</v>
      </c>
      <c r="N228" s="32">
        <v>1974</v>
      </c>
      <c r="O228" s="32">
        <v>11</v>
      </c>
      <c r="P228" s="32">
        <v>32.177909999999997</v>
      </c>
      <c r="Q228" s="32">
        <v>-89.610780000000005</v>
      </c>
      <c r="R228" s="30">
        <f t="shared" si="3"/>
        <v>1897</v>
      </c>
      <c r="S228" s="30" t="s">
        <v>1213</v>
      </c>
    </row>
    <row r="229" spans="1:19">
      <c r="A229" s="31" t="s">
        <v>1269</v>
      </c>
      <c r="B229" s="31" t="s">
        <v>1495</v>
      </c>
      <c r="C229" s="31" t="s">
        <v>24</v>
      </c>
      <c r="D229" s="31" t="s">
        <v>1127</v>
      </c>
      <c r="E229" s="32">
        <v>1</v>
      </c>
      <c r="F229" s="32">
        <v>86</v>
      </c>
      <c r="G229" s="32">
        <v>1</v>
      </c>
      <c r="H229" s="32">
        <v>4</v>
      </c>
      <c r="I229" s="32">
        <v>4</v>
      </c>
      <c r="J229" s="31" t="s">
        <v>121</v>
      </c>
      <c r="K229" s="31" t="s">
        <v>1197</v>
      </c>
      <c r="L229" s="31" t="s">
        <v>1274</v>
      </c>
      <c r="M229" s="31" t="s">
        <v>3617</v>
      </c>
      <c r="N229" s="32">
        <v>1983</v>
      </c>
      <c r="O229" s="32">
        <v>12</v>
      </c>
      <c r="P229" s="32">
        <v>29.951059999999998</v>
      </c>
      <c r="Q229" s="32">
        <v>-90.068899999999999</v>
      </c>
      <c r="R229" s="30">
        <f t="shared" si="3"/>
        <v>1897</v>
      </c>
      <c r="S229" s="30" t="s">
        <v>1213</v>
      </c>
    </row>
    <row r="230" spans="1:19">
      <c r="A230" s="31" t="s">
        <v>1269</v>
      </c>
      <c r="B230" s="31" t="s">
        <v>1495</v>
      </c>
      <c r="C230" s="31" t="s">
        <v>24</v>
      </c>
      <c r="D230" s="31" t="s">
        <v>1127</v>
      </c>
      <c r="E230" s="32">
        <v>1</v>
      </c>
      <c r="F230" s="32">
        <v>86</v>
      </c>
      <c r="G230" s="32">
        <v>1</v>
      </c>
      <c r="H230" s="32">
        <v>4</v>
      </c>
      <c r="I230" s="32">
        <v>4</v>
      </c>
      <c r="J230" s="31" t="s">
        <v>121</v>
      </c>
      <c r="K230" s="31" t="s">
        <v>1197</v>
      </c>
      <c r="L230" s="31" t="s">
        <v>1274</v>
      </c>
      <c r="M230" s="31" t="s">
        <v>3617</v>
      </c>
      <c r="N230" s="32">
        <v>1983</v>
      </c>
      <c r="O230" s="32">
        <v>12</v>
      </c>
      <c r="P230" s="32">
        <v>29.951059999999998</v>
      </c>
      <c r="Q230" s="32">
        <v>-90.068899999999999</v>
      </c>
      <c r="R230" s="30">
        <f t="shared" si="3"/>
        <v>1897</v>
      </c>
      <c r="S230" s="30" t="s">
        <v>1213</v>
      </c>
    </row>
    <row r="231" spans="1:19">
      <c r="A231" s="31" t="s">
        <v>1269</v>
      </c>
      <c r="B231" s="31" t="s">
        <v>1495</v>
      </c>
      <c r="C231" s="31" t="s">
        <v>24</v>
      </c>
      <c r="D231" s="31" t="s">
        <v>1127</v>
      </c>
      <c r="E231" s="32">
        <v>1</v>
      </c>
      <c r="F231" s="32">
        <v>86</v>
      </c>
      <c r="G231" s="32">
        <v>1</v>
      </c>
      <c r="H231" s="32">
        <v>4</v>
      </c>
      <c r="I231" s="32">
        <v>4</v>
      </c>
      <c r="J231" s="31" t="s">
        <v>121</v>
      </c>
      <c r="K231" s="31" t="s">
        <v>1197</v>
      </c>
      <c r="L231" s="31" t="s">
        <v>1274</v>
      </c>
      <c r="M231" s="31" t="s">
        <v>3617</v>
      </c>
      <c r="N231" s="32">
        <v>1983</v>
      </c>
      <c r="O231" s="32">
        <v>12</v>
      </c>
      <c r="P231" s="32">
        <v>29.951059999999998</v>
      </c>
      <c r="Q231" s="32">
        <v>-90.068899999999999</v>
      </c>
      <c r="R231" s="30">
        <f t="shared" si="3"/>
        <v>1897</v>
      </c>
      <c r="S231" s="30" t="s">
        <v>1213</v>
      </c>
    </row>
    <row r="232" spans="1:19">
      <c r="A232" s="31" t="s">
        <v>1269</v>
      </c>
      <c r="B232" s="31" t="s">
        <v>2755</v>
      </c>
      <c r="C232" s="31" t="s">
        <v>10</v>
      </c>
      <c r="D232" s="31" t="s">
        <v>1274</v>
      </c>
      <c r="E232" s="32">
        <v>1</v>
      </c>
      <c r="F232" s="32">
        <v>77</v>
      </c>
      <c r="G232" s="32">
        <v>4</v>
      </c>
      <c r="H232" s="32">
        <v>2</v>
      </c>
      <c r="I232" s="32">
        <v>1</v>
      </c>
      <c r="J232" s="31" t="s">
        <v>2756</v>
      </c>
      <c r="K232" s="31" t="s">
        <v>2180</v>
      </c>
      <c r="L232" s="31" t="s">
        <v>1273</v>
      </c>
      <c r="M232" s="31" t="s">
        <v>3616</v>
      </c>
      <c r="N232" s="32">
        <v>1974</v>
      </c>
      <c r="O232" s="32">
        <v>13</v>
      </c>
      <c r="P232" s="32">
        <v>35.605249999999998</v>
      </c>
      <c r="Q232" s="32">
        <v>-92.416960000000003</v>
      </c>
      <c r="R232" s="30">
        <f t="shared" si="3"/>
        <v>1897</v>
      </c>
      <c r="S232" s="30" t="s">
        <v>1213</v>
      </c>
    </row>
    <row r="233" spans="1:19">
      <c r="A233" s="31" t="s">
        <v>1269</v>
      </c>
      <c r="B233" s="31" t="s">
        <v>2819</v>
      </c>
      <c r="C233" s="31" t="s">
        <v>283</v>
      </c>
      <c r="D233" s="31" t="s">
        <v>1274</v>
      </c>
      <c r="E233" s="32">
        <v>1</v>
      </c>
      <c r="F233" s="32">
        <v>79</v>
      </c>
      <c r="G233" s="32">
        <v>4</v>
      </c>
      <c r="H233" s="32">
        <v>1</v>
      </c>
      <c r="I233" s="32">
        <v>1</v>
      </c>
      <c r="J233" s="31" t="s">
        <v>357</v>
      </c>
      <c r="K233" s="31" t="s">
        <v>357</v>
      </c>
      <c r="L233" s="31" t="s">
        <v>1319</v>
      </c>
      <c r="M233" s="31" t="s">
        <v>3617</v>
      </c>
      <c r="N233" s="32">
        <v>1976</v>
      </c>
      <c r="O233" s="32">
        <v>15</v>
      </c>
      <c r="P233" s="32">
        <v>33.216610000000003</v>
      </c>
      <c r="Q233" s="32">
        <v>-97.131730000000005</v>
      </c>
      <c r="R233" s="30">
        <f t="shared" si="3"/>
        <v>1897</v>
      </c>
      <c r="S233" s="30" t="s">
        <v>1213</v>
      </c>
    </row>
    <row r="234" spans="1:19">
      <c r="A234" s="31" t="s">
        <v>1269</v>
      </c>
      <c r="B234" s="31" t="s">
        <v>2823</v>
      </c>
      <c r="C234" s="31" t="s">
        <v>283</v>
      </c>
      <c r="D234" s="31" t="s">
        <v>1274</v>
      </c>
      <c r="E234" s="32">
        <v>1</v>
      </c>
      <c r="F234" s="32">
        <v>80</v>
      </c>
      <c r="G234" s="32">
        <v>4</v>
      </c>
      <c r="H234" s="32">
        <v>2</v>
      </c>
      <c r="I234" s="32">
        <v>3</v>
      </c>
      <c r="J234" s="31" t="s">
        <v>359</v>
      </c>
      <c r="K234" s="31" t="s">
        <v>2418</v>
      </c>
      <c r="L234" s="31" t="s">
        <v>1319</v>
      </c>
      <c r="M234" s="31" t="s">
        <v>3617</v>
      </c>
      <c r="N234" s="32">
        <v>1977</v>
      </c>
      <c r="O234" s="32">
        <v>15</v>
      </c>
      <c r="P234" s="32">
        <v>31.57198</v>
      </c>
      <c r="Q234" s="32">
        <v>-97.149109999999993</v>
      </c>
      <c r="R234" s="30">
        <f t="shared" si="3"/>
        <v>1897</v>
      </c>
      <c r="S234" s="30" t="s">
        <v>1213</v>
      </c>
    </row>
    <row r="235" spans="1:19">
      <c r="A235" s="31" t="s">
        <v>1269</v>
      </c>
      <c r="B235" s="31" t="s">
        <v>1981</v>
      </c>
      <c r="C235" s="31" t="s">
        <v>275</v>
      </c>
      <c r="D235" s="31" t="s">
        <v>1274</v>
      </c>
      <c r="E235" s="32">
        <v>1</v>
      </c>
      <c r="F235" s="32">
        <v>73</v>
      </c>
      <c r="G235" s="32">
        <v>3</v>
      </c>
      <c r="H235" s="32">
        <v>1</v>
      </c>
      <c r="I235" s="32">
        <v>1</v>
      </c>
      <c r="J235" s="31" t="s">
        <v>1982</v>
      </c>
      <c r="K235" s="31" t="s">
        <v>1277</v>
      </c>
      <c r="L235" s="31" t="s">
        <v>1273</v>
      </c>
      <c r="M235" s="31" t="s">
        <v>3616</v>
      </c>
      <c r="N235" s="32">
        <v>1971</v>
      </c>
      <c r="O235" s="32">
        <v>1</v>
      </c>
      <c r="P235" s="32">
        <v>36.492550000000001</v>
      </c>
      <c r="Q235" s="32">
        <v>-82.079849999999993</v>
      </c>
      <c r="R235" s="30">
        <f t="shared" si="3"/>
        <v>1898</v>
      </c>
      <c r="S235" s="30" t="s">
        <v>1213</v>
      </c>
    </row>
    <row r="236" spans="1:19">
      <c r="A236" s="31" t="s">
        <v>1269</v>
      </c>
      <c r="B236" s="31" t="s">
        <v>1983</v>
      </c>
      <c r="C236" s="31" t="s">
        <v>275</v>
      </c>
      <c r="D236" s="31" t="s">
        <v>1274</v>
      </c>
      <c r="E236" s="32">
        <v>1</v>
      </c>
      <c r="F236" s="32">
        <v>73</v>
      </c>
      <c r="G236" s="32">
        <v>3</v>
      </c>
      <c r="H236" s="32">
        <v>4</v>
      </c>
      <c r="I236" s="32">
        <v>3</v>
      </c>
      <c r="J236" s="31" t="s">
        <v>1984</v>
      </c>
      <c r="K236" s="31" t="s">
        <v>1277</v>
      </c>
      <c r="L236" s="31" t="s">
        <v>1273</v>
      </c>
      <c r="M236" s="31" t="s">
        <v>3616</v>
      </c>
      <c r="N236" s="32">
        <v>1971</v>
      </c>
      <c r="O236" s="32">
        <v>1</v>
      </c>
      <c r="P236" s="32">
        <v>36.473199999999999</v>
      </c>
      <c r="Q236" s="32">
        <v>-82.263630000000006</v>
      </c>
      <c r="R236" s="30">
        <f t="shared" si="3"/>
        <v>1898</v>
      </c>
      <c r="S236" s="30" t="s">
        <v>1213</v>
      </c>
    </row>
    <row r="237" spans="1:19">
      <c r="A237" s="31" t="s">
        <v>1269</v>
      </c>
      <c r="B237" s="31" t="s">
        <v>2020</v>
      </c>
      <c r="C237" s="31" t="s">
        <v>69</v>
      </c>
      <c r="D237" s="31" t="s">
        <v>1274</v>
      </c>
      <c r="E237" s="32">
        <v>1</v>
      </c>
      <c r="F237" s="32">
        <v>72</v>
      </c>
      <c r="G237" s="32">
        <v>3</v>
      </c>
      <c r="H237" s="32">
        <v>2</v>
      </c>
      <c r="I237" s="32">
        <v>1</v>
      </c>
      <c r="J237" s="31" t="s">
        <v>2022</v>
      </c>
      <c r="K237" s="31" t="s">
        <v>2021</v>
      </c>
      <c r="L237" s="31" t="s">
        <v>1309</v>
      </c>
      <c r="M237" s="31" t="s">
        <v>3616</v>
      </c>
      <c r="N237" s="32">
        <v>1970</v>
      </c>
      <c r="O237" s="32">
        <v>2</v>
      </c>
      <c r="P237" s="32">
        <v>34.241219999999998</v>
      </c>
      <c r="Q237" s="32">
        <v>-84.245570000000001</v>
      </c>
      <c r="R237" s="30">
        <f t="shared" si="3"/>
        <v>1898</v>
      </c>
      <c r="S237" s="30" t="s">
        <v>1213</v>
      </c>
    </row>
    <row r="238" spans="1:19">
      <c r="A238" s="31" t="s">
        <v>1269</v>
      </c>
      <c r="B238" s="31" t="s">
        <v>2094</v>
      </c>
      <c r="C238" s="31" t="s">
        <v>69</v>
      </c>
      <c r="D238" s="31" t="s">
        <v>1274</v>
      </c>
      <c r="E238" s="32">
        <v>1</v>
      </c>
      <c r="F238" s="32">
        <v>74</v>
      </c>
      <c r="G238" s="32">
        <v>3</v>
      </c>
      <c r="H238" s="32">
        <v>2</v>
      </c>
      <c r="I238" s="32">
        <v>1</v>
      </c>
      <c r="J238" s="31" t="s">
        <v>2095</v>
      </c>
      <c r="K238" s="31" t="s">
        <v>1690</v>
      </c>
      <c r="L238" s="31" t="s">
        <v>1328</v>
      </c>
      <c r="M238" s="31" t="s">
        <v>3617</v>
      </c>
      <c r="N238" s="32">
        <v>1972</v>
      </c>
      <c r="O238" s="32">
        <v>3</v>
      </c>
      <c r="P238" s="32">
        <v>31.936540000000001</v>
      </c>
      <c r="Q238" s="32">
        <v>-81.9285</v>
      </c>
      <c r="R238" s="30">
        <f t="shared" si="3"/>
        <v>1898</v>
      </c>
      <c r="S238" s="30" t="s">
        <v>1213</v>
      </c>
    </row>
    <row r="239" spans="1:19">
      <c r="A239" s="31" t="s">
        <v>1269</v>
      </c>
      <c r="B239" s="31" t="s">
        <v>2105</v>
      </c>
      <c r="C239" s="31" t="s">
        <v>69</v>
      </c>
      <c r="D239" s="31" t="s">
        <v>1127</v>
      </c>
      <c r="E239" s="32">
        <v>1</v>
      </c>
      <c r="F239" s="32">
        <v>76</v>
      </c>
      <c r="G239" s="32">
        <v>3</v>
      </c>
      <c r="H239" s="32">
        <v>1</v>
      </c>
      <c r="I239" s="32">
        <v>2</v>
      </c>
      <c r="J239" s="31" t="s">
        <v>2107</v>
      </c>
      <c r="K239" s="31" t="s">
        <v>2106</v>
      </c>
      <c r="L239" s="31" t="s">
        <v>1328</v>
      </c>
      <c r="N239" s="32">
        <v>1974</v>
      </c>
      <c r="O239" s="32">
        <v>3</v>
      </c>
      <c r="P239" s="32">
        <v>31.426780000000001</v>
      </c>
      <c r="Q239" s="32">
        <v>-81.670749999999998</v>
      </c>
      <c r="R239" s="30">
        <f t="shared" si="3"/>
        <v>1898</v>
      </c>
      <c r="S239" s="30" t="s">
        <v>1213</v>
      </c>
    </row>
    <row r="240" spans="1:19">
      <c r="A240" s="31" t="s">
        <v>1269</v>
      </c>
      <c r="B240" s="31" t="s">
        <v>2111</v>
      </c>
      <c r="C240" s="31" t="s">
        <v>69</v>
      </c>
      <c r="D240" s="31" t="s">
        <v>1127</v>
      </c>
      <c r="E240" s="32">
        <v>1</v>
      </c>
      <c r="F240" s="32">
        <v>76</v>
      </c>
      <c r="G240" s="32">
        <v>3</v>
      </c>
      <c r="H240" s="32">
        <v>2</v>
      </c>
      <c r="I240" s="32">
        <v>2</v>
      </c>
      <c r="J240" s="31" t="s">
        <v>2113</v>
      </c>
      <c r="K240" s="31" t="s">
        <v>2112</v>
      </c>
      <c r="L240" s="31" t="s">
        <v>1322</v>
      </c>
      <c r="M240" s="31" t="s">
        <v>3617</v>
      </c>
      <c r="N240" s="32">
        <v>1974</v>
      </c>
      <c r="O240" s="32">
        <v>3</v>
      </c>
      <c r="P240" s="32">
        <v>31.54157</v>
      </c>
      <c r="Q240" s="32">
        <v>-81.523330000000001</v>
      </c>
      <c r="R240" s="30">
        <f t="shared" si="3"/>
        <v>1898</v>
      </c>
      <c r="S240" s="30" t="s">
        <v>1213</v>
      </c>
    </row>
    <row r="241" spans="1:19">
      <c r="A241" s="31" t="s">
        <v>1269</v>
      </c>
      <c r="B241" s="31" t="s">
        <v>2554</v>
      </c>
      <c r="C241" s="31" t="s">
        <v>69</v>
      </c>
      <c r="D241" s="31" t="s">
        <v>1127</v>
      </c>
      <c r="E241" s="32">
        <v>1</v>
      </c>
      <c r="F241" s="32">
        <v>77</v>
      </c>
      <c r="G241" s="32">
        <v>4</v>
      </c>
      <c r="H241" s="32">
        <v>1</v>
      </c>
      <c r="J241" s="31" t="s">
        <v>1714</v>
      </c>
      <c r="K241" s="31" t="s">
        <v>1713</v>
      </c>
      <c r="L241" s="31" t="s">
        <v>1328</v>
      </c>
      <c r="M241" s="31" t="s">
        <v>3617</v>
      </c>
      <c r="N241" s="32">
        <v>1975</v>
      </c>
      <c r="O241" s="32">
        <v>3</v>
      </c>
      <c r="P241" s="32">
        <v>31.035730000000001</v>
      </c>
      <c r="Q241" s="32">
        <v>-82.757069999999999</v>
      </c>
      <c r="R241" s="30">
        <f t="shared" si="3"/>
        <v>1898</v>
      </c>
      <c r="S241" s="30" t="s">
        <v>1213</v>
      </c>
    </row>
    <row r="242" spans="1:19">
      <c r="A242" s="31" t="s">
        <v>1269</v>
      </c>
      <c r="B242" s="31" t="s">
        <v>2614</v>
      </c>
      <c r="C242" s="31" t="s">
        <v>3</v>
      </c>
      <c r="D242" s="31" t="s">
        <v>1127</v>
      </c>
      <c r="E242" s="32">
        <v>1</v>
      </c>
      <c r="F242" s="32">
        <v>80</v>
      </c>
      <c r="G242" s="32">
        <v>4</v>
      </c>
      <c r="H242" s="32">
        <v>1</v>
      </c>
      <c r="I242" s="32">
        <v>2</v>
      </c>
      <c r="J242" s="31" t="s">
        <v>2615</v>
      </c>
      <c r="K242" s="31" t="s">
        <v>1407</v>
      </c>
      <c r="L242" s="31" t="s">
        <v>1309</v>
      </c>
      <c r="M242" s="31" t="s">
        <v>3616</v>
      </c>
      <c r="N242" s="32">
        <v>1978</v>
      </c>
      <c r="O242" s="32">
        <v>6</v>
      </c>
      <c r="P242" s="32">
        <v>33.06026</v>
      </c>
      <c r="Q242" s="32">
        <v>-87.443700000000007</v>
      </c>
      <c r="R242" s="30">
        <f t="shared" si="3"/>
        <v>1898</v>
      </c>
      <c r="S242" s="30" t="s">
        <v>1213</v>
      </c>
    </row>
    <row r="243" spans="1:19">
      <c r="A243" s="31" t="s">
        <v>1269</v>
      </c>
      <c r="B243" s="31" t="s">
        <v>2628</v>
      </c>
      <c r="C243" s="31" t="s">
        <v>3</v>
      </c>
      <c r="D243" s="31" t="s">
        <v>1274</v>
      </c>
      <c r="E243" s="32">
        <v>1</v>
      </c>
      <c r="F243" s="32">
        <v>79</v>
      </c>
      <c r="G243" s="32">
        <v>4</v>
      </c>
      <c r="H243" s="32">
        <v>3</v>
      </c>
      <c r="I243" s="32">
        <v>4</v>
      </c>
      <c r="J243" s="31" t="s">
        <v>456</v>
      </c>
      <c r="K243" s="31" t="s">
        <v>456</v>
      </c>
      <c r="L243" s="31" t="s">
        <v>1319</v>
      </c>
      <c r="M243" s="31" t="s">
        <v>3617</v>
      </c>
      <c r="N243" s="32">
        <v>1977</v>
      </c>
      <c r="O243" s="32">
        <v>7</v>
      </c>
      <c r="P243" s="32">
        <v>32.380110000000002</v>
      </c>
      <c r="Q243" s="32">
        <v>-86.299859999999995</v>
      </c>
      <c r="R243" s="30">
        <f t="shared" si="3"/>
        <v>1898</v>
      </c>
      <c r="S243" s="30" t="s">
        <v>1213</v>
      </c>
    </row>
    <row r="244" spans="1:19">
      <c r="A244" s="31" t="s">
        <v>1269</v>
      </c>
      <c r="B244" s="31" t="s">
        <v>2271</v>
      </c>
      <c r="C244" s="31" t="s">
        <v>54</v>
      </c>
      <c r="D244" s="31" t="s">
        <v>1127</v>
      </c>
      <c r="E244" s="32">
        <v>1</v>
      </c>
      <c r="F244" s="32">
        <v>76</v>
      </c>
      <c r="G244" s="32">
        <v>3</v>
      </c>
      <c r="H244" s="32">
        <v>1</v>
      </c>
      <c r="I244" s="32">
        <v>2</v>
      </c>
      <c r="J244" s="31" t="s">
        <v>61</v>
      </c>
      <c r="K244" s="31" t="s">
        <v>1443</v>
      </c>
      <c r="L244" s="31" t="s">
        <v>1322</v>
      </c>
      <c r="M244" s="31" t="s">
        <v>3617</v>
      </c>
      <c r="N244" s="32">
        <v>1974</v>
      </c>
      <c r="O244" s="32">
        <v>8</v>
      </c>
      <c r="P244" s="32">
        <v>30.421769999999999</v>
      </c>
      <c r="Q244" s="32">
        <v>-87.214740000000006</v>
      </c>
      <c r="R244" s="30">
        <f t="shared" si="3"/>
        <v>1898</v>
      </c>
      <c r="S244" s="30" t="s">
        <v>1213</v>
      </c>
    </row>
    <row r="245" spans="1:19">
      <c r="A245" s="31" t="s">
        <v>1269</v>
      </c>
      <c r="B245" s="31" t="s">
        <v>2277</v>
      </c>
      <c r="C245" s="31" t="s">
        <v>275</v>
      </c>
      <c r="D245" s="31" t="s">
        <v>1274</v>
      </c>
      <c r="E245" s="32">
        <v>1</v>
      </c>
      <c r="F245" s="32">
        <v>76</v>
      </c>
      <c r="G245" s="32">
        <v>3</v>
      </c>
      <c r="H245" s="32">
        <v>2</v>
      </c>
      <c r="I245" s="32">
        <v>2</v>
      </c>
      <c r="J245" s="31" t="s">
        <v>2278</v>
      </c>
      <c r="K245" s="31" t="s">
        <v>1308</v>
      </c>
      <c r="L245" s="31" t="s">
        <v>1319</v>
      </c>
      <c r="M245" s="31" t="s">
        <v>3616</v>
      </c>
      <c r="N245" s="32">
        <v>1974</v>
      </c>
      <c r="O245" s="32">
        <v>9</v>
      </c>
      <c r="P245" s="32">
        <v>35.455680000000001</v>
      </c>
      <c r="Q245" s="32">
        <v>-88.141710000000003</v>
      </c>
      <c r="R245" s="30">
        <f t="shared" si="3"/>
        <v>1898</v>
      </c>
      <c r="S245" s="30" t="s">
        <v>1213</v>
      </c>
    </row>
    <row r="246" spans="1:19">
      <c r="A246" s="31" t="s">
        <v>1269</v>
      </c>
      <c r="B246" s="31" t="s">
        <v>2280</v>
      </c>
      <c r="C246" s="31" t="s">
        <v>275</v>
      </c>
      <c r="D246" s="31" t="s">
        <v>1127</v>
      </c>
      <c r="E246" s="32">
        <v>1</v>
      </c>
      <c r="F246" s="32">
        <v>76</v>
      </c>
      <c r="G246" s="32">
        <v>3</v>
      </c>
      <c r="H246" s="32">
        <v>1</v>
      </c>
      <c r="I246" s="32">
        <v>1</v>
      </c>
      <c r="J246" s="31" t="s">
        <v>2281</v>
      </c>
      <c r="K246" s="31" t="s">
        <v>477</v>
      </c>
      <c r="L246" s="31" t="s">
        <v>1319</v>
      </c>
      <c r="M246" s="31" t="s">
        <v>3616</v>
      </c>
      <c r="N246" s="32">
        <v>1974</v>
      </c>
      <c r="O246" s="32">
        <v>9</v>
      </c>
      <c r="P246" s="32">
        <v>35.521210000000004</v>
      </c>
      <c r="Q246" s="32">
        <v>-88.249170000000007</v>
      </c>
      <c r="R246" s="30">
        <f t="shared" si="3"/>
        <v>1898</v>
      </c>
      <c r="S246" s="30" t="s">
        <v>1213</v>
      </c>
    </row>
    <row r="247" spans="1:19">
      <c r="A247" s="31" t="s">
        <v>1269</v>
      </c>
      <c r="B247" s="31" t="s">
        <v>2289</v>
      </c>
      <c r="C247" s="31" t="s">
        <v>336</v>
      </c>
      <c r="D247" s="31" t="s">
        <v>1127</v>
      </c>
      <c r="E247" s="32">
        <v>1</v>
      </c>
      <c r="F247" s="32">
        <v>75</v>
      </c>
      <c r="G247" s="32">
        <v>3</v>
      </c>
      <c r="H247" s="32">
        <v>4</v>
      </c>
      <c r="I247" s="32">
        <v>4</v>
      </c>
      <c r="J247" s="31" t="s">
        <v>2290</v>
      </c>
      <c r="K247" s="31" t="s">
        <v>367</v>
      </c>
      <c r="L247" s="31" t="s">
        <v>1319</v>
      </c>
      <c r="M247" s="31" t="s">
        <v>3617</v>
      </c>
      <c r="N247" s="32">
        <v>1973</v>
      </c>
      <c r="O247" s="32">
        <v>10</v>
      </c>
      <c r="P247" s="32">
        <v>34.76755</v>
      </c>
      <c r="Q247" s="32">
        <v>-89.450810000000004</v>
      </c>
      <c r="R247" s="30">
        <f t="shared" si="3"/>
        <v>1898</v>
      </c>
      <c r="S247" s="30" t="s">
        <v>1213</v>
      </c>
    </row>
    <row r="248" spans="1:19">
      <c r="A248" s="31" t="s">
        <v>1269</v>
      </c>
      <c r="B248" s="31" t="s">
        <v>2692</v>
      </c>
      <c r="C248" s="31" t="s">
        <v>336</v>
      </c>
      <c r="D248" s="31" t="s">
        <v>1274</v>
      </c>
      <c r="E248" s="32">
        <v>1</v>
      </c>
      <c r="F248" s="32">
        <v>80</v>
      </c>
      <c r="G248" s="32">
        <v>4</v>
      </c>
      <c r="H248" s="32">
        <v>2</v>
      </c>
      <c r="I248" s="32">
        <v>2</v>
      </c>
      <c r="J248" s="31" t="s">
        <v>958</v>
      </c>
      <c r="K248" s="31" t="s">
        <v>1656</v>
      </c>
      <c r="L248" s="31" t="s">
        <v>1319</v>
      </c>
      <c r="M248" s="31" t="s">
        <v>3616</v>
      </c>
      <c r="N248" s="32">
        <v>1978</v>
      </c>
      <c r="O248" s="32">
        <v>10</v>
      </c>
      <c r="P248" s="32">
        <v>33.632460000000002</v>
      </c>
      <c r="Q248" s="32">
        <v>-89.893280000000004</v>
      </c>
      <c r="R248" s="30">
        <f t="shared" si="3"/>
        <v>1898</v>
      </c>
      <c r="S248" s="30" t="s">
        <v>1213</v>
      </c>
    </row>
    <row r="249" spans="1:19">
      <c r="A249" s="31" t="s">
        <v>1269</v>
      </c>
      <c r="B249" s="31" t="s">
        <v>2729</v>
      </c>
      <c r="C249" s="31" t="s">
        <v>24</v>
      </c>
      <c r="D249" s="31" t="s">
        <v>1127</v>
      </c>
      <c r="E249" s="32">
        <v>1</v>
      </c>
      <c r="F249" s="32">
        <v>79</v>
      </c>
      <c r="G249" s="32">
        <v>4</v>
      </c>
      <c r="H249" s="32">
        <v>2</v>
      </c>
      <c r="I249" s="32">
        <v>3</v>
      </c>
      <c r="J249" s="31" t="s">
        <v>1873</v>
      </c>
      <c r="K249" s="31" t="s">
        <v>1068</v>
      </c>
      <c r="L249" s="31" t="s">
        <v>1328</v>
      </c>
      <c r="M249" s="31" t="s">
        <v>3617</v>
      </c>
      <c r="N249" s="32">
        <v>1977</v>
      </c>
      <c r="O249" s="32">
        <v>12</v>
      </c>
      <c r="P249" s="32">
        <v>30.790610000000001</v>
      </c>
      <c r="Q249" s="32">
        <v>-89.864769999999993</v>
      </c>
      <c r="R249" s="30">
        <f t="shared" si="3"/>
        <v>1898</v>
      </c>
      <c r="S249" s="30" t="s">
        <v>1213</v>
      </c>
    </row>
    <row r="250" spans="1:19">
      <c r="A250" s="31" t="s">
        <v>1269</v>
      </c>
      <c r="B250" s="31" t="s">
        <v>2773</v>
      </c>
      <c r="C250" s="31" t="s">
        <v>10</v>
      </c>
      <c r="D250" s="31" t="s">
        <v>1274</v>
      </c>
      <c r="E250" s="32">
        <v>1</v>
      </c>
      <c r="F250" s="32">
        <v>77</v>
      </c>
      <c r="G250" s="32">
        <v>4</v>
      </c>
      <c r="H250" s="32">
        <v>2</v>
      </c>
      <c r="I250" s="32">
        <v>1</v>
      </c>
      <c r="J250" s="31" t="s">
        <v>2774</v>
      </c>
      <c r="K250" s="31" t="s">
        <v>1531</v>
      </c>
      <c r="L250" s="31" t="s">
        <v>1273</v>
      </c>
      <c r="M250" s="31" t="s">
        <v>3616</v>
      </c>
      <c r="N250" s="32">
        <v>1975</v>
      </c>
      <c r="O250" s="32">
        <v>13</v>
      </c>
      <c r="P250" s="32">
        <v>34.138849999999998</v>
      </c>
      <c r="Q250" s="32">
        <v>-93.162660000000002</v>
      </c>
      <c r="R250" s="30">
        <f t="shared" si="3"/>
        <v>1898</v>
      </c>
      <c r="S250" s="30" t="s">
        <v>1213</v>
      </c>
    </row>
    <row r="251" spans="1:19">
      <c r="A251" s="31" t="s">
        <v>1269</v>
      </c>
      <c r="B251" s="31" t="s">
        <v>2789</v>
      </c>
      <c r="C251" s="31" t="s">
        <v>24</v>
      </c>
      <c r="D251" s="31" t="s">
        <v>1127</v>
      </c>
      <c r="E251" s="32">
        <v>1</v>
      </c>
      <c r="F251" s="32">
        <v>80</v>
      </c>
      <c r="G251" s="32">
        <v>4</v>
      </c>
      <c r="H251" s="32">
        <v>1</v>
      </c>
      <c r="I251" s="32">
        <v>2</v>
      </c>
      <c r="J251" s="31" t="s">
        <v>2387</v>
      </c>
      <c r="K251" s="31" t="s">
        <v>2386</v>
      </c>
      <c r="L251" s="31" t="s">
        <v>1274</v>
      </c>
      <c r="M251" s="31" t="s">
        <v>3616</v>
      </c>
      <c r="N251" s="32">
        <v>1978</v>
      </c>
      <c r="O251" s="32">
        <v>14</v>
      </c>
      <c r="P251" s="32">
        <v>32.015230000000003</v>
      </c>
      <c r="Q251" s="32">
        <v>-93.338650000000001</v>
      </c>
      <c r="R251" s="30">
        <f t="shared" si="3"/>
        <v>1898</v>
      </c>
      <c r="S251" s="30" t="s">
        <v>1213</v>
      </c>
    </row>
    <row r="252" spans="1:19">
      <c r="A252" s="31" t="s">
        <v>1269</v>
      </c>
      <c r="B252" s="31" t="s">
        <v>2796</v>
      </c>
      <c r="C252" s="31" t="s">
        <v>24</v>
      </c>
      <c r="D252" s="31" t="s">
        <v>1127</v>
      </c>
      <c r="E252" s="32">
        <v>1</v>
      </c>
      <c r="F252" s="32">
        <v>77</v>
      </c>
      <c r="G252" s="32">
        <v>4</v>
      </c>
      <c r="H252" s="32">
        <v>2</v>
      </c>
      <c r="I252" s="32">
        <v>2</v>
      </c>
      <c r="J252" s="31" t="s">
        <v>334</v>
      </c>
      <c r="K252" s="31" t="s">
        <v>2797</v>
      </c>
      <c r="L252" s="31" t="s">
        <v>1274</v>
      </c>
      <c r="M252" s="31" t="s">
        <v>3617</v>
      </c>
      <c r="N252" s="32">
        <v>1975</v>
      </c>
      <c r="O252" s="32">
        <v>14</v>
      </c>
      <c r="P252" s="32">
        <v>31.92586</v>
      </c>
      <c r="Q252" s="32">
        <v>-92.639600000000002</v>
      </c>
      <c r="R252" s="30">
        <f t="shared" si="3"/>
        <v>1898</v>
      </c>
      <c r="S252" s="30" t="s">
        <v>1213</v>
      </c>
    </row>
    <row r="253" spans="1:19">
      <c r="A253" s="31" t="s">
        <v>1269</v>
      </c>
      <c r="B253" s="31" t="s">
        <v>2399</v>
      </c>
      <c r="C253" s="31" t="s">
        <v>24</v>
      </c>
      <c r="D253" s="31" t="s">
        <v>1274</v>
      </c>
      <c r="E253" s="32">
        <v>1</v>
      </c>
      <c r="F253" s="32">
        <v>76</v>
      </c>
      <c r="G253" s="32">
        <v>3</v>
      </c>
      <c r="H253" s="32">
        <v>1</v>
      </c>
      <c r="I253" s="32">
        <v>2</v>
      </c>
      <c r="J253" s="31" t="s">
        <v>1550</v>
      </c>
      <c r="K253" s="31" t="s">
        <v>1549</v>
      </c>
      <c r="L253" s="31" t="s">
        <v>1274</v>
      </c>
      <c r="M253" s="31" t="s">
        <v>3616</v>
      </c>
      <c r="N253" s="32">
        <v>1974</v>
      </c>
      <c r="O253" s="32">
        <v>14</v>
      </c>
      <c r="P253" s="32">
        <v>30.568909999999999</v>
      </c>
      <c r="Q253" s="32">
        <v>-92.321650000000005</v>
      </c>
      <c r="R253" s="30">
        <f t="shared" si="3"/>
        <v>1898</v>
      </c>
      <c r="S253" s="30" t="s">
        <v>1213</v>
      </c>
    </row>
    <row r="254" spans="1:19">
      <c r="A254" s="31" t="s">
        <v>1269</v>
      </c>
      <c r="B254" s="31" t="s">
        <v>2400</v>
      </c>
      <c r="C254" s="31" t="s">
        <v>283</v>
      </c>
      <c r="D254" s="31" t="s">
        <v>1274</v>
      </c>
      <c r="E254" s="32">
        <v>1</v>
      </c>
      <c r="F254" s="32">
        <v>76</v>
      </c>
      <c r="G254" s="32">
        <v>3</v>
      </c>
      <c r="H254" s="32">
        <v>2</v>
      </c>
      <c r="I254" s="32">
        <v>2</v>
      </c>
      <c r="J254" s="31" t="s">
        <v>1552</v>
      </c>
      <c r="K254" s="31" t="s">
        <v>1552</v>
      </c>
      <c r="L254" s="31" t="s">
        <v>1328</v>
      </c>
      <c r="M254" s="31" t="s">
        <v>3617</v>
      </c>
      <c r="N254" s="32">
        <v>1974</v>
      </c>
      <c r="O254" s="32">
        <v>15</v>
      </c>
      <c r="P254" s="32">
        <v>31.604859999999999</v>
      </c>
      <c r="Q254" s="32">
        <v>-94.658990000000003</v>
      </c>
      <c r="R254" s="30">
        <f t="shared" si="3"/>
        <v>1898</v>
      </c>
      <c r="S254" s="30" t="s">
        <v>1213</v>
      </c>
    </row>
    <row r="255" spans="1:19">
      <c r="A255" s="31" t="s">
        <v>1269</v>
      </c>
      <c r="B255" s="31" t="s">
        <v>2401</v>
      </c>
      <c r="C255" s="31" t="s">
        <v>283</v>
      </c>
      <c r="D255" s="31" t="s">
        <v>1274</v>
      </c>
      <c r="E255" s="32">
        <v>1</v>
      </c>
      <c r="F255" s="32">
        <v>76</v>
      </c>
      <c r="G255" s="32">
        <v>3</v>
      </c>
      <c r="H255" s="32">
        <v>2</v>
      </c>
      <c r="I255" s="32">
        <v>2</v>
      </c>
      <c r="J255" s="31" t="s">
        <v>478</v>
      </c>
      <c r="K255" s="31" t="s">
        <v>1556</v>
      </c>
      <c r="L255" s="31" t="s">
        <v>1328</v>
      </c>
      <c r="M255" s="31" t="s">
        <v>3617</v>
      </c>
      <c r="N255" s="32">
        <v>1974</v>
      </c>
      <c r="O255" s="32">
        <v>15</v>
      </c>
      <c r="P255" s="32">
        <v>32.345700000000001</v>
      </c>
      <c r="Q255" s="32">
        <v>-95.296700000000001</v>
      </c>
      <c r="R255" s="30">
        <f t="shared" si="3"/>
        <v>1898</v>
      </c>
      <c r="S255" s="30" t="s">
        <v>1213</v>
      </c>
    </row>
    <row r="256" spans="1:19">
      <c r="A256" s="31" t="s">
        <v>1269</v>
      </c>
      <c r="B256" s="31" t="s">
        <v>2829</v>
      </c>
      <c r="C256" s="31" t="s">
        <v>283</v>
      </c>
      <c r="D256" s="31" t="s">
        <v>1127</v>
      </c>
      <c r="E256" s="32">
        <v>1</v>
      </c>
      <c r="F256" s="32">
        <v>78</v>
      </c>
      <c r="G256" s="32">
        <v>4</v>
      </c>
      <c r="H256" s="32">
        <v>2</v>
      </c>
      <c r="J256" s="31" t="s">
        <v>370</v>
      </c>
      <c r="K256" s="31" t="s">
        <v>1567</v>
      </c>
      <c r="L256" s="31" t="s">
        <v>1319</v>
      </c>
      <c r="M256" s="31" t="s">
        <v>3617</v>
      </c>
      <c r="N256" s="32">
        <v>1976</v>
      </c>
      <c r="O256" s="32">
        <v>15</v>
      </c>
      <c r="P256" s="32">
        <v>30.73226</v>
      </c>
      <c r="Q256" s="32">
        <v>-95.528490000000005</v>
      </c>
      <c r="R256" s="30">
        <f t="shared" si="3"/>
        <v>1898</v>
      </c>
      <c r="S256" s="30" t="s">
        <v>1213</v>
      </c>
    </row>
    <row r="257" spans="1:19">
      <c r="A257" s="31" t="s">
        <v>1269</v>
      </c>
      <c r="B257" s="31" t="s">
        <v>2830</v>
      </c>
      <c r="C257" s="31" t="s">
        <v>283</v>
      </c>
      <c r="D257" s="31" t="s">
        <v>1127</v>
      </c>
      <c r="E257" s="32">
        <v>1</v>
      </c>
      <c r="F257" s="32">
        <v>79</v>
      </c>
      <c r="G257" s="32">
        <v>4</v>
      </c>
      <c r="H257" s="32">
        <v>4</v>
      </c>
      <c r="I257" s="32">
        <v>3</v>
      </c>
      <c r="J257" s="31" t="s">
        <v>2831</v>
      </c>
      <c r="K257" s="31" t="s">
        <v>2831</v>
      </c>
      <c r="L257" s="31" t="s">
        <v>1322</v>
      </c>
      <c r="M257" s="31" t="s">
        <v>3617</v>
      </c>
      <c r="N257" s="32">
        <v>1977</v>
      </c>
      <c r="O257" s="32">
        <v>15</v>
      </c>
      <c r="P257" s="32">
        <v>29.295909999999999</v>
      </c>
      <c r="Q257" s="32">
        <v>-94.807990000000004</v>
      </c>
      <c r="R257" s="30">
        <f t="shared" si="3"/>
        <v>1898</v>
      </c>
      <c r="S257" s="30" t="s">
        <v>1213</v>
      </c>
    </row>
    <row r="258" spans="1:19">
      <c r="A258" s="31" t="s">
        <v>1269</v>
      </c>
      <c r="B258" s="31" t="s">
        <v>2023</v>
      </c>
      <c r="C258" s="31" t="s">
        <v>69</v>
      </c>
      <c r="D258" s="31" t="s">
        <v>1127</v>
      </c>
      <c r="E258" s="32">
        <v>1</v>
      </c>
      <c r="F258" s="32">
        <v>74</v>
      </c>
      <c r="G258" s="32">
        <v>3</v>
      </c>
      <c r="H258" s="32">
        <v>1</v>
      </c>
      <c r="I258" s="32">
        <v>1</v>
      </c>
      <c r="J258" s="31" t="s">
        <v>2025</v>
      </c>
      <c r="K258" s="31" t="s">
        <v>2024</v>
      </c>
      <c r="L258" s="31" t="s">
        <v>1309</v>
      </c>
      <c r="M258" s="31" t="s">
        <v>3617</v>
      </c>
      <c r="N258" s="32">
        <v>1973</v>
      </c>
      <c r="O258" s="32">
        <v>2</v>
      </c>
      <c r="P258" s="32">
        <v>34.119520000000001</v>
      </c>
      <c r="Q258" s="32">
        <v>-84.006240000000005</v>
      </c>
      <c r="R258" s="30">
        <f t="shared" ref="R258:R321" si="4">N258-F258</f>
        <v>1899</v>
      </c>
      <c r="S258" s="30" t="s">
        <v>1213</v>
      </c>
    </row>
    <row r="259" spans="1:19">
      <c r="A259" s="31" t="s">
        <v>1269</v>
      </c>
      <c r="B259" s="31" t="s">
        <v>2035</v>
      </c>
      <c r="C259" s="31" t="s">
        <v>69</v>
      </c>
      <c r="D259" s="31" t="s">
        <v>1274</v>
      </c>
      <c r="E259" s="32">
        <v>1</v>
      </c>
      <c r="F259" s="32">
        <v>74</v>
      </c>
      <c r="G259" s="32">
        <v>3</v>
      </c>
      <c r="H259" s="32">
        <v>2</v>
      </c>
      <c r="I259" s="32">
        <v>2</v>
      </c>
      <c r="J259" s="31" t="s">
        <v>2037</v>
      </c>
      <c r="K259" s="31" t="s">
        <v>2036</v>
      </c>
      <c r="L259" s="31" t="s">
        <v>1309</v>
      </c>
      <c r="M259" s="31" t="s">
        <v>3617</v>
      </c>
      <c r="N259" s="32">
        <v>1973</v>
      </c>
      <c r="O259" s="32">
        <v>2</v>
      </c>
      <c r="P259" s="32">
        <v>34.580019999999998</v>
      </c>
      <c r="Q259" s="32">
        <v>-83.333179999999999</v>
      </c>
      <c r="R259" s="30">
        <f t="shared" si="4"/>
        <v>1899</v>
      </c>
      <c r="S259" s="30" t="s">
        <v>1213</v>
      </c>
    </row>
    <row r="260" spans="1:19">
      <c r="A260" s="31" t="s">
        <v>1269</v>
      </c>
      <c r="B260" s="31" t="s">
        <v>2078</v>
      </c>
      <c r="C260" s="31" t="s">
        <v>69</v>
      </c>
      <c r="D260" s="31" t="s">
        <v>1127</v>
      </c>
      <c r="E260" s="32">
        <v>1</v>
      </c>
      <c r="F260" s="32">
        <v>74</v>
      </c>
      <c r="G260" s="32">
        <v>3</v>
      </c>
      <c r="H260" s="32">
        <v>1</v>
      </c>
      <c r="I260" s="32">
        <v>1</v>
      </c>
      <c r="J260" s="31" t="s">
        <v>2077</v>
      </c>
      <c r="K260" s="31" t="s">
        <v>482</v>
      </c>
      <c r="L260" s="31" t="s">
        <v>1309</v>
      </c>
      <c r="M260" s="31" t="s">
        <v>3616</v>
      </c>
      <c r="N260" s="32">
        <v>1973</v>
      </c>
      <c r="O260" s="32">
        <v>2</v>
      </c>
      <c r="P260" s="32">
        <v>33.04909</v>
      </c>
      <c r="Q260" s="32">
        <v>-85.182130000000001</v>
      </c>
      <c r="R260" s="30">
        <f t="shared" si="4"/>
        <v>1899</v>
      </c>
      <c r="S260" s="30" t="s">
        <v>1213</v>
      </c>
    </row>
    <row r="261" spans="1:19">
      <c r="A261" s="31" t="s">
        <v>1269</v>
      </c>
      <c r="B261" s="31" t="s">
        <v>2085</v>
      </c>
      <c r="C261" s="31" t="s">
        <v>69</v>
      </c>
      <c r="D261" s="31" t="s">
        <v>1274</v>
      </c>
      <c r="E261" s="32">
        <v>1</v>
      </c>
      <c r="F261" s="32">
        <v>71</v>
      </c>
      <c r="G261" s="32">
        <v>3</v>
      </c>
      <c r="H261" s="32">
        <v>2</v>
      </c>
      <c r="I261" s="32">
        <v>2</v>
      </c>
      <c r="J261" s="31" t="s">
        <v>2087</v>
      </c>
      <c r="K261" s="31" t="s">
        <v>2086</v>
      </c>
      <c r="L261" s="31" t="s">
        <v>1328</v>
      </c>
      <c r="M261" s="31" t="s">
        <v>3616</v>
      </c>
      <c r="N261" s="32">
        <v>1970</v>
      </c>
      <c r="O261" s="32">
        <v>3</v>
      </c>
      <c r="P261" s="32">
        <v>32.882359999999998</v>
      </c>
      <c r="Q261" s="32">
        <v>-81.657179999999997</v>
      </c>
      <c r="R261" s="30">
        <f t="shared" si="4"/>
        <v>1899</v>
      </c>
      <c r="S261" s="30" t="s">
        <v>1213</v>
      </c>
    </row>
    <row r="262" spans="1:19">
      <c r="A262" s="31" t="s">
        <v>1269</v>
      </c>
      <c r="B262" s="31" t="s">
        <v>2088</v>
      </c>
      <c r="C262" s="31" t="s">
        <v>69</v>
      </c>
      <c r="D262" s="31" t="s">
        <v>1274</v>
      </c>
      <c r="E262" s="32">
        <v>1</v>
      </c>
      <c r="F262" s="32">
        <v>71</v>
      </c>
      <c r="G262" s="32">
        <v>3</v>
      </c>
      <c r="H262" s="32">
        <v>2</v>
      </c>
      <c r="I262" s="32">
        <v>1</v>
      </c>
      <c r="J262" s="31" t="s">
        <v>2090</v>
      </c>
      <c r="K262" s="31" t="s">
        <v>2089</v>
      </c>
      <c r="L262" s="31" t="s">
        <v>1328</v>
      </c>
      <c r="M262" s="31" t="s">
        <v>3616</v>
      </c>
      <c r="N262" s="32">
        <v>1970</v>
      </c>
      <c r="O262" s="32">
        <v>3</v>
      </c>
      <c r="P262" s="32">
        <v>32.480629999999998</v>
      </c>
      <c r="Q262" s="32">
        <v>-82.753429999999994</v>
      </c>
      <c r="R262" s="30">
        <f t="shared" si="4"/>
        <v>1899</v>
      </c>
      <c r="S262" s="30" t="s">
        <v>1213</v>
      </c>
    </row>
    <row r="263" spans="1:19">
      <c r="A263" s="31" t="s">
        <v>1269</v>
      </c>
      <c r="B263" s="31" t="s">
        <v>2536</v>
      </c>
      <c r="C263" s="31" t="s">
        <v>69</v>
      </c>
      <c r="D263" s="31" t="s">
        <v>1127</v>
      </c>
      <c r="E263" s="32">
        <v>1</v>
      </c>
      <c r="F263" s="32">
        <v>79</v>
      </c>
      <c r="G263" s="32">
        <v>4</v>
      </c>
      <c r="H263" s="32">
        <v>4</v>
      </c>
      <c r="J263" s="31" t="s">
        <v>78</v>
      </c>
      <c r="K263" s="31" t="s">
        <v>1321</v>
      </c>
      <c r="L263" s="31" t="s">
        <v>1322</v>
      </c>
      <c r="M263" s="31" t="s">
        <v>3617</v>
      </c>
      <c r="N263" s="32">
        <v>1978</v>
      </c>
      <c r="O263" s="32">
        <v>3</v>
      </c>
      <c r="P263" s="32">
        <v>32.077330000000003</v>
      </c>
      <c r="Q263" s="32">
        <v>-81.091329999999999</v>
      </c>
      <c r="R263" s="30">
        <f t="shared" si="4"/>
        <v>1899</v>
      </c>
      <c r="S263" s="30" t="s">
        <v>1213</v>
      </c>
    </row>
    <row r="264" spans="1:19">
      <c r="A264" s="31" t="s">
        <v>1269</v>
      </c>
      <c r="B264" s="31" t="s">
        <v>2541</v>
      </c>
      <c r="C264" s="31" t="s">
        <v>69</v>
      </c>
      <c r="D264" s="31" t="s">
        <v>1274</v>
      </c>
      <c r="E264" s="32">
        <v>1</v>
      </c>
      <c r="F264" s="32">
        <v>77</v>
      </c>
      <c r="G264" s="32">
        <v>4</v>
      </c>
      <c r="H264" s="32">
        <v>1</v>
      </c>
      <c r="I264" s="32">
        <v>2</v>
      </c>
      <c r="J264" s="31" t="s">
        <v>2543</v>
      </c>
      <c r="K264" s="31" t="s">
        <v>2542</v>
      </c>
      <c r="L264" s="31" t="s">
        <v>1319</v>
      </c>
      <c r="M264" s="31" t="s">
        <v>3616</v>
      </c>
      <c r="N264" s="32">
        <v>1976</v>
      </c>
      <c r="O264" s="32">
        <v>3</v>
      </c>
      <c r="P264" s="32">
        <v>32.44171</v>
      </c>
      <c r="Q264" s="32">
        <v>-84.753540000000001</v>
      </c>
      <c r="R264" s="30">
        <f t="shared" si="4"/>
        <v>1899</v>
      </c>
      <c r="S264" s="30" t="s">
        <v>1213</v>
      </c>
    </row>
    <row r="265" spans="1:19">
      <c r="A265" s="31" t="s">
        <v>1269</v>
      </c>
      <c r="B265" s="31" t="s">
        <v>2552</v>
      </c>
      <c r="C265" s="31" t="s">
        <v>69</v>
      </c>
      <c r="D265" s="31" t="s">
        <v>1127</v>
      </c>
      <c r="E265" s="32">
        <v>1</v>
      </c>
      <c r="F265" s="32">
        <v>78</v>
      </c>
      <c r="G265" s="32">
        <v>4</v>
      </c>
      <c r="H265" s="32">
        <v>1</v>
      </c>
      <c r="I265" s="32">
        <v>1</v>
      </c>
      <c r="J265" s="31" t="s">
        <v>2553</v>
      </c>
      <c r="K265" s="31" t="s">
        <v>1707</v>
      </c>
      <c r="L265" s="31" t="s">
        <v>1328</v>
      </c>
      <c r="N265" s="32">
        <v>1977</v>
      </c>
      <c r="O265" s="32">
        <v>3</v>
      </c>
      <c r="P265" s="32">
        <v>31.10435</v>
      </c>
      <c r="Q265" s="32">
        <v>-82.573539999999994</v>
      </c>
      <c r="R265" s="30">
        <f t="shared" si="4"/>
        <v>1899</v>
      </c>
      <c r="S265" s="30" t="s">
        <v>1213</v>
      </c>
    </row>
    <row r="266" spans="1:19">
      <c r="A266" s="31" t="s">
        <v>1269</v>
      </c>
      <c r="B266" s="31" t="s">
        <v>2637</v>
      </c>
      <c r="C266" s="31" t="s">
        <v>3</v>
      </c>
      <c r="D266" s="31" t="s">
        <v>1127</v>
      </c>
      <c r="E266" s="32">
        <v>1</v>
      </c>
      <c r="F266" s="32">
        <v>77</v>
      </c>
      <c r="G266" s="32">
        <v>4</v>
      </c>
      <c r="H266" s="32">
        <v>3</v>
      </c>
      <c r="I266" s="32">
        <v>2</v>
      </c>
      <c r="J266" s="31" t="s">
        <v>2638</v>
      </c>
      <c r="K266" s="31" t="s">
        <v>1438</v>
      </c>
      <c r="L266" s="31" t="s">
        <v>1328</v>
      </c>
      <c r="M266" s="31" t="s">
        <v>3616</v>
      </c>
      <c r="N266" s="32">
        <v>1976</v>
      </c>
      <c r="O266" s="32">
        <v>7</v>
      </c>
      <c r="P266" s="32">
        <v>31.385919999999999</v>
      </c>
      <c r="Q266" s="32">
        <v>-85.929410000000004</v>
      </c>
      <c r="R266" s="30">
        <f t="shared" si="4"/>
        <v>1899</v>
      </c>
      <c r="S266" s="30" t="s">
        <v>1213</v>
      </c>
    </row>
    <row r="267" spans="1:19">
      <c r="A267" s="31" t="s">
        <v>1269</v>
      </c>
      <c r="B267" s="31" t="s">
        <v>2297</v>
      </c>
      <c r="C267" s="31" t="s">
        <v>336</v>
      </c>
      <c r="D267" s="31" t="s">
        <v>1274</v>
      </c>
      <c r="E267" s="32">
        <v>1</v>
      </c>
      <c r="F267" s="32">
        <v>75</v>
      </c>
      <c r="G267" s="32">
        <v>3</v>
      </c>
      <c r="H267" s="32">
        <v>4</v>
      </c>
      <c r="I267" s="32">
        <v>3</v>
      </c>
      <c r="J267" s="31" t="s">
        <v>1341</v>
      </c>
      <c r="K267" s="31" t="s">
        <v>1848</v>
      </c>
      <c r="L267" s="31" t="s">
        <v>1319</v>
      </c>
      <c r="M267" s="31" t="s">
        <v>3616</v>
      </c>
      <c r="N267" s="32">
        <v>1974</v>
      </c>
      <c r="O267" s="32">
        <v>10</v>
      </c>
      <c r="P267" s="32">
        <v>34.269530000000003</v>
      </c>
      <c r="Q267" s="32">
        <v>-89.589060000000003</v>
      </c>
      <c r="R267" s="30">
        <f t="shared" si="4"/>
        <v>1899</v>
      </c>
      <c r="S267" s="30" t="s">
        <v>1213</v>
      </c>
    </row>
    <row r="268" spans="1:19">
      <c r="A268" s="31" t="s">
        <v>1269</v>
      </c>
      <c r="B268" s="31" t="s">
        <v>2356</v>
      </c>
      <c r="C268" s="31" t="s">
        <v>10</v>
      </c>
      <c r="D268" s="31" t="s">
        <v>1274</v>
      </c>
      <c r="E268" s="32">
        <v>1</v>
      </c>
      <c r="F268" s="32">
        <v>74</v>
      </c>
      <c r="G268" s="32">
        <v>3</v>
      </c>
      <c r="H268" s="32">
        <v>3</v>
      </c>
      <c r="I268" s="32">
        <v>2</v>
      </c>
      <c r="J268" s="31" t="s">
        <v>331</v>
      </c>
      <c r="K268" s="31" t="s">
        <v>232</v>
      </c>
      <c r="L268" s="31" t="s">
        <v>1274</v>
      </c>
      <c r="M268" s="31" t="s">
        <v>3617</v>
      </c>
      <c r="N268" s="32">
        <v>1973</v>
      </c>
      <c r="O268" s="32">
        <v>13</v>
      </c>
      <c r="P268" s="32">
        <v>34.030189999999997</v>
      </c>
      <c r="Q268" s="32">
        <v>-92.305980000000005</v>
      </c>
      <c r="R268" s="30">
        <f t="shared" si="4"/>
        <v>1899</v>
      </c>
      <c r="S268" s="30" t="s">
        <v>1213</v>
      </c>
    </row>
    <row r="269" spans="1:19">
      <c r="A269" s="31" t="s">
        <v>1269</v>
      </c>
      <c r="B269" s="31" t="s">
        <v>2363</v>
      </c>
      <c r="C269" s="31" t="s">
        <v>10</v>
      </c>
      <c r="D269" s="31" t="s">
        <v>1127</v>
      </c>
      <c r="E269" s="32">
        <v>1</v>
      </c>
      <c r="F269" s="32">
        <v>75</v>
      </c>
      <c r="G269" s="32">
        <v>3</v>
      </c>
      <c r="H269" s="32">
        <v>1</v>
      </c>
      <c r="I269" s="32">
        <v>2</v>
      </c>
      <c r="J269" s="31" t="s">
        <v>2364</v>
      </c>
      <c r="K269" s="31" t="s">
        <v>537</v>
      </c>
      <c r="L269" s="31" t="s">
        <v>1273</v>
      </c>
      <c r="M269" s="31" t="s">
        <v>3616</v>
      </c>
      <c r="N269" s="32">
        <v>1974</v>
      </c>
      <c r="O269" s="32">
        <v>13</v>
      </c>
      <c r="P269" s="32">
        <v>36.480899999999998</v>
      </c>
      <c r="Q269" s="32">
        <v>-94.458439999999996</v>
      </c>
      <c r="R269" s="30">
        <f t="shared" si="4"/>
        <v>1899</v>
      </c>
      <c r="S269" s="30" t="s">
        <v>1213</v>
      </c>
    </row>
    <row r="270" spans="1:19">
      <c r="A270" s="31" t="s">
        <v>1269</v>
      </c>
      <c r="B270" s="31" t="s">
        <v>2379</v>
      </c>
      <c r="C270" s="31" t="s">
        <v>24</v>
      </c>
      <c r="D270" s="31" t="s">
        <v>1127</v>
      </c>
      <c r="E270" s="32">
        <v>1</v>
      </c>
      <c r="F270" s="32">
        <v>76</v>
      </c>
      <c r="G270" s="32">
        <v>3</v>
      </c>
      <c r="H270" s="32">
        <v>2</v>
      </c>
      <c r="I270" s="32">
        <v>2</v>
      </c>
      <c r="J270" s="31" t="s">
        <v>2380</v>
      </c>
      <c r="K270" s="31" t="s">
        <v>1927</v>
      </c>
      <c r="L270" s="31" t="s">
        <v>1274</v>
      </c>
      <c r="M270" s="31" t="s">
        <v>3616</v>
      </c>
      <c r="N270" s="32">
        <v>1975</v>
      </c>
      <c r="O270" s="32">
        <v>14</v>
      </c>
      <c r="P270" s="32">
        <v>32.934159999999999</v>
      </c>
      <c r="Q270" s="32">
        <v>-92.555999999999997</v>
      </c>
      <c r="R270" s="30">
        <f t="shared" si="4"/>
        <v>1899</v>
      </c>
      <c r="S270" s="30" t="s">
        <v>1213</v>
      </c>
    </row>
    <row r="271" spans="1:19">
      <c r="A271" s="31" t="s">
        <v>1269</v>
      </c>
      <c r="B271" s="31" t="s">
        <v>2782</v>
      </c>
      <c r="C271" s="31" t="s">
        <v>24</v>
      </c>
      <c r="D271" s="31" t="s">
        <v>1127</v>
      </c>
      <c r="E271" s="32">
        <v>1</v>
      </c>
      <c r="F271" s="32">
        <v>77</v>
      </c>
      <c r="G271" s="32">
        <v>4</v>
      </c>
      <c r="H271" s="32">
        <v>2</v>
      </c>
      <c r="I271" s="32">
        <v>2</v>
      </c>
      <c r="J271" s="31" t="s">
        <v>2783</v>
      </c>
      <c r="K271" s="31" t="s">
        <v>575</v>
      </c>
      <c r="L271" s="31" t="s">
        <v>1319</v>
      </c>
      <c r="M271" s="31" t="s">
        <v>3616</v>
      </c>
      <c r="N271" s="32">
        <v>1976</v>
      </c>
      <c r="O271" s="32">
        <v>14</v>
      </c>
      <c r="P271" s="32">
        <v>32.70102</v>
      </c>
      <c r="Q271" s="32">
        <v>-93.231560000000002</v>
      </c>
      <c r="R271" s="30">
        <f t="shared" si="4"/>
        <v>1899</v>
      </c>
      <c r="S271" s="30" t="s">
        <v>1213</v>
      </c>
    </row>
    <row r="272" spans="1:19">
      <c r="A272" s="31" t="s">
        <v>1269</v>
      </c>
      <c r="B272" s="31" t="s">
        <v>2398</v>
      </c>
      <c r="C272" s="31" t="s">
        <v>24</v>
      </c>
      <c r="D272" s="31" t="s">
        <v>1127</v>
      </c>
      <c r="E272" s="32">
        <v>1</v>
      </c>
      <c r="F272" s="32">
        <v>76</v>
      </c>
      <c r="G272" s="32">
        <v>3</v>
      </c>
      <c r="H272" s="32">
        <v>1</v>
      </c>
      <c r="I272" s="32">
        <v>3</v>
      </c>
      <c r="J272" s="31" t="s">
        <v>1439</v>
      </c>
      <c r="K272" s="31" t="s">
        <v>1941</v>
      </c>
      <c r="L272" s="31" t="s">
        <v>1274</v>
      </c>
      <c r="M272" s="31" t="s">
        <v>3616</v>
      </c>
      <c r="N272" s="32">
        <v>1975</v>
      </c>
      <c r="O272" s="32">
        <v>14</v>
      </c>
      <c r="P272" s="32">
        <v>31.903189999999999</v>
      </c>
      <c r="Q272" s="32">
        <v>-91.884429999999995</v>
      </c>
      <c r="R272" s="30">
        <f t="shared" si="4"/>
        <v>1899</v>
      </c>
      <c r="S272" s="30" t="s">
        <v>1213</v>
      </c>
    </row>
    <row r="273" spans="1:19">
      <c r="A273" s="31" t="s">
        <v>1269</v>
      </c>
      <c r="B273" s="31" t="s">
        <v>2836</v>
      </c>
      <c r="C273" s="31" t="s">
        <v>283</v>
      </c>
      <c r="D273" s="31" t="s">
        <v>1127</v>
      </c>
      <c r="E273" s="32">
        <v>1</v>
      </c>
      <c r="F273" s="32">
        <v>79</v>
      </c>
      <c r="G273" s="32">
        <v>4</v>
      </c>
      <c r="H273" s="32">
        <v>1</v>
      </c>
      <c r="I273" s="32">
        <v>2</v>
      </c>
      <c r="J273" s="31" t="s">
        <v>2837</v>
      </c>
      <c r="K273" s="31" t="s">
        <v>1659</v>
      </c>
      <c r="L273" s="31" t="s">
        <v>1319</v>
      </c>
      <c r="M273" s="31" t="s">
        <v>3616</v>
      </c>
      <c r="N273" s="32">
        <v>1978</v>
      </c>
      <c r="O273" s="32">
        <v>16</v>
      </c>
      <c r="P273" s="32">
        <v>29.682179999999999</v>
      </c>
      <c r="Q273" s="32">
        <v>-96.903379999999999</v>
      </c>
      <c r="R273" s="30">
        <f t="shared" si="4"/>
        <v>1899</v>
      </c>
      <c r="S273" s="30" t="s">
        <v>1213</v>
      </c>
    </row>
    <row r="274" spans="1:19">
      <c r="A274" s="31" t="s">
        <v>1269</v>
      </c>
      <c r="B274" s="31" t="s">
        <v>2840</v>
      </c>
      <c r="C274" s="31" t="s">
        <v>283</v>
      </c>
      <c r="D274" s="31" t="s">
        <v>1127</v>
      </c>
      <c r="E274" s="32">
        <v>1</v>
      </c>
      <c r="F274" s="32">
        <v>77</v>
      </c>
      <c r="G274" s="32">
        <v>4</v>
      </c>
      <c r="H274" s="32">
        <v>1</v>
      </c>
      <c r="I274" s="32">
        <v>1</v>
      </c>
      <c r="J274" s="31" t="s">
        <v>2439</v>
      </c>
      <c r="K274" s="31" t="s">
        <v>2438</v>
      </c>
      <c r="L274" s="31" t="s">
        <v>1319</v>
      </c>
      <c r="M274" s="31" t="s">
        <v>3616</v>
      </c>
      <c r="N274" s="32">
        <v>1976</v>
      </c>
      <c r="O274" s="32">
        <v>16</v>
      </c>
      <c r="P274" s="32">
        <v>27.047519999999999</v>
      </c>
      <c r="Q274" s="32">
        <v>-99.437569999999994</v>
      </c>
      <c r="R274" s="30">
        <f t="shared" si="4"/>
        <v>1899</v>
      </c>
      <c r="S274" s="30" t="s">
        <v>1213</v>
      </c>
    </row>
    <row r="275" spans="1:19">
      <c r="A275" s="31" t="s">
        <v>1269</v>
      </c>
      <c r="B275" s="31" t="s">
        <v>1971</v>
      </c>
      <c r="C275" s="31" t="s">
        <v>275</v>
      </c>
      <c r="D275" s="31" t="s">
        <v>1274</v>
      </c>
      <c r="E275" s="32">
        <v>1</v>
      </c>
      <c r="F275" s="32">
        <v>72</v>
      </c>
      <c r="G275" s="32">
        <v>3</v>
      </c>
      <c r="H275" s="32">
        <v>2</v>
      </c>
      <c r="I275" s="32">
        <v>1</v>
      </c>
      <c r="J275" s="31" t="s">
        <v>1973</v>
      </c>
      <c r="K275" s="31" t="s">
        <v>1972</v>
      </c>
      <c r="L275" s="31" t="s">
        <v>1273</v>
      </c>
      <c r="M275" s="31" t="s">
        <v>3616</v>
      </c>
      <c r="N275" s="32">
        <v>1972</v>
      </c>
      <c r="O275" s="32">
        <v>1</v>
      </c>
      <c r="P275" s="32">
        <v>36.188119999999998</v>
      </c>
      <c r="Q275" s="32">
        <v>-82.040030000000002</v>
      </c>
      <c r="R275" s="30">
        <f t="shared" si="4"/>
        <v>1900</v>
      </c>
      <c r="S275" s="30" t="s">
        <v>1089</v>
      </c>
    </row>
    <row r="276" spans="1:19">
      <c r="A276" s="31" t="s">
        <v>1269</v>
      </c>
      <c r="B276" s="31" t="s">
        <v>1974</v>
      </c>
      <c r="C276" s="31" t="s">
        <v>275</v>
      </c>
      <c r="D276" s="31" t="s">
        <v>1127</v>
      </c>
      <c r="E276" s="32">
        <v>1</v>
      </c>
      <c r="F276" s="32">
        <v>72</v>
      </c>
      <c r="G276" s="32">
        <v>3</v>
      </c>
      <c r="H276" s="32">
        <v>4</v>
      </c>
      <c r="I276" s="32">
        <v>3</v>
      </c>
      <c r="J276" s="31" t="s">
        <v>1973</v>
      </c>
      <c r="K276" s="31" t="s">
        <v>1972</v>
      </c>
      <c r="L276" s="31" t="s">
        <v>1273</v>
      </c>
      <c r="M276" s="31" t="s">
        <v>3616</v>
      </c>
      <c r="N276" s="32">
        <v>1972</v>
      </c>
      <c r="O276" s="32">
        <v>1</v>
      </c>
      <c r="P276" s="32">
        <v>36.188299999999998</v>
      </c>
      <c r="Q276" s="32">
        <v>-82.040530000000004</v>
      </c>
      <c r="R276" s="30">
        <f t="shared" si="4"/>
        <v>1900</v>
      </c>
      <c r="S276" s="30" t="s">
        <v>1089</v>
      </c>
    </row>
    <row r="277" spans="1:19">
      <c r="A277" s="31" t="s">
        <v>1269</v>
      </c>
      <c r="B277" s="31" t="s">
        <v>1987</v>
      </c>
      <c r="C277" s="31" t="s">
        <v>275</v>
      </c>
      <c r="D277" s="31" t="s">
        <v>1127</v>
      </c>
      <c r="E277" s="32">
        <v>1</v>
      </c>
      <c r="F277" s="32">
        <v>72</v>
      </c>
      <c r="G277" s="32">
        <v>3</v>
      </c>
      <c r="H277" s="32">
        <v>4</v>
      </c>
      <c r="I277" s="32">
        <v>3</v>
      </c>
      <c r="J277" s="31" t="s">
        <v>1988</v>
      </c>
      <c r="K277" s="31" t="s">
        <v>1280</v>
      </c>
      <c r="L277" s="31" t="s">
        <v>1273</v>
      </c>
      <c r="M277" s="31" t="s">
        <v>3616</v>
      </c>
      <c r="N277" s="32">
        <v>1972</v>
      </c>
      <c r="O277" s="32">
        <v>1</v>
      </c>
      <c r="P277" s="32">
        <v>35.798470000000002</v>
      </c>
      <c r="Q277" s="32">
        <v>-83.238500000000002</v>
      </c>
      <c r="R277" s="30">
        <f t="shared" si="4"/>
        <v>1900</v>
      </c>
      <c r="S277" s="30" t="s">
        <v>1089</v>
      </c>
    </row>
    <row r="278" spans="1:19">
      <c r="A278" s="31" t="s">
        <v>1269</v>
      </c>
      <c r="B278" s="31" t="s">
        <v>2472</v>
      </c>
      <c r="C278" s="31" t="s">
        <v>275</v>
      </c>
      <c r="D278" s="31" t="s">
        <v>1127</v>
      </c>
      <c r="E278" s="32">
        <v>1</v>
      </c>
      <c r="F278" s="32">
        <v>78</v>
      </c>
      <c r="G278" s="32">
        <v>4</v>
      </c>
      <c r="H278" s="32">
        <v>2</v>
      </c>
      <c r="I278" s="32">
        <v>1</v>
      </c>
      <c r="J278" s="31" t="s">
        <v>2473</v>
      </c>
      <c r="K278" s="31" t="s">
        <v>1297</v>
      </c>
      <c r="L278" s="31" t="s">
        <v>1273</v>
      </c>
      <c r="M278" s="31" t="s">
        <v>3616</v>
      </c>
      <c r="N278" s="32">
        <v>1978</v>
      </c>
      <c r="O278" s="32">
        <v>1</v>
      </c>
      <c r="P278" s="32">
        <v>35.692169999999997</v>
      </c>
      <c r="Q278" s="32">
        <v>-84.860669999999999</v>
      </c>
      <c r="R278" s="30">
        <f t="shared" si="4"/>
        <v>1900</v>
      </c>
      <c r="S278" s="30" t="s">
        <v>1089</v>
      </c>
    </row>
    <row r="279" spans="1:19">
      <c r="A279" s="31" t="s">
        <v>1269</v>
      </c>
      <c r="B279" s="31" t="s">
        <v>2000</v>
      </c>
      <c r="C279" s="31" t="s">
        <v>69</v>
      </c>
      <c r="D279" s="31" t="s">
        <v>1127</v>
      </c>
      <c r="E279" s="32">
        <v>1</v>
      </c>
      <c r="F279" s="32">
        <v>72</v>
      </c>
      <c r="G279" s="32">
        <v>3</v>
      </c>
      <c r="H279" s="32">
        <v>2</v>
      </c>
      <c r="I279" s="32">
        <v>2</v>
      </c>
      <c r="J279" s="31" t="s">
        <v>2002</v>
      </c>
      <c r="K279" s="31" t="s">
        <v>2001</v>
      </c>
      <c r="L279" s="31" t="s">
        <v>1273</v>
      </c>
      <c r="M279" s="31" t="s">
        <v>3616</v>
      </c>
      <c r="N279" s="32">
        <v>1972</v>
      </c>
      <c r="O279" s="32">
        <v>2</v>
      </c>
      <c r="P279" s="32">
        <v>34.746360000000003</v>
      </c>
      <c r="Q279" s="32">
        <v>-83.504080000000002</v>
      </c>
      <c r="R279" s="30">
        <f t="shared" si="4"/>
        <v>1900</v>
      </c>
      <c r="S279" s="30" t="s">
        <v>1089</v>
      </c>
    </row>
    <row r="280" spans="1:19">
      <c r="A280" s="31" t="s">
        <v>1269</v>
      </c>
      <c r="B280" s="31" t="s">
        <v>2003</v>
      </c>
      <c r="C280" s="31" t="s">
        <v>69</v>
      </c>
      <c r="D280" s="31" t="s">
        <v>1274</v>
      </c>
      <c r="E280" s="32">
        <v>1</v>
      </c>
      <c r="F280" s="32">
        <v>69</v>
      </c>
      <c r="G280" s="32">
        <v>3</v>
      </c>
      <c r="H280" s="32">
        <v>2</v>
      </c>
      <c r="I280" s="32">
        <v>2</v>
      </c>
      <c r="J280" s="31" t="s">
        <v>2005</v>
      </c>
      <c r="K280" s="31" t="s">
        <v>2004</v>
      </c>
      <c r="L280" s="31" t="s">
        <v>1273</v>
      </c>
      <c r="M280" s="31" t="s">
        <v>3616</v>
      </c>
      <c r="N280" s="32">
        <v>1969</v>
      </c>
      <c r="O280" s="32">
        <v>2</v>
      </c>
      <c r="P280" s="32">
        <v>34.915469999999999</v>
      </c>
      <c r="Q280" s="32">
        <v>-85.108869999999996</v>
      </c>
      <c r="R280" s="30">
        <f t="shared" si="4"/>
        <v>1900</v>
      </c>
      <c r="S280" s="30" t="s">
        <v>1089</v>
      </c>
    </row>
    <row r="281" spans="1:19">
      <c r="A281" s="31" t="s">
        <v>1269</v>
      </c>
      <c r="B281" s="31" t="s">
        <v>2488</v>
      </c>
      <c r="C281" s="31" t="s">
        <v>69</v>
      </c>
      <c r="D281" s="31" t="s">
        <v>1127</v>
      </c>
      <c r="E281" s="32">
        <v>1</v>
      </c>
      <c r="F281" s="32">
        <v>80</v>
      </c>
      <c r="G281" s="32">
        <v>4</v>
      </c>
      <c r="H281" s="32">
        <v>1</v>
      </c>
      <c r="I281" s="32">
        <v>1</v>
      </c>
      <c r="J281" s="31" t="s">
        <v>2490</v>
      </c>
      <c r="K281" s="31" t="s">
        <v>2489</v>
      </c>
      <c r="L281" s="31" t="s">
        <v>1273</v>
      </c>
      <c r="M281" s="31" t="s">
        <v>3617</v>
      </c>
      <c r="N281" s="32">
        <v>1980</v>
      </c>
      <c r="O281" s="32">
        <v>2</v>
      </c>
      <c r="P281" s="32">
        <v>34.532850000000003</v>
      </c>
      <c r="Q281" s="32">
        <v>-83.984539999999996</v>
      </c>
      <c r="R281" s="30">
        <f t="shared" si="4"/>
        <v>1900</v>
      </c>
      <c r="S281" s="30" t="s">
        <v>1089</v>
      </c>
    </row>
    <row r="282" spans="1:19">
      <c r="A282" s="31" t="s">
        <v>1269</v>
      </c>
      <c r="B282" s="31" t="s">
        <v>2073</v>
      </c>
      <c r="C282" s="31" t="s">
        <v>69</v>
      </c>
      <c r="D282" s="31" t="s">
        <v>1274</v>
      </c>
      <c r="E282" s="32">
        <v>1</v>
      </c>
      <c r="F282" s="32">
        <v>73</v>
      </c>
      <c r="G282" s="32">
        <v>3</v>
      </c>
      <c r="H282" s="32">
        <v>4</v>
      </c>
      <c r="J282" s="31" t="s">
        <v>2074</v>
      </c>
      <c r="K282" s="31" t="s">
        <v>1433</v>
      </c>
      <c r="L282" s="31" t="s">
        <v>1309</v>
      </c>
      <c r="M282" s="31" t="s">
        <v>3616</v>
      </c>
      <c r="N282" s="32">
        <v>1973</v>
      </c>
      <c r="O282" s="32">
        <v>2</v>
      </c>
      <c r="P282" s="32">
        <v>33.068420000000003</v>
      </c>
      <c r="Q282" s="32">
        <v>-84.503110000000007</v>
      </c>
      <c r="R282" s="30">
        <f t="shared" si="4"/>
        <v>1900</v>
      </c>
      <c r="S282" s="30" t="s">
        <v>1089</v>
      </c>
    </row>
    <row r="283" spans="1:19">
      <c r="A283" s="31" t="s">
        <v>1269</v>
      </c>
      <c r="B283" s="31" t="s">
        <v>2102</v>
      </c>
      <c r="C283" s="31" t="s">
        <v>69</v>
      </c>
      <c r="D283" s="31" t="s">
        <v>1274</v>
      </c>
      <c r="E283" s="32">
        <v>1</v>
      </c>
      <c r="F283" s="32">
        <v>73</v>
      </c>
      <c r="G283" s="32">
        <v>3</v>
      </c>
      <c r="H283" s="32">
        <v>4</v>
      </c>
      <c r="I283" s="32">
        <v>3</v>
      </c>
      <c r="J283" s="31" t="s">
        <v>2104</v>
      </c>
      <c r="K283" s="31" t="s">
        <v>2103</v>
      </c>
      <c r="L283" s="31" t="s">
        <v>1328</v>
      </c>
      <c r="M283" s="31" t="s">
        <v>3617</v>
      </c>
      <c r="N283" s="32">
        <v>1973</v>
      </c>
      <c r="O283" s="32">
        <v>3</v>
      </c>
      <c r="P283" s="32">
        <v>31.870100000000001</v>
      </c>
      <c r="Q283" s="32">
        <v>-82.595669999999998</v>
      </c>
      <c r="R283" s="30">
        <f t="shared" si="4"/>
        <v>1900</v>
      </c>
      <c r="S283" s="30" t="s">
        <v>1089</v>
      </c>
    </row>
    <row r="284" spans="1:19">
      <c r="A284" s="31" t="s">
        <v>1269</v>
      </c>
      <c r="B284" s="31" t="s">
        <v>2114</v>
      </c>
      <c r="C284" s="31" t="s">
        <v>69</v>
      </c>
      <c r="D284" s="31" t="s">
        <v>1127</v>
      </c>
      <c r="E284" s="32">
        <v>1</v>
      </c>
      <c r="F284" s="32">
        <v>74</v>
      </c>
      <c r="G284" s="32">
        <v>3</v>
      </c>
      <c r="H284" s="32">
        <v>4</v>
      </c>
      <c r="I284" s="32">
        <v>3</v>
      </c>
      <c r="J284" s="31" t="s">
        <v>2115</v>
      </c>
      <c r="K284" s="31" t="s">
        <v>2112</v>
      </c>
      <c r="L284" s="31" t="s">
        <v>1322</v>
      </c>
      <c r="M284" s="31" t="s">
        <v>3616</v>
      </c>
      <c r="N284" s="32">
        <v>1974</v>
      </c>
      <c r="O284" s="32">
        <v>3</v>
      </c>
      <c r="P284" s="32">
        <v>31.371200000000002</v>
      </c>
      <c r="Q284" s="32">
        <v>-81.434229999999999</v>
      </c>
      <c r="R284" s="30">
        <f t="shared" si="4"/>
        <v>1900</v>
      </c>
      <c r="S284" s="30" t="s">
        <v>1089</v>
      </c>
    </row>
    <row r="285" spans="1:19">
      <c r="A285" s="31" t="s">
        <v>1269</v>
      </c>
      <c r="B285" s="31" t="s">
        <v>2144</v>
      </c>
      <c r="C285" s="31" t="s">
        <v>69</v>
      </c>
      <c r="D285" s="31" t="s">
        <v>1127</v>
      </c>
      <c r="E285" s="32">
        <v>1</v>
      </c>
      <c r="F285" s="32">
        <v>75</v>
      </c>
      <c r="G285" s="32">
        <v>3</v>
      </c>
      <c r="H285" s="32">
        <v>2</v>
      </c>
      <c r="I285" s="32">
        <v>2</v>
      </c>
      <c r="J285" s="31" t="s">
        <v>1729</v>
      </c>
      <c r="K285" s="31" t="s">
        <v>1728</v>
      </c>
      <c r="L285" s="31" t="s">
        <v>1328</v>
      </c>
      <c r="M285" s="31" t="s">
        <v>3616</v>
      </c>
      <c r="N285" s="32">
        <v>1975</v>
      </c>
      <c r="O285" s="32">
        <v>3</v>
      </c>
      <c r="P285" s="32">
        <v>31.172270000000001</v>
      </c>
      <c r="Q285" s="32">
        <v>-84.733339999999998</v>
      </c>
      <c r="R285" s="30">
        <f t="shared" si="4"/>
        <v>1900</v>
      </c>
      <c r="S285" s="30" t="s">
        <v>1089</v>
      </c>
    </row>
    <row r="286" spans="1:19">
      <c r="A286" s="31" t="s">
        <v>1269</v>
      </c>
      <c r="B286" s="31" t="s">
        <v>2565</v>
      </c>
      <c r="C286" s="31" t="s">
        <v>54</v>
      </c>
      <c r="D286" s="31" t="s">
        <v>1127</v>
      </c>
      <c r="E286" s="32">
        <v>1</v>
      </c>
      <c r="F286" s="32">
        <v>77</v>
      </c>
      <c r="G286" s="32">
        <v>4</v>
      </c>
      <c r="H286" s="32">
        <v>2</v>
      </c>
      <c r="I286" s="32">
        <v>4</v>
      </c>
      <c r="J286" s="31" t="s">
        <v>2156</v>
      </c>
      <c r="K286" s="31" t="s">
        <v>2155</v>
      </c>
      <c r="L286" s="31" t="s">
        <v>1322</v>
      </c>
      <c r="M286" s="31" t="s">
        <v>3617</v>
      </c>
      <c r="N286" s="32">
        <v>1977</v>
      </c>
      <c r="O286" s="32">
        <v>4</v>
      </c>
      <c r="P286" s="32">
        <v>29.892790000000002</v>
      </c>
      <c r="Q286" s="32">
        <v>-81.310950000000005</v>
      </c>
      <c r="R286" s="30">
        <f t="shared" si="4"/>
        <v>1900</v>
      </c>
      <c r="S286" s="30" t="s">
        <v>1089</v>
      </c>
    </row>
    <row r="287" spans="1:19">
      <c r="A287" s="31" t="s">
        <v>1269</v>
      </c>
      <c r="B287" s="31" t="s">
        <v>2568</v>
      </c>
      <c r="C287" s="31" t="s">
        <v>54</v>
      </c>
      <c r="D287" s="31" t="s">
        <v>1127</v>
      </c>
      <c r="E287" s="32">
        <v>1</v>
      </c>
      <c r="F287" s="32">
        <v>77</v>
      </c>
      <c r="G287" s="32">
        <v>4</v>
      </c>
      <c r="H287" s="32">
        <v>4</v>
      </c>
      <c r="I287" s="32">
        <v>3</v>
      </c>
      <c r="J287" s="31" t="s">
        <v>2569</v>
      </c>
      <c r="K287" s="31" t="s">
        <v>1358</v>
      </c>
      <c r="L287" s="31" t="s">
        <v>1328</v>
      </c>
      <c r="M287" s="31" t="s">
        <v>3617</v>
      </c>
      <c r="N287" s="32">
        <v>1977</v>
      </c>
      <c r="O287" s="32">
        <v>4</v>
      </c>
      <c r="P287" s="32">
        <v>27.901289999999999</v>
      </c>
      <c r="Q287" s="32">
        <v>-81.593940000000003</v>
      </c>
      <c r="R287" s="30">
        <f t="shared" si="4"/>
        <v>1900</v>
      </c>
      <c r="S287" s="30" t="s">
        <v>1089</v>
      </c>
    </row>
    <row r="288" spans="1:19">
      <c r="A288" s="31" t="s">
        <v>1269</v>
      </c>
      <c r="B288" s="31" t="s">
        <v>2161</v>
      </c>
      <c r="C288" s="31" t="s">
        <v>54</v>
      </c>
      <c r="D288" s="31" t="s">
        <v>1127</v>
      </c>
      <c r="E288" s="32">
        <v>1</v>
      </c>
      <c r="F288" s="32">
        <v>76</v>
      </c>
      <c r="G288" s="32">
        <v>3</v>
      </c>
      <c r="H288" s="32">
        <v>2</v>
      </c>
      <c r="I288" s="32">
        <v>2</v>
      </c>
      <c r="J288" s="31" t="s">
        <v>2162</v>
      </c>
      <c r="K288" s="31" t="s">
        <v>1364</v>
      </c>
      <c r="L288" s="31" t="s">
        <v>1322</v>
      </c>
      <c r="M288" s="31" t="s">
        <v>3617</v>
      </c>
      <c r="N288" s="32">
        <v>1976</v>
      </c>
      <c r="O288" s="32">
        <v>4</v>
      </c>
      <c r="P288" s="32">
        <v>28.017199999999999</v>
      </c>
      <c r="Q288" s="32">
        <v>-82.125330000000005</v>
      </c>
      <c r="R288" s="30">
        <f t="shared" si="4"/>
        <v>1900</v>
      </c>
      <c r="S288" s="30" t="s">
        <v>1089</v>
      </c>
    </row>
    <row r="289" spans="1:19">
      <c r="A289" s="31" t="s">
        <v>1269</v>
      </c>
      <c r="B289" s="31" t="s">
        <v>2573</v>
      </c>
      <c r="C289" s="31" t="s">
        <v>54</v>
      </c>
      <c r="D289" s="31" t="s">
        <v>1127</v>
      </c>
      <c r="E289" s="32">
        <v>1</v>
      </c>
      <c r="F289" s="32">
        <v>77</v>
      </c>
      <c r="G289" s="32">
        <v>4</v>
      </c>
      <c r="H289" s="32">
        <v>4</v>
      </c>
      <c r="I289" s="32">
        <v>3</v>
      </c>
      <c r="J289" s="31" t="s">
        <v>2575</v>
      </c>
      <c r="K289" s="31" t="s">
        <v>2574</v>
      </c>
      <c r="L289" s="31" t="s">
        <v>1322</v>
      </c>
      <c r="M289" s="31" t="s">
        <v>3616</v>
      </c>
      <c r="N289" s="32">
        <v>1977</v>
      </c>
      <c r="O289" s="32">
        <v>4</v>
      </c>
      <c r="P289" s="32">
        <v>27.081849999999999</v>
      </c>
      <c r="Q289" s="32">
        <v>-81.956599999999995</v>
      </c>
      <c r="R289" s="30">
        <f t="shared" si="4"/>
        <v>1900</v>
      </c>
      <c r="S289" s="30" t="s">
        <v>1089</v>
      </c>
    </row>
    <row r="290" spans="1:19">
      <c r="A290" s="31" t="s">
        <v>1269</v>
      </c>
      <c r="B290" s="31" t="s">
        <v>2609</v>
      </c>
      <c r="C290" s="31" t="s">
        <v>3</v>
      </c>
      <c r="D290" s="31" t="s">
        <v>1127</v>
      </c>
      <c r="E290" s="32">
        <v>1</v>
      </c>
      <c r="F290" s="32">
        <v>78</v>
      </c>
      <c r="G290" s="32">
        <v>4</v>
      </c>
      <c r="H290" s="32">
        <v>3</v>
      </c>
      <c r="I290" s="32">
        <v>3</v>
      </c>
      <c r="J290" s="31" t="s">
        <v>1779</v>
      </c>
      <c r="K290" s="31" t="s">
        <v>1778</v>
      </c>
      <c r="L290" s="31" t="s">
        <v>1273</v>
      </c>
      <c r="M290" s="31" t="s">
        <v>3617</v>
      </c>
      <c r="N290" s="32">
        <v>1978</v>
      </c>
      <c r="O290" s="32">
        <v>6</v>
      </c>
      <c r="P290" s="32">
        <v>34.220260000000003</v>
      </c>
      <c r="Q290" s="32">
        <v>-87.621099999999998</v>
      </c>
      <c r="R290" s="30">
        <f t="shared" si="4"/>
        <v>1900</v>
      </c>
      <c r="S290" s="30" t="s">
        <v>1089</v>
      </c>
    </row>
    <row r="291" spans="1:19">
      <c r="A291" s="31" t="s">
        <v>1269</v>
      </c>
      <c r="B291" s="31" t="s">
        <v>2226</v>
      </c>
      <c r="C291" s="31" t="s">
        <v>3</v>
      </c>
      <c r="D291" s="31" t="s">
        <v>1274</v>
      </c>
      <c r="E291" s="32">
        <v>1</v>
      </c>
      <c r="F291" s="32">
        <v>74</v>
      </c>
      <c r="G291" s="32">
        <v>3</v>
      </c>
      <c r="H291" s="32">
        <v>3</v>
      </c>
      <c r="I291" s="32">
        <v>2</v>
      </c>
      <c r="J291" s="31" t="s">
        <v>2228</v>
      </c>
      <c r="K291" s="31" t="s">
        <v>2227</v>
      </c>
      <c r="L291" s="31" t="s">
        <v>1309</v>
      </c>
      <c r="M291" s="31" t="s">
        <v>3616</v>
      </c>
      <c r="N291" s="32">
        <v>1974</v>
      </c>
      <c r="O291" s="32">
        <v>7</v>
      </c>
      <c r="P291" s="32">
        <v>33.065669999999997</v>
      </c>
      <c r="Q291" s="32">
        <v>-86.053610000000006</v>
      </c>
      <c r="R291" s="30">
        <f t="shared" si="4"/>
        <v>1900</v>
      </c>
      <c r="S291" s="30" t="s">
        <v>1089</v>
      </c>
    </row>
    <row r="292" spans="1:19">
      <c r="A292" s="31" t="s">
        <v>1269</v>
      </c>
      <c r="B292" s="31" t="s">
        <v>2632</v>
      </c>
      <c r="C292" s="31" t="s">
        <v>3</v>
      </c>
      <c r="D292" s="31" t="s">
        <v>1274</v>
      </c>
      <c r="E292" s="32">
        <v>1</v>
      </c>
      <c r="F292" s="32">
        <v>79</v>
      </c>
      <c r="G292" s="32">
        <v>4</v>
      </c>
      <c r="H292" s="32">
        <v>3</v>
      </c>
      <c r="I292" s="32">
        <v>3</v>
      </c>
      <c r="J292" s="31" t="s">
        <v>2634</v>
      </c>
      <c r="K292" s="31" t="s">
        <v>2633</v>
      </c>
      <c r="L292" s="31" t="s">
        <v>1328</v>
      </c>
      <c r="M292" s="31" t="s">
        <v>3617</v>
      </c>
      <c r="N292" s="32">
        <v>1979</v>
      </c>
      <c r="O292" s="32">
        <v>7</v>
      </c>
      <c r="P292" s="32">
        <v>31.307110000000002</v>
      </c>
      <c r="Q292" s="32">
        <v>-85.714280000000002</v>
      </c>
      <c r="R292" s="30">
        <f t="shared" si="4"/>
        <v>1900</v>
      </c>
      <c r="S292" s="30" t="s">
        <v>1089</v>
      </c>
    </row>
    <row r="293" spans="1:19">
      <c r="A293" s="31" t="s">
        <v>1269</v>
      </c>
      <c r="B293" s="31" t="s">
        <v>2636</v>
      </c>
      <c r="C293" s="31" t="s">
        <v>3</v>
      </c>
      <c r="D293" s="31" t="s">
        <v>1274</v>
      </c>
      <c r="E293" s="32">
        <v>1</v>
      </c>
      <c r="F293" s="32">
        <v>78</v>
      </c>
      <c r="G293" s="32">
        <v>4</v>
      </c>
      <c r="H293" s="32">
        <v>3</v>
      </c>
      <c r="I293" s="32">
        <v>2</v>
      </c>
      <c r="J293" s="31" t="s">
        <v>922</v>
      </c>
      <c r="K293" s="31" t="s">
        <v>922</v>
      </c>
      <c r="L293" s="31" t="s">
        <v>1328</v>
      </c>
      <c r="M293" s="31" t="s">
        <v>3617</v>
      </c>
      <c r="N293" s="32">
        <v>1978</v>
      </c>
      <c r="O293" s="32">
        <v>7</v>
      </c>
      <c r="P293" s="32">
        <v>31.041820000000001</v>
      </c>
      <c r="Q293" s="32">
        <v>-85.866190000000003</v>
      </c>
      <c r="R293" s="30">
        <f t="shared" si="4"/>
        <v>1900</v>
      </c>
      <c r="S293" s="30" t="s">
        <v>1089</v>
      </c>
    </row>
    <row r="294" spans="1:19">
      <c r="A294" s="31" t="s">
        <v>1269</v>
      </c>
      <c r="B294" s="31" t="s">
        <v>2257</v>
      </c>
      <c r="C294" s="31" t="s">
        <v>3</v>
      </c>
      <c r="D294" s="31" t="s">
        <v>1127</v>
      </c>
      <c r="E294" s="32">
        <v>1</v>
      </c>
      <c r="F294" s="32">
        <v>76</v>
      </c>
      <c r="G294" s="32">
        <v>3</v>
      </c>
      <c r="H294" s="32">
        <v>2</v>
      </c>
      <c r="I294" s="32">
        <v>2</v>
      </c>
      <c r="J294" s="31" t="s">
        <v>387</v>
      </c>
      <c r="K294" s="31" t="s">
        <v>1815</v>
      </c>
      <c r="L294" s="31" t="s">
        <v>1328</v>
      </c>
      <c r="M294" s="31" t="s">
        <v>3616</v>
      </c>
      <c r="N294" s="32">
        <v>1976</v>
      </c>
      <c r="O294" s="32">
        <v>7</v>
      </c>
      <c r="P294" s="32">
        <v>31.410990000000002</v>
      </c>
      <c r="Q294" s="32">
        <v>-86.484979999999993</v>
      </c>
      <c r="R294" s="30">
        <f t="shared" si="4"/>
        <v>1900</v>
      </c>
      <c r="S294" s="30" t="s">
        <v>1089</v>
      </c>
    </row>
    <row r="295" spans="1:19">
      <c r="A295" s="31" t="s">
        <v>1269</v>
      </c>
      <c r="B295" s="31" t="s">
        <v>2645</v>
      </c>
      <c r="C295" s="31" t="s">
        <v>54</v>
      </c>
      <c r="D295" s="31" t="s">
        <v>1274</v>
      </c>
      <c r="E295" s="32">
        <v>1</v>
      </c>
      <c r="F295" s="32">
        <v>77</v>
      </c>
      <c r="G295" s="32">
        <v>4</v>
      </c>
      <c r="H295" s="32">
        <v>1</v>
      </c>
      <c r="I295" s="32">
        <v>2</v>
      </c>
      <c r="J295" s="31" t="s">
        <v>2647</v>
      </c>
      <c r="K295" s="31" t="s">
        <v>2646</v>
      </c>
      <c r="L295" s="31" t="s">
        <v>1328</v>
      </c>
      <c r="M295" s="31" t="s">
        <v>3616</v>
      </c>
      <c r="N295" s="32">
        <v>1977</v>
      </c>
      <c r="O295" s="32">
        <v>8</v>
      </c>
      <c r="P295" s="32">
        <v>30.951250000000002</v>
      </c>
      <c r="Q295" s="32">
        <v>-87.151150000000001</v>
      </c>
      <c r="R295" s="30">
        <f t="shared" si="4"/>
        <v>1900</v>
      </c>
      <c r="S295" s="30" t="s">
        <v>1089</v>
      </c>
    </row>
    <row r="296" spans="1:19">
      <c r="A296" s="31" t="s">
        <v>1269</v>
      </c>
      <c r="B296" s="31" t="s">
        <v>2698</v>
      </c>
      <c r="C296" s="31" t="s">
        <v>336</v>
      </c>
      <c r="D296" s="31" t="s">
        <v>1274</v>
      </c>
      <c r="E296" s="32">
        <v>1</v>
      </c>
      <c r="F296" s="32">
        <v>77</v>
      </c>
      <c r="G296" s="32">
        <v>4</v>
      </c>
      <c r="H296" s="32">
        <v>4</v>
      </c>
      <c r="I296" s="32">
        <v>3</v>
      </c>
      <c r="J296" s="31" t="s">
        <v>2699</v>
      </c>
      <c r="K296" s="31" t="s">
        <v>2307</v>
      </c>
      <c r="L296" s="31" t="s">
        <v>1274</v>
      </c>
      <c r="M296" s="31" t="s">
        <v>3616</v>
      </c>
      <c r="N296" s="32">
        <v>1977</v>
      </c>
      <c r="O296" s="32">
        <v>11</v>
      </c>
      <c r="P296" s="32">
        <v>32.902050000000003</v>
      </c>
      <c r="Q296" s="32">
        <v>-91.051860000000005</v>
      </c>
      <c r="R296" s="30">
        <f t="shared" si="4"/>
        <v>1900</v>
      </c>
      <c r="S296" s="30" t="s">
        <v>1089</v>
      </c>
    </row>
    <row r="297" spans="1:19">
      <c r="A297" s="31" t="s">
        <v>1269</v>
      </c>
      <c r="B297" s="31" t="s">
        <v>2703</v>
      </c>
      <c r="C297" s="31" t="s">
        <v>336</v>
      </c>
      <c r="D297" s="31" t="s">
        <v>1127</v>
      </c>
      <c r="E297" s="32">
        <v>1</v>
      </c>
      <c r="F297" s="32">
        <v>78</v>
      </c>
      <c r="G297" s="32">
        <v>4</v>
      </c>
      <c r="H297" s="32">
        <v>3</v>
      </c>
      <c r="I297" s="32">
        <v>2</v>
      </c>
      <c r="J297" s="31" t="s">
        <v>2704</v>
      </c>
      <c r="K297" s="31" t="s">
        <v>1977</v>
      </c>
      <c r="L297" s="31" t="s">
        <v>1328</v>
      </c>
      <c r="M297" s="31" t="s">
        <v>3616</v>
      </c>
      <c r="N297" s="32">
        <v>1978</v>
      </c>
      <c r="O297" s="32">
        <v>11</v>
      </c>
      <c r="P297" s="32">
        <v>31.157229999999998</v>
      </c>
      <c r="Q297" s="32">
        <v>-88.560360000000003</v>
      </c>
      <c r="R297" s="30">
        <f t="shared" si="4"/>
        <v>1900</v>
      </c>
      <c r="S297" s="30" t="s">
        <v>1089</v>
      </c>
    </row>
    <row r="298" spans="1:19">
      <c r="A298" s="31" t="s">
        <v>1269</v>
      </c>
      <c r="B298" s="31" t="s">
        <v>2768</v>
      </c>
      <c r="C298" s="31" t="s">
        <v>10</v>
      </c>
      <c r="D298" s="31" t="s">
        <v>1127</v>
      </c>
      <c r="E298" s="32">
        <v>1</v>
      </c>
      <c r="F298" s="32">
        <v>77</v>
      </c>
      <c r="G298" s="32">
        <v>4</v>
      </c>
      <c r="H298" s="32">
        <v>2</v>
      </c>
      <c r="I298" s="32">
        <v>2</v>
      </c>
      <c r="J298" s="31" t="s">
        <v>1957</v>
      </c>
      <c r="K298" s="31" t="s">
        <v>1271</v>
      </c>
      <c r="L298" s="31" t="s">
        <v>1273</v>
      </c>
      <c r="M298" s="31" t="s">
        <v>3616</v>
      </c>
      <c r="N298" s="32">
        <v>1977</v>
      </c>
      <c r="O298" s="32">
        <v>13</v>
      </c>
      <c r="P298" s="32">
        <v>35.445099999999996</v>
      </c>
      <c r="Q298" s="32">
        <v>-93.393190000000004</v>
      </c>
      <c r="R298" s="30">
        <f t="shared" si="4"/>
        <v>1900</v>
      </c>
      <c r="S298" s="30" t="s">
        <v>1089</v>
      </c>
    </row>
    <row r="299" spans="1:19">
      <c r="A299" s="31" t="s">
        <v>1269</v>
      </c>
      <c r="B299" s="31" t="s">
        <v>2390</v>
      </c>
      <c r="C299" s="31" t="s">
        <v>24</v>
      </c>
      <c r="D299" s="31" t="s">
        <v>1127</v>
      </c>
      <c r="E299" s="32">
        <v>1</v>
      </c>
      <c r="F299" s="32">
        <v>76</v>
      </c>
      <c r="G299" s="32">
        <v>3</v>
      </c>
      <c r="H299" s="32">
        <v>2</v>
      </c>
      <c r="I299" s="32">
        <v>2</v>
      </c>
      <c r="J299" s="31" t="s">
        <v>2392</v>
      </c>
      <c r="K299" s="31" t="s">
        <v>2391</v>
      </c>
      <c r="L299" s="31" t="s">
        <v>1274</v>
      </c>
      <c r="M299" s="31" t="s">
        <v>3617</v>
      </c>
      <c r="N299" s="32">
        <v>1976</v>
      </c>
      <c r="O299" s="32">
        <v>14</v>
      </c>
      <c r="P299" s="32">
        <v>31.568809999999999</v>
      </c>
      <c r="Q299" s="32">
        <v>-93.479920000000007</v>
      </c>
      <c r="R299" s="30">
        <f t="shared" si="4"/>
        <v>1900</v>
      </c>
      <c r="S299" s="30" t="s">
        <v>1089</v>
      </c>
    </row>
    <row r="300" spans="1:19">
      <c r="A300" s="31" t="s">
        <v>1269</v>
      </c>
      <c r="B300" s="31" t="s">
        <v>2801</v>
      </c>
      <c r="C300" s="31" t="s">
        <v>24</v>
      </c>
      <c r="D300" s="31" t="s">
        <v>1127</v>
      </c>
      <c r="E300" s="32">
        <v>1</v>
      </c>
      <c r="F300" s="32">
        <v>77</v>
      </c>
      <c r="G300" s="32">
        <v>4</v>
      </c>
      <c r="H300" s="32">
        <v>2</v>
      </c>
      <c r="I300" s="32">
        <v>2</v>
      </c>
      <c r="J300" s="31" t="s">
        <v>2803</v>
      </c>
      <c r="K300" s="31" t="s">
        <v>2802</v>
      </c>
      <c r="L300" s="31" t="s">
        <v>1274</v>
      </c>
      <c r="M300" s="31" t="s">
        <v>3616</v>
      </c>
      <c r="N300" s="32">
        <v>1977</v>
      </c>
      <c r="O300" s="32">
        <v>14</v>
      </c>
      <c r="P300" s="32">
        <v>31.36589</v>
      </c>
      <c r="Q300" s="32">
        <v>-91.828879999999998</v>
      </c>
      <c r="R300" s="30">
        <f t="shared" si="4"/>
        <v>1900</v>
      </c>
      <c r="S300" s="30" t="s">
        <v>1089</v>
      </c>
    </row>
    <row r="301" spans="1:19">
      <c r="A301" s="31" t="s">
        <v>1269</v>
      </c>
      <c r="B301" s="31" t="s">
        <v>2824</v>
      </c>
      <c r="C301" s="31" t="s">
        <v>283</v>
      </c>
      <c r="D301" s="31" t="s">
        <v>1127</v>
      </c>
      <c r="E301" s="32">
        <v>1</v>
      </c>
      <c r="F301" s="32">
        <v>77</v>
      </c>
      <c r="G301" s="32">
        <v>4</v>
      </c>
      <c r="H301" s="32">
        <v>2</v>
      </c>
      <c r="I301" s="32">
        <v>3</v>
      </c>
      <c r="J301" s="31" t="s">
        <v>2826</v>
      </c>
      <c r="K301" s="31" t="s">
        <v>2825</v>
      </c>
      <c r="L301" s="31" t="s">
        <v>1319</v>
      </c>
      <c r="M301" s="31" t="s">
        <v>3617</v>
      </c>
      <c r="N301" s="32">
        <v>1977</v>
      </c>
      <c r="O301" s="32">
        <v>15</v>
      </c>
      <c r="P301" s="32">
        <v>31.09817</v>
      </c>
      <c r="Q301" s="32">
        <v>-97.342799999999997</v>
      </c>
      <c r="R301" s="30">
        <f t="shared" si="4"/>
        <v>1900</v>
      </c>
      <c r="S301" s="30" t="s">
        <v>1089</v>
      </c>
    </row>
    <row r="302" spans="1:19">
      <c r="A302" s="31" t="s">
        <v>1269</v>
      </c>
      <c r="B302" s="31" t="s">
        <v>2427</v>
      </c>
      <c r="C302" s="31" t="s">
        <v>283</v>
      </c>
      <c r="D302" s="31" t="s">
        <v>1127</v>
      </c>
      <c r="E302" s="32">
        <v>1</v>
      </c>
      <c r="F302" s="32">
        <v>75</v>
      </c>
      <c r="G302" s="32">
        <v>3</v>
      </c>
      <c r="H302" s="32">
        <v>2</v>
      </c>
      <c r="I302" s="32">
        <v>3</v>
      </c>
      <c r="J302" s="31" t="s">
        <v>2428</v>
      </c>
      <c r="K302" s="31" t="s">
        <v>1575</v>
      </c>
      <c r="L302" s="31" t="s">
        <v>1319</v>
      </c>
      <c r="M302" s="31" t="s">
        <v>3616</v>
      </c>
      <c r="N302" s="32">
        <v>1975</v>
      </c>
      <c r="O302" s="32">
        <v>16</v>
      </c>
      <c r="P302" s="32">
        <v>28.880800000000001</v>
      </c>
      <c r="Q302" s="32">
        <v>-97.172110000000004</v>
      </c>
      <c r="R302" s="30">
        <f t="shared" si="4"/>
        <v>1900</v>
      </c>
      <c r="S302" s="30" t="s">
        <v>1089</v>
      </c>
    </row>
    <row r="303" spans="1:19">
      <c r="A303" s="31" t="s">
        <v>1269</v>
      </c>
      <c r="B303" s="31" t="s">
        <v>2429</v>
      </c>
      <c r="C303" s="31" t="s">
        <v>283</v>
      </c>
      <c r="D303" s="31" t="s">
        <v>1127</v>
      </c>
      <c r="E303" s="32">
        <v>1</v>
      </c>
      <c r="F303" s="32">
        <v>76</v>
      </c>
      <c r="G303" s="32">
        <v>3</v>
      </c>
      <c r="H303" s="32">
        <v>2</v>
      </c>
      <c r="I303" s="32">
        <v>2</v>
      </c>
      <c r="J303" s="31" t="s">
        <v>288</v>
      </c>
      <c r="K303" s="31" t="s">
        <v>2430</v>
      </c>
      <c r="L303" s="31" t="s">
        <v>1319</v>
      </c>
      <c r="M303" s="31" t="s">
        <v>3617</v>
      </c>
      <c r="N303" s="32">
        <v>1976</v>
      </c>
      <c r="O303" s="32">
        <v>16</v>
      </c>
      <c r="P303" s="32">
        <v>30.262370000000001</v>
      </c>
      <c r="Q303" s="32">
        <v>-97.74109</v>
      </c>
      <c r="R303" s="30">
        <f t="shared" si="4"/>
        <v>1900</v>
      </c>
      <c r="S303" s="30" t="s">
        <v>1089</v>
      </c>
    </row>
    <row r="304" spans="1:19">
      <c r="A304" s="31" t="s">
        <v>1269</v>
      </c>
      <c r="B304" s="31" t="s">
        <v>2436</v>
      </c>
      <c r="C304" s="31" t="s">
        <v>283</v>
      </c>
      <c r="D304" s="31" t="s">
        <v>1127</v>
      </c>
      <c r="E304" s="32">
        <v>1</v>
      </c>
      <c r="F304" s="32">
        <v>74</v>
      </c>
      <c r="G304" s="32">
        <v>3</v>
      </c>
      <c r="H304" s="32">
        <v>2</v>
      </c>
      <c r="I304" s="32">
        <v>2</v>
      </c>
      <c r="J304" s="31" t="s">
        <v>373</v>
      </c>
      <c r="K304" s="31" t="s">
        <v>1581</v>
      </c>
      <c r="L304" s="31" t="s">
        <v>1319</v>
      </c>
      <c r="M304" s="31" t="s">
        <v>3616</v>
      </c>
      <c r="N304" s="32">
        <v>1974</v>
      </c>
      <c r="O304" s="32">
        <v>16</v>
      </c>
      <c r="P304" s="32">
        <v>28.02947</v>
      </c>
      <c r="Q304" s="32">
        <v>-99.358090000000004</v>
      </c>
      <c r="R304" s="30">
        <f t="shared" si="4"/>
        <v>1900</v>
      </c>
      <c r="S304" s="30" t="s">
        <v>1089</v>
      </c>
    </row>
    <row r="305" spans="1:19">
      <c r="A305" s="31" t="s">
        <v>1269</v>
      </c>
      <c r="B305" s="31" t="s">
        <v>2032</v>
      </c>
      <c r="C305" s="31" t="s">
        <v>69</v>
      </c>
      <c r="D305" s="31" t="s">
        <v>1274</v>
      </c>
      <c r="E305" s="32">
        <v>1</v>
      </c>
      <c r="F305" s="32">
        <v>74</v>
      </c>
      <c r="G305" s="32">
        <v>3</v>
      </c>
      <c r="H305" s="32">
        <v>3</v>
      </c>
      <c r="I305" s="32">
        <v>3</v>
      </c>
      <c r="J305" s="31" t="s">
        <v>2034</v>
      </c>
      <c r="K305" s="31" t="s">
        <v>2033</v>
      </c>
      <c r="L305" s="31" t="s">
        <v>1309</v>
      </c>
      <c r="M305" s="31" t="s">
        <v>3616</v>
      </c>
      <c r="N305" s="32">
        <v>1975</v>
      </c>
      <c r="O305" s="32">
        <v>2</v>
      </c>
      <c r="P305" s="32">
        <v>34.334069999999997</v>
      </c>
      <c r="Q305" s="32">
        <v>-83.498859999999993</v>
      </c>
      <c r="R305" s="30">
        <f t="shared" si="4"/>
        <v>1901</v>
      </c>
      <c r="S305" s="30" t="s">
        <v>1089</v>
      </c>
    </row>
    <row r="306" spans="1:19">
      <c r="A306" s="31" t="s">
        <v>1269</v>
      </c>
      <c r="B306" s="31" t="s">
        <v>2047</v>
      </c>
      <c r="C306" s="31" t="s">
        <v>69</v>
      </c>
      <c r="D306" s="31" t="s">
        <v>1274</v>
      </c>
      <c r="E306" s="32">
        <v>1</v>
      </c>
      <c r="F306" s="32">
        <v>73</v>
      </c>
      <c r="G306" s="32">
        <v>3</v>
      </c>
      <c r="H306" s="32">
        <v>3</v>
      </c>
      <c r="J306" s="31" t="s">
        <v>966</v>
      </c>
      <c r="K306" s="31" t="s">
        <v>1654</v>
      </c>
      <c r="L306" s="31" t="s">
        <v>1309</v>
      </c>
      <c r="M306" s="31" t="s">
        <v>3617</v>
      </c>
      <c r="N306" s="32">
        <v>1974</v>
      </c>
      <c r="O306" s="32">
        <v>2</v>
      </c>
      <c r="P306" s="32">
        <v>33.952269999999999</v>
      </c>
      <c r="Q306" s="32">
        <v>-84.552090000000007</v>
      </c>
      <c r="R306" s="30">
        <f t="shared" si="4"/>
        <v>1901</v>
      </c>
      <c r="S306" s="30" t="s">
        <v>1089</v>
      </c>
    </row>
    <row r="307" spans="1:19">
      <c r="A307" s="31" t="s">
        <v>1269</v>
      </c>
      <c r="B307" s="31" t="s">
        <v>2059</v>
      </c>
      <c r="C307" s="31" t="s">
        <v>69</v>
      </c>
      <c r="D307" s="31" t="s">
        <v>1274</v>
      </c>
      <c r="E307" s="32">
        <v>1</v>
      </c>
      <c r="F307" s="32">
        <v>67</v>
      </c>
      <c r="G307" s="32">
        <v>3</v>
      </c>
      <c r="H307" s="32">
        <v>4</v>
      </c>
      <c r="I307" s="32">
        <v>4</v>
      </c>
      <c r="J307" s="31" t="s">
        <v>74</v>
      </c>
      <c r="K307" s="31" t="s">
        <v>1315</v>
      </c>
      <c r="L307" s="31" t="s">
        <v>1309</v>
      </c>
      <c r="M307" s="31" t="s">
        <v>3617</v>
      </c>
      <c r="N307" s="32">
        <v>1968</v>
      </c>
      <c r="O307" s="32">
        <v>2</v>
      </c>
      <c r="P307" s="32">
        <v>32.836550000000003</v>
      </c>
      <c r="Q307" s="32">
        <v>-83.622330000000005</v>
      </c>
      <c r="R307" s="30">
        <f t="shared" si="4"/>
        <v>1901</v>
      </c>
      <c r="S307" s="30" t="s">
        <v>1089</v>
      </c>
    </row>
    <row r="308" spans="1:19">
      <c r="A308" s="31" t="s">
        <v>1269</v>
      </c>
      <c r="B308" s="31" t="s">
        <v>2060</v>
      </c>
      <c r="C308" s="31" t="s">
        <v>69</v>
      </c>
      <c r="D308" s="31" t="s">
        <v>1127</v>
      </c>
      <c r="E308" s="32">
        <v>1</v>
      </c>
      <c r="F308" s="32">
        <v>68</v>
      </c>
      <c r="G308" s="32">
        <v>3</v>
      </c>
      <c r="H308" s="32">
        <v>2</v>
      </c>
      <c r="I308" s="32">
        <v>2</v>
      </c>
      <c r="J308" s="31" t="s">
        <v>2061</v>
      </c>
      <c r="K308" s="31" t="s">
        <v>264</v>
      </c>
      <c r="L308" s="31" t="s">
        <v>1319</v>
      </c>
      <c r="M308" s="31" t="s">
        <v>3617</v>
      </c>
      <c r="N308" s="32">
        <v>1969</v>
      </c>
      <c r="O308" s="32">
        <v>2</v>
      </c>
      <c r="P308" s="32">
        <v>33.556339999999999</v>
      </c>
      <c r="Q308" s="32">
        <v>-82.318579999999997</v>
      </c>
      <c r="R308" s="30">
        <f t="shared" si="4"/>
        <v>1901</v>
      </c>
      <c r="S308" s="30" t="s">
        <v>1089</v>
      </c>
    </row>
    <row r="309" spans="1:19">
      <c r="A309" s="31" t="s">
        <v>1269</v>
      </c>
      <c r="B309" s="31" t="s">
        <v>2065</v>
      </c>
      <c r="C309" s="31" t="s">
        <v>69</v>
      </c>
      <c r="D309" s="31" t="s">
        <v>1127</v>
      </c>
      <c r="E309" s="32">
        <v>1</v>
      </c>
      <c r="F309" s="32">
        <v>69</v>
      </c>
      <c r="G309" s="32">
        <v>3</v>
      </c>
      <c r="H309" s="32">
        <v>2</v>
      </c>
      <c r="I309" s="32">
        <v>2</v>
      </c>
      <c r="J309" s="31" t="s">
        <v>2067</v>
      </c>
      <c r="K309" s="31" t="s">
        <v>2066</v>
      </c>
      <c r="L309" s="31" t="s">
        <v>1319</v>
      </c>
      <c r="M309" s="31" t="s">
        <v>3616</v>
      </c>
      <c r="N309" s="32">
        <v>1970</v>
      </c>
      <c r="O309" s="32">
        <v>2</v>
      </c>
      <c r="P309" s="32">
        <v>33.091900000000003</v>
      </c>
      <c r="Q309" s="32">
        <v>-82.226799999999997</v>
      </c>
      <c r="R309" s="30">
        <f t="shared" si="4"/>
        <v>1901</v>
      </c>
      <c r="S309" s="30" t="s">
        <v>1089</v>
      </c>
    </row>
    <row r="310" spans="1:19">
      <c r="A310" s="31" t="s">
        <v>1269</v>
      </c>
      <c r="B310" s="31" t="s">
        <v>2068</v>
      </c>
      <c r="C310" s="31" t="s">
        <v>69</v>
      </c>
      <c r="D310" s="31" t="s">
        <v>1127</v>
      </c>
      <c r="E310" s="32">
        <v>1</v>
      </c>
      <c r="F310" s="32">
        <v>70</v>
      </c>
      <c r="G310" s="32">
        <v>3</v>
      </c>
      <c r="H310" s="32">
        <v>1</v>
      </c>
      <c r="I310" s="32">
        <v>1</v>
      </c>
      <c r="J310" s="31" t="s">
        <v>2070</v>
      </c>
      <c r="K310" s="31" t="s">
        <v>2069</v>
      </c>
      <c r="L310" s="31" t="s">
        <v>1309</v>
      </c>
      <c r="M310" s="31" t="s">
        <v>3617</v>
      </c>
      <c r="N310" s="32">
        <v>1971</v>
      </c>
      <c r="O310" s="32">
        <v>2</v>
      </c>
      <c r="P310" s="32">
        <v>32.897579999999998</v>
      </c>
      <c r="Q310" s="32">
        <v>-84.328159999999997</v>
      </c>
      <c r="R310" s="30">
        <f t="shared" si="4"/>
        <v>1901</v>
      </c>
      <c r="S310" s="30" t="s">
        <v>1089</v>
      </c>
    </row>
    <row r="311" spans="1:19">
      <c r="A311" s="31" t="s">
        <v>1269</v>
      </c>
      <c r="B311" s="31" t="s">
        <v>2075</v>
      </c>
      <c r="C311" s="31" t="s">
        <v>69</v>
      </c>
      <c r="D311" s="31" t="s">
        <v>1274</v>
      </c>
      <c r="E311" s="32">
        <v>1</v>
      </c>
      <c r="F311" s="32">
        <v>75</v>
      </c>
      <c r="G311" s="32">
        <v>3</v>
      </c>
      <c r="H311" s="32">
        <v>4</v>
      </c>
      <c r="J311" s="31" t="s">
        <v>1681</v>
      </c>
      <c r="K311" s="31" t="s">
        <v>1680</v>
      </c>
      <c r="L311" s="31" t="s">
        <v>1309</v>
      </c>
      <c r="M311" s="31" t="s">
        <v>3616</v>
      </c>
      <c r="N311" s="32">
        <v>1976</v>
      </c>
      <c r="O311" s="32">
        <v>2</v>
      </c>
      <c r="P311" s="32">
        <v>32.677619999999997</v>
      </c>
      <c r="Q311" s="32">
        <v>-84.540109999999999</v>
      </c>
      <c r="R311" s="30">
        <f t="shared" si="4"/>
        <v>1901</v>
      </c>
      <c r="S311" s="30" t="s">
        <v>1089</v>
      </c>
    </row>
    <row r="312" spans="1:19">
      <c r="A312" s="31" t="s">
        <v>1269</v>
      </c>
      <c r="B312" s="31" t="s">
        <v>2096</v>
      </c>
      <c r="C312" s="31" t="s">
        <v>69</v>
      </c>
      <c r="D312" s="31" t="s">
        <v>1127</v>
      </c>
      <c r="E312" s="32">
        <v>1</v>
      </c>
      <c r="F312" s="32">
        <v>67</v>
      </c>
      <c r="G312" s="32">
        <v>3</v>
      </c>
      <c r="H312" s="32">
        <v>2</v>
      </c>
      <c r="I312" s="32">
        <v>3</v>
      </c>
      <c r="J312" s="31" t="s">
        <v>2097</v>
      </c>
      <c r="K312" s="31" t="s">
        <v>1175</v>
      </c>
      <c r="L312" s="31" t="s">
        <v>1328</v>
      </c>
      <c r="M312" s="31" t="s">
        <v>3616</v>
      </c>
      <c r="N312" s="32">
        <v>1968</v>
      </c>
      <c r="O312" s="32">
        <v>3</v>
      </c>
      <c r="P312" s="32">
        <v>32.135860000000001</v>
      </c>
      <c r="Q312" s="32">
        <v>-81.622619999999998</v>
      </c>
      <c r="R312" s="30">
        <f t="shared" si="4"/>
        <v>1901</v>
      </c>
      <c r="S312" s="30" t="s">
        <v>1089</v>
      </c>
    </row>
    <row r="313" spans="1:19">
      <c r="A313" s="31" t="s">
        <v>1269</v>
      </c>
      <c r="B313" s="31" t="s">
        <v>2117</v>
      </c>
      <c r="C313" s="31" t="s">
        <v>69</v>
      </c>
      <c r="D313" s="31" t="s">
        <v>1274</v>
      </c>
      <c r="E313" s="32">
        <v>1</v>
      </c>
      <c r="F313" s="32">
        <v>76</v>
      </c>
      <c r="G313" s="32">
        <v>3</v>
      </c>
      <c r="H313" s="32">
        <v>2</v>
      </c>
      <c r="I313" s="32">
        <v>4</v>
      </c>
      <c r="J313" s="31" t="s">
        <v>2118</v>
      </c>
      <c r="K313" s="31" t="s">
        <v>1367</v>
      </c>
      <c r="L313" s="31" t="s">
        <v>1328</v>
      </c>
      <c r="M313" s="31" t="s">
        <v>3616</v>
      </c>
      <c r="N313" s="32">
        <v>1977</v>
      </c>
      <c r="O313" s="32">
        <v>3</v>
      </c>
      <c r="P313" s="32">
        <v>31.732060000000001</v>
      </c>
      <c r="Q313" s="32">
        <v>-84.172150000000002</v>
      </c>
      <c r="R313" s="30">
        <f t="shared" si="4"/>
        <v>1901</v>
      </c>
      <c r="S313" s="30" t="s">
        <v>1089</v>
      </c>
    </row>
    <row r="314" spans="1:19">
      <c r="A314" s="31" t="s">
        <v>1269</v>
      </c>
      <c r="B314" s="31" t="s">
        <v>2146</v>
      </c>
      <c r="C314" s="31" t="s">
        <v>54</v>
      </c>
      <c r="D314" s="31" t="s">
        <v>1127</v>
      </c>
      <c r="E314" s="32">
        <v>1</v>
      </c>
      <c r="F314" s="32">
        <v>73</v>
      </c>
      <c r="G314" s="32">
        <v>3</v>
      </c>
      <c r="H314" s="32">
        <v>2</v>
      </c>
      <c r="I314" s="32">
        <v>2</v>
      </c>
      <c r="J314" s="31" t="s">
        <v>2148</v>
      </c>
      <c r="K314" s="31" t="s">
        <v>2147</v>
      </c>
      <c r="L314" s="31" t="s">
        <v>1328</v>
      </c>
      <c r="M314" s="31" t="s">
        <v>3616</v>
      </c>
      <c r="N314" s="32">
        <v>1974</v>
      </c>
      <c r="O314" s="32">
        <v>4</v>
      </c>
      <c r="P314" s="32">
        <v>29.405670000000001</v>
      </c>
      <c r="Q314" s="32">
        <v>-82.296880000000002</v>
      </c>
      <c r="R314" s="30">
        <f t="shared" si="4"/>
        <v>1901</v>
      </c>
      <c r="S314" s="30" t="s">
        <v>1089</v>
      </c>
    </row>
    <row r="315" spans="1:19">
      <c r="A315" s="31" t="s">
        <v>1269</v>
      </c>
      <c r="B315" s="31" t="s">
        <v>2168</v>
      </c>
      <c r="C315" s="31" t="s">
        <v>54</v>
      </c>
      <c r="D315" s="31" t="s">
        <v>1127</v>
      </c>
      <c r="E315" s="32">
        <v>1</v>
      </c>
      <c r="F315" s="32">
        <v>76</v>
      </c>
      <c r="G315" s="32">
        <v>3</v>
      </c>
      <c r="H315" s="32">
        <v>2</v>
      </c>
      <c r="I315" s="32">
        <v>2</v>
      </c>
      <c r="J315" s="31" t="s">
        <v>2169</v>
      </c>
      <c r="K315" s="31" t="s">
        <v>1292</v>
      </c>
      <c r="L315" s="31" t="s">
        <v>1322</v>
      </c>
      <c r="M315" s="31" t="s">
        <v>3616</v>
      </c>
      <c r="N315" s="32">
        <v>1977</v>
      </c>
      <c r="O315" s="32">
        <v>4</v>
      </c>
      <c r="P315" s="32">
        <v>24.960339999999999</v>
      </c>
      <c r="Q315" s="32">
        <v>-80.567869999999999</v>
      </c>
      <c r="R315" s="30">
        <f t="shared" si="4"/>
        <v>1901</v>
      </c>
      <c r="S315" s="30" t="s">
        <v>1089</v>
      </c>
    </row>
    <row r="316" spans="1:19">
      <c r="A316" s="31" t="s">
        <v>1269</v>
      </c>
      <c r="B316" s="31" t="s">
        <v>2176</v>
      </c>
      <c r="C316" s="31" t="s">
        <v>275</v>
      </c>
      <c r="D316" s="31" t="s">
        <v>1127</v>
      </c>
      <c r="E316" s="32">
        <v>1</v>
      </c>
      <c r="F316" s="32">
        <v>72</v>
      </c>
      <c r="G316" s="32">
        <v>3</v>
      </c>
      <c r="H316" s="32">
        <v>2</v>
      </c>
      <c r="I316" s="32">
        <v>2</v>
      </c>
      <c r="J316" s="31" t="s">
        <v>2178</v>
      </c>
      <c r="K316" s="31" t="s">
        <v>2177</v>
      </c>
      <c r="L316" s="31" t="s">
        <v>1273</v>
      </c>
      <c r="M316" s="31" t="s">
        <v>3616</v>
      </c>
      <c r="N316" s="32">
        <v>1973</v>
      </c>
      <c r="O316" s="32">
        <v>5</v>
      </c>
      <c r="P316" s="32">
        <v>35.908700000000003</v>
      </c>
      <c r="Q316" s="32">
        <v>-87.610320000000002</v>
      </c>
      <c r="R316" s="30">
        <f t="shared" si="4"/>
        <v>1901</v>
      </c>
      <c r="S316" s="30" t="s">
        <v>1089</v>
      </c>
    </row>
    <row r="317" spans="1:19">
      <c r="A317" s="31" t="s">
        <v>1269</v>
      </c>
      <c r="B317" s="31" t="s">
        <v>2194</v>
      </c>
      <c r="C317" s="31" t="s">
        <v>3</v>
      </c>
      <c r="D317" s="31" t="s">
        <v>1274</v>
      </c>
      <c r="E317" s="32">
        <v>1</v>
      </c>
      <c r="F317" s="32">
        <v>69</v>
      </c>
      <c r="G317" s="32">
        <v>3</v>
      </c>
      <c r="H317" s="32">
        <v>3</v>
      </c>
      <c r="I317" s="32">
        <v>1</v>
      </c>
      <c r="J317" s="31" t="s">
        <v>2196</v>
      </c>
      <c r="K317" s="31" t="s">
        <v>2195</v>
      </c>
      <c r="L317" s="31" t="s">
        <v>1273</v>
      </c>
      <c r="M317" s="31" t="s">
        <v>3617</v>
      </c>
      <c r="N317" s="32">
        <v>1970</v>
      </c>
      <c r="O317" s="32">
        <v>6</v>
      </c>
      <c r="P317" s="32">
        <v>34.802460000000004</v>
      </c>
      <c r="Q317" s="32">
        <v>-86.972160000000002</v>
      </c>
      <c r="R317" s="30">
        <f t="shared" si="4"/>
        <v>1901</v>
      </c>
      <c r="S317" s="30" t="s">
        <v>1089</v>
      </c>
    </row>
    <row r="318" spans="1:19">
      <c r="A318" s="31" t="s">
        <v>1269</v>
      </c>
      <c r="B318" s="31" t="s">
        <v>2203</v>
      </c>
      <c r="C318" s="31" t="s">
        <v>3</v>
      </c>
      <c r="D318" s="31" t="s">
        <v>1127</v>
      </c>
      <c r="E318" s="32">
        <v>1</v>
      </c>
      <c r="F318" s="32">
        <v>71</v>
      </c>
      <c r="G318" s="32">
        <v>3</v>
      </c>
      <c r="H318" s="32">
        <v>2</v>
      </c>
      <c r="I318" s="32">
        <v>1</v>
      </c>
      <c r="J318" s="31" t="s">
        <v>2204</v>
      </c>
      <c r="K318" s="31" t="s">
        <v>2147</v>
      </c>
      <c r="L318" s="31" t="s">
        <v>1273</v>
      </c>
      <c r="M318" s="31" t="s">
        <v>3617</v>
      </c>
      <c r="N318" s="32">
        <v>1972</v>
      </c>
      <c r="O318" s="32">
        <v>6</v>
      </c>
      <c r="P318" s="32">
        <v>33.929180000000002</v>
      </c>
      <c r="Q318" s="32">
        <v>-87.816820000000007</v>
      </c>
      <c r="R318" s="30">
        <f t="shared" si="4"/>
        <v>1901</v>
      </c>
      <c r="S318" s="30" t="s">
        <v>1089</v>
      </c>
    </row>
    <row r="319" spans="1:19">
      <c r="A319" s="31" t="s">
        <v>1269</v>
      </c>
      <c r="B319" s="31" t="s">
        <v>2205</v>
      </c>
      <c r="C319" s="31" t="s">
        <v>3</v>
      </c>
      <c r="D319" s="31" t="s">
        <v>1274</v>
      </c>
      <c r="E319" s="32">
        <v>1</v>
      </c>
      <c r="F319" s="32">
        <v>72</v>
      </c>
      <c r="G319" s="32">
        <v>3</v>
      </c>
      <c r="H319" s="32">
        <v>1</v>
      </c>
      <c r="J319" s="31" t="s">
        <v>2206</v>
      </c>
      <c r="K319" s="31" t="s">
        <v>571</v>
      </c>
      <c r="L319" s="31" t="s">
        <v>1273</v>
      </c>
      <c r="M319" s="31" t="s">
        <v>3616</v>
      </c>
      <c r="N319" s="32">
        <v>1973</v>
      </c>
      <c r="O319" s="32">
        <v>6</v>
      </c>
      <c r="P319" s="32">
        <v>34.376710000000003</v>
      </c>
      <c r="Q319" s="32">
        <v>-88.062520000000006</v>
      </c>
      <c r="R319" s="30">
        <f>N319-F319</f>
        <v>1901</v>
      </c>
      <c r="S319" s="30" t="s">
        <v>1089</v>
      </c>
    </row>
    <row r="320" spans="1:19">
      <c r="A320" s="31" t="s">
        <v>1269</v>
      </c>
      <c r="B320" s="31" t="s">
        <v>2211</v>
      </c>
      <c r="C320" s="31" t="s">
        <v>3</v>
      </c>
      <c r="D320" s="31" t="s">
        <v>1274</v>
      </c>
      <c r="E320" s="32">
        <v>1</v>
      </c>
      <c r="F320" s="32">
        <v>72</v>
      </c>
      <c r="G320" s="32">
        <v>3</v>
      </c>
      <c r="H320" s="32">
        <v>3</v>
      </c>
      <c r="J320" s="31" t="s">
        <v>2212</v>
      </c>
      <c r="K320" s="31" t="s">
        <v>958</v>
      </c>
      <c r="L320" s="31" t="s">
        <v>1273</v>
      </c>
      <c r="M320" s="31" t="s">
        <v>3617</v>
      </c>
      <c r="N320" s="32">
        <v>1973</v>
      </c>
      <c r="O320" s="32">
        <v>6</v>
      </c>
      <c r="P320" s="32">
        <v>33.401470000000003</v>
      </c>
      <c r="Q320" s="32">
        <v>-86.954409999999996</v>
      </c>
      <c r="R320" s="30">
        <f t="shared" si="4"/>
        <v>1901</v>
      </c>
      <c r="S320" s="30" t="s">
        <v>1089</v>
      </c>
    </row>
    <row r="321" spans="1:19">
      <c r="A321" s="31" t="s">
        <v>1269</v>
      </c>
      <c r="B321" s="31" t="s">
        <v>2213</v>
      </c>
      <c r="C321" s="31" t="s">
        <v>3</v>
      </c>
      <c r="D321" s="31" t="s">
        <v>1127</v>
      </c>
      <c r="E321" s="32">
        <v>1</v>
      </c>
      <c r="F321" s="32">
        <v>69</v>
      </c>
      <c r="G321" s="32">
        <v>3</v>
      </c>
      <c r="H321" s="32">
        <v>1</v>
      </c>
      <c r="J321" s="31" t="s">
        <v>1407</v>
      </c>
      <c r="K321" s="31" t="s">
        <v>1407</v>
      </c>
      <c r="L321" s="31" t="s">
        <v>1309</v>
      </c>
      <c r="M321" s="31" t="s">
        <v>3617</v>
      </c>
      <c r="N321" s="32">
        <v>1970</v>
      </c>
      <c r="O321" s="32">
        <v>6</v>
      </c>
      <c r="P321" s="32">
        <v>33.170119999999997</v>
      </c>
      <c r="Q321" s="32">
        <v>-87.552840000000003</v>
      </c>
      <c r="R321" s="30">
        <f t="shared" si="4"/>
        <v>1901</v>
      </c>
      <c r="S321" s="30" t="s">
        <v>1089</v>
      </c>
    </row>
    <row r="322" spans="1:19">
      <c r="A322" s="31" t="s">
        <v>1269</v>
      </c>
      <c r="B322" s="31" t="s">
        <v>2625</v>
      </c>
      <c r="C322" s="31" t="s">
        <v>3</v>
      </c>
      <c r="D322" s="31" t="s">
        <v>1274</v>
      </c>
      <c r="E322" s="32">
        <v>1</v>
      </c>
      <c r="F322" s="32">
        <v>77</v>
      </c>
      <c r="G322" s="32">
        <v>4</v>
      </c>
      <c r="H322" s="32">
        <v>4</v>
      </c>
      <c r="I322" s="32">
        <v>3</v>
      </c>
      <c r="J322" s="31" t="s">
        <v>2624</v>
      </c>
      <c r="K322" s="31" t="s">
        <v>480</v>
      </c>
      <c r="L322" s="31" t="s">
        <v>1319</v>
      </c>
      <c r="M322" s="31" t="s">
        <v>3617</v>
      </c>
      <c r="N322" s="32">
        <v>1978</v>
      </c>
      <c r="O322" s="32">
        <v>7</v>
      </c>
      <c r="P322" s="32">
        <v>32.414859999999997</v>
      </c>
      <c r="Q322" s="32">
        <v>-87.023970000000006</v>
      </c>
      <c r="R322" s="30">
        <f t="shared" ref="R322:R385" si="5">N322-F322</f>
        <v>1901</v>
      </c>
      <c r="S322" s="30" t="s">
        <v>1089</v>
      </c>
    </row>
    <row r="323" spans="1:19">
      <c r="A323" s="31" t="s">
        <v>1269</v>
      </c>
      <c r="B323" s="31" t="s">
        <v>2268</v>
      </c>
      <c r="C323" s="31" t="s">
        <v>54</v>
      </c>
      <c r="D323" s="31" t="s">
        <v>1274</v>
      </c>
      <c r="E323" s="32">
        <v>1</v>
      </c>
      <c r="F323" s="32">
        <v>72</v>
      </c>
      <c r="G323" s="32">
        <v>3</v>
      </c>
      <c r="H323" s="32">
        <v>2</v>
      </c>
      <c r="I323" s="32">
        <v>1</v>
      </c>
      <c r="J323" s="31" t="s">
        <v>2270</v>
      </c>
      <c r="K323" s="31" t="s">
        <v>2269</v>
      </c>
      <c r="L323" s="31" t="s">
        <v>1328</v>
      </c>
      <c r="M323" s="31" t="s">
        <v>3616</v>
      </c>
      <c r="N323" s="32">
        <v>1973</v>
      </c>
      <c r="O323" s="32">
        <v>8</v>
      </c>
      <c r="P323" s="32">
        <v>30.966809999999999</v>
      </c>
      <c r="Q323" s="32">
        <v>-86.459590000000006</v>
      </c>
      <c r="R323" s="30">
        <f t="shared" si="5"/>
        <v>1901</v>
      </c>
      <c r="S323" s="30" t="s">
        <v>1089</v>
      </c>
    </row>
    <row r="324" spans="1:19">
      <c r="A324" s="31" t="s">
        <v>1269</v>
      </c>
      <c r="B324" s="31" t="s">
        <v>2286</v>
      </c>
      <c r="C324" s="31" t="s">
        <v>336</v>
      </c>
      <c r="D324" s="31" t="s">
        <v>1127</v>
      </c>
      <c r="E324" s="32">
        <v>1</v>
      </c>
      <c r="F324" s="32">
        <v>72</v>
      </c>
      <c r="G324" s="32">
        <v>3</v>
      </c>
      <c r="H324" s="32">
        <v>2</v>
      </c>
      <c r="I324" s="32">
        <v>1</v>
      </c>
      <c r="J324" s="31" t="s">
        <v>2288</v>
      </c>
      <c r="K324" s="31" t="s">
        <v>2287</v>
      </c>
      <c r="L324" s="31" t="s">
        <v>1319</v>
      </c>
      <c r="M324" s="31" t="s">
        <v>3616</v>
      </c>
      <c r="N324" s="32">
        <v>1973</v>
      </c>
      <c r="O324" s="32">
        <v>10</v>
      </c>
      <c r="P324" s="32">
        <v>34.81597</v>
      </c>
      <c r="Q324" s="32">
        <v>-88.197500000000005</v>
      </c>
      <c r="R324" s="30">
        <f t="shared" si="5"/>
        <v>1901</v>
      </c>
      <c r="S324" s="30" t="s">
        <v>1089</v>
      </c>
    </row>
    <row r="325" spans="1:19">
      <c r="A325" s="31" t="s">
        <v>1269</v>
      </c>
      <c r="B325" s="31" t="s">
        <v>2316</v>
      </c>
      <c r="C325" s="31" t="s">
        <v>336</v>
      </c>
      <c r="D325" s="31" t="s">
        <v>1127</v>
      </c>
      <c r="E325" s="32">
        <v>1</v>
      </c>
      <c r="F325" s="32">
        <v>72</v>
      </c>
      <c r="G325" s="32">
        <v>3</v>
      </c>
      <c r="H325" s="32">
        <v>1</v>
      </c>
      <c r="I325" s="32">
        <v>1</v>
      </c>
      <c r="J325" s="31" t="s">
        <v>2317</v>
      </c>
      <c r="K325" s="31" t="s">
        <v>1957</v>
      </c>
      <c r="L325" s="31" t="s">
        <v>1328</v>
      </c>
      <c r="M325" s="31" t="s">
        <v>3616</v>
      </c>
      <c r="N325" s="32">
        <v>1973</v>
      </c>
      <c r="O325" s="32">
        <v>11</v>
      </c>
      <c r="P325" s="32">
        <v>31.08766</v>
      </c>
      <c r="Q325" s="32">
        <v>-89.595749999999995</v>
      </c>
      <c r="R325" s="30">
        <f t="shared" si="5"/>
        <v>1901</v>
      </c>
      <c r="S325" s="30" t="s">
        <v>1089</v>
      </c>
    </row>
    <row r="326" spans="1:19">
      <c r="A326" s="31" t="s">
        <v>1269</v>
      </c>
      <c r="B326" s="31" t="s">
        <v>2318</v>
      </c>
      <c r="C326" s="31" t="s">
        <v>336</v>
      </c>
      <c r="D326" s="31" t="s">
        <v>1274</v>
      </c>
      <c r="E326" s="32">
        <v>1</v>
      </c>
      <c r="F326" s="32">
        <v>72</v>
      </c>
      <c r="G326" s="32">
        <v>3</v>
      </c>
      <c r="H326" s="32">
        <v>3</v>
      </c>
      <c r="I326" s="32">
        <v>2</v>
      </c>
      <c r="J326" s="31" t="s">
        <v>2319</v>
      </c>
      <c r="K326" s="31" t="s">
        <v>189</v>
      </c>
      <c r="L326" s="31" t="s">
        <v>1328</v>
      </c>
      <c r="M326" s="31" t="s">
        <v>3617</v>
      </c>
      <c r="N326" s="32">
        <v>1973</v>
      </c>
      <c r="O326" s="32">
        <v>11</v>
      </c>
      <c r="P326" s="32">
        <v>31.579080000000001</v>
      </c>
      <c r="Q326" s="32">
        <v>-90.440730000000002</v>
      </c>
      <c r="R326" s="30">
        <f t="shared" si="5"/>
        <v>1901</v>
      </c>
      <c r="S326" s="30" t="s">
        <v>1089</v>
      </c>
    </row>
    <row r="327" spans="1:19">
      <c r="A327" s="31" t="s">
        <v>1269</v>
      </c>
      <c r="B327" s="31" t="s">
        <v>2320</v>
      </c>
      <c r="C327" s="31" t="s">
        <v>336</v>
      </c>
      <c r="D327" s="31" t="s">
        <v>1127</v>
      </c>
      <c r="E327" s="32">
        <v>1</v>
      </c>
      <c r="F327" s="32">
        <v>75</v>
      </c>
      <c r="G327" s="32">
        <v>3</v>
      </c>
      <c r="H327" s="32">
        <v>2</v>
      </c>
      <c r="I327" s="32">
        <v>3</v>
      </c>
      <c r="J327" s="31" t="s">
        <v>2321</v>
      </c>
      <c r="K327" s="31" t="s">
        <v>209</v>
      </c>
      <c r="L327" s="31" t="s">
        <v>1328</v>
      </c>
      <c r="M327" s="31" t="s">
        <v>3616</v>
      </c>
      <c r="N327" s="32">
        <v>1976</v>
      </c>
      <c r="O327" s="32">
        <v>12</v>
      </c>
      <c r="P327" s="32">
        <v>30.539619999999999</v>
      </c>
      <c r="Q327" s="32">
        <v>-88.687659999999994</v>
      </c>
      <c r="R327" s="30">
        <f t="shared" si="5"/>
        <v>1901</v>
      </c>
      <c r="S327" s="30" t="s">
        <v>1089</v>
      </c>
    </row>
    <row r="328" spans="1:19">
      <c r="A328" s="31" t="s">
        <v>1269</v>
      </c>
      <c r="B328" s="31" t="s">
        <v>2326</v>
      </c>
      <c r="C328" s="31" t="s">
        <v>336</v>
      </c>
      <c r="D328" s="31" t="s">
        <v>1274</v>
      </c>
      <c r="E328" s="32">
        <v>1</v>
      </c>
      <c r="F328" s="32">
        <v>73</v>
      </c>
      <c r="G328" s="32">
        <v>3</v>
      </c>
      <c r="H328" s="32">
        <v>2</v>
      </c>
      <c r="I328" s="32">
        <v>2</v>
      </c>
      <c r="J328" s="31" t="s">
        <v>2327</v>
      </c>
      <c r="K328" s="31" t="s">
        <v>1484</v>
      </c>
      <c r="L328" s="31" t="s">
        <v>1328</v>
      </c>
      <c r="M328" s="31" t="s">
        <v>3616</v>
      </c>
      <c r="N328" s="32">
        <v>1974</v>
      </c>
      <c r="O328" s="32">
        <v>12</v>
      </c>
      <c r="P328" s="32">
        <v>30.618179999999999</v>
      </c>
      <c r="Q328" s="32">
        <v>-89.654750000000007</v>
      </c>
      <c r="R328" s="30">
        <f t="shared" si="5"/>
        <v>1901</v>
      </c>
      <c r="S328" s="30" t="s">
        <v>1089</v>
      </c>
    </row>
    <row r="329" spans="1:19">
      <c r="A329" s="31" t="s">
        <v>1269</v>
      </c>
      <c r="B329" s="31" t="s">
        <v>2347</v>
      </c>
      <c r="C329" s="31" t="s">
        <v>10</v>
      </c>
      <c r="D329" s="31" t="s">
        <v>1274</v>
      </c>
      <c r="E329" s="32">
        <v>1</v>
      </c>
      <c r="F329" s="32">
        <v>73</v>
      </c>
      <c r="G329" s="32">
        <v>3</v>
      </c>
      <c r="H329" s="32">
        <v>2</v>
      </c>
      <c r="I329" s="32">
        <v>2</v>
      </c>
      <c r="J329" s="31" t="s">
        <v>1506</v>
      </c>
      <c r="K329" s="31" t="s">
        <v>1505</v>
      </c>
      <c r="L329" s="31" t="s">
        <v>1274</v>
      </c>
      <c r="M329" s="31" t="s">
        <v>3617</v>
      </c>
      <c r="N329" s="32">
        <v>1974</v>
      </c>
      <c r="O329" s="32">
        <v>13</v>
      </c>
      <c r="P329" s="32">
        <v>35.928420000000003</v>
      </c>
      <c r="Q329" s="32">
        <v>-89.904200000000003</v>
      </c>
      <c r="R329" s="30">
        <f t="shared" si="5"/>
        <v>1901</v>
      </c>
      <c r="S329" s="30" t="s">
        <v>1089</v>
      </c>
    </row>
    <row r="330" spans="1:19">
      <c r="A330" s="31" t="s">
        <v>1269</v>
      </c>
      <c r="B330" s="31" t="s">
        <v>2370</v>
      </c>
      <c r="C330" s="31" t="s">
        <v>10</v>
      </c>
      <c r="D330" s="31" t="s">
        <v>1127</v>
      </c>
      <c r="E330" s="32">
        <v>1</v>
      </c>
      <c r="F330" s="32">
        <v>76</v>
      </c>
      <c r="G330" s="32">
        <v>3</v>
      </c>
      <c r="H330" s="32">
        <v>2</v>
      </c>
      <c r="I330" s="32">
        <v>2</v>
      </c>
      <c r="J330" s="31" t="s">
        <v>2371</v>
      </c>
      <c r="K330" s="31" t="s">
        <v>1990</v>
      </c>
      <c r="L330" s="31" t="s">
        <v>1273</v>
      </c>
      <c r="M330" s="31" t="s">
        <v>3617</v>
      </c>
      <c r="N330" s="32">
        <v>1977</v>
      </c>
      <c r="O330" s="32">
        <v>13</v>
      </c>
      <c r="P330" s="32">
        <v>34.03678</v>
      </c>
      <c r="Q330" s="32">
        <v>-94.339129999999997</v>
      </c>
      <c r="R330" s="30">
        <f t="shared" si="5"/>
        <v>1901</v>
      </c>
      <c r="S330" s="30" t="s">
        <v>1089</v>
      </c>
    </row>
    <row r="331" spans="1:19">
      <c r="A331" s="31" t="s">
        <v>1269</v>
      </c>
      <c r="B331" s="31" t="s">
        <v>2442</v>
      </c>
      <c r="C331" s="31" t="s">
        <v>283</v>
      </c>
      <c r="D331" s="31" t="s">
        <v>1274</v>
      </c>
      <c r="E331" s="32">
        <v>1</v>
      </c>
      <c r="F331" s="32">
        <v>75</v>
      </c>
      <c r="G331" s="32">
        <v>3</v>
      </c>
      <c r="H331" s="32">
        <v>4</v>
      </c>
      <c r="J331" s="31" t="s">
        <v>1595</v>
      </c>
      <c r="K331" s="31" t="s">
        <v>1594</v>
      </c>
      <c r="L331" s="31" t="s">
        <v>1319</v>
      </c>
      <c r="M331" s="31" t="s">
        <v>3617</v>
      </c>
      <c r="N331" s="32">
        <v>1976</v>
      </c>
      <c r="O331" s="32">
        <v>16</v>
      </c>
      <c r="P331" s="32">
        <v>26.301559999999998</v>
      </c>
      <c r="Q331" s="32">
        <v>-98.163610000000006</v>
      </c>
      <c r="R331" s="30">
        <f t="shared" si="5"/>
        <v>1901</v>
      </c>
      <c r="S331" s="30" t="s">
        <v>1089</v>
      </c>
    </row>
    <row r="332" spans="1:19">
      <c r="A332" s="31" t="s">
        <v>1269</v>
      </c>
      <c r="B332" s="31" t="s">
        <v>1999</v>
      </c>
      <c r="C332" s="31" t="s">
        <v>275</v>
      </c>
      <c r="D332" s="31" t="s">
        <v>1274</v>
      </c>
      <c r="E332" s="32">
        <v>1</v>
      </c>
      <c r="F332" s="32">
        <v>71</v>
      </c>
      <c r="G332" s="32">
        <v>3</v>
      </c>
      <c r="H332" s="32">
        <v>1</v>
      </c>
      <c r="I332" s="32">
        <v>1</v>
      </c>
      <c r="J332" s="31" t="s">
        <v>1621</v>
      </c>
      <c r="K332" s="31" t="s">
        <v>1620</v>
      </c>
      <c r="L332" s="31" t="s">
        <v>1273</v>
      </c>
      <c r="M332" s="31" t="s">
        <v>3616</v>
      </c>
      <c r="N332" s="32">
        <v>1973</v>
      </c>
      <c r="O332" s="32">
        <v>1</v>
      </c>
      <c r="P332" s="32">
        <v>35.376429999999999</v>
      </c>
      <c r="Q332" s="32">
        <v>-85.388329999999996</v>
      </c>
      <c r="R332" s="30">
        <f t="shared" si="5"/>
        <v>1902</v>
      </c>
      <c r="S332" s="30" t="s">
        <v>1089</v>
      </c>
    </row>
    <row r="333" spans="1:19">
      <c r="A333" s="31" t="s">
        <v>1269</v>
      </c>
      <c r="B333" s="31" t="s">
        <v>2006</v>
      </c>
      <c r="C333" s="31" t="s">
        <v>69</v>
      </c>
      <c r="D333" s="31" t="s">
        <v>1274</v>
      </c>
      <c r="E333" s="32">
        <v>1</v>
      </c>
      <c r="F333" s="32">
        <v>75</v>
      </c>
      <c r="G333" s="32">
        <v>3</v>
      </c>
      <c r="H333" s="32">
        <v>3</v>
      </c>
      <c r="I333" s="32">
        <v>2</v>
      </c>
      <c r="J333" s="31" t="s">
        <v>2007</v>
      </c>
      <c r="K333" s="31" t="s">
        <v>497</v>
      </c>
      <c r="L333" s="31" t="s">
        <v>1273</v>
      </c>
      <c r="M333" s="31" t="s">
        <v>3616</v>
      </c>
      <c r="N333" s="32">
        <v>1977</v>
      </c>
      <c r="O333" s="32">
        <v>2</v>
      </c>
      <c r="P333" s="32">
        <v>34.167819999999999</v>
      </c>
      <c r="Q333" s="32">
        <v>-84.430660000000003</v>
      </c>
      <c r="R333" s="30">
        <f t="shared" si="5"/>
        <v>1902</v>
      </c>
      <c r="S333" s="30" t="s">
        <v>1089</v>
      </c>
    </row>
    <row r="334" spans="1:19">
      <c r="A334" s="31" t="s">
        <v>1269</v>
      </c>
      <c r="B334" s="31" t="s">
        <v>2016</v>
      </c>
      <c r="C334" s="31" t="s">
        <v>69</v>
      </c>
      <c r="D334" s="31" t="s">
        <v>1274</v>
      </c>
      <c r="E334" s="32">
        <v>1</v>
      </c>
      <c r="F334" s="32">
        <v>68</v>
      </c>
      <c r="G334" s="32">
        <v>3</v>
      </c>
      <c r="H334" s="32">
        <v>4</v>
      </c>
      <c r="I334" s="32">
        <v>3</v>
      </c>
      <c r="J334" s="31" t="s">
        <v>384</v>
      </c>
      <c r="K334" s="31" t="s">
        <v>1635</v>
      </c>
      <c r="L334" s="31" t="s">
        <v>1273</v>
      </c>
      <c r="M334" s="31" t="s">
        <v>3617</v>
      </c>
      <c r="N334" s="32">
        <v>1970</v>
      </c>
      <c r="O334" s="32">
        <v>2</v>
      </c>
      <c r="P334" s="32">
        <v>34.244799999999998</v>
      </c>
      <c r="Q334" s="32">
        <v>-85.166650000000004</v>
      </c>
      <c r="R334" s="30">
        <f t="shared" si="5"/>
        <v>1902</v>
      </c>
      <c r="S334" s="30" t="s">
        <v>1089</v>
      </c>
    </row>
    <row r="335" spans="1:19">
      <c r="A335" s="31" t="s">
        <v>1269</v>
      </c>
      <c r="B335" s="31" t="s">
        <v>2048</v>
      </c>
      <c r="C335" s="31" t="s">
        <v>69</v>
      </c>
      <c r="D335" s="31" t="s">
        <v>1274</v>
      </c>
      <c r="E335" s="32">
        <v>1</v>
      </c>
      <c r="F335" s="32">
        <v>71</v>
      </c>
      <c r="G335" s="32">
        <v>3</v>
      </c>
      <c r="H335" s="32">
        <v>2</v>
      </c>
      <c r="I335" s="32">
        <v>2</v>
      </c>
      <c r="J335" s="31" t="s">
        <v>2049</v>
      </c>
      <c r="K335" s="31" t="s">
        <v>1358</v>
      </c>
      <c r="L335" s="31" t="s">
        <v>1309</v>
      </c>
      <c r="M335" s="31" t="s">
        <v>3617</v>
      </c>
      <c r="N335" s="32">
        <v>1973</v>
      </c>
      <c r="O335" s="32">
        <v>2</v>
      </c>
      <c r="P335" s="32">
        <v>34.002670000000002</v>
      </c>
      <c r="Q335" s="32">
        <v>-85.041430000000005</v>
      </c>
      <c r="R335" s="30">
        <f t="shared" si="5"/>
        <v>1902</v>
      </c>
      <c r="S335" s="30" t="s">
        <v>1089</v>
      </c>
    </row>
    <row r="336" spans="1:19">
      <c r="A336" s="31" t="s">
        <v>1269</v>
      </c>
      <c r="B336" s="31" t="s">
        <v>2055</v>
      </c>
      <c r="C336" s="31" t="s">
        <v>69</v>
      </c>
      <c r="D336" s="31" t="s">
        <v>1274</v>
      </c>
      <c r="E336" s="32">
        <v>1</v>
      </c>
      <c r="F336" s="32">
        <v>71</v>
      </c>
      <c r="G336" s="32">
        <v>3</v>
      </c>
      <c r="H336" s="32">
        <v>4</v>
      </c>
      <c r="J336" s="31" t="s">
        <v>209</v>
      </c>
      <c r="K336" s="31" t="s">
        <v>2056</v>
      </c>
      <c r="L336" s="31" t="s">
        <v>1309</v>
      </c>
      <c r="M336" s="31" t="s">
        <v>3617</v>
      </c>
      <c r="N336" s="32">
        <v>1973</v>
      </c>
      <c r="O336" s="32">
        <v>2</v>
      </c>
      <c r="P336" s="32">
        <v>33.294249999999998</v>
      </c>
      <c r="Q336" s="32">
        <v>-83.974270000000004</v>
      </c>
      <c r="R336" s="30">
        <f t="shared" si="5"/>
        <v>1902</v>
      </c>
      <c r="S336" s="30" t="s">
        <v>1089</v>
      </c>
    </row>
    <row r="337" spans="1:19">
      <c r="A337" s="31" t="s">
        <v>1269</v>
      </c>
      <c r="B337" s="31" t="s">
        <v>2062</v>
      </c>
      <c r="C337" s="31" t="s">
        <v>69</v>
      </c>
      <c r="D337" s="31" t="s">
        <v>1274</v>
      </c>
      <c r="E337" s="32">
        <v>1</v>
      </c>
      <c r="F337" s="32">
        <v>73</v>
      </c>
      <c r="G337" s="32">
        <v>3</v>
      </c>
      <c r="H337" s="32">
        <v>4</v>
      </c>
      <c r="J337" s="31" t="s">
        <v>2063</v>
      </c>
      <c r="K337" s="31" t="s">
        <v>958</v>
      </c>
      <c r="L337" s="31" t="s">
        <v>1319</v>
      </c>
      <c r="M337" s="31" t="s">
        <v>3616</v>
      </c>
      <c r="N337" s="32">
        <v>1975</v>
      </c>
      <c r="O337" s="32">
        <v>2</v>
      </c>
      <c r="P337" s="32">
        <v>32.866410000000002</v>
      </c>
      <c r="Q337" s="32">
        <v>-82.404570000000007</v>
      </c>
      <c r="R337" s="30">
        <f t="shared" si="5"/>
        <v>1902</v>
      </c>
      <c r="S337" s="30" t="s">
        <v>1089</v>
      </c>
    </row>
    <row r="338" spans="1:19">
      <c r="A338" s="31" t="s">
        <v>1269</v>
      </c>
      <c r="B338" s="31" t="s">
        <v>2082</v>
      </c>
      <c r="C338" s="31" t="s">
        <v>69</v>
      </c>
      <c r="D338" s="31" t="s">
        <v>1274</v>
      </c>
      <c r="E338" s="32">
        <v>1</v>
      </c>
      <c r="F338" s="32">
        <v>70</v>
      </c>
      <c r="G338" s="32">
        <v>3</v>
      </c>
      <c r="H338" s="32">
        <v>2</v>
      </c>
      <c r="I338" s="32">
        <v>1</v>
      </c>
      <c r="J338" s="31" t="s">
        <v>2084</v>
      </c>
      <c r="K338" s="31" t="s">
        <v>2083</v>
      </c>
      <c r="L338" s="31" t="s">
        <v>1328</v>
      </c>
      <c r="M338" s="31" t="s">
        <v>3617</v>
      </c>
      <c r="N338" s="32">
        <v>1972</v>
      </c>
      <c r="O338" s="32">
        <v>3</v>
      </c>
      <c r="P338" s="32">
        <v>32.593330000000002</v>
      </c>
      <c r="Q338" s="32">
        <v>-82.341560000000001</v>
      </c>
      <c r="R338" s="30">
        <f t="shared" si="5"/>
        <v>1902</v>
      </c>
      <c r="S338" s="30" t="s">
        <v>1089</v>
      </c>
    </row>
    <row r="339" spans="1:19">
      <c r="A339" s="31" t="s">
        <v>1269</v>
      </c>
      <c r="B339" s="31" t="s">
        <v>2149</v>
      </c>
      <c r="C339" s="31" t="s">
        <v>54</v>
      </c>
      <c r="D339" s="31" t="s">
        <v>1274</v>
      </c>
      <c r="E339" s="32">
        <v>1</v>
      </c>
      <c r="F339" s="32">
        <v>72</v>
      </c>
      <c r="G339" s="32">
        <v>3</v>
      </c>
      <c r="H339" s="32">
        <v>4</v>
      </c>
      <c r="I339" s="32">
        <v>3</v>
      </c>
      <c r="J339" s="31" t="s">
        <v>2150</v>
      </c>
      <c r="K339" s="31" t="s">
        <v>2147</v>
      </c>
      <c r="L339" s="31" t="s">
        <v>1328</v>
      </c>
      <c r="M339" s="31" t="s">
        <v>3616</v>
      </c>
      <c r="N339" s="32">
        <v>1974</v>
      </c>
      <c r="O339" s="32">
        <v>4</v>
      </c>
      <c r="P339" s="32">
        <v>29.337620000000001</v>
      </c>
      <c r="Q339" s="32">
        <v>-82.112679999999997</v>
      </c>
      <c r="R339" s="30">
        <f t="shared" si="5"/>
        <v>1902</v>
      </c>
      <c r="S339" s="30" t="s">
        <v>1089</v>
      </c>
    </row>
    <row r="340" spans="1:19">
      <c r="A340" s="31" t="s">
        <v>1269</v>
      </c>
      <c r="B340" s="31" t="s">
        <v>2170</v>
      </c>
      <c r="C340" s="31" t="s">
        <v>275</v>
      </c>
      <c r="D340" s="31" t="s">
        <v>1274</v>
      </c>
      <c r="E340" s="32">
        <v>1</v>
      </c>
      <c r="F340" s="32">
        <v>71</v>
      </c>
      <c r="G340" s="32">
        <v>3</v>
      </c>
      <c r="H340" s="32">
        <v>2</v>
      </c>
      <c r="I340" s="32">
        <v>3</v>
      </c>
      <c r="J340" s="31" t="s">
        <v>2171</v>
      </c>
      <c r="K340" s="31" t="s">
        <v>1748</v>
      </c>
      <c r="L340" s="31" t="s">
        <v>1273</v>
      </c>
      <c r="M340" s="31" t="s">
        <v>3616</v>
      </c>
      <c r="N340" s="32">
        <v>1973</v>
      </c>
      <c r="O340" s="32">
        <v>5</v>
      </c>
      <c r="P340" s="32">
        <v>36.388669999999998</v>
      </c>
      <c r="Q340" s="32">
        <v>-85.013109999999998</v>
      </c>
      <c r="R340" s="30">
        <f t="shared" si="5"/>
        <v>1902</v>
      </c>
      <c r="S340" s="30" t="s">
        <v>1089</v>
      </c>
    </row>
    <row r="341" spans="1:19">
      <c r="A341" s="31" t="s">
        <v>1269</v>
      </c>
      <c r="B341" s="31" t="s">
        <v>2172</v>
      </c>
      <c r="C341" s="31" t="s">
        <v>275</v>
      </c>
      <c r="D341" s="31" t="s">
        <v>1274</v>
      </c>
      <c r="E341" s="32">
        <v>1</v>
      </c>
      <c r="F341" s="32">
        <v>71</v>
      </c>
      <c r="G341" s="32">
        <v>3</v>
      </c>
      <c r="H341" s="32">
        <v>1</v>
      </c>
      <c r="I341" s="32">
        <v>1</v>
      </c>
      <c r="J341" s="31" t="s">
        <v>99</v>
      </c>
      <c r="K341" s="31" t="s">
        <v>2173</v>
      </c>
      <c r="L341" s="31" t="s">
        <v>1273</v>
      </c>
      <c r="M341" s="31" t="s">
        <v>3617</v>
      </c>
      <c r="N341" s="32">
        <v>1973</v>
      </c>
      <c r="O341" s="32">
        <v>5</v>
      </c>
      <c r="P341" s="32">
        <v>36.509059999999998</v>
      </c>
      <c r="Q341" s="32">
        <v>-86.881969999999995</v>
      </c>
      <c r="R341" s="30">
        <f t="shared" si="5"/>
        <v>1902</v>
      </c>
      <c r="S341" s="30" t="s">
        <v>1089</v>
      </c>
    </row>
    <row r="342" spans="1:19">
      <c r="A342" s="31" t="s">
        <v>1269</v>
      </c>
      <c r="B342" s="31" t="s">
        <v>2182</v>
      </c>
      <c r="C342" s="31" t="s">
        <v>275</v>
      </c>
      <c r="D342" s="31" t="s">
        <v>1127</v>
      </c>
      <c r="E342" s="32">
        <v>1</v>
      </c>
      <c r="F342" s="32">
        <v>68</v>
      </c>
      <c r="G342" s="32">
        <v>3</v>
      </c>
      <c r="H342" s="32">
        <v>4</v>
      </c>
      <c r="I342" s="32">
        <v>3</v>
      </c>
      <c r="J342" s="31" t="s">
        <v>2183</v>
      </c>
      <c r="K342" s="31" t="s">
        <v>731</v>
      </c>
      <c r="L342" s="31" t="s">
        <v>1273</v>
      </c>
      <c r="M342" s="31" t="s">
        <v>3616</v>
      </c>
      <c r="N342" s="32">
        <v>1970</v>
      </c>
      <c r="O342" s="32">
        <v>5</v>
      </c>
      <c r="P342" s="32">
        <v>35.451880000000003</v>
      </c>
      <c r="Q342" s="32">
        <v>-86.259969999999996</v>
      </c>
      <c r="R342" s="30">
        <f t="shared" si="5"/>
        <v>1902</v>
      </c>
      <c r="S342" s="30" t="s">
        <v>1089</v>
      </c>
    </row>
    <row r="343" spans="1:19">
      <c r="A343" s="31" t="s">
        <v>1269</v>
      </c>
      <c r="B343" s="31" t="s">
        <v>2189</v>
      </c>
      <c r="C343" s="31" t="s">
        <v>275</v>
      </c>
      <c r="D343" s="31" t="s">
        <v>1127</v>
      </c>
      <c r="E343" s="32">
        <v>1</v>
      </c>
      <c r="F343" s="32">
        <v>71</v>
      </c>
      <c r="G343" s="32">
        <v>3</v>
      </c>
      <c r="H343" s="32">
        <v>2</v>
      </c>
      <c r="I343" s="32">
        <v>1</v>
      </c>
      <c r="J343" s="31" t="s">
        <v>2190</v>
      </c>
      <c r="K343" s="31" t="s">
        <v>1761</v>
      </c>
      <c r="L343" s="31" t="s">
        <v>1273</v>
      </c>
      <c r="M343" s="31" t="s">
        <v>3616</v>
      </c>
      <c r="N343" s="32">
        <v>1973</v>
      </c>
      <c r="O343" s="32">
        <v>5</v>
      </c>
      <c r="P343" s="32">
        <v>35.16046</v>
      </c>
      <c r="Q343" s="32">
        <v>-87.347899999999996</v>
      </c>
      <c r="R343" s="30">
        <f t="shared" si="5"/>
        <v>1902</v>
      </c>
      <c r="S343" s="30" t="s">
        <v>1089</v>
      </c>
    </row>
    <row r="344" spans="1:19">
      <c r="A344" s="31" t="s">
        <v>1269</v>
      </c>
      <c r="B344" s="31" t="s">
        <v>2207</v>
      </c>
      <c r="C344" s="31" t="s">
        <v>3</v>
      </c>
      <c r="D344" s="31" t="s">
        <v>1274</v>
      </c>
      <c r="E344" s="32">
        <v>1</v>
      </c>
      <c r="F344" s="32">
        <v>74</v>
      </c>
      <c r="G344" s="32">
        <v>3</v>
      </c>
      <c r="H344" s="32">
        <v>4</v>
      </c>
      <c r="I344" s="32">
        <v>3</v>
      </c>
      <c r="J344" s="31" t="s">
        <v>2209</v>
      </c>
      <c r="K344" s="31" t="s">
        <v>2208</v>
      </c>
      <c r="L344" s="31" t="s">
        <v>1273</v>
      </c>
      <c r="M344" s="31" t="s">
        <v>3616</v>
      </c>
      <c r="N344" s="32">
        <v>1976</v>
      </c>
      <c r="O344" s="32">
        <v>6</v>
      </c>
      <c r="P344" s="32">
        <v>33.836509999999997</v>
      </c>
      <c r="Q344" s="32">
        <v>-86.25497</v>
      </c>
      <c r="R344" s="30">
        <f t="shared" si="5"/>
        <v>1902</v>
      </c>
      <c r="S344" s="30" t="s">
        <v>1089</v>
      </c>
    </row>
    <row r="345" spans="1:19">
      <c r="A345" s="31" t="s">
        <v>1269</v>
      </c>
      <c r="B345" s="31" t="s">
        <v>2221</v>
      </c>
      <c r="C345" s="31" t="s">
        <v>3</v>
      </c>
      <c r="D345" s="31" t="s">
        <v>1127</v>
      </c>
      <c r="E345" s="32">
        <v>1</v>
      </c>
      <c r="F345" s="32">
        <v>69</v>
      </c>
      <c r="G345" s="32">
        <v>3</v>
      </c>
      <c r="H345" s="32">
        <v>1</v>
      </c>
      <c r="J345" s="31" t="s">
        <v>1791</v>
      </c>
      <c r="K345" s="31" t="s">
        <v>1462</v>
      </c>
      <c r="L345" s="31" t="s">
        <v>1309</v>
      </c>
      <c r="M345" s="31" t="s">
        <v>3617</v>
      </c>
      <c r="N345" s="32">
        <v>1971</v>
      </c>
      <c r="O345" s="32">
        <v>6</v>
      </c>
      <c r="P345" s="32">
        <v>33.100360000000002</v>
      </c>
      <c r="Q345" s="32">
        <v>-86.863010000000003</v>
      </c>
      <c r="R345" s="30">
        <f t="shared" si="5"/>
        <v>1902</v>
      </c>
      <c r="S345" s="30" t="s">
        <v>1089</v>
      </c>
    </row>
    <row r="346" spans="1:19">
      <c r="A346" s="31" t="s">
        <v>1269</v>
      </c>
      <c r="B346" s="31" t="s">
        <v>2238</v>
      </c>
      <c r="C346" s="31" t="s">
        <v>3</v>
      </c>
      <c r="D346" s="31" t="s">
        <v>1127</v>
      </c>
      <c r="E346" s="32">
        <v>1</v>
      </c>
      <c r="F346" s="32">
        <v>73</v>
      </c>
      <c r="G346" s="32">
        <v>3</v>
      </c>
      <c r="H346" s="32">
        <v>1</v>
      </c>
      <c r="J346" s="31" t="s">
        <v>2239</v>
      </c>
      <c r="K346" s="31" t="s">
        <v>1367</v>
      </c>
      <c r="L346" s="31" t="s">
        <v>1309</v>
      </c>
      <c r="M346" s="31" t="s">
        <v>3616</v>
      </c>
      <c r="N346" s="32">
        <v>1975</v>
      </c>
      <c r="O346" s="32">
        <v>7</v>
      </c>
      <c r="P346" s="32">
        <v>32.554780000000001</v>
      </c>
      <c r="Q346" s="32">
        <v>-85.575739999999996</v>
      </c>
      <c r="R346" s="30">
        <f t="shared" si="5"/>
        <v>1902</v>
      </c>
      <c r="S346" s="30" t="s">
        <v>1089</v>
      </c>
    </row>
    <row r="347" spans="1:19">
      <c r="A347" s="31" t="s">
        <v>1269</v>
      </c>
      <c r="B347" s="31" t="s">
        <v>2246</v>
      </c>
      <c r="C347" s="31" t="s">
        <v>3</v>
      </c>
      <c r="D347" s="31" t="s">
        <v>1127</v>
      </c>
      <c r="E347" s="32">
        <v>1</v>
      </c>
      <c r="F347" s="32">
        <v>74</v>
      </c>
      <c r="G347" s="32">
        <v>3</v>
      </c>
      <c r="H347" s="32">
        <v>2</v>
      </c>
      <c r="I347" s="32">
        <v>2</v>
      </c>
      <c r="J347" s="31" t="s">
        <v>2247</v>
      </c>
      <c r="K347" s="31" t="s">
        <v>1332</v>
      </c>
      <c r="L347" s="31" t="s">
        <v>1319</v>
      </c>
      <c r="M347" s="31" t="s">
        <v>3616</v>
      </c>
      <c r="N347" s="32">
        <v>1976</v>
      </c>
      <c r="O347" s="32">
        <v>7</v>
      </c>
      <c r="P347" s="32">
        <v>31.99071</v>
      </c>
      <c r="Q347" s="32">
        <v>-86.804559999999995</v>
      </c>
      <c r="R347" s="30">
        <f t="shared" si="5"/>
        <v>1902</v>
      </c>
      <c r="S347" s="30" t="s">
        <v>1089</v>
      </c>
    </row>
    <row r="348" spans="1:19">
      <c r="A348" s="31" t="s">
        <v>1269</v>
      </c>
      <c r="B348" s="31" t="s">
        <v>2248</v>
      </c>
      <c r="C348" s="31" t="s">
        <v>3</v>
      </c>
      <c r="D348" s="31" t="s">
        <v>1274</v>
      </c>
      <c r="E348" s="32">
        <v>1</v>
      </c>
      <c r="F348" s="32">
        <v>74</v>
      </c>
      <c r="G348" s="32">
        <v>3</v>
      </c>
      <c r="H348" s="32">
        <v>1</v>
      </c>
      <c r="I348" s="32">
        <v>1</v>
      </c>
      <c r="J348" s="31" t="s">
        <v>1810</v>
      </c>
      <c r="K348" s="31" t="s">
        <v>293</v>
      </c>
      <c r="L348" s="31" t="s">
        <v>1328</v>
      </c>
      <c r="M348" s="31" t="s">
        <v>3617</v>
      </c>
      <c r="N348" s="32">
        <v>1976</v>
      </c>
      <c r="O348" s="32">
        <v>7</v>
      </c>
      <c r="P348" s="32">
        <v>31.222729999999999</v>
      </c>
      <c r="Q348" s="32">
        <v>-85.360410000000002</v>
      </c>
      <c r="R348" s="30">
        <f t="shared" si="5"/>
        <v>1902</v>
      </c>
      <c r="S348" s="30" t="s">
        <v>1089</v>
      </c>
    </row>
    <row r="349" spans="1:19">
      <c r="A349" s="31" t="s">
        <v>1269</v>
      </c>
      <c r="B349" s="31" t="s">
        <v>2261</v>
      </c>
      <c r="C349" s="31" t="s">
        <v>3</v>
      </c>
      <c r="D349" s="31" t="s">
        <v>1274</v>
      </c>
      <c r="E349" s="32">
        <v>1</v>
      </c>
      <c r="F349" s="32">
        <v>72</v>
      </c>
      <c r="G349" s="32">
        <v>3</v>
      </c>
      <c r="H349" s="32">
        <v>1</v>
      </c>
      <c r="I349" s="32">
        <v>1</v>
      </c>
      <c r="J349" s="31" t="s">
        <v>2262</v>
      </c>
      <c r="K349" s="31" t="s">
        <v>1292</v>
      </c>
      <c r="L349" s="31" t="s">
        <v>1328</v>
      </c>
      <c r="M349" s="31" t="s">
        <v>3616</v>
      </c>
      <c r="N349" s="32">
        <v>1974</v>
      </c>
      <c r="O349" s="32">
        <v>7</v>
      </c>
      <c r="P349" s="32">
        <v>31.584710000000001</v>
      </c>
      <c r="Q349" s="32">
        <v>-97.259590000000003</v>
      </c>
      <c r="R349" s="30">
        <f t="shared" si="5"/>
        <v>1902</v>
      </c>
      <c r="S349" s="30" t="s">
        <v>1089</v>
      </c>
    </row>
    <row r="350" spans="1:19">
      <c r="A350" s="31" t="s">
        <v>1269</v>
      </c>
      <c r="B350" s="31" t="s">
        <v>2276</v>
      </c>
      <c r="C350" s="31" t="s">
        <v>275</v>
      </c>
      <c r="D350" s="31" t="s">
        <v>1127</v>
      </c>
      <c r="E350" s="32">
        <v>1</v>
      </c>
      <c r="F350" s="32">
        <v>75</v>
      </c>
      <c r="G350" s="32">
        <v>3</v>
      </c>
      <c r="H350" s="32">
        <v>1</v>
      </c>
      <c r="I350" s="32">
        <v>2</v>
      </c>
      <c r="J350" s="31" t="s">
        <v>347</v>
      </c>
      <c r="K350" s="31" t="s">
        <v>348</v>
      </c>
      <c r="L350" s="31" t="s">
        <v>1274</v>
      </c>
      <c r="M350" s="31" t="s">
        <v>3617</v>
      </c>
      <c r="N350" s="32">
        <v>1977</v>
      </c>
      <c r="O350" s="32">
        <v>9</v>
      </c>
      <c r="P350" s="32">
        <v>36.034469999999999</v>
      </c>
      <c r="Q350" s="32">
        <v>-89.385450000000006</v>
      </c>
      <c r="R350" s="30">
        <f t="shared" si="5"/>
        <v>1902</v>
      </c>
      <c r="S350" s="30" t="s">
        <v>1089</v>
      </c>
    </row>
    <row r="351" spans="1:19">
      <c r="A351" s="31" t="s">
        <v>1269</v>
      </c>
      <c r="B351" s="31" t="s">
        <v>2285</v>
      </c>
      <c r="C351" s="31" t="s">
        <v>275</v>
      </c>
      <c r="D351" s="31" t="s">
        <v>1127</v>
      </c>
      <c r="E351" s="32">
        <v>1</v>
      </c>
      <c r="F351" s="32">
        <v>73</v>
      </c>
      <c r="G351" s="32">
        <v>3</v>
      </c>
      <c r="H351" s="32">
        <v>2</v>
      </c>
      <c r="I351" s="32">
        <v>2</v>
      </c>
      <c r="J351" s="31" t="s">
        <v>280</v>
      </c>
      <c r="K351" s="31" t="s">
        <v>1462</v>
      </c>
      <c r="L351" s="31" t="s">
        <v>1274</v>
      </c>
      <c r="M351" s="31" t="s">
        <v>3617</v>
      </c>
      <c r="N351" s="32">
        <v>1975</v>
      </c>
      <c r="O351" s="32">
        <v>9</v>
      </c>
      <c r="P351" s="32">
        <v>35.149520000000003</v>
      </c>
      <c r="Q351" s="32">
        <v>-90.048249999999996</v>
      </c>
      <c r="R351" s="30">
        <f t="shared" si="5"/>
        <v>1902</v>
      </c>
      <c r="S351" s="30" t="s">
        <v>1089</v>
      </c>
    </row>
    <row r="352" spans="1:19">
      <c r="A352" s="31" t="s">
        <v>1269</v>
      </c>
      <c r="B352" s="31" t="s">
        <v>2310</v>
      </c>
      <c r="C352" s="31" t="s">
        <v>336</v>
      </c>
      <c r="D352" s="31" t="s">
        <v>1274</v>
      </c>
      <c r="E352" s="32">
        <v>1</v>
      </c>
      <c r="F352" s="32">
        <v>70</v>
      </c>
      <c r="G352" s="32">
        <v>3</v>
      </c>
      <c r="H352" s="32">
        <v>4</v>
      </c>
      <c r="I352" s="32">
        <v>3</v>
      </c>
      <c r="J352" s="31" t="s">
        <v>209</v>
      </c>
      <c r="K352" s="31" t="s">
        <v>1479</v>
      </c>
      <c r="L352" s="31" t="s">
        <v>1319</v>
      </c>
      <c r="M352" s="31" t="s">
        <v>3617</v>
      </c>
      <c r="N352" s="32">
        <v>1972</v>
      </c>
      <c r="O352" s="32">
        <v>11</v>
      </c>
      <c r="P352" s="32">
        <v>32.297179999999997</v>
      </c>
      <c r="Q352" s="32">
        <v>-90.180760000000006</v>
      </c>
      <c r="R352" s="30">
        <f t="shared" si="5"/>
        <v>1902</v>
      </c>
      <c r="S352" s="30" t="s">
        <v>1089</v>
      </c>
    </row>
    <row r="353" spans="1:19">
      <c r="A353" s="31" t="s">
        <v>1269</v>
      </c>
      <c r="B353" s="31" t="s">
        <v>2334</v>
      </c>
      <c r="C353" s="31" t="s">
        <v>24</v>
      </c>
      <c r="D353" s="31" t="s">
        <v>1127</v>
      </c>
      <c r="E353" s="32">
        <v>1</v>
      </c>
      <c r="F353" s="32">
        <v>75</v>
      </c>
      <c r="G353" s="32">
        <v>3</v>
      </c>
      <c r="H353" s="32">
        <v>1</v>
      </c>
      <c r="I353" s="32">
        <v>2</v>
      </c>
      <c r="J353" s="31" t="s">
        <v>2336</v>
      </c>
      <c r="K353" s="31" t="s">
        <v>2335</v>
      </c>
      <c r="L353" s="31" t="s">
        <v>1274</v>
      </c>
      <c r="M353" s="31" t="s">
        <v>3616</v>
      </c>
      <c r="N353" s="32">
        <v>1977</v>
      </c>
      <c r="O353" s="32">
        <v>12</v>
      </c>
      <c r="P353" s="32">
        <v>30.779990000000002</v>
      </c>
      <c r="Q353" s="32">
        <v>-91.376310000000004</v>
      </c>
      <c r="R353" s="30">
        <f t="shared" si="5"/>
        <v>1902</v>
      </c>
      <c r="S353" s="30" t="s">
        <v>1089</v>
      </c>
    </row>
    <row r="354" spans="1:19">
      <c r="A354" s="31" t="s">
        <v>1269</v>
      </c>
      <c r="B354" s="31" t="s">
        <v>2343</v>
      </c>
      <c r="C354" s="31" t="s">
        <v>24</v>
      </c>
      <c r="D354" s="31" t="s">
        <v>1274</v>
      </c>
      <c r="E354" s="32">
        <v>1</v>
      </c>
      <c r="F354" s="32">
        <v>75</v>
      </c>
      <c r="G354" s="32">
        <v>3</v>
      </c>
      <c r="H354" s="32">
        <v>2</v>
      </c>
      <c r="J354" s="31" t="s">
        <v>1887</v>
      </c>
      <c r="K354" s="31" t="s">
        <v>1502</v>
      </c>
      <c r="L354" s="31" t="s">
        <v>1274</v>
      </c>
      <c r="M354" s="31" t="s">
        <v>3616</v>
      </c>
      <c r="N354" s="32">
        <v>1977</v>
      </c>
      <c r="O354" s="32">
        <v>12</v>
      </c>
      <c r="P354" s="32">
        <v>30.418800000000001</v>
      </c>
      <c r="Q354" s="32">
        <v>-91.43338</v>
      </c>
      <c r="R354" s="30">
        <f t="shared" si="5"/>
        <v>1902</v>
      </c>
      <c r="S354" s="30" t="s">
        <v>1089</v>
      </c>
    </row>
    <row r="355" spans="1:19">
      <c r="A355" s="31" t="s">
        <v>1269</v>
      </c>
      <c r="B355" s="31" t="s">
        <v>2374</v>
      </c>
      <c r="C355" s="31" t="s">
        <v>10</v>
      </c>
      <c r="D355" s="31" t="s">
        <v>1127</v>
      </c>
      <c r="E355" s="32">
        <v>1</v>
      </c>
      <c r="F355" s="32">
        <v>75</v>
      </c>
      <c r="G355" s="32">
        <v>3</v>
      </c>
      <c r="H355" s="32">
        <v>4</v>
      </c>
      <c r="I355" s="32">
        <v>3</v>
      </c>
      <c r="J355" s="31" t="s">
        <v>2376</v>
      </c>
      <c r="K355" s="31" t="s">
        <v>2375</v>
      </c>
      <c r="L355" s="31" t="s">
        <v>1319</v>
      </c>
      <c r="M355" s="31" t="s">
        <v>3616</v>
      </c>
      <c r="N355" s="32">
        <v>1977</v>
      </c>
      <c r="O355" s="32">
        <v>13</v>
      </c>
      <c r="P355" s="32">
        <v>33.62594</v>
      </c>
      <c r="Q355" s="32">
        <v>-93.240300000000005</v>
      </c>
      <c r="R355" s="30">
        <f t="shared" si="5"/>
        <v>1902</v>
      </c>
      <c r="S355" s="30" t="s">
        <v>1089</v>
      </c>
    </row>
    <row r="356" spans="1:19">
      <c r="A356" s="31" t="s">
        <v>1269</v>
      </c>
      <c r="B356" s="31" t="s">
        <v>2396</v>
      </c>
      <c r="C356" s="31" t="s">
        <v>24</v>
      </c>
      <c r="D356" s="31" t="s">
        <v>1127</v>
      </c>
      <c r="E356" s="32">
        <v>1</v>
      </c>
      <c r="F356" s="32">
        <v>72</v>
      </c>
      <c r="G356" s="32">
        <v>3</v>
      </c>
      <c r="H356" s="32">
        <v>1</v>
      </c>
      <c r="I356" s="32">
        <v>1</v>
      </c>
      <c r="J356" s="31" t="s">
        <v>2397</v>
      </c>
      <c r="K356" s="31" t="s">
        <v>1939</v>
      </c>
      <c r="L356" s="31" t="s">
        <v>1274</v>
      </c>
      <c r="M356" s="31" t="s">
        <v>3616</v>
      </c>
      <c r="N356" s="32">
        <v>1974</v>
      </c>
      <c r="O356" s="32">
        <v>14</v>
      </c>
      <c r="P356" s="32">
        <v>31.297529999999998</v>
      </c>
      <c r="Q356" s="32">
        <v>-92.611760000000004</v>
      </c>
      <c r="R356" s="30">
        <f t="shared" si="5"/>
        <v>1902</v>
      </c>
      <c r="S356" s="30" t="s">
        <v>1089</v>
      </c>
    </row>
    <row r="357" spans="1:19">
      <c r="A357" s="31" t="s">
        <v>1269</v>
      </c>
      <c r="B357" s="31" t="s">
        <v>1996</v>
      </c>
      <c r="C357" s="31" t="s">
        <v>275</v>
      </c>
      <c r="D357" s="31" t="s">
        <v>1127</v>
      </c>
      <c r="E357" s="32">
        <v>1</v>
      </c>
      <c r="F357" s="32">
        <v>70</v>
      </c>
      <c r="G357" s="32">
        <v>3</v>
      </c>
      <c r="H357" s="32">
        <v>2</v>
      </c>
      <c r="I357" s="32">
        <v>4</v>
      </c>
      <c r="J357" s="31" t="s">
        <v>1295</v>
      </c>
      <c r="K357" s="31" t="s">
        <v>1294</v>
      </c>
      <c r="L357" s="31" t="s">
        <v>1273</v>
      </c>
      <c r="M357" s="31" t="s">
        <v>3617</v>
      </c>
      <c r="N357" s="32">
        <v>1973</v>
      </c>
      <c r="O357" s="32">
        <v>1</v>
      </c>
      <c r="P357" s="32">
        <v>36.025820000000003</v>
      </c>
      <c r="Q357" s="32">
        <v>-85.046700000000001</v>
      </c>
      <c r="R357" s="30">
        <f t="shared" si="5"/>
        <v>1903</v>
      </c>
      <c r="S357" s="30" t="s">
        <v>1089</v>
      </c>
    </row>
    <row r="358" spans="1:19">
      <c r="A358" s="31" t="s">
        <v>1269</v>
      </c>
      <c r="B358" s="31" t="s">
        <v>1997</v>
      </c>
      <c r="C358" s="31" t="s">
        <v>275</v>
      </c>
      <c r="D358" s="31" t="s">
        <v>1274</v>
      </c>
      <c r="E358" s="32">
        <v>1</v>
      </c>
      <c r="F358" s="32">
        <v>69</v>
      </c>
      <c r="G358" s="32">
        <v>3</v>
      </c>
      <c r="H358" s="32">
        <v>1</v>
      </c>
      <c r="I358" s="32">
        <v>1</v>
      </c>
      <c r="J358" s="31" t="s">
        <v>1998</v>
      </c>
      <c r="K358" s="31" t="s">
        <v>1358</v>
      </c>
      <c r="L358" s="31" t="s">
        <v>1273</v>
      </c>
      <c r="M358" s="31" t="s">
        <v>3616</v>
      </c>
      <c r="N358" s="32">
        <v>1972</v>
      </c>
      <c r="O358" s="32">
        <v>1</v>
      </c>
      <c r="P358" s="32">
        <v>35.189599999999999</v>
      </c>
      <c r="Q358" s="32">
        <v>-84.502009999999999</v>
      </c>
      <c r="R358" s="30">
        <f t="shared" si="5"/>
        <v>1903</v>
      </c>
      <c r="S358" s="30" t="s">
        <v>1089</v>
      </c>
    </row>
    <row r="359" spans="1:19">
      <c r="A359" s="31" t="s">
        <v>1269</v>
      </c>
      <c r="B359" s="31" t="s">
        <v>2014</v>
      </c>
      <c r="C359" s="31" t="s">
        <v>69</v>
      </c>
      <c r="D359" s="31" t="s">
        <v>1127</v>
      </c>
      <c r="E359" s="32">
        <v>1</v>
      </c>
      <c r="F359" s="32">
        <v>70</v>
      </c>
      <c r="G359" s="32">
        <v>3</v>
      </c>
      <c r="H359" s="32">
        <v>4</v>
      </c>
      <c r="J359" s="31" t="s">
        <v>2015</v>
      </c>
      <c r="K359" s="31" t="s">
        <v>2012</v>
      </c>
      <c r="L359" s="31" t="s">
        <v>1273</v>
      </c>
      <c r="M359" s="31" t="s">
        <v>3616</v>
      </c>
      <c r="N359" s="32">
        <v>1973</v>
      </c>
      <c r="O359" s="32">
        <v>2</v>
      </c>
      <c r="P359" s="32">
        <v>34.736370000000001</v>
      </c>
      <c r="Q359" s="32">
        <v>-83.391890000000004</v>
      </c>
      <c r="R359" s="30">
        <f t="shared" si="5"/>
        <v>1903</v>
      </c>
      <c r="S359" s="30" t="s">
        <v>1089</v>
      </c>
    </row>
    <row r="360" spans="1:19">
      <c r="A360" s="31" t="s">
        <v>1269</v>
      </c>
      <c r="B360" s="31" t="s">
        <v>2040</v>
      </c>
      <c r="C360" s="31" t="s">
        <v>69</v>
      </c>
      <c r="D360" s="31" t="s">
        <v>1274</v>
      </c>
      <c r="E360" s="32">
        <v>1</v>
      </c>
      <c r="F360" s="32">
        <v>71</v>
      </c>
      <c r="G360" s="32">
        <v>3</v>
      </c>
      <c r="H360" s="32">
        <v>2</v>
      </c>
      <c r="I360" s="32">
        <v>2</v>
      </c>
      <c r="J360" s="31" t="s">
        <v>1292</v>
      </c>
      <c r="K360" s="31" t="s">
        <v>1644</v>
      </c>
      <c r="L360" s="31" t="s">
        <v>1309</v>
      </c>
      <c r="M360" s="31" t="s">
        <v>3617</v>
      </c>
      <c r="N360" s="32">
        <v>1974</v>
      </c>
      <c r="O360" s="32">
        <v>2</v>
      </c>
      <c r="P360" s="32">
        <v>33.794780000000003</v>
      </c>
      <c r="Q360" s="32">
        <v>-83.713210000000004</v>
      </c>
      <c r="R360" s="30">
        <f t="shared" si="5"/>
        <v>1903</v>
      </c>
      <c r="S360" s="30" t="s">
        <v>1089</v>
      </c>
    </row>
    <row r="361" spans="1:19">
      <c r="A361" s="31" t="s">
        <v>1269</v>
      </c>
      <c r="B361" s="31" t="s">
        <v>2046</v>
      </c>
      <c r="C361" s="31" t="s">
        <v>69</v>
      </c>
      <c r="D361" s="31" t="s">
        <v>1127</v>
      </c>
      <c r="E361" s="32">
        <v>1</v>
      </c>
      <c r="F361" s="32">
        <v>71</v>
      </c>
      <c r="G361" s="32">
        <v>3</v>
      </c>
      <c r="H361" s="32">
        <v>2</v>
      </c>
      <c r="I361" s="32">
        <v>2</v>
      </c>
      <c r="J361" s="31" t="s">
        <v>966</v>
      </c>
      <c r="K361" s="31" t="s">
        <v>1654</v>
      </c>
      <c r="L361" s="31" t="s">
        <v>1309</v>
      </c>
      <c r="M361" s="31" t="s">
        <v>3617</v>
      </c>
      <c r="N361" s="32">
        <v>1974</v>
      </c>
      <c r="O361" s="32">
        <v>2</v>
      </c>
      <c r="P361" s="32">
        <v>33.95317</v>
      </c>
      <c r="Q361" s="32">
        <v>-84.547079999999994</v>
      </c>
      <c r="R361" s="30">
        <f t="shared" si="5"/>
        <v>1903</v>
      </c>
      <c r="S361" s="30" t="s">
        <v>1089</v>
      </c>
    </row>
    <row r="362" spans="1:19">
      <c r="A362" s="31" t="s">
        <v>1269</v>
      </c>
      <c r="B362" s="31" t="s">
        <v>2052</v>
      </c>
      <c r="C362" s="31" t="s">
        <v>69</v>
      </c>
      <c r="D362" s="31" t="s">
        <v>1274</v>
      </c>
      <c r="E362" s="32">
        <v>1</v>
      </c>
      <c r="F362" s="32">
        <v>70</v>
      </c>
      <c r="G362" s="32">
        <v>3</v>
      </c>
      <c r="H362" s="32">
        <v>4</v>
      </c>
      <c r="J362" s="31" t="s">
        <v>179</v>
      </c>
      <c r="K362" s="31" t="s">
        <v>1659</v>
      </c>
      <c r="L362" s="31" t="s">
        <v>1309</v>
      </c>
      <c r="M362" s="31" t="s">
        <v>3616</v>
      </c>
      <c r="N362" s="32">
        <v>1973</v>
      </c>
      <c r="O362" s="32">
        <v>2</v>
      </c>
      <c r="P362" s="32">
        <v>33.448740000000001</v>
      </c>
      <c r="Q362" s="32">
        <v>-84.450280000000006</v>
      </c>
      <c r="R362" s="30">
        <f t="shared" si="5"/>
        <v>1903</v>
      </c>
      <c r="S362" s="30" t="s">
        <v>1089</v>
      </c>
    </row>
    <row r="363" spans="1:19">
      <c r="A363" s="31" t="s">
        <v>1269</v>
      </c>
      <c r="B363" s="31" t="s">
        <v>2057</v>
      </c>
      <c r="C363" s="31" t="s">
        <v>69</v>
      </c>
      <c r="D363" s="31" t="s">
        <v>1127</v>
      </c>
      <c r="E363" s="32">
        <v>1</v>
      </c>
      <c r="F363" s="32">
        <v>69</v>
      </c>
      <c r="G363" s="32">
        <v>3</v>
      </c>
      <c r="H363" s="32">
        <v>1</v>
      </c>
      <c r="I363" s="32">
        <v>1</v>
      </c>
      <c r="J363" s="31" t="s">
        <v>2021</v>
      </c>
      <c r="K363" s="31" t="s">
        <v>1292</v>
      </c>
      <c r="L363" s="31" t="s">
        <v>1309</v>
      </c>
      <c r="M363" s="31" t="s">
        <v>3617</v>
      </c>
      <c r="N363" s="32">
        <v>1972</v>
      </c>
      <c r="O363" s="32">
        <v>2</v>
      </c>
      <c r="P363" s="32">
        <v>33.034199999999998</v>
      </c>
      <c r="Q363" s="32">
        <v>-83.938469999999995</v>
      </c>
      <c r="R363" s="30">
        <f t="shared" si="5"/>
        <v>1903</v>
      </c>
      <c r="S363" s="30" t="s">
        <v>1089</v>
      </c>
    </row>
    <row r="364" spans="1:19">
      <c r="A364" s="31" t="s">
        <v>1269</v>
      </c>
      <c r="B364" s="31" t="s">
        <v>2128</v>
      </c>
      <c r="C364" s="31" t="s">
        <v>69</v>
      </c>
      <c r="D364" s="31" t="s">
        <v>1127</v>
      </c>
      <c r="E364" s="32">
        <v>1</v>
      </c>
      <c r="F364" s="32">
        <v>71</v>
      </c>
      <c r="G364" s="32">
        <v>3</v>
      </c>
      <c r="H364" s="32">
        <v>1</v>
      </c>
      <c r="J364" s="31" t="s">
        <v>2127</v>
      </c>
      <c r="K364" s="31" t="s">
        <v>2126</v>
      </c>
      <c r="L364" s="31" t="s">
        <v>1328</v>
      </c>
      <c r="M364" s="31" t="s">
        <v>3616</v>
      </c>
      <c r="N364" s="32">
        <v>1974</v>
      </c>
      <c r="O364" s="32">
        <v>3</v>
      </c>
      <c r="P364" s="32">
        <v>30.83182</v>
      </c>
      <c r="Q364" s="32">
        <v>-82.005319999999998</v>
      </c>
      <c r="R364" s="30">
        <f t="shared" si="5"/>
        <v>1903</v>
      </c>
      <c r="S364" s="30" t="s">
        <v>1089</v>
      </c>
    </row>
    <row r="365" spans="1:19">
      <c r="A365" s="31" t="s">
        <v>1269</v>
      </c>
      <c r="B365" s="31" t="s">
        <v>2131</v>
      </c>
      <c r="C365" s="31" t="s">
        <v>69</v>
      </c>
      <c r="D365" s="31" t="s">
        <v>1274</v>
      </c>
      <c r="E365" s="32">
        <v>1</v>
      </c>
      <c r="F365" s="32">
        <v>70</v>
      </c>
      <c r="G365" s="32">
        <v>3</v>
      </c>
      <c r="H365" s="32">
        <v>2</v>
      </c>
      <c r="J365" s="31" t="s">
        <v>2133</v>
      </c>
      <c r="K365" s="31" t="s">
        <v>2132</v>
      </c>
      <c r="L365" s="31" t="s">
        <v>1328</v>
      </c>
      <c r="M365" s="31" t="s">
        <v>3616</v>
      </c>
      <c r="N365" s="32">
        <v>1973</v>
      </c>
      <c r="O365" s="32">
        <v>3</v>
      </c>
      <c r="P365" s="32">
        <v>31.277149999999999</v>
      </c>
      <c r="Q365" s="32">
        <v>-82.737350000000006</v>
      </c>
      <c r="R365" s="30">
        <f t="shared" si="5"/>
        <v>1903</v>
      </c>
      <c r="S365" s="30" t="s">
        <v>1089</v>
      </c>
    </row>
    <row r="366" spans="1:19">
      <c r="A366" s="31" t="s">
        <v>1269</v>
      </c>
      <c r="B366" s="31" t="s">
        <v>2158</v>
      </c>
      <c r="C366" s="31" t="s">
        <v>54</v>
      </c>
      <c r="D366" s="31" t="s">
        <v>1127</v>
      </c>
      <c r="E366" s="32">
        <v>1</v>
      </c>
      <c r="F366" s="32">
        <v>70</v>
      </c>
      <c r="G366" s="32">
        <v>3</v>
      </c>
      <c r="H366" s="32">
        <v>2</v>
      </c>
      <c r="I366" s="32">
        <v>2</v>
      </c>
      <c r="J366" s="31" t="s">
        <v>2160</v>
      </c>
      <c r="K366" s="31" t="s">
        <v>2159</v>
      </c>
      <c r="L366" s="31" t="s">
        <v>1328</v>
      </c>
      <c r="M366" s="31" t="s">
        <v>3616</v>
      </c>
      <c r="N366" s="32">
        <v>1973</v>
      </c>
      <c r="O366" s="32">
        <v>4</v>
      </c>
      <c r="P366" s="32">
        <v>28.786280000000001</v>
      </c>
      <c r="Q366" s="32">
        <v>-81.362830000000002</v>
      </c>
      <c r="R366" s="30">
        <f t="shared" si="5"/>
        <v>1903</v>
      </c>
      <c r="S366" s="30" t="s">
        <v>1089</v>
      </c>
    </row>
    <row r="367" spans="1:19">
      <c r="A367" s="31" t="s">
        <v>1269</v>
      </c>
      <c r="B367" s="31" t="s">
        <v>2197</v>
      </c>
      <c r="C367" s="31" t="s">
        <v>3</v>
      </c>
      <c r="D367" s="31" t="s">
        <v>1127</v>
      </c>
      <c r="E367" s="32">
        <v>1</v>
      </c>
      <c r="F367" s="32">
        <v>70</v>
      </c>
      <c r="G367" s="32">
        <v>3</v>
      </c>
      <c r="H367" s="32">
        <v>1</v>
      </c>
      <c r="J367" s="31" t="s">
        <v>2198</v>
      </c>
      <c r="K367" s="31" t="s">
        <v>367</v>
      </c>
      <c r="L367" s="31" t="s">
        <v>1273</v>
      </c>
      <c r="M367" s="31" t="s">
        <v>3617</v>
      </c>
      <c r="N367" s="32">
        <v>1973</v>
      </c>
      <c r="O367" s="32">
        <v>7</v>
      </c>
      <c r="P367" s="32">
        <v>34.270809999999997</v>
      </c>
      <c r="Q367" s="32">
        <v>-86.207300000000004</v>
      </c>
      <c r="R367" s="30">
        <f t="shared" si="5"/>
        <v>1903</v>
      </c>
      <c r="S367" s="30" t="s">
        <v>1089</v>
      </c>
    </row>
    <row r="368" spans="1:19">
      <c r="A368" s="31" t="s">
        <v>1269</v>
      </c>
      <c r="B368" s="31" t="s">
        <v>2199</v>
      </c>
      <c r="C368" s="31" t="s">
        <v>3</v>
      </c>
      <c r="D368" s="31" t="s">
        <v>1274</v>
      </c>
      <c r="E368" s="32">
        <v>1</v>
      </c>
      <c r="F368" s="32">
        <v>69</v>
      </c>
      <c r="G368" s="32">
        <v>3</v>
      </c>
      <c r="H368" s="32">
        <v>1</v>
      </c>
      <c r="I368" s="32">
        <v>2</v>
      </c>
      <c r="J368" s="31" t="s">
        <v>2200</v>
      </c>
      <c r="K368" s="31" t="s">
        <v>1604</v>
      </c>
      <c r="L368" s="31" t="s">
        <v>1273</v>
      </c>
      <c r="M368" s="31" t="s">
        <v>3616</v>
      </c>
      <c r="N368" s="32">
        <v>1972</v>
      </c>
      <c r="O368" s="32">
        <v>6</v>
      </c>
      <c r="P368" s="32">
        <v>34.086109999999998</v>
      </c>
      <c r="Q368" s="32">
        <v>-86.59008</v>
      </c>
      <c r="R368" s="30">
        <f t="shared" si="5"/>
        <v>1903</v>
      </c>
      <c r="S368" s="30" t="s">
        <v>1089</v>
      </c>
    </row>
    <row r="369" spans="1:19">
      <c r="A369" s="31" t="s">
        <v>1269</v>
      </c>
      <c r="B369" s="31" t="s">
        <v>2210</v>
      </c>
      <c r="C369" s="31" t="s">
        <v>3</v>
      </c>
      <c r="D369" s="31" t="s">
        <v>1127</v>
      </c>
      <c r="E369" s="32">
        <v>1</v>
      </c>
      <c r="F369" s="32">
        <v>72</v>
      </c>
      <c r="G369" s="32">
        <v>3</v>
      </c>
      <c r="H369" s="32">
        <v>3</v>
      </c>
      <c r="I369" s="32">
        <v>2</v>
      </c>
      <c r="J369" s="31" t="s">
        <v>4</v>
      </c>
      <c r="K369" s="31" t="s">
        <v>958</v>
      </c>
      <c r="L369" s="31" t="s">
        <v>1273</v>
      </c>
      <c r="M369" s="31" t="s">
        <v>3617</v>
      </c>
      <c r="N369" s="32">
        <v>1975</v>
      </c>
      <c r="O369" s="32">
        <v>6</v>
      </c>
      <c r="P369" s="32">
        <v>33.379530000000003</v>
      </c>
      <c r="Q369" s="32">
        <v>-87.088310000000007</v>
      </c>
      <c r="R369" s="30">
        <f t="shared" si="5"/>
        <v>1903</v>
      </c>
      <c r="S369" s="30" t="s">
        <v>1089</v>
      </c>
    </row>
    <row r="370" spans="1:19">
      <c r="A370" s="31" t="s">
        <v>1269</v>
      </c>
      <c r="B370" s="31" t="s">
        <v>2229</v>
      </c>
      <c r="C370" s="31" t="s">
        <v>3</v>
      </c>
      <c r="D370" s="31" t="s">
        <v>1127</v>
      </c>
      <c r="E370" s="32">
        <v>1</v>
      </c>
      <c r="F370" s="32">
        <v>73</v>
      </c>
      <c r="G370" s="32">
        <v>3</v>
      </c>
      <c r="H370" s="32">
        <v>3</v>
      </c>
      <c r="I370" s="32">
        <v>3</v>
      </c>
      <c r="J370" s="31" t="s">
        <v>1796</v>
      </c>
      <c r="K370" s="31" t="s">
        <v>1795</v>
      </c>
      <c r="L370" s="31" t="s">
        <v>1309</v>
      </c>
      <c r="M370" s="31" t="s">
        <v>3617</v>
      </c>
      <c r="N370" s="32">
        <v>1976</v>
      </c>
      <c r="O370" s="32">
        <v>7</v>
      </c>
      <c r="P370" s="32">
        <v>32.53434</v>
      </c>
      <c r="Q370" s="32">
        <v>-85.88955</v>
      </c>
      <c r="R370" s="30">
        <f t="shared" si="5"/>
        <v>1903</v>
      </c>
      <c r="S370" s="30" t="s">
        <v>1089</v>
      </c>
    </row>
    <row r="371" spans="1:19">
      <c r="A371" s="31" t="s">
        <v>1269</v>
      </c>
      <c r="B371" s="31" t="s">
        <v>2251</v>
      </c>
      <c r="C371" s="31" t="s">
        <v>3</v>
      </c>
      <c r="D371" s="31" t="s">
        <v>1127</v>
      </c>
      <c r="E371" s="32">
        <v>1</v>
      </c>
      <c r="F371" s="32">
        <v>73</v>
      </c>
      <c r="G371" s="32">
        <v>3</v>
      </c>
      <c r="H371" s="32">
        <v>2</v>
      </c>
      <c r="I371" s="32">
        <v>2</v>
      </c>
      <c r="J371" s="31" t="s">
        <v>1434</v>
      </c>
      <c r="K371" s="31" t="s">
        <v>1433</v>
      </c>
      <c r="L371" s="31" t="s">
        <v>1328</v>
      </c>
      <c r="M371" s="31" t="s">
        <v>3617</v>
      </c>
      <c r="N371" s="32">
        <v>1976</v>
      </c>
      <c r="O371" s="32">
        <v>7</v>
      </c>
      <c r="P371" s="32">
        <v>31.804099999999998</v>
      </c>
      <c r="Q371" s="32">
        <v>-85.981260000000006</v>
      </c>
      <c r="R371" s="30">
        <f t="shared" si="5"/>
        <v>1903</v>
      </c>
      <c r="S371" s="30" t="s">
        <v>1089</v>
      </c>
    </row>
    <row r="372" spans="1:19">
      <c r="A372" s="31" t="s">
        <v>1269</v>
      </c>
      <c r="B372" s="31" t="s">
        <v>2357</v>
      </c>
      <c r="C372" s="31" t="s">
        <v>10</v>
      </c>
      <c r="D372" s="31" t="s">
        <v>1274</v>
      </c>
      <c r="E372" s="32">
        <v>1</v>
      </c>
      <c r="F372" s="32">
        <v>72</v>
      </c>
      <c r="G372" s="32">
        <v>3</v>
      </c>
      <c r="H372" s="32">
        <v>2</v>
      </c>
      <c r="I372" s="32">
        <v>2</v>
      </c>
      <c r="J372" s="31" t="s">
        <v>11</v>
      </c>
      <c r="K372" s="31" t="s">
        <v>1515</v>
      </c>
      <c r="L372" s="31" t="s">
        <v>1274</v>
      </c>
      <c r="M372" s="31" t="s">
        <v>3617</v>
      </c>
      <c r="N372" s="32">
        <v>1975</v>
      </c>
      <c r="O372" s="32">
        <v>13</v>
      </c>
      <c r="P372" s="32">
        <v>34.7468</v>
      </c>
      <c r="Q372" s="32">
        <v>-92.275450000000006</v>
      </c>
      <c r="R372" s="30">
        <f t="shared" si="5"/>
        <v>1903</v>
      </c>
      <c r="S372" s="30" t="s">
        <v>1089</v>
      </c>
    </row>
    <row r="373" spans="1:19">
      <c r="A373" s="31" t="s">
        <v>1269</v>
      </c>
      <c r="B373" s="31" t="s">
        <v>2358</v>
      </c>
      <c r="C373" s="31" t="s">
        <v>10</v>
      </c>
      <c r="D373" s="31" t="s">
        <v>1274</v>
      </c>
      <c r="E373" s="32">
        <v>1</v>
      </c>
      <c r="F373" s="32">
        <v>72</v>
      </c>
      <c r="G373" s="32">
        <v>3</v>
      </c>
      <c r="H373" s="32">
        <v>2</v>
      </c>
      <c r="I373" s="32">
        <v>2</v>
      </c>
      <c r="J373" s="31" t="s">
        <v>11</v>
      </c>
      <c r="K373" s="31" t="s">
        <v>1515</v>
      </c>
      <c r="L373" s="31" t="s">
        <v>1274</v>
      </c>
      <c r="M373" s="31" t="s">
        <v>3617</v>
      </c>
      <c r="N373" s="32">
        <v>1975</v>
      </c>
      <c r="O373" s="32">
        <v>13</v>
      </c>
      <c r="P373" s="32">
        <v>34.7468</v>
      </c>
      <c r="Q373" s="32">
        <v>-92.275450000000006</v>
      </c>
      <c r="R373" s="30">
        <f t="shared" si="5"/>
        <v>1903</v>
      </c>
      <c r="S373" s="30" t="s">
        <v>1089</v>
      </c>
    </row>
    <row r="374" spans="1:19">
      <c r="A374" s="31" t="s">
        <v>1269</v>
      </c>
      <c r="B374" s="31" t="s">
        <v>2359</v>
      </c>
      <c r="C374" s="31" t="s">
        <v>10</v>
      </c>
      <c r="D374" s="31" t="s">
        <v>1274</v>
      </c>
      <c r="E374" s="32">
        <v>1</v>
      </c>
      <c r="F374" s="32">
        <v>71</v>
      </c>
      <c r="G374" s="32">
        <v>3</v>
      </c>
      <c r="H374" s="32">
        <v>2</v>
      </c>
      <c r="I374" s="32">
        <v>2</v>
      </c>
      <c r="J374" s="31" t="s">
        <v>2360</v>
      </c>
      <c r="K374" s="31" t="s">
        <v>1903</v>
      </c>
      <c r="L374" s="31" t="s">
        <v>1273</v>
      </c>
      <c r="M374" s="31" t="s">
        <v>3616</v>
      </c>
      <c r="N374" s="32">
        <v>1974</v>
      </c>
      <c r="O374" s="32">
        <v>13</v>
      </c>
      <c r="P374" s="32">
        <v>35.845869999999998</v>
      </c>
      <c r="Q374" s="32">
        <v>-92.582449999999994</v>
      </c>
      <c r="R374" s="30">
        <f t="shared" si="5"/>
        <v>1903</v>
      </c>
      <c r="S374" s="30" t="s">
        <v>1089</v>
      </c>
    </row>
    <row r="375" spans="1:19">
      <c r="A375" s="31" t="s">
        <v>1269</v>
      </c>
      <c r="B375" s="31" t="s">
        <v>2383</v>
      </c>
      <c r="C375" s="31" t="s">
        <v>24</v>
      </c>
      <c r="D375" s="31" t="s">
        <v>1127</v>
      </c>
      <c r="E375" s="32">
        <v>1</v>
      </c>
      <c r="F375" s="32">
        <v>73</v>
      </c>
      <c r="G375" s="32">
        <v>3</v>
      </c>
      <c r="H375" s="32">
        <v>1</v>
      </c>
      <c r="I375" s="32">
        <v>2</v>
      </c>
      <c r="J375" s="31" t="s">
        <v>2384</v>
      </c>
      <c r="K375" s="31" t="s">
        <v>189</v>
      </c>
      <c r="L375" s="31" t="s">
        <v>1319</v>
      </c>
      <c r="M375" s="31" t="s">
        <v>3616</v>
      </c>
      <c r="N375" s="32">
        <v>1976</v>
      </c>
      <c r="O375" s="32">
        <v>14</v>
      </c>
      <c r="P375" s="32">
        <v>32.586080000000003</v>
      </c>
      <c r="Q375" s="32">
        <v>-92.739080000000001</v>
      </c>
      <c r="R375" s="30">
        <f t="shared" si="5"/>
        <v>1903</v>
      </c>
      <c r="S375" s="30" t="s">
        <v>1089</v>
      </c>
    </row>
    <row r="376" spans="1:19">
      <c r="A376" s="31" t="s">
        <v>1269</v>
      </c>
      <c r="B376" s="31" t="s">
        <v>2402</v>
      </c>
      <c r="C376" s="31" t="s">
        <v>283</v>
      </c>
      <c r="D376" s="31" t="s">
        <v>1127</v>
      </c>
      <c r="E376" s="32">
        <v>1</v>
      </c>
      <c r="F376" s="32">
        <v>74</v>
      </c>
      <c r="G376" s="32">
        <v>3</v>
      </c>
      <c r="H376" s="32">
        <v>2</v>
      </c>
      <c r="I376" s="32">
        <v>1</v>
      </c>
      <c r="J376" s="31" t="s">
        <v>2404</v>
      </c>
      <c r="K376" s="31" t="s">
        <v>2403</v>
      </c>
      <c r="L376" s="31" t="s">
        <v>1319</v>
      </c>
      <c r="M376" s="31" t="s">
        <v>3616</v>
      </c>
      <c r="N376" s="32">
        <v>1977</v>
      </c>
      <c r="O376" s="32">
        <v>15</v>
      </c>
      <c r="P376" s="32">
        <v>33.488230000000001</v>
      </c>
      <c r="Q376" s="32">
        <v>-97.165109999999999</v>
      </c>
      <c r="R376" s="30">
        <f t="shared" si="5"/>
        <v>1903</v>
      </c>
      <c r="S376" s="30" t="s">
        <v>1089</v>
      </c>
    </row>
    <row r="377" spans="1:19">
      <c r="A377" s="31" t="s">
        <v>1269</v>
      </c>
      <c r="B377" s="31" t="s">
        <v>2419</v>
      </c>
      <c r="C377" s="31" t="s">
        <v>283</v>
      </c>
      <c r="D377" s="31" t="s">
        <v>1127</v>
      </c>
      <c r="E377" s="32">
        <v>1</v>
      </c>
      <c r="F377" s="32">
        <v>74</v>
      </c>
      <c r="G377" s="32">
        <v>3</v>
      </c>
      <c r="H377" s="32">
        <v>2</v>
      </c>
      <c r="I377" s="32">
        <v>2</v>
      </c>
      <c r="J377" s="31" t="s">
        <v>2421</v>
      </c>
      <c r="K377" s="31" t="s">
        <v>2420</v>
      </c>
      <c r="L377" s="31" t="s">
        <v>1319</v>
      </c>
      <c r="M377" s="31" t="s">
        <v>3616</v>
      </c>
      <c r="N377" s="32">
        <v>1977</v>
      </c>
      <c r="O377" s="32">
        <v>15</v>
      </c>
      <c r="P377" s="32">
        <v>30.532080000000001</v>
      </c>
      <c r="Q377" s="32">
        <v>-96.692480000000003</v>
      </c>
      <c r="R377" s="30">
        <f t="shared" si="5"/>
        <v>1903</v>
      </c>
      <c r="S377" s="30" t="s">
        <v>1089</v>
      </c>
    </row>
    <row r="378" spans="1:19">
      <c r="A378" s="31" t="s">
        <v>1269</v>
      </c>
      <c r="B378" s="31" t="s">
        <v>2422</v>
      </c>
      <c r="C378" s="31" t="s">
        <v>283</v>
      </c>
      <c r="D378" s="31" t="s">
        <v>1127</v>
      </c>
      <c r="E378" s="32">
        <v>1</v>
      </c>
      <c r="F378" s="32">
        <v>73</v>
      </c>
      <c r="G378" s="32">
        <v>3</v>
      </c>
      <c r="H378" s="32">
        <v>4</v>
      </c>
      <c r="J378" s="31" t="s">
        <v>370</v>
      </c>
      <c r="K378" s="31" t="s">
        <v>1567</v>
      </c>
      <c r="L378" s="31" t="s">
        <v>1319</v>
      </c>
      <c r="M378" s="31" t="s">
        <v>3617</v>
      </c>
      <c r="N378" s="32">
        <v>1976</v>
      </c>
      <c r="O378" s="32">
        <v>15</v>
      </c>
      <c r="P378" s="32">
        <v>30.716170000000002</v>
      </c>
      <c r="Q378" s="32">
        <v>-95.525580000000005</v>
      </c>
      <c r="R378" s="30">
        <f t="shared" si="5"/>
        <v>1903</v>
      </c>
      <c r="S378" s="30" t="s">
        <v>1089</v>
      </c>
    </row>
    <row r="379" spans="1:19">
      <c r="A379" s="31" t="s">
        <v>1269</v>
      </c>
      <c r="B379" s="31" t="s">
        <v>2424</v>
      </c>
      <c r="C379" s="31" t="s">
        <v>283</v>
      </c>
      <c r="D379" s="31" t="s">
        <v>1127</v>
      </c>
      <c r="E379" s="32">
        <v>1</v>
      </c>
      <c r="F379" s="32">
        <v>72</v>
      </c>
      <c r="G379" s="32">
        <v>3</v>
      </c>
      <c r="H379" s="32">
        <v>1</v>
      </c>
      <c r="I379" s="32">
        <v>2</v>
      </c>
      <c r="J379" s="31" t="s">
        <v>293</v>
      </c>
      <c r="K379" s="31" t="s">
        <v>3619</v>
      </c>
      <c r="L379" s="31" t="s">
        <v>1322</v>
      </c>
      <c r="M379" s="31" t="s">
        <v>3617</v>
      </c>
      <c r="N379" s="32">
        <v>1975</v>
      </c>
      <c r="O379" s="32">
        <v>15</v>
      </c>
      <c r="P379" s="32">
        <v>29.76221</v>
      </c>
      <c r="Q379" s="32">
        <v>-95.368369999999999</v>
      </c>
      <c r="R379" s="30">
        <f t="shared" si="5"/>
        <v>1903</v>
      </c>
      <c r="S379" s="30" t="s">
        <v>1089</v>
      </c>
    </row>
    <row r="380" spans="1:19">
      <c r="A380" s="31" t="s">
        <v>1269</v>
      </c>
      <c r="B380" s="31" t="s">
        <v>1975</v>
      </c>
      <c r="C380" s="31" t="s">
        <v>275</v>
      </c>
      <c r="D380" s="31" t="s">
        <v>1127</v>
      </c>
      <c r="E380" s="32">
        <v>1</v>
      </c>
      <c r="F380" s="32">
        <v>67</v>
      </c>
      <c r="G380" s="32">
        <v>3</v>
      </c>
      <c r="H380" s="32">
        <v>1</v>
      </c>
      <c r="I380" s="32">
        <v>1</v>
      </c>
      <c r="J380" s="31" t="s">
        <v>1972</v>
      </c>
      <c r="K380" s="31" t="s">
        <v>1972</v>
      </c>
      <c r="L380" s="31" t="s">
        <v>1273</v>
      </c>
      <c r="M380" s="31" t="s">
        <v>3616</v>
      </c>
      <c r="N380" s="32">
        <v>1971</v>
      </c>
      <c r="O380" s="32">
        <v>1</v>
      </c>
      <c r="P380" s="32">
        <v>36.446109999999997</v>
      </c>
      <c r="Q380" s="32">
        <v>-82.044629999999998</v>
      </c>
      <c r="R380" s="30">
        <f t="shared" si="5"/>
        <v>1904</v>
      </c>
      <c r="S380" s="30" t="s">
        <v>1089</v>
      </c>
    </row>
    <row r="381" spans="1:19">
      <c r="A381" s="31" t="s">
        <v>1269</v>
      </c>
      <c r="B381" s="31" t="s">
        <v>2045</v>
      </c>
      <c r="C381" s="31" t="s">
        <v>69</v>
      </c>
      <c r="D381" s="31" t="s">
        <v>1274</v>
      </c>
      <c r="E381" s="32">
        <v>1</v>
      </c>
      <c r="F381" s="32">
        <v>69</v>
      </c>
      <c r="G381" s="32">
        <v>3</v>
      </c>
      <c r="J381" s="31" t="s">
        <v>1651</v>
      </c>
      <c r="K381" s="31" t="s">
        <v>1311</v>
      </c>
      <c r="L381" s="31" t="s">
        <v>1309</v>
      </c>
      <c r="M381" s="31" t="s">
        <v>3617</v>
      </c>
      <c r="N381" s="32">
        <v>1973</v>
      </c>
      <c r="O381" s="32">
        <v>2</v>
      </c>
      <c r="P381" s="32">
        <v>33.679670000000002</v>
      </c>
      <c r="Q381" s="32">
        <v>-84.441739999999996</v>
      </c>
      <c r="R381" s="30">
        <f t="shared" si="5"/>
        <v>1904</v>
      </c>
      <c r="S381" s="30" t="s">
        <v>1089</v>
      </c>
    </row>
    <row r="382" spans="1:19">
      <c r="A382" s="31" t="s">
        <v>1269</v>
      </c>
      <c r="B382" s="31" t="s">
        <v>2528</v>
      </c>
      <c r="C382" s="31" t="s">
        <v>69</v>
      </c>
      <c r="D382" s="31" t="s">
        <v>1127</v>
      </c>
      <c r="E382" s="32">
        <v>1</v>
      </c>
      <c r="F382" s="32">
        <v>70</v>
      </c>
      <c r="G382" s="32">
        <v>4</v>
      </c>
      <c r="H382" s="32">
        <v>2</v>
      </c>
      <c r="I382" s="32">
        <v>2</v>
      </c>
      <c r="J382" s="31" t="s">
        <v>2529</v>
      </c>
      <c r="K382" s="31" t="s">
        <v>1515</v>
      </c>
      <c r="L382" s="31" t="s">
        <v>1319</v>
      </c>
      <c r="M382" s="31" t="s">
        <v>3617</v>
      </c>
      <c r="N382" s="32">
        <v>1974</v>
      </c>
      <c r="O382" s="32">
        <v>3</v>
      </c>
      <c r="P382" s="32">
        <v>32.284799999999997</v>
      </c>
      <c r="Q382" s="32">
        <v>-83.478210000000004</v>
      </c>
      <c r="R382" s="30">
        <f t="shared" si="5"/>
        <v>1904</v>
      </c>
      <c r="S382" s="30" t="s">
        <v>1089</v>
      </c>
    </row>
    <row r="383" spans="1:19">
      <c r="A383" s="31" t="s">
        <v>1269</v>
      </c>
      <c r="B383" s="31" t="s">
        <v>2091</v>
      </c>
      <c r="C383" s="31" t="s">
        <v>69</v>
      </c>
      <c r="D383" s="31" t="s">
        <v>1274</v>
      </c>
      <c r="E383" s="32">
        <v>1</v>
      </c>
      <c r="F383" s="32">
        <v>68</v>
      </c>
      <c r="G383" s="32">
        <v>3</v>
      </c>
      <c r="H383" s="32">
        <v>3</v>
      </c>
      <c r="I383" s="32">
        <v>2</v>
      </c>
      <c r="J383" s="31" t="s">
        <v>2093</v>
      </c>
      <c r="K383" s="31" t="s">
        <v>2092</v>
      </c>
      <c r="L383" s="31" t="s">
        <v>1328</v>
      </c>
      <c r="M383" s="31" t="s">
        <v>3616</v>
      </c>
      <c r="N383" s="32">
        <v>1972</v>
      </c>
      <c r="O383" s="32">
        <v>3</v>
      </c>
      <c r="P383" s="32">
        <v>31.989789999999999</v>
      </c>
      <c r="Q383" s="32">
        <v>-83.200190000000006</v>
      </c>
      <c r="R383" s="30">
        <f t="shared" si="5"/>
        <v>1904</v>
      </c>
      <c r="S383" s="30" t="s">
        <v>1089</v>
      </c>
    </row>
    <row r="384" spans="1:19">
      <c r="A384" s="31" t="s">
        <v>1269</v>
      </c>
      <c r="B384" s="31" t="s">
        <v>2138</v>
      </c>
      <c r="C384" s="31" t="s">
        <v>69</v>
      </c>
      <c r="D384" s="31" t="s">
        <v>1274</v>
      </c>
      <c r="E384" s="32">
        <v>1</v>
      </c>
      <c r="F384" s="32">
        <v>74</v>
      </c>
      <c r="G384" s="32">
        <v>3</v>
      </c>
      <c r="H384" s="32">
        <v>1</v>
      </c>
      <c r="I384" s="32">
        <v>3</v>
      </c>
      <c r="J384" s="31" t="s">
        <v>2139</v>
      </c>
      <c r="K384" s="31" t="s">
        <v>1729</v>
      </c>
      <c r="L384" s="31" t="s">
        <v>1328</v>
      </c>
      <c r="M384" s="31" t="s">
        <v>3617</v>
      </c>
      <c r="N384" s="32">
        <v>1978</v>
      </c>
      <c r="O384" s="32">
        <v>3</v>
      </c>
      <c r="P384" s="32">
        <v>31.17999</v>
      </c>
      <c r="Q384" s="32">
        <v>-83.788809999999998</v>
      </c>
      <c r="R384" s="30">
        <f t="shared" si="5"/>
        <v>1904</v>
      </c>
      <c r="S384" s="30" t="s">
        <v>1089</v>
      </c>
    </row>
    <row r="385" spans="1:19">
      <c r="A385" s="31" t="s">
        <v>1269</v>
      </c>
      <c r="B385" s="31" t="s">
        <v>2145</v>
      </c>
      <c r="C385" s="31" t="s">
        <v>69</v>
      </c>
      <c r="D385" s="31" t="s">
        <v>1127</v>
      </c>
      <c r="E385" s="32">
        <v>1</v>
      </c>
      <c r="F385" s="32">
        <v>71</v>
      </c>
      <c r="G385" s="32">
        <v>3</v>
      </c>
      <c r="H385" s="32">
        <v>4</v>
      </c>
      <c r="J385" s="31" t="s">
        <v>1729</v>
      </c>
      <c r="K385" s="31" t="s">
        <v>1728</v>
      </c>
      <c r="L385" s="31" t="s">
        <v>1328</v>
      </c>
      <c r="M385" s="31" t="s">
        <v>3616</v>
      </c>
      <c r="N385" s="32">
        <v>1975</v>
      </c>
      <c r="O385" s="32">
        <v>3</v>
      </c>
      <c r="P385" s="32">
        <v>31.16994</v>
      </c>
      <c r="Q385" s="32">
        <v>-84.733090000000004</v>
      </c>
      <c r="R385" s="30">
        <f t="shared" si="5"/>
        <v>1904</v>
      </c>
      <c r="S385" s="30" t="s">
        <v>1089</v>
      </c>
    </row>
    <row r="386" spans="1:19">
      <c r="A386" s="31" t="s">
        <v>1269</v>
      </c>
      <c r="B386" s="31" t="s">
        <v>2163</v>
      </c>
      <c r="C386" s="31" t="s">
        <v>54</v>
      </c>
      <c r="D386" s="31" t="s">
        <v>1127</v>
      </c>
      <c r="E386" s="32">
        <v>1</v>
      </c>
      <c r="F386" s="32">
        <v>73</v>
      </c>
      <c r="G386" s="32">
        <v>3</v>
      </c>
      <c r="H386" s="32">
        <v>2</v>
      </c>
      <c r="I386" s="32">
        <v>2</v>
      </c>
      <c r="J386" s="31" t="s">
        <v>2165</v>
      </c>
      <c r="K386" s="31" t="s">
        <v>2164</v>
      </c>
      <c r="L386" s="31" t="s">
        <v>1328</v>
      </c>
      <c r="M386" s="31" t="s">
        <v>3616</v>
      </c>
      <c r="N386" s="32">
        <v>1977</v>
      </c>
      <c r="O386" s="32">
        <v>4</v>
      </c>
      <c r="P386" s="32">
        <v>27.389199999999999</v>
      </c>
      <c r="Q386" s="32">
        <v>-81.032070000000004</v>
      </c>
      <c r="R386" s="30">
        <f t="shared" ref="R386:R449" si="6">N386-F386</f>
        <v>1904</v>
      </c>
      <c r="S386" s="30" t="s">
        <v>1089</v>
      </c>
    </row>
    <row r="387" spans="1:19">
      <c r="A387" s="31" t="s">
        <v>1269</v>
      </c>
      <c r="B387" s="31" t="s">
        <v>2223</v>
      </c>
      <c r="C387" s="31" t="s">
        <v>3</v>
      </c>
      <c r="D387" s="31" t="s">
        <v>1127</v>
      </c>
      <c r="E387" s="32">
        <v>1</v>
      </c>
      <c r="F387" s="32">
        <v>72</v>
      </c>
      <c r="G387" s="32">
        <v>3</v>
      </c>
      <c r="H387" s="32">
        <v>1</v>
      </c>
      <c r="I387" s="32">
        <v>2</v>
      </c>
      <c r="J387" s="31" t="s">
        <v>2225</v>
      </c>
      <c r="K387" s="31" t="s">
        <v>2224</v>
      </c>
      <c r="L387" s="31" t="s">
        <v>1309</v>
      </c>
      <c r="M387" s="31" t="s">
        <v>3617</v>
      </c>
      <c r="N387" s="32">
        <v>1976</v>
      </c>
      <c r="O387" s="32">
        <v>7</v>
      </c>
      <c r="P387" s="32">
        <v>32.933700000000002</v>
      </c>
      <c r="Q387" s="32">
        <v>-85.971369999999993</v>
      </c>
      <c r="R387" s="30">
        <f t="shared" si="6"/>
        <v>1904</v>
      </c>
      <c r="S387" s="30" t="s">
        <v>1089</v>
      </c>
    </row>
    <row r="388" spans="1:19">
      <c r="A388" s="31" t="s">
        <v>1269</v>
      </c>
      <c r="B388" s="31" t="s">
        <v>2230</v>
      </c>
      <c r="C388" s="31" t="s">
        <v>3</v>
      </c>
      <c r="D388" s="31" t="s">
        <v>1274</v>
      </c>
      <c r="E388" s="32">
        <v>1</v>
      </c>
      <c r="F388" s="32">
        <v>66</v>
      </c>
      <c r="G388" s="32">
        <v>3</v>
      </c>
      <c r="H388" s="32">
        <v>1</v>
      </c>
      <c r="I388" s="32">
        <v>1</v>
      </c>
      <c r="J388" s="31" t="s">
        <v>2231</v>
      </c>
      <c r="K388" s="31" t="s">
        <v>1798</v>
      </c>
      <c r="L388" s="31" t="s">
        <v>1319</v>
      </c>
      <c r="M388" s="31" t="s">
        <v>3616</v>
      </c>
      <c r="N388" s="32">
        <v>1970</v>
      </c>
      <c r="O388" s="32">
        <v>7</v>
      </c>
      <c r="P388" s="32">
        <v>32.502389999999998</v>
      </c>
      <c r="Q388" s="32">
        <v>-86.572360000000003</v>
      </c>
      <c r="R388" s="30">
        <f t="shared" si="6"/>
        <v>1904</v>
      </c>
      <c r="S388" s="30" t="s">
        <v>1089</v>
      </c>
    </row>
    <row r="389" spans="1:19">
      <c r="A389" s="31" t="s">
        <v>1269</v>
      </c>
      <c r="B389" s="31" t="s">
        <v>2265</v>
      </c>
      <c r="C389" s="31" t="s">
        <v>54</v>
      </c>
      <c r="D389" s="31" t="s">
        <v>1127</v>
      </c>
      <c r="E389" s="32">
        <v>1</v>
      </c>
      <c r="F389" s="32">
        <v>69</v>
      </c>
      <c r="G389" s="32">
        <v>3</v>
      </c>
      <c r="H389" s="32">
        <v>1</v>
      </c>
      <c r="I389" s="32">
        <v>1</v>
      </c>
      <c r="J389" s="31" t="s">
        <v>1824</v>
      </c>
      <c r="K389" s="31" t="s">
        <v>1823</v>
      </c>
      <c r="L389" s="31" t="s">
        <v>1322</v>
      </c>
      <c r="M389" s="31" t="s">
        <v>3617</v>
      </c>
      <c r="N389" s="32">
        <v>1973</v>
      </c>
      <c r="O389" s="32">
        <v>8</v>
      </c>
      <c r="P389" s="32">
        <v>29.81251</v>
      </c>
      <c r="Q389" s="32">
        <v>-85.300870000000003</v>
      </c>
      <c r="R389" s="30">
        <f t="shared" si="6"/>
        <v>1904</v>
      </c>
      <c r="S389" s="30" t="s">
        <v>1089</v>
      </c>
    </row>
    <row r="390" spans="1:19">
      <c r="A390" s="31" t="s">
        <v>1269</v>
      </c>
      <c r="B390" s="31" t="s">
        <v>2272</v>
      </c>
      <c r="C390" s="31" t="s">
        <v>3</v>
      </c>
      <c r="D390" s="31" t="s">
        <v>1127</v>
      </c>
      <c r="E390" s="32">
        <v>1</v>
      </c>
      <c r="F390" s="32">
        <v>74</v>
      </c>
      <c r="G390" s="32">
        <v>3</v>
      </c>
      <c r="H390" s="32">
        <v>1</v>
      </c>
      <c r="I390" s="32">
        <v>1</v>
      </c>
      <c r="J390" s="31" t="s">
        <v>389</v>
      </c>
      <c r="K390" s="31" t="s">
        <v>1446</v>
      </c>
      <c r="L390" s="31" t="s">
        <v>1328</v>
      </c>
      <c r="M390" s="31" t="s">
        <v>3616</v>
      </c>
      <c r="N390" s="32">
        <v>1978</v>
      </c>
      <c r="O390" s="32">
        <v>8</v>
      </c>
      <c r="P390" s="32">
        <v>30.953659999999999</v>
      </c>
      <c r="Q390" s="32">
        <v>-87.822310000000002</v>
      </c>
      <c r="R390" s="30">
        <f t="shared" si="6"/>
        <v>1904</v>
      </c>
      <c r="S390" s="30" t="s">
        <v>1089</v>
      </c>
    </row>
    <row r="391" spans="1:19">
      <c r="A391" s="31" t="s">
        <v>1269</v>
      </c>
      <c r="B391" s="31" t="s">
        <v>2309</v>
      </c>
      <c r="C391" s="31" t="s">
        <v>336</v>
      </c>
      <c r="D391" s="31" t="s">
        <v>1127</v>
      </c>
      <c r="E391" s="32">
        <v>1</v>
      </c>
      <c r="F391" s="32">
        <v>76</v>
      </c>
      <c r="G391" s="32">
        <v>3</v>
      </c>
      <c r="H391" s="32">
        <v>2</v>
      </c>
      <c r="I391" s="32">
        <v>2</v>
      </c>
      <c r="J391" s="31" t="s">
        <v>1705</v>
      </c>
      <c r="K391" s="31" t="s">
        <v>2264</v>
      </c>
      <c r="L391" s="31" t="s">
        <v>1328</v>
      </c>
      <c r="M391" s="31" t="s">
        <v>3617</v>
      </c>
      <c r="N391" s="32">
        <v>1980</v>
      </c>
      <c r="O391" s="32">
        <v>11</v>
      </c>
      <c r="P391" s="32">
        <v>32.037990000000001</v>
      </c>
      <c r="Q391" s="32">
        <v>-88.728170000000006</v>
      </c>
      <c r="R391" s="30">
        <f t="shared" si="6"/>
        <v>1904</v>
      </c>
      <c r="S391" s="30" t="s">
        <v>1089</v>
      </c>
    </row>
    <row r="392" spans="1:19">
      <c r="A392" s="31" t="s">
        <v>1269</v>
      </c>
      <c r="B392" s="31" t="s">
        <v>2312</v>
      </c>
      <c r="C392" s="31" t="s">
        <v>336</v>
      </c>
      <c r="D392" s="31" t="s">
        <v>1274</v>
      </c>
      <c r="E392" s="32">
        <v>1</v>
      </c>
      <c r="F392" s="32">
        <v>69</v>
      </c>
      <c r="G392" s="32">
        <v>3</v>
      </c>
      <c r="H392" s="32">
        <v>3</v>
      </c>
      <c r="I392" s="32">
        <v>2</v>
      </c>
      <c r="J392" s="31" t="s">
        <v>2314</v>
      </c>
      <c r="K392" s="31" t="s">
        <v>2313</v>
      </c>
      <c r="L392" s="31" t="s">
        <v>1328</v>
      </c>
      <c r="M392" s="31" t="s">
        <v>3616</v>
      </c>
      <c r="N392" s="32">
        <v>1973</v>
      </c>
      <c r="O392" s="32">
        <v>11</v>
      </c>
      <c r="P392" s="32">
        <v>31.754190000000001</v>
      </c>
      <c r="Q392" s="32">
        <v>-89.273349999999994</v>
      </c>
      <c r="R392" s="30">
        <f t="shared" si="6"/>
        <v>1904</v>
      </c>
      <c r="S392" s="30" t="s">
        <v>1089</v>
      </c>
    </row>
    <row r="393" spans="1:19">
      <c r="A393" s="31" t="s">
        <v>1269</v>
      </c>
      <c r="B393" s="31" t="s">
        <v>2365</v>
      </c>
      <c r="C393" s="31" t="s">
        <v>10</v>
      </c>
      <c r="D393" s="31" t="s">
        <v>1274</v>
      </c>
      <c r="E393" s="32">
        <v>1</v>
      </c>
      <c r="F393" s="32">
        <v>73</v>
      </c>
      <c r="G393" s="32">
        <v>3</v>
      </c>
      <c r="H393" s="32">
        <v>2</v>
      </c>
      <c r="I393" s="32">
        <v>2</v>
      </c>
      <c r="J393" s="31" t="s">
        <v>1527</v>
      </c>
      <c r="K393" s="31" t="s">
        <v>1526</v>
      </c>
      <c r="L393" s="31" t="s">
        <v>1273</v>
      </c>
      <c r="M393" s="31" t="s">
        <v>3617</v>
      </c>
      <c r="N393" s="32">
        <v>1977</v>
      </c>
      <c r="O393" s="32">
        <v>13</v>
      </c>
      <c r="P393" s="32">
        <v>35.382210000000001</v>
      </c>
      <c r="Q393" s="32">
        <v>-94.418390000000002</v>
      </c>
      <c r="R393" s="30">
        <f t="shared" si="6"/>
        <v>1904</v>
      </c>
      <c r="S393" s="30" t="s">
        <v>1089</v>
      </c>
    </row>
    <row r="394" spans="1:19">
      <c r="A394" s="31" t="s">
        <v>1269</v>
      </c>
      <c r="B394" s="31" t="s">
        <v>2417</v>
      </c>
      <c r="C394" s="31" t="s">
        <v>283</v>
      </c>
      <c r="D394" s="31" t="s">
        <v>1274</v>
      </c>
      <c r="E394" s="32">
        <v>1</v>
      </c>
      <c r="F394" s="32">
        <v>73</v>
      </c>
      <c r="G394" s="32">
        <v>3</v>
      </c>
      <c r="H394" s="32">
        <v>1</v>
      </c>
      <c r="I394" s="32">
        <v>2</v>
      </c>
      <c r="J394" s="31" t="s">
        <v>359</v>
      </c>
      <c r="K394" s="31" t="s">
        <v>2418</v>
      </c>
      <c r="L394" s="31" t="s">
        <v>1319</v>
      </c>
      <c r="M394" s="31" t="s">
        <v>3617</v>
      </c>
      <c r="N394" s="32">
        <v>1977</v>
      </c>
      <c r="O394" s="32">
        <v>15</v>
      </c>
      <c r="P394" s="32">
        <v>31.570460000000001</v>
      </c>
      <c r="Q394" s="32">
        <v>-97.149540000000002</v>
      </c>
      <c r="R394" s="30">
        <f t="shared" si="6"/>
        <v>1904</v>
      </c>
      <c r="S394" s="30" t="s">
        <v>1089</v>
      </c>
    </row>
    <row r="395" spans="1:19">
      <c r="A395" s="31" t="s">
        <v>1269</v>
      </c>
      <c r="B395" s="31" t="s">
        <v>2434</v>
      </c>
      <c r="C395" s="31" t="s">
        <v>283</v>
      </c>
      <c r="D395" s="31" t="s">
        <v>1127</v>
      </c>
      <c r="E395" s="32">
        <v>1</v>
      </c>
      <c r="F395" s="32">
        <v>73</v>
      </c>
      <c r="G395" s="32">
        <v>3</v>
      </c>
      <c r="H395" s="32">
        <v>4</v>
      </c>
      <c r="I395" s="32">
        <v>3</v>
      </c>
      <c r="J395" s="31" t="s">
        <v>372</v>
      </c>
      <c r="K395" s="31" t="s">
        <v>2435</v>
      </c>
      <c r="L395" s="31" t="s">
        <v>1319</v>
      </c>
      <c r="M395" s="31" t="s">
        <v>3617</v>
      </c>
      <c r="N395" s="32">
        <v>1977</v>
      </c>
      <c r="O395" s="32">
        <v>16</v>
      </c>
      <c r="P395" s="32">
        <v>29.347529999999999</v>
      </c>
      <c r="Q395" s="32">
        <v>-99.141710000000003</v>
      </c>
      <c r="R395" s="30">
        <f t="shared" si="6"/>
        <v>1904</v>
      </c>
      <c r="S395" s="30" t="s">
        <v>1089</v>
      </c>
    </row>
    <row r="396" spans="1:19">
      <c r="A396" s="31" t="s">
        <v>1269</v>
      </c>
      <c r="B396" s="31" t="s">
        <v>2441</v>
      </c>
      <c r="C396" s="31" t="s">
        <v>283</v>
      </c>
      <c r="D396" s="31" t="s">
        <v>1274</v>
      </c>
      <c r="E396" s="32">
        <v>1</v>
      </c>
      <c r="F396" s="32">
        <v>72</v>
      </c>
      <c r="G396" s="32">
        <v>3</v>
      </c>
      <c r="H396" s="32">
        <v>4</v>
      </c>
      <c r="I396" s="32">
        <v>4</v>
      </c>
      <c r="J396" s="31" t="s">
        <v>290</v>
      </c>
      <c r="K396" s="31" t="s">
        <v>1592</v>
      </c>
      <c r="L396" s="31" t="s">
        <v>1322</v>
      </c>
      <c r="M396" s="31" t="s">
        <v>3617</v>
      </c>
      <c r="N396" s="32">
        <v>1976</v>
      </c>
      <c r="O396" s="32">
        <v>16</v>
      </c>
      <c r="P396" s="32">
        <v>27.799800000000001</v>
      </c>
      <c r="Q396" s="32">
        <v>-97.391379999999998</v>
      </c>
      <c r="R396" s="30">
        <f t="shared" si="6"/>
        <v>1904</v>
      </c>
      <c r="S396" s="30" t="s">
        <v>1089</v>
      </c>
    </row>
    <row r="397" spans="1:19">
      <c r="A397" s="31" t="s">
        <v>1269</v>
      </c>
      <c r="B397" s="31" t="s">
        <v>2072</v>
      </c>
      <c r="C397" s="31" t="s">
        <v>69</v>
      </c>
      <c r="D397" s="31" t="s">
        <v>1274</v>
      </c>
      <c r="E397" s="32">
        <v>1</v>
      </c>
      <c r="F397" s="32">
        <v>66</v>
      </c>
      <c r="G397" s="32">
        <v>3</v>
      </c>
      <c r="H397" s="32">
        <v>3</v>
      </c>
      <c r="I397" s="32">
        <v>4</v>
      </c>
      <c r="J397" s="31" t="s">
        <v>2070</v>
      </c>
      <c r="K397" s="31" t="s">
        <v>2069</v>
      </c>
      <c r="L397" s="31" t="s">
        <v>1309</v>
      </c>
      <c r="M397" s="31" t="s">
        <v>3617</v>
      </c>
      <c r="N397" s="32">
        <v>1971</v>
      </c>
      <c r="O397" s="32">
        <v>2</v>
      </c>
      <c r="P397" s="32">
        <v>32.88796</v>
      </c>
      <c r="Q397" s="32">
        <v>-84.32817</v>
      </c>
      <c r="R397" s="30">
        <f t="shared" si="6"/>
        <v>1905</v>
      </c>
      <c r="S397" s="30" t="s">
        <v>1089</v>
      </c>
    </row>
    <row r="398" spans="1:19">
      <c r="A398" s="31" t="s">
        <v>1269</v>
      </c>
      <c r="B398" s="31" t="s">
        <v>2135</v>
      </c>
      <c r="C398" s="31" t="s">
        <v>69</v>
      </c>
      <c r="D398" s="31" t="s">
        <v>1274</v>
      </c>
      <c r="E398" s="32">
        <v>1</v>
      </c>
      <c r="F398" s="32">
        <v>73</v>
      </c>
      <c r="G398" s="32">
        <v>3</v>
      </c>
      <c r="H398" s="32">
        <v>1</v>
      </c>
      <c r="I398" s="32">
        <v>2</v>
      </c>
      <c r="J398" s="31" t="s">
        <v>2137</v>
      </c>
      <c r="K398" s="31" t="s">
        <v>2136</v>
      </c>
      <c r="L398" s="31" t="s">
        <v>1328</v>
      </c>
      <c r="M398" s="31" t="s">
        <v>3616</v>
      </c>
      <c r="N398" s="32">
        <v>1978</v>
      </c>
      <c r="O398" s="32">
        <v>3</v>
      </c>
      <c r="P398" s="32">
        <v>31.0748</v>
      </c>
      <c r="Q398" s="32">
        <v>-83.199849999999998</v>
      </c>
      <c r="R398" s="30">
        <f t="shared" si="6"/>
        <v>1905</v>
      </c>
      <c r="S398" s="30" t="s">
        <v>1089</v>
      </c>
    </row>
    <row r="399" spans="1:19">
      <c r="A399" s="31" t="s">
        <v>1269</v>
      </c>
      <c r="B399" s="31" t="s">
        <v>2154</v>
      </c>
      <c r="C399" s="31" t="s">
        <v>54</v>
      </c>
      <c r="D399" s="31" t="s">
        <v>1127</v>
      </c>
      <c r="E399" s="32">
        <v>1</v>
      </c>
      <c r="F399" s="32">
        <v>72</v>
      </c>
      <c r="G399" s="32">
        <v>3</v>
      </c>
      <c r="H399" s="32">
        <v>3</v>
      </c>
      <c r="I399" s="32">
        <v>3</v>
      </c>
      <c r="J399" s="31" t="s">
        <v>2156</v>
      </c>
      <c r="K399" s="31" t="s">
        <v>2155</v>
      </c>
      <c r="L399" s="31" t="s">
        <v>1322</v>
      </c>
      <c r="M399" s="31" t="s">
        <v>3617</v>
      </c>
      <c r="N399" s="32">
        <v>1977</v>
      </c>
      <c r="O399" s="32">
        <v>4</v>
      </c>
      <c r="P399" s="32">
        <v>29.895890000000001</v>
      </c>
      <c r="Q399" s="32">
        <v>-81.31568</v>
      </c>
      <c r="R399" s="30">
        <f t="shared" si="6"/>
        <v>1905</v>
      </c>
      <c r="S399" s="30" t="s">
        <v>1089</v>
      </c>
    </row>
    <row r="400" spans="1:19">
      <c r="A400" s="31" t="s">
        <v>1269</v>
      </c>
      <c r="B400" s="31" t="s">
        <v>1768</v>
      </c>
      <c r="C400" s="31" t="s">
        <v>3</v>
      </c>
      <c r="D400" s="31" t="s">
        <v>1274</v>
      </c>
      <c r="E400" s="32">
        <v>1</v>
      </c>
      <c r="F400" s="32">
        <v>65</v>
      </c>
      <c r="G400" s="32">
        <v>2</v>
      </c>
      <c r="H400" s="32">
        <v>1</v>
      </c>
      <c r="J400" s="31" t="s">
        <v>1769</v>
      </c>
      <c r="K400" s="31" t="s">
        <v>1397</v>
      </c>
      <c r="L400" s="31" t="s">
        <v>1273</v>
      </c>
      <c r="M400" s="31" t="s">
        <v>3616</v>
      </c>
      <c r="N400" s="32">
        <v>1970</v>
      </c>
      <c r="O400" s="32">
        <v>6</v>
      </c>
      <c r="P400" s="32">
        <v>34.858969999999999</v>
      </c>
      <c r="Q400" s="32">
        <v>-87.530190000000005</v>
      </c>
      <c r="R400" s="30">
        <f t="shared" si="6"/>
        <v>1905</v>
      </c>
      <c r="S400" s="30" t="s">
        <v>1089</v>
      </c>
    </row>
    <row r="401" spans="1:19">
      <c r="A401" s="31" t="s">
        <v>1269</v>
      </c>
      <c r="B401" s="31" t="s">
        <v>2214</v>
      </c>
      <c r="C401" s="31" t="s">
        <v>3</v>
      </c>
      <c r="D401" s="31" t="s">
        <v>1127</v>
      </c>
      <c r="E401" s="32">
        <v>1</v>
      </c>
      <c r="F401" s="32">
        <v>73</v>
      </c>
      <c r="G401" s="32">
        <v>3</v>
      </c>
      <c r="H401" s="32">
        <v>4</v>
      </c>
      <c r="I401" s="32">
        <v>3</v>
      </c>
      <c r="J401" s="31" t="s">
        <v>2215</v>
      </c>
      <c r="K401" s="31" t="s">
        <v>1625</v>
      </c>
      <c r="L401" s="31" t="s">
        <v>1309</v>
      </c>
      <c r="M401" s="31" t="s">
        <v>3616</v>
      </c>
      <c r="N401" s="32">
        <v>1978</v>
      </c>
      <c r="O401" s="32">
        <v>6</v>
      </c>
      <c r="P401" s="32">
        <v>33.319859999999998</v>
      </c>
      <c r="Q401" s="32">
        <v>-87.908619999999999</v>
      </c>
      <c r="R401" s="30">
        <f t="shared" si="6"/>
        <v>1905</v>
      </c>
      <c r="S401" s="30" t="s">
        <v>1089</v>
      </c>
    </row>
    <row r="402" spans="1:19">
      <c r="A402" s="31" t="s">
        <v>1269</v>
      </c>
      <c r="B402" s="31" t="s">
        <v>2220</v>
      </c>
      <c r="C402" s="31" t="s">
        <v>3</v>
      </c>
      <c r="D402" s="31" t="s">
        <v>1274</v>
      </c>
      <c r="E402" s="32">
        <v>1</v>
      </c>
      <c r="F402" s="32">
        <v>70</v>
      </c>
      <c r="G402" s="32">
        <v>3</v>
      </c>
      <c r="H402" s="32">
        <v>2</v>
      </c>
      <c r="J402" s="31" t="s">
        <v>189</v>
      </c>
      <c r="K402" s="31" t="s">
        <v>1412</v>
      </c>
      <c r="L402" s="31" t="s">
        <v>1309</v>
      </c>
      <c r="M402" s="31" t="s">
        <v>3616</v>
      </c>
      <c r="N402" s="32">
        <v>1975</v>
      </c>
      <c r="O402" s="32">
        <v>6</v>
      </c>
      <c r="P402" s="32">
        <v>33.617069999999998</v>
      </c>
      <c r="Q402" s="32">
        <v>-86.118520000000004</v>
      </c>
      <c r="R402" s="30">
        <f t="shared" si="6"/>
        <v>1905</v>
      </c>
      <c r="S402" s="30" t="s">
        <v>1089</v>
      </c>
    </row>
    <row r="403" spans="1:19">
      <c r="A403" s="31" t="s">
        <v>1269</v>
      </c>
      <c r="B403" s="31" t="s">
        <v>2240</v>
      </c>
      <c r="C403" s="31" t="s">
        <v>3</v>
      </c>
      <c r="D403" s="31" t="s">
        <v>1127</v>
      </c>
      <c r="E403" s="32">
        <v>1</v>
      </c>
      <c r="F403" s="32">
        <v>70</v>
      </c>
      <c r="G403" s="32">
        <v>3</v>
      </c>
      <c r="H403" s="32">
        <v>4</v>
      </c>
      <c r="I403" s="32">
        <v>3</v>
      </c>
      <c r="J403" s="31" t="s">
        <v>2239</v>
      </c>
      <c r="K403" s="31" t="s">
        <v>1367</v>
      </c>
      <c r="L403" s="31" t="s">
        <v>1309</v>
      </c>
      <c r="M403" s="31" t="s">
        <v>3616</v>
      </c>
      <c r="N403" s="32">
        <v>1975</v>
      </c>
      <c r="O403" s="32">
        <v>7</v>
      </c>
      <c r="P403" s="32">
        <v>32.554139999999997</v>
      </c>
      <c r="Q403" s="32">
        <v>-85.577340000000007</v>
      </c>
      <c r="R403" s="30">
        <f t="shared" si="6"/>
        <v>1905</v>
      </c>
      <c r="S403" s="30" t="s">
        <v>1089</v>
      </c>
    </row>
    <row r="404" spans="1:19">
      <c r="A404" s="31" t="s">
        <v>1269</v>
      </c>
      <c r="B404" s="31" t="s">
        <v>2241</v>
      </c>
      <c r="C404" s="31" t="s">
        <v>3</v>
      </c>
      <c r="D404" s="31" t="s">
        <v>1127</v>
      </c>
      <c r="E404" s="32">
        <v>1</v>
      </c>
      <c r="F404" s="32">
        <v>71</v>
      </c>
      <c r="G404" s="32">
        <v>3</v>
      </c>
      <c r="H404" s="32">
        <v>2</v>
      </c>
      <c r="I404" s="32">
        <v>3</v>
      </c>
      <c r="J404" s="31" t="s">
        <v>2243</v>
      </c>
      <c r="K404" s="31" t="s">
        <v>2242</v>
      </c>
      <c r="L404" s="31" t="s">
        <v>1319</v>
      </c>
      <c r="M404" s="31" t="s">
        <v>3617</v>
      </c>
      <c r="N404" s="32">
        <v>1976</v>
      </c>
      <c r="O404" s="32">
        <v>7</v>
      </c>
      <c r="P404" s="32">
        <v>32.146210000000004</v>
      </c>
      <c r="Q404" s="32">
        <v>-85.713380000000001</v>
      </c>
      <c r="R404" s="30">
        <f t="shared" si="6"/>
        <v>1905</v>
      </c>
      <c r="S404" s="30" t="s">
        <v>1089</v>
      </c>
    </row>
    <row r="405" spans="1:19">
      <c r="A405" s="31" t="s">
        <v>1269</v>
      </c>
      <c r="B405" s="31" t="s">
        <v>2263</v>
      </c>
      <c r="C405" s="31" t="s">
        <v>3</v>
      </c>
      <c r="D405" s="31" t="s">
        <v>1127</v>
      </c>
      <c r="E405" s="32">
        <v>1</v>
      </c>
      <c r="F405" s="32">
        <v>73</v>
      </c>
      <c r="G405" s="32">
        <v>3</v>
      </c>
      <c r="H405" s="32">
        <v>2</v>
      </c>
      <c r="J405" s="31" t="s">
        <v>1722</v>
      </c>
      <c r="K405" s="31" t="s">
        <v>2264</v>
      </c>
      <c r="L405" s="31" t="s">
        <v>1328</v>
      </c>
      <c r="M405" s="31" t="s">
        <v>3617</v>
      </c>
      <c r="N405" s="32">
        <v>1978</v>
      </c>
      <c r="O405" s="32">
        <v>7</v>
      </c>
      <c r="P405" s="32">
        <v>31.914110000000001</v>
      </c>
      <c r="Q405" s="32">
        <v>-87.741069999999993</v>
      </c>
      <c r="R405" s="30">
        <f t="shared" si="6"/>
        <v>1905</v>
      </c>
      <c r="S405" s="30" t="s">
        <v>1089</v>
      </c>
    </row>
    <row r="406" spans="1:19">
      <c r="A406" s="31" t="s">
        <v>1269</v>
      </c>
      <c r="B406" s="31" t="s">
        <v>2304</v>
      </c>
      <c r="C406" s="31" t="s">
        <v>336</v>
      </c>
      <c r="D406" s="31" t="s">
        <v>1274</v>
      </c>
      <c r="E406" s="32">
        <v>1</v>
      </c>
      <c r="F406" s="32">
        <v>68</v>
      </c>
      <c r="G406" s="32">
        <v>3</v>
      </c>
      <c r="H406" s="32">
        <v>1</v>
      </c>
      <c r="I406" s="32">
        <v>2</v>
      </c>
      <c r="J406" s="31" t="s">
        <v>2305</v>
      </c>
      <c r="K406" s="31" t="s">
        <v>1668</v>
      </c>
      <c r="L406" s="31" t="s">
        <v>1274</v>
      </c>
      <c r="M406" s="31" t="s">
        <v>3616</v>
      </c>
      <c r="N406" s="32">
        <v>1973</v>
      </c>
      <c r="O406" s="32">
        <v>11</v>
      </c>
      <c r="P406" s="32">
        <v>32.477890000000002</v>
      </c>
      <c r="Q406" s="32">
        <v>-90.805490000000006</v>
      </c>
      <c r="R406" s="30">
        <f t="shared" si="6"/>
        <v>1905</v>
      </c>
      <c r="S406" s="30" t="s">
        <v>1089</v>
      </c>
    </row>
    <row r="407" spans="1:19">
      <c r="A407" s="31" t="s">
        <v>1269</v>
      </c>
      <c r="B407" s="31" t="s">
        <v>2306</v>
      </c>
      <c r="C407" s="31" t="s">
        <v>336</v>
      </c>
      <c r="D407" s="31" t="s">
        <v>1274</v>
      </c>
      <c r="E407" s="32">
        <v>1</v>
      </c>
      <c r="F407" s="32">
        <v>72</v>
      </c>
      <c r="G407" s="32">
        <v>3</v>
      </c>
      <c r="H407" s="32">
        <v>2</v>
      </c>
      <c r="J407" s="31" t="s">
        <v>2308</v>
      </c>
      <c r="K407" s="31" t="s">
        <v>2307</v>
      </c>
      <c r="L407" s="31" t="s">
        <v>1274</v>
      </c>
      <c r="M407" s="31" t="s">
        <v>3616</v>
      </c>
      <c r="N407" s="32">
        <v>1977</v>
      </c>
      <c r="O407" s="32">
        <v>11</v>
      </c>
      <c r="P407" s="32">
        <v>32.986989999999999</v>
      </c>
      <c r="Q407" s="32">
        <v>-91.076170000000005</v>
      </c>
      <c r="R407" s="30">
        <f t="shared" si="6"/>
        <v>1905</v>
      </c>
      <c r="S407" s="30" t="s">
        <v>1089</v>
      </c>
    </row>
    <row r="408" spans="1:19">
      <c r="A408" s="31" t="s">
        <v>1269</v>
      </c>
      <c r="B408" s="31" t="s">
        <v>2311</v>
      </c>
      <c r="C408" s="31" t="s">
        <v>336</v>
      </c>
      <c r="D408" s="31" t="s">
        <v>1127</v>
      </c>
      <c r="E408" s="32">
        <v>1</v>
      </c>
      <c r="F408" s="32">
        <v>68</v>
      </c>
      <c r="G408" s="32">
        <v>3</v>
      </c>
      <c r="H408" s="32">
        <v>2</v>
      </c>
      <c r="I408" s="32">
        <v>2</v>
      </c>
      <c r="J408" s="31" t="s">
        <v>391</v>
      </c>
      <c r="K408" s="31" t="s">
        <v>958</v>
      </c>
      <c r="L408" s="31" t="s">
        <v>1328</v>
      </c>
      <c r="M408" s="31" t="s">
        <v>3617</v>
      </c>
      <c r="N408" s="32">
        <v>1973</v>
      </c>
      <c r="O408" s="32">
        <v>11</v>
      </c>
      <c r="P408" s="32">
        <v>31.820779999999999</v>
      </c>
      <c r="Q408" s="32">
        <v>-91.050060000000002</v>
      </c>
      <c r="R408" s="30">
        <f t="shared" si="6"/>
        <v>1905</v>
      </c>
      <c r="S408" s="30" t="s">
        <v>1089</v>
      </c>
    </row>
    <row r="409" spans="1:19">
      <c r="A409" s="31" t="s">
        <v>1269</v>
      </c>
      <c r="B409" s="31" t="s">
        <v>2330</v>
      </c>
      <c r="C409" s="31" t="s">
        <v>24</v>
      </c>
      <c r="D409" s="31" t="s">
        <v>1127</v>
      </c>
      <c r="E409" s="32">
        <v>1</v>
      </c>
      <c r="F409" s="32">
        <v>72</v>
      </c>
      <c r="G409" s="32">
        <v>3</v>
      </c>
      <c r="H409" s="32">
        <v>2</v>
      </c>
      <c r="I409" s="32">
        <v>3</v>
      </c>
      <c r="J409" s="31" t="s">
        <v>2332</v>
      </c>
      <c r="K409" s="31" t="s">
        <v>2331</v>
      </c>
      <c r="L409" s="31" t="s">
        <v>1328</v>
      </c>
      <c r="M409" s="31" t="s">
        <v>3616</v>
      </c>
      <c r="N409" s="32">
        <v>1977</v>
      </c>
      <c r="O409" s="32">
        <v>12</v>
      </c>
      <c r="P409" s="32">
        <v>30.875050000000002</v>
      </c>
      <c r="Q409" s="32">
        <v>-91.01491</v>
      </c>
      <c r="R409" s="30">
        <f t="shared" si="6"/>
        <v>1905</v>
      </c>
      <c r="S409" s="30" t="s">
        <v>1089</v>
      </c>
    </row>
    <row r="410" spans="1:19">
      <c r="A410" s="31" t="s">
        <v>1269</v>
      </c>
      <c r="B410" s="31" t="s">
        <v>2352</v>
      </c>
      <c r="C410" s="31" t="s">
        <v>10</v>
      </c>
      <c r="D410" s="31" t="s">
        <v>1127</v>
      </c>
      <c r="E410" s="32">
        <v>1</v>
      </c>
      <c r="F410" s="32">
        <v>69</v>
      </c>
      <c r="G410" s="32">
        <v>3</v>
      </c>
      <c r="H410" s="32">
        <v>3</v>
      </c>
      <c r="I410" s="32">
        <v>3</v>
      </c>
      <c r="J410" s="31" t="s">
        <v>2353</v>
      </c>
      <c r="K410" s="31" t="s">
        <v>1908</v>
      </c>
      <c r="L410" s="31" t="s">
        <v>1274</v>
      </c>
      <c r="M410" s="31" t="s">
        <v>3617</v>
      </c>
      <c r="N410" s="32">
        <v>1974</v>
      </c>
      <c r="O410" s="32">
        <v>13</v>
      </c>
      <c r="P410" s="32">
        <v>34.529170000000001</v>
      </c>
      <c r="Q410" s="32">
        <v>-90.591179999999994</v>
      </c>
      <c r="R410" s="30">
        <f t="shared" si="6"/>
        <v>1905</v>
      </c>
      <c r="S410" s="30" t="s">
        <v>1089</v>
      </c>
    </row>
    <row r="411" spans="1:19">
      <c r="A411" s="31" t="s">
        <v>1269</v>
      </c>
      <c r="B411" s="31" t="s">
        <v>2354</v>
      </c>
      <c r="C411" s="31" t="s">
        <v>10</v>
      </c>
      <c r="D411" s="31" t="s">
        <v>1127</v>
      </c>
      <c r="E411" s="32">
        <v>1</v>
      </c>
      <c r="F411" s="32">
        <v>72</v>
      </c>
      <c r="G411" s="32">
        <v>3</v>
      </c>
      <c r="H411" s="32">
        <v>1</v>
      </c>
      <c r="I411" s="32">
        <v>1</v>
      </c>
      <c r="J411" s="31" t="s">
        <v>2355</v>
      </c>
      <c r="K411" s="31" t="s">
        <v>958</v>
      </c>
      <c r="L411" s="31" t="s">
        <v>1274</v>
      </c>
      <c r="M411" s="31" t="s">
        <v>3616</v>
      </c>
      <c r="N411" s="32">
        <v>1977</v>
      </c>
      <c r="O411" s="32">
        <v>13</v>
      </c>
      <c r="P411" s="32">
        <v>34.454500000000003</v>
      </c>
      <c r="Q411" s="32">
        <v>-91.898290000000003</v>
      </c>
      <c r="R411" s="30">
        <f t="shared" si="6"/>
        <v>1905</v>
      </c>
      <c r="S411" s="30" t="s">
        <v>1089</v>
      </c>
    </row>
    <row r="412" spans="1:19">
      <c r="A412" s="31" t="s">
        <v>1269</v>
      </c>
      <c r="B412" s="31" t="s">
        <v>2366</v>
      </c>
      <c r="C412" s="31" t="s">
        <v>10</v>
      </c>
      <c r="D412" s="31" t="s">
        <v>1127</v>
      </c>
      <c r="E412" s="32">
        <v>1</v>
      </c>
      <c r="F412" s="32">
        <v>70</v>
      </c>
      <c r="G412" s="32">
        <v>3</v>
      </c>
      <c r="H412" s="32">
        <v>2</v>
      </c>
      <c r="I412" s="32">
        <v>2</v>
      </c>
      <c r="J412" s="31" t="s">
        <v>2367</v>
      </c>
      <c r="K412" s="31" t="s">
        <v>1612</v>
      </c>
      <c r="L412" s="31" t="s">
        <v>1273</v>
      </c>
      <c r="M412" s="31" t="s">
        <v>3616</v>
      </c>
      <c r="N412" s="32">
        <v>1975</v>
      </c>
      <c r="O412" s="32">
        <v>13</v>
      </c>
      <c r="P412" s="32">
        <v>34.716369999999998</v>
      </c>
      <c r="Q412" s="32">
        <v>-94.167469999999994</v>
      </c>
      <c r="R412" s="30">
        <f t="shared" si="6"/>
        <v>1905</v>
      </c>
      <c r="S412" s="30" t="s">
        <v>1089</v>
      </c>
    </row>
    <row r="413" spans="1:19">
      <c r="A413" s="31" t="s">
        <v>1269</v>
      </c>
      <c r="B413" s="31" t="s">
        <v>2381</v>
      </c>
      <c r="C413" s="31" t="s">
        <v>24</v>
      </c>
      <c r="D413" s="31" t="s">
        <v>1274</v>
      </c>
      <c r="E413" s="32">
        <v>1</v>
      </c>
      <c r="F413" s="32">
        <v>70</v>
      </c>
      <c r="G413" s="32">
        <v>3</v>
      </c>
      <c r="H413" s="32">
        <v>1</v>
      </c>
      <c r="I413" s="32">
        <v>2</v>
      </c>
      <c r="J413" s="31" t="s">
        <v>2382</v>
      </c>
      <c r="K413" s="31" t="s">
        <v>1541</v>
      </c>
      <c r="L413" s="31" t="s">
        <v>1319</v>
      </c>
      <c r="M413" s="31" t="s">
        <v>3617</v>
      </c>
      <c r="N413" s="32">
        <v>1975</v>
      </c>
      <c r="O413" s="32">
        <v>14</v>
      </c>
      <c r="P413" s="32">
        <v>32.503950000000003</v>
      </c>
      <c r="Q413" s="32">
        <v>-92.128060000000005</v>
      </c>
      <c r="R413" s="30">
        <f t="shared" si="6"/>
        <v>1905</v>
      </c>
      <c r="S413" s="30" t="s">
        <v>1089</v>
      </c>
    </row>
    <row r="414" spans="1:19">
      <c r="A414" s="31" t="s">
        <v>1269</v>
      </c>
      <c r="B414" s="31" t="s">
        <v>2408</v>
      </c>
      <c r="C414" s="31" t="s">
        <v>283</v>
      </c>
      <c r="D414" s="31" t="s">
        <v>1274</v>
      </c>
      <c r="E414" s="32">
        <v>1</v>
      </c>
      <c r="F414" s="32">
        <v>71</v>
      </c>
      <c r="G414" s="32">
        <v>3</v>
      </c>
      <c r="H414" s="32">
        <v>4</v>
      </c>
      <c r="I414" s="32">
        <v>3</v>
      </c>
      <c r="J414" s="31" t="s">
        <v>2410</v>
      </c>
      <c r="K414" s="31" t="s">
        <v>2409</v>
      </c>
      <c r="L414" s="31" t="s">
        <v>1319</v>
      </c>
      <c r="M414" s="31" t="s">
        <v>3617</v>
      </c>
      <c r="N414" s="32">
        <v>1976</v>
      </c>
      <c r="O414" s="32">
        <v>15</v>
      </c>
      <c r="P414" s="32">
        <v>31.761679999999998</v>
      </c>
      <c r="Q414" s="32">
        <v>-95.631529999999998</v>
      </c>
      <c r="R414" s="30">
        <f t="shared" si="6"/>
        <v>1905</v>
      </c>
      <c r="S414" s="30" t="s">
        <v>1089</v>
      </c>
    </row>
    <row r="415" spans="1:19">
      <c r="A415" s="31" t="s">
        <v>1269</v>
      </c>
      <c r="B415" s="31" t="s">
        <v>2431</v>
      </c>
      <c r="C415" s="31" t="s">
        <v>283</v>
      </c>
      <c r="D415" s="31" t="s">
        <v>1274</v>
      </c>
      <c r="E415" s="32">
        <v>1</v>
      </c>
      <c r="F415" s="32">
        <v>72</v>
      </c>
      <c r="G415" s="32">
        <v>3</v>
      </c>
      <c r="H415" s="32">
        <v>1</v>
      </c>
      <c r="I415" s="32">
        <v>3</v>
      </c>
      <c r="J415" s="31" t="s">
        <v>2433</v>
      </c>
      <c r="K415" s="31" t="s">
        <v>2432</v>
      </c>
      <c r="L415" s="31" t="s">
        <v>1319</v>
      </c>
      <c r="M415" s="31" t="s">
        <v>3617</v>
      </c>
      <c r="N415" s="32">
        <v>1977</v>
      </c>
      <c r="O415" s="32">
        <v>16</v>
      </c>
      <c r="P415" s="32">
        <v>29.702760000000001</v>
      </c>
      <c r="Q415" s="32">
        <v>-98.124279999999999</v>
      </c>
      <c r="R415" s="30">
        <f t="shared" si="6"/>
        <v>1905</v>
      </c>
      <c r="S415" s="30" t="s">
        <v>1089</v>
      </c>
    </row>
    <row r="416" spans="1:19">
      <c r="A416" s="31" t="s">
        <v>1269</v>
      </c>
      <c r="B416" s="31" t="s">
        <v>2437</v>
      </c>
      <c r="C416" s="31" t="s">
        <v>283</v>
      </c>
      <c r="D416" s="31" t="s">
        <v>1127</v>
      </c>
      <c r="E416" s="32">
        <v>1</v>
      </c>
      <c r="F416" s="32">
        <v>71</v>
      </c>
      <c r="G416" s="32">
        <v>3</v>
      </c>
      <c r="H416" s="32">
        <v>1</v>
      </c>
      <c r="I416" s="32">
        <v>3</v>
      </c>
      <c r="J416" s="31" t="s">
        <v>2439</v>
      </c>
      <c r="K416" s="31" t="s">
        <v>2438</v>
      </c>
      <c r="L416" s="31" t="s">
        <v>1319</v>
      </c>
      <c r="M416" s="31" t="s">
        <v>3616</v>
      </c>
      <c r="N416" s="32">
        <v>1976</v>
      </c>
      <c r="O416" s="32">
        <v>16</v>
      </c>
      <c r="P416" s="32">
        <v>27.04213</v>
      </c>
      <c r="Q416" s="32">
        <v>-99.437020000000004</v>
      </c>
      <c r="R416" s="30">
        <f t="shared" si="6"/>
        <v>1905</v>
      </c>
      <c r="S416" s="30" t="s">
        <v>1089</v>
      </c>
    </row>
    <row r="417" spans="1:19">
      <c r="A417" s="31" t="s">
        <v>1269</v>
      </c>
      <c r="B417" s="31" t="s">
        <v>2443</v>
      </c>
      <c r="C417" s="31" t="s">
        <v>283</v>
      </c>
      <c r="D417" s="31" t="s">
        <v>1127</v>
      </c>
      <c r="E417" s="32">
        <v>1</v>
      </c>
      <c r="F417" s="32">
        <v>69</v>
      </c>
      <c r="G417" s="32">
        <v>3</v>
      </c>
      <c r="H417" s="32">
        <v>4</v>
      </c>
      <c r="I417" s="32">
        <v>3</v>
      </c>
      <c r="J417" s="31" t="s">
        <v>355</v>
      </c>
      <c r="K417" s="31" t="s">
        <v>1597</v>
      </c>
      <c r="L417" s="31" t="s">
        <v>1322</v>
      </c>
      <c r="M417" s="31" t="s">
        <v>3617</v>
      </c>
      <c r="N417" s="32">
        <v>1974</v>
      </c>
      <c r="O417" s="32">
        <v>16</v>
      </c>
      <c r="P417" s="32">
        <v>25.904900000000001</v>
      </c>
      <c r="Q417" s="32">
        <v>-97.484660000000005</v>
      </c>
      <c r="R417" s="30">
        <f t="shared" si="6"/>
        <v>1905</v>
      </c>
      <c r="S417" s="30" t="s">
        <v>1089</v>
      </c>
    </row>
    <row r="418" spans="1:19">
      <c r="A418" s="31" t="s">
        <v>1269</v>
      </c>
      <c r="B418" s="31" t="s">
        <v>1976</v>
      </c>
      <c r="C418" s="31" t="s">
        <v>275</v>
      </c>
      <c r="D418" s="31" t="s">
        <v>1127</v>
      </c>
      <c r="E418" s="32">
        <v>1</v>
      </c>
      <c r="F418" s="32">
        <v>66</v>
      </c>
      <c r="G418" s="32">
        <v>3</v>
      </c>
      <c r="H418" s="32">
        <v>1</v>
      </c>
      <c r="I418" s="32">
        <v>1</v>
      </c>
      <c r="J418" s="31" t="s">
        <v>1978</v>
      </c>
      <c r="K418" s="31" t="s">
        <v>1977</v>
      </c>
      <c r="L418" s="31" t="s">
        <v>1273</v>
      </c>
      <c r="M418" s="31" t="s">
        <v>3616</v>
      </c>
      <c r="N418" s="32">
        <v>1972</v>
      </c>
      <c r="O418" s="32">
        <v>1</v>
      </c>
      <c r="P418" s="32">
        <v>36.117350000000002</v>
      </c>
      <c r="Q418" s="32">
        <v>-83.030169999999998</v>
      </c>
      <c r="R418" s="30">
        <f t="shared" si="6"/>
        <v>1906</v>
      </c>
      <c r="S418" s="30" t="s">
        <v>1089</v>
      </c>
    </row>
    <row r="419" spans="1:19">
      <c r="A419" s="31" t="s">
        <v>1269</v>
      </c>
      <c r="B419" s="31" t="s">
        <v>2011</v>
      </c>
      <c r="C419" s="31" t="s">
        <v>69</v>
      </c>
      <c r="D419" s="31" t="s">
        <v>1274</v>
      </c>
      <c r="E419" s="32">
        <v>1</v>
      </c>
      <c r="F419" s="32">
        <v>67</v>
      </c>
      <c r="G419" s="32">
        <v>3</v>
      </c>
      <c r="H419" s="32">
        <v>3</v>
      </c>
      <c r="J419" s="31" t="s">
        <v>2013</v>
      </c>
      <c r="K419" s="31" t="s">
        <v>2012</v>
      </c>
      <c r="L419" s="31" t="s">
        <v>1273</v>
      </c>
      <c r="M419" s="31" t="s">
        <v>3617</v>
      </c>
      <c r="N419" s="32">
        <v>1973</v>
      </c>
      <c r="O419" s="32">
        <v>2</v>
      </c>
      <c r="P419" s="32">
        <v>34.511890000000001</v>
      </c>
      <c r="Q419" s="32">
        <v>-83.527460000000005</v>
      </c>
      <c r="R419" s="30">
        <f t="shared" si="6"/>
        <v>1906</v>
      </c>
      <c r="S419" s="30" t="s">
        <v>1089</v>
      </c>
    </row>
    <row r="420" spans="1:19">
      <c r="A420" s="31" t="s">
        <v>1269</v>
      </c>
      <c r="B420" s="31" t="s">
        <v>2079</v>
      </c>
      <c r="C420" s="31" t="s">
        <v>69</v>
      </c>
      <c r="D420" s="31" t="s">
        <v>1127</v>
      </c>
      <c r="E420" s="32">
        <v>1</v>
      </c>
      <c r="F420" s="32">
        <v>70</v>
      </c>
      <c r="G420" s="32">
        <v>3</v>
      </c>
      <c r="H420" s="32">
        <v>2</v>
      </c>
      <c r="I420" s="32">
        <v>2</v>
      </c>
      <c r="J420" s="31" t="s">
        <v>2081</v>
      </c>
      <c r="K420" s="31" t="s">
        <v>2080</v>
      </c>
      <c r="L420" s="31" t="s">
        <v>1319</v>
      </c>
      <c r="M420" s="31" t="s">
        <v>3617</v>
      </c>
      <c r="N420" s="32">
        <v>1976</v>
      </c>
      <c r="O420" s="32">
        <v>3</v>
      </c>
      <c r="P420" s="32">
        <v>31.971979999999999</v>
      </c>
      <c r="Q420" s="32">
        <v>-83.782749999999993</v>
      </c>
      <c r="R420" s="30">
        <f t="shared" si="6"/>
        <v>1906</v>
      </c>
      <c r="S420" s="30" t="s">
        <v>1089</v>
      </c>
    </row>
    <row r="421" spans="1:19">
      <c r="A421" s="31" t="s">
        <v>1269</v>
      </c>
      <c r="B421" s="31" t="s">
        <v>1696</v>
      </c>
      <c r="C421" s="31" t="s">
        <v>69</v>
      </c>
      <c r="D421" s="31" t="s">
        <v>1127</v>
      </c>
      <c r="E421" s="32">
        <v>1</v>
      </c>
      <c r="F421" s="32">
        <v>63</v>
      </c>
      <c r="G421" s="32">
        <v>2</v>
      </c>
      <c r="H421" s="32">
        <v>2</v>
      </c>
      <c r="I421" s="32">
        <v>2</v>
      </c>
      <c r="J421" s="31" t="s">
        <v>1698</v>
      </c>
      <c r="K421" s="31" t="s">
        <v>1697</v>
      </c>
      <c r="L421" s="31" t="s">
        <v>1328</v>
      </c>
      <c r="M421" s="31" t="s">
        <v>3617</v>
      </c>
      <c r="N421" s="32">
        <v>1969</v>
      </c>
      <c r="O421" s="32">
        <v>3</v>
      </c>
      <c r="P421" s="32">
        <v>31.30443</v>
      </c>
      <c r="Q421" s="32">
        <v>-82.240570000000005</v>
      </c>
      <c r="R421" s="30">
        <f t="shared" si="6"/>
        <v>1906</v>
      </c>
      <c r="S421" s="30" t="s">
        <v>1089</v>
      </c>
    </row>
    <row r="422" spans="1:19">
      <c r="A422" s="31" t="s">
        <v>1269</v>
      </c>
      <c r="B422" s="31" t="s">
        <v>2174</v>
      </c>
      <c r="C422" s="31" t="s">
        <v>275</v>
      </c>
      <c r="D422" s="31" t="s">
        <v>1127</v>
      </c>
      <c r="E422" s="32">
        <v>1</v>
      </c>
      <c r="F422" s="32">
        <v>67</v>
      </c>
      <c r="G422" s="32">
        <v>3</v>
      </c>
      <c r="H422" s="32">
        <v>1</v>
      </c>
      <c r="J422" s="31" t="s">
        <v>2175</v>
      </c>
      <c r="K422" s="31" t="s">
        <v>380</v>
      </c>
      <c r="L422" s="31" t="s">
        <v>1273</v>
      </c>
      <c r="M422" s="31" t="s">
        <v>3616</v>
      </c>
      <c r="N422" s="32">
        <v>1973</v>
      </c>
      <c r="O422" s="32">
        <v>5</v>
      </c>
      <c r="P422" s="32">
        <v>36.496369999999999</v>
      </c>
      <c r="Q422" s="32">
        <v>-87.881889999999999</v>
      </c>
      <c r="R422" s="30">
        <f t="shared" si="6"/>
        <v>1906</v>
      </c>
      <c r="S422" s="30" t="s">
        <v>1089</v>
      </c>
    </row>
    <row r="423" spans="1:19">
      <c r="A423" s="31" t="s">
        <v>1269</v>
      </c>
      <c r="B423" s="31" t="s">
        <v>2184</v>
      </c>
      <c r="C423" s="31" t="s">
        <v>275</v>
      </c>
      <c r="D423" s="31" t="s">
        <v>1127</v>
      </c>
      <c r="E423" s="32">
        <v>1</v>
      </c>
      <c r="F423" s="32">
        <v>67</v>
      </c>
      <c r="G423" s="32">
        <v>3</v>
      </c>
      <c r="H423" s="32">
        <v>2</v>
      </c>
      <c r="I423" s="32">
        <v>1</v>
      </c>
      <c r="J423" s="31" t="s">
        <v>2185</v>
      </c>
      <c r="K423" s="31" t="s">
        <v>1759</v>
      </c>
      <c r="L423" s="31" t="s">
        <v>1273</v>
      </c>
      <c r="M423" s="31" t="s">
        <v>3616</v>
      </c>
      <c r="N423" s="32">
        <v>1973</v>
      </c>
      <c r="O423" s="32">
        <v>5</v>
      </c>
      <c r="P423" s="32">
        <v>35.814860000000003</v>
      </c>
      <c r="Q423" s="32">
        <v>-86.736509999999996</v>
      </c>
      <c r="R423" s="30">
        <f t="shared" si="6"/>
        <v>1906</v>
      </c>
      <c r="S423" s="30" t="s">
        <v>1089</v>
      </c>
    </row>
    <row r="424" spans="1:19">
      <c r="A424" s="31" t="s">
        <v>1269</v>
      </c>
      <c r="B424" s="31" t="s">
        <v>2266</v>
      </c>
      <c r="C424" s="31" t="s">
        <v>54</v>
      </c>
      <c r="D424" s="31" t="s">
        <v>1127</v>
      </c>
      <c r="E424" s="32">
        <v>1</v>
      </c>
      <c r="F424" s="32">
        <v>71</v>
      </c>
      <c r="G424" s="32">
        <v>3</v>
      </c>
      <c r="H424" s="32">
        <v>2</v>
      </c>
      <c r="I424" s="32">
        <v>2</v>
      </c>
      <c r="J424" s="31" t="s">
        <v>2267</v>
      </c>
      <c r="K424" s="31" t="s">
        <v>1644</v>
      </c>
      <c r="L424" s="31" t="s">
        <v>1322</v>
      </c>
      <c r="M424" s="31" t="s">
        <v>3616</v>
      </c>
      <c r="N424" s="32">
        <v>1977</v>
      </c>
      <c r="O424" s="32">
        <v>8</v>
      </c>
      <c r="P424" s="32">
        <v>30.371390000000002</v>
      </c>
      <c r="Q424" s="32">
        <v>-86.115219999999994</v>
      </c>
      <c r="R424" s="30">
        <f t="shared" si="6"/>
        <v>1906</v>
      </c>
      <c r="S424" s="30" t="s">
        <v>1089</v>
      </c>
    </row>
    <row r="425" spans="1:19">
      <c r="A425" s="31" t="s">
        <v>1269</v>
      </c>
      <c r="B425" s="31" t="s">
        <v>2274</v>
      </c>
      <c r="C425" s="31" t="s">
        <v>275</v>
      </c>
      <c r="D425" s="31" t="s">
        <v>1127</v>
      </c>
      <c r="E425" s="32">
        <v>1</v>
      </c>
      <c r="F425" s="32">
        <v>69</v>
      </c>
      <c r="G425" s="32">
        <v>3</v>
      </c>
      <c r="H425" s="32">
        <v>2</v>
      </c>
      <c r="I425" s="32">
        <v>2</v>
      </c>
      <c r="J425" s="31" t="s">
        <v>2275</v>
      </c>
      <c r="K425" s="31" t="s">
        <v>1656</v>
      </c>
      <c r="L425" s="31" t="s">
        <v>1319</v>
      </c>
      <c r="M425" s="31" t="s">
        <v>3616</v>
      </c>
      <c r="N425" s="32">
        <v>1975</v>
      </c>
      <c r="O425" s="32">
        <v>9</v>
      </c>
      <c r="P425" s="32">
        <v>35.896129999999999</v>
      </c>
      <c r="Q425" s="32">
        <v>-88.315899999999999</v>
      </c>
      <c r="R425" s="30">
        <f t="shared" si="6"/>
        <v>1906</v>
      </c>
      <c r="S425" s="30" t="s">
        <v>1089</v>
      </c>
    </row>
    <row r="426" spans="1:19">
      <c r="A426" s="31" t="s">
        <v>1269</v>
      </c>
      <c r="B426" s="31" t="s">
        <v>2283</v>
      </c>
      <c r="C426" s="31" t="s">
        <v>275</v>
      </c>
      <c r="D426" s="31" t="s">
        <v>1127</v>
      </c>
      <c r="E426" s="32">
        <v>1</v>
      </c>
      <c r="F426" s="32">
        <v>71</v>
      </c>
      <c r="G426" s="32">
        <v>3</v>
      </c>
      <c r="H426" s="32">
        <v>2</v>
      </c>
      <c r="I426" s="32">
        <v>2</v>
      </c>
      <c r="J426" s="31" t="s">
        <v>1815</v>
      </c>
      <c r="K426" s="31" t="s">
        <v>2284</v>
      </c>
      <c r="L426" s="31" t="s">
        <v>1274</v>
      </c>
      <c r="M426" s="31" t="s">
        <v>3617</v>
      </c>
      <c r="N426" s="32">
        <v>1977</v>
      </c>
      <c r="O426" s="32">
        <v>9</v>
      </c>
      <c r="P426" s="32">
        <v>35.564500000000002</v>
      </c>
      <c r="Q426" s="32">
        <v>-89.645880000000005</v>
      </c>
      <c r="R426" s="30">
        <f t="shared" si="6"/>
        <v>1906</v>
      </c>
      <c r="S426" s="30" t="s">
        <v>1089</v>
      </c>
    </row>
    <row r="427" spans="1:19">
      <c r="A427" s="31" t="s">
        <v>1269</v>
      </c>
      <c r="B427" s="31" t="s">
        <v>2303</v>
      </c>
      <c r="C427" s="31" t="s">
        <v>336</v>
      </c>
      <c r="D427" s="31" t="s">
        <v>1274</v>
      </c>
      <c r="E427" s="32">
        <v>1</v>
      </c>
      <c r="F427" s="32">
        <v>68</v>
      </c>
      <c r="G427" s="32">
        <v>3</v>
      </c>
      <c r="H427" s="32">
        <v>4</v>
      </c>
      <c r="J427" s="31" t="s">
        <v>1856</v>
      </c>
      <c r="K427" s="31" t="s">
        <v>1855</v>
      </c>
      <c r="L427" s="31" t="s">
        <v>1319</v>
      </c>
      <c r="M427" s="31" t="s">
        <v>3617</v>
      </c>
      <c r="N427" s="32">
        <v>1974</v>
      </c>
      <c r="O427" s="32">
        <v>10</v>
      </c>
      <c r="P427" s="32">
        <v>33.065939999999998</v>
      </c>
      <c r="Q427" s="32">
        <v>-89.586730000000003</v>
      </c>
      <c r="R427" s="30">
        <f t="shared" si="6"/>
        <v>1906</v>
      </c>
      <c r="S427" s="30" t="s">
        <v>1089</v>
      </c>
    </row>
    <row r="428" spans="1:19">
      <c r="A428" s="31" t="s">
        <v>1269</v>
      </c>
      <c r="B428" s="31" t="s">
        <v>2322</v>
      </c>
      <c r="C428" s="31" t="s">
        <v>336</v>
      </c>
      <c r="D428" s="31" t="s">
        <v>1274</v>
      </c>
      <c r="E428" s="32">
        <v>1</v>
      </c>
      <c r="F428" s="32">
        <v>66</v>
      </c>
      <c r="G428" s="32">
        <v>3</v>
      </c>
      <c r="H428" s="32">
        <v>3</v>
      </c>
      <c r="I428" s="32">
        <v>2</v>
      </c>
      <c r="J428" s="31" t="s">
        <v>2323</v>
      </c>
      <c r="K428" s="31" t="s">
        <v>1558</v>
      </c>
      <c r="L428" s="31" t="s">
        <v>1328</v>
      </c>
      <c r="M428" s="31" t="s">
        <v>3616</v>
      </c>
      <c r="N428" s="32">
        <v>1972</v>
      </c>
      <c r="O428" s="32">
        <v>12</v>
      </c>
      <c r="P428" s="32">
        <v>30.635777000000001</v>
      </c>
      <c r="Q428" s="32">
        <v>-89.136889999999994</v>
      </c>
      <c r="R428" s="30">
        <f t="shared" si="6"/>
        <v>1906</v>
      </c>
      <c r="S428" s="30" t="s">
        <v>1089</v>
      </c>
    </row>
    <row r="429" spans="1:19">
      <c r="A429" s="31" t="s">
        <v>1269</v>
      </c>
      <c r="B429" s="31" t="s">
        <v>2324</v>
      </c>
      <c r="C429" s="31" t="s">
        <v>336</v>
      </c>
      <c r="D429" s="31" t="s">
        <v>1127</v>
      </c>
      <c r="E429" s="32">
        <v>1</v>
      </c>
      <c r="F429" s="32">
        <v>70</v>
      </c>
      <c r="G429" s="32">
        <v>3</v>
      </c>
      <c r="H429" s="32">
        <v>3</v>
      </c>
      <c r="I429" s="32">
        <v>3</v>
      </c>
      <c r="J429" s="31" t="s">
        <v>337</v>
      </c>
      <c r="K429" s="31" t="s">
        <v>2325</v>
      </c>
      <c r="L429" s="31" t="s">
        <v>1328</v>
      </c>
      <c r="M429" s="31" t="s">
        <v>3616</v>
      </c>
      <c r="N429" s="32">
        <v>1976</v>
      </c>
      <c r="O429" s="32">
        <v>12</v>
      </c>
      <c r="P429" s="32">
        <v>30.409140000000001</v>
      </c>
      <c r="Q429" s="32">
        <v>-89.435370000000006</v>
      </c>
      <c r="R429" s="30">
        <f t="shared" si="6"/>
        <v>1906</v>
      </c>
      <c r="S429" s="30" t="s">
        <v>1089</v>
      </c>
    </row>
    <row r="430" spans="1:19">
      <c r="A430" s="31" t="s">
        <v>1269</v>
      </c>
      <c r="B430" s="31" t="s">
        <v>2351</v>
      </c>
      <c r="C430" s="31" t="s">
        <v>10</v>
      </c>
      <c r="D430" s="31" t="s">
        <v>1127</v>
      </c>
      <c r="E430" s="32">
        <v>1</v>
      </c>
      <c r="F430" s="32">
        <v>70</v>
      </c>
      <c r="G430" s="32">
        <v>3</v>
      </c>
      <c r="H430" s="32">
        <v>2</v>
      </c>
      <c r="I430" s="32">
        <v>2</v>
      </c>
      <c r="J430" s="31" t="s">
        <v>1906</v>
      </c>
      <c r="K430" s="31" t="s">
        <v>1905</v>
      </c>
      <c r="L430" s="31" t="s">
        <v>1273</v>
      </c>
      <c r="M430" s="31" t="s">
        <v>3616</v>
      </c>
      <c r="N430" s="32">
        <v>1976</v>
      </c>
      <c r="O430" s="32">
        <v>13</v>
      </c>
      <c r="P430" s="32">
        <v>34.975909999999999</v>
      </c>
      <c r="Q430" s="32">
        <v>-91.496440000000007</v>
      </c>
      <c r="R430" s="30">
        <f t="shared" si="6"/>
        <v>1906</v>
      </c>
      <c r="S430" s="30" t="s">
        <v>1089</v>
      </c>
    </row>
    <row r="431" spans="1:19">
      <c r="A431" s="31" t="s">
        <v>1269</v>
      </c>
      <c r="B431" s="31" t="s">
        <v>1606</v>
      </c>
      <c r="C431" s="31" t="s">
        <v>275</v>
      </c>
      <c r="D431" s="31" t="s">
        <v>1274</v>
      </c>
      <c r="E431" s="32">
        <v>1</v>
      </c>
      <c r="F431" s="32">
        <v>65</v>
      </c>
      <c r="G431" s="32">
        <v>2</v>
      </c>
      <c r="H431" s="32">
        <v>2</v>
      </c>
      <c r="I431" s="32">
        <v>1</v>
      </c>
      <c r="J431" s="31" t="s">
        <v>278</v>
      </c>
      <c r="K431" s="31" t="s">
        <v>1288</v>
      </c>
      <c r="L431" s="31" t="s">
        <v>1273</v>
      </c>
      <c r="M431" s="31" t="s">
        <v>3617</v>
      </c>
      <c r="N431" s="32">
        <v>1972</v>
      </c>
      <c r="O431" s="32">
        <v>1</v>
      </c>
      <c r="P431" s="32">
        <v>35.959910000000001</v>
      </c>
      <c r="Q431" s="32">
        <v>-83.920379999999994</v>
      </c>
      <c r="R431" s="30">
        <f t="shared" si="6"/>
        <v>1907</v>
      </c>
      <c r="S431" s="30" t="s">
        <v>1089</v>
      </c>
    </row>
    <row r="432" spans="1:19">
      <c r="A432" s="31" t="s">
        <v>1269</v>
      </c>
      <c r="B432" s="31" t="s">
        <v>1667</v>
      </c>
      <c r="C432" s="31" t="s">
        <v>69</v>
      </c>
      <c r="D432" s="31" t="s">
        <v>1127</v>
      </c>
      <c r="E432" s="32">
        <v>1</v>
      </c>
      <c r="F432" s="32">
        <v>62</v>
      </c>
      <c r="G432" s="32">
        <v>2</v>
      </c>
      <c r="H432" s="32">
        <v>3</v>
      </c>
      <c r="I432" s="32">
        <v>2</v>
      </c>
      <c r="J432" s="31" t="s">
        <v>371</v>
      </c>
      <c r="K432" s="31" t="s">
        <v>1668</v>
      </c>
      <c r="L432" s="31" t="s">
        <v>1319</v>
      </c>
      <c r="M432" s="31" t="s">
        <v>3616</v>
      </c>
      <c r="N432" s="32">
        <v>1969</v>
      </c>
      <c r="O432" s="32">
        <v>12</v>
      </c>
      <c r="P432" s="32">
        <v>33.40699</v>
      </c>
      <c r="Q432" s="32">
        <v>-82.664640000000006</v>
      </c>
      <c r="R432" s="30">
        <f t="shared" si="6"/>
        <v>1907</v>
      </c>
      <c r="S432" s="30" t="s">
        <v>1089</v>
      </c>
    </row>
    <row r="433" spans="1:19">
      <c r="A433" s="31" t="s">
        <v>1269</v>
      </c>
      <c r="B433" s="31" t="s">
        <v>1671</v>
      </c>
      <c r="C433" s="31" t="s">
        <v>69</v>
      </c>
      <c r="D433" s="31" t="s">
        <v>1127</v>
      </c>
      <c r="E433" s="32">
        <v>1</v>
      </c>
      <c r="F433" s="32">
        <v>63</v>
      </c>
      <c r="G433" s="32">
        <v>2</v>
      </c>
      <c r="H433" s="32">
        <v>3</v>
      </c>
      <c r="I433" s="32">
        <v>2</v>
      </c>
      <c r="J433" s="31" t="s">
        <v>1672</v>
      </c>
      <c r="K433" s="31" t="s">
        <v>1068</v>
      </c>
      <c r="L433" s="31" t="s">
        <v>1319</v>
      </c>
      <c r="M433" s="31" t="s">
        <v>3616</v>
      </c>
      <c r="N433" s="32">
        <v>1970</v>
      </c>
      <c r="O433" s="32">
        <v>2</v>
      </c>
      <c r="P433" s="32">
        <v>33.018709999999999</v>
      </c>
      <c r="Q433" s="32">
        <v>-82.972679999999997</v>
      </c>
      <c r="R433" s="30">
        <f t="shared" si="6"/>
        <v>1907</v>
      </c>
      <c r="S433" s="30" t="s">
        <v>1089</v>
      </c>
    </row>
    <row r="434" spans="1:19">
      <c r="A434" s="31" t="s">
        <v>1269</v>
      </c>
      <c r="B434" s="31" t="s">
        <v>1686</v>
      </c>
      <c r="C434" s="31" t="s">
        <v>69</v>
      </c>
      <c r="D434" s="31" t="s">
        <v>1127</v>
      </c>
      <c r="E434" s="32">
        <v>1</v>
      </c>
      <c r="F434" s="32">
        <v>61</v>
      </c>
      <c r="G434" s="32">
        <v>2</v>
      </c>
      <c r="H434" s="32">
        <v>4</v>
      </c>
      <c r="I434" s="32">
        <v>3</v>
      </c>
      <c r="J434" s="31" t="s">
        <v>1688</v>
      </c>
      <c r="K434" s="31" t="s">
        <v>1687</v>
      </c>
      <c r="L434" s="31" t="s">
        <v>1328</v>
      </c>
      <c r="M434" s="31" t="s">
        <v>3617</v>
      </c>
      <c r="N434" s="32">
        <v>1968</v>
      </c>
      <c r="O434" s="32">
        <v>3</v>
      </c>
      <c r="P434" s="32">
        <v>32.448929999999997</v>
      </c>
      <c r="Q434" s="32">
        <v>-81.783389999999997</v>
      </c>
      <c r="R434" s="30">
        <f t="shared" si="6"/>
        <v>1907</v>
      </c>
      <c r="S434" s="30" t="s">
        <v>1089</v>
      </c>
    </row>
    <row r="435" spans="1:19">
      <c r="A435" s="31" t="s">
        <v>1269</v>
      </c>
      <c r="B435" s="31" t="s">
        <v>2157</v>
      </c>
      <c r="C435" s="31" t="s">
        <v>54</v>
      </c>
      <c r="D435" s="31" t="s">
        <v>1274</v>
      </c>
      <c r="E435" s="32">
        <v>1</v>
      </c>
      <c r="F435" s="32">
        <v>70</v>
      </c>
      <c r="G435" s="32">
        <v>3</v>
      </c>
      <c r="H435" s="32">
        <v>2</v>
      </c>
      <c r="J435" s="31" t="s">
        <v>2156</v>
      </c>
      <c r="K435" s="31" t="s">
        <v>2155</v>
      </c>
      <c r="L435" s="31" t="s">
        <v>1322</v>
      </c>
      <c r="M435" s="31" t="s">
        <v>3617</v>
      </c>
      <c r="N435" s="32">
        <v>1977</v>
      </c>
      <c r="O435" s="32">
        <v>4</v>
      </c>
      <c r="P435" s="32">
        <v>29.892690000000002</v>
      </c>
      <c r="Q435" s="32">
        <v>-81.312799999999996</v>
      </c>
      <c r="R435" s="30">
        <f t="shared" si="6"/>
        <v>1907</v>
      </c>
      <c r="S435" s="30" t="s">
        <v>1089</v>
      </c>
    </row>
    <row r="436" spans="1:19">
      <c r="A436" s="31" t="s">
        <v>1269</v>
      </c>
      <c r="B436" s="31" t="s">
        <v>1770</v>
      </c>
      <c r="C436" s="31" t="s">
        <v>3</v>
      </c>
      <c r="D436" s="31" t="s">
        <v>1127</v>
      </c>
      <c r="E436" s="32">
        <v>1</v>
      </c>
      <c r="F436" s="32">
        <v>64</v>
      </c>
      <c r="G436" s="32">
        <v>2</v>
      </c>
      <c r="H436" s="32">
        <v>2</v>
      </c>
      <c r="I436" s="32">
        <v>1</v>
      </c>
      <c r="J436" s="31" t="s">
        <v>412</v>
      </c>
      <c r="K436" s="31" t="s">
        <v>1397</v>
      </c>
      <c r="L436" s="31" t="s">
        <v>1273</v>
      </c>
      <c r="M436" s="31" t="s">
        <v>3616</v>
      </c>
      <c r="N436" s="32">
        <v>1971</v>
      </c>
      <c r="O436" s="32">
        <v>6</v>
      </c>
      <c r="P436" s="32">
        <v>34.968640000000001</v>
      </c>
      <c r="Q436" s="32">
        <v>-87.371189999999999</v>
      </c>
      <c r="R436" s="30">
        <f t="shared" si="6"/>
        <v>1907</v>
      </c>
      <c r="S436" s="30" t="s">
        <v>1089</v>
      </c>
    </row>
    <row r="437" spans="1:19">
      <c r="A437" s="31" t="s">
        <v>1269</v>
      </c>
      <c r="B437" s="31" t="s">
        <v>2222</v>
      </c>
      <c r="C437" s="31" t="s">
        <v>3</v>
      </c>
      <c r="D437" s="31" t="s">
        <v>1127</v>
      </c>
      <c r="E437" s="32">
        <v>1</v>
      </c>
      <c r="F437" s="32">
        <v>72</v>
      </c>
      <c r="G437" s="32">
        <v>3</v>
      </c>
      <c r="H437" s="32">
        <v>2</v>
      </c>
      <c r="J437" s="31" t="s">
        <v>1848</v>
      </c>
      <c r="K437" s="31" t="s">
        <v>1414</v>
      </c>
      <c r="L437" s="31" t="s">
        <v>1309</v>
      </c>
      <c r="M437" s="31" t="s">
        <v>3617</v>
      </c>
      <c r="N437" s="32">
        <v>1979</v>
      </c>
      <c r="O437" s="32">
        <v>7</v>
      </c>
      <c r="P437" s="32">
        <v>32.89978</v>
      </c>
      <c r="Q437" s="32">
        <v>-85.401240000000001</v>
      </c>
      <c r="R437" s="30">
        <f t="shared" si="6"/>
        <v>1907</v>
      </c>
      <c r="S437" s="30" t="s">
        <v>1089</v>
      </c>
    </row>
    <row r="438" spans="1:19">
      <c r="A438" s="31" t="s">
        <v>1269</v>
      </c>
      <c r="B438" s="31" t="s">
        <v>2249</v>
      </c>
      <c r="C438" s="31" t="s">
        <v>3</v>
      </c>
      <c r="D438" s="31" t="s">
        <v>1274</v>
      </c>
      <c r="E438" s="32">
        <v>1</v>
      </c>
      <c r="F438" s="32">
        <v>69</v>
      </c>
      <c r="G438" s="32">
        <v>3</v>
      </c>
      <c r="H438" s="32">
        <v>1</v>
      </c>
      <c r="I438" s="32">
        <v>1</v>
      </c>
      <c r="J438" s="31" t="s">
        <v>2250</v>
      </c>
      <c r="K438" s="31" t="s">
        <v>922</v>
      </c>
      <c r="L438" s="31" t="s">
        <v>1328</v>
      </c>
      <c r="M438" s="31" t="s">
        <v>3616</v>
      </c>
      <c r="N438" s="32">
        <v>1976</v>
      </c>
      <c r="O438" s="32">
        <v>7</v>
      </c>
      <c r="P438" s="32">
        <v>31.107610000000001</v>
      </c>
      <c r="Q438" s="32">
        <v>-85.592290000000006</v>
      </c>
      <c r="R438" s="30">
        <f t="shared" si="6"/>
        <v>1907</v>
      </c>
      <c r="S438" s="30" t="s">
        <v>1089</v>
      </c>
    </row>
    <row r="439" spans="1:19">
      <c r="A439" s="31" t="s">
        <v>1269</v>
      </c>
      <c r="B439" s="31" t="s">
        <v>2253</v>
      </c>
      <c r="C439" s="31" t="s">
        <v>3</v>
      </c>
      <c r="D439" s="31" t="s">
        <v>1127</v>
      </c>
      <c r="E439" s="32">
        <v>1</v>
      </c>
      <c r="F439" s="32">
        <v>69</v>
      </c>
      <c r="G439" s="32">
        <v>3</v>
      </c>
      <c r="H439" s="32">
        <v>4</v>
      </c>
      <c r="J439" s="31" t="s">
        <v>2254</v>
      </c>
      <c r="K439" s="31" t="s">
        <v>1433</v>
      </c>
      <c r="L439" s="31" t="s">
        <v>1328</v>
      </c>
      <c r="M439" s="31" t="s">
        <v>3616</v>
      </c>
      <c r="N439" s="32">
        <v>1976</v>
      </c>
      <c r="O439" s="32">
        <v>7</v>
      </c>
      <c r="P439" s="32">
        <v>31.94537</v>
      </c>
      <c r="Q439" s="32">
        <v>-86.023120000000006</v>
      </c>
      <c r="R439" s="30">
        <f t="shared" si="6"/>
        <v>1907</v>
      </c>
      <c r="S439" s="30" t="s">
        <v>1089</v>
      </c>
    </row>
    <row r="440" spans="1:19">
      <c r="A440" s="31" t="s">
        <v>1269</v>
      </c>
      <c r="B440" s="31" t="s">
        <v>2258</v>
      </c>
      <c r="C440" s="31" t="s">
        <v>3</v>
      </c>
      <c r="D440" s="31" t="s">
        <v>1127</v>
      </c>
      <c r="E440" s="32">
        <v>1</v>
      </c>
      <c r="F440" s="32">
        <v>71</v>
      </c>
      <c r="G440" s="32">
        <v>3</v>
      </c>
      <c r="H440" s="32">
        <v>1</v>
      </c>
      <c r="J440" s="31" t="s">
        <v>2260</v>
      </c>
      <c r="K440" s="31" t="s">
        <v>2259</v>
      </c>
      <c r="L440" s="31" t="s">
        <v>1328</v>
      </c>
      <c r="M440" s="31" t="s">
        <v>3617</v>
      </c>
      <c r="N440" s="32">
        <v>1978</v>
      </c>
      <c r="O440" s="32">
        <v>7</v>
      </c>
      <c r="P440" s="32">
        <v>31.434259999999998</v>
      </c>
      <c r="Q440" s="32">
        <v>-86.954570000000004</v>
      </c>
      <c r="R440" s="30">
        <f t="shared" si="6"/>
        <v>1907</v>
      </c>
      <c r="S440" s="30" t="s">
        <v>1089</v>
      </c>
    </row>
    <row r="441" spans="1:19">
      <c r="A441" s="31" t="s">
        <v>1269</v>
      </c>
      <c r="B441" s="31" t="s">
        <v>2273</v>
      </c>
      <c r="C441" s="31" t="s">
        <v>3</v>
      </c>
      <c r="D441" s="31" t="s">
        <v>1274</v>
      </c>
      <c r="E441" s="32">
        <v>1</v>
      </c>
      <c r="F441" s="32">
        <v>70</v>
      </c>
      <c r="G441" s="32">
        <v>3</v>
      </c>
      <c r="H441" s="32">
        <v>4</v>
      </c>
      <c r="I441" s="32">
        <v>3</v>
      </c>
      <c r="J441" s="31" t="s">
        <v>389</v>
      </c>
      <c r="K441" s="31" t="s">
        <v>1446</v>
      </c>
      <c r="L441" s="31" t="s">
        <v>1328</v>
      </c>
      <c r="M441" s="31" t="s">
        <v>3616</v>
      </c>
      <c r="N441" s="32">
        <v>1977</v>
      </c>
      <c r="O441" s="32">
        <v>8</v>
      </c>
      <c r="P441" s="32">
        <v>30.994060000000001</v>
      </c>
      <c r="Q441" s="32">
        <v>-87.858009999999993</v>
      </c>
      <c r="R441" s="30">
        <f t="shared" si="6"/>
        <v>1907</v>
      </c>
      <c r="S441" s="30" t="s">
        <v>1089</v>
      </c>
    </row>
    <row r="442" spans="1:19">
      <c r="A442" s="31" t="s">
        <v>1269</v>
      </c>
      <c r="B442" s="31" t="s">
        <v>2295</v>
      </c>
      <c r="C442" s="31" t="s">
        <v>336</v>
      </c>
      <c r="D442" s="31" t="s">
        <v>1127</v>
      </c>
      <c r="E442" s="32">
        <v>1</v>
      </c>
      <c r="F442" s="32">
        <v>70</v>
      </c>
      <c r="G442" s="32">
        <v>3</v>
      </c>
      <c r="H442" s="32">
        <v>2</v>
      </c>
      <c r="I442" s="32">
        <v>2</v>
      </c>
      <c r="J442" s="31" t="s">
        <v>2296</v>
      </c>
      <c r="K442" s="31" t="s">
        <v>1474</v>
      </c>
      <c r="L442" s="31" t="s">
        <v>1319</v>
      </c>
      <c r="M442" s="31" t="s">
        <v>3616</v>
      </c>
      <c r="N442" s="32">
        <v>1977</v>
      </c>
      <c r="O442" s="32">
        <v>10</v>
      </c>
      <c r="P442" s="32">
        <v>34.116720000000001</v>
      </c>
      <c r="Q442" s="32">
        <v>-89.939520000000002</v>
      </c>
      <c r="R442" s="30">
        <f t="shared" si="6"/>
        <v>1907</v>
      </c>
      <c r="S442" s="30" t="s">
        <v>1089</v>
      </c>
    </row>
    <row r="443" spans="1:19">
      <c r="A443" s="31" t="s">
        <v>1269</v>
      </c>
      <c r="B443" s="31" t="s">
        <v>2333</v>
      </c>
      <c r="C443" s="31" t="s">
        <v>24</v>
      </c>
      <c r="D443" s="31" t="s">
        <v>1127</v>
      </c>
      <c r="E443" s="32">
        <v>1</v>
      </c>
      <c r="F443" s="32">
        <v>70</v>
      </c>
      <c r="G443" s="32">
        <v>3</v>
      </c>
      <c r="H443" s="32">
        <v>4</v>
      </c>
      <c r="I443" s="32">
        <v>3</v>
      </c>
      <c r="J443" s="31" t="s">
        <v>119</v>
      </c>
      <c r="K443" s="31" t="s">
        <v>1487</v>
      </c>
      <c r="L443" s="31" t="s">
        <v>1274</v>
      </c>
      <c r="M443" s="31" t="s">
        <v>3617</v>
      </c>
      <c r="N443" s="32">
        <v>1977</v>
      </c>
      <c r="O443" s="32">
        <v>12</v>
      </c>
      <c r="P443" s="32">
        <v>30.44341</v>
      </c>
      <c r="Q443" s="32">
        <v>-91.187309999999997</v>
      </c>
      <c r="R443" s="30">
        <f t="shared" si="6"/>
        <v>1907</v>
      </c>
      <c r="S443" s="30" t="s">
        <v>1089</v>
      </c>
    </row>
    <row r="444" spans="1:19">
      <c r="A444" s="31" t="s">
        <v>1269</v>
      </c>
      <c r="B444" s="31" t="s">
        <v>2338</v>
      </c>
      <c r="C444" s="31" t="s">
        <v>24</v>
      </c>
      <c r="D444" s="31" t="s">
        <v>1274</v>
      </c>
      <c r="E444" s="32">
        <v>1</v>
      </c>
      <c r="F444" s="32">
        <v>68</v>
      </c>
      <c r="G444" s="32">
        <v>3</v>
      </c>
      <c r="H444" s="32">
        <v>2</v>
      </c>
      <c r="I444" s="32">
        <v>2</v>
      </c>
      <c r="J444" s="31" t="s">
        <v>121</v>
      </c>
      <c r="K444" s="31" t="s">
        <v>1197</v>
      </c>
      <c r="L444" s="31" t="s">
        <v>1274</v>
      </c>
      <c r="M444" s="31" t="s">
        <v>3617</v>
      </c>
      <c r="N444" s="32">
        <v>1975</v>
      </c>
      <c r="O444" s="32">
        <v>12</v>
      </c>
      <c r="P444" s="32">
        <v>29.956900000000001</v>
      </c>
      <c r="Q444" s="32">
        <v>-90.074529999999996</v>
      </c>
      <c r="R444" s="30">
        <f t="shared" si="6"/>
        <v>1907</v>
      </c>
      <c r="S444" s="30" t="s">
        <v>1089</v>
      </c>
    </row>
    <row r="445" spans="1:19">
      <c r="A445" s="31" t="s">
        <v>1269</v>
      </c>
      <c r="B445" s="31" t="s">
        <v>2340</v>
      </c>
      <c r="C445" s="31" t="s">
        <v>24</v>
      </c>
      <c r="D445" s="31" t="s">
        <v>1274</v>
      </c>
      <c r="E445" s="32">
        <v>1</v>
      </c>
      <c r="F445" s="32">
        <v>69</v>
      </c>
      <c r="G445" s="32">
        <v>3</v>
      </c>
      <c r="H445" s="32">
        <v>2</v>
      </c>
      <c r="I445" s="32">
        <v>2</v>
      </c>
      <c r="J445" s="31" t="s">
        <v>2342</v>
      </c>
      <c r="K445" s="31" t="s">
        <v>2341</v>
      </c>
      <c r="L445" s="31" t="s">
        <v>1274</v>
      </c>
      <c r="M445" s="31" t="s">
        <v>3616</v>
      </c>
      <c r="N445" s="32">
        <v>1976</v>
      </c>
      <c r="O445" s="32">
        <v>12</v>
      </c>
      <c r="P445" s="32">
        <v>30.05677</v>
      </c>
      <c r="Q445" s="32">
        <v>-91.738140000000001</v>
      </c>
      <c r="R445" s="30">
        <f t="shared" si="6"/>
        <v>1907</v>
      </c>
      <c r="S445" s="30" t="s">
        <v>1089</v>
      </c>
    </row>
    <row r="446" spans="1:19">
      <c r="A446" s="31" t="s">
        <v>1269</v>
      </c>
      <c r="B446" s="31" t="s">
        <v>2348</v>
      </c>
      <c r="C446" s="31" t="s">
        <v>10</v>
      </c>
      <c r="D446" s="31" t="s">
        <v>1127</v>
      </c>
      <c r="E446" s="32">
        <v>1</v>
      </c>
      <c r="F446" s="32">
        <v>68</v>
      </c>
      <c r="G446" s="32">
        <v>3</v>
      </c>
      <c r="H446" s="32">
        <v>2</v>
      </c>
      <c r="I446" s="32">
        <v>3</v>
      </c>
      <c r="J446" s="31" t="s">
        <v>382</v>
      </c>
      <c r="K446" s="31" t="s">
        <v>1508</v>
      </c>
      <c r="L446" s="31" t="s">
        <v>1274</v>
      </c>
      <c r="M446" s="31" t="s">
        <v>3616</v>
      </c>
      <c r="N446" s="32">
        <v>1975</v>
      </c>
      <c r="O446" s="32">
        <v>13</v>
      </c>
      <c r="P446" s="32">
        <v>35.742359999999998</v>
      </c>
      <c r="Q446" s="32">
        <v>-90.566699999999997</v>
      </c>
      <c r="R446" s="30">
        <f t="shared" si="6"/>
        <v>1907</v>
      </c>
      <c r="S446" s="30" t="s">
        <v>1089</v>
      </c>
    </row>
    <row r="447" spans="1:19">
      <c r="A447" s="31" t="s">
        <v>1269</v>
      </c>
      <c r="B447" s="31" t="s">
        <v>2368</v>
      </c>
      <c r="C447" s="31" t="s">
        <v>10</v>
      </c>
      <c r="D447" s="31" t="s">
        <v>1127</v>
      </c>
      <c r="E447" s="32">
        <v>1</v>
      </c>
      <c r="F447" s="32">
        <v>68</v>
      </c>
      <c r="G447" s="32">
        <v>3</v>
      </c>
      <c r="H447" s="32">
        <v>2</v>
      </c>
      <c r="I447" s="32">
        <v>2</v>
      </c>
      <c r="J447" s="31" t="s">
        <v>2369</v>
      </c>
      <c r="K447" s="31" t="s">
        <v>1358</v>
      </c>
      <c r="L447" s="31" t="s">
        <v>1273</v>
      </c>
      <c r="M447" s="31" t="s">
        <v>3616</v>
      </c>
      <c r="N447" s="32">
        <v>1975</v>
      </c>
      <c r="O447" s="32">
        <v>13</v>
      </c>
      <c r="P447" s="32">
        <v>34.357170000000004</v>
      </c>
      <c r="Q447" s="32">
        <v>-94.372330000000005</v>
      </c>
      <c r="R447" s="30">
        <f t="shared" si="6"/>
        <v>1907</v>
      </c>
      <c r="S447" s="30" t="s">
        <v>1089</v>
      </c>
    </row>
    <row r="448" spans="1:19">
      <c r="A448" s="31" t="s">
        <v>1269</v>
      </c>
      <c r="B448" s="31" t="s">
        <v>2405</v>
      </c>
      <c r="C448" s="31" t="s">
        <v>283</v>
      </c>
      <c r="D448" s="31" t="s">
        <v>1274</v>
      </c>
      <c r="E448" s="32">
        <v>1</v>
      </c>
      <c r="F448" s="32">
        <v>70</v>
      </c>
      <c r="G448" s="32">
        <v>3</v>
      </c>
      <c r="H448" s="32">
        <v>1</v>
      </c>
      <c r="I448" s="32">
        <v>1</v>
      </c>
      <c r="J448" s="31" t="s">
        <v>2407</v>
      </c>
      <c r="K448" s="31" t="s">
        <v>2406</v>
      </c>
      <c r="L448" s="31" t="s">
        <v>1319</v>
      </c>
      <c r="M448" s="31" t="s">
        <v>3617</v>
      </c>
      <c r="N448" s="32">
        <v>1977</v>
      </c>
      <c r="O448" s="32">
        <v>15</v>
      </c>
      <c r="P448" s="32">
        <v>32.749009999999998</v>
      </c>
      <c r="Q448" s="32">
        <v>-97.329440000000005</v>
      </c>
      <c r="R448" s="30">
        <f t="shared" si="6"/>
        <v>1907</v>
      </c>
      <c r="S448" s="30" t="s">
        <v>1089</v>
      </c>
    </row>
    <row r="449" spans="1:19">
      <c r="A449" s="31" t="s">
        <v>1269</v>
      </c>
      <c r="B449" s="31" t="s">
        <v>1994</v>
      </c>
      <c r="C449" s="31" t="s">
        <v>275</v>
      </c>
      <c r="D449" s="31" t="s">
        <v>1274</v>
      </c>
      <c r="E449" s="32">
        <v>1</v>
      </c>
      <c r="F449" s="32">
        <v>70</v>
      </c>
      <c r="G449" s="32">
        <v>3</v>
      </c>
      <c r="H449" s="32">
        <v>4</v>
      </c>
      <c r="I449" s="32">
        <v>2</v>
      </c>
      <c r="J449" s="31" t="s">
        <v>1995</v>
      </c>
      <c r="K449" s="31" t="s">
        <v>1612</v>
      </c>
      <c r="L449" s="31" t="s">
        <v>1273</v>
      </c>
      <c r="M449" s="31" t="s">
        <v>3616</v>
      </c>
      <c r="N449" s="32">
        <v>1978</v>
      </c>
      <c r="O449" s="32">
        <v>1</v>
      </c>
      <c r="P449" s="32">
        <v>36.34442</v>
      </c>
      <c r="Q449" s="32">
        <v>-84.59469</v>
      </c>
      <c r="R449" s="30">
        <f t="shared" si="6"/>
        <v>1908</v>
      </c>
      <c r="S449" s="30" t="s">
        <v>1089</v>
      </c>
    </row>
    <row r="450" spans="1:19">
      <c r="A450" s="31" t="s">
        <v>1269</v>
      </c>
      <c r="B450" s="31" t="s">
        <v>2010</v>
      </c>
      <c r="C450" s="31" t="s">
        <v>69</v>
      </c>
      <c r="D450" s="31" t="s">
        <v>1274</v>
      </c>
      <c r="E450" s="32">
        <v>1</v>
      </c>
      <c r="F450" s="32">
        <v>68</v>
      </c>
      <c r="G450" s="32">
        <v>3</v>
      </c>
      <c r="H450" s="32">
        <v>2</v>
      </c>
      <c r="J450" s="31" t="s">
        <v>2007</v>
      </c>
      <c r="K450" s="31" t="s">
        <v>497</v>
      </c>
      <c r="L450" s="31" t="s">
        <v>1273</v>
      </c>
      <c r="M450" s="31" t="s">
        <v>3616</v>
      </c>
      <c r="N450" s="32">
        <v>1976</v>
      </c>
      <c r="O450" s="32">
        <v>2</v>
      </c>
      <c r="P450" s="32">
        <v>34.176499999999997</v>
      </c>
      <c r="Q450" s="32">
        <v>-84.420280000000005</v>
      </c>
      <c r="R450" s="30">
        <f t="shared" ref="R450:R513" si="7">N450-F450</f>
        <v>1908</v>
      </c>
      <c r="S450" s="30" t="s">
        <v>1089</v>
      </c>
    </row>
    <row r="451" spans="1:19">
      <c r="A451" s="31" t="s">
        <v>1269</v>
      </c>
      <c r="B451" s="31" t="s">
        <v>1669</v>
      </c>
      <c r="C451" s="31" t="s">
        <v>69</v>
      </c>
      <c r="D451" s="31" t="s">
        <v>1274</v>
      </c>
      <c r="E451" s="32">
        <v>1</v>
      </c>
      <c r="F451" s="32">
        <v>62</v>
      </c>
      <c r="G451" s="32">
        <v>2</v>
      </c>
      <c r="H451" s="32">
        <v>1</v>
      </c>
      <c r="I451" s="32">
        <v>1</v>
      </c>
      <c r="J451" s="31" t="s">
        <v>1670</v>
      </c>
      <c r="K451" s="31" t="s">
        <v>1446</v>
      </c>
      <c r="L451" s="31" t="s">
        <v>1319</v>
      </c>
      <c r="M451" s="31" t="s">
        <v>3617</v>
      </c>
      <c r="N451" s="32">
        <v>1970</v>
      </c>
      <c r="O451" s="32">
        <v>2</v>
      </c>
      <c r="P451" s="32">
        <v>33.081220000000002</v>
      </c>
      <c r="Q451" s="32">
        <v>-83.227069999999998</v>
      </c>
      <c r="R451" s="30">
        <f t="shared" si="7"/>
        <v>1908</v>
      </c>
      <c r="S451" s="30" t="s">
        <v>1089</v>
      </c>
    </row>
    <row r="452" spans="1:19">
      <c r="A452" s="31" t="s">
        <v>1269</v>
      </c>
      <c r="B452" s="31" t="s">
        <v>1673</v>
      </c>
      <c r="C452" s="31" t="s">
        <v>69</v>
      </c>
      <c r="D452" s="31" t="s">
        <v>1274</v>
      </c>
      <c r="E452" s="32">
        <v>1</v>
      </c>
      <c r="F452" s="32">
        <v>65</v>
      </c>
      <c r="G452" s="32">
        <v>2</v>
      </c>
      <c r="H452" s="32">
        <v>1</v>
      </c>
      <c r="J452" s="31" t="s">
        <v>1675</v>
      </c>
      <c r="K452" s="31" t="s">
        <v>1674</v>
      </c>
      <c r="L452" s="31" t="s">
        <v>1309</v>
      </c>
      <c r="M452" s="31" t="s">
        <v>3617</v>
      </c>
      <c r="N452" s="32">
        <v>1973</v>
      </c>
      <c r="O452" s="32">
        <v>2</v>
      </c>
      <c r="P452" s="32">
        <v>33.245820000000002</v>
      </c>
      <c r="Q452" s="32">
        <v>-84.268410000000003</v>
      </c>
      <c r="R452" s="30">
        <f t="shared" si="7"/>
        <v>1908</v>
      </c>
      <c r="S452" s="30" t="s">
        <v>1089</v>
      </c>
    </row>
    <row r="453" spans="1:19">
      <c r="A453" s="31" t="s">
        <v>1269</v>
      </c>
      <c r="B453" s="31" t="s">
        <v>1689</v>
      </c>
      <c r="C453" s="31" t="s">
        <v>69</v>
      </c>
      <c r="D453" s="31" t="s">
        <v>1127</v>
      </c>
      <c r="E453" s="32">
        <v>1</v>
      </c>
      <c r="F453" s="32">
        <v>64</v>
      </c>
      <c r="G453" s="32">
        <v>2</v>
      </c>
      <c r="H453" s="32">
        <v>2</v>
      </c>
      <c r="J453" s="31" t="s">
        <v>1691</v>
      </c>
      <c r="K453" s="31" t="s">
        <v>1690</v>
      </c>
      <c r="L453" s="31" t="s">
        <v>1328</v>
      </c>
      <c r="M453" s="31" t="s">
        <v>3616</v>
      </c>
      <c r="N453" s="32">
        <v>1972</v>
      </c>
      <c r="O453" s="32">
        <v>3</v>
      </c>
      <c r="P453" s="32">
        <v>32.280560000000001</v>
      </c>
      <c r="Q453" s="32">
        <v>-82.138909999999996</v>
      </c>
      <c r="R453" s="30">
        <f t="shared" si="7"/>
        <v>1908</v>
      </c>
      <c r="S453" s="30" t="s">
        <v>1089</v>
      </c>
    </row>
    <row r="454" spans="1:19">
      <c r="A454" s="31" t="s">
        <v>1269</v>
      </c>
      <c r="B454" s="31" t="s">
        <v>2122</v>
      </c>
      <c r="C454" s="31" t="s">
        <v>69</v>
      </c>
      <c r="D454" s="31" t="s">
        <v>1127</v>
      </c>
      <c r="E454" s="32">
        <v>1</v>
      </c>
      <c r="F454" s="32">
        <v>70</v>
      </c>
      <c r="G454" s="32">
        <v>3</v>
      </c>
      <c r="H454" s="32">
        <v>2</v>
      </c>
      <c r="J454" s="31" t="s">
        <v>2123</v>
      </c>
      <c r="K454" s="31" t="s">
        <v>1793</v>
      </c>
      <c r="L454" s="31" t="s">
        <v>1328</v>
      </c>
      <c r="M454" s="31" t="s">
        <v>3616</v>
      </c>
      <c r="N454" s="32">
        <v>1978</v>
      </c>
      <c r="O454" s="32">
        <v>3</v>
      </c>
      <c r="P454" s="32">
        <v>31.67286</v>
      </c>
      <c r="Q454" s="32">
        <v>-84.889359999999996</v>
      </c>
      <c r="R454" s="30">
        <f t="shared" si="7"/>
        <v>1908</v>
      </c>
      <c r="S454" s="30" t="s">
        <v>1089</v>
      </c>
    </row>
    <row r="455" spans="1:19">
      <c r="A455" s="31" t="s">
        <v>1269</v>
      </c>
      <c r="B455" s="31" t="s">
        <v>2124</v>
      </c>
      <c r="C455" s="31" t="s">
        <v>69</v>
      </c>
      <c r="D455" s="31" t="s">
        <v>1127</v>
      </c>
      <c r="E455" s="32">
        <v>1</v>
      </c>
      <c r="F455" s="32">
        <v>70</v>
      </c>
      <c r="G455" s="32">
        <v>3</v>
      </c>
      <c r="H455" s="32">
        <v>2</v>
      </c>
      <c r="I455" s="32">
        <v>2</v>
      </c>
      <c r="J455" s="31" t="s">
        <v>972</v>
      </c>
      <c r="K455" s="31" t="s">
        <v>1705</v>
      </c>
      <c r="L455" s="31" t="s">
        <v>1328</v>
      </c>
      <c r="M455" s="31" t="s">
        <v>3616</v>
      </c>
      <c r="N455" s="32">
        <v>1978</v>
      </c>
      <c r="O455" s="32">
        <v>3</v>
      </c>
      <c r="P455" s="32">
        <v>31.884820000000001</v>
      </c>
      <c r="Q455" s="32">
        <v>-85.105530000000002</v>
      </c>
      <c r="R455" s="30">
        <f t="shared" si="7"/>
        <v>1908</v>
      </c>
      <c r="S455" s="30" t="s">
        <v>1089</v>
      </c>
    </row>
    <row r="456" spans="1:19">
      <c r="A456" s="31" t="s">
        <v>1269</v>
      </c>
      <c r="B456" s="31" t="s">
        <v>2140</v>
      </c>
      <c r="C456" s="31" t="s">
        <v>69</v>
      </c>
      <c r="D456" s="31" t="s">
        <v>1274</v>
      </c>
      <c r="E456" s="32">
        <v>1</v>
      </c>
      <c r="F456" s="32">
        <v>70</v>
      </c>
      <c r="G456" s="32">
        <v>3</v>
      </c>
      <c r="H456" s="32">
        <v>4</v>
      </c>
      <c r="I456" s="32">
        <v>3</v>
      </c>
      <c r="J456" s="31" t="s">
        <v>2141</v>
      </c>
      <c r="K456" s="31" t="s">
        <v>1724</v>
      </c>
      <c r="L456" s="31" t="s">
        <v>1328</v>
      </c>
      <c r="M456" s="31" t="s">
        <v>3617</v>
      </c>
      <c r="N456" s="32">
        <v>1978</v>
      </c>
      <c r="O456" s="32">
        <v>3</v>
      </c>
      <c r="P456" s="32">
        <v>31.231200000000001</v>
      </c>
      <c r="Q456" s="32">
        <v>-84.204629999999995</v>
      </c>
      <c r="R456" s="30">
        <f t="shared" si="7"/>
        <v>1908</v>
      </c>
      <c r="S456" s="30" t="s">
        <v>1089</v>
      </c>
    </row>
    <row r="457" spans="1:19">
      <c r="A457" s="31" t="s">
        <v>1269</v>
      </c>
      <c r="B457" s="31" t="s">
        <v>1747</v>
      </c>
      <c r="C457" s="31" t="s">
        <v>275</v>
      </c>
      <c r="D457" s="31" t="s">
        <v>1274</v>
      </c>
      <c r="E457" s="32">
        <v>1</v>
      </c>
      <c r="F457" s="32">
        <v>65</v>
      </c>
      <c r="G457" s="32">
        <v>2</v>
      </c>
      <c r="H457" s="32">
        <v>1</v>
      </c>
      <c r="I457" s="32">
        <v>2</v>
      </c>
      <c r="J457" s="31" t="s">
        <v>1749</v>
      </c>
      <c r="K457" s="31" t="s">
        <v>1748</v>
      </c>
      <c r="L457" s="31" t="s">
        <v>1273</v>
      </c>
      <c r="M457" s="31" t="s">
        <v>3616</v>
      </c>
      <c r="N457" s="32">
        <v>1973</v>
      </c>
      <c r="O457" s="32">
        <v>5</v>
      </c>
      <c r="P457" s="32">
        <v>36.562289999999997</v>
      </c>
      <c r="Q457" s="32">
        <v>-85.011369999999999</v>
      </c>
      <c r="R457" s="30">
        <f t="shared" si="7"/>
        <v>1908</v>
      </c>
      <c r="S457" s="30" t="s">
        <v>1089</v>
      </c>
    </row>
    <row r="458" spans="1:19">
      <c r="A458" s="31" t="s">
        <v>1269</v>
      </c>
      <c r="B458" s="31" t="s">
        <v>1758</v>
      </c>
      <c r="C458" s="31" t="s">
        <v>275</v>
      </c>
      <c r="D458" s="31" t="s">
        <v>1127</v>
      </c>
      <c r="E458" s="32">
        <v>1</v>
      </c>
      <c r="F458" s="32">
        <v>65</v>
      </c>
      <c r="G458" s="32">
        <v>2</v>
      </c>
      <c r="H458" s="32">
        <v>3</v>
      </c>
      <c r="I458" s="32">
        <v>2</v>
      </c>
      <c r="J458" s="31" t="s">
        <v>571</v>
      </c>
      <c r="K458" s="31" t="s">
        <v>1759</v>
      </c>
      <c r="L458" s="31" t="s">
        <v>1273</v>
      </c>
      <c r="M458" s="31" t="s">
        <v>3617</v>
      </c>
      <c r="N458" s="32">
        <v>1973</v>
      </c>
      <c r="O458" s="32">
        <v>5</v>
      </c>
      <c r="P458" s="32">
        <v>35.923929999999999</v>
      </c>
      <c r="Q458" s="32">
        <v>-86.871560000000002</v>
      </c>
      <c r="R458" s="30">
        <f t="shared" si="7"/>
        <v>1908</v>
      </c>
      <c r="S458" s="30" t="s">
        <v>1089</v>
      </c>
    </row>
    <row r="459" spans="1:19">
      <c r="A459" s="31" t="s">
        <v>1269</v>
      </c>
      <c r="B459" s="31" t="s">
        <v>2282</v>
      </c>
      <c r="C459" s="31" t="s">
        <v>275</v>
      </c>
      <c r="D459" s="31" t="s">
        <v>1127</v>
      </c>
      <c r="E459" s="32">
        <v>1</v>
      </c>
      <c r="F459" s="32">
        <v>67</v>
      </c>
      <c r="G459" s="32">
        <v>3</v>
      </c>
      <c r="H459" s="32">
        <v>3</v>
      </c>
      <c r="I459" s="32">
        <v>2</v>
      </c>
      <c r="J459" s="31" t="s">
        <v>209</v>
      </c>
      <c r="K459" s="31" t="s">
        <v>320</v>
      </c>
      <c r="L459" s="31" t="s">
        <v>1319</v>
      </c>
      <c r="M459" s="31" t="s">
        <v>3617</v>
      </c>
      <c r="N459" s="32">
        <v>1975</v>
      </c>
      <c r="O459" s="32">
        <v>9</v>
      </c>
      <c r="P459" s="32">
        <v>35.612940000000002</v>
      </c>
      <c r="Q459" s="32">
        <v>-88.3613</v>
      </c>
      <c r="R459" s="30">
        <f t="shared" si="7"/>
        <v>1908</v>
      </c>
      <c r="S459" s="30" t="s">
        <v>1089</v>
      </c>
    </row>
    <row r="460" spans="1:19">
      <c r="A460" s="31" t="s">
        <v>1269</v>
      </c>
      <c r="B460" s="31" t="s">
        <v>2291</v>
      </c>
      <c r="C460" s="31" t="s">
        <v>336</v>
      </c>
      <c r="D460" s="31" t="s">
        <v>1127</v>
      </c>
      <c r="E460" s="32">
        <v>1</v>
      </c>
      <c r="F460" s="32">
        <v>69</v>
      </c>
      <c r="G460" s="32">
        <v>3</v>
      </c>
      <c r="H460" s="32">
        <v>2</v>
      </c>
      <c r="I460" s="32">
        <v>2</v>
      </c>
      <c r="J460" s="31" t="s">
        <v>2292</v>
      </c>
      <c r="K460" s="31" t="s">
        <v>1367</v>
      </c>
      <c r="L460" s="31" t="s">
        <v>1319</v>
      </c>
      <c r="M460" s="31" t="s">
        <v>3616</v>
      </c>
      <c r="N460" s="32">
        <v>1977</v>
      </c>
      <c r="O460" s="32">
        <v>10</v>
      </c>
      <c r="P460" s="32">
        <v>34.376759999999997</v>
      </c>
      <c r="Q460" s="32">
        <v>-88.684229999999999</v>
      </c>
      <c r="R460" s="30">
        <f t="shared" si="7"/>
        <v>1908</v>
      </c>
      <c r="S460" s="30" t="s">
        <v>1089</v>
      </c>
    </row>
    <row r="461" spans="1:19">
      <c r="A461" s="31" t="s">
        <v>1269</v>
      </c>
      <c r="B461" s="31" t="s">
        <v>2425</v>
      </c>
      <c r="C461" s="31" t="s">
        <v>283</v>
      </c>
      <c r="D461" s="31" t="s">
        <v>1127</v>
      </c>
      <c r="E461" s="32">
        <v>1</v>
      </c>
      <c r="F461" s="32">
        <v>67</v>
      </c>
      <c r="G461" s="32">
        <v>3</v>
      </c>
      <c r="H461" s="32">
        <v>3</v>
      </c>
      <c r="I461" s="32">
        <v>3</v>
      </c>
      <c r="J461" s="31" t="s">
        <v>2426</v>
      </c>
      <c r="K461" s="31" t="s">
        <v>2426</v>
      </c>
      <c r="L461" s="31" t="s">
        <v>1322</v>
      </c>
      <c r="M461" s="31" t="s">
        <v>3616</v>
      </c>
      <c r="N461" s="32">
        <v>1975</v>
      </c>
      <c r="O461" s="32">
        <v>16</v>
      </c>
      <c r="P461" s="32">
        <v>28.690909999999999</v>
      </c>
      <c r="Q461" s="32">
        <v>-95.968199999999996</v>
      </c>
      <c r="R461" s="30">
        <f t="shared" si="7"/>
        <v>1908</v>
      </c>
      <c r="S461" s="30" t="s">
        <v>1089</v>
      </c>
    </row>
    <row r="462" spans="1:19">
      <c r="A462" s="31" t="s">
        <v>1269</v>
      </c>
      <c r="B462" s="31" t="s">
        <v>2440</v>
      </c>
      <c r="C462" s="31" t="s">
        <v>283</v>
      </c>
      <c r="D462" s="31" t="s">
        <v>1127</v>
      </c>
      <c r="E462" s="32">
        <v>1</v>
      </c>
      <c r="F462" s="32">
        <v>68</v>
      </c>
      <c r="G462" s="32">
        <v>3</v>
      </c>
      <c r="H462" s="32">
        <v>3</v>
      </c>
      <c r="I462" s="32">
        <v>4</v>
      </c>
      <c r="J462" s="31" t="s">
        <v>1584</v>
      </c>
      <c r="K462" s="31" t="s">
        <v>1583</v>
      </c>
      <c r="L462" s="31" t="s">
        <v>1319</v>
      </c>
      <c r="M462" s="31" t="s">
        <v>3616</v>
      </c>
      <c r="N462" s="32">
        <v>1976</v>
      </c>
      <c r="O462" s="32">
        <v>16</v>
      </c>
      <c r="P462" s="32">
        <v>26.402439999999999</v>
      </c>
      <c r="Q462" s="32">
        <v>-99.008629999999997</v>
      </c>
      <c r="R462" s="30">
        <f t="shared" si="7"/>
        <v>1908</v>
      </c>
      <c r="S462" s="30" t="s">
        <v>1089</v>
      </c>
    </row>
    <row r="463" spans="1:19">
      <c r="A463" s="31" t="s">
        <v>1269</v>
      </c>
      <c r="B463" s="31" t="s">
        <v>1646</v>
      </c>
      <c r="C463" s="31" t="s">
        <v>69</v>
      </c>
      <c r="D463" s="31" t="s">
        <v>1127</v>
      </c>
      <c r="E463" s="32">
        <v>1</v>
      </c>
      <c r="F463" s="32">
        <v>64</v>
      </c>
      <c r="G463" s="32">
        <v>2</v>
      </c>
      <c r="H463" s="32">
        <v>3</v>
      </c>
      <c r="J463" s="31" t="s">
        <v>1308</v>
      </c>
      <c r="K463" s="31" t="s">
        <v>1307</v>
      </c>
      <c r="L463" s="31" t="s">
        <v>1309</v>
      </c>
      <c r="M463" s="31" t="s">
        <v>3617</v>
      </c>
      <c r="N463" s="32">
        <v>1973</v>
      </c>
      <c r="O463" s="32">
        <v>2</v>
      </c>
      <c r="P463" s="32">
        <v>33.784889999999997</v>
      </c>
      <c r="Q463" s="32">
        <v>-84.303970000000007</v>
      </c>
      <c r="R463" s="30">
        <f t="shared" si="7"/>
        <v>1909</v>
      </c>
      <c r="S463" s="30" t="s">
        <v>1089</v>
      </c>
    </row>
    <row r="464" spans="1:19">
      <c r="A464" s="31" t="s">
        <v>1269</v>
      </c>
      <c r="B464" s="31" t="s">
        <v>1662</v>
      </c>
      <c r="C464" s="31" t="s">
        <v>69</v>
      </c>
      <c r="D464" s="31" t="s">
        <v>1127</v>
      </c>
      <c r="E464" s="32">
        <v>1</v>
      </c>
      <c r="F464" s="32">
        <v>64</v>
      </c>
      <c r="G464" s="32">
        <v>2</v>
      </c>
      <c r="H464" s="32">
        <v>3</v>
      </c>
      <c r="I464" s="32">
        <v>2</v>
      </c>
      <c r="J464" s="31" t="s">
        <v>74</v>
      </c>
      <c r="K464" s="31" t="s">
        <v>1315</v>
      </c>
      <c r="L464" s="31" t="s">
        <v>1309</v>
      </c>
      <c r="M464" s="31" t="s">
        <v>3617</v>
      </c>
      <c r="N464" s="32">
        <v>1973</v>
      </c>
      <c r="O464" s="32">
        <v>2</v>
      </c>
      <c r="P464" s="32">
        <v>32.839230000000001</v>
      </c>
      <c r="Q464" s="32">
        <v>-83.626859999999994</v>
      </c>
      <c r="R464" s="30">
        <f t="shared" si="7"/>
        <v>1909</v>
      </c>
      <c r="S464" s="30" t="s">
        <v>1089</v>
      </c>
    </row>
    <row r="465" spans="1:19">
      <c r="A465" s="31" t="s">
        <v>1269</v>
      </c>
      <c r="B465" s="31" t="s">
        <v>2078</v>
      </c>
      <c r="C465" s="31" t="s">
        <v>69</v>
      </c>
      <c r="D465" s="31" t="s">
        <v>1274</v>
      </c>
      <c r="E465" s="32">
        <v>1</v>
      </c>
      <c r="F465" s="32">
        <v>65</v>
      </c>
      <c r="G465" s="32">
        <v>2</v>
      </c>
      <c r="H465" s="32">
        <v>3</v>
      </c>
      <c r="I465" s="32">
        <v>2</v>
      </c>
      <c r="J465" s="31" t="s">
        <v>2526</v>
      </c>
      <c r="K465" s="31" t="s">
        <v>482</v>
      </c>
      <c r="L465" s="31" t="s">
        <v>1309</v>
      </c>
      <c r="M465" s="31" t="s">
        <v>3617</v>
      </c>
      <c r="N465" s="32">
        <v>1974</v>
      </c>
      <c r="O465" s="32">
        <v>2</v>
      </c>
      <c r="P465" s="32">
        <v>33.040779999999998</v>
      </c>
      <c r="Q465" s="32">
        <v>-85.031099999999995</v>
      </c>
      <c r="R465" s="30">
        <f t="shared" si="7"/>
        <v>1909</v>
      </c>
      <c r="S465" s="30" t="s">
        <v>1089</v>
      </c>
    </row>
    <row r="466" spans="1:19">
      <c r="A466" s="31" t="s">
        <v>1269</v>
      </c>
      <c r="B466" s="31" t="s">
        <v>2134</v>
      </c>
      <c r="C466" s="31" t="s">
        <v>69</v>
      </c>
      <c r="D466" s="31" t="s">
        <v>1274</v>
      </c>
      <c r="E466" s="32">
        <v>1</v>
      </c>
      <c r="F466" s="32">
        <v>69</v>
      </c>
      <c r="G466" s="32">
        <v>3</v>
      </c>
      <c r="H466" s="32">
        <v>1</v>
      </c>
      <c r="I466" s="32">
        <v>1</v>
      </c>
      <c r="J466" s="31" t="s">
        <v>1333</v>
      </c>
      <c r="K466" s="31" t="s">
        <v>1332</v>
      </c>
      <c r="L466" s="31" t="s">
        <v>1328</v>
      </c>
      <c r="M466" s="31" t="s">
        <v>3617</v>
      </c>
      <c r="N466" s="32">
        <v>1978</v>
      </c>
      <c r="O466" s="32">
        <v>3</v>
      </c>
      <c r="P466" s="32">
        <v>30.84994</v>
      </c>
      <c r="Q466" s="32">
        <v>-83.229029999999995</v>
      </c>
      <c r="R466" s="30">
        <f t="shared" si="7"/>
        <v>1909</v>
      </c>
      <c r="S466" s="30" t="s">
        <v>1089</v>
      </c>
    </row>
    <row r="467" spans="1:19">
      <c r="A467" s="31" t="s">
        <v>1269</v>
      </c>
      <c r="B467" s="31" t="s">
        <v>2216</v>
      </c>
      <c r="C467" s="31" t="s">
        <v>3</v>
      </c>
      <c r="D467" s="31" t="s">
        <v>1127</v>
      </c>
      <c r="E467" s="32">
        <v>1</v>
      </c>
      <c r="F467" s="32">
        <v>69</v>
      </c>
      <c r="G467" s="32">
        <v>3</v>
      </c>
      <c r="H467" s="32">
        <v>4</v>
      </c>
      <c r="I467" s="32">
        <v>3</v>
      </c>
      <c r="J467" s="31" t="s">
        <v>1659</v>
      </c>
      <c r="K467" s="31" t="s">
        <v>1659</v>
      </c>
      <c r="L467" s="31" t="s">
        <v>1309</v>
      </c>
      <c r="M467" s="31" t="s">
        <v>3617</v>
      </c>
      <c r="N467" s="32">
        <v>1978</v>
      </c>
      <c r="O467" s="32">
        <v>6</v>
      </c>
      <c r="P467" s="32">
        <v>33.684559999999998</v>
      </c>
      <c r="Q467" s="32">
        <v>-87.82902</v>
      </c>
      <c r="R467" s="30">
        <f t="shared" si="7"/>
        <v>1909</v>
      </c>
      <c r="S467" s="30" t="s">
        <v>1089</v>
      </c>
    </row>
    <row r="468" spans="1:19">
      <c r="A468" s="31" t="s">
        <v>1269</v>
      </c>
      <c r="B468" s="31" t="s">
        <v>2244</v>
      </c>
      <c r="C468" s="31" t="s">
        <v>3</v>
      </c>
      <c r="D468" s="31" t="s">
        <v>1127</v>
      </c>
      <c r="E468" s="32">
        <v>1</v>
      </c>
      <c r="F468" s="32">
        <v>67</v>
      </c>
      <c r="G468" s="32">
        <v>3</v>
      </c>
      <c r="H468" s="32">
        <v>1</v>
      </c>
      <c r="J468" s="31" t="s">
        <v>2245</v>
      </c>
      <c r="K468" s="31" t="s">
        <v>456</v>
      </c>
      <c r="L468" s="31" t="s">
        <v>1319</v>
      </c>
      <c r="M468" s="31" t="s">
        <v>3616</v>
      </c>
      <c r="N468" s="32">
        <v>1976</v>
      </c>
      <c r="O468" s="32">
        <v>7</v>
      </c>
      <c r="P468" s="32">
        <v>32.050280000000001</v>
      </c>
      <c r="Q468" s="32">
        <v>-86.221069999999997</v>
      </c>
      <c r="R468" s="30">
        <f t="shared" si="7"/>
        <v>1909</v>
      </c>
      <c r="S468" s="30" t="s">
        <v>1089</v>
      </c>
    </row>
    <row r="469" spans="1:19">
      <c r="A469" s="31" t="s">
        <v>1269</v>
      </c>
      <c r="B469" s="31" t="s">
        <v>2252</v>
      </c>
      <c r="C469" s="31" t="s">
        <v>3</v>
      </c>
      <c r="D469" s="31" t="s">
        <v>1274</v>
      </c>
      <c r="E469" s="32">
        <v>1</v>
      </c>
      <c r="F469" s="32">
        <v>67</v>
      </c>
      <c r="G469" s="32">
        <v>3</v>
      </c>
      <c r="H469" s="32">
        <v>3</v>
      </c>
      <c r="J469" s="31" t="s">
        <v>2033</v>
      </c>
      <c r="K469" s="31" t="s">
        <v>1433</v>
      </c>
      <c r="L469" s="31" t="s">
        <v>1328</v>
      </c>
      <c r="M469" s="31" t="s">
        <v>3616</v>
      </c>
      <c r="N469" s="32">
        <v>1976</v>
      </c>
      <c r="O469" s="32">
        <v>7</v>
      </c>
      <c r="P469" s="32">
        <v>31.815000000000001</v>
      </c>
      <c r="Q469" s="32">
        <v>-85.842749999999995</v>
      </c>
      <c r="R469" s="30">
        <f t="shared" si="7"/>
        <v>1909</v>
      </c>
      <c r="S469" s="30" t="s">
        <v>1089</v>
      </c>
    </row>
    <row r="470" spans="1:19">
      <c r="A470" s="31" t="s">
        <v>1269</v>
      </c>
      <c r="B470" s="31" t="s">
        <v>2279</v>
      </c>
      <c r="C470" s="31" t="s">
        <v>275</v>
      </c>
      <c r="D470" s="31" t="s">
        <v>1127</v>
      </c>
      <c r="E470" s="32">
        <v>1</v>
      </c>
      <c r="F470" s="32">
        <v>69</v>
      </c>
      <c r="G470" s="32">
        <v>3</v>
      </c>
      <c r="H470" s="32">
        <v>3</v>
      </c>
      <c r="I470" s="32">
        <v>2</v>
      </c>
      <c r="J470" s="31" t="s">
        <v>1457</v>
      </c>
      <c r="K470" s="31" t="s">
        <v>1456</v>
      </c>
      <c r="L470" s="31" t="s">
        <v>1319</v>
      </c>
      <c r="M470" s="31" t="s">
        <v>3617</v>
      </c>
      <c r="N470" s="32">
        <v>1978</v>
      </c>
      <c r="O470" s="32">
        <v>9</v>
      </c>
      <c r="P470" s="32">
        <v>35.169460000000001</v>
      </c>
      <c r="Q470" s="32">
        <v>-88.591440000000006</v>
      </c>
      <c r="R470" s="30">
        <f t="shared" si="7"/>
        <v>1909</v>
      </c>
      <c r="S470" s="30" t="s">
        <v>1089</v>
      </c>
    </row>
    <row r="471" spans="1:19">
      <c r="A471" s="31" t="s">
        <v>1269</v>
      </c>
      <c r="B471" s="31" t="s">
        <v>1847</v>
      </c>
      <c r="C471" s="31" t="s">
        <v>336</v>
      </c>
      <c r="D471" s="31" t="s">
        <v>1127</v>
      </c>
      <c r="E471" s="32">
        <v>1</v>
      </c>
      <c r="F471" s="32">
        <v>65</v>
      </c>
      <c r="G471" s="32">
        <v>2</v>
      </c>
      <c r="H471" s="32">
        <v>1</v>
      </c>
      <c r="I471" s="32">
        <v>1</v>
      </c>
      <c r="J471" s="31" t="s">
        <v>1349</v>
      </c>
      <c r="K471" s="31" t="s">
        <v>1848</v>
      </c>
      <c r="L471" s="31" t="s">
        <v>1319</v>
      </c>
      <c r="M471" s="31" t="s">
        <v>3617</v>
      </c>
      <c r="N471" s="32">
        <v>1974</v>
      </c>
      <c r="O471" s="32">
        <v>10</v>
      </c>
      <c r="P471" s="32">
        <v>34.362119999999997</v>
      </c>
      <c r="Q471" s="32">
        <v>-89.505790000000005</v>
      </c>
      <c r="R471" s="30">
        <f t="shared" si="7"/>
        <v>1909</v>
      </c>
      <c r="S471" s="30" t="s">
        <v>1089</v>
      </c>
    </row>
    <row r="472" spans="1:19">
      <c r="A472" s="31" t="s">
        <v>1269</v>
      </c>
      <c r="B472" s="31" t="s">
        <v>2298</v>
      </c>
      <c r="C472" s="31" t="s">
        <v>336</v>
      </c>
      <c r="D472" s="31" t="s">
        <v>1274</v>
      </c>
      <c r="E472" s="32">
        <v>1</v>
      </c>
      <c r="F472" s="32">
        <v>69</v>
      </c>
      <c r="G472" s="32">
        <v>3</v>
      </c>
      <c r="H472" s="32">
        <v>1</v>
      </c>
      <c r="I472" s="32">
        <v>1</v>
      </c>
      <c r="J472" s="31" t="s">
        <v>390</v>
      </c>
      <c r="K472" s="31" t="s">
        <v>2299</v>
      </c>
      <c r="L472" s="31" t="s">
        <v>1274</v>
      </c>
      <c r="M472" s="31" t="s">
        <v>3617</v>
      </c>
      <c r="N472" s="32">
        <v>1978</v>
      </c>
      <c r="O472" s="32">
        <v>10</v>
      </c>
      <c r="P472" s="32">
        <v>33.812040000000003</v>
      </c>
      <c r="Q472" s="32">
        <v>-90.523319999999998</v>
      </c>
      <c r="R472" s="30">
        <f t="shared" si="7"/>
        <v>1909</v>
      </c>
      <c r="S472" s="30" t="s">
        <v>1089</v>
      </c>
    </row>
    <row r="473" spans="1:19">
      <c r="A473" s="31" t="s">
        <v>1269</v>
      </c>
      <c r="B473" s="31" t="s">
        <v>2300</v>
      </c>
      <c r="C473" s="31" t="s">
        <v>336</v>
      </c>
      <c r="D473" s="31" t="s">
        <v>1127</v>
      </c>
      <c r="E473" s="32">
        <v>1</v>
      </c>
      <c r="F473" s="32">
        <v>69</v>
      </c>
      <c r="G473" s="32">
        <v>3</v>
      </c>
      <c r="H473" s="32">
        <v>3</v>
      </c>
      <c r="I473" s="32">
        <v>3</v>
      </c>
      <c r="J473" s="31" t="s">
        <v>2302</v>
      </c>
      <c r="K473" s="31" t="s">
        <v>2301</v>
      </c>
      <c r="L473" s="31" t="s">
        <v>1319</v>
      </c>
      <c r="M473" s="31" t="s">
        <v>3616</v>
      </c>
      <c r="N473" s="32">
        <v>1978</v>
      </c>
      <c r="O473" s="32">
        <v>10</v>
      </c>
      <c r="P473" s="32">
        <v>33.311320000000002</v>
      </c>
      <c r="Q473" s="32">
        <v>-89.176689999999994</v>
      </c>
      <c r="R473" s="30">
        <f t="shared" si="7"/>
        <v>1909</v>
      </c>
      <c r="S473" s="30" t="s">
        <v>1089</v>
      </c>
    </row>
    <row r="474" spans="1:19">
      <c r="A474" s="31" t="s">
        <v>1269</v>
      </c>
      <c r="B474" s="31" t="s">
        <v>1862</v>
      </c>
      <c r="C474" s="31" t="s">
        <v>336</v>
      </c>
      <c r="D474" s="31" t="s">
        <v>1274</v>
      </c>
      <c r="E474" s="32">
        <v>1</v>
      </c>
      <c r="F474" s="32">
        <v>65</v>
      </c>
      <c r="G474" s="32">
        <v>2</v>
      </c>
      <c r="H474" s="32">
        <v>4</v>
      </c>
      <c r="I474" s="32">
        <v>2</v>
      </c>
      <c r="J474" s="31" t="s">
        <v>1863</v>
      </c>
      <c r="K474" s="31" t="s">
        <v>1556</v>
      </c>
      <c r="L474" s="31" t="s">
        <v>1328</v>
      </c>
      <c r="M474" s="31" t="s">
        <v>3616</v>
      </c>
      <c r="N474" s="32">
        <v>1974</v>
      </c>
      <c r="O474" s="32">
        <v>11</v>
      </c>
      <c r="P474" s="32">
        <v>32.218919999999997</v>
      </c>
      <c r="Q474" s="32">
        <v>-89.543639999999996</v>
      </c>
      <c r="R474" s="30">
        <f t="shared" si="7"/>
        <v>1909</v>
      </c>
      <c r="S474" s="30" t="s">
        <v>1089</v>
      </c>
    </row>
    <row r="475" spans="1:19">
      <c r="A475" s="31" t="s">
        <v>1269</v>
      </c>
      <c r="B475" s="31" t="s">
        <v>2329</v>
      </c>
      <c r="C475" s="31" t="s">
        <v>24</v>
      </c>
      <c r="D475" s="31" t="s">
        <v>1127</v>
      </c>
      <c r="E475" s="32">
        <v>1</v>
      </c>
      <c r="F475" s="32">
        <v>68</v>
      </c>
      <c r="G475" s="32">
        <v>3</v>
      </c>
      <c r="H475" s="32">
        <v>2</v>
      </c>
      <c r="J475" s="31" t="s">
        <v>1871</v>
      </c>
      <c r="K475" s="31" t="s">
        <v>1870</v>
      </c>
      <c r="L475" s="31" t="s">
        <v>1328</v>
      </c>
      <c r="M475" s="31" t="s">
        <v>3617</v>
      </c>
      <c r="N475" s="32">
        <v>1977</v>
      </c>
      <c r="O475" s="32">
        <v>12</v>
      </c>
      <c r="P475" s="32">
        <v>30.277570000000001</v>
      </c>
      <c r="Q475" s="32">
        <v>-89.782799999999995</v>
      </c>
      <c r="R475" s="30">
        <f t="shared" si="7"/>
        <v>1909</v>
      </c>
      <c r="S475" s="30" t="s">
        <v>1089</v>
      </c>
    </row>
    <row r="476" spans="1:19">
      <c r="A476" s="31" t="s">
        <v>1269</v>
      </c>
      <c r="B476" s="31" t="s">
        <v>1881</v>
      </c>
      <c r="C476" s="31" t="s">
        <v>24</v>
      </c>
      <c r="D476" s="31" t="s">
        <v>1274</v>
      </c>
      <c r="E476" s="32">
        <v>1</v>
      </c>
      <c r="F476" s="32">
        <v>65</v>
      </c>
      <c r="G476" s="32">
        <v>2</v>
      </c>
      <c r="H476" s="32">
        <v>1</v>
      </c>
      <c r="I476" s="32">
        <v>2</v>
      </c>
      <c r="J476" s="31" t="s">
        <v>1882</v>
      </c>
      <c r="K476" s="31" t="s">
        <v>1499</v>
      </c>
      <c r="L476" s="31" t="s">
        <v>1274</v>
      </c>
      <c r="M476" s="31" t="s">
        <v>3616</v>
      </c>
      <c r="N476" s="32">
        <v>1974</v>
      </c>
      <c r="O476" s="32">
        <v>12</v>
      </c>
      <c r="P476" s="32">
        <v>29.57471</v>
      </c>
      <c r="Q476" s="32">
        <v>-90.726240000000004</v>
      </c>
      <c r="R476" s="30">
        <f t="shared" si="7"/>
        <v>1909</v>
      </c>
      <c r="S476" s="30" t="s">
        <v>1089</v>
      </c>
    </row>
    <row r="477" spans="1:19">
      <c r="A477" s="31" t="s">
        <v>1269</v>
      </c>
      <c r="B477" s="31" t="s">
        <v>2344</v>
      </c>
      <c r="C477" s="31" t="s">
        <v>10</v>
      </c>
      <c r="D477" s="31" t="s">
        <v>1127</v>
      </c>
      <c r="E477" s="32">
        <v>1</v>
      </c>
      <c r="F477" s="32">
        <v>68</v>
      </c>
      <c r="G477" s="32">
        <v>3</v>
      </c>
      <c r="H477" s="32">
        <v>4</v>
      </c>
      <c r="I477" s="32">
        <v>3</v>
      </c>
      <c r="J477" s="31" t="s">
        <v>2346</v>
      </c>
      <c r="K477" s="31" t="s">
        <v>2345</v>
      </c>
      <c r="L477" s="31" t="s">
        <v>1274</v>
      </c>
      <c r="M477" s="31" t="s">
        <v>3617</v>
      </c>
      <c r="N477" s="32">
        <v>1977</v>
      </c>
      <c r="O477" s="32">
        <v>12</v>
      </c>
      <c r="P477" s="32">
        <v>30.693280000000001</v>
      </c>
      <c r="Q477" s="32">
        <v>-91.434010000000001</v>
      </c>
      <c r="R477" s="30">
        <f t="shared" si="7"/>
        <v>1909</v>
      </c>
      <c r="S477" s="30" t="s">
        <v>1089</v>
      </c>
    </row>
    <row r="478" spans="1:19">
      <c r="A478" s="31" t="s">
        <v>1269</v>
      </c>
      <c r="B478" s="31" t="s">
        <v>2349</v>
      </c>
      <c r="C478" s="31" t="s">
        <v>10</v>
      </c>
      <c r="D478" s="31" t="s">
        <v>1274</v>
      </c>
      <c r="E478" s="32">
        <v>1</v>
      </c>
      <c r="F478" s="32">
        <v>67</v>
      </c>
      <c r="G478" s="32">
        <v>3</v>
      </c>
      <c r="H478" s="32">
        <v>2</v>
      </c>
      <c r="I478" s="32">
        <v>2</v>
      </c>
      <c r="J478" s="31" t="s">
        <v>2350</v>
      </c>
      <c r="K478" s="31" t="s">
        <v>1892</v>
      </c>
      <c r="L478" s="31" t="s">
        <v>1273</v>
      </c>
      <c r="M478" s="31" t="s">
        <v>3616</v>
      </c>
      <c r="N478" s="32">
        <v>1976</v>
      </c>
      <c r="O478" s="32">
        <v>13</v>
      </c>
      <c r="P478" s="32">
        <v>36.224089999999997</v>
      </c>
      <c r="Q478" s="32">
        <v>-91.60866</v>
      </c>
      <c r="R478" s="30">
        <f t="shared" si="7"/>
        <v>1909</v>
      </c>
      <c r="S478" s="30" t="s">
        <v>1089</v>
      </c>
    </row>
    <row r="479" spans="1:19">
      <c r="A479" s="31" t="s">
        <v>1269</v>
      </c>
      <c r="B479" s="31" t="s">
        <v>2377</v>
      </c>
      <c r="C479" s="31" t="s">
        <v>10</v>
      </c>
      <c r="D479" s="31" t="s">
        <v>1274</v>
      </c>
      <c r="E479" s="32">
        <v>1</v>
      </c>
      <c r="F479" s="32">
        <v>68</v>
      </c>
      <c r="G479" s="32">
        <v>3</v>
      </c>
      <c r="H479" s="32">
        <v>3</v>
      </c>
      <c r="I479" s="32">
        <v>3</v>
      </c>
      <c r="J479" s="31" t="s">
        <v>383</v>
      </c>
      <c r="K479" s="31" t="s">
        <v>1927</v>
      </c>
      <c r="L479" s="31" t="s">
        <v>1319</v>
      </c>
      <c r="M479" s="31" t="s">
        <v>3617</v>
      </c>
      <c r="N479" s="32">
        <v>1977</v>
      </c>
      <c r="O479" s="32">
        <v>13</v>
      </c>
      <c r="P479" s="32">
        <v>33.211930000000002</v>
      </c>
      <c r="Q479" s="32">
        <v>-92.665499999999994</v>
      </c>
      <c r="R479" s="30">
        <f t="shared" si="7"/>
        <v>1909</v>
      </c>
      <c r="S479" s="30" t="s">
        <v>1089</v>
      </c>
    </row>
    <row r="480" spans="1:19">
      <c r="A480" s="31" t="s">
        <v>1269</v>
      </c>
      <c r="B480" s="31" t="s">
        <v>2378</v>
      </c>
      <c r="C480" s="31" t="s">
        <v>10</v>
      </c>
      <c r="D480" s="31" t="s">
        <v>1127</v>
      </c>
      <c r="E480" s="32">
        <v>1</v>
      </c>
      <c r="F480" s="32">
        <v>68</v>
      </c>
      <c r="G480" s="32">
        <v>3</v>
      </c>
      <c r="H480" s="32">
        <v>4</v>
      </c>
      <c r="I480" s="32">
        <v>4</v>
      </c>
      <c r="J480" s="31" t="s">
        <v>366</v>
      </c>
      <c r="K480" s="31" t="s">
        <v>1927</v>
      </c>
      <c r="L480" s="31" t="s">
        <v>1319</v>
      </c>
      <c r="M480" s="31" t="s">
        <v>3616</v>
      </c>
      <c r="N480" s="32">
        <v>1977</v>
      </c>
      <c r="O480" s="32">
        <v>13</v>
      </c>
      <c r="P480" s="32">
        <v>33.01549</v>
      </c>
      <c r="Q480" s="32">
        <v>-92.724779999999996</v>
      </c>
      <c r="R480" s="30">
        <f t="shared" si="7"/>
        <v>1909</v>
      </c>
      <c r="S480" s="30" t="s">
        <v>1089</v>
      </c>
    </row>
    <row r="481" spans="1:19">
      <c r="A481" s="31" t="s">
        <v>1269</v>
      </c>
      <c r="B481" s="31" t="s">
        <v>2385</v>
      </c>
      <c r="C481" s="31" t="s">
        <v>24</v>
      </c>
      <c r="D481" s="31" t="s">
        <v>1127</v>
      </c>
      <c r="E481" s="32">
        <v>1</v>
      </c>
      <c r="F481" s="32">
        <v>69</v>
      </c>
      <c r="G481" s="32">
        <v>3</v>
      </c>
      <c r="H481" s="32">
        <v>2</v>
      </c>
      <c r="I481" s="32">
        <v>2</v>
      </c>
      <c r="J481" s="31" t="s">
        <v>2387</v>
      </c>
      <c r="K481" s="31" t="s">
        <v>2386</v>
      </c>
      <c r="L481" s="31" t="s">
        <v>1274</v>
      </c>
      <c r="M481" s="31" t="s">
        <v>3616</v>
      </c>
      <c r="N481" s="32">
        <v>1978</v>
      </c>
      <c r="O481" s="32">
        <v>14</v>
      </c>
      <c r="P481" s="32">
        <v>32.014690000000002</v>
      </c>
      <c r="Q481" s="32">
        <v>-93.342179999999999</v>
      </c>
      <c r="R481" s="30">
        <f t="shared" si="7"/>
        <v>1909</v>
      </c>
      <c r="S481" s="30" t="s">
        <v>1089</v>
      </c>
    </row>
    <row r="482" spans="1:19">
      <c r="A482" s="31" t="s">
        <v>1269</v>
      </c>
      <c r="B482" s="31" t="s">
        <v>2393</v>
      </c>
      <c r="C482" s="31" t="s">
        <v>24</v>
      </c>
      <c r="D482" s="31" t="s">
        <v>1127</v>
      </c>
      <c r="E482" s="32">
        <v>1</v>
      </c>
      <c r="F482" s="32">
        <v>67</v>
      </c>
      <c r="G482" s="32">
        <v>3</v>
      </c>
      <c r="H482" s="32">
        <v>3</v>
      </c>
      <c r="I482" s="32">
        <v>2</v>
      </c>
      <c r="J482" s="31" t="s">
        <v>2395</v>
      </c>
      <c r="K482" s="31" t="s">
        <v>2394</v>
      </c>
      <c r="L482" s="31" t="s">
        <v>1328</v>
      </c>
      <c r="M482" s="31" t="s">
        <v>3617</v>
      </c>
      <c r="N482" s="32">
        <v>1976</v>
      </c>
      <c r="O482" s="32">
        <v>14</v>
      </c>
      <c r="P482" s="32">
        <v>30.839459999999999</v>
      </c>
      <c r="Q482" s="32">
        <v>-93.286950000000004</v>
      </c>
      <c r="R482" s="30">
        <f t="shared" si="7"/>
        <v>1909</v>
      </c>
      <c r="S482" s="30" t="s">
        <v>1089</v>
      </c>
    </row>
    <row r="483" spans="1:19">
      <c r="A483" s="31" t="s">
        <v>1269</v>
      </c>
      <c r="B483" s="31" t="s">
        <v>2423</v>
      </c>
      <c r="C483" s="31" t="s">
        <v>283</v>
      </c>
      <c r="D483" s="31" t="s">
        <v>1127</v>
      </c>
      <c r="E483" s="32">
        <v>1</v>
      </c>
      <c r="F483" s="32">
        <v>67</v>
      </c>
      <c r="G483" s="32">
        <v>3</v>
      </c>
      <c r="H483" s="32">
        <v>4</v>
      </c>
      <c r="I483" s="32">
        <v>4</v>
      </c>
      <c r="J483" s="31" t="s">
        <v>370</v>
      </c>
      <c r="K483" s="31" t="s">
        <v>1567</v>
      </c>
      <c r="L483" s="31" t="s">
        <v>1319</v>
      </c>
      <c r="M483" s="31" t="s">
        <v>3617</v>
      </c>
      <c r="N483" s="32">
        <v>1976</v>
      </c>
      <c r="O483" s="32">
        <v>15</v>
      </c>
      <c r="P483" s="32">
        <v>30.722950000000001</v>
      </c>
      <c r="Q483" s="32">
        <v>-95.551450000000003</v>
      </c>
      <c r="R483" s="30">
        <f t="shared" si="7"/>
        <v>1909</v>
      </c>
      <c r="S483" s="30" t="s">
        <v>1089</v>
      </c>
    </row>
    <row r="484" spans="1:19">
      <c r="A484" s="31" t="s">
        <v>1269</v>
      </c>
      <c r="B484" s="31" t="s">
        <v>1614</v>
      </c>
      <c r="C484" s="31" t="s">
        <v>275</v>
      </c>
      <c r="D484" s="31" t="s">
        <v>1127</v>
      </c>
      <c r="E484" s="32">
        <v>1</v>
      </c>
      <c r="F484" s="32">
        <v>62</v>
      </c>
      <c r="G484" s="32">
        <v>2</v>
      </c>
      <c r="H484" s="32">
        <v>1</v>
      </c>
      <c r="I484" s="32">
        <v>1</v>
      </c>
      <c r="J484" s="31" t="s">
        <v>276</v>
      </c>
      <c r="K484" s="31" t="s">
        <v>1301</v>
      </c>
      <c r="L484" s="31" t="s">
        <v>1273</v>
      </c>
      <c r="M484" s="31" t="s">
        <v>3617</v>
      </c>
      <c r="N484" s="32">
        <v>1972</v>
      </c>
      <c r="O484" s="32">
        <v>1</v>
      </c>
      <c r="P484" s="32">
        <v>35.045789999999997</v>
      </c>
      <c r="Q484" s="32">
        <v>-85.309340000000006</v>
      </c>
      <c r="R484" s="30">
        <f t="shared" si="7"/>
        <v>1910</v>
      </c>
      <c r="S484" s="30" t="s">
        <v>1089</v>
      </c>
    </row>
    <row r="485" spans="1:19">
      <c r="A485" s="31" t="s">
        <v>1269</v>
      </c>
      <c r="B485" s="31" t="s">
        <v>2026</v>
      </c>
      <c r="C485" s="31" t="s">
        <v>69</v>
      </c>
      <c r="D485" s="31" t="s">
        <v>1274</v>
      </c>
      <c r="E485" s="32">
        <v>1</v>
      </c>
      <c r="F485" s="32">
        <v>66</v>
      </c>
      <c r="G485" s="32">
        <v>3</v>
      </c>
      <c r="H485" s="32">
        <v>1</v>
      </c>
      <c r="I485" s="32">
        <v>1</v>
      </c>
      <c r="J485" s="31" t="s">
        <v>2028</v>
      </c>
      <c r="K485" s="31" t="s">
        <v>2027</v>
      </c>
      <c r="L485" s="31" t="s">
        <v>1309</v>
      </c>
      <c r="M485" s="31" t="s">
        <v>3617</v>
      </c>
      <c r="N485" s="32">
        <v>1976</v>
      </c>
      <c r="O485" s="32">
        <v>2</v>
      </c>
      <c r="P485" s="32">
        <v>33.65363</v>
      </c>
      <c r="Q485" s="32">
        <v>-84.005539999999996</v>
      </c>
      <c r="R485" s="30">
        <f t="shared" si="7"/>
        <v>1910</v>
      </c>
      <c r="S485" s="30" t="s">
        <v>1089</v>
      </c>
    </row>
    <row r="486" spans="1:19">
      <c r="A486" s="31" t="s">
        <v>1269</v>
      </c>
      <c r="B486" s="31" t="s">
        <v>1638</v>
      </c>
      <c r="C486" s="31" t="s">
        <v>69</v>
      </c>
      <c r="D486" s="31" t="s">
        <v>1274</v>
      </c>
      <c r="E486" s="32">
        <v>1</v>
      </c>
      <c r="F486" s="32">
        <v>62</v>
      </c>
      <c r="G486" s="32">
        <v>2</v>
      </c>
      <c r="H486" s="32">
        <v>3</v>
      </c>
      <c r="I486" s="32">
        <v>2</v>
      </c>
      <c r="J486" s="31" t="s">
        <v>1639</v>
      </c>
      <c r="K486" s="31" t="s">
        <v>320</v>
      </c>
      <c r="L486" s="31" t="s">
        <v>1309</v>
      </c>
      <c r="M486" s="31" t="s">
        <v>3616</v>
      </c>
      <c r="N486" s="32">
        <v>1972</v>
      </c>
      <c r="O486" s="32">
        <v>2</v>
      </c>
      <c r="P486" s="32">
        <v>34.037300000000002</v>
      </c>
      <c r="Q486" s="32">
        <v>-83.217740000000006</v>
      </c>
      <c r="R486" s="30">
        <f t="shared" si="7"/>
        <v>1910</v>
      </c>
      <c r="S486" s="30" t="s">
        <v>1089</v>
      </c>
    </row>
    <row r="487" spans="1:19">
      <c r="A487" s="31" t="s">
        <v>1269</v>
      </c>
      <c r="B487" s="31" t="s">
        <v>2044</v>
      </c>
      <c r="C487" s="31" t="s">
        <v>69</v>
      </c>
      <c r="D487" s="31" t="s">
        <v>1127</v>
      </c>
      <c r="E487" s="32">
        <v>1</v>
      </c>
      <c r="F487" s="32">
        <v>66</v>
      </c>
      <c r="G487" s="32">
        <v>3</v>
      </c>
      <c r="H487" s="32">
        <v>3</v>
      </c>
      <c r="I487" s="32">
        <v>3</v>
      </c>
      <c r="J487" s="31" t="s">
        <v>1308</v>
      </c>
      <c r="K487" s="31" t="s">
        <v>1307</v>
      </c>
      <c r="L487" s="31" t="s">
        <v>1309</v>
      </c>
      <c r="M487" s="31" t="s">
        <v>3617</v>
      </c>
      <c r="N487" s="32">
        <v>1976</v>
      </c>
      <c r="O487" s="32">
        <v>2</v>
      </c>
      <c r="P487" s="32">
        <v>33.777949999999997</v>
      </c>
      <c r="Q487" s="32">
        <v>-84.296440000000004</v>
      </c>
      <c r="R487" s="30">
        <f t="shared" si="7"/>
        <v>1910</v>
      </c>
      <c r="S487" s="30" t="s">
        <v>1089</v>
      </c>
    </row>
    <row r="488" spans="1:19">
      <c r="A488" s="31" t="s">
        <v>1269</v>
      </c>
      <c r="B488" s="31" t="s">
        <v>1649</v>
      </c>
      <c r="C488" s="31" t="s">
        <v>69</v>
      </c>
      <c r="D488" s="31" t="s">
        <v>1274</v>
      </c>
      <c r="E488" s="32">
        <v>1</v>
      </c>
      <c r="F488" s="32">
        <v>65</v>
      </c>
      <c r="G488" s="32">
        <v>2</v>
      </c>
      <c r="H488" s="32">
        <v>3</v>
      </c>
      <c r="J488" s="31" t="s">
        <v>70</v>
      </c>
      <c r="K488" s="31" t="s">
        <v>1311</v>
      </c>
      <c r="L488" s="31" t="s">
        <v>1309</v>
      </c>
      <c r="M488" s="31" t="s">
        <v>3617</v>
      </c>
      <c r="N488" s="32">
        <v>1975</v>
      </c>
      <c r="O488" s="32">
        <v>2</v>
      </c>
      <c r="P488" s="32">
        <v>33.773240000000001</v>
      </c>
      <c r="Q488" s="32">
        <v>-84.409189999999995</v>
      </c>
      <c r="R488" s="30">
        <f t="shared" si="7"/>
        <v>1910</v>
      </c>
      <c r="S488" s="30" t="s">
        <v>1089</v>
      </c>
    </row>
    <row r="489" spans="1:19">
      <c r="A489" s="31" t="s">
        <v>1269</v>
      </c>
      <c r="B489" s="31" t="s">
        <v>2071</v>
      </c>
      <c r="C489" s="31" t="s">
        <v>69</v>
      </c>
      <c r="D489" s="31" t="s">
        <v>1127</v>
      </c>
      <c r="E489" s="32">
        <v>1</v>
      </c>
      <c r="F489" s="32">
        <v>67</v>
      </c>
      <c r="G489" s="32">
        <v>3</v>
      </c>
      <c r="H489" s="32">
        <v>2</v>
      </c>
      <c r="J489" s="31" t="s">
        <v>2070</v>
      </c>
      <c r="K489" s="31" t="s">
        <v>2069</v>
      </c>
      <c r="L489" s="31" t="s">
        <v>1309</v>
      </c>
      <c r="M489" s="31" t="s">
        <v>3617</v>
      </c>
      <c r="N489" s="32">
        <v>1977</v>
      </c>
      <c r="O489" s="32">
        <v>2</v>
      </c>
      <c r="P489" s="32">
        <v>32.887180000000001</v>
      </c>
      <c r="Q489" s="32">
        <v>-84.32817</v>
      </c>
      <c r="R489" s="30">
        <f t="shared" si="7"/>
        <v>1910</v>
      </c>
      <c r="S489" s="30" t="s">
        <v>1089</v>
      </c>
    </row>
    <row r="490" spans="1:19">
      <c r="A490" s="31" t="s">
        <v>1269</v>
      </c>
      <c r="B490" s="31" t="s">
        <v>1692</v>
      </c>
      <c r="C490" s="31" t="s">
        <v>69</v>
      </c>
      <c r="D490" s="31" t="s">
        <v>1274</v>
      </c>
      <c r="E490" s="32">
        <v>1</v>
      </c>
      <c r="F490" s="32">
        <v>59</v>
      </c>
      <c r="G490" s="32">
        <v>2</v>
      </c>
      <c r="H490" s="32">
        <v>2</v>
      </c>
      <c r="J490" s="31" t="s">
        <v>1693</v>
      </c>
      <c r="K490" s="31" t="s">
        <v>1321</v>
      </c>
      <c r="L490" s="31" t="s">
        <v>1322</v>
      </c>
      <c r="M490" s="31" t="s">
        <v>3616</v>
      </c>
      <c r="N490" s="32">
        <v>1969</v>
      </c>
      <c r="O490" s="32">
        <v>3</v>
      </c>
      <c r="P490" s="32">
        <v>32.114890000000003</v>
      </c>
      <c r="Q490" s="32">
        <v>-81.249160000000003</v>
      </c>
      <c r="R490" s="30">
        <f t="shared" si="7"/>
        <v>1910</v>
      </c>
      <c r="S490" s="30" t="s">
        <v>1089</v>
      </c>
    </row>
    <row r="491" spans="1:19">
      <c r="A491" s="31" t="s">
        <v>1269</v>
      </c>
      <c r="B491" s="31" t="s">
        <v>2116</v>
      </c>
      <c r="C491" s="31" t="s">
        <v>69</v>
      </c>
      <c r="D491" s="31" t="s">
        <v>1274</v>
      </c>
      <c r="E491" s="32">
        <v>1</v>
      </c>
      <c r="F491" s="32">
        <v>67</v>
      </c>
      <c r="G491" s="32">
        <v>3</v>
      </c>
      <c r="H491" s="32">
        <v>2</v>
      </c>
      <c r="I491" s="32">
        <v>2</v>
      </c>
      <c r="J491" s="31" t="s">
        <v>1982</v>
      </c>
      <c r="K491" s="31" t="s">
        <v>1326</v>
      </c>
      <c r="L491" s="31" t="s">
        <v>1328</v>
      </c>
      <c r="M491" s="31" t="s">
        <v>3616</v>
      </c>
      <c r="N491" s="32">
        <v>1977</v>
      </c>
      <c r="O491" s="32">
        <v>3</v>
      </c>
      <c r="P491" s="32">
        <v>31.683319999999998</v>
      </c>
      <c r="Q491" s="32">
        <v>-83.408860000000004</v>
      </c>
      <c r="R491" s="30">
        <f t="shared" si="7"/>
        <v>1910</v>
      </c>
      <c r="S491" s="30" t="s">
        <v>1089</v>
      </c>
    </row>
    <row r="492" spans="1:19">
      <c r="A492" s="31" t="s">
        <v>1269</v>
      </c>
      <c r="B492" s="31" t="s">
        <v>2119</v>
      </c>
      <c r="C492" s="31" t="s">
        <v>69</v>
      </c>
      <c r="D492" s="31" t="s">
        <v>1127</v>
      </c>
      <c r="E492" s="32">
        <v>1</v>
      </c>
      <c r="F492" s="32">
        <v>68</v>
      </c>
      <c r="G492" s="32">
        <v>3</v>
      </c>
      <c r="H492" s="32">
        <v>2</v>
      </c>
      <c r="I492" s="32">
        <v>2</v>
      </c>
      <c r="J492" s="31" t="s">
        <v>217</v>
      </c>
      <c r="K492" s="31" t="s">
        <v>1330</v>
      </c>
      <c r="L492" s="31" t="s">
        <v>1328</v>
      </c>
      <c r="M492" s="31" t="s">
        <v>3617</v>
      </c>
      <c r="N492" s="32">
        <v>1978</v>
      </c>
      <c r="O492" s="32">
        <v>3</v>
      </c>
      <c r="P492" s="32">
        <v>31.580400000000001</v>
      </c>
      <c r="Q492" s="32">
        <v>-84.156000000000006</v>
      </c>
      <c r="R492" s="30">
        <f t="shared" si="7"/>
        <v>1910</v>
      </c>
      <c r="S492" s="30" t="s">
        <v>1089</v>
      </c>
    </row>
    <row r="493" spans="1:19">
      <c r="A493" s="31" t="s">
        <v>1269</v>
      </c>
      <c r="B493" s="31" t="s">
        <v>1726</v>
      </c>
      <c r="C493" s="31" t="s">
        <v>69</v>
      </c>
      <c r="D493" s="31" t="s">
        <v>1127</v>
      </c>
      <c r="E493" s="32">
        <v>1</v>
      </c>
      <c r="F493" s="32">
        <v>64</v>
      </c>
      <c r="G493" s="32">
        <v>2</v>
      </c>
      <c r="H493" s="32">
        <v>2</v>
      </c>
      <c r="I493" s="32">
        <v>2</v>
      </c>
      <c r="J493" s="31" t="s">
        <v>1336</v>
      </c>
      <c r="K493" s="31" t="s">
        <v>1308</v>
      </c>
      <c r="L493" s="31" t="s">
        <v>1328</v>
      </c>
      <c r="M493" s="31" t="s">
        <v>3617</v>
      </c>
      <c r="N493" s="32">
        <v>1974</v>
      </c>
      <c r="O493" s="32">
        <v>3</v>
      </c>
      <c r="P493" s="32">
        <v>30.906140000000001</v>
      </c>
      <c r="Q493" s="32">
        <v>-84.575620000000001</v>
      </c>
      <c r="R493" s="30">
        <f t="shared" si="7"/>
        <v>1910</v>
      </c>
      <c r="S493" s="30" t="s">
        <v>1089</v>
      </c>
    </row>
    <row r="494" spans="1:19">
      <c r="A494" s="31" t="s">
        <v>1269</v>
      </c>
      <c r="B494" s="31" t="s">
        <v>1771</v>
      </c>
      <c r="C494" s="31" t="s">
        <v>3</v>
      </c>
      <c r="D494" s="31" t="s">
        <v>1127</v>
      </c>
      <c r="E494" s="32">
        <v>1</v>
      </c>
      <c r="F494" s="32">
        <v>65</v>
      </c>
      <c r="G494" s="32">
        <v>2</v>
      </c>
      <c r="H494" s="32">
        <v>2</v>
      </c>
      <c r="J494" s="31" t="s">
        <v>990</v>
      </c>
      <c r="K494" s="31" t="s">
        <v>1397</v>
      </c>
      <c r="L494" s="31" t="s">
        <v>1273</v>
      </c>
      <c r="M494" s="31" t="s">
        <v>3617</v>
      </c>
      <c r="N494" s="32">
        <v>1975</v>
      </c>
      <c r="O494" s="32">
        <v>6</v>
      </c>
      <c r="P494" s="32">
        <v>34.792789999999997</v>
      </c>
      <c r="Q494" s="32">
        <v>-87.672799999999995</v>
      </c>
      <c r="R494" s="30">
        <f t="shared" si="7"/>
        <v>1910</v>
      </c>
      <c r="S494" s="30" t="s">
        <v>1089</v>
      </c>
    </row>
    <row r="495" spans="1:19">
      <c r="A495" s="31" t="s">
        <v>1269</v>
      </c>
      <c r="B495" s="31" t="s">
        <v>1773</v>
      </c>
      <c r="C495" s="31" t="s">
        <v>3</v>
      </c>
      <c r="D495" s="31" t="s">
        <v>1127</v>
      </c>
      <c r="E495" s="32">
        <v>1</v>
      </c>
      <c r="F495" s="32">
        <v>63</v>
      </c>
      <c r="G495" s="32">
        <v>2</v>
      </c>
      <c r="H495" s="32">
        <v>1</v>
      </c>
      <c r="I495" s="32">
        <v>2</v>
      </c>
      <c r="J495" s="31" t="s">
        <v>1774</v>
      </c>
      <c r="K495" s="31" t="s">
        <v>367</v>
      </c>
      <c r="L495" s="31" t="s">
        <v>1273</v>
      </c>
      <c r="M495" s="31" t="s">
        <v>3616</v>
      </c>
      <c r="N495" s="32">
        <v>1973</v>
      </c>
      <c r="O495" s="32">
        <v>6</v>
      </c>
      <c r="P495" s="32">
        <v>34.528979999999997</v>
      </c>
      <c r="Q495" s="32">
        <v>-86.168599999999998</v>
      </c>
      <c r="R495" s="30">
        <f t="shared" si="7"/>
        <v>1910</v>
      </c>
      <c r="S495" s="30" t="s">
        <v>1089</v>
      </c>
    </row>
    <row r="496" spans="1:19">
      <c r="A496" s="31" t="s">
        <v>1269</v>
      </c>
      <c r="B496" s="31" t="s">
        <v>2235</v>
      </c>
      <c r="C496" s="31" t="s">
        <v>3</v>
      </c>
      <c r="D496" s="31" t="s">
        <v>1127</v>
      </c>
      <c r="E496" s="32">
        <v>1</v>
      </c>
      <c r="F496" s="32">
        <v>68</v>
      </c>
      <c r="G496" s="32">
        <v>3</v>
      </c>
      <c r="H496" s="32">
        <v>2</v>
      </c>
      <c r="I496" s="32">
        <v>2</v>
      </c>
      <c r="J496" s="31" t="s">
        <v>2237</v>
      </c>
      <c r="K496" s="31" t="s">
        <v>2236</v>
      </c>
      <c r="L496" s="31" t="s">
        <v>1319</v>
      </c>
      <c r="M496" s="31" t="s">
        <v>3616</v>
      </c>
      <c r="N496" s="32">
        <v>1978</v>
      </c>
      <c r="O496" s="32">
        <v>7</v>
      </c>
      <c r="P496" s="32">
        <v>32.676580000000001</v>
      </c>
      <c r="Q496" s="32">
        <v>-87.221540000000005</v>
      </c>
      <c r="R496" s="30">
        <f t="shared" si="7"/>
        <v>1910</v>
      </c>
      <c r="S496" s="30" t="s">
        <v>1089</v>
      </c>
    </row>
    <row r="497" spans="1:19">
      <c r="A497" s="31" t="s">
        <v>1269</v>
      </c>
      <c r="B497" s="31" t="s">
        <v>1825</v>
      </c>
      <c r="C497" s="31" t="s">
        <v>54</v>
      </c>
      <c r="D497" s="31" t="s">
        <v>1274</v>
      </c>
      <c r="E497" s="32">
        <v>1</v>
      </c>
      <c r="F497" s="32">
        <v>63</v>
      </c>
      <c r="G497" s="32">
        <v>2</v>
      </c>
      <c r="H497" s="32">
        <v>4</v>
      </c>
      <c r="I497" s="32">
        <v>4</v>
      </c>
      <c r="J497" s="31" t="s">
        <v>1824</v>
      </c>
      <c r="K497" s="31" t="s">
        <v>1823</v>
      </c>
      <c r="L497" s="31" t="s">
        <v>1322</v>
      </c>
      <c r="M497" s="31" t="s">
        <v>3617</v>
      </c>
      <c r="N497" s="32">
        <v>1973</v>
      </c>
      <c r="O497" s="32">
        <v>8</v>
      </c>
      <c r="P497" s="32">
        <v>29.812290000000001</v>
      </c>
      <c r="Q497" s="32">
        <v>-85.301929999999999</v>
      </c>
      <c r="R497" s="30">
        <f t="shared" si="7"/>
        <v>1910</v>
      </c>
      <c r="S497" s="30" t="s">
        <v>1089</v>
      </c>
    </row>
    <row r="498" spans="1:19">
      <c r="A498" s="31" t="s">
        <v>1269</v>
      </c>
      <c r="B498" s="31" t="s">
        <v>1828</v>
      </c>
      <c r="C498" s="31" t="s">
        <v>54</v>
      </c>
      <c r="D498" s="31" t="s">
        <v>1127</v>
      </c>
      <c r="E498" s="32">
        <v>1</v>
      </c>
      <c r="F498" s="32">
        <v>64</v>
      </c>
      <c r="G498" s="32">
        <v>2</v>
      </c>
      <c r="H498" s="32">
        <v>4</v>
      </c>
      <c r="I498" s="32">
        <v>4</v>
      </c>
      <c r="J498" s="31" t="s">
        <v>61</v>
      </c>
      <c r="K498" s="31" t="s">
        <v>1443</v>
      </c>
      <c r="L498" s="31" t="s">
        <v>1322</v>
      </c>
      <c r="M498" s="31" t="s">
        <v>3617</v>
      </c>
      <c r="N498" s="32">
        <v>1974</v>
      </c>
      <c r="O498" s="32">
        <v>8</v>
      </c>
      <c r="P498" s="32">
        <v>30.420819999999999</v>
      </c>
      <c r="Q498" s="32">
        <v>-87.217200000000005</v>
      </c>
      <c r="R498" s="30">
        <f t="shared" si="7"/>
        <v>1910</v>
      </c>
      <c r="S498" s="30" t="s">
        <v>1089</v>
      </c>
    </row>
    <row r="499" spans="1:19">
      <c r="A499" s="31" t="s">
        <v>1269</v>
      </c>
      <c r="B499" s="31" t="s">
        <v>2293</v>
      </c>
      <c r="C499" s="31" t="s">
        <v>336</v>
      </c>
      <c r="D499" s="31" t="s">
        <v>1274</v>
      </c>
      <c r="E499" s="32">
        <v>1</v>
      </c>
      <c r="F499" s="32">
        <v>67</v>
      </c>
      <c r="G499" s="32">
        <v>3</v>
      </c>
      <c r="H499" s="32">
        <v>4</v>
      </c>
      <c r="I499" s="32">
        <v>2</v>
      </c>
      <c r="J499" s="31" t="s">
        <v>2294</v>
      </c>
      <c r="K499" s="31" t="s">
        <v>1367</v>
      </c>
      <c r="L499" s="31" t="s">
        <v>1319</v>
      </c>
      <c r="M499" s="31" t="s">
        <v>3617</v>
      </c>
      <c r="N499" s="32">
        <v>1977</v>
      </c>
      <c r="O499" s="32">
        <v>10</v>
      </c>
      <c r="P499" s="32">
        <v>34.257460000000002</v>
      </c>
      <c r="Q499" s="32">
        <v>-88.706990000000005</v>
      </c>
      <c r="R499" s="30">
        <f t="shared" si="7"/>
        <v>1910</v>
      </c>
      <c r="S499" s="30" t="s">
        <v>1089</v>
      </c>
    </row>
    <row r="500" spans="1:19">
      <c r="A500" s="31" t="s">
        <v>1269</v>
      </c>
      <c r="B500" s="31" t="s">
        <v>1861</v>
      </c>
      <c r="C500" s="31" t="s">
        <v>336</v>
      </c>
      <c r="D500" s="31" t="s">
        <v>1274</v>
      </c>
      <c r="E500" s="32">
        <v>1</v>
      </c>
      <c r="F500" s="32">
        <v>63</v>
      </c>
      <c r="G500" s="32">
        <v>2</v>
      </c>
      <c r="H500" s="32">
        <v>2</v>
      </c>
      <c r="I500" s="32">
        <v>2</v>
      </c>
      <c r="J500" s="31" t="s">
        <v>1477</v>
      </c>
      <c r="K500" s="31" t="s">
        <v>1476</v>
      </c>
      <c r="L500" s="31" t="s">
        <v>1274</v>
      </c>
      <c r="M500" s="31" t="s">
        <v>3616</v>
      </c>
      <c r="N500" s="32">
        <v>1973</v>
      </c>
      <c r="O500" s="32">
        <v>11</v>
      </c>
      <c r="P500" s="32">
        <v>32.959330000000001</v>
      </c>
      <c r="Q500" s="32">
        <v>-90.336920000000006</v>
      </c>
      <c r="R500" s="30">
        <f t="shared" si="7"/>
        <v>1910</v>
      </c>
      <c r="S500" s="30" t="s">
        <v>1089</v>
      </c>
    </row>
    <row r="501" spans="1:19">
      <c r="A501" s="31" t="s">
        <v>1269</v>
      </c>
      <c r="B501" s="31" t="s">
        <v>2328</v>
      </c>
      <c r="C501" s="31" t="s">
        <v>24</v>
      </c>
      <c r="D501" s="31" t="s">
        <v>1127</v>
      </c>
      <c r="E501" s="32">
        <v>1</v>
      </c>
      <c r="F501" s="32">
        <v>67</v>
      </c>
      <c r="G501" s="32">
        <v>3</v>
      </c>
      <c r="H501" s="32">
        <v>1</v>
      </c>
      <c r="I501" s="32">
        <v>1</v>
      </c>
      <c r="J501" s="31" t="s">
        <v>1871</v>
      </c>
      <c r="K501" s="31" t="s">
        <v>1870</v>
      </c>
      <c r="L501" s="31" t="s">
        <v>1328</v>
      </c>
      <c r="M501" s="31" t="s">
        <v>3617</v>
      </c>
      <c r="N501" s="32">
        <v>1977</v>
      </c>
      <c r="O501" s="32">
        <v>12</v>
      </c>
      <c r="P501" s="32">
        <v>30.27638</v>
      </c>
      <c r="Q501" s="32">
        <v>-89.781599999999997</v>
      </c>
      <c r="R501" s="30">
        <f t="shared" si="7"/>
        <v>1910</v>
      </c>
      <c r="S501" s="30" t="s">
        <v>1089</v>
      </c>
    </row>
    <row r="502" spans="1:19">
      <c r="A502" s="31" t="s">
        <v>1269</v>
      </c>
      <c r="B502" s="31" t="s">
        <v>2337</v>
      </c>
      <c r="C502" s="31" t="s">
        <v>24</v>
      </c>
      <c r="D502" s="31" t="s">
        <v>1127</v>
      </c>
      <c r="E502" s="32">
        <v>1</v>
      </c>
      <c r="F502" s="32">
        <v>67</v>
      </c>
      <c r="G502" s="32">
        <v>3</v>
      </c>
      <c r="H502" s="32">
        <v>1</v>
      </c>
      <c r="I502" s="32">
        <v>1</v>
      </c>
      <c r="J502" s="31" t="s">
        <v>121</v>
      </c>
      <c r="K502" s="31" t="s">
        <v>1197</v>
      </c>
      <c r="L502" s="31" t="s">
        <v>1274</v>
      </c>
      <c r="M502" s="31" t="s">
        <v>3617</v>
      </c>
      <c r="N502" s="32">
        <v>1977</v>
      </c>
      <c r="O502" s="32">
        <v>12</v>
      </c>
      <c r="P502" s="32">
        <v>29.954699999999999</v>
      </c>
      <c r="Q502" s="32">
        <v>-90.074969999999993</v>
      </c>
      <c r="R502" s="30">
        <f t="shared" si="7"/>
        <v>1910</v>
      </c>
      <c r="S502" s="30" t="s">
        <v>1089</v>
      </c>
    </row>
    <row r="503" spans="1:19">
      <c r="A503" s="31" t="s">
        <v>1269</v>
      </c>
      <c r="B503" s="31" t="s">
        <v>1920</v>
      </c>
      <c r="C503" s="31" t="s">
        <v>10</v>
      </c>
      <c r="D503" s="31" t="s">
        <v>1274</v>
      </c>
      <c r="E503" s="32">
        <v>1</v>
      </c>
      <c r="F503" s="32">
        <v>65</v>
      </c>
      <c r="G503" s="32">
        <v>2</v>
      </c>
      <c r="H503" s="32">
        <v>3</v>
      </c>
      <c r="I503" s="32">
        <v>2</v>
      </c>
      <c r="J503" s="31" t="s">
        <v>1921</v>
      </c>
      <c r="K503" s="31" t="s">
        <v>1358</v>
      </c>
      <c r="L503" s="31" t="s">
        <v>1273</v>
      </c>
      <c r="M503" s="31" t="s">
        <v>3617</v>
      </c>
      <c r="N503" s="32">
        <v>1975</v>
      </c>
      <c r="O503" s="32">
        <v>13</v>
      </c>
      <c r="P503" s="32">
        <v>34.583440000000003</v>
      </c>
      <c r="Q503" s="32">
        <v>-94.235590000000002</v>
      </c>
      <c r="R503" s="30">
        <f t="shared" si="7"/>
        <v>1910</v>
      </c>
      <c r="S503" s="30" t="s">
        <v>1089</v>
      </c>
    </row>
    <row r="504" spans="1:19">
      <c r="A504" s="31" t="s">
        <v>1269</v>
      </c>
      <c r="B504" s="31" t="s">
        <v>2414</v>
      </c>
      <c r="C504" s="31" t="s">
        <v>283</v>
      </c>
      <c r="D504" s="31" t="s">
        <v>1127</v>
      </c>
      <c r="E504" s="32">
        <v>1</v>
      </c>
      <c r="F504" s="32">
        <v>68</v>
      </c>
      <c r="G504" s="32">
        <v>3</v>
      </c>
      <c r="H504" s="32">
        <v>3</v>
      </c>
      <c r="I504" s="32">
        <v>2</v>
      </c>
      <c r="J504" s="31" t="s">
        <v>2416</v>
      </c>
      <c r="K504" s="31" t="s">
        <v>2415</v>
      </c>
      <c r="L504" s="31" t="s">
        <v>1319</v>
      </c>
      <c r="M504" s="31" t="s">
        <v>3617</v>
      </c>
      <c r="N504" s="32">
        <v>1978</v>
      </c>
      <c r="O504" s="32">
        <v>15</v>
      </c>
      <c r="P504" s="32">
        <v>32.386279999999999</v>
      </c>
      <c r="Q504" s="32">
        <v>-96.848759999999999</v>
      </c>
      <c r="R504" s="30">
        <f t="shared" si="7"/>
        <v>1910</v>
      </c>
      <c r="S504" s="30" t="s">
        <v>1089</v>
      </c>
    </row>
    <row r="505" spans="1:19">
      <c r="A505" s="31" t="s">
        <v>1269</v>
      </c>
      <c r="B505" s="31" t="s">
        <v>1958</v>
      </c>
      <c r="C505" s="31" t="s">
        <v>283</v>
      </c>
      <c r="D505" s="31" t="s">
        <v>1127</v>
      </c>
      <c r="E505" s="32">
        <v>1</v>
      </c>
      <c r="F505" s="32">
        <v>64</v>
      </c>
      <c r="G505" s="32">
        <v>2</v>
      </c>
      <c r="H505" s="32">
        <v>2</v>
      </c>
      <c r="I505" s="32">
        <v>2</v>
      </c>
      <c r="J505" s="31" t="s">
        <v>394</v>
      </c>
      <c r="K505" s="31" t="s">
        <v>958</v>
      </c>
      <c r="L505" s="31" t="s">
        <v>1322</v>
      </c>
      <c r="M505" s="31" t="s">
        <v>3617</v>
      </c>
      <c r="N505" s="32">
        <v>1974</v>
      </c>
      <c r="O505" s="32">
        <v>15</v>
      </c>
      <c r="P505" s="32">
        <v>30.075030000000002</v>
      </c>
      <c r="Q505" s="32">
        <v>-94.102140000000006</v>
      </c>
      <c r="R505" s="30">
        <f t="shared" si="7"/>
        <v>1910</v>
      </c>
      <c r="S505" s="30" t="s">
        <v>1089</v>
      </c>
    </row>
    <row r="506" spans="1:19">
      <c r="A506" s="31" t="s">
        <v>1269</v>
      </c>
      <c r="B506" s="31" t="s">
        <v>1967</v>
      </c>
      <c r="C506" s="31" t="s">
        <v>283</v>
      </c>
      <c r="D506" s="31" t="s">
        <v>1127</v>
      </c>
      <c r="E506" s="32">
        <v>1</v>
      </c>
      <c r="F506" s="32">
        <v>65</v>
      </c>
      <c r="G506" s="32">
        <v>2</v>
      </c>
      <c r="H506" s="32">
        <v>3</v>
      </c>
      <c r="I506" s="32">
        <v>2</v>
      </c>
      <c r="J506" s="31" t="s">
        <v>284</v>
      </c>
      <c r="K506" s="31" t="s">
        <v>1578</v>
      </c>
      <c r="L506" s="31" t="s">
        <v>1319</v>
      </c>
      <c r="M506" s="31" t="s">
        <v>3617</v>
      </c>
      <c r="N506" s="32">
        <v>1975</v>
      </c>
      <c r="O506" s="32">
        <v>16</v>
      </c>
      <c r="P506" s="32">
        <v>29.425180000000001</v>
      </c>
      <c r="Q506" s="32">
        <v>-98.497389999999996</v>
      </c>
      <c r="R506" s="30">
        <f t="shared" si="7"/>
        <v>1910</v>
      </c>
      <c r="S506" s="30" t="s">
        <v>1089</v>
      </c>
    </row>
    <row r="507" spans="1:19">
      <c r="A507" s="31" t="s">
        <v>1269</v>
      </c>
      <c r="B507" s="31" t="s">
        <v>2450</v>
      </c>
      <c r="C507" s="31" t="s">
        <v>275</v>
      </c>
      <c r="D507" s="31" t="s">
        <v>1127</v>
      </c>
      <c r="E507" s="32">
        <v>1</v>
      </c>
      <c r="F507" s="32">
        <v>82</v>
      </c>
      <c r="G507" s="32">
        <v>4</v>
      </c>
      <c r="H507" s="32">
        <v>3</v>
      </c>
      <c r="I507" s="32">
        <v>3</v>
      </c>
      <c r="J507" s="31" t="s">
        <v>2118</v>
      </c>
      <c r="K507" s="31" t="s">
        <v>1068</v>
      </c>
      <c r="L507" s="31" t="s">
        <v>1273</v>
      </c>
      <c r="M507" s="31" t="s">
        <v>3616</v>
      </c>
      <c r="N507" s="32">
        <v>1993</v>
      </c>
      <c r="O507" s="32">
        <v>22</v>
      </c>
      <c r="P507" s="32">
        <v>36.293610000000001</v>
      </c>
      <c r="Q507" s="32">
        <v>-82.544479999999993</v>
      </c>
      <c r="R507" s="30">
        <f t="shared" si="7"/>
        <v>1911</v>
      </c>
      <c r="S507" s="30" t="s">
        <v>1089</v>
      </c>
    </row>
    <row r="508" spans="1:19">
      <c r="A508" s="31" t="s">
        <v>1269</v>
      </c>
      <c r="B508" s="31" t="s">
        <v>1617</v>
      </c>
      <c r="C508" s="31" t="s">
        <v>275</v>
      </c>
      <c r="D508" s="31" t="s">
        <v>1127</v>
      </c>
      <c r="E508" s="32">
        <v>1</v>
      </c>
      <c r="F508" s="32">
        <v>59</v>
      </c>
      <c r="G508" s="32">
        <v>2</v>
      </c>
      <c r="H508" s="32">
        <v>3</v>
      </c>
      <c r="I508" s="32">
        <v>2</v>
      </c>
      <c r="J508" s="31" t="s">
        <v>1618</v>
      </c>
      <c r="K508" s="31" t="s">
        <v>1301</v>
      </c>
      <c r="L508" s="31" t="s">
        <v>1273</v>
      </c>
      <c r="M508" s="31" t="s">
        <v>3617</v>
      </c>
      <c r="N508" s="32">
        <v>1970</v>
      </c>
      <c r="O508" s="32">
        <v>1</v>
      </c>
      <c r="P508" s="32">
        <v>35.169550000000001</v>
      </c>
      <c r="Q508" s="32">
        <v>-85.181269999999998</v>
      </c>
      <c r="R508" s="30">
        <f t="shared" si="7"/>
        <v>1911</v>
      </c>
      <c r="S508" s="30" t="s">
        <v>1089</v>
      </c>
    </row>
    <row r="509" spans="1:19">
      <c r="A509" s="31" t="s">
        <v>1269</v>
      </c>
      <c r="B509" s="31" t="s">
        <v>1619</v>
      </c>
      <c r="C509" s="31" t="s">
        <v>275</v>
      </c>
      <c r="D509" s="31" t="s">
        <v>1274</v>
      </c>
      <c r="E509" s="32">
        <v>1</v>
      </c>
      <c r="F509" s="32">
        <v>62</v>
      </c>
      <c r="G509" s="32">
        <v>2</v>
      </c>
      <c r="H509" s="32">
        <v>4</v>
      </c>
      <c r="I509" s="32">
        <v>3</v>
      </c>
      <c r="J509" s="31" t="s">
        <v>1621</v>
      </c>
      <c r="K509" s="31" t="s">
        <v>1620</v>
      </c>
      <c r="L509" s="31" t="s">
        <v>1273</v>
      </c>
      <c r="M509" s="31" t="s">
        <v>3616</v>
      </c>
      <c r="N509" s="32">
        <v>1973</v>
      </c>
      <c r="O509" s="32">
        <v>1</v>
      </c>
      <c r="P509" s="32">
        <v>35.371110000000002</v>
      </c>
      <c r="Q509" s="32">
        <v>-85.388840000000002</v>
      </c>
      <c r="R509" s="30">
        <f t="shared" si="7"/>
        <v>1911</v>
      </c>
      <c r="S509" s="30" t="s">
        <v>1089</v>
      </c>
    </row>
    <row r="510" spans="1:19">
      <c r="A510" s="31" t="s">
        <v>1269</v>
      </c>
      <c r="B510" s="31" t="s">
        <v>1643</v>
      </c>
      <c r="C510" s="31" t="s">
        <v>69</v>
      </c>
      <c r="D510" s="31" t="s">
        <v>1127</v>
      </c>
      <c r="E510" s="32">
        <v>1</v>
      </c>
      <c r="F510" s="32">
        <v>65</v>
      </c>
      <c r="G510" s="32">
        <v>2</v>
      </c>
      <c r="H510" s="32">
        <v>1</v>
      </c>
      <c r="J510" s="31" t="s">
        <v>1645</v>
      </c>
      <c r="K510" s="31" t="s">
        <v>1644</v>
      </c>
      <c r="L510" s="31" t="s">
        <v>1309</v>
      </c>
      <c r="M510" s="31" t="s">
        <v>3616</v>
      </c>
      <c r="N510" s="32">
        <v>1976</v>
      </c>
      <c r="O510" s="32">
        <v>2</v>
      </c>
      <c r="P510" s="32">
        <v>33.74248</v>
      </c>
      <c r="Q510" s="32">
        <v>-83.852459999999994</v>
      </c>
      <c r="R510" s="30">
        <f t="shared" si="7"/>
        <v>1911</v>
      </c>
      <c r="S510" s="30" t="s">
        <v>1089</v>
      </c>
    </row>
    <row r="511" spans="1:19">
      <c r="A511" s="31" t="s">
        <v>1269</v>
      </c>
      <c r="B511" s="31" t="s">
        <v>1650</v>
      </c>
      <c r="C511" s="31" t="s">
        <v>69</v>
      </c>
      <c r="D511" s="31" t="s">
        <v>1127</v>
      </c>
      <c r="E511" s="32">
        <v>1</v>
      </c>
      <c r="F511" s="32">
        <v>62</v>
      </c>
      <c r="G511" s="32">
        <v>2</v>
      </c>
      <c r="H511" s="32">
        <v>3</v>
      </c>
      <c r="J511" s="31" t="s">
        <v>1651</v>
      </c>
      <c r="K511" s="31" t="s">
        <v>1311</v>
      </c>
      <c r="L511" s="31" t="s">
        <v>1309</v>
      </c>
      <c r="M511" s="31" t="s">
        <v>3617</v>
      </c>
      <c r="N511" s="32">
        <v>1973</v>
      </c>
      <c r="O511" s="32">
        <v>2</v>
      </c>
      <c r="P511" s="32">
        <v>33.684559999999998</v>
      </c>
      <c r="Q511" s="32">
        <v>-84.440449999999998</v>
      </c>
      <c r="R511" s="30">
        <f t="shared" si="7"/>
        <v>1911</v>
      </c>
      <c r="S511" s="30" t="s">
        <v>1089</v>
      </c>
    </row>
    <row r="512" spans="1:19">
      <c r="A512" s="31" t="s">
        <v>1269</v>
      </c>
      <c r="B512" s="31" t="s">
        <v>2050</v>
      </c>
      <c r="C512" s="31" t="s">
        <v>69</v>
      </c>
      <c r="D512" s="31" t="s">
        <v>1274</v>
      </c>
      <c r="E512" s="32">
        <v>1</v>
      </c>
      <c r="F512" s="32">
        <v>65</v>
      </c>
      <c r="G512" s="32">
        <v>3</v>
      </c>
      <c r="H512" s="32">
        <v>2</v>
      </c>
      <c r="J512" s="31" t="s">
        <v>493</v>
      </c>
      <c r="K512" s="31" t="s">
        <v>1656</v>
      </c>
      <c r="L512" s="31" t="s">
        <v>1309</v>
      </c>
      <c r="M512" s="31" t="s">
        <v>3617</v>
      </c>
      <c r="N512" s="32">
        <v>1976</v>
      </c>
      <c r="O512" s="32">
        <v>2</v>
      </c>
      <c r="P512" s="32">
        <v>33.58043</v>
      </c>
      <c r="Q512" s="32">
        <v>-85.078559999999996</v>
      </c>
      <c r="R512" s="30">
        <f t="shared" si="7"/>
        <v>1911</v>
      </c>
      <c r="S512" s="30" t="s">
        <v>1089</v>
      </c>
    </row>
    <row r="513" spans="1:19">
      <c r="A513" s="31" t="s">
        <v>1269</v>
      </c>
      <c r="B513" s="31" t="s">
        <v>2051</v>
      </c>
      <c r="C513" s="31" t="s">
        <v>69</v>
      </c>
      <c r="D513" s="31" t="s">
        <v>1127</v>
      </c>
      <c r="E513" s="32">
        <v>1</v>
      </c>
      <c r="F513" s="32">
        <v>66</v>
      </c>
      <c r="G513" s="32">
        <v>3</v>
      </c>
      <c r="H513" s="32">
        <v>3</v>
      </c>
      <c r="J513" s="31" t="s">
        <v>493</v>
      </c>
      <c r="K513" s="31" t="s">
        <v>1656</v>
      </c>
      <c r="L513" s="31" t="s">
        <v>1309</v>
      </c>
      <c r="M513" s="31" t="s">
        <v>3617</v>
      </c>
      <c r="N513" s="32">
        <v>1977</v>
      </c>
      <c r="O513" s="32">
        <v>2</v>
      </c>
      <c r="P513" s="32">
        <v>33.569339999999997</v>
      </c>
      <c r="Q513" s="32">
        <v>-85.048779999999994</v>
      </c>
      <c r="R513" s="30">
        <f t="shared" si="7"/>
        <v>1911</v>
      </c>
      <c r="S513" s="30" t="s">
        <v>1089</v>
      </c>
    </row>
    <row r="514" spans="1:19">
      <c r="A514" s="31" t="s">
        <v>1269</v>
      </c>
      <c r="B514" s="31" t="s">
        <v>2100</v>
      </c>
      <c r="C514" s="31" t="s">
        <v>69</v>
      </c>
      <c r="D514" s="31" t="s">
        <v>1127</v>
      </c>
      <c r="E514" s="32">
        <v>1</v>
      </c>
      <c r="F514" s="32">
        <v>66</v>
      </c>
      <c r="G514" s="32">
        <v>3</v>
      </c>
      <c r="H514" s="32">
        <v>4</v>
      </c>
      <c r="I514" s="32">
        <v>3</v>
      </c>
      <c r="J514" s="31" t="s">
        <v>2101</v>
      </c>
      <c r="K514" s="31" t="s">
        <v>1697</v>
      </c>
      <c r="L514" s="31" t="s">
        <v>1328</v>
      </c>
      <c r="M514" s="31" t="s">
        <v>3616</v>
      </c>
      <c r="N514" s="32">
        <v>1977</v>
      </c>
      <c r="O514" s="32">
        <v>3</v>
      </c>
      <c r="P514" s="32">
        <v>31.387149999999998</v>
      </c>
      <c r="Q514" s="32">
        <v>-82.139709999999994</v>
      </c>
      <c r="R514" s="30">
        <f t="shared" ref="R514:R577" si="8">N514-F514</f>
        <v>1911</v>
      </c>
      <c r="S514" s="30" t="s">
        <v>1089</v>
      </c>
    </row>
    <row r="515" spans="1:19">
      <c r="A515" s="31" t="s">
        <v>1269</v>
      </c>
      <c r="B515" s="31" t="s">
        <v>2151</v>
      </c>
      <c r="C515" s="31" t="s">
        <v>54</v>
      </c>
      <c r="D515" s="31" t="s">
        <v>1127</v>
      </c>
      <c r="E515" s="32">
        <v>1</v>
      </c>
      <c r="F515" s="32">
        <v>66</v>
      </c>
      <c r="G515" s="32">
        <v>3</v>
      </c>
      <c r="H515" s="32">
        <v>2</v>
      </c>
      <c r="I515" s="32">
        <v>2</v>
      </c>
      <c r="J515" s="31" t="s">
        <v>2153</v>
      </c>
      <c r="K515" s="31" t="s">
        <v>2152</v>
      </c>
      <c r="L515" s="31" t="s">
        <v>1322</v>
      </c>
      <c r="M515" s="31" t="s">
        <v>3616</v>
      </c>
      <c r="N515" s="32">
        <v>1977</v>
      </c>
      <c r="O515" s="32">
        <v>4</v>
      </c>
      <c r="P515" s="32">
        <v>29.66403</v>
      </c>
      <c r="Q515" s="32">
        <v>-83.373050000000006</v>
      </c>
      <c r="R515" s="30">
        <f t="shared" si="8"/>
        <v>1911</v>
      </c>
      <c r="S515" s="30" t="s">
        <v>1089</v>
      </c>
    </row>
    <row r="516" spans="1:19">
      <c r="A516" s="31" t="s">
        <v>1269</v>
      </c>
      <c r="B516" s="31" t="s">
        <v>1744</v>
      </c>
      <c r="C516" s="31" t="s">
        <v>54</v>
      </c>
      <c r="D516" s="31" t="s">
        <v>1127</v>
      </c>
      <c r="E516" s="32">
        <v>1</v>
      </c>
      <c r="F516" s="32">
        <v>65</v>
      </c>
      <c r="G516" s="32">
        <v>2</v>
      </c>
      <c r="H516" s="32">
        <v>3</v>
      </c>
      <c r="I516" s="32">
        <v>2</v>
      </c>
      <c r="J516" s="31" t="s">
        <v>63</v>
      </c>
      <c r="K516" s="31" t="s">
        <v>1364</v>
      </c>
      <c r="L516" s="31" t="s">
        <v>1322</v>
      </c>
      <c r="M516" s="31" t="s">
        <v>3617</v>
      </c>
      <c r="N516" s="32">
        <v>1976</v>
      </c>
      <c r="O516" s="32">
        <v>4</v>
      </c>
      <c r="P516" s="32">
        <v>27.94727</v>
      </c>
      <c r="Q516" s="32">
        <v>-82.456779999999995</v>
      </c>
      <c r="R516" s="30">
        <f t="shared" si="8"/>
        <v>1911</v>
      </c>
      <c r="S516" s="30" t="s">
        <v>1089</v>
      </c>
    </row>
    <row r="517" spans="1:19">
      <c r="A517" s="31" t="s">
        <v>1269</v>
      </c>
      <c r="B517" s="31" t="s">
        <v>1750</v>
      </c>
      <c r="C517" s="31" t="s">
        <v>275</v>
      </c>
      <c r="D517" s="31" t="s">
        <v>1127</v>
      </c>
      <c r="E517" s="32">
        <v>1</v>
      </c>
      <c r="F517" s="32">
        <v>62</v>
      </c>
      <c r="G517" s="32">
        <v>2</v>
      </c>
      <c r="H517" s="32">
        <v>4</v>
      </c>
      <c r="I517" s="32">
        <v>3</v>
      </c>
      <c r="J517" s="31" t="s">
        <v>895</v>
      </c>
      <c r="K517" s="31" t="s">
        <v>1377</v>
      </c>
      <c r="L517" s="31" t="s">
        <v>1273</v>
      </c>
      <c r="M517" s="31" t="s">
        <v>3617</v>
      </c>
      <c r="N517" s="32">
        <v>1973</v>
      </c>
      <c r="O517" s="32">
        <v>5</v>
      </c>
      <c r="P517" s="32">
        <v>36.578200000000002</v>
      </c>
      <c r="Q517" s="32">
        <v>-86.515590000000003</v>
      </c>
      <c r="R517" s="30">
        <f t="shared" si="8"/>
        <v>1911</v>
      </c>
      <c r="S517" s="30" t="s">
        <v>1089</v>
      </c>
    </row>
    <row r="518" spans="1:19">
      <c r="A518" s="31" t="s">
        <v>1269</v>
      </c>
      <c r="B518" s="31" t="s">
        <v>1803</v>
      </c>
      <c r="C518" s="31" t="s">
        <v>3</v>
      </c>
      <c r="D518" s="31" t="s">
        <v>1274</v>
      </c>
      <c r="E518" s="32">
        <v>1</v>
      </c>
      <c r="F518" s="32">
        <v>65</v>
      </c>
      <c r="G518" s="32">
        <v>2</v>
      </c>
      <c r="H518" s="32">
        <v>4</v>
      </c>
      <c r="I518" s="32">
        <v>3</v>
      </c>
      <c r="J518" s="31" t="s">
        <v>1804</v>
      </c>
      <c r="K518" s="31" t="s">
        <v>1348</v>
      </c>
      <c r="L518" s="31" t="s">
        <v>1319</v>
      </c>
      <c r="M518" s="31" t="s">
        <v>3616</v>
      </c>
      <c r="N518" s="32">
        <v>1976</v>
      </c>
      <c r="O518" s="32">
        <v>7</v>
      </c>
      <c r="P518" s="32">
        <v>32.584350000000001</v>
      </c>
      <c r="Q518" s="32">
        <v>-88.186509999999998</v>
      </c>
      <c r="R518" s="30">
        <f t="shared" si="8"/>
        <v>1911</v>
      </c>
      <c r="S518" s="30" t="s">
        <v>1089</v>
      </c>
    </row>
    <row r="519" spans="1:19">
      <c r="A519" s="31" t="s">
        <v>1269</v>
      </c>
      <c r="B519" s="31" t="s">
        <v>2255</v>
      </c>
      <c r="C519" s="31" t="s">
        <v>3</v>
      </c>
      <c r="D519" s="31" t="s">
        <v>1127</v>
      </c>
      <c r="E519" s="32">
        <v>1</v>
      </c>
      <c r="F519" s="32">
        <v>68</v>
      </c>
      <c r="G519" s="32">
        <v>3</v>
      </c>
      <c r="H519" s="32">
        <v>2</v>
      </c>
      <c r="I519" s="32">
        <v>2</v>
      </c>
      <c r="J519" s="31" t="s">
        <v>2256</v>
      </c>
      <c r="K519" s="31" t="s">
        <v>1813</v>
      </c>
      <c r="L519" s="31" t="s">
        <v>1328</v>
      </c>
      <c r="M519" s="31" t="s">
        <v>3616</v>
      </c>
      <c r="N519" s="32">
        <v>1979</v>
      </c>
      <c r="O519" s="32">
        <v>7</v>
      </c>
      <c r="P519" s="32">
        <v>31.78341</v>
      </c>
      <c r="Q519" s="32">
        <v>-86.814089999999993</v>
      </c>
      <c r="R519" s="30">
        <f t="shared" si="8"/>
        <v>1911</v>
      </c>
      <c r="S519" s="30" t="s">
        <v>1089</v>
      </c>
    </row>
    <row r="520" spans="1:19">
      <c r="A520" s="31" t="s">
        <v>1269</v>
      </c>
      <c r="B520" s="31" t="s">
        <v>2315</v>
      </c>
      <c r="C520" s="31" t="s">
        <v>336</v>
      </c>
      <c r="D520" s="31" t="s">
        <v>1274</v>
      </c>
      <c r="E520" s="32">
        <v>1</v>
      </c>
      <c r="F520" s="32">
        <v>66</v>
      </c>
      <c r="G520" s="32">
        <v>3</v>
      </c>
      <c r="H520" s="32">
        <v>3</v>
      </c>
      <c r="J520" s="31" t="s">
        <v>3620</v>
      </c>
      <c r="K520" s="31" t="s">
        <v>2313</v>
      </c>
      <c r="L520" s="31" t="s">
        <v>1328</v>
      </c>
      <c r="M520" s="31" t="s">
        <v>3617</v>
      </c>
      <c r="N520" s="32">
        <v>1977</v>
      </c>
      <c r="O520" s="32">
        <v>11</v>
      </c>
      <c r="P520" s="32">
        <v>31.69688</v>
      </c>
      <c r="Q520" s="32">
        <v>-89.134609999999995</v>
      </c>
      <c r="R520" s="30">
        <f t="shared" si="8"/>
        <v>1911</v>
      </c>
      <c r="S520" s="30" t="s">
        <v>1089</v>
      </c>
    </row>
    <row r="521" spans="1:19">
      <c r="A521" s="31" t="s">
        <v>1269</v>
      </c>
      <c r="B521" s="31" t="s">
        <v>2339</v>
      </c>
      <c r="C521" s="31" t="s">
        <v>24</v>
      </c>
      <c r="D521" s="31" t="s">
        <v>1274</v>
      </c>
      <c r="E521" s="32">
        <v>1</v>
      </c>
      <c r="F521" s="32">
        <v>66</v>
      </c>
      <c r="G521" s="32">
        <v>3</v>
      </c>
      <c r="H521" s="32">
        <v>2</v>
      </c>
      <c r="I521" s="32">
        <v>2</v>
      </c>
      <c r="J521" s="31" t="s">
        <v>1497</v>
      </c>
      <c r="K521" s="31" t="s">
        <v>958</v>
      </c>
      <c r="L521" s="31" t="s">
        <v>1274</v>
      </c>
      <c r="M521" s="31" t="s">
        <v>3616</v>
      </c>
      <c r="N521" s="32">
        <v>1977</v>
      </c>
      <c r="O521" s="32">
        <v>12</v>
      </c>
      <c r="P521" s="32">
        <v>29.231660000000002</v>
      </c>
      <c r="Q521" s="32">
        <v>-89.996719999999996</v>
      </c>
      <c r="R521" s="30">
        <f t="shared" si="8"/>
        <v>1911</v>
      </c>
      <c r="S521" s="30" t="s">
        <v>1089</v>
      </c>
    </row>
    <row r="522" spans="1:19">
      <c r="A522" s="31" t="s">
        <v>1269</v>
      </c>
      <c r="B522" s="31" t="s">
        <v>2372</v>
      </c>
      <c r="C522" s="31" t="s">
        <v>10</v>
      </c>
      <c r="D522" s="31" t="s">
        <v>1127</v>
      </c>
      <c r="E522" s="32">
        <v>1</v>
      </c>
      <c r="F522" s="32">
        <v>66</v>
      </c>
      <c r="G522" s="32">
        <v>3</v>
      </c>
      <c r="H522" s="32">
        <v>4</v>
      </c>
      <c r="I522" s="32">
        <v>2</v>
      </c>
      <c r="J522" s="31" t="s">
        <v>2373</v>
      </c>
      <c r="K522" s="31" t="s">
        <v>1990</v>
      </c>
      <c r="L522" s="31" t="s">
        <v>1319</v>
      </c>
      <c r="M522" s="31" t="s">
        <v>3616</v>
      </c>
      <c r="N522" s="32">
        <v>1977</v>
      </c>
      <c r="O522" s="32">
        <v>13</v>
      </c>
      <c r="P522" s="32">
        <v>33.967300000000002</v>
      </c>
      <c r="Q522" s="32">
        <v>-94.168480000000002</v>
      </c>
      <c r="R522" s="30">
        <f t="shared" si="8"/>
        <v>1911</v>
      </c>
      <c r="S522" s="30" t="s">
        <v>1089</v>
      </c>
    </row>
    <row r="523" spans="1:19">
      <c r="A523" s="31" t="s">
        <v>1269</v>
      </c>
      <c r="B523" s="31" t="s">
        <v>2388</v>
      </c>
      <c r="C523" s="31" t="s">
        <v>24</v>
      </c>
      <c r="D523" s="31" t="s">
        <v>1127</v>
      </c>
      <c r="E523" s="32">
        <v>1</v>
      </c>
      <c r="F523" s="32">
        <v>67</v>
      </c>
      <c r="G523" s="32">
        <v>3</v>
      </c>
      <c r="H523" s="32">
        <v>2</v>
      </c>
      <c r="I523" s="32">
        <v>1</v>
      </c>
      <c r="J523" s="31" t="s">
        <v>2389</v>
      </c>
      <c r="K523" s="31" t="s">
        <v>1547</v>
      </c>
      <c r="L523" s="31" t="s">
        <v>1274</v>
      </c>
      <c r="M523" s="31" t="s">
        <v>3616</v>
      </c>
      <c r="N523" s="32">
        <v>1978</v>
      </c>
      <c r="O523" s="32">
        <v>14</v>
      </c>
      <c r="P523" s="32">
        <v>31.652950000000001</v>
      </c>
      <c r="Q523" s="32">
        <v>-93.20214</v>
      </c>
      <c r="R523" s="30">
        <f t="shared" si="8"/>
        <v>1911</v>
      </c>
      <c r="S523" s="30" t="s">
        <v>1089</v>
      </c>
    </row>
    <row r="524" spans="1:19">
      <c r="A524" s="31" t="s">
        <v>1269</v>
      </c>
      <c r="B524" s="31" t="s">
        <v>1605</v>
      </c>
      <c r="C524" s="31" t="s">
        <v>275</v>
      </c>
      <c r="D524" s="31" t="s">
        <v>1274</v>
      </c>
      <c r="E524" s="32">
        <v>1</v>
      </c>
      <c r="F524" s="32">
        <v>59</v>
      </c>
      <c r="G524" s="32">
        <v>2</v>
      </c>
      <c r="H524" s="32">
        <v>2</v>
      </c>
      <c r="J524" s="31" t="s">
        <v>378</v>
      </c>
      <c r="K524" s="31" t="s">
        <v>1604</v>
      </c>
      <c r="L524" s="31" t="s">
        <v>1273</v>
      </c>
      <c r="M524" s="31" t="s">
        <v>3617</v>
      </c>
      <c r="N524" s="32">
        <v>1971</v>
      </c>
      <c r="O524" s="32">
        <v>2</v>
      </c>
      <c r="P524" s="32">
        <v>35.749780000000001</v>
      </c>
      <c r="Q524" s="32">
        <v>-83.994870000000006</v>
      </c>
      <c r="R524" s="30">
        <f t="shared" si="8"/>
        <v>1912</v>
      </c>
      <c r="S524" s="30" t="s">
        <v>1089</v>
      </c>
    </row>
    <row r="525" spans="1:19">
      <c r="A525" s="31" t="s">
        <v>1269</v>
      </c>
      <c r="B525" s="31" t="s">
        <v>1607</v>
      </c>
      <c r="C525" s="31" t="s">
        <v>275</v>
      </c>
      <c r="D525" s="31" t="s">
        <v>1127</v>
      </c>
      <c r="E525" s="32">
        <v>1</v>
      </c>
      <c r="F525" s="32">
        <v>60</v>
      </c>
      <c r="G525" s="32">
        <v>2</v>
      </c>
      <c r="H525" s="32">
        <v>4</v>
      </c>
      <c r="I525" s="32">
        <v>4</v>
      </c>
      <c r="J525" s="31" t="s">
        <v>278</v>
      </c>
      <c r="K525" s="31" t="s">
        <v>1288</v>
      </c>
      <c r="L525" s="31" t="s">
        <v>1273</v>
      </c>
      <c r="M525" s="31" t="s">
        <v>3617</v>
      </c>
      <c r="N525" s="32">
        <v>1972</v>
      </c>
      <c r="O525" s="32">
        <v>1</v>
      </c>
      <c r="P525" s="32">
        <v>35.965580000000003</v>
      </c>
      <c r="Q525" s="32">
        <v>-83.914749999999998</v>
      </c>
      <c r="R525" s="30">
        <f t="shared" si="8"/>
        <v>1912</v>
      </c>
      <c r="S525" s="30" t="s">
        <v>1089</v>
      </c>
    </row>
    <row r="526" spans="1:19">
      <c r="A526" s="31" t="s">
        <v>1269</v>
      </c>
      <c r="B526" s="31" t="s">
        <v>1611</v>
      </c>
      <c r="C526" s="31" t="s">
        <v>275</v>
      </c>
      <c r="D526" s="31" t="s">
        <v>1274</v>
      </c>
      <c r="E526" s="32">
        <v>1</v>
      </c>
      <c r="F526" s="32">
        <v>59</v>
      </c>
      <c r="G526" s="32">
        <v>2</v>
      </c>
      <c r="H526" s="32">
        <v>2</v>
      </c>
      <c r="J526" s="31" t="s">
        <v>1613</v>
      </c>
      <c r="K526" s="31" t="s">
        <v>1612</v>
      </c>
      <c r="L526" s="31" t="s">
        <v>1273</v>
      </c>
      <c r="M526" s="31" t="s">
        <v>3616</v>
      </c>
      <c r="N526" s="32">
        <v>1971</v>
      </c>
      <c r="O526" s="32">
        <v>1</v>
      </c>
      <c r="P526" s="32">
        <v>36.335329999999999</v>
      </c>
      <c r="Q526" s="32">
        <v>-84.608590000000007</v>
      </c>
      <c r="R526" s="30">
        <f t="shared" si="8"/>
        <v>1912</v>
      </c>
      <c r="S526" s="30" t="s">
        <v>1089</v>
      </c>
    </row>
    <row r="527" spans="1:19">
      <c r="A527" s="31" t="s">
        <v>1269</v>
      </c>
      <c r="B527" s="31" t="s">
        <v>1615</v>
      </c>
      <c r="C527" s="31" t="s">
        <v>275</v>
      </c>
      <c r="D527" s="31" t="s">
        <v>1127</v>
      </c>
      <c r="E527" s="32">
        <v>1</v>
      </c>
      <c r="F527" s="32">
        <v>60</v>
      </c>
      <c r="G527" s="32">
        <v>2</v>
      </c>
      <c r="H527" s="32">
        <v>1</v>
      </c>
      <c r="I527" s="32">
        <v>1</v>
      </c>
      <c r="J527" s="31" t="s">
        <v>276</v>
      </c>
      <c r="K527" s="31" t="s">
        <v>1301</v>
      </c>
      <c r="L527" s="31" t="s">
        <v>1273</v>
      </c>
      <c r="M527" s="31" t="s">
        <v>3617</v>
      </c>
      <c r="N527" s="32">
        <v>1972</v>
      </c>
      <c r="O527" s="32">
        <v>1</v>
      </c>
      <c r="P527" s="32">
        <v>34.040999999999997</v>
      </c>
      <c r="Q527" s="32">
        <v>-83.219800000000006</v>
      </c>
      <c r="R527" s="30">
        <f t="shared" si="8"/>
        <v>1912</v>
      </c>
      <c r="S527" s="30" t="s">
        <v>1089</v>
      </c>
    </row>
    <row r="528" spans="1:19">
      <c r="A528" s="31" t="s">
        <v>1269</v>
      </c>
      <c r="B528" s="31" t="s">
        <v>1682</v>
      </c>
      <c r="C528" s="31" t="s">
        <v>69</v>
      </c>
      <c r="D528" s="31" t="s">
        <v>1127</v>
      </c>
      <c r="E528" s="32">
        <v>1</v>
      </c>
      <c r="F528" s="32">
        <v>64</v>
      </c>
      <c r="G528" s="32">
        <v>2</v>
      </c>
      <c r="H528" s="32">
        <v>4</v>
      </c>
      <c r="I528" s="32">
        <v>3</v>
      </c>
      <c r="J528" s="31" t="s">
        <v>198</v>
      </c>
      <c r="K528" s="31" t="s">
        <v>1683</v>
      </c>
      <c r="L528" s="31" t="s">
        <v>1309</v>
      </c>
      <c r="M528" s="31" t="s">
        <v>3617</v>
      </c>
      <c r="N528" s="32">
        <v>1976</v>
      </c>
      <c r="O528" s="32">
        <v>2</v>
      </c>
      <c r="P528" s="32">
        <v>32.859940000000002</v>
      </c>
      <c r="Q528" s="32">
        <v>-84.620369999999994</v>
      </c>
      <c r="R528" s="30">
        <f t="shared" si="8"/>
        <v>1912</v>
      </c>
      <c r="S528" s="30" t="s">
        <v>1089</v>
      </c>
    </row>
    <row r="529" spans="1:19">
      <c r="A529" s="31" t="s">
        <v>1269</v>
      </c>
      <c r="B529" s="31" t="s">
        <v>2099</v>
      </c>
      <c r="C529" s="31" t="s">
        <v>69</v>
      </c>
      <c r="D529" s="31" t="s">
        <v>1127</v>
      </c>
      <c r="E529" s="32">
        <v>1</v>
      </c>
      <c r="F529" s="32">
        <v>66</v>
      </c>
      <c r="G529" s="32">
        <v>3</v>
      </c>
      <c r="H529" s="32">
        <v>4</v>
      </c>
      <c r="I529" s="32">
        <v>4</v>
      </c>
      <c r="J529" s="31" t="s">
        <v>78</v>
      </c>
      <c r="K529" s="31" t="s">
        <v>1321</v>
      </c>
      <c r="L529" s="31" t="s">
        <v>1322</v>
      </c>
      <c r="M529" s="31" t="s">
        <v>3617</v>
      </c>
      <c r="N529" s="32">
        <v>1978</v>
      </c>
      <c r="O529" s="32">
        <v>3</v>
      </c>
      <c r="P529" s="32">
        <v>32.078940000000003</v>
      </c>
      <c r="Q529" s="32">
        <v>-81.084029999999998</v>
      </c>
      <c r="R529" s="30">
        <f t="shared" si="8"/>
        <v>1912</v>
      </c>
      <c r="S529" s="30" t="s">
        <v>1089</v>
      </c>
    </row>
    <row r="530" spans="1:19">
      <c r="A530" s="31" t="s">
        <v>1269</v>
      </c>
      <c r="B530" s="31" t="s">
        <v>1723</v>
      </c>
      <c r="C530" s="31" t="s">
        <v>69</v>
      </c>
      <c r="D530" s="31" t="s">
        <v>1274</v>
      </c>
      <c r="E530" s="32">
        <v>1</v>
      </c>
      <c r="F530" s="32">
        <v>63</v>
      </c>
      <c r="G530" s="32">
        <v>2</v>
      </c>
      <c r="H530" s="32">
        <v>4</v>
      </c>
      <c r="I530" s="32">
        <v>4</v>
      </c>
      <c r="J530" s="31" t="s">
        <v>1725</v>
      </c>
      <c r="K530" s="31" t="s">
        <v>1724</v>
      </c>
      <c r="L530" s="31" t="s">
        <v>1328</v>
      </c>
      <c r="M530" s="31" t="s">
        <v>3616</v>
      </c>
      <c r="N530" s="32">
        <v>1975</v>
      </c>
      <c r="O530" s="32">
        <v>3</v>
      </c>
      <c r="P530" s="32">
        <v>31.162369999999999</v>
      </c>
      <c r="Q530" s="32">
        <v>-84.065439999999995</v>
      </c>
      <c r="R530" s="30">
        <f t="shared" si="8"/>
        <v>1912</v>
      </c>
      <c r="S530" s="30" t="s">
        <v>1089</v>
      </c>
    </row>
    <row r="531" spans="1:19">
      <c r="A531" s="31" t="s">
        <v>1269</v>
      </c>
      <c r="B531" s="31" t="s">
        <v>1736</v>
      </c>
      <c r="C531" s="31" t="s">
        <v>54</v>
      </c>
      <c r="D531" s="31" t="s">
        <v>1127</v>
      </c>
      <c r="E531" s="32">
        <v>1</v>
      </c>
      <c r="F531" s="32">
        <v>65</v>
      </c>
      <c r="G531" s="32">
        <v>2</v>
      </c>
      <c r="H531" s="32">
        <v>1</v>
      </c>
      <c r="J531" s="31" t="s">
        <v>1737</v>
      </c>
      <c r="K531" s="31" t="s">
        <v>421</v>
      </c>
      <c r="L531" s="31" t="s">
        <v>1328</v>
      </c>
      <c r="M531" s="31" t="s">
        <v>3616</v>
      </c>
      <c r="N531" s="32">
        <v>1977</v>
      </c>
      <c r="O531" s="32">
        <v>4</v>
      </c>
      <c r="P531" s="32">
        <v>28.747699999999998</v>
      </c>
      <c r="Q531" s="32">
        <v>-81.897660000000002</v>
      </c>
      <c r="R531" s="30">
        <f t="shared" si="8"/>
        <v>1912</v>
      </c>
      <c r="S531" s="30" t="s">
        <v>1089</v>
      </c>
    </row>
    <row r="532" spans="1:19">
      <c r="A532" s="31" t="s">
        <v>1269</v>
      </c>
      <c r="B532" s="31" t="s">
        <v>1753</v>
      </c>
      <c r="C532" s="31" t="s">
        <v>275</v>
      </c>
      <c r="D532" s="31" t="s">
        <v>1127</v>
      </c>
      <c r="E532" s="32">
        <v>1</v>
      </c>
      <c r="F532" s="32">
        <v>61</v>
      </c>
      <c r="G532" s="32">
        <v>2</v>
      </c>
      <c r="H532" s="32">
        <v>2</v>
      </c>
      <c r="I532" s="32">
        <v>2</v>
      </c>
      <c r="J532" s="31" t="s">
        <v>342</v>
      </c>
      <c r="K532" s="31" t="s">
        <v>209</v>
      </c>
      <c r="L532" s="31" t="s">
        <v>1273</v>
      </c>
      <c r="M532" s="31" t="s">
        <v>3616</v>
      </c>
      <c r="N532" s="32">
        <v>1973</v>
      </c>
      <c r="O532" s="32">
        <v>5</v>
      </c>
      <c r="P532" s="32">
        <v>36.355609999999999</v>
      </c>
      <c r="Q532" s="32">
        <v>-85.65719</v>
      </c>
      <c r="R532" s="30">
        <f t="shared" si="8"/>
        <v>1912</v>
      </c>
      <c r="S532" s="30" t="s">
        <v>1089</v>
      </c>
    </row>
    <row r="533" spans="1:19">
      <c r="A533" s="31" t="s">
        <v>1269</v>
      </c>
      <c r="B533" s="31" t="s">
        <v>1765</v>
      </c>
      <c r="C533" s="31" t="s">
        <v>3</v>
      </c>
      <c r="D533" s="31" t="s">
        <v>1274</v>
      </c>
      <c r="E533" s="32">
        <v>1</v>
      </c>
      <c r="F533" s="32">
        <v>61</v>
      </c>
      <c r="G533" s="32">
        <v>2</v>
      </c>
      <c r="H533" s="32">
        <v>3</v>
      </c>
      <c r="I533" s="32">
        <v>3</v>
      </c>
      <c r="J533" s="31" t="s">
        <v>370</v>
      </c>
      <c r="K533" s="31" t="s">
        <v>320</v>
      </c>
      <c r="L533" s="31" t="s">
        <v>1273</v>
      </c>
      <c r="M533" s="31" t="s">
        <v>3617</v>
      </c>
      <c r="N533" s="32">
        <v>1973</v>
      </c>
      <c r="O533" s="32">
        <v>6</v>
      </c>
      <c r="P533" s="32">
        <v>34.730020000000003</v>
      </c>
      <c r="Q533" s="32">
        <v>-86.596630000000005</v>
      </c>
      <c r="R533" s="30">
        <f t="shared" si="8"/>
        <v>1912</v>
      </c>
      <c r="S533" s="30" t="s">
        <v>1089</v>
      </c>
    </row>
    <row r="534" spans="1:19">
      <c r="A534" s="31" t="s">
        <v>1269</v>
      </c>
      <c r="B534" s="31" t="s">
        <v>2201</v>
      </c>
      <c r="C534" s="31" t="s">
        <v>3</v>
      </c>
      <c r="D534" s="31" t="s">
        <v>1274</v>
      </c>
      <c r="E534" s="32">
        <v>1</v>
      </c>
      <c r="F534" s="32">
        <v>68</v>
      </c>
      <c r="G534" s="32">
        <v>3</v>
      </c>
      <c r="H534" s="32">
        <v>4</v>
      </c>
      <c r="I534" s="32">
        <v>4</v>
      </c>
      <c r="J534" s="31" t="s">
        <v>2202</v>
      </c>
      <c r="K534" s="31" t="s">
        <v>2202</v>
      </c>
      <c r="L534" s="31" t="s">
        <v>1273</v>
      </c>
      <c r="M534" s="31" t="s">
        <v>3617</v>
      </c>
      <c r="N534" s="32">
        <v>1980</v>
      </c>
      <c r="O534" s="32">
        <v>6</v>
      </c>
      <c r="P534" s="32">
        <v>34.174979999999998</v>
      </c>
      <c r="Q534" s="32">
        <v>-86.84375</v>
      </c>
      <c r="R534" s="30">
        <f t="shared" si="8"/>
        <v>1912</v>
      </c>
      <c r="S534" s="30" t="s">
        <v>1089</v>
      </c>
    </row>
    <row r="535" spans="1:19">
      <c r="A535" s="31" t="s">
        <v>1269</v>
      </c>
      <c r="B535" s="31" t="s">
        <v>1891</v>
      </c>
      <c r="C535" s="31" t="s">
        <v>10</v>
      </c>
      <c r="D535" s="31" t="s">
        <v>1127</v>
      </c>
      <c r="E535" s="32">
        <v>1</v>
      </c>
      <c r="F535" s="32">
        <v>65</v>
      </c>
      <c r="G535" s="32">
        <v>2</v>
      </c>
      <c r="H535" s="32">
        <v>1</v>
      </c>
      <c r="I535" s="32">
        <v>1</v>
      </c>
      <c r="J535" s="31" t="s">
        <v>1893</v>
      </c>
      <c r="K535" s="31" t="s">
        <v>1892</v>
      </c>
      <c r="L535" s="31" t="s">
        <v>1273</v>
      </c>
      <c r="M535" s="31" t="s">
        <v>3616</v>
      </c>
      <c r="N535" s="32">
        <v>1977</v>
      </c>
      <c r="O535" s="32">
        <v>13</v>
      </c>
      <c r="P535" s="32">
        <v>35.941769999999998</v>
      </c>
      <c r="Q535" s="32">
        <v>-91.548429999999996</v>
      </c>
      <c r="R535" s="30">
        <f t="shared" si="8"/>
        <v>1912</v>
      </c>
      <c r="S535" s="30" t="s">
        <v>1089</v>
      </c>
    </row>
    <row r="536" spans="1:19">
      <c r="A536" s="31" t="s">
        <v>1269</v>
      </c>
      <c r="B536" s="31" t="s">
        <v>1916</v>
      </c>
      <c r="C536" s="31" t="s">
        <v>10</v>
      </c>
      <c r="D536" s="31" t="s">
        <v>1127</v>
      </c>
      <c r="E536" s="32">
        <v>1</v>
      </c>
      <c r="F536" s="32">
        <v>62</v>
      </c>
      <c r="G536" s="32">
        <v>2</v>
      </c>
      <c r="H536" s="32">
        <v>1</v>
      </c>
      <c r="I536" s="32">
        <v>1</v>
      </c>
      <c r="J536" s="31" t="s">
        <v>1917</v>
      </c>
      <c r="K536" s="31" t="s">
        <v>1068</v>
      </c>
      <c r="L536" s="31" t="s">
        <v>1273</v>
      </c>
      <c r="M536" s="31" t="s">
        <v>3616</v>
      </c>
      <c r="N536" s="32">
        <v>1974</v>
      </c>
      <c r="O536" s="32">
        <v>13</v>
      </c>
      <c r="P536" s="32">
        <v>35.802660000000003</v>
      </c>
      <c r="Q536" s="32">
        <v>-94.134469999999993</v>
      </c>
      <c r="R536" s="30">
        <f t="shared" si="8"/>
        <v>1912</v>
      </c>
      <c r="S536" s="30" t="s">
        <v>1089</v>
      </c>
    </row>
    <row r="537" spans="1:19">
      <c r="A537" s="31" t="s">
        <v>1269</v>
      </c>
      <c r="B537" s="31" t="s">
        <v>1932</v>
      </c>
      <c r="C537" s="31" t="s">
        <v>24</v>
      </c>
      <c r="D537" s="31" t="s">
        <v>1127</v>
      </c>
      <c r="E537" s="32">
        <v>1</v>
      </c>
      <c r="F537" s="32">
        <v>65</v>
      </c>
      <c r="G537" s="32">
        <v>2</v>
      </c>
      <c r="H537" s="32">
        <v>4</v>
      </c>
      <c r="I537" s="32">
        <v>4</v>
      </c>
      <c r="J537" s="31" t="s">
        <v>1933</v>
      </c>
      <c r="K537" s="31" t="s">
        <v>320</v>
      </c>
      <c r="L537" s="31" t="s">
        <v>1274</v>
      </c>
      <c r="M537" s="31" t="s">
        <v>3616</v>
      </c>
      <c r="N537" s="32">
        <v>1977</v>
      </c>
      <c r="O537" s="32">
        <v>14</v>
      </c>
      <c r="P537" s="32">
        <v>32.515920000000001</v>
      </c>
      <c r="Q537" s="32">
        <v>-91.144270000000006</v>
      </c>
      <c r="R537" s="30">
        <f t="shared" si="8"/>
        <v>1912</v>
      </c>
      <c r="S537" s="30" t="s">
        <v>1089</v>
      </c>
    </row>
    <row r="538" spans="1:19">
      <c r="A538" s="31" t="s">
        <v>1269</v>
      </c>
      <c r="B538" s="31" t="s">
        <v>1943</v>
      </c>
      <c r="C538" s="31" t="s">
        <v>24</v>
      </c>
      <c r="D538" s="31" t="s">
        <v>1127</v>
      </c>
      <c r="E538" s="32">
        <v>1</v>
      </c>
      <c r="F538" s="32">
        <v>64</v>
      </c>
      <c r="G538" s="32">
        <v>2</v>
      </c>
      <c r="H538" s="32">
        <v>1</v>
      </c>
      <c r="J538" s="31" t="s">
        <v>1945</v>
      </c>
      <c r="K538" s="31" t="s">
        <v>1944</v>
      </c>
      <c r="L538" s="31" t="s">
        <v>1274</v>
      </c>
      <c r="M538" s="31" t="s">
        <v>3616</v>
      </c>
      <c r="N538" s="32">
        <v>1976</v>
      </c>
      <c r="O538" s="32">
        <v>14</v>
      </c>
      <c r="P538" s="32">
        <v>31.084240000000001</v>
      </c>
      <c r="Q538" s="32">
        <v>-92.190219999999997</v>
      </c>
      <c r="R538" s="30">
        <f t="shared" si="8"/>
        <v>1912</v>
      </c>
      <c r="S538" s="30" t="s">
        <v>1089</v>
      </c>
    </row>
    <row r="539" spans="1:19">
      <c r="A539" s="31" t="s">
        <v>1269</v>
      </c>
      <c r="B539" s="31" t="s">
        <v>1952</v>
      </c>
      <c r="C539" s="31" t="s">
        <v>24</v>
      </c>
      <c r="D539" s="31" t="s">
        <v>1274</v>
      </c>
      <c r="E539" s="32">
        <v>1</v>
      </c>
      <c r="F539" s="32">
        <v>65</v>
      </c>
      <c r="G539" s="32">
        <v>2</v>
      </c>
      <c r="H539" s="32">
        <v>1</v>
      </c>
      <c r="I539" s="32">
        <v>2</v>
      </c>
      <c r="J539" s="31" t="s">
        <v>1954</v>
      </c>
      <c r="K539" s="31" t="s">
        <v>1953</v>
      </c>
      <c r="L539" s="31" t="s">
        <v>1322</v>
      </c>
      <c r="M539" s="31" t="s">
        <v>3616</v>
      </c>
      <c r="N539" s="32">
        <v>1977</v>
      </c>
      <c r="O539" s="32">
        <v>14</v>
      </c>
      <c r="P539" s="32">
        <v>29.646609999999999</v>
      </c>
      <c r="Q539" s="32">
        <v>-92.447739999999996</v>
      </c>
      <c r="R539" s="30">
        <f t="shared" si="8"/>
        <v>1912</v>
      </c>
      <c r="S539" s="30" t="s">
        <v>1089</v>
      </c>
    </row>
    <row r="540" spans="1:19">
      <c r="A540" s="31" t="s">
        <v>1269</v>
      </c>
      <c r="B540" s="31" t="s">
        <v>1598</v>
      </c>
      <c r="C540" s="31" t="s">
        <v>275</v>
      </c>
      <c r="D540" s="31" t="s">
        <v>1127</v>
      </c>
      <c r="E540" s="32">
        <v>1</v>
      </c>
      <c r="F540" s="32">
        <v>58</v>
      </c>
      <c r="G540" s="32">
        <v>2</v>
      </c>
      <c r="H540" s="32">
        <v>2</v>
      </c>
      <c r="I540" s="32">
        <v>1</v>
      </c>
      <c r="J540" s="31" t="s">
        <v>1599</v>
      </c>
      <c r="K540" s="31" t="s">
        <v>1277</v>
      </c>
      <c r="L540" s="31" t="s">
        <v>1273</v>
      </c>
      <c r="M540" s="31" t="s">
        <v>3616</v>
      </c>
      <c r="N540" s="32">
        <v>1971</v>
      </c>
      <c r="O540" s="32">
        <v>1</v>
      </c>
      <c r="P540" s="32">
        <v>36.565049999999999</v>
      </c>
      <c r="Q540" s="32">
        <v>-82.071569999999994</v>
      </c>
      <c r="R540" s="30">
        <f t="shared" si="8"/>
        <v>1913</v>
      </c>
      <c r="S540" s="30" t="s">
        <v>1089</v>
      </c>
    </row>
    <row r="541" spans="1:19">
      <c r="A541" s="31" t="s">
        <v>1269</v>
      </c>
      <c r="B541" s="31" t="s">
        <v>1631</v>
      </c>
      <c r="C541" s="31" t="s">
        <v>69</v>
      </c>
      <c r="D541" s="31" t="s">
        <v>1127</v>
      </c>
      <c r="E541" s="32">
        <v>1</v>
      </c>
      <c r="F541" s="32">
        <v>65</v>
      </c>
      <c r="G541" s="32">
        <v>2</v>
      </c>
      <c r="H541" s="32">
        <v>3</v>
      </c>
      <c r="I541" s="32">
        <v>3</v>
      </c>
      <c r="J541" s="31" t="s">
        <v>1633</v>
      </c>
      <c r="K541" s="31" t="s">
        <v>1632</v>
      </c>
      <c r="L541" s="31" t="s">
        <v>1273</v>
      </c>
      <c r="M541" s="31" t="s">
        <v>3616</v>
      </c>
      <c r="N541" s="32">
        <v>1978</v>
      </c>
      <c r="O541" s="32">
        <v>2</v>
      </c>
      <c r="P541" s="32">
        <v>34.444130000000001</v>
      </c>
      <c r="Q541" s="32">
        <v>-85.081630000000004</v>
      </c>
      <c r="R541" s="30">
        <f t="shared" si="8"/>
        <v>1913</v>
      </c>
      <c r="S541" s="30" t="s">
        <v>1089</v>
      </c>
    </row>
    <row r="542" spans="1:19">
      <c r="A542" s="31" t="s">
        <v>1269</v>
      </c>
      <c r="B542" s="31" t="s">
        <v>1658</v>
      </c>
      <c r="C542" s="31" t="s">
        <v>69</v>
      </c>
      <c r="D542" s="31" t="s">
        <v>1274</v>
      </c>
      <c r="E542" s="32">
        <v>1</v>
      </c>
      <c r="F542" s="32">
        <v>60</v>
      </c>
      <c r="G542" s="32">
        <v>2</v>
      </c>
      <c r="H542" s="32">
        <v>4</v>
      </c>
      <c r="J542" s="31" t="s">
        <v>179</v>
      </c>
      <c r="K542" s="31" t="s">
        <v>1659</v>
      </c>
      <c r="L542" s="31" t="s">
        <v>1309</v>
      </c>
      <c r="M542" s="31" t="s">
        <v>3616</v>
      </c>
      <c r="N542" s="32">
        <v>1973</v>
      </c>
      <c r="O542" s="32">
        <v>2</v>
      </c>
      <c r="P542" s="32">
        <v>33.448740000000001</v>
      </c>
      <c r="Q542" s="32">
        <v>-84.447180000000003</v>
      </c>
      <c r="R542" s="30">
        <f t="shared" si="8"/>
        <v>1913</v>
      </c>
      <c r="S542" s="30" t="s">
        <v>1089</v>
      </c>
    </row>
    <row r="543" spans="1:19">
      <c r="A543" s="31" t="s">
        <v>1269</v>
      </c>
      <c r="B543" s="31" t="s">
        <v>1677</v>
      </c>
      <c r="C543" s="31" t="s">
        <v>69</v>
      </c>
      <c r="D543" s="31" t="s">
        <v>1274</v>
      </c>
      <c r="E543" s="32">
        <v>1</v>
      </c>
      <c r="F543" s="32">
        <v>60</v>
      </c>
      <c r="G543" s="32">
        <v>2</v>
      </c>
      <c r="H543" s="32">
        <v>4</v>
      </c>
      <c r="J543" s="31" t="s">
        <v>1678</v>
      </c>
      <c r="K543" s="31" t="s">
        <v>1433</v>
      </c>
      <c r="L543" s="31" t="s">
        <v>1309</v>
      </c>
      <c r="M543" s="31" t="s">
        <v>3616</v>
      </c>
      <c r="N543" s="32">
        <v>1973</v>
      </c>
      <c r="O543" s="32">
        <v>2</v>
      </c>
      <c r="P543" s="32">
        <v>33.098089999999999</v>
      </c>
      <c r="Q543" s="32">
        <v>-84.341849999999994</v>
      </c>
      <c r="R543" s="30">
        <f t="shared" si="8"/>
        <v>1913</v>
      </c>
      <c r="S543" s="30" t="s">
        <v>1089</v>
      </c>
    </row>
    <row r="544" spans="1:19">
      <c r="A544" s="31" t="s">
        <v>1269</v>
      </c>
      <c r="B544" s="31" t="s">
        <v>2120</v>
      </c>
      <c r="C544" s="31" t="s">
        <v>69</v>
      </c>
      <c r="D544" s="31" t="s">
        <v>1127</v>
      </c>
      <c r="E544" s="32">
        <v>1</v>
      </c>
      <c r="F544" s="32">
        <v>65</v>
      </c>
      <c r="G544" s="32">
        <v>3</v>
      </c>
      <c r="H544" s="32">
        <v>1</v>
      </c>
      <c r="J544" s="31" t="s">
        <v>2121</v>
      </c>
      <c r="K544" s="31" t="s">
        <v>1793</v>
      </c>
      <c r="L544" s="31" t="s">
        <v>1328</v>
      </c>
      <c r="M544" s="31" t="s">
        <v>3616</v>
      </c>
      <c r="N544" s="32">
        <v>1978</v>
      </c>
      <c r="O544" s="32">
        <v>3</v>
      </c>
      <c r="P544" s="32">
        <v>31.828040000000001</v>
      </c>
      <c r="Q544" s="32">
        <v>-84.879509999999996</v>
      </c>
      <c r="R544" s="30">
        <f t="shared" si="8"/>
        <v>1913</v>
      </c>
      <c r="S544" s="30" t="s">
        <v>1089</v>
      </c>
    </row>
    <row r="545" spans="1:19">
      <c r="A545" s="31" t="s">
        <v>1269</v>
      </c>
      <c r="B545" s="31" t="s">
        <v>1734</v>
      </c>
      <c r="C545" s="31" t="s">
        <v>54</v>
      </c>
      <c r="D545" s="31" t="s">
        <v>1274</v>
      </c>
      <c r="E545" s="32">
        <v>1</v>
      </c>
      <c r="F545" s="32">
        <v>64</v>
      </c>
      <c r="G545" s="32">
        <v>2</v>
      </c>
      <c r="H545" s="32">
        <v>3</v>
      </c>
      <c r="I545" s="32">
        <v>3</v>
      </c>
      <c r="J545" s="31" t="s">
        <v>1735</v>
      </c>
      <c r="K545" s="31" t="s">
        <v>421</v>
      </c>
      <c r="L545" s="31" t="s">
        <v>1328</v>
      </c>
      <c r="M545" s="31" t="s">
        <v>3616</v>
      </c>
      <c r="N545" s="32">
        <v>1977</v>
      </c>
      <c r="O545" s="32">
        <v>4</v>
      </c>
      <c r="P545" s="32">
        <v>28.814309999999999</v>
      </c>
      <c r="Q545" s="32">
        <v>-81.933949999999996</v>
      </c>
      <c r="R545" s="30">
        <f t="shared" si="8"/>
        <v>1913</v>
      </c>
      <c r="S545" s="30" t="s">
        <v>1089</v>
      </c>
    </row>
    <row r="546" spans="1:19">
      <c r="A546" s="31" t="s">
        <v>1269</v>
      </c>
      <c r="B546" s="31" t="s">
        <v>1780</v>
      </c>
      <c r="C546" s="31" t="s">
        <v>3</v>
      </c>
      <c r="D546" s="31" t="s">
        <v>1127</v>
      </c>
      <c r="E546" s="32">
        <v>1</v>
      </c>
      <c r="F546" s="32">
        <v>65</v>
      </c>
      <c r="G546" s="32">
        <v>2</v>
      </c>
      <c r="H546" s="32">
        <v>4</v>
      </c>
      <c r="I546" s="32">
        <v>3</v>
      </c>
      <c r="J546" s="31" t="s">
        <v>1781</v>
      </c>
      <c r="K546" s="31" t="s">
        <v>1778</v>
      </c>
      <c r="L546" s="31" t="s">
        <v>1273</v>
      </c>
      <c r="M546" s="31" t="s">
        <v>3616</v>
      </c>
      <c r="N546" s="32">
        <v>1978</v>
      </c>
      <c r="O546" s="32">
        <v>6</v>
      </c>
      <c r="P546" s="32">
        <v>34.20223</v>
      </c>
      <c r="Q546" s="32">
        <v>-87.181489999999997</v>
      </c>
      <c r="R546" s="30">
        <f t="shared" si="8"/>
        <v>1913</v>
      </c>
      <c r="S546" s="30" t="s">
        <v>1089</v>
      </c>
    </row>
    <row r="547" spans="1:19">
      <c r="A547" s="31" t="s">
        <v>1269</v>
      </c>
      <c r="B547" s="31" t="s">
        <v>1788</v>
      </c>
      <c r="C547" s="31" t="s">
        <v>3</v>
      </c>
      <c r="D547" s="31" t="s">
        <v>1127</v>
      </c>
      <c r="E547" s="32">
        <v>1</v>
      </c>
      <c r="F547" s="32">
        <v>60</v>
      </c>
      <c r="G547" s="32">
        <v>2</v>
      </c>
      <c r="H547" s="32">
        <v>1</v>
      </c>
      <c r="I547" s="32">
        <v>1</v>
      </c>
      <c r="J547" s="31" t="s">
        <v>1789</v>
      </c>
      <c r="K547" s="31" t="s">
        <v>1412</v>
      </c>
      <c r="L547" s="31" t="s">
        <v>1309</v>
      </c>
      <c r="M547" s="31" t="s">
        <v>3616</v>
      </c>
      <c r="N547" s="32">
        <v>1973</v>
      </c>
      <c r="O547" s="32">
        <v>6</v>
      </c>
      <c r="P547" s="32">
        <v>33.34881</v>
      </c>
      <c r="Q547" s="32">
        <v>-86.237920000000003</v>
      </c>
      <c r="R547" s="30">
        <f t="shared" si="8"/>
        <v>1913</v>
      </c>
      <c r="S547" s="30" t="s">
        <v>1089</v>
      </c>
    </row>
    <row r="548" spans="1:19">
      <c r="A548" s="31" t="s">
        <v>1269</v>
      </c>
      <c r="B548" s="31" t="s">
        <v>1792</v>
      </c>
      <c r="C548" s="31" t="s">
        <v>3</v>
      </c>
      <c r="D548" s="31" t="s">
        <v>1127</v>
      </c>
      <c r="E548" s="32">
        <v>1</v>
      </c>
      <c r="F548" s="32">
        <v>65</v>
      </c>
      <c r="G548" s="32">
        <v>2</v>
      </c>
      <c r="H548" s="32">
        <v>4</v>
      </c>
      <c r="I548" s="32">
        <v>3</v>
      </c>
      <c r="J548" s="31" t="s">
        <v>307</v>
      </c>
      <c r="K548" s="31" t="s">
        <v>1793</v>
      </c>
      <c r="L548" s="31" t="s">
        <v>1309</v>
      </c>
      <c r="M548" s="31" t="s">
        <v>3617</v>
      </c>
      <c r="N548" s="32">
        <v>1978</v>
      </c>
      <c r="O548" s="32">
        <v>7</v>
      </c>
      <c r="P548" s="32">
        <v>33.152239999999999</v>
      </c>
      <c r="Q548" s="32">
        <v>-85.375150000000005</v>
      </c>
      <c r="R548" s="30">
        <f t="shared" si="8"/>
        <v>1913</v>
      </c>
      <c r="S548" s="30" t="s">
        <v>1089</v>
      </c>
    </row>
    <row r="549" spans="1:19">
      <c r="A549" s="31" t="s">
        <v>1269</v>
      </c>
      <c r="B549" s="31" t="s">
        <v>1800</v>
      </c>
      <c r="C549" s="31" t="s">
        <v>3</v>
      </c>
      <c r="D549" s="31" t="s">
        <v>1274</v>
      </c>
      <c r="E549" s="32">
        <v>1</v>
      </c>
      <c r="F549" s="32">
        <v>57</v>
      </c>
      <c r="G549" s="32">
        <v>2</v>
      </c>
      <c r="H549" s="32">
        <v>4</v>
      </c>
      <c r="J549" s="31" t="s">
        <v>1799</v>
      </c>
      <c r="K549" s="31" t="s">
        <v>1798</v>
      </c>
      <c r="L549" s="31" t="s">
        <v>1319</v>
      </c>
      <c r="M549" s="31" t="s">
        <v>3617</v>
      </c>
      <c r="N549" s="32">
        <v>1970</v>
      </c>
      <c r="O549" s="32">
        <v>7</v>
      </c>
      <c r="P549" s="32">
        <v>32.466290000000001</v>
      </c>
      <c r="Q549" s="32">
        <v>-86.450779999999995</v>
      </c>
      <c r="R549" s="30">
        <f t="shared" si="8"/>
        <v>1913</v>
      </c>
      <c r="S549" s="30" t="s">
        <v>1089</v>
      </c>
    </row>
    <row r="550" spans="1:19">
      <c r="A550" s="31" t="s">
        <v>1269</v>
      </c>
      <c r="B550" s="31" t="s">
        <v>1845</v>
      </c>
      <c r="C550" s="31" t="s">
        <v>336</v>
      </c>
      <c r="D550" s="31" t="s">
        <v>1127</v>
      </c>
      <c r="E550" s="32">
        <v>1</v>
      </c>
      <c r="F550" s="32">
        <v>64</v>
      </c>
      <c r="G550" s="32">
        <v>2</v>
      </c>
      <c r="H550" s="32">
        <v>4</v>
      </c>
      <c r="I550" s="32">
        <v>3</v>
      </c>
      <c r="J550" s="31" t="s">
        <v>1846</v>
      </c>
      <c r="K550" s="31" t="s">
        <v>1169</v>
      </c>
      <c r="L550" s="31" t="s">
        <v>1319</v>
      </c>
      <c r="M550" s="31" t="s">
        <v>3616</v>
      </c>
      <c r="N550" s="32">
        <v>1977</v>
      </c>
      <c r="O550" s="32">
        <v>10</v>
      </c>
      <c r="P550" s="32">
        <v>33.764699999999998</v>
      </c>
      <c r="Q550" s="32">
        <v>-89.975859999999997</v>
      </c>
      <c r="R550" s="30">
        <f t="shared" si="8"/>
        <v>1913</v>
      </c>
      <c r="S550" s="30" t="s">
        <v>1089</v>
      </c>
    </row>
    <row r="551" spans="1:19">
      <c r="A551" s="31" t="s">
        <v>1269</v>
      </c>
      <c r="B551" s="31" t="s">
        <v>1894</v>
      </c>
      <c r="C551" s="31" t="s">
        <v>10</v>
      </c>
      <c r="D551" s="31" t="s">
        <v>1127</v>
      </c>
      <c r="E551" s="32">
        <v>1</v>
      </c>
      <c r="F551" s="32">
        <v>64</v>
      </c>
      <c r="G551" s="32">
        <v>2</v>
      </c>
      <c r="H551" s="32">
        <v>2</v>
      </c>
      <c r="I551" s="32">
        <v>2</v>
      </c>
      <c r="J551" s="31" t="s">
        <v>1895</v>
      </c>
      <c r="K551" s="31" t="s">
        <v>1892</v>
      </c>
      <c r="L551" s="31" t="s">
        <v>1273</v>
      </c>
      <c r="M551" s="31" t="s">
        <v>3616</v>
      </c>
      <c r="N551" s="32">
        <v>1977</v>
      </c>
      <c r="O551" s="32">
        <v>13</v>
      </c>
      <c r="P551" s="32">
        <v>36.072110000000002</v>
      </c>
      <c r="Q551" s="32">
        <v>-91.616200000000006</v>
      </c>
      <c r="R551" s="30">
        <f t="shared" si="8"/>
        <v>1913</v>
      </c>
      <c r="S551" s="30" t="s">
        <v>1089</v>
      </c>
    </row>
    <row r="552" spans="1:19">
      <c r="A552" s="31" t="s">
        <v>1269</v>
      </c>
      <c r="B552" s="31" t="s">
        <v>1923</v>
      </c>
      <c r="C552" s="31" t="s">
        <v>10</v>
      </c>
      <c r="D552" s="31" t="s">
        <v>1127</v>
      </c>
      <c r="E552" s="32">
        <v>1</v>
      </c>
      <c r="F552" s="32">
        <v>64</v>
      </c>
      <c r="G552" s="32">
        <v>2</v>
      </c>
      <c r="H552" s="32">
        <v>2</v>
      </c>
      <c r="I552" s="32">
        <v>2</v>
      </c>
      <c r="J552" s="31" t="s">
        <v>1560</v>
      </c>
      <c r="K552" s="31" t="s">
        <v>1728</v>
      </c>
      <c r="L552" s="31" t="s">
        <v>1319</v>
      </c>
      <c r="M552" s="31" t="s">
        <v>3617</v>
      </c>
      <c r="N552" s="32">
        <v>1977</v>
      </c>
      <c r="O552" s="32">
        <v>13</v>
      </c>
      <c r="P552" s="32">
        <v>33.428919999999998</v>
      </c>
      <c r="Q552" s="32">
        <v>-94.042150000000007</v>
      </c>
      <c r="R552" s="30">
        <f t="shared" si="8"/>
        <v>1913</v>
      </c>
      <c r="S552" s="30" t="s">
        <v>1089</v>
      </c>
    </row>
    <row r="553" spans="1:19">
      <c r="A553" s="31" t="s">
        <v>1269</v>
      </c>
      <c r="B553" s="31" t="s">
        <v>1949</v>
      </c>
      <c r="C553" s="31" t="s">
        <v>24</v>
      </c>
      <c r="D553" s="31" t="s">
        <v>1127</v>
      </c>
      <c r="E553" s="32">
        <v>1</v>
      </c>
      <c r="F553" s="32">
        <v>64</v>
      </c>
      <c r="G553" s="32">
        <v>2</v>
      </c>
      <c r="H553" s="32">
        <v>1</v>
      </c>
      <c r="J553" s="31" t="s">
        <v>1948</v>
      </c>
      <c r="K553" s="31" t="s">
        <v>1947</v>
      </c>
      <c r="L553" s="31" t="s">
        <v>1274</v>
      </c>
      <c r="M553" s="31" t="s">
        <v>3617</v>
      </c>
      <c r="N553" s="32">
        <v>1977</v>
      </c>
      <c r="O553" s="32">
        <v>14</v>
      </c>
      <c r="P553" s="32">
        <v>30.53182</v>
      </c>
      <c r="Q553" s="32">
        <v>-92.081950000000006</v>
      </c>
      <c r="R553" s="30">
        <f t="shared" si="8"/>
        <v>1913</v>
      </c>
      <c r="S553" s="30" t="s">
        <v>1089</v>
      </c>
    </row>
    <row r="554" spans="1:19">
      <c r="A554" s="31" t="s">
        <v>1269</v>
      </c>
      <c r="B554" s="31" t="s">
        <v>1956</v>
      </c>
      <c r="C554" s="31" t="s">
        <v>283</v>
      </c>
      <c r="D554" s="31" t="s">
        <v>1127</v>
      </c>
      <c r="E554" s="32">
        <v>1</v>
      </c>
      <c r="F554" s="32">
        <v>61</v>
      </c>
      <c r="G554" s="32">
        <v>2</v>
      </c>
      <c r="H554" s="32">
        <v>1</v>
      </c>
      <c r="I554" s="32">
        <v>2</v>
      </c>
      <c r="J554" s="31" t="s">
        <v>368</v>
      </c>
      <c r="K554" s="31" t="s">
        <v>1957</v>
      </c>
      <c r="L554" s="31" t="s">
        <v>1328</v>
      </c>
      <c r="M554" s="31" t="s">
        <v>3617</v>
      </c>
      <c r="N554" s="32">
        <v>1974</v>
      </c>
      <c r="O554" s="32">
        <v>15</v>
      </c>
      <c r="P554" s="32">
        <v>33.844769999999997</v>
      </c>
      <c r="Q554" s="32">
        <v>-95.698300000000003</v>
      </c>
      <c r="R554" s="30">
        <f t="shared" si="8"/>
        <v>1913</v>
      </c>
      <c r="S554" s="30" t="s">
        <v>1089</v>
      </c>
    </row>
    <row r="555" spans="1:19">
      <c r="A555" s="31" t="s">
        <v>1269</v>
      </c>
      <c r="B555" s="31" t="s">
        <v>1624</v>
      </c>
      <c r="C555" s="31" t="s">
        <v>69</v>
      </c>
      <c r="D555" s="31" t="s">
        <v>1274</v>
      </c>
      <c r="E555" s="32">
        <v>1</v>
      </c>
      <c r="F555" s="32">
        <v>63</v>
      </c>
      <c r="G555" s="32">
        <v>2</v>
      </c>
      <c r="H555" s="32">
        <v>1</v>
      </c>
      <c r="I555" s="32">
        <v>1</v>
      </c>
      <c r="J555" s="31" t="s">
        <v>1626</v>
      </c>
      <c r="K555" s="31" t="s">
        <v>1625</v>
      </c>
      <c r="L555" s="31" t="s">
        <v>1273</v>
      </c>
      <c r="M555" s="31" t="s">
        <v>3616</v>
      </c>
      <c r="N555" s="32">
        <v>1977</v>
      </c>
      <c r="O555" s="32">
        <v>2</v>
      </c>
      <c r="P555" s="32">
        <v>34.46866</v>
      </c>
      <c r="Q555" s="32">
        <v>-84.427329999999998</v>
      </c>
      <c r="R555" s="30">
        <f t="shared" si="8"/>
        <v>1914</v>
      </c>
      <c r="S555" s="30" t="s">
        <v>1089</v>
      </c>
    </row>
    <row r="556" spans="1:19">
      <c r="A556" s="31" t="s">
        <v>1269</v>
      </c>
      <c r="B556" s="31" t="s">
        <v>1640</v>
      </c>
      <c r="C556" s="31" t="s">
        <v>69</v>
      </c>
      <c r="D556" s="31" t="s">
        <v>1274</v>
      </c>
      <c r="E556" s="32">
        <v>1</v>
      </c>
      <c r="F556" s="32">
        <v>63</v>
      </c>
      <c r="G556" s="32">
        <v>2</v>
      </c>
      <c r="H556" s="32">
        <v>3</v>
      </c>
      <c r="I556" s="32">
        <v>2</v>
      </c>
      <c r="J556" s="31" t="s">
        <v>1642</v>
      </c>
      <c r="K556" s="31" t="s">
        <v>1641</v>
      </c>
      <c r="L556" s="31" t="s">
        <v>1309</v>
      </c>
      <c r="M556" s="31" t="s">
        <v>3617</v>
      </c>
      <c r="N556" s="32">
        <v>1977</v>
      </c>
      <c r="O556" s="32">
        <v>2</v>
      </c>
      <c r="P556" s="32">
        <v>34.353389999999997</v>
      </c>
      <c r="Q556" s="32">
        <v>-82.931730000000002</v>
      </c>
      <c r="R556" s="30">
        <f t="shared" si="8"/>
        <v>1914</v>
      </c>
      <c r="S556" s="30" t="s">
        <v>1089</v>
      </c>
    </row>
    <row r="557" spans="1:19">
      <c r="A557" s="31" t="s">
        <v>1269</v>
      </c>
      <c r="B557" s="31" t="s">
        <v>1786</v>
      </c>
      <c r="C557" s="31" t="s">
        <v>3</v>
      </c>
      <c r="D557" s="31" t="s">
        <v>1274</v>
      </c>
      <c r="E557" s="32">
        <v>1</v>
      </c>
      <c r="F557" s="32">
        <v>60</v>
      </c>
      <c r="G557" s="32">
        <v>2</v>
      </c>
      <c r="H557" s="32">
        <v>4</v>
      </c>
      <c r="I557" s="32">
        <v>3</v>
      </c>
      <c r="J557" s="31" t="s">
        <v>1407</v>
      </c>
      <c r="K557" s="31" t="s">
        <v>1407</v>
      </c>
      <c r="L557" s="31" t="s">
        <v>1309</v>
      </c>
      <c r="M557" s="31" t="s">
        <v>3617</v>
      </c>
      <c r="N557" s="32">
        <v>1974</v>
      </c>
      <c r="O557" s="32">
        <v>6</v>
      </c>
      <c r="P557" s="32">
        <v>33.212009999999999</v>
      </c>
      <c r="Q557" s="32">
        <v>-87.560469999999995</v>
      </c>
      <c r="R557" s="30">
        <f t="shared" si="8"/>
        <v>1914</v>
      </c>
      <c r="S557" s="30" t="s">
        <v>1089</v>
      </c>
    </row>
    <row r="558" spans="1:19">
      <c r="A558" s="31" t="s">
        <v>1269</v>
      </c>
      <c r="B558" s="31" t="s">
        <v>1840</v>
      </c>
      <c r="C558" s="31" t="s">
        <v>275</v>
      </c>
      <c r="D558" s="31" t="s">
        <v>1274</v>
      </c>
      <c r="E558" s="32">
        <v>1</v>
      </c>
      <c r="F558" s="32">
        <v>60</v>
      </c>
      <c r="G558" s="32">
        <v>2</v>
      </c>
      <c r="H558" s="32">
        <v>3</v>
      </c>
      <c r="I558" s="32">
        <v>3</v>
      </c>
      <c r="J558" s="31" t="s">
        <v>1470</v>
      </c>
      <c r="K558" s="31" t="s">
        <v>1397</v>
      </c>
      <c r="L558" s="31" t="s">
        <v>1274</v>
      </c>
      <c r="M558" s="31" t="s">
        <v>3617</v>
      </c>
      <c r="N558" s="32">
        <v>1974</v>
      </c>
      <c r="O558" s="32">
        <v>9</v>
      </c>
      <c r="P558" s="32">
        <v>35.74597</v>
      </c>
      <c r="Q558" s="32">
        <v>-89.531760000000006</v>
      </c>
      <c r="R558" s="30">
        <f t="shared" si="8"/>
        <v>1914</v>
      </c>
      <c r="S558" s="30" t="s">
        <v>1089</v>
      </c>
    </row>
    <row r="559" spans="1:19">
      <c r="A559" s="31" t="s">
        <v>1269</v>
      </c>
      <c r="B559" s="31" t="s">
        <v>1851</v>
      </c>
      <c r="C559" s="31" t="s">
        <v>336</v>
      </c>
      <c r="D559" s="31" t="s">
        <v>1127</v>
      </c>
      <c r="E559" s="32">
        <v>1</v>
      </c>
      <c r="F559" s="32">
        <v>63</v>
      </c>
      <c r="G559" s="32">
        <v>2</v>
      </c>
      <c r="H559" s="32">
        <v>4</v>
      </c>
      <c r="J559" s="31" t="s">
        <v>1853</v>
      </c>
      <c r="K559" s="31" t="s">
        <v>1852</v>
      </c>
      <c r="L559" s="31" t="s">
        <v>1319</v>
      </c>
      <c r="M559" s="31" t="s">
        <v>3616</v>
      </c>
      <c r="N559" s="32">
        <v>1977</v>
      </c>
      <c r="O559" s="32">
        <v>10</v>
      </c>
      <c r="P559" s="32">
        <v>33.331789999999998</v>
      </c>
      <c r="Q559" s="32">
        <v>-88.757840000000002</v>
      </c>
      <c r="R559" s="30">
        <f t="shared" si="8"/>
        <v>1914</v>
      </c>
      <c r="S559" s="30" t="s">
        <v>1089</v>
      </c>
    </row>
    <row r="560" spans="1:19">
      <c r="A560" s="31" t="s">
        <v>1269</v>
      </c>
      <c r="B560" s="31" t="s">
        <v>1630</v>
      </c>
      <c r="C560" s="31" t="s">
        <v>69</v>
      </c>
      <c r="D560" s="31" t="s">
        <v>1274</v>
      </c>
      <c r="E560" s="32">
        <v>1</v>
      </c>
      <c r="F560" s="32">
        <v>64</v>
      </c>
      <c r="G560" s="32">
        <v>2</v>
      </c>
      <c r="H560" s="32">
        <v>4</v>
      </c>
      <c r="I560" s="32">
        <v>3</v>
      </c>
      <c r="J560" s="31" t="s">
        <v>232</v>
      </c>
      <c r="K560" s="31" t="s">
        <v>395</v>
      </c>
      <c r="L560" s="31" t="s">
        <v>1273</v>
      </c>
      <c r="M560" s="31" t="s">
        <v>3616</v>
      </c>
      <c r="N560" s="32">
        <v>1979</v>
      </c>
      <c r="O560" s="32">
        <v>2</v>
      </c>
      <c r="P560" s="32">
        <v>34.596490000000003</v>
      </c>
      <c r="Q560" s="32">
        <v>-83.759429999999995</v>
      </c>
      <c r="R560" s="30">
        <f t="shared" si="8"/>
        <v>1915</v>
      </c>
      <c r="S560" s="30" t="s">
        <v>1089</v>
      </c>
    </row>
    <row r="561" spans="1:19">
      <c r="A561" s="31" t="s">
        <v>1269</v>
      </c>
      <c r="B561" s="31" t="s">
        <v>1684</v>
      </c>
      <c r="C561" s="31" t="s">
        <v>69</v>
      </c>
      <c r="D561" s="31" t="s">
        <v>1274</v>
      </c>
      <c r="E561" s="32">
        <v>1</v>
      </c>
      <c r="F561" s="32">
        <v>65</v>
      </c>
      <c r="G561" s="32">
        <v>2</v>
      </c>
      <c r="H561" s="32">
        <v>4</v>
      </c>
      <c r="I561" s="32">
        <v>3</v>
      </c>
      <c r="J561" s="31" t="s">
        <v>1685</v>
      </c>
      <c r="K561" s="31" t="s">
        <v>1571</v>
      </c>
      <c r="L561" s="31" t="s">
        <v>1309</v>
      </c>
      <c r="M561" s="31" t="s">
        <v>3616</v>
      </c>
      <c r="N561" s="32">
        <v>1980</v>
      </c>
      <c r="O561" s="32">
        <v>2</v>
      </c>
      <c r="P561" s="32">
        <v>32.688929999999999</v>
      </c>
      <c r="Q561" s="32">
        <v>-84.734120000000004</v>
      </c>
      <c r="R561" s="30">
        <f t="shared" si="8"/>
        <v>1915</v>
      </c>
      <c r="S561" s="30" t="s">
        <v>1089</v>
      </c>
    </row>
    <row r="562" spans="1:19">
      <c r="A562" s="31" t="s">
        <v>1269</v>
      </c>
      <c r="B562" s="31" t="s">
        <v>1716</v>
      </c>
      <c r="C562" s="31" t="s">
        <v>69</v>
      </c>
      <c r="D562" s="31" t="s">
        <v>1127</v>
      </c>
      <c r="E562" s="32">
        <v>1</v>
      </c>
      <c r="F562" s="32">
        <v>62</v>
      </c>
      <c r="G562" s="32">
        <v>2</v>
      </c>
      <c r="H562" s="32">
        <v>1</v>
      </c>
      <c r="I562" s="32">
        <v>2</v>
      </c>
      <c r="J562" s="31" t="s">
        <v>1718</v>
      </c>
      <c r="K562" s="31" t="s">
        <v>1717</v>
      </c>
      <c r="L562" s="31" t="s">
        <v>1328</v>
      </c>
      <c r="M562" s="31" t="s">
        <v>3616</v>
      </c>
      <c r="N562" s="32">
        <v>1977</v>
      </c>
      <c r="O562" s="32">
        <v>3</v>
      </c>
      <c r="P562" s="32">
        <v>30.703469999999999</v>
      </c>
      <c r="Q562" s="32">
        <v>-83.027699999999996</v>
      </c>
      <c r="R562" s="30">
        <f t="shared" si="8"/>
        <v>1915</v>
      </c>
      <c r="S562" s="30" t="s">
        <v>1089</v>
      </c>
    </row>
    <row r="563" spans="1:19">
      <c r="A563" s="31" t="s">
        <v>1269</v>
      </c>
      <c r="B563" s="31" t="s">
        <v>1790</v>
      </c>
      <c r="C563" s="31" t="s">
        <v>3</v>
      </c>
      <c r="D563" s="31" t="s">
        <v>1127</v>
      </c>
      <c r="E563" s="32">
        <v>1</v>
      </c>
      <c r="F563" s="32">
        <v>55</v>
      </c>
      <c r="G563" s="32">
        <v>2</v>
      </c>
      <c r="H563" s="32">
        <v>3</v>
      </c>
      <c r="I563" s="32">
        <v>3</v>
      </c>
      <c r="J563" s="31" t="s">
        <v>1791</v>
      </c>
      <c r="K563" s="31" t="s">
        <v>1462</v>
      </c>
      <c r="L563" s="31" t="s">
        <v>1309</v>
      </c>
      <c r="M563" s="31" t="s">
        <v>3617</v>
      </c>
      <c r="N563" s="32">
        <v>1970</v>
      </c>
      <c r="O563" s="32">
        <v>6</v>
      </c>
      <c r="P563" s="32">
        <v>33.093600000000002</v>
      </c>
      <c r="Q563" s="32">
        <v>-86.861890000000002</v>
      </c>
      <c r="R563" s="30">
        <f t="shared" si="8"/>
        <v>1915</v>
      </c>
      <c r="S563" s="30" t="s">
        <v>1089</v>
      </c>
    </row>
    <row r="564" spans="1:19">
      <c r="A564" s="31" t="s">
        <v>1269</v>
      </c>
      <c r="B564" s="31" t="s">
        <v>1869</v>
      </c>
      <c r="C564" s="31" t="s">
        <v>24</v>
      </c>
      <c r="D564" s="31" t="s">
        <v>1127</v>
      </c>
      <c r="E564" s="32">
        <v>1</v>
      </c>
      <c r="F564" s="32">
        <v>62</v>
      </c>
      <c r="G564" s="32">
        <v>2</v>
      </c>
      <c r="H564" s="32">
        <v>4</v>
      </c>
      <c r="I564" s="32">
        <v>3</v>
      </c>
      <c r="J564" s="31" t="s">
        <v>1871</v>
      </c>
      <c r="K564" s="31" t="s">
        <v>1870</v>
      </c>
      <c r="L564" s="31" t="s">
        <v>1328</v>
      </c>
      <c r="M564" s="31" t="s">
        <v>3617</v>
      </c>
      <c r="N564" s="32">
        <v>1977</v>
      </c>
      <c r="O564" s="32">
        <v>12</v>
      </c>
      <c r="P564" s="32">
        <v>30.275200000000002</v>
      </c>
      <c r="Q564" s="32">
        <v>-89.784170000000003</v>
      </c>
      <c r="R564" s="30">
        <f t="shared" si="8"/>
        <v>1915</v>
      </c>
      <c r="S564" s="30" t="s">
        <v>1089</v>
      </c>
    </row>
    <row r="565" spans="1:19">
      <c r="A565" s="31" t="s">
        <v>1269</v>
      </c>
      <c r="B565" s="31" t="s">
        <v>1874</v>
      </c>
      <c r="C565" s="31" t="s">
        <v>24</v>
      </c>
      <c r="D565" s="31" t="s">
        <v>1127</v>
      </c>
      <c r="E565" s="32">
        <v>1</v>
      </c>
      <c r="F565" s="32">
        <v>59</v>
      </c>
      <c r="G565" s="32">
        <v>2</v>
      </c>
      <c r="H565" s="32">
        <v>3</v>
      </c>
      <c r="I565" s="32">
        <v>2</v>
      </c>
      <c r="J565" s="31" t="s">
        <v>1876</v>
      </c>
      <c r="K565" s="31" t="s">
        <v>1875</v>
      </c>
      <c r="L565" s="31" t="s">
        <v>1328</v>
      </c>
      <c r="M565" s="31" t="s">
        <v>3616</v>
      </c>
      <c r="N565" s="32">
        <v>1974</v>
      </c>
      <c r="O565" s="32">
        <v>12</v>
      </c>
      <c r="P565" s="32">
        <v>30.978339999999999</v>
      </c>
      <c r="Q565" s="32">
        <v>-90.438969999999998</v>
      </c>
      <c r="R565" s="30">
        <f t="shared" si="8"/>
        <v>1915</v>
      </c>
      <c r="S565" s="30" t="s">
        <v>1089</v>
      </c>
    </row>
    <row r="566" spans="1:19">
      <c r="A566" s="31" t="s">
        <v>1269</v>
      </c>
      <c r="B566" s="31" t="s">
        <v>1896</v>
      </c>
      <c r="C566" s="31" t="s">
        <v>10</v>
      </c>
      <c r="D566" s="31" t="s">
        <v>1127</v>
      </c>
      <c r="E566" s="32">
        <v>1</v>
      </c>
      <c r="F566" s="32">
        <v>62</v>
      </c>
      <c r="G566" s="32">
        <v>2</v>
      </c>
      <c r="H566" s="32">
        <v>3</v>
      </c>
      <c r="I566" s="32">
        <v>2</v>
      </c>
      <c r="J566" s="31" t="s">
        <v>1895</v>
      </c>
      <c r="K566" s="31" t="s">
        <v>1892</v>
      </c>
      <c r="L566" s="31" t="s">
        <v>1273</v>
      </c>
      <c r="M566" s="31" t="s">
        <v>3616</v>
      </c>
      <c r="N566" s="32">
        <v>1977</v>
      </c>
      <c r="O566" s="32">
        <v>13</v>
      </c>
      <c r="P566" s="32">
        <v>36.073309999999999</v>
      </c>
      <c r="Q566" s="32">
        <v>-91.614400000000003</v>
      </c>
      <c r="R566" s="30">
        <f t="shared" si="8"/>
        <v>1915</v>
      </c>
      <c r="S566" s="30" t="s">
        <v>1089</v>
      </c>
    </row>
    <row r="567" spans="1:19">
      <c r="A567" s="31" t="s">
        <v>1269</v>
      </c>
      <c r="B567" s="31" t="s">
        <v>1924</v>
      </c>
      <c r="C567" s="31" t="s">
        <v>10</v>
      </c>
      <c r="D567" s="31" t="s">
        <v>1274</v>
      </c>
      <c r="E567" s="32">
        <v>1</v>
      </c>
      <c r="F567" s="32">
        <v>60</v>
      </c>
      <c r="G567" s="32">
        <v>2</v>
      </c>
      <c r="H567" s="32">
        <v>4</v>
      </c>
      <c r="I567" s="32">
        <v>4</v>
      </c>
      <c r="J567" s="31" t="s">
        <v>1925</v>
      </c>
      <c r="K567" s="31" t="s">
        <v>1848</v>
      </c>
      <c r="L567" s="31" t="s">
        <v>1319</v>
      </c>
      <c r="M567" s="31" t="s">
        <v>3616</v>
      </c>
      <c r="N567" s="32">
        <v>1975</v>
      </c>
      <c r="O567" s="32">
        <v>13</v>
      </c>
      <c r="P567" s="32">
        <v>33.356270000000002</v>
      </c>
      <c r="Q567" s="32">
        <v>-93.576449999999994</v>
      </c>
      <c r="R567" s="30">
        <f t="shared" si="8"/>
        <v>1915</v>
      </c>
      <c r="S567" s="30" t="s">
        <v>1089</v>
      </c>
    </row>
    <row r="568" spans="1:19">
      <c r="A568" s="31" t="s">
        <v>1269</v>
      </c>
      <c r="B568" s="31" t="s">
        <v>1926</v>
      </c>
      <c r="C568" s="31" t="s">
        <v>10</v>
      </c>
      <c r="D568" s="31" t="s">
        <v>1274</v>
      </c>
      <c r="E568" s="32">
        <v>1</v>
      </c>
      <c r="F568" s="32">
        <v>62</v>
      </c>
      <c r="G568" s="32">
        <v>2</v>
      </c>
      <c r="H568" s="32">
        <v>2</v>
      </c>
      <c r="I568" s="32">
        <v>2</v>
      </c>
      <c r="J568" s="31" t="s">
        <v>1928</v>
      </c>
      <c r="K568" s="31" t="s">
        <v>1927</v>
      </c>
      <c r="L568" s="31" t="s">
        <v>1319</v>
      </c>
      <c r="M568" s="31" t="s">
        <v>3616</v>
      </c>
      <c r="N568" s="32">
        <v>1977</v>
      </c>
      <c r="O568" s="32">
        <v>13</v>
      </c>
      <c r="P568" s="32">
        <v>33.11027</v>
      </c>
      <c r="Q568" s="32">
        <v>-92.356620000000007</v>
      </c>
      <c r="R568" s="30">
        <f t="shared" si="8"/>
        <v>1915</v>
      </c>
      <c r="S568" s="30" t="s">
        <v>1089</v>
      </c>
    </row>
    <row r="569" spans="1:19">
      <c r="A569" s="31" t="s">
        <v>1269</v>
      </c>
      <c r="B569" s="31" t="s">
        <v>1600</v>
      </c>
      <c r="C569" s="31" t="s">
        <v>275</v>
      </c>
      <c r="D569" s="31" t="s">
        <v>1274</v>
      </c>
      <c r="E569" s="32">
        <v>1</v>
      </c>
      <c r="F569" s="32">
        <v>56</v>
      </c>
      <c r="G569" s="32">
        <v>2</v>
      </c>
      <c r="H569" s="32">
        <v>4</v>
      </c>
      <c r="I569" s="32">
        <v>4</v>
      </c>
      <c r="J569" s="31" t="s">
        <v>1602</v>
      </c>
      <c r="K569" s="31" t="s">
        <v>1601</v>
      </c>
      <c r="L569" s="31" t="s">
        <v>1273</v>
      </c>
      <c r="M569" s="31" t="s">
        <v>3616</v>
      </c>
      <c r="N569" s="32">
        <v>1972</v>
      </c>
      <c r="O569" s="32">
        <v>1</v>
      </c>
      <c r="P569" s="32">
        <v>36.506120000000003</v>
      </c>
      <c r="Q569" s="32">
        <v>-83.425229999999999</v>
      </c>
      <c r="R569" s="30">
        <f t="shared" si="8"/>
        <v>1916</v>
      </c>
      <c r="S569" s="30" t="s">
        <v>1089</v>
      </c>
    </row>
    <row r="570" spans="1:19">
      <c r="A570" s="31" t="s">
        <v>1269</v>
      </c>
      <c r="B570" s="31" t="s">
        <v>1622</v>
      </c>
      <c r="C570" s="31" t="s">
        <v>69</v>
      </c>
      <c r="D570" s="31" t="s">
        <v>1274</v>
      </c>
      <c r="E570" s="32">
        <v>1</v>
      </c>
      <c r="F570" s="32">
        <v>61</v>
      </c>
      <c r="G570" s="32">
        <v>2</v>
      </c>
      <c r="H570" s="32">
        <v>3</v>
      </c>
      <c r="I570" s="32">
        <v>2</v>
      </c>
      <c r="J570" s="31" t="s">
        <v>1623</v>
      </c>
      <c r="K570" s="31" t="s">
        <v>474</v>
      </c>
      <c r="L570" s="31" t="s">
        <v>1273</v>
      </c>
      <c r="M570" s="31" t="s">
        <v>3616</v>
      </c>
      <c r="N570" s="32">
        <v>1977</v>
      </c>
      <c r="O570" s="32">
        <v>2</v>
      </c>
      <c r="P570" s="32">
        <v>34.685600000000001</v>
      </c>
      <c r="Q570" s="32">
        <v>-84.47372</v>
      </c>
      <c r="R570" s="30">
        <f t="shared" si="8"/>
        <v>1916</v>
      </c>
      <c r="S570" s="30" t="s">
        <v>1089</v>
      </c>
    </row>
    <row r="571" spans="1:19">
      <c r="A571" s="31" t="s">
        <v>1269</v>
      </c>
      <c r="B571" s="31" t="s">
        <v>1636</v>
      </c>
      <c r="C571" s="31" t="s">
        <v>69</v>
      </c>
      <c r="D571" s="31" t="s">
        <v>1274</v>
      </c>
      <c r="E571" s="32">
        <v>1</v>
      </c>
      <c r="F571" s="32">
        <v>57</v>
      </c>
      <c r="G571" s="32">
        <v>2</v>
      </c>
      <c r="H571" s="32">
        <v>2</v>
      </c>
      <c r="I571" s="32">
        <v>3</v>
      </c>
      <c r="J571" s="31" t="s">
        <v>1637</v>
      </c>
      <c r="K571" s="31" t="s">
        <v>571</v>
      </c>
      <c r="L571" s="31" t="s">
        <v>1309</v>
      </c>
      <c r="M571" s="31" t="s">
        <v>3616</v>
      </c>
      <c r="N571" s="32">
        <v>1973</v>
      </c>
      <c r="O571" s="32">
        <v>2</v>
      </c>
      <c r="P571" s="32">
        <v>33.94032</v>
      </c>
      <c r="Q571" s="32">
        <v>-83.068719999999999</v>
      </c>
      <c r="R571" s="30">
        <f t="shared" si="8"/>
        <v>1916</v>
      </c>
      <c r="S571" s="30" t="s">
        <v>1089</v>
      </c>
    </row>
    <row r="572" spans="1:19">
      <c r="A572" s="31" t="s">
        <v>1269</v>
      </c>
      <c r="B572" s="31" t="s">
        <v>1663</v>
      </c>
      <c r="C572" s="31" t="s">
        <v>69</v>
      </c>
      <c r="D572" s="31" t="s">
        <v>1274</v>
      </c>
      <c r="E572" s="32">
        <v>1</v>
      </c>
      <c r="F572" s="32">
        <v>57</v>
      </c>
      <c r="G572" s="32">
        <v>2</v>
      </c>
      <c r="H572" s="32">
        <v>3</v>
      </c>
      <c r="J572" s="31" t="s">
        <v>74</v>
      </c>
      <c r="K572" s="31" t="s">
        <v>1315</v>
      </c>
      <c r="L572" s="31" t="s">
        <v>1309</v>
      </c>
      <c r="M572" s="31" t="s">
        <v>3617</v>
      </c>
      <c r="N572" s="32">
        <v>1973</v>
      </c>
      <c r="O572" s="32">
        <v>2</v>
      </c>
      <c r="P572" s="32">
        <v>32.837690000000002</v>
      </c>
      <c r="Q572" s="32">
        <v>-83.62115</v>
      </c>
      <c r="R572" s="30">
        <f t="shared" si="8"/>
        <v>1916</v>
      </c>
      <c r="S572" s="30" t="s">
        <v>1089</v>
      </c>
    </row>
    <row r="573" spans="1:19">
      <c r="A573" s="31" t="s">
        <v>1269</v>
      </c>
      <c r="B573" s="31" t="s">
        <v>1709</v>
      </c>
      <c r="C573" s="31" t="s">
        <v>69</v>
      </c>
      <c r="D573" s="31" t="s">
        <v>1274</v>
      </c>
      <c r="E573" s="32">
        <v>1</v>
      </c>
      <c r="F573" s="32">
        <v>58</v>
      </c>
      <c r="G573" s="32">
        <v>2</v>
      </c>
      <c r="H573" s="32">
        <v>3</v>
      </c>
      <c r="J573" s="31" t="s">
        <v>437</v>
      </c>
      <c r="K573" s="31" t="s">
        <v>1710</v>
      </c>
      <c r="L573" s="31" t="s">
        <v>1322</v>
      </c>
      <c r="M573" s="31" t="s">
        <v>3617</v>
      </c>
      <c r="N573" s="32">
        <v>1974</v>
      </c>
      <c r="O573" s="32">
        <v>3</v>
      </c>
      <c r="P573" s="32">
        <v>31.14404</v>
      </c>
      <c r="Q573" s="32">
        <v>-81.494860000000003</v>
      </c>
      <c r="R573" s="30">
        <f t="shared" si="8"/>
        <v>1916</v>
      </c>
      <c r="S573" s="30" t="s">
        <v>1089</v>
      </c>
    </row>
    <row r="574" spans="1:19">
      <c r="A574" s="31" t="s">
        <v>1269</v>
      </c>
      <c r="B574" s="31" t="s">
        <v>1727</v>
      </c>
      <c r="C574" s="31" t="s">
        <v>69</v>
      </c>
      <c r="D574" s="31" t="s">
        <v>1127</v>
      </c>
      <c r="E574" s="32">
        <v>1</v>
      </c>
      <c r="F574" s="32">
        <v>59</v>
      </c>
      <c r="G574" s="32">
        <v>2</v>
      </c>
      <c r="H574" s="32">
        <v>2</v>
      </c>
      <c r="I574" s="32">
        <v>2</v>
      </c>
      <c r="J574" s="31" t="s">
        <v>1729</v>
      </c>
      <c r="K574" s="31" t="s">
        <v>1728</v>
      </c>
      <c r="L574" s="31" t="s">
        <v>1328</v>
      </c>
      <c r="M574" s="31" t="s">
        <v>3616</v>
      </c>
      <c r="N574" s="32">
        <v>1975</v>
      </c>
      <c r="O574" s="32">
        <v>3</v>
      </c>
      <c r="P574" s="32">
        <v>31.172280000000001</v>
      </c>
      <c r="Q574" s="32">
        <v>-84.729470000000006</v>
      </c>
      <c r="R574" s="30">
        <f t="shared" si="8"/>
        <v>1916</v>
      </c>
      <c r="S574" s="30" t="s">
        <v>1089</v>
      </c>
    </row>
    <row r="575" spans="1:19">
      <c r="A575" s="31" t="s">
        <v>1269</v>
      </c>
      <c r="B575" s="31" t="s">
        <v>1739</v>
      </c>
      <c r="C575" s="31" t="s">
        <v>54</v>
      </c>
      <c r="D575" s="31" t="s">
        <v>1274</v>
      </c>
      <c r="E575" s="32">
        <v>1</v>
      </c>
      <c r="F575" s="32">
        <v>57</v>
      </c>
      <c r="G575" s="32">
        <v>2</v>
      </c>
      <c r="H575" s="32">
        <v>2</v>
      </c>
      <c r="I575" s="32">
        <v>2</v>
      </c>
      <c r="J575" s="31" t="s">
        <v>1741</v>
      </c>
      <c r="K575" s="31" t="s">
        <v>1740</v>
      </c>
      <c r="L575" s="31" t="s">
        <v>1328</v>
      </c>
      <c r="M575" s="31" t="s">
        <v>3616</v>
      </c>
      <c r="N575" s="32">
        <v>1973</v>
      </c>
      <c r="O575" s="32">
        <v>4</v>
      </c>
      <c r="P575" s="32">
        <v>29.67586</v>
      </c>
      <c r="Q575" s="32">
        <v>-81.715310000000002</v>
      </c>
      <c r="R575" s="30">
        <f t="shared" si="8"/>
        <v>1916</v>
      </c>
      <c r="S575" s="30" t="s">
        <v>1089</v>
      </c>
    </row>
    <row r="576" spans="1:19">
      <c r="A576" s="31" t="s">
        <v>1269</v>
      </c>
      <c r="B576" s="31" t="s">
        <v>1745</v>
      </c>
      <c r="C576" s="31" t="s">
        <v>54</v>
      </c>
      <c r="D576" s="31" t="s">
        <v>1127</v>
      </c>
      <c r="E576" s="32">
        <v>1</v>
      </c>
      <c r="F576" s="32">
        <v>59</v>
      </c>
      <c r="G576" s="32">
        <v>2</v>
      </c>
      <c r="H576" s="32">
        <v>3</v>
      </c>
      <c r="I576" s="32">
        <v>3</v>
      </c>
      <c r="J576" s="31" t="s">
        <v>57</v>
      </c>
      <c r="K576" s="31" t="s">
        <v>1372</v>
      </c>
      <c r="L576" s="31" t="s">
        <v>1322</v>
      </c>
      <c r="M576" s="31" t="s">
        <v>3617</v>
      </c>
      <c r="N576" s="32">
        <v>1975</v>
      </c>
      <c r="O576" s="32">
        <v>4</v>
      </c>
      <c r="P576" s="32">
        <v>25.79308</v>
      </c>
      <c r="Q576" s="32">
        <v>-80.134870000000006</v>
      </c>
      <c r="R576" s="30">
        <f t="shared" si="8"/>
        <v>1916</v>
      </c>
      <c r="S576" s="30" t="s">
        <v>1089</v>
      </c>
    </row>
    <row r="577" spans="1:19">
      <c r="A577" s="31" t="s">
        <v>1269</v>
      </c>
      <c r="B577" s="31" t="s">
        <v>1746</v>
      </c>
      <c r="C577" s="31" t="s">
        <v>54</v>
      </c>
      <c r="D577" s="31" t="s">
        <v>1127</v>
      </c>
      <c r="E577" s="32">
        <v>1</v>
      </c>
      <c r="F577" s="32">
        <v>59</v>
      </c>
      <c r="G577" s="32">
        <v>2</v>
      </c>
      <c r="H577" s="32">
        <v>3</v>
      </c>
      <c r="J577" s="31" t="s">
        <v>1375</v>
      </c>
      <c r="K577" s="31" t="s">
        <v>1292</v>
      </c>
      <c r="L577" s="31" t="s">
        <v>1322</v>
      </c>
      <c r="M577" s="31" t="s">
        <v>3617</v>
      </c>
      <c r="N577" s="32">
        <v>1975</v>
      </c>
      <c r="O577" s="32">
        <v>4</v>
      </c>
      <c r="R577" s="30">
        <f t="shared" si="8"/>
        <v>1916</v>
      </c>
      <c r="S577" s="30" t="s">
        <v>1089</v>
      </c>
    </row>
    <row r="578" spans="1:19">
      <c r="A578" s="31" t="s">
        <v>1269</v>
      </c>
      <c r="B578" s="31" t="s">
        <v>1763</v>
      </c>
      <c r="C578" s="31" t="s">
        <v>3</v>
      </c>
      <c r="D578" s="31" t="s">
        <v>1274</v>
      </c>
      <c r="E578" s="32">
        <v>1</v>
      </c>
      <c r="F578" s="32">
        <v>64</v>
      </c>
      <c r="G578" s="32">
        <v>2</v>
      </c>
      <c r="H578" s="32">
        <v>3</v>
      </c>
      <c r="I578" s="32">
        <v>3</v>
      </c>
      <c r="J578" s="31" t="s">
        <v>1764</v>
      </c>
      <c r="K578" s="31" t="s">
        <v>209</v>
      </c>
      <c r="L578" s="31" t="s">
        <v>1273</v>
      </c>
      <c r="M578" s="31" t="s">
        <v>3617</v>
      </c>
      <c r="N578" s="32">
        <v>1980</v>
      </c>
      <c r="O578" s="32">
        <v>6</v>
      </c>
      <c r="P578" s="32">
        <v>34.868630000000003</v>
      </c>
      <c r="Q578" s="32">
        <v>-85.838719999999995</v>
      </c>
      <c r="R578" s="30">
        <f t="shared" ref="R578:R641" si="9">N578-F578</f>
        <v>1916</v>
      </c>
      <c r="S578" s="30" t="s">
        <v>1089</v>
      </c>
    </row>
    <row r="579" spans="1:19">
      <c r="A579" s="31" t="s">
        <v>1269</v>
      </c>
      <c r="B579" s="31" t="s">
        <v>1776</v>
      </c>
      <c r="C579" s="31" t="s">
        <v>3</v>
      </c>
      <c r="D579" s="31" t="s">
        <v>1127</v>
      </c>
      <c r="E579" s="32">
        <v>1</v>
      </c>
      <c r="F579" s="32">
        <v>64</v>
      </c>
      <c r="G579" s="32">
        <v>2</v>
      </c>
      <c r="H579" s="32">
        <v>4</v>
      </c>
      <c r="I579" s="32">
        <v>4</v>
      </c>
      <c r="J579" s="31" t="s">
        <v>1626</v>
      </c>
      <c r="K579" s="31" t="s">
        <v>1567</v>
      </c>
      <c r="L579" s="31" t="s">
        <v>1273</v>
      </c>
      <c r="M579" s="31" t="s">
        <v>3617</v>
      </c>
      <c r="N579" s="32">
        <v>1980</v>
      </c>
      <c r="O579" s="32">
        <v>6</v>
      </c>
      <c r="P579" s="32">
        <v>33.831299999999999</v>
      </c>
      <c r="Q579" s="32">
        <v>-87.281350000000003</v>
      </c>
      <c r="R579" s="30">
        <f t="shared" si="9"/>
        <v>1916</v>
      </c>
      <c r="S579" s="30" t="s">
        <v>1089</v>
      </c>
    </row>
    <row r="580" spans="1:19">
      <c r="A580" s="31" t="s">
        <v>1269</v>
      </c>
      <c r="B580" s="31" t="s">
        <v>1836</v>
      </c>
      <c r="C580" s="31" t="s">
        <v>275</v>
      </c>
      <c r="D580" s="31" t="s">
        <v>1274</v>
      </c>
      <c r="E580" s="32">
        <v>1</v>
      </c>
      <c r="F580" s="32">
        <v>58</v>
      </c>
      <c r="G580" s="32">
        <v>2</v>
      </c>
      <c r="H580" s="32">
        <v>3</v>
      </c>
      <c r="I580" s="32">
        <v>2</v>
      </c>
      <c r="J580" s="31" t="s">
        <v>381</v>
      </c>
      <c r="K580" s="31" t="s">
        <v>1837</v>
      </c>
      <c r="L580" s="31" t="s">
        <v>1274</v>
      </c>
      <c r="M580" s="31" t="s">
        <v>3616</v>
      </c>
      <c r="N580" s="32">
        <v>1974</v>
      </c>
      <c r="O580" s="32">
        <v>9</v>
      </c>
      <c r="P580" s="32">
        <v>36.259740000000001</v>
      </c>
      <c r="Q580" s="32">
        <v>-89.322010000000006</v>
      </c>
      <c r="R580" s="30">
        <f t="shared" si="9"/>
        <v>1916</v>
      </c>
      <c r="S580" s="30" t="s">
        <v>1089</v>
      </c>
    </row>
    <row r="581" spans="1:19">
      <c r="A581" s="31" t="s">
        <v>1269</v>
      </c>
      <c r="B581" s="31" t="s">
        <v>1843</v>
      </c>
      <c r="C581" s="31" t="s">
        <v>275</v>
      </c>
      <c r="D581" s="31" t="s">
        <v>1274</v>
      </c>
      <c r="E581" s="32">
        <v>1</v>
      </c>
      <c r="F581" s="32">
        <v>58</v>
      </c>
      <c r="G581" s="32">
        <v>2</v>
      </c>
      <c r="H581" s="32">
        <v>3</v>
      </c>
      <c r="I581" s="32">
        <v>4</v>
      </c>
      <c r="J581" s="31" t="s">
        <v>352</v>
      </c>
      <c r="K581" s="31" t="s">
        <v>1842</v>
      </c>
      <c r="L581" s="31" t="s">
        <v>1319</v>
      </c>
      <c r="M581" s="31" t="s">
        <v>3617</v>
      </c>
      <c r="N581" s="32">
        <v>1974</v>
      </c>
      <c r="O581" s="32">
        <v>9</v>
      </c>
      <c r="P581" s="32">
        <v>35.254719999999999</v>
      </c>
      <c r="Q581" s="32">
        <v>-88.993300000000005</v>
      </c>
      <c r="R581" s="30">
        <f t="shared" si="9"/>
        <v>1916</v>
      </c>
      <c r="S581" s="30" t="s">
        <v>1089</v>
      </c>
    </row>
    <row r="582" spans="1:19">
      <c r="A582" s="31" t="s">
        <v>1269</v>
      </c>
      <c r="B582" s="31" t="s">
        <v>1854</v>
      </c>
      <c r="C582" s="31" t="s">
        <v>336</v>
      </c>
      <c r="D582" s="31" t="s">
        <v>1127</v>
      </c>
      <c r="E582" s="32">
        <v>1</v>
      </c>
      <c r="F582" s="32">
        <v>58</v>
      </c>
      <c r="G582" s="32">
        <v>2</v>
      </c>
      <c r="H582" s="32">
        <v>1</v>
      </c>
      <c r="I582" s="32">
        <v>1</v>
      </c>
      <c r="J582" s="31" t="s">
        <v>1856</v>
      </c>
      <c r="K582" s="31" t="s">
        <v>1855</v>
      </c>
      <c r="L582" s="31" t="s">
        <v>1319</v>
      </c>
      <c r="M582" s="31" t="s">
        <v>3617</v>
      </c>
      <c r="N582" s="32">
        <v>1974</v>
      </c>
      <c r="O582" s="32">
        <v>10</v>
      </c>
      <c r="P582" s="32">
        <v>33.057780000000001</v>
      </c>
      <c r="Q582" s="32">
        <v>-89.587699999999998</v>
      </c>
      <c r="R582" s="30">
        <f t="shared" si="9"/>
        <v>1916</v>
      </c>
      <c r="S582" s="30" t="s">
        <v>1089</v>
      </c>
    </row>
    <row r="583" spans="1:19">
      <c r="A583" s="31" t="s">
        <v>1269</v>
      </c>
      <c r="B583" s="31" t="s">
        <v>1968</v>
      </c>
      <c r="C583" s="31" t="s">
        <v>283</v>
      </c>
      <c r="D583" s="31" t="s">
        <v>1274</v>
      </c>
      <c r="E583" s="32">
        <v>1</v>
      </c>
      <c r="F583" s="32">
        <v>58</v>
      </c>
      <c r="G583" s="32">
        <v>2</v>
      </c>
      <c r="H583" s="32">
        <v>1</v>
      </c>
      <c r="I583" s="32">
        <v>2</v>
      </c>
      <c r="J583" s="31" t="s">
        <v>374</v>
      </c>
      <c r="K583" s="31" t="s">
        <v>1581</v>
      </c>
      <c r="L583" s="31" t="s">
        <v>1319</v>
      </c>
      <c r="M583" s="31" t="s">
        <v>3617</v>
      </c>
      <c r="N583" s="32">
        <v>1974</v>
      </c>
      <c r="O583" s="32">
        <v>16</v>
      </c>
      <c r="P583" s="32">
        <v>27.530919999999998</v>
      </c>
      <c r="Q583" s="32">
        <v>-99.501530000000002</v>
      </c>
      <c r="R583" s="30">
        <f t="shared" si="9"/>
        <v>1916</v>
      </c>
      <c r="S583" s="30" t="s">
        <v>1089</v>
      </c>
    </row>
    <row r="584" spans="1:19">
      <c r="A584" s="31" t="s">
        <v>1269</v>
      </c>
      <c r="B584" s="31" t="s">
        <v>1648</v>
      </c>
      <c r="C584" s="31" t="s">
        <v>69</v>
      </c>
      <c r="D584" s="31" t="s">
        <v>1127</v>
      </c>
      <c r="E584" s="32">
        <v>1</v>
      </c>
      <c r="F584" s="32">
        <v>58</v>
      </c>
      <c r="G584" s="32">
        <v>2</v>
      </c>
      <c r="H584" s="32">
        <v>3</v>
      </c>
      <c r="I584" s="32">
        <v>3</v>
      </c>
      <c r="J584" s="31" t="s">
        <v>70</v>
      </c>
      <c r="K584" s="31" t="s">
        <v>1311</v>
      </c>
      <c r="L584" s="31" t="s">
        <v>1309</v>
      </c>
      <c r="M584" s="31" t="s">
        <v>3617</v>
      </c>
      <c r="N584" s="32">
        <v>1975</v>
      </c>
      <c r="O584" s="32">
        <v>2</v>
      </c>
      <c r="P584" s="32">
        <v>33.750830000000001</v>
      </c>
      <c r="Q584" s="32">
        <v>-84.447000000000003</v>
      </c>
      <c r="R584" s="30">
        <f t="shared" si="9"/>
        <v>1917</v>
      </c>
      <c r="S584" s="30" t="s">
        <v>1089</v>
      </c>
    </row>
    <row r="585" spans="1:19">
      <c r="A585" s="31" t="s">
        <v>1269</v>
      </c>
      <c r="B585" s="31" t="s">
        <v>1699</v>
      </c>
      <c r="C585" s="31" t="s">
        <v>69</v>
      </c>
      <c r="D585" s="31" t="s">
        <v>1127</v>
      </c>
      <c r="E585" s="32">
        <v>1</v>
      </c>
      <c r="F585" s="32">
        <v>60</v>
      </c>
      <c r="G585" s="32">
        <v>2</v>
      </c>
      <c r="H585" s="32">
        <v>3</v>
      </c>
      <c r="I585" s="32">
        <v>3</v>
      </c>
      <c r="J585" s="31" t="s">
        <v>1327</v>
      </c>
      <c r="K585" s="31" t="s">
        <v>1326</v>
      </c>
      <c r="L585" s="31" t="s">
        <v>1328</v>
      </c>
      <c r="M585" s="31" t="s">
        <v>3617</v>
      </c>
      <c r="N585" s="32">
        <v>1977</v>
      </c>
      <c r="O585" s="32">
        <v>3</v>
      </c>
      <c r="P585" s="32">
        <v>31.59431</v>
      </c>
      <c r="Q585" s="32">
        <v>-83.260679999999994</v>
      </c>
      <c r="R585" s="30">
        <f t="shared" si="9"/>
        <v>1917</v>
      </c>
      <c r="S585" s="30" t="s">
        <v>1089</v>
      </c>
    </row>
    <row r="586" spans="1:19">
      <c r="A586" s="31" t="s">
        <v>1269</v>
      </c>
      <c r="B586" s="31" t="s">
        <v>1754</v>
      </c>
      <c r="C586" s="31" t="s">
        <v>275</v>
      </c>
      <c r="D586" s="31" t="s">
        <v>1274</v>
      </c>
      <c r="E586" s="32">
        <v>1</v>
      </c>
      <c r="F586" s="32">
        <v>56</v>
      </c>
      <c r="G586" s="32">
        <v>2</v>
      </c>
      <c r="H586" s="32">
        <v>3</v>
      </c>
      <c r="I586" s="32">
        <v>3</v>
      </c>
      <c r="J586" s="31" t="s">
        <v>343</v>
      </c>
      <c r="K586" s="31" t="s">
        <v>727</v>
      </c>
      <c r="L586" s="31" t="s">
        <v>1273</v>
      </c>
      <c r="M586" s="31" t="s">
        <v>3616</v>
      </c>
      <c r="N586" s="32">
        <v>1973</v>
      </c>
      <c r="O586" s="32">
        <v>5</v>
      </c>
      <c r="P586" s="32">
        <v>36.020449999999997</v>
      </c>
      <c r="Q586" s="32">
        <v>-86.124350000000007</v>
      </c>
      <c r="R586" s="30">
        <f t="shared" si="9"/>
        <v>1917</v>
      </c>
      <c r="S586" s="30" t="s">
        <v>1089</v>
      </c>
    </row>
    <row r="587" spans="1:19">
      <c r="A587" s="31" t="s">
        <v>1269</v>
      </c>
      <c r="B587" s="31" t="s">
        <v>1772</v>
      </c>
      <c r="C587" s="31" t="s">
        <v>3</v>
      </c>
      <c r="D587" s="31" t="s">
        <v>1274</v>
      </c>
      <c r="E587" s="32">
        <v>1</v>
      </c>
      <c r="F587" s="32">
        <v>55</v>
      </c>
      <c r="G587" s="32">
        <v>2</v>
      </c>
      <c r="H587" s="32">
        <v>3</v>
      </c>
      <c r="J587" s="31" t="s">
        <v>1769</v>
      </c>
      <c r="K587" s="31" t="s">
        <v>1397</v>
      </c>
      <c r="L587" s="31" t="s">
        <v>1273</v>
      </c>
      <c r="M587" s="31" t="s">
        <v>3616</v>
      </c>
      <c r="N587" s="32">
        <v>1972</v>
      </c>
      <c r="O587" s="32">
        <v>6</v>
      </c>
      <c r="P587" s="32">
        <v>34.859279999999998</v>
      </c>
      <c r="Q587" s="32">
        <v>-87.528930000000003</v>
      </c>
      <c r="R587" s="30">
        <f t="shared" si="9"/>
        <v>1917</v>
      </c>
      <c r="S587" s="30" t="s">
        <v>1089</v>
      </c>
    </row>
    <row r="588" spans="1:19">
      <c r="A588" s="31" t="s">
        <v>1269</v>
      </c>
      <c r="B588" s="31" t="s">
        <v>1817</v>
      </c>
      <c r="C588" s="31" t="s">
        <v>3</v>
      </c>
      <c r="D588" s="31" t="s">
        <v>1274</v>
      </c>
      <c r="E588" s="32">
        <v>1</v>
      </c>
      <c r="F588" s="32">
        <v>59</v>
      </c>
      <c r="G588" s="32">
        <v>2</v>
      </c>
      <c r="H588" s="32">
        <v>3</v>
      </c>
      <c r="I588" s="32">
        <v>2</v>
      </c>
      <c r="J588" s="31" t="s">
        <v>388</v>
      </c>
      <c r="K588" s="31" t="s">
        <v>1443</v>
      </c>
      <c r="L588" s="31" t="s">
        <v>1328</v>
      </c>
      <c r="M588" s="31" t="s">
        <v>3616</v>
      </c>
      <c r="N588" s="32">
        <v>1976</v>
      </c>
      <c r="O588" s="32">
        <v>7</v>
      </c>
      <c r="P588" s="32">
        <v>31.155249999999999</v>
      </c>
      <c r="Q588" s="32">
        <v>-86.844139999999996</v>
      </c>
      <c r="R588" s="30">
        <f t="shared" si="9"/>
        <v>1917</v>
      </c>
      <c r="S588" s="30" t="s">
        <v>1089</v>
      </c>
    </row>
    <row r="589" spans="1:19">
      <c r="A589" s="31" t="s">
        <v>1269</v>
      </c>
      <c r="B589" s="31" t="s">
        <v>1872</v>
      </c>
      <c r="C589" s="31" t="s">
        <v>24</v>
      </c>
      <c r="D589" s="31" t="s">
        <v>1127</v>
      </c>
      <c r="E589" s="32">
        <v>1</v>
      </c>
      <c r="F589" s="32">
        <v>60</v>
      </c>
      <c r="G589" s="32">
        <v>2</v>
      </c>
      <c r="H589" s="32">
        <v>3</v>
      </c>
      <c r="I589" s="32">
        <v>2</v>
      </c>
      <c r="J589" s="31" t="s">
        <v>1873</v>
      </c>
      <c r="K589" s="31" t="s">
        <v>1068</v>
      </c>
      <c r="L589" s="31" t="s">
        <v>1328</v>
      </c>
      <c r="M589" s="31" t="s">
        <v>3617</v>
      </c>
      <c r="N589" s="32">
        <v>1977</v>
      </c>
      <c r="O589" s="32">
        <v>12</v>
      </c>
      <c r="P589" s="32">
        <v>30.790929999999999</v>
      </c>
      <c r="Q589" s="32">
        <v>-89.860299999999995</v>
      </c>
      <c r="R589" s="30">
        <f t="shared" si="9"/>
        <v>1917</v>
      </c>
      <c r="S589" s="30" t="s">
        <v>1089</v>
      </c>
    </row>
    <row r="590" spans="1:19">
      <c r="A590" s="31" t="s">
        <v>1269</v>
      </c>
      <c r="B590" s="31" t="s">
        <v>1919</v>
      </c>
      <c r="C590" s="31" t="s">
        <v>10</v>
      </c>
      <c r="D590" s="31" t="s">
        <v>1274</v>
      </c>
      <c r="E590" s="32">
        <v>1</v>
      </c>
      <c r="F590" s="32">
        <v>57</v>
      </c>
      <c r="G590" s="32">
        <v>2</v>
      </c>
      <c r="H590" s="32">
        <v>3</v>
      </c>
      <c r="I590" s="32">
        <v>3</v>
      </c>
      <c r="J590" s="31" t="s">
        <v>1527</v>
      </c>
      <c r="K590" s="31" t="s">
        <v>1526</v>
      </c>
      <c r="L590" s="31" t="s">
        <v>1273</v>
      </c>
      <c r="M590" s="31" t="s">
        <v>3617</v>
      </c>
      <c r="N590" s="32">
        <v>1974</v>
      </c>
      <c r="O590" s="32">
        <v>13</v>
      </c>
      <c r="P590" s="32">
        <v>35.386409999999998</v>
      </c>
      <c r="Q590" s="32">
        <v>-94.420050000000003</v>
      </c>
      <c r="R590" s="30">
        <f t="shared" si="9"/>
        <v>1917</v>
      </c>
      <c r="S590" s="30" t="s">
        <v>1089</v>
      </c>
    </row>
    <row r="591" spans="1:19">
      <c r="A591" s="31" t="s">
        <v>1269</v>
      </c>
      <c r="B591" s="31" t="s">
        <v>2411</v>
      </c>
      <c r="C591" s="31" t="s">
        <v>283</v>
      </c>
      <c r="D591" s="31" t="s">
        <v>1127</v>
      </c>
      <c r="E591" s="32">
        <v>1</v>
      </c>
      <c r="F591" s="32">
        <v>60</v>
      </c>
      <c r="G591" s="32">
        <v>3</v>
      </c>
      <c r="H591" s="32">
        <v>4</v>
      </c>
      <c r="I591" s="32">
        <v>4</v>
      </c>
      <c r="J591" s="31" t="s">
        <v>2413</v>
      </c>
      <c r="K591" s="31" t="s">
        <v>2412</v>
      </c>
      <c r="L591" s="31" t="s">
        <v>1319</v>
      </c>
      <c r="M591" s="31" t="s">
        <v>3617</v>
      </c>
      <c r="N591" s="32">
        <v>1977</v>
      </c>
      <c r="O591" s="32">
        <v>15</v>
      </c>
      <c r="P591" s="32">
        <v>32.09149</v>
      </c>
      <c r="Q591" s="32">
        <v>-96.463669999999993</v>
      </c>
      <c r="R591" s="30">
        <f t="shared" si="9"/>
        <v>1917</v>
      </c>
      <c r="S591" s="30" t="s">
        <v>1089</v>
      </c>
    </row>
    <row r="592" spans="1:19">
      <c r="A592" s="31" t="s">
        <v>1269</v>
      </c>
      <c r="B592" s="31" t="s">
        <v>1962</v>
      </c>
      <c r="C592" s="31" t="s">
        <v>283</v>
      </c>
      <c r="D592" s="31" t="s">
        <v>1274</v>
      </c>
      <c r="E592" s="32">
        <v>1</v>
      </c>
      <c r="F592" s="32">
        <v>59</v>
      </c>
      <c r="G592" s="32">
        <v>2</v>
      </c>
      <c r="H592" s="32">
        <v>4</v>
      </c>
      <c r="I592" s="32">
        <v>3</v>
      </c>
      <c r="J592" s="31" t="s">
        <v>1964</v>
      </c>
      <c r="K592" s="31" t="s">
        <v>1963</v>
      </c>
      <c r="L592" s="31" t="s">
        <v>1322</v>
      </c>
      <c r="M592" s="31" t="s">
        <v>3616</v>
      </c>
      <c r="N592" s="32">
        <v>1976</v>
      </c>
      <c r="O592" s="32">
        <v>16</v>
      </c>
      <c r="P592" s="32">
        <v>28.45505</v>
      </c>
      <c r="Q592" s="32">
        <v>-96.888009999999994</v>
      </c>
      <c r="R592" s="30">
        <f t="shared" si="9"/>
        <v>1917</v>
      </c>
      <c r="S592" s="30" t="s">
        <v>1089</v>
      </c>
    </row>
    <row r="593" spans="1:19">
      <c r="A593" s="31" t="s">
        <v>1269</v>
      </c>
      <c r="B593" s="31" t="s">
        <v>1634</v>
      </c>
      <c r="C593" s="31" t="s">
        <v>69</v>
      </c>
      <c r="D593" s="31" t="s">
        <v>1127</v>
      </c>
      <c r="E593" s="32">
        <v>1</v>
      </c>
      <c r="F593" s="32">
        <v>52</v>
      </c>
      <c r="G593" s="32">
        <v>2</v>
      </c>
      <c r="H593" s="32">
        <v>3</v>
      </c>
      <c r="I593" s="32">
        <v>2</v>
      </c>
      <c r="J593" s="31" t="s">
        <v>384</v>
      </c>
      <c r="K593" s="31" t="s">
        <v>1635</v>
      </c>
      <c r="L593" s="31" t="s">
        <v>1273</v>
      </c>
      <c r="M593" s="31" t="s">
        <v>3617</v>
      </c>
      <c r="N593" s="32">
        <v>1970</v>
      </c>
      <c r="O593" s="32">
        <v>2</v>
      </c>
      <c r="P593" s="32">
        <v>34.237789999999997</v>
      </c>
      <c r="Q593" s="32">
        <v>-85.167270000000002</v>
      </c>
      <c r="R593" s="30">
        <f t="shared" si="9"/>
        <v>1918</v>
      </c>
      <c r="S593" s="30" t="s">
        <v>1089</v>
      </c>
    </row>
    <row r="594" spans="1:19">
      <c r="A594" s="31" t="s">
        <v>1269</v>
      </c>
      <c r="B594" s="31" t="s">
        <v>1712</v>
      </c>
      <c r="C594" s="31" t="s">
        <v>69</v>
      </c>
      <c r="D594" s="31" t="s">
        <v>1274</v>
      </c>
      <c r="E594" s="32">
        <v>1</v>
      </c>
      <c r="F594" s="32">
        <v>57</v>
      </c>
      <c r="G594" s="32">
        <v>2</v>
      </c>
      <c r="H594" s="32">
        <v>2</v>
      </c>
      <c r="I594" s="32">
        <v>2</v>
      </c>
      <c r="J594" s="31" t="s">
        <v>1714</v>
      </c>
      <c r="K594" s="31" t="s">
        <v>1713</v>
      </c>
      <c r="L594" s="31" t="s">
        <v>1328</v>
      </c>
      <c r="M594" s="31" t="s">
        <v>3617</v>
      </c>
      <c r="N594" s="32">
        <v>1975</v>
      </c>
      <c r="O594" s="32">
        <v>3</v>
      </c>
      <c r="P594" s="32">
        <v>31.277149999999999</v>
      </c>
      <c r="Q594" s="32">
        <v>-82.737350000000006</v>
      </c>
      <c r="R594" s="30">
        <f t="shared" si="9"/>
        <v>1918</v>
      </c>
      <c r="S594" s="30" t="s">
        <v>1089</v>
      </c>
    </row>
    <row r="595" spans="1:19">
      <c r="A595" s="31" t="s">
        <v>1269</v>
      </c>
      <c r="B595" s="31" t="s">
        <v>1742</v>
      </c>
      <c r="C595" s="31" t="s">
        <v>54</v>
      </c>
      <c r="D595" s="31" t="s">
        <v>1127</v>
      </c>
      <c r="E595" s="32">
        <v>1</v>
      </c>
      <c r="F595" s="32">
        <v>56</v>
      </c>
      <c r="G595" s="32">
        <v>2</v>
      </c>
      <c r="H595" s="32">
        <v>2</v>
      </c>
      <c r="I595" s="32">
        <v>3</v>
      </c>
      <c r="J595" s="31" t="s">
        <v>1743</v>
      </c>
      <c r="K595" s="31" t="s">
        <v>1354</v>
      </c>
      <c r="L595" s="31" t="s">
        <v>1322</v>
      </c>
      <c r="M595" s="31" t="s">
        <v>3616</v>
      </c>
      <c r="N595" s="32">
        <v>1974</v>
      </c>
      <c r="O595" s="32">
        <v>4</v>
      </c>
      <c r="P595" s="32">
        <v>29.097069999999999</v>
      </c>
      <c r="Q595" s="32">
        <v>-81.074860000000001</v>
      </c>
      <c r="R595" s="30">
        <f t="shared" si="9"/>
        <v>1918</v>
      </c>
      <c r="S595" s="30" t="s">
        <v>1089</v>
      </c>
    </row>
    <row r="596" spans="1:19">
      <c r="A596" s="31" t="s">
        <v>1269</v>
      </c>
      <c r="B596" s="31" t="s">
        <v>1775</v>
      </c>
      <c r="C596" s="31" t="s">
        <v>3</v>
      </c>
      <c r="D596" s="31" t="s">
        <v>1274</v>
      </c>
      <c r="E596" s="32">
        <v>1</v>
      </c>
      <c r="F596" s="32">
        <v>61</v>
      </c>
      <c r="G596" s="32">
        <v>2</v>
      </c>
      <c r="H596" s="32">
        <v>1</v>
      </c>
      <c r="I596" s="32">
        <v>2</v>
      </c>
      <c r="J596" s="31" t="s">
        <v>385</v>
      </c>
      <c r="K596" s="31" t="s">
        <v>1604</v>
      </c>
      <c r="L596" s="31" t="s">
        <v>1273</v>
      </c>
      <c r="M596" s="31" t="s">
        <v>3617</v>
      </c>
      <c r="N596" s="32">
        <v>1979</v>
      </c>
      <c r="O596" s="32">
        <v>6</v>
      </c>
      <c r="P596" s="32">
        <v>33.948030000000003</v>
      </c>
      <c r="Q596" s="32">
        <v>-86.47269</v>
      </c>
      <c r="R596" s="30">
        <f t="shared" si="9"/>
        <v>1918</v>
      </c>
      <c r="S596" s="30" t="s">
        <v>1089</v>
      </c>
    </row>
    <row r="597" spans="1:19">
      <c r="A597" s="31" t="s">
        <v>1269</v>
      </c>
      <c r="B597" s="31" t="s">
        <v>1801</v>
      </c>
      <c r="C597" s="31" t="s">
        <v>3</v>
      </c>
      <c r="D597" s="31" t="s">
        <v>1127</v>
      </c>
      <c r="E597" s="32">
        <v>1</v>
      </c>
      <c r="F597" s="32">
        <v>58</v>
      </c>
      <c r="G597" s="32">
        <v>2</v>
      </c>
      <c r="H597" s="32">
        <v>2</v>
      </c>
      <c r="I597" s="32">
        <v>2</v>
      </c>
      <c r="J597" s="31" t="s">
        <v>1802</v>
      </c>
      <c r="K597" s="31" t="s">
        <v>1419</v>
      </c>
      <c r="L597" s="31" t="s">
        <v>1319</v>
      </c>
      <c r="M597" s="31" t="s">
        <v>3616</v>
      </c>
      <c r="N597" s="32">
        <v>1976</v>
      </c>
      <c r="O597" s="32">
        <v>7</v>
      </c>
      <c r="P597" s="32">
        <v>32.121400000000001</v>
      </c>
      <c r="Q597" s="32">
        <v>-87.905240000000006</v>
      </c>
      <c r="R597" s="30">
        <f t="shared" si="9"/>
        <v>1918</v>
      </c>
      <c r="S597" s="30" t="s">
        <v>1089</v>
      </c>
    </row>
    <row r="598" spans="1:19">
      <c r="A598" s="31" t="s">
        <v>1269</v>
      </c>
      <c r="B598" s="31" t="s">
        <v>1838</v>
      </c>
      <c r="C598" s="31" t="s">
        <v>275</v>
      </c>
      <c r="D598" s="31" t="s">
        <v>1127</v>
      </c>
      <c r="E598" s="32">
        <v>1</v>
      </c>
      <c r="F598" s="32">
        <v>59</v>
      </c>
      <c r="G598" s="32">
        <v>2</v>
      </c>
      <c r="H598" s="32">
        <v>3</v>
      </c>
      <c r="I598" s="32">
        <v>3</v>
      </c>
      <c r="J598" s="31" t="s">
        <v>1839</v>
      </c>
      <c r="K598" s="31" t="s">
        <v>421</v>
      </c>
      <c r="L598" s="31" t="s">
        <v>1274</v>
      </c>
      <c r="M598" s="31" t="s">
        <v>3616</v>
      </c>
      <c r="N598" s="32">
        <v>1977</v>
      </c>
      <c r="O598" s="32">
        <v>9</v>
      </c>
      <c r="P598" s="32">
        <v>36.37838</v>
      </c>
      <c r="Q598" s="32">
        <v>-89.486140000000006</v>
      </c>
      <c r="R598" s="30">
        <f t="shared" si="9"/>
        <v>1918</v>
      </c>
      <c r="S598" s="30" t="s">
        <v>1089</v>
      </c>
    </row>
    <row r="599" spans="1:19">
      <c r="A599" s="31" t="s">
        <v>1269</v>
      </c>
      <c r="B599" s="31" t="s">
        <v>1858</v>
      </c>
      <c r="C599" s="31" t="s">
        <v>336</v>
      </c>
      <c r="D599" s="31" t="s">
        <v>1127</v>
      </c>
      <c r="E599" s="32">
        <v>1</v>
      </c>
      <c r="F599" s="32">
        <v>56</v>
      </c>
      <c r="G599" s="32">
        <v>2</v>
      </c>
      <c r="H599" s="32">
        <v>3</v>
      </c>
      <c r="I599" s="32">
        <v>3</v>
      </c>
      <c r="J599" s="31" t="s">
        <v>1860</v>
      </c>
      <c r="K599" s="31" t="s">
        <v>1859</v>
      </c>
      <c r="L599" s="31" t="s">
        <v>1274</v>
      </c>
      <c r="M599" s="31" t="s">
        <v>3617</v>
      </c>
      <c r="N599" s="32">
        <v>1974</v>
      </c>
      <c r="O599" s="32">
        <v>10</v>
      </c>
      <c r="P599" s="32">
        <v>33.51567</v>
      </c>
      <c r="Q599" s="32">
        <v>-90.179959999999994</v>
      </c>
      <c r="R599" s="30">
        <f t="shared" si="9"/>
        <v>1918</v>
      </c>
      <c r="S599" s="30" t="s">
        <v>1089</v>
      </c>
    </row>
    <row r="600" spans="1:19">
      <c r="A600" s="31" t="s">
        <v>1269</v>
      </c>
      <c r="B600" s="31" t="s">
        <v>1970</v>
      </c>
      <c r="C600" s="31" t="s">
        <v>283</v>
      </c>
      <c r="D600" s="31" t="s">
        <v>1274</v>
      </c>
      <c r="E600" s="32">
        <v>1</v>
      </c>
      <c r="F600" s="32">
        <v>56</v>
      </c>
      <c r="G600" s="32">
        <v>2</v>
      </c>
      <c r="H600" s="32">
        <v>2</v>
      </c>
      <c r="I600" s="32">
        <v>2</v>
      </c>
      <c r="J600" s="31" t="s">
        <v>355</v>
      </c>
      <c r="K600" s="31" t="s">
        <v>1597</v>
      </c>
      <c r="L600" s="31" t="s">
        <v>1322</v>
      </c>
      <c r="M600" s="31" t="s">
        <v>3617</v>
      </c>
      <c r="N600" s="32">
        <v>1974</v>
      </c>
      <c r="O600" s="32">
        <v>16</v>
      </c>
      <c r="P600" s="32">
        <v>25.901879999999998</v>
      </c>
      <c r="Q600" s="32">
        <v>-97.488249999999994</v>
      </c>
      <c r="R600" s="30">
        <f t="shared" si="9"/>
        <v>1918</v>
      </c>
      <c r="S600" s="30" t="s">
        <v>1089</v>
      </c>
    </row>
    <row r="601" spans="1:19">
      <c r="A601" s="31" t="s">
        <v>1269</v>
      </c>
      <c r="B601" s="31" t="s">
        <v>1711</v>
      </c>
      <c r="C601" s="31" t="s">
        <v>69</v>
      </c>
      <c r="D601" s="31" t="s">
        <v>1274</v>
      </c>
      <c r="E601" s="32">
        <v>1</v>
      </c>
      <c r="F601" s="32">
        <v>55</v>
      </c>
      <c r="G601" s="32">
        <v>2</v>
      </c>
      <c r="H601" s="32">
        <v>4</v>
      </c>
      <c r="I601" s="32">
        <v>4</v>
      </c>
      <c r="J601" s="31" t="s">
        <v>437</v>
      </c>
      <c r="K601" s="31" t="s">
        <v>1710</v>
      </c>
      <c r="L601" s="31" t="s">
        <v>1322</v>
      </c>
      <c r="M601" s="31" t="s">
        <v>3617</v>
      </c>
      <c r="N601" s="32">
        <v>1974</v>
      </c>
      <c r="O601" s="32">
        <v>3</v>
      </c>
      <c r="P601" s="32">
        <v>31.1511</v>
      </c>
      <c r="Q601" s="32">
        <v>-81.487930000000006</v>
      </c>
      <c r="R601" s="30">
        <f t="shared" si="9"/>
        <v>1919</v>
      </c>
      <c r="S601" s="30" t="s">
        <v>1089</v>
      </c>
    </row>
    <row r="602" spans="1:19">
      <c r="A602" s="31" t="s">
        <v>1269</v>
      </c>
      <c r="B602" s="31" t="s">
        <v>1738</v>
      </c>
      <c r="C602" s="31" t="s">
        <v>54</v>
      </c>
      <c r="D602" s="31" t="s">
        <v>1127</v>
      </c>
      <c r="E602" s="32">
        <v>1</v>
      </c>
      <c r="F602" s="32">
        <v>55</v>
      </c>
      <c r="G602" s="32">
        <v>2</v>
      </c>
      <c r="H602" s="32">
        <v>1</v>
      </c>
      <c r="I602" s="32">
        <v>2</v>
      </c>
      <c r="J602" s="31" t="s">
        <v>1352</v>
      </c>
      <c r="K602" s="31" t="s">
        <v>1351</v>
      </c>
      <c r="L602" s="31" t="s">
        <v>1322</v>
      </c>
      <c r="M602" s="31" t="s">
        <v>3616</v>
      </c>
      <c r="N602" s="32">
        <v>1974</v>
      </c>
      <c r="O602" s="32">
        <v>4</v>
      </c>
      <c r="P602" s="32">
        <v>29.14114</v>
      </c>
      <c r="Q602" s="32">
        <v>-83.035520000000005</v>
      </c>
      <c r="R602" s="30">
        <f t="shared" si="9"/>
        <v>1919</v>
      </c>
      <c r="S602" s="30" t="s">
        <v>1089</v>
      </c>
    </row>
    <row r="603" spans="1:19">
      <c r="A603" s="31" t="s">
        <v>1269</v>
      </c>
      <c r="B603" s="31" t="s">
        <v>1756</v>
      </c>
      <c r="C603" s="31" t="s">
        <v>275</v>
      </c>
      <c r="D603" s="31" t="s">
        <v>1274</v>
      </c>
      <c r="E603" s="32">
        <v>1</v>
      </c>
      <c r="F603" s="32">
        <v>54</v>
      </c>
      <c r="G603" s="32">
        <v>2</v>
      </c>
      <c r="H603" s="32">
        <v>3</v>
      </c>
      <c r="I603" s="32">
        <v>3</v>
      </c>
      <c r="J603" s="31" t="s">
        <v>1757</v>
      </c>
      <c r="K603" s="31" t="s">
        <v>731</v>
      </c>
      <c r="L603" s="31" t="s">
        <v>1273</v>
      </c>
      <c r="M603" s="31" t="s">
        <v>3616</v>
      </c>
      <c r="N603" s="32">
        <v>1973</v>
      </c>
      <c r="O603" s="32">
        <v>5</v>
      </c>
      <c r="P603" s="32">
        <v>35.579720000000002</v>
      </c>
      <c r="Q603" s="32">
        <v>-86.5822</v>
      </c>
      <c r="R603" s="30">
        <f t="shared" si="9"/>
        <v>1919</v>
      </c>
      <c r="S603" s="30" t="s">
        <v>1089</v>
      </c>
    </row>
    <row r="604" spans="1:19">
      <c r="A604" s="31" t="s">
        <v>1269</v>
      </c>
      <c r="B604" s="31" t="s">
        <v>1814</v>
      </c>
      <c r="C604" s="31" t="s">
        <v>3</v>
      </c>
      <c r="D604" s="31" t="s">
        <v>1274</v>
      </c>
      <c r="E604" s="32">
        <v>1</v>
      </c>
      <c r="F604" s="32">
        <v>57</v>
      </c>
      <c r="G604" s="32">
        <v>2</v>
      </c>
      <c r="H604" s="32">
        <v>3</v>
      </c>
      <c r="I604" s="32">
        <v>2</v>
      </c>
      <c r="J604" s="31" t="s">
        <v>1816</v>
      </c>
      <c r="K604" s="31" t="s">
        <v>1815</v>
      </c>
      <c r="L604" s="31" t="s">
        <v>1328</v>
      </c>
      <c r="M604" s="31" t="s">
        <v>3617</v>
      </c>
      <c r="N604" s="32">
        <v>1976</v>
      </c>
      <c r="O604" s="32">
        <v>7</v>
      </c>
      <c r="P604" s="32">
        <v>31.32029</v>
      </c>
      <c r="Q604" s="32">
        <v>-86.494290000000007</v>
      </c>
      <c r="R604" s="30">
        <f t="shared" si="9"/>
        <v>1919</v>
      </c>
      <c r="S604" s="30" t="s">
        <v>1089</v>
      </c>
    </row>
    <row r="605" spans="1:19">
      <c r="A605" s="31" t="s">
        <v>1269</v>
      </c>
      <c r="B605" s="31" t="s">
        <v>1844</v>
      </c>
      <c r="C605" s="31" t="s">
        <v>275</v>
      </c>
      <c r="D605" s="31" t="s">
        <v>1127</v>
      </c>
      <c r="E605" s="32">
        <v>1</v>
      </c>
      <c r="F605" s="32">
        <v>56</v>
      </c>
      <c r="G605" s="32">
        <v>2</v>
      </c>
      <c r="H605" s="32">
        <v>4</v>
      </c>
      <c r="I605" s="32">
        <v>4</v>
      </c>
      <c r="J605" s="31" t="s">
        <v>280</v>
      </c>
      <c r="K605" s="31" t="s">
        <v>1462</v>
      </c>
      <c r="L605" s="31" t="s">
        <v>1274</v>
      </c>
      <c r="M605" s="31" t="s">
        <v>3617</v>
      </c>
      <c r="N605" s="32">
        <v>1975</v>
      </c>
      <c r="O605" s="32">
        <v>9</v>
      </c>
      <c r="P605" s="32">
        <v>35.204830000000001</v>
      </c>
      <c r="Q605" s="32">
        <v>-89.847980000000007</v>
      </c>
      <c r="R605" s="30">
        <f t="shared" si="9"/>
        <v>1919</v>
      </c>
      <c r="S605" s="30" t="s">
        <v>1089</v>
      </c>
    </row>
    <row r="606" spans="1:19">
      <c r="A606" s="31" t="s">
        <v>1269</v>
      </c>
      <c r="B606" s="31" t="s">
        <v>1915</v>
      </c>
      <c r="C606" s="31" t="s">
        <v>10</v>
      </c>
      <c r="D606" s="31" t="s">
        <v>1274</v>
      </c>
      <c r="E606" s="32">
        <v>1</v>
      </c>
      <c r="F606" s="32">
        <v>55</v>
      </c>
      <c r="G606" s="32">
        <v>2</v>
      </c>
      <c r="H606" s="32">
        <v>4</v>
      </c>
      <c r="I606" s="32">
        <v>3</v>
      </c>
      <c r="J606" s="31" t="s">
        <v>367</v>
      </c>
      <c r="K606" s="31" t="s">
        <v>1903</v>
      </c>
      <c r="L606" s="31" t="s">
        <v>1273</v>
      </c>
      <c r="M606" s="31" t="s">
        <v>3616</v>
      </c>
      <c r="N606" s="32">
        <v>1974</v>
      </c>
      <c r="O606" s="32">
        <v>13</v>
      </c>
      <c r="P606" s="32">
        <v>35.906880000000001</v>
      </c>
      <c r="Q606" s="32">
        <v>-92.631140000000002</v>
      </c>
      <c r="R606" s="30">
        <f t="shared" si="9"/>
        <v>1919</v>
      </c>
      <c r="S606" s="30" t="s">
        <v>1089</v>
      </c>
    </row>
    <row r="607" spans="1:19">
      <c r="A607" s="31" t="s">
        <v>1269</v>
      </c>
      <c r="B607" s="31" t="s">
        <v>1938</v>
      </c>
      <c r="C607" s="31" t="s">
        <v>24</v>
      </c>
      <c r="D607" s="31" t="s">
        <v>1127</v>
      </c>
      <c r="E607" s="32">
        <v>1</v>
      </c>
      <c r="F607" s="32">
        <v>56</v>
      </c>
      <c r="G607" s="32">
        <v>2</v>
      </c>
      <c r="H607" s="32">
        <v>3</v>
      </c>
      <c r="I607" s="32">
        <v>3</v>
      </c>
      <c r="J607" s="31" t="s">
        <v>973</v>
      </c>
      <c r="K607" s="31" t="s">
        <v>1939</v>
      </c>
      <c r="L607" s="31" t="s">
        <v>1274</v>
      </c>
      <c r="M607" s="31" t="s">
        <v>3617</v>
      </c>
      <c r="N607" s="32">
        <v>1975</v>
      </c>
      <c r="O607" s="32">
        <v>14</v>
      </c>
      <c r="P607" s="32">
        <v>31.311879999999999</v>
      </c>
      <c r="Q607" s="32">
        <v>-92.446560000000005</v>
      </c>
      <c r="R607" s="30">
        <f t="shared" si="9"/>
        <v>1919</v>
      </c>
      <c r="S607" s="30" t="s">
        <v>1089</v>
      </c>
    </row>
    <row r="608" spans="1:19">
      <c r="A608" s="31" t="s">
        <v>1269</v>
      </c>
      <c r="B608" s="31" t="s">
        <v>1965</v>
      </c>
      <c r="C608" s="31" t="s">
        <v>283</v>
      </c>
      <c r="D608" s="31" t="s">
        <v>1274</v>
      </c>
      <c r="E608" s="32">
        <v>1</v>
      </c>
      <c r="F608" s="32">
        <v>59</v>
      </c>
      <c r="G608" s="32">
        <v>2</v>
      </c>
      <c r="H608" s="32">
        <v>3</v>
      </c>
      <c r="I608" s="32">
        <v>2</v>
      </c>
      <c r="J608" s="31" t="s">
        <v>371</v>
      </c>
      <c r="K608" s="31" t="s">
        <v>1659</v>
      </c>
      <c r="L608" s="31" t="s">
        <v>1319</v>
      </c>
      <c r="M608" s="31" t="s">
        <v>3616</v>
      </c>
      <c r="N608" s="32">
        <v>1978</v>
      </c>
      <c r="O608" s="32">
        <v>16</v>
      </c>
      <c r="P608" s="32">
        <v>30.019929999999999</v>
      </c>
      <c r="Q608" s="32">
        <v>-96.72954</v>
      </c>
      <c r="R608" s="30">
        <f t="shared" si="9"/>
        <v>1919</v>
      </c>
      <c r="S608" s="30" t="s">
        <v>1089</v>
      </c>
    </row>
    <row r="609" spans="1:19">
      <c r="A609" s="31" t="s">
        <v>1269</v>
      </c>
      <c r="B609" s="31" t="s">
        <v>1603</v>
      </c>
      <c r="C609" s="31" t="s">
        <v>275</v>
      </c>
      <c r="D609" s="31" t="s">
        <v>1274</v>
      </c>
      <c r="E609" s="32">
        <v>1</v>
      </c>
      <c r="F609" s="32">
        <v>51</v>
      </c>
      <c r="G609" s="32">
        <v>2</v>
      </c>
      <c r="H609" s="32">
        <v>4</v>
      </c>
      <c r="I609" s="32">
        <v>4</v>
      </c>
      <c r="J609" s="31" t="s">
        <v>378</v>
      </c>
      <c r="K609" s="31" t="s">
        <v>1604</v>
      </c>
      <c r="L609" s="31" t="s">
        <v>1273</v>
      </c>
      <c r="M609" s="31" t="s">
        <v>3617</v>
      </c>
      <c r="N609" s="32">
        <v>1971</v>
      </c>
      <c r="O609" s="32">
        <v>1</v>
      </c>
      <c r="P609" s="32">
        <v>35.754060000000003</v>
      </c>
      <c r="Q609" s="32">
        <v>-83.973200000000006</v>
      </c>
      <c r="R609" s="30">
        <f t="shared" si="9"/>
        <v>1920</v>
      </c>
      <c r="S609" s="30" t="s">
        <v>1089</v>
      </c>
    </row>
    <row r="610" spans="1:19">
      <c r="A610" s="31" t="s">
        <v>1269</v>
      </c>
      <c r="B610" s="31" t="s">
        <v>1616</v>
      </c>
      <c r="C610" s="31" t="s">
        <v>275</v>
      </c>
      <c r="D610" s="31" t="s">
        <v>1274</v>
      </c>
      <c r="E610" s="32">
        <v>1</v>
      </c>
      <c r="F610" s="32">
        <v>52</v>
      </c>
      <c r="G610" s="32">
        <v>2</v>
      </c>
      <c r="H610" s="32">
        <v>1</v>
      </c>
      <c r="J610" s="31" t="s">
        <v>276</v>
      </c>
      <c r="K610" s="31" t="s">
        <v>1301</v>
      </c>
      <c r="L610" s="31" t="s">
        <v>1273</v>
      </c>
      <c r="M610" s="31" t="s">
        <v>3617</v>
      </c>
      <c r="N610" s="32">
        <v>1972</v>
      </c>
      <c r="O610" s="32">
        <v>1</v>
      </c>
      <c r="P610" s="32">
        <v>35.040120000000002</v>
      </c>
      <c r="Q610" s="32">
        <v>-85.317400000000006</v>
      </c>
      <c r="R610" s="30">
        <f t="shared" si="9"/>
        <v>1920</v>
      </c>
      <c r="S610" s="30" t="s">
        <v>1089</v>
      </c>
    </row>
    <row r="611" spans="1:19">
      <c r="A611" s="31" t="s">
        <v>1269</v>
      </c>
      <c r="B611" s="31" t="s">
        <v>1629</v>
      </c>
      <c r="C611" s="31" t="s">
        <v>69</v>
      </c>
      <c r="D611" s="31" t="s">
        <v>1127</v>
      </c>
      <c r="E611" s="32">
        <v>1</v>
      </c>
      <c r="F611" s="32">
        <v>57</v>
      </c>
      <c r="G611" s="32">
        <v>2</v>
      </c>
      <c r="H611" s="32">
        <v>2</v>
      </c>
      <c r="J611" s="31" t="s">
        <v>1628</v>
      </c>
      <c r="K611" s="31" t="s">
        <v>497</v>
      </c>
      <c r="L611" s="31" t="s">
        <v>1273</v>
      </c>
      <c r="M611" s="31" t="s">
        <v>3616</v>
      </c>
      <c r="N611" s="32">
        <v>1977</v>
      </c>
      <c r="O611" s="32">
        <v>2</v>
      </c>
      <c r="P611" s="32">
        <v>34.10275</v>
      </c>
      <c r="Q611" s="32">
        <v>-84.518879999999996</v>
      </c>
      <c r="R611" s="30">
        <f t="shared" si="9"/>
        <v>1920</v>
      </c>
      <c r="S611" s="30" t="s">
        <v>1089</v>
      </c>
    </row>
    <row r="612" spans="1:19">
      <c r="A612" s="31" t="s">
        <v>1269</v>
      </c>
      <c r="B612" s="31" t="s">
        <v>1666</v>
      </c>
      <c r="D612" s="31" t="s">
        <v>1127</v>
      </c>
      <c r="E612" s="32">
        <v>1</v>
      </c>
      <c r="F612" s="32">
        <v>49</v>
      </c>
      <c r="G612" s="32">
        <v>2</v>
      </c>
      <c r="H612" s="32">
        <v>2</v>
      </c>
      <c r="I612" s="32">
        <v>2</v>
      </c>
      <c r="J612" s="31" t="s">
        <v>1665</v>
      </c>
      <c r="K612" s="31" t="s">
        <v>1626</v>
      </c>
      <c r="L612" s="31" t="s">
        <v>1309</v>
      </c>
      <c r="M612" s="31" t="s">
        <v>3616</v>
      </c>
      <c r="N612" s="32">
        <v>1969</v>
      </c>
      <c r="O612" s="32">
        <v>3</v>
      </c>
      <c r="P612" s="32">
        <v>33.304549999999999</v>
      </c>
      <c r="Q612" s="32">
        <v>-83.683570000000003</v>
      </c>
      <c r="R612" s="30">
        <f t="shared" si="9"/>
        <v>1920</v>
      </c>
      <c r="S612" s="30" t="s">
        <v>1089</v>
      </c>
    </row>
    <row r="613" spans="1:19">
      <c r="A613" s="31" t="s">
        <v>1269</v>
      </c>
      <c r="B613" s="31" t="s">
        <v>1797</v>
      </c>
      <c r="C613" s="31" t="s">
        <v>3</v>
      </c>
      <c r="D613" s="31" t="s">
        <v>1274</v>
      </c>
      <c r="E613" s="32">
        <v>1</v>
      </c>
      <c r="F613" s="32">
        <v>51</v>
      </c>
      <c r="G613" s="32">
        <v>2</v>
      </c>
      <c r="H613" s="32">
        <v>4</v>
      </c>
      <c r="I613" s="32">
        <v>3</v>
      </c>
      <c r="J613" s="31" t="s">
        <v>1799</v>
      </c>
      <c r="K613" s="31" t="s">
        <v>1798</v>
      </c>
      <c r="L613" s="31" t="s">
        <v>1319</v>
      </c>
      <c r="M613" s="31" t="s">
        <v>3617</v>
      </c>
      <c r="N613" s="32">
        <v>1971</v>
      </c>
      <c r="O613" s="32">
        <v>7</v>
      </c>
      <c r="P613" s="32">
        <v>32.460340000000002</v>
      </c>
      <c r="Q613" s="32">
        <v>-86.450620000000001</v>
      </c>
      <c r="R613" s="30">
        <f t="shared" si="9"/>
        <v>1920</v>
      </c>
      <c r="S613" s="30" t="s">
        <v>1089</v>
      </c>
    </row>
    <row r="614" spans="1:19">
      <c r="A614" s="31" t="s">
        <v>1269</v>
      </c>
      <c r="B614" s="31" t="s">
        <v>1831</v>
      </c>
      <c r="C614" s="31" t="s">
        <v>3</v>
      </c>
      <c r="D614" s="31" t="s">
        <v>1127</v>
      </c>
      <c r="E614" s="32">
        <v>1</v>
      </c>
      <c r="F614" s="32">
        <v>55</v>
      </c>
      <c r="G614" s="32">
        <v>2</v>
      </c>
      <c r="H614" s="32">
        <v>3</v>
      </c>
      <c r="I614" s="32">
        <v>2</v>
      </c>
      <c r="J614" s="31" t="s">
        <v>6</v>
      </c>
      <c r="K614" s="31" t="s">
        <v>6</v>
      </c>
      <c r="L614" s="31" t="s">
        <v>1322</v>
      </c>
      <c r="M614" s="31" t="s">
        <v>3617</v>
      </c>
      <c r="N614" s="32">
        <v>1975</v>
      </c>
      <c r="O614" s="32">
        <v>8</v>
      </c>
      <c r="P614" s="32">
        <v>30.690079999999998</v>
      </c>
      <c r="Q614" s="32">
        <v>-88.055419999999998</v>
      </c>
      <c r="R614" s="30">
        <f t="shared" si="9"/>
        <v>1920</v>
      </c>
      <c r="S614" s="30" t="s">
        <v>1089</v>
      </c>
    </row>
    <row r="615" spans="1:19">
      <c r="A615" s="31" t="s">
        <v>1269</v>
      </c>
      <c r="B615" s="31" t="s">
        <v>1883</v>
      </c>
      <c r="C615" s="31" t="s">
        <v>24</v>
      </c>
      <c r="D615" s="31" t="s">
        <v>1127</v>
      </c>
      <c r="E615" s="32">
        <v>1</v>
      </c>
      <c r="F615" s="32">
        <v>57</v>
      </c>
      <c r="G615" s="32">
        <v>2</v>
      </c>
      <c r="H615" s="32">
        <v>4</v>
      </c>
      <c r="I615" s="32">
        <v>3</v>
      </c>
      <c r="J615" s="31" t="s">
        <v>1885</v>
      </c>
      <c r="K615" s="31" t="s">
        <v>1884</v>
      </c>
      <c r="L615" s="31" t="s">
        <v>1274</v>
      </c>
      <c r="M615" s="31" t="s">
        <v>3616</v>
      </c>
      <c r="N615" s="32">
        <v>1977</v>
      </c>
      <c r="O615" s="32">
        <v>12</v>
      </c>
      <c r="P615" s="32">
        <v>29.83942</v>
      </c>
      <c r="Q615" s="32">
        <v>-90.954329999999999</v>
      </c>
      <c r="R615" s="30">
        <f t="shared" si="9"/>
        <v>1920</v>
      </c>
      <c r="S615" s="30" t="s">
        <v>1089</v>
      </c>
    </row>
    <row r="616" spans="1:19">
      <c r="A616" s="31" t="s">
        <v>1269</v>
      </c>
      <c r="B616" s="31" t="s">
        <v>1929</v>
      </c>
      <c r="C616" s="31" t="s">
        <v>24</v>
      </c>
      <c r="D616" s="31" t="s">
        <v>1127</v>
      </c>
      <c r="E616" s="32">
        <v>1</v>
      </c>
      <c r="F616" s="32">
        <v>55</v>
      </c>
      <c r="G616" s="32">
        <v>2</v>
      </c>
      <c r="H616" s="32">
        <v>3</v>
      </c>
      <c r="I616" s="32">
        <v>2</v>
      </c>
      <c r="J616" s="31" t="s">
        <v>1931</v>
      </c>
      <c r="K616" s="31" t="s">
        <v>1930</v>
      </c>
      <c r="L616" s="31" t="s">
        <v>1274</v>
      </c>
      <c r="M616" s="31" t="s">
        <v>3617</v>
      </c>
      <c r="N616" s="32">
        <v>1975</v>
      </c>
      <c r="O616" s="32">
        <v>14</v>
      </c>
      <c r="P616" s="32">
        <v>32.80256</v>
      </c>
      <c r="Q616" s="32">
        <v>-91.184160000000006</v>
      </c>
      <c r="R616" s="30">
        <f t="shared" si="9"/>
        <v>1920</v>
      </c>
      <c r="S616" s="30" t="s">
        <v>1089</v>
      </c>
    </row>
    <row r="617" spans="1:19">
      <c r="A617" s="31" t="s">
        <v>1269</v>
      </c>
      <c r="B617" s="31" t="s">
        <v>1936</v>
      </c>
      <c r="C617" s="31" t="s">
        <v>24</v>
      </c>
      <c r="D617" s="31" t="s">
        <v>1127</v>
      </c>
      <c r="E617" s="32">
        <v>1</v>
      </c>
      <c r="F617" s="32">
        <v>55</v>
      </c>
      <c r="G617" s="32">
        <v>2</v>
      </c>
      <c r="H617" s="32">
        <v>4</v>
      </c>
      <c r="I617" s="32">
        <v>4</v>
      </c>
      <c r="J617" s="31" t="s">
        <v>1292</v>
      </c>
      <c r="K617" s="31" t="s">
        <v>1541</v>
      </c>
      <c r="L617" s="31" t="s">
        <v>1319</v>
      </c>
      <c r="M617" s="31" t="s">
        <v>3617</v>
      </c>
      <c r="N617" s="32">
        <v>1975</v>
      </c>
      <c r="O617" s="32">
        <v>14</v>
      </c>
      <c r="P617" s="32">
        <v>32.509900000000002</v>
      </c>
      <c r="Q617" s="32">
        <v>-92.118579999999994</v>
      </c>
      <c r="R617" s="30">
        <f t="shared" si="9"/>
        <v>1920</v>
      </c>
      <c r="S617" s="30" t="s">
        <v>1089</v>
      </c>
    </row>
    <row r="618" spans="1:19">
      <c r="A618" s="31" t="s">
        <v>1269</v>
      </c>
      <c r="B618" s="31" t="s">
        <v>1946</v>
      </c>
      <c r="C618" s="31" t="s">
        <v>24</v>
      </c>
      <c r="D618" s="31" t="s">
        <v>1127</v>
      </c>
      <c r="E618" s="32">
        <v>1</v>
      </c>
      <c r="F618" s="32">
        <v>57</v>
      </c>
      <c r="G618" s="32">
        <v>2</v>
      </c>
      <c r="H618" s="32">
        <v>3</v>
      </c>
      <c r="I618" s="32">
        <v>4</v>
      </c>
      <c r="J618" s="31" t="s">
        <v>1948</v>
      </c>
      <c r="K618" s="31" t="s">
        <v>1947</v>
      </c>
      <c r="L618" s="31" t="s">
        <v>1274</v>
      </c>
      <c r="M618" s="31" t="s">
        <v>3617</v>
      </c>
      <c r="N618" s="32">
        <v>1977</v>
      </c>
      <c r="O618" s="32">
        <v>14</v>
      </c>
      <c r="P618" s="32">
        <v>30.525459999999999</v>
      </c>
      <c r="Q618" s="32">
        <v>-92.082269999999994</v>
      </c>
      <c r="R618" s="30">
        <f t="shared" si="9"/>
        <v>1920</v>
      </c>
      <c r="S618" s="30" t="s">
        <v>1089</v>
      </c>
    </row>
    <row r="619" spans="1:19">
      <c r="A619" s="31" t="s">
        <v>1269</v>
      </c>
      <c r="B619" s="31" t="s">
        <v>1627</v>
      </c>
      <c r="C619" s="31" t="s">
        <v>69</v>
      </c>
      <c r="D619" s="31" t="s">
        <v>1274</v>
      </c>
      <c r="E619" s="32">
        <v>1</v>
      </c>
      <c r="F619" s="32">
        <v>56</v>
      </c>
      <c r="G619" s="32">
        <v>2</v>
      </c>
      <c r="H619" s="32">
        <v>2</v>
      </c>
      <c r="I619" s="32">
        <v>2</v>
      </c>
      <c r="J619" s="31" t="s">
        <v>1628</v>
      </c>
      <c r="K619" s="31" t="s">
        <v>497</v>
      </c>
      <c r="L619" s="31" t="s">
        <v>1273</v>
      </c>
      <c r="M619" s="31" t="s">
        <v>3616</v>
      </c>
      <c r="N619" s="32">
        <v>1977</v>
      </c>
      <c r="O619" s="32">
        <v>2</v>
      </c>
      <c r="P619" s="32">
        <v>34.102449999999997</v>
      </c>
      <c r="Q619" s="32">
        <v>-84.531049999999993</v>
      </c>
      <c r="R619" s="30">
        <f t="shared" si="9"/>
        <v>1921</v>
      </c>
      <c r="S619" s="30" t="s">
        <v>1089</v>
      </c>
    </row>
    <row r="620" spans="1:19">
      <c r="A620" s="31" t="s">
        <v>1269</v>
      </c>
      <c r="B620" s="31" t="s">
        <v>1660</v>
      </c>
      <c r="C620" s="31" t="s">
        <v>69</v>
      </c>
      <c r="D620" s="31" t="s">
        <v>1274</v>
      </c>
      <c r="E620" s="32">
        <v>1</v>
      </c>
      <c r="F620" s="32">
        <v>55</v>
      </c>
      <c r="G620" s="32">
        <v>2</v>
      </c>
      <c r="H620" s="32">
        <v>4</v>
      </c>
      <c r="I620" s="32">
        <v>3</v>
      </c>
      <c r="J620" s="31" t="s">
        <v>332</v>
      </c>
      <c r="K620" s="31" t="s">
        <v>1661</v>
      </c>
      <c r="L620" s="31" t="s">
        <v>1309</v>
      </c>
      <c r="M620" s="31" t="s">
        <v>3617</v>
      </c>
      <c r="N620" s="32">
        <v>1976</v>
      </c>
      <c r="O620" s="32">
        <v>2</v>
      </c>
      <c r="P620" s="32">
        <v>33.36994</v>
      </c>
      <c r="Q620" s="32">
        <v>-84.799270000000007</v>
      </c>
      <c r="R620" s="30">
        <f t="shared" si="9"/>
        <v>1921</v>
      </c>
      <c r="S620" s="30" t="s">
        <v>1089</v>
      </c>
    </row>
    <row r="621" spans="1:19">
      <c r="A621" s="31" t="s">
        <v>1269</v>
      </c>
      <c r="B621" s="31" t="s">
        <v>1806</v>
      </c>
      <c r="C621" s="31" t="s">
        <v>3</v>
      </c>
      <c r="D621" s="31" t="s">
        <v>1127</v>
      </c>
      <c r="E621" s="32">
        <v>1</v>
      </c>
      <c r="F621" s="32">
        <v>55</v>
      </c>
      <c r="G621" s="32">
        <v>2</v>
      </c>
      <c r="H621" s="32">
        <v>4</v>
      </c>
      <c r="I621" s="32">
        <v>3</v>
      </c>
      <c r="J621" s="31" t="s">
        <v>1808</v>
      </c>
      <c r="K621" s="31" t="s">
        <v>1807</v>
      </c>
      <c r="L621" s="31" t="s">
        <v>1328</v>
      </c>
      <c r="M621" s="31" t="s">
        <v>3617</v>
      </c>
      <c r="N621" s="32">
        <v>1976</v>
      </c>
      <c r="O621" s="32">
        <v>7</v>
      </c>
      <c r="P621" s="32">
        <v>31.57159</v>
      </c>
      <c r="Q621" s="32">
        <v>-85.250190000000003</v>
      </c>
      <c r="R621" s="30">
        <f t="shared" si="9"/>
        <v>1921</v>
      </c>
      <c r="S621" s="30" t="s">
        <v>1089</v>
      </c>
    </row>
    <row r="622" spans="1:19">
      <c r="A622" s="31" t="s">
        <v>1269</v>
      </c>
      <c r="B622" s="31" t="s">
        <v>1812</v>
      </c>
      <c r="C622" s="31" t="s">
        <v>3</v>
      </c>
      <c r="D622" s="31" t="s">
        <v>1274</v>
      </c>
      <c r="E622" s="32">
        <v>1</v>
      </c>
      <c r="F622" s="32">
        <v>55</v>
      </c>
      <c r="G622" s="32">
        <v>2</v>
      </c>
      <c r="H622" s="32">
        <v>3</v>
      </c>
      <c r="I622" s="32">
        <v>3</v>
      </c>
      <c r="J622" s="31" t="s">
        <v>263</v>
      </c>
      <c r="K622" s="31" t="s">
        <v>1813</v>
      </c>
      <c r="L622" s="31" t="s">
        <v>1328</v>
      </c>
      <c r="M622" s="31" t="s">
        <v>3617</v>
      </c>
      <c r="N622" s="32">
        <v>1976</v>
      </c>
      <c r="O622" s="32">
        <v>7</v>
      </c>
      <c r="P622" s="32">
        <v>31.829440000000002</v>
      </c>
      <c r="Q622" s="32">
        <v>-86.631519999999995</v>
      </c>
      <c r="R622" s="30">
        <f t="shared" si="9"/>
        <v>1921</v>
      </c>
      <c r="S622" s="30" t="s">
        <v>1089</v>
      </c>
    </row>
    <row r="623" spans="1:19">
      <c r="A623" s="31" t="s">
        <v>1269</v>
      </c>
      <c r="B623" s="31" t="s">
        <v>1955</v>
      </c>
      <c r="C623" s="31" t="s">
        <v>283</v>
      </c>
      <c r="D623" s="31" t="s">
        <v>1127</v>
      </c>
      <c r="E623" s="32">
        <v>1</v>
      </c>
      <c r="F623" s="32">
        <v>53</v>
      </c>
      <c r="G623" s="32">
        <v>2</v>
      </c>
      <c r="H623" s="32">
        <v>4</v>
      </c>
      <c r="I623" s="32">
        <v>3</v>
      </c>
      <c r="J623" s="31" t="s">
        <v>478</v>
      </c>
      <c r="K623" s="31" t="s">
        <v>1556</v>
      </c>
      <c r="L623" s="31" t="s">
        <v>1328</v>
      </c>
      <c r="M623" s="31" t="s">
        <v>3617</v>
      </c>
      <c r="N623" s="32">
        <v>1974</v>
      </c>
      <c r="O623" s="32">
        <v>15</v>
      </c>
      <c r="P623" s="32">
        <v>32.346649999999997</v>
      </c>
      <c r="Q623" s="32">
        <v>-95.294290000000004</v>
      </c>
      <c r="R623" s="30">
        <f t="shared" si="9"/>
        <v>1921</v>
      </c>
      <c r="S623" s="30" t="s">
        <v>1089</v>
      </c>
    </row>
    <row r="624" spans="1:19">
      <c r="A624" s="31" t="s">
        <v>1269</v>
      </c>
      <c r="B624" s="31" t="s">
        <v>1969</v>
      </c>
      <c r="C624" s="31" t="s">
        <v>283</v>
      </c>
      <c r="D624" s="31" t="s">
        <v>1127</v>
      </c>
      <c r="E624" s="32">
        <v>1</v>
      </c>
      <c r="F624" s="32">
        <v>53</v>
      </c>
      <c r="G624" s="32">
        <v>2</v>
      </c>
      <c r="H624" s="32">
        <v>3</v>
      </c>
      <c r="I624" s="32">
        <v>3</v>
      </c>
      <c r="J624" s="31" t="s">
        <v>1587</v>
      </c>
      <c r="K624" s="31" t="s">
        <v>1586</v>
      </c>
      <c r="L624" s="31" t="s">
        <v>1319</v>
      </c>
      <c r="M624" s="31" t="s">
        <v>3617</v>
      </c>
      <c r="N624" s="32">
        <v>1974</v>
      </c>
      <c r="O624" s="32">
        <v>16</v>
      </c>
      <c r="P624" s="32">
        <v>27.22644</v>
      </c>
      <c r="Q624" s="32">
        <v>-98.141199999999998</v>
      </c>
      <c r="R624" s="30">
        <f t="shared" si="9"/>
        <v>1921</v>
      </c>
      <c r="S624" s="30" t="s">
        <v>1089</v>
      </c>
    </row>
    <row r="625" spans="1:19">
      <c r="A625" s="31" t="s">
        <v>1269</v>
      </c>
      <c r="B625" s="31" t="s">
        <v>1608</v>
      </c>
      <c r="C625" s="31" t="s">
        <v>275</v>
      </c>
      <c r="D625" s="31" t="s">
        <v>1274</v>
      </c>
      <c r="E625" s="32">
        <v>1</v>
      </c>
      <c r="F625" s="32">
        <v>50</v>
      </c>
      <c r="G625" s="32">
        <v>2</v>
      </c>
      <c r="H625" s="32">
        <v>4</v>
      </c>
      <c r="I625" s="32">
        <v>3</v>
      </c>
      <c r="J625" s="31" t="s">
        <v>1610</v>
      </c>
      <c r="K625" s="31" t="s">
        <v>1609</v>
      </c>
      <c r="L625" s="31" t="s">
        <v>1273</v>
      </c>
      <c r="M625" s="31" t="s">
        <v>3617</v>
      </c>
      <c r="N625" s="32">
        <v>1972</v>
      </c>
      <c r="O625" s="32">
        <v>1</v>
      </c>
      <c r="P625" s="32">
        <v>36.360880000000002</v>
      </c>
      <c r="Q625" s="32">
        <v>-84.141949999999994</v>
      </c>
      <c r="R625" s="30">
        <f t="shared" si="9"/>
        <v>1922</v>
      </c>
      <c r="S625" s="30" t="s">
        <v>1089</v>
      </c>
    </row>
    <row r="626" spans="1:19">
      <c r="A626" s="31" t="s">
        <v>1269</v>
      </c>
      <c r="B626" s="31" t="s">
        <v>1647</v>
      </c>
      <c r="C626" s="31" t="s">
        <v>69</v>
      </c>
      <c r="D626" s="31" t="s">
        <v>1274</v>
      </c>
      <c r="E626" s="32">
        <v>1</v>
      </c>
      <c r="F626" s="32">
        <v>51</v>
      </c>
      <c r="G626" s="32">
        <v>2</v>
      </c>
      <c r="H626" s="32">
        <v>3</v>
      </c>
      <c r="J626" s="31" t="s">
        <v>1308</v>
      </c>
      <c r="K626" s="31" t="s">
        <v>1307</v>
      </c>
      <c r="L626" s="31" t="s">
        <v>1309</v>
      </c>
      <c r="M626" s="31" t="s">
        <v>3617</v>
      </c>
      <c r="N626" s="32">
        <v>1973</v>
      </c>
      <c r="O626" s="32">
        <v>2</v>
      </c>
      <c r="P626" s="32">
        <v>33.77552</v>
      </c>
      <c r="Q626" s="32">
        <v>-84.291629999999998</v>
      </c>
      <c r="R626" s="30">
        <f t="shared" si="9"/>
        <v>1922</v>
      </c>
      <c r="S626" s="30" t="s">
        <v>1089</v>
      </c>
    </row>
    <row r="627" spans="1:19">
      <c r="A627" s="31" t="s">
        <v>1269</v>
      </c>
      <c r="B627" s="31" t="s">
        <v>1694</v>
      </c>
      <c r="C627" s="31" t="s">
        <v>69</v>
      </c>
      <c r="D627" s="31" t="s">
        <v>1274</v>
      </c>
      <c r="E627" s="32">
        <v>1</v>
      </c>
      <c r="F627" s="32">
        <v>52</v>
      </c>
      <c r="G627" s="32">
        <v>2</v>
      </c>
      <c r="H627" s="32">
        <v>3</v>
      </c>
      <c r="I627" s="32">
        <v>2</v>
      </c>
      <c r="J627" s="31" t="s">
        <v>1695</v>
      </c>
      <c r="K627" s="31" t="s">
        <v>1348</v>
      </c>
      <c r="L627" s="31" t="s">
        <v>1319</v>
      </c>
      <c r="M627" s="31" t="s">
        <v>3616</v>
      </c>
      <c r="N627" s="32">
        <v>1974</v>
      </c>
      <c r="O627" s="32">
        <v>3</v>
      </c>
      <c r="P627" s="32">
        <v>32.03687</v>
      </c>
      <c r="Q627" s="32">
        <v>-84.388289999999998</v>
      </c>
      <c r="R627" s="30">
        <f t="shared" si="9"/>
        <v>1922</v>
      </c>
      <c r="S627" s="30" t="s">
        <v>1089</v>
      </c>
    </row>
    <row r="628" spans="1:19">
      <c r="A628" s="31" t="s">
        <v>1269</v>
      </c>
      <c r="B628" s="31" t="s">
        <v>1703</v>
      </c>
      <c r="C628" s="31" t="s">
        <v>69</v>
      </c>
      <c r="D628" s="31" t="s">
        <v>1127</v>
      </c>
      <c r="E628" s="32">
        <v>1</v>
      </c>
      <c r="F628" s="32">
        <v>52</v>
      </c>
      <c r="G628" s="32">
        <v>2</v>
      </c>
      <c r="H628" s="32">
        <v>2</v>
      </c>
      <c r="J628" s="31" t="s">
        <v>217</v>
      </c>
      <c r="K628" s="31" t="s">
        <v>1330</v>
      </c>
      <c r="L628" s="31" t="s">
        <v>1328</v>
      </c>
      <c r="M628" s="31" t="s">
        <v>3617</v>
      </c>
      <c r="N628" s="32">
        <v>1974</v>
      </c>
      <c r="O628" s="32">
        <v>3</v>
      </c>
      <c r="P628" s="32">
        <v>31.581499999999998</v>
      </c>
      <c r="Q628" s="32">
        <v>-84.176259999999999</v>
      </c>
      <c r="R628" s="30">
        <f t="shared" si="9"/>
        <v>1922</v>
      </c>
      <c r="S628" s="30" t="s">
        <v>1089</v>
      </c>
    </row>
    <row r="629" spans="1:19">
      <c r="A629" s="31" t="s">
        <v>1269</v>
      </c>
      <c r="B629" s="31" t="s">
        <v>1730</v>
      </c>
      <c r="C629" s="31" t="s">
        <v>54</v>
      </c>
      <c r="D629" s="31" t="s">
        <v>1127</v>
      </c>
      <c r="E629" s="32">
        <v>1</v>
      </c>
      <c r="F629" s="32">
        <v>53</v>
      </c>
      <c r="G629" s="32">
        <v>2</v>
      </c>
      <c r="H629" s="32">
        <v>3</v>
      </c>
      <c r="I629" s="32">
        <v>3</v>
      </c>
      <c r="J629" s="31" t="s">
        <v>55</v>
      </c>
      <c r="K629" s="31" t="s">
        <v>1338</v>
      </c>
      <c r="L629" s="31" t="s">
        <v>1322</v>
      </c>
      <c r="M629" s="31" t="s">
        <v>3617</v>
      </c>
      <c r="N629" s="32">
        <v>1975</v>
      </c>
      <c r="O629" s="32">
        <v>4</v>
      </c>
      <c r="P629" s="32">
        <v>30.334679999999999</v>
      </c>
      <c r="Q629" s="32">
        <v>-81.667249999999996</v>
      </c>
      <c r="R629" s="30">
        <f t="shared" si="9"/>
        <v>1922</v>
      </c>
      <c r="S629" s="30" t="s">
        <v>1089</v>
      </c>
    </row>
    <row r="630" spans="1:19">
      <c r="A630" s="31" t="s">
        <v>1269</v>
      </c>
      <c r="B630" s="31" t="s">
        <v>1794</v>
      </c>
      <c r="C630" s="31" t="s">
        <v>3</v>
      </c>
      <c r="D630" s="31" t="s">
        <v>1127</v>
      </c>
      <c r="E630" s="32">
        <v>1</v>
      </c>
      <c r="F630" s="32">
        <v>54</v>
      </c>
      <c r="G630" s="32">
        <v>2</v>
      </c>
      <c r="H630" s="32">
        <v>3</v>
      </c>
      <c r="I630" s="32">
        <v>2</v>
      </c>
      <c r="J630" s="31" t="s">
        <v>1796</v>
      </c>
      <c r="K630" s="31" t="s">
        <v>1795</v>
      </c>
      <c r="L630" s="31" t="s">
        <v>1319</v>
      </c>
      <c r="M630" s="31" t="s">
        <v>3617</v>
      </c>
      <c r="N630" s="32">
        <v>1976</v>
      </c>
      <c r="O630" s="32">
        <v>7</v>
      </c>
      <c r="P630" s="32">
        <v>32.536819999999999</v>
      </c>
      <c r="Q630" s="32">
        <v>-85.898660000000007</v>
      </c>
      <c r="R630" s="30">
        <f t="shared" si="9"/>
        <v>1922</v>
      </c>
      <c r="S630" s="30" t="s">
        <v>1089</v>
      </c>
    </row>
    <row r="631" spans="1:19">
      <c r="A631" s="31" t="s">
        <v>1269</v>
      </c>
      <c r="B631" s="31" t="s">
        <v>1886</v>
      </c>
      <c r="C631" s="31" t="s">
        <v>24</v>
      </c>
      <c r="D631" s="31" t="s">
        <v>1127</v>
      </c>
      <c r="E631" s="32">
        <v>1</v>
      </c>
      <c r="F631" s="32">
        <v>55</v>
      </c>
      <c r="G631" s="32">
        <v>2</v>
      </c>
      <c r="H631" s="32">
        <v>3</v>
      </c>
      <c r="J631" s="31" t="s">
        <v>1887</v>
      </c>
      <c r="K631" s="31" t="s">
        <v>1502</v>
      </c>
      <c r="L631" s="31" t="s">
        <v>1274</v>
      </c>
      <c r="M631" s="31" t="s">
        <v>3616</v>
      </c>
      <c r="N631" s="32">
        <v>1977</v>
      </c>
      <c r="O631" s="32">
        <v>12</v>
      </c>
      <c r="P631" s="32">
        <v>30.410920000000001</v>
      </c>
      <c r="Q631" s="32">
        <v>-91.434150000000002</v>
      </c>
      <c r="R631" s="30">
        <f t="shared" si="9"/>
        <v>1922</v>
      </c>
      <c r="S631" s="30" t="s">
        <v>1089</v>
      </c>
    </row>
    <row r="632" spans="1:19">
      <c r="A632" s="31" t="s">
        <v>1269</v>
      </c>
      <c r="B632" s="31" t="s">
        <v>1959</v>
      </c>
      <c r="C632" s="31" t="s">
        <v>283</v>
      </c>
      <c r="D632" s="31" t="s">
        <v>1127</v>
      </c>
      <c r="E632" s="32">
        <v>1</v>
      </c>
      <c r="F632" s="32">
        <v>55</v>
      </c>
      <c r="G632" s="32">
        <v>2</v>
      </c>
      <c r="H632" s="32">
        <v>3</v>
      </c>
      <c r="J632" s="31" t="s">
        <v>1960</v>
      </c>
      <c r="K632" s="31" t="s">
        <v>958</v>
      </c>
      <c r="L632" s="31" t="s">
        <v>1322</v>
      </c>
      <c r="M632" s="31" t="s">
        <v>3616</v>
      </c>
      <c r="N632" s="32">
        <v>1977</v>
      </c>
      <c r="O632" s="32">
        <v>15</v>
      </c>
      <c r="P632" s="32">
        <v>29.7334</v>
      </c>
      <c r="Q632" s="32">
        <v>-93.894509999999997</v>
      </c>
      <c r="R632" s="30">
        <f t="shared" si="9"/>
        <v>1922</v>
      </c>
      <c r="S632" s="30" t="s">
        <v>1089</v>
      </c>
    </row>
    <row r="633" spans="1:19">
      <c r="A633" s="31" t="s">
        <v>1269</v>
      </c>
      <c r="B633" s="31" t="s">
        <v>1966</v>
      </c>
      <c r="C633" s="31" t="s">
        <v>283</v>
      </c>
      <c r="D633" s="31" t="s">
        <v>1274</v>
      </c>
      <c r="E633" s="32">
        <v>1</v>
      </c>
      <c r="F633" s="32">
        <v>53</v>
      </c>
      <c r="G633" s="32">
        <v>2</v>
      </c>
      <c r="H633" s="32">
        <v>3</v>
      </c>
      <c r="I633" s="32">
        <v>2</v>
      </c>
      <c r="J633" s="31" t="s">
        <v>284</v>
      </c>
      <c r="K633" s="31" t="s">
        <v>1578</v>
      </c>
      <c r="L633" s="31" t="s">
        <v>1319</v>
      </c>
      <c r="M633" s="31" t="s">
        <v>3617</v>
      </c>
      <c r="N633" s="32">
        <v>1975</v>
      </c>
      <c r="O633" s="32">
        <v>16</v>
      </c>
      <c r="P633" s="32">
        <v>29.42427</v>
      </c>
      <c r="Q633" s="32">
        <v>-98.493170000000006</v>
      </c>
      <c r="R633" s="30">
        <f t="shared" si="9"/>
        <v>1922</v>
      </c>
      <c r="S633" s="30" t="s">
        <v>1089</v>
      </c>
    </row>
    <row r="634" spans="1:19">
      <c r="A634" s="31" t="s">
        <v>1269</v>
      </c>
      <c r="B634" s="31" t="s">
        <v>1704</v>
      </c>
      <c r="C634" s="31" t="s">
        <v>69</v>
      </c>
      <c r="D634" s="31" t="s">
        <v>1127</v>
      </c>
      <c r="E634" s="32">
        <v>1</v>
      </c>
      <c r="F634" s="32">
        <v>55</v>
      </c>
      <c r="G634" s="32">
        <v>2</v>
      </c>
      <c r="H634" s="32">
        <v>1</v>
      </c>
      <c r="J634" s="31" t="s">
        <v>972</v>
      </c>
      <c r="K634" s="31" t="s">
        <v>1705</v>
      </c>
      <c r="L634" s="31" t="s">
        <v>1328</v>
      </c>
      <c r="M634" s="31" t="s">
        <v>3616</v>
      </c>
      <c r="N634" s="32">
        <v>1978</v>
      </c>
      <c r="O634" s="32">
        <v>3</v>
      </c>
      <c r="P634" s="32">
        <v>31.882919999999999</v>
      </c>
      <c r="Q634" s="32">
        <v>-85.093459999999993</v>
      </c>
      <c r="R634" s="30">
        <f t="shared" si="9"/>
        <v>1923</v>
      </c>
      <c r="S634" s="30" t="s">
        <v>1089</v>
      </c>
    </row>
    <row r="635" spans="1:19">
      <c r="A635" s="31" t="s">
        <v>1269</v>
      </c>
      <c r="B635" s="31" t="s">
        <v>1782</v>
      </c>
      <c r="C635" s="31" t="s">
        <v>3</v>
      </c>
      <c r="D635" s="31" t="s">
        <v>1127</v>
      </c>
      <c r="E635" s="32">
        <v>1</v>
      </c>
      <c r="F635" s="32">
        <v>55</v>
      </c>
      <c r="G635" s="32">
        <v>2</v>
      </c>
      <c r="H635" s="32">
        <v>2</v>
      </c>
      <c r="I635" s="32">
        <v>2</v>
      </c>
      <c r="J635" s="31" t="s">
        <v>1784</v>
      </c>
      <c r="K635" s="31" t="s">
        <v>1783</v>
      </c>
      <c r="L635" s="31" t="s">
        <v>1273</v>
      </c>
      <c r="M635" s="31" t="s">
        <v>3617</v>
      </c>
      <c r="N635" s="32">
        <v>1978</v>
      </c>
      <c r="O635" s="32">
        <v>6</v>
      </c>
      <c r="P635" s="32">
        <v>34.014989999999997</v>
      </c>
      <c r="Q635" s="32">
        <v>-86.00806</v>
      </c>
      <c r="R635" s="30">
        <f t="shared" si="9"/>
        <v>1923</v>
      </c>
      <c r="S635" s="30" t="s">
        <v>1089</v>
      </c>
    </row>
    <row r="636" spans="1:19">
      <c r="A636" s="31" t="s">
        <v>1269</v>
      </c>
      <c r="B636" s="31" t="s">
        <v>1867</v>
      </c>
      <c r="C636" s="31" t="s">
        <v>336</v>
      </c>
      <c r="D636" s="31" t="s">
        <v>1127</v>
      </c>
      <c r="E636" s="32">
        <v>1</v>
      </c>
      <c r="F636" s="32">
        <v>53</v>
      </c>
      <c r="G636" s="32">
        <v>2</v>
      </c>
      <c r="H636" s="32">
        <v>3</v>
      </c>
      <c r="I636" s="32">
        <v>2</v>
      </c>
      <c r="J636" s="31" t="s">
        <v>1868</v>
      </c>
      <c r="K636" s="31" t="s">
        <v>1558</v>
      </c>
      <c r="L636" s="31" t="s">
        <v>1322</v>
      </c>
      <c r="M636" s="31" t="s">
        <v>3617</v>
      </c>
      <c r="N636" s="32">
        <v>1976</v>
      </c>
      <c r="O636" s="32">
        <v>12</v>
      </c>
      <c r="P636" s="32">
        <v>30.391459999999999</v>
      </c>
      <c r="Q636" s="32">
        <v>-88.972719999999995</v>
      </c>
      <c r="R636" s="30">
        <f t="shared" si="9"/>
        <v>1923</v>
      </c>
      <c r="S636" s="30" t="s">
        <v>1089</v>
      </c>
    </row>
    <row r="637" spans="1:19">
      <c r="A637" s="31" t="s">
        <v>1269</v>
      </c>
      <c r="B637" s="31" t="s">
        <v>1897</v>
      </c>
      <c r="C637" s="31" t="s">
        <v>10</v>
      </c>
      <c r="D637" s="31" t="s">
        <v>1274</v>
      </c>
      <c r="E637" s="32">
        <v>1</v>
      </c>
      <c r="F637" s="32">
        <v>53</v>
      </c>
      <c r="G637" s="32">
        <v>2</v>
      </c>
      <c r="H637" s="32">
        <v>4</v>
      </c>
      <c r="I637" s="32">
        <v>3</v>
      </c>
      <c r="J637" s="31" t="s">
        <v>1898</v>
      </c>
      <c r="K637" s="31" t="s">
        <v>1311</v>
      </c>
      <c r="L637" s="31" t="s">
        <v>1273</v>
      </c>
      <c r="M637" s="31" t="s">
        <v>3616</v>
      </c>
      <c r="N637" s="32">
        <v>1976</v>
      </c>
      <c r="O637" s="32">
        <v>13</v>
      </c>
      <c r="P637" s="32">
        <v>36.371040000000001</v>
      </c>
      <c r="Q637" s="32">
        <v>-91.822670000000002</v>
      </c>
      <c r="R637" s="30">
        <f t="shared" si="9"/>
        <v>1923</v>
      </c>
      <c r="S637" s="30" t="s">
        <v>1089</v>
      </c>
    </row>
    <row r="638" spans="1:19">
      <c r="A638" s="31" t="s">
        <v>1269</v>
      </c>
      <c r="B638" s="31" t="s">
        <v>1715</v>
      </c>
      <c r="C638" s="31" t="s">
        <v>69</v>
      </c>
      <c r="D638" s="31" t="s">
        <v>1274</v>
      </c>
      <c r="E638" s="32">
        <v>1</v>
      </c>
      <c r="F638" s="32">
        <v>51</v>
      </c>
      <c r="G638" s="32">
        <v>2</v>
      </c>
      <c r="H638" s="32">
        <v>2</v>
      </c>
      <c r="I638" s="32">
        <v>2</v>
      </c>
      <c r="J638" s="31" t="s">
        <v>186</v>
      </c>
      <c r="K638" s="31" t="s">
        <v>1713</v>
      </c>
      <c r="L638" s="31" t="s">
        <v>1328</v>
      </c>
      <c r="M638" s="31" t="s">
        <v>3616</v>
      </c>
      <c r="N638" s="32">
        <v>1975</v>
      </c>
      <c r="O638" s="32">
        <v>3</v>
      </c>
      <c r="P638" s="32">
        <v>30.686029999999999</v>
      </c>
      <c r="Q638" s="32">
        <v>-82.561769999999996</v>
      </c>
      <c r="R638" s="30">
        <f t="shared" si="9"/>
        <v>1924</v>
      </c>
      <c r="S638" s="30" t="s">
        <v>1089</v>
      </c>
    </row>
    <row r="639" spans="1:19">
      <c r="A639" s="31" t="s">
        <v>1269</v>
      </c>
      <c r="B639" s="31" t="s">
        <v>1720</v>
      </c>
      <c r="C639" s="31" t="s">
        <v>69</v>
      </c>
      <c r="D639" s="31" t="s">
        <v>1274</v>
      </c>
      <c r="E639" s="32">
        <v>1</v>
      </c>
      <c r="F639" s="32">
        <v>48</v>
      </c>
      <c r="G639" s="32">
        <v>2</v>
      </c>
      <c r="H639" s="32">
        <v>4</v>
      </c>
      <c r="I639" s="32">
        <v>4</v>
      </c>
      <c r="J639" s="31" t="s">
        <v>1722</v>
      </c>
      <c r="K639" s="31" t="s">
        <v>1721</v>
      </c>
      <c r="L639" s="31" t="s">
        <v>1328</v>
      </c>
      <c r="M639" s="31" t="s">
        <v>3617</v>
      </c>
      <c r="N639" s="32">
        <v>1972</v>
      </c>
      <c r="O639" s="32">
        <v>3</v>
      </c>
      <c r="P639" s="32">
        <v>30.8355</v>
      </c>
      <c r="Q639" s="32">
        <v>-83.97193</v>
      </c>
      <c r="R639" s="30">
        <f t="shared" si="9"/>
        <v>1924</v>
      </c>
      <c r="S639" s="30" t="s">
        <v>1089</v>
      </c>
    </row>
    <row r="640" spans="1:19">
      <c r="A640" s="31" t="s">
        <v>1269</v>
      </c>
      <c r="B640" s="31" t="s">
        <v>1864</v>
      </c>
      <c r="C640" s="31" t="s">
        <v>336</v>
      </c>
      <c r="D640" s="31" t="s">
        <v>1274</v>
      </c>
      <c r="E640" s="32">
        <v>1</v>
      </c>
      <c r="F640" s="32">
        <v>50</v>
      </c>
      <c r="G640" s="32">
        <v>2</v>
      </c>
      <c r="H640" s="32">
        <v>1</v>
      </c>
      <c r="I640" s="32">
        <v>2</v>
      </c>
      <c r="J640" s="31" t="s">
        <v>391</v>
      </c>
      <c r="K640" s="31" t="s">
        <v>958</v>
      </c>
      <c r="L640" s="31" t="s">
        <v>1328</v>
      </c>
      <c r="M640" s="31" t="s">
        <v>3617</v>
      </c>
      <c r="N640" s="32">
        <v>1974</v>
      </c>
      <c r="O640" s="32">
        <v>11</v>
      </c>
      <c r="P640" s="32">
        <v>31.820360000000001</v>
      </c>
      <c r="Q640" s="32">
        <v>-91.053020000000004</v>
      </c>
      <c r="R640" s="30">
        <f t="shared" si="9"/>
        <v>1924</v>
      </c>
      <c r="S640" s="30" t="s">
        <v>1089</v>
      </c>
    </row>
    <row r="641" spans="1:19">
      <c r="A641" s="31" t="s">
        <v>1269</v>
      </c>
      <c r="B641" s="31" t="s">
        <v>1907</v>
      </c>
      <c r="C641" s="31" t="s">
        <v>10</v>
      </c>
      <c r="D641" s="31" t="s">
        <v>1127</v>
      </c>
      <c r="E641" s="32">
        <v>1</v>
      </c>
      <c r="F641" s="32">
        <v>53</v>
      </c>
      <c r="G641" s="32">
        <v>2</v>
      </c>
      <c r="H641" s="32">
        <v>3</v>
      </c>
      <c r="I641" s="32">
        <v>2</v>
      </c>
      <c r="J641" s="31" t="s">
        <v>1909</v>
      </c>
      <c r="K641" s="31" t="s">
        <v>1908</v>
      </c>
      <c r="L641" s="31" t="s">
        <v>1274</v>
      </c>
      <c r="M641" s="31" t="s">
        <v>3617</v>
      </c>
      <c r="N641" s="32">
        <v>1977</v>
      </c>
      <c r="O641" s="32">
        <v>13</v>
      </c>
      <c r="P641" s="32">
        <v>34.544020000000003</v>
      </c>
      <c r="Q641" s="32">
        <v>-90.643709999999999</v>
      </c>
      <c r="R641" s="30">
        <f t="shared" si="9"/>
        <v>1924</v>
      </c>
      <c r="S641" s="30" t="s">
        <v>1089</v>
      </c>
    </row>
    <row r="642" spans="1:19">
      <c r="A642" s="31" t="s">
        <v>1269</v>
      </c>
      <c r="B642" s="31" t="s">
        <v>1910</v>
      </c>
      <c r="C642" s="31" t="s">
        <v>10</v>
      </c>
      <c r="D642" s="31" t="s">
        <v>1127</v>
      </c>
      <c r="E642" s="32">
        <v>1</v>
      </c>
      <c r="F642" s="32">
        <v>53</v>
      </c>
      <c r="G642" s="32">
        <v>2</v>
      </c>
      <c r="H642" s="32">
        <v>4</v>
      </c>
      <c r="I642" s="32">
        <v>3</v>
      </c>
      <c r="J642" s="31" t="s">
        <v>1911</v>
      </c>
      <c r="K642" s="31" t="s">
        <v>958</v>
      </c>
      <c r="L642" s="31" t="s">
        <v>1274</v>
      </c>
      <c r="M642" s="31" t="s">
        <v>3617</v>
      </c>
      <c r="N642" s="32">
        <v>1977</v>
      </c>
      <c r="O642" s="32">
        <v>13</v>
      </c>
      <c r="P642" s="32">
        <v>34.223799999999997</v>
      </c>
      <c r="Q642" s="32">
        <v>-92.003429999999994</v>
      </c>
      <c r="R642" s="30">
        <f t="shared" ref="R642:R705" si="10">N642-F642</f>
        <v>1924</v>
      </c>
      <c r="S642" s="30" t="s">
        <v>1089</v>
      </c>
    </row>
    <row r="643" spans="1:19">
      <c r="A643" s="31" t="s">
        <v>1269</v>
      </c>
      <c r="B643" s="31" t="s">
        <v>1922</v>
      </c>
      <c r="C643" s="31" t="s">
        <v>10</v>
      </c>
      <c r="D643" s="31" t="s">
        <v>1274</v>
      </c>
      <c r="E643" s="32">
        <v>1</v>
      </c>
      <c r="F643" s="32">
        <v>51</v>
      </c>
      <c r="G643" s="32">
        <v>2</v>
      </c>
      <c r="H643" s="32">
        <v>3</v>
      </c>
      <c r="I643" s="32">
        <v>2</v>
      </c>
      <c r="J643" s="31" t="s">
        <v>1529</v>
      </c>
      <c r="K643" s="31" t="s">
        <v>481</v>
      </c>
      <c r="L643" s="31" t="s">
        <v>1273</v>
      </c>
      <c r="M643" s="31" t="s">
        <v>3617</v>
      </c>
      <c r="N643" s="32">
        <v>1975</v>
      </c>
      <c r="O643" s="32">
        <v>13</v>
      </c>
      <c r="P643" s="32">
        <v>34.510860000000001</v>
      </c>
      <c r="Q643" s="32">
        <v>-93.051850000000002</v>
      </c>
      <c r="R643" s="30">
        <f t="shared" si="10"/>
        <v>1924</v>
      </c>
      <c r="S643" s="30" t="s">
        <v>1089</v>
      </c>
    </row>
    <row r="644" spans="1:19">
      <c r="A644" s="31" t="s">
        <v>1269</v>
      </c>
      <c r="B644" s="31" t="s">
        <v>1306</v>
      </c>
      <c r="C644" s="31" t="s">
        <v>69</v>
      </c>
      <c r="D644" s="31" t="s">
        <v>1274</v>
      </c>
      <c r="E644" s="32">
        <v>1</v>
      </c>
      <c r="F644" s="32">
        <v>45</v>
      </c>
      <c r="G644" s="32">
        <v>1</v>
      </c>
      <c r="H644" s="32">
        <v>3</v>
      </c>
      <c r="I644" s="32">
        <v>3</v>
      </c>
      <c r="J644" s="31" t="s">
        <v>1308</v>
      </c>
      <c r="K644" s="31" t="s">
        <v>1307</v>
      </c>
      <c r="L644" s="31" t="s">
        <v>1309</v>
      </c>
      <c r="M644" s="31" t="s">
        <v>3617</v>
      </c>
      <c r="N644" s="32">
        <v>1970</v>
      </c>
      <c r="O644" s="32">
        <v>2</v>
      </c>
      <c r="P644" s="32">
        <v>33.773629999999997</v>
      </c>
      <c r="Q644" s="32">
        <v>-84.296559999999999</v>
      </c>
      <c r="R644" s="30">
        <f t="shared" si="10"/>
        <v>1925</v>
      </c>
      <c r="S644" s="30" t="s">
        <v>1089</v>
      </c>
    </row>
    <row r="645" spans="1:19">
      <c r="A645" s="31" t="s">
        <v>1269</v>
      </c>
      <c r="B645" s="31" t="s">
        <v>1700</v>
      </c>
      <c r="C645" s="31" t="s">
        <v>69</v>
      </c>
      <c r="D645" s="31" t="s">
        <v>1274</v>
      </c>
      <c r="E645" s="32">
        <v>1</v>
      </c>
      <c r="F645" s="32">
        <v>55</v>
      </c>
      <c r="G645" s="32">
        <v>2</v>
      </c>
      <c r="H645" s="32">
        <v>3</v>
      </c>
      <c r="I645" s="32">
        <v>3</v>
      </c>
      <c r="J645" s="31" t="s">
        <v>1702</v>
      </c>
      <c r="K645" s="31" t="s">
        <v>1701</v>
      </c>
      <c r="L645" s="31" t="s">
        <v>1328</v>
      </c>
      <c r="M645" s="31" t="s">
        <v>3617</v>
      </c>
      <c r="N645" s="32">
        <v>1980</v>
      </c>
      <c r="O645" s="32">
        <v>3</v>
      </c>
      <c r="P645" s="32">
        <v>31.450510000000001</v>
      </c>
      <c r="Q645" s="32">
        <v>-83.509010000000004</v>
      </c>
      <c r="R645" s="30">
        <f t="shared" si="10"/>
        <v>1925</v>
      </c>
      <c r="S645" s="30" t="s">
        <v>1089</v>
      </c>
    </row>
    <row r="646" spans="1:19">
      <c r="A646" s="31" t="s">
        <v>1269</v>
      </c>
      <c r="B646" s="31" t="s">
        <v>1755</v>
      </c>
      <c r="C646" s="31" t="s">
        <v>275</v>
      </c>
      <c r="D646" s="31" t="s">
        <v>1127</v>
      </c>
      <c r="E646" s="32">
        <v>1</v>
      </c>
      <c r="F646" s="32">
        <v>53</v>
      </c>
      <c r="G646" s="32">
        <v>2</v>
      </c>
      <c r="H646" s="32">
        <v>2</v>
      </c>
      <c r="I646" s="32">
        <v>3</v>
      </c>
      <c r="J646" s="31" t="s">
        <v>354</v>
      </c>
      <c r="K646" s="31" t="s">
        <v>1385</v>
      </c>
      <c r="L646" s="31" t="s">
        <v>1273</v>
      </c>
      <c r="M646" s="31" t="s">
        <v>3617</v>
      </c>
      <c r="N646" s="32">
        <v>1978</v>
      </c>
      <c r="O646" s="32">
        <v>5</v>
      </c>
      <c r="P646" s="32">
        <v>36.167789999999997</v>
      </c>
      <c r="Q646" s="32">
        <v>-86.778090000000006</v>
      </c>
      <c r="R646" s="30">
        <f t="shared" si="10"/>
        <v>1925</v>
      </c>
      <c r="S646" s="30" t="s">
        <v>1089</v>
      </c>
    </row>
    <row r="647" spans="1:19">
      <c r="A647" s="31" t="s">
        <v>1269</v>
      </c>
      <c r="B647" s="31" t="s">
        <v>1760</v>
      </c>
      <c r="C647" s="31" t="s">
        <v>275</v>
      </c>
      <c r="D647" s="31" t="s">
        <v>1127</v>
      </c>
      <c r="E647" s="32">
        <v>1</v>
      </c>
      <c r="F647" s="32">
        <v>48</v>
      </c>
      <c r="G647" s="32">
        <v>2</v>
      </c>
      <c r="H647" s="32">
        <v>4</v>
      </c>
      <c r="I647" s="32">
        <v>2</v>
      </c>
      <c r="J647" s="31" t="s">
        <v>1762</v>
      </c>
      <c r="K647" s="31" t="s">
        <v>1761</v>
      </c>
      <c r="L647" s="31" t="s">
        <v>1273</v>
      </c>
      <c r="M647" s="31" t="s">
        <v>3616</v>
      </c>
      <c r="N647" s="32">
        <v>1973</v>
      </c>
      <c r="O647" s="32">
        <v>5</v>
      </c>
      <c r="P647" s="32">
        <v>35.078620000000001</v>
      </c>
      <c r="Q647" s="32">
        <v>-87.330489999999998</v>
      </c>
      <c r="R647" s="30">
        <f t="shared" si="10"/>
        <v>1925</v>
      </c>
      <c r="S647" s="30" t="s">
        <v>1089</v>
      </c>
    </row>
    <row r="648" spans="1:19">
      <c r="A648" s="31" t="s">
        <v>1269</v>
      </c>
      <c r="B648" s="31" t="s">
        <v>1766</v>
      </c>
      <c r="C648" s="31" t="s">
        <v>3</v>
      </c>
      <c r="D648" s="31" t="s">
        <v>1274</v>
      </c>
      <c r="E648" s="32">
        <v>1</v>
      </c>
      <c r="F648" s="32">
        <v>50</v>
      </c>
      <c r="G648" s="32">
        <v>2</v>
      </c>
      <c r="H648" s="32">
        <v>2</v>
      </c>
      <c r="I648" s="32">
        <v>2</v>
      </c>
      <c r="J648" s="31" t="s">
        <v>1767</v>
      </c>
      <c r="K648" s="31" t="s">
        <v>1761</v>
      </c>
      <c r="L648" s="31" t="s">
        <v>1273</v>
      </c>
      <c r="M648" s="31" t="s">
        <v>3616</v>
      </c>
      <c r="N648" s="32">
        <v>1975</v>
      </c>
      <c r="O648" s="32">
        <v>6</v>
      </c>
      <c r="P648" s="32">
        <v>34.681310000000003</v>
      </c>
      <c r="Q648" s="32">
        <v>-87.405889999999999</v>
      </c>
      <c r="R648" s="30">
        <f t="shared" si="10"/>
        <v>1925</v>
      </c>
      <c r="S648" s="30" t="s">
        <v>1089</v>
      </c>
    </row>
    <row r="649" spans="1:19">
      <c r="A649" s="31" t="s">
        <v>1269</v>
      </c>
      <c r="B649" s="31" t="s">
        <v>1818</v>
      </c>
      <c r="C649" s="31" t="s">
        <v>3</v>
      </c>
      <c r="D649" s="31" t="s">
        <v>1274</v>
      </c>
      <c r="E649" s="32">
        <v>1</v>
      </c>
      <c r="F649" s="32">
        <v>49</v>
      </c>
      <c r="G649" s="32">
        <v>2</v>
      </c>
      <c r="H649" s="32">
        <v>3</v>
      </c>
      <c r="I649" s="32">
        <v>2</v>
      </c>
      <c r="J649" s="31" t="s">
        <v>1819</v>
      </c>
      <c r="K649" s="31" t="s">
        <v>1292</v>
      </c>
      <c r="L649" s="31" t="s">
        <v>1328</v>
      </c>
      <c r="M649" s="31" t="s">
        <v>3616</v>
      </c>
      <c r="N649" s="32">
        <v>1974</v>
      </c>
      <c r="O649" s="32">
        <v>7</v>
      </c>
      <c r="P649" s="32">
        <v>31.495059999999999</v>
      </c>
      <c r="Q649" s="32">
        <v>-87.37715</v>
      </c>
      <c r="R649" s="30">
        <f t="shared" si="10"/>
        <v>1925</v>
      </c>
      <c r="S649" s="30" t="s">
        <v>1089</v>
      </c>
    </row>
    <row r="650" spans="1:19">
      <c r="A650" s="31" t="s">
        <v>1269</v>
      </c>
      <c r="B650" s="31" t="s">
        <v>1829</v>
      </c>
      <c r="C650" s="31" t="s">
        <v>3</v>
      </c>
      <c r="D650" s="31" t="s">
        <v>1127</v>
      </c>
      <c r="E650" s="32">
        <v>1</v>
      </c>
      <c r="F650" s="32">
        <v>52</v>
      </c>
      <c r="G650" s="32">
        <v>2</v>
      </c>
      <c r="H650" s="32">
        <v>4</v>
      </c>
      <c r="I650" s="32">
        <v>3</v>
      </c>
      <c r="J650" s="31" t="s">
        <v>1830</v>
      </c>
      <c r="K650" s="31" t="s">
        <v>1446</v>
      </c>
      <c r="L650" s="31" t="s">
        <v>1328</v>
      </c>
      <c r="M650" s="31" t="s">
        <v>3616</v>
      </c>
      <c r="N650" s="32">
        <v>1977</v>
      </c>
      <c r="O650" s="32">
        <v>8</v>
      </c>
      <c r="P650" s="32">
        <v>30.40643</v>
      </c>
      <c r="Q650" s="32">
        <v>-87.683809999999994</v>
      </c>
      <c r="R650" s="30">
        <f t="shared" si="10"/>
        <v>1925</v>
      </c>
      <c r="S650" s="30" t="s">
        <v>1089</v>
      </c>
    </row>
    <row r="651" spans="1:19">
      <c r="A651" s="31" t="s">
        <v>1269</v>
      </c>
      <c r="B651" s="31" t="s">
        <v>1832</v>
      </c>
      <c r="C651" s="31" t="s">
        <v>275</v>
      </c>
      <c r="D651" s="31" t="s">
        <v>1274</v>
      </c>
      <c r="E651" s="32">
        <v>1</v>
      </c>
      <c r="F651" s="32">
        <v>49</v>
      </c>
      <c r="G651" s="32">
        <v>2</v>
      </c>
      <c r="H651" s="32">
        <v>3</v>
      </c>
      <c r="I651" s="32">
        <v>3</v>
      </c>
      <c r="J651" s="31" t="s">
        <v>1833</v>
      </c>
      <c r="K651" s="31" t="s">
        <v>1807</v>
      </c>
      <c r="L651" s="31" t="s">
        <v>1319</v>
      </c>
      <c r="M651" s="31" t="s">
        <v>3617</v>
      </c>
      <c r="N651" s="32">
        <v>1974</v>
      </c>
      <c r="O651" s="32">
        <v>9</v>
      </c>
      <c r="P651" s="32">
        <v>36.301900000000003</v>
      </c>
      <c r="Q651" s="32">
        <v>-88.326369999999997</v>
      </c>
      <c r="R651" s="30">
        <f t="shared" si="10"/>
        <v>1925</v>
      </c>
      <c r="S651" s="30" t="s">
        <v>1089</v>
      </c>
    </row>
    <row r="652" spans="1:19">
      <c r="A652" s="31" t="s">
        <v>1269</v>
      </c>
      <c r="B652" s="31" t="s">
        <v>1865</v>
      </c>
      <c r="C652" s="31" t="s">
        <v>336</v>
      </c>
      <c r="D652" s="31" t="s">
        <v>1127</v>
      </c>
      <c r="E652" s="32">
        <v>1</v>
      </c>
      <c r="F652" s="32">
        <v>51</v>
      </c>
      <c r="G652" s="32">
        <v>2</v>
      </c>
      <c r="H652" s="32">
        <v>3</v>
      </c>
      <c r="I652" s="32">
        <v>2</v>
      </c>
      <c r="J652" s="31" t="s">
        <v>1866</v>
      </c>
      <c r="K652" s="31" t="s">
        <v>209</v>
      </c>
      <c r="L652" s="31" t="s">
        <v>1322</v>
      </c>
      <c r="M652" s="31" t="s">
        <v>3617</v>
      </c>
      <c r="N652" s="32">
        <v>1976</v>
      </c>
      <c r="O652" s="32">
        <v>12</v>
      </c>
      <c r="P652" s="32">
        <v>30.365880000000001</v>
      </c>
      <c r="Q652" s="32">
        <v>-88.556550000000001</v>
      </c>
      <c r="R652" s="30">
        <f t="shared" si="10"/>
        <v>1925</v>
      </c>
      <c r="S652" s="30" t="s">
        <v>1089</v>
      </c>
    </row>
    <row r="653" spans="1:19">
      <c r="A653" s="31" t="s">
        <v>1269</v>
      </c>
      <c r="B653" s="31" t="s">
        <v>1880</v>
      </c>
      <c r="C653" s="31" t="s">
        <v>24</v>
      </c>
      <c r="D653" s="31" t="s">
        <v>1127</v>
      </c>
      <c r="E653" s="32">
        <v>1</v>
      </c>
      <c r="F653" s="32">
        <v>58</v>
      </c>
      <c r="G653" s="32">
        <v>2</v>
      </c>
      <c r="H653" s="32">
        <v>4</v>
      </c>
      <c r="I653" s="32">
        <v>3</v>
      </c>
      <c r="J653" s="31" t="s">
        <v>121</v>
      </c>
      <c r="K653" s="31" t="s">
        <v>1197</v>
      </c>
      <c r="L653" s="31" t="s">
        <v>1274</v>
      </c>
      <c r="M653" s="31" t="s">
        <v>3617</v>
      </c>
      <c r="N653" s="32">
        <v>1983</v>
      </c>
      <c r="O653" s="32">
        <v>12</v>
      </c>
      <c r="P653" s="32">
        <v>29.948329999999999</v>
      </c>
      <c r="Q653" s="32">
        <v>-90.064710000000005</v>
      </c>
      <c r="R653" s="30">
        <f t="shared" si="10"/>
        <v>1925</v>
      </c>
      <c r="S653" s="30" t="s">
        <v>1089</v>
      </c>
    </row>
    <row r="654" spans="1:19">
      <c r="A654" s="31" t="s">
        <v>1269</v>
      </c>
      <c r="B654" s="31" t="s">
        <v>1899</v>
      </c>
      <c r="C654" s="31" t="s">
        <v>10</v>
      </c>
      <c r="D654" s="31" t="s">
        <v>1274</v>
      </c>
      <c r="E654" s="32">
        <v>1</v>
      </c>
      <c r="F654" s="32">
        <v>49</v>
      </c>
      <c r="G654" s="32">
        <v>2</v>
      </c>
      <c r="H654" s="32">
        <v>3</v>
      </c>
      <c r="I654" s="32">
        <v>2</v>
      </c>
      <c r="J654" s="31" t="s">
        <v>1901</v>
      </c>
      <c r="K654" s="31" t="s">
        <v>1900</v>
      </c>
      <c r="L654" s="31" t="s">
        <v>1274</v>
      </c>
      <c r="M654" s="31" t="s">
        <v>3617</v>
      </c>
      <c r="N654" s="32">
        <v>1974</v>
      </c>
      <c r="O654" s="32">
        <v>13</v>
      </c>
      <c r="P654" s="32">
        <v>35.01191</v>
      </c>
      <c r="Q654" s="32">
        <v>-90.786469999999994</v>
      </c>
      <c r="R654" s="30">
        <f t="shared" si="10"/>
        <v>1925</v>
      </c>
      <c r="S654" s="30" t="s">
        <v>1089</v>
      </c>
    </row>
    <row r="655" spans="1:19">
      <c r="A655" s="31" t="s">
        <v>1269</v>
      </c>
      <c r="B655" s="31" t="s">
        <v>1913</v>
      </c>
      <c r="C655" s="31" t="s">
        <v>10</v>
      </c>
      <c r="D655" s="31" t="s">
        <v>1127</v>
      </c>
      <c r="E655" s="32">
        <v>1</v>
      </c>
      <c r="F655" s="32">
        <v>49</v>
      </c>
      <c r="G655" s="32">
        <v>2</v>
      </c>
      <c r="H655" s="32">
        <v>2</v>
      </c>
      <c r="I655" s="32">
        <v>3</v>
      </c>
      <c r="J655" s="31" t="s">
        <v>1914</v>
      </c>
      <c r="K655" s="31" t="s">
        <v>1903</v>
      </c>
      <c r="L655" s="31" t="s">
        <v>1273</v>
      </c>
      <c r="M655" s="31" t="s">
        <v>3616</v>
      </c>
      <c r="N655" s="32">
        <v>1974</v>
      </c>
      <c r="O655" s="32">
        <v>13</v>
      </c>
      <c r="P655" s="32">
        <v>35.913170000000001</v>
      </c>
      <c r="Q655" s="32">
        <v>-92.596940000000004</v>
      </c>
      <c r="R655" s="30">
        <f t="shared" si="10"/>
        <v>1925</v>
      </c>
      <c r="S655" s="30" t="s">
        <v>1089</v>
      </c>
    </row>
    <row r="656" spans="1:19">
      <c r="A656" s="31" t="s">
        <v>1269</v>
      </c>
      <c r="B656" s="31" t="s">
        <v>1918</v>
      </c>
      <c r="C656" s="31" t="s">
        <v>10</v>
      </c>
      <c r="D656" s="31" t="s">
        <v>1127</v>
      </c>
      <c r="E656" s="32">
        <v>1</v>
      </c>
      <c r="F656" s="32">
        <v>52</v>
      </c>
      <c r="G656" s="32">
        <v>2</v>
      </c>
      <c r="H656" s="32">
        <v>4</v>
      </c>
      <c r="I656" s="32">
        <v>4</v>
      </c>
      <c r="J656" s="31" t="s">
        <v>179</v>
      </c>
      <c r="K656" s="31" t="s">
        <v>1068</v>
      </c>
      <c r="L656" s="31" t="s">
        <v>1273</v>
      </c>
      <c r="M656" s="31" t="s">
        <v>3617</v>
      </c>
      <c r="N656" s="32">
        <v>1977</v>
      </c>
      <c r="O656" s="32">
        <v>13</v>
      </c>
      <c r="P656" s="32">
        <v>36.063589999999998</v>
      </c>
      <c r="Q656" s="32">
        <v>-94.157960000000003</v>
      </c>
      <c r="R656" s="30">
        <f t="shared" si="10"/>
        <v>1925</v>
      </c>
      <c r="S656" s="30" t="s">
        <v>1089</v>
      </c>
    </row>
    <row r="657" spans="1:19">
      <c r="A657" s="31" t="s">
        <v>1269</v>
      </c>
      <c r="B657" s="31" t="s">
        <v>1937</v>
      </c>
      <c r="C657" s="31" t="s">
        <v>24</v>
      </c>
      <c r="D657" s="31" t="s">
        <v>1127</v>
      </c>
      <c r="E657" s="32">
        <v>1</v>
      </c>
      <c r="F657" s="32">
        <v>51</v>
      </c>
      <c r="G657" s="32">
        <v>2</v>
      </c>
      <c r="H657" s="32">
        <v>3</v>
      </c>
      <c r="I657" s="32">
        <v>2</v>
      </c>
      <c r="J657" s="31" t="s">
        <v>392</v>
      </c>
      <c r="K657" s="31" t="s">
        <v>446</v>
      </c>
      <c r="L657" s="31" t="s">
        <v>1328</v>
      </c>
      <c r="M657" s="31" t="s">
        <v>3617</v>
      </c>
      <c r="N657" s="32">
        <v>1976</v>
      </c>
      <c r="O657" s="32">
        <v>14</v>
      </c>
      <c r="P657" s="32">
        <v>31.18167</v>
      </c>
      <c r="Q657" s="32">
        <v>-93.286479999999997</v>
      </c>
      <c r="R657" s="30">
        <f t="shared" si="10"/>
        <v>1925</v>
      </c>
      <c r="S657" s="30" t="s">
        <v>1089</v>
      </c>
    </row>
    <row r="658" spans="1:19">
      <c r="A658" s="31" t="s">
        <v>1269</v>
      </c>
      <c r="B658" s="31" t="s">
        <v>1652</v>
      </c>
      <c r="C658" s="31" t="s">
        <v>69</v>
      </c>
      <c r="D658" s="31" t="s">
        <v>1127</v>
      </c>
      <c r="E658" s="32">
        <v>1</v>
      </c>
      <c r="F658" s="32">
        <v>50</v>
      </c>
      <c r="G658" s="32">
        <v>2</v>
      </c>
      <c r="H658" s="32">
        <v>4</v>
      </c>
      <c r="J658" s="31" t="s">
        <v>70</v>
      </c>
      <c r="K658" s="31" t="s">
        <v>1311</v>
      </c>
      <c r="L658" s="31" t="s">
        <v>1309</v>
      </c>
      <c r="M658" s="31" t="s">
        <v>3617</v>
      </c>
      <c r="N658" s="32">
        <v>1976</v>
      </c>
      <c r="O658" s="32">
        <v>2</v>
      </c>
      <c r="P658" s="32">
        <v>33.80283</v>
      </c>
      <c r="Q658" s="32">
        <v>-84.407640000000001</v>
      </c>
      <c r="R658" s="30">
        <f t="shared" si="10"/>
        <v>1926</v>
      </c>
      <c r="S658" s="30" t="s">
        <v>1089</v>
      </c>
    </row>
    <row r="659" spans="1:19">
      <c r="A659" s="31" t="s">
        <v>1269</v>
      </c>
      <c r="B659" s="31" t="s">
        <v>1676</v>
      </c>
      <c r="C659" s="31" t="s">
        <v>69</v>
      </c>
      <c r="D659" s="31" t="s">
        <v>1274</v>
      </c>
      <c r="E659" s="32">
        <v>1</v>
      </c>
      <c r="F659" s="32">
        <v>47</v>
      </c>
      <c r="G659" s="32">
        <v>2</v>
      </c>
      <c r="H659" s="32">
        <v>3</v>
      </c>
      <c r="I659" s="32">
        <v>3</v>
      </c>
      <c r="J659" s="31" t="s">
        <v>1675</v>
      </c>
      <c r="K659" s="31" t="s">
        <v>1674</v>
      </c>
      <c r="L659" s="31" t="s">
        <v>1309</v>
      </c>
      <c r="M659" s="31" t="s">
        <v>3617</v>
      </c>
      <c r="N659" s="32">
        <v>1973</v>
      </c>
      <c r="O659" s="32">
        <v>2</v>
      </c>
      <c r="P659" s="32">
        <v>33.239379999999997</v>
      </c>
      <c r="Q659" s="32">
        <v>-84.281869999999998</v>
      </c>
      <c r="R659" s="30">
        <f t="shared" si="10"/>
        <v>1926</v>
      </c>
      <c r="S659" s="30" t="s">
        <v>1089</v>
      </c>
    </row>
    <row r="660" spans="1:19">
      <c r="A660" s="31" t="s">
        <v>1269</v>
      </c>
      <c r="B660" s="31" t="s">
        <v>1679</v>
      </c>
      <c r="C660" s="31" t="s">
        <v>69</v>
      </c>
      <c r="D660" s="31" t="s">
        <v>1274</v>
      </c>
      <c r="E660" s="32">
        <v>1</v>
      </c>
      <c r="F660" s="32">
        <v>46</v>
      </c>
      <c r="G660" s="32">
        <v>2</v>
      </c>
      <c r="H660" s="32">
        <v>3</v>
      </c>
      <c r="I660" s="32">
        <v>3</v>
      </c>
      <c r="J660" s="31" t="s">
        <v>1681</v>
      </c>
      <c r="K660" s="31" t="s">
        <v>1680</v>
      </c>
      <c r="L660" s="31" t="s">
        <v>1309</v>
      </c>
      <c r="M660" s="31" t="s">
        <v>3616</v>
      </c>
      <c r="N660" s="32">
        <v>1972</v>
      </c>
      <c r="O660" s="32">
        <v>2</v>
      </c>
      <c r="P660" s="32">
        <v>32.674700000000001</v>
      </c>
      <c r="Q660" s="32">
        <v>-84.535910000000001</v>
      </c>
      <c r="R660" s="30">
        <f t="shared" si="10"/>
        <v>1926</v>
      </c>
      <c r="S660" s="30" t="s">
        <v>1089</v>
      </c>
    </row>
    <row r="661" spans="1:19">
      <c r="A661" s="31" t="s">
        <v>1269</v>
      </c>
      <c r="B661" s="31" t="s">
        <v>1733</v>
      </c>
      <c r="C661" s="31" t="s">
        <v>54</v>
      </c>
      <c r="D661" s="31" t="s">
        <v>1274</v>
      </c>
      <c r="E661" s="32">
        <v>1</v>
      </c>
      <c r="F661" s="32">
        <v>52</v>
      </c>
      <c r="G661" s="32">
        <v>2</v>
      </c>
      <c r="H661" s="32">
        <v>3</v>
      </c>
      <c r="I661" s="32">
        <v>3</v>
      </c>
      <c r="J661" s="31" t="s">
        <v>67</v>
      </c>
      <c r="K661" s="31" t="s">
        <v>1343</v>
      </c>
      <c r="L661" s="31" t="s">
        <v>1328</v>
      </c>
      <c r="M661" s="31" t="s">
        <v>3617</v>
      </c>
      <c r="N661" s="32">
        <v>1978</v>
      </c>
      <c r="O661" s="32">
        <v>4</v>
      </c>
      <c r="P661" s="32">
        <v>30.439779999999999</v>
      </c>
      <c r="Q661" s="32">
        <v>-84.280699999999996</v>
      </c>
      <c r="R661" s="30">
        <f t="shared" si="10"/>
        <v>1926</v>
      </c>
      <c r="S661" s="30" t="s">
        <v>1089</v>
      </c>
    </row>
    <row r="662" spans="1:19">
      <c r="A662" s="31" t="s">
        <v>1269</v>
      </c>
      <c r="B662" s="31" t="s">
        <v>1785</v>
      </c>
      <c r="C662" s="31" t="s">
        <v>3</v>
      </c>
      <c r="D662" s="31" t="s">
        <v>1274</v>
      </c>
      <c r="E662" s="32">
        <v>1</v>
      </c>
      <c r="F662" s="32">
        <v>49</v>
      </c>
      <c r="G662" s="32">
        <v>2</v>
      </c>
      <c r="H662" s="32">
        <v>3</v>
      </c>
      <c r="I662" s="32">
        <v>2</v>
      </c>
      <c r="J662" s="31" t="s">
        <v>4</v>
      </c>
      <c r="K662" s="31" t="s">
        <v>958</v>
      </c>
      <c r="L662" s="31" t="s">
        <v>1273</v>
      </c>
      <c r="M662" s="31" t="s">
        <v>3617</v>
      </c>
      <c r="N662" s="32">
        <v>1975</v>
      </c>
      <c r="O662" s="32">
        <v>6</v>
      </c>
      <c r="P662" s="32">
        <v>33.520899999999997</v>
      </c>
      <c r="Q662" s="32">
        <v>-86.829310000000007</v>
      </c>
      <c r="R662" s="30">
        <f t="shared" si="10"/>
        <v>1926</v>
      </c>
      <c r="S662" s="30" t="s">
        <v>1089</v>
      </c>
    </row>
    <row r="663" spans="1:19">
      <c r="A663" s="31" t="s">
        <v>1269</v>
      </c>
      <c r="B663" s="31" t="s">
        <v>1787</v>
      </c>
      <c r="C663" s="31" t="s">
        <v>3</v>
      </c>
      <c r="D663" s="31" t="s">
        <v>1274</v>
      </c>
      <c r="E663" s="32">
        <v>1</v>
      </c>
      <c r="F663" s="32">
        <v>47</v>
      </c>
      <c r="G663" s="32">
        <v>2</v>
      </c>
      <c r="H663" s="32">
        <v>4</v>
      </c>
      <c r="J663" s="31" t="s">
        <v>1407</v>
      </c>
      <c r="K663" s="31" t="s">
        <v>1407</v>
      </c>
      <c r="L663" s="31" t="s">
        <v>1309</v>
      </c>
      <c r="M663" s="31" t="s">
        <v>3617</v>
      </c>
      <c r="N663" s="32">
        <v>1973</v>
      </c>
      <c r="O663" s="32">
        <v>6</v>
      </c>
      <c r="P663" s="32">
        <v>33.211950000000002</v>
      </c>
      <c r="Q663" s="32">
        <v>-87.572360000000003</v>
      </c>
      <c r="R663" s="30">
        <f t="shared" si="10"/>
        <v>1926</v>
      </c>
      <c r="S663" s="30" t="s">
        <v>1089</v>
      </c>
    </row>
    <row r="664" spans="1:19">
      <c r="A664" s="31" t="s">
        <v>1269</v>
      </c>
      <c r="B664" s="31" t="s">
        <v>1811</v>
      </c>
      <c r="C664" s="31" t="s">
        <v>3</v>
      </c>
      <c r="D664" s="31" t="s">
        <v>1274</v>
      </c>
      <c r="E664" s="32">
        <v>1</v>
      </c>
      <c r="F664" s="32">
        <v>50</v>
      </c>
      <c r="G664" s="32">
        <v>2</v>
      </c>
      <c r="H664" s="32">
        <v>3</v>
      </c>
      <c r="J664" s="31" t="s">
        <v>1434</v>
      </c>
      <c r="K664" s="31" t="s">
        <v>1433</v>
      </c>
      <c r="L664" s="31" t="s">
        <v>1328</v>
      </c>
      <c r="M664" s="31" t="s">
        <v>3617</v>
      </c>
      <c r="N664" s="32">
        <v>1976</v>
      </c>
      <c r="O664" s="32">
        <v>7</v>
      </c>
      <c r="P664" s="32">
        <v>31.80123</v>
      </c>
      <c r="Q664" s="32">
        <v>-85.972149999999999</v>
      </c>
      <c r="R664" s="30">
        <f t="shared" si="10"/>
        <v>1926</v>
      </c>
      <c r="S664" s="30" t="s">
        <v>1089</v>
      </c>
    </row>
    <row r="665" spans="1:19">
      <c r="A665" s="31" t="s">
        <v>1269</v>
      </c>
      <c r="B665" s="31" t="s">
        <v>1834</v>
      </c>
      <c r="C665" s="31" t="s">
        <v>275</v>
      </c>
      <c r="D665" s="31" t="s">
        <v>1127</v>
      </c>
      <c r="E665" s="32">
        <v>1</v>
      </c>
      <c r="F665" s="32">
        <v>49</v>
      </c>
      <c r="G665" s="32">
        <v>2</v>
      </c>
      <c r="H665" s="32">
        <v>2</v>
      </c>
      <c r="I665" s="32">
        <v>2</v>
      </c>
      <c r="J665" s="31" t="s">
        <v>1835</v>
      </c>
      <c r="K665" s="31" t="s">
        <v>1656</v>
      </c>
      <c r="L665" s="31" t="s">
        <v>1319</v>
      </c>
      <c r="M665" s="31" t="s">
        <v>3617</v>
      </c>
      <c r="N665" s="32">
        <v>1975</v>
      </c>
      <c r="O665" s="32">
        <v>9</v>
      </c>
      <c r="P665" s="32">
        <v>36.000799999999998</v>
      </c>
      <c r="Q665" s="32">
        <v>-88.427729999999997</v>
      </c>
      <c r="R665" s="30">
        <f t="shared" si="10"/>
        <v>1926</v>
      </c>
      <c r="S665" s="30" t="s">
        <v>1089</v>
      </c>
    </row>
    <row r="666" spans="1:19">
      <c r="A666" s="31" t="s">
        <v>1269</v>
      </c>
      <c r="B666" s="31" t="s">
        <v>1849</v>
      </c>
      <c r="C666" s="31" t="s">
        <v>336</v>
      </c>
      <c r="D666" s="31" t="s">
        <v>1127</v>
      </c>
      <c r="E666" s="32">
        <v>1</v>
      </c>
      <c r="F666" s="32">
        <v>51</v>
      </c>
      <c r="G666" s="32">
        <v>2</v>
      </c>
      <c r="H666" s="32">
        <v>4</v>
      </c>
      <c r="I666" s="32">
        <v>4</v>
      </c>
      <c r="J666" s="31" t="s">
        <v>263</v>
      </c>
      <c r="K666" s="31" t="s">
        <v>1068</v>
      </c>
      <c r="L666" s="31" t="s">
        <v>1274</v>
      </c>
      <c r="M666" s="31" t="s">
        <v>3617</v>
      </c>
      <c r="N666" s="32">
        <v>1977</v>
      </c>
      <c r="O666" s="32">
        <v>10</v>
      </c>
      <c r="P666" s="32">
        <v>33.399709999999999</v>
      </c>
      <c r="Q666" s="32">
        <v>-91.037790000000001</v>
      </c>
      <c r="R666" s="30">
        <f t="shared" si="10"/>
        <v>1926</v>
      </c>
      <c r="S666" s="30" t="s">
        <v>1089</v>
      </c>
    </row>
    <row r="667" spans="1:19">
      <c r="A667" s="31" t="s">
        <v>1269</v>
      </c>
      <c r="B667" s="31" t="s">
        <v>1902</v>
      </c>
      <c r="C667" s="31" t="s">
        <v>10</v>
      </c>
      <c r="D667" s="31" t="s">
        <v>1274</v>
      </c>
      <c r="E667" s="32">
        <v>1</v>
      </c>
      <c r="F667" s="32">
        <v>48</v>
      </c>
      <c r="G667" s="32">
        <v>2</v>
      </c>
      <c r="H667" s="32">
        <v>3</v>
      </c>
      <c r="I667" s="32">
        <v>2</v>
      </c>
      <c r="J667" s="31" t="s">
        <v>1903</v>
      </c>
      <c r="K667" s="31" t="s">
        <v>395</v>
      </c>
      <c r="L667" s="31" t="s">
        <v>1273</v>
      </c>
      <c r="M667" s="31" t="s">
        <v>3617</v>
      </c>
      <c r="N667" s="32">
        <v>1974</v>
      </c>
      <c r="O667" s="32">
        <v>13</v>
      </c>
      <c r="P667" s="32">
        <v>35.25085</v>
      </c>
      <c r="Q667" s="32">
        <v>-91.7363</v>
      </c>
      <c r="R667" s="30">
        <f t="shared" si="10"/>
        <v>1926</v>
      </c>
      <c r="S667" s="30" t="s">
        <v>1089</v>
      </c>
    </row>
    <row r="668" spans="1:19">
      <c r="A668" s="31" t="s">
        <v>1269</v>
      </c>
      <c r="B668" s="31" t="s">
        <v>1950</v>
      </c>
      <c r="C668" s="31" t="s">
        <v>24</v>
      </c>
      <c r="D668" s="31" t="s">
        <v>1127</v>
      </c>
      <c r="E668" s="32">
        <v>1</v>
      </c>
      <c r="F668" s="32">
        <v>48</v>
      </c>
      <c r="G668" s="32">
        <v>2</v>
      </c>
      <c r="H668" s="32">
        <v>3</v>
      </c>
      <c r="I668" s="32">
        <v>2</v>
      </c>
      <c r="J668" s="31" t="s">
        <v>1951</v>
      </c>
      <c r="K668" s="31" t="s">
        <v>1549</v>
      </c>
      <c r="L668" s="31" t="s">
        <v>1274</v>
      </c>
      <c r="M668" s="31" t="s">
        <v>3617</v>
      </c>
      <c r="N668" s="32">
        <v>1974</v>
      </c>
      <c r="O668" s="32">
        <v>14</v>
      </c>
      <c r="P668" s="32">
        <v>30.688970000000001</v>
      </c>
      <c r="Q668" s="32">
        <v>-92.275490000000005</v>
      </c>
      <c r="R668" s="30">
        <f t="shared" si="10"/>
        <v>1926</v>
      </c>
      <c r="S668" s="30" t="s">
        <v>1089</v>
      </c>
    </row>
    <row r="669" spans="1:19">
      <c r="A669" s="31" t="s">
        <v>1269</v>
      </c>
      <c r="B669" s="31" t="s">
        <v>1655</v>
      </c>
      <c r="C669" s="31" t="s">
        <v>69</v>
      </c>
      <c r="D669" s="31" t="s">
        <v>1274</v>
      </c>
      <c r="E669" s="32">
        <v>1</v>
      </c>
      <c r="F669" s="32">
        <v>47</v>
      </c>
      <c r="G669" s="32">
        <v>2</v>
      </c>
      <c r="H669" s="32">
        <v>4</v>
      </c>
      <c r="J669" s="31" t="s">
        <v>1657</v>
      </c>
      <c r="K669" s="31" t="s">
        <v>1656</v>
      </c>
      <c r="L669" s="31" t="s">
        <v>1309</v>
      </c>
      <c r="M669" s="31" t="s">
        <v>3616</v>
      </c>
      <c r="N669" s="32">
        <v>1974</v>
      </c>
      <c r="O669" s="32">
        <v>2</v>
      </c>
      <c r="P669" s="32">
        <v>33.679270000000002</v>
      </c>
      <c r="Q669" s="32">
        <v>-84.999660000000006</v>
      </c>
      <c r="R669" s="30">
        <f t="shared" si="10"/>
        <v>1927</v>
      </c>
      <c r="S669" s="30" t="s">
        <v>1089</v>
      </c>
    </row>
    <row r="670" spans="1:19">
      <c r="A670" s="31" t="s">
        <v>1269</v>
      </c>
      <c r="B670" s="31" t="s">
        <v>1731</v>
      </c>
      <c r="C670" s="31" t="s">
        <v>54</v>
      </c>
      <c r="D670" s="31" t="s">
        <v>1127</v>
      </c>
      <c r="E670" s="32">
        <v>1</v>
      </c>
      <c r="F670" s="32">
        <v>46</v>
      </c>
      <c r="G670" s="32">
        <v>2</v>
      </c>
      <c r="H670" s="32">
        <v>2</v>
      </c>
      <c r="I670" s="32">
        <v>2</v>
      </c>
      <c r="J670" s="31" t="s">
        <v>1732</v>
      </c>
      <c r="K670" s="31" t="s">
        <v>264</v>
      </c>
      <c r="L670" s="31" t="s">
        <v>1328</v>
      </c>
      <c r="M670" s="31" t="s">
        <v>3616</v>
      </c>
      <c r="N670" s="32">
        <v>1973</v>
      </c>
      <c r="O670" s="32">
        <v>4</v>
      </c>
      <c r="P670" s="32">
        <v>30.09872</v>
      </c>
      <c r="Q670" s="32">
        <v>-82.575950000000006</v>
      </c>
      <c r="R670" s="30">
        <f t="shared" si="10"/>
        <v>1927</v>
      </c>
      <c r="S670" s="30" t="s">
        <v>1089</v>
      </c>
    </row>
    <row r="671" spans="1:19">
      <c r="A671" s="31" t="s">
        <v>1269</v>
      </c>
      <c r="B671" s="31" t="s">
        <v>1805</v>
      </c>
      <c r="C671" s="31" t="s">
        <v>3</v>
      </c>
      <c r="D671" s="31" t="s">
        <v>1127</v>
      </c>
      <c r="E671" s="32">
        <v>1</v>
      </c>
      <c r="F671" s="32">
        <v>49</v>
      </c>
      <c r="G671" s="32">
        <v>2</v>
      </c>
      <c r="H671" s="32">
        <v>3</v>
      </c>
      <c r="I671" s="32">
        <v>3</v>
      </c>
      <c r="J671" s="31" t="s">
        <v>456</v>
      </c>
      <c r="K671" s="31" t="s">
        <v>456</v>
      </c>
      <c r="L671" s="31" t="s">
        <v>1319</v>
      </c>
      <c r="M671" s="31" t="s">
        <v>3617</v>
      </c>
      <c r="N671" s="32">
        <v>1976</v>
      </c>
      <c r="O671" s="32">
        <v>7</v>
      </c>
      <c r="P671" s="32">
        <v>32.379800000000003</v>
      </c>
      <c r="Q671" s="32">
        <v>-86.307509999999994</v>
      </c>
      <c r="R671" s="30">
        <f t="shared" si="10"/>
        <v>1927</v>
      </c>
      <c r="S671" s="30" t="s">
        <v>1089</v>
      </c>
    </row>
    <row r="672" spans="1:19">
      <c r="A672" s="31" t="s">
        <v>1269</v>
      </c>
      <c r="B672" s="31" t="s">
        <v>1820</v>
      </c>
      <c r="C672" s="31" t="s">
        <v>54</v>
      </c>
      <c r="D672" s="31" t="s">
        <v>1127</v>
      </c>
      <c r="E672" s="32">
        <v>1</v>
      </c>
      <c r="F672" s="32">
        <v>50</v>
      </c>
      <c r="G672" s="32">
        <v>2</v>
      </c>
      <c r="H672" s="32">
        <v>4</v>
      </c>
      <c r="I672" s="32">
        <v>3</v>
      </c>
      <c r="J672" s="31" t="s">
        <v>1821</v>
      </c>
      <c r="K672" s="31" t="s">
        <v>571</v>
      </c>
      <c r="L672" s="31" t="s">
        <v>1322</v>
      </c>
      <c r="M672" s="31" t="s">
        <v>3617</v>
      </c>
      <c r="N672" s="32">
        <v>1977</v>
      </c>
      <c r="O672" s="32">
        <v>8</v>
      </c>
      <c r="P672" s="32">
        <v>29.7255</v>
      </c>
      <c r="Q672" s="32">
        <v>84.986980000000003</v>
      </c>
      <c r="R672" s="30">
        <f t="shared" si="10"/>
        <v>1927</v>
      </c>
      <c r="S672" s="30" t="s">
        <v>1089</v>
      </c>
    </row>
    <row r="673" spans="1:19">
      <c r="A673" s="31" t="s">
        <v>1269</v>
      </c>
      <c r="B673" s="31" t="s">
        <v>1822</v>
      </c>
      <c r="C673" s="31" t="s">
        <v>54</v>
      </c>
      <c r="D673" s="31" t="s">
        <v>1127</v>
      </c>
      <c r="E673" s="32">
        <v>1</v>
      </c>
      <c r="F673" s="32">
        <v>46</v>
      </c>
      <c r="G673" s="32">
        <v>2</v>
      </c>
      <c r="H673" s="32">
        <v>3</v>
      </c>
      <c r="I673" s="32">
        <v>2</v>
      </c>
      <c r="J673" s="31" t="s">
        <v>1824</v>
      </c>
      <c r="K673" s="31" t="s">
        <v>1823</v>
      </c>
      <c r="L673" s="31" t="s">
        <v>1322</v>
      </c>
      <c r="M673" s="31" t="s">
        <v>3617</v>
      </c>
      <c r="N673" s="32">
        <v>1973</v>
      </c>
      <c r="O673" s="32">
        <v>8</v>
      </c>
      <c r="P673" s="32">
        <v>29.81626</v>
      </c>
      <c r="Q673" s="32">
        <v>-85.288790000000006</v>
      </c>
      <c r="R673" s="30">
        <f t="shared" si="10"/>
        <v>1927</v>
      </c>
      <c r="S673" s="30" t="s">
        <v>1089</v>
      </c>
    </row>
    <row r="674" spans="1:19">
      <c r="A674" s="31" t="s">
        <v>1269</v>
      </c>
      <c r="B674" s="31" t="s">
        <v>1850</v>
      </c>
      <c r="C674" s="31" t="s">
        <v>336</v>
      </c>
      <c r="D674" s="31" t="s">
        <v>1127</v>
      </c>
      <c r="E674" s="32">
        <v>1</v>
      </c>
      <c r="F674" s="32">
        <v>47</v>
      </c>
      <c r="G674" s="32">
        <v>2</v>
      </c>
      <c r="H674" s="32">
        <v>4</v>
      </c>
      <c r="I674" s="32">
        <v>4</v>
      </c>
      <c r="J674" s="31" t="s">
        <v>234</v>
      </c>
      <c r="K674" s="31" t="s">
        <v>1332</v>
      </c>
      <c r="L674" s="31" t="s">
        <v>1319</v>
      </c>
      <c r="M674" s="31" t="s">
        <v>3617</v>
      </c>
      <c r="N674" s="32">
        <v>1974</v>
      </c>
      <c r="O674" s="32">
        <v>10</v>
      </c>
      <c r="P674" s="32">
        <v>33.495649999999998</v>
      </c>
      <c r="Q674" s="32">
        <v>-88.424369999999996</v>
      </c>
      <c r="R674" s="30">
        <f t="shared" si="10"/>
        <v>1927</v>
      </c>
      <c r="S674" s="30" t="s">
        <v>1089</v>
      </c>
    </row>
    <row r="675" spans="1:19">
      <c r="A675" s="31" t="s">
        <v>1269</v>
      </c>
      <c r="B675" s="31" t="s">
        <v>1888</v>
      </c>
      <c r="C675" s="31" t="s">
        <v>10</v>
      </c>
      <c r="D675" s="31" t="s">
        <v>1274</v>
      </c>
      <c r="E675" s="32">
        <v>1</v>
      </c>
      <c r="F675" s="32">
        <v>47</v>
      </c>
      <c r="G675" s="32">
        <v>2</v>
      </c>
      <c r="H675" s="32">
        <v>3</v>
      </c>
      <c r="I675" s="32">
        <v>2</v>
      </c>
      <c r="J675" s="31" t="s">
        <v>1890</v>
      </c>
      <c r="K675" s="31" t="s">
        <v>1889</v>
      </c>
      <c r="L675" s="31" t="s">
        <v>1274</v>
      </c>
      <c r="M675" s="31" t="s">
        <v>3617</v>
      </c>
      <c r="N675" s="32">
        <v>1974</v>
      </c>
      <c r="O675" s="32">
        <v>13</v>
      </c>
      <c r="P675" s="32">
        <v>36.382579999999997</v>
      </c>
      <c r="Q675" s="32">
        <v>-90.191590000000005</v>
      </c>
      <c r="R675" s="30">
        <f t="shared" si="10"/>
        <v>1927</v>
      </c>
      <c r="S675" s="30" t="s">
        <v>1089</v>
      </c>
    </row>
    <row r="676" spans="1:19">
      <c r="A676" s="31" t="s">
        <v>1269</v>
      </c>
      <c r="B676" s="31" t="s">
        <v>1904</v>
      </c>
      <c r="C676" s="31" t="s">
        <v>10</v>
      </c>
      <c r="D676" s="31" t="s">
        <v>1274</v>
      </c>
      <c r="E676" s="32">
        <v>1</v>
      </c>
      <c r="F676" s="32">
        <v>49</v>
      </c>
      <c r="G676" s="32">
        <v>2</v>
      </c>
      <c r="H676" s="32">
        <v>3</v>
      </c>
      <c r="I676" s="32">
        <v>2</v>
      </c>
      <c r="J676" s="31" t="s">
        <v>1906</v>
      </c>
      <c r="K676" s="31" t="s">
        <v>1905</v>
      </c>
      <c r="L676" s="31" t="s">
        <v>1273</v>
      </c>
      <c r="M676" s="31" t="s">
        <v>3616</v>
      </c>
      <c r="N676" s="32">
        <v>1976</v>
      </c>
      <c r="O676" s="32">
        <v>13</v>
      </c>
      <c r="P676" s="32">
        <v>34.977449999999997</v>
      </c>
      <c r="Q676" s="32">
        <v>-91.495279999999994</v>
      </c>
      <c r="R676" s="30">
        <f t="shared" si="10"/>
        <v>1927</v>
      </c>
      <c r="S676" s="30" t="s">
        <v>1089</v>
      </c>
    </row>
    <row r="677" spans="1:19">
      <c r="A677" s="31" t="s">
        <v>1269</v>
      </c>
      <c r="B677" s="31" t="s">
        <v>1961</v>
      </c>
      <c r="C677" s="31" t="s">
        <v>283</v>
      </c>
      <c r="D677" s="31" t="s">
        <v>1274</v>
      </c>
      <c r="E677" s="32">
        <v>1</v>
      </c>
      <c r="F677" s="32">
        <v>47</v>
      </c>
      <c r="G677" s="32">
        <v>2</v>
      </c>
      <c r="H677" s="32">
        <v>4</v>
      </c>
      <c r="I677" s="32">
        <v>4</v>
      </c>
      <c r="J677" s="31" t="s">
        <v>394</v>
      </c>
      <c r="K677" s="31" t="s">
        <v>958</v>
      </c>
      <c r="L677" s="31" t="s">
        <v>1322</v>
      </c>
      <c r="M677" s="31" t="s">
        <v>3617</v>
      </c>
      <c r="N677" s="32">
        <v>1974</v>
      </c>
      <c r="O677" s="32">
        <v>15</v>
      </c>
      <c r="P677" s="32">
        <v>30.085999999999999</v>
      </c>
      <c r="Q677" s="32">
        <v>-94.110810000000001</v>
      </c>
      <c r="R677" s="30">
        <f t="shared" si="10"/>
        <v>1927</v>
      </c>
      <c r="S677" s="30" t="s">
        <v>1089</v>
      </c>
    </row>
    <row r="678" spans="1:19">
      <c r="A678" s="31" t="s">
        <v>1269</v>
      </c>
      <c r="B678" s="31" t="s">
        <v>1290</v>
      </c>
      <c r="C678" s="31" t="s">
        <v>275</v>
      </c>
      <c r="D678" s="31" t="s">
        <v>1274</v>
      </c>
      <c r="E678" s="32">
        <v>1</v>
      </c>
      <c r="F678" s="32">
        <v>44</v>
      </c>
      <c r="G678" s="32">
        <v>1</v>
      </c>
      <c r="H678" s="32">
        <v>4</v>
      </c>
      <c r="I678" s="32">
        <v>4</v>
      </c>
      <c r="J678" s="31" t="s">
        <v>278</v>
      </c>
      <c r="K678" s="31" t="s">
        <v>1288</v>
      </c>
      <c r="L678" s="31" t="s">
        <v>1273</v>
      </c>
      <c r="M678" s="31" t="s">
        <v>3617</v>
      </c>
      <c r="N678" s="32">
        <v>1972</v>
      </c>
      <c r="O678" s="32">
        <v>1</v>
      </c>
      <c r="P678" s="32">
        <v>35.970350000000003</v>
      </c>
      <c r="Q678" s="32">
        <v>-83.924170000000004</v>
      </c>
      <c r="R678" s="30">
        <f t="shared" si="10"/>
        <v>1928</v>
      </c>
      <c r="S678" s="30" t="s">
        <v>1089</v>
      </c>
    </row>
    <row r="679" spans="1:19">
      <c r="A679" s="31" t="s">
        <v>1269</v>
      </c>
      <c r="B679" s="31" t="s">
        <v>1400</v>
      </c>
      <c r="C679" s="31" t="s">
        <v>3</v>
      </c>
      <c r="D679" s="31" t="s">
        <v>1274</v>
      </c>
      <c r="E679" s="32">
        <v>1</v>
      </c>
      <c r="F679" s="32">
        <v>45</v>
      </c>
      <c r="G679" s="32">
        <v>1</v>
      </c>
      <c r="H679" s="32">
        <v>3</v>
      </c>
      <c r="I679" s="32">
        <v>2</v>
      </c>
      <c r="J679" s="31" t="s">
        <v>1401</v>
      </c>
      <c r="K679" s="31" t="s">
        <v>571</v>
      </c>
      <c r="L679" s="31" t="s">
        <v>1273</v>
      </c>
      <c r="M679" s="31" t="s">
        <v>3616</v>
      </c>
      <c r="N679" s="32">
        <v>1973</v>
      </c>
      <c r="O679" s="32">
        <v>6</v>
      </c>
      <c r="P679" s="32">
        <v>34.47419</v>
      </c>
      <c r="Q679" s="32">
        <v>-87.866060000000004</v>
      </c>
      <c r="R679" s="30">
        <f t="shared" si="10"/>
        <v>1928</v>
      </c>
      <c r="S679" s="30" t="s">
        <v>1089</v>
      </c>
    </row>
    <row r="680" spans="1:19">
      <c r="A680" s="31" t="s">
        <v>1269</v>
      </c>
      <c r="B680" s="31" t="s">
        <v>1878</v>
      </c>
      <c r="C680" s="31" t="s">
        <v>24</v>
      </c>
      <c r="D680" s="31" t="s">
        <v>1274</v>
      </c>
      <c r="E680" s="32">
        <v>1</v>
      </c>
      <c r="F680" s="32">
        <v>46</v>
      </c>
      <c r="G680" s="32">
        <v>2</v>
      </c>
      <c r="H680" s="32">
        <v>1</v>
      </c>
      <c r="I680" s="32">
        <v>3</v>
      </c>
      <c r="J680" s="31" t="s">
        <v>1492</v>
      </c>
      <c r="K680" s="31" t="s">
        <v>1491</v>
      </c>
      <c r="L680" s="31" t="s">
        <v>1274</v>
      </c>
      <c r="M680" s="31" t="s">
        <v>3616</v>
      </c>
      <c r="N680" s="32">
        <v>1974</v>
      </c>
      <c r="O680" s="32">
        <v>12</v>
      </c>
      <c r="P680" s="32">
        <v>29.344439999999999</v>
      </c>
      <c r="Q680" s="32">
        <v>-89.421360000000007</v>
      </c>
      <c r="R680" s="30">
        <f t="shared" si="10"/>
        <v>1928</v>
      </c>
      <c r="S680" s="30" t="s">
        <v>1089</v>
      </c>
    </row>
    <row r="681" spans="1:19">
      <c r="A681" s="31" t="s">
        <v>1269</v>
      </c>
      <c r="B681" s="31" t="s">
        <v>1934</v>
      </c>
      <c r="C681" s="31" t="s">
        <v>24</v>
      </c>
      <c r="D681" s="31" t="s">
        <v>1274</v>
      </c>
      <c r="E681" s="32">
        <v>1</v>
      </c>
      <c r="F681" s="32">
        <v>47</v>
      </c>
      <c r="G681" s="32">
        <v>2</v>
      </c>
      <c r="H681" s="32">
        <v>3</v>
      </c>
      <c r="I681" s="32">
        <v>2</v>
      </c>
      <c r="J681" s="31" t="s">
        <v>1935</v>
      </c>
      <c r="K681" s="31" t="s">
        <v>1927</v>
      </c>
      <c r="L681" s="31" t="s">
        <v>1274</v>
      </c>
      <c r="M681" s="31" t="s">
        <v>3616</v>
      </c>
      <c r="N681" s="32">
        <v>1975</v>
      </c>
      <c r="O681" s="32">
        <v>14</v>
      </c>
      <c r="P681" s="32">
        <v>32.934989999999999</v>
      </c>
      <c r="Q681" s="32">
        <v>-92.606399999999994</v>
      </c>
      <c r="R681" s="30">
        <f t="shared" si="10"/>
        <v>1928</v>
      </c>
      <c r="S681" s="30" t="s">
        <v>1089</v>
      </c>
    </row>
    <row r="682" spans="1:19">
      <c r="A682" s="31" t="s">
        <v>1269</v>
      </c>
      <c r="B682" s="31" t="s">
        <v>1279</v>
      </c>
      <c r="C682" s="31" t="s">
        <v>275</v>
      </c>
      <c r="D682" s="31" t="s">
        <v>1274</v>
      </c>
      <c r="E682" s="32">
        <v>1</v>
      </c>
      <c r="F682" s="32">
        <v>43</v>
      </c>
      <c r="G682" s="32">
        <v>1</v>
      </c>
      <c r="H682" s="32">
        <v>1</v>
      </c>
      <c r="I682" s="32">
        <v>1</v>
      </c>
      <c r="J682" s="31" t="s">
        <v>1281</v>
      </c>
      <c r="K682" s="31" t="s">
        <v>1280</v>
      </c>
      <c r="L682" s="31" t="s">
        <v>1273</v>
      </c>
      <c r="M682" s="31" t="s">
        <v>3616</v>
      </c>
      <c r="N682" s="32">
        <v>1972</v>
      </c>
      <c r="O682" s="32">
        <v>1</v>
      </c>
      <c r="P682" s="32">
        <v>36.027389999999997</v>
      </c>
      <c r="Q682" s="32">
        <v>-83.244489999999999</v>
      </c>
      <c r="R682" s="30">
        <f t="shared" si="10"/>
        <v>1929</v>
      </c>
      <c r="S682" s="30" t="s">
        <v>1089</v>
      </c>
    </row>
    <row r="683" spans="1:19">
      <c r="A683" s="31" t="s">
        <v>1269</v>
      </c>
      <c r="B683" s="31" t="s">
        <v>1706</v>
      </c>
      <c r="C683" s="31" t="s">
        <v>69</v>
      </c>
      <c r="D683" s="31" t="s">
        <v>1127</v>
      </c>
      <c r="E683" s="32">
        <v>1</v>
      </c>
      <c r="F683" s="32">
        <v>50</v>
      </c>
      <c r="G683" s="32">
        <v>2</v>
      </c>
      <c r="H683" s="32">
        <v>4</v>
      </c>
      <c r="J683" s="31" t="s">
        <v>1708</v>
      </c>
      <c r="K683" s="31" t="s">
        <v>1707</v>
      </c>
      <c r="L683" s="31" t="s">
        <v>1328</v>
      </c>
      <c r="M683" s="31" t="s">
        <v>3617</v>
      </c>
      <c r="N683" s="32">
        <v>1979</v>
      </c>
      <c r="O683" s="32">
        <v>3</v>
      </c>
      <c r="P683" s="32">
        <v>31.211379999999998</v>
      </c>
      <c r="Q683" s="32">
        <v>-82.358379999999997</v>
      </c>
      <c r="R683" s="30">
        <f t="shared" si="10"/>
        <v>1929</v>
      </c>
      <c r="S683" s="30" t="s">
        <v>1089</v>
      </c>
    </row>
    <row r="684" spans="1:19">
      <c r="A684" s="31" t="s">
        <v>1269</v>
      </c>
      <c r="B684" s="31" t="s">
        <v>1777</v>
      </c>
      <c r="C684" s="31" t="s">
        <v>3</v>
      </c>
      <c r="D684" s="31" t="s">
        <v>1274</v>
      </c>
      <c r="E684" s="32">
        <v>1</v>
      </c>
      <c r="F684" s="32">
        <v>49</v>
      </c>
      <c r="G684" s="32">
        <v>2</v>
      </c>
      <c r="H684" s="32">
        <v>4</v>
      </c>
      <c r="I684" s="32">
        <v>3</v>
      </c>
      <c r="J684" s="31" t="s">
        <v>1779</v>
      </c>
      <c r="K684" s="31" t="s">
        <v>1778</v>
      </c>
      <c r="L684" s="31" t="s">
        <v>1273</v>
      </c>
      <c r="M684" s="31" t="s">
        <v>3617</v>
      </c>
      <c r="N684" s="32">
        <v>1978</v>
      </c>
      <c r="O684" s="32">
        <v>6</v>
      </c>
      <c r="P684" s="32">
        <v>34.227640000000001</v>
      </c>
      <c r="Q684" s="32">
        <v>-87.621420000000001</v>
      </c>
      <c r="R684" s="30">
        <f t="shared" si="10"/>
        <v>1929</v>
      </c>
      <c r="S684" s="30" t="s">
        <v>1089</v>
      </c>
    </row>
    <row r="685" spans="1:19">
      <c r="A685" s="31" t="s">
        <v>1269</v>
      </c>
      <c r="B685" s="31" t="s">
        <v>1809</v>
      </c>
      <c r="C685" s="31" t="s">
        <v>3</v>
      </c>
      <c r="D685" s="31" t="s">
        <v>1274</v>
      </c>
      <c r="E685" s="32">
        <v>1</v>
      </c>
      <c r="F685" s="32">
        <v>47</v>
      </c>
      <c r="G685" s="32">
        <v>2</v>
      </c>
      <c r="H685" s="32">
        <v>3</v>
      </c>
      <c r="I685" s="32">
        <v>3</v>
      </c>
      <c r="J685" s="31" t="s">
        <v>1810</v>
      </c>
      <c r="K685" s="31" t="s">
        <v>293</v>
      </c>
      <c r="L685" s="31" t="s">
        <v>1328</v>
      </c>
      <c r="M685" s="31" t="s">
        <v>3617</v>
      </c>
      <c r="N685" s="32">
        <v>1976</v>
      </c>
      <c r="O685" s="32">
        <v>7</v>
      </c>
      <c r="P685" s="32">
        <v>31.27101</v>
      </c>
      <c r="Q685" s="32">
        <v>-85.376930000000002</v>
      </c>
      <c r="R685" s="30">
        <f t="shared" si="10"/>
        <v>1929</v>
      </c>
      <c r="S685" s="30" t="s">
        <v>1089</v>
      </c>
    </row>
    <row r="686" spans="1:19">
      <c r="A686" s="31" t="s">
        <v>1269</v>
      </c>
      <c r="B686" s="31" t="s">
        <v>1912</v>
      </c>
      <c r="C686" s="31" t="s">
        <v>10</v>
      </c>
      <c r="D686" s="31" t="s">
        <v>1127</v>
      </c>
      <c r="E686" s="32">
        <v>1</v>
      </c>
      <c r="F686" s="32">
        <v>46</v>
      </c>
      <c r="G686" s="32">
        <v>2</v>
      </c>
      <c r="H686" s="32">
        <v>4</v>
      </c>
      <c r="I686" s="32">
        <v>3</v>
      </c>
      <c r="J686" s="31" t="s">
        <v>11</v>
      </c>
      <c r="K686" s="31" t="s">
        <v>1515</v>
      </c>
      <c r="L686" s="31" t="s">
        <v>1274</v>
      </c>
      <c r="M686" s="31" t="s">
        <v>3617</v>
      </c>
      <c r="N686" s="32">
        <v>1975</v>
      </c>
      <c r="O686" s="32">
        <v>13</v>
      </c>
      <c r="P686" s="32">
        <v>34.66854</v>
      </c>
      <c r="Q686" s="32">
        <v>-92.384780000000006</v>
      </c>
      <c r="R686" s="30">
        <f t="shared" si="10"/>
        <v>1929</v>
      </c>
      <c r="S686" s="30" t="s">
        <v>1089</v>
      </c>
    </row>
    <row r="687" spans="1:19">
      <c r="A687" s="31" t="s">
        <v>1269</v>
      </c>
      <c r="B687" s="31" t="s">
        <v>1940</v>
      </c>
      <c r="C687" s="31" t="s">
        <v>24</v>
      </c>
      <c r="D687" s="31" t="s">
        <v>1274</v>
      </c>
      <c r="E687" s="32">
        <v>1</v>
      </c>
      <c r="F687" s="32">
        <v>46</v>
      </c>
      <c r="G687" s="32">
        <v>2</v>
      </c>
      <c r="H687" s="32">
        <v>3</v>
      </c>
      <c r="I687" s="32">
        <v>3</v>
      </c>
      <c r="J687" s="31" t="s">
        <v>1942</v>
      </c>
      <c r="K687" s="31" t="s">
        <v>1941</v>
      </c>
      <c r="L687" s="31" t="s">
        <v>1274</v>
      </c>
      <c r="M687" s="31" t="s">
        <v>3616</v>
      </c>
      <c r="N687" s="32">
        <v>1975</v>
      </c>
      <c r="O687" s="32">
        <v>14</v>
      </c>
      <c r="P687" s="32">
        <v>31.76971</v>
      </c>
      <c r="Q687" s="32">
        <v>-91.824430000000007</v>
      </c>
      <c r="R687" s="30">
        <f t="shared" si="10"/>
        <v>1929</v>
      </c>
      <c r="S687" s="30" t="s">
        <v>1089</v>
      </c>
    </row>
    <row r="688" spans="1:19">
      <c r="A688" s="31" t="s">
        <v>1269</v>
      </c>
      <c r="B688" s="31" t="s">
        <v>1653</v>
      </c>
      <c r="C688" s="31" t="s">
        <v>69</v>
      </c>
      <c r="D688" s="31" t="s">
        <v>1274</v>
      </c>
      <c r="E688" s="32">
        <v>1</v>
      </c>
      <c r="F688" s="32">
        <v>44</v>
      </c>
      <c r="G688" s="32">
        <v>2</v>
      </c>
      <c r="H688" s="32">
        <v>3</v>
      </c>
      <c r="I688" s="32">
        <v>2</v>
      </c>
      <c r="J688" s="31" t="s">
        <v>966</v>
      </c>
      <c r="K688" s="31" t="s">
        <v>1654</v>
      </c>
      <c r="L688" s="31" t="s">
        <v>1309</v>
      </c>
      <c r="M688" s="31" t="s">
        <v>3617</v>
      </c>
      <c r="N688" s="32">
        <v>1974</v>
      </c>
      <c r="O688" s="32">
        <v>2</v>
      </c>
      <c r="P688" s="32">
        <v>33.947119999999998</v>
      </c>
      <c r="Q688" s="32">
        <v>-84.550280000000001</v>
      </c>
      <c r="R688" s="30">
        <f t="shared" si="10"/>
        <v>1930</v>
      </c>
      <c r="S688" s="30" t="s">
        <v>1089</v>
      </c>
    </row>
    <row r="689" spans="1:19">
      <c r="A689" s="31" t="s">
        <v>1269</v>
      </c>
      <c r="B689" s="31" t="s">
        <v>1421</v>
      </c>
      <c r="C689" s="31" t="s">
        <v>3</v>
      </c>
      <c r="D689" s="31" t="s">
        <v>1127</v>
      </c>
      <c r="E689" s="32">
        <v>1</v>
      </c>
      <c r="F689" s="32">
        <v>45</v>
      </c>
      <c r="G689" s="32">
        <v>1</v>
      </c>
      <c r="H689" s="32">
        <v>3</v>
      </c>
      <c r="I689" s="32">
        <v>3</v>
      </c>
      <c r="J689" s="31" t="s">
        <v>1422</v>
      </c>
      <c r="K689" s="31" t="s">
        <v>1367</v>
      </c>
      <c r="L689" s="31" t="s">
        <v>1309</v>
      </c>
      <c r="M689" s="31" t="s">
        <v>3617</v>
      </c>
      <c r="N689" s="32">
        <v>1975</v>
      </c>
      <c r="O689" s="32">
        <v>7</v>
      </c>
      <c r="P689" s="32">
        <v>32.65184</v>
      </c>
      <c r="Q689" s="32">
        <v>-85.378990000000002</v>
      </c>
      <c r="R689" s="30">
        <f t="shared" si="10"/>
        <v>1930</v>
      </c>
      <c r="S689" s="30" t="s">
        <v>1089</v>
      </c>
    </row>
    <row r="690" spans="1:19">
      <c r="A690" s="31" t="s">
        <v>1269</v>
      </c>
      <c r="B690" s="31" t="s">
        <v>1455</v>
      </c>
      <c r="C690" s="31" t="s">
        <v>275</v>
      </c>
      <c r="D690" s="31" t="s">
        <v>1274</v>
      </c>
      <c r="E690" s="32">
        <v>1</v>
      </c>
      <c r="F690" s="32">
        <v>45</v>
      </c>
      <c r="G690" s="32">
        <v>1</v>
      </c>
      <c r="H690" s="32">
        <v>3</v>
      </c>
      <c r="I690" s="32">
        <v>2</v>
      </c>
      <c r="J690" s="31" t="s">
        <v>1457</v>
      </c>
      <c r="K690" s="31" t="s">
        <v>1456</v>
      </c>
      <c r="L690" s="31" t="s">
        <v>1319</v>
      </c>
      <c r="M690" s="31" t="s">
        <v>3617</v>
      </c>
      <c r="N690" s="32">
        <v>1975</v>
      </c>
      <c r="O690" s="32">
        <v>9</v>
      </c>
      <c r="P690" s="32">
        <v>35.235889999999998</v>
      </c>
      <c r="Q690" s="32">
        <v>-88.390910000000005</v>
      </c>
      <c r="R690" s="30">
        <f t="shared" si="10"/>
        <v>1930</v>
      </c>
      <c r="S690" s="30" t="s">
        <v>1089</v>
      </c>
    </row>
    <row r="691" spans="1:19">
      <c r="A691" s="31" t="s">
        <v>1269</v>
      </c>
      <c r="B691" s="31" t="s">
        <v>1877</v>
      </c>
      <c r="C691" s="31" t="s">
        <v>24</v>
      </c>
      <c r="D691" s="31" t="s">
        <v>1127</v>
      </c>
      <c r="E691" s="32">
        <v>1</v>
      </c>
      <c r="F691" s="32">
        <v>47</v>
      </c>
      <c r="G691" s="32">
        <v>2</v>
      </c>
      <c r="H691" s="32">
        <v>4</v>
      </c>
      <c r="I691" s="32">
        <v>3</v>
      </c>
      <c r="J691" s="31" t="s">
        <v>119</v>
      </c>
      <c r="K691" s="31" t="s">
        <v>1487</v>
      </c>
      <c r="L691" s="31" t="s">
        <v>1274</v>
      </c>
      <c r="M691" s="31" t="s">
        <v>3617</v>
      </c>
      <c r="N691" s="32">
        <v>1977</v>
      </c>
      <c r="O691" s="32">
        <v>12</v>
      </c>
      <c r="P691" s="32">
        <v>30.439540000000001</v>
      </c>
      <c r="Q691" s="32">
        <v>-91.187330000000003</v>
      </c>
      <c r="R691" s="30">
        <f t="shared" si="10"/>
        <v>1930</v>
      </c>
      <c r="S691" s="30" t="s">
        <v>1089</v>
      </c>
    </row>
    <row r="692" spans="1:19">
      <c r="A692" s="31" t="s">
        <v>1269</v>
      </c>
      <c r="B692" s="31" t="s">
        <v>1879</v>
      </c>
      <c r="C692" s="31" t="s">
        <v>24</v>
      </c>
      <c r="D692" s="31" t="s">
        <v>1127</v>
      </c>
      <c r="E692" s="32">
        <v>1</v>
      </c>
      <c r="F692" s="32">
        <v>53</v>
      </c>
      <c r="G692" s="32">
        <v>2</v>
      </c>
      <c r="H692" s="32">
        <v>4</v>
      </c>
      <c r="I692" s="32">
        <v>3</v>
      </c>
      <c r="J692" s="31" t="s">
        <v>121</v>
      </c>
      <c r="K692" s="31" t="s">
        <v>1197</v>
      </c>
      <c r="L692" s="31" t="s">
        <v>1274</v>
      </c>
      <c r="M692" s="31" t="s">
        <v>3617</v>
      </c>
      <c r="N692" s="32">
        <v>1983</v>
      </c>
      <c r="O692" s="32">
        <v>12</v>
      </c>
      <c r="P692" s="32">
        <v>29.94932</v>
      </c>
      <c r="Q692" s="32">
        <v>-90.069379999999995</v>
      </c>
      <c r="R692" s="30">
        <f t="shared" si="10"/>
        <v>1930</v>
      </c>
      <c r="S692" s="30" t="s">
        <v>1089</v>
      </c>
    </row>
    <row r="693" spans="1:19">
      <c r="A693" s="31" t="s">
        <v>1269</v>
      </c>
      <c r="B693" s="31" t="s">
        <v>1428</v>
      </c>
      <c r="C693" s="31" t="s">
        <v>3</v>
      </c>
      <c r="D693" s="31" t="s">
        <v>1127</v>
      </c>
      <c r="E693" s="32">
        <v>1</v>
      </c>
      <c r="F693" s="32">
        <v>45</v>
      </c>
      <c r="G693" s="32">
        <v>1</v>
      </c>
      <c r="H693" s="32">
        <v>3</v>
      </c>
      <c r="I693" s="32">
        <v>2</v>
      </c>
      <c r="J693" s="31" t="s">
        <v>117</v>
      </c>
      <c r="K693" s="31" t="s">
        <v>1429</v>
      </c>
      <c r="L693" s="31" t="s">
        <v>1328</v>
      </c>
      <c r="M693" s="31" t="s">
        <v>3616</v>
      </c>
      <c r="N693" s="32">
        <v>1976</v>
      </c>
      <c r="O693" s="32">
        <v>7</v>
      </c>
      <c r="P693" s="32">
        <v>31.78285</v>
      </c>
      <c r="Q693" s="32">
        <v>-85.555970000000002</v>
      </c>
      <c r="R693" s="30">
        <f t="shared" si="10"/>
        <v>1931</v>
      </c>
      <c r="S693" s="30" t="s">
        <v>1089</v>
      </c>
    </row>
    <row r="694" spans="1:19">
      <c r="A694" s="31" t="s">
        <v>1269</v>
      </c>
      <c r="B694" s="31" t="s">
        <v>1826</v>
      </c>
      <c r="C694" s="31" t="s">
        <v>54</v>
      </c>
      <c r="D694" s="31" t="s">
        <v>1274</v>
      </c>
      <c r="E694" s="32">
        <v>1</v>
      </c>
      <c r="F694" s="32">
        <v>46</v>
      </c>
      <c r="G694" s="32">
        <v>2</v>
      </c>
      <c r="H694" s="32">
        <v>4</v>
      </c>
      <c r="I694" s="32">
        <v>3</v>
      </c>
      <c r="J694" s="31" t="s">
        <v>1827</v>
      </c>
      <c r="K694" s="31" t="s">
        <v>382</v>
      </c>
      <c r="L694" s="31" t="s">
        <v>1322</v>
      </c>
      <c r="M694" s="31" t="s">
        <v>3617</v>
      </c>
      <c r="N694" s="32">
        <v>1977</v>
      </c>
      <c r="O694" s="32">
        <v>8</v>
      </c>
      <c r="P694" s="32">
        <v>30.167739999999998</v>
      </c>
      <c r="Q694" s="32">
        <v>-85.650369999999995</v>
      </c>
      <c r="R694" s="30">
        <f t="shared" si="10"/>
        <v>1931</v>
      </c>
      <c r="S694" s="30" t="s">
        <v>1089</v>
      </c>
    </row>
    <row r="695" spans="1:19">
      <c r="A695" s="31" t="s">
        <v>1269</v>
      </c>
      <c r="B695" s="31" t="s">
        <v>1440</v>
      </c>
      <c r="C695" s="31" t="s">
        <v>54</v>
      </c>
      <c r="D695" s="31" t="s">
        <v>1127</v>
      </c>
      <c r="E695" s="32">
        <v>1</v>
      </c>
      <c r="F695" s="32">
        <v>42</v>
      </c>
      <c r="G695" s="32">
        <v>1</v>
      </c>
      <c r="H695" s="32">
        <v>3</v>
      </c>
      <c r="I695" s="32">
        <v>3</v>
      </c>
      <c r="J695" s="31" t="s">
        <v>1441</v>
      </c>
      <c r="K695" s="31" t="s">
        <v>1068</v>
      </c>
      <c r="L695" s="31" t="s">
        <v>1328</v>
      </c>
      <c r="M695" s="31" t="s">
        <v>3617</v>
      </c>
      <c r="N695" s="32">
        <v>1973</v>
      </c>
      <c r="O695" s="32">
        <v>8</v>
      </c>
      <c r="P695" s="32">
        <v>30.631910000000001</v>
      </c>
      <c r="Q695" s="32">
        <v>-85.588750000000005</v>
      </c>
      <c r="R695" s="30">
        <f t="shared" si="10"/>
        <v>1931</v>
      </c>
      <c r="S695" s="30" t="s">
        <v>1089</v>
      </c>
    </row>
    <row r="696" spans="1:19">
      <c r="A696" s="31" t="s">
        <v>1269</v>
      </c>
      <c r="B696" s="31" t="s">
        <v>1475</v>
      </c>
      <c r="C696" s="31" t="s">
        <v>336</v>
      </c>
      <c r="D696" s="31" t="s">
        <v>1127</v>
      </c>
      <c r="E696" s="32">
        <v>1</v>
      </c>
      <c r="F696" s="32">
        <v>42</v>
      </c>
      <c r="G696" s="32">
        <v>1</v>
      </c>
      <c r="H696" s="32">
        <v>2</v>
      </c>
      <c r="I696" s="32">
        <v>3</v>
      </c>
      <c r="J696" s="31" t="s">
        <v>1477</v>
      </c>
      <c r="K696" s="31" t="s">
        <v>1476</v>
      </c>
      <c r="L696" s="31" t="s">
        <v>1274</v>
      </c>
      <c r="M696" s="31" t="s">
        <v>3616</v>
      </c>
      <c r="N696" s="32">
        <v>1973</v>
      </c>
      <c r="O696" s="32">
        <v>11</v>
      </c>
      <c r="P696" s="32">
        <v>32.954090000000001</v>
      </c>
      <c r="Q696" s="32">
        <v>-90.329400000000007</v>
      </c>
      <c r="R696" s="30">
        <f t="shared" si="10"/>
        <v>1931</v>
      </c>
      <c r="S696" s="30" t="s">
        <v>1089</v>
      </c>
    </row>
    <row r="697" spans="1:19">
      <c r="A697" s="31" t="s">
        <v>1269</v>
      </c>
      <c r="B697" s="31" t="s">
        <v>1576</v>
      </c>
      <c r="C697" s="31" t="s">
        <v>283</v>
      </c>
      <c r="D697" s="31" t="s">
        <v>1127</v>
      </c>
      <c r="E697" s="32">
        <v>1</v>
      </c>
      <c r="F697" s="32">
        <v>44</v>
      </c>
      <c r="G697" s="32">
        <v>1</v>
      </c>
      <c r="H697" s="32">
        <v>4</v>
      </c>
      <c r="I697" s="32">
        <v>3</v>
      </c>
      <c r="J697" s="31" t="s">
        <v>1575</v>
      </c>
      <c r="K697" s="31" t="s">
        <v>1575</v>
      </c>
      <c r="L697" s="31" t="s">
        <v>1319</v>
      </c>
      <c r="M697" s="31" t="s">
        <v>3617</v>
      </c>
      <c r="N697" s="32">
        <v>1975</v>
      </c>
      <c r="O697" s="32">
        <v>16</v>
      </c>
      <c r="P697" s="32">
        <v>28.80547</v>
      </c>
      <c r="Q697" s="32">
        <v>-97.003489999999999</v>
      </c>
      <c r="R697" s="30">
        <f t="shared" si="10"/>
        <v>1931</v>
      </c>
      <c r="S697" s="30" t="s">
        <v>1089</v>
      </c>
    </row>
    <row r="698" spans="1:19">
      <c r="A698" s="31" t="s">
        <v>1269</v>
      </c>
      <c r="B698" s="31" t="s">
        <v>1596</v>
      </c>
      <c r="C698" s="31" t="s">
        <v>283</v>
      </c>
      <c r="D698" s="31" t="s">
        <v>1127</v>
      </c>
      <c r="E698" s="32">
        <v>1</v>
      </c>
      <c r="F698" s="32">
        <v>43</v>
      </c>
      <c r="G698" s="32">
        <v>1</v>
      </c>
      <c r="H698" s="32">
        <v>4</v>
      </c>
      <c r="I698" s="32">
        <v>3</v>
      </c>
      <c r="J698" s="31" t="s">
        <v>355</v>
      </c>
      <c r="K698" s="31" t="s">
        <v>1597</v>
      </c>
      <c r="L698" s="31" t="s">
        <v>1322</v>
      </c>
      <c r="M698" s="31" t="s">
        <v>3617</v>
      </c>
      <c r="N698" s="32">
        <v>1974</v>
      </c>
      <c r="O698" s="32">
        <v>16</v>
      </c>
      <c r="P698" s="32">
        <v>25.899640000000002</v>
      </c>
      <c r="Q698" s="32">
        <v>-97.495459999999994</v>
      </c>
      <c r="R698" s="30">
        <f t="shared" si="10"/>
        <v>1931</v>
      </c>
      <c r="S698" s="30" t="s">
        <v>1089</v>
      </c>
    </row>
    <row r="699" spans="1:19">
      <c r="A699" s="31" t="s">
        <v>1269</v>
      </c>
      <c r="B699" s="31" t="s">
        <v>1430</v>
      </c>
      <c r="C699" s="31" t="s">
        <v>3</v>
      </c>
      <c r="D699" s="31" t="s">
        <v>1127</v>
      </c>
      <c r="E699" s="32">
        <v>1</v>
      </c>
      <c r="F699" s="32">
        <v>44</v>
      </c>
      <c r="G699" s="32">
        <v>1</v>
      </c>
      <c r="H699" s="32">
        <v>4</v>
      </c>
      <c r="I699" s="32">
        <v>4</v>
      </c>
      <c r="J699" s="31" t="s">
        <v>1431</v>
      </c>
      <c r="K699" s="31" t="s">
        <v>293</v>
      </c>
      <c r="L699" s="31" t="s">
        <v>1328</v>
      </c>
      <c r="M699" s="31" t="s">
        <v>3616</v>
      </c>
      <c r="N699" s="32">
        <v>1976</v>
      </c>
      <c r="O699" s="32">
        <v>7</v>
      </c>
      <c r="P699" s="32">
        <v>31.187190000000001</v>
      </c>
      <c r="Q699" s="32">
        <v>-85.234909999999999</v>
      </c>
      <c r="R699" s="30">
        <f t="shared" si="10"/>
        <v>1932</v>
      </c>
      <c r="S699" s="30" t="s">
        <v>1089</v>
      </c>
    </row>
    <row r="700" spans="1:19">
      <c r="A700" s="31" t="s">
        <v>1269</v>
      </c>
      <c r="B700" s="31" t="s">
        <v>1509</v>
      </c>
      <c r="C700" s="31" t="s">
        <v>10</v>
      </c>
      <c r="D700" s="31" t="s">
        <v>1127</v>
      </c>
      <c r="E700" s="32">
        <v>1</v>
      </c>
      <c r="F700" s="32">
        <v>43</v>
      </c>
      <c r="G700" s="32">
        <v>1</v>
      </c>
      <c r="H700" s="32">
        <v>4</v>
      </c>
      <c r="I700" s="32">
        <v>3</v>
      </c>
      <c r="J700" s="31" t="s">
        <v>1510</v>
      </c>
      <c r="K700" s="31" t="s">
        <v>1508</v>
      </c>
      <c r="L700" s="31" t="s">
        <v>1274</v>
      </c>
      <c r="M700" s="31" t="s">
        <v>3617</v>
      </c>
      <c r="N700" s="32">
        <v>1975</v>
      </c>
      <c r="O700" s="32">
        <v>13</v>
      </c>
      <c r="P700" s="32">
        <v>35.835700000000003</v>
      </c>
      <c r="Q700" s="32">
        <v>-90.705039999999997</v>
      </c>
      <c r="R700" s="30">
        <f t="shared" si="10"/>
        <v>1932</v>
      </c>
      <c r="S700" s="30" t="s">
        <v>1089</v>
      </c>
    </row>
    <row r="701" spans="1:19">
      <c r="A701" s="31" t="s">
        <v>1269</v>
      </c>
      <c r="B701" s="31" t="s">
        <v>1522</v>
      </c>
      <c r="C701" s="31" t="s">
        <v>10</v>
      </c>
      <c r="D701" s="31" t="s">
        <v>1127</v>
      </c>
      <c r="E701" s="32">
        <v>1</v>
      </c>
      <c r="F701" s="32">
        <v>42</v>
      </c>
      <c r="G701" s="32">
        <v>1</v>
      </c>
      <c r="H701" s="32">
        <v>4</v>
      </c>
      <c r="I701" s="32">
        <v>3</v>
      </c>
      <c r="J701" s="31" t="s">
        <v>1524</v>
      </c>
      <c r="K701" s="31" t="s">
        <v>1523</v>
      </c>
      <c r="L701" s="31" t="s">
        <v>1273</v>
      </c>
      <c r="M701" s="31" t="s">
        <v>3616</v>
      </c>
      <c r="N701" s="32">
        <v>1974</v>
      </c>
      <c r="O701" s="32">
        <v>13</v>
      </c>
      <c r="P701" s="32">
        <v>35.05621</v>
      </c>
      <c r="Q701" s="32">
        <v>-93.393789999999996</v>
      </c>
      <c r="R701" s="30">
        <f t="shared" si="10"/>
        <v>1932</v>
      </c>
      <c r="S701" s="30" t="s">
        <v>1089</v>
      </c>
    </row>
    <row r="702" spans="1:19">
      <c r="A702" s="31" t="s">
        <v>1269</v>
      </c>
      <c r="B702" s="31" t="s">
        <v>1537</v>
      </c>
      <c r="C702" s="31" t="s">
        <v>10</v>
      </c>
      <c r="D702" s="31" t="s">
        <v>1127</v>
      </c>
      <c r="E702" s="32">
        <v>1</v>
      </c>
      <c r="F702" s="32">
        <v>45</v>
      </c>
      <c r="G702" s="32">
        <v>1</v>
      </c>
      <c r="H702" s="32">
        <v>3</v>
      </c>
      <c r="I702" s="32">
        <v>3</v>
      </c>
      <c r="J702" s="31" t="s">
        <v>1539</v>
      </c>
      <c r="K702" s="31" t="s">
        <v>1538</v>
      </c>
      <c r="L702" s="31" t="s">
        <v>1274</v>
      </c>
      <c r="M702" s="31" t="s">
        <v>3617</v>
      </c>
      <c r="N702" s="32">
        <v>1977</v>
      </c>
      <c r="O702" s="32">
        <v>13</v>
      </c>
      <c r="P702" s="32">
        <v>33.331029999999998</v>
      </c>
      <c r="Q702" s="32">
        <v>-91.281689999999998</v>
      </c>
      <c r="R702" s="30">
        <f t="shared" si="10"/>
        <v>1932</v>
      </c>
      <c r="S702" s="30" t="s">
        <v>1089</v>
      </c>
    </row>
    <row r="703" spans="1:19">
      <c r="A703" s="31" t="s">
        <v>1269</v>
      </c>
      <c r="B703" s="31" t="s">
        <v>1554</v>
      </c>
      <c r="C703" s="31" t="s">
        <v>283</v>
      </c>
      <c r="D703" s="31" t="s">
        <v>1274</v>
      </c>
      <c r="E703" s="32">
        <v>1</v>
      </c>
      <c r="F703" s="32">
        <v>42</v>
      </c>
      <c r="G703" s="32">
        <v>1</v>
      </c>
      <c r="H703" s="32">
        <v>4</v>
      </c>
      <c r="I703" s="32">
        <v>3</v>
      </c>
      <c r="J703" s="31" t="s">
        <v>1552</v>
      </c>
      <c r="K703" s="31" t="s">
        <v>1552</v>
      </c>
      <c r="L703" s="31" t="s">
        <v>1328</v>
      </c>
      <c r="M703" s="31" t="s">
        <v>3617</v>
      </c>
      <c r="N703" s="32">
        <v>1974</v>
      </c>
      <c r="O703" s="32">
        <v>15</v>
      </c>
      <c r="P703" s="32">
        <v>31.603919999999999</v>
      </c>
      <c r="Q703" s="32">
        <v>-94.656009999999995</v>
      </c>
      <c r="R703" s="30">
        <f t="shared" si="10"/>
        <v>1932</v>
      </c>
      <c r="S703" s="30" t="s">
        <v>1089</v>
      </c>
    </row>
    <row r="704" spans="1:19">
      <c r="A704" s="31" t="s">
        <v>1269</v>
      </c>
      <c r="B704" s="31" t="s">
        <v>1291</v>
      </c>
      <c r="C704" s="31" t="s">
        <v>275</v>
      </c>
      <c r="D704" s="31" t="s">
        <v>1274</v>
      </c>
      <c r="E704" s="32">
        <v>1</v>
      </c>
      <c r="F704" s="32">
        <v>38</v>
      </c>
      <c r="G704" s="32">
        <v>1</v>
      </c>
      <c r="H704" s="32">
        <v>3</v>
      </c>
      <c r="I704" s="32">
        <v>2</v>
      </c>
      <c r="J704" s="31" t="s">
        <v>379</v>
      </c>
      <c r="K704" s="31" t="s">
        <v>1292</v>
      </c>
      <c r="L704" s="31" t="s">
        <v>1273</v>
      </c>
      <c r="M704" s="31" t="s">
        <v>3617</v>
      </c>
      <c r="N704" s="32">
        <v>1971</v>
      </c>
      <c r="O704" s="32">
        <v>1</v>
      </c>
      <c r="P704" s="32">
        <v>35.601410000000001</v>
      </c>
      <c r="Q704" s="32">
        <v>-84.460989999999995</v>
      </c>
      <c r="R704" s="30">
        <f t="shared" si="10"/>
        <v>1933</v>
      </c>
      <c r="S704" s="30" t="s">
        <v>1089</v>
      </c>
    </row>
    <row r="705" spans="1:19">
      <c r="A705" s="31" t="s">
        <v>1269</v>
      </c>
      <c r="B705" s="31" t="s">
        <v>1386</v>
      </c>
      <c r="C705" s="31" t="s">
        <v>275</v>
      </c>
      <c r="D705" s="31" t="s">
        <v>1127</v>
      </c>
      <c r="E705" s="32">
        <v>1</v>
      </c>
      <c r="F705" s="32">
        <v>42</v>
      </c>
      <c r="G705" s="32">
        <v>1</v>
      </c>
      <c r="H705" s="32">
        <v>3</v>
      </c>
      <c r="I705" s="32">
        <v>3</v>
      </c>
      <c r="J705" s="31" t="s">
        <v>354</v>
      </c>
      <c r="K705" s="31" t="s">
        <v>1385</v>
      </c>
      <c r="L705" s="31" t="s">
        <v>1273</v>
      </c>
      <c r="M705" s="31" t="s">
        <v>3617</v>
      </c>
      <c r="N705" s="32">
        <v>1975</v>
      </c>
      <c r="O705" s="32">
        <v>5</v>
      </c>
      <c r="P705" s="32">
        <v>36.161119999999997</v>
      </c>
      <c r="Q705" s="32">
        <v>-86.793189999999996</v>
      </c>
      <c r="R705" s="30">
        <f t="shared" si="10"/>
        <v>1933</v>
      </c>
      <c r="S705" s="30" t="s">
        <v>1089</v>
      </c>
    </row>
    <row r="706" spans="1:19">
      <c r="A706" s="31" t="s">
        <v>1269</v>
      </c>
      <c r="B706" s="31" t="s">
        <v>1546</v>
      </c>
      <c r="C706" s="31" t="s">
        <v>24</v>
      </c>
      <c r="D706" s="31" t="s">
        <v>1127</v>
      </c>
      <c r="E706" s="32">
        <v>1</v>
      </c>
      <c r="F706" s="32">
        <v>42</v>
      </c>
      <c r="G706" s="32">
        <v>1</v>
      </c>
      <c r="H706" s="32">
        <v>4</v>
      </c>
      <c r="I706" s="32">
        <v>4</v>
      </c>
      <c r="J706" s="31" t="s">
        <v>1547</v>
      </c>
      <c r="K706" s="31" t="s">
        <v>1547</v>
      </c>
      <c r="L706" s="31" t="s">
        <v>1274</v>
      </c>
      <c r="M706" s="31" t="s">
        <v>3617</v>
      </c>
      <c r="N706" s="32">
        <v>1975</v>
      </c>
      <c r="O706" s="32">
        <v>14</v>
      </c>
      <c r="P706" s="32">
        <v>31.76183</v>
      </c>
      <c r="Q706" s="32">
        <v>-93.089060000000003</v>
      </c>
      <c r="R706" s="30">
        <f t="shared" ref="R706:R769" si="11">N706-F706</f>
        <v>1933</v>
      </c>
      <c r="S706" s="30" t="s">
        <v>1089</v>
      </c>
    </row>
    <row r="707" spans="1:19">
      <c r="A707" s="31" t="s">
        <v>1269</v>
      </c>
      <c r="B707" s="31" t="s">
        <v>1340</v>
      </c>
      <c r="C707" s="31" t="s">
        <v>54</v>
      </c>
      <c r="D707" s="31" t="s">
        <v>1127</v>
      </c>
      <c r="E707" s="32">
        <v>1</v>
      </c>
      <c r="F707" s="32">
        <v>39</v>
      </c>
      <c r="G707" s="32">
        <v>1</v>
      </c>
      <c r="H707" s="32">
        <v>3</v>
      </c>
      <c r="I707" s="32">
        <v>2</v>
      </c>
      <c r="J707" s="31" t="s">
        <v>386</v>
      </c>
      <c r="K707" s="31" t="s">
        <v>1341</v>
      </c>
      <c r="L707" s="31" t="s">
        <v>1328</v>
      </c>
      <c r="M707" s="31" t="s">
        <v>3616</v>
      </c>
      <c r="N707" s="32">
        <v>1973</v>
      </c>
      <c r="O707" s="32">
        <v>4</v>
      </c>
      <c r="P707" s="32">
        <v>30.288</v>
      </c>
      <c r="Q707" s="32">
        <v>-83.631659999999997</v>
      </c>
      <c r="R707" s="30">
        <f t="shared" si="11"/>
        <v>1934</v>
      </c>
      <c r="S707" s="30" t="s">
        <v>1089</v>
      </c>
    </row>
    <row r="708" spans="1:19">
      <c r="A708" s="31" t="s">
        <v>1269</v>
      </c>
      <c r="B708" s="31" t="s">
        <v>1448</v>
      </c>
      <c r="C708" s="31" t="s">
        <v>3</v>
      </c>
      <c r="D708" s="31" t="s">
        <v>1274</v>
      </c>
      <c r="E708" s="32">
        <v>1</v>
      </c>
      <c r="F708" s="32">
        <v>43</v>
      </c>
      <c r="G708" s="32">
        <v>1</v>
      </c>
      <c r="H708" s="32">
        <v>3</v>
      </c>
      <c r="I708" s="32">
        <v>2</v>
      </c>
      <c r="J708" s="31" t="s">
        <v>1449</v>
      </c>
      <c r="K708" s="31" t="s">
        <v>6</v>
      </c>
      <c r="L708" s="31" t="s">
        <v>1322</v>
      </c>
      <c r="M708" s="31" t="s">
        <v>3617</v>
      </c>
      <c r="N708" s="32">
        <v>1977</v>
      </c>
      <c r="O708" s="32">
        <v>8</v>
      </c>
      <c r="P708" s="32">
        <v>30.41151</v>
      </c>
      <c r="Q708" s="32">
        <v>-88.246399999999994</v>
      </c>
      <c r="R708" s="30">
        <f t="shared" si="11"/>
        <v>1934</v>
      </c>
      <c r="S708" s="30" t="s">
        <v>1089</v>
      </c>
    </row>
    <row r="709" spans="1:19">
      <c r="A709" s="31" t="s">
        <v>1269</v>
      </c>
      <c r="B709" s="31" t="s">
        <v>1857</v>
      </c>
      <c r="C709" s="31" t="s">
        <v>336</v>
      </c>
      <c r="D709" s="31" t="s">
        <v>1274</v>
      </c>
      <c r="E709" s="32">
        <v>1</v>
      </c>
      <c r="F709" s="32">
        <v>46</v>
      </c>
      <c r="G709" s="32">
        <v>2</v>
      </c>
      <c r="H709" s="32">
        <v>3</v>
      </c>
      <c r="I709" s="32">
        <v>3</v>
      </c>
      <c r="J709" s="31" t="s">
        <v>1856</v>
      </c>
      <c r="K709" s="31" t="s">
        <v>1855</v>
      </c>
      <c r="L709" s="31" t="s">
        <v>1319</v>
      </c>
      <c r="M709" s="31" t="s">
        <v>3617</v>
      </c>
      <c r="N709" s="32">
        <v>1980</v>
      </c>
      <c r="O709" s="32">
        <v>10</v>
      </c>
      <c r="P709" s="32">
        <v>33.065910000000002</v>
      </c>
      <c r="Q709" s="32">
        <v>-89.590350000000001</v>
      </c>
      <c r="R709" s="30">
        <f t="shared" si="11"/>
        <v>1934</v>
      </c>
      <c r="S709" s="30" t="s">
        <v>1089</v>
      </c>
    </row>
    <row r="710" spans="1:19">
      <c r="A710" s="31" t="s">
        <v>1269</v>
      </c>
      <c r="B710" s="31" t="s">
        <v>1496</v>
      </c>
      <c r="C710" s="31" t="s">
        <v>24</v>
      </c>
      <c r="D710" s="31" t="s">
        <v>1127</v>
      </c>
      <c r="E710" s="32">
        <v>1</v>
      </c>
      <c r="F710" s="32">
        <v>43</v>
      </c>
      <c r="G710" s="32">
        <v>1</v>
      </c>
      <c r="H710" s="32">
        <v>3</v>
      </c>
      <c r="I710" s="32">
        <v>2</v>
      </c>
      <c r="J710" s="31" t="s">
        <v>1497</v>
      </c>
      <c r="K710" s="31" t="s">
        <v>958</v>
      </c>
      <c r="L710" s="31" t="s">
        <v>1274</v>
      </c>
      <c r="M710" s="31" t="s">
        <v>3616</v>
      </c>
      <c r="N710" s="32">
        <v>1977</v>
      </c>
      <c r="O710" s="32">
        <v>12</v>
      </c>
      <c r="P710" s="32">
        <v>29.232880000000002</v>
      </c>
      <c r="Q710" s="32">
        <v>-89.997519999999994</v>
      </c>
      <c r="R710" s="30">
        <f t="shared" si="11"/>
        <v>1934</v>
      </c>
      <c r="S710" s="30" t="s">
        <v>1089</v>
      </c>
    </row>
    <row r="711" spans="1:19">
      <c r="A711" s="31" t="s">
        <v>1269</v>
      </c>
      <c r="B711" s="31" t="s">
        <v>1580</v>
      </c>
      <c r="C711" s="31" t="s">
        <v>283</v>
      </c>
      <c r="D711" s="31" t="s">
        <v>1127</v>
      </c>
      <c r="E711" s="32">
        <v>1</v>
      </c>
      <c r="F711" s="32">
        <v>40</v>
      </c>
      <c r="G711" s="32">
        <v>1</v>
      </c>
      <c r="H711" s="32">
        <v>4</v>
      </c>
      <c r="I711" s="32">
        <v>4</v>
      </c>
      <c r="J711" s="31" t="s">
        <v>374</v>
      </c>
      <c r="K711" s="31" t="s">
        <v>1581</v>
      </c>
      <c r="L711" s="31" t="s">
        <v>1319</v>
      </c>
      <c r="M711" s="31" t="s">
        <v>3617</v>
      </c>
      <c r="N711" s="32">
        <v>1974</v>
      </c>
      <c r="O711" s="32">
        <v>16</v>
      </c>
      <c r="P711" s="32">
        <v>27.53087</v>
      </c>
      <c r="Q711" s="32">
        <v>-99.504390000000001</v>
      </c>
      <c r="R711" s="30">
        <f t="shared" si="11"/>
        <v>1934</v>
      </c>
      <c r="S711" s="30" t="s">
        <v>1089</v>
      </c>
    </row>
    <row r="712" spans="1:19">
      <c r="A712" s="31" t="s">
        <v>1269</v>
      </c>
      <c r="B712" s="31" t="s">
        <v>1751</v>
      </c>
      <c r="C712" s="31" t="s">
        <v>275</v>
      </c>
      <c r="D712" s="31" t="s">
        <v>1127</v>
      </c>
      <c r="E712" s="32">
        <v>1</v>
      </c>
      <c r="F712" s="32">
        <v>38</v>
      </c>
      <c r="G712" s="32">
        <v>2</v>
      </c>
      <c r="H712" s="32">
        <v>4</v>
      </c>
      <c r="I712" s="32">
        <v>3</v>
      </c>
      <c r="J712" s="31" t="s">
        <v>1752</v>
      </c>
      <c r="K712" s="31" t="s">
        <v>293</v>
      </c>
      <c r="L712" s="31" t="s">
        <v>1273</v>
      </c>
      <c r="M712" s="31" t="s">
        <v>3616</v>
      </c>
      <c r="N712" s="32">
        <v>1973</v>
      </c>
      <c r="O712" s="32">
        <v>5</v>
      </c>
      <c r="P712" s="32">
        <v>36.314070000000001</v>
      </c>
      <c r="Q712" s="32">
        <v>-87.765289999999993</v>
      </c>
      <c r="R712" s="30">
        <f t="shared" si="11"/>
        <v>1935</v>
      </c>
      <c r="S712" s="30" t="s">
        <v>1089</v>
      </c>
    </row>
    <row r="713" spans="1:19">
      <c r="A713" s="31" t="s">
        <v>1269</v>
      </c>
      <c r="B713" s="31" t="s">
        <v>1396</v>
      </c>
      <c r="C713" s="31" t="s">
        <v>3</v>
      </c>
      <c r="D713" s="31" t="s">
        <v>1127</v>
      </c>
      <c r="E713" s="32">
        <v>1</v>
      </c>
      <c r="F713" s="32">
        <v>38</v>
      </c>
      <c r="G713" s="32">
        <v>1</v>
      </c>
      <c r="H713" s="32">
        <v>4</v>
      </c>
      <c r="J713" s="31" t="s">
        <v>990</v>
      </c>
      <c r="K713" s="31" t="s">
        <v>1397</v>
      </c>
      <c r="L713" s="31" t="s">
        <v>1273</v>
      </c>
      <c r="M713" s="31" t="s">
        <v>3617</v>
      </c>
      <c r="N713" s="32">
        <v>1973</v>
      </c>
      <c r="O713" s="32">
        <v>6</v>
      </c>
      <c r="P713" s="32">
        <v>34.815950000000001</v>
      </c>
      <c r="Q713" s="32">
        <v>-87.663219999999995</v>
      </c>
      <c r="R713" s="30">
        <f t="shared" si="11"/>
        <v>1935</v>
      </c>
      <c r="S713" s="30" t="s">
        <v>1089</v>
      </c>
    </row>
    <row r="714" spans="1:19">
      <c r="A714" s="31" t="s">
        <v>1269</v>
      </c>
      <c r="B714" s="31" t="s">
        <v>1486</v>
      </c>
      <c r="C714" s="31" t="s">
        <v>24</v>
      </c>
      <c r="D714" s="31" t="s">
        <v>1274</v>
      </c>
      <c r="E714" s="32">
        <v>1</v>
      </c>
      <c r="F714" s="32">
        <v>39</v>
      </c>
      <c r="G714" s="32">
        <v>1</v>
      </c>
      <c r="H714" s="32">
        <v>3</v>
      </c>
      <c r="I714" s="32">
        <v>3</v>
      </c>
      <c r="J714" s="31" t="s">
        <v>1488</v>
      </c>
      <c r="K714" s="31" t="s">
        <v>1487</v>
      </c>
      <c r="L714" s="31" t="s">
        <v>1274</v>
      </c>
      <c r="M714" s="31" t="s">
        <v>3617</v>
      </c>
      <c r="N714" s="32">
        <v>1974</v>
      </c>
      <c r="O714" s="32">
        <v>12</v>
      </c>
      <c r="P714" s="32">
        <v>30.64847</v>
      </c>
      <c r="Q714" s="32">
        <v>-91.156989999999993</v>
      </c>
      <c r="R714" s="30">
        <f t="shared" si="11"/>
        <v>1935</v>
      </c>
      <c r="S714" s="30" t="s">
        <v>1089</v>
      </c>
    </row>
    <row r="715" spans="1:19">
      <c r="A715" s="31" t="s">
        <v>1269</v>
      </c>
      <c r="B715" s="31" t="s">
        <v>1566</v>
      </c>
      <c r="C715" s="31" t="s">
        <v>283</v>
      </c>
      <c r="D715" s="31" t="s">
        <v>1274</v>
      </c>
      <c r="E715" s="32">
        <v>1</v>
      </c>
      <c r="F715" s="32">
        <v>41</v>
      </c>
      <c r="G715" s="32">
        <v>1</v>
      </c>
      <c r="H715" s="32">
        <v>4</v>
      </c>
      <c r="I715" s="32">
        <v>3</v>
      </c>
      <c r="J715" s="31" t="s">
        <v>370</v>
      </c>
      <c r="K715" s="31" t="s">
        <v>1567</v>
      </c>
      <c r="L715" s="31" t="s">
        <v>1319</v>
      </c>
      <c r="M715" s="31" t="s">
        <v>3617</v>
      </c>
      <c r="N715" s="32">
        <v>1976</v>
      </c>
      <c r="O715" s="32">
        <v>15</v>
      </c>
      <c r="P715" s="32">
        <v>30.72373</v>
      </c>
      <c r="Q715" s="32">
        <v>-95.552899999999994</v>
      </c>
      <c r="R715" s="30">
        <f t="shared" si="11"/>
        <v>1935</v>
      </c>
      <c r="S715" s="30" t="s">
        <v>1089</v>
      </c>
    </row>
    <row r="716" spans="1:19">
      <c r="A716" s="31" t="s">
        <v>1269</v>
      </c>
      <c r="B716" s="31" t="s">
        <v>1383</v>
      </c>
      <c r="C716" s="31" t="s">
        <v>275</v>
      </c>
      <c r="D716" s="31" t="s">
        <v>1274</v>
      </c>
      <c r="E716" s="32">
        <v>1</v>
      </c>
      <c r="F716" s="32">
        <v>37</v>
      </c>
      <c r="G716" s="32">
        <v>1</v>
      </c>
      <c r="H716" s="32">
        <v>3</v>
      </c>
      <c r="I716" s="32">
        <v>3</v>
      </c>
      <c r="J716" s="31" t="s">
        <v>380</v>
      </c>
      <c r="K716" s="31" t="s">
        <v>293</v>
      </c>
      <c r="L716" s="31" t="s">
        <v>1273</v>
      </c>
      <c r="M716" s="31" t="s">
        <v>3617</v>
      </c>
      <c r="N716" s="32">
        <v>1973</v>
      </c>
      <c r="O716" s="32">
        <v>5</v>
      </c>
      <c r="P716" s="32">
        <v>36.319890000000001</v>
      </c>
      <c r="Q716" s="32">
        <v>-87.841570000000004</v>
      </c>
      <c r="R716" s="30">
        <f t="shared" si="11"/>
        <v>1936</v>
      </c>
      <c r="S716" s="30" t="s">
        <v>1089</v>
      </c>
    </row>
    <row r="717" spans="1:19">
      <c r="A717" s="31" t="s">
        <v>1269</v>
      </c>
      <c r="B717" s="31" t="s">
        <v>1501</v>
      </c>
      <c r="C717" s="31" t="s">
        <v>24</v>
      </c>
      <c r="D717" s="31" t="s">
        <v>1274</v>
      </c>
      <c r="E717" s="32">
        <v>1</v>
      </c>
      <c r="F717" s="32">
        <v>38</v>
      </c>
      <c r="G717" s="32">
        <v>1</v>
      </c>
      <c r="H717" s="32">
        <v>3</v>
      </c>
      <c r="I717" s="32">
        <v>2</v>
      </c>
      <c r="J717" s="31" t="s">
        <v>1503</v>
      </c>
      <c r="K717" s="31" t="s">
        <v>1502</v>
      </c>
      <c r="L717" s="31" t="s">
        <v>1274</v>
      </c>
      <c r="M717" s="31" t="s">
        <v>3616</v>
      </c>
      <c r="N717" s="32">
        <v>1974</v>
      </c>
      <c r="O717" s="32">
        <v>12</v>
      </c>
      <c r="P717" s="32">
        <v>30.156279999999999</v>
      </c>
      <c r="Q717" s="32">
        <v>-91.330669999999998</v>
      </c>
      <c r="R717" s="30">
        <f t="shared" si="11"/>
        <v>1936</v>
      </c>
      <c r="S717" s="30" t="s">
        <v>1089</v>
      </c>
    </row>
    <row r="718" spans="1:19">
      <c r="A718" s="31" t="s">
        <v>1269</v>
      </c>
      <c r="B718" s="31" t="s">
        <v>1517</v>
      </c>
      <c r="C718" s="31" t="s">
        <v>10</v>
      </c>
      <c r="D718" s="31" t="s">
        <v>1127</v>
      </c>
      <c r="E718" s="32">
        <v>1</v>
      </c>
      <c r="F718" s="32">
        <v>41</v>
      </c>
      <c r="G718" s="32">
        <v>1</v>
      </c>
      <c r="H718" s="32">
        <v>3</v>
      </c>
      <c r="I718" s="32">
        <v>2</v>
      </c>
      <c r="J718" s="31" t="s">
        <v>1519</v>
      </c>
      <c r="K718" s="31" t="s">
        <v>1518</v>
      </c>
      <c r="L718" s="31" t="s">
        <v>1273</v>
      </c>
      <c r="M718" s="31" t="s">
        <v>3616</v>
      </c>
      <c r="N718" s="32">
        <v>1977</v>
      </c>
      <c r="O718" s="32">
        <v>13</v>
      </c>
      <c r="P718" s="32">
        <v>35.23603</v>
      </c>
      <c r="Q718" s="32">
        <v>-92.394909999999996</v>
      </c>
      <c r="R718" s="30">
        <f t="shared" si="11"/>
        <v>1936</v>
      </c>
      <c r="S718" s="30" t="s">
        <v>1089</v>
      </c>
    </row>
    <row r="719" spans="1:19">
      <c r="A719" s="31" t="s">
        <v>1269</v>
      </c>
      <c r="B719" s="31" t="s">
        <v>1582</v>
      </c>
      <c r="C719" s="31" t="s">
        <v>283</v>
      </c>
      <c r="D719" s="31" t="s">
        <v>1274</v>
      </c>
      <c r="E719" s="32">
        <v>1</v>
      </c>
      <c r="F719" s="32">
        <v>40</v>
      </c>
      <c r="G719" s="32">
        <v>1</v>
      </c>
      <c r="H719" s="32">
        <v>4</v>
      </c>
      <c r="I719" s="32">
        <v>4</v>
      </c>
      <c r="J719" s="31" t="s">
        <v>1584</v>
      </c>
      <c r="K719" s="31" t="s">
        <v>1583</v>
      </c>
      <c r="L719" s="31" t="s">
        <v>1319</v>
      </c>
      <c r="M719" s="31" t="s">
        <v>3616</v>
      </c>
      <c r="N719" s="32">
        <v>1976</v>
      </c>
      <c r="O719" s="32">
        <v>16</v>
      </c>
      <c r="P719" s="32">
        <v>26.402819999999998</v>
      </c>
      <c r="Q719" s="32">
        <v>-99.011579999999995</v>
      </c>
      <c r="R719" s="30">
        <f t="shared" si="11"/>
        <v>1936</v>
      </c>
      <c r="S719" s="30" t="s">
        <v>1089</v>
      </c>
    </row>
    <row r="720" spans="1:19">
      <c r="A720" s="31" t="s">
        <v>1269</v>
      </c>
      <c r="B720" s="31" t="s">
        <v>1270</v>
      </c>
      <c r="C720" s="31" t="s">
        <v>275</v>
      </c>
      <c r="D720" s="31" t="s">
        <v>1274</v>
      </c>
      <c r="E720" s="32">
        <v>1</v>
      </c>
      <c r="F720" s="32">
        <v>38</v>
      </c>
      <c r="G720" s="32">
        <v>1</v>
      </c>
      <c r="H720" s="32">
        <v>2</v>
      </c>
      <c r="I720" s="32">
        <v>1</v>
      </c>
      <c r="J720" s="31" t="s">
        <v>1272</v>
      </c>
      <c r="K720" s="31" t="s">
        <v>1271</v>
      </c>
      <c r="L720" s="31" t="s">
        <v>1273</v>
      </c>
      <c r="M720" s="31" t="s">
        <v>3616</v>
      </c>
      <c r="N720" s="32">
        <v>1975</v>
      </c>
      <c r="O720" s="32">
        <v>1</v>
      </c>
      <c r="P720" s="32">
        <v>36.56682</v>
      </c>
      <c r="Q720" s="32">
        <v>-81.759540000000001</v>
      </c>
      <c r="R720" s="30">
        <f t="shared" si="11"/>
        <v>1937</v>
      </c>
      <c r="S720" s="30" t="s">
        <v>1089</v>
      </c>
    </row>
    <row r="721" spans="1:19">
      <c r="A721" s="31" t="s">
        <v>1269</v>
      </c>
      <c r="B721" s="31" t="s">
        <v>1347</v>
      </c>
      <c r="C721" s="31" t="s">
        <v>54</v>
      </c>
      <c r="D721" s="31" t="s">
        <v>1274</v>
      </c>
      <c r="E721" s="32">
        <v>1</v>
      </c>
      <c r="F721" s="32">
        <v>37</v>
      </c>
      <c r="G721" s="32">
        <v>1</v>
      </c>
      <c r="H721" s="32">
        <v>3</v>
      </c>
      <c r="I721" s="32">
        <v>2</v>
      </c>
      <c r="J721" s="31" t="s">
        <v>1349</v>
      </c>
      <c r="K721" s="31" t="s">
        <v>1348</v>
      </c>
      <c r="L721" s="31" t="s">
        <v>1328</v>
      </c>
      <c r="M721" s="31" t="s">
        <v>3616</v>
      </c>
      <c r="N721" s="32">
        <v>1974</v>
      </c>
      <c r="O721" s="32">
        <v>4</v>
      </c>
      <c r="P721" s="32">
        <v>28.925909999999998</v>
      </c>
      <c r="Q721" s="32">
        <v>-82.037390000000002</v>
      </c>
      <c r="R721" s="30">
        <f t="shared" si="11"/>
        <v>1937</v>
      </c>
      <c r="S721" s="30" t="s">
        <v>1089</v>
      </c>
    </row>
    <row r="722" spans="1:19">
      <c r="A722" s="31" t="s">
        <v>1269</v>
      </c>
      <c r="B722" s="31" t="s">
        <v>1530</v>
      </c>
      <c r="C722" s="31" t="s">
        <v>10</v>
      </c>
      <c r="D722" s="31" t="s">
        <v>1274</v>
      </c>
      <c r="E722" s="32">
        <v>1</v>
      </c>
      <c r="F722" s="32">
        <v>40</v>
      </c>
      <c r="G722" s="32">
        <v>1</v>
      </c>
      <c r="H722" s="32">
        <v>4</v>
      </c>
      <c r="I722" s="32">
        <v>4</v>
      </c>
      <c r="J722" s="31" t="s">
        <v>1532</v>
      </c>
      <c r="K722" s="31" t="s">
        <v>1531</v>
      </c>
      <c r="L722" s="31" t="s">
        <v>1273</v>
      </c>
      <c r="M722" s="31" t="s">
        <v>3617</v>
      </c>
      <c r="N722" s="32">
        <v>1977</v>
      </c>
      <c r="O722" s="32">
        <v>13</v>
      </c>
      <c r="P722" s="32">
        <v>34.121000000000002</v>
      </c>
      <c r="Q722" s="32">
        <v>-93.053510000000003</v>
      </c>
      <c r="R722" s="30">
        <f t="shared" si="11"/>
        <v>1937</v>
      </c>
      <c r="S722" s="30" t="s">
        <v>1089</v>
      </c>
    </row>
    <row r="723" spans="1:19">
      <c r="A723" s="31" t="s">
        <v>1269</v>
      </c>
      <c r="B723" s="31" t="s">
        <v>1551</v>
      </c>
      <c r="C723" s="31" t="s">
        <v>283</v>
      </c>
      <c r="D723" s="31" t="s">
        <v>1127</v>
      </c>
      <c r="E723" s="32">
        <v>1</v>
      </c>
      <c r="F723" s="32">
        <v>37</v>
      </c>
      <c r="G723" s="32">
        <v>1</v>
      </c>
      <c r="H723" s="32">
        <v>4</v>
      </c>
      <c r="I723" s="32">
        <v>1</v>
      </c>
      <c r="J723" s="31" t="s">
        <v>1553</v>
      </c>
      <c r="K723" s="31" t="s">
        <v>1552</v>
      </c>
      <c r="L723" s="31" t="s">
        <v>1328</v>
      </c>
      <c r="M723" s="31" t="s">
        <v>3616</v>
      </c>
      <c r="N723" s="32">
        <v>1974</v>
      </c>
      <c r="O723" s="32">
        <v>15</v>
      </c>
      <c r="P723" s="32">
        <v>31.52918</v>
      </c>
      <c r="Q723" s="32">
        <v>-94.769800000000004</v>
      </c>
      <c r="R723" s="30">
        <f t="shared" si="11"/>
        <v>1937</v>
      </c>
      <c r="S723" s="30" t="s">
        <v>1089</v>
      </c>
    </row>
    <row r="724" spans="1:19">
      <c r="A724" s="31" t="s">
        <v>1269</v>
      </c>
      <c r="B724" s="31" t="s">
        <v>1344</v>
      </c>
      <c r="C724" s="31" t="s">
        <v>54</v>
      </c>
      <c r="D724" s="31" t="s">
        <v>1127</v>
      </c>
      <c r="E724" s="32">
        <v>1</v>
      </c>
      <c r="F724" s="32">
        <v>35</v>
      </c>
      <c r="G724" s="32">
        <v>1</v>
      </c>
      <c r="H724" s="32">
        <v>3</v>
      </c>
      <c r="I724" s="32">
        <v>3</v>
      </c>
      <c r="J724" s="31" t="s">
        <v>1346</v>
      </c>
      <c r="K724" s="31" t="s">
        <v>1345</v>
      </c>
      <c r="L724" s="31" t="s">
        <v>1322</v>
      </c>
      <c r="M724" s="31" t="s">
        <v>3616</v>
      </c>
      <c r="N724" s="32">
        <v>1973</v>
      </c>
      <c r="O724" s="32">
        <v>4</v>
      </c>
      <c r="P724" s="32">
        <v>30.058900000000001</v>
      </c>
      <c r="Q724" s="32">
        <v>-84.494339999999994</v>
      </c>
      <c r="R724" s="30">
        <f t="shared" si="11"/>
        <v>1938</v>
      </c>
      <c r="S724" s="30" t="s">
        <v>1089</v>
      </c>
    </row>
    <row r="725" spans="1:19">
      <c r="A725" s="31" t="s">
        <v>1269</v>
      </c>
      <c r="B725" s="31" t="s">
        <v>1406</v>
      </c>
      <c r="C725" s="31" t="s">
        <v>3</v>
      </c>
      <c r="D725" s="31" t="s">
        <v>1274</v>
      </c>
      <c r="E725" s="32">
        <v>1</v>
      </c>
      <c r="F725" s="32">
        <v>34</v>
      </c>
      <c r="G725" s="32">
        <v>1</v>
      </c>
      <c r="H725" s="32">
        <v>3</v>
      </c>
      <c r="I725" s="32">
        <v>3</v>
      </c>
      <c r="J725" s="31" t="s">
        <v>1407</v>
      </c>
      <c r="K725" s="31" t="s">
        <v>1407</v>
      </c>
      <c r="L725" s="31" t="s">
        <v>1309</v>
      </c>
      <c r="M725" s="31" t="s">
        <v>3617</v>
      </c>
      <c r="N725" s="32">
        <v>1972</v>
      </c>
      <c r="O725" s="32">
        <v>6</v>
      </c>
      <c r="P725" s="32">
        <v>33.205680000000001</v>
      </c>
      <c r="Q725" s="32">
        <v>-87.568250000000006</v>
      </c>
      <c r="R725" s="30">
        <f t="shared" si="11"/>
        <v>1938</v>
      </c>
      <c r="S725" s="30" t="s">
        <v>1089</v>
      </c>
    </row>
    <row r="726" spans="1:19">
      <c r="A726" s="31" t="s">
        <v>1269</v>
      </c>
      <c r="B726" s="31" t="s">
        <v>1458</v>
      </c>
      <c r="C726" s="31" t="s">
        <v>275</v>
      </c>
      <c r="D726" s="31" t="s">
        <v>1127</v>
      </c>
      <c r="E726" s="32">
        <v>1</v>
      </c>
      <c r="F726" s="32">
        <v>36</v>
      </c>
      <c r="G726" s="32">
        <v>1</v>
      </c>
      <c r="H726" s="32">
        <v>3</v>
      </c>
      <c r="I726" s="32">
        <v>2</v>
      </c>
      <c r="J726" s="31" t="s">
        <v>209</v>
      </c>
      <c r="K726" s="31" t="s">
        <v>320</v>
      </c>
      <c r="L726" s="31" t="s">
        <v>1319</v>
      </c>
      <c r="M726" s="31" t="s">
        <v>3617</v>
      </c>
      <c r="N726" s="32">
        <v>1975</v>
      </c>
      <c r="O726" s="32">
        <v>9</v>
      </c>
      <c r="P726" s="32">
        <v>35.614310000000003</v>
      </c>
      <c r="Q726" s="32">
        <v>-88.819379999999995</v>
      </c>
      <c r="R726" s="30">
        <f t="shared" si="11"/>
        <v>1939</v>
      </c>
      <c r="S726" s="30" t="s">
        <v>1089</v>
      </c>
    </row>
    <row r="727" spans="1:19">
      <c r="A727" s="31" t="s">
        <v>1269</v>
      </c>
      <c r="B727" s="31" t="s">
        <v>1498</v>
      </c>
      <c r="C727" s="31" t="s">
        <v>24</v>
      </c>
      <c r="D727" s="31" t="s">
        <v>1274</v>
      </c>
      <c r="E727" s="32">
        <v>1</v>
      </c>
      <c r="F727" s="32">
        <v>35</v>
      </c>
      <c r="G727" s="32">
        <v>1</v>
      </c>
      <c r="H727" s="32">
        <v>3</v>
      </c>
      <c r="I727" s="32">
        <v>2</v>
      </c>
      <c r="J727" s="31" t="s">
        <v>1500</v>
      </c>
      <c r="K727" s="31" t="s">
        <v>1499</v>
      </c>
      <c r="L727" s="31" t="s">
        <v>1274</v>
      </c>
      <c r="M727" s="31" t="s">
        <v>3616</v>
      </c>
      <c r="N727" s="32">
        <v>1974</v>
      </c>
      <c r="O727" s="32">
        <v>12</v>
      </c>
      <c r="P727" s="32">
        <v>29.745080000000002</v>
      </c>
      <c r="Q727" s="32">
        <v>-90.812380000000005</v>
      </c>
      <c r="R727" s="30">
        <f t="shared" si="11"/>
        <v>1939</v>
      </c>
      <c r="S727" s="30" t="s">
        <v>1089</v>
      </c>
    </row>
    <row r="728" spans="1:19">
      <c r="A728" s="31" t="s">
        <v>1269</v>
      </c>
      <c r="B728" s="31" t="s">
        <v>1542</v>
      </c>
      <c r="C728" s="31" t="s">
        <v>24</v>
      </c>
      <c r="D728" s="31" t="s">
        <v>1274</v>
      </c>
      <c r="E728" s="32">
        <v>1</v>
      </c>
      <c r="F728" s="32">
        <v>36</v>
      </c>
      <c r="G728" s="32">
        <v>1</v>
      </c>
      <c r="H728" s="32">
        <v>3</v>
      </c>
      <c r="I728" s="32">
        <v>3</v>
      </c>
      <c r="J728" s="31" t="s">
        <v>123</v>
      </c>
      <c r="K728" s="31" t="s">
        <v>1543</v>
      </c>
      <c r="L728" s="31" t="s">
        <v>1274</v>
      </c>
      <c r="M728" s="31" t="s">
        <v>3617</v>
      </c>
      <c r="N728" s="32">
        <v>1975</v>
      </c>
      <c r="O728" s="32">
        <v>14</v>
      </c>
      <c r="P728" s="32">
        <v>32.51258</v>
      </c>
      <c r="Q728" s="32">
        <v>-93.746139999999997</v>
      </c>
      <c r="R728" s="30">
        <f t="shared" si="11"/>
        <v>1939</v>
      </c>
      <c r="S728" s="30" t="s">
        <v>1089</v>
      </c>
    </row>
    <row r="729" spans="1:19">
      <c r="A729" s="31" t="s">
        <v>1269</v>
      </c>
      <c r="B729" s="31" t="s">
        <v>1548</v>
      </c>
      <c r="C729" s="31" t="s">
        <v>24</v>
      </c>
      <c r="D729" s="31" t="s">
        <v>1127</v>
      </c>
      <c r="E729" s="32">
        <v>1</v>
      </c>
      <c r="F729" s="32">
        <v>38</v>
      </c>
      <c r="G729" s="32">
        <v>1</v>
      </c>
      <c r="H729" s="32">
        <v>3</v>
      </c>
      <c r="J729" s="31" t="s">
        <v>1550</v>
      </c>
      <c r="K729" s="31" t="s">
        <v>1549</v>
      </c>
      <c r="L729" s="31" t="s">
        <v>1274</v>
      </c>
      <c r="M729" s="31" t="s">
        <v>3616</v>
      </c>
      <c r="N729" s="32">
        <v>1977</v>
      </c>
      <c r="O729" s="32">
        <v>14</v>
      </c>
      <c r="P729" s="32">
        <v>30.568249999999999</v>
      </c>
      <c r="Q729" s="32">
        <v>-92.321929999999995</v>
      </c>
      <c r="R729" s="30">
        <f t="shared" si="11"/>
        <v>1939</v>
      </c>
      <c r="S729" s="30" t="s">
        <v>1089</v>
      </c>
    </row>
    <row r="730" spans="1:19">
      <c r="A730" s="31" t="s">
        <v>1269</v>
      </c>
      <c r="B730" s="31" t="s">
        <v>1350</v>
      </c>
      <c r="C730" s="31" t="s">
        <v>54</v>
      </c>
      <c r="D730" s="31" t="s">
        <v>1274</v>
      </c>
      <c r="E730" s="32">
        <v>1</v>
      </c>
      <c r="F730" s="32">
        <v>34</v>
      </c>
      <c r="G730" s="32">
        <v>1</v>
      </c>
      <c r="H730" s="32">
        <v>3</v>
      </c>
      <c r="I730" s="32">
        <v>2</v>
      </c>
      <c r="J730" s="31" t="s">
        <v>1352</v>
      </c>
      <c r="K730" s="31" t="s">
        <v>1351</v>
      </c>
      <c r="L730" s="31" t="s">
        <v>1322</v>
      </c>
      <c r="M730" s="31" t="s">
        <v>3616</v>
      </c>
      <c r="N730" s="32">
        <v>1974</v>
      </c>
      <c r="O730" s="32">
        <v>4</v>
      </c>
      <c r="P730" s="32">
        <v>29.138629999999999</v>
      </c>
      <c r="Q730" s="32">
        <v>-83.034840000000003</v>
      </c>
      <c r="R730" s="30">
        <f t="shared" si="11"/>
        <v>1940</v>
      </c>
      <c r="S730" s="30" t="s">
        <v>1089</v>
      </c>
    </row>
    <row r="731" spans="1:19">
      <c r="A731" s="31" t="s">
        <v>1269</v>
      </c>
      <c r="B731" s="31" t="s">
        <v>1442</v>
      </c>
      <c r="C731" s="31" t="s">
        <v>54</v>
      </c>
      <c r="D731" s="31" t="s">
        <v>1127</v>
      </c>
      <c r="E731" s="32">
        <v>1</v>
      </c>
      <c r="F731" s="32">
        <v>34</v>
      </c>
      <c r="G731" s="32">
        <v>1</v>
      </c>
      <c r="H731" s="32">
        <v>3</v>
      </c>
      <c r="I731" s="32">
        <v>2</v>
      </c>
      <c r="J731" s="31" t="s">
        <v>1444</v>
      </c>
      <c r="K731" s="31" t="s">
        <v>1443</v>
      </c>
      <c r="L731" s="31" t="s">
        <v>1322</v>
      </c>
      <c r="M731" s="31" t="s">
        <v>3616</v>
      </c>
      <c r="N731" s="32">
        <v>1974</v>
      </c>
      <c r="O731" s="32">
        <v>8</v>
      </c>
      <c r="P731" s="32">
        <v>30.69688</v>
      </c>
      <c r="Q731" s="32">
        <v>-87.426540000000003</v>
      </c>
      <c r="R731" s="30">
        <f t="shared" si="11"/>
        <v>1940</v>
      </c>
      <c r="S731" s="30" t="s">
        <v>1089</v>
      </c>
    </row>
    <row r="732" spans="1:19">
      <c r="A732" s="31" t="s">
        <v>1269</v>
      </c>
      <c r="B732" s="31" t="s">
        <v>1459</v>
      </c>
      <c r="C732" s="31" t="s">
        <v>275</v>
      </c>
      <c r="D732" s="31" t="s">
        <v>1274</v>
      </c>
      <c r="E732" s="32">
        <v>1</v>
      </c>
      <c r="F732" s="32">
        <v>35</v>
      </c>
      <c r="G732" s="32">
        <v>1</v>
      </c>
      <c r="H732" s="32">
        <v>3</v>
      </c>
      <c r="I732" s="32">
        <v>2</v>
      </c>
      <c r="J732" s="31" t="s">
        <v>355</v>
      </c>
      <c r="K732" s="31" t="s">
        <v>1460</v>
      </c>
      <c r="L732" s="31" t="s">
        <v>1319</v>
      </c>
      <c r="M732" s="31" t="s">
        <v>3617</v>
      </c>
      <c r="N732" s="32">
        <v>1975</v>
      </c>
      <c r="O732" s="32">
        <v>9</v>
      </c>
      <c r="P732" s="32">
        <v>35.595799999999997</v>
      </c>
      <c r="Q732" s="32">
        <v>-89.262110000000007</v>
      </c>
      <c r="R732" s="30">
        <f t="shared" si="11"/>
        <v>1940</v>
      </c>
      <c r="S732" s="30" t="s">
        <v>1089</v>
      </c>
    </row>
    <row r="733" spans="1:19">
      <c r="A733" s="31" t="s">
        <v>1269</v>
      </c>
      <c r="B733" s="31" t="s">
        <v>1540</v>
      </c>
      <c r="C733" s="31" t="s">
        <v>24</v>
      </c>
      <c r="D733" s="31" t="s">
        <v>1127</v>
      </c>
      <c r="E733" s="32">
        <v>1</v>
      </c>
      <c r="F733" s="32">
        <v>36</v>
      </c>
      <c r="G733" s="32">
        <v>1</v>
      </c>
      <c r="H733" s="32">
        <v>3</v>
      </c>
      <c r="I733" s="32">
        <v>2</v>
      </c>
      <c r="J733" s="31" t="s">
        <v>1292</v>
      </c>
      <c r="K733" s="31" t="s">
        <v>1541</v>
      </c>
      <c r="L733" s="31" t="s">
        <v>1319</v>
      </c>
      <c r="M733" s="31" t="s">
        <v>3617</v>
      </c>
      <c r="N733" s="32">
        <v>1976</v>
      </c>
      <c r="O733" s="32">
        <v>14</v>
      </c>
      <c r="P733" s="32">
        <v>32.509779999999999</v>
      </c>
      <c r="Q733" s="32">
        <v>-92.11712</v>
      </c>
      <c r="R733" s="30">
        <f t="shared" si="11"/>
        <v>1940</v>
      </c>
      <c r="S733" s="30" t="s">
        <v>1089</v>
      </c>
    </row>
    <row r="734" spans="1:19">
      <c r="A734" s="31" t="s">
        <v>1269</v>
      </c>
      <c r="B734" s="31" t="s">
        <v>1316</v>
      </c>
      <c r="C734" s="31" t="s">
        <v>69</v>
      </c>
      <c r="D734" s="31" t="s">
        <v>1127</v>
      </c>
      <c r="E734" s="32">
        <v>1</v>
      </c>
      <c r="F734" s="32">
        <v>35</v>
      </c>
      <c r="G734" s="32">
        <v>1</v>
      </c>
      <c r="H734" s="32">
        <v>4</v>
      </c>
      <c r="I734" s="32">
        <v>3</v>
      </c>
      <c r="J734" s="31" t="s">
        <v>1318</v>
      </c>
      <c r="K734" s="31" t="s">
        <v>1317</v>
      </c>
      <c r="L734" s="31" t="s">
        <v>1319</v>
      </c>
      <c r="M734" s="31" t="s">
        <v>3617</v>
      </c>
      <c r="N734" s="32">
        <v>1976</v>
      </c>
      <c r="O734" s="32">
        <v>2</v>
      </c>
      <c r="P734" s="32">
        <v>32.55865</v>
      </c>
      <c r="Q734" s="32">
        <v>-83.883589999999998</v>
      </c>
      <c r="R734" s="30">
        <f t="shared" si="11"/>
        <v>1941</v>
      </c>
      <c r="S734" s="30" t="s">
        <v>1089</v>
      </c>
    </row>
    <row r="735" spans="1:19">
      <c r="A735" s="31" t="s">
        <v>1269</v>
      </c>
      <c r="B735" s="31" t="s">
        <v>1374</v>
      </c>
      <c r="C735" s="31" t="s">
        <v>54</v>
      </c>
      <c r="D735" s="31" t="s">
        <v>1274</v>
      </c>
      <c r="E735" s="32">
        <v>1</v>
      </c>
      <c r="F735" s="32">
        <v>34</v>
      </c>
      <c r="G735" s="32">
        <v>1</v>
      </c>
      <c r="H735" s="32">
        <v>3</v>
      </c>
      <c r="I735" s="32">
        <v>3</v>
      </c>
      <c r="J735" s="31" t="s">
        <v>1375</v>
      </c>
      <c r="K735" s="31" t="s">
        <v>1292</v>
      </c>
      <c r="L735" s="31" t="s">
        <v>1322</v>
      </c>
      <c r="M735" s="31" t="s">
        <v>3617</v>
      </c>
      <c r="N735" s="32">
        <v>1975</v>
      </c>
      <c r="O735" s="32">
        <v>4</v>
      </c>
      <c r="P735" s="32">
        <v>24.554120000000001</v>
      </c>
      <c r="Q735" s="32">
        <v>-81.800820000000002</v>
      </c>
      <c r="R735" s="30">
        <f t="shared" si="11"/>
        <v>1941</v>
      </c>
      <c r="S735" s="30" t="s">
        <v>1089</v>
      </c>
    </row>
    <row r="736" spans="1:19">
      <c r="A736" s="31" t="s">
        <v>1269</v>
      </c>
      <c r="B736" s="31" t="s">
        <v>1520</v>
      </c>
      <c r="C736" s="31" t="s">
        <v>10</v>
      </c>
      <c r="D736" s="31" t="s">
        <v>1274</v>
      </c>
      <c r="E736" s="32">
        <v>1</v>
      </c>
      <c r="F736" s="32">
        <v>33</v>
      </c>
      <c r="G736" s="32">
        <v>1</v>
      </c>
      <c r="H736" s="32">
        <v>3</v>
      </c>
      <c r="I736" s="32">
        <v>2</v>
      </c>
      <c r="J736" s="31" t="s">
        <v>1521</v>
      </c>
      <c r="K736" s="31" t="s">
        <v>1068</v>
      </c>
      <c r="L736" s="31" t="s">
        <v>1273</v>
      </c>
      <c r="M736" s="31" t="s">
        <v>3616</v>
      </c>
      <c r="N736" s="32">
        <v>1974</v>
      </c>
      <c r="O736" s="32">
        <v>13</v>
      </c>
      <c r="P736" s="32">
        <v>35.92427</v>
      </c>
      <c r="Q736" s="32">
        <v>-94.189279999999997</v>
      </c>
      <c r="R736" s="30">
        <f t="shared" si="11"/>
        <v>1941</v>
      </c>
      <c r="S736" s="30" t="s">
        <v>1089</v>
      </c>
    </row>
    <row r="737" spans="1:19">
      <c r="A737" s="31" t="s">
        <v>1269</v>
      </c>
      <c r="B737" s="31" t="s">
        <v>1404</v>
      </c>
      <c r="C737" s="31" t="s">
        <v>3</v>
      </c>
      <c r="D737" s="31" t="s">
        <v>1274</v>
      </c>
      <c r="E737" s="32">
        <v>1</v>
      </c>
      <c r="F737" s="32">
        <v>30</v>
      </c>
      <c r="G737" s="32">
        <v>1</v>
      </c>
      <c r="H737" s="32">
        <v>4</v>
      </c>
      <c r="J737" s="31" t="s">
        <v>4</v>
      </c>
      <c r="K737" s="31" t="s">
        <v>958</v>
      </c>
      <c r="L737" s="31" t="s">
        <v>1273</v>
      </c>
      <c r="M737" s="31" t="s">
        <v>3617</v>
      </c>
      <c r="N737" s="32">
        <v>1972</v>
      </c>
      <c r="O737" s="32">
        <v>6</v>
      </c>
      <c r="P737" s="32">
        <v>33.520879999999998</v>
      </c>
      <c r="Q737" s="32">
        <v>-86.811899999999994</v>
      </c>
      <c r="R737" s="30">
        <f t="shared" si="11"/>
        <v>1942</v>
      </c>
      <c r="S737" s="30" t="s">
        <v>1089</v>
      </c>
    </row>
    <row r="738" spans="1:19">
      <c r="A738" s="31" t="s">
        <v>1269</v>
      </c>
      <c r="B738" s="31" t="s">
        <v>1494</v>
      </c>
      <c r="C738" s="31" t="s">
        <v>24</v>
      </c>
      <c r="D738" s="31" t="s">
        <v>1127</v>
      </c>
      <c r="E738" s="32">
        <v>1</v>
      </c>
      <c r="F738" s="32">
        <v>33</v>
      </c>
      <c r="G738" s="32">
        <v>1</v>
      </c>
      <c r="H738" s="32">
        <v>4</v>
      </c>
      <c r="I738" s="32">
        <v>4</v>
      </c>
      <c r="J738" s="31" t="s">
        <v>121</v>
      </c>
      <c r="K738" s="31" t="s">
        <v>1197</v>
      </c>
      <c r="L738" s="31" t="s">
        <v>1274</v>
      </c>
      <c r="M738" s="31" t="s">
        <v>3617</v>
      </c>
      <c r="N738" s="32">
        <v>1975</v>
      </c>
      <c r="O738" s="32">
        <v>12</v>
      </c>
      <c r="P738" s="32">
        <v>29.950500000000002</v>
      </c>
      <c r="Q738" s="32">
        <v>-90.070300000000003</v>
      </c>
      <c r="R738" s="30">
        <f t="shared" si="11"/>
        <v>1942</v>
      </c>
      <c r="S738" s="30" t="s">
        <v>1089</v>
      </c>
    </row>
    <row r="739" spans="1:19">
      <c r="A739" s="31" t="s">
        <v>1269</v>
      </c>
      <c r="B739" s="31" t="s">
        <v>1511</v>
      </c>
      <c r="C739" s="31" t="s">
        <v>10</v>
      </c>
      <c r="D739" s="31" t="s">
        <v>1127</v>
      </c>
      <c r="E739" s="32">
        <v>1</v>
      </c>
      <c r="F739" s="32">
        <v>35</v>
      </c>
      <c r="G739" s="32">
        <v>1</v>
      </c>
      <c r="H739" s="32">
        <v>2</v>
      </c>
      <c r="I739" s="32">
        <v>1</v>
      </c>
      <c r="J739" s="31" t="s">
        <v>1513</v>
      </c>
      <c r="K739" s="31" t="s">
        <v>1512</v>
      </c>
      <c r="L739" s="31" t="s">
        <v>1273</v>
      </c>
      <c r="M739" s="31" t="s">
        <v>3616</v>
      </c>
      <c r="N739" s="32">
        <v>1977</v>
      </c>
      <c r="O739" s="32">
        <v>13</v>
      </c>
      <c r="P739" s="32">
        <v>35.910739999999997</v>
      </c>
      <c r="Q739" s="32">
        <v>-91.825919999999996</v>
      </c>
      <c r="R739" s="30">
        <f t="shared" si="11"/>
        <v>1942</v>
      </c>
      <c r="S739" s="30" t="s">
        <v>1089</v>
      </c>
    </row>
    <row r="740" spans="1:19">
      <c r="A740" s="31" t="s">
        <v>1269</v>
      </c>
      <c r="B740" s="31" t="s">
        <v>1557</v>
      </c>
      <c r="C740" s="31" t="s">
        <v>283</v>
      </c>
      <c r="D740" s="31" t="s">
        <v>1127</v>
      </c>
      <c r="E740" s="32">
        <v>1</v>
      </c>
      <c r="F740" s="32">
        <v>32</v>
      </c>
      <c r="G740" s="32">
        <v>1</v>
      </c>
      <c r="H740" s="32">
        <v>4</v>
      </c>
      <c r="I740" s="32">
        <v>3</v>
      </c>
      <c r="J740" s="31" t="s">
        <v>367</v>
      </c>
      <c r="K740" s="31" t="s">
        <v>1558</v>
      </c>
      <c r="L740" s="31" t="s">
        <v>1328</v>
      </c>
      <c r="M740" s="31" t="s">
        <v>3617</v>
      </c>
      <c r="N740" s="32">
        <v>1974</v>
      </c>
      <c r="O740" s="32">
        <v>15</v>
      </c>
      <c r="P740" s="32">
        <v>32.545099999999998</v>
      </c>
      <c r="Q740" s="32">
        <v>-94.350200000000001</v>
      </c>
      <c r="R740" s="30">
        <f t="shared" si="11"/>
        <v>1942</v>
      </c>
      <c r="S740" s="30" t="s">
        <v>1089</v>
      </c>
    </row>
    <row r="741" spans="1:19">
      <c r="A741" s="31" t="s">
        <v>1269</v>
      </c>
      <c r="B741" s="31" t="s">
        <v>1572</v>
      </c>
      <c r="C741" s="31" t="s">
        <v>283</v>
      </c>
      <c r="D741" s="31" t="s">
        <v>1274</v>
      </c>
      <c r="E741" s="32">
        <v>1</v>
      </c>
      <c r="F741" s="32">
        <v>33</v>
      </c>
      <c r="G741" s="32">
        <v>1</v>
      </c>
      <c r="H741" s="32">
        <v>4</v>
      </c>
      <c r="I741" s="32">
        <v>4</v>
      </c>
      <c r="J741" s="31" t="s">
        <v>293</v>
      </c>
      <c r="K741" s="31" t="s">
        <v>3619</v>
      </c>
      <c r="L741" s="31" t="s">
        <v>1322</v>
      </c>
      <c r="M741" s="31" t="s">
        <v>3617</v>
      </c>
      <c r="N741" s="32">
        <v>1975</v>
      </c>
      <c r="O741" s="32">
        <v>15</v>
      </c>
      <c r="P741" s="32">
        <v>29.759419999999999</v>
      </c>
      <c r="Q741" s="32">
        <v>-95.361590000000007</v>
      </c>
      <c r="R741" s="30">
        <f t="shared" si="11"/>
        <v>1942</v>
      </c>
      <c r="S741" s="30" t="s">
        <v>1089</v>
      </c>
    </row>
    <row r="742" spans="1:19">
      <c r="A742" s="31" t="s">
        <v>1269</v>
      </c>
      <c r="B742" s="31" t="s">
        <v>1353</v>
      </c>
      <c r="C742" s="31" t="s">
        <v>54</v>
      </c>
      <c r="D742" s="31" t="s">
        <v>1274</v>
      </c>
      <c r="E742" s="32">
        <v>1</v>
      </c>
      <c r="F742" s="32">
        <v>31</v>
      </c>
      <c r="G742" s="32">
        <v>1</v>
      </c>
      <c r="H742" s="32">
        <v>3</v>
      </c>
      <c r="I742" s="32">
        <v>3</v>
      </c>
      <c r="J742" s="31" t="s">
        <v>1355</v>
      </c>
      <c r="K742" s="31" t="s">
        <v>1354</v>
      </c>
      <c r="L742" s="31" t="s">
        <v>1322</v>
      </c>
      <c r="M742" s="31" t="s">
        <v>3617</v>
      </c>
      <c r="N742" s="32">
        <v>1974</v>
      </c>
      <c r="O742" s="32">
        <v>4</v>
      </c>
      <c r="P742" s="32">
        <v>29.126149999999999</v>
      </c>
      <c r="Q742" s="32">
        <v>-81.020679999999999</v>
      </c>
      <c r="R742" s="30">
        <f t="shared" si="11"/>
        <v>1943</v>
      </c>
      <c r="S742" s="30" t="s">
        <v>1089</v>
      </c>
    </row>
    <row r="743" spans="1:19">
      <c r="A743" s="31" t="s">
        <v>1269</v>
      </c>
      <c r="B743" s="31" t="s">
        <v>1393</v>
      </c>
      <c r="C743" s="31" t="s">
        <v>3</v>
      </c>
      <c r="D743" s="31" t="s">
        <v>1127</v>
      </c>
      <c r="E743" s="32">
        <v>1</v>
      </c>
      <c r="F743" s="32">
        <v>28</v>
      </c>
      <c r="G743" s="32">
        <v>1</v>
      </c>
      <c r="H743" s="32">
        <v>4</v>
      </c>
      <c r="I743" s="32">
        <v>3</v>
      </c>
      <c r="J743" s="31" t="s">
        <v>1394</v>
      </c>
      <c r="K743" s="31" t="s">
        <v>209</v>
      </c>
      <c r="L743" s="31" t="s">
        <v>1273</v>
      </c>
      <c r="M743" s="31" t="s">
        <v>3617</v>
      </c>
      <c r="N743" s="32">
        <v>1972</v>
      </c>
      <c r="O743" s="32">
        <v>6</v>
      </c>
      <c r="P743" s="32">
        <v>34.681440000000002</v>
      </c>
      <c r="Q743" s="32">
        <v>-86.079319999999996</v>
      </c>
      <c r="R743" s="30">
        <f t="shared" si="11"/>
        <v>1944</v>
      </c>
      <c r="S743" s="30" t="s">
        <v>1089</v>
      </c>
    </row>
    <row r="744" spans="1:19">
      <c r="A744" s="31" t="s">
        <v>1269</v>
      </c>
      <c r="B744" s="31" t="s">
        <v>1403</v>
      </c>
      <c r="C744" s="31" t="s">
        <v>3</v>
      </c>
      <c r="D744" s="31" t="s">
        <v>1127</v>
      </c>
      <c r="E744" s="32">
        <v>1</v>
      </c>
      <c r="F744" s="32">
        <v>31</v>
      </c>
      <c r="G744" s="32">
        <v>1</v>
      </c>
      <c r="H744" s="32">
        <v>4</v>
      </c>
      <c r="I744" s="32">
        <v>3</v>
      </c>
      <c r="J744" s="31" t="s">
        <v>4</v>
      </c>
      <c r="K744" s="31" t="s">
        <v>958</v>
      </c>
      <c r="L744" s="31" t="s">
        <v>1273</v>
      </c>
      <c r="M744" s="31" t="s">
        <v>3617</v>
      </c>
      <c r="N744" s="32">
        <v>1975</v>
      </c>
      <c r="O744" s="32">
        <v>6</v>
      </c>
      <c r="P744" s="32">
        <v>33.523600000000002</v>
      </c>
      <c r="Q744" s="32">
        <v>-86.810100000000006</v>
      </c>
      <c r="R744" s="30">
        <f t="shared" si="11"/>
        <v>1944</v>
      </c>
      <c r="S744" s="30" t="s">
        <v>1089</v>
      </c>
    </row>
    <row r="745" spans="1:19">
      <c r="A745" s="31" t="s">
        <v>1269</v>
      </c>
      <c r="B745" s="31" t="s">
        <v>1408</v>
      </c>
      <c r="C745" s="31" t="s">
        <v>3</v>
      </c>
      <c r="D745" s="31" t="s">
        <v>1274</v>
      </c>
      <c r="E745" s="32">
        <v>1</v>
      </c>
      <c r="F745" s="32">
        <v>36</v>
      </c>
      <c r="G745" s="32">
        <v>1</v>
      </c>
      <c r="H745" s="32">
        <v>4</v>
      </c>
      <c r="I745" s="32">
        <v>3</v>
      </c>
      <c r="J745" s="31" t="s">
        <v>1410</v>
      </c>
      <c r="K745" s="31" t="s">
        <v>1409</v>
      </c>
      <c r="L745" s="31" t="s">
        <v>1309</v>
      </c>
      <c r="M745" s="31" t="s">
        <v>3617</v>
      </c>
      <c r="N745" s="32">
        <v>1980</v>
      </c>
      <c r="O745" s="32">
        <v>6</v>
      </c>
      <c r="P745" s="32">
        <v>33.657209999999999</v>
      </c>
      <c r="Q745" s="32">
        <v>-85.818740000000005</v>
      </c>
      <c r="R745" s="30">
        <f t="shared" si="11"/>
        <v>1944</v>
      </c>
      <c r="S745" s="30" t="s">
        <v>1089</v>
      </c>
    </row>
    <row r="746" spans="1:19">
      <c r="A746" s="31" t="s">
        <v>1269</v>
      </c>
      <c r="B746" s="31" t="s">
        <v>1451</v>
      </c>
      <c r="C746" s="31" t="s">
        <v>3</v>
      </c>
      <c r="D746" s="31" t="s">
        <v>1274</v>
      </c>
      <c r="E746" s="32">
        <v>1</v>
      </c>
      <c r="F746" s="32">
        <v>31</v>
      </c>
      <c r="G746" s="32">
        <v>1</v>
      </c>
      <c r="H746" s="32">
        <v>4</v>
      </c>
      <c r="I746" s="32">
        <v>3</v>
      </c>
      <c r="J746" s="31" t="s">
        <v>6</v>
      </c>
      <c r="K746" s="31" t="s">
        <v>6</v>
      </c>
      <c r="L746" s="31" t="s">
        <v>1322</v>
      </c>
      <c r="M746" s="31" t="s">
        <v>3617</v>
      </c>
      <c r="N746" s="32">
        <v>1975</v>
      </c>
      <c r="O746" s="32">
        <v>8</v>
      </c>
      <c r="P746" s="32">
        <v>30.689360000000001</v>
      </c>
      <c r="Q746" s="32">
        <v>-88.038690000000003</v>
      </c>
      <c r="R746" s="30">
        <f t="shared" si="11"/>
        <v>1944</v>
      </c>
      <c r="S746" s="30" t="s">
        <v>1089</v>
      </c>
    </row>
    <row r="747" spans="1:19">
      <c r="A747" s="31" t="s">
        <v>1269</v>
      </c>
      <c r="B747" s="31" t="s">
        <v>1504</v>
      </c>
      <c r="C747" s="31" t="s">
        <v>10</v>
      </c>
      <c r="D747" s="31" t="s">
        <v>1127</v>
      </c>
      <c r="E747" s="32">
        <v>1</v>
      </c>
      <c r="F747" s="32">
        <v>30</v>
      </c>
      <c r="G747" s="32">
        <v>1</v>
      </c>
      <c r="H747" s="32">
        <v>4</v>
      </c>
      <c r="J747" s="31" t="s">
        <v>1506</v>
      </c>
      <c r="K747" s="31" t="s">
        <v>1505</v>
      </c>
      <c r="L747" s="31" t="s">
        <v>1274</v>
      </c>
      <c r="M747" s="31" t="s">
        <v>3617</v>
      </c>
      <c r="N747" s="32">
        <v>1974</v>
      </c>
      <c r="O747" s="32">
        <v>13</v>
      </c>
      <c r="P747" s="32">
        <v>35.927480000000003</v>
      </c>
      <c r="Q747" s="32">
        <v>-89.904970000000006</v>
      </c>
      <c r="R747" s="30">
        <f t="shared" si="11"/>
        <v>1944</v>
      </c>
      <c r="S747" s="30" t="s">
        <v>1089</v>
      </c>
    </row>
    <row r="748" spans="1:19">
      <c r="A748" s="31" t="s">
        <v>1269</v>
      </c>
      <c r="B748" s="31" t="s">
        <v>1507</v>
      </c>
      <c r="C748" s="31" t="s">
        <v>10</v>
      </c>
      <c r="D748" s="31" t="s">
        <v>1274</v>
      </c>
      <c r="E748" s="32">
        <v>1</v>
      </c>
      <c r="F748" s="32">
        <v>31</v>
      </c>
      <c r="G748" s="32">
        <v>1</v>
      </c>
      <c r="H748" s="32">
        <v>3</v>
      </c>
      <c r="I748" s="32">
        <v>2</v>
      </c>
      <c r="J748" s="31" t="s">
        <v>382</v>
      </c>
      <c r="K748" s="31" t="s">
        <v>1508</v>
      </c>
      <c r="L748" s="31" t="s">
        <v>1274</v>
      </c>
      <c r="M748" s="31" t="s">
        <v>3616</v>
      </c>
      <c r="N748" s="32">
        <v>1975</v>
      </c>
      <c r="O748" s="32">
        <v>13</v>
      </c>
      <c r="P748" s="32">
        <v>35.743659999999998</v>
      </c>
      <c r="Q748" s="32">
        <v>-90.564980000000006</v>
      </c>
      <c r="R748" s="30">
        <f t="shared" si="11"/>
        <v>1944</v>
      </c>
      <c r="S748" s="30" t="s">
        <v>1089</v>
      </c>
    </row>
    <row r="749" spans="1:19">
      <c r="A749" s="31" t="s">
        <v>1269</v>
      </c>
      <c r="B749" s="31" t="s">
        <v>1555</v>
      </c>
      <c r="C749" s="31" t="s">
        <v>283</v>
      </c>
      <c r="D749" s="31" t="s">
        <v>1274</v>
      </c>
      <c r="E749" s="32">
        <v>1</v>
      </c>
      <c r="F749" s="32">
        <v>30</v>
      </c>
      <c r="G749" s="32">
        <v>1</v>
      </c>
      <c r="H749" s="32">
        <v>4</v>
      </c>
      <c r="I749" s="32">
        <v>3</v>
      </c>
      <c r="J749" s="31" t="s">
        <v>478</v>
      </c>
      <c r="K749" s="31" t="s">
        <v>1556</v>
      </c>
      <c r="L749" s="31" t="s">
        <v>1328</v>
      </c>
      <c r="M749" s="31" t="s">
        <v>3617</v>
      </c>
      <c r="N749" s="32">
        <v>1974</v>
      </c>
      <c r="O749" s="32">
        <v>15</v>
      </c>
      <c r="P749" s="32">
        <v>32.346649999999997</v>
      </c>
      <c r="Q749" s="32">
        <v>-95.300669999999997</v>
      </c>
      <c r="R749" s="30">
        <f t="shared" si="11"/>
        <v>1944</v>
      </c>
      <c r="S749" s="30" t="s">
        <v>1089</v>
      </c>
    </row>
    <row r="750" spans="1:19">
      <c r="A750" s="31" t="s">
        <v>1269</v>
      </c>
      <c r="B750" s="31" t="s">
        <v>1313</v>
      </c>
      <c r="C750" s="31" t="s">
        <v>69</v>
      </c>
      <c r="D750" s="31" t="s">
        <v>1274</v>
      </c>
      <c r="E750" s="32">
        <v>1</v>
      </c>
      <c r="F750" s="32">
        <v>33</v>
      </c>
      <c r="G750" s="32">
        <v>1</v>
      </c>
      <c r="H750" s="32">
        <v>4</v>
      </c>
      <c r="I750" s="32">
        <v>3</v>
      </c>
      <c r="J750" s="31" t="s">
        <v>70</v>
      </c>
      <c r="K750" s="31" t="s">
        <v>1311</v>
      </c>
      <c r="L750" s="31" t="s">
        <v>1309</v>
      </c>
      <c r="M750" s="31" t="s">
        <v>3617</v>
      </c>
      <c r="N750" s="32">
        <v>1978</v>
      </c>
      <c r="O750" s="32">
        <v>2</v>
      </c>
      <c r="P750" s="32">
        <v>33.791379999999997</v>
      </c>
      <c r="Q750" s="32">
        <v>-84.391710000000003</v>
      </c>
      <c r="R750" s="30">
        <f t="shared" si="11"/>
        <v>1945</v>
      </c>
      <c r="S750" s="30" t="s">
        <v>1091</v>
      </c>
    </row>
    <row r="751" spans="1:19">
      <c r="A751" s="31" t="s">
        <v>1269</v>
      </c>
      <c r="B751" s="31" t="s">
        <v>1331</v>
      </c>
      <c r="C751" s="31" t="s">
        <v>69</v>
      </c>
      <c r="D751" s="31" t="s">
        <v>1127</v>
      </c>
      <c r="E751" s="32">
        <v>1</v>
      </c>
      <c r="F751" s="32">
        <v>30</v>
      </c>
      <c r="G751" s="32">
        <v>1</v>
      </c>
      <c r="H751" s="32">
        <v>3</v>
      </c>
      <c r="I751" s="32">
        <v>2</v>
      </c>
      <c r="J751" s="31" t="s">
        <v>1333</v>
      </c>
      <c r="K751" s="31" t="s">
        <v>1332</v>
      </c>
      <c r="L751" s="31" t="s">
        <v>1328</v>
      </c>
      <c r="M751" s="31" t="s">
        <v>3617</v>
      </c>
      <c r="N751" s="32">
        <v>1975</v>
      </c>
      <c r="O751" s="32">
        <v>3</v>
      </c>
      <c r="P751" s="32">
        <v>30.99137</v>
      </c>
      <c r="Q751" s="32">
        <v>-83.372709999999998</v>
      </c>
      <c r="R751" s="30">
        <f t="shared" si="11"/>
        <v>1945</v>
      </c>
      <c r="S751" s="30" t="s">
        <v>1091</v>
      </c>
    </row>
    <row r="752" spans="1:19">
      <c r="A752" s="31" t="s">
        <v>1269</v>
      </c>
      <c r="B752" s="31" t="s">
        <v>1452</v>
      </c>
      <c r="C752" s="31" t="s">
        <v>275</v>
      </c>
      <c r="D752" s="31" t="s">
        <v>1274</v>
      </c>
      <c r="E752" s="32">
        <v>1</v>
      </c>
      <c r="F752" s="32">
        <v>32</v>
      </c>
      <c r="G752" s="32">
        <v>1</v>
      </c>
      <c r="H752" s="32">
        <v>4</v>
      </c>
      <c r="I752" s="32">
        <v>3</v>
      </c>
      <c r="J752" s="31" t="s">
        <v>1454</v>
      </c>
      <c r="K752" s="31" t="s">
        <v>1453</v>
      </c>
      <c r="L752" s="31" t="s">
        <v>1319</v>
      </c>
      <c r="M752" s="31" t="s">
        <v>3616</v>
      </c>
      <c r="N752" s="32">
        <v>1977</v>
      </c>
      <c r="O752" s="32">
        <v>9</v>
      </c>
      <c r="P752" s="32">
        <v>36.291710000000002</v>
      </c>
      <c r="Q752" s="32">
        <v>-88.707859999999997</v>
      </c>
      <c r="R752" s="30">
        <f t="shared" si="11"/>
        <v>1945</v>
      </c>
      <c r="S752" s="30" t="s">
        <v>1091</v>
      </c>
    </row>
    <row r="753" spans="1:19">
      <c r="A753" s="31" t="s">
        <v>1269</v>
      </c>
      <c r="B753" s="31" t="s">
        <v>1464</v>
      </c>
      <c r="C753" s="31" t="s">
        <v>275</v>
      </c>
      <c r="D753" s="31" t="s">
        <v>1127</v>
      </c>
      <c r="E753" s="32">
        <v>1</v>
      </c>
      <c r="F753" s="32">
        <v>30</v>
      </c>
      <c r="G753" s="32">
        <v>1</v>
      </c>
      <c r="H753" s="32">
        <v>4</v>
      </c>
      <c r="I753" s="32">
        <v>3</v>
      </c>
      <c r="J753" s="31" t="s">
        <v>280</v>
      </c>
      <c r="K753" s="31" t="s">
        <v>1462</v>
      </c>
      <c r="L753" s="31" t="s">
        <v>1274</v>
      </c>
      <c r="M753" s="31" t="s">
        <v>3617</v>
      </c>
      <c r="N753" s="32">
        <v>1975</v>
      </c>
      <c r="O753" s="32">
        <v>9</v>
      </c>
      <c r="P753" s="32">
        <v>35.138240000000003</v>
      </c>
      <c r="Q753" s="32">
        <v>-90.054389999999998</v>
      </c>
      <c r="R753" s="30">
        <f t="shared" si="11"/>
        <v>1945</v>
      </c>
      <c r="S753" s="30" t="s">
        <v>1091</v>
      </c>
    </row>
    <row r="754" spans="1:19">
      <c r="A754" s="31" t="s">
        <v>1269</v>
      </c>
      <c r="B754" s="31" t="s">
        <v>1525</v>
      </c>
      <c r="C754" s="31" t="s">
        <v>10</v>
      </c>
      <c r="D754" s="31" t="s">
        <v>1127</v>
      </c>
      <c r="E754" s="32">
        <v>1</v>
      </c>
      <c r="F754" s="32">
        <v>29</v>
      </c>
      <c r="G754" s="32">
        <v>1</v>
      </c>
      <c r="H754" s="32">
        <v>4</v>
      </c>
      <c r="I754" s="32">
        <v>3</v>
      </c>
      <c r="J754" s="31" t="s">
        <v>1527</v>
      </c>
      <c r="K754" s="31" t="s">
        <v>1526</v>
      </c>
      <c r="L754" s="31" t="s">
        <v>1273</v>
      </c>
      <c r="M754" s="31" t="s">
        <v>3617</v>
      </c>
      <c r="N754" s="32">
        <v>1974</v>
      </c>
      <c r="O754" s="32">
        <v>13</v>
      </c>
      <c r="P754" s="32">
        <v>35.384819999999998</v>
      </c>
      <c r="Q754" s="32">
        <v>-94.421610000000001</v>
      </c>
      <c r="R754" s="30">
        <f t="shared" si="11"/>
        <v>1945</v>
      </c>
      <c r="S754" s="30" t="s">
        <v>1091</v>
      </c>
    </row>
    <row r="755" spans="1:19">
      <c r="A755" s="31" t="s">
        <v>1269</v>
      </c>
      <c r="B755" s="31" t="s">
        <v>1585</v>
      </c>
      <c r="C755" s="31" t="s">
        <v>283</v>
      </c>
      <c r="D755" s="31" t="s">
        <v>1274</v>
      </c>
      <c r="E755" s="32">
        <v>1</v>
      </c>
      <c r="F755" s="32">
        <v>29</v>
      </c>
      <c r="G755" s="32">
        <v>1</v>
      </c>
      <c r="H755" s="32">
        <v>4</v>
      </c>
      <c r="I755" s="32">
        <v>2</v>
      </c>
      <c r="J755" s="31" t="s">
        <v>1587</v>
      </c>
      <c r="K755" s="31" t="s">
        <v>1586</v>
      </c>
      <c r="L755" s="31" t="s">
        <v>1319</v>
      </c>
      <c r="M755" s="31" t="s">
        <v>3617</v>
      </c>
      <c r="N755" s="32">
        <v>1974</v>
      </c>
      <c r="O755" s="32">
        <v>16</v>
      </c>
      <c r="P755" s="32">
        <v>27.226759999999999</v>
      </c>
      <c r="Q755" s="32">
        <v>-98.144270000000006</v>
      </c>
      <c r="R755" s="30">
        <f t="shared" si="11"/>
        <v>1945</v>
      </c>
      <c r="S755" s="30" t="s">
        <v>1091</v>
      </c>
    </row>
    <row r="756" spans="1:19">
      <c r="A756" s="31" t="s">
        <v>1269</v>
      </c>
      <c r="B756" s="31" t="s">
        <v>1591</v>
      </c>
      <c r="C756" s="31" t="s">
        <v>283</v>
      </c>
      <c r="D756" s="31" t="s">
        <v>1274</v>
      </c>
      <c r="E756" s="32">
        <v>1</v>
      </c>
      <c r="F756" s="32">
        <v>29</v>
      </c>
      <c r="G756" s="32">
        <v>1</v>
      </c>
      <c r="H756" s="32">
        <v>4</v>
      </c>
      <c r="I756" s="32">
        <v>2</v>
      </c>
      <c r="J756" s="31" t="s">
        <v>290</v>
      </c>
      <c r="K756" s="31" t="s">
        <v>1592</v>
      </c>
      <c r="L756" s="31" t="s">
        <v>1322</v>
      </c>
      <c r="M756" s="31" t="s">
        <v>3617</v>
      </c>
      <c r="N756" s="32">
        <v>1974</v>
      </c>
      <c r="O756" s="32">
        <v>16</v>
      </c>
      <c r="P756" s="32">
        <v>27.79636</v>
      </c>
      <c r="Q756" s="32">
        <v>-97.402979999999999</v>
      </c>
      <c r="R756" s="30">
        <f t="shared" si="11"/>
        <v>1945</v>
      </c>
      <c r="S756" s="30" t="s">
        <v>1091</v>
      </c>
    </row>
    <row r="757" spans="1:19">
      <c r="A757" s="31" t="s">
        <v>1269</v>
      </c>
      <c r="B757" s="31" t="s">
        <v>1365</v>
      </c>
      <c r="C757" s="31" t="s">
        <v>54</v>
      </c>
      <c r="D757" s="31" t="s">
        <v>1274</v>
      </c>
      <c r="E757" s="32">
        <v>1</v>
      </c>
      <c r="F757" s="32">
        <v>30</v>
      </c>
      <c r="G757" s="32">
        <v>1</v>
      </c>
      <c r="H757" s="32">
        <v>4</v>
      </c>
      <c r="I757" s="32">
        <v>3</v>
      </c>
      <c r="J757" s="31" t="s">
        <v>63</v>
      </c>
      <c r="K757" s="31" t="s">
        <v>1364</v>
      </c>
      <c r="L757" s="31" t="s">
        <v>1322</v>
      </c>
      <c r="M757" s="31" t="s">
        <v>3617</v>
      </c>
      <c r="N757" s="32">
        <v>1976</v>
      </c>
      <c r="O757" s="32">
        <v>4</v>
      </c>
      <c r="P757" s="32">
        <v>27.948599999999999</v>
      </c>
      <c r="Q757" s="32">
        <v>-82.455399999999997</v>
      </c>
      <c r="R757" s="30">
        <f t="shared" si="11"/>
        <v>1946</v>
      </c>
      <c r="S757" s="30" t="s">
        <v>1091</v>
      </c>
    </row>
    <row r="758" spans="1:19">
      <c r="A758" s="31" t="s">
        <v>1269</v>
      </c>
      <c r="B758" s="31" t="s">
        <v>1533</v>
      </c>
      <c r="C758" s="31" t="s">
        <v>10</v>
      </c>
      <c r="D758" s="31" t="s">
        <v>1127</v>
      </c>
      <c r="E758" s="32">
        <v>1</v>
      </c>
      <c r="F758" s="32">
        <v>31</v>
      </c>
      <c r="G758" s="32">
        <v>1</v>
      </c>
      <c r="H758" s="32">
        <v>3</v>
      </c>
      <c r="I758" s="32">
        <v>2</v>
      </c>
      <c r="J758" s="31" t="s">
        <v>1535</v>
      </c>
      <c r="K758" s="31" t="s">
        <v>1534</v>
      </c>
      <c r="L758" s="31" t="s">
        <v>1274</v>
      </c>
      <c r="M758" s="31" t="s">
        <v>3616</v>
      </c>
      <c r="N758" s="32">
        <v>1977</v>
      </c>
      <c r="O758" s="32">
        <v>13</v>
      </c>
      <c r="P758" s="32">
        <v>33.609020000000001</v>
      </c>
      <c r="Q758" s="32">
        <v>-91.207049999999995</v>
      </c>
      <c r="R758" s="30">
        <f t="shared" si="11"/>
        <v>1946</v>
      </c>
      <c r="S758" s="30" t="s">
        <v>1091</v>
      </c>
    </row>
    <row r="759" spans="1:19">
      <c r="A759" s="31" t="s">
        <v>1269</v>
      </c>
      <c r="B759" s="31" t="s">
        <v>1565</v>
      </c>
      <c r="C759" s="31" t="s">
        <v>283</v>
      </c>
      <c r="D759" s="31" t="s">
        <v>1127</v>
      </c>
      <c r="E759" s="32">
        <v>1</v>
      </c>
      <c r="F759" s="32">
        <v>29</v>
      </c>
      <c r="G759" s="32">
        <v>1</v>
      </c>
      <c r="H759" s="32">
        <v>4</v>
      </c>
      <c r="I759" s="32">
        <v>3</v>
      </c>
      <c r="J759" s="31" t="s">
        <v>480</v>
      </c>
      <c r="K759" s="31" t="s">
        <v>480</v>
      </c>
      <c r="L759" s="31" t="s">
        <v>1319</v>
      </c>
      <c r="M759" s="31" t="s">
        <v>3617</v>
      </c>
      <c r="N759" s="32">
        <v>1975</v>
      </c>
      <c r="O759" s="32">
        <v>15</v>
      </c>
      <c r="P759" s="32">
        <v>32.778700000000001</v>
      </c>
      <c r="Q759" s="32">
        <v>-96.804109999999994</v>
      </c>
      <c r="R759" s="30">
        <f t="shared" si="11"/>
        <v>1946</v>
      </c>
      <c r="S759" s="30" t="s">
        <v>1091</v>
      </c>
    </row>
    <row r="760" spans="1:19">
      <c r="A760" s="31" t="s">
        <v>1269</v>
      </c>
      <c r="B760" s="31" t="s">
        <v>1573</v>
      </c>
      <c r="C760" s="31" t="s">
        <v>283</v>
      </c>
      <c r="D760" s="31" t="s">
        <v>1127</v>
      </c>
      <c r="E760" s="32">
        <v>1</v>
      </c>
      <c r="F760" s="32">
        <v>32</v>
      </c>
      <c r="G760" s="32">
        <v>1</v>
      </c>
      <c r="H760" s="32">
        <v>4</v>
      </c>
      <c r="J760" s="31" t="s">
        <v>293</v>
      </c>
      <c r="K760" s="31" t="s">
        <v>1571</v>
      </c>
      <c r="L760" s="31" t="s">
        <v>1322</v>
      </c>
      <c r="M760" s="31" t="s">
        <v>3617</v>
      </c>
      <c r="N760" s="32">
        <v>1978</v>
      </c>
      <c r="O760" s="32">
        <v>15</v>
      </c>
      <c r="P760" s="32">
        <v>29.76211</v>
      </c>
      <c r="Q760" s="32">
        <v>-95.365960000000001</v>
      </c>
      <c r="R760" s="30">
        <f t="shared" si="11"/>
        <v>1946</v>
      </c>
      <c r="S760" s="30" t="s">
        <v>1091</v>
      </c>
    </row>
    <row r="761" spans="1:19">
      <c r="A761" s="31" t="s">
        <v>1269</v>
      </c>
      <c r="B761" s="31" t="s">
        <v>1574</v>
      </c>
      <c r="C761" s="31" t="s">
        <v>283</v>
      </c>
      <c r="D761" s="31" t="s">
        <v>1274</v>
      </c>
      <c r="E761" s="32">
        <v>1</v>
      </c>
      <c r="F761" s="32">
        <v>29</v>
      </c>
      <c r="G761" s="32">
        <v>1</v>
      </c>
      <c r="H761" s="32">
        <v>4</v>
      </c>
      <c r="I761" s="32">
        <v>2</v>
      </c>
      <c r="J761" s="31" t="s">
        <v>1575</v>
      </c>
      <c r="K761" s="31" t="s">
        <v>1575</v>
      </c>
      <c r="L761" s="31" t="s">
        <v>1319</v>
      </c>
      <c r="M761" s="31" t="s">
        <v>3617</v>
      </c>
      <c r="N761" s="32">
        <v>1975</v>
      </c>
      <c r="O761" s="32">
        <v>16</v>
      </c>
      <c r="P761" s="32">
        <v>28.805730000000001</v>
      </c>
      <c r="Q761" s="32">
        <v>-96.999380000000002</v>
      </c>
      <c r="R761" s="30">
        <f t="shared" si="11"/>
        <v>1946</v>
      </c>
      <c r="S761" s="30" t="s">
        <v>1091</v>
      </c>
    </row>
    <row r="762" spans="1:19">
      <c r="A762" s="31" t="s">
        <v>1269</v>
      </c>
      <c r="B762" s="31" t="s">
        <v>1483</v>
      </c>
      <c r="C762" s="31" t="s">
        <v>336</v>
      </c>
      <c r="D762" s="31" t="s">
        <v>1127</v>
      </c>
      <c r="E762" s="32">
        <v>1</v>
      </c>
      <c r="F762" s="32">
        <v>27</v>
      </c>
      <c r="G762" s="32">
        <v>1</v>
      </c>
      <c r="H762" s="32">
        <v>4</v>
      </c>
      <c r="I762" s="32">
        <v>2</v>
      </c>
      <c r="J762" s="31" t="s">
        <v>1485</v>
      </c>
      <c r="K762" s="31" t="s">
        <v>1484</v>
      </c>
      <c r="L762" s="31" t="s">
        <v>1328</v>
      </c>
      <c r="M762" s="31" t="s">
        <v>3617</v>
      </c>
      <c r="N762" s="32">
        <v>1974</v>
      </c>
      <c r="O762" s="32">
        <v>12</v>
      </c>
      <c r="P762" s="32">
        <v>30.525860000000002</v>
      </c>
      <c r="Q762" s="32">
        <v>-89.679860000000005</v>
      </c>
      <c r="R762" s="30">
        <f t="shared" si="11"/>
        <v>1947</v>
      </c>
      <c r="S762" s="30" t="s">
        <v>1091</v>
      </c>
    </row>
    <row r="763" spans="1:19">
      <c r="A763" s="31" t="s">
        <v>1269</v>
      </c>
      <c r="B763" s="31" t="s">
        <v>1559</v>
      </c>
      <c r="C763" s="31" t="s">
        <v>283</v>
      </c>
      <c r="D763" s="31" t="s">
        <v>1127</v>
      </c>
      <c r="E763" s="32">
        <v>1</v>
      </c>
      <c r="F763" s="32">
        <v>27</v>
      </c>
      <c r="G763" s="32">
        <v>1</v>
      </c>
      <c r="H763" s="32">
        <v>3</v>
      </c>
      <c r="I763" s="32">
        <v>2</v>
      </c>
      <c r="J763" s="31" t="s">
        <v>1560</v>
      </c>
      <c r="K763" s="31" t="s">
        <v>704</v>
      </c>
      <c r="L763" s="31" t="s">
        <v>1328</v>
      </c>
      <c r="M763" s="31" t="s">
        <v>3617</v>
      </c>
      <c r="N763" s="32">
        <v>1974</v>
      </c>
      <c r="O763" s="32">
        <v>15</v>
      </c>
      <c r="P763" s="32">
        <v>33.425179999999997</v>
      </c>
      <c r="Q763" s="32">
        <v>-94.047979999999995</v>
      </c>
      <c r="R763" s="30">
        <f t="shared" si="11"/>
        <v>1947</v>
      </c>
      <c r="S763" s="30" t="s">
        <v>1091</v>
      </c>
    </row>
    <row r="764" spans="1:19">
      <c r="A764" s="31" t="s">
        <v>1269</v>
      </c>
      <c r="B764" s="31" t="s">
        <v>1568</v>
      </c>
      <c r="C764" s="31" t="s">
        <v>283</v>
      </c>
      <c r="D764" s="31" t="s">
        <v>1127</v>
      </c>
      <c r="E764" s="32">
        <v>1</v>
      </c>
      <c r="F764" s="32">
        <v>30</v>
      </c>
      <c r="G764" s="32">
        <v>1</v>
      </c>
      <c r="H764" s="32">
        <v>3</v>
      </c>
      <c r="I764" s="32">
        <v>2</v>
      </c>
      <c r="J764" s="31" t="s">
        <v>1569</v>
      </c>
      <c r="K764" s="31" t="s">
        <v>958</v>
      </c>
      <c r="L764" s="31" t="s">
        <v>1322</v>
      </c>
      <c r="M764" s="31" t="s">
        <v>3617</v>
      </c>
      <c r="N764" s="32">
        <v>1977</v>
      </c>
      <c r="O764" s="32">
        <v>15</v>
      </c>
      <c r="P764" s="32">
        <v>29.898900000000001</v>
      </c>
      <c r="Q764" s="32">
        <v>-93.928740000000005</v>
      </c>
      <c r="R764" s="30">
        <f t="shared" si="11"/>
        <v>1947</v>
      </c>
      <c r="S764" s="30" t="s">
        <v>1091</v>
      </c>
    </row>
    <row r="765" spans="1:19">
      <c r="A765" s="31" t="s">
        <v>1269</v>
      </c>
      <c r="B765" s="31" t="s">
        <v>1293</v>
      </c>
      <c r="C765" s="31" t="s">
        <v>275</v>
      </c>
      <c r="D765" s="31" t="s">
        <v>1274</v>
      </c>
      <c r="E765" s="32">
        <v>1</v>
      </c>
      <c r="F765" s="32">
        <v>27</v>
      </c>
      <c r="G765" s="32">
        <v>1</v>
      </c>
      <c r="H765" s="32">
        <v>4</v>
      </c>
      <c r="I765" s="32">
        <v>4</v>
      </c>
      <c r="J765" s="31" t="s">
        <v>1295</v>
      </c>
      <c r="K765" s="31" t="s">
        <v>1294</v>
      </c>
      <c r="L765" s="31" t="s">
        <v>1273</v>
      </c>
      <c r="M765" s="31" t="s">
        <v>3617</v>
      </c>
      <c r="N765" s="32">
        <v>1975</v>
      </c>
      <c r="O765" s="32">
        <v>1</v>
      </c>
      <c r="P765" s="32">
        <v>35.948129999999999</v>
      </c>
      <c r="Q765" s="32">
        <v>-85.026330000000002</v>
      </c>
      <c r="R765" s="30">
        <f t="shared" si="11"/>
        <v>1948</v>
      </c>
      <c r="S765" s="30" t="s">
        <v>1091</v>
      </c>
    </row>
    <row r="766" spans="1:19">
      <c r="A766" s="31" t="s">
        <v>1269</v>
      </c>
      <c r="B766" s="31" t="s">
        <v>1303</v>
      </c>
      <c r="C766" s="31" t="s">
        <v>69</v>
      </c>
      <c r="D766" s="31" t="s">
        <v>1274</v>
      </c>
      <c r="E766" s="32">
        <v>1</v>
      </c>
      <c r="F766" s="32">
        <v>24</v>
      </c>
      <c r="G766" s="32">
        <v>1</v>
      </c>
      <c r="H766" s="32">
        <v>3</v>
      </c>
      <c r="I766" s="32">
        <v>3</v>
      </c>
      <c r="J766" s="31" t="s">
        <v>1305</v>
      </c>
      <c r="K766" s="31" t="s">
        <v>1304</v>
      </c>
      <c r="L766" s="31" t="s">
        <v>1273</v>
      </c>
      <c r="M766" s="31" t="s">
        <v>3617</v>
      </c>
      <c r="N766" s="32">
        <v>1972</v>
      </c>
      <c r="O766" s="32">
        <v>2</v>
      </c>
      <c r="P766" s="32">
        <v>34.76146</v>
      </c>
      <c r="Q766" s="32">
        <v>-84.971530000000001</v>
      </c>
      <c r="R766" s="30">
        <f t="shared" si="11"/>
        <v>1948</v>
      </c>
      <c r="S766" s="30" t="s">
        <v>1091</v>
      </c>
    </row>
    <row r="767" spans="1:19">
      <c r="A767" s="31" t="s">
        <v>1269</v>
      </c>
      <c r="B767" s="31" t="s">
        <v>1334</v>
      </c>
      <c r="C767" s="31" t="s">
        <v>69</v>
      </c>
      <c r="D767" s="31" t="s">
        <v>1274</v>
      </c>
      <c r="E767" s="32">
        <v>1</v>
      </c>
      <c r="F767" s="32">
        <v>23</v>
      </c>
      <c r="G767" s="32">
        <v>1</v>
      </c>
      <c r="H767" s="32">
        <v>4</v>
      </c>
      <c r="J767" s="31" t="s">
        <v>1333</v>
      </c>
      <c r="K767" s="31" t="s">
        <v>1332</v>
      </c>
      <c r="L767" s="31" t="s">
        <v>1328</v>
      </c>
      <c r="M767" s="31" t="s">
        <v>3617</v>
      </c>
      <c r="N767" s="32">
        <v>1971</v>
      </c>
      <c r="O767" s="32">
        <v>3</v>
      </c>
      <c r="P767" s="32">
        <v>30.82451</v>
      </c>
      <c r="Q767" s="32">
        <v>-83.275469999999999</v>
      </c>
      <c r="R767" s="30">
        <f t="shared" si="11"/>
        <v>1948</v>
      </c>
      <c r="S767" s="30" t="s">
        <v>1091</v>
      </c>
    </row>
    <row r="768" spans="1:19">
      <c r="A768" s="31" t="s">
        <v>1269</v>
      </c>
      <c r="B768" s="31" t="s">
        <v>2192</v>
      </c>
      <c r="C768" s="31" t="s">
        <v>3</v>
      </c>
      <c r="D768" s="31" t="s">
        <v>1127</v>
      </c>
      <c r="E768" s="32">
        <v>1</v>
      </c>
      <c r="F768" s="32">
        <v>28</v>
      </c>
      <c r="G768" s="32">
        <v>3</v>
      </c>
      <c r="H768" s="32">
        <v>1</v>
      </c>
      <c r="I768" s="32">
        <v>1</v>
      </c>
      <c r="J768" s="31" t="s">
        <v>2193</v>
      </c>
      <c r="K768" s="31" t="s">
        <v>320</v>
      </c>
      <c r="L768" s="31" t="s">
        <v>1273</v>
      </c>
      <c r="M768" s="31" t="s">
        <v>3616</v>
      </c>
      <c r="N768" s="32">
        <v>1976</v>
      </c>
      <c r="O768" s="32">
        <v>6</v>
      </c>
      <c r="P768" s="32">
        <v>34.898249999999997</v>
      </c>
      <c r="Q768" s="32">
        <v>-86.733310000000003</v>
      </c>
      <c r="R768" s="30">
        <f t="shared" si="11"/>
        <v>1948</v>
      </c>
      <c r="S768" s="30" t="s">
        <v>1091</v>
      </c>
    </row>
    <row r="769" spans="1:19">
      <c r="A769" s="31" t="s">
        <v>1269</v>
      </c>
      <c r="B769" s="31" t="s">
        <v>1411</v>
      </c>
      <c r="C769" s="31" t="s">
        <v>3</v>
      </c>
      <c r="D769" s="31" t="s">
        <v>1127</v>
      </c>
      <c r="E769" s="32">
        <v>1</v>
      </c>
      <c r="F769" s="32">
        <v>32</v>
      </c>
      <c r="G769" s="32">
        <v>1</v>
      </c>
      <c r="H769" s="32">
        <v>4</v>
      </c>
      <c r="I769" s="32">
        <v>3</v>
      </c>
      <c r="J769" s="31" t="s">
        <v>1412</v>
      </c>
      <c r="K769" s="31" t="s">
        <v>1412</v>
      </c>
      <c r="L769" s="31" t="s">
        <v>1309</v>
      </c>
      <c r="M769" s="31" t="s">
        <v>3617</v>
      </c>
      <c r="N769" s="32">
        <v>1980</v>
      </c>
      <c r="O769" s="32">
        <v>6</v>
      </c>
      <c r="P769" s="32">
        <v>33.433970000000002</v>
      </c>
      <c r="Q769" s="32">
        <v>-86.106020000000001</v>
      </c>
      <c r="R769" s="30">
        <f t="shared" si="11"/>
        <v>1948</v>
      </c>
      <c r="S769" s="30" t="s">
        <v>1091</v>
      </c>
    </row>
    <row r="770" spans="1:19">
      <c r="A770" s="31" t="s">
        <v>1269</v>
      </c>
      <c r="B770" s="31" t="s">
        <v>1561</v>
      </c>
      <c r="C770" s="31" t="s">
        <v>283</v>
      </c>
      <c r="D770" s="31" t="s">
        <v>1127</v>
      </c>
      <c r="E770" s="32">
        <v>1</v>
      </c>
      <c r="F770" s="32">
        <v>29</v>
      </c>
      <c r="G770" s="32">
        <v>1</v>
      </c>
      <c r="H770" s="32">
        <v>4</v>
      </c>
      <c r="I770" s="32">
        <v>3</v>
      </c>
      <c r="J770" s="31" t="s">
        <v>1563</v>
      </c>
      <c r="K770" s="31" t="s">
        <v>1562</v>
      </c>
      <c r="L770" s="31" t="s">
        <v>1328</v>
      </c>
      <c r="M770" s="31" t="s">
        <v>3617</v>
      </c>
      <c r="N770" s="32">
        <v>1977</v>
      </c>
      <c r="O770" s="32">
        <v>15</v>
      </c>
      <c r="P770" s="32">
        <v>33.157130000000002</v>
      </c>
      <c r="Q770" s="32">
        <v>-94.968530000000001</v>
      </c>
      <c r="R770" s="30">
        <f t="shared" ref="R770:R833" si="12">N770-F770</f>
        <v>1948</v>
      </c>
      <c r="S770" s="30" t="s">
        <v>1091</v>
      </c>
    </row>
    <row r="771" spans="1:19">
      <c r="A771" s="31" t="s">
        <v>1269</v>
      </c>
      <c r="B771" s="31" t="s">
        <v>1329</v>
      </c>
      <c r="C771" s="31" t="s">
        <v>69</v>
      </c>
      <c r="D771" s="31" t="s">
        <v>1127</v>
      </c>
      <c r="E771" s="32">
        <v>1</v>
      </c>
      <c r="F771" s="32">
        <v>28</v>
      </c>
      <c r="G771" s="32">
        <v>1</v>
      </c>
      <c r="H771" s="32">
        <v>4</v>
      </c>
      <c r="I771" s="32">
        <v>3</v>
      </c>
      <c r="J771" s="31" t="s">
        <v>217</v>
      </c>
      <c r="K771" s="31" t="s">
        <v>1330</v>
      </c>
      <c r="L771" s="31" t="s">
        <v>1328</v>
      </c>
      <c r="M771" s="31" t="s">
        <v>3617</v>
      </c>
      <c r="N771" s="32">
        <v>1977</v>
      </c>
      <c r="O771" s="32">
        <v>3</v>
      </c>
      <c r="P771" s="32">
        <v>31.57536</v>
      </c>
      <c r="Q771" s="32">
        <v>-84.15598</v>
      </c>
      <c r="R771" s="30">
        <f t="shared" si="12"/>
        <v>1949</v>
      </c>
      <c r="S771" s="30" t="s">
        <v>1091</v>
      </c>
    </row>
    <row r="772" spans="1:19">
      <c r="A772" s="31" t="s">
        <v>1269</v>
      </c>
      <c r="B772" s="31" t="s">
        <v>1489</v>
      </c>
      <c r="C772" s="31" t="s">
        <v>24</v>
      </c>
      <c r="D772" s="31" t="s">
        <v>1274</v>
      </c>
      <c r="E772" s="32">
        <v>1</v>
      </c>
      <c r="F772" s="32">
        <v>23</v>
      </c>
      <c r="G772" s="32">
        <v>1</v>
      </c>
      <c r="H772" s="32">
        <v>4</v>
      </c>
      <c r="I772" s="32">
        <v>3</v>
      </c>
      <c r="J772" s="31" t="s">
        <v>119</v>
      </c>
      <c r="K772" s="31" t="s">
        <v>1487</v>
      </c>
      <c r="L772" s="31" t="s">
        <v>1274</v>
      </c>
      <c r="M772" s="31" t="s">
        <v>3617</v>
      </c>
      <c r="N772" s="32">
        <v>1972</v>
      </c>
      <c r="O772" s="32">
        <v>12</v>
      </c>
      <c r="P772" s="32">
        <v>30.441230000000001</v>
      </c>
      <c r="Q772" s="32">
        <v>-91.186369999999997</v>
      </c>
      <c r="R772" s="30">
        <f t="shared" si="12"/>
        <v>1949</v>
      </c>
      <c r="S772" s="30" t="s">
        <v>1091</v>
      </c>
    </row>
    <row r="773" spans="1:19">
      <c r="A773" s="31" t="s">
        <v>1269</v>
      </c>
      <c r="B773" s="31" t="s">
        <v>1544</v>
      </c>
      <c r="C773" s="31" t="s">
        <v>24</v>
      </c>
      <c r="D773" s="31" t="s">
        <v>1274</v>
      </c>
      <c r="E773" s="32">
        <v>1</v>
      </c>
      <c r="F773" s="32">
        <v>23</v>
      </c>
      <c r="G773" s="32">
        <v>1</v>
      </c>
      <c r="H773" s="32">
        <v>4</v>
      </c>
      <c r="I773" s="32">
        <v>3</v>
      </c>
      <c r="J773" s="31" t="s">
        <v>123</v>
      </c>
      <c r="K773" s="31" t="s">
        <v>1543</v>
      </c>
      <c r="L773" s="31" t="s">
        <v>1274</v>
      </c>
      <c r="M773" s="31" t="s">
        <v>3617</v>
      </c>
      <c r="N773" s="32">
        <v>1972</v>
      </c>
      <c r="O773" s="32">
        <v>14</v>
      </c>
      <c r="P773" s="32">
        <v>32.515860000000004</v>
      </c>
      <c r="Q773" s="32">
        <v>-93.747600000000006</v>
      </c>
      <c r="R773" s="30">
        <f t="shared" si="12"/>
        <v>1949</v>
      </c>
      <c r="S773" s="30" t="s">
        <v>1091</v>
      </c>
    </row>
    <row r="774" spans="1:19">
      <c r="A774" s="31" t="s">
        <v>1269</v>
      </c>
      <c r="B774" s="31" t="s">
        <v>1298</v>
      </c>
      <c r="C774" s="31" t="s">
        <v>275</v>
      </c>
      <c r="D774" s="31" t="s">
        <v>1127</v>
      </c>
      <c r="E774" s="32">
        <v>1</v>
      </c>
      <c r="F774" s="32">
        <v>21</v>
      </c>
      <c r="G774" s="32">
        <v>1</v>
      </c>
      <c r="H774" s="32">
        <v>4</v>
      </c>
      <c r="I774" s="32">
        <v>3</v>
      </c>
      <c r="J774" s="31" t="s">
        <v>232</v>
      </c>
      <c r="K774" s="31" t="s">
        <v>1299</v>
      </c>
      <c r="L774" s="31" t="s">
        <v>1273</v>
      </c>
      <c r="M774" s="31" t="s">
        <v>3617</v>
      </c>
      <c r="N774" s="32">
        <v>1971</v>
      </c>
      <c r="O774" s="32">
        <v>1</v>
      </c>
      <c r="P774" s="32">
        <v>35.159840000000003</v>
      </c>
      <c r="Q774" s="32">
        <v>-84.875540000000001</v>
      </c>
      <c r="R774" s="30">
        <f t="shared" si="12"/>
        <v>1950</v>
      </c>
      <c r="S774" s="30" t="s">
        <v>1091</v>
      </c>
    </row>
    <row r="775" spans="1:19">
      <c r="A775" s="31" t="s">
        <v>1269</v>
      </c>
      <c r="B775" s="31" t="s">
        <v>1423</v>
      </c>
      <c r="C775" s="31" t="s">
        <v>3</v>
      </c>
      <c r="D775" s="31" t="s">
        <v>1127</v>
      </c>
      <c r="E775" s="32">
        <v>1</v>
      </c>
      <c r="F775" s="32">
        <v>22</v>
      </c>
      <c r="G775" s="32">
        <v>1</v>
      </c>
      <c r="H775" s="32">
        <v>4</v>
      </c>
      <c r="I775" s="32">
        <v>2</v>
      </c>
      <c r="J775" s="31" t="s">
        <v>1425</v>
      </c>
      <c r="K775" s="31" t="s">
        <v>1424</v>
      </c>
      <c r="L775" s="31" t="s">
        <v>1309</v>
      </c>
      <c r="M775" s="31" t="s">
        <v>3617</v>
      </c>
      <c r="N775" s="32">
        <v>1972</v>
      </c>
      <c r="O775" s="32">
        <v>7</v>
      </c>
      <c r="P775" s="32">
        <v>32.467669999999998</v>
      </c>
      <c r="Q775" s="32">
        <v>-85.000810000000001</v>
      </c>
      <c r="R775" s="30">
        <f t="shared" si="12"/>
        <v>1950</v>
      </c>
      <c r="S775" s="30" t="s">
        <v>1091</v>
      </c>
    </row>
    <row r="776" spans="1:19">
      <c r="A776" s="31" t="s">
        <v>1269</v>
      </c>
      <c r="B776" s="31" t="s">
        <v>1432</v>
      </c>
      <c r="C776" s="31" t="s">
        <v>3</v>
      </c>
      <c r="D776" s="31" t="s">
        <v>1127</v>
      </c>
      <c r="E776" s="32">
        <v>1</v>
      </c>
      <c r="F776" s="32">
        <v>27</v>
      </c>
      <c r="G776" s="32">
        <v>1</v>
      </c>
      <c r="H776" s="32">
        <v>4</v>
      </c>
      <c r="J776" s="31" t="s">
        <v>1434</v>
      </c>
      <c r="K776" s="31" t="s">
        <v>1433</v>
      </c>
      <c r="L776" s="31" t="s">
        <v>1328</v>
      </c>
      <c r="M776" s="31" t="s">
        <v>3617</v>
      </c>
      <c r="N776" s="32">
        <v>1977</v>
      </c>
      <c r="O776" s="32">
        <v>7</v>
      </c>
      <c r="P776" s="32">
        <v>31.807960000000001</v>
      </c>
      <c r="Q776" s="32">
        <v>-85.972120000000004</v>
      </c>
      <c r="R776" s="30">
        <f t="shared" si="12"/>
        <v>1950</v>
      </c>
      <c r="S776" s="30" t="s">
        <v>1091</v>
      </c>
    </row>
    <row r="777" spans="1:19">
      <c r="A777" s="31" t="s">
        <v>1269</v>
      </c>
      <c r="B777" s="31" t="s">
        <v>1436</v>
      </c>
      <c r="C777" s="31" t="s">
        <v>3</v>
      </c>
      <c r="D777" s="31" t="s">
        <v>1127</v>
      </c>
      <c r="E777" s="32">
        <v>1</v>
      </c>
      <c r="F777" s="32">
        <v>28</v>
      </c>
      <c r="G777" s="32">
        <v>1</v>
      </c>
      <c r="H777" s="32">
        <v>4</v>
      </c>
      <c r="I777" s="32">
        <v>3</v>
      </c>
      <c r="J777" s="31" t="s">
        <v>1434</v>
      </c>
      <c r="K777" s="31" t="s">
        <v>1433</v>
      </c>
      <c r="L777" s="31" t="s">
        <v>1328</v>
      </c>
      <c r="M777" s="31" t="s">
        <v>3617</v>
      </c>
      <c r="N777" s="32">
        <v>1978</v>
      </c>
      <c r="O777" s="32">
        <v>7</v>
      </c>
      <c r="P777" s="32">
        <v>31.8322</v>
      </c>
      <c r="Q777" s="32">
        <v>-85.990870000000001</v>
      </c>
      <c r="R777" s="30">
        <f t="shared" si="12"/>
        <v>1950</v>
      </c>
      <c r="S777" s="30" t="s">
        <v>1091</v>
      </c>
    </row>
    <row r="778" spans="1:19">
      <c r="A778" s="31" t="s">
        <v>1269</v>
      </c>
      <c r="B778" s="31" t="s">
        <v>1490</v>
      </c>
      <c r="C778" s="31" t="s">
        <v>24</v>
      </c>
      <c r="D778" s="31" t="s">
        <v>1274</v>
      </c>
      <c r="E778" s="32">
        <v>1</v>
      </c>
      <c r="F778" s="32">
        <v>24</v>
      </c>
      <c r="G778" s="32">
        <v>1</v>
      </c>
      <c r="H778" s="32">
        <v>3</v>
      </c>
      <c r="I778" s="32">
        <v>2</v>
      </c>
      <c r="J778" s="31" t="s">
        <v>1492</v>
      </c>
      <c r="K778" s="31" t="s">
        <v>1491</v>
      </c>
      <c r="L778" s="31" t="s">
        <v>1274</v>
      </c>
      <c r="M778" s="31" t="s">
        <v>3616</v>
      </c>
      <c r="N778" s="32">
        <v>1974</v>
      </c>
      <c r="O778" s="32">
        <v>12</v>
      </c>
      <c r="P778" s="32">
        <v>29.343800000000002</v>
      </c>
      <c r="Q778" s="32">
        <v>-89.421689999999998</v>
      </c>
      <c r="R778" s="30">
        <f t="shared" si="12"/>
        <v>1950</v>
      </c>
      <c r="S778" s="30" t="s">
        <v>1091</v>
      </c>
    </row>
    <row r="779" spans="1:19">
      <c r="A779" s="31" t="s">
        <v>1269</v>
      </c>
      <c r="B779" s="31" t="s">
        <v>1579</v>
      </c>
      <c r="C779" s="31" t="s">
        <v>283</v>
      </c>
      <c r="D779" s="31" t="s">
        <v>1274</v>
      </c>
      <c r="E779" s="32">
        <v>1</v>
      </c>
      <c r="F779" s="32">
        <v>25</v>
      </c>
      <c r="G779" s="32">
        <v>1</v>
      </c>
      <c r="H779" s="32">
        <v>4</v>
      </c>
      <c r="I779" s="32">
        <v>4</v>
      </c>
      <c r="J779" s="31" t="s">
        <v>284</v>
      </c>
      <c r="K779" s="31" t="s">
        <v>1578</v>
      </c>
      <c r="L779" s="31" t="s">
        <v>1319</v>
      </c>
      <c r="M779" s="31" t="s">
        <v>3617</v>
      </c>
      <c r="N779" s="32">
        <v>1975</v>
      </c>
      <c r="O779" s="32">
        <v>16</v>
      </c>
      <c r="P779" s="32">
        <v>29.42642</v>
      </c>
      <c r="Q779" s="32">
        <v>-98.491280000000003</v>
      </c>
      <c r="R779" s="30">
        <f t="shared" si="12"/>
        <v>1950</v>
      </c>
      <c r="S779" s="30" t="s">
        <v>1091</v>
      </c>
    </row>
    <row r="780" spans="1:19">
      <c r="A780" s="31" t="s">
        <v>1269</v>
      </c>
      <c r="B780" s="31" t="s">
        <v>1392</v>
      </c>
      <c r="C780" s="31" t="s">
        <v>275</v>
      </c>
      <c r="D780" s="31" t="s">
        <v>1127</v>
      </c>
      <c r="E780" s="32">
        <v>1</v>
      </c>
      <c r="F780" s="32">
        <v>28</v>
      </c>
      <c r="G780" s="32">
        <v>1</v>
      </c>
      <c r="H780" s="32">
        <v>4</v>
      </c>
      <c r="I780" s="32">
        <v>3</v>
      </c>
      <c r="J780" s="31" t="s">
        <v>344</v>
      </c>
      <c r="K780" s="31" t="s">
        <v>731</v>
      </c>
      <c r="L780" s="31" t="s">
        <v>1273</v>
      </c>
      <c r="M780" s="31" t="s">
        <v>3617</v>
      </c>
      <c r="N780" s="32">
        <v>1979</v>
      </c>
      <c r="O780" s="32">
        <v>5</v>
      </c>
      <c r="P780" s="32">
        <v>35.483429999999998</v>
      </c>
      <c r="Q780" s="32">
        <v>-86.459879999999998</v>
      </c>
      <c r="R780" s="30">
        <f t="shared" si="12"/>
        <v>1951</v>
      </c>
      <c r="S780" s="30" t="s">
        <v>1091</v>
      </c>
    </row>
    <row r="781" spans="1:19">
      <c r="A781" s="31" t="s">
        <v>1269</v>
      </c>
      <c r="B781" s="31" t="s">
        <v>1395</v>
      </c>
      <c r="C781" s="31" t="s">
        <v>3</v>
      </c>
      <c r="D781" s="31" t="s">
        <v>1274</v>
      </c>
      <c r="E781" s="32">
        <v>1</v>
      </c>
      <c r="F781" s="32">
        <v>27</v>
      </c>
      <c r="G781" s="32">
        <v>1</v>
      </c>
      <c r="H781" s="32">
        <v>4</v>
      </c>
      <c r="I781" s="32">
        <v>3</v>
      </c>
      <c r="J781" s="31" t="s">
        <v>370</v>
      </c>
      <c r="K781" s="31" t="s">
        <v>320</v>
      </c>
      <c r="L781" s="31" t="s">
        <v>1273</v>
      </c>
      <c r="M781" s="31" t="s">
        <v>3617</v>
      </c>
      <c r="N781" s="32">
        <v>1978</v>
      </c>
      <c r="O781" s="32">
        <v>6</v>
      </c>
      <c r="P781" s="32">
        <v>34.729559999999999</v>
      </c>
      <c r="Q781" s="32">
        <v>-86.585220000000007</v>
      </c>
      <c r="R781" s="30">
        <f t="shared" si="12"/>
        <v>1951</v>
      </c>
      <c r="S781" s="30" t="s">
        <v>1091</v>
      </c>
    </row>
    <row r="782" spans="1:19">
      <c r="A782" s="31" t="s">
        <v>1269</v>
      </c>
      <c r="B782" s="31" t="s">
        <v>1413</v>
      </c>
      <c r="C782" s="31" t="s">
        <v>3</v>
      </c>
      <c r="D782" s="31" t="s">
        <v>1127</v>
      </c>
      <c r="E782" s="32">
        <v>1</v>
      </c>
      <c r="F782" s="32">
        <v>27</v>
      </c>
      <c r="G782" s="32">
        <v>1</v>
      </c>
      <c r="H782" s="32">
        <v>4</v>
      </c>
      <c r="I782" s="32">
        <v>3</v>
      </c>
      <c r="J782" s="31" t="s">
        <v>1415</v>
      </c>
      <c r="K782" s="31" t="s">
        <v>1414</v>
      </c>
      <c r="L782" s="31" t="s">
        <v>1309</v>
      </c>
      <c r="M782" s="31" t="s">
        <v>3617</v>
      </c>
      <c r="N782" s="32">
        <v>1978</v>
      </c>
      <c r="O782" s="32">
        <v>7</v>
      </c>
      <c r="P782" s="32">
        <v>32.869419999999998</v>
      </c>
      <c r="Q782" s="32">
        <v>-85.186949999999996</v>
      </c>
      <c r="R782" s="30">
        <f t="shared" si="12"/>
        <v>1951</v>
      </c>
      <c r="S782" s="30" t="s">
        <v>1091</v>
      </c>
    </row>
    <row r="783" spans="1:19">
      <c r="A783" s="31" t="s">
        <v>1269</v>
      </c>
      <c r="B783" s="31" t="s">
        <v>1427</v>
      </c>
      <c r="C783" s="31" t="s">
        <v>3</v>
      </c>
      <c r="D783" s="31" t="s">
        <v>1127</v>
      </c>
      <c r="E783" s="32">
        <v>1</v>
      </c>
      <c r="F783" s="32">
        <v>27</v>
      </c>
      <c r="G783" s="32">
        <v>1</v>
      </c>
      <c r="H783" s="32">
        <v>4</v>
      </c>
      <c r="I783" s="32">
        <v>3</v>
      </c>
      <c r="J783" s="31" t="s">
        <v>456</v>
      </c>
      <c r="K783" s="31" t="s">
        <v>456</v>
      </c>
      <c r="L783" s="31" t="s">
        <v>1319</v>
      </c>
      <c r="M783" s="31" t="s">
        <v>3617</v>
      </c>
      <c r="N783" s="32">
        <v>1978</v>
      </c>
      <c r="O783" s="32">
        <v>7</v>
      </c>
      <c r="P783" s="32">
        <v>32.366840000000003</v>
      </c>
      <c r="Q783" s="32">
        <v>-86.322159999999997</v>
      </c>
      <c r="R783" s="30">
        <f t="shared" si="12"/>
        <v>1951</v>
      </c>
      <c r="S783" s="30" t="s">
        <v>1091</v>
      </c>
    </row>
    <row r="784" spans="1:19">
      <c r="A784" s="31" t="s">
        <v>1269</v>
      </c>
      <c r="B784" s="31" t="s">
        <v>1314</v>
      </c>
      <c r="C784" s="31" t="s">
        <v>69</v>
      </c>
      <c r="D784" s="31" t="s">
        <v>1274</v>
      </c>
      <c r="E784" s="32">
        <v>1</v>
      </c>
      <c r="F784" s="32">
        <v>20</v>
      </c>
      <c r="G784" s="32">
        <v>1</v>
      </c>
      <c r="H784" s="32">
        <v>4</v>
      </c>
      <c r="I784" s="32">
        <v>3</v>
      </c>
      <c r="J784" s="31" t="s">
        <v>74</v>
      </c>
      <c r="K784" s="31" t="s">
        <v>1315</v>
      </c>
      <c r="L784" s="31" t="s">
        <v>1309</v>
      </c>
      <c r="M784" s="31" t="s">
        <v>3617</v>
      </c>
      <c r="N784" s="32">
        <v>1972</v>
      </c>
      <c r="O784" s="32">
        <v>2</v>
      </c>
      <c r="P784" s="32">
        <v>32.843330000000002</v>
      </c>
      <c r="Q784" s="32">
        <v>-83.630319999999998</v>
      </c>
      <c r="R784" s="30">
        <f t="shared" si="12"/>
        <v>1952</v>
      </c>
      <c r="S784" s="30" t="s">
        <v>1091</v>
      </c>
    </row>
    <row r="785" spans="1:19">
      <c r="A785" s="31" t="s">
        <v>1269</v>
      </c>
      <c r="B785" s="31" t="s">
        <v>1360</v>
      </c>
      <c r="C785" s="31" t="s">
        <v>54</v>
      </c>
      <c r="D785" s="31" t="s">
        <v>1127</v>
      </c>
      <c r="E785" s="32">
        <v>1</v>
      </c>
      <c r="F785" s="32">
        <v>25</v>
      </c>
      <c r="G785" s="32">
        <v>1</v>
      </c>
      <c r="H785" s="32">
        <v>4</v>
      </c>
      <c r="I785" s="32">
        <v>4</v>
      </c>
      <c r="J785" s="31" t="s">
        <v>1362</v>
      </c>
      <c r="K785" s="31" t="s">
        <v>1361</v>
      </c>
      <c r="L785" s="31" t="s">
        <v>1322</v>
      </c>
      <c r="M785" s="31" t="s">
        <v>3617</v>
      </c>
      <c r="N785" s="32">
        <v>1977</v>
      </c>
      <c r="O785" s="32">
        <v>4</v>
      </c>
      <c r="P785" s="32">
        <v>27.78857</v>
      </c>
      <c r="Q785" s="32">
        <v>-82.639359999999996</v>
      </c>
      <c r="R785" s="30">
        <f t="shared" si="12"/>
        <v>1952</v>
      </c>
      <c r="S785" s="30" t="s">
        <v>1091</v>
      </c>
    </row>
    <row r="786" spans="1:19">
      <c r="A786" s="31" t="s">
        <v>1269</v>
      </c>
      <c r="B786" s="31" t="s">
        <v>1418</v>
      </c>
      <c r="C786" s="31" t="s">
        <v>3</v>
      </c>
      <c r="D786" s="31" t="s">
        <v>1127</v>
      </c>
      <c r="E786" s="32">
        <v>1</v>
      </c>
      <c r="F786" s="32">
        <v>24</v>
      </c>
      <c r="G786" s="32">
        <v>1</v>
      </c>
      <c r="H786" s="32">
        <v>3</v>
      </c>
      <c r="I786" s="32">
        <v>2</v>
      </c>
      <c r="J786" s="31" t="s">
        <v>1420</v>
      </c>
      <c r="K786" s="31" t="s">
        <v>1419</v>
      </c>
      <c r="L786" s="31" t="s">
        <v>1319</v>
      </c>
      <c r="M786" s="31" t="s">
        <v>3617</v>
      </c>
      <c r="N786" s="32">
        <v>1976</v>
      </c>
      <c r="O786" s="32">
        <v>7</v>
      </c>
      <c r="P786" s="32">
        <v>32.504420000000003</v>
      </c>
      <c r="Q786" s="32">
        <v>-87.838049999999996</v>
      </c>
      <c r="R786" s="30">
        <f t="shared" si="12"/>
        <v>1952</v>
      </c>
      <c r="S786" s="30" t="s">
        <v>1091</v>
      </c>
    </row>
    <row r="787" spans="1:19">
      <c r="A787" s="31" t="s">
        <v>1269</v>
      </c>
      <c r="B787" s="31" t="s">
        <v>1516</v>
      </c>
      <c r="C787" s="31" t="s">
        <v>10</v>
      </c>
      <c r="D787" s="31" t="s">
        <v>1274</v>
      </c>
      <c r="E787" s="32">
        <v>1</v>
      </c>
      <c r="F787" s="32">
        <v>23</v>
      </c>
      <c r="G787" s="32">
        <v>1</v>
      </c>
      <c r="H787" s="32">
        <v>4</v>
      </c>
      <c r="I787" s="32">
        <v>3</v>
      </c>
      <c r="J787" s="31" t="s">
        <v>11</v>
      </c>
      <c r="K787" s="31" t="s">
        <v>1515</v>
      </c>
      <c r="L787" s="31" t="s">
        <v>1274</v>
      </c>
      <c r="M787" s="31" t="s">
        <v>3617</v>
      </c>
      <c r="N787" s="32">
        <v>1975</v>
      </c>
      <c r="O787" s="32">
        <v>13</v>
      </c>
      <c r="P787" s="32">
        <v>34.747570000000003</v>
      </c>
      <c r="Q787" s="32">
        <v>-92.281459999999996</v>
      </c>
      <c r="R787" s="30">
        <f t="shared" si="12"/>
        <v>1952</v>
      </c>
      <c r="S787" s="30" t="s">
        <v>1091</v>
      </c>
    </row>
    <row r="788" spans="1:19">
      <c r="A788" s="31" t="s">
        <v>1269</v>
      </c>
      <c r="B788" s="31" t="s">
        <v>1282</v>
      </c>
      <c r="C788" s="31" t="s">
        <v>275</v>
      </c>
      <c r="D788" s="31" t="s">
        <v>1127</v>
      </c>
      <c r="E788" s="32">
        <v>1</v>
      </c>
      <c r="F788" s="32">
        <v>21</v>
      </c>
      <c r="G788" s="32">
        <v>1</v>
      </c>
      <c r="H788" s="32">
        <v>4</v>
      </c>
      <c r="I788" s="32">
        <v>2</v>
      </c>
      <c r="J788" s="31" t="s">
        <v>1283</v>
      </c>
      <c r="K788" s="31" t="s">
        <v>958</v>
      </c>
      <c r="L788" s="31" t="s">
        <v>1273</v>
      </c>
      <c r="M788" s="31" t="s">
        <v>3616</v>
      </c>
      <c r="N788" s="32">
        <v>1974</v>
      </c>
      <c r="O788" s="32">
        <v>1</v>
      </c>
      <c r="P788" s="32">
        <v>36.103760000000001</v>
      </c>
      <c r="Q788" s="32">
        <v>-83.553290000000004</v>
      </c>
      <c r="R788" s="30">
        <f t="shared" si="12"/>
        <v>1953</v>
      </c>
      <c r="S788" s="30" t="s">
        <v>1091</v>
      </c>
    </row>
    <row r="789" spans="1:19">
      <c r="A789" s="31" t="s">
        <v>1269</v>
      </c>
      <c r="B789" s="31" t="s">
        <v>1373</v>
      </c>
      <c r="C789" s="31" t="s">
        <v>54</v>
      </c>
      <c r="D789" s="31" t="s">
        <v>1127</v>
      </c>
      <c r="E789" s="32">
        <v>1</v>
      </c>
      <c r="F789" s="32">
        <v>22</v>
      </c>
      <c r="G789" s="32">
        <v>1</v>
      </c>
      <c r="H789" s="32">
        <v>4</v>
      </c>
      <c r="I789" s="32">
        <v>3</v>
      </c>
      <c r="J789" s="31" t="s">
        <v>57</v>
      </c>
      <c r="K789" s="31" t="s">
        <v>1372</v>
      </c>
      <c r="L789" s="31" t="s">
        <v>1322</v>
      </c>
      <c r="M789" s="31" t="s">
        <v>3617</v>
      </c>
      <c r="N789" s="32">
        <v>1975</v>
      </c>
      <c r="O789" s="32">
        <v>4</v>
      </c>
      <c r="P789" s="32">
        <v>25.72983</v>
      </c>
      <c r="Q789" s="32">
        <v>-80.237440000000007</v>
      </c>
      <c r="R789" s="30">
        <f t="shared" si="12"/>
        <v>1953</v>
      </c>
      <c r="S789" s="30" t="s">
        <v>1091</v>
      </c>
    </row>
    <row r="790" spans="1:19">
      <c r="A790" s="31" t="s">
        <v>1269</v>
      </c>
      <c r="B790" s="31" t="s">
        <v>1463</v>
      </c>
      <c r="C790" s="31" t="s">
        <v>275</v>
      </c>
      <c r="D790" s="31" t="s">
        <v>1274</v>
      </c>
      <c r="E790" s="32">
        <v>1</v>
      </c>
      <c r="F790" s="32">
        <v>21</v>
      </c>
      <c r="G790" s="32">
        <v>1</v>
      </c>
      <c r="H790" s="32">
        <v>4</v>
      </c>
      <c r="J790" s="31" t="s">
        <v>280</v>
      </c>
      <c r="K790" s="31" t="s">
        <v>1462</v>
      </c>
      <c r="L790" s="31" t="s">
        <v>1274</v>
      </c>
      <c r="M790" s="31" t="s">
        <v>3617</v>
      </c>
      <c r="N790" s="32">
        <v>1974</v>
      </c>
      <c r="O790" s="32">
        <v>9</v>
      </c>
      <c r="P790" s="32">
        <v>35.163730000000001</v>
      </c>
      <c r="Q790" s="32">
        <v>-90.036670000000001</v>
      </c>
      <c r="R790" s="30">
        <f t="shared" si="12"/>
        <v>1953</v>
      </c>
      <c r="S790" s="30" t="s">
        <v>1091</v>
      </c>
    </row>
    <row r="791" spans="1:19">
      <c r="A791" s="31" t="s">
        <v>1269</v>
      </c>
      <c r="B791" s="31" t="s">
        <v>1471</v>
      </c>
      <c r="C791" s="31" t="s">
        <v>336</v>
      </c>
      <c r="D791" s="31" t="s">
        <v>1127</v>
      </c>
      <c r="E791" s="32">
        <v>1</v>
      </c>
      <c r="F791" s="32">
        <v>25</v>
      </c>
      <c r="G791" s="32">
        <v>1</v>
      </c>
      <c r="H791" s="32">
        <v>4</v>
      </c>
      <c r="I791" s="32">
        <v>3</v>
      </c>
      <c r="J791" s="31" t="s">
        <v>293</v>
      </c>
      <c r="K791" s="31" t="s">
        <v>1472</v>
      </c>
      <c r="L791" s="31" t="s">
        <v>1319</v>
      </c>
      <c r="M791" s="31" t="s">
        <v>3617</v>
      </c>
      <c r="N791" s="32">
        <v>1978</v>
      </c>
      <c r="O791" s="32">
        <v>10</v>
      </c>
      <c r="P791" s="32">
        <v>33.896749999999997</v>
      </c>
      <c r="Q791" s="32">
        <v>-89.000209999999996</v>
      </c>
      <c r="R791" s="30">
        <f t="shared" si="12"/>
        <v>1953</v>
      </c>
      <c r="S791" s="30" t="s">
        <v>1091</v>
      </c>
    </row>
    <row r="792" spans="1:19">
      <c r="A792" s="31" t="s">
        <v>1269</v>
      </c>
      <c r="B792" s="31" t="s">
        <v>1296</v>
      </c>
      <c r="C792" s="31" t="s">
        <v>275</v>
      </c>
      <c r="D792" s="31" t="s">
        <v>1127</v>
      </c>
      <c r="E792" s="32">
        <v>1</v>
      </c>
      <c r="F792" s="32">
        <v>17</v>
      </c>
      <c r="G792" s="32">
        <v>1</v>
      </c>
      <c r="H792" s="32">
        <v>3</v>
      </c>
      <c r="I792" s="32">
        <v>2</v>
      </c>
      <c r="J792" s="31" t="s">
        <v>236</v>
      </c>
      <c r="K792" s="31" t="s">
        <v>1297</v>
      </c>
      <c r="L792" s="31" t="s">
        <v>1273</v>
      </c>
      <c r="M792" s="31" t="s">
        <v>3617</v>
      </c>
      <c r="N792" s="32">
        <v>1971</v>
      </c>
      <c r="O792" s="32">
        <v>1</v>
      </c>
      <c r="P792" s="32">
        <v>35.495179999999998</v>
      </c>
      <c r="Q792" s="32">
        <v>-85.012079999999997</v>
      </c>
      <c r="R792" s="30">
        <f t="shared" si="12"/>
        <v>1954</v>
      </c>
      <c r="S792" s="30" t="s">
        <v>1091</v>
      </c>
    </row>
    <row r="793" spans="1:19">
      <c r="A793" s="31" t="s">
        <v>1269</v>
      </c>
      <c r="B793" s="31" t="s">
        <v>1302</v>
      </c>
      <c r="C793" s="31" t="s">
        <v>275</v>
      </c>
      <c r="D793" s="31" t="s">
        <v>1127</v>
      </c>
      <c r="E793" s="32">
        <v>1</v>
      </c>
      <c r="F793" s="32">
        <v>24</v>
      </c>
      <c r="G793" s="32">
        <v>1</v>
      </c>
      <c r="H793" s="32">
        <v>4</v>
      </c>
      <c r="I793" s="32">
        <v>3</v>
      </c>
      <c r="J793" s="31" t="s">
        <v>276</v>
      </c>
      <c r="K793" s="31" t="s">
        <v>1301</v>
      </c>
      <c r="L793" s="31" t="s">
        <v>1273</v>
      </c>
      <c r="M793" s="31" t="s">
        <v>3617</v>
      </c>
      <c r="N793" s="32">
        <v>1978</v>
      </c>
      <c r="O793" s="32">
        <v>1</v>
      </c>
      <c r="P793" s="32">
        <v>35.03895</v>
      </c>
      <c r="Q793" s="32">
        <v>-85.282790000000006</v>
      </c>
      <c r="R793" s="30">
        <f t="shared" si="12"/>
        <v>1954</v>
      </c>
      <c r="S793" s="30" t="s">
        <v>1091</v>
      </c>
    </row>
    <row r="794" spans="1:19">
      <c r="A794" s="31" t="s">
        <v>1269</v>
      </c>
      <c r="B794" s="31" t="s">
        <v>1588</v>
      </c>
      <c r="C794" s="31" t="s">
        <v>283</v>
      </c>
      <c r="D794" s="31" t="s">
        <v>1127</v>
      </c>
      <c r="E794" s="32">
        <v>1</v>
      </c>
      <c r="F794" s="32">
        <v>23</v>
      </c>
      <c r="G794" s="32">
        <v>1</v>
      </c>
      <c r="H794" s="32">
        <v>4</v>
      </c>
      <c r="I794" s="32">
        <v>3</v>
      </c>
      <c r="J794" s="31" t="s">
        <v>1590</v>
      </c>
      <c r="K794" s="31" t="s">
        <v>1589</v>
      </c>
      <c r="L794" s="31" t="s">
        <v>1319</v>
      </c>
      <c r="M794" s="31" t="s">
        <v>3617</v>
      </c>
      <c r="N794" s="32">
        <v>1977</v>
      </c>
      <c r="O794" s="32">
        <v>16</v>
      </c>
      <c r="P794" s="32">
        <v>28.03669</v>
      </c>
      <c r="Q794" s="32">
        <v>-97.509200000000007</v>
      </c>
      <c r="R794" s="30">
        <f t="shared" si="12"/>
        <v>1954</v>
      </c>
      <c r="S794" s="30" t="s">
        <v>1091</v>
      </c>
    </row>
    <row r="795" spans="1:19">
      <c r="A795" s="31" t="s">
        <v>1269</v>
      </c>
      <c r="B795" s="31" t="s">
        <v>1300</v>
      </c>
      <c r="C795" s="31" t="s">
        <v>275</v>
      </c>
      <c r="D795" s="31" t="s">
        <v>1127</v>
      </c>
      <c r="E795" s="32">
        <v>1</v>
      </c>
      <c r="F795" s="32">
        <v>20</v>
      </c>
      <c r="G795" s="32">
        <v>1</v>
      </c>
      <c r="H795" s="32">
        <v>2</v>
      </c>
      <c r="J795" s="31" t="s">
        <v>276</v>
      </c>
      <c r="K795" s="31" t="s">
        <v>1301</v>
      </c>
      <c r="L795" s="31" t="s">
        <v>1273</v>
      </c>
      <c r="M795" s="31" t="s">
        <v>3617</v>
      </c>
      <c r="N795" s="32">
        <v>1975</v>
      </c>
      <c r="O795" s="32">
        <v>1</v>
      </c>
      <c r="P795" s="32">
        <v>35.056530000000002</v>
      </c>
      <c r="Q795" s="32">
        <v>-85.309749999999994</v>
      </c>
      <c r="R795" s="30">
        <f t="shared" si="12"/>
        <v>1955</v>
      </c>
      <c r="S795" s="30" t="s">
        <v>1091</v>
      </c>
    </row>
    <row r="796" spans="1:19">
      <c r="A796" s="31" t="s">
        <v>1269</v>
      </c>
      <c r="B796" s="31" t="s">
        <v>1339</v>
      </c>
      <c r="C796" s="31" t="s">
        <v>54</v>
      </c>
      <c r="D796" s="31" t="s">
        <v>1274</v>
      </c>
      <c r="E796" s="32">
        <v>1</v>
      </c>
      <c r="F796" s="32">
        <v>20</v>
      </c>
      <c r="G796" s="32">
        <v>1</v>
      </c>
      <c r="H796" s="32">
        <v>4</v>
      </c>
      <c r="I796" s="32">
        <v>2</v>
      </c>
      <c r="J796" s="31" t="s">
        <v>55</v>
      </c>
      <c r="K796" s="31" t="s">
        <v>1338</v>
      </c>
      <c r="L796" s="31" t="s">
        <v>1322</v>
      </c>
      <c r="M796" s="31" t="s">
        <v>3617</v>
      </c>
      <c r="N796" s="32">
        <v>1975</v>
      </c>
      <c r="O796" s="32">
        <v>4</v>
      </c>
      <c r="P796" s="32">
        <v>30.32816</v>
      </c>
      <c r="Q796" s="32">
        <v>-81.666390000000007</v>
      </c>
      <c r="R796" s="30">
        <f t="shared" si="12"/>
        <v>1955</v>
      </c>
      <c r="S796" s="30" t="s">
        <v>1091</v>
      </c>
    </row>
    <row r="797" spans="1:19">
      <c r="A797" s="31" t="s">
        <v>1269</v>
      </c>
      <c r="B797" s="31" t="s">
        <v>1371</v>
      </c>
      <c r="C797" s="31" t="s">
        <v>54</v>
      </c>
      <c r="D797" s="31" t="s">
        <v>1274</v>
      </c>
      <c r="E797" s="32">
        <v>1</v>
      </c>
      <c r="F797" s="32">
        <v>20</v>
      </c>
      <c r="G797" s="32">
        <v>1</v>
      </c>
      <c r="H797" s="32">
        <v>3</v>
      </c>
      <c r="I797" s="32">
        <v>3</v>
      </c>
      <c r="J797" s="31" t="s">
        <v>57</v>
      </c>
      <c r="K797" s="31" t="s">
        <v>1372</v>
      </c>
      <c r="L797" s="31" t="s">
        <v>1322</v>
      </c>
      <c r="M797" s="31" t="s">
        <v>3617</v>
      </c>
      <c r="N797" s="32">
        <v>1975</v>
      </c>
      <c r="O797" s="32">
        <v>4</v>
      </c>
      <c r="P797" s="32">
        <v>25.729559999999999</v>
      </c>
      <c r="Q797" s="32">
        <v>-80.237440000000007</v>
      </c>
      <c r="R797" s="30">
        <f t="shared" si="12"/>
        <v>1955</v>
      </c>
      <c r="S797" s="30" t="s">
        <v>1091</v>
      </c>
    </row>
    <row r="798" spans="1:19">
      <c r="A798" s="31" t="s">
        <v>1269</v>
      </c>
      <c r="B798" s="31" t="s">
        <v>1376</v>
      </c>
      <c r="C798" s="31" t="s">
        <v>275</v>
      </c>
      <c r="D798" s="31" t="s">
        <v>1127</v>
      </c>
      <c r="E798" s="32">
        <v>1</v>
      </c>
      <c r="F798" s="32">
        <v>23</v>
      </c>
      <c r="G798" s="32">
        <v>1</v>
      </c>
      <c r="H798" s="32">
        <v>4</v>
      </c>
      <c r="I798" s="32">
        <v>3</v>
      </c>
      <c r="J798" s="31" t="s">
        <v>895</v>
      </c>
      <c r="K798" s="31" t="s">
        <v>1377</v>
      </c>
      <c r="L798" s="31" t="s">
        <v>1273</v>
      </c>
      <c r="M798" s="31" t="s">
        <v>3617</v>
      </c>
      <c r="N798" s="32">
        <v>1978</v>
      </c>
      <c r="O798" s="32">
        <v>5</v>
      </c>
      <c r="P798" s="32">
        <v>36.577330000000003</v>
      </c>
      <c r="Q798" s="32">
        <v>-86.522109999999998</v>
      </c>
      <c r="R798" s="30">
        <f t="shared" si="12"/>
        <v>1955</v>
      </c>
      <c r="S798" s="30" t="s">
        <v>1091</v>
      </c>
    </row>
    <row r="799" spans="1:19">
      <c r="A799" s="31" t="s">
        <v>1269</v>
      </c>
      <c r="B799" s="31" t="s">
        <v>1378</v>
      </c>
      <c r="C799" s="31" t="s">
        <v>275</v>
      </c>
      <c r="D799" s="31" t="s">
        <v>1274</v>
      </c>
      <c r="E799" s="32">
        <v>1</v>
      </c>
      <c r="F799" s="32">
        <v>23</v>
      </c>
      <c r="G799" s="32">
        <v>1</v>
      </c>
      <c r="H799" s="32">
        <v>4</v>
      </c>
      <c r="J799" s="31" t="s">
        <v>1379</v>
      </c>
      <c r="K799" s="31" t="s">
        <v>1377</v>
      </c>
      <c r="L799" s="31" t="s">
        <v>1273</v>
      </c>
      <c r="M799" s="31" t="s">
        <v>3617</v>
      </c>
      <c r="N799" s="32">
        <v>1978</v>
      </c>
      <c r="O799" s="32">
        <v>5</v>
      </c>
      <c r="P799" s="32">
        <v>36.388359999999999</v>
      </c>
      <c r="Q799" s="32">
        <v>-86.446399999999997</v>
      </c>
      <c r="R799" s="30">
        <f t="shared" si="12"/>
        <v>1955</v>
      </c>
      <c r="S799" s="30" t="s">
        <v>1091</v>
      </c>
    </row>
    <row r="800" spans="1:19">
      <c r="A800" s="31" t="s">
        <v>1269</v>
      </c>
      <c r="B800" s="31" t="s">
        <v>1450</v>
      </c>
      <c r="C800" s="31" t="s">
        <v>3</v>
      </c>
      <c r="D800" s="31" t="s">
        <v>1127</v>
      </c>
      <c r="E800" s="32">
        <v>1</v>
      </c>
      <c r="F800" s="32">
        <v>20</v>
      </c>
      <c r="G800" s="32">
        <v>1</v>
      </c>
      <c r="H800" s="32">
        <v>3</v>
      </c>
      <c r="I800" s="32">
        <v>2</v>
      </c>
      <c r="J800" s="31" t="s">
        <v>6</v>
      </c>
      <c r="K800" s="31" t="s">
        <v>6</v>
      </c>
      <c r="L800" s="31" t="s">
        <v>1322</v>
      </c>
      <c r="M800" s="31" t="s">
        <v>3617</v>
      </c>
      <c r="N800" s="32">
        <v>1975</v>
      </c>
      <c r="O800" s="32">
        <v>8</v>
      </c>
      <c r="P800" s="32">
        <v>30.690660000000001</v>
      </c>
      <c r="Q800" s="32">
        <v>-88.038849999999996</v>
      </c>
      <c r="R800" s="30">
        <f t="shared" si="12"/>
        <v>1955</v>
      </c>
      <c r="S800" s="30" t="s">
        <v>1091</v>
      </c>
    </row>
    <row r="801" spans="1:19">
      <c r="A801" s="31" t="s">
        <v>1269</v>
      </c>
      <c r="B801" s="31" t="s">
        <v>1528</v>
      </c>
      <c r="C801" s="31" t="s">
        <v>10</v>
      </c>
      <c r="D801" s="31" t="s">
        <v>1274</v>
      </c>
      <c r="E801" s="32">
        <v>1</v>
      </c>
      <c r="F801" s="32">
        <v>23</v>
      </c>
      <c r="G801" s="32">
        <v>1</v>
      </c>
      <c r="H801" s="32">
        <v>4</v>
      </c>
      <c r="I801" s="32">
        <v>3</v>
      </c>
      <c r="J801" s="31" t="s">
        <v>1529</v>
      </c>
      <c r="K801" s="31" t="s">
        <v>481</v>
      </c>
      <c r="L801" s="31" t="s">
        <v>1273</v>
      </c>
      <c r="M801" s="31" t="s">
        <v>3617</v>
      </c>
      <c r="N801" s="32">
        <v>1978</v>
      </c>
      <c r="O801" s="32">
        <v>13</v>
      </c>
      <c r="P801" s="32">
        <v>34.509160000000001</v>
      </c>
      <c r="Q801" s="32">
        <v>-93.053179999999998</v>
      </c>
      <c r="R801" s="30">
        <f t="shared" si="12"/>
        <v>1955</v>
      </c>
      <c r="S801" s="30" t="s">
        <v>1091</v>
      </c>
    </row>
    <row r="802" spans="1:19">
      <c r="A802" s="31" t="s">
        <v>1269</v>
      </c>
      <c r="B802" s="31" t="s">
        <v>1536</v>
      </c>
      <c r="C802" s="31" t="s">
        <v>10</v>
      </c>
      <c r="D802" s="31" t="s">
        <v>1274</v>
      </c>
      <c r="E802" s="32">
        <v>1</v>
      </c>
      <c r="F802" s="32">
        <v>23</v>
      </c>
      <c r="G802" s="32">
        <v>1</v>
      </c>
      <c r="H802" s="32">
        <v>4</v>
      </c>
      <c r="I802" s="32">
        <v>3</v>
      </c>
      <c r="J802" s="31" t="s">
        <v>484</v>
      </c>
      <c r="K802" s="31" t="s">
        <v>1534</v>
      </c>
      <c r="L802" s="31" t="s">
        <v>1274</v>
      </c>
      <c r="M802" s="31" t="s">
        <v>3617</v>
      </c>
      <c r="N802" s="32">
        <v>1978</v>
      </c>
      <c r="O802" s="32">
        <v>13</v>
      </c>
      <c r="P802" s="32">
        <v>33.887479999999996</v>
      </c>
      <c r="Q802" s="32">
        <v>-91.490279999999998</v>
      </c>
      <c r="R802" s="30">
        <f t="shared" si="12"/>
        <v>1955</v>
      </c>
      <c r="S802" s="30" t="s">
        <v>1091</v>
      </c>
    </row>
    <row r="803" spans="1:19">
      <c r="A803" s="31" t="s">
        <v>1269</v>
      </c>
      <c r="B803" s="31" t="s">
        <v>1276</v>
      </c>
      <c r="C803" s="31" t="s">
        <v>275</v>
      </c>
      <c r="D803" s="31" t="s">
        <v>1274</v>
      </c>
      <c r="E803" s="32">
        <v>1</v>
      </c>
      <c r="F803" s="32">
        <v>19</v>
      </c>
      <c r="G803" s="32">
        <v>1</v>
      </c>
      <c r="H803" s="32">
        <v>4</v>
      </c>
      <c r="I803" s="32">
        <v>3</v>
      </c>
      <c r="J803" s="31" t="s">
        <v>1278</v>
      </c>
      <c r="K803" s="31" t="s">
        <v>1277</v>
      </c>
      <c r="L803" s="31" t="s">
        <v>1273</v>
      </c>
      <c r="M803" s="31" t="s">
        <v>3617</v>
      </c>
      <c r="N803" s="32">
        <v>1975</v>
      </c>
      <c r="O803" s="32">
        <v>1</v>
      </c>
      <c r="P803" s="32">
        <v>36.547539999999998</v>
      </c>
      <c r="Q803" s="32">
        <v>-82.559970000000007</v>
      </c>
      <c r="R803" s="30">
        <f t="shared" si="12"/>
        <v>1956</v>
      </c>
      <c r="S803" s="30" t="s">
        <v>1091</v>
      </c>
    </row>
    <row r="804" spans="1:19">
      <c r="A804" s="31" t="s">
        <v>1269</v>
      </c>
      <c r="B804" s="31" t="s">
        <v>1284</v>
      </c>
      <c r="C804" s="31" t="s">
        <v>275</v>
      </c>
      <c r="D804" s="31" t="s">
        <v>1274</v>
      </c>
      <c r="E804" s="32">
        <v>1</v>
      </c>
      <c r="F804" s="32">
        <v>22</v>
      </c>
      <c r="G804" s="32">
        <v>1</v>
      </c>
      <c r="H804" s="32">
        <v>4</v>
      </c>
      <c r="J804" s="31" t="s">
        <v>1286</v>
      </c>
      <c r="K804" s="31" t="s">
        <v>1285</v>
      </c>
      <c r="L804" s="31" t="s">
        <v>1273</v>
      </c>
      <c r="M804" s="31" t="s">
        <v>3617</v>
      </c>
      <c r="N804" s="32">
        <v>1978</v>
      </c>
      <c r="O804" s="32">
        <v>1</v>
      </c>
      <c r="P804" s="32">
        <v>36.214700000000001</v>
      </c>
      <c r="Q804" s="32">
        <v>-83.292829999999995</v>
      </c>
      <c r="R804" s="30">
        <f t="shared" si="12"/>
        <v>1956</v>
      </c>
      <c r="S804" s="30" t="s">
        <v>1091</v>
      </c>
    </row>
    <row r="805" spans="1:19">
      <c r="A805" s="31" t="s">
        <v>1269</v>
      </c>
      <c r="B805" s="31" t="s">
        <v>1320</v>
      </c>
      <c r="C805" s="31" t="s">
        <v>69</v>
      </c>
      <c r="D805" s="31" t="s">
        <v>1274</v>
      </c>
      <c r="E805" s="32">
        <v>1</v>
      </c>
      <c r="F805" s="32">
        <v>22</v>
      </c>
      <c r="G805" s="32">
        <v>1</v>
      </c>
      <c r="H805" s="32">
        <v>4</v>
      </c>
      <c r="I805" s="32">
        <v>3</v>
      </c>
      <c r="J805" s="31" t="s">
        <v>78</v>
      </c>
      <c r="K805" s="31" t="s">
        <v>1321</v>
      </c>
      <c r="L805" s="31" t="s">
        <v>1322</v>
      </c>
      <c r="M805" s="31" t="s">
        <v>3617</v>
      </c>
      <c r="N805" s="32">
        <v>1978</v>
      </c>
      <c r="O805" s="32">
        <v>3</v>
      </c>
      <c r="P805" s="32">
        <v>32.081200000000003</v>
      </c>
      <c r="Q805" s="32">
        <v>-81.092280000000002</v>
      </c>
      <c r="R805" s="30">
        <f t="shared" si="12"/>
        <v>1956</v>
      </c>
      <c r="S805" s="30" t="s">
        <v>1091</v>
      </c>
    </row>
    <row r="806" spans="1:19">
      <c r="A806" s="31" t="s">
        <v>1269</v>
      </c>
      <c r="B806" s="31" t="s">
        <v>1325</v>
      </c>
      <c r="C806" s="31" t="s">
        <v>69</v>
      </c>
      <c r="D806" s="31" t="s">
        <v>1127</v>
      </c>
      <c r="E806" s="32">
        <v>1</v>
      </c>
      <c r="F806" s="32">
        <v>21</v>
      </c>
      <c r="G806" s="32">
        <v>1</v>
      </c>
      <c r="H806" s="32">
        <v>4</v>
      </c>
      <c r="I806" s="32">
        <v>3</v>
      </c>
      <c r="J806" s="31" t="s">
        <v>1327</v>
      </c>
      <c r="K806" s="31" t="s">
        <v>1326</v>
      </c>
      <c r="L806" s="31" t="s">
        <v>1328</v>
      </c>
      <c r="M806" s="31" t="s">
        <v>3617</v>
      </c>
      <c r="N806" s="32">
        <v>1977</v>
      </c>
      <c r="O806" s="32">
        <v>3</v>
      </c>
      <c r="P806" s="32">
        <v>31.594259999999998</v>
      </c>
      <c r="Q806" s="32">
        <v>-83.250540000000001</v>
      </c>
      <c r="R806" s="30">
        <f t="shared" si="12"/>
        <v>1956</v>
      </c>
      <c r="S806" s="30" t="s">
        <v>1091</v>
      </c>
    </row>
    <row r="807" spans="1:19">
      <c r="A807" s="31" t="s">
        <v>1269</v>
      </c>
      <c r="B807" s="31" t="s">
        <v>1593</v>
      </c>
      <c r="C807" s="31" t="s">
        <v>283</v>
      </c>
      <c r="D807" s="31" t="s">
        <v>1274</v>
      </c>
      <c r="E807" s="32">
        <v>1</v>
      </c>
      <c r="F807" s="32">
        <v>20</v>
      </c>
      <c r="G807" s="32">
        <v>1</v>
      </c>
      <c r="H807" s="32">
        <v>3</v>
      </c>
      <c r="I807" s="32">
        <v>3</v>
      </c>
      <c r="J807" s="31" t="s">
        <v>1595</v>
      </c>
      <c r="K807" s="31" t="s">
        <v>1594</v>
      </c>
      <c r="L807" s="31" t="s">
        <v>1319</v>
      </c>
      <c r="M807" s="31" t="s">
        <v>3617</v>
      </c>
      <c r="N807" s="32">
        <v>1976</v>
      </c>
      <c r="O807" s="32">
        <v>16</v>
      </c>
      <c r="P807" s="32">
        <v>26.30104</v>
      </c>
      <c r="Q807" s="32">
        <v>-98.160160000000005</v>
      </c>
      <c r="R807" s="30">
        <f t="shared" si="12"/>
        <v>1956</v>
      </c>
      <c r="S807" s="30" t="s">
        <v>1091</v>
      </c>
    </row>
    <row r="808" spans="1:19">
      <c r="A808" s="31" t="s">
        <v>1269</v>
      </c>
      <c r="B808" s="31" t="s">
        <v>1323</v>
      </c>
      <c r="C808" s="31" t="s">
        <v>69</v>
      </c>
      <c r="D808" s="31" t="s">
        <v>1127</v>
      </c>
      <c r="E808" s="32">
        <v>1</v>
      </c>
      <c r="F808" s="32">
        <v>22</v>
      </c>
      <c r="G808" s="32">
        <v>1</v>
      </c>
      <c r="H808" s="32">
        <v>4</v>
      </c>
      <c r="I808" s="32">
        <v>4</v>
      </c>
      <c r="J808" s="31" t="s">
        <v>234</v>
      </c>
      <c r="K808" s="31" t="s">
        <v>1324</v>
      </c>
      <c r="L808" s="31" t="s">
        <v>1319</v>
      </c>
      <c r="M808" s="31" t="s">
        <v>3617</v>
      </c>
      <c r="N808" s="32">
        <v>1979</v>
      </c>
      <c r="O808" s="32">
        <v>3</v>
      </c>
      <c r="P808" s="32">
        <v>32.459069999999997</v>
      </c>
      <c r="Q808" s="32">
        <v>-84.987629999999996</v>
      </c>
      <c r="R808" s="30">
        <f t="shared" si="12"/>
        <v>1957</v>
      </c>
      <c r="S808" s="30" t="s">
        <v>1091</v>
      </c>
    </row>
    <row r="809" spans="1:19">
      <c r="A809" s="31" t="s">
        <v>1269</v>
      </c>
      <c r="B809" s="31" t="s">
        <v>1335</v>
      </c>
      <c r="C809" s="31" t="s">
        <v>69</v>
      </c>
      <c r="D809" s="31" t="s">
        <v>1274</v>
      </c>
      <c r="E809" s="32">
        <v>1</v>
      </c>
      <c r="F809" s="32">
        <v>18</v>
      </c>
      <c r="G809" s="32">
        <v>1</v>
      </c>
      <c r="H809" s="32">
        <v>3</v>
      </c>
      <c r="I809" s="32">
        <v>2</v>
      </c>
      <c r="J809" s="31" t="s">
        <v>1336</v>
      </c>
      <c r="K809" s="31" t="s">
        <v>1308</v>
      </c>
      <c r="L809" s="31" t="s">
        <v>1328</v>
      </c>
      <c r="M809" s="31" t="s">
        <v>3617</v>
      </c>
      <c r="N809" s="32">
        <v>1975</v>
      </c>
      <c r="O809" s="32">
        <v>3</v>
      </c>
      <c r="P809" s="32">
        <v>30.90399</v>
      </c>
      <c r="Q809" s="32">
        <v>-84.575569999999999</v>
      </c>
      <c r="R809" s="30">
        <f t="shared" si="12"/>
        <v>1957</v>
      </c>
      <c r="S809" s="30" t="s">
        <v>1091</v>
      </c>
    </row>
    <row r="810" spans="1:19">
      <c r="A810" s="31" t="s">
        <v>1269</v>
      </c>
      <c r="B810" s="31" t="s">
        <v>1389</v>
      </c>
      <c r="C810" s="31" t="s">
        <v>275</v>
      </c>
      <c r="D810" s="31" t="s">
        <v>1274</v>
      </c>
      <c r="E810" s="32">
        <v>1</v>
      </c>
      <c r="F810" s="32">
        <v>22</v>
      </c>
      <c r="G810" s="32">
        <v>1</v>
      </c>
      <c r="H810" s="32">
        <v>4</v>
      </c>
      <c r="I810" s="32">
        <v>3</v>
      </c>
      <c r="J810" s="31" t="s">
        <v>1391</v>
      </c>
      <c r="K810" s="31" t="s">
        <v>1390</v>
      </c>
      <c r="L810" s="31" t="s">
        <v>1273</v>
      </c>
      <c r="M810" s="31" t="s">
        <v>3616</v>
      </c>
      <c r="N810" s="32">
        <v>1979</v>
      </c>
      <c r="O810" s="32">
        <v>5</v>
      </c>
      <c r="P810" s="32">
        <v>35.827710000000003</v>
      </c>
      <c r="Q810" s="32">
        <v>-86.069990000000004</v>
      </c>
      <c r="R810" s="30">
        <f t="shared" si="12"/>
        <v>1957</v>
      </c>
      <c r="S810" s="30" t="s">
        <v>1091</v>
      </c>
    </row>
    <row r="811" spans="1:19">
      <c r="A811" s="31" t="s">
        <v>1269</v>
      </c>
      <c r="B811" s="31" t="s">
        <v>1402</v>
      </c>
      <c r="C811" s="31" t="s">
        <v>3</v>
      </c>
      <c r="D811" s="31" t="s">
        <v>1127</v>
      </c>
      <c r="E811" s="32">
        <v>1</v>
      </c>
      <c r="F811" s="32">
        <v>18</v>
      </c>
      <c r="G811" s="32">
        <v>1</v>
      </c>
      <c r="H811" s="32">
        <v>3</v>
      </c>
      <c r="I811" s="32">
        <v>3</v>
      </c>
      <c r="J811" s="31" t="s">
        <v>4</v>
      </c>
      <c r="K811" s="31" t="s">
        <v>958</v>
      </c>
      <c r="L811" s="31" t="s">
        <v>1273</v>
      </c>
      <c r="M811" s="31" t="s">
        <v>3617</v>
      </c>
      <c r="N811" s="32">
        <v>1975</v>
      </c>
      <c r="O811" s="32">
        <v>6</v>
      </c>
      <c r="P811" s="32">
        <v>33.521230000000003</v>
      </c>
      <c r="Q811" s="32">
        <v>-86.825900000000004</v>
      </c>
      <c r="R811" s="30">
        <f t="shared" si="12"/>
        <v>1957</v>
      </c>
      <c r="S811" s="30" t="s">
        <v>1091</v>
      </c>
    </row>
    <row r="812" spans="1:19">
      <c r="A812" s="31" t="s">
        <v>1269</v>
      </c>
      <c r="B812" s="31" t="s">
        <v>1435</v>
      </c>
      <c r="C812" s="31" t="s">
        <v>3</v>
      </c>
      <c r="D812" s="31" t="s">
        <v>1127</v>
      </c>
      <c r="E812" s="32">
        <v>1</v>
      </c>
      <c r="F812" s="32">
        <v>22</v>
      </c>
      <c r="G812" s="32">
        <v>1</v>
      </c>
      <c r="H812" s="32">
        <v>4</v>
      </c>
      <c r="J812" s="31" t="s">
        <v>1434</v>
      </c>
      <c r="K812" s="31" t="s">
        <v>1433</v>
      </c>
      <c r="L812" s="31" t="s">
        <v>1328</v>
      </c>
      <c r="M812" s="31" t="s">
        <v>3617</v>
      </c>
      <c r="N812" s="32">
        <v>1979</v>
      </c>
      <c r="O812" s="32">
        <v>7</v>
      </c>
      <c r="P812" s="32">
        <v>31.803820000000002</v>
      </c>
      <c r="Q812" s="32">
        <v>-85.973699999999994</v>
      </c>
      <c r="R812" s="30">
        <f t="shared" si="12"/>
        <v>1957</v>
      </c>
      <c r="S812" s="30" t="s">
        <v>1091</v>
      </c>
    </row>
    <row r="813" spans="1:19">
      <c r="A813" s="31" t="s">
        <v>1269</v>
      </c>
      <c r="B813" s="31" t="s">
        <v>1493</v>
      </c>
      <c r="C813" s="31" t="s">
        <v>24</v>
      </c>
      <c r="D813" s="31" t="s">
        <v>1127</v>
      </c>
      <c r="E813" s="32">
        <v>1</v>
      </c>
      <c r="F813" s="32">
        <v>18</v>
      </c>
      <c r="G813" s="32">
        <v>1</v>
      </c>
      <c r="H813" s="32">
        <v>3</v>
      </c>
      <c r="I813" s="32">
        <v>3</v>
      </c>
      <c r="J813" s="31" t="s">
        <v>121</v>
      </c>
      <c r="K813" s="31" t="s">
        <v>1197</v>
      </c>
      <c r="L813" s="31" t="s">
        <v>1274</v>
      </c>
      <c r="M813" s="31" t="s">
        <v>3617</v>
      </c>
      <c r="N813" s="32">
        <v>1975</v>
      </c>
      <c r="O813" s="32">
        <v>12</v>
      </c>
      <c r="P813" s="32">
        <v>29.957370000000001</v>
      </c>
      <c r="Q813" s="32">
        <v>-90.071269999999998</v>
      </c>
      <c r="R813" s="30">
        <f t="shared" si="12"/>
        <v>1957</v>
      </c>
      <c r="S813" s="30" t="s">
        <v>1091</v>
      </c>
    </row>
    <row r="814" spans="1:19">
      <c r="A814" s="31" t="s">
        <v>1269</v>
      </c>
      <c r="B814" s="31" t="s">
        <v>1287</v>
      </c>
      <c r="C814" s="31" t="s">
        <v>275</v>
      </c>
      <c r="D814" s="31" t="s">
        <v>1127</v>
      </c>
      <c r="E814" s="32">
        <v>1</v>
      </c>
      <c r="F814" s="32">
        <v>17</v>
      </c>
      <c r="G814" s="32">
        <v>1</v>
      </c>
      <c r="H814" s="32">
        <v>3</v>
      </c>
      <c r="I814" s="32">
        <v>3</v>
      </c>
      <c r="J814" s="31" t="s">
        <v>278</v>
      </c>
      <c r="K814" s="31" t="s">
        <v>1288</v>
      </c>
      <c r="L814" s="31" t="s">
        <v>1273</v>
      </c>
      <c r="M814" s="31" t="s">
        <v>3617</v>
      </c>
      <c r="N814" s="32">
        <v>1975</v>
      </c>
      <c r="O814" s="32">
        <v>1</v>
      </c>
      <c r="P814" s="32">
        <v>35.969619999999999</v>
      </c>
      <c r="Q814" s="32">
        <v>-83.915589999999995</v>
      </c>
      <c r="R814" s="30">
        <f t="shared" si="12"/>
        <v>1958</v>
      </c>
      <c r="S814" s="30" t="s">
        <v>1091</v>
      </c>
    </row>
    <row r="815" spans="1:19">
      <c r="A815" s="31" t="s">
        <v>1269</v>
      </c>
      <c r="B815" s="31" t="s">
        <v>1289</v>
      </c>
      <c r="C815" s="31" t="s">
        <v>275</v>
      </c>
      <c r="D815" s="31" t="s">
        <v>1127</v>
      </c>
      <c r="E815" s="32">
        <v>1</v>
      </c>
      <c r="F815" s="32">
        <v>17</v>
      </c>
      <c r="G815" s="32">
        <v>1</v>
      </c>
      <c r="H815" s="32">
        <v>3</v>
      </c>
      <c r="I815" s="32">
        <v>3</v>
      </c>
      <c r="J815" s="31" t="s">
        <v>278</v>
      </c>
      <c r="K815" s="31" t="s">
        <v>1288</v>
      </c>
      <c r="L815" s="31" t="s">
        <v>1273</v>
      </c>
      <c r="M815" s="31" t="s">
        <v>3617</v>
      </c>
      <c r="N815" s="32">
        <v>1975</v>
      </c>
      <c r="O815" s="32">
        <v>1</v>
      </c>
      <c r="P815" s="32">
        <v>35.969619999999999</v>
      </c>
      <c r="Q815" s="32">
        <v>-83.915589999999995</v>
      </c>
      <c r="R815" s="30">
        <f t="shared" si="12"/>
        <v>1958</v>
      </c>
      <c r="S815" s="30" t="s">
        <v>1091</v>
      </c>
    </row>
    <row r="816" spans="1:19">
      <c r="A816" s="31" t="s">
        <v>1269</v>
      </c>
      <c r="B816" s="31" t="s">
        <v>1366</v>
      </c>
      <c r="C816" s="31" t="s">
        <v>54</v>
      </c>
      <c r="D816" s="31" t="s">
        <v>1274</v>
      </c>
      <c r="E816" s="32">
        <v>1</v>
      </c>
      <c r="F816" s="32">
        <v>20</v>
      </c>
      <c r="G816" s="32">
        <v>1</v>
      </c>
      <c r="H816" s="32">
        <v>4</v>
      </c>
      <c r="I816" s="32">
        <v>4</v>
      </c>
      <c r="J816" s="31" t="s">
        <v>1368</v>
      </c>
      <c r="K816" s="31" t="s">
        <v>1367</v>
      </c>
      <c r="L816" s="31" t="s">
        <v>1322</v>
      </c>
      <c r="M816" s="31" t="s">
        <v>3617</v>
      </c>
      <c r="N816" s="32">
        <v>1978</v>
      </c>
      <c r="O816" s="32">
        <v>4</v>
      </c>
      <c r="P816" s="32">
        <v>26.640840000000001</v>
      </c>
      <c r="Q816" s="32">
        <v>-81.868179999999995</v>
      </c>
      <c r="R816" s="30">
        <f t="shared" si="12"/>
        <v>1958</v>
      </c>
      <c r="S816" s="30" t="s">
        <v>1091</v>
      </c>
    </row>
    <row r="817" spans="1:19">
      <c r="A817" s="31" t="s">
        <v>1269</v>
      </c>
      <c r="B817" s="31" t="s">
        <v>1384</v>
      </c>
      <c r="C817" s="31" t="s">
        <v>275</v>
      </c>
      <c r="D817" s="31" t="s">
        <v>1127</v>
      </c>
      <c r="E817" s="32">
        <v>1</v>
      </c>
      <c r="F817" s="32">
        <v>17</v>
      </c>
      <c r="G817" s="32">
        <v>1</v>
      </c>
      <c r="H817" s="32">
        <v>3</v>
      </c>
      <c r="I817" s="32">
        <v>3</v>
      </c>
      <c r="J817" s="31" t="s">
        <v>354</v>
      </c>
      <c r="K817" s="31" t="s">
        <v>1385</v>
      </c>
      <c r="L817" s="31" t="s">
        <v>1273</v>
      </c>
      <c r="M817" s="31" t="s">
        <v>3617</v>
      </c>
      <c r="N817" s="32">
        <v>1975</v>
      </c>
      <c r="O817" s="32">
        <v>5</v>
      </c>
      <c r="P817" s="32">
        <v>36.166690000000003</v>
      </c>
      <c r="Q817" s="32">
        <v>-86.764859999999999</v>
      </c>
      <c r="R817" s="30">
        <f t="shared" si="12"/>
        <v>1958</v>
      </c>
      <c r="S817" s="30" t="s">
        <v>1091</v>
      </c>
    </row>
    <row r="818" spans="1:19">
      <c r="A818" s="31" t="s">
        <v>1269</v>
      </c>
      <c r="B818" s="31" t="s">
        <v>1461</v>
      </c>
      <c r="C818" s="31" t="s">
        <v>275</v>
      </c>
      <c r="D818" s="31" t="s">
        <v>1274</v>
      </c>
      <c r="E818" s="32">
        <v>1</v>
      </c>
      <c r="F818" s="32">
        <v>17</v>
      </c>
      <c r="G818" s="32">
        <v>1</v>
      </c>
      <c r="H818" s="32">
        <v>3</v>
      </c>
      <c r="I818" s="32">
        <v>3</v>
      </c>
      <c r="J818" s="31" t="s">
        <v>280</v>
      </c>
      <c r="K818" s="31" t="s">
        <v>1462</v>
      </c>
      <c r="L818" s="31" t="s">
        <v>1274</v>
      </c>
      <c r="M818" s="31" t="s">
        <v>3617</v>
      </c>
      <c r="N818" s="32">
        <v>1975</v>
      </c>
      <c r="O818" s="32">
        <v>9</v>
      </c>
      <c r="P818" s="32">
        <v>35.138779999999997</v>
      </c>
      <c r="Q818" s="32">
        <v>-90.035920000000004</v>
      </c>
      <c r="R818" s="30">
        <f t="shared" si="12"/>
        <v>1958</v>
      </c>
      <c r="S818" s="30" t="s">
        <v>1091</v>
      </c>
    </row>
    <row r="819" spans="1:19">
      <c r="A819" s="31" t="s">
        <v>1269</v>
      </c>
      <c r="B819" s="31" t="s">
        <v>1514</v>
      </c>
      <c r="C819" s="31" t="s">
        <v>10</v>
      </c>
      <c r="D819" s="31" t="s">
        <v>1274</v>
      </c>
      <c r="E819" s="32">
        <v>1</v>
      </c>
      <c r="F819" s="32">
        <v>17</v>
      </c>
      <c r="G819" s="32">
        <v>1</v>
      </c>
      <c r="H819" s="32">
        <v>3</v>
      </c>
      <c r="I819" s="32">
        <v>2</v>
      </c>
      <c r="J819" s="31" t="s">
        <v>11</v>
      </c>
      <c r="K819" s="31" t="s">
        <v>1515</v>
      </c>
      <c r="L819" s="31" t="s">
        <v>1274</v>
      </c>
      <c r="M819" s="31" t="s">
        <v>3617</v>
      </c>
      <c r="N819" s="32">
        <v>1975</v>
      </c>
      <c r="O819" s="32">
        <v>13</v>
      </c>
      <c r="P819" s="32">
        <v>34.749169999999999</v>
      </c>
      <c r="Q819" s="32">
        <v>-92.278720000000007</v>
      </c>
      <c r="R819" s="30">
        <f t="shared" si="12"/>
        <v>1958</v>
      </c>
      <c r="S819" s="30" t="s">
        <v>1091</v>
      </c>
    </row>
    <row r="820" spans="1:19">
      <c r="A820" s="31" t="s">
        <v>1269</v>
      </c>
      <c r="B820" s="31" t="s">
        <v>1356</v>
      </c>
      <c r="C820" s="31" t="s">
        <v>54</v>
      </c>
      <c r="D820" s="31" t="s">
        <v>1274</v>
      </c>
      <c r="E820" s="32">
        <v>1</v>
      </c>
      <c r="F820" s="32">
        <v>19</v>
      </c>
      <c r="G820" s="32">
        <v>1</v>
      </c>
      <c r="H820" s="32">
        <v>4</v>
      </c>
      <c r="I820" s="32">
        <v>3</v>
      </c>
      <c r="J820" s="31" t="s">
        <v>59</v>
      </c>
      <c r="K820" s="31" t="s">
        <v>949</v>
      </c>
      <c r="L820" s="31" t="s">
        <v>1328</v>
      </c>
      <c r="M820" s="31" t="s">
        <v>3617</v>
      </c>
      <c r="N820" s="32">
        <v>1978</v>
      </c>
      <c r="O820" s="32">
        <v>4</v>
      </c>
      <c r="P820" s="32">
        <v>28.537769999999998</v>
      </c>
      <c r="Q820" s="32">
        <v>-81.377499999999998</v>
      </c>
      <c r="R820" s="30">
        <f t="shared" si="12"/>
        <v>1959</v>
      </c>
      <c r="S820" s="30" t="s">
        <v>1091</v>
      </c>
    </row>
    <row r="821" spans="1:19">
      <c r="A821" s="31" t="s">
        <v>1269</v>
      </c>
      <c r="B821" s="31" t="s">
        <v>1363</v>
      </c>
      <c r="C821" s="31" t="s">
        <v>54</v>
      </c>
      <c r="D821" s="31" t="s">
        <v>1127</v>
      </c>
      <c r="E821" s="32">
        <v>1</v>
      </c>
      <c r="F821" s="32">
        <v>17</v>
      </c>
      <c r="G821" s="32">
        <v>1</v>
      </c>
      <c r="H821" s="32">
        <v>3</v>
      </c>
      <c r="I821" s="32">
        <v>3</v>
      </c>
      <c r="J821" s="31" t="s">
        <v>63</v>
      </c>
      <c r="K821" s="31" t="s">
        <v>1364</v>
      </c>
      <c r="L821" s="31" t="s">
        <v>1322</v>
      </c>
      <c r="M821" s="31" t="s">
        <v>3617</v>
      </c>
      <c r="N821" s="32">
        <v>1976</v>
      </c>
      <c r="O821" s="32">
        <v>4</v>
      </c>
      <c r="P821" s="32">
        <v>27.947420000000001</v>
      </c>
      <c r="Q821" s="32">
        <v>-82.458740000000006</v>
      </c>
      <c r="R821" s="30">
        <f t="shared" si="12"/>
        <v>1959</v>
      </c>
      <c r="S821" s="30" t="s">
        <v>1091</v>
      </c>
    </row>
    <row r="822" spans="1:19">
      <c r="A822" s="31" t="s">
        <v>1269</v>
      </c>
      <c r="B822" s="31" t="s">
        <v>1473</v>
      </c>
      <c r="C822" s="31" t="s">
        <v>336</v>
      </c>
      <c r="D822" s="31" t="s">
        <v>1274</v>
      </c>
      <c r="E822" s="32">
        <v>1</v>
      </c>
      <c r="F822" s="32">
        <v>18</v>
      </c>
      <c r="G822" s="32">
        <v>1</v>
      </c>
      <c r="H822" s="32">
        <v>3</v>
      </c>
      <c r="I822" s="32">
        <v>3</v>
      </c>
      <c r="J822" s="31" t="s">
        <v>261</v>
      </c>
      <c r="K822" s="31" t="s">
        <v>1474</v>
      </c>
      <c r="L822" s="31" t="s">
        <v>1319</v>
      </c>
      <c r="M822" s="31" t="s">
        <v>3617</v>
      </c>
      <c r="N822" s="32">
        <v>1977</v>
      </c>
      <c r="O822" s="32">
        <v>10</v>
      </c>
      <c r="P822" s="32">
        <v>34.007150000000003</v>
      </c>
      <c r="Q822" s="32">
        <v>-90.055160000000001</v>
      </c>
      <c r="R822" s="30">
        <f t="shared" si="12"/>
        <v>1959</v>
      </c>
      <c r="S822" s="30" t="s">
        <v>1091</v>
      </c>
    </row>
    <row r="823" spans="1:19">
      <c r="A823" s="31" t="s">
        <v>1269</v>
      </c>
      <c r="B823" s="31" t="s">
        <v>1478</v>
      </c>
      <c r="C823" s="31" t="s">
        <v>336</v>
      </c>
      <c r="D823" s="31" t="s">
        <v>1127</v>
      </c>
      <c r="E823" s="32">
        <v>1</v>
      </c>
      <c r="F823" s="32">
        <v>19</v>
      </c>
      <c r="G823" s="32">
        <v>1</v>
      </c>
      <c r="H823" s="32">
        <v>4</v>
      </c>
      <c r="I823" s="32">
        <v>3</v>
      </c>
      <c r="J823" s="31" t="s">
        <v>209</v>
      </c>
      <c r="K823" s="31" t="s">
        <v>1479</v>
      </c>
      <c r="L823" s="31" t="s">
        <v>1319</v>
      </c>
      <c r="M823" s="31" t="s">
        <v>3617</v>
      </c>
      <c r="N823" s="32">
        <v>1978</v>
      </c>
      <c r="O823" s="32">
        <v>11</v>
      </c>
      <c r="P823" s="32">
        <v>32.297429999999999</v>
      </c>
      <c r="Q823" s="32">
        <v>-90.183319999999995</v>
      </c>
      <c r="R823" s="30">
        <f t="shared" si="12"/>
        <v>1959</v>
      </c>
      <c r="S823" s="30" t="s">
        <v>1091</v>
      </c>
    </row>
    <row r="824" spans="1:19">
      <c r="A824" s="31" t="s">
        <v>1269</v>
      </c>
      <c r="B824" s="31" t="s">
        <v>1480</v>
      </c>
      <c r="C824" s="31" t="s">
        <v>336</v>
      </c>
      <c r="D824" s="31" t="s">
        <v>1274</v>
      </c>
      <c r="E824" s="32">
        <v>1</v>
      </c>
      <c r="F824" s="32">
        <v>19</v>
      </c>
      <c r="G824" s="32">
        <v>1</v>
      </c>
      <c r="H824" s="32">
        <v>4</v>
      </c>
      <c r="I824" s="32">
        <v>3</v>
      </c>
      <c r="J824" s="31" t="s">
        <v>1482</v>
      </c>
      <c r="K824" s="31" t="s">
        <v>1481</v>
      </c>
      <c r="L824" s="31" t="s">
        <v>1328</v>
      </c>
      <c r="M824" s="31" t="s">
        <v>3617</v>
      </c>
      <c r="N824" s="32">
        <v>1978</v>
      </c>
      <c r="O824" s="32">
        <v>11</v>
      </c>
      <c r="P824" s="32">
        <v>31.32761</v>
      </c>
      <c r="Q824" s="32">
        <v>-89.2911</v>
      </c>
      <c r="R824" s="30">
        <f t="shared" si="12"/>
        <v>1959</v>
      </c>
      <c r="S824" s="30" t="s">
        <v>1091</v>
      </c>
    </row>
    <row r="825" spans="1:19">
      <c r="A825" s="31" t="s">
        <v>1269</v>
      </c>
      <c r="B825" s="31" t="s">
        <v>1545</v>
      </c>
      <c r="C825" s="31" t="s">
        <v>24</v>
      </c>
      <c r="D825" s="31" t="s">
        <v>1127</v>
      </c>
      <c r="E825" s="32">
        <v>1</v>
      </c>
      <c r="F825" s="32">
        <v>20</v>
      </c>
      <c r="G825" s="32">
        <v>1</v>
      </c>
      <c r="H825" s="32">
        <v>4</v>
      </c>
      <c r="I825" s="32">
        <v>3</v>
      </c>
      <c r="J825" s="31" t="s">
        <v>123</v>
      </c>
      <c r="K825" s="31" t="s">
        <v>1543</v>
      </c>
      <c r="L825" s="31" t="s">
        <v>1274</v>
      </c>
      <c r="M825" s="31" t="s">
        <v>3617</v>
      </c>
      <c r="N825" s="32">
        <v>1979</v>
      </c>
      <c r="O825" s="32">
        <v>14</v>
      </c>
      <c r="P825" s="32">
        <v>32.514290000000003</v>
      </c>
      <c r="Q825" s="32">
        <v>-93.747749999999996</v>
      </c>
      <c r="R825" s="30">
        <f t="shared" si="12"/>
        <v>1959</v>
      </c>
      <c r="S825" s="30" t="s">
        <v>1091</v>
      </c>
    </row>
    <row r="826" spans="1:19">
      <c r="A826" s="31" t="s">
        <v>1269</v>
      </c>
      <c r="B826" s="31" t="s">
        <v>1564</v>
      </c>
      <c r="C826" s="31" t="s">
        <v>283</v>
      </c>
      <c r="D826" s="31" t="s">
        <v>1274</v>
      </c>
      <c r="E826" s="32">
        <v>1</v>
      </c>
      <c r="F826" s="32">
        <v>16</v>
      </c>
      <c r="G826" s="32">
        <v>1</v>
      </c>
      <c r="H826" s="32">
        <v>3</v>
      </c>
      <c r="I826" s="32">
        <v>3</v>
      </c>
      <c r="J826" s="31" t="s">
        <v>480</v>
      </c>
      <c r="K826" s="31" t="s">
        <v>480</v>
      </c>
      <c r="L826" s="31" t="s">
        <v>1319</v>
      </c>
      <c r="M826" s="31" t="s">
        <v>3617</v>
      </c>
      <c r="N826" s="32">
        <v>1975</v>
      </c>
      <c r="O826" s="32">
        <v>15</v>
      </c>
      <c r="P826" s="32">
        <v>32.780619999999999</v>
      </c>
      <c r="Q826" s="32">
        <v>-96.803100000000001</v>
      </c>
      <c r="R826" s="30">
        <f t="shared" si="12"/>
        <v>1959</v>
      </c>
      <c r="S826" s="30" t="s">
        <v>1091</v>
      </c>
    </row>
    <row r="827" spans="1:19">
      <c r="A827" s="31" t="s">
        <v>1269</v>
      </c>
      <c r="B827" s="31" t="s">
        <v>1577</v>
      </c>
      <c r="C827" s="31" t="s">
        <v>283</v>
      </c>
      <c r="D827" s="31" t="s">
        <v>1274</v>
      </c>
      <c r="E827" s="32">
        <v>1</v>
      </c>
      <c r="F827" s="32">
        <v>16</v>
      </c>
      <c r="G827" s="32">
        <v>1</v>
      </c>
      <c r="H827" s="32">
        <v>3</v>
      </c>
      <c r="I827" s="32">
        <v>3</v>
      </c>
      <c r="J827" s="31" t="s">
        <v>284</v>
      </c>
      <c r="K827" s="31" t="s">
        <v>1578</v>
      </c>
      <c r="L827" s="31" t="s">
        <v>1319</v>
      </c>
      <c r="M827" s="31" t="s">
        <v>3617</v>
      </c>
      <c r="N827" s="32">
        <v>1975</v>
      </c>
      <c r="O827" s="32">
        <v>16</v>
      </c>
      <c r="P827" s="32">
        <v>29.42351</v>
      </c>
      <c r="Q827" s="32">
        <v>-98.490080000000006</v>
      </c>
      <c r="R827" s="30">
        <f t="shared" si="12"/>
        <v>1959</v>
      </c>
      <c r="S827" s="30" t="s">
        <v>1091</v>
      </c>
    </row>
    <row r="828" spans="1:19">
      <c r="A828" s="31" t="s">
        <v>1269</v>
      </c>
      <c r="B828" s="31" t="s">
        <v>1357</v>
      </c>
      <c r="C828" s="31" t="s">
        <v>54</v>
      </c>
      <c r="D828" s="31" t="s">
        <v>1127</v>
      </c>
      <c r="E828" s="32">
        <v>1</v>
      </c>
      <c r="F828" s="32">
        <v>19</v>
      </c>
      <c r="G828" s="32">
        <v>1</v>
      </c>
      <c r="H828" s="32">
        <v>4</v>
      </c>
      <c r="I828" s="32">
        <v>3</v>
      </c>
      <c r="J828" s="31" t="s">
        <v>1359</v>
      </c>
      <c r="K828" s="31" t="s">
        <v>1358</v>
      </c>
      <c r="L828" s="31" t="s">
        <v>1328</v>
      </c>
      <c r="M828" s="31" t="s">
        <v>3617</v>
      </c>
      <c r="N828" s="32">
        <v>1979</v>
      </c>
      <c r="O828" s="32">
        <v>4</v>
      </c>
      <c r="P828" s="32">
        <v>27.75177</v>
      </c>
      <c r="Q828" s="32">
        <v>-81.802809999999994</v>
      </c>
      <c r="R828" s="30">
        <f t="shared" si="12"/>
        <v>1960</v>
      </c>
      <c r="S828" s="30" t="s">
        <v>1091</v>
      </c>
    </row>
    <row r="829" spans="1:19">
      <c r="A829" s="31" t="s">
        <v>1269</v>
      </c>
      <c r="B829" s="31" t="s">
        <v>1369</v>
      </c>
      <c r="C829" s="31" t="s">
        <v>54</v>
      </c>
      <c r="D829" s="31" t="s">
        <v>1127</v>
      </c>
      <c r="E829" s="32">
        <v>1</v>
      </c>
      <c r="F829" s="32">
        <v>19</v>
      </c>
      <c r="G829" s="32">
        <v>1</v>
      </c>
      <c r="H829" s="32">
        <v>4</v>
      </c>
      <c r="I829" s="32">
        <v>3</v>
      </c>
      <c r="J829" s="31" t="s">
        <v>693</v>
      </c>
      <c r="K829" s="31" t="s">
        <v>1370</v>
      </c>
      <c r="L829" s="31" t="s">
        <v>1322</v>
      </c>
      <c r="M829" s="31" t="s">
        <v>3617</v>
      </c>
      <c r="N829" s="32">
        <v>1979</v>
      </c>
      <c r="O829" s="32">
        <v>4</v>
      </c>
      <c r="P829" s="32">
        <v>26.122350000000001</v>
      </c>
      <c r="Q829" s="32">
        <v>-80.143529999999998</v>
      </c>
      <c r="R829" s="30">
        <f t="shared" si="12"/>
        <v>1960</v>
      </c>
      <c r="S829" s="30" t="s">
        <v>1091</v>
      </c>
    </row>
    <row r="830" spans="1:19">
      <c r="A830" s="31" t="s">
        <v>1269</v>
      </c>
      <c r="B830" s="31" t="s">
        <v>1380</v>
      </c>
      <c r="C830" s="31" t="s">
        <v>275</v>
      </c>
      <c r="D830" s="31" t="s">
        <v>1274</v>
      </c>
      <c r="E830" s="32">
        <v>1</v>
      </c>
      <c r="F830" s="32">
        <v>18</v>
      </c>
      <c r="G830" s="32">
        <v>1</v>
      </c>
      <c r="H830" s="32">
        <v>4</v>
      </c>
      <c r="I830" s="32">
        <v>3</v>
      </c>
      <c r="J830" s="31" t="s">
        <v>1382</v>
      </c>
      <c r="K830" s="31" t="s">
        <v>1381</v>
      </c>
      <c r="L830" s="31" t="s">
        <v>1273</v>
      </c>
      <c r="M830" s="31" t="s">
        <v>3617</v>
      </c>
      <c r="N830" s="32">
        <v>1978</v>
      </c>
      <c r="O830" s="32">
        <v>5</v>
      </c>
      <c r="P830" s="32">
        <v>36.274520000000003</v>
      </c>
      <c r="Q830" s="32">
        <v>-87.062839999999994</v>
      </c>
      <c r="R830" s="30">
        <f t="shared" si="12"/>
        <v>1960</v>
      </c>
      <c r="S830" s="30" t="s">
        <v>1091</v>
      </c>
    </row>
    <row r="831" spans="1:19">
      <c r="A831" s="31" t="s">
        <v>1269</v>
      </c>
      <c r="B831" s="31" t="s">
        <v>1387</v>
      </c>
      <c r="C831" s="31" t="s">
        <v>275</v>
      </c>
      <c r="D831" s="31" t="s">
        <v>1127</v>
      </c>
      <c r="E831" s="32">
        <v>1</v>
      </c>
      <c r="F831" s="32">
        <v>19</v>
      </c>
      <c r="G831" s="32">
        <v>1</v>
      </c>
      <c r="H831" s="32">
        <v>4</v>
      </c>
      <c r="I831" s="32">
        <v>2</v>
      </c>
      <c r="J831" s="31" t="s">
        <v>1388</v>
      </c>
      <c r="K831" s="31" t="s">
        <v>1388</v>
      </c>
      <c r="L831" s="31" t="s">
        <v>1273</v>
      </c>
      <c r="M831" s="31" t="s">
        <v>3617</v>
      </c>
      <c r="N831" s="32">
        <v>1979</v>
      </c>
      <c r="O831" s="32">
        <v>5</v>
      </c>
      <c r="P831" s="32">
        <v>36.076169999999998</v>
      </c>
      <c r="Q831" s="32">
        <v>-87.387119999999996</v>
      </c>
      <c r="R831" s="30">
        <f t="shared" si="12"/>
        <v>1960</v>
      </c>
      <c r="S831" s="30" t="s">
        <v>1091</v>
      </c>
    </row>
    <row r="832" spans="1:19">
      <c r="A832" s="31" t="s">
        <v>1269</v>
      </c>
      <c r="B832" s="31" t="s">
        <v>1398</v>
      </c>
      <c r="C832" s="31" t="s">
        <v>3</v>
      </c>
      <c r="D832" s="31" t="s">
        <v>1274</v>
      </c>
      <c r="E832" s="32">
        <v>1</v>
      </c>
      <c r="F832" s="32">
        <v>19</v>
      </c>
      <c r="G832" s="32">
        <v>1</v>
      </c>
      <c r="H832" s="32">
        <v>4</v>
      </c>
      <c r="I832" s="32">
        <v>3</v>
      </c>
      <c r="J832" s="31" t="s">
        <v>1399</v>
      </c>
      <c r="K832" s="31" t="s">
        <v>1307</v>
      </c>
      <c r="L832" s="31" t="s">
        <v>1273</v>
      </c>
      <c r="M832" s="31" t="s">
        <v>3616</v>
      </c>
      <c r="N832" s="32">
        <v>1979</v>
      </c>
      <c r="O832" s="32">
        <v>6</v>
      </c>
      <c r="P832" s="32">
        <v>34.494010000000003</v>
      </c>
      <c r="Q832" s="32">
        <v>-85.847380000000001</v>
      </c>
      <c r="R832" s="30">
        <f t="shared" si="12"/>
        <v>1960</v>
      </c>
      <c r="S832" s="30" t="s">
        <v>1091</v>
      </c>
    </row>
    <row r="833" spans="1:19">
      <c r="A833" s="31" t="s">
        <v>1269</v>
      </c>
      <c r="B833" s="31" t="s">
        <v>1405</v>
      </c>
      <c r="C833" s="31" t="s">
        <v>3</v>
      </c>
      <c r="D833" s="31" t="s">
        <v>1274</v>
      </c>
      <c r="E833" s="32">
        <v>1</v>
      </c>
      <c r="F833" s="32">
        <v>19</v>
      </c>
      <c r="G833" s="32">
        <v>1</v>
      </c>
      <c r="H833" s="32">
        <v>4</v>
      </c>
      <c r="J833" s="31" t="s">
        <v>4</v>
      </c>
      <c r="K833" s="31" t="s">
        <v>958</v>
      </c>
      <c r="L833" s="31" t="s">
        <v>1273</v>
      </c>
      <c r="M833" s="31" t="s">
        <v>3617</v>
      </c>
      <c r="N833" s="32">
        <v>1979</v>
      </c>
      <c r="O833" s="32">
        <v>6</v>
      </c>
      <c r="P833" s="32">
        <v>33.522210000000001</v>
      </c>
      <c r="Q833" s="32">
        <v>-86.997900000000001</v>
      </c>
      <c r="R833" s="30">
        <f t="shared" si="12"/>
        <v>1960</v>
      </c>
      <c r="S833" s="30" t="s">
        <v>1091</v>
      </c>
    </row>
    <row r="834" spans="1:19">
      <c r="A834" s="31" t="s">
        <v>1269</v>
      </c>
      <c r="B834" s="31" t="s">
        <v>1437</v>
      </c>
      <c r="C834" s="31" t="s">
        <v>3</v>
      </c>
      <c r="D834" s="31" t="s">
        <v>1274</v>
      </c>
      <c r="E834" s="32">
        <v>1</v>
      </c>
      <c r="F834" s="32">
        <v>19</v>
      </c>
      <c r="G834" s="32">
        <v>1</v>
      </c>
      <c r="H834" s="32">
        <v>4</v>
      </c>
      <c r="I834" s="32">
        <v>2</v>
      </c>
      <c r="J834" s="31" t="s">
        <v>1439</v>
      </c>
      <c r="K834" s="31" t="s">
        <v>1438</v>
      </c>
      <c r="L834" s="31" t="s">
        <v>1328</v>
      </c>
      <c r="M834" s="31" t="s">
        <v>3617</v>
      </c>
      <c r="N834" s="32">
        <v>1979</v>
      </c>
      <c r="O834" s="32">
        <v>7</v>
      </c>
      <c r="P834" s="32">
        <v>31.315429999999999</v>
      </c>
      <c r="Q834" s="32">
        <v>-85.854879999999994</v>
      </c>
      <c r="R834" s="30">
        <f t="shared" ref="R834:R844" si="13">N834-F834</f>
        <v>1960</v>
      </c>
      <c r="S834" s="30" t="s">
        <v>1091</v>
      </c>
    </row>
    <row r="835" spans="1:19">
      <c r="A835" s="31" t="s">
        <v>1269</v>
      </c>
      <c r="B835" s="31" t="s">
        <v>1445</v>
      </c>
      <c r="C835" s="31" t="s">
        <v>3</v>
      </c>
      <c r="D835" s="31" t="s">
        <v>1127</v>
      </c>
      <c r="E835" s="32">
        <v>1</v>
      </c>
      <c r="F835" s="32">
        <v>18</v>
      </c>
      <c r="G835" s="32">
        <v>1</v>
      </c>
      <c r="H835" s="32">
        <v>4</v>
      </c>
      <c r="I835" s="32">
        <v>3</v>
      </c>
      <c r="J835" s="31" t="s">
        <v>1447</v>
      </c>
      <c r="K835" s="31" t="s">
        <v>1446</v>
      </c>
      <c r="L835" s="31" t="s">
        <v>1322</v>
      </c>
      <c r="M835" s="31" t="s">
        <v>3616</v>
      </c>
      <c r="N835" s="32">
        <v>1978</v>
      </c>
      <c r="O835" s="32">
        <v>8</v>
      </c>
      <c r="P835" s="32">
        <v>30.277979999999999</v>
      </c>
      <c r="Q835" s="32">
        <v>-87.683160000000001</v>
      </c>
      <c r="R835" s="30">
        <f t="shared" si="13"/>
        <v>1960</v>
      </c>
      <c r="S835" s="30" t="s">
        <v>1091</v>
      </c>
    </row>
    <row r="836" spans="1:19">
      <c r="A836" s="31" t="s">
        <v>1269</v>
      </c>
      <c r="B836" s="31" t="s">
        <v>1468</v>
      </c>
      <c r="C836" s="31" t="s">
        <v>336</v>
      </c>
      <c r="D836" s="31" t="s">
        <v>1274</v>
      </c>
      <c r="E836" s="32">
        <v>1</v>
      </c>
      <c r="F836" s="32">
        <v>18</v>
      </c>
      <c r="G836" s="32">
        <v>1</v>
      </c>
      <c r="H836" s="32">
        <v>3</v>
      </c>
      <c r="I836" s="32">
        <v>2</v>
      </c>
      <c r="J836" s="31" t="s">
        <v>1470</v>
      </c>
      <c r="K836" s="31" t="s">
        <v>1469</v>
      </c>
      <c r="L836" s="31" t="s">
        <v>1319</v>
      </c>
      <c r="M836" s="31" t="s">
        <v>3617</v>
      </c>
      <c r="N836" s="32">
        <v>1978</v>
      </c>
      <c r="O836" s="32">
        <v>10</v>
      </c>
      <c r="P836" s="32">
        <v>34.729730000000004</v>
      </c>
      <c r="Q836" s="32">
        <v>-88.951930000000004</v>
      </c>
      <c r="R836" s="30">
        <f t="shared" si="13"/>
        <v>1960</v>
      </c>
      <c r="S836" s="30" t="s">
        <v>1091</v>
      </c>
    </row>
    <row r="837" spans="1:19">
      <c r="A837" s="31" t="s">
        <v>1269</v>
      </c>
      <c r="B837" s="31" t="s">
        <v>1570</v>
      </c>
      <c r="C837" s="31" t="s">
        <v>283</v>
      </c>
      <c r="D837" s="31" t="s">
        <v>1127</v>
      </c>
      <c r="E837" s="32">
        <v>1</v>
      </c>
      <c r="F837" s="32">
        <v>15</v>
      </c>
      <c r="G837" s="32">
        <v>1</v>
      </c>
      <c r="H837" s="32">
        <v>2</v>
      </c>
      <c r="I837" s="32">
        <v>2</v>
      </c>
      <c r="J837" s="31" t="s">
        <v>293</v>
      </c>
      <c r="K837" s="31" t="s">
        <v>3619</v>
      </c>
      <c r="L837" s="31" t="s">
        <v>1322</v>
      </c>
      <c r="M837" s="31" t="s">
        <v>3617</v>
      </c>
      <c r="N837" s="32">
        <v>1975</v>
      </c>
      <c r="O837" s="32">
        <v>15</v>
      </c>
      <c r="P837" s="32">
        <v>29.758520000000001</v>
      </c>
      <c r="Q837" s="32">
        <v>-95.371260000000007</v>
      </c>
      <c r="R837" s="30">
        <f t="shared" si="13"/>
        <v>1960</v>
      </c>
      <c r="S837" s="30" t="s">
        <v>1091</v>
      </c>
    </row>
    <row r="838" spans="1:19">
      <c r="A838" s="31" t="s">
        <v>1269</v>
      </c>
      <c r="B838" s="31" t="s">
        <v>1337</v>
      </c>
      <c r="C838" s="31" t="s">
        <v>54</v>
      </c>
      <c r="D838" s="31" t="s">
        <v>1127</v>
      </c>
      <c r="E838" s="32">
        <v>1</v>
      </c>
      <c r="F838" s="32">
        <v>14</v>
      </c>
      <c r="G838" s="32">
        <v>1</v>
      </c>
      <c r="H838" s="32">
        <v>2</v>
      </c>
      <c r="I838" s="32">
        <v>3</v>
      </c>
      <c r="J838" s="31" t="s">
        <v>55</v>
      </c>
      <c r="K838" s="31" t="s">
        <v>1338</v>
      </c>
      <c r="L838" s="31" t="s">
        <v>1322</v>
      </c>
      <c r="M838" s="31" t="s">
        <v>3617</v>
      </c>
      <c r="N838" s="32">
        <v>1975</v>
      </c>
      <c r="O838" s="32">
        <v>4</v>
      </c>
      <c r="P838" s="32">
        <v>30.334599999999998</v>
      </c>
      <c r="Q838" s="32">
        <v>-81.663349999999994</v>
      </c>
      <c r="R838" s="30">
        <f t="shared" si="13"/>
        <v>1961</v>
      </c>
      <c r="S838" s="30" t="s">
        <v>1091</v>
      </c>
    </row>
    <row r="839" spans="1:19">
      <c r="A839" s="31" t="s">
        <v>1269</v>
      </c>
      <c r="B839" s="31" t="s">
        <v>1342</v>
      </c>
      <c r="C839" s="31" t="s">
        <v>54</v>
      </c>
      <c r="D839" s="31" t="s">
        <v>1274</v>
      </c>
      <c r="E839" s="32">
        <v>1</v>
      </c>
      <c r="F839" s="32">
        <v>18</v>
      </c>
      <c r="G839" s="32">
        <v>1</v>
      </c>
      <c r="H839" s="32">
        <v>4</v>
      </c>
      <c r="I839" s="32">
        <v>3</v>
      </c>
      <c r="J839" s="31" t="s">
        <v>67</v>
      </c>
      <c r="K839" s="31" t="s">
        <v>1343</v>
      </c>
      <c r="L839" s="31" t="s">
        <v>1328</v>
      </c>
      <c r="M839" s="31" t="s">
        <v>3617</v>
      </c>
      <c r="N839" s="32">
        <v>1979</v>
      </c>
      <c r="O839" s="32">
        <v>4</v>
      </c>
      <c r="P839" s="32">
        <v>30.43816</v>
      </c>
      <c r="Q839" s="32">
        <v>-84.280670000000001</v>
      </c>
      <c r="R839" s="30">
        <f t="shared" si="13"/>
        <v>1961</v>
      </c>
      <c r="S839" s="30" t="s">
        <v>1091</v>
      </c>
    </row>
    <row r="840" spans="1:19">
      <c r="A840" s="31" t="s">
        <v>1269</v>
      </c>
      <c r="B840" s="31" t="s">
        <v>1416</v>
      </c>
      <c r="C840" s="31" t="s">
        <v>3</v>
      </c>
      <c r="D840" s="31" t="s">
        <v>1274</v>
      </c>
      <c r="E840" s="32">
        <v>1</v>
      </c>
      <c r="F840" s="32">
        <v>16</v>
      </c>
      <c r="G840" s="32">
        <v>1</v>
      </c>
      <c r="H840" s="32">
        <v>3</v>
      </c>
      <c r="I840" s="32">
        <v>3</v>
      </c>
      <c r="J840" s="31" t="s">
        <v>995</v>
      </c>
      <c r="K840" s="31" t="s">
        <v>1417</v>
      </c>
      <c r="L840" s="31" t="s">
        <v>1319</v>
      </c>
      <c r="M840" s="31" t="s">
        <v>3616</v>
      </c>
      <c r="N840" s="32">
        <v>1978</v>
      </c>
      <c r="O840" s="32">
        <v>7</v>
      </c>
      <c r="P840" s="32">
        <v>31.993410000000001</v>
      </c>
      <c r="Q840" s="32">
        <v>-87.290880000000001</v>
      </c>
      <c r="R840" s="30">
        <f t="shared" si="13"/>
        <v>1962</v>
      </c>
      <c r="S840" s="30" t="s">
        <v>1091</v>
      </c>
    </row>
    <row r="841" spans="1:19">
      <c r="A841" s="31" t="s">
        <v>1269</v>
      </c>
      <c r="B841" s="31" t="s">
        <v>1426</v>
      </c>
      <c r="C841" s="31" t="s">
        <v>3</v>
      </c>
      <c r="D841" s="31" t="s">
        <v>1274</v>
      </c>
      <c r="E841" s="32">
        <v>1</v>
      </c>
      <c r="F841" s="32">
        <v>16</v>
      </c>
      <c r="G841" s="32">
        <v>1</v>
      </c>
      <c r="H841" s="32">
        <v>3</v>
      </c>
      <c r="J841" s="31" t="s">
        <v>1425</v>
      </c>
      <c r="K841" s="31" t="s">
        <v>1424</v>
      </c>
      <c r="L841" s="31" t="s">
        <v>1309</v>
      </c>
      <c r="M841" s="31" t="s">
        <v>3617</v>
      </c>
      <c r="N841" s="32">
        <v>1979</v>
      </c>
      <c r="O841" s="32">
        <v>7</v>
      </c>
      <c r="P841" s="32">
        <v>32.462179999999996</v>
      </c>
      <c r="Q841" s="32">
        <v>-85.000799999999998</v>
      </c>
      <c r="R841" s="30">
        <f t="shared" si="13"/>
        <v>1963</v>
      </c>
      <c r="S841" s="30" t="s">
        <v>1091</v>
      </c>
    </row>
    <row r="842" spans="1:19">
      <c r="A842" s="31" t="s">
        <v>1269</v>
      </c>
      <c r="B842" s="31" t="s">
        <v>1465</v>
      </c>
      <c r="C842" s="31" t="s">
        <v>336</v>
      </c>
      <c r="D842" s="31" t="s">
        <v>1274</v>
      </c>
      <c r="E842" s="32">
        <v>1</v>
      </c>
      <c r="F842" s="32">
        <v>15</v>
      </c>
      <c r="G842" s="32">
        <v>1</v>
      </c>
      <c r="H842" s="32">
        <v>2</v>
      </c>
      <c r="I842" s="32">
        <v>3</v>
      </c>
      <c r="J842" s="31" t="s">
        <v>1467</v>
      </c>
      <c r="K842" s="31" t="s">
        <v>1466</v>
      </c>
      <c r="L842" s="31" t="s">
        <v>1319</v>
      </c>
      <c r="M842" s="31" t="s">
        <v>3617</v>
      </c>
      <c r="N842" s="32">
        <v>1978</v>
      </c>
      <c r="O842" s="32">
        <v>10</v>
      </c>
      <c r="P842" s="32">
        <v>34.928240000000002</v>
      </c>
      <c r="Q842" s="32">
        <v>-88.529179999999997</v>
      </c>
      <c r="R842" s="30">
        <f t="shared" si="13"/>
        <v>1963</v>
      </c>
      <c r="S842" s="30" t="s">
        <v>1091</v>
      </c>
    </row>
    <row r="843" spans="1:19">
      <c r="A843" s="31" t="s">
        <v>1269</v>
      </c>
      <c r="B843" s="31" t="s">
        <v>1310</v>
      </c>
      <c r="C843" s="31" t="s">
        <v>69</v>
      </c>
      <c r="D843" s="31" t="s">
        <v>1274</v>
      </c>
      <c r="E843" s="32">
        <v>1</v>
      </c>
      <c r="F843" s="32">
        <v>13</v>
      </c>
      <c r="G843" s="32">
        <v>1</v>
      </c>
      <c r="H843" s="32">
        <v>2</v>
      </c>
      <c r="I843" s="32">
        <v>3</v>
      </c>
      <c r="J843" s="31" t="s">
        <v>70</v>
      </c>
      <c r="K843" s="31" t="s">
        <v>1311</v>
      </c>
      <c r="L843" s="31" t="s">
        <v>1309</v>
      </c>
      <c r="M843" s="31" t="s">
        <v>3617</v>
      </c>
      <c r="N843" s="32">
        <v>1980</v>
      </c>
      <c r="O843" s="32">
        <v>2</v>
      </c>
      <c r="P843" s="32">
        <v>33.799370000000003</v>
      </c>
      <c r="Q843" s="32">
        <v>-84.391869999999997</v>
      </c>
      <c r="R843" s="30">
        <f t="shared" si="13"/>
        <v>1967</v>
      </c>
      <c r="S843" s="30" t="s">
        <v>1091</v>
      </c>
    </row>
    <row r="844" spans="1:19">
      <c r="A844" s="31" t="s">
        <v>1269</v>
      </c>
      <c r="B844" s="31" t="s">
        <v>1312</v>
      </c>
      <c r="C844" s="31" t="s">
        <v>69</v>
      </c>
      <c r="D844" s="31" t="s">
        <v>1274</v>
      </c>
      <c r="E844" s="32">
        <v>1</v>
      </c>
      <c r="F844" s="32">
        <v>13</v>
      </c>
      <c r="G844" s="32">
        <v>1</v>
      </c>
      <c r="H844" s="32">
        <v>2</v>
      </c>
      <c r="I844" s="32">
        <v>3</v>
      </c>
      <c r="J844" s="31" t="s">
        <v>70</v>
      </c>
      <c r="K844" s="31" t="s">
        <v>1311</v>
      </c>
      <c r="L844" s="31" t="s">
        <v>1309</v>
      </c>
      <c r="M844" s="31" t="s">
        <v>3617</v>
      </c>
      <c r="N844" s="32">
        <v>1980</v>
      </c>
      <c r="O844" s="32">
        <v>2</v>
      </c>
      <c r="P844" s="32">
        <v>33.799370000000003</v>
      </c>
      <c r="Q844" s="32">
        <v>-84.391869999999997</v>
      </c>
      <c r="R844" s="30">
        <f t="shared" si="13"/>
        <v>1967</v>
      </c>
      <c r="S844" s="30" t="s">
        <v>1091</v>
      </c>
    </row>
    <row r="845" spans="1:19">
      <c r="A845" s="31"/>
      <c r="B845" s="31"/>
      <c r="C845" s="31"/>
      <c r="D845" s="31"/>
      <c r="E845" s="32"/>
      <c r="F845" s="32"/>
      <c r="G845" s="32"/>
      <c r="H845" s="32"/>
      <c r="I845" s="32"/>
      <c r="J845" s="31"/>
      <c r="K845" s="31"/>
      <c r="L845" s="31"/>
      <c r="M845" s="31"/>
      <c r="N845" s="32"/>
      <c r="O845" s="32"/>
      <c r="P845" s="32"/>
      <c r="Q845" s="32"/>
    </row>
    <row r="846" spans="1:19">
      <c r="A846" s="31" t="s">
        <v>1269</v>
      </c>
      <c r="B846" s="31" t="s">
        <v>3621</v>
      </c>
      <c r="C846" s="31" t="s">
        <v>69</v>
      </c>
      <c r="D846" s="31" t="s">
        <v>1274</v>
      </c>
      <c r="E846" s="32">
        <v>2</v>
      </c>
      <c r="F846" s="32">
        <v>94</v>
      </c>
      <c r="G846" s="32">
        <v>4</v>
      </c>
      <c r="H846" s="32">
        <v>4</v>
      </c>
      <c r="J846" s="31" t="s">
        <v>384</v>
      </c>
      <c r="K846" s="31" t="s">
        <v>1635</v>
      </c>
      <c r="L846" s="31" t="s">
        <v>1273</v>
      </c>
      <c r="M846" s="31" t="s">
        <v>3617</v>
      </c>
      <c r="N846" s="32">
        <v>1971</v>
      </c>
      <c r="O846" s="32">
        <v>2</v>
      </c>
      <c r="P846" s="32">
        <v>34.239490000000004</v>
      </c>
      <c r="Q846" s="32">
        <v>-85.161469999999994</v>
      </c>
      <c r="R846" s="30">
        <f t="shared" ref="R846:R909" si="14">N846-F846</f>
        <v>1877</v>
      </c>
    </row>
    <row r="847" spans="1:19">
      <c r="A847" s="31" t="s">
        <v>1269</v>
      </c>
      <c r="B847" s="31" t="s">
        <v>3622</v>
      </c>
      <c r="C847" s="31" t="s">
        <v>3</v>
      </c>
      <c r="D847" s="31" t="s">
        <v>1127</v>
      </c>
      <c r="E847" s="32">
        <v>2</v>
      </c>
      <c r="F847" s="32">
        <v>88</v>
      </c>
      <c r="G847" s="32">
        <v>4</v>
      </c>
      <c r="H847" s="32">
        <v>1</v>
      </c>
      <c r="J847" s="31" t="s">
        <v>3623</v>
      </c>
      <c r="K847" s="31" t="s">
        <v>209</v>
      </c>
      <c r="L847" s="31" t="s">
        <v>1273</v>
      </c>
      <c r="M847" s="31" t="s">
        <v>3616</v>
      </c>
      <c r="N847" s="32">
        <v>1972</v>
      </c>
      <c r="O847" s="32">
        <v>6</v>
      </c>
      <c r="P847" s="32">
        <v>34.724530000000001</v>
      </c>
      <c r="Q847" s="32">
        <v>-85.972660000000005</v>
      </c>
      <c r="R847" s="30">
        <f t="shared" si="14"/>
        <v>1884</v>
      </c>
    </row>
    <row r="848" spans="1:19">
      <c r="A848" s="31" t="s">
        <v>1269</v>
      </c>
      <c r="B848" s="31" t="s">
        <v>3624</v>
      </c>
      <c r="C848" s="31" t="s">
        <v>336</v>
      </c>
      <c r="D848" s="31" t="s">
        <v>1127</v>
      </c>
      <c r="E848" s="32">
        <v>2</v>
      </c>
      <c r="F848" s="32">
        <v>88</v>
      </c>
      <c r="G848" s="32">
        <v>4</v>
      </c>
      <c r="H848" s="32">
        <v>2</v>
      </c>
      <c r="I848" s="32">
        <v>2</v>
      </c>
      <c r="J848" s="31" t="s">
        <v>3625</v>
      </c>
      <c r="K848" s="31" t="s">
        <v>1479</v>
      </c>
      <c r="L848" s="31" t="s">
        <v>1319</v>
      </c>
      <c r="M848" s="31" t="s">
        <v>3616</v>
      </c>
      <c r="N848" s="32">
        <v>1972</v>
      </c>
      <c r="O848" s="32">
        <v>11</v>
      </c>
      <c r="P848" s="32">
        <v>32.329180000000001</v>
      </c>
      <c r="Q848" s="32">
        <v>-90.605080000000001</v>
      </c>
      <c r="R848" s="30">
        <f t="shared" si="14"/>
        <v>1884</v>
      </c>
    </row>
    <row r="849" spans="1:18">
      <c r="A849" s="31" t="s">
        <v>1269</v>
      </c>
      <c r="B849" s="31" t="s">
        <v>3626</v>
      </c>
      <c r="C849" s="31" t="s">
        <v>283</v>
      </c>
      <c r="D849" s="31" t="s">
        <v>1274</v>
      </c>
      <c r="E849" s="32">
        <v>2</v>
      </c>
      <c r="F849" s="32">
        <v>91</v>
      </c>
      <c r="G849" s="32">
        <v>4</v>
      </c>
      <c r="H849" s="32">
        <v>1</v>
      </c>
      <c r="I849" s="32">
        <v>2</v>
      </c>
      <c r="J849" s="31" t="s">
        <v>3627</v>
      </c>
      <c r="K849" s="31" t="s">
        <v>2426</v>
      </c>
      <c r="L849" s="31" t="s">
        <v>1322</v>
      </c>
      <c r="M849" s="31" t="s">
        <v>3617</v>
      </c>
      <c r="N849" s="32">
        <v>1975</v>
      </c>
      <c r="O849" s="32">
        <v>16</v>
      </c>
      <c r="P849" s="32">
        <v>28.982970000000002</v>
      </c>
      <c r="Q849" s="32">
        <v>-95.970020000000005</v>
      </c>
      <c r="R849" s="30">
        <f t="shared" si="14"/>
        <v>1884</v>
      </c>
    </row>
    <row r="850" spans="1:18">
      <c r="A850" s="31" t="s">
        <v>1269</v>
      </c>
      <c r="B850" s="31" t="s">
        <v>3628</v>
      </c>
      <c r="C850" s="31" t="s">
        <v>336</v>
      </c>
      <c r="D850" s="31" t="s">
        <v>1274</v>
      </c>
      <c r="E850" s="32">
        <v>2</v>
      </c>
      <c r="F850" s="32">
        <v>89</v>
      </c>
      <c r="G850" s="32">
        <v>4</v>
      </c>
      <c r="H850" s="32">
        <v>1</v>
      </c>
      <c r="J850" s="31" t="s">
        <v>1860</v>
      </c>
      <c r="K850" s="31" t="s">
        <v>1859</v>
      </c>
      <c r="L850" s="31" t="s">
        <v>1274</v>
      </c>
      <c r="M850" s="31" t="s">
        <v>3617</v>
      </c>
      <c r="N850" s="32">
        <v>1974</v>
      </c>
      <c r="O850" s="32">
        <v>10</v>
      </c>
      <c r="P850" s="32">
        <v>33.518729999999998</v>
      </c>
      <c r="Q850" s="32">
        <v>-90.180970000000002</v>
      </c>
      <c r="R850" s="30">
        <f t="shared" si="14"/>
        <v>1885</v>
      </c>
    </row>
    <row r="851" spans="1:18">
      <c r="A851" s="31" t="s">
        <v>1269</v>
      </c>
      <c r="B851" s="31" t="s">
        <v>3629</v>
      </c>
      <c r="C851" s="31" t="s">
        <v>24</v>
      </c>
      <c r="D851" s="31" t="s">
        <v>1274</v>
      </c>
      <c r="E851" s="32">
        <v>2</v>
      </c>
      <c r="F851" s="32">
        <v>91</v>
      </c>
      <c r="G851" s="32">
        <v>4</v>
      </c>
      <c r="H851" s="32">
        <v>1</v>
      </c>
      <c r="I851" s="32">
        <v>1</v>
      </c>
      <c r="J851" s="31" t="s">
        <v>3630</v>
      </c>
      <c r="K851" s="31" t="s">
        <v>2779</v>
      </c>
      <c r="L851" s="31" t="s">
        <v>1274</v>
      </c>
      <c r="M851" s="31" t="s">
        <v>3616</v>
      </c>
      <c r="N851" s="32">
        <v>1976</v>
      </c>
      <c r="O851" s="32">
        <v>14</v>
      </c>
      <c r="P851" s="32">
        <v>31.927849999999999</v>
      </c>
      <c r="Q851" s="32">
        <v>-91.521709999999999</v>
      </c>
      <c r="R851" s="30">
        <f t="shared" si="14"/>
        <v>1885</v>
      </c>
    </row>
    <row r="852" spans="1:18">
      <c r="A852" s="31" t="s">
        <v>1269</v>
      </c>
      <c r="B852" s="31" t="s">
        <v>3631</v>
      </c>
      <c r="C852" s="31" t="s">
        <v>3</v>
      </c>
      <c r="D852" s="31" t="s">
        <v>1127</v>
      </c>
      <c r="E852" s="32">
        <v>2</v>
      </c>
      <c r="F852" s="32">
        <v>90</v>
      </c>
      <c r="G852" s="32">
        <v>4</v>
      </c>
      <c r="H852" s="32">
        <v>1</v>
      </c>
      <c r="I852" s="32">
        <v>2</v>
      </c>
      <c r="J852" s="31" t="s">
        <v>386</v>
      </c>
      <c r="K852" s="31" t="s">
        <v>1433</v>
      </c>
      <c r="L852" s="31" t="s">
        <v>1328</v>
      </c>
      <c r="M852" s="31" t="s">
        <v>3616</v>
      </c>
      <c r="N852" s="32">
        <v>1976</v>
      </c>
      <c r="O852" s="32">
        <v>7</v>
      </c>
      <c r="P852" s="32">
        <v>31.924379999999999</v>
      </c>
      <c r="Q852" s="32">
        <v>-86.164379999999994</v>
      </c>
      <c r="R852" s="30">
        <f t="shared" si="14"/>
        <v>1886</v>
      </c>
    </row>
    <row r="853" spans="1:18">
      <c r="A853" s="31" t="s">
        <v>1269</v>
      </c>
      <c r="B853" s="31" t="s">
        <v>3632</v>
      </c>
      <c r="C853" s="31" t="s">
        <v>336</v>
      </c>
      <c r="D853" s="31" t="s">
        <v>1127</v>
      </c>
      <c r="E853" s="32">
        <v>2</v>
      </c>
      <c r="F853" s="32">
        <v>87</v>
      </c>
      <c r="G853" s="32">
        <v>4</v>
      </c>
      <c r="H853" s="32">
        <v>1</v>
      </c>
      <c r="I853" s="32">
        <v>1</v>
      </c>
      <c r="J853" s="31" t="s">
        <v>3633</v>
      </c>
      <c r="K853" s="31" t="s">
        <v>1476</v>
      </c>
      <c r="L853" s="31" t="s">
        <v>1274</v>
      </c>
      <c r="M853" s="31" t="s">
        <v>3616</v>
      </c>
      <c r="N853" s="32">
        <v>1973</v>
      </c>
      <c r="O853" s="32">
        <v>11</v>
      </c>
      <c r="P853" s="32">
        <v>32.984549999999999</v>
      </c>
      <c r="Q853" s="32">
        <v>-90.321780000000004</v>
      </c>
      <c r="R853" s="30">
        <f t="shared" si="14"/>
        <v>1886</v>
      </c>
    </row>
    <row r="854" spans="1:18">
      <c r="A854" s="31" t="s">
        <v>1269</v>
      </c>
      <c r="B854" s="31" t="s">
        <v>3634</v>
      </c>
      <c r="C854" s="31" t="s">
        <v>3</v>
      </c>
      <c r="D854" s="31" t="s">
        <v>1274</v>
      </c>
      <c r="E854" s="32">
        <v>2</v>
      </c>
      <c r="F854" s="32">
        <v>83</v>
      </c>
      <c r="G854" s="32">
        <v>4</v>
      </c>
      <c r="H854" s="32">
        <v>1</v>
      </c>
      <c r="I854" s="32">
        <v>1</v>
      </c>
      <c r="J854" s="31" t="s">
        <v>1799</v>
      </c>
      <c r="K854" s="31" t="s">
        <v>1798</v>
      </c>
      <c r="L854" s="31" t="s">
        <v>1319</v>
      </c>
      <c r="M854" s="31" t="s">
        <v>3617</v>
      </c>
      <c r="N854" s="32">
        <v>1970</v>
      </c>
      <c r="O854" s="32">
        <v>7</v>
      </c>
      <c r="P854" s="32">
        <v>32.467289999999998</v>
      </c>
      <c r="Q854" s="32">
        <v>-86.500690000000006</v>
      </c>
      <c r="R854" s="30">
        <f t="shared" si="14"/>
        <v>1887</v>
      </c>
    </row>
    <row r="855" spans="1:18">
      <c r="A855" s="31" t="s">
        <v>1269</v>
      </c>
      <c r="B855" s="31" t="s">
        <v>3635</v>
      </c>
      <c r="C855" s="31" t="s">
        <v>24</v>
      </c>
      <c r="D855" s="31" t="s">
        <v>1127</v>
      </c>
      <c r="E855" s="32">
        <v>2</v>
      </c>
      <c r="F855" s="32">
        <v>87</v>
      </c>
      <c r="G855" s="32">
        <v>4</v>
      </c>
      <c r="H855" s="32">
        <v>1</v>
      </c>
      <c r="I855" s="32">
        <v>1</v>
      </c>
      <c r="J855" s="31" t="s">
        <v>3636</v>
      </c>
      <c r="K855" s="31" t="s">
        <v>1499</v>
      </c>
      <c r="L855" s="31" t="s">
        <v>1274</v>
      </c>
      <c r="M855" s="31" t="s">
        <v>3616</v>
      </c>
      <c r="N855" s="32">
        <v>1974</v>
      </c>
      <c r="O855" s="32">
        <v>12</v>
      </c>
      <c r="P855" s="32">
        <v>29.64714</v>
      </c>
      <c r="Q855" s="32">
        <v>-90.819649999999996</v>
      </c>
      <c r="R855" s="30">
        <f t="shared" si="14"/>
        <v>1887</v>
      </c>
    </row>
    <row r="856" spans="1:18">
      <c r="A856" s="31" t="s">
        <v>1269</v>
      </c>
      <c r="B856" s="31" t="s">
        <v>3637</v>
      </c>
      <c r="C856" s="31" t="s">
        <v>54</v>
      </c>
      <c r="D856" s="31" t="s">
        <v>1127</v>
      </c>
      <c r="E856" s="32">
        <v>2</v>
      </c>
      <c r="F856" s="32">
        <v>88</v>
      </c>
      <c r="G856" s="32">
        <v>4</v>
      </c>
      <c r="H856" s="32">
        <v>1</v>
      </c>
      <c r="I856" s="32">
        <v>1</v>
      </c>
      <c r="J856" s="31" t="s">
        <v>3638</v>
      </c>
      <c r="K856" s="31" t="s">
        <v>1364</v>
      </c>
      <c r="L856" s="31" t="s">
        <v>1322</v>
      </c>
      <c r="M856" s="31" t="s">
        <v>3616</v>
      </c>
      <c r="N856" s="32">
        <v>1976</v>
      </c>
      <c r="O856" s="32">
        <v>4</v>
      </c>
      <c r="P856" s="32">
        <v>27.945440000000001</v>
      </c>
      <c r="Q856" s="32">
        <v>-82.078249999999997</v>
      </c>
      <c r="R856" s="30">
        <f t="shared" si="14"/>
        <v>1888</v>
      </c>
    </row>
    <row r="857" spans="1:18">
      <c r="A857" s="31" t="s">
        <v>1269</v>
      </c>
      <c r="B857" s="31" t="s">
        <v>3639</v>
      </c>
      <c r="C857" s="31" t="s">
        <v>24</v>
      </c>
      <c r="D857" s="31" t="s">
        <v>1127</v>
      </c>
      <c r="E857" s="32">
        <v>2</v>
      </c>
      <c r="F857" s="32">
        <v>88</v>
      </c>
      <c r="G857" s="32">
        <v>4</v>
      </c>
      <c r="H857" s="32">
        <v>1</v>
      </c>
      <c r="I857" s="32">
        <v>1</v>
      </c>
      <c r="J857" s="31" t="s">
        <v>3640</v>
      </c>
      <c r="K857" s="31" t="s">
        <v>189</v>
      </c>
      <c r="L857" s="31" t="s">
        <v>1319</v>
      </c>
      <c r="M857" s="31" t="s">
        <v>3617</v>
      </c>
      <c r="N857" s="32">
        <v>1976</v>
      </c>
      <c r="O857" s="32">
        <v>14</v>
      </c>
      <c r="P857" s="32">
        <v>32.530540000000002</v>
      </c>
      <c r="Q857" s="32">
        <v>-92.639189999999999</v>
      </c>
      <c r="R857" s="30">
        <f t="shared" si="14"/>
        <v>1888</v>
      </c>
    </row>
    <row r="858" spans="1:18">
      <c r="A858" s="31" t="s">
        <v>1269</v>
      </c>
      <c r="B858" s="31" t="s">
        <v>3641</v>
      </c>
      <c r="C858" s="31" t="s">
        <v>283</v>
      </c>
      <c r="D858" s="31" t="s">
        <v>1274</v>
      </c>
      <c r="E858" s="32">
        <v>2</v>
      </c>
      <c r="F858" s="32">
        <v>86</v>
      </c>
      <c r="G858" s="32">
        <v>4</v>
      </c>
      <c r="H858" s="32">
        <v>1</v>
      </c>
      <c r="I858" s="32">
        <v>2</v>
      </c>
      <c r="J858" s="31" t="s">
        <v>290</v>
      </c>
      <c r="K858" s="31" t="s">
        <v>1592</v>
      </c>
      <c r="L858" s="31" t="s">
        <v>1322</v>
      </c>
      <c r="M858" s="31" t="s">
        <v>3617</v>
      </c>
      <c r="N858" s="32">
        <v>1974</v>
      </c>
      <c r="O858" s="32">
        <v>16</v>
      </c>
      <c r="P858" s="32">
        <v>27.792459999999998</v>
      </c>
      <c r="Q858" s="32">
        <v>-97.396360000000001</v>
      </c>
      <c r="R858" s="30">
        <f t="shared" si="14"/>
        <v>1888</v>
      </c>
    </row>
    <row r="859" spans="1:18">
      <c r="A859" s="31" t="s">
        <v>1269</v>
      </c>
      <c r="B859" s="31" t="s">
        <v>3642</v>
      </c>
      <c r="C859" s="31" t="s">
        <v>69</v>
      </c>
      <c r="D859" s="31" t="s">
        <v>1274</v>
      </c>
      <c r="E859" s="32">
        <v>2</v>
      </c>
      <c r="F859" s="32">
        <v>82</v>
      </c>
      <c r="G859" s="32">
        <v>4</v>
      </c>
      <c r="H859" s="32">
        <v>1</v>
      </c>
      <c r="J859" s="31" t="s">
        <v>70</v>
      </c>
      <c r="K859" s="31" t="s">
        <v>1311</v>
      </c>
      <c r="L859" s="31" t="s">
        <v>1309</v>
      </c>
      <c r="M859" s="31" t="s">
        <v>3617</v>
      </c>
      <c r="N859" s="32">
        <v>1971</v>
      </c>
      <c r="O859" s="32">
        <v>2</v>
      </c>
      <c r="P859" s="32">
        <v>33.764769999999999</v>
      </c>
      <c r="Q859" s="32">
        <v>-84.492959999999997</v>
      </c>
      <c r="R859" s="30">
        <f t="shared" si="14"/>
        <v>1889</v>
      </c>
    </row>
    <row r="860" spans="1:18">
      <c r="A860" s="31" t="s">
        <v>1269</v>
      </c>
      <c r="B860" s="31" t="s">
        <v>3643</v>
      </c>
      <c r="C860" s="31" t="s">
        <v>3</v>
      </c>
      <c r="D860" s="31" t="s">
        <v>1127</v>
      </c>
      <c r="E860" s="32">
        <v>2</v>
      </c>
      <c r="F860" s="32">
        <v>84</v>
      </c>
      <c r="G860" s="32">
        <v>4</v>
      </c>
      <c r="H860" s="32">
        <v>1</v>
      </c>
      <c r="I860" s="32">
        <v>1</v>
      </c>
      <c r="J860" s="31" t="s">
        <v>2196</v>
      </c>
      <c r="K860" s="31" t="s">
        <v>2195</v>
      </c>
      <c r="L860" s="31" t="s">
        <v>1273</v>
      </c>
      <c r="M860" s="31" t="s">
        <v>3617</v>
      </c>
      <c r="N860" s="32">
        <v>1973</v>
      </c>
      <c r="O860" s="32">
        <v>6</v>
      </c>
      <c r="P860" s="32">
        <v>34.797170000000001</v>
      </c>
      <c r="Q860" s="32">
        <v>-86.969089999999994</v>
      </c>
      <c r="R860" s="30">
        <f t="shared" si="14"/>
        <v>1889</v>
      </c>
    </row>
    <row r="861" spans="1:18">
      <c r="A861" s="31" t="s">
        <v>1269</v>
      </c>
      <c r="B861" s="31" t="s">
        <v>3644</v>
      </c>
      <c r="C861" s="31" t="s">
        <v>336</v>
      </c>
      <c r="D861" s="31" t="s">
        <v>1127</v>
      </c>
      <c r="E861" s="32">
        <v>2</v>
      </c>
      <c r="F861" s="32">
        <v>84</v>
      </c>
      <c r="G861" s="32">
        <v>4</v>
      </c>
      <c r="H861" s="32">
        <v>2</v>
      </c>
      <c r="I861" s="32">
        <v>1</v>
      </c>
      <c r="J861" s="31" t="s">
        <v>2314</v>
      </c>
      <c r="K861" s="31" t="s">
        <v>2313</v>
      </c>
      <c r="L861" s="31" t="s">
        <v>1328</v>
      </c>
      <c r="M861" s="31" t="s">
        <v>3616</v>
      </c>
      <c r="N861" s="32">
        <v>1973</v>
      </c>
      <c r="O861" s="32">
        <v>11</v>
      </c>
      <c r="P861" s="32">
        <v>31.758749999999999</v>
      </c>
      <c r="Q861" s="32">
        <v>-89.274519999999995</v>
      </c>
      <c r="R861" s="30">
        <f t="shared" si="14"/>
        <v>1889</v>
      </c>
    </row>
    <row r="862" spans="1:18">
      <c r="A862" s="31" t="s">
        <v>1269</v>
      </c>
      <c r="B862" s="31" t="s">
        <v>3645</v>
      </c>
      <c r="C862" s="31" t="s">
        <v>336</v>
      </c>
      <c r="D862" s="31" t="s">
        <v>1127</v>
      </c>
      <c r="E862" s="32">
        <v>2</v>
      </c>
      <c r="F862" s="32">
        <v>87</v>
      </c>
      <c r="G862" s="32">
        <v>4</v>
      </c>
      <c r="H862" s="32">
        <v>1</v>
      </c>
      <c r="I862" s="32">
        <v>1</v>
      </c>
      <c r="J862" s="31" t="s">
        <v>1868</v>
      </c>
      <c r="K862" s="31" t="s">
        <v>1558</v>
      </c>
      <c r="L862" s="31" t="s">
        <v>1322</v>
      </c>
      <c r="M862" s="31" t="s">
        <v>3617</v>
      </c>
      <c r="N862" s="32">
        <v>1976</v>
      </c>
      <c r="O862" s="32">
        <v>12</v>
      </c>
      <c r="P862" s="32">
        <v>30.392530000000001</v>
      </c>
      <c r="Q862" s="32">
        <v>-88.974999999999994</v>
      </c>
      <c r="R862" s="30">
        <f t="shared" si="14"/>
        <v>1889</v>
      </c>
    </row>
    <row r="863" spans="1:18">
      <c r="A863" s="31" t="s">
        <v>1269</v>
      </c>
      <c r="B863" s="31" t="s">
        <v>3646</v>
      </c>
      <c r="C863" s="31" t="s">
        <v>69</v>
      </c>
      <c r="D863" s="31" t="s">
        <v>1127</v>
      </c>
      <c r="E863" s="32">
        <v>2</v>
      </c>
      <c r="F863" s="32">
        <v>80</v>
      </c>
      <c r="G863" s="32">
        <v>4</v>
      </c>
      <c r="H863" s="32">
        <v>1</v>
      </c>
      <c r="I863" s="32">
        <v>1</v>
      </c>
      <c r="J863" s="31" t="s">
        <v>332</v>
      </c>
      <c r="K863" s="31" t="s">
        <v>1661</v>
      </c>
      <c r="L863" s="31" t="s">
        <v>1309</v>
      </c>
      <c r="M863" s="31" t="s">
        <v>3617</v>
      </c>
      <c r="N863" s="32">
        <v>1970</v>
      </c>
      <c r="O863" s="32">
        <v>2</v>
      </c>
      <c r="P863" s="32">
        <v>33.382669999999997</v>
      </c>
      <c r="Q863" s="32">
        <v>-84.790959999999998</v>
      </c>
      <c r="R863" s="30">
        <f t="shared" si="14"/>
        <v>1890</v>
      </c>
    </row>
    <row r="864" spans="1:18">
      <c r="A864" s="31" t="s">
        <v>1269</v>
      </c>
      <c r="B864" s="31" t="s">
        <v>3647</v>
      </c>
      <c r="C864" s="31" t="s">
        <v>54</v>
      </c>
      <c r="D864" s="31" t="s">
        <v>1274</v>
      </c>
      <c r="E864" s="32">
        <v>2</v>
      </c>
      <c r="F864" s="32">
        <v>85</v>
      </c>
      <c r="G864" s="32">
        <v>4</v>
      </c>
      <c r="H864" s="32">
        <v>1</v>
      </c>
      <c r="I864" s="32">
        <v>2</v>
      </c>
      <c r="J864" s="31" t="s">
        <v>55</v>
      </c>
      <c r="K864" s="31" t="s">
        <v>1338</v>
      </c>
      <c r="L864" s="31" t="s">
        <v>1322</v>
      </c>
      <c r="M864" s="31" t="s">
        <v>3617</v>
      </c>
      <c r="N864" s="32">
        <v>1975</v>
      </c>
      <c r="O864" s="32">
        <v>4</v>
      </c>
      <c r="P864" s="32">
        <v>30.331440000000001</v>
      </c>
      <c r="Q864" s="32">
        <v>-81.655770000000004</v>
      </c>
      <c r="R864" s="30">
        <f t="shared" si="14"/>
        <v>1890</v>
      </c>
    </row>
    <row r="865" spans="1:18">
      <c r="A865" s="31" t="s">
        <v>1269</v>
      </c>
      <c r="B865" s="31" t="s">
        <v>3648</v>
      </c>
      <c r="C865" s="31" t="s">
        <v>10</v>
      </c>
      <c r="D865" s="31" t="s">
        <v>1274</v>
      </c>
      <c r="E865" s="32">
        <v>2</v>
      </c>
      <c r="F865" s="32">
        <v>84</v>
      </c>
      <c r="G865" s="32">
        <v>4</v>
      </c>
      <c r="H865" s="32">
        <v>1</v>
      </c>
      <c r="I865" s="32">
        <v>1</v>
      </c>
      <c r="J865" s="31" t="s">
        <v>2353</v>
      </c>
      <c r="K865" s="31" t="s">
        <v>1908</v>
      </c>
      <c r="L865" s="31" t="s">
        <v>1274</v>
      </c>
      <c r="M865" s="31" t="s">
        <v>3617</v>
      </c>
      <c r="N865" s="32">
        <v>1974</v>
      </c>
      <c r="O865" s="32">
        <v>13</v>
      </c>
      <c r="P865" s="32">
        <v>34.528129999999997</v>
      </c>
      <c r="Q865" s="32">
        <v>-90.594769999999997</v>
      </c>
      <c r="R865" s="30">
        <f t="shared" si="14"/>
        <v>1890</v>
      </c>
    </row>
    <row r="866" spans="1:18">
      <c r="A866" s="31" t="s">
        <v>1269</v>
      </c>
      <c r="B866" s="31" t="s">
        <v>3649</v>
      </c>
      <c r="C866" s="31" t="s">
        <v>3</v>
      </c>
      <c r="D866" s="31" t="s">
        <v>1274</v>
      </c>
      <c r="E866" s="32">
        <v>2</v>
      </c>
      <c r="F866" s="32">
        <v>81</v>
      </c>
      <c r="G866" s="32">
        <v>4</v>
      </c>
      <c r="H866" s="32">
        <v>1</v>
      </c>
      <c r="I866" s="32">
        <v>2</v>
      </c>
      <c r="J866" s="31" t="s">
        <v>3650</v>
      </c>
      <c r="K866" s="31" t="s">
        <v>1367</v>
      </c>
      <c r="L866" s="31" t="s">
        <v>1309</v>
      </c>
      <c r="M866" s="31" t="s">
        <v>3617</v>
      </c>
      <c r="N866" s="32">
        <v>1972</v>
      </c>
      <c r="O866" s="32">
        <v>7</v>
      </c>
      <c r="P866" s="32">
        <v>32.609090000000002</v>
      </c>
      <c r="Q866" s="32">
        <v>-85.481740000000002</v>
      </c>
      <c r="R866" s="30">
        <f t="shared" si="14"/>
        <v>1891</v>
      </c>
    </row>
    <row r="867" spans="1:18">
      <c r="A867" s="31" t="s">
        <v>1269</v>
      </c>
      <c r="B867" s="31" t="s">
        <v>3651</v>
      </c>
      <c r="C867" s="31" t="s">
        <v>69</v>
      </c>
      <c r="D867" s="31" t="s">
        <v>1274</v>
      </c>
      <c r="E867" s="32">
        <v>2</v>
      </c>
      <c r="F867" s="32">
        <v>84</v>
      </c>
      <c r="G867" s="32">
        <v>4</v>
      </c>
      <c r="H867" s="32">
        <v>1</v>
      </c>
      <c r="I867" s="32">
        <v>1</v>
      </c>
      <c r="J867" s="31" t="s">
        <v>2013</v>
      </c>
      <c r="K867" s="31" t="s">
        <v>2012</v>
      </c>
      <c r="L867" s="31" t="s">
        <v>1273</v>
      </c>
      <c r="M867" s="31" t="s">
        <v>3616</v>
      </c>
      <c r="N867" s="32">
        <v>1976</v>
      </c>
      <c r="O867" s="32">
        <v>2</v>
      </c>
      <c r="P867" s="32">
        <v>34.560429999999997</v>
      </c>
      <c r="Q867" s="32">
        <v>-83.523349999999994</v>
      </c>
      <c r="R867" s="30">
        <f t="shared" si="14"/>
        <v>1892</v>
      </c>
    </row>
    <row r="868" spans="1:18">
      <c r="A868" s="31" t="s">
        <v>1269</v>
      </c>
      <c r="B868" s="31" t="s">
        <v>3652</v>
      </c>
      <c r="C868" s="31" t="s">
        <v>69</v>
      </c>
      <c r="D868" s="31" t="s">
        <v>1127</v>
      </c>
      <c r="E868" s="32">
        <v>2</v>
      </c>
      <c r="F868" s="32">
        <v>84</v>
      </c>
      <c r="G868" s="32">
        <v>4</v>
      </c>
      <c r="H868" s="32">
        <v>1</v>
      </c>
      <c r="I868" s="32">
        <v>2</v>
      </c>
      <c r="J868" s="31" t="s">
        <v>384</v>
      </c>
      <c r="K868" s="31" t="s">
        <v>1635</v>
      </c>
      <c r="L868" s="31" t="s">
        <v>1273</v>
      </c>
      <c r="M868" s="31" t="s">
        <v>3617</v>
      </c>
      <c r="N868" s="32">
        <v>1976</v>
      </c>
      <c r="O868" s="32">
        <v>2</v>
      </c>
      <c r="P868" s="32">
        <v>34.225639999999999</v>
      </c>
      <c r="Q868" s="32">
        <v>-85.157579999999996</v>
      </c>
      <c r="R868" s="30">
        <f t="shared" si="14"/>
        <v>1892</v>
      </c>
    </row>
    <row r="869" spans="1:18">
      <c r="A869" s="31" t="s">
        <v>1269</v>
      </c>
      <c r="B869" s="31" t="s">
        <v>3653</v>
      </c>
      <c r="C869" s="31" t="s">
        <v>69</v>
      </c>
      <c r="D869" s="31" t="s">
        <v>1127</v>
      </c>
      <c r="E869" s="32">
        <v>2</v>
      </c>
      <c r="F869" s="32">
        <v>80</v>
      </c>
      <c r="G869" s="32">
        <v>4</v>
      </c>
      <c r="H869" s="32">
        <v>1</v>
      </c>
      <c r="J869" s="31" t="s">
        <v>1292</v>
      </c>
      <c r="K869" s="31" t="s">
        <v>1644</v>
      </c>
      <c r="L869" s="31" t="s">
        <v>1309</v>
      </c>
      <c r="M869" s="31" t="s">
        <v>3617</v>
      </c>
      <c r="N869" s="32">
        <v>1972</v>
      </c>
      <c r="O869" s="32">
        <v>2</v>
      </c>
      <c r="P869" s="32">
        <v>33.791060000000002</v>
      </c>
      <c r="Q869" s="32">
        <v>-83.712519999999998</v>
      </c>
      <c r="R869" s="30">
        <f t="shared" si="14"/>
        <v>1892</v>
      </c>
    </row>
    <row r="870" spans="1:18">
      <c r="A870" s="31" t="s">
        <v>1269</v>
      </c>
      <c r="B870" s="31" t="s">
        <v>3654</v>
      </c>
      <c r="C870" s="31" t="s">
        <v>3</v>
      </c>
      <c r="D870" s="31" t="s">
        <v>1127</v>
      </c>
      <c r="E870" s="32">
        <v>2</v>
      </c>
      <c r="F870" s="32">
        <v>81</v>
      </c>
      <c r="G870" s="32">
        <v>4</v>
      </c>
      <c r="H870" s="32">
        <v>2</v>
      </c>
      <c r="I870" s="32">
        <v>2</v>
      </c>
      <c r="J870" s="31" t="s">
        <v>3655</v>
      </c>
      <c r="K870" s="31" t="s">
        <v>571</v>
      </c>
      <c r="L870" s="31" t="s">
        <v>1273</v>
      </c>
      <c r="M870" s="31" t="s">
        <v>3617</v>
      </c>
      <c r="N870" s="32">
        <v>1973</v>
      </c>
      <c r="O870" s="32">
        <v>6</v>
      </c>
      <c r="P870" s="32">
        <v>34.507579999999997</v>
      </c>
      <c r="Q870" s="32">
        <v>-87.728930000000005</v>
      </c>
      <c r="R870" s="30">
        <f t="shared" si="14"/>
        <v>1892</v>
      </c>
    </row>
    <row r="871" spans="1:18">
      <c r="A871" s="31" t="s">
        <v>1269</v>
      </c>
      <c r="B871" s="31" t="s">
        <v>3656</v>
      </c>
      <c r="C871" s="31" t="s">
        <v>336</v>
      </c>
      <c r="D871" s="31" t="s">
        <v>1127</v>
      </c>
      <c r="E871" s="32">
        <v>2</v>
      </c>
      <c r="F871" s="32">
        <v>82</v>
      </c>
      <c r="G871" s="32">
        <v>4</v>
      </c>
      <c r="H871" s="32">
        <v>1</v>
      </c>
      <c r="I871" s="32">
        <v>2</v>
      </c>
      <c r="J871" s="31" t="s">
        <v>2290</v>
      </c>
      <c r="K871" s="31" t="s">
        <v>367</v>
      </c>
      <c r="L871" s="31" t="s">
        <v>1319</v>
      </c>
      <c r="M871" s="31" t="s">
        <v>3617</v>
      </c>
      <c r="N871" s="32">
        <v>1974</v>
      </c>
      <c r="O871" s="32">
        <v>10</v>
      </c>
      <c r="P871" s="32">
        <v>34.769460000000002</v>
      </c>
      <c r="Q871" s="32">
        <v>-89.448589999999996</v>
      </c>
      <c r="R871" s="30">
        <f t="shared" si="14"/>
        <v>1892</v>
      </c>
    </row>
    <row r="872" spans="1:18">
      <c r="A872" s="31" t="s">
        <v>1269</v>
      </c>
      <c r="B872" s="31" t="s">
        <v>3657</v>
      </c>
      <c r="C872" s="31" t="s">
        <v>336</v>
      </c>
      <c r="D872" s="31" t="s">
        <v>1127</v>
      </c>
      <c r="E872" s="32">
        <v>2</v>
      </c>
      <c r="F872" s="32">
        <v>85</v>
      </c>
      <c r="G872" s="32">
        <v>4</v>
      </c>
      <c r="H872" s="32">
        <v>1</v>
      </c>
      <c r="I872" s="32">
        <v>1</v>
      </c>
      <c r="J872" s="31" t="s">
        <v>3658</v>
      </c>
      <c r="K872" s="31" t="s">
        <v>3659</v>
      </c>
      <c r="L872" s="31" t="s">
        <v>1274</v>
      </c>
      <c r="M872" s="31" t="s">
        <v>3617</v>
      </c>
      <c r="N872" s="32">
        <v>1977</v>
      </c>
      <c r="O872" s="32">
        <v>11</v>
      </c>
      <c r="P872" s="32">
        <v>31.159289999999999</v>
      </c>
      <c r="Q872" s="32">
        <v>-91.417370000000005</v>
      </c>
      <c r="R872" s="30">
        <f t="shared" si="14"/>
        <v>1892</v>
      </c>
    </row>
    <row r="873" spans="1:18">
      <c r="A873" s="31" t="s">
        <v>1269</v>
      </c>
      <c r="B873" s="31" t="s">
        <v>3660</v>
      </c>
      <c r="C873" s="31" t="s">
        <v>24</v>
      </c>
      <c r="D873" s="31" t="s">
        <v>1274</v>
      </c>
      <c r="E873" s="32">
        <v>2</v>
      </c>
      <c r="F873" s="32">
        <v>83</v>
      </c>
      <c r="G873" s="32">
        <v>4</v>
      </c>
      <c r="H873" s="32">
        <v>2</v>
      </c>
      <c r="I873" s="32">
        <v>1</v>
      </c>
      <c r="J873" s="31" t="s">
        <v>121</v>
      </c>
      <c r="K873" s="31" t="s">
        <v>1197</v>
      </c>
      <c r="L873" s="31" t="s">
        <v>1274</v>
      </c>
      <c r="M873" s="31" t="s">
        <v>3617</v>
      </c>
      <c r="N873" s="32">
        <v>1975</v>
      </c>
      <c r="O873" s="32">
        <v>12</v>
      </c>
      <c r="P873" s="32">
        <v>29.950849999999999</v>
      </c>
      <c r="Q873" s="32">
        <v>-90.075760000000002</v>
      </c>
      <c r="R873" s="30">
        <f t="shared" si="14"/>
        <v>1892</v>
      </c>
    </row>
    <row r="874" spans="1:18">
      <c r="A874" s="31" t="s">
        <v>1269</v>
      </c>
      <c r="B874" s="31" t="s">
        <v>3661</v>
      </c>
      <c r="C874" s="31" t="s">
        <v>69</v>
      </c>
      <c r="D874" s="31" t="s">
        <v>1127</v>
      </c>
      <c r="E874" s="32">
        <v>2</v>
      </c>
      <c r="F874" s="32">
        <v>81</v>
      </c>
      <c r="G874" s="32">
        <v>4</v>
      </c>
      <c r="H874" s="32">
        <v>1</v>
      </c>
      <c r="J874" s="31" t="s">
        <v>3662</v>
      </c>
      <c r="K874" s="31" t="s">
        <v>2112</v>
      </c>
      <c r="L874" s="31" t="s">
        <v>1322</v>
      </c>
      <c r="M874" s="31" t="s">
        <v>3616</v>
      </c>
      <c r="N874" s="32">
        <v>1974</v>
      </c>
      <c r="O874" s="32">
        <v>3</v>
      </c>
      <c r="P874" s="32">
        <v>31.531009999999998</v>
      </c>
      <c r="Q874" s="32">
        <v>-81.36524</v>
      </c>
      <c r="R874" s="30">
        <f t="shared" si="14"/>
        <v>1893</v>
      </c>
    </row>
    <row r="875" spans="1:18">
      <c r="A875" s="31" t="s">
        <v>1269</v>
      </c>
      <c r="B875" s="31" t="s">
        <v>3663</v>
      </c>
      <c r="C875" s="31" t="s">
        <v>24</v>
      </c>
      <c r="D875" s="31" t="s">
        <v>1127</v>
      </c>
      <c r="E875" s="32">
        <v>2</v>
      </c>
      <c r="F875" s="32">
        <v>84</v>
      </c>
      <c r="G875" s="32">
        <v>4</v>
      </c>
      <c r="H875" s="32">
        <v>1</v>
      </c>
      <c r="I875" s="32">
        <v>1</v>
      </c>
      <c r="J875" s="31" t="s">
        <v>3664</v>
      </c>
      <c r="K875" s="31" t="s">
        <v>2345</v>
      </c>
      <c r="L875" s="31" t="s">
        <v>1274</v>
      </c>
      <c r="M875" s="31" t="s">
        <v>3616</v>
      </c>
      <c r="N875" s="32">
        <v>1977</v>
      </c>
      <c r="O875" s="32">
        <v>12</v>
      </c>
      <c r="P875" s="32">
        <v>30.66591</v>
      </c>
      <c r="Q875" s="32">
        <v>-91.479659999999996</v>
      </c>
      <c r="R875" s="30">
        <f t="shared" si="14"/>
        <v>1893</v>
      </c>
    </row>
    <row r="876" spans="1:18">
      <c r="A876" s="31" t="s">
        <v>1269</v>
      </c>
      <c r="B876" s="31" t="s">
        <v>3665</v>
      </c>
      <c r="C876" s="31" t="s">
        <v>10</v>
      </c>
      <c r="D876" s="31" t="s">
        <v>1127</v>
      </c>
      <c r="E876" s="32">
        <v>2</v>
      </c>
      <c r="F876" s="32">
        <v>84</v>
      </c>
      <c r="G876" s="32">
        <v>4</v>
      </c>
      <c r="H876" s="32">
        <v>1</v>
      </c>
      <c r="I876" s="32">
        <v>1</v>
      </c>
      <c r="J876" s="31" t="s">
        <v>383</v>
      </c>
      <c r="K876" s="31" t="s">
        <v>1927</v>
      </c>
      <c r="L876" s="31" t="s">
        <v>1319</v>
      </c>
      <c r="M876" s="31" t="s">
        <v>3617</v>
      </c>
      <c r="N876" s="32">
        <v>1977</v>
      </c>
      <c r="O876" s="32">
        <v>13</v>
      </c>
      <c r="P876" s="32">
        <v>33.209960000000002</v>
      </c>
      <c r="Q876" s="32">
        <v>-92.674270000000007</v>
      </c>
      <c r="R876" s="30">
        <f t="shared" si="14"/>
        <v>1893</v>
      </c>
    </row>
    <row r="877" spans="1:18">
      <c r="A877" s="31" t="s">
        <v>1269</v>
      </c>
      <c r="B877" s="31" t="s">
        <v>3666</v>
      </c>
      <c r="C877" s="31" t="s">
        <v>24</v>
      </c>
      <c r="D877" s="31" t="s">
        <v>1127</v>
      </c>
      <c r="E877" s="32">
        <v>2</v>
      </c>
      <c r="F877" s="32">
        <v>82</v>
      </c>
      <c r="G877" s="32">
        <v>4</v>
      </c>
      <c r="H877" s="32">
        <v>1</v>
      </c>
      <c r="I877" s="32">
        <v>1</v>
      </c>
      <c r="J877" s="31" t="s">
        <v>123</v>
      </c>
      <c r="K877" s="31" t="s">
        <v>1543</v>
      </c>
      <c r="L877" s="31" t="s">
        <v>1274</v>
      </c>
      <c r="M877" s="31" t="s">
        <v>3617</v>
      </c>
      <c r="N877" s="32">
        <v>1975</v>
      </c>
      <c r="O877" s="32">
        <v>14</v>
      </c>
      <c r="P877" s="32">
        <v>32.511719999999997</v>
      </c>
      <c r="Q877" s="32">
        <v>-93.743530000000007</v>
      </c>
      <c r="R877" s="30">
        <f t="shared" si="14"/>
        <v>1893</v>
      </c>
    </row>
    <row r="878" spans="1:18">
      <c r="A878" s="31" t="s">
        <v>1269</v>
      </c>
      <c r="B878" s="31" t="s">
        <v>3667</v>
      </c>
      <c r="C878" s="31" t="s">
        <v>275</v>
      </c>
      <c r="D878" s="31" t="s">
        <v>1127</v>
      </c>
      <c r="E878" s="32">
        <v>2</v>
      </c>
      <c r="F878" s="32">
        <v>79</v>
      </c>
      <c r="G878" s="32">
        <v>4</v>
      </c>
      <c r="H878" s="32">
        <v>1</v>
      </c>
      <c r="I878" s="32">
        <v>1</v>
      </c>
      <c r="J878" s="31" t="s">
        <v>3668</v>
      </c>
      <c r="K878" s="31" t="s">
        <v>727</v>
      </c>
      <c r="L878" s="31" t="s">
        <v>1273</v>
      </c>
      <c r="M878" s="31" t="s">
        <v>3616</v>
      </c>
      <c r="N878" s="32">
        <v>1973</v>
      </c>
      <c r="O878" s="32">
        <v>5</v>
      </c>
      <c r="P878" s="32">
        <v>36.099170000000001</v>
      </c>
      <c r="Q878" s="32">
        <v>-86.123959999999997</v>
      </c>
      <c r="R878" s="30">
        <f t="shared" si="14"/>
        <v>1894</v>
      </c>
    </row>
    <row r="879" spans="1:18">
      <c r="A879" s="31" t="s">
        <v>1269</v>
      </c>
      <c r="B879" s="31" t="s">
        <v>3669</v>
      </c>
      <c r="C879" s="31" t="s">
        <v>69</v>
      </c>
      <c r="D879" s="31" t="s">
        <v>1274</v>
      </c>
      <c r="E879" s="32">
        <v>2</v>
      </c>
      <c r="F879" s="32">
        <v>78</v>
      </c>
      <c r="G879" s="32">
        <v>4</v>
      </c>
      <c r="H879" s="32">
        <v>2</v>
      </c>
      <c r="I879" s="32">
        <v>2</v>
      </c>
      <c r="J879" s="31" t="s">
        <v>209</v>
      </c>
      <c r="K879" s="31" t="s">
        <v>2056</v>
      </c>
      <c r="L879" s="31" t="s">
        <v>1309</v>
      </c>
      <c r="M879" s="31" t="s">
        <v>3617</v>
      </c>
      <c r="N879" s="32">
        <v>1973</v>
      </c>
      <c r="O879" s="32">
        <v>2</v>
      </c>
      <c r="P879" s="32">
        <v>33.303640000000001</v>
      </c>
      <c r="Q879" s="32">
        <v>-83.960009999999997</v>
      </c>
      <c r="R879" s="30">
        <f t="shared" si="14"/>
        <v>1895</v>
      </c>
    </row>
    <row r="880" spans="1:18">
      <c r="A880" s="31" t="s">
        <v>1269</v>
      </c>
      <c r="B880" s="31" t="s">
        <v>3670</v>
      </c>
      <c r="C880" s="31" t="s">
        <v>3</v>
      </c>
      <c r="D880" s="31" t="s">
        <v>1127</v>
      </c>
      <c r="E880" s="32">
        <v>2</v>
      </c>
      <c r="F880" s="32">
        <v>76</v>
      </c>
      <c r="G880" s="32">
        <v>3</v>
      </c>
      <c r="H880" s="32">
        <v>2</v>
      </c>
      <c r="I880" s="32">
        <v>1</v>
      </c>
      <c r="J880" s="31" t="s">
        <v>2640</v>
      </c>
      <c r="K880" s="31" t="s">
        <v>1068</v>
      </c>
      <c r="L880" s="31" t="s">
        <v>1328</v>
      </c>
      <c r="M880" s="31" t="s">
        <v>3616</v>
      </c>
      <c r="N880" s="32">
        <v>1971</v>
      </c>
      <c r="O880" s="32">
        <v>7</v>
      </c>
      <c r="P880" s="32">
        <v>31.504020000000001</v>
      </c>
      <c r="Q880" s="32">
        <v>-87.980130000000003</v>
      </c>
      <c r="R880" s="30">
        <f t="shared" si="14"/>
        <v>1895</v>
      </c>
    </row>
    <row r="881" spans="1:18">
      <c r="A881" s="31" t="s">
        <v>1269</v>
      </c>
      <c r="B881" s="31" t="s">
        <v>3671</v>
      </c>
      <c r="C881" s="31" t="s">
        <v>336</v>
      </c>
      <c r="D881" s="31" t="s">
        <v>1127</v>
      </c>
      <c r="E881" s="32">
        <v>2</v>
      </c>
      <c r="F881" s="32">
        <v>77</v>
      </c>
      <c r="G881" s="32">
        <v>4</v>
      </c>
      <c r="H881" s="32">
        <v>1</v>
      </c>
      <c r="I881" s="32">
        <v>1</v>
      </c>
      <c r="J881" s="31" t="s">
        <v>3625</v>
      </c>
      <c r="K881" s="31" t="s">
        <v>1479</v>
      </c>
      <c r="L881" s="31" t="s">
        <v>1319</v>
      </c>
      <c r="M881" s="31" t="s">
        <v>3616</v>
      </c>
      <c r="N881" s="32">
        <v>1972</v>
      </c>
      <c r="O881" s="32">
        <v>11</v>
      </c>
      <c r="P881" s="32">
        <v>32.331299999999999</v>
      </c>
      <c r="Q881" s="32">
        <v>-90.604839999999996</v>
      </c>
      <c r="R881" s="30">
        <f t="shared" si="14"/>
        <v>1895</v>
      </c>
    </row>
    <row r="882" spans="1:18">
      <c r="A882" s="31" t="s">
        <v>1269</v>
      </c>
      <c r="B882" s="31" t="s">
        <v>3672</v>
      </c>
      <c r="C882" s="31" t="s">
        <v>336</v>
      </c>
      <c r="D882" s="31" t="s">
        <v>1127</v>
      </c>
      <c r="E882" s="32">
        <v>2</v>
      </c>
      <c r="F882" s="32">
        <v>78</v>
      </c>
      <c r="G882" s="32">
        <v>4</v>
      </c>
      <c r="H882" s="32">
        <v>2</v>
      </c>
      <c r="I882" s="32">
        <v>2</v>
      </c>
      <c r="J882" s="31" t="s">
        <v>3673</v>
      </c>
      <c r="K882" s="31" t="s">
        <v>571</v>
      </c>
      <c r="L882" s="31" t="s">
        <v>1328</v>
      </c>
      <c r="M882" s="31" t="s">
        <v>3616</v>
      </c>
      <c r="N882" s="32">
        <v>1973</v>
      </c>
      <c r="O882" s="32">
        <v>11</v>
      </c>
      <c r="P882" s="32">
        <v>31.401420000000002</v>
      </c>
      <c r="Q882" s="32">
        <v>-90.729230000000001</v>
      </c>
      <c r="R882" s="30">
        <f t="shared" si="14"/>
        <v>1895</v>
      </c>
    </row>
    <row r="883" spans="1:18">
      <c r="A883" s="31" t="s">
        <v>1269</v>
      </c>
      <c r="B883" s="31" t="s">
        <v>3674</v>
      </c>
      <c r="C883" s="31" t="s">
        <v>336</v>
      </c>
      <c r="D883" s="31" t="s">
        <v>1127</v>
      </c>
      <c r="E883" s="32">
        <v>2</v>
      </c>
      <c r="F883" s="32">
        <v>79</v>
      </c>
      <c r="G883" s="32">
        <v>4</v>
      </c>
      <c r="H883" s="32">
        <v>1</v>
      </c>
      <c r="I883" s="32">
        <v>1</v>
      </c>
      <c r="J883" s="31" t="s">
        <v>2327</v>
      </c>
      <c r="K883" s="31" t="s">
        <v>1484</v>
      </c>
      <c r="L883" s="31" t="s">
        <v>1328</v>
      </c>
      <c r="M883" s="31" t="s">
        <v>3616</v>
      </c>
      <c r="N883" s="32">
        <v>1974</v>
      </c>
      <c r="O883" s="32">
        <v>12</v>
      </c>
      <c r="P883" s="32">
        <v>30.622150000000001</v>
      </c>
      <c r="Q883" s="32">
        <v>-89.653090000000006</v>
      </c>
      <c r="R883" s="30">
        <f t="shared" si="14"/>
        <v>1895</v>
      </c>
    </row>
    <row r="884" spans="1:18">
      <c r="A884" s="31" t="s">
        <v>1269</v>
      </c>
      <c r="B884" s="31" t="s">
        <v>3675</v>
      </c>
      <c r="C884" s="31" t="s">
        <v>24</v>
      </c>
      <c r="D884" s="31" t="s">
        <v>1127</v>
      </c>
      <c r="E884" s="32">
        <v>2</v>
      </c>
      <c r="F884" s="32">
        <v>82</v>
      </c>
      <c r="G884" s="32">
        <v>4</v>
      </c>
      <c r="H884" s="32">
        <v>1</v>
      </c>
      <c r="I884" s="32">
        <v>1</v>
      </c>
      <c r="J884" s="31" t="s">
        <v>2740</v>
      </c>
      <c r="K884" s="31" t="s">
        <v>2739</v>
      </c>
      <c r="L884" s="31" t="s">
        <v>1274</v>
      </c>
      <c r="M884" s="31" t="s">
        <v>3617</v>
      </c>
      <c r="N884" s="32">
        <v>1977</v>
      </c>
      <c r="O884" s="32">
        <v>12</v>
      </c>
      <c r="P884" s="32">
        <v>30.103100000000001</v>
      </c>
      <c r="Q884" s="32">
        <v>-90.9863</v>
      </c>
      <c r="R884" s="30">
        <f t="shared" si="14"/>
        <v>1895</v>
      </c>
    </row>
    <row r="885" spans="1:18">
      <c r="A885" s="31" t="s">
        <v>1269</v>
      </c>
      <c r="B885" s="31" t="s">
        <v>3676</v>
      </c>
      <c r="C885" s="31" t="s">
        <v>69</v>
      </c>
      <c r="D885" s="31" t="s">
        <v>1274</v>
      </c>
      <c r="E885" s="32">
        <v>2</v>
      </c>
      <c r="F885" s="32">
        <v>75</v>
      </c>
      <c r="G885" s="32">
        <v>3</v>
      </c>
      <c r="H885" s="32">
        <v>1</v>
      </c>
      <c r="J885" s="31" t="s">
        <v>571</v>
      </c>
      <c r="K885" s="31" t="s">
        <v>3677</v>
      </c>
      <c r="L885" s="31" t="s">
        <v>1309</v>
      </c>
      <c r="M885" s="31" t="s">
        <v>3616</v>
      </c>
      <c r="N885" s="32">
        <v>1971</v>
      </c>
      <c r="O885" s="32">
        <v>2</v>
      </c>
      <c r="P885" s="32">
        <v>33.277650000000001</v>
      </c>
      <c r="Q885" s="32">
        <v>-85.098309999999998</v>
      </c>
      <c r="R885" s="30">
        <f t="shared" si="14"/>
        <v>1896</v>
      </c>
    </row>
    <row r="886" spans="1:18">
      <c r="A886" s="31" t="s">
        <v>1269</v>
      </c>
      <c r="B886" s="31" t="s">
        <v>3678</v>
      </c>
      <c r="C886" s="31" t="s">
        <v>336</v>
      </c>
      <c r="D886" s="31" t="s">
        <v>1274</v>
      </c>
      <c r="E886" s="32">
        <v>2</v>
      </c>
      <c r="F886" s="32">
        <v>77</v>
      </c>
      <c r="G886" s="32">
        <v>4</v>
      </c>
      <c r="H886" s="32">
        <v>1</v>
      </c>
      <c r="I886" s="32">
        <v>1</v>
      </c>
      <c r="J886" s="31" t="s">
        <v>2697</v>
      </c>
      <c r="K886" s="31" t="s">
        <v>1668</v>
      </c>
      <c r="L886" s="31" t="s">
        <v>1274</v>
      </c>
      <c r="M886" s="31" t="s">
        <v>3617</v>
      </c>
      <c r="N886" s="32">
        <v>1973</v>
      </c>
      <c r="O886" s="32">
        <v>11</v>
      </c>
      <c r="P886" s="32">
        <v>32.354120000000002</v>
      </c>
      <c r="Q886" s="32">
        <v>-90.881469999999993</v>
      </c>
      <c r="R886" s="30">
        <f t="shared" si="14"/>
        <v>1896</v>
      </c>
    </row>
    <row r="887" spans="1:18">
      <c r="A887" s="31" t="s">
        <v>1269</v>
      </c>
      <c r="B887" s="31" t="s">
        <v>3679</v>
      </c>
      <c r="C887" s="31" t="s">
        <v>24</v>
      </c>
      <c r="D887" s="31" t="s">
        <v>1127</v>
      </c>
      <c r="E887" s="32">
        <v>2</v>
      </c>
      <c r="F887" s="32">
        <v>80</v>
      </c>
      <c r="G887" s="32">
        <v>4</v>
      </c>
      <c r="H887" s="32">
        <v>1</v>
      </c>
      <c r="I887" s="32">
        <v>1</v>
      </c>
      <c r="J887" s="31" t="s">
        <v>3680</v>
      </c>
      <c r="K887" s="31" t="s">
        <v>2341</v>
      </c>
      <c r="L887" s="31" t="s">
        <v>1274</v>
      </c>
      <c r="M887" s="31" t="s">
        <v>3616</v>
      </c>
      <c r="N887" s="32">
        <v>1976</v>
      </c>
      <c r="O887" s="32">
        <v>12</v>
      </c>
      <c r="P887" s="32">
        <v>29.981030000000001</v>
      </c>
      <c r="Q887" s="32">
        <v>-91.752809999999997</v>
      </c>
      <c r="R887" s="30">
        <f t="shared" si="14"/>
        <v>1896</v>
      </c>
    </row>
    <row r="888" spans="1:18">
      <c r="A888" s="31" t="s">
        <v>1269</v>
      </c>
      <c r="B888" s="31" t="s">
        <v>3681</v>
      </c>
      <c r="C888" s="31" t="s">
        <v>275</v>
      </c>
      <c r="D888" s="31" t="s">
        <v>1274</v>
      </c>
      <c r="E888" s="32">
        <v>2</v>
      </c>
      <c r="F888" s="32">
        <v>75</v>
      </c>
      <c r="G888" s="32">
        <v>3</v>
      </c>
      <c r="H888" s="32">
        <v>4</v>
      </c>
      <c r="I888" s="32">
        <v>3</v>
      </c>
      <c r="J888" s="31" t="s">
        <v>278</v>
      </c>
      <c r="K888" s="31" t="s">
        <v>1288</v>
      </c>
      <c r="L888" s="31" t="s">
        <v>1273</v>
      </c>
      <c r="M888" s="31" t="s">
        <v>3617</v>
      </c>
      <c r="N888" s="32">
        <v>1972</v>
      </c>
      <c r="O888" s="32">
        <v>1</v>
      </c>
      <c r="P888" s="32">
        <v>35.964849999999998</v>
      </c>
      <c r="Q888" s="32">
        <v>-83.924260000000004</v>
      </c>
      <c r="R888" s="30">
        <f t="shared" si="14"/>
        <v>1897</v>
      </c>
    </row>
    <row r="889" spans="1:18">
      <c r="A889" s="31" t="s">
        <v>1269</v>
      </c>
      <c r="B889" s="31" t="s">
        <v>3682</v>
      </c>
      <c r="C889" s="31" t="s">
        <v>69</v>
      </c>
      <c r="D889" s="31" t="s">
        <v>1127</v>
      </c>
      <c r="E889" s="32">
        <v>2</v>
      </c>
      <c r="F889" s="32">
        <v>76</v>
      </c>
      <c r="G889" s="32">
        <v>3</v>
      </c>
      <c r="H889" s="32">
        <v>1</v>
      </c>
      <c r="I889" s="32">
        <v>1</v>
      </c>
      <c r="J889" s="31" t="s">
        <v>1675</v>
      </c>
      <c r="K889" s="31" t="s">
        <v>1674</v>
      </c>
      <c r="L889" s="31" t="s">
        <v>1309</v>
      </c>
      <c r="M889" s="31" t="s">
        <v>3617</v>
      </c>
      <c r="N889" s="32">
        <v>1973</v>
      </c>
      <c r="O889" s="32">
        <v>2</v>
      </c>
      <c r="P889" s="32">
        <v>33.247950000000003</v>
      </c>
      <c r="Q889" s="32">
        <v>-84.286540000000002</v>
      </c>
      <c r="R889" s="30">
        <f t="shared" si="14"/>
        <v>1897</v>
      </c>
    </row>
    <row r="890" spans="1:18">
      <c r="A890" s="31" t="s">
        <v>1269</v>
      </c>
      <c r="B890" s="31" t="s">
        <v>3683</v>
      </c>
      <c r="C890" s="31" t="s">
        <v>54</v>
      </c>
      <c r="D890" s="31" t="s">
        <v>1274</v>
      </c>
      <c r="E890" s="32">
        <v>2</v>
      </c>
      <c r="F890" s="32">
        <v>76</v>
      </c>
      <c r="G890" s="32">
        <v>3</v>
      </c>
      <c r="H890" s="32">
        <v>1</v>
      </c>
      <c r="I890" s="32">
        <v>1</v>
      </c>
      <c r="J890" s="31" t="s">
        <v>3684</v>
      </c>
      <c r="K890" s="31" t="s">
        <v>2269</v>
      </c>
      <c r="L890" s="31" t="s">
        <v>1328</v>
      </c>
      <c r="M890" s="31" t="s">
        <v>3616</v>
      </c>
      <c r="N890" s="32">
        <v>1973</v>
      </c>
      <c r="O890" s="32">
        <v>8</v>
      </c>
      <c r="P890" s="32">
        <v>30.872209999999999</v>
      </c>
      <c r="Q890" s="32">
        <v>-86.520790000000005</v>
      </c>
      <c r="R890" s="30">
        <f t="shared" si="14"/>
        <v>1897</v>
      </c>
    </row>
    <row r="891" spans="1:18">
      <c r="A891" s="31" t="s">
        <v>1269</v>
      </c>
      <c r="B891" s="31" t="s">
        <v>3685</v>
      </c>
      <c r="C891" s="31" t="s">
        <v>275</v>
      </c>
      <c r="D891" s="31" t="s">
        <v>1127</v>
      </c>
      <c r="E891" s="32">
        <v>2</v>
      </c>
      <c r="F891" s="32">
        <v>77</v>
      </c>
      <c r="G891" s="32">
        <v>4</v>
      </c>
      <c r="H891" s="32">
        <v>1</v>
      </c>
      <c r="J891" s="31" t="s">
        <v>412</v>
      </c>
      <c r="K891" s="31" t="s">
        <v>477</v>
      </c>
      <c r="L891" s="31" t="s">
        <v>1319</v>
      </c>
      <c r="M891" s="31" t="s">
        <v>3617</v>
      </c>
      <c r="N891" s="32">
        <v>1974</v>
      </c>
      <c r="O891" s="32">
        <v>9</v>
      </c>
      <c r="P891" s="32">
        <v>35.650849999999998</v>
      </c>
      <c r="Q891" s="32">
        <v>-88.393569999999997</v>
      </c>
      <c r="R891" s="30">
        <f t="shared" si="14"/>
        <v>1897</v>
      </c>
    </row>
    <row r="892" spans="1:18">
      <c r="A892" s="31" t="s">
        <v>1269</v>
      </c>
      <c r="B892" s="31" t="s">
        <v>3686</v>
      </c>
      <c r="C892" s="31" t="s">
        <v>336</v>
      </c>
      <c r="D892" s="31" t="s">
        <v>1127</v>
      </c>
      <c r="E892" s="32">
        <v>2</v>
      </c>
      <c r="F892" s="32">
        <v>77</v>
      </c>
      <c r="G892" s="32">
        <v>4</v>
      </c>
      <c r="H892" s="32">
        <v>3</v>
      </c>
      <c r="I892" s="32">
        <v>2</v>
      </c>
      <c r="J892" s="31" t="s">
        <v>2672</v>
      </c>
      <c r="K892" s="31" t="s">
        <v>2672</v>
      </c>
      <c r="L892" s="31" t="s">
        <v>1319</v>
      </c>
      <c r="M892" s="31" t="s">
        <v>3617</v>
      </c>
      <c r="N892" s="32">
        <v>1974</v>
      </c>
      <c r="O892" s="32">
        <v>10</v>
      </c>
      <c r="P892" s="32">
        <v>34.243499999999997</v>
      </c>
      <c r="Q892" s="32">
        <v>-88.997039999999998</v>
      </c>
      <c r="R892" s="30">
        <f t="shared" si="14"/>
        <v>1897</v>
      </c>
    </row>
    <row r="893" spans="1:18">
      <c r="A893" s="31" t="s">
        <v>1269</v>
      </c>
      <c r="B893" s="31" t="s">
        <v>3687</v>
      </c>
      <c r="C893" s="31" t="s">
        <v>336</v>
      </c>
      <c r="D893" s="31" t="s">
        <v>1274</v>
      </c>
      <c r="E893" s="32">
        <v>2</v>
      </c>
      <c r="F893" s="32">
        <v>81</v>
      </c>
      <c r="G893" s="32">
        <v>4</v>
      </c>
      <c r="H893" s="32">
        <v>4</v>
      </c>
      <c r="I893" s="32">
        <v>3</v>
      </c>
      <c r="J893" s="31" t="s">
        <v>1482</v>
      </c>
      <c r="K893" s="31" t="s">
        <v>1481</v>
      </c>
      <c r="L893" s="31" t="s">
        <v>1328</v>
      </c>
      <c r="M893" s="31" t="s">
        <v>3617</v>
      </c>
      <c r="N893" s="32">
        <v>1978</v>
      </c>
      <c r="O893" s="32">
        <v>11</v>
      </c>
      <c r="P893" s="32">
        <v>31.326239999999999</v>
      </c>
      <c r="Q893" s="32">
        <v>-89.291120000000006</v>
      </c>
      <c r="R893" s="30">
        <f t="shared" si="14"/>
        <v>1897</v>
      </c>
    </row>
    <row r="894" spans="1:18">
      <c r="A894" s="31" t="s">
        <v>1269</v>
      </c>
      <c r="B894" s="31" t="s">
        <v>3688</v>
      </c>
      <c r="C894" s="31" t="s">
        <v>24</v>
      </c>
      <c r="D894" s="31" t="s">
        <v>1274</v>
      </c>
      <c r="E894" s="32">
        <v>2</v>
      </c>
      <c r="F894" s="32">
        <v>77</v>
      </c>
      <c r="G894" s="32">
        <v>4</v>
      </c>
      <c r="H894" s="32">
        <v>1</v>
      </c>
      <c r="I894" s="32">
        <v>1</v>
      </c>
      <c r="J894" s="31" t="s">
        <v>1492</v>
      </c>
      <c r="K894" s="31" t="s">
        <v>1491</v>
      </c>
      <c r="L894" s="31" t="s">
        <v>1274</v>
      </c>
      <c r="M894" s="31" t="s">
        <v>3616</v>
      </c>
      <c r="N894" s="32">
        <v>1974</v>
      </c>
      <c r="O894" s="32">
        <v>12</v>
      </c>
      <c r="P894" s="32">
        <v>29.345050000000001</v>
      </c>
      <c r="Q894" s="32">
        <v>-89.421030000000002</v>
      </c>
      <c r="R894" s="30">
        <f t="shared" si="14"/>
        <v>1897</v>
      </c>
    </row>
    <row r="895" spans="1:18">
      <c r="A895" s="31" t="s">
        <v>1269</v>
      </c>
      <c r="B895" s="31" t="s">
        <v>3689</v>
      </c>
      <c r="C895" s="31" t="s">
        <v>10</v>
      </c>
      <c r="D895" s="31" t="s">
        <v>1274</v>
      </c>
      <c r="E895" s="32">
        <v>2</v>
      </c>
      <c r="F895" s="32">
        <v>77</v>
      </c>
      <c r="G895" s="32">
        <v>4</v>
      </c>
      <c r="H895" s="32">
        <v>1</v>
      </c>
      <c r="I895" s="32">
        <v>2</v>
      </c>
      <c r="J895" s="31" t="s">
        <v>1901</v>
      </c>
      <c r="K895" s="31" t="s">
        <v>1900</v>
      </c>
      <c r="L895" s="31" t="s">
        <v>1274</v>
      </c>
      <c r="M895" s="31" t="s">
        <v>3617</v>
      </c>
      <c r="N895" s="32">
        <v>1974</v>
      </c>
      <c r="O895" s="32">
        <v>13</v>
      </c>
      <c r="P895" s="32">
        <v>34.99682</v>
      </c>
      <c r="Q895" s="32">
        <v>-90.781580000000005</v>
      </c>
      <c r="R895" s="30">
        <f t="shared" si="14"/>
        <v>1897</v>
      </c>
    </row>
    <row r="896" spans="1:18">
      <c r="A896" s="31" t="s">
        <v>1269</v>
      </c>
      <c r="B896" s="31" t="s">
        <v>3690</v>
      </c>
      <c r="C896" s="31" t="s">
        <v>3</v>
      </c>
      <c r="D896" s="31" t="s">
        <v>1274</v>
      </c>
      <c r="E896" s="32">
        <v>2</v>
      </c>
      <c r="F896" s="32">
        <v>78</v>
      </c>
      <c r="G896" s="32">
        <v>4</v>
      </c>
      <c r="H896" s="32">
        <v>1</v>
      </c>
      <c r="I896" s="32">
        <v>1</v>
      </c>
      <c r="J896" s="31" t="s">
        <v>2638</v>
      </c>
      <c r="K896" s="31" t="s">
        <v>1438</v>
      </c>
      <c r="L896" s="31" t="s">
        <v>1328</v>
      </c>
      <c r="M896" s="31" t="s">
        <v>3616</v>
      </c>
      <c r="N896" s="32">
        <v>1976</v>
      </c>
      <c r="O896" s="32">
        <v>7</v>
      </c>
      <c r="P896" s="32">
        <v>31.3871</v>
      </c>
      <c r="Q896" s="32">
        <v>-85.930980000000005</v>
      </c>
      <c r="R896" s="30">
        <f t="shared" si="14"/>
        <v>1898</v>
      </c>
    </row>
    <row r="897" spans="1:18">
      <c r="A897" s="31" t="s">
        <v>1269</v>
      </c>
      <c r="B897" s="31" t="s">
        <v>3691</v>
      </c>
      <c r="C897" s="31" t="s">
        <v>275</v>
      </c>
      <c r="D897" s="31" t="s">
        <v>1274</v>
      </c>
      <c r="E897" s="32">
        <v>2</v>
      </c>
      <c r="F897" s="32">
        <v>76</v>
      </c>
      <c r="G897" s="32">
        <v>3</v>
      </c>
      <c r="H897" s="32">
        <v>1</v>
      </c>
      <c r="I897" s="32">
        <v>1</v>
      </c>
      <c r="J897" s="31" t="s">
        <v>1311</v>
      </c>
      <c r="K897" s="31" t="s">
        <v>1397</v>
      </c>
      <c r="L897" s="31" t="s">
        <v>1274</v>
      </c>
      <c r="M897" s="31" t="s">
        <v>3616</v>
      </c>
      <c r="N897" s="32">
        <v>1974</v>
      </c>
      <c r="O897" s="32">
        <v>9</v>
      </c>
      <c r="P897" s="32">
        <v>35.610439999999997</v>
      </c>
      <c r="Q897" s="32">
        <v>-89.880300000000005</v>
      </c>
      <c r="R897" s="30">
        <f t="shared" si="14"/>
        <v>1898</v>
      </c>
    </row>
    <row r="898" spans="1:18">
      <c r="A898" s="31" t="s">
        <v>1269</v>
      </c>
      <c r="B898" s="31" t="s">
        <v>3692</v>
      </c>
      <c r="C898" s="31" t="s">
        <v>275</v>
      </c>
      <c r="D898" s="31" t="s">
        <v>1274</v>
      </c>
      <c r="E898" s="32">
        <v>2</v>
      </c>
      <c r="F898" s="32">
        <v>74</v>
      </c>
      <c r="G898" s="32">
        <v>3</v>
      </c>
      <c r="H898" s="32">
        <v>4</v>
      </c>
      <c r="I898" s="32">
        <v>4</v>
      </c>
      <c r="J898" s="31" t="s">
        <v>276</v>
      </c>
      <c r="K898" s="31" t="s">
        <v>1301</v>
      </c>
      <c r="L898" s="31" t="s">
        <v>1273</v>
      </c>
      <c r="M898" s="31" t="s">
        <v>3617</v>
      </c>
      <c r="N898" s="32">
        <v>1973</v>
      </c>
      <c r="O898" s="32">
        <v>1</v>
      </c>
      <c r="P898" s="32">
        <v>35.029989999999998</v>
      </c>
      <c r="Q898" s="32">
        <v>-85.313059999999993</v>
      </c>
      <c r="R898" s="30">
        <f t="shared" si="14"/>
        <v>1899</v>
      </c>
    </row>
    <row r="899" spans="1:18">
      <c r="A899" s="31" t="s">
        <v>1269</v>
      </c>
      <c r="B899" s="31" t="s">
        <v>3693</v>
      </c>
      <c r="C899" s="31" t="s">
        <v>69</v>
      </c>
      <c r="D899" s="31" t="s">
        <v>1274</v>
      </c>
      <c r="E899" s="32">
        <v>2</v>
      </c>
      <c r="F899" s="32">
        <v>79</v>
      </c>
      <c r="G899" s="32">
        <v>4</v>
      </c>
      <c r="H899" s="32">
        <v>1</v>
      </c>
      <c r="I899" s="32">
        <v>1</v>
      </c>
      <c r="J899" s="31" t="s">
        <v>3694</v>
      </c>
      <c r="K899" s="31" t="s">
        <v>2508</v>
      </c>
      <c r="L899" s="31" t="s">
        <v>1328</v>
      </c>
      <c r="M899" s="31" t="s">
        <v>3616</v>
      </c>
      <c r="N899" s="32">
        <v>1978</v>
      </c>
      <c r="O899" s="32">
        <v>3</v>
      </c>
      <c r="P899" s="32">
        <v>31.603870000000001</v>
      </c>
      <c r="Q899" s="32">
        <v>-85.049940000000007</v>
      </c>
      <c r="R899" s="30">
        <f t="shared" si="14"/>
        <v>1899</v>
      </c>
    </row>
    <row r="900" spans="1:18">
      <c r="A900" s="31" t="s">
        <v>1269</v>
      </c>
      <c r="B900" s="31" t="s">
        <v>3695</v>
      </c>
      <c r="C900" s="31" t="s">
        <v>3</v>
      </c>
      <c r="D900" s="31" t="s">
        <v>1274</v>
      </c>
      <c r="E900" s="32">
        <v>2</v>
      </c>
      <c r="F900" s="32">
        <v>74</v>
      </c>
      <c r="G900" s="32">
        <v>3</v>
      </c>
      <c r="H900" s="32">
        <v>2</v>
      </c>
      <c r="I900" s="32">
        <v>1</v>
      </c>
      <c r="J900" s="31" t="s">
        <v>3696</v>
      </c>
      <c r="K900" s="31" t="s">
        <v>1761</v>
      </c>
      <c r="L900" s="31" t="s">
        <v>1273</v>
      </c>
      <c r="M900" s="31" t="s">
        <v>3616</v>
      </c>
      <c r="N900" s="32">
        <v>1973</v>
      </c>
      <c r="O900" s="32">
        <v>6</v>
      </c>
      <c r="P900" s="32">
        <v>34.669089999999997</v>
      </c>
      <c r="Q900" s="32">
        <v>-87.309139999999999</v>
      </c>
      <c r="R900" s="30">
        <f t="shared" si="14"/>
        <v>1899</v>
      </c>
    </row>
    <row r="901" spans="1:18">
      <c r="A901" s="31" t="s">
        <v>1269</v>
      </c>
      <c r="B901" s="31" t="s">
        <v>3697</v>
      </c>
      <c r="C901" s="31" t="s">
        <v>336</v>
      </c>
      <c r="D901" s="31" t="s">
        <v>1127</v>
      </c>
      <c r="E901" s="32">
        <v>2</v>
      </c>
      <c r="F901" s="32">
        <v>78</v>
      </c>
      <c r="G901" s="32">
        <v>4</v>
      </c>
      <c r="H901" s="32">
        <v>1</v>
      </c>
      <c r="I901" s="32">
        <v>1</v>
      </c>
      <c r="J901" s="31" t="s">
        <v>2699</v>
      </c>
      <c r="K901" s="31" t="s">
        <v>2307</v>
      </c>
      <c r="L901" s="31" t="s">
        <v>1274</v>
      </c>
      <c r="M901" s="31" t="s">
        <v>3616</v>
      </c>
      <c r="N901" s="32">
        <v>1977</v>
      </c>
      <c r="O901" s="32">
        <v>11</v>
      </c>
      <c r="P901" s="32">
        <v>32.901620000000001</v>
      </c>
      <c r="Q901" s="32">
        <v>-91.049449999999993</v>
      </c>
      <c r="R901" s="30">
        <f t="shared" si="14"/>
        <v>1899</v>
      </c>
    </row>
    <row r="902" spans="1:18">
      <c r="A902" s="31" t="s">
        <v>1269</v>
      </c>
      <c r="B902" s="31" t="s">
        <v>3698</v>
      </c>
      <c r="C902" s="31" t="s">
        <v>336</v>
      </c>
      <c r="D902" s="31" t="s">
        <v>1127</v>
      </c>
      <c r="E902" s="32">
        <v>2</v>
      </c>
      <c r="F902" s="32">
        <v>74</v>
      </c>
      <c r="G902" s="32">
        <v>3</v>
      </c>
      <c r="H902" s="32">
        <v>1</v>
      </c>
      <c r="I902" s="32">
        <v>1</v>
      </c>
      <c r="J902" s="31" t="s">
        <v>391</v>
      </c>
      <c r="K902" s="31" t="s">
        <v>958</v>
      </c>
      <c r="L902" s="31" t="s">
        <v>1328</v>
      </c>
      <c r="M902" s="31" t="s">
        <v>3617</v>
      </c>
      <c r="N902" s="32">
        <v>1973</v>
      </c>
      <c r="O902" s="32">
        <v>11</v>
      </c>
      <c r="P902" s="32">
        <v>31.819050000000001</v>
      </c>
      <c r="Q902" s="32">
        <v>-91.050730000000001</v>
      </c>
      <c r="R902" s="30">
        <f t="shared" si="14"/>
        <v>1899</v>
      </c>
    </row>
    <row r="903" spans="1:18">
      <c r="A903" s="31" t="s">
        <v>1269</v>
      </c>
      <c r="B903" s="31" t="s">
        <v>3699</v>
      </c>
      <c r="C903" s="31" t="s">
        <v>336</v>
      </c>
      <c r="D903" s="31" t="s">
        <v>1274</v>
      </c>
      <c r="E903" s="32">
        <v>2</v>
      </c>
      <c r="F903" s="32">
        <v>75</v>
      </c>
      <c r="G903" s="32">
        <v>3</v>
      </c>
      <c r="H903" s="32">
        <v>4</v>
      </c>
      <c r="I903" s="32">
        <v>4</v>
      </c>
      <c r="J903" s="31" t="s">
        <v>3700</v>
      </c>
      <c r="K903" s="31" t="s">
        <v>3659</v>
      </c>
      <c r="L903" s="31" t="s">
        <v>1274</v>
      </c>
      <c r="M903" s="31" t="s">
        <v>3616</v>
      </c>
      <c r="N903" s="32">
        <v>1974</v>
      </c>
      <c r="O903" s="32">
        <v>11</v>
      </c>
      <c r="P903" s="32">
        <v>31.1035</v>
      </c>
      <c r="Q903" s="32">
        <v>-91.292509999999993</v>
      </c>
      <c r="R903" s="30">
        <f t="shared" si="14"/>
        <v>1899</v>
      </c>
    </row>
    <row r="904" spans="1:18">
      <c r="A904" s="31" t="s">
        <v>1269</v>
      </c>
      <c r="B904" s="31" t="s">
        <v>3701</v>
      </c>
      <c r="C904" s="31" t="s">
        <v>24</v>
      </c>
      <c r="D904" s="31" t="s">
        <v>1274</v>
      </c>
      <c r="E904" s="32">
        <v>2</v>
      </c>
      <c r="F904" s="32">
        <v>78</v>
      </c>
      <c r="G904" s="32">
        <v>4</v>
      </c>
      <c r="H904" s="32">
        <v>2</v>
      </c>
      <c r="J904" s="31" t="s">
        <v>121</v>
      </c>
      <c r="K904" s="31" t="s">
        <v>1197</v>
      </c>
      <c r="L904" s="31" t="s">
        <v>1274</v>
      </c>
      <c r="M904" s="31" t="s">
        <v>3617</v>
      </c>
      <c r="N904" s="32">
        <v>1977</v>
      </c>
      <c r="O904" s="32">
        <v>12</v>
      </c>
      <c r="P904" s="32">
        <v>29.953600000000002</v>
      </c>
      <c r="Q904" s="32">
        <v>-90.082570000000004</v>
      </c>
      <c r="R904" s="30">
        <f t="shared" si="14"/>
        <v>1899</v>
      </c>
    </row>
    <row r="905" spans="1:18">
      <c r="A905" s="31" t="s">
        <v>1269</v>
      </c>
      <c r="B905" s="31" t="s">
        <v>3702</v>
      </c>
      <c r="C905" s="31" t="s">
        <v>69</v>
      </c>
      <c r="D905" s="31" t="s">
        <v>1127</v>
      </c>
      <c r="E905" s="32">
        <v>2</v>
      </c>
      <c r="F905" s="32">
        <v>76</v>
      </c>
      <c r="G905" s="32">
        <v>3</v>
      </c>
      <c r="H905" s="32">
        <v>1</v>
      </c>
      <c r="J905" s="31" t="s">
        <v>990</v>
      </c>
      <c r="K905" s="31" t="s">
        <v>380</v>
      </c>
      <c r="M905" s="31" t="s">
        <v>3616</v>
      </c>
      <c r="N905" s="32">
        <v>1976</v>
      </c>
      <c r="O905" s="32">
        <v>3</v>
      </c>
      <c r="P905" s="32">
        <v>32.098230000000001</v>
      </c>
      <c r="Q905" s="32">
        <v>-85.038889999999995</v>
      </c>
      <c r="R905" s="30">
        <f t="shared" si="14"/>
        <v>1900</v>
      </c>
    </row>
    <row r="906" spans="1:18">
      <c r="A906" s="31" t="s">
        <v>1269</v>
      </c>
      <c r="B906" s="31" t="s">
        <v>3703</v>
      </c>
      <c r="C906" s="31" t="s">
        <v>69</v>
      </c>
      <c r="D906" s="31" t="s">
        <v>1274</v>
      </c>
      <c r="E906" s="32">
        <v>2</v>
      </c>
      <c r="F906" s="32">
        <v>74</v>
      </c>
      <c r="G906" s="32">
        <v>3</v>
      </c>
      <c r="H906" s="32">
        <v>2</v>
      </c>
      <c r="I906" s="32">
        <v>1</v>
      </c>
      <c r="J906" s="31" t="s">
        <v>3704</v>
      </c>
      <c r="K906" s="31" t="s">
        <v>1710</v>
      </c>
      <c r="L906" s="31" t="s">
        <v>1322</v>
      </c>
      <c r="M906" s="31" t="s">
        <v>3617</v>
      </c>
      <c r="N906" s="32">
        <v>1974</v>
      </c>
      <c r="O906" s="32">
        <v>3</v>
      </c>
      <c r="P906" s="32">
        <v>31.145710000000001</v>
      </c>
      <c r="Q906" s="32">
        <v>-81.400139999999993</v>
      </c>
      <c r="R906" s="30">
        <f t="shared" si="14"/>
        <v>1900</v>
      </c>
    </row>
    <row r="907" spans="1:18">
      <c r="A907" s="31" t="s">
        <v>1269</v>
      </c>
      <c r="B907" s="31" t="s">
        <v>3705</v>
      </c>
      <c r="C907" s="31" t="s">
        <v>54</v>
      </c>
      <c r="D907" s="31" t="s">
        <v>1274</v>
      </c>
      <c r="E907" s="32">
        <v>2</v>
      </c>
      <c r="F907" s="32">
        <v>73</v>
      </c>
      <c r="G907" s="32">
        <v>3</v>
      </c>
      <c r="H907" s="32">
        <v>1</v>
      </c>
      <c r="I907" s="32">
        <v>1</v>
      </c>
      <c r="J907" s="31" t="s">
        <v>1346</v>
      </c>
      <c r="K907" s="31" t="s">
        <v>1345</v>
      </c>
      <c r="L907" s="31" t="s">
        <v>1322</v>
      </c>
      <c r="M907" s="31" t="s">
        <v>3616</v>
      </c>
      <c r="N907" s="32">
        <v>1973</v>
      </c>
      <c r="O907" s="32">
        <v>4</v>
      </c>
      <c r="P907" s="32">
        <v>30.06127</v>
      </c>
      <c r="Q907" s="32">
        <v>-84.491479999999996</v>
      </c>
      <c r="R907" s="30">
        <f t="shared" si="14"/>
        <v>1900</v>
      </c>
    </row>
    <row r="908" spans="1:18">
      <c r="A908" s="31" t="s">
        <v>1269</v>
      </c>
      <c r="B908" s="31" t="s">
        <v>3706</v>
      </c>
      <c r="C908" s="31" t="s">
        <v>3</v>
      </c>
      <c r="D908" s="31" t="s">
        <v>1274</v>
      </c>
      <c r="E908" s="32">
        <v>2</v>
      </c>
      <c r="F908" s="32">
        <v>73</v>
      </c>
      <c r="G908" s="32">
        <v>3</v>
      </c>
      <c r="H908" s="32">
        <v>1</v>
      </c>
      <c r="I908" s="32">
        <v>2</v>
      </c>
      <c r="J908" s="31" t="s">
        <v>1409</v>
      </c>
      <c r="K908" s="31" t="s">
        <v>1332</v>
      </c>
      <c r="L908" s="31" t="s">
        <v>1319</v>
      </c>
      <c r="M908" s="31" t="s">
        <v>3616</v>
      </c>
      <c r="N908" s="32">
        <v>1973</v>
      </c>
      <c r="O908" s="32">
        <v>7</v>
      </c>
      <c r="P908" s="32">
        <v>32.049680000000002</v>
      </c>
      <c r="Q908" s="32">
        <v>-86.545349999999999</v>
      </c>
      <c r="R908" s="30">
        <f t="shared" si="14"/>
        <v>1900</v>
      </c>
    </row>
    <row r="909" spans="1:18">
      <c r="A909" s="31" t="s">
        <v>1269</v>
      </c>
      <c r="B909" s="31" t="s">
        <v>3707</v>
      </c>
      <c r="C909" s="31" t="s">
        <v>3</v>
      </c>
      <c r="D909" s="31" t="s">
        <v>1274</v>
      </c>
      <c r="E909" s="32">
        <v>2</v>
      </c>
      <c r="F909" s="32">
        <v>75</v>
      </c>
      <c r="G909" s="32">
        <v>3</v>
      </c>
      <c r="H909" s="32">
        <v>3</v>
      </c>
      <c r="I909" s="32">
        <v>2</v>
      </c>
      <c r="J909" s="31" t="s">
        <v>6</v>
      </c>
      <c r="K909" s="31" t="s">
        <v>6</v>
      </c>
      <c r="L909" s="31" t="s">
        <v>1322</v>
      </c>
      <c r="M909" s="31" t="s">
        <v>3617</v>
      </c>
      <c r="N909" s="32">
        <v>1975</v>
      </c>
      <c r="O909" s="32">
        <v>8</v>
      </c>
      <c r="P909" s="32">
        <v>30.68927</v>
      </c>
      <c r="Q909" s="32">
        <v>-88.044070000000005</v>
      </c>
      <c r="R909" s="30">
        <f t="shared" si="14"/>
        <v>1900</v>
      </c>
    </row>
    <row r="910" spans="1:18">
      <c r="A910" s="31" t="s">
        <v>1269</v>
      </c>
      <c r="B910" s="31" t="s">
        <v>3708</v>
      </c>
      <c r="C910" s="31" t="s">
        <v>275</v>
      </c>
      <c r="D910" s="31" t="s">
        <v>1274</v>
      </c>
      <c r="E910" s="32">
        <v>2</v>
      </c>
      <c r="F910" s="32">
        <v>77</v>
      </c>
      <c r="G910" s="32">
        <v>4</v>
      </c>
      <c r="H910" s="32">
        <v>1</v>
      </c>
      <c r="I910" s="32">
        <v>2</v>
      </c>
      <c r="J910" s="31" t="s">
        <v>1839</v>
      </c>
      <c r="K910" s="31" t="s">
        <v>421</v>
      </c>
      <c r="L910" s="31" t="s">
        <v>1274</v>
      </c>
      <c r="M910" s="31" t="s">
        <v>3616</v>
      </c>
      <c r="N910" s="32">
        <v>1977</v>
      </c>
      <c r="O910" s="32">
        <v>9</v>
      </c>
      <c r="P910" s="32">
        <v>36.434440000000002</v>
      </c>
      <c r="Q910" s="32">
        <v>-89.469819999999999</v>
      </c>
      <c r="R910" s="30">
        <f t="shared" ref="R910:R973" si="15">N910-F910</f>
        <v>1900</v>
      </c>
    </row>
    <row r="911" spans="1:18">
      <c r="A911" s="31" t="s">
        <v>1269</v>
      </c>
      <c r="B911" s="31" t="s">
        <v>3709</v>
      </c>
      <c r="C911" s="31" t="s">
        <v>24</v>
      </c>
      <c r="D911" s="31" t="s">
        <v>1127</v>
      </c>
      <c r="E911" s="32">
        <v>2</v>
      </c>
      <c r="F911" s="32">
        <v>75</v>
      </c>
      <c r="G911" s="32">
        <v>3</v>
      </c>
      <c r="H911" s="32">
        <v>1</v>
      </c>
      <c r="I911" s="32">
        <v>1</v>
      </c>
      <c r="J911" s="31" t="s">
        <v>1931</v>
      </c>
      <c r="K911" s="31" t="s">
        <v>1930</v>
      </c>
      <c r="L911" s="31" t="s">
        <v>1274</v>
      </c>
      <c r="M911" s="31" t="s">
        <v>3617</v>
      </c>
      <c r="N911" s="32">
        <v>1975</v>
      </c>
      <c r="O911" s="32">
        <v>14</v>
      </c>
      <c r="P911" s="32">
        <v>32.80256</v>
      </c>
      <c r="Q911" s="32">
        <v>-91.179060000000007</v>
      </c>
      <c r="R911" s="30">
        <f t="shared" si="15"/>
        <v>1900</v>
      </c>
    </row>
    <row r="912" spans="1:18">
      <c r="A912" s="31" t="s">
        <v>1269</v>
      </c>
      <c r="B912" s="31" t="s">
        <v>3710</v>
      </c>
      <c r="C912" s="31" t="s">
        <v>283</v>
      </c>
      <c r="D912" s="31" t="s">
        <v>1274</v>
      </c>
      <c r="E912" s="32">
        <v>2</v>
      </c>
      <c r="F912" s="32">
        <v>75</v>
      </c>
      <c r="G912" s="32">
        <v>3</v>
      </c>
      <c r="H912" s="32">
        <v>1</v>
      </c>
      <c r="I912" s="32">
        <v>1</v>
      </c>
      <c r="J912" s="31" t="s">
        <v>293</v>
      </c>
      <c r="K912" s="31" t="s">
        <v>3619</v>
      </c>
      <c r="L912" s="31" t="s">
        <v>1322</v>
      </c>
      <c r="M912" s="31" t="s">
        <v>3617</v>
      </c>
      <c r="N912" s="32">
        <v>1975</v>
      </c>
      <c r="O912" s="32">
        <v>15</v>
      </c>
      <c r="P912" s="32">
        <v>29.760960000000001</v>
      </c>
      <c r="Q912" s="32">
        <v>-95.372550000000004</v>
      </c>
      <c r="R912" s="30">
        <f t="shared" si="15"/>
        <v>1900</v>
      </c>
    </row>
    <row r="913" spans="1:18">
      <c r="A913" s="31" t="s">
        <v>1269</v>
      </c>
      <c r="B913" s="31" t="s">
        <v>3711</v>
      </c>
      <c r="C913" s="31" t="s">
        <v>275</v>
      </c>
      <c r="D913" s="31" t="s">
        <v>1127</v>
      </c>
      <c r="E913" s="32">
        <v>2</v>
      </c>
      <c r="F913" s="32">
        <v>71</v>
      </c>
      <c r="G913" s="32">
        <v>3</v>
      </c>
      <c r="H913" s="32">
        <v>1</v>
      </c>
      <c r="I913" s="32">
        <v>2</v>
      </c>
      <c r="J913" s="31" t="s">
        <v>278</v>
      </c>
      <c r="K913" s="31" t="s">
        <v>1288</v>
      </c>
      <c r="L913" s="31" t="s">
        <v>1273</v>
      </c>
      <c r="M913" s="31" t="s">
        <v>3617</v>
      </c>
      <c r="N913" s="32">
        <v>1972</v>
      </c>
      <c r="O913" s="32">
        <v>1</v>
      </c>
      <c r="P913" s="32">
        <v>35.96011</v>
      </c>
      <c r="Q913" s="32">
        <v>-83.915210000000002</v>
      </c>
      <c r="R913" s="30">
        <f t="shared" si="15"/>
        <v>1901</v>
      </c>
    </row>
    <row r="914" spans="1:18">
      <c r="A914" s="31" t="s">
        <v>1269</v>
      </c>
      <c r="B914" s="31" t="s">
        <v>3712</v>
      </c>
      <c r="C914" s="31" t="s">
        <v>69</v>
      </c>
      <c r="D914" s="31" t="s">
        <v>1274</v>
      </c>
      <c r="E914" s="32">
        <v>2</v>
      </c>
      <c r="F914" s="32">
        <v>76</v>
      </c>
      <c r="G914" s="32">
        <v>3</v>
      </c>
      <c r="H914" s="32">
        <v>1</v>
      </c>
      <c r="J914" s="31" t="s">
        <v>384</v>
      </c>
      <c r="K914" s="31" t="s">
        <v>1635</v>
      </c>
      <c r="L914" s="31" t="s">
        <v>1273</v>
      </c>
      <c r="M914" s="31" t="s">
        <v>3617</v>
      </c>
      <c r="N914" s="32">
        <v>1977</v>
      </c>
      <c r="O914" s="32">
        <v>2</v>
      </c>
      <c r="P914" s="32">
        <v>34.223419999999997</v>
      </c>
      <c r="Q914" s="32">
        <v>-85.1648</v>
      </c>
      <c r="R914" s="30">
        <f t="shared" si="15"/>
        <v>1901</v>
      </c>
    </row>
    <row r="915" spans="1:18">
      <c r="A915" s="31" t="s">
        <v>1269</v>
      </c>
      <c r="B915" s="31" t="s">
        <v>3713</v>
      </c>
      <c r="C915" s="31" t="s">
        <v>69</v>
      </c>
      <c r="D915" s="31" t="s">
        <v>1274</v>
      </c>
      <c r="E915" s="32">
        <v>2</v>
      </c>
      <c r="F915" s="32">
        <v>73</v>
      </c>
      <c r="G915" s="32">
        <v>3</v>
      </c>
      <c r="H915" s="32">
        <v>2</v>
      </c>
      <c r="I915" s="32">
        <v>1</v>
      </c>
      <c r="J915" s="31" t="s">
        <v>1695</v>
      </c>
      <c r="K915" s="31" t="s">
        <v>1348</v>
      </c>
      <c r="L915" s="31" t="s">
        <v>1319</v>
      </c>
      <c r="M915" s="31" t="s">
        <v>3616</v>
      </c>
      <c r="N915" s="32">
        <v>1974</v>
      </c>
      <c r="O915" s="32">
        <v>3</v>
      </c>
      <c r="P915" s="32">
        <v>32.03687</v>
      </c>
      <c r="Q915" s="32">
        <v>-84.388289999999998</v>
      </c>
      <c r="R915" s="30">
        <f t="shared" si="15"/>
        <v>1901</v>
      </c>
    </row>
    <row r="916" spans="1:18">
      <c r="A916" s="31" t="s">
        <v>1269</v>
      </c>
      <c r="B916" s="31" t="s">
        <v>3714</v>
      </c>
      <c r="C916" s="31" t="s">
        <v>54</v>
      </c>
      <c r="D916" s="31" t="s">
        <v>1127</v>
      </c>
      <c r="E916" s="32">
        <v>2</v>
      </c>
      <c r="F916" s="32">
        <v>72</v>
      </c>
      <c r="G916" s="32">
        <v>3</v>
      </c>
      <c r="H916" s="32">
        <v>1</v>
      </c>
      <c r="I916" s="32">
        <v>1</v>
      </c>
      <c r="J916" s="31" t="s">
        <v>83</v>
      </c>
      <c r="K916" s="31" t="s">
        <v>264</v>
      </c>
      <c r="L916" s="31" t="s">
        <v>1328</v>
      </c>
      <c r="M916" s="31" t="s">
        <v>3616</v>
      </c>
      <c r="N916" s="32">
        <v>1973</v>
      </c>
      <c r="O916" s="32">
        <v>4</v>
      </c>
      <c r="P916" s="32">
        <v>30.037299999999998</v>
      </c>
      <c r="Q916" s="32">
        <v>-82.59778</v>
      </c>
      <c r="R916" s="30">
        <f t="shared" si="15"/>
        <v>1901</v>
      </c>
    </row>
    <row r="917" spans="1:18">
      <c r="A917" s="31" t="s">
        <v>1269</v>
      </c>
      <c r="B917" s="31" t="s">
        <v>3715</v>
      </c>
      <c r="C917" s="31" t="s">
        <v>54</v>
      </c>
      <c r="D917" s="31" t="s">
        <v>1127</v>
      </c>
      <c r="E917" s="32">
        <v>2</v>
      </c>
      <c r="F917" s="32">
        <v>71</v>
      </c>
      <c r="G917" s="32">
        <v>3</v>
      </c>
      <c r="H917" s="32">
        <v>1</v>
      </c>
      <c r="I917" s="32">
        <v>2</v>
      </c>
      <c r="J917" s="31" t="s">
        <v>996</v>
      </c>
      <c r="K917" s="31" t="s">
        <v>2564</v>
      </c>
      <c r="L917" s="31" t="s">
        <v>1328</v>
      </c>
      <c r="M917" s="31" t="s">
        <v>3616</v>
      </c>
      <c r="N917" s="32">
        <v>1972</v>
      </c>
      <c r="O917" s="32">
        <v>4</v>
      </c>
      <c r="P917" s="32">
        <v>29.646190000000001</v>
      </c>
      <c r="Q917" s="32">
        <v>-82.612319999999997</v>
      </c>
      <c r="R917" s="30">
        <f t="shared" si="15"/>
        <v>1901</v>
      </c>
    </row>
    <row r="918" spans="1:18">
      <c r="A918" s="31" t="s">
        <v>1269</v>
      </c>
      <c r="B918" s="31" t="s">
        <v>3716</v>
      </c>
      <c r="C918" s="31" t="s">
        <v>54</v>
      </c>
      <c r="D918" s="31" t="s">
        <v>1274</v>
      </c>
      <c r="E918" s="32">
        <v>2</v>
      </c>
      <c r="F918" s="32">
        <v>72</v>
      </c>
      <c r="G918" s="32">
        <v>3</v>
      </c>
      <c r="H918" s="32">
        <v>1</v>
      </c>
      <c r="I918" s="32">
        <v>1</v>
      </c>
      <c r="J918" s="31" t="s">
        <v>3717</v>
      </c>
      <c r="K918" s="31" t="s">
        <v>1068</v>
      </c>
      <c r="L918" s="31" t="s">
        <v>1328</v>
      </c>
      <c r="M918" s="31" t="s">
        <v>3616</v>
      </c>
      <c r="N918" s="32">
        <v>1973</v>
      </c>
      <c r="O918" s="32">
        <v>8</v>
      </c>
      <c r="P918" s="32">
        <v>30.70232</v>
      </c>
      <c r="Q918" s="32">
        <v>-85.56174</v>
      </c>
      <c r="R918" s="30">
        <f t="shared" si="15"/>
        <v>1901</v>
      </c>
    </row>
    <row r="919" spans="1:18">
      <c r="A919" s="31" t="s">
        <v>1269</v>
      </c>
      <c r="B919" s="31" t="s">
        <v>3718</v>
      </c>
      <c r="C919" s="31" t="s">
        <v>336</v>
      </c>
      <c r="D919" s="31" t="s">
        <v>1127</v>
      </c>
      <c r="E919" s="32">
        <v>2</v>
      </c>
      <c r="F919" s="32">
        <v>73</v>
      </c>
      <c r="G919" s="32">
        <v>3</v>
      </c>
      <c r="H919" s="32">
        <v>1</v>
      </c>
      <c r="I919" s="32">
        <v>1</v>
      </c>
      <c r="J919" s="31" t="s">
        <v>3700</v>
      </c>
      <c r="K919" s="31" t="s">
        <v>3659</v>
      </c>
      <c r="L919" s="31" t="s">
        <v>1274</v>
      </c>
      <c r="M919" s="31" t="s">
        <v>3616</v>
      </c>
      <c r="N919" s="32">
        <v>1974</v>
      </c>
      <c r="O919" s="32">
        <v>11</v>
      </c>
      <c r="P919" s="32">
        <v>31.10408</v>
      </c>
      <c r="Q919" s="32">
        <v>-91.298590000000004</v>
      </c>
      <c r="R919" s="30">
        <f t="shared" si="15"/>
        <v>1901</v>
      </c>
    </row>
    <row r="920" spans="1:18">
      <c r="A920" s="31" t="s">
        <v>1269</v>
      </c>
      <c r="B920" s="31" t="s">
        <v>3719</v>
      </c>
      <c r="C920" s="31" t="s">
        <v>24</v>
      </c>
      <c r="D920" s="31" t="s">
        <v>1274</v>
      </c>
      <c r="E920" s="32">
        <v>2</v>
      </c>
      <c r="F920" s="32">
        <v>73</v>
      </c>
      <c r="G920" s="32">
        <v>3</v>
      </c>
      <c r="H920" s="32">
        <v>1</v>
      </c>
      <c r="J920" s="31" t="s">
        <v>715</v>
      </c>
      <c r="K920" s="31" t="s">
        <v>1502</v>
      </c>
      <c r="L920" s="31" t="s">
        <v>1274</v>
      </c>
      <c r="M920" s="31" t="s">
        <v>3617</v>
      </c>
      <c r="N920" s="32">
        <v>1974</v>
      </c>
      <c r="O920" s="32">
        <v>12</v>
      </c>
      <c r="P920" s="32">
        <v>30.289020000000001</v>
      </c>
      <c r="Q920" s="32">
        <v>-91.235020000000006</v>
      </c>
      <c r="R920" s="30">
        <f t="shared" si="15"/>
        <v>1901</v>
      </c>
    </row>
    <row r="921" spans="1:18">
      <c r="A921" s="31" t="s">
        <v>1269</v>
      </c>
      <c r="B921" s="31" t="s">
        <v>3720</v>
      </c>
      <c r="C921" s="31" t="s">
        <v>69</v>
      </c>
      <c r="D921" s="31" t="s">
        <v>1274</v>
      </c>
      <c r="E921" s="32">
        <v>2</v>
      </c>
      <c r="F921" s="32">
        <v>71</v>
      </c>
      <c r="G921" s="32">
        <v>3</v>
      </c>
      <c r="H921" s="32">
        <v>3</v>
      </c>
      <c r="I921" s="32">
        <v>2</v>
      </c>
      <c r="J921" s="31" t="s">
        <v>3721</v>
      </c>
      <c r="K921" s="31" t="s">
        <v>1807</v>
      </c>
      <c r="L921" s="31" t="s">
        <v>1309</v>
      </c>
      <c r="M921" s="31" t="s">
        <v>3617</v>
      </c>
      <c r="N921" s="32">
        <v>1973</v>
      </c>
      <c r="O921" s="32">
        <v>2</v>
      </c>
      <c r="P921" s="32">
        <v>33.447749999999999</v>
      </c>
      <c r="Q921" s="32">
        <v>-84.147239999999996</v>
      </c>
      <c r="R921" s="30">
        <f t="shared" si="15"/>
        <v>1902</v>
      </c>
    </row>
    <row r="922" spans="1:18">
      <c r="A922" s="31" t="s">
        <v>1269</v>
      </c>
      <c r="B922" s="31" t="s">
        <v>1666</v>
      </c>
      <c r="C922" s="31" t="s">
        <v>69</v>
      </c>
      <c r="D922" s="31" t="s">
        <v>1127</v>
      </c>
      <c r="E922" s="32">
        <v>2</v>
      </c>
      <c r="F922" s="32">
        <v>68</v>
      </c>
      <c r="G922" s="32">
        <v>3</v>
      </c>
      <c r="H922" s="32">
        <v>1</v>
      </c>
      <c r="I922" s="32">
        <v>1</v>
      </c>
      <c r="J922" s="31" t="s">
        <v>3722</v>
      </c>
      <c r="K922" s="31" t="s">
        <v>2325</v>
      </c>
      <c r="L922" s="31" t="s">
        <v>1309</v>
      </c>
      <c r="M922" s="31" t="s">
        <v>3616</v>
      </c>
      <c r="N922" s="32">
        <v>1970</v>
      </c>
      <c r="O922" s="32">
        <v>2</v>
      </c>
      <c r="P922" s="32">
        <v>33.276009999999999</v>
      </c>
      <c r="Q922" s="32">
        <v>-82.976290000000006</v>
      </c>
      <c r="R922" s="30">
        <f t="shared" si="15"/>
        <v>1902</v>
      </c>
    </row>
    <row r="923" spans="1:18">
      <c r="A923" s="31" t="s">
        <v>1269</v>
      </c>
      <c r="B923" s="31" t="s">
        <v>3723</v>
      </c>
      <c r="C923" s="31" t="s">
        <v>69</v>
      </c>
      <c r="D923" s="31" t="s">
        <v>1127</v>
      </c>
      <c r="E923" s="32">
        <v>2</v>
      </c>
      <c r="F923" s="32">
        <v>76</v>
      </c>
      <c r="G923" s="32">
        <v>3</v>
      </c>
      <c r="H923" s="32">
        <v>2</v>
      </c>
      <c r="J923" s="31" t="s">
        <v>3724</v>
      </c>
      <c r="K923" s="31" t="s">
        <v>1793</v>
      </c>
      <c r="L923" s="31" t="s">
        <v>1328</v>
      </c>
      <c r="M923" s="31" t="s">
        <v>3617</v>
      </c>
      <c r="N923" s="32">
        <v>1978</v>
      </c>
      <c r="O923" s="32">
        <v>3</v>
      </c>
      <c r="P923" s="32">
        <v>31.770019999999999</v>
      </c>
      <c r="Q923" s="32">
        <v>-84.771600000000007</v>
      </c>
      <c r="R923" s="30">
        <f t="shared" si="15"/>
        <v>1902</v>
      </c>
    </row>
    <row r="924" spans="1:18">
      <c r="A924" s="31" t="s">
        <v>1269</v>
      </c>
      <c r="B924" s="31" t="s">
        <v>3725</v>
      </c>
      <c r="C924" s="31" t="s">
        <v>54</v>
      </c>
      <c r="D924" s="31" t="s">
        <v>1127</v>
      </c>
      <c r="E924" s="32">
        <v>2</v>
      </c>
      <c r="F924" s="32">
        <v>72</v>
      </c>
      <c r="G924" s="32">
        <v>3</v>
      </c>
      <c r="H924" s="32">
        <v>1</v>
      </c>
      <c r="I924" s="32">
        <v>1</v>
      </c>
      <c r="J924" s="31" t="s">
        <v>1352</v>
      </c>
      <c r="K924" s="31" t="s">
        <v>1351</v>
      </c>
      <c r="L924" s="31" t="s">
        <v>1322</v>
      </c>
      <c r="M924" s="31" t="s">
        <v>3616</v>
      </c>
      <c r="N924" s="32">
        <v>1974</v>
      </c>
      <c r="O924" s="32">
        <v>4</v>
      </c>
      <c r="P924" s="32">
        <v>29.141649999999998</v>
      </c>
      <c r="Q924" s="32">
        <v>-83.035330000000002</v>
      </c>
      <c r="R924" s="30">
        <f t="shared" si="15"/>
        <v>1902</v>
      </c>
    </row>
    <row r="925" spans="1:18">
      <c r="A925" s="31" t="s">
        <v>1269</v>
      </c>
      <c r="B925" s="31" t="s">
        <v>3726</v>
      </c>
      <c r="C925" s="31" t="s">
        <v>336</v>
      </c>
      <c r="D925" s="31" t="s">
        <v>1274</v>
      </c>
      <c r="E925" s="32">
        <v>2</v>
      </c>
      <c r="F925" s="32">
        <v>70</v>
      </c>
      <c r="G925" s="32">
        <v>3</v>
      </c>
      <c r="H925" s="32">
        <v>1</v>
      </c>
      <c r="I925" s="32">
        <v>1</v>
      </c>
      <c r="J925" s="31" t="s">
        <v>3727</v>
      </c>
      <c r="K925" s="31" t="s">
        <v>2722</v>
      </c>
      <c r="L925" s="31" t="s">
        <v>1274</v>
      </c>
      <c r="M925" s="31" t="s">
        <v>3616</v>
      </c>
      <c r="N925" s="32">
        <v>1972</v>
      </c>
      <c r="O925" s="32">
        <v>11</v>
      </c>
      <c r="P925" s="32">
        <v>31.378070000000001</v>
      </c>
      <c r="Q925" s="32">
        <v>-91.396060000000006</v>
      </c>
      <c r="R925" s="30">
        <f t="shared" si="15"/>
        <v>1902</v>
      </c>
    </row>
    <row r="926" spans="1:18">
      <c r="A926" s="31" t="s">
        <v>1269</v>
      </c>
      <c r="B926" s="31" t="s">
        <v>3728</v>
      </c>
      <c r="C926" s="31" t="s">
        <v>275</v>
      </c>
      <c r="D926" s="31" t="s">
        <v>1127</v>
      </c>
      <c r="E926" s="32">
        <v>2</v>
      </c>
      <c r="F926" s="32">
        <v>72</v>
      </c>
      <c r="G926" s="32">
        <v>3</v>
      </c>
      <c r="H926" s="32">
        <v>2</v>
      </c>
      <c r="J926" s="31" t="s">
        <v>276</v>
      </c>
      <c r="K926" s="31" t="s">
        <v>1301</v>
      </c>
      <c r="L926" s="31" t="s">
        <v>1273</v>
      </c>
      <c r="M926" s="31" t="s">
        <v>3617</v>
      </c>
      <c r="N926" s="32">
        <v>1975</v>
      </c>
      <c r="O926" s="32">
        <v>1</v>
      </c>
      <c r="P926" s="32">
        <v>35.032029999999999</v>
      </c>
      <c r="Q926" s="32">
        <v>-85.296319999999994</v>
      </c>
      <c r="R926" s="30">
        <f t="shared" si="15"/>
        <v>1903</v>
      </c>
    </row>
    <row r="927" spans="1:18">
      <c r="A927" s="31" t="s">
        <v>1269</v>
      </c>
      <c r="B927" s="31" t="s">
        <v>3729</v>
      </c>
      <c r="C927" s="31" t="s">
        <v>69</v>
      </c>
      <c r="D927" s="31" t="s">
        <v>1127</v>
      </c>
      <c r="E927" s="32">
        <v>2</v>
      </c>
      <c r="F927" s="32">
        <v>69</v>
      </c>
      <c r="G927" s="32">
        <v>3</v>
      </c>
      <c r="H927" s="32">
        <v>1</v>
      </c>
      <c r="I927" s="32">
        <v>1</v>
      </c>
      <c r="J927" s="31" t="s">
        <v>2028</v>
      </c>
      <c r="K927" s="31" t="s">
        <v>2027</v>
      </c>
      <c r="L927" s="31" t="s">
        <v>1309</v>
      </c>
      <c r="M927" s="31" t="s">
        <v>3617</v>
      </c>
      <c r="N927" s="32">
        <v>1972</v>
      </c>
      <c r="O927" s="32">
        <v>2</v>
      </c>
      <c r="P927" s="32">
        <v>33.657550000000001</v>
      </c>
      <c r="Q927" s="32">
        <v>-84.017570000000006</v>
      </c>
      <c r="R927" s="30">
        <f t="shared" si="15"/>
        <v>1903</v>
      </c>
    </row>
    <row r="928" spans="1:18">
      <c r="A928" s="31" t="s">
        <v>1269</v>
      </c>
      <c r="B928" s="31" t="s">
        <v>3730</v>
      </c>
      <c r="C928" s="31" t="s">
        <v>3</v>
      </c>
      <c r="D928" s="31" t="s">
        <v>1274</v>
      </c>
      <c r="E928" s="32">
        <v>2</v>
      </c>
      <c r="F928" s="32">
        <v>72</v>
      </c>
      <c r="G928" s="32">
        <v>3</v>
      </c>
      <c r="H928" s="32">
        <v>4</v>
      </c>
      <c r="I928" s="32">
        <v>3</v>
      </c>
      <c r="J928" s="31" t="s">
        <v>4</v>
      </c>
      <c r="K928" s="31" t="s">
        <v>958</v>
      </c>
      <c r="L928" s="31" t="s">
        <v>1273</v>
      </c>
      <c r="M928" s="31" t="s">
        <v>3617</v>
      </c>
      <c r="N928" s="32">
        <v>1975</v>
      </c>
      <c r="O928" s="32">
        <v>6</v>
      </c>
      <c r="P928" s="32">
        <v>33.512189999999997</v>
      </c>
      <c r="Q928" s="32">
        <v>-86.821579999999997</v>
      </c>
      <c r="R928" s="30">
        <f t="shared" si="15"/>
        <v>1903</v>
      </c>
    </row>
    <row r="929" spans="1:18">
      <c r="A929" s="31" t="s">
        <v>1269</v>
      </c>
      <c r="B929" s="31" t="s">
        <v>3731</v>
      </c>
      <c r="C929" s="31" t="s">
        <v>3</v>
      </c>
      <c r="D929" s="31" t="s">
        <v>1127</v>
      </c>
      <c r="E929" s="32">
        <v>2</v>
      </c>
      <c r="F929" s="32">
        <v>73</v>
      </c>
      <c r="G929" s="32">
        <v>3</v>
      </c>
      <c r="H929" s="32">
        <v>1</v>
      </c>
      <c r="I929" s="32">
        <v>1</v>
      </c>
      <c r="J929" s="31" t="s">
        <v>263</v>
      </c>
      <c r="K929" s="31" t="s">
        <v>1813</v>
      </c>
      <c r="L929" s="31" t="s">
        <v>1328</v>
      </c>
      <c r="M929" s="31" t="s">
        <v>3732</v>
      </c>
      <c r="N929" s="32">
        <v>1976</v>
      </c>
      <c r="O929" s="32">
        <v>7</v>
      </c>
      <c r="P929" s="32">
        <v>31.829599999999999</v>
      </c>
      <c r="Q929" s="32">
        <v>-86.640609999999995</v>
      </c>
      <c r="R929" s="30">
        <f t="shared" si="15"/>
        <v>1903</v>
      </c>
    </row>
    <row r="930" spans="1:18">
      <c r="A930" s="31" t="s">
        <v>1269</v>
      </c>
      <c r="B930" s="31" t="s">
        <v>3733</v>
      </c>
      <c r="C930" s="31" t="s">
        <v>275</v>
      </c>
      <c r="D930" s="31" t="s">
        <v>1274</v>
      </c>
      <c r="E930" s="32">
        <v>2</v>
      </c>
      <c r="F930" s="32">
        <v>72</v>
      </c>
      <c r="G930" s="32">
        <v>3</v>
      </c>
      <c r="H930" s="32">
        <v>2</v>
      </c>
      <c r="I930" s="32">
        <v>1</v>
      </c>
      <c r="J930" s="31" t="s">
        <v>280</v>
      </c>
      <c r="K930" s="31" t="s">
        <v>1462</v>
      </c>
      <c r="L930" s="31" t="s">
        <v>1274</v>
      </c>
      <c r="M930" s="31" t="s">
        <v>3617</v>
      </c>
      <c r="N930" s="32">
        <v>1975</v>
      </c>
      <c r="O930" s="32">
        <v>9</v>
      </c>
      <c r="P930" s="32">
        <v>35.095669999999998</v>
      </c>
      <c r="Q930" s="32">
        <v>-89.807730000000006</v>
      </c>
      <c r="R930" s="30">
        <f t="shared" si="15"/>
        <v>1903</v>
      </c>
    </row>
    <row r="931" spans="1:18">
      <c r="A931" s="31" t="s">
        <v>1269</v>
      </c>
      <c r="B931" s="31" t="s">
        <v>3734</v>
      </c>
      <c r="C931" s="31" t="s">
        <v>336</v>
      </c>
      <c r="D931" s="31" t="s">
        <v>1127</v>
      </c>
      <c r="E931" s="32">
        <v>2</v>
      </c>
      <c r="F931" s="32">
        <v>74</v>
      </c>
      <c r="G931" s="32">
        <v>3</v>
      </c>
      <c r="H931" s="32">
        <v>1</v>
      </c>
      <c r="I931" s="32">
        <v>1</v>
      </c>
      <c r="J931" s="31" t="s">
        <v>3735</v>
      </c>
      <c r="K931" s="31" t="s">
        <v>2669</v>
      </c>
      <c r="L931" s="31" t="s">
        <v>1274</v>
      </c>
      <c r="M931" s="31" t="s">
        <v>3616</v>
      </c>
      <c r="N931" s="32">
        <v>1977</v>
      </c>
      <c r="O931" s="32">
        <v>10</v>
      </c>
      <c r="P931" s="32">
        <v>34.215940000000003</v>
      </c>
      <c r="Q931" s="32">
        <v>-90.70626</v>
      </c>
      <c r="R931" s="30">
        <f t="shared" si="15"/>
        <v>1903</v>
      </c>
    </row>
    <row r="932" spans="1:18">
      <c r="A932" s="31" t="s">
        <v>1269</v>
      </c>
      <c r="B932" s="31" t="s">
        <v>3736</v>
      </c>
      <c r="C932" s="31" t="s">
        <v>24</v>
      </c>
      <c r="D932" s="31" t="s">
        <v>1274</v>
      </c>
      <c r="E932" s="32">
        <v>2</v>
      </c>
      <c r="F932" s="32">
        <v>72</v>
      </c>
      <c r="G932" s="32">
        <v>3</v>
      </c>
      <c r="H932" s="32">
        <v>1</v>
      </c>
      <c r="I932" s="32">
        <v>1</v>
      </c>
      <c r="J932" s="31" t="s">
        <v>3737</v>
      </c>
      <c r="K932" s="31" t="s">
        <v>1541</v>
      </c>
      <c r="L932" s="31" t="s">
        <v>1319</v>
      </c>
      <c r="M932" s="31" t="s">
        <v>3616</v>
      </c>
      <c r="N932" s="32">
        <v>1975</v>
      </c>
      <c r="O932" s="32">
        <v>14</v>
      </c>
      <c r="P932" s="32">
        <v>32.695770000000003</v>
      </c>
      <c r="Q932" s="32">
        <v>-92.085310000000007</v>
      </c>
      <c r="R932" s="30">
        <f t="shared" si="15"/>
        <v>1903</v>
      </c>
    </row>
    <row r="933" spans="1:18">
      <c r="A933" s="31" t="s">
        <v>1269</v>
      </c>
      <c r="B933" s="31" t="s">
        <v>3738</v>
      </c>
      <c r="C933" s="31" t="s">
        <v>69</v>
      </c>
      <c r="D933" s="31" t="s">
        <v>1127</v>
      </c>
      <c r="E933" s="32">
        <v>2</v>
      </c>
      <c r="F933" s="32">
        <v>74</v>
      </c>
      <c r="G933" s="32">
        <v>3</v>
      </c>
      <c r="H933" s="32">
        <v>1</v>
      </c>
      <c r="I933" s="32">
        <v>2</v>
      </c>
      <c r="J933" s="31" t="s">
        <v>2137</v>
      </c>
      <c r="K933" s="31" t="s">
        <v>2136</v>
      </c>
      <c r="L933" s="31" t="s">
        <v>1328</v>
      </c>
      <c r="M933" s="31" t="s">
        <v>3616</v>
      </c>
      <c r="N933" s="32">
        <v>1978</v>
      </c>
      <c r="O933" s="32">
        <v>3</v>
      </c>
      <c r="P933" s="32">
        <v>31.075679999999998</v>
      </c>
      <c r="Q933" s="32">
        <v>-83.19265</v>
      </c>
      <c r="R933" s="30">
        <f t="shared" si="15"/>
        <v>1904</v>
      </c>
    </row>
    <row r="934" spans="1:18">
      <c r="A934" s="31" t="s">
        <v>1269</v>
      </c>
      <c r="B934" s="31" t="s">
        <v>3739</v>
      </c>
      <c r="C934" s="31" t="s">
        <v>24</v>
      </c>
      <c r="D934" s="31" t="s">
        <v>1127</v>
      </c>
      <c r="E934" s="32">
        <v>2</v>
      </c>
      <c r="F934" s="32">
        <v>73</v>
      </c>
      <c r="G934" s="32">
        <v>3</v>
      </c>
      <c r="H934" s="32">
        <v>1</v>
      </c>
      <c r="I934" s="32">
        <v>1</v>
      </c>
      <c r="J934" s="31" t="s">
        <v>2332</v>
      </c>
      <c r="K934" s="31" t="s">
        <v>2331</v>
      </c>
      <c r="L934" s="31" t="s">
        <v>1328</v>
      </c>
      <c r="M934" s="31" t="s">
        <v>3616</v>
      </c>
      <c r="N934" s="32">
        <v>1977</v>
      </c>
      <c r="O934" s="32">
        <v>12</v>
      </c>
      <c r="P934" s="32">
        <v>30.865690000000001</v>
      </c>
      <c r="Q934" s="32">
        <v>-91.01782</v>
      </c>
      <c r="R934" s="30">
        <f t="shared" si="15"/>
        <v>1904</v>
      </c>
    </row>
    <row r="935" spans="1:18">
      <c r="A935" s="31" t="s">
        <v>1269</v>
      </c>
      <c r="B935" s="31" t="s">
        <v>3740</v>
      </c>
      <c r="C935" s="31" t="s">
        <v>24</v>
      </c>
      <c r="D935" s="31" t="s">
        <v>1274</v>
      </c>
      <c r="E935" s="32">
        <v>2</v>
      </c>
      <c r="F935" s="32">
        <v>71</v>
      </c>
      <c r="G935" s="32">
        <v>3</v>
      </c>
      <c r="H935" s="32">
        <v>1</v>
      </c>
      <c r="I935" s="32">
        <v>1</v>
      </c>
      <c r="J935" s="31" t="s">
        <v>3741</v>
      </c>
      <c r="K935" s="31" t="s">
        <v>1939</v>
      </c>
      <c r="L935" s="31" t="s">
        <v>1274</v>
      </c>
      <c r="M935" s="31" t="s">
        <v>3617</v>
      </c>
      <c r="N935" s="32">
        <v>1975</v>
      </c>
      <c r="O935" s="32">
        <v>14</v>
      </c>
      <c r="P935" s="32">
        <v>31.322310000000002</v>
      </c>
      <c r="Q935" s="32">
        <v>-92.434299999999993</v>
      </c>
      <c r="R935" s="30">
        <f t="shared" si="15"/>
        <v>1904</v>
      </c>
    </row>
    <row r="936" spans="1:18">
      <c r="A936" s="31" t="s">
        <v>1269</v>
      </c>
      <c r="B936" s="31" t="s">
        <v>3742</v>
      </c>
      <c r="C936" s="31" t="s">
        <v>283</v>
      </c>
      <c r="D936" s="31" t="s">
        <v>1274</v>
      </c>
      <c r="E936" s="32">
        <v>2</v>
      </c>
      <c r="F936" s="32">
        <v>72</v>
      </c>
      <c r="G936" s="32">
        <v>3</v>
      </c>
      <c r="H936" s="32">
        <v>1</v>
      </c>
      <c r="J936" s="31" t="s">
        <v>370</v>
      </c>
      <c r="K936" s="31" t="s">
        <v>1567</v>
      </c>
      <c r="L936" s="31" t="s">
        <v>1319</v>
      </c>
      <c r="M936" s="31" t="s">
        <v>3617</v>
      </c>
      <c r="N936" s="32">
        <v>1976</v>
      </c>
      <c r="O936" s="32">
        <v>15</v>
      </c>
      <c r="P936" s="32">
        <v>30.72167</v>
      </c>
      <c r="Q936" s="32">
        <v>-95.556129999999996</v>
      </c>
      <c r="R936" s="30">
        <f t="shared" si="15"/>
        <v>1904</v>
      </c>
    </row>
    <row r="937" spans="1:18">
      <c r="A937" s="31" t="s">
        <v>1269</v>
      </c>
      <c r="B937" s="31" t="s">
        <v>3743</v>
      </c>
      <c r="C937" s="31" t="s">
        <v>275</v>
      </c>
      <c r="D937" s="31" t="s">
        <v>1274</v>
      </c>
      <c r="E937" s="32">
        <v>2</v>
      </c>
      <c r="F937" s="32">
        <v>68</v>
      </c>
      <c r="G937" s="32">
        <v>3</v>
      </c>
      <c r="H937" s="32">
        <v>1</v>
      </c>
      <c r="I937" s="32">
        <v>1</v>
      </c>
      <c r="J937" s="31" t="s">
        <v>3744</v>
      </c>
      <c r="K937" s="31" t="s">
        <v>1301</v>
      </c>
      <c r="L937" s="31" t="s">
        <v>1273</v>
      </c>
      <c r="M937" s="31" t="s">
        <v>3616</v>
      </c>
      <c r="N937" s="32">
        <v>1973</v>
      </c>
      <c r="O937" s="32">
        <v>1</v>
      </c>
      <c r="P937" s="32">
        <v>35.074950000000001</v>
      </c>
      <c r="Q937" s="32">
        <v>-85.061710000000005</v>
      </c>
      <c r="R937" s="30">
        <f t="shared" si="15"/>
        <v>1905</v>
      </c>
    </row>
    <row r="938" spans="1:18">
      <c r="A938" s="31" t="s">
        <v>1269</v>
      </c>
      <c r="B938" s="31" t="s">
        <v>3745</v>
      </c>
      <c r="C938" s="31" t="s">
        <v>69</v>
      </c>
      <c r="D938" s="31" t="s">
        <v>1127</v>
      </c>
      <c r="E938" s="32">
        <v>2</v>
      </c>
      <c r="F938" s="32">
        <v>72</v>
      </c>
      <c r="G938" s="32">
        <v>3</v>
      </c>
      <c r="H938" s="32">
        <v>1</v>
      </c>
      <c r="I938" s="32">
        <v>1</v>
      </c>
      <c r="J938" s="31" t="s">
        <v>3746</v>
      </c>
      <c r="K938" s="31" t="s">
        <v>3747</v>
      </c>
      <c r="L938" s="31" t="s">
        <v>1319</v>
      </c>
      <c r="M938" s="31" t="s">
        <v>3616</v>
      </c>
      <c r="N938" s="32">
        <v>1977</v>
      </c>
      <c r="O938" s="32">
        <v>3</v>
      </c>
      <c r="P938" s="32">
        <v>32.091430000000003</v>
      </c>
      <c r="Q938" s="32">
        <v>-83.796289999999999</v>
      </c>
      <c r="R938" s="30">
        <f t="shared" si="15"/>
        <v>1905</v>
      </c>
    </row>
    <row r="939" spans="1:18">
      <c r="A939" s="31" t="s">
        <v>1269</v>
      </c>
      <c r="B939" s="31" t="s">
        <v>3748</v>
      </c>
      <c r="C939" s="31" t="s">
        <v>3</v>
      </c>
      <c r="D939" s="31" t="s">
        <v>1274</v>
      </c>
      <c r="E939" s="32">
        <v>2</v>
      </c>
      <c r="F939" s="32">
        <v>65</v>
      </c>
      <c r="G939" s="32">
        <v>2</v>
      </c>
      <c r="H939" s="32">
        <v>1</v>
      </c>
      <c r="I939" s="32">
        <v>1</v>
      </c>
      <c r="J939" s="31" t="s">
        <v>3749</v>
      </c>
      <c r="K939" s="31" t="s">
        <v>1407</v>
      </c>
      <c r="L939" s="31" t="s">
        <v>1309</v>
      </c>
      <c r="M939" s="31" t="s">
        <v>3616</v>
      </c>
      <c r="N939" s="32">
        <v>1970</v>
      </c>
      <c r="O939" s="32">
        <v>6</v>
      </c>
      <c r="P939" s="32">
        <v>33.094749999999998</v>
      </c>
      <c r="Q939" s="32">
        <v>-87.686130000000006</v>
      </c>
      <c r="R939" s="30">
        <f t="shared" si="15"/>
        <v>1905</v>
      </c>
    </row>
    <row r="940" spans="1:18">
      <c r="A940" s="31" t="s">
        <v>1269</v>
      </c>
      <c r="B940" s="31" t="s">
        <v>3750</v>
      </c>
      <c r="C940" s="31" t="s">
        <v>3</v>
      </c>
      <c r="D940" s="31" t="s">
        <v>1274</v>
      </c>
      <c r="E940" s="32">
        <v>2</v>
      </c>
      <c r="F940" s="32">
        <v>73</v>
      </c>
      <c r="G940" s="32">
        <v>3</v>
      </c>
      <c r="H940" s="32">
        <v>1</v>
      </c>
      <c r="I940" s="32">
        <v>1</v>
      </c>
      <c r="J940" s="31" t="s">
        <v>2147</v>
      </c>
      <c r="K940" s="31" t="s">
        <v>2236</v>
      </c>
      <c r="L940" s="31" t="s">
        <v>1319</v>
      </c>
      <c r="M940" s="31" t="s">
        <v>3617</v>
      </c>
      <c r="N940" s="32">
        <v>1978</v>
      </c>
      <c r="O940" s="32">
        <v>7</v>
      </c>
      <c r="P940" s="32">
        <v>32.634320000000002</v>
      </c>
      <c r="Q940" s="32">
        <v>-87.319130000000001</v>
      </c>
      <c r="R940" s="30">
        <f t="shared" si="15"/>
        <v>1905</v>
      </c>
    </row>
    <row r="941" spans="1:18">
      <c r="A941" s="31" t="s">
        <v>1269</v>
      </c>
      <c r="B941" s="31" t="s">
        <v>3751</v>
      </c>
      <c r="C941" s="31" t="s">
        <v>336</v>
      </c>
      <c r="D941" s="31" t="s">
        <v>1127</v>
      </c>
      <c r="E941" s="32">
        <v>2</v>
      </c>
      <c r="F941" s="32">
        <v>73</v>
      </c>
      <c r="G941" s="32">
        <v>3</v>
      </c>
      <c r="H941" s="32">
        <v>1</v>
      </c>
      <c r="I941" s="32">
        <v>2</v>
      </c>
      <c r="J941" s="31" t="s">
        <v>293</v>
      </c>
      <c r="K941" s="31" t="s">
        <v>1472</v>
      </c>
      <c r="L941" s="31" t="s">
        <v>1319</v>
      </c>
      <c r="M941" s="31" t="s">
        <v>3617</v>
      </c>
      <c r="N941" s="32">
        <v>1978</v>
      </c>
      <c r="O941" s="32">
        <v>10</v>
      </c>
      <c r="P941" s="32">
        <v>33.896740000000001</v>
      </c>
      <c r="Q941" s="32">
        <v>-88.998059999999995</v>
      </c>
      <c r="R941" s="30">
        <f t="shared" si="15"/>
        <v>1905</v>
      </c>
    </row>
    <row r="942" spans="1:18">
      <c r="A942" s="31" t="s">
        <v>1269</v>
      </c>
      <c r="B942" s="31" t="s">
        <v>3752</v>
      </c>
      <c r="C942" s="31" t="s">
        <v>283</v>
      </c>
      <c r="D942" s="31" t="s">
        <v>1274</v>
      </c>
      <c r="E942" s="32">
        <v>2</v>
      </c>
      <c r="F942" s="32">
        <v>71</v>
      </c>
      <c r="G942" s="32">
        <v>3</v>
      </c>
      <c r="H942" s="32">
        <v>4</v>
      </c>
      <c r="I942" s="32">
        <v>3</v>
      </c>
      <c r="J942" s="31" t="s">
        <v>370</v>
      </c>
      <c r="K942" s="31" t="s">
        <v>1567</v>
      </c>
      <c r="L942" s="31" t="s">
        <v>1319</v>
      </c>
      <c r="M942" s="31" t="s">
        <v>3617</v>
      </c>
      <c r="N942" s="32">
        <v>1976</v>
      </c>
      <c r="O942" s="32">
        <v>15</v>
      </c>
      <c r="P942" s="32">
        <v>30.72297</v>
      </c>
      <c r="Q942" s="32">
        <v>-95.548760000000001</v>
      </c>
      <c r="R942" s="30">
        <f t="shared" si="15"/>
        <v>1905</v>
      </c>
    </row>
    <row r="943" spans="1:18">
      <c r="A943" s="31" t="s">
        <v>1269</v>
      </c>
      <c r="B943" s="31" t="s">
        <v>3753</v>
      </c>
      <c r="C943" s="31" t="s">
        <v>283</v>
      </c>
      <c r="D943" s="31" t="s">
        <v>1274</v>
      </c>
      <c r="E943" s="32">
        <v>2</v>
      </c>
      <c r="F943" s="32">
        <v>69</v>
      </c>
      <c r="G943" s="32">
        <v>3</v>
      </c>
      <c r="H943" s="32">
        <v>2</v>
      </c>
      <c r="I943" s="32">
        <v>1</v>
      </c>
      <c r="J943" s="31" t="s">
        <v>394</v>
      </c>
      <c r="K943" s="31" t="s">
        <v>958</v>
      </c>
      <c r="L943" s="31" t="s">
        <v>1322</v>
      </c>
      <c r="M943" s="31" t="s">
        <v>3617</v>
      </c>
      <c r="N943" s="32">
        <v>1974</v>
      </c>
      <c r="O943" s="32">
        <v>15</v>
      </c>
      <c r="P943" s="32">
        <v>30.086200000000002</v>
      </c>
      <c r="Q943" s="32">
        <v>-94.101259999999996</v>
      </c>
      <c r="R943" s="30">
        <f t="shared" si="15"/>
        <v>1905</v>
      </c>
    </row>
    <row r="944" spans="1:18">
      <c r="A944" s="31" t="s">
        <v>1269</v>
      </c>
      <c r="B944" s="31" t="s">
        <v>3754</v>
      </c>
      <c r="C944" s="31" t="s">
        <v>275</v>
      </c>
      <c r="D944" s="31" t="s">
        <v>1274</v>
      </c>
      <c r="E944" s="32">
        <v>2</v>
      </c>
      <c r="F944" s="32">
        <v>67</v>
      </c>
      <c r="G944" s="32">
        <v>3</v>
      </c>
      <c r="H944" s="32">
        <v>4</v>
      </c>
      <c r="J944" s="31" t="s">
        <v>276</v>
      </c>
      <c r="K944" s="31" t="s">
        <v>1301</v>
      </c>
      <c r="L944" s="31" t="s">
        <v>1273</v>
      </c>
      <c r="M944" s="31" t="s">
        <v>3617</v>
      </c>
      <c r="N944" s="32">
        <v>1973</v>
      </c>
      <c r="O944" s="32">
        <v>1</v>
      </c>
      <c r="P944" s="32">
        <v>35.028950000000002</v>
      </c>
      <c r="Q944" s="32">
        <v>-85.288089999999997</v>
      </c>
      <c r="R944" s="30">
        <f t="shared" si="15"/>
        <v>1906</v>
      </c>
    </row>
    <row r="945" spans="1:18">
      <c r="A945" s="31" t="s">
        <v>1269</v>
      </c>
      <c r="B945" s="31" t="s">
        <v>3755</v>
      </c>
      <c r="C945" s="31" t="s">
        <v>69</v>
      </c>
      <c r="D945" s="31" t="s">
        <v>1127</v>
      </c>
      <c r="E945" s="32">
        <v>2</v>
      </c>
      <c r="F945" s="32">
        <v>70</v>
      </c>
      <c r="G945" s="32">
        <v>3</v>
      </c>
      <c r="H945" s="32">
        <v>1</v>
      </c>
      <c r="I945" s="32">
        <v>1</v>
      </c>
      <c r="J945" s="31" t="s">
        <v>70</v>
      </c>
      <c r="K945" s="31" t="s">
        <v>1311</v>
      </c>
      <c r="L945" s="31" t="s">
        <v>1309</v>
      </c>
      <c r="M945" s="31" t="s">
        <v>3617</v>
      </c>
      <c r="N945" s="32">
        <v>1976</v>
      </c>
      <c r="O945" s="32">
        <v>2</v>
      </c>
      <c r="P945" s="32">
        <v>33.748559999999998</v>
      </c>
      <c r="Q945" s="32">
        <v>-84.391499999999994</v>
      </c>
      <c r="R945" s="30">
        <f t="shared" si="15"/>
        <v>1906</v>
      </c>
    </row>
    <row r="946" spans="1:18">
      <c r="A946" s="31" t="s">
        <v>1269</v>
      </c>
      <c r="B946" s="31" t="s">
        <v>3756</v>
      </c>
      <c r="C946" s="31" t="s">
        <v>3</v>
      </c>
      <c r="D946" s="31" t="s">
        <v>1127</v>
      </c>
      <c r="E946" s="32">
        <v>2</v>
      </c>
      <c r="F946" s="32">
        <v>71</v>
      </c>
      <c r="G946" s="32">
        <v>3</v>
      </c>
      <c r="H946" s="32">
        <v>3</v>
      </c>
      <c r="I946" s="32">
        <v>2</v>
      </c>
      <c r="J946" s="31" t="s">
        <v>2234</v>
      </c>
      <c r="K946" s="31" t="s">
        <v>2233</v>
      </c>
      <c r="L946" s="31" t="s">
        <v>1319</v>
      </c>
      <c r="M946" s="31" t="s">
        <v>3617</v>
      </c>
      <c r="N946" s="32">
        <v>1977</v>
      </c>
      <c r="O946" s="32">
        <v>7</v>
      </c>
      <c r="P946" s="32">
        <v>32.802019999999999</v>
      </c>
      <c r="Q946" s="32">
        <v>-86.580430000000007</v>
      </c>
      <c r="R946" s="30">
        <f t="shared" si="15"/>
        <v>1906</v>
      </c>
    </row>
    <row r="947" spans="1:18">
      <c r="A947" s="31" t="s">
        <v>1269</v>
      </c>
      <c r="B947" s="31" t="s">
        <v>3757</v>
      </c>
      <c r="C947" s="31" t="s">
        <v>3</v>
      </c>
      <c r="D947" s="31" t="s">
        <v>1274</v>
      </c>
      <c r="E947" s="32">
        <v>2</v>
      </c>
      <c r="F947" s="32">
        <v>72</v>
      </c>
      <c r="G947" s="32">
        <v>3</v>
      </c>
      <c r="H947" s="32">
        <v>2</v>
      </c>
      <c r="I947" s="32">
        <v>1</v>
      </c>
      <c r="J947" s="31" t="s">
        <v>3758</v>
      </c>
      <c r="K947" s="31" t="s">
        <v>1315</v>
      </c>
      <c r="L947" s="31" t="s">
        <v>1319</v>
      </c>
      <c r="M947" s="31" t="s">
        <v>3616</v>
      </c>
      <c r="N947" s="32">
        <v>1978</v>
      </c>
      <c r="O947" s="32">
        <v>7</v>
      </c>
      <c r="P947" s="32">
        <v>32.944899999999997</v>
      </c>
      <c r="Q947" s="32">
        <v>-87.135530000000003</v>
      </c>
      <c r="R947" s="30">
        <f t="shared" si="15"/>
        <v>1906</v>
      </c>
    </row>
    <row r="948" spans="1:18">
      <c r="A948" s="31" t="s">
        <v>1269</v>
      </c>
      <c r="B948" s="31" t="s">
        <v>3759</v>
      </c>
      <c r="C948" s="31" t="s">
        <v>3</v>
      </c>
      <c r="D948" s="31" t="s">
        <v>1274</v>
      </c>
      <c r="E948" s="32">
        <v>2</v>
      </c>
      <c r="F948" s="32">
        <v>72</v>
      </c>
      <c r="G948" s="32">
        <v>3</v>
      </c>
      <c r="H948" s="32">
        <v>2</v>
      </c>
      <c r="I948" s="32">
        <v>1</v>
      </c>
      <c r="J948" s="31" t="s">
        <v>2624</v>
      </c>
      <c r="K948" s="31" t="s">
        <v>480</v>
      </c>
      <c r="L948" s="31" t="s">
        <v>1319</v>
      </c>
      <c r="M948" s="31" t="s">
        <v>3617</v>
      </c>
      <c r="N948" s="32">
        <v>1978</v>
      </c>
      <c r="O948" s="32">
        <v>7</v>
      </c>
      <c r="P948" s="32">
        <v>32.406619999999997</v>
      </c>
      <c r="Q948" s="32">
        <v>-87.019099999999995</v>
      </c>
      <c r="R948" s="30">
        <f t="shared" si="15"/>
        <v>1906</v>
      </c>
    </row>
    <row r="949" spans="1:18">
      <c r="A949" s="31" t="s">
        <v>1269</v>
      </c>
      <c r="B949" s="31" t="s">
        <v>3760</v>
      </c>
      <c r="C949" s="31" t="s">
        <v>336</v>
      </c>
      <c r="D949" s="31" t="s">
        <v>1127</v>
      </c>
      <c r="E949" s="32">
        <v>2</v>
      </c>
      <c r="F949" s="32">
        <v>68</v>
      </c>
      <c r="G949" s="32">
        <v>3</v>
      </c>
      <c r="H949" s="32">
        <v>1</v>
      </c>
      <c r="I949" s="32">
        <v>2</v>
      </c>
      <c r="J949" s="31" t="s">
        <v>3761</v>
      </c>
      <c r="K949" s="31" t="s">
        <v>2682</v>
      </c>
      <c r="L949" s="31" t="s">
        <v>1319</v>
      </c>
      <c r="M949" s="31" t="s">
        <v>3616</v>
      </c>
      <c r="N949" s="32">
        <v>1974</v>
      </c>
      <c r="O949" s="32">
        <v>10</v>
      </c>
      <c r="P949" s="32">
        <v>33.234529999999999</v>
      </c>
      <c r="Q949" s="32">
        <v>-88.582400000000007</v>
      </c>
      <c r="R949" s="30">
        <f t="shared" si="15"/>
        <v>1906</v>
      </c>
    </row>
    <row r="950" spans="1:18">
      <c r="A950" s="31" t="s">
        <v>1269</v>
      </c>
      <c r="B950" s="31" t="s">
        <v>3762</v>
      </c>
      <c r="C950" s="31" t="s">
        <v>336</v>
      </c>
      <c r="D950" s="31" t="s">
        <v>1274</v>
      </c>
      <c r="E950" s="32">
        <v>2</v>
      </c>
      <c r="F950" s="32">
        <v>66</v>
      </c>
      <c r="G950" s="32">
        <v>3</v>
      </c>
      <c r="H950" s="32">
        <v>4</v>
      </c>
      <c r="I950" s="32">
        <v>3</v>
      </c>
      <c r="J950" s="31" t="s">
        <v>209</v>
      </c>
      <c r="K950" s="31" t="s">
        <v>1479</v>
      </c>
      <c r="L950" s="31" t="s">
        <v>1319</v>
      </c>
      <c r="M950" s="31" t="s">
        <v>3617</v>
      </c>
      <c r="N950" s="32">
        <v>1972</v>
      </c>
      <c r="O950" s="32">
        <v>11</v>
      </c>
      <c r="P950" s="32">
        <v>32.299570000000003</v>
      </c>
      <c r="Q950" s="32">
        <v>-90.182850000000002</v>
      </c>
      <c r="R950" s="30">
        <f t="shared" si="15"/>
        <v>1906</v>
      </c>
    </row>
    <row r="951" spans="1:18">
      <c r="A951" s="31" t="s">
        <v>1269</v>
      </c>
      <c r="B951" s="31" t="s">
        <v>3763</v>
      </c>
      <c r="C951" s="31" t="s">
        <v>24</v>
      </c>
      <c r="D951" s="31" t="s">
        <v>1127</v>
      </c>
      <c r="E951" s="32">
        <v>2</v>
      </c>
      <c r="F951" s="32">
        <v>69</v>
      </c>
      <c r="G951" s="32">
        <v>3</v>
      </c>
      <c r="H951" s="32">
        <v>1</v>
      </c>
      <c r="I951" s="32">
        <v>1</v>
      </c>
      <c r="J951" s="31" t="s">
        <v>1547</v>
      </c>
      <c r="K951" s="31" t="s">
        <v>1547</v>
      </c>
      <c r="L951" s="31" t="s">
        <v>1274</v>
      </c>
      <c r="M951" s="31" t="s">
        <v>3617</v>
      </c>
      <c r="N951" s="32">
        <v>1975</v>
      </c>
      <c r="O951" s="32">
        <v>14</v>
      </c>
      <c r="P951" s="32">
        <v>31.760899999999999</v>
      </c>
      <c r="Q951" s="32">
        <v>-93.086129999999997</v>
      </c>
      <c r="R951" s="30">
        <f t="shared" si="15"/>
        <v>1906</v>
      </c>
    </row>
    <row r="952" spans="1:18">
      <c r="A952" s="31" t="s">
        <v>1269</v>
      </c>
      <c r="B952" s="31" t="s">
        <v>3764</v>
      </c>
      <c r="C952" s="31" t="s">
        <v>69</v>
      </c>
      <c r="D952" s="31" t="s">
        <v>1274</v>
      </c>
      <c r="E952" s="32">
        <v>2</v>
      </c>
      <c r="F952" s="32">
        <v>65</v>
      </c>
      <c r="G952" s="32">
        <v>2</v>
      </c>
      <c r="H952" s="32">
        <v>1</v>
      </c>
      <c r="I952" s="32">
        <v>1</v>
      </c>
      <c r="J952" s="31" t="s">
        <v>263</v>
      </c>
      <c r="K952" s="31" t="s">
        <v>1683</v>
      </c>
      <c r="L952" s="31" t="s">
        <v>1309</v>
      </c>
      <c r="M952" s="31" t="s">
        <v>3616</v>
      </c>
      <c r="N952" s="32">
        <v>1972</v>
      </c>
      <c r="O952" s="32">
        <v>2</v>
      </c>
      <c r="P952" s="32">
        <v>33.028750000000002</v>
      </c>
      <c r="Q952" s="32">
        <v>-84.712620000000001</v>
      </c>
      <c r="R952" s="30">
        <f t="shared" si="15"/>
        <v>1907</v>
      </c>
    </row>
    <row r="953" spans="1:18">
      <c r="A953" s="31" t="s">
        <v>1269</v>
      </c>
      <c r="B953" s="31" t="s">
        <v>3765</v>
      </c>
      <c r="C953" s="31" t="s">
        <v>54</v>
      </c>
      <c r="D953" s="31" t="s">
        <v>1274</v>
      </c>
      <c r="E953" s="32">
        <v>2</v>
      </c>
      <c r="F953" s="32">
        <v>67</v>
      </c>
      <c r="G953" s="32">
        <v>3</v>
      </c>
      <c r="H953" s="32">
        <v>1</v>
      </c>
      <c r="I953" s="32">
        <v>1</v>
      </c>
      <c r="J953" s="31" t="s">
        <v>61</v>
      </c>
      <c r="K953" s="31" t="s">
        <v>1443</v>
      </c>
      <c r="L953" s="31" t="s">
        <v>1322</v>
      </c>
      <c r="M953" s="31" t="s">
        <v>3617</v>
      </c>
      <c r="N953" s="32">
        <v>1974</v>
      </c>
      <c r="O953" s="32">
        <v>8</v>
      </c>
      <c r="P953" s="32">
        <v>30.418500000000002</v>
      </c>
      <c r="Q953" s="32">
        <v>-87.2166</v>
      </c>
      <c r="R953" s="30">
        <f t="shared" si="15"/>
        <v>1907</v>
      </c>
    </row>
    <row r="954" spans="1:18">
      <c r="A954" s="31" t="s">
        <v>1269</v>
      </c>
      <c r="B954" s="31" t="s">
        <v>3766</v>
      </c>
      <c r="C954" s="31" t="s">
        <v>24</v>
      </c>
      <c r="D954" s="31" t="s">
        <v>1127</v>
      </c>
      <c r="E954" s="32">
        <v>2</v>
      </c>
      <c r="F954" s="32">
        <v>67</v>
      </c>
      <c r="G954" s="32">
        <v>3</v>
      </c>
      <c r="H954" s="32">
        <v>1</v>
      </c>
      <c r="I954" s="32">
        <v>1</v>
      </c>
      <c r="J954" s="31" t="s">
        <v>1488</v>
      </c>
      <c r="K954" s="31" t="s">
        <v>1487</v>
      </c>
      <c r="L954" s="31" t="s">
        <v>1274</v>
      </c>
      <c r="M954" s="31" t="s">
        <v>3617</v>
      </c>
      <c r="N954" s="32">
        <v>1974</v>
      </c>
      <c r="O954" s="32">
        <v>12</v>
      </c>
      <c r="P954" s="32">
        <v>30.650539999999999</v>
      </c>
      <c r="Q954" s="32">
        <v>-91.159739999999999</v>
      </c>
      <c r="R954" s="30">
        <f t="shared" si="15"/>
        <v>1907</v>
      </c>
    </row>
    <row r="955" spans="1:18">
      <c r="A955" s="31" t="s">
        <v>1269</v>
      </c>
      <c r="B955" s="31" t="s">
        <v>3767</v>
      </c>
      <c r="C955" s="31" t="s">
        <v>10</v>
      </c>
      <c r="D955" s="31" t="s">
        <v>1274</v>
      </c>
      <c r="E955" s="32">
        <v>2</v>
      </c>
      <c r="F955" s="32">
        <v>67</v>
      </c>
      <c r="G955" s="32">
        <v>3</v>
      </c>
      <c r="H955" s="32">
        <v>2</v>
      </c>
      <c r="I955" s="32">
        <v>2</v>
      </c>
      <c r="J955" s="31" t="s">
        <v>1506</v>
      </c>
      <c r="K955" s="31" t="s">
        <v>1505</v>
      </c>
      <c r="L955" s="31" t="s">
        <v>1274</v>
      </c>
      <c r="M955" s="31" t="s">
        <v>3617</v>
      </c>
      <c r="N955" s="32">
        <v>1974</v>
      </c>
      <c r="O955" s="32">
        <v>13</v>
      </c>
      <c r="P955" s="32">
        <v>35.927500000000002</v>
      </c>
      <c r="Q955" s="32">
        <v>-89.902749999999997</v>
      </c>
      <c r="R955" s="30">
        <f t="shared" si="15"/>
        <v>1907</v>
      </c>
    </row>
    <row r="956" spans="1:18">
      <c r="A956" s="31" t="s">
        <v>1269</v>
      </c>
      <c r="B956" s="31" t="s">
        <v>3768</v>
      </c>
      <c r="C956" s="31" t="s">
        <v>10</v>
      </c>
      <c r="D956" s="31" t="s">
        <v>1127</v>
      </c>
      <c r="E956" s="32">
        <v>2</v>
      </c>
      <c r="F956" s="32">
        <v>70</v>
      </c>
      <c r="G956" s="32">
        <v>3</v>
      </c>
      <c r="H956" s="32">
        <v>1</v>
      </c>
      <c r="I956" s="32">
        <v>1</v>
      </c>
      <c r="J956" s="31" t="s">
        <v>1539</v>
      </c>
      <c r="K956" s="31" t="s">
        <v>1538</v>
      </c>
      <c r="L956" s="31" t="s">
        <v>1274</v>
      </c>
      <c r="M956" s="31" t="s">
        <v>3617</v>
      </c>
      <c r="N956" s="32">
        <v>1977</v>
      </c>
      <c r="O956" s="32">
        <v>13</v>
      </c>
      <c r="P956" s="32">
        <v>33.329889999999999</v>
      </c>
      <c r="Q956" s="32">
        <v>-91.281970000000001</v>
      </c>
      <c r="R956" s="30">
        <f t="shared" si="15"/>
        <v>1907</v>
      </c>
    </row>
    <row r="957" spans="1:18">
      <c r="A957" s="31" t="s">
        <v>1269</v>
      </c>
      <c r="B957" s="31" t="s">
        <v>3769</v>
      </c>
      <c r="C957" s="31" t="s">
        <v>283</v>
      </c>
      <c r="D957" s="31" t="s">
        <v>1274</v>
      </c>
      <c r="E957" s="32">
        <v>2</v>
      </c>
      <c r="F957" s="32">
        <v>67</v>
      </c>
      <c r="G957" s="32">
        <v>3</v>
      </c>
      <c r="H957" s="32">
        <v>3</v>
      </c>
      <c r="I957" s="32">
        <v>1</v>
      </c>
      <c r="J957" s="31" t="s">
        <v>367</v>
      </c>
      <c r="K957" s="31" t="s">
        <v>1558</v>
      </c>
      <c r="L957" s="31" t="s">
        <v>1328</v>
      </c>
      <c r="M957" s="31" t="s">
        <v>3617</v>
      </c>
      <c r="N957" s="32">
        <v>1974</v>
      </c>
      <c r="O957" s="32">
        <v>15</v>
      </c>
      <c r="P957" s="32">
        <v>32.545000000000002</v>
      </c>
      <c r="Q957" s="32">
        <v>-94.353710000000007</v>
      </c>
      <c r="R957" s="30">
        <f t="shared" si="15"/>
        <v>1907</v>
      </c>
    </row>
    <row r="958" spans="1:18">
      <c r="A958" s="31" t="s">
        <v>1269</v>
      </c>
      <c r="B958" s="31" t="s">
        <v>3770</v>
      </c>
      <c r="C958" s="31" t="s">
        <v>69</v>
      </c>
      <c r="D958" s="31" t="s">
        <v>1274</v>
      </c>
      <c r="E958" s="32">
        <v>2</v>
      </c>
      <c r="F958" s="32">
        <v>70</v>
      </c>
      <c r="G958" s="32">
        <v>3</v>
      </c>
      <c r="H958" s="32">
        <v>2</v>
      </c>
      <c r="I958" s="32">
        <v>1</v>
      </c>
      <c r="J958" s="31" t="s">
        <v>3724</v>
      </c>
      <c r="K958" s="31" t="s">
        <v>1793</v>
      </c>
      <c r="L958" s="31" t="s">
        <v>1328</v>
      </c>
      <c r="M958" s="31" t="s">
        <v>3617</v>
      </c>
      <c r="N958" s="32">
        <v>1978</v>
      </c>
      <c r="O958" s="32">
        <v>3</v>
      </c>
      <c r="P958" s="32">
        <v>31.771280000000001</v>
      </c>
      <c r="Q958" s="32">
        <v>-84.788849999999996</v>
      </c>
      <c r="R958" s="30">
        <f t="shared" si="15"/>
        <v>1908</v>
      </c>
    </row>
    <row r="959" spans="1:18">
      <c r="A959" s="31" t="s">
        <v>1269</v>
      </c>
      <c r="B959" s="31" t="s">
        <v>3771</v>
      </c>
      <c r="C959" s="31" t="s">
        <v>336</v>
      </c>
      <c r="D959" s="31" t="s">
        <v>1274</v>
      </c>
      <c r="E959" s="32">
        <v>2</v>
      </c>
      <c r="F959" s="32">
        <v>66</v>
      </c>
      <c r="G959" s="32">
        <v>3</v>
      </c>
      <c r="H959" s="32">
        <v>2</v>
      </c>
      <c r="I959" s="32">
        <v>1</v>
      </c>
      <c r="J959" s="31" t="s">
        <v>234</v>
      </c>
      <c r="K959" s="31" t="s">
        <v>1332</v>
      </c>
      <c r="L959" s="31" t="s">
        <v>1319</v>
      </c>
      <c r="M959" s="31" t="s">
        <v>3617</v>
      </c>
      <c r="N959" s="32">
        <v>1974</v>
      </c>
      <c r="O959" s="32">
        <v>10</v>
      </c>
      <c r="P959" s="32">
        <v>33.494619999999998</v>
      </c>
      <c r="Q959" s="32">
        <v>-88.431899999999999</v>
      </c>
      <c r="R959" s="30">
        <f t="shared" si="15"/>
        <v>1908</v>
      </c>
    </row>
    <row r="960" spans="1:18">
      <c r="A960" s="31" t="s">
        <v>1269</v>
      </c>
      <c r="B960" s="31" t="s">
        <v>3772</v>
      </c>
      <c r="C960" s="31" t="s">
        <v>283</v>
      </c>
      <c r="D960" s="31" t="s">
        <v>1274</v>
      </c>
      <c r="E960" s="32">
        <v>2</v>
      </c>
      <c r="F960" s="32">
        <v>66</v>
      </c>
      <c r="G960" s="32">
        <v>3</v>
      </c>
      <c r="H960" s="32">
        <v>2</v>
      </c>
      <c r="I960" s="32">
        <v>1</v>
      </c>
      <c r="J960" s="31" t="s">
        <v>3773</v>
      </c>
      <c r="K960" s="31" t="s">
        <v>1552</v>
      </c>
      <c r="L960" s="31" t="s">
        <v>1328</v>
      </c>
      <c r="M960" s="31" t="s">
        <v>3616</v>
      </c>
      <c r="N960" s="32">
        <v>1974</v>
      </c>
      <c r="O960" s="32">
        <v>15</v>
      </c>
      <c r="P960" s="32">
        <v>31.530899999999999</v>
      </c>
      <c r="Q960" s="32">
        <v>-94.626140000000007</v>
      </c>
      <c r="R960" s="30">
        <f t="shared" si="15"/>
        <v>1908</v>
      </c>
    </row>
    <row r="961" spans="1:18">
      <c r="A961" s="31" t="s">
        <v>1269</v>
      </c>
      <c r="B961" s="31" t="s">
        <v>3774</v>
      </c>
      <c r="C961" s="31" t="s">
        <v>69</v>
      </c>
      <c r="D961" s="31" t="s">
        <v>1274</v>
      </c>
      <c r="E961" s="32">
        <v>2</v>
      </c>
      <c r="F961" s="32">
        <v>67</v>
      </c>
      <c r="G961" s="32">
        <v>3</v>
      </c>
      <c r="H961" s="32">
        <v>3</v>
      </c>
      <c r="I961" s="32">
        <v>1</v>
      </c>
      <c r="J961" s="31" t="s">
        <v>3775</v>
      </c>
      <c r="K961" s="31" t="s">
        <v>1324</v>
      </c>
      <c r="L961" s="31" t="s">
        <v>1319</v>
      </c>
      <c r="N961" s="32">
        <v>1976</v>
      </c>
      <c r="O961" s="32">
        <v>3</v>
      </c>
      <c r="P961" s="32">
        <v>32.551729999999999</v>
      </c>
      <c r="Q961" s="32">
        <v>-84.739170000000001</v>
      </c>
      <c r="R961" s="30">
        <f t="shared" si="15"/>
        <v>1909</v>
      </c>
    </row>
    <row r="962" spans="1:18">
      <c r="A962" s="31" t="s">
        <v>1269</v>
      </c>
      <c r="B962" s="31" t="s">
        <v>3776</v>
      </c>
      <c r="C962" s="31" t="s">
        <v>69</v>
      </c>
      <c r="D962" s="31" t="s">
        <v>1127</v>
      </c>
      <c r="E962" s="32">
        <v>2</v>
      </c>
      <c r="F962" s="32">
        <v>62</v>
      </c>
      <c r="G962" s="32">
        <v>2</v>
      </c>
      <c r="H962" s="32">
        <v>1</v>
      </c>
      <c r="I962" s="32">
        <v>1</v>
      </c>
      <c r="J962" s="31" t="s">
        <v>3777</v>
      </c>
      <c r="K962" s="31" t="s">
        <v>3778</v>
      </c>
      <c r="L962" s="31" t="s">
        <v>1328</v>
      </c>
      <c r="M962" s="31" t="s">
        <v>3617</v>
      </c>
      <c r="N962" s="32">
        <v>1971</v>
      </c>
      <c r="O962" s="32">
        <v>3</v>
      </c>
      <c r="P962" s="32">
        <v>31.377649999999999</v>
      </c>
      <c r="Q962" s="32">
        <v>-84.932749999999999</v>
      </c>
      <c r="R962" s="30">
        <f t="shared" si="15"/>
        <v>1909</v>
      </c>
    </row>
    <row r="963" spans="1:18">
      <c r="A963" s="31" t="s">
        <v>1269</v>
      </c>
      <c r="B963" s="31" t="s">
        <v>3779</v>
      </c>
      <c r="C963" s="31" t="s">
        <v>3</v>
      </c>
      <c r="D963" s="31" t="s">
        <v>1274</v>
      </c>
      <c r="E963" s="32">
        <v>2</v>
      </c>
      <c r="F963" s="32">
        <v>66</v>
      </c>
      <c r="G963" s="32">
        <v>3</v>
      </c>
      <c r="H963" s="32">
        <v>1</v>
      </c>
      <c r="I963" s="32">
        <v>1</v>
      </c>
      <c r="J963" s="31" t="s">
        <v>3780</v>
      </c>
      <c r="K963" s="31" t="s">
        <v>1761</v>
      </c>
      <c r="L963" s="31" t="s">
        <v>1273</v>
      </c>
      <c r="M963" s="31" t="s">
        <v>3616</v>
      </c>
      <c r="N963" s="32">
        <v>1975</v>
      </c>
      <c r="O963" s="32">
        <v>6</v>
      </c>
      <c r="P963" s="32">
        <v>34.481580000000001</v>
      </c>
      <c r="Q963" s="32">
        <v>-87.292400000000001</v>
      </c>
      <c r="R963" s="30">
        <f t="shared" si="15"/>
        <v>1909</v>
      </c>
    </row>
    <row r="964" spans="1:18">
      <c r="A964" s="31" t="s">
        <v>1269</v>
      </c>
      <c r="B964" s="31" t="s">
        <v>3781</v>
      </c>
      <c r="C964" s="31" t="s">
        <v>3</v>
      </c>
      <c r="D964" s="31" t="s">
        <v>1127</v>
      </c>
      <c r="E964" s="32">
        <v>2</v>
      </c>
      <c r="F964" s="32">
        <v>63</v>
      </c>
      <c r="G964" s="32">
        <v>2</v>
      </c>
      <c r="H964" s="32">
        <v>2</v>
      </c>
      <c r="J964" s="31" t="s">
        <v>990</v>
      </c>
      <c r="K964" s="31" t="s">
        <v>1397</v>
      </c>
      <c r="L964" s="31" t="s">
        <v>1273</v>
      </c>
      <c r="M964" s="31" t="s">
        <v>3617</v>
      </c>
      <c r="N964" s="32">
        <v>1972</v>
      </c>
      <c r="O964" s="32">
        <v>6</v>
      </c>
      <c r="P964" s="32">
        <v>34.800240000000002</v>
      </c>
      <c r="Q964" s="32">
        <v>-87.675960000000003</v>
      </c>
      <c r="R964" s="30">
        <f t="shared" si="15"/>
        <v>1909</v>
      </c>
    </row>
    <row r="965" spans="1:18">
      <c r="A965" s="31" t="s">
        <v>1269</v>
      </c>
      <c r="B965" s="31" t="s">
        <v>3782</v>
      </c>
      <c r="C965" s="31" t="s">
        <v>275</v>
      </c>
      <c r="D965" s="31" t="s">
        <v>1127</v>
      </c>
      <c r="E965" s="32">
        <v>2</v>
      </c>
      <c r="F965" s="32">
        <v>65</v>
      </c>
      <c r="G965" s="32">
        <v>2</v>
      </c>
      <c r="H965" s="32">
        <v>4</v>
      </c>
      <c r="I965" s="32">
        <v>3</v>
      </c>
      <c r="J965" s="31" t="s">
        <v>352</v>
      </c>
      <c r="K965" s="31" t="s">
        <v>1842</v>
      </c>
      <c r="L965" s="31" t="s">
        <v>1319</v>
      </c>
      <c r="M965" s="31" t="s">
        <v>3617</v>
      </c>
      <c r="N965" s="32">
        <v>1974</v>
      </c>
      <c r="O965" s="32">
        <v>9</v>
      </c>
      <c r="P965" s="32">
        <v>35.256270000000001</v>
      </c>
      <c r="Q965" s="32">
        <v>-88.993179999999995</v>
      </c>
      <c r="R965" s="30">
        <f t="shared" si="15"/>
        <v>1909</v>
      </c>
    </row>
    <row r="966" spans="1:18">
      <c r="A966" s="31" t="s">
        <v>1269</v>
      </c>
      <c r="B966" s="31" t="s">
        <v>3783</v>
      </c>
      <c r="C966" s="31" t="s">
        <v>24</v>
      </c>
      <c r="D966" s="31" t="s">
        <v>1127</v>
      </c>
      <c r="E966" s="32">
        <v>2</v>
      </c>
      <c r="F966" s="32">
        <v>67</v>
      </c>
      <c r="G966" s="32">
        <v>3</v>
      </c>
      <c r="H966" s="32">
        <v>1</v>
      </c>
      <c r="I966" s="32">
        <v>2</v>
      </c>
      <c r="J966" s="31" t="s">
        <v>392</v>
      </c>
      <c r="K966" s="31" t="s">
        <v>446</v>
      </c>
      <c r="L966" s="31" t="s">
        <v>1328</v>
      </c>
      <c r="M966" s="31" t="s">
        <v>3616</v>
      </c>
      <c r="N966" s="32">
        <v>1976</v>
      </c>
      <c r="O966" s="32">
        <v>14</v>
      </c>
      <c r="P966" s="32">
        <v>31.182950000000002</v>
      </c>
      <c r="Q966" s="32">
        <v>-93.287499999999994</v>
      </c>
      <c r="R966" s="30">
        <f t="shared" si="15"/>
        <v>1909</v>
      </c>
    </row>
    <row r="967" spans="1:18">
      <c r="A967" s="31" t="s">
        <v>1269</v>
      </c>
      <c r="B967" s="31" t="s">
        <v>3784</v>
      </c>
      <c r="C967" s="31" t="s">
        <v>69</v>
      </c>
      <c r="D967" s="31" t="s">
        <v>1127</v>
      </c>
      <c r="E967" s="32">
        <v>2</v>
      </c>
      <c r="F967" s="32">
        <v>63</v>
      </c>
      <c r="G967" s="32">
        <v>2</v>
      </c>
      <c r="H967" s="32">
        <v>1</v>
      </c>
      <c r="I967" s="32">
        <v>1</v>
      </c>
      <c r="J967" s="31" t="s">
        <v>3785</v>
      </c>
      <c r="K967" s="31" t="s">
        <v>1304</v>
      </c>
      <c r="L967" s="31" t="s">
        <v>1273</v>
      </c>
      <c r="M967" s="31" t="s">
        <v>3616</v>
      </c>
      <c r="N967" s="32">
        <v>1973</v>
      </c>
      <c r="O967" s="32">
        <v>2</v>
      </c>
      <c r="P967" s="32">
        <v>34.808709999999998</v>
      </c>
      <c r="Q967" s="32">
        <v>-85.038439999999994</v>
      </c>
      <c r="R967" s="30">
        <f t="shared" si="15"/>
        <v>1910</v>
      </c>
    </row>
    <row r="968" spans="1:18">
      <c r="A968" s="31" t="s">
        <v>1269</v>
      </c>
      <c r="B968" s="31" t="s">
        <v>3786</v>
      </c>
      <c r="C968" s="31" t="s">
        <v>69</v>
      </c>
      <c r="D968" s="31" t="s">
        <v>1274</v>
      </c>
      <c r="E968" s="32">
        <v>2</v>
      </c>
      <c r="F968" s="32">
        <v>64</v>
      </c>
      <c r="G968" s="32">
        <v>2</v>
      </c>
      <c r="H968" s="32">
        <v>2</v>
      </c>
      <c r="J968" s="31" t="s">
        <v>3787</v>
      </c>
      <c r="K968" s="31" t="s">
        <v>1661</v>
      </c>
      <c r="L968" s="31" t="s">
        <v>1309</v>
      </c>
      <c r="M968" s="31" t="s">
        <v>3616</v>
      </c>
      <c r="N968" s="32">
        <v>1974</v>
      </c>
      <c r="O968" s="32">
        <v>2</v>
      </c>
      <c r="P968" s="32">
        <v>33.234560000000002</v>
      </c>
      <c r="Q968" s="32">
        <v>-84.835359999999994</v>
      </c>
      <c r="R968" s="30">
        <f t="shared" si="15"/>
        <v>1910</v>
      </c>
    </row>
    <row r="969" spans="1:18">
      <c r="A969" s="31" t="s">
        <v>1269</v>
      </c>
      <c r="B969" s="31" t="s">
        <v>3788</v>
      </c>
      <c r="C969" s="31" t="s">
        <v>69</v>
      </c>
      <c r="D969" s="31" t="s">
        <v>1274</v>
      </c>
      <c r="E969" s="32">
        <v>2</v>
      </c>
      <c r="F969" s="32">
        <v>63</v>
      </c>
      <c r="G969" s="32">
        <v>2</v>
      </c>
      <c r="H969" s="32">
        <v>1</v>
      </c>
      <c r="J969" s="31" t="s">
        <v>209</v>
      </c>
      <c r="K969" s="31" t="s">
        <v>2056</v>
      </c>
      <c r="L969" s="31" t="s">
        <v>1309</v>
      </c>
      <c r="M969" s="31" t="s">
        <v>3617</v>
      </c>
      <c r="N969" s="32">
        <v>1973</v>
      </c>
      <c r="O969" s="32">
        <v>2</v>
      </c>
      <c r="P969" s="32">
        <v>33.294429999999998</v>
      </c>
      <c r="Q969" s="32">
        <v>-83.954440000000005</v>
      </c>
      <c r="R969" s="30">
        <f t="shared" si="15"/>
        <v>1910</v>
      </c>
    </row>
    <row r="970" spans="1:18">
      <c r="A970" s="31" t="s">
        <v>1269</v>
      </c>
      <c r="B970" s="31" t="s">
        <v>3789</v>
      </c>
      <c r="C970" s="31" t="s">
        <v>69</v>
      </c>
      <c r="D970" s="31" t="s">
        <v>1274</v>
      </c>
      <c r="E970" s="32">
        <v>2</v>
      </c>
      <c r="F970" s="32">
        <v>67</v>
      </c>
      <c r="G970" s="32">
        <v>3</v>
      </c>
      <c r="H970" s="32">
        <v>1</v>
      </c>
      <c r="I970" s="32">
        <v>1</v>
      </c>
      <c r="J970" s="31" t="s">
        <v>1318</v>
      </c>
      <c r="K970" s="31" t="s">
        <v>1317</v>
      </c>
      <c r="L970" s="31" t="s">
        <v>1319</v>
      </c>
      <c r="M970" s="31" t="s">
        <v>3617</v>
      </c>
      <c r="N970" s="32">
        <v>1977</v>
      </c>
      <c r="O970" s="32">
        <v>2</v>
      </c>
      <c r="P970" s="32">
        <v>32.553899999999999</v>
      </c>
      <c r="Q970" s="32">
        <v>-83.888639999999995</v>
      </c>
      <c r="R970" s="30">
        <f t="shared" si="15"/>
        <v>1910</v>
      </c>
    </row>
    <row r="971" spans="1:18">
      <c r="A971" s="31" t="s">
        <v>1269</v>
      </c>
      <c r="B971" s="31" t="s">
        <v>3790</v>
      </c>
      <c r="C971" s="31" t="s">
        <v>69</v>
      </c>
      <c r="D971" s="31" t="s">
        <v>1127</v>
      </c>
      <c r="E971" s="32">
        <v>2</v>
      </c>
      <c r="F971" s="32">
        <v>61</v>
      </c>
      <c r="G971" s="32">
        <v>2</v>
      </c>
      <c r="H971" s="32">
        <v>1</v>
      </c>
      <c r="J971" s="31" t="s">
        <v>1333</v>
      </c>
      <c r="K971" s="31" t="s">
        <v>1332</v>
      </c>
      <c r="L971" s="31" t="s">
        <v>1328</v>
      </c>
      <c r="M971" s="31" t="s">
        <v>3617</v>
      </c>
      <c r="N971" s="32">
        <v>1971</v>
      </c>
      <c r="O971" s="32">
        <v>3</v>
      </c>
      <c r="P971" s="32">
        <v>30.835260000000002</v>
      </c>
      <c r="Q971" s="32">
        <v>-83.281220000000005</v>
      </c>
      <c r="R971" s="30">
        <f t="shared" si="15"/>
        <v>1910</v>
      </c>
    </row>
    <row r="972" spans="1:18">
      <c r="A972" s="31" t="s">
        <v>1269</v>
      </c>
      <c r="B972" s="31" t="s">
        <v>3791</v>
      </c>
      <c r="C972" s="31" t="s">
        <v>336</v>
      </c>
      <c r="D972" s="31" t="s">
        <v>1127</v>
      </c>
      <c r="E972" s="32">
        <v>2</v>
      </c>
      <c r="F972" s="32">
        <v>64</v>
      </c>
      <c r="G972" s="32">
        <v>2</v>
      </c>
      <c r="H972" s="32">
        <v>1</v>
      </c>
      <c r="I972" s="32">
        <v>1</v>
      </c>
      <c r="J972" s="31" t="s">
        <v>3792</v>
      </c>
      <c r="K972" s="31" t="s">
        <v>1848</v>
      </c>
      <c r="L972" s="31" t="s">
        <v>1319</v>
      </c>
      <c r="M972" s="31" t="s">
        <v>3616</v>
      </c>
      <c r="N972" s="32">
        <v>1974</v>
      </c>
      <c r="O972" s="32">
        <v>10</v>
      </c>
      <c r="P972" s="32">
        <v>34.314970000000002</v>
      </c>
      <c r="Q972" s="32">
        <v>-89.26276</v>
      </c>
      <c r="R972" s="30">
        <f t="shared" si="15"/>
        <v>1910</v>
      </c>
    </row>
    <row r="973" spans="1:18">
      <c r="A973" s="31" t="s">
        <v>1269</v>
      </c>
      <c r="B973" s="31" t="s">
        <v>3793</v>
      </c>
      <c r="C973" s="31" t="s">
        <v>275</v>
      </c>
      <c r="D973" s="31" t="s">
        <v>1127</v>
      </c>
      <c r="E973" s="32">
        <v>2</v>
      </c>
      <c r="F973" s="32">
        <v>65</v>
      </c>
      <c r="G973" s="32">
        <v>2</v>
      </c>
      <c r="H973" s="32">
        <v>1</v>
      </c>
      <c r="I973" s="32">
        <v>2</v>
      </c>
      <c r="J973" s="31" t="s">
        <v>3794</v>
      </c>
      <c r="K973" s="31" t="s">
        <v>2177</v>
      </c>
      <c r="L973" s="31" t="s">
        <v>1273</v>
      </c>
      <c r="M973" s="31" t="s">
        <v>3617</v>
      </c>
      <c r="N973" s="32">
        <v>1976</v>
      </c>
      <c r="O973" s="32">
        <v>5</v>
      </c>
      <c r="P973" s="32">
        <v>35.779989999999998</v>
      </c>
      <c r="Q973" s="32">
        <v>-87.46669</v>
      </c>
      <c r="R973" s="30">
        <f t="shared" si="15"/>
        <v>1911</v>
      </c>
    </row>
    <row r="974" spans="1:18">
      <c r="A974" s="31" t="s">
        <v>1269</v>
      </c>
      <c r="B974" s="31" t="s">
        <v>3795</v>
      </c>
      <c r="C974" s="31" t="s">
        <v>275</v>
      </c>
      <c r="D974" s="31" t="s">
        <v>1127</v>
      </c>
      <c r="E974" s="32">
        <v>2</v>
      </c>
      <c r="F974" s="32">
        <v>64</v>
      </c>
      <c r="G974" s="32">
        <v>2</v>
      </c>
      <c r="H974" s="32">
        <v>4</v>
      </c>
      <c r="I974" s="32">
        <v>4</v>
      </c>
      <c r="J974" s="31" t="s">
        <v>280</v>
      </c>
      <c r="K974" s="31" t="s">
        <v>1462</v>
      </c>
      <c r="L974" s="31" t="s">
        <v>1274</v>
      </c>
      <c r="M974" s="31" t="s">
        <v>3617</v>
      </c>
      <c r="N974" s="32">
        <v>1975</v>
      </c>
      <c r="O974" s="32">
        <v>9</v>
      </c>
      <c r="P974" s="32">
        <v>35.146039999999999</v>
      </c>
      <c r="Q974" s="32">
        <v>-90.034880000000001</v>
      </c>
      <c r="R974" s="30">
        <f t="shared" ref="R974:R1037" si="16">N974-F974</f>
        <v>1911</v>
      </c>
    </row>
    <row r="975" spans="1:18">
      <c r="A975" s="31" t="s">
        <v>1269</v>
      </c>
      <c r="B975" s="31" t="s">
        <v>3796</v>
      </c>
      <c r="C975" s="31" t="s">
        <v>336</v>
      </c>
      <c r="D975" s="31" t="s">
        <v>1274</v>
      </c>
      <c r="E975" s="32">
        <v>2</v>
      </c>
      <c r="F975" s="32">
        <v>63</v>
      </c>
      <c r="G975" s="32">
        <v>2</v>
      </c>
      <c r="H975" s="32">
        <v>4</v>
      </c>
      <c r="I975" s="32">
        <v>3</v>
      </c>
      <c r="J975" s="31" t="s">
        <v>1349</v>
      </c>
      <c r="K975" s="31" t="s">
        <v>1848</v>
      </c>
      <c r="L975" s="31" t="s">
        <v>1319</v>
      </c>
      <c r="M975" s="31" t="s">
        <v>3617</v>
      </c>
      <c r="N975" s="32">
        <v>1974</v>
      </c>
      <c r="O975" s="32">
        <v>10</v>
      </c>
      <c r="P975" s="32">
        <v>34.364130000000003</v>
      </c>
      <c r="Q975" s="32">
        <v>-89.519199999999998</v>
      </c>
      <c r="R975" s="30">
        <f t="shared" si="16"/>
        <v>1911</v>
      </c>
    </row>
    <row r="976" spans="1:18">
      <c r="A976" s="31" t="s">
        <v>1269</v>
      </c>
      <c r="B976" s="31" t="s">
        <v>3797</v>
      </c>
      <c r="C976" s="31" t="s">
        <v>336</v>
      </c>
      <c r="D976" s="31" t="s">
        <v>1274</v>
      </c>
      <c r="E976" s="32">
        <v>2</v>
      </c>
      <c r="F976" s="32">
        <v>63</v>
      </c>
      <c r="G976" s="32">
        <v>2</v>
      </c>
      <c r="H976" s="32">
        <v>1</v>
      </c>
      <c r="I976" s="32">
        <v>2</v>
      </c>
      <c r="J976" s="31" t="s">
        <v>3798</v>
      </c>
      <c r="K976" s="31" t="s">
        <v>1068</v>
      </c>
      <c r="L976" s="31" t="s">
        <v>1274</v>
      </c>
      <c r="M976" s="31" t="s">
        <v>3617</v>
      </c>
      <c r="N976" s="32">
        <v>1974</v>
      </c>
      <c r="O976" s="32">
        <v>10</v>
      </c>
      <c r="P976" s="32">
        <v>33.40522</v>
      </c>
      <c r="Q976" s="32">
        <v>-90.897819999999996</v>
      </c>
      <c r="R976" s="30">
        <f t="shared" si="16"/>
        <v>1911</v>
      </c>
    </row>
    <row r="977" spans="1:18">
      <c r="A977" s="31" t="s">
        <v>1269</v>
      </c>
      <c r="B977" s="31" t="s">
        <v>3799</v>
      </c>
      <c r="C977" s="31" t="s">
        <v>336</v>
      </c>
      <c r="D977" s="31" t="s">
        <v>1127</v>
      </c>
      <c r="E977" s="32">
        <v>2</v>
      </c>
      <c r="F977" s="32">
        <v>66</v>
      </c>
      <c r="G977" s="32">
        <v>4</v>
      </c>
      <c r="H977" s="32">
        <v>1</v>
      </c>
      <c r="I977" s="32">
        <v>1</v>
      </c>
      <c r="J977" s="31" t="s">
        <v>3658</v>
      </c>
      <c r="K977" s="31" t="s">
        <v>3659</v>
      </c>
      <c r="L977" s="31" t="s">
        <v>1274</v>
      </c>
      <c r="M977" s="31" t="s">
        <v>3617</v>
      </c>
      <c r="N977" s="32">
        <v>1977</v>
      </c>
      <c r="O977" s="32">
        <v>11</v>
      </c>
      <c r="P977" s="32">
        <v>31.202670000000001</v>
      </c>
      <c r="Q977" s="32">
        <v>-91.527209999999997</v>
      </c>
      <c r="R977" s="30">
        <f t="shared" si="16"/>
        <v>1911</v>
      </c>
    </row>
    <row r="978" spans="1:18">
      <c r="A978" s="31" t="s">
        <v>1269</v>
      </c>
      <c r="B978" s="31" t="s">
        <v>3799</v>
      </c>
      <c r="C978" s="31" t="s">
        <v>336</v>
      </c>
      <c r="D978" s="31" t="s">
        <v>1127</v>
      </c>
      <c r="E978" s="32">
        <v>2</v>
      </c>
      <c r="F978" s="32">
        <v>66</v>
      </c>
      <c r="G978" s="32">
        <v>4</v>
      </c>
      <c r="H978" s="32">
        <v>1</v>
      </c>
      <c r="I978" s="32">
        <v>1</v>
      </c>
      <c r="J978" s="31" t="s">
        <v>3658</v>
      </c>
      <c r="K978" s="31" t="s">
        <v>3659</v>
      </c>
      <c r="L978" s="31" t="s">
        <v>1274</v>
      </c>
      <c r="M978" s="31" t="s">
        <v>3617</v>
      </c>
      <c r="N978" s="32">
        <v>1977</v>
      </c>
      <c r="O978" s="32">
        <v>11</v>
      </c>
      <c r="P978" s="32">
        <v>31.202670000000001</v>
      </c>
      <c r="Q978" s="32">
        <v>-91.527209999999997</v>
      </c>
      <c r="R978" s="30">
        <f t="shared" si="16"/>
        <v>1911</v>
      </c>
    </row>
    <row r="979" spans="1:18">
      <c r="A979" s="31" t="s">
        <v>1269</v>
      </c>
      <c r="B979" s="31" t="s">
        <v>3799</v>
      </c>
      <c r="C979" s="31" t="s">
        <v>336</v>
      </c>
      <c r="D979" s="31" t="s">
        <v>1127</v>
      </c>
      <c r="E979" s="32">
        <v>2</v>
      </c>
      <c r="F979" s="32">
        <v>66</v>
      </c>
      <c r="G979" s="32">
        <v>4</v>
      </c>
      <c r="H979" s="32">
        <v>1</v>
      </c>
      <c r="I979" s="32">
        <v>1</v>
      </c>
      <c r="J979" s="31" t="s">
        <v>3658</v>
      </c>
      <c r="K979" s="31" t="s">
        <v>3659</v>
      </c>
      <c r="L979" s="31" t="s">
        <v>1274</v>
      </c>
      <c r="M979" s="31" t="s">
        <v>3617</v>
      </c>
      <c r="N979" s="32">
        <v>1977</v>
      </c>
      <c r="O979" s="32">
        <v>11</v>
      </c>
      <c r="P979" s="32">
        <v>31.202670000000001</v>
      </c>
      <c r="Q979" s="32">
        <v>-91.527209999999997</v>
      </c>
      <c r="R979" s="30">
        <f t="shared" si="16"/>
        <v>1911</v>
      </c>
    </row>
    <row r="980" spans="1:18">
      <c r="A980" s="31" t="s">
        <v>1269</v>
      </c>
      <c r="B980" s="31" t="s">
        <v>3800</v>
      </c>
      <c r="C980" s="31" t="s">
        <v>24</v>
      </c>
      <c r="D980" s="31" t="s">
        <v>1274</v>
      </c>
      <c r="E980" s="32">
        <v>2</v>
      </c>
      <c r="F980" s="32">
        <v>66</v>
      </c>
      <c r="G980" s="32">
        <v>3</v>
      </c>
      <c r="H980" s="32">
        <v>2</v>
      </c>
      <c r="J980" s="31" t="s">
        <v>121</v>
      </c>
      <c r="K980" s="31" t="s">
        <v>1197</v>
      </c>
      <c r="L980" s="31" t="s">
        <v>1274</v>
      </c>
      <c r="M980" s="31" t="s">
        <v>3617</v>
      </c>
      <c r="N980" s="32">
        <v>1977</v>
      </c>
      <c r="O980" s="32">
        <v>12</v>
      </c>
      <c r="P980" s="32">
        <v>29.951840000000001</v>
      </c>
      <c r="Q980" s="32">
        <v>-90.078500000000005</v>
      </c>
      <c r="R980" s="30">
        <f t="shared" si="16"/>
        <v>1911</v>
      </c>
    </row>
    <row r="981" spans="1:18">
      <c r="A981" s="31" t="s">
        <v>1269</v>
      </c>
      <c r="B981" s="31" t="s">
        <v>3801</v>
      </c>
      <c r="C981" s="31" t="s">
        <v>283</v>
      </c>
      <c r="D981" s="31" t="s">
        <v>1274</v>
      </c>
      <c r="E981" s="32">
        <v>2</v>
      </c>
      <c r="F981" s="32">
        <v>64</v>
      </c>
      <c r="G981" s="32">
        <v>2</v>
      </c>
      <c r="H981" s="32">
        <v>2</v>
      </c>
      <c r="I981" s="32">
        <v>1</v>
      </c>
      <c r="J981" s="31" t="s">
        <v>480</v>
      </c>
      <c r="K981" s="31" t="s">
        <v>480</v>
      </c>
      <c r="L981" s="31" t="s">
        <v>1319</v>
      </c>
      <c r="M981" s="31" t="s">
        <v>3617</v>
      </c>
      <c r="N981" s="32">
        <v>1975</v>
      </c>
      <c r="O981" s="32">
        <v>15</v>
      </c>
      <c r="P981" s="32">
        <v>32.779829999999997</v>
      </c>
      <c r="Q981" s="32">
        <v>-96.791250000000005</v>
      </c>
      <c r="R981" s="30">
        <f t="shared" si="16"/>
        <v>1911</v>
      </c>
    </row>
    <row r="982" spans="1:18">
      <c r="A982" s="31" t="s">
        <v>1269</v>
      </c>
      <c r="B982" s="31" t="s">
        <v>3802</v>
      </c>
      <c r="C982" s="31" t="s">
        <v>69</v>
      </c>
      <c r="D982" s="31" t="s">
        <v>1127</v>
      </c>
      <c r="E982" s="32">
        <v>2</v>
      </c>
      <c r="F982" s="32">
        <v>65</v>
      </c>
      <c r="G982" s="32">
        <v>2</v>
      </c>
      <c r="H982" s="32">
        <v>1</v>
      </c>
      <c r="I982" s="32">
        <v>1</v>
      </c>
      <c r="J982" s="31" t="s">
        <v>2118</v>
      </c>
      <c r="K982" s="31" t="s">
        <v>1367</v>
      </c>
      <c r="L982" s="31" t="s">
        <v>1328</v>
      </c>
      <c r="M982" s="31" t="s">
        <v>3616</v>
      </c>
      <c r="N982" s="32">
        <v>1977</v>
      </c>
      <c r="O982" s="32">
        <v>3</v>
      </c>
      <c r="P982" s="32">
        <v>31.708850000000002</v>
      </c>
      <c r="Q982" s="32">
        <v>-84.201939999999993</v>
      </c>
      <c r="R982" s="30">
        <f t="shared" si="16"/>
        <v>1912</v>
      </c>
    </row>
    <row r="983" spans="1:18">
      <c r="A983" s="31" t="s">
        <v>1269</v>
      </c>
      <c r="B983" s="31" t="s">
        <v>3803</v>
      </c>
      <c r="C983" s="31" t="s">
        <v>69</v>
      </c>
      <c r="D983" s="31" t="s">
        <v>1274</v>
      </c>
      <c r="E983" s="32">
        <v>2</v>
      </c>
      <c r="F983" s="32">
        <v>65</v>
      </c>
      <c r="G983" s="32">
        <v>2</v>
      </c>
      <c r="H983" s="32">
        <v>2</v>
      </c>
      <c r="J983" s="31" t="s">
        <v>2118</v>
      </c>
      <c r="K983" s="31" t="s">
        <v>1367</v>
      </c>
      <c r="L983" s="31" t="s">
        <v>1328</v>
      </c>
      <c r="M983" s="31" t="s">
        <v>3616</v>
      </c>
      <c r="N983" s="32">
        <v>1977</v>
      </c>
      <c r="O983" s="32">
        <v>3</v>
      </c>
      <c r="P983" s="32">
        <v>31.73151</v>
      </c>
      <c r="Q983" s="32">
        <v>-84.166129999999995</v>
      </c>
      <c r="R983" s="30">
        <f t="shared" si="16"/>
        <v>1912</v>
      </c>
    </row>
    <row r="984" spans="1:18">
      <c r="A984" s="31" t="s">
        <v>1269</v>
      </c>
      <c r="B984" s="31" t="s">
        <v>3804</v>
      </c>
      <c r="C984" s="31" t="s">
        <v>275</v>
      </c>
      <c r="D984" s="31" t="s">
        <v>1274</v>
      </c>
      <c r="E984" s="32">
        <v>2</v>
      </c>
      <c r="F984" s="32">
        <v>65</v>
      </c>
      <c r="G984" s="32">
        <v>2</v>
      </c>
      <c r="H984" s="32">
        <v>2</v>
      </c>
      <c r="I984" s="32">
        <v>1</v>
      </c>
      <c r="J984" s="31" t="s">
        <v>1815</v>
      </c>
      <c r="K984" s="31" t="s">
        <v>2284</v>
      </c>
      <c r="L984" s="31" t="s">
        <v>1274</v>
      </c>
      <c r="M984" s="31" t="s">
        <v>3617</v>
      </c>
      <c r="N984" s="32">
        <v>1977</v>
      </c>
      <c r="O984" s="32">
        <v>9</v>
      </c>
      <c r="P984" s="32">
        <v>35.563859999999998</v>
      </c>
      <c r="Q984" s="32">
        <v>-89.649780000000007</v>
      </c>
      <c r="R984" s="30">
        <f t="shared" si="16"/>
        <v>1912</v>
      </c>
    </row>
    <row r="985" spans="1:18">
      <c r="A985" s="31" t="s">
        <v>1269</v>
      </c>
      <c r="B985" s="31" t="s">
        <v>3805</v>
      </c>
      <c r="C985" s="31" t="s">
        <v>283</v>
      </c>
      <c r="D985" s="31" t="s">
        <v>1274</v>
      </c>
      <c r="E985" s="32">
        <v>2</v>
      </c>
      <c r="F985" s="32">
        <v>63</v>
      </c>
      <c r="G985" s="32">
        <v>2</v>
      </c>
      <c r="H985" s="32">
        <v>3</v>
      </c>
      <c r="J985" s="31" t="s">
        <v>284</v>
      </c>
      <c r="K985" s="31" t="s">
        <v>1578</v>
      </c>
      <c r="L985" s="31" t="s">
        <v>1319</v>
      </c>
      <c r="M985" s="31" t="s">
        <v>3617</v>
      </c>
      <c r="N985" s="32">
        <v>1975</v>
      </c>
      <c r="O985" s="32">
        <v>16</v>
      </c>
      <c r="P985" s="32">
        <v>29.425139999999999</v>
      </c>
      <c r="Q985" s="32">
        <v>-98.494569999999996</v>
      </c>
      <c r="R985" s="30">
        <f t="shared" si="16"/>
        <v>1912</v>
      </c>
    </row>
    <row r="986" spans="1:18">
      <c r="A986" s="31" t="s">
        <v>1269</v>
      </c>
      <c r="B986" s="31" t="s">
        <v>3806</v>
      </c>
      <c r="C986" s="31" t="s">
        <v>69</v>
      </c>
      <c r="D986" s="31" t="s">
        <v>1274</v>
      </c>
      <c r="E986" s="32">
        <v>2</v>
      </c>
      <c r="F986" s="32">
        <v>60</v>
      </c>
      <c r="G986" s="32">
        <v>2</v>
      </c>
      <c r="H986" s="32">
        <v>3</v>
      </c>
      <c r="J986" s="31" t="s">
        <v>1675</v>
      </c>
      <c r="K986" s="31" t="s">
        <v>1674</v>
      </c>
      <c r="L986" s="31" t="s">
        <v>1309</v>
      </c>
      <c r="M986" s="31" t="s">
        <v>3617</v>
      </c>
      <c r="N986" s="32">
        <v>1973</v>
      </c>
      <c r="O986" s="32">
        <v>2</v>
      </c>
      <c r="P986" s="32">
        <v>33.250079999999997</v>
      </c>
      <c r="Q986" s="32">
        <v>-84.268630000000002</v>
      </c>
      <c r="R986" s="30">
        <f t="shared" si="16"/>
        <v>1913</v>
      </c>
    </row>
    <row r="987" spans="1:18">
      <c r="A987" s="31" t="s">
        <v>1269</v>
      </c>
      <c r="B987" s="31" t="s">
        <v>3807</v>
      </c>
      <c r="C987" s="31" t="s">
        <v>69</v>
      </c>
      <c r="D987" s="31" t="s">
        <v>1274</v>
      </c>
      <c r="E987" s="32">
        <v>2</v>
      </c>
      <c r="F987" s="32">
        <v>58</v>
      </c>
      <c r="G987" s="32">
        <v>2</v>
      </c>
      <c r="H987" s="32">
        <v>1</v>
      </c>
      <c r="J987" s="31" t="s">
        <v>3808</v>
      </c>
      <c r="K987" s="31" t="s">
        <v>1409</v>
      </c>
      <c r="L987" s="31" t="s">
        <v>1328</v>
      </c>
      <c r="M987" s="31" t="s">
        <v>3616</v>
      </c>
      <c r="N987" s="32">
        <v>1971</v>
      </c>
      <c r="O987" s="32">
        <v>3</v>
      </c>
      <c r="P987" s="32">
        <v>31.48536</v>
      </c>
      <c r="Q987" s="32">
        <v>-84.51361</v>
      </c>
      <c r="R987" s="30">
        <f t="shared" si="16"/>
        <v>1913</v>
      </c>
    </row>
    <row r="988" spans="1:18">
      <c r="A988" s="31" t="s">
        <v>1269</v>
      </c>
      <c r="B988" s="31" t="s">
        <v>3809</v>
      </c>
      <c r="C988" s="31" t="s">
        <v>54</v>
      </c>
      <c r="D988" s="31" t="s">
        <v>1274</v>
      </c>
      <c r="E988" s="32">
        <v>2</v>
      </c>
      <c r="F988" s="32">
        <v>60</v>
      </c>
      <c r="G988" s="32">
        <v>2</v>
      </c>
      <c r="H988" s="32">
        <v>1</v>
      </c>
      <c r="J988" s="31" t="s">
        <v>3810</v>
      </c>
      <c r="K988" s="31" t="s">
        <v>264</v>
      </c>
      <c r="L988" s="31" t="s">
        <v>1328</v>
      </c>
      <c r="M988" s="31" t="s">
        <v>3616</v>
      </c>
      <c r="N988" s="32">
        <v>1973</v>
      </c>
      <c r="O988" s="32">
        <v>4</v>
      </c>
      <c r="P988" s="32">
        <v>30.054569999999998</v>
      </c>
      <c r="Q988" s="32">
        <v>-82.599140000000006</v>
      </c>
      <c r="R988" s="30">
        <f t="shared" si="16"/>
        <v>1913</v>
      </c>
    </row>
    <row r="989" spans="1:18">
      <c r="A989" s="31" t="s">
        <v>1269</v>
      </c>
      <c r="B989" s="31" t="s">
        <v>3811</v>
      </c>
      <c r="C989" s="31" t="s">
        <v>3</v>
      </c>
      <c r="D989" s="31" t="s">
        <v>1127</v>
      </c>
      <c r="E989" s="32">
        <v>2</v>
      </c>
      <c r="F989" s="32">
        <v>65</v>
      </c>
      <c r="G989" s="32">
        <v>2</v>
      </c>
      <c r="H989" s="32">
        <v>1</v>
      </c>
      <c r="I989" s="32">
        <v>2</v>
      </c>
      <c r="J989" s="31" t="s">
        <v>3812</v>
      </c>
      <c r="K989" s="31" t="s">
        <v>1446</v>
      </c>
      <c r="L989" s="31" t="s">
        <v>1328</v>
      </c>
      <c r="M989" s="31" t="s">
        <v>3616</v>
      </c>
      <c r="N989" s="32">
        <v>1979</v>
      </c>
      <c r="O989" s="32">
        <v>8</v>
      </c>
      <c r="P989" s="32">
        <v>30.474489999999999</v>
      </c>
      <c r="Q989" s="32">
        <v>-87.794740000000004</v>
      </c>
      <c r="R989" s="30">
        <f t="shared" si="16"/>
        <v>1914</v>
      </c>
    </row>
    <row r="990" spans="1:18">
      <c r="A990" s="31" t="s">
        <v>1269</v>
      </c>
      <c r="B990" s="31" t="s">
        <v>3813</v>
      </c>
      <c r="C990" s="31" t="s">
        <v>10</v>
      </c>
      <c r="D990" s="31" t="s">
        <v>1274</v>
      </c>
      <c r="E990" s="32">
        <v>2</v>
      </c>
      <c r="F990" s="32">
        <v>61</v>
      </c>
      <c r="G990" s="32">
        <v>2</v>
      </c>
      <c r="H990" s="32">
        <v>2</v>
      </c>
      <c r="I990" s="32">
        <v>1</v>
      </c>
      <c r="J990" s="31" t="s">
        <v>11</v>
      </c>
      <c r="K990" s="31" t="s">
        <v>1515</v>
      </c>
      <c r="L990" s="31" t="s">
        <v>1274</v>
      </c>
      <c r="M990" s="31" t="s">
        <v>3617</v>
      </c>
      <c r="N990" s="32">
        <v>1975</v>
      </c>
      <c r="O990" s="32">
        <v>13</v>
      </c>
      <c r="P990" s="32">
        <v>34.74879</v>
      </c>
      <c r="Q990" s="32">
        <v>-92.275080000000003</v>
      </c>
      <c r="R990" s="30">
        <f t="shared" si="16"/>
        <v>1914</v>
      </c>
    </row>
    <row r="991" spans="1:18">
      <c r="A991" s="31" t="s">
        <v>1269</v>
      </c>
      <c r="B991" s="31" t="s">
        <v>3814</v>
      </c>
      <c r="C991" s="31" t="s">
        <v>69</v>
      </c>
      <c r="D991" s="31" t="s">
        <v>1274</v>
      </c>
      <c r="E991" s="32">
        <v>2</v>
      </c>
      <c r="F991" s="32">
        <v>58</v>
      </c>
      <c r="G991" s="32">
        <v>2</v>
      </c>
      <c r="H991" s="32">
        <v>3</v>
      </c>
      <c r="J991" s="31" t="s">
        <v>2520</v>
      </c>
      <c r="K991" s="31" t="s">
        <v>1957</v>
      </c>
      <c r="L991" s="31" t="s">
        <v>1309</v>
      </c>
      <c r="M991" s="31" t="s">
        <v>3617</v>
      </c>
      <c r="N991" s="32">
        <v>1973</v>
      </c>
      <c r="O991" s="32">
        <v>2</v>
      </c>
      <c r="P991" s="32">
        <v>33.055810000000001</v>
      </c>
      <c r="Q991" s="32">
        <v>-84.15549</v>
      </c>
      <c r="R991" s="30">
        <f t="shared" si="16"/>
        <v>1915</v>
      </c>
    </row>
    <row r="992" spans="1:18">
      <c r="A992" s="31" t="s">
        <v>1269</v>
      </c>
      <c r="B992" s="31" t="s">
        <v>3815</v>
      </c>
      <c r="C992" s="31" t="s">
        <v>69</v>
      </c>
      <c r="D992" s="31" t="s">
        <v>1127</v>
      </c>
      <c r="E992" s="32">
        <v>2</v>
      </c>
      <c r="F992" s="32">
        <v>58</v>
      </c>
      <c r="G992" s="32">
        <v>3</v>
      </c>
      <c r="H992" s="32">
        <v>1</v>
      </c>
      <c r="J992" s="31" t="s">
        <v>1675</v>
      </c>
      <c r="K992" s="31" t="s">
        <v>1674</v>
      </c>
      <c r="L992" s="31" t="s">
        <v>1309</v>
      </c>
      <c r="M992" s="31" t="s">
        <v>3617</v>
      </c>
      <c r="N992" s="32">
        <v>1973</v>
      </c>
      <c r="O992" s="32">
        <v>2</v>
      </c>
      <c r="P992" s="32">
        <v>33.247120000000002</v>
      </c>
      <c r="Q992" s="32">
        <v>-84.26388</v>
      </c>
      <c r="R992" s="30">
        <f t="shared" si="16"/>
        <v>1915</v>
      </c>
    </row>
    <row r="993" spans="1:18">
      <c r="A993" s="31" t="s">
        <v>1269</v>
      </c>
      <c r="B993" s="31" t="s">
        <v>3816</v>
      </c>
      <c r="C993" s="31" t="s">
        <v>54</v>
      </c>
      <c r="D993" s="31" t="s">
        <v>1274</v>
      </c>
      <c r="E993" s="32">
        <v>2</v>
      </c>
      <c r="F993" s="32">
        <v>60</v>
      </c>
      <c r="G993" s="32">
        <v>2</v>
      </c>
      <c r="H993" s="32">
        <v>3</v>
      </c>
      <c r="I993" s="32">
        <v>2</v>
      </c>
      <c r="J993" s="31" t="s">
        <v>57</v>
      </c>
      <c r="K993" s="31" t="s">
        <v>1372</v>
      </c>
      <c r="L993" s="31" t="s">
        <v>1322</v>
      </c>
      <c r="M993" s="31" t="s">
        <v>3617</v>
      </c>
      <c r="N993" s="32">
        <v>1975</v>
      </c>
      <c r="O993" s="32">
        <v>4</v>
      </c>
      <c r="P993" s="32">
        <v>25.728629999999999</v>
      </c>
      <c r="Q993" s="32">
        <v>-80.237440000000007</v>
      </c>
      <c r="R993" s="30">
        <f t="shared" si="16"/>
        <v>1915</v>
      </c>
    </row>
    <row r="994" spans="1:18">
      <c r="A994" s="31" t="s">
        <v>1269</v>
      </c>
      <c r="B994" s="31" t="s">
        <v>3817</v>
      </c>
      <c r="C994" s="31" t="s">
        <v>54</v>
      </c>
      <c r="D994" s="31" t="s">
        <v>1274</v>
      </c>
      <c r="E994" s="32">
        <v>2</v>
      </c>
      <c r="F994" s="32">
        <v>58</v>
      </c>
      <c r="G994" s="32">
        <v>2</v>
      </c>
      <c r="H994" s="32">
        <v>1</v>
      </c>
      <c r="I994" s="32">
        <v>1</v>
      </c>
      <c r="J994" s="31" t="s">
        <v>3818</v>
      </c>
      <c r="K994" s="31" t="s">
        <v>1823</v>
      </c>
      <c r="L994" s="31" t="s">
        <v>1322</v>
      </c>
      <c r="M994" s="31" t="s">
        <v>3616</v>
      </c>
      <c r="N994" s="32">
        <v>1973</v>
      </c>
      <c r="O994" s="32">
        <v>8</v>
      </c>
      <c r="P994" s="32">
        <v>30.010020000000001</v>
      </c>
      <c r="Q994" s="32">
        <v>-85.155159999999995</v>
      </c>
      <c r="R994" s="30">
        <f t="shared" si="16"/>
        <v>1915</v>
      </c>
    </row>
    <row r="995" spans="1:18">
      <c r="A995" s="31" t="s">
        <v>1269</v>
      </c>
      <c r="B995" s="31" t="s">
        <v>3819</v>
      </c>
      <c r="C995" s="31" t="s">
        <v>24</v>
      </c>
      <c r="D995" s="31" t="s">
        <v>1127</v>
      </c>
      <c r="E995" s="32">
        <v>2</v>
      </c>
      <c r="F995" s="32">
        <v>62</v>
      </c>
      <c r="G995" s="32">
        <v>2</v>
      </c>
      <c r="H995" s="32">
        <v>1</v>
      </c>
      <c r="I995" s="32">
        <v>1</v>
      </c>
      <c r="J995" s="31" t="s">
        <v>3820</v>
      </c>
      <c r="K995" s="31" t="s">
        <v>320</v>
      </c>
      <c r="L995" s="31" t="s">
        <v>1274</v>
      </c>
      <c r="M995" s="31" t="s">
        <v>3617</v>
      </c>
      <c r="N995" s="32">
        <v>1977</v>
      </c>
      <c r="O995" s="32">
        <v>14</v>
      </c>
      <c r="P995" s="32">
        <v>32.408580000000001</v>
      </c>
      <c r="Q995" s="32">
        <v>-91.186580000000006</v>
      </c>
      <c r="R995" s="30">
        <f t="shared" si="16"/>
        <v>1915</v>
      </c>
    </row>
    <row r="996" spans="1:18">
      <c r="A996" s="31" t="s">
        <v>1269</v>
      </c>
      <c r="B996" s="31" t="s">
        <v>3821</v>
      </c>
      <c r="C996" s="31" t="s">
        <v>24</v>
      </c>
      <c r="D996" s="31" t="s">
        <v>1274</v>
      </c>
      <c r="E996" s="32">
        <v>2</v>
      </c>
      <c r="F996" s="32">
        <v>60</v>
      </c>
      <c r="G996" s="32">
        <v>2</v>
      </c>
      <c r="H996" s="32">
        <v>1</v>
      </c>
      <c r="J996" s="31" t="s">
        <v>3822</v>
      </c>
      <c r="K996" s="31" t="s">
        <v>1543</v>
      </c>
      <c r="L996" s="31" t="s">
        <v>1274</v>
      </c>
      <c r="M996" s="31" t="s">
        <v>3616</v>
      </c>
      <c r="N996" s="32">
        <v>1975</v>
      </c>
      <c r="O996" s="32">
        <v>14</v>
      </c>
      <c r="P996" s="32">
        <v>32.581139999999998</v>
      </c>
      <c r="Q996" s="32">
        <v>-93.891909999999996</v>
      </c>
      <c r="R996" s="30">
        <f t="shared" si="16"/>
        <v>1915</v>
      </c>
    </row>
    <row r="997" spans="1:18">
      <c r="A997" s="31" t="s">
        <v>1269</v>
      </c>
      <c r="B997" s="31" t="s">
        <v>3823</v>
      </c>
      <c r="C997" s="31" t="s">
        <v>336</v>
      </c>
      <c r="D997" s="31" t="s">
        <v>1127</v>
      </c>
      <c r="E997" s="32">
        <v>2</v>
      </c>
      <c r="F997" s="32">
        <v>58</v>
      </c>
      <c r="G997" s="32">
        <v>2</v>
      </c>
      <c r="H997" s="32">
        <v>4</v>
      </c>
      <c r="I997" s="32">
        <v>4</v>
      </c>
      <c r="J997" s="31" t="s">
        <v>2723</v>
      </c>
      <c r="K997" s="31" t="s">
        <v>2722</v>
      </c>
      <c r="L997" s="31" t="s">
        <v>1274</v>
      </c>
      <c r="M997" s="31" t="s">
        <v>3617</v>
      </c>
      <c r="N997" s="32">
        <v>1974</v>
      </c>
      <c r="O997" s="32">
        <v>12</v>
      </c>
      <c r="P997" s="32">
        <v>31.55968</v>
      </c>
      <c r="Q997" s="32">
        <v>-91.366630000000001</v>
      </c>
      <c r="R997" s="30">
        <f t="shared" si="16"/>
        <v>1916</v>
      </c>
    </row>
    <row r="998" spans="1:18">
      <c r="A998" s="31" t="s">
        <v>1269</v>
      </c>
      <c r="B998" s="31" t="s">
        <v>3824</v>
      </c>
      <c r="C998" s="31" t="s">
        <v>283</v>
      </c>
      <c r="D998" s="31" t="s">
        <v>1127</v>
      </c>
      <c r="E998" s="32">
        <v>2</v>
      </c>
      <c r="F998" s="32">
        <v>58</v>
      </c>
      <c r="G998" s="32">
        <v>2</v>
      </c>
      <c r="H998" s="32">
        <v>1</v>
      </c>
      <c r="I998" s="32">
        <v>2</v>
      </c>
      <c r="J998" s="31" t="s">
        <v>3825</v>
      </c>
      <c r="K998" s="31" t="s">
        <v>1957</v>
      </c>
      <c r="L998" s="31" t="s">
        <v>1328</v>
      </c>
      <c r="M998" s="31" t="s">
        <v>3616</v>
      </c>
      <c r="N998" s="32">
        <v>1974</v>
      </c>
      <c r="O998" s="32">
        <v>15</v>
      </c>
      <c r="P998" s="32">
        <v>33.870759999999997</v>
      </c>
      <c r="Q998" s="32">
        <v>-95.576220000000006</v>
      </c>
      <c r="R998" s="30">
        <f t="shared" si="16"/>
        <v>1916</v>
      </c>
    </row>
    <row r="999" spans="1:18">
      <c r="A999" s="31" t="s">
        <v>1269</v>
      </c>
      <c r="B999" s="31" t="s">
        <v>3826</v>
      </c>
      <c r="C999" s="31" t="s">
        <v>69</v>
      </c>
      <c r="D999" s="31" t="s">
        <v>1274</v>
      </c>
      <c r="E999" s="32">
        <v>2</v>
      </c>
      <c r="F999" s="32">
        <v>59</v>
      </c>
      <c r="G999" s="32">
        <v>2</v>
      </c>
      <c r="H999" s="32">
        <v>1</v>
      </c>
      <c r="I999" s="32">
        <v>1</v>
      </c>
      <c r="J999" s="31" t="s">
        <v>144</v>
      </c>
      <c r="K999" s="31" t="s">
        <v>1724</v>
      </c>
      <c r="L999" s="31" t="s">
        <v>1328</v>
      </c>
      <c r="M999" s="31" t="s">
        <v>3616</v>
      </c>
      <c r="N999" s="32">
        <v>1976</v>
      </c>
      <c r="O999" s="32">
        <v>3</v>
      </c>
      <c r="P999" s="32">
        <v>31.316659999999999</v>
      </c>
      <c r="Q999" s="32">
        <v>-84.17474</v>
      </c>
      <c r="R999" s="30">
        <f t="shared" si="16"/>
        <v>1917</v>
      </c>
    </row>
    <row r="1000" spans="1:18">
      <c r="A1000" s="31" t="s">
        <v>1269</v>
      </c>
      <c r="B1000" s="31" t="s">
        <v>3827</v>
      </c>
      <c r="C1000" s="31" t="s">
        <v>69</v>
      </c>
      <c r="D1000" s="31" t="s">
        <v>1127</v>
      </c>
      <c r="E1000" s="32">
        <v>2</v>
      </c>
      <c r="F1000" s="32">
        <v>55</v>
      </c>
      <c r="G1000" s="32">
        <v>2</v>
      </c>
      <c r="H1000" s="32">
        <v>1</v>
      </c>
      <c r="I1000" s="32">
        <v>1</v>
      </c>
      <c r="J1000" s="31" t="s">
        <v>3828</v>
      </c>
      <c r="K1000" s="31" t="s">
        <v>2112</v>
      </c>
      <c r="L1000" s="31" t="s">
        <v>1322</v>
      </c>
      <c r="M1000" s="31" t="s">
        <v>3616</v>
      </c>
      <c r="N1000" s="32">
        <v>1973</v>
      </c>
      <c r="O1000" s="32">
        <v>3</v>
      </c>
      <c r="P1000" s="32">
        <v>31.397320000000001</v>
      </c>
      <c r="Q1000" s="32">
        <v>-81.278989999999993</v>
      </c>
      <c r="R1000" s="30">
        <f t="shared" si="16"/>
        <v>1918</v>
      </c>
    </row>
    <row r="1001" spans="1:18">
      <c r="A1001" s="31" t="s">
        <v>1269</v>
      </c>
      <c r="B1001" s="31" t="s">
        <v>3829</v>
      </c>
      <c r="C1001" s="31" t="s">
        <v>54</v>
      </c>
      <c r="D1001" s="31" t="s">
        <v>1127</v>
      </c>
      <c r="E1001" s="32">
        <v>2</v>
      </c>
      <c r="F1001" s="32">
        <v>57</v>
      </c>
      <c r="G1001" s="32">
        <v>2</v>
      </c>
      <c r="H1001" s="32">
        <v>2</v>
      </c>
      <c r="I1001" s="32">
        <v>2</v>
      </c>
      <c r="J1001" s="31" t="s">
        <v>55</v>
      </c>
      <c r="K1001" s="31" t="s">
        <v>1338</v>
      </c>
      <c r="L1001" s="31" t="s">
        <v>1322</v>
      </c>
      <c r="M1001" s="31" t="s">
        <v>3617</v>
      </c>
      <c r="N1001" s="32">
        <v>1975</v>
      </c>
      <c r="O1001" s="32">
        <v>4</v>
      </c>
      <c r="P1001" s="32">
        <v>30.33315</v>
      </c>
      <c r="Q1001" s="32">
        <v>-81.655959999999993</v>
      </c>
      <c r="R1001" s="30">
        <f t="shared" si="16"/>
        <v>1918</v>
      </c>
    </row>
    <row r="1002" spans="1:18">
      <c r="A1002" s="31" t="s">
        <v>1269</v>
      </c>
      <c r="B1002" s="31" t="s">
        <v>3830</v>
      </c>
      <c r="C1002" s="31" t="s">
        <v>10</v>
      </c>
      <c r="D1002" s="31" t="s">
        <v>1274</v>
      </c>
      <c r="E1002" s="32">
        <v>2</v>
      </c>
      <c r="F1002" s="32">
        <v>55</v>
      </c>
      <c r="G1002" s="32">
        <v>2</v>
      </c>
      <c r="H1002" s="32">
        <v>3</v>
      </c>
      <c r="I1002" s="32">
        <v>2</v>
      </c>
      <c r="J1002" s="31" t="s">
        <v>1901</v>
      </c>
      <c r="K1002" s="31" t="s">
        <v>1900</v>
      </c>
      <c r="L1002" s="31" t="s">
        <v>1274</v>
      </c>
      <c r="M1002" s="31" t="s">
        <v>3617</v>
      </c>
      <c r="N1002" s="32">
        <v>1974</v>
      </c>
      <c r="O1002" s="32">
        <v>13</v>
      </c>
      <c r="P1002" s="32">
        <v>35.009189999999997</v>
      </c>
      <c r="Q1002" s="32">
        <v>-90.785250000000005</v>
      </c>
      <c r="R1002" s="30">
        <f t="shared" si="16"/>
        <v>1919</v>
      </c>
    </row>
    <row r="1003" spans="1:18">
      <c r="A1003" s="31" t="s">
        <v>1269</v>
      </c>
      <c r="B1003" s="31" t="s">
        <v>3831</v>
      </c>
      <c r="C1003" s="31" t="s">
        <v>24</v>
      </c>
      <c r="D1003" s="31" t="s">
        <v>1274</v>
      </c>
      <c r="E1003" s="32">
        <v>2</v>
      </c>
      <c r="F1003" s="32">
        <v>55</v>
      </c>
      <c r="G1003" s="32">
        <v>2</v>
      </c>
      <c r="H1003" s="32">
        <v>1</v>
      </c>
      <c r="I1003" s="32">
        <v>2</v>
      </c>
      <c r="J1003" s="31" t="s">
        <v>2808</v>
      </c>
      <c r="K1003" s="31" t="s">
        <v>1848</v>
      </c>
      <c r="L1003" s="31" t="s">
        <v>1274</v>
      </c>
      <c r="M1003" s="31" t="s">
        <v>3616</v>
      </c>
      <c r="N1003" s="32">
        <v>1974</v>
      </c>
      <c r="O1003" s="32">
        <v>14</v>
      </c>
      <c r="P1003" s="32">
        <v>30.159220000000001</v>
      </c>
      <c r="Q1003" s="32">
        <v>-92.171419999999998</v>
      </c>
      <c r="R1003" s="30">
        <f t="shared" si="16"/>
        <v>1919</v>
      </c>
    </row>
    <row r="1004" spans="1:18">
      <c r="A1004" s="31" t="s">
        <v>1269</v>
      </c>
      <c r="B1004" s="31" t="s">
        <v>3832</v>
      </c>
      <c r="C1004" s="31" t="s">
        <v>69</v>
      </c>
      <c r="D1004" s="31" t="s">
        <v>1274</v>
      </c>
      <c r="E1004" s="32">
        <v>2</v>
      </c>
      <c r="F1004" s="32">
        <v>53</v>
      </c>
      <c r="G1004" s="32">
        <v>2</v>
      </c>
      <c r="H1004" s="32">
        <v>3</v>
      </c>
      <c r="J1004" s="31" t="s">
        <v>1675</v>
      </c>
      <c r="K1004" s="31" t="s">
        <v>1674</v>
      </c>
      <c r="L1004" s="31" t="s">
        <v>1309</v>
      </c>
      <c r="M1004" s="31" t="s">
        <v>3617</v>
      </c>
      <c r="N1004" s="32">
        <v>1973</v>
      </c>
      <c r="O1004" s="32">
        <v>2</v>
      </c>
      <c r="P1004" s="32">
        <v>33.240090000000002</v>
      </c>
      <c r="Q1004" s="32">
        <v>-84.265709999999999</v>
      </c>
      <c r="R1004" s="30">
        <f t="shared" si="16"/>
        <v>1920</v>
      </c>
    </row>
    <row r="1005" spans="1:18">
      <c r="A1005" s="31" t="s">
        <v>1269</v>
      </c>
      <c r="B1005" s="31" t="s">
        <v>3833</v>
      </c>
      <c r="C1005" s="31" t="s">
        <v>69</v>
      </c>
      <c r="D1005" s="31" t="s">
        <v>1274</v>
      </c>
      <c r="E1005" s="32">
        <v>2</v>
      </c>
      <c r="F1005" s="32">
        <v>54</v>
      </c>
      <c r="G1005" s="32">
        <v>2</v>
      </c>
      <c r="H1005" s="32">
        <v>4</v>
      </c>
      <c r="J1005" s="31" t="s">
        <v>70</v>
      </c>
      <c r="K1005" s="31" t="s">
        <v>1311</v>
      </c>
      <c r="L1005" s="31" t="s">
        <v>1309</v>
      </c>
      <c r="M1005" s="31" t="s">
        <v>3617</v>
      </c>
      <c r="N1005" s="32">
        <v>1975</v>
      </c>
      <c r="O1005" s="32">
        <v>2</v>
      </c>
      <c r="P1005" s="32">
        <v>33.745730000000002</v>
      </c>
      <c r="Q1005" s="32">
        <v>-84.349199999999996</v>
      </c>
      <c r="R1005" s="30">
        <f t="shared" si="16"/>
        <v>1921</v>
      </c>
    </row>
    <row r="1006" spans="1:18">
      <c r="A1006" s="31" t="s">
        <v>1269</v>
      </c>
      <c r="B1006" s="31" t="s">
        <v>3834</v>
      </c>
      <c r="C1006" s="31" t="s">
        <v>69</v>
      </c>
      <c r="D1006" s="31" t="s">
        <v>1274</v>
      </c>
      <c r="E1006" s="32">
        <v>2</v>
      </c>
      <c r="F1006" s="32">
        <v>52</v>
      </c>
      <c r="G1006" s="32">
        <v>2</v>
      </c>
      <c r="H1006" s="32">
        <v>4</v>
      </c>
      <c r="J1006" s="31" t="s">
        <v>1675</v>
      </c>
      <c r="K1006" s="31" t="s">
        <v>1674</v>
      </c>
      <c r="L1006" s="31" t="s">
        <v>1309</v>
      </c>
      <c r="M1006" s="31" t="s">
        <v>3617</v>
      </c>
      <c r="N1006" s="32">
        <v>1973</v>
      </c>
      <c r="O1006" s="32">
        <v>2</v>
      </c>
      <c r="P1006" s="32">
        <v>33.245780000000003</v>
      </c>
      <c r="Q1006" s="32">
        <v>-84.263800000000003</v>
      </c>
      <c r="R1006" s="30">
        <f t="shared" si="16"/>
        <v>1921</v>
      </c>
    </row>
    <row r="1007" spans="1:18">
      <c r="A1007" s="31" t="s">
        <v>1269</v>
      </c>
      <c r="B1007" s="31" t="s">
        <v>3835</v>
      </c>
      <c r="C1007" s="31" t="s">
        <v>336</v>
      </c>
      <c r="D1007" s="31" t="s">
        <v>1127</v>
      </c>
      <c r="E1007" s="32">
        <v>2</v>
      </c>
      <c r="F1007" s="32">
        <v>52</v>
      </c>
      <c r="G1007" s="32">
        <v>2</v>
      </c>
      <c r="H1007" s="32">
        <v>1</v>
      </c>
      <c r="I1007" s="32">
        <v>1</v>
      </c>
      <c r="J1007" s="31" t="s">
        <v>1515</v>
      </c>
      <c r="K1007" s="31" t="s">
        <v>1612</v>
      </c>
      <c r="L1007" s="31" t="s">
        <v>1328</v>
      </c>
      <c r="M1007" s="31" t="s">
        <v>3616</v>
      </c>
      <c r="N1007" s="32">
        <v>1974</v>
      </c>
      <c r="O1007" s="32">
        <v>11</v>
      </c>
      <c r="P1007" s="32">
        <v>32.267470000000003</v>
      </c>
      <c r="Q1007" s="32">
        <v>-89.603430000000003</v>
      </c>
      <c r="R1007" s="30">
        <f t="shared" si="16"/>
        <v>1922</v>
      </c>
    </row>
    <row r="1008" spans="1:18">
      <c r="A1008" s="31" t="s">
        <v>1269</v>
      </c>
      <c r="B1008" s="31" t="s">
        <v>3836</v>
      </c>
      <c r="C1008" s="31" t="s">
        <v>283</v>
      </c>
      <c r="D1008" s="31" t="s">
        <v>1127</v>
      </c>
      <c r="E1008" s="32">
        <v>2</v>
      </c>
      <c r="F1008" s="32">
        <v>53</v>
      </c>
      <c r="G1008" s="32">
        <v>2</v>
      </c>
      <c r="H1008" s="32">
        <v>4</v>
      </c>
      <c r="I1008" s="32">
        <v>3</v>
      </c>
      <c r="J1008" s="31" t="s">
        <v>293</v>
      </c>
      <c r="K1008" s="31" t="s">
        <v>3619</v>
      </c>
      <c r="L1008" s="31" t="s">
        <v>1322</v>
      </c>
      <c r="M1008" s="31" t="s">
        <v>3617</v>
      </c>
      <c r="N1008" s="32">
        <v>1975</v>
      </c>
      <c r="O1008" s="32">
        <v>15</v>
      </c>
      <c r="P1008" s="32">
        <v>29.756489999999999</v>
      </c>
      <c r="Q1008" s="32">
        <v>-95.37039</v>
      </c>
      <c r="R1008" s="30">
        <f t="shared" si="16"/>
        <v>1922</v>
      </c>
    </row>
    <row r="1009" spans="1:18">
      <c r="A1009" s="31" t="s">
        <v>1269</v>
      </c>
      <c r="B1009" s="31" t="s">
        <v>3837</v>
      </c>
      <c r="C1009" s="31" t="s">
        <v>69</v>
      </c>
      <c r="D1009" s="31" t="s">
        <v>1127</v>
      </c>
      <c r="E1009" s="32">
        <v>2</v>
      </c>
      <c r="F1009" s="32">
        <v>52</v>
      </c>
      <c r="G1009" s="32">
        <v>2</v>
      </c>
      <c r="H1009" s="32">
        <v>3</v>
      </c>
      <c r="I1009" s="32">
        <v>3</v>
      </c>
      <c r="J1009" s="31" t="s">
        <v>70</v>
      </c>
      <c r="K1009" s="31" t="s">
        <v>1311</v>
      </c>
      <c r="L1009" s="31" t="s">
        <v>1309</v>
      </c>
      <c r="M1009" s="31" t="s">
        <v>3617</v>
      </c>
      <c r="N1009" s="32">
        <v>1975</v>
      </c>
      <c r="O1009" s="32">
        <v>2</v>
      </c>
      <c r="P1009" s="32">
        <v>33.77364</v>
      </c>
      <c r="Q1009" s="32">
        <v>-84.360010000000003</v>
      </c>
      <c r="R1009" s="30">
        <f t="shared" si="16"/>
        <v>1923</v>
      </c>
    </row>
    <row r="1010" spans="1:18">
      <c r="A1010" s="31" t="s">
        <v>1269</v>
      </c>
      <c r="B1010" s="31" t="s">
        <v>3838</v>
      </c>
      <c r="C1010" s="31" t="s">
        <v>69</v>
      </c>
      <c r="D1010" s="31" t="s">
        <v>1127</v>
      </c>
      <c r="E1010" s="32">
        <v>2</v>
      </c>
      <c r="F1010" s="32">
        <v>52</v>
      </c>
      <c r="G1010" s="32">
        <v>2</v>
      </c>
      <c r="H1010" s="32">
        <v>3</v>
      </c>
      <c r="I1010" s="32">
        <v>3</v>
      </c>
      <c r="J1010" s="31" t="s">
        <v>70</v>
      </c>
      <c r="K1010" s="31" t="s">
        <v>1311</v>
      </c>
      <c r="L1010" s="31" t="s">
        <v>1309</v>
      </c>
      <c r="M1010" s="31" t="s">
        <v>3617</v>
      </c>
      <c r="N1010" s="32">
        <v>1975</v>
      </c>
      <c r="O1010" s="32">
        <v>2</v>
      </c>
      <c r="P1010" s="32">
        <v>33.77364</v>
      </c>
      <c r="Q1010" s="32">
        <v>-84.360010000000003</v>
      </c>
      <c r="R1010" s="30">
        <f t="shared" si="16"/>
        <v>1923</v>
      </c>
    </row>
    <row r="1011" spans="1:18">
      <c r="A1011" s="31" t="s">
        <v>1269</v>
      </c>
      <c r="B1011" s="31" t="s">
        <v>3839</v>
      </c>
      <c r="C1011" s="31" t="s">
        <v>3</v>
      </c>
      <c r="D1011" s="31" t="s">
        <v>1274</v>
      </c>
      <c r="E1011" s="32">
        <v>2</v>
      </c>
      <c r="F1011" s="32">
        <v>56</v>
      </c>
      <c r="G1011" s="32">
        <v>2</v>
      </c>
      <c r="H1011" s="32">
        <v>3</v>
      </c>
      <c r="I1011" s="32">
        <v>2</v>
      </c>
      <c r="J1011" s="31" t="s">
        <v>1434</v>
      </c>
      <c r="K1011" s="31" t="s">
        <v>1433</v>
      </c>
      <c r="L1011" s="31" t="s">
        <v>1328</v>
      </c>
      <c r="M1011" s="31" t="s">
        <v>3617</v>
      </c>
      <c r="N1011" s="32">
        <v>1979</v>
      </c>
      <c r="O1011" s="32">
        <v>7</v>
      </c>
      <c r="P1011" s="32">
        <v>31.806139999999999</v>
      </c>
      <c r="Q1011" s="32">
        <v>-85.988399999999999</v>
      </c>
      <c r="R1011" s="30">
        <f t="shared" si="16"/>
        <v>1923</v>
      </c>
    </row>
    <row r="1012" spans="1:18">
      <c r="A1012" s="31" t="s">
        <v>1269</v>
      </c>
      <c r="B1012" s="31" t="s">
        <v>3840</v>
      </c>
      <c r="C1012" s="31" t="s">
        <v>275</v>
      </c>
      <c r="D1012" s="31" t="s">
        <v>1274</v>
      </c>
      <c r="E1012" s="32">
        <v>2</v>
      </c>
      <c r="F1012" s="32">
        <v>51</v>
      </c>
      <c r="G1012" s="32">
        <v>2</v>
      </c>
      <c r="H1012" s="32">
        <v>4</v>
      </c>
      <c r="I1012" s="32">
        <v>3</v>
      </c>
      <c r="J1012" s="31" t="s">
        <v>354</v>
      </c>
      <c r="K1012" s="31" t="s">
        <v>1385</v>
      </c>
      <c r="L1012" s="31" t="s">
        <v>1273</v>
      </c>
      <c r="M1012" s="31" t="s">
        <v>3617</v>
      </c>
      <c r="N1012" s="32">
        <v>1975</v>
      </c>
      <c r="O1012" s="32">
        <v>5</v>
      </c>
      <c r="P1012" s="32">
        <v>36.176839999999999</v>
      </c>
      <c r="Q1012" s="32">
        <v>-86.772580000000005</v>
      </c>
      <c r="R1012" s="30">
        <f t="shared" si="16"/>
        <v>1924</v>
      </c>
    </row>
    <row r="1013" spans="1:18">
      <c r="A1013" s="31" t="s">
        <v>1269</v>
      </c>
      <c r="B1013" s="31" t="s">
        <v>3841</v>
      </c>
      <c r="C1013" s="31" t="s">
        <v>283</v>
      </c>
      <c r="D1013" s="31" t="s">
        <v>1127</v>
      </c>
      <c r="E1013" s="32">
        <v>2</v>
      </c>
      <c r="F1013" s="32">
        <v>51</v>
      </c>
      <c r="G1013" s="32">
        <v>2</v>
      </c>
      <c r="H1013" s="32">
        <v>1</v>
      </c>
      <c r="J1013" s="31" t="s">
        <v>284</v>
      </c>
      <c r="K1013" s="31" t="s">
        <v>1578</v>
      </c>
      <c r="L1013" s="31" t="s">
        <v>1319</v>
      </c>
      <c r="M1013" s="31" t="s">
        <v>3617</v>
      </c>
      <c r="N1013" s="32">
        <v>1975</v>
      </c>
      <c r="O1013" s="32">
        <v>16</v>
      </c>
      <c r="P1013" s="32">
        <v>29.424219999999998</v>
      </c>
      <c r="Q1013" s="32">
        <v>-98.49624</v>
      </c>
      <c r="R1013" s="30">
        <f t="shared" si="16"/>
        <v>1924</v>
      </c>
    </row>
    <row r="1014" spans="1:18">
      <c r="A1014" s="31" t="s">
        <v>1269</v>
      </c>
      <c r="B1014" s="31" t="s">
        <v>3842</v>
      </c>
      <c r="C1014" s="31" t="s">
        <v>69</v>
      </c>
      <c r="D1014" s="31" t="s">
        <v>1274</v>
      </c>
      <c r="E1014" s="32">
        <v>2</v>
      </c>
      <c r="F1014" s="32">
        <v>48</v>
      </c>
      <c r="G1014" s="32">
        <v>2</v>
      </c>
      <c r="H1014" s="32">
        <v>2</v>
      </c>
      <c r="I1014" s="32">
        <v>1</v>
      </c>
      <c r="J1014" s="31" t="s">
        <v>3843</v>
      </c>
      <c r="K1014" s="31" t="s">
        <v>2508</v>
      </c>
      <c r="L1014" s="31" t="s">
        <v>1309</v>
      </c>
      <c r="M1014" s="31" t="s">
        <v>3616</v>
      </c>
      <c r="N1014" s="32">
        <v>1973</v>
      </c>
      <c r="O1014" s="32">
        <v>2</v>
      </c>
      <c r="P1014" s="32">
        <v>33.441749999999999</v>
      </c>
      <c r="Q1014" s="32">
        <v>-84.315449999999998</v>
      </c>
      <c r="R1014" s="30">
        <f t="shared" si="16"/>
        <v>1925</v>
      </c>
    </row>
    <row r="1015" spans="1:18">
      <c r="A1015" s="31" t="s">
        <v>1269</v>
      </c>
      <c r="B1015" s="31" t="s">
        <v>3844</v>
      </c>
      <c r="C1015" s="31" t="s">
        <v>69</v>
      </c>
      <c r="D1015" s="31" t="s">
        <v>1274</v>
      </c>
      <c r="E1015" s="32">
        <v>2</v>
      </c>
      <c r="F1015" s="32">
        <v>47</v>
      </c>
      <c r="G1015" s="32">
        <v>2</v>
      </c>
      <c r="H1015" s="32">
        <v>1</v>
      </c>
      <c r="I1015" s="32">
        <v>1</v>
      </c>
      <c r="J1015" s="31" t="s">
        <v>1333</v>
      </c>
      <c r="K1015" s="31" t="s">
        <v>1332</v>
      </c>
      <c r="L1015" s="31" t="s">
        <v>1328</v>
      </c>
      <c r="M1015" s="31" t="s">
        <v>3617</v>
      </c>
      <c r="N1015" s="32">
        <v>1972</v>
      </c>
      <c r="O1015" s="32">
        <v>3</v>
      </c>
      <c r="P1015" s="32">
        <v>30.830780000000001</v>
      </c>
      <c r="Q1015" s="32">
        <v>-83.278840000000002</v>
      </c>
      <c r="R1015" s="30">
        <f t="shared" si="16"/>
        <v>1925</v>
      </c>
    </row>
    <row r="1016" spans="1:18">
      <c r="A1016" s="31" t="s">
        <v>1269</v>
      </c>
      <c r="B1016" s="31" t="s">
        <v>3845</v>
      </c>
      <c r="C1016" s="31" t="s">
        <v>3</v>
      </c>
      <c r="D1016" s="31" t="s">
        <v>1274</v>
      </c>
      <c r="E1016" s="32">
        <v>2</v>
      </c>
      <c r="F1016" s="32">
        <v>49</v>
      </c>
      <c r="G1016" s="32">
        <v>2</v>
      </c>
      <c r="H1016" s="32">
        <v>3</v>
      </c>
      <c r="I1016" s="32">
        <v>2</v>
      </c>
      <c r="J1016" s="31" t="s">
        <v>6</v>
      </c>
      <c r="K1016" s="31" t="s">
        <v>6</v>
      </c>
      <c r="L1016" s="31" t="s">
        <v>1322</v>
      </c>
      <c r="M1016" s="31" t="s">
        <v>3617</v>
      </c>
      <c r="N1016" s="32">
        <v>1975</v>
      </c>
      <c r="O1016" s="32">
        <v>8</v>
      </c>
      <c r="P1016" s="32">
        <v>30.69293</v>
      </c>
      <c r="Q1016" s="32">
        <v>-88.056740000000005</v>
      </c>
      <c r="R1016" s="30">
        <f t="shared" si="16"/>
        <v>1926</v>
      </c>
    </row>
    <row r="1017" spans="1:18">
      <c r="A1017" s="31" t="s">
        <v>1269</v>
      </c>
      <c r="B1017" s="31" t="s">
        <v>3846</v>
      </c>
      <c r="C1017" s="31" t="s">
        <v>275</v>
      </c>
      <c r="D1017" s="31" t="s">
        <v>1274</v>
      </c>
      <c r="E1017" s="32">
        <v>2</v>
      </c>
      <c r="F1017" s="32">
        <v>44</v>
      </c>
      <c r="G1017" s="32">
        <v>1</v>
      </c>
      <c r="H1017" s="32">
        <v>3</v>
      </c>
      <c r="I1017" s="32">
        <v>2</v>
      </c>
      <c r="J1017" s="31" t="s">
        <v>278</v>
      </c>
      <c r="K1017" s="31" t="s">
        <v>1288</v>
      </c>
      <c r="L1017" s="31" t="s">
        <v>1273</v>
      </c>
      <c r="M1017" s="31" t="s">
        <v>3617</v>
      </c>
      <c r="N1017" s="32">
        <v>1972</v>
      </c>
      <c r="O1017" s="32">
        <v>1</v>
      </c>
      <c r="P1017" s="32">
        <v>35.958129999999997</v>
      </c>
      <c r="Q1017" s="32">
        <v>-83.919110000000003</v>
      </c>
      <c r="R1017" s="30">
        <f t="shared" si="16"/>
        <v>1928</v>
      </c>
    </row>
    <row r="1018" spans="1:18">
      <c r="A1018" s="31" t="s">
        <v>1269</v>
      </c>
      <c r="B1018" s="31" t="s">
        <v>3847</v>
      </c>
      <c r="C1018" s="31" t="s">
        <v>69</v>
      </c>
      <c r="D1018" s="31" t="s">
        <v>1274</v>
      </c>
      <c r="E1018" s="32">
        <v>2</v>
      </c>
      <c r="F1018" s="32">
        <v>45</v>
      </c>
      <c r="G1018" s="32">
        <v>1</v>
      </c>
      <c r="H1018" s="32">
        <v>2</v>
      </c>
      <c r="I1018" s="32">
        <v>2</v>
      </c>
      <c r="J1018" s="31" t="s">
        <v>78</v>
      </c>
      <c r="K1018" s="31" t="s">
        <v>1321</v>
      </c>
      <c r="L1018" s="31" t="s">
        <v>1322</v>
      </c>
      <c r="M1018" s="31" t="s">
        <v>3617</v>
      </c>
      <c r="N1018" s="32">
        <v>1973</v>
      </c>
      <c r="O1018" s="32">
        <v>3</v>
      </c>
      <c r="P1018" s="32">
        <v>32.080570000000002</v>
      </c>
      <c r="Q1018" s="32">
        <v>-81.090059999999994</v>
      </c>
      <c r="R1018" s="30">
        <f t="shared" si="16"/>
        <v>1928</v>
      </c>
    </row>
    <row r="1019" spans="1:18">
      <c r="A1019" s="31" t="s">
        <v>1269</v>
      </c>
      <c r="B1019" s="31" t="s">
        <v>3848</v>
      </c>
      <c r="C1019" s="31" t="s">
        <v>24</v>
      </c>
      <c r="D1019" s="31" t="s">
        <v>1127</v>
      </c>
      <c r="E1019" s="32">
        <v>2</v>
      </c>
      <c r="F1019" s="32">
        <v>46</v>
      </c>
      <c r="G1019" s="32">
        <v>2</v>
      </c>
      <c r="H1019" s="32">
        <v>3</v>
      </c>
      <c r="I1019" s="32">
        <v>2</v>
      </c>
      <c r="J1019" s="31" t="s">
        <v>1488</v>
      </c>
      <c r="K1019" s="31" t="s">
        <v>1487</v>
      </c>
      <c r="L1019" s="31" t="s">
        <v>1274</v>
      </c>
      <c r="M1019" s="31" t="s">
        <v>3617</v>
      </c>
      <c r="N1019" s="32">
        <v>1974</v>
      </c>
      <c r="O1019" s="32">
        <v>12</v>
      </c>
      <c r="P1019" s="32">
        <v>30.648219999999998</v>
      </c>
      <c r="Q1019" s="32">
        <v>-91.154939999999996</v>
      </c>
      <c r="R1019" s="30">
        <f t="shared" si="16"/>
        <v>1928</v>
      </c>
    </row>
    <row r="1020" spans="1:18">
      <c r="A1020" s="31" t="s">
        <v>1269</v>
      </c>
      <c r="B1020" s="31" t="s">
        <v>3849</v>
      </c>
      <c r="C1020" s="31" t="s">
        <v>54</v>
      </c>
      <c r="D1020" s="31" t="s">
        <v>1274</v>
      </c>
      <c r="E1020" s="32">
        <v>2</v>
      </c>
      <c r="F1020" s="32">
        <v>45</v>
      </c>
      <c r="G1020" s="32">
        <v>1</v>
      </c>
      <c r="H1020" s="32">
        <v>3</v>
      </c>
      <c r="I1020" s="32">
        <v>2</v>
      </c>
      <c r="J1020" s="31" t="s">
        <v>63</v>
      </c>
      <c r="K1020" s="31" t="s">
        <v>1364</v>
      </c>
      <c r="L1020" s="31" t="s">
        <v>1322</v>
      </c>
      <c r="M1020" s="31" t="s">
        <v>3617</v>
      </c>
      <c r="N1020" s="32">
        <v>1976</v>
      </c>
      <c r="O1020" s="32">
        <v>4</v>
      </c>
      <c r="P1020" s="32">
        <v>27.946629999999999</v>
      </c>
      <c r="Q1020" s="32">
        <v>-82.459299999999999</v>
      </c>
      <c r="R1020" s="30">
        <f t="shared" si="16"/>
        <v>1931</v>
      </c>
    </row>
    <row r="1021" spans="1:18">
      <c r="A1021" s="31" t="s">
        <v>1269</v>
      </c>
      <c r="B1021" s="31" t="s">
        <v>3850</v>
      </c>
      <c r="C1021" s="31" t="s">
        <v>3</v>
      </c>
      <c r="D1021" s="31" t="s">
        <v>1274</v>
      </c>
      <c r="E1021" s="32">
        <v>2</v>
      </c>
      <c r="F1021" s="32">
        <v>41</v>
      </c>
      <c r="G1021" s="32">
        <v>1</v>
      </c>
      <c r="H1021" s="32">
        <v>4</v>
      </c>
      <c r="I1021" s="32">
        <v>2</v>
      </c>
      <c r="J1021" s="31" t="s">
        <v>3700</v>
      </c>
      <c r="K1021" s="31" t="s">
        <v>209</v>
      </c>
      <c r="L1021" s="31" t="s">
        <v>1273</v>
      </c>
      <c r="M1021" s="31" t="s">
        <v>3616</v>
      </c>
      <c r="N1021" s="32">
        <v>1972</v>
      </c>
      <c r="O1021" s="32">
        <v>6</v>
      </c>
      <c r="P1021" s="32">
        <v>34.634149999999998</v>
      </c>
      <c r="Q1021" s="32">
        <v>-86.26585</v>
      </c>
      <c r="R1021" s="30">
        <f t="shared" si="16"/>
        <v>1931</v>
      </c>
    </row>
    <row r="1022" spans="1:18">
      <c r="A1022" s="31" t="s">
        <v>1269</v>
      </c>
      <c r="B1022" s="31" t="s">
        <v>3851</v>
      </c>
      <c r="C1022" s="31" t="s">
        <v>3</v>
      </c>
      <c r="D1022" s="31" t="s">
        <v>1127</v>
      </c>
      <c r="E1022" s="32">
        <v>2</v>
      </c>
      <c r="F1022" s="32">
        <v>42</v>
      </c>
      <c r="G1022" s="32">
        <v>1</v>
      </c>
      <c r="H1022" s="32">
        <v>2</v>
      </c>
      <c r="I1022" s="32">
        <v>2</v>
      </c>
      <c r="J1022" s="31" t="s">
        <v>1578</v>
      </c>
      <c r="K1022" s="31" t="s">
        <v>2147</v>
      </c>
      <c r="L1022" s="31" t="s">
        <v>1273</v>
      </c>
      <c r="M1022" s="31" t="s">
        <v>3616</v>
      </c>
      <c r="N1022" s="32">
        <v>1973</v>
      </c>
      <c r="O1022" s="32">
        <v>6</v>
      </c>
      <c r="P1022" s="32">
        <v>34.19061</v>
      </c>
      <c r="Q1022" s="32">
        <v>-88.147379999999998</v>
      </c>
      <c r="R1022" s="30">
        <f t="shared" si="16"/>
        <v>1931</v>
      </c>
    </row>
    <row r="1023" spans="1:18">
      <c r="A1023" s="31" t="s">
        <v>1269</v>
      </c>
      <c r="B1023" s="31" t="s">
        <v>3852</v>
      </c>
      <c r="C1023" s="31" t="s">
        <v>69</v>
      </c>
      <c r="D1023" s="31" t="s">
        <v>1127</v>
      </c>
      <c r="E1023" s="32">
        <v>2</v>
      </c>
      <c r="F1023" s="32">
        <v>47</v>
      </c>
      <c r="G1023" s="32">
        <v>2</v>
      </c>
      <c r="H1023" s="32">
        <v>4</v>
      </c>
      <c r="I1023" s="32">
        <v>4</v>
      </c>
      <c r="J1023" s="31" t="s">
        <v>70</v>
      </c>
      <c r="K1023" s="31" t="s">
        <v>1311</v>
      </c>
      <c r="L1023" s="31" t="s">
        <v>1309</v>
      </c>
      <c r="M1023" s="31" t="s">
        <v>3617</v>
      </c>
      <c r="N1023" s="32">
        <v>1979</v>
      </c>
      <c r="O1023" s="32">
        <v>2</v>
      </c>
      <c r="P1023" s="32">
        <v>33.750709999999998</v>
      </c>
      <c r="Q1023" s="32">
        <v>-84.397019999999998</v>
      </c>
      <c r="R1023" s="30">
        <f t="shared" si="16"/>
        <v>1932</v>
      </c>
    </row>
    <row r="1024" spans="1:18">
      <c r="A1024" s="31" t="s">
        <v>1269</v>
      </c>
      <c r="B1024" s="31" t="s">
        <v>3853</v>
      </c>
      <c r="C1024" s="31" t="s">
        <v>3</v>
      </c>
      <c r="D1024" s="31" t="s">
        <v>1274</v>
      </c>
      <c r="E1024" s="32">
        <v>2</v>
      </c>
      <c r="F1024" s="32">
        <v>44</v>
      </c>
      <c r="G1024" s="32">
        <v>1</v>
      </c>
      <c r="H1024" s="32">
        <v>3</v>
      </c>
      <c r="I1024" s="32">
        <v>2</v>
      </c>
      <c r="J1024" s="31" t="s">
        <v>1810</v>
      </c>
      <c r="K1024" s="31" t="s">
        <v>293</v>
      </c>
      <c r="L1024" s="31" t="s">
        <v>1328</v>
      </c>
      <c r="M1024" s="31" t="s">
        <v>3617</v>
      </c>
      <c r="N1024" s="32">
        <v>1976</v>
      </c>
      <c r="O1024" s="32">
        <v>7</v>
      </c>
      <c r="P1024" s="32">
        <v>31.216059999999999</v>
      </c>
      <c r="Q1024" s="32">
        <v>-85.361400000000003</v>
      </c>
      <c r="R1024" s="30">
        <f t="shared" si="16"/>
        <v>1932</v>
      </c>
    </row>
    <row r="1025" spans="1:18">
      <c r="A1025" s="31" t="s">
        <v>1269</v>
      </c>
      <c r="B1025" s="31" t="s">
        <v>3854</v>
      </c>
      <c r="C1025" s="31" t="s">
        <v>54</v>
      </c>
      <c r="D1025" s="31" t="s">
        <v>1274</v>
      </c>
      <c r="E1025" s="32">
        <v>2</v>
      </c>
      <c r="F1025" s="32">
        <v>42</v>
      </c>
      <c r="G1025" s="32">
        <v>1</v>
      </c>
      <c r="H1025" s="32">
        <v>2</v>
      </c>
      <c r="I1025" s="32">
        <v>2</v>
      </c>
      <c r="J1025" s="31" t="s">
        <v>57</v>
      </c>
      <c r="K1025" s="31" t="s">
        <v>1372</v>
      </c>
      <c r="L1025" s="31" t="s">
        <v>1322</v>
      </c>
      <c r="M1025" s="31" t="s">
        <v>3617</v>
      </c>
      <c r="N1025" s="32">
        <v>1975</v>
      </c>
      <c r="O1025" s="32">
        <v>4</v>
      </c>
      <c r="P1025" s="32">
        <v>25.731000000000002</v>
      </c>
      <c r="Q1025" s="32">
        <v>-80.253780000000006</v>
      </c>
      <c r="R1025" s="30">
        <f t="shared" si="16"/>
        <v>1933</v>
      </c>
    </row>
    <row r="1026" spans="1:18">
      <c r="A1026" s="31" t="s">
        <v>1269</v>
      </c>
      <c r="B1026" s="31" t="s">
        <v>3855</v>
      </c>
      <c r="C1026" s="31" t="s">
        <v>3</v>
      </c>
      <c r="D1026" s="31" t="s">
        <v>1127</v>
      </c>
      <c r="E1026" s="32">
        <v>2</v>
      </c>
      <c r="F1026" s="32">
        <v>47</v>
      </c>
      <c r="G1026" s="32">
        <v>2</v>
      </c>
      <c r="H1026" s="32">
        <v>4</v>
      </c>
      <c r="I1026" s="32">
        <v>3</v>
      </c>
      <c r="J1026" s="31" t="s">
        <v>3856</v>
      </c>
      <c r="K1026" s="31" t="s">
        <v>1409</v>
      </c>
      <c r="L1026" s="31" t="s">
        <v>1309</v>
      </c>
      <c r="M1026" s="31" t="s">
        <v>3617</v>
      </c>
      <c r="N1026" s="32">
        <v>1980</v>
      </c>
      <c r="O1026" s="32">
        <v>6</v>
      </c>
      <c r="P1026" s="32">
        <v>33.921779999999998</v>
      </c>
      <c r="Q1026" s="32">
        <v>-85.613429999999994</v>
      </c>
      <c r="R1026" s="30">
        <f t="shared" si="16"/>
        <v>1933</v>
      </c>
    </row>
    <row r="1027" spans="1:18">
      <c r="A1027" s="31" t="s">
        <v>1269</v>
      </c>
      <c r="B1027" s="31" t="s">
        <v>3857</v>
      </c>
      <c r="C1027" s="31" t="s">
        <v>54</v>
      </c>
      <c r="D1027" s="31" t="s">
        <v>1127</v>
      </c>
      <c r="E1027" s="32">
        <v>2</v>
      </c>
      <c r="F1027" s="32">
        <v>46</v>
      </c>
      <c r="G1027" s="32">
        <v>2</v>
      </c>
      <c r="H1027" s="32">
        <v>4</v>
      </c>
      <c r="I1027" s="32">
        <v>3</v>
      </c>
      <c r="J1027" s="31" t="s">
        <v>1827</v>
      </c>
      <c r="K1027" s="31" t="s">
        <v>382</v>
      </c>
      <c r="L1027" s="31" t="s">
        <v>1322</v>
      </c>
      <c r="M1027" s="31" t="s">
        <v>3617</v>
      </c>
      <c r="N1027" s="32">
        <v>1979</v>
      </c>
      <c r="O1027" s="32">
        <v>8</v>
      </c>
      <c r="P1027" s="32">
        <v>30.159870000000002</v>
      </c>
      <c r="Q1027" s="32">
        <v>-85.66037</v>
      </c>
      <c r="R1027" s="30">
        <f t="shared" si="16"/>
        <v>1933</v>
      </c>
    </row>
    <row r="1028" spans="1:18">
      <c r="A1028" s="31" t="s">
        <v>1269</v>
      </c>
      <c r="B1028" s="31" t="s">
        <v>3858</v>
      </c>
      <c r="C1028" s="31" t="s">
        <v>336</v>
      </c>
      <c r="D1028" s="31" t="s">
        <v>1274</v>
      </c>
      <c r="E1028" s="32">
        <v>2</v>
      </c>
      <c r="F1028" s="32">
        <v>40</v>
      </c>
      <c r="G1028" s="32">
        <v>1</v>
      </c>
      <c r="H1028" s="32">
        <v>4</v>
      </c>
      <c r="I1028" s="32">
        <v>2</v>
      </c>
      <c r="J1028" s="31" t="s">
        <v>2314</v>
      </c>
      <c r="K1028" s="31" t="s">
        <v>2313</v>
      </c>
      <c r="L1028" s="31" t="s">
        <v>1328</v>
      </c>
      <c r="M1028" s="31" t="s">
        <v>3616</v>
      </c>
      <c r="N1028" s="32">
        <v>1973</v>
      </c>
      <c r="O1028" s="32">
        <v>11</v>
      </c>
      <c r="P1028" s="32">
        <v>31.755600000000001</v>
      </c>
      <c r="Q1028" s="32">
        <v>-89.274450000000002</v>
      </c>
      <c r="R1028" s="30">
        <f t="shared" si="16"/>
        <v>1933</v>
      </c>
    </row>
    <row r="1029" spans="1:18">
      <c r="A1029" s="31" t="s">
        <v>1269</v>
      </c>
      <c r="B1029" s="31" t="s">
        <v>3859</v>
      </c>
      <c r="C1029" s="31" t="s">
        <v>283</v>
      </c>
      <c r="D1029" s="31" t="s">
        <v>1274</v>
      </c>
      <c r="E1029" s="32">
        <v>2</v>
      </c>
      <c r="F1029" s="32">
        <v>42</v>
      </c>
      <c r="G1029" s="32">
        <v>1</v>
      </c>
      <c r="H1029" s="32">
        <v>3</v>
      </c>
      <c r="I1029" s="32">
        <v>2</v>
      </c>
      <c r="J1029" s="31" t="s">
        <v>480</v>
      </c>
      <c r="K1029" s="31" t="s">
        <v>480</v>
      </c>
      <c r="L1029" s="31" t="s">
        <v>1319</v>
      </c>
      <c r="M1029" s="31" t="s">
        <v>3617</v>
      </c>
      <c r="N1029" s="32">
        <v>1975</v>
      </c>
      <c r="O1029" s="32">
        <v>15</v>
      </c>
      <c r="P1029" s="32">
        <v>32.780659999999997</v>
      </c>
      <c r="Q1029" s="32">
        <v>-96.795559999999995</v>
      </c>
      <c r="R1029" s="30">
        <f t="shared" si="16"/>
        <v>1933</v>
      </c>
    </row>
    <row r="1030" spans="1:18">
      <c r="A1030" s="31" t="s">
        <v>1269</v>
      </c>
      <c r="B1030" s="31" t="s">
        <v>3860</v>
      </c>
      <c r="C1030" s="31" t="s">
        <v>69</v>
      </c>
      <c r="D1030" s="31" t="s">
        <v>1274</v>
      </c>
      <c r="E1030" s="32">
        <v>2</v>
      </c>
      <c r="F1030" s="32">
        <v>40</v>
      </c>
      <c r="G1030" s="32">
        <v>1</v>
      </c>
      <c r="H1030" s="32">
        <v>1</v>
      </c>
      <c r="J1030" s="31" t="s">
        <v>3861</v>
      </c>
      <c r="K1030" s="31" t="s">
        <v>1348</v>
      </c>
      <c r="L1030" s="31" t="s">
        <v>1319</v>
      </c>
      <c r="M1030" s="31" t="s">
        <v>3616</v>
      </c>
      <c r="N1030" s="32">
        <v>1974</v>
      </c>
      <c r="O1030" s="32">
        <v>3</v>
      </c>
      <c r="P1030" s="32">
        <v>31.981719999999999</v>
      </c>
      <c r="Q1030" s="32">
        <v>-84.297629999999998</v>
      </c>
      <c r="R1030" s="30">
        <f t="shared" si="16"/>
        <v>1934</v>
      </c>
    </row>
    <row r="1031" spans="1:18">
      <c r="A1031" s="31" t="s">
        <v>1269</v>
      </c>
      <c r="B1031" s="31" t="s">
        <v>3862</v>
      </c>
      <c r="C1031" s="31" t="s">
        <v>283</v>
      </c>
      <c r="D1031" s="31" t="s">
        <v>1274</v>
      </c>
      <c r="E1031" s="32">
        <v>2</v>
      </c>
      <c r="F1031" s="32">
        <v>41</v>
      </c>
      <c r="G1031" s="32">
        <v>1</v>
      </c>
      <c r="H1031" s="32">
        <v>4</v>
      </c>
      <c r="I1031" s="32">
        <v>3</v>
      </c>
      <c r="J1031" s="31" t="s">
        <v>284</v>
      </c>
      <c r="K1031" s="31" t="s">
        <v>1578</v>
      </c>
      <c r="L1031" s="31" t="s">
        <v>1319</v>
      </c>
      <c r="M1031" s="31" t="s">
        <v>3617</v>
      </c>
      <c r="N1031" s="32">
        <v>1975</v>
      </c>
      <c r="O1031" s="32">
        <v>16</v>
      </c>
      <c r="P1031" s="32">
        <v>29.42642</v>
      </c>
      <c r="Q1031" s="32">
        <v>-98.494550000000004</v>
      </c>
      <c r="R1031" s="30">
        <f t="shared" si="16"/>
        <v>1934</v>
      </c>
    </row>
    <row r="1032" spans="1:18">
      <c r="A1032" s="31" t="s">
        <v>1269</v>
      </c>
      <c r="B1032" s="31" t="s">
        <v>3863</v>
      </c>
      <c r="C1032" s="31" t="s">
        <v>3</v>
      </c>
      <c r="D1032" s="31" t="s">
        <v>1274</v>
      </c>
      <c r="E1032" s="32">
        <v>2</v>
      </c>
      <c r="F1032" s="32">
        <v>40</v>
      </c>
      <c r="G1032" s="32">
        <v>1</v>
      </c>
      <c r="H1032" s="32">
        <v>1</v>
      </c>
      <c r="I1032" s="32">
        <v>1</v>
      </c>
      <c r="J1032" s="31" t="s">
        <v>554</v>
      </c>
      <c r="K1032" s="31" t="s">
        <v>581</v>
      </c>
      <c r="L1032" s="31" t="s">
        <v>1319</v>
      </c>
      <c r="M1032" s="31" t="s">
        <v>3617</v>
      </c>
      <c r="N1032" s="32">
        <v>1976</v>
      </c>
      <c r="O1032" s="32">
        <v>7</v>
      </c>
      <c r="P1032" s="32">
        <v>32.704149999999998</v>
      </c>
      <c r="Q1032" s="32">
        <v>-87.595519999999993</v>
      </c>
      <c r="R1032" s="30">
        <f t="shared" si="16"/>
        <v>1936</v>
      </c>
    </row>
    <row r="1033" spans="1:18">
      <c r="A1033" s="31" t="s">
        <v>1269</v>
      </c>
      <c r="B1033" s="31" t="s">
        <v>3864</v>
      </c>
      <c r="C1033" s="31" t="s">
        <v>10</v>
      </c>
      <c r="D1033" s="31" t="s">
        <v>1127</v>
      </c>
      <c r="E1033" s="32">
        <v>2</v>
      </c>
      <c r="F1033" s="32">
        <v>39</v>
      </c>
      <c r="G1033" s="32">
        <v>1</v>
      </c>
      <c r="H1033" s="32">
        <v>4</v>
      </c>
      <c r="J1033" s="31" t="s">
        <v>179</v>
      </c>
      <c r="K1033" s="31" t="s">
        <v>1068</v>
      </c>
      <c r="L1033" s="31" t="s">
        <v>1273</v>
      </c>
      <c r="M1033" s="31" t="s">
        <v>3617</v>
      </c>
      <c r="N1033" s="32">
        <v>1976</v>
      </c>
      <c r="O1033" s="32">
        <v>13</v>
      </c>
      <c r="P1033" s="32">
        <v>36.062629999999999</v>
      </c>
      <c r="Q1033" s="32">
        <v>-94.159710000000004</v>
      </c>
      <c r="R1033" s="30">
        <f t="shared" si="16"/>
        <v>1937</v>
      </c>
    </row>
    <row r="1034" spans="1:18">
      <c r="A1034" s="31" t="s">
        <v>1269</v>
      </c>
      <c r="B1034" s="31" t="s">
        <v>3865</v>
      </c>
      <c r="C1034" s="31" t="s">
        <v>24</v>
      </c>
      <c r="D1034" s="31" t="s">
        <v>1274</v>
      </c>
      <c r="E1034" s="32">
        <v>2</v>
      </c>
      <c r="F1034" s="32">
        <v>38</v>
      </c>
      <c r="G1034" s="32">
        <v>1</v>
      </c>
      <c r="H1034" s="32">
        <v>4</v>
      </c>
      <c r="I1034" s="32">
        <v>3</v>
      </c>
      <c r="J1034" s="31" t="s">
        <v>1292</v>
      </c>
      <c r="K1034" s="31" t="s">
        <v>1541</v>
      </c>
      <c r="L1034" s="31" t="s">
        <v>1319</v>
      </c>
      <c r="M1034" s="31" t="s">
        <v>3617</v>
      </c>
      <c r="N1034" s="32">
        <v>1975</v>
      </c>
      <c r="O1034" s="32">
        <v>14</v>
      </c>
      <c r="P1034" s="32">
        <v>32.508690000000001</v>
      </c>
      <c r="Q1034" s="32">
        <v>-92.120519999999999</v>
      </c>
      <c r="R1034" s="30">
        <f t="shared" si="16"/>
        <v>1937</v>
      </c>
    </row>
    <row r="1035" spans="1:18">
      <c r="A1035" s="31" t="s">
        <v>1269</v>
      </c>
      <c r="B1035" s="31" t="s">
        <v>3866</v>
      </c>
      <c r="C1035" s="31" t="s">
        <v>3</v>
      </c>
      <c r="D1035" s="31" t="s">
        <v>1274</v>
      </c>
      <c r="E1035" s="32">
        <v>2</v>
      </c>
      <c r="F1035" s="32">
        <v>38</v>
      </c>
      <c r="G1035" s="32">
        <v>1</v>
      </c>
      <c r="H1035" s="32">
        <v>4</v>
      </c>
      <c r="I1035" s="32">
        <v>4</v>
      </c>
      <c r="J1035" s="31" t="s">
        <v>456</v>
      </c>
      <c r="K1035" s="31" t="s">
        <v>456</v>
      </c>
      <c r="L1035" s="31" t="s">
        <v>1319</v>
      </c>
      <c r="M1035" s="31" t="s">
        <v>3617</v>
      </c>
      <c r="N1035" s="32">
        <v>1976</v>
      </c>
      <c r="O1035" s="32">
        <v>7</v>
      </c>
      <c r="P1035" s="32">
        <v>32.373519999999999</v>
      </c>
      <c r="Q1035" s="32">
        <v>-86.322090000000003</v>
      </c>
      <c r="R1035" s="30">
        <f t="shared" si="16"/>
        <v>1938</v>
      </c>
    </row>
    <row r="1036" spans="1:18">
      <c r="A1036" s="31" t="s">
        <v>1269</v>
      </c>
      <c r="B1036" s="31" t="s">
        <v>3867</v>
      </c>
      <c r="C1036" s="31" t="s">
        <v>24</v>
      </c>
      <c r="D1036" s="31" t="s">
        <v>1127</v>
      </c>
      <c r="E1036" s="32">
        <v>2</v>
      </c>
      <c r="F1036" s="32">
        <v>38</v>
      </c>
      <c r="G1036" s="32">
        <v>1</v>
      </c>
      <c r="H1036" s="32">
        <v>1</v>
      </c>
      <c r="I1036" s="32">
        <v>2</v>
      </c>
      <c r="J1036" s="31" t="s">
        <v>3868</v>
      </c>
      <c r="K1036" s="31" t="s">
        <v>2810</v>
      </c>
      <c r="L1036" s="31" t="s">
        <v>1274</v>
      </c>
      <c r="M1036" s="31" t="s">
        <v>3617</v>
      </c>
      <c r="N1036" s="32">
        <v>1977</v>
      </c>
      <c r="O1036" s="32">
        <v>14</v>
      </c>
      <c r="P1036" s="32">
        <v>30.406659999999999</v>
      </c>
      <c r="Q1036" s="32">
        <v>-92.218090000000004</v>
      </c>
      <c r="R1036" s="30">
        <f t="shared" si="16"/>
        <v>1939</v>
      </c>
    </row>
    <row r="1037" spans="1:18">
      <c r="A1037" s="31" t="s">
        <v>1269</v>
      </c>
      <c r="B1037" s="31" t="s">
        <v>3869</v>
      </c>
      <c r="C1037" s="31" t="s">
        <v>69</v>
      </c>
      <c r="D1037" s="31" t="s">
        <v>1274</v>
      </c>
      <c r="E1037" s="32">
        <v>2</v>
      </c>
      <c r="F1037" s="32">
        <v>36</v>
      </c>
      <c r="G1037" s="32">
        <v>1</v>
      </c>
      <c r="H1037" s="32">
        <v>3</v>
      </c>
      <c r="J1037" s="31" t="s">
        <v>191</v>
      </c>
      <c r="K1037" s="31" t="s">
        <v>380</v>
      </c>
      <c r="M1037" s="31" t="s">
        <v>3616</v>
      </c>
      <c r="N1037" s="32">
        <v>1976</v>
      </c>
      <c r="O1037" s="32">
        <v>3</v>
      </c>
      <c r="P1037" s="32">
        <v>32.142919999999997</v>
      </c>
      <c r="Q1037" s="32">
        <v>-85.012649999999994</v>
      </c>
      <c r="R1037" s="30">
        <f t="shared" si="16"/>
        <v>1940</v>
      </c>
    </row>
    <row r="1038" spans="1:18">
      <c r="A1038" s="31" t="s">
        <v>1269</v>
      </c>
      <c r="B1038" s="31" t="s">
        <v>3870</v>
      </c>
      <c r="C1038" s="31" t="s">
        <v>275</v>
      </c>
      <c r="D1038" s="31" t="s">
        <v>1127</v>
      </c>
      <c r="E1038" s="32">
        <v>2</v>
      </c>
      <c r="F1038" s="32">
        <v>35</v>
      </c>
      <c r="G1038" s="32">
        <v>1</v>
      </c>
      <c r="H1038" s="32">
        <v>4</v>
      </c>
      <c r="I1038" s="32">
        <v>4</v>
      </c>
      <c r="J1038" s="31" t="s">
        <v>280</v>
      </c>
      <c r="K1038" s="31" t="s">
        <v>1462</v>
      </c>
      <c r="L1038" s="31" t="s">
        <v>1274</v>
      </c>
      <c r="M1038" s="31" t="s">
        <v>3617</v>
      </c>
      <c r="N1038" s="32">
        <v>1975</v>
      </c>
      <c r="O1038" s="32">
        <v>9</v>
      </c>
      <c r="P1038" s="32">
        <v>35.143940000000001</v>
      </c>
      <c r="Q1038" s="32">
        <v>-90.056060000000002</v>
      </c>
      <c r="R1038" s="30">
        <f t="shared" ref="R1038:R1080" si="17">N1038-F1038</f>
        <v>1940</v>
      </c>
    </row>
    <row r="1039" spans="1:18">
      <c r="A1039" s="31" t="s">
        <v>1269</v>
      </c>
      <c r="B1039" s="31" t="s">
        <v>3871</v>
      </c>
      <c r="C1039" s="31" t="s">
        <v>275</v>
      </c>
      <c r="D1039" s="31" t="s">
        <v>1274</v>
      </c>
      <c r="E1039" s="32">
        <v>2</v>
      </c>
      <c r="F1039" s="32">
        <v>31</v>
      </c>
      <c r="G1039" s="32">
        <v>1</v>
      </c>
      <c r="H1039" s="32">
        <v>4</v>
      </c>
      <c r="I1039" s="32">
        <v>3</v>
      </c>
      <c r="J1039" s="31" t="s">
        <v>278</v>
      </c>
      <c r="K1039" s="31" t="s">
        <v>1288</v>
      </c>
      <c r="L1039" s="31" t="s">
        <v>1273</v>
      </c>
      <c r="M1039" s="31" t="s">
        <v>3617</v>
      </c>
      <c r="N1039" s="32">
        <v>1972</v>
      </c>
      <c r="O1039" s="32">
        <v>1</v>
      </c>
      <c r="P1039" s="32">
        <v>35.975439999999999</v>
      </c>
      <c r="Q1039" s="32">
        <v>-83.918480000000002</v>
      </c>
      <c r="R1039" s="30">
        <f t="shared" si="17"/>
        <v>1941</v>
      </c>
    </row>
    <row r="1040" spans="1:18">
      <c r="A1040" s="31" t="s">
        <v>1269</v>
      </c>
      <c r="B1040" s="31" t="s">
        <v>3872</v>
      </c>
      <c r="C1040" s="31" t="s">
        <v>69</v>
      </c>
      <c r="D1040" s="31" t="s">
        <v>1274</v>
      </c>
      <c r="E1040" s="32">
        <v>2</v>
      </c>
      <c r="F1040" s="32">
        <v>37</v>
      </c>
      <c r="G1040" s="32">
        <v>1</v>
      </c>
      <c r="H1040" s="32">
        <v>3</v>
      </c>
      <c r="J1040" s="31" t="s">
        <v>725</v>
      </c>
      <c r="K1040" s="31" t="s">
        <v>1977</v>
      </c>
      <c r="L1040" s="31" t="s">
        <v>1309</v>
      </c>
      <c r="M1040" s="31" t="s">
        <v>3616</v>
      </c>
      <c r="N1040" s="32">
        <v>1978</v>
      </c>
      <c r="O1040" s="32">
        <v>2</v>
      </c>
      <c r="P1040" s="32">
        <v>33.472140000000003</v>
      </c>
      <c r="Q1040" s="32">
        <v>-83.035399999999996</v>
      </c>
      <c r="R1040" s="30">
        <f t="shared" si="17"/>
        <v>1941</v>
      </c>
    </row>
    <row r="1041" spans="1:18">
      <c r="A1041" s="31" t="s">
        <v>1269</v>
      </c>
      <c r="B1041" s="31" t="s">
        <v>3873</v>
      </c>
      <c r="C1041" s="31" t="s">
        <v>3</v>
      </c>
      <c r="D1041" s="31" t="s">
        <v>1127</v>
      </c>
      <c r="E1041" s="32">
        <v>2</v>
      </c>
      <c r="F1041" s="32">
        <v>35</v>
      </c>
      <c r="G1041" s="32">
        <v>1</v>
      </c>
      <c r="H1041" s="32">
        <v>4</v>
      </c>
      <c r="I1041" s="32">
        <v>3</v>
      </c>
      <c r="J1041" s="31" t="s">
        <v>3874</v>
      </c>
      <c r="K1041" s="31" t="s">
        <v>74</v>
      </c>
      <c r="L1041" s="31" t="s">
        <v>1309</v>
      </c>
      <c r="M1041" s="31" t="s">
        <v>3617</v>
      </c>
      <c r="N1041" s="32">
        <v>1976</v>
      </c>
      <c r="O1041" s="32">
        <v>7</v>
      </c>
      <c r="P1041" s="32">
        <v>32.423679999999997</v>
      </c>
      <c r="Q1041" s="32">
        <v>-85.690539999999999</v>
      </c>
      <c r="R1041" s="30">
        <f t="shared" si="17"/>
        <v>1941</v>
      </c>
    </row>
    <row r="1042" spans="1:18">
      <c r="A1042" s="31" t="s">
        <v>1269</v>
      </c>
      <c r="B1042" s="31" t="s">
        <v>3875</v>
      </c>
      <c r="C1042" s="31" t="s">
        <v>54</v>
      </c>
      <c r="D1042" s="31" t="s">
        <v>1274</v>
      </c>
      <c r="E1042" s="32">
        <v>2</v>
      </c>
      <c r="F1042" s="32">
        <v>33</v>
      </c>
      <c r="G1042" s="32">
        <v>1</v>
      </c>
      <c r="H1042" s="32">
        <v>4</v>
      </c>
      <c r="I1042" s="32">
        <v>3</v>
      </c>
      <c r="J1042" s="31" t="s">
        <v>63</v>
      </c>
      <c r="K1042" s="31" t="s">
        <v>1364</v>
      </c>
      <c r="L1042" s="31" t="s">
        <v>1322</v>
      </c>
      <c r="M1042" s="31" t="s">
        <v>3617</v>
      </c>
      <c r="N1042" s="32">
        <v>1976</v>
      </c>
      <c r="O1042" s="32">
        <v>4</v>
      </c>
      <c r="P1042" s="32">
        <v>27.946650000000002</v>
      </c>
      <c r="Q1042" s="32">
        <v>-82.458410000000001</v>
      </c>
      <c r="R1042" s="30">
        <f t="shared" si="17"/>
        <v>1943</v>
      </c>
    </row>
    <row r="1043" spans="1:18">
      <c r="A1043" s="31" t="s">
        <v>1269</v>
      </c>
      <c r="B1043" s="31" t="s">
        <v>3876</v>
      </c>
      <c r="C1043" s="31" t="s">
        <v>275</v>
      </c>
      <c r="D1043" s="31" t="s">
        <v>1127</v>
      </c>
      <c r="E1043" s="32">
        <v>2</v>
      </c>
      <c r="F1043" s="32">
        <v>32</v>
      </c>
      <c r="G1043" s="32">
        <v>1</v>
      </c>
      <c r="H1043" s="32">
        <v>4</v>
      </c>
      <c r="I1043" s="32">
        <v>3</v>
      </c>
      <c r="J1043" s="31" t="s">
        <v>354</v>
      </c>
      <c r="K1043" s="31" t="s">
        <v>1385</v>
      </c>
      <c r="L1043" s="31" t="s">
        <v>1273</v>
      </c>
      <c r="M1043" s="31" t="s">
        <v>3617</v>
      </c>
      <c r="N1043" s="32">
        <v>1975</v>
      </c>
      <c r="O1043" s="32">
        <v>5</v>
      </c>
      <c r="P1043" s="32">
        <v>36.171469999999999</v>
      </c>
      <c r="Q1043" s="32">
        <v>-86.798659999999998</v>
      </c>
      <c r="R1043" s="30">
        <f t="shared" si="17"/>
        <v>1943</v>
      </c>
    </row>
    <row r="1044" spans="1:18">
      <c r="A1044" s="31" t="s">
        <v>1269</v>
      </c>
      <c r="B1044" s="31" t="s">
        <v>3877</v>
      </c>
      <c r="C1044" s="31" t="s">
        <v>336</v>
      </c>
      <c r="D1044" s="31" t="s">
        <v>1127</v>
      </c>
      <c r="E1044" s="32">
        <v>2</v>
      </c>
      <c r="F1044" s="32">
        <v>37</v>
      </c>
      <c r="G1044" s="32">
        <v>1</v>
      </c>
      <c r="H1044" s="32">
        <v>4</v>
      </c>
      <c r="I1044" s="32">
        <v>3</v>
      </c>
      <c r="J1044" s="31" t="s">
        <v>1856</v>
      </c>
      <c r="K1044" s="31" t="s">
        <v>1855</v>
      </c>
      <c r="L1044" s="31" t="s">
        <v>1319</v>
      </c>
      <c r="M1044" s="31" t="s">
        <v>3617</v>
      </c>
      <c r="N1044" s="32">
        <v>1980</v>
      </c>
      <c r="O1044" s="32">
        <v>10</v>
      </c>
      <c r="P1044" s="32">
        <v>33.04954</v>
      </c>
      <c r="Q1044" s="32">
        <v>-89.620959999999997</v>
      </c>
      <c r="R1044" s="30">
        <f t="shared" si="17"/>
        <v>1943</v>
      </c>
    </row>
    <row r="1045" spans="1:18">
      <c r="A1045" s="31" t="s">
        <v>1269</v>
      </c>
      <c r="B1045" s="31" t="s">
        <v>3878</v>
      </c>
      <c r="C1045" s="31" t="s">
        <v>283</v>
      </c>
      <c r="D1045" s="31" t="s">
        <v>1127</v>
      </c>
      <c r="E1045" s="32">
        <v>2</v>
      </c>
      <c r="F1045" s="32">
        <v>32</v>
      </c>
      <c r="G1045" s="32">
        <v>1</v>
      </c>
      <c r="H1045" s="32">
        <v>4</v>
      </c>
      <c r="I1045" s="32">
        <v>3</v>
      </c>
      <c r="J1045" s="31" t="s">
        <v>480</v>
      </c>
      <c r="K1045" s="31" t="s">
        <v>480</v>
      </c>
      <c r="L1045" s="31" t="s">
        <v>1319</v>
      </c>
      <c r="M1045" s="31" t="s">
        <v>3617</v>
      </c>
      <c r="N1045" s="32">
        <v>1975</v>
      </c>
      <c r="O1045" s="32">
        <v>15</v>
      </c>
      <c r="P1045" s="32">
        <v>32.776789999999998</v>
      </c>
      <c r="Q1045" s="32">
        <v>-96.802080000000004</v>
      </c>
      <c r="R1045" s="30">
        <f t="shared" si="17"/>
        <v>1943</v>
      </c>
    </row>
    <row r="1046" spans="1:18">
      <c r="A1046" s="31" t="s">
        <v>1269</v>
      </c>
      <c r="B1046" s="31" t="s">
        <v>3879</v>
      </c>
      <c r="C1046" s="31" t="s">
        <v>3</v>
      </c>
      <c r="D1046" s="31" t="s">
        <v>1127</v>
      </c>
      <c r="E1046" s="32">
        <v>2</v>
      </c>
      <c r="F1046" s="32">
        <v>32</v>
      </c>
      <c r="G1046" s="32">
        <v>1</v>
      </c>
      <c r="H1046" s="32">
        <v>4</v>
      </c>
      <c r="J1046" s="31" t="s">
        <v>1434</v>
      </c>
      <c r="K1046" s="31" t="s">
        <v>1433</v>
      </c>
      <c r="L1046" s="31" t="s">
        <v>1328</v>
      </c>
      <c r="M1046" s="31" t="s">
        <v>3617</v>
      </c>
      <c r="N1046" s="32">
        <v>1976</v>
      </c>
      <c r="O1046" s="32">
        <v>7</v>
      </c>
      <c r="P1046" s="32">
        <v>31.811920000000001</v>
      </c>
      <c r="Q1046" s="32">
        <v>-85.972009999999997</v>
      </c>
      <c r="R1046" s="30">
        <f t="shared" si="17"/>
        <v>1944</v>
      </c>
    </row>
    <row r="1047" spans="1:18">
      <c r="A1047" s="31" t="s">
        <v>1269</v>
      </c>
      <c r="B1047" s="31" t="s">
        <v>3880</v>
      </c>
      <c r="C1047" s="31" t="s">
        <v>3</v>
      </c>
      <c r="D1047" s="31" t="s">
        <v>1127</v>
      </c>
      <c r="E1047" s="32">
        <v>2</v>
      </c>
      <c r="F1047" s="32">
        <v>31</v>
      </c>
      <c r="G1047" s="32">
        <v>1</v>
      </c>
      <c r="H1047" s="32">
        <v>4</v>
      </c>
      <c r="I1047" s="32">
        <v>3</v>
      </c>
      <c r="J1047" s="31" t="s">
        <v>6</v>
      </c>
      <c r="K1047" s="31" t="s">
        <v>6</v>
      </c>
      <c r="L1047" s="31" t="s">
        <v>1322</v>
      </c>
      <c r="M1047" s="31" t="s">
        <v>3617</v>
      </c>
      <c r="N1047" s="32">
        <v>1975</v>
      </c>
      <c r="O1047" s="32">
        <v>8</v>
      </c>
      <c r="P1047" s="32">
        <v>30.687560000000001</v>
      </c>
      <c r="Q1047" s="32">
        <v>-88.041730000000001</v>
      </c>
      <c r="R1047" s="30">
        <f t="shared" si="17"/>
        <v>1944</v>
      </c>
    </row>
    <row r="1048" spans="1:18">
      <c r="A1048" s="31" t="s">
        <v>1269</v>
      </c>
      <c r="B1048" s="31" t="s">
        <v>3881</v>
      </c>
      <c r="C1048" s="31" t="s">
        <v>54</v>
      </c>
      <c r="D1048" s="31" t="s">
        <v>1127</v>
      </c>
      <c r="E1048" s="32">
        <v>2</v>
      </c>
      <c r="F1048" s="32">
        <v>30</v>
      </c>
      <c r="G1048" s="32">
        <v>1</v>
      </c>
      <c r="H1048" s="32">
        <v>4</v>
      </c>
      <c r="I1048" s="32">
        <v>3</v>
      </c>
      <c r="J1048" s="31" t="s">
        <v>57</v>
      </c>
      <c r="K1048" s="31" t="s">
        <v>1372</v>
      </c>
      <c r="L1048" s="31" t="s">
        <v>1322</v>
      </c>
      <c r="M1048" s="31" t="s">
        <v>3617</v>
      </c>
      <c r="N1048" s="32">
        <v>1975</v>
      </c>
      <c r="O1048" s="32">
        <v>4</v>
      </c>
      <c r="P1048" s="32">
        <v>25.731000000000002</v>
      </c>
      <c r="Q1048" s="32">
        <v>-80.237440000000007</v>
      </c>
      <c r="R1048" s="30">
        <f t="shared" si="17"/>
        <v>1945</v>
      </c>
    </row>
    <row r="1049" spans="1:18">
      <c r="A1049" s="31" t="s">
        <v>1269</v>
      </c>
      <c r="B1049" s="31" t="s">
        <v>3882</v>
      </c>
      <c r="C1049" s="31" t="s">
        <v>3</v>
      </c>
      <c r="D1049" s="31" t="s">
        <v>1127</v>
      </c>
      <c r="E1049" s="32">
        <v>2</v>
      </c>
      <c r="F1049" s="32">
        <v>30</v>
      </c>
      <c r="G1049" s="32">
        <v>1</v>
      </c>
      <c r="H1049" s="32">
        <v>4</v>
      </c>
      <c r="J1049" s="31" t="s">
        <v>4</v>
      </c>
      <c r="K1049" s="31" t="s">
        <v>958</v>
      </c>
      <c r="L1049" s="31" t="s">
        <v>1273</v>
      </c>
      <c r="M1049" s="31" t="s">
        <v>3617</v>
      </c>
      <c r="N1049" s="32">
        <v>1975</v>
      </c>
      <c r="O1049" s="32">
        <v>6</v>
      </c>
      <c r="P1049" s="32">
        <v>33.530410000000003</v>
      </c>
      <c r="Q1049" s="32">
        <v>-86.801860000000005</v>
      </c>
      <c r="R1049" s="30">
        <f t="shared" si="17"/>
        <v>1945</v>
      </c>
    </row>
    <row r="1050" spans="1:18">
      <c r="A1050" s="31" t="s">
        <v>1269</v>
      </c>
      <c r="B1050" s="31" t="s">
        <v>3883</v>
      </c>
      <c r="C1050" s="31" t="s">
        <v>283</v>
      </c>
      <c r="D1050" s="31" t="s">
        <v>1274</v>
      </c>
      <c r="E1050" s="32">
        <v>2</v>
      </c>
      <c r="F1050" s="32">
        <v>30</v>
      </c>
      <c r="G1050" s="32">
        <v>1</v>
      </c>
      <c r="H1050" s="32">
        <v>4</v>
      </c>
      <c r="I1050" s="32">
        <v>3</v>
      </c>
      <c r="J1050" s="31" t="s">
        <v>293</v>
      </c>
      <c r="K1050" s="31" t="s">
        <v>3619</v>
      </c>
      <c r="L1050" s="31" t="s">
        <v>1322</v>
      </c>
      <c r="M1050" s="31" t="s">
        <v>3617</v>
      </c>
      <c r="N1050" s="32">
        <v>1975</v>
      </c>
      <c r="O1050" s="32">
        <v>15</v>
      </c>
      <c r="P1050" s="32">
        <v>29.762540000000001</v>
      </c>
      <c r="Q1050" s="32">
        <v>-95.359319999999997</v>
      </c>
      <c r="R1050" s="30">
        <f t="shared" si="17"/>
        <v>1945</v>
      </c>
    </row>
    <row r="1051" spans="1:18">
      <c r="A1051" s="31" t="s">
        <v>1269</v>
      </c>
      <c r="B1051" s="31" t="s">
        <v>3884</v>
      </c>
      <c r="C1051" s="31" t="s">
        <v>336</v>
      </c>
      <c r="D1051" s="31" t="s">
        <v>1274</v>
      </c>
      <c r="E1051" s="32">
        <v>2</v>
      </c>
      <c r="F1051" s="32">
        <v>33</v>
      </c>
      <c r="G1051" s="32">
        <v>1</v>
      </c>
      <c r="H1051" s="32">
        <v>4</v>
      </c>
      <c r="I1051" s="32">
        <v>3</v>
      </c>
      <c r="J1051" s="31" t="s">
        <v>3885</v>
      </c>
      <c r="K1051" s="31" t="s">
        <v>3886</v>
      </c>
      <c r="L1051" s="31" t="s">
        <v>1328</v>
      </c>
      <c r="M1051" s="31" t="s">
        <v>3616</v>
      </c>
      <c r="N1051" s="32">
        <v>1979</v>
      </c>
      <c r="O1051" s="32">
        <v>12</v>
      </c>
      <c r="P1051" s="32">
        <v>30.83577</v>
      </c>
      <c r="Q1051" s="32">
        <v>-89.262309999999999</v>
      </c>
      <c r="R1051" s="30">
        <f t="shared" si="17"/>
        <v>1946</v>
      </c>
    </row>
    <row r="1052" spans="1:18">
      <c r="A1052" s="31" t="s">
        <v>1269</v>
      </c>
      <c r="B1052" s="31" t="s">
        <v>3887</v>
      </c>
      <c r="C1052" s="31" t="s">
        <v>24</v>
      </c>
      <c r="D1052" s="31" t="s">
        <v>1274</v>
      </c>
      <c r="E1052" s="32">
        <v>2</v>
      </c>
      <c r="F1052" s="32">
        <v>31</v>
      </c>
      <c r="G1052" s="32">
        <v>1</v>
      </c>
      <c r="H1052" s="32">
        <v>4</v>
      </c>
      <c r="I1052" s="32">
        <v>2</v>
      </c>
      <c r="J1052" s="31" t="s">
        <v>121</v>
      </c>
      <c r="K1052" s="31" t="s">
        <v>1197</v>
      </c>
      <c r="L1052" s="31" t="s">
        <v>1274</v>
      </c>
      <c r="M1052" s="31" t="s">
        <v>3617</v>
      </c>
      <c r="N1052" s="32">
        <v>1977</v>
      </c>
      <c r="O1052" s="32">
        <v>12</v>
      </c>
      <c r="P1052" s="32">
        <v>29.960519999999999</v>
      </c>
      <c r="Q1052" s="32">
        <v>-90.068389999999994</v>
      </c>
      <c r="R1052" s="30">
        <f t="shared" si="17"/>
        <v>1946</v>
      </c>
    </row>
    <row r="1053" spans="1:18">
      <c r="A1053" s="31" t="s">
        <v>1269</v>
      </c>
      <c r="B1053" s="31" t="s">
        <v>3888</v>
      </c>
      <c r="C1053" s="31" t="s">
        <v>3</v>
      </c>
      <c r="D1053" s="31" t="s">
        <v>1127</v>
      </c>
      <c r="E1053" s="32">
        <v>2</v>
      </c>
      <c r="F1053" s="32">
        <v>32</v>
      </c>
      <c r="G1053" s="32">
        <v>1</v>
      </c>
      <c r="H1053" s="32">
        <v>4</v>
      </c>
      <c r="J1053" s="31" t="s">
        <v>1412</v>
      </c>
      <c r="K1053" s="31" t="s">
        <v>1412</v>
      </c>
      <c r="L1053" s="31" t="s">
        <v>1309</v>
      </c>
      <c r="M1053" s="31" t="s">
        <v>3617</v>
      </c>
      <c r="N1053" s="32">
        <v>1980</v>
      </c>
      <c r="O1053" s="32">
        <v>6</v>
      </c>
      <c r="P1053" s="32">
        <v>33.437759999999997</v>
      </c>
      <c r="Q1053" s="32">
        <v>-86.102890000000002</v>
      </c>
      <c r="R1053" s="30">
        <f t="shared" si="17"/>
        <v>1948</v>
      </c>
    </row>
    <row r="1054" spans="1:18">
      <c r="A1054" s="31" t="s">
        <v>1269</v>
      </c>
      <c r="B1054" s="31" t="s">
        <v>3889</v>
      </c>
      <c r="C1054" s="31" t="s">
        <v>336</v>
      </c>
      <c r="D1054" s="31" t="s">
        <v>1127</v>
      </c>
      <c r="E1054" s="32">
        <v>2</v>
      </c>
      <c r="F1054" s="32">
        <v>30</v>
      </c>
      <c r="G1054" s="32">
        <v>1</v>
      </c>
      <c r="H1054" s="32">
        <v>4</v>
      </c>
      <c r="I1054" s="32">
        <v>3</v>
      </c>
      <c r="J1054" s="31" t="s">
        <v>3890</v>
      </c>
      <c r="K1054" s="31" t="s">
        <v>3891</v>
      </c>
      <c r="L1054" s="31" t="s">
        <v>1319</v>
      </c>
      <c r="M1054" s="31" t="s">
        <v>3616</v>
      </c>
      <c r="N1054" s="32">
        <v>1979</v>
      </c>
      <c r="O1054" s="32">
        <v>10</v>
      </c>
      <c r="P1054" s="32">
        <v>34.173670000000001</v>
      </c>
      <c r="Q1054" s="32">
        <v>-90.133030000000005</v>
      </c>
      <c r="R1054" s="30">
        <f t="shared" si="17"/>
        <v>1949</v>
      </c>
    </row>
    <row r="1055" spans="1:18">
      <c r="A1055" s="31" t="s">
        <v>1269</v>
      </c>
      <c r="B1055" s="31" t="s">
        <v>3892</v>
      </c>
      <c r="C1055" s="31" t="s">
        <v>3</v>
      </c>
      <c r="D1055" s="31" t="s">
        <v>1274</v>
      </c>
      <c r="E1055" s="32">
        <v>2</v>
      </c>
      <c r="F1055" s="32">
        <v>26</v>
      </c>
      <c r="G1055" s="32">
        <v>1</v>
      </c>
      <c r="H1055" s="32">
        <v>3</v>
      </c>
      <c r="I1055" s="32">
        <v>2</v>
      </c>
      <c r="J1055" s="31" t="s">
        <v>3893</v>
      </c>
      <c r="K1055" s="31" t="s">
        <v>1429</v>
      </c>
      <c r="L1055" s="31" t="s">
        <v>1328</v>
      </c>
      <c r="M1055" s="31" t="s">
        <v>3617</v>
      </c>
      <c r="N1055" s="32">
        <v>1976</v>
      </c>
      <c r="O1055" s="32">
        <v>7</v>
      </c>
      <c r="P1055" s="32">
        <v>31.891490000000001</v>
      </c>
      <c r="Q1055" s="32">
        <v>-85.145610000000005</v>
      </c>
      <c r="R1055" s="30">
        <f t="shared" si="17"/>
        <v>1950</v>
      </c>
    </row>
    <row r="1056" spans="1:18">
      <c r="A1056" s="31" t="s">
        <v>1269</v>
      </c>
      <c r="B1056" s="31" t="s">
        <v>3894</v>
      </c>
      <c r="C1056" s="31" t="s">
        <v>283</v>
      </c>
      <c r="D1056" s="31" t="s">
        <v>1274</v>
      </c>
      <c r="E1056" s="32">
        <v>2</v>
      </c>
      <c r="F1056" s="32">
        <v>23</v>
      </c>
      <c r="G1056" s="32">
        <v>1</v>
      </c>
      <c r="H1056" s="32">
        <v>4</v>
      </c>
      <c r="I1056" s="32">
        <v>3</v>
      </c>
      <c r="J1056" s="31" t="s">
        <v>367</v>
      </c>
      <c r="K1056" s="31" t="s">
        <v>1558</v>
      </c>
      <c r="L1056" s="31" t="s">
        <v>1328</v>
      </c>
      <c r="M1056" s="31" t="s">
        <v>3617</v>
      </c>
      <c r="N1056" s="32">
        <v>1974</v>
      </c>
      <c r="O1056" s="32">
        <v>15</v>
      </c>
      <c r="P1056" s="32">
        <v>32.548580000000001</v>
      </c>
      <c r="Q1056" s="32">
        <v>-94.350939999999994</v>
      </c>
      <c r="R1056" s="30">
        <f t="shared" si="17"/>
        <v>1951</v>
      </c>
    </row>
    <row r="1057" spans="1:18">
      <c r="A1057" s="31" t="s">
        <v>1269</v>
      </c>
      <c r="B1057" s="31" t="s">
        <v>3895</v>
      </c>
      <c r="C1057" s="31" t="s">
        <v>69</v>
      </c>
      <c r="D1057" s="31" t="s">
        <v>1274</v>
      </c>
      <c r="E1057" s="32">
        <v>2</v>
      </c>
      <c r="F1057" s="32">
        <v>28</v>
      </c>
      <c r="G1057" s="32">
        <v>1</v>
      </c>
      <c r="H1057" s="32">
        <v>4</v>
      </c>
      <c r="J1057" s="31" t="s">
        <v>70</v>
      </c>
      <c r="K1057" s="31" t="s">
        <v>1311</v>
      </c>
      <c r="L1057" s="31" t="s">
        <v>1309</v>
      </c>
      <c r="M1057" s="31" t="s">
        <v>3617</v>
      </c>
      <c r="N1057" s="32">
        <v>1980</v>
      </c>
      <c r="O1057" s="32">
        <v>2</v>
      </c>
      <c r="P1057" s="32">
        <v>33.749049999999997</v>
      </c>
      <c r="Q1057" s="32">
        <v>-84.404600000000002</v>
      </c>
      <c r="R1057" s="30">
        <f t="shared" si="17"/>
        <v>1952</v>
      </c>
    </row>
    <row r="1058" spans="1:18">
      <c r="A1058" s="31" t="s">
        <v>1269</v>
      </c>
      <c r="B1058" s="31" t="s">
        <v>3896</v>
      </c>
      <c r="C1058" s="31" t="s">
        <v>54</v>
      </c>
      <c r="D1058" s="31" t="s">
        <v>1127</v>
      </c>
      <c r="E1058" s="32">
        <v>2</v>
      </c>
      <c r="F1058" s="32">
        <v>23</v>
      </c>
      <c r="G1058" s="32">
        <v>1</v>
      </c>
      <c r="H1058" s="32">
        <v>4</v>
      </c>
      <c r="I1058" s="32">
        <v>3</v>
      </c>
      <c r="J1058" s="31" t="s">
        <v>55</v>
      </c>
      <c r="K1058" s="31" t="s">
        <v>1338</v>
      </c>
      <c r="L1058" s="31" t="s">
        <v>1322</v>
      </c>
      <c r="M1058" s="31" t="s">
        <v>3617</v>
      </c>
      <c r="N1058" s="32">
        <v>1975</v>
      </c>
      <c r="O1058" s="32">
        <v>4</v>
      </c>
      <c r="P1058" s="32">
        <v>30.326989999999999</v>
      </c>
      <c r="Q1058" s="32">
        <v>-81.657619999999994</v>
      </c>
      <c r="R1058" s="30">
        <f t="shared" si="17"/>
        <v>1952</v>
      </c>
    </row>
    <row r="1059" spans="1:18">
      <c r="A1059" s="31" t="s">
        <v>1269</v>
      </c>
      <c r="B1059" s="31" t="s">
        <v>3897</v>
      </c>
      <c r="C1059" s="31" t="s">
        <v>336</v>
      </c>
      <c r="D1059" s="31" t="s">
        <v>1274</v>
      </c>
      <c r="E1059" s="32">
        <v>2</v>
      </c>
      <c r="F1059" s="32">
        <v>24</v>
      </c>
      <c r="G1059" s="32">
        <v>1</v>
      </c>
      <c r="H1059" s="32">
        <v>3</v>
      </c>
      <c r="I1059" s="32">
        <v>1</v>
      </c>
      <c r="J1059" s="31" t="s">
        <v>339</v>
      </c>
      <c r="K1059" s="31" t="s">
        <v>3898</v>
      </c>
      <c r="L1059" s="31" t="s">
        <v>1319</v>
      </c>
      <c r="M1059" s="31" t="s">
        <v>3617</v>
      </c>
      <c r="N1059" s="32">
        <v>1977</v>
      </c>
      <c r="O1059" s="32">
        <v>11</v>
      </c>
      <c r="P1059" s="32">
        <v>32.771590000000003</v>
      </c>
      <c r="Q1059" s="32">
        <v>-89.116510000000005</v>
      </c>
      <c r="R1059" s="30">
        <f t="shared" si="17"/>
        <v>1953</v>
      </c>
    </row>
    <row r="1060" spans="1:18">
      <c r="A1060" s="31" t="s">
        <v>1269</v>
      </c>
      <c r="B1060" s="31" t="s">
        <v>3899</v>
      </c>
      <c r="C1060" s="31" t="s">
        <v>10</v>
      </c>
      <c r="D1060" s="31" t="s">
        <v>1127</v>
      </c>
      <c r="E1060" s="32">
        <v>2</v>
      </c>
      <c r="F1060" s="32">
        <v>22</v>
      </c>
      <c r="G1060" s="32">
        <v>1</v>
      </c>
      <c r="H1060" s="32">
        <v>4</v>
      </c>
      <c r="I1060" s="32">
        <v>3</v>
      </c>
      <c r="J1060" s="31" t="s">
        <v>11</v>
      </c>
      <c r="K1060" s="31" t="s">
        <v>1515</v>
      </c>
      <c r="L1060" s="31" t="s">
        <v>1274</v>
      </c>
      <c r="M1060" s="31" t="s">
        <v>3617</v>
      </c>
      <c r="N1060" s="32">
        <v>1975</v>
      </c>
      <c r="O1060" s="32">
        <v>13</v>
      </c>
      <c r="P1060" s="32">
        <v>34.75029</v>
      </c>
      <c r="Q1060" s="32">
        <v>-92.280860000000004</v>
      </c>
      <c r="R1060" s="30">
        <f t="shared" si="17"/>
        <v>1953</v>
      </c>
    </row>
    <row r="1061" spans="1:18">
      <c r="A1061" s="31" t="s">
        <v>1269</v>
      </c>
      <c r="B1061" s="31" t="s">
        <v>3900</v>
      </c>
      <c r="C1061" s="31" t="s">
        <v>69</v>
      </c>
      <c r="D1061" s="31" t="s">
        <v>1274</v>
      </c>
      <c r="E1061" s="32">
        <v>2</v>
      </c>
      <c r="F1061" s="32">
        <v>23</v>
      </c>
      <c r="G1061" s="32">
        <v>1</v>
      </c>
      <c r="H1061" s="32">
        <v>4</v>
      </c>
      <c r="I1061" s="32">
        <v>2</v>
      </c>
      <c r="J1061" s="31" t="s">
        <v>437</v>
      </c>
      <c r="K1061" s="31" t="s">
        <v>1710</v>
      </c>
      <c r="L1061" s="31" t="s">
        <v>1322</v>
      </c>
      <c r="M1061" s="31" t="s">
        <v>3617</v>
      </c>
      <c r="N1061" s="32">
        <v>1977</v>
      </c>
      <c r="O1061" s="32">
        <v>3</v>
      </c>
      <c r="P1061" s="32">
        <v>31.149830000000001</v>
      </c>
      <c r="Q1061" s="32">
        <v>-81.495580000000004</v>
      </c>
      <c r="R1061" s="30">
        <f t="shared" si="17"/>
        <v>1954</v>
      </c>
    </row>
    <row r="1062" spans="1:18">
      <c r="A1062" s="31" t="s">
        <v>1269</v>
      </c>
      <c r="B1062" s="31" t="s">
        <v>3901</v>
      </c>
      <c r="C1062" s="31" t="s">
        <v>3</v>
      </c>
      <c r="D1062" s="31" t="s">
        <v>1127</v>
      </c>
      <c r="E1062" s="32">
        <v>2</v>
      </c>
      <c r="F1062" s="32">
        <v>21</v>
      </c>
      <c r="G1062" s="32">
        <v>1</v>
      </c>
      <c r="H1062" s="32">
        <v>3</v>
      </c>
      <c r="I1062" s="32">
        <v>2</v>
      </c>
      <c r="J1062" s="31" t="s">
        <v>6</v>
      </c>
      <c r="K1062" s="31" t="s">
        <v>6</v>
      </c>
      <c r="L1062" s="31" t="s">
        <v>1322</v>
      </c>
      <c r="M1062" s="31" t="s">
        <v>3617</v>
      </c>
      <c r="N1062" s="32">
        <v>1975</v>
      </c>
      <c r="O1062" s="32">
        <v>8</v>
      </c>
      <c r="P1062" s="32">
        <v>30.686319999999998</v>
      </c>
      <c r="Q1062" s="32">
        <v>-88.053669999999997</v>
      </c>
      <c r="R1062" s="30">
        <f t="shared" si="17"/>
        <v>1954</v>
      </c>
    </row>
    <row r="1063" spans="1:18">
      <c r="A1063" s="31" t="s">
        <v>1269</v>
      </c>
      <c r="B1063" s="31" t="s">
        <v>3902</v>
      </c>
      <c r="C1063" s="31" t="s">
        <v>24</v>
      </c>
      <c r="D1063" s="31" t="s">
        <v>1127</v>
      </c>
      <c r="E1063" s="32">
        <v>2</v>
      </c>
      <c r="F1063" s="32">
        <v>22</v>
      </c>
      <c r="G1063" s="32">
        <v>1</v>
      </c>
      <c r="H1063" s="32">
        <v>3</v>
      </c>
      <c r="I1063" s="32">
        <v>1</v>
      </c>
      <c r="J1063" s="31" t="s">
        <v>121</v>
      </c>
      <c r="K1063" s="31" t="s">
        <v>1197</v>
      </c>
      <c r="L1063" s="31" t="s">
        <v>1274</v>
      </c>
      <c r="M1063" s="31" t="s">
        <v>3617</v>
      </c>
      <c r="N1063" s="32">
        <v>1977</v>
      </c>
      <c r="O1063" s="32">
        <v>12</v>
      </c>
      <c r="P1063" s="32">
        <v>29.956949999999999</v>
      </c>
      <c r="Q1063" s="32">
        <v>-90.079899999999995</v>
      </c>
      <c r="R1063" s="30">
        <f t="shared" si="17"/>
        <v>1955</v>
      </c>
    </row>
    <row r="1064" spans="1:18">
      <c r="A1064" s="31" t="s">
        <v>1269</v>
      </c>
      <c r="B1064" s="31" t="s">
        <v>3903</v>
      </c>
      <c r="C1064" s="31" t="s">
        <v>275</v>
      </c>
      <c r="D1064" s="31" t="s">
        <v>1274</v>
      </c>
      <c r="E1064" s="32">
        <v>2</v>
      </c>
      <c r="F1064" s="32">
        <v>19</v>
      </c>
      <c r="G1064" s="32">
        <v>1</v>
      </c>
      <c r="H1064" s="32">
        <v>3</v>
      </c>
      <c r="I1064" s="32">
        <v>2</v>
      </c>
      <c r="J1064" s="31" t="s">
        <v>354</v>
      </c>
      <c r="K1064" s="31" t="s">
        <v>1385</v>
      </c>
      <c r="L1064" s="31" t="s">
        <v>1273</v>
      </c>
      <c r="M1064" s="31" t="s">
        <v>3617</v>
      </c>
      <c r="N1064" s="32">
        <v>1975</v>
      </c>
      <c r="O1064" s="32">
        <v>5</v>
      </c>
      <c r="P1064" s="32">
        <v>36.171779999999998</v>
      </c>
      <c r="Q1064" s="32">
        <v>-86.768370000000004</v>
      </c>
      <c r="R1064" s="30">
        <f t="shared" si="17"/>
        <v>1956</v>
      </c>
    </row>
    <row r="1065" spans="1:18">
      <c r="A1065" s="31" t="s">
        <v>1269</v>
      </c>
      <c r="B1065" s="31" t="s">
        <v>3904</v>
      </c>
      <c r="C1065" s="31" t="s">
        <v>3</v>
      </c>
      <c r="D1065" s="31" t="s">
        <v>1127</v>
      </c>
      <c r="E1065" s="32">
        <v>2</v>
      </c>
      <c r="F1065" s="32">
        <v>19</v>
      </c>
      <c r="G1065" s="32">
        <v>1</v>
      </c>
      <c r="H1065" s="32">
        <v>3</v>
      </c>
      <c r="I1065" s="32">
        <v>2</v>
      </c>
      <c r="J1065" s="31" t="s">
        <v>4</v>
      </c>
      <c r="K1065" s="31" t="s">
        <v>958</v>
      </c>
      <c r="L1065" s="31" t="s">
        <v>1273</v>
      </c>
      <c r="M1065" s="31" t="s">
        <v>3617</v>
      </c>
      <c r="N1065" s="32">
        <v>1975</v>
      </c>
      <c r="O1065" s="32">
        <v>6</v>
      </c>
      <c r="P1065" s="32">
        <v>33.520510000000002</v>
      </c>
      <c r="Q1065" s="32">
        <v>-86.815749999999994</v>
      </c>
      <c r="R1065" s="30">
        <f t="shared" si="17"/>
        <v>1956</v>
      </c>
    </row>
    <row r="1066" spans="1:18">
      <c r="A1066" s="31" t="s">
        <v>1269</v>
      </c>
      <c r="B1066" s="31" t="s">
        <v>3905</v>
      </c>
      <c r="C1066" s="31" t="s">
        <v>336</v>
      </c>
      <c r="D1066" s="31" t="s">
        <v>1274</v>
      </c>
      <c r="E1066" s="32">
        <v>2</v>
      </c>
      <c r="F1066" s="32">
        <v>22</v>
      </c>
      <c r="G1066" s="32">
        <v>1</v>
      </c>
      <c r="H1066" s="32">
        <v>4</v>
      </c>
      <c r="I1066" s="32">
        <v>3</v>
      </c>
      <c r="J1066" s="31" t="s">
        <v>2686</v>
      </c>
      <c r="K1066" s="31" t="s">
        <v>1852</v>
      </c>
      <c r="L1066" s="31" t="s">
        <v>1319</v>
      </c>
      <c r="M1066" s="31" t="s">
        <v>3617</v>
      </c>
      <c r="N1066" s="32">
        <v>1979</v>
      </c>
      <c r="O1066" s="32">
        <v>10</v>
      </c>
      <c r="P1066" s="32">
        <v>33.465870000000002</v>
      </c>
      <c r="Q1066" s="32">
        <v>-88.81026</v>
      </c>
      <c r="R1066" s="30">
        <f t="shared" si="17"/>
        <v>1957</v>
      </c>
    </row>
    <row r="1067" spans="1:18">
      <c r="A1067" s="31" t="s">
        <v>1269</v>
      </c>
      <c r="B1067" s="31" t="s">
        <v>3906</v>
      </c>
      <c r="C1067" s="31" t="s">
        <v>24</v>
      </c>
      <c r="D1067" s="31" t="s">
        <v>1127</v>
      </c>
      <c r="E1067" s="32">
        <v>2</v>
      </c>
      <c r="F1067" s="32">
        <v>18</v>
      </c>
      <c r="G1067" s="32">
        <v>1</v>
      </c>
      <c r="H1067" s="32">
        <v>4</v>
      </c>
      <c r="I1067" s="32">
        <v>3</v>
      </c>
      <c r="J1067" s="31" t="s">
        <v>123</v>
      </c>
      <c r="K1067" s="31" t="s">
        <v>1543</v>
      </c>
      <c r="L1067" s="31" t="s">
        <v>1274</v>
      </c>
      <c r="M1067" s="31" t="s">
        <v>3617</v>
      </c>
      <c r="N1067" s="32">
        <v>1975</v>
      </c>
      <c r="O1067" s="32">
        <v>14</v>
      </c>
      <c r="P1067" s="32">
        <v>32.514099999999999</v>
      </c>
      <c r="Q1067" s="32">
        <v>-93.745959999999997</v>
      </c>
      <c r="R1067" s="30">
        <f t="shared" si="17"/>
        <v>1957</v>
      </c>
    </row>
    <row r="1068" spans="1:18">
      <c r="A1068" s="31" t="s">
        <v>1269</v>
      </c>
      <c r="B1068" s="31" t="s">
        <v>3907</v>
      </c>
      <c r="C1068" s="31" t="s">
        <v>54</v>
      </c>
      <c r="D1068" s="31" t="s">
        <v>1274</v>
      </c>
      <c r="E1068" s="32">
        <v>2</v>
      </c>
      <c r="F1068" s="32">
        <v>17</v>
      </c>
      <c r="G1068" s="32">
        <v>1</v>
      </c>
      <c r="H1068" s="32">
        <v>3</v>
      </c>
      <c r="I1068" s="32">
        <v>2</v>
      </c>
      <c r="J1068" s="31" t="s">
        <v>55</v>
      </c>
      <c r="K1068" s="31" t="s">
        <v>1338</v>
      </c>
      <c r="L1068" s="31" t="s">
        <v>1322</v>
      </c>
      <c r="M1068" s="31" t="s">
        <v>3617</v>
      </c>
      <c r="N1068" s="32">
        <v>1975</v>
      </c>
      <c r="O1068" s="32">
        <v>4</v>
      </c>
      <c r="P1068" s="32">
        <v>30.330950000000001</v>
      </c>
      <c r="Q1068" s="32">
        <v>-81.650239999999997</v>
      </c>
      <c r="R1068" s="30">
        <f t="shared" si="17"/>
        <v>1958</v>
      </c>
    </row>
    <row r="1069" spans="1:18">
      <c r="A1069" s="31" t="s">
        <v>1269</v>
      </c>
      <c r="B1069" s="31" t="s">
        <v>3908</v>
      </c>
      <c r="C1069" s="31" t="s">
        <v>54</v>
      </c>
      <c r="D1069" s="31" t="s">
        <v>1274</v>
      </c>
      <c r="E1069" s="32">
        <v>2</v>
      </c>
      <c r="F1069" s="32">
        <v>18</v>
      </c>
      <c r="G1069" s="32">
        <v>1</v>
      </c>
      <c r="H1069" s="32">
        <v>4</v>
      </c>
      <c r="I1069" s="32">
        <v>2</v>
      </c>
      <c r="J1069" s="31" t="s">
        <v>63</v>
      </c>
      <c r="K1069" s="31" t="s">
        <v>1364</v>
      </c>
      <c r="L1069" s="31" t="s">
        <v>1322</v>
      </c>
      <c r="M1069" s="31" t="s">
        <v>3617</v>
      </c>
      <c r="N1069" s="32">
        <v>1976</v>
      </c>
      <c r="O1069" s="32">
        <v>4</v>
      </c>
      <c r="P1069" s="32">
        <v>27.946390000000001</v>
      </c>
      <c r="Q1069" s="32">
        <v>-82.459180000000003</v>
      </c>
      <c r="R1069" s="30">
        <f t="shared" si="17"/>
        <v>1958</v>
      </c>
    </row>
    <row r="1070" spans="1:18">
      <c r="A1070" s="31" t="s">
        <v>1269</v>
      </c>
      <c r="B1070" s="31" t="s">
        <v>3909</v>
      </c>
      <c r="C1070" s="31" t="s">
        <v>54</v>
      </c>
      <c r="D1070" s="31" t="s">
        <v>1127</v>
      </c>
      <c r="E1070" s="32">
        <v>2</v>
      </c>
      <c r="F1070" s="32">
        <v>17</v>
      </c>
      <c r="G1070" s="32">
        <v>1</v>
      </c>
      <c r="H1070" s="32">
        <v>3</v>
      </c>
      <c r="I1070" s="32">
        <v>2</v>
      </c>
      <c r="J1070" s="31" t="s">
        <v>57</v>
      </c>
      <c r="K1070" s="31" t="s">
        <v>1372</v>
      </c>
      <c r="L1070" s="31" t="s">
        <v>1322</v>
      </c>
      <c r="M1070" s="31" t="s">
        <v>3617</v>
      </c>
      <c r="N1070" s="32">
        <v>1975</v>
      </c>
      <c r="O1070" s="32">
        <v>4</v>
      </c>
      <c r="R1070" s="30">
        <f t="shared" si="17"/>
        <v>1958</v>
      </c>
    </row>
    <row r="1071" spans="1:18">
      <c r="A1071" s="31" t="s">
        <v>1269</v>
      </c>
      <c r="B1071" s="31" t="s">
        <v>3910</v>
      </c>
      <c r="C1071" s="31" t="s">
        <v>10</v>
      </c>
      <c r="D1071" s="31" t="s">
        <v>1274</v>
      </c>
      <c r="E1071" s="32">
        <v>2</v>
      </c>
      <c r="F1071" s="32">
        <v>17</v>
      </c>
      <c r="G1071" s="32">
        <v>1</v>
      </c>
      <c r="H1071" s="32">
        <v>3</v>
      </c>
      <c r="I1071" s="32">
        <v>1</v>
      </c>
      <c r="J1071" s="31" t="s">
        <v>11</v>
      </c>
      <c r="K1071" s="31" t="s">
        <v>1515</v>
      </c>
      <c r="L1071" s="31" t="s">
        <v>1274</v>
      </c>
      <c r="M1071" s="31" t="s">
        <v>3617</v>
      </c>
      <c r="N1071" s="32">
        <v>1975</v>
      </c>
      <c r="O1071" s="32">
        <v>13</v>
      </c>
      <c r="P1071" s="32">
        <v>34.7485</v>
      </c>
      <c r="Q1071" s="32">
        <v>-92.273290000000003</v>
      </c>
      <c r="R1071" s="30">
        <f t="shared" si="17"/>
        <v>1958</v>
      </c>
    </row>
    <row r="1072" spans="1:18">
      <c r="A1072" s="31" t="s">
        <v>1269</v>
      </c>
      <c r="B1072" s="31" t="s">
        <v>3911</v>
      </c>
      <c r="C1072" s="31" t="s">
        <v>283</v>
      </c>
      <c r="D1072" s="31" t="s">
        <v>1127</v>
      </c>
      <c r="E1072" s="32">
        <v>2</v>
      </c>
      <c r="F1072" s="32">
        <v>17</v>
      </c>
      <c r="G1072" s="32">
        <v>1</v>
      </c>
      <c r="H1072" s="32">
        <v>3</v>
      </c>
      <c r="I1072" s="32">
        <v>2</v>
      </c>
      <c r="J1072" s="31" t="s">
        <v>284</v>
      </c>
      <c r="K1072" s="31" t="s">
        <v>1578</v>
      </c>
      <c r="L1072" s="31" t="s">
        <v>1319</v>
      </c>
      <c r="M1072" s="31" t="s">
        <v>3617</v>
      </c>
      <c r="N1072" s="32">
        <v>1975</v>
      </c>
      <c r="O1072" s="32">
        <v>16</v>
      </c>
      <c r="P1072" s="32">
        <v>29.42351</v>
      </c>
      <c r="Q1072" s="32">
        <v>-98.490080000000006</v>
      </c>
      <c r="R1072" s="30">
        <f t="shared" si="17"/>
        <v>1958</v>
      </c>
    </row>
    <row r="1073" spans="1:18">
      <c r="A1073" s="31" t="s">
        <v>1269</v>
      </c>
      <c r="B1073" s="31" t="s">
        <v>3912</v>
      </c>
      <c r="C1073" s="31" t="s">
        <v>275</v>
      </c>
      <c r="D1073" s="31" t="s">
        <v>1274</v>
      </c>
      <c r="E1073" s="32">
        <v>2</v>
      </c>
      <c r="F1073" s="32">
        <v>16</v>
      </c>
      <c r="G1073" s="32">
        <v>1</v>
      </c>
      <c r="H1073" s="32">
        <v>2</v>
      </c>
      <c r="I1073" s="32">
        <v>2</v>
      </c>
      <c r="J1073" s="31" t="s">
        <v>280</v>
      </c>
      <c r="K1073" s="31" t="s">
        <v>1462</v>
      </c>
      <c r="L1073" s="31" t="s">
        <v>1274</v>
      </c>
      <c r="M1073" s="31" t="s">
        <v>3617</v>
      </c>
      <c r="N1073" s="32">
        <v>1975</v>
      </c>
      <c r="O1073" s="32">
        <v>9</v>
      </c>
      <c r="P1073" s="32">
        <v>35.15155</v>
      </c>
      <c r="Q1073" s="32">
        <v>-90.040679999999995</v>
      </c>
      <c r="R1073" s="30">
        <f t="shared" si="17"/>
        <v>1959</v>
      </c>
    </row>
    <row r="1074" spans="1:18">
      <c r="A1074" s="31" t="s">
        <v>1269</v>
      </c>
      <c r="B1074" s="31" t="s">
        <v>3913</v>
      </c>
      <c r="C1074" s="31" t="s">
        <v>336</v>
      </c>
      <c r="D1074" s="31" t="s">
        <v>1274</v>
      </c>
      <c r="E1074" s="32">
        <v>2</v>
      </c>
      <c r="F1074" s="32">
        <v>18</v>
      </c>
      <c r="G1074" s="32">
        <v>1</v>
      </c>
      <c r="H1074" s="32">
        <v>3</v>
      </c>
      <c r="I1074" s="32">
        <v>2</v>
      </c>
      <c r="J1074" s="31" t="s">
        <v>1470</v>
      </c>
      <c r="K1074" s="31" t="s">
        <v>1469</v>
      </c>
      <c r="L1074" s="31" t="s">
        <v>1319</v>
      </c>
      <c r="M1074" s="31" t="s">
        <v>3617</v>
      </c>
      <c r="N1074" s="32">
        <v>1978</v>
      </c>
      <c r="O1074" s="32">
        <v>10</v>
      </c>
      <c r="P1074" s="32">
        <v>34.729669999999999</v>
      </c>
      <c r="Q1074" s="32">
        <v>-88.946250000000006</v>
      </c>
      <c r="R1074" s="30">
        <f t="shared" si="17"/>
        <v>1960</v>
      </c>
    </row>
    <row r="1075" spans="1:18">
      <c r="A1075" s="31" t="s">
        <v>1269</v>
      </c>
      <c r="B1075" s="31" t="s">
        <v>3914</v>
      </c>
      <c r="C1075" s="31" t="s">
        <v>283</v>
      </c>
      <c r="D1075" s="31" t="s">
        <v>1127</v>
      </c>
      <c r="E1075" s="32">
        <v>2</v>
      </c>
      <c r="F1075" s="32">
        <v>15</v>
      </c>
      <c r="G1075" s="32">
        <v>1</v>
      </c>
      <c r="H1075" s="32">
        <v>2</v>
      </c>
      <c r="I1075" s="32">
        <v>2</v>
      </c>
      <c r="J1075" s="31" t="s">
        <v>293</v>
      </c>
      <c r="K1075" s="31" t="s">
        <v>3619</v>
      </c>
      <c r="L1075" s="31" t="s">
        <v>1322</v>
      </c>
      <c r="M1075" s="31" t="s">
        <v>3617</v>
      </c>
      <c r="N1075" s="32">
        <v>1975</v>
      </c>
      <c r="O1075" s="32">
        <v>15</v>
      </c>
      <c r="P1075" s="32">
        <v>29.760069999999999</v>
      </c>
      <c r="Q1075" s="32">
        <v>-95.370059999999995</v>
      </c>
      <c r="R1075" s="30">
        <f t="shared" si="17"/>
        <v>1960</v>
      </c>
    </row>
    <row r="1076" spans="1:18">
      <c r="A1076" s="31" t="s">
        <v>1269</v>
      </c>
      <c r="B1076" s="31" t="s">
        <v>3915</v>
      </c>
      <c r="C1076" s="31" t="s">
        <v>54</v>
      </c>
      <c r="D1076" s="31" t="s">
        <v>1274</v>
      </c>
      <c r="E1076" s="32">
        <v>2</v>
      </c>
      <c r="F1076" s="32">
        <v>18</v>
      </c>
      <c r="G1076" s="32">
        <v>1</v>
      </c>
      <c r="H1076" s="32">
        <v>3</v>
      </c>
      <c r="I1076" s="32">
        <v>2</v>
      </c>
      <c r="J1076" s="31" t="s">
        <v>3916</v>
      </c>
      <c r="K1076" s="31" t="s">
        <v>1644</v>
      </c>
      <c r="L1076" s="31" t="s">
        <v>1328</v>
      </c>
      <c r="M1076" s="31" t="s">
        <v>3617</v>
      </c>
      <c r="N1076" s="32">
        <v>1979</v>
      </c>
      <c r="O1076" s="32">
        <v>8</v>
      </c>
      <c r="P1076" s="32">
        <v>30.721109999999999</v>
      </c>
      <c r="Q1076" s="32">
        <v>-86.110060000000004</v>
      </c>
      <c r="R1076" s="30">
        <f t="shared" si="17"/>
        <v>1961</v>
      </c>
    </row>
    <row r="1077" spans="1:18">
      <c r="A1077" s="31" t="s">
        <v>1269</v>
      </c>
      <c r="B1077" s="31" t="s">
        <v>3917</v>
      </c>
      <c r="C1077" s="31" t="s">
        <v>336</v>
      </c>
      <c r="D1077" s="31" t="s">
        <v>1274</v>
      </c>
      <c r="E1077" s="32">
        <v>2</v>
      </c>
      <c r="F1077" s="32">
        <v>17</v>
      </c>
      <c r="G1077" s="32">
        <v>1</v>
      </c>
      <c r="H1077" s="32">
        <v>3</v>
      </c>
      <c r="I1077" s="32">
        <v>2</v>
      </c>
      <c r="J1077" s="31" t="s">
        <v>3918</v>
      </c>
      <c r="K1077" s="31" t="s">
        <v>1558</v>
      </c>
      <c r="L1077" s="31" t="s">
        <v>1322</v>
      </c>
      <c r="M1077" s="31" t="s">
        <v>3617</v>
      </c>
      <c r="N1077" s="32">
        <v>1979</v>
      </c>
      <c r="O1077" s="32">
        <v>12</v>
      </c>
      <c r="P1077" s="32">
        <v>30.380389999999998</v>
      </c>
      <c r="Q1077" s="32">
        <v>-89.093000000000004</v>
      </c>
      <c r="R1077" s="30">
        <f t="shared" si="17"/>
        <v>1962</v>
      </c>
    </row>
    <row r="1078" spans="1:18">
      <c r="A1078" s="31" t="s">
        <v>1269</v>
      </c>
      <c r="B1078" s="31" t="s">
        <v>3919</v>
      </c>
      <c r="C1078" s="31" t="s">
        <v>3</v>
      </c>
      <c r="D1078" s="31" t="s">
        <v>1127</v>
      </c>
      <c r="E1078" s="32">
        <v>2</v>
      </c>
      <c r="F1078" s="32">
        <v>16</v>
      </c>
      <c r="G1078" s="32">
        <v>1</v>
      </c>
      <c r="H1078" s="32">
        <v>3</v>
      </c>
      <c r="J1078" s="31" t="s">
        <v>1425</v>
      </c>
      <c r="K1078" s="31" t="s">
        <v>1424</v>
      </c>
      <c r="L1078" s="31" t="s">
        <v>1309</v>
      </c>
      <c r="M1078" s="31" t="s">
        <v>3617</v>
      </c>
      <c r="N1078" s="32">
        <v>1979</v>
      </c>
      <c r="O1078" s="32">
        <v>7</v>
      </c>
      <c r="P1078" s="32">
        <v>32.471029999999999</v>
      </c>
      <c r="Q1078" s="32">
        <v>-85.00085</v>
      </c>
      <c r="R1078" s="30">
        <f t="shared" si="17"/>
        <v>1963</v>
      </c>
    </row>
    <row r="1079" spans="1:18">
      <c r="A1079" s="31" t="s">
        <v>1269</v>
      </c>
      <c r="B1079" s="31" t="s">
        <v>3920</v>
      </c>
      <c r="C1079" s="31" t="s">
        <v>69</v>
      </c>
      <c r="D1079" s="31" t="s">
        <v>1127</v>
      </c>
      <c r="E1079" s="32">
        <v>2</v>
      </c>
      <c r="F1079" s="32">
        <v>15</v>
      </c>
      <c r="G1079" s="32">
        <v>1</v>
      </c>
      <c r="H1079" s="32">
        <v>3</v>
      </c>
      <c r="I1079" s="32">
        <v>2</v>
      </c>
      <c r="J1079" s="31" t="s">
        <v>70</v>
      </c>
      <c r="K1079" s="31" t="s">
        <v>1311</v>
      </c>
      <c r="L1079" s="31" t="s">
        <v>1309</v>
      </c>
      <c r="M1079" s="31" t="s">
        <v>3617</v>
      </c>
      <c r="N1079" s="32">
        <v>1980</v>
      </c>
      <c r="O1079" s="32">
        <v>2</v>
      </c>
      <c r="P1079" s="32">
        <v>33.745229999999999</v>
      </c>
      <c r="Q1079" s="32">
        <v>-84.390360000000001</v>
      </c>
      <c r="R1079" s="30">
        <f t="shared" si="17"/>
        <v>1965</v>
      </c>
    </row>
    <row r="1080" spans="1:18">
      <c r="A1080" s="31" t="s">
        <v>1269</v>
      </c>
      <c r="B1080" s="31" t="s">
        <v>3921</v>
      </c>
      <c r="C1080" s="31" t="s">
        <v>336</v>
      </c>
      <c r="D1080" s="31" t="s">
        <v>1274</v>
      </c>
      <c r="E1080" s="32">
        <v>2</v>
      </c>
      <c r="F1080" s="32">
        <v>13</v>
      </c>
      <c r="G1080" s="32">
        <v>1</v>
      </c>
      <c r="H1080" s="32">
        <v>2</v>
      </c>
      <c r="I1080" s="32">
        <v>3</v>
      </c>
      <c r="J1080" s="31" t="s">
        <v>209</v>
      </c>
      <c r="K1080" s="31" t="s">
        <v>1479</v>
      </c>
      <c r="L1080" s="31" t="s">
        <v>1319</v>
      </c>
      <c r="M1080" s="31" t="s">
        <v>3617</v>
      </c>
      <c r="N1080" s="32">
        <v>1978</v>
      </c>
      <c r="O1080" s="32">
        <v>11</v>
      </c>
      <c r="P1080" s="32">
        <v>32.299219999999998</v>
      </c>
      <c r="Q1080" s="32">
        <v>-90.180440000000004</v>
      </c>
      <c r="R1080" s="30">
        <f t="shared" si="17"/>
        <v>1965</v>
      </c>
    </row>
    <row r="1082" spans="1:18" ht="16">
      <c r="A1082" s="33" t="s">
        <v>3922</v>
      </c>
      <c r="B1082" s="34" t="s">
        <v>3607</v>
      </c>
      <c r="C1082" s="34"/>
      <c r="D1082" s="34" t="s">
        <v>2852</v>
      </c>
      <c r="E1082" s="35"/>
      <c r="F1082" s="33" t="s">
        <v>3923</v>
      </c>
    </row>
    <row r="1083" spans="1:18" ht="16">
      <c r="A1083" s="34"/>
      <c r="B1083" s="34" t="s">
        <v>3924</v>
      </c>
      <c r="C1083" s="34"/>
      <c r="D1083" s="34" t="s">
        <v>3925</v>
      </c>
      <c r="E1083" s="35"/>
      <c r="F1083" s="33" t="s">
        <v>3926</v>
      </c>
    </row>
    <row r="1084" spans="1:18" ht="16">
      <c r="A1084" s="34"/>
      <c r="B1084" s="34" t="s">
        <v>3927</v>
      </c>
      <c r="C1084" s="34"/>
      <c r="D1084" s="34" t="s">
        <v>3928</v>
      </c>
      <c r="E1084" s="35"/>
      <c r="F1084" s="33" t="s">
        <v>3929</v>
      </c>
    </row>
    <row r="1085" spans="1:18" ht="16">
      <c r="A1085" s="34"/>
      <c r="B1085" s="34" t="s">
        <v>3930</v>
      </c>
      <c r="C1085" s="34"/>
      <c r="D1085" s="34" t="s">
        <v>3931</v>
      </c>
      <c r="E1085" s="35"/>
      <c r="F1085" s="33" t="s">
        <v>3932</v>
      </c>
    </row>
    <row r="1086" spans="1:18" ht="16">
      <c r="A1086" s="34"/>
      <c r="B1086" s="34" t="s">
        <v>3933</v>
      </c>
      <c r="C1086" s="34"/>
      <c r="D1086" s="34" t="s">
        <v>3934</v>
      </c>
      <c r="E1086" s="35"/>
      <c r="F1086" s="33" t="s">
        <v>3935</v>
      </c>
    </row>
    <row r="1087" spans="1:18" ht="16">
      <c r="A1087" s="34"/>
      <c r="B1087" s="34"/>
      <c r="C1087" s="34"/>
      <c r="D1087" s="34"/>
      <c r="E1087" s="35"/>
    </row>
    <row r="1088" spans="1:18" ht="16">
      <c r="A1088" s="34"/>
      <c r="C1088" s="33"/>
      <c r="D1088" s="34"/>
      <c r="E1088" s="35"/>
    </row>
    <row r="1089" spans="1:5" ht="16">
      <c r="A1089" s="34"/>
      <c r="C1089" s="33"/>
      <c r="D1089" s="34"/>
      <c r="E1089" s="35"/>
    </row>
    <row r="1090" spans="1:5" ht="16">
      <c r="A1090" s="34"/>
      <c r="C1090" s="33"/>
      <c r="D1090" s="34"/>
      <c r="E1090" s="35"/>
    </row>
    <row r="1091" spans="1:5" ht="16">
      <c r="A1091" s="34"/>
      <c r="C1091" s="33"/>
      <c r="D1091" s="34"/>
      <c r="E1091" s="35"/>
    </row>
    <row r="1092" spans="1:5" ht="16">
      <c r="A1092" s="34"/>
      <c r="C1092" s="33"/>
      <c r="D1092" s="34"/>
      <c r="E1092" s="35"/>
    </row>
    <row r="1093" spans="1:5" ht="16">
      <c r="A1093" s="34"/>
      <c r="B1093" s="34"/>
      <c r="C1093" s="34"/>
      <c r="D1093" s="34"/>
      <c r="E1093" s="35"/>
    </row>
    <row r="1094" spans="1:5" ht="16">
      <c r="B1094" s="34" t="s">
        <v>3936</v>
      </c>
      <c r="E1094" s="36"/>
    </row>
  </sheetData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E8A6-9A61-834B-B1DD-D8F698C23B8B}">
  <dimension ref="A1:B76"/>
  <sheetViews>
    <sheetView topLeftCell="A55" workbookViewId="0">
      <selection activeCell="D74" sqref="D74"/>
    </sheetView>
  </sheetViews>
  <sheetFormatPr baseColWidth="10" defaultRowHeight="16"/>
  <cols>
    <col min="1" max="2" width="26" customWidth="1"/>
  </cols>
  <sheetData>
    <row r="1" spans="1:2">
      <c r="A1" t="s">
        <v>11976</v>
      </c>
      <c r="B1" t="s">
        <v>11977</v>
      </c>
    </row>
    <row r="2" spans="1:2">
      <c r="A2" t="s">
        <v>11982</v>
      </c>
      <c r="B2" t="s">
        <v>11983</v>
      </c>
    </row>
    <row r="3" spans="1:2">
      <c r="A3" t="s">
        <v>9558</v>
      </c>
      <c r="B3" t="s">
        <v>11984</v>
      </c>
    </row>
    <row r="4" spans="1:2">
      <c r="A4" t="s">
        <v>9557</v>
      </c>
      <c r="B4" t="s">
        <v>11985</v>
      </c>
    </row>
    <row r="5" spans="1:2">
      <c r="A5" t="s">
        <v>9559</v>
      </c>
      <c r="B5" t="s">
        <v>11986</v>
      </c>
    </row>
    <row r="6" spans="1:2">
      <c r="A6" t="s">
        <v>9556</v>
      </c>
      <c r="B6" t="s">
        <v>11987</v>
      </c>
    </row>
    <row r="7" spans="1:2">
      <c r="A7" t="s">
        <v>11989</v>
      </c>
      <c r="B7" t="s">
        <v>11988</v>
      </c>
    </row>
    <row r="8" spans="1:2">
      <c r="A8" t="s">
        <v>9555</v>
      </c>
      <c r="B8" t="s">
        <v>12140</v>
      </c>
    </row>
    <row r="9" spans="1:2">
      <c r="A9" t="s">
        <v>5353</v>
      </c>
      <c r="B9" t="s">
        <v>12138</v>
      </c>
    </row>
    <row r="10" spans="1:2">
      <c r="A10" t="s">
        <v>9514</v>
      </c>
      <c r="B10" t="s">
        <v>12136</v>
      </c>
    </row>
    <row r="11" spans="1:2">
      <c r="A11" t="s">
        <v>9513</v>
      </c>
      <c r="B11" t="s">
        <v>12147</v>
      </c>
    </row>
    <row r="12" spans="1:2">
      <c r="A12" t="s">
        <v>5356</v>
      </c>
      <c r="B12" t="s">
        <v>12141</v>
      </c>
    </row>
    <row r="13" spans="1:2">
      <c r="A13" t="s">
        <v>9256</v>
      </c>
      <c r="B13" t="s">
        <v>12146</v>
      </c>
    </row>
    <row r="14" spans="1:2">
      <c r="A14" t="s">
        <v>7770</v>
      </c>
      <c r="B14" t="s">
        <v>12134</v>
      </c>
    </row>
    <row r="15" spans="1:2">
      <c r="A15" t="s">
        <v>12148</v>
      </c>
      <c r="B15" t="s">
        <v>12149</v>
      </c>
    </row>
    <row r="16" spans="1:2">
      <c r="A16" t="s">
        <v>12151</v>
      </c>
      <c r="B16" t="s">
        <v>12150</v>
      </c>
    </row>
    <row r="17" spans="1:2">
      <c r="A17" t="s">
        <v>11638</v>
      </c>
      <c r="B17" t="s">
        <v>12135</v>
      </c>
    </row>
    <row r="18" spans="1:2">
      <c r="A18" t="s">
        <v>1242</v>
      </c>
      <c r="B18" t="s">
        <v>12153</v>
      </c>
    </row>
    <row r="19" spans="1:2">
      <c r="A19" t="s">
        <v>1254</v>
      </c>
      <c r="B19" t="s">
        <v>12154</v>
      </c>
    </row>
    <row r="20" spans="1:2">
      <c r="A20" t="s">
        <v>5374</v>
      </c>
      <c r="B20" t="s">
        <v>12230</v>
      </c>
    </row>
    <row r="21" spans="1:2">
      <c r="A21" t="s">
        <v>11865</v>
      </c>
      <c r="B21" t="s">
        <v>12152</v>
      </c>
    </row>
    <row r="22" spans="1:2">
      <c r="A22" t="s">
        <v>12158</v>
      </c>
      <c r="B22" t="s">
        <v>12159</v>
      </c>
    </row>
    <row r="23" spans="1:2">
      <c r="A23" t="s">
        <v>11965</v>
      </c>
      <c r="B23" t="s">
        <v>12160</v>
      </c>
    </row>
    <row r="24" spans="1:2">
      <c r="A24" t="s">
        <v>1241</v>
      </c>
      <c r="B24" t="s">
        <v>12231</v>
      </c>
    </row>
    <row r="25" spans="1:2">
      <c r="A25" t="s">
        <v>5398</v>
      </c>
      <c r="B25" t="s">
        <v>12232</v>
      </c>
    </row>
    <row r="26" spans="1:2">
      <c r="A26" t="s">
        <v>11864</v>
      </c>
      <c r="B26" t="s">
        <v>12145</v>
      </c>
    </row>
    <row r="27" spans="1:2">
      <c r="A27" t="s">
        <v>7647</v>
      </c>
      <c r="B27" t="s">
        <v>12144</v>
      </c>
    </row>
    <row r="28" spans="1:2">
      <c r="A28" t="s">
        <v>11053</v>
      </c>
      <c r="B28" t="s">
        <v>12143</v>
      </c>
    </row>
    <row r="29" spans="1:2">
      <c r="A29" t="s">
        <v>6969</v>
      </c>
      <c r="B29" t="s">
        <v>12137</v>
      </c>
    </row>
    <row r="30" spans="1:2">
      <c r="A30" t="s">
        <v>9581</v>
      </c>
      <c r="B30" t="s">
        <v>12142</v>
      </c>
    </row>
    <row r="31" spans="1:2">
      <c r="A31" t="s">
        <v>9579</v>
      </c>
      <c r="B31" t="s">
        <v>12139</v>
      </c>
    </row>
    <row r="32" spans="1:2">
      <c r="A32" t="s">
        <v>9610</v>
      </c>
      <c r="B32" t="s">
        <v>12233</v>
      </c>
    </row>
    <row r="33" spans="1:2">
      <c r="A33" t="s">
        <v>9609</v>
      </c>
      <c r="B33" t="s">
        <v>12179</v>
      </c>
    </row>
    <row r="34" spans="1:2">
      <c r="A34" t="s">
        <v>9614</v>
      </c>
      <c r="B34" t="s">
        <v>12180</v>
      </c>
    </row>
    <row r="35" spans="1:2">
      <c r="A35" t="s">
        <v>9616</v>
      </c>
      <c r="B35" t="s">
        <v>12181</v>
      </c>
    </row>
    <row r="36" spans="1:2">
      <c r="A36" t="s">
        <v>12198</v>
      </c>
      <c r="B36" t="s">
        <v>12182</v>
      </c>
    </row>
    <row r="37" spans="1:2">
      <c r="A37" t="s">
        <v>12207</v>
      </c>
      <c r="B37" t="s">
        <v>12234</v>
      </c>
    </row>
    <row r="38" spans="1:2">
      <c r="A38" t="s">
        <v>9580</v>
      </c>
      <c r="B38" t="s">
        <v>12183</v>
      </c>
    </row>
    <row r="39" spans="1:2">
      <c r="A39" t="s">
        <v>12177</v>
      </c>
      <c r="B39" t="s">
        <v>12235</v>
      </c>
    </row>
    <row r="40" spans="1:2">
      <c r="A40" t="s">
        <v>12186</v>
      </c>
      <c r="B40" t="s">
        <v>12188</v>
      </c>
    </row>
    <row r="41" spans="1:2">
      <c r="A41" t="s">
        <v>12187</v>
      </c>
      <c r="B41" t="s">
        <v>12190</v>
      </c>
    </row>
    <row r="42" spans="1:2">
      <c r="A42" t="s">
        <v>12189</v>
      </c>
      <c r="B42" t="s">
        <v>12191</v>
      </c>
    </row>
    <row r="43" spans="1:2">
      <c r="A43" t="s">
        <v>1252</v>
      </c>
      <c r="B43" t="s">
        <v>12184</v>
      </c>
    </row>
    <row r="44" spans="1:2">
      <c r="A44" t="s">
        <v>12185</v>
      </c>
      <c r="B44" t="s">
        <v>12193</v>
      </c>
    </row>
    <row r="45" spans="1:2">
      <c r="A45" t="s">
        <v>1256</v>
      </c>
      <c r="B45" t="s">
        <v>12195</v>
      </c>
    </row>
    <row r="46" spans="1:2">
      <c r="A46" t="s">
        <v>12194</v>
      </c>
      <c r="B46" t="s">
        <v>12196</v>
      </c>
    </row>
    <row r="47" spans="1:2">
      <c r="A47" t="s">
        <v>1245</v>
      </c>
      <c r="B47" t="s">
        <v>12197</v>
      </c>
    </row>
    <row r="48" spans="1:2">
      <c r="A48" t="s">
        <v>1240</v>
      </c>
      <c r="B48" t="s">
        <v>12199</v>
      </c>
    </row>
    <row r="49" spans="1:2">
      <c r="A49" t="s">
        <v>1246</v>
      </c>
      <c r="B49" t="s">
        <v>12236</v>
      </c>
    </row>
    <row r="50" spans="1:2">
      <c r="A50" t="s">
        <v>9619</v>
      </c>
      <c r="B50" t="s">
        <v>12200</v>
      </c>
    </row>
    <row r="51" spans="1:2">
      <c r="A51" t="s">
        <v>11971</v>
      </c>
      <c r="B51" t="s">
        <v>12203</v>
      </c>
    </row>
    <row r="52" spans="1:2">
      <c r="A52" t="s">
        <v>1265</v>
      </c>
    </row>
    <row r="53" spans="1:2">
      <c r="A53" t="s">
        <v>6500</v>
      </c>
      <c r="B53" t="s">
        <v>12204</v>
      </c>
    </row>
    <row r="54" spans="1:2">
      <c r="A54" t="s">
        <v>12205</v>
      </c>
    </row>
    <row r="55" spans="1:2">
      <c r="A55" t="s">
        <v>1095</v>
      </c>
    </row>
    <row r="56" spans="1:2">
      <c r="A56" t="s">
        <v>5402</v>
      </c>
      <c r="B56" t="s">
        <v>12135</v>
      </c>
    </row>
    <row r="57" spans="1:2">
      <c r="A57" t="s">
        <v>12162</v>
      </c>
      <c r="B57" t="s">
        <v>12206</v>
      </c>
    </row>
    <row r="58" spans="1:2">
      <c r="A58" t="s">
        <v>1267</v>
      </c>
    </row>
    <row r="59" spans="1:2">
      <c r="A59" t="s">
        <v>12201</v>
      </c>
      <c r="B59" t="s">
        <v>12202</v>
      </c>
    </row>
    <row r="60" spans="1:2">
      <c r="A60" t="s">
        <v>12226</v>
      </c>
      <c r="B60" t="s">
        <v>12192</v>
      </c>
    </row>
    <row r="61" spans="1:2">
      <c r="A61" t="s">
        <v>11980</v>
      </c>
    </row>
    <row r="62" spans="1:2">
      <c r="A62" t="s">
        <v>1263</v>
      </c>
      <c r="B62" t="s">
        <v>12225</v>
      </c>
    </row>
    <row r="63" spans="1:2">
      <c r="A63" t="s">
        <v>11981</v>
      </c>
    </row>
    <row r="64" spans="1:2">
      <c r="A64">
        <v>0</v>
      </c>
    </row>
    <row r="65" spans="1:2">
      <c r="A65" t="s">
        <v>12174</v>
      </c>
      <c r="B65" t="s">
        <v>12237</v>
      </c>
    </row>
    <row r="66" spans="1:2">
      <c r="A66" t="s">
        <v>12176</v>
      </c>
    </row>
    <row r="67" spans="1:2">
      <c r="A67" t="s">
        <v>1255</v>
      </c>
    </row>
    <row r="68" spans="1:2">
      <c r="A68" t="s">
        <v>1262</v>
      </c>
    </row>
    <row r="69" spans="1:2">
      <c r="A69" t="s">
        <v>1261</v>
      </c>
    </row>
    <row r="70" spans="1:2">
      <c r="A70" t="s">
        <v>1260</v>
      </c>
      <c r="B70" t="s">
        <v>12178</v>
      </c>
    </row>
    <row r="71" spans="1:2">
      <c r="A71" t="s">
        <v>1248</v>
      </c>
      <c r="B71" t="s">
        <v>12238</v>
      </c>
    </row>
    <row r="72" spans="1:2">
      <c r="A72" t="s">
        <v>1268</v>
      </c>
      <c r="B72" t="s">
        <v>12486</v>
      </c>
    </row>
    <row r="73" spans="1:2">
      <c r="A73" t="s">
        <v>6501</v>
      </c>
    </row>
    <row r="74" spans="1:2">
      <c r="A74" t="s">
        <v>1259</v>
      </c>
    </row>
    <row r="75" spans="1:2">
      <c r="A75" t="s">
        <v>1258</v>
      </c>
    </row>
    <row r="76" spans="1:2">
      <c r="A76" t="s">
        <v>1257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22FF-A945-E14B-95A5-9C2276046178}">
  <dimension ref="A1:EP945"/>
  <sheetViews>
    <sheetView topLeftCell="R817" zoomScale="62" workbookViewId="0">
      <selection activeCell="AC834" sqref="AC834"/>
    </sheetView>
  </sheetViews>
  <sheetFormatPr baseColWidth="10" defaultRowHeight="16"/>
  <cols>
    <col min="1" max="1" width="21.5" customWidth="1"/>
    <col min="2" max="2" width="37" customWidth="1"/>
    <col min="3" max="3" width="57" customWidth="1"/>
    <col min="4" max="4" width="48.5" customWidth="1"/>
    <col min="5" max="5" width="51.1640625" customWidth="1"/>
    <col min="6" max="6" width="19.5" customWidth="1"/>
    <col min="12" max="12" width="15.5" customWidth="1"/>
    <col min="15" max="15" width="14.83203125" customWidth="1"/>
  </cols>
  <sheetData>
    <row r="1" spans="1:21" ht="20">
      <c r="A1" t="s">
        <v>9645</v>
      </c>
      <c r="B1" s="54" t="s">
        <v>9646</v>
      </c>
      <c r="C1" s="54" t="s">
        <v>9647</v>
      </c>
      <c r="D1" s="54" t="s">
        <v>9648</v>
      </c>
      <c r="E1" s="54" t="s">
        <v>9649</v>
      </c>
      <c r="F1" t="str">
        <f>IF(VALUE(RIGHT(LEFT(B1,23),2))&lt;10,RIGHT(LEFT(B1,22),2),RIGHT(LEFT(B1,23),2))</f>
        <v>80</v>
      </c>
      <c r="G1" t="str">
        <f>RIGHT(C1,4)</f>
        <v>1939</v>
      </c>
      <c r="H1">
        <f>G1-F1</f>
        <v>1859</v>
      </c>
      <c r="I1" t="str">
        <f>"W"&amp;IF(H1&lt;1874,"1850",IF(H1&lt;1900,"1870","1900"))</f>
        <v>W1850</v>
      </c>
      <c r="J1">
        <f t="shared" ref="J1:J32" si="0">VALUE(RIGHT(LEFT(E1,17),8))</f>
        <v>41.892200000000003</v>
      </c>
      <c r="K1">
        <f t="shared" ref="K1:K32" si="1">VALUE(RIGHT(E1,8))</f>
        <v>-88.472300000000004</v>
      </c>
      <c r="L1" t="s">
        <v>9624</v>
      </c>
      <c r="M1" s="54"/>
      <c r="O1" t="s">
        <v>11250</v>
      </c>
      <c r="P1" t="str">
        <f>O1&amp;I1</f>
        <v xml:space="preserve"> Kane W1850</v>
      </c>
      <c r="U1" t="str">
        <f>IF(S1="","",IF(ISEVEN(RIGHT(LEFT(S1,10),2)),S1,""))</f>
        <v/>
      </c>
    </row>
    <row r="2" spans="1:21" ht="20">
      <c r="A2" t="s">
        <v>9650</v>
      </c>
      <c r="B2" s="54" t="s">
        <v>9651</v>
      </c>
      <c r="C2" s="54" t="s">
        <v>9652</v>
      </c>
      <c r="D2" s="54" t="s">
        <v>9653</v>
      </c>
      <c r="E2" s="54" t="s">
        <v>9654</v>
      </c>
      <c r="F2" t="str">
        <f>IF(RIGHT(LEFT(B2,23),2)=" -",RIGHT(LEFT(B2,21),2),IF(VALUE(RIGHT(LEFT(B2,23),2))&lt;10,RIGHT(LEFT(B2,22),2),RIGHT(LEFT(B2,23),2)))</f>
        <v>74</v>
      </c>
      <c r="G2" t="str">
        <f t="shared" ref="G2:G5" si="2">RIGHT(C2,4)</f>
        <v>1960</v>
      </c>
      <c r="H2">
        <f t="shared" ref="H2:H25" si="3">G2-F2</f>
        <v>1886</v>
      </c>
      <c r="I2" t="str">
        <f t="shared" ref="I2:I65" si="4">"W"&amp;IF(H2&lt;1874,"1850",IF(H2&lt;1900,"1870","1900"))</f>
        <v>W1870</v>
      </c>
      <c r="J2">
        <f t="shared" si="0"/>
        <v>42.035400000000003</v>
      </c>
      <c r="K2">
        <f t="shared" si="1"/>
        <v>-88.282600000000002</v>
      </c>
      <c r="L2" t="s">
        <v>9626</v>
      </c>
      <c r="M2" s="54"/>
      <c r="O2" t="s">
        <v>11250</v>
      </c>
      <c r="P2" t="str">
        <f t="shared" ref="P2:P65" si="5">O2&amp;I2</f>
        <v xml:space="preserve"> Kane W1870</v>
      </c>
      <c r="U2" t="str">
        <f t="shared" ref="U2:U65" si="6">IF(S2="","",IF(ISEVEN(RIGHT(LEFT(S2,10),2)),S2,""))</f>
        <v/>
      </c>
    </row>
    <row r="3" spans="1:21" ht="20">
      <c r="A3" t="s">
        <v>9655</v>
      </c>
      <c r="B3" s="54" t="s">
        <v>9656</v>
      </c>
      <c r="C3" s="54" t="s">
        <v>9657</v>
      </c>
      <c r="D3" s="54" t="s">
        <v>9658</v>
      </c>
      <c r="E3" s="54" t="s">
        <v>9659</v>
      </c>
      <c r="F3" t="str">
        <f t="shared" ref="F3:F50" si="7">IF(RIGHT(LEFT(B3,23),2)=" -",RIGHT(LEFT(B3,21),2),IF(VALUE(RIGHT(LEFT(B3,23),2))&lt;10,RIGHT(LEFT(B3,22),2),RIGHT(LEFT(B3,23),2)))</f>
        <v>62</v>
      </c>
      <c r="G3" t="str">
        <f t="shared" si="2"/>
        <v>1959</v>
      </c>
      <c r="H3">
        <f t="shared" si="3"/>
        <v>1897</v>
      </c>
      <c r="I3" t="str">
        <f t="shared" si="4"/>
        <v>W1870</v>
      </c>
      <c r="J3">
        <f t="shared" si="0"/>
        <v>41.849299999999999</v>
      </c>
      <c r="K3">
        <f t="shared" si="1"/>
        <v>-88.421000000000006</v>
      </c>
      <c r="L3" t="s">
        <v>9627</v>
      </c>
      <c r="M3" s="54"/>
      <c r="O3" t="s">
        <v>11250</v>
      </c>
      <c r="P3" t="str">
        <f t="shared" si="5"/>
        <v xml:space="preserve"> Kane W1870</v>
      </c>
      <c r="U3" t="str">
        <f t="shared" si="6"/>
        <v/>
      </c>
    </row>
    <row r="4" spans="1:21" ht="20">
      <c r="A4" t="s">
        <v>9660</v>
      </c>
      <c r="B4" s="54" t="s">
        <v>9661</v>
      </c>
      <c r="C4" s="54" t="s">
        <v>9652</v>
      </c>
      <c r="D4" s="54" t="s">
        <v>9662</v>
      </c>
      <c r="E4" s="54" t="s">
        <v>9663</v>
      </c>
      <c r="F4" t="str">
        <f t="shared" si="7"/>
        <v>85</v>
      </c>
      <c r="G4" t="str">
        <f t="shared" si="2"/>
        <v>1960</v>
      </c>
      <c r="H4">
        <f t="shared" si="3"/>
        <v>1875</v>
      </c>
      <c r="I4" t="str">
        <f t="shared" si="4"/>
        <v>W1870</v>
      </c>
      <c r="J4">
        <f t="shared" si="0"/>
        <v>41.875500000000002</v>
      </c>
      <c r="K4">
        <f t="shared" si="1"/>
        <v>-88.066699999999997</v>
      </c>
      <c r="L4" t="s">
        <v>9629</v>
      </c>
      <c r="M4" s="54"/>
      <c r="O4" t="s">
        <v>11251</v>
      </c>
      <c r="P4" t="str">
        <f t="shared" si="5"/>
        <v xml:space="preserve"> Dupage W1870</v>
      </c>
      <c r="U4" t="str">
        <f t="shared" si="6"/>
        <v/>
      </c>
    </row>
    <row r="5" spans="1:21" ht="20">
      <c r="A5" t="s">
        <v>9664</v>
      </c>
      <c r="B5" s="54" t="s">
        <v>9665</v>
      </c>
      <c r="C5" s="54" t="s">
        <v>9652</v>
      </c>
      <c r="D5" s="54" t="s">
        <v>9666</v>
      </c>
      <c r="E5" s="54" t="s">
        <v>9667</v>
      </c>
      <c r="F5" t="str">
        <f t="shared" si="7"/>
        <v>81</v>
      </c>
      <c r="G5" t="str">
        <f t="shared" si="2"/>
        <v>1960</v>
      </c>
      <c r="H5">
        <f t="shared" si="3"/>
        <v>1879</v>
      </c>
      <c r="I5" t="str">
        <f t="shared" si="4"/>
        <v>W1870</v>
      </c>
      <c r="J5">
        <f t="shared" si="0"/>
        <v>41.866100000000003</v>
      </c>
      <c r="K5">
        <f t="shared" si="1"/>
        <v>-88.106999999999999</v>
      </c>
      <c r="L5" t="s">
        <v>9630</v>
      </c>
      <c r="M5" s="54"/>
      <c r="O5" t="s">
        <v>11251</v>
      </c>
      <c r="P5" t="str">
        <f t="shared" si="5"/>
        <v xml:space="preserve"> Dupage W1870</v>
      </c>
      <c r="U5" t="str">
        <f t="shared" si="6"/>
        <v/>
      </c>
    </row>
    <row r="6" spans="1:21" ht="20">
      <c r="A6" t="s">
        <v>9668</v>
      </c>
      <c r="B6" s="54" t="s">
        <v>9669</v>
      </c>
      <c r="C6" s="55" t="s">
        <v>9670</v>
      </c>
      <c r="D6" s="54" t="s">
        <v>9671</v>
      </c>
      <c r="E6" s="54" t="s">
        <v>9672</v>
      </c>
      <c r="F6" t="str">
        <f t="shared" si="7"/>
        <v>85</v>
      </c>
      <c r="G6" t="str">
        <f t="shared" ref="G6:G11" si="8">RIGHT(C6,4)</f>
        <v>1975</v>
      </c>
      <c r="H6">
        <f t="shared" si="3"/>
        <v>1890</v>
      </c>
      <c r="I6" t="str">
        <f t="shared" si="4"/>
        <v>W1870</v>
      </c>
      <c r="J6">
        <f t="shared" si="0"/>
        <v>41.800899999999999</v>
      </c>
      <c r="K6">
        <f t="shared" si="1"/>
        <v>-87.936999999999998</v>
      </c>
      <c r="L6" t="s">
        <v>9631</v>
      </c>
      <c r="M6" s="54"/>
      <c r="O6" t="s">
        <v>11251</v>
      </c>
      <c r="P6" t="str">
        <f t="shared" si="5"/>
        <v xml:space="preserve"> Dupage W1870</v>
      </c>
      <c r="U6" t="str">
        <f t="shared" si="6"/>
        <v/>
      </c>
    </row>
    <row r="7" spans="1:21" ht="20">
      <c r="A7" t="s">
        <v>9673</v>
      </c>
      <c r="B7" s="54" t="s">
        <v>9674</v>
      </c>
      <c r="C7" s="54" t="s">
        <v>9675</v>
      </c>
      <c r="D7" s="54" t="s">
        <v>9676</v>
      </c>
      <c r="E7" s="54" t="s">
        <v>9677</v>
      </c>
      <c r="F7" t="str">
        <f t="shared" si="7"/>
        <v>80</v>
      </c>
      <c r="G7" t="str">
        <f t="shared" si="8"/>
        <v>1950</v>
      </c>
      <c r="H7">
        <f t="shared" si="3"/>
        <v>1870</v>
      </c>
      <c r="I7" t="str">
        <f t="shared" si="4"/>
        <v>W1850</v>
      </c>
      <c r="J7">
        <f t="shared" si="0"/>
        <v>42.011099999999999</v>
      </c>
      <c r="K7">
        <f t="shared" si="1"/>
        <v>-87.840599999999995</v>
      </c>
      <c r="L7" t="s">
        <v>9633</v>
      </c>
      <c r="M7" s="54"/>
      <c r="O7" t="s">
        <v>11252</v>
      </c>
      <c r="P7" t="str">
        <f t="shared" si="5"/>
        <v xml:space="preserve"> Cook W1850</v>
      </c>
      <c r="U7" t="str">
        <f t="shared" si="6"/>
        <v/>
      </c>
    </row>
    <row r="8" spans="1:21" ht="20">
      <c r="A8" t="s">
        <v>9678</v>
      </c>
      <c r="B8" s="54" t="s">
        <v>9679</v>
      </c>
      <c r="C8" s="54" t="s">
        <v>9680</v>
      </c>
      <c r="D8" s="54" t="s">
        <v>9681</v>
      </c>
      <c r="E8" s="54" t="s">
        <v>9682</v>
      </c>
      <c r="F8" t="str">
        <f t="shared" si="7"/>
        <v>87</v>
      </c>
      <c r="G8" t="str">
        <f t="shared" si="8"/>
        <v>1962</v>
      </c>
      <c r="H8">
        <f t="shared" si="3"/>
        <v>1875</v>
      </c>
      <c r="I8" t="str">
        <f t="shared" si="4"/>
        <v>W1870</v>
      </c>
      <c r="J8">
        <f t="shared" si="0"/>
        <v>42.066400000000002</v>
      </c>
      <c r="K8">
        <f t="shared" si="1"/>
        <v>-87.937299999999993</v>
      </c>
      <c r="L8" t="s">
        <v>9635</v>
      </c>
      <c r="M8" s="54"/>
      <c r="O8" t="s">
        <v>11252</v>
      </c>
      <c r="P8" t="str">
        <f t="shared" si="5"/>
        <v xml:space="preserve"> Cook W1870</v>
      </c>
      <c r="U8" t="str">
        <f t="shared" si="6"/>
        <v/>
      </c>
    </row>
    <row r="9" spans="1:21" ht="20">
      <c r="A9" t="s">
        <v>9683</v>
      </c>
      <c r="B9" s="54" t="s">
        <v>9684</v>
      </c>
      <c r="C9" s="54" t="s">
        <v>9685</v>
      </c>
      <c r="D9" s="54" t="s">
        <v>9676</v>
      </c>
      <c r="E9" s="54" t="s">
        <v>9677</v>
      </c>
      <c r="F9" t="str">
        <f t="shared" si="7"/>
        <v>66</v>
      </c>
      <c r="G9" t="str">
        <f t="shared" si="8"/>
        <v>1975</v>
      </c>
      <c r="H9">
        <f t="shared" si="3"/>
        <v>1909</v>
      </c>
      <c r="I9" t="str">
        <f t="shared" si="4"/>
        <v>W1900</v>
      </c>
      <c r="J9">
        <f t="shared" si="0"/>
        <v>42.011099999999999</v>
      </c>
      <c r="K9">
        <f t="shared" si="1"/>
        <v>-87.840599999999995</v>
      </c>
      <c r="L9" t="s">
        <v>9633</v>
      </c>
      <c r="M9" s="54"/>
      <c r="O9" t="s">
        <v>11252</v>
      </c>
      <c r="P9" t="str">
        <f t="shared" si="5"/>
        <v xml:space="preserve"> Cook W1900</v>
      </c>
      <c r="U9" t="str">
        <f t="shared" si="6"/>
        <v/>
      </c>
    </row>
    <row r="10" spans="1:21" ht="20">
      <c r="A10" t="s">
        <v>9686</v>
      </c>
      <c r="B10" s="54" t="s">
        <v>9687</v>
      </c>
      <c r="C10" s="54" t="s">
        <v>9680</v>
      </c>
      <c r="D10" s="54" t="s">
        <v>9688</v>
      </c>
      <c r="E10" s="54" t="s">
        <v>9689</v>
      </c>
      <c r="F10" t="str">
        <f t="shared" si="7"/>
        <v>86</v>
      </c>
      <c r="G10" t="str">
        <f t="shared" si="8"/>
        <v>1962</v>
      </c>
      <c r="H10">
        <f t="shared" si="3"/>
        <v>1876</v>
      </c>
      <c r="I10" t="str">
        <f t="shared" si="4"/>
        <v>W1870</v>
      </c>
      <c r="J10">
        <f t="shared" si="0"/>
        <v>41.947600000000001</v>
      </c>
      <c r="K10">
        <f t="shared" si="1"/>
        <v>-87.766499999999994</v>
      </c>
      <c r="L10" t="s">
        <v>4927</v>
      </c>
      <c r="M10" s="54"/>
      <c r="O10" t="s">
        <v>11252</v>
      </c>
      <c r="P10" t="str">
        <f t="shared" si="5"/>
        <v xml:space="preserve"> Cook W1870</v>
      </c>
      <c r="U10" t="str">
        <f t="shared" si="6"/>
        <v/>
      </c>
    </row>
    <row r="11" spans="1:21" ht="20">
      <c r="A11" t="s">
        <v>9690</v>
      </c>
      <c r="B11" s="54" t="s">
        <v>9691</v>
      </c>
      <c r="C11" s="54" t="s">
        <v>9685</v>
      </c>
      <c r="D11" s="54" t="s">
        <v>9688</v>
      </c>
      <c r="E11" s="54" t="s">
        <v>9692</v>
      </c>
      <c r="F11" t="str">
        <f t="shared" si="7"/>
        <v>60</v>
      </c>
      <c r="G11" t="str">
        <f t="shared" si="8"/>
        <v>1975</v>
      </c>
      <c r="H11">
        <f t="shared" si="3"/>
        <v>1915</v>
      </c>
      <c r="I11" t="str">
        <f t="shared" si="4"/>
        <v>W1900</v>
      </c>
      <c r="J11">
        <f t="shared" si="0"/>
        <v>41.805500000000002</v>
      </c>
      <c r="K11">
        <f t="shared" si="1"/>
        <v>-87.608800000000002</v>
      </c>
      <c r="L11" t="s">
        <v>4927</v>
      </c>
      <c r="M11" s="54"/>
      <c r="O11" t="s">
        <v>11252</v>
      </c>
      <c r="P11" t="str">
        <f t="shared" si="5"/>
        <v xml:space="preserve"> Cook W1900</v>
      </c>
      <c r="U11" t="str">
        <f t="shared" si="6"/>
        <v/>
      </c>
    </row>
    <row r="12" spans="1:21" ht="20">
      <c r="A12" t="s">
        <v>9693</v>
      </c>
      <c r="B12" s="54" t="s">
        <v>9694</v>
      </c>
      <c r="C12" s="54" t="s">
        <v>9695</v>
      </c>
      <c r="D12" s="54" t="s">
        <v>9688</v>
      </c>
      <c r="E12" s="54" t="s">
        <v>9692</v>
      </c>
      <c r="F12" t="str">
        <f t="shared" si="7"/>
        <v>60</v>
      </c>
      <c r="G12" t="str">
        <f t="shared" ref="G12:G25" si="9">RIGHT(C12,4)</f>
        <v>1959</v>
      </c>
      <c r="H12">
        <f t="shared" si="3"/>
        <v>1899</v>
      </c>
      <c r="I12" t="str">
        <f t="shared" si="4"/>
        <v>W1870</v>
      </c>
      <c r="J12">
        <f t="shared" si="0"/>
        <v>41.805500000000002</v>
      </c>
      <c r="K12">
        <f t="shared" si="1"/>
        <v>-87.608800000000002</v>
      </c>
      <c r="L12" t="s">
        <v>4927</v>
      </c>
      <c r="M12" s="54"/>
      <c r="O12" t="s">
        <v>11252</v>
      </c>
      <c r="P12" t="str">
        <f t="shared" si="5"/>
        <v xml:space="preserve"> Cook W1870</v>
      </c>
      <c r="U12" t="str">
        <f t="shared" si="6"/>
        <v/>
      </c>
    </row>
    <row r="13" spans="1:21" ht="20">
      <c r="A13" t="s">
        <v>9696</v>
      </c>
      <c r="B13" s="54" t="s">
        <v>9697</v>
      </c>
      <c r="C13" s="54" t="s">
        <v>9685</v>
      </c>
      <c r="D13" s="54" t="s">
        <v>9688</v>
      </c>
      <c r="E13" s="54" t="s">
        <v>9698</v>
      </c>
      <c r="F13" t="str">
        <f t="shared" si="7"/>
        <v>74</v>
      </c>
      <c r="G13" t="str">
        <f t="shared" si="9"/>
        <v>1975</v>
      </c>
      <c r="H13">
        <f t="shared" si="3"/>
        <v>1901</v>
      </c>
      <c r="I13" t="str">
        <f t="shared" si="4"/>
        <v>W1900</v>
      </c>
      <c r="J13">
        <f t="shared" si="0"/>
        <v>41.878100000000003</v>
      </c>
      <c r="K13">
        <f t="shared" si="1"/>
        <v>-87.629800000000003</v>
      </c>
      <c r="L13" t="s">
        <v>4927</v>
      </c>
      <c r="M13" s="54"/>
      <c r="O13" t="s">
        <v>11252</v>
      </c>
      <c r="P13" t="str">
        <f t="shared" si="5"/>
        <v xml:space="preserve"> Cook W1900</v>
      </c>
      <c r="U13" t="str">
        <f t="shared" si="6"/>
        <v/>
      </c>
    </row>
    <row r="14" spans="1:21" ht="20">
      <c r="A14" t="s">
        <v>9699</v>
      </c>
      <c r="B14" s="54" t="s">
        <v>9700</v>
      </c>
      <c r="C14" s="54" t="s">
        <v>9680</v>
      </c>
      <c r="D14" s="54" t="s">
        <v>9701</v>
      </c>
      <c r="E14" s="54" t="s">
        <v>9702</v>
      </c>
      <c r="F14" t="str">
        <f t="shared" si="7"/>
        <v>50</v>
      </c>
      <c r="G14" t="str">
        <f t="shared" si="9"/>
        <v>1962</v>
      </c>
      <c r="H14">
        <f t="shared" si="3"/>
        <v>1912</v>
      </c>
      <c r="I14" t="str">
        <f t="shared" si="4"/>
        <v>W1900</v>
      </c>
      <c r="J14">
        <f t="shared" si="0"/>
        <v>42.012599999999999</v>
      </c>
      <c r="K14">
        <f t="shared" si="1"/>
        <v>-87.674599999999998</v>
      </c>
      <c r="L14" t="s">
        <v>9637</v>
      </c>
      <c r="M14" s="54"/>
      <c r="O14" t="s">
        <v>11252</v>
      </c>
      <c r="P14" t="str">
        <f t="shared" si="5"/>
        <v xml:space="preserve"> Cook W1900</v>
      </c>
      <c r="U14" t="str">
        <f t="shared" si="6"/>
        <v/>
      </c>
    </row>
    <row r="15" spans="1:21" ht="20">
      <c r="A15" t="s">
        <v>9703</v>
      </c>
      <c r="B15" s="54" t="s">
        <v>9704</v>
      </c>
      <c r="C15" s="54" t="s">
        <v>9685</v>
      </c>
      <c r="D15" s="54" t="s">
        <v>9688</v>
      </c>
      <c r="E15" s="54" t="s">
        <v>9689</v>
      </c>
      <c r="F15" t="str">
        <f t="shared" si="7"/>
        <v>27</v>
      </c>
      <c r="G15" t="str">
        <f t="shared" si="9"/>
        <v>1975</v>
      </c>
      <c r="H15">
        <f t="shared" si="3"/>
        <v>1948</v>
      </c>
      <c r="I15" t="str">
        <f t="shared" si="4"/>
        <v>W1900</v>
      </c>
      <c r="J15">
        <f t="shared" si="0"/>
        <v>41.947600000000001</v>
      </c>
      <c r="K15">
        <f t="shared" si="1"/>
        <v>-87.766499999999994</v>
      </c>
      <c r="L15" t="s">
        <v>4927</v>
      </c>
      <c r="M15" s="54"/>
      <c r="O15" t="s">
        <v>11252</v>
      </c>
      <c r="P15" t="str">
        <f t="shared" si="5"/>
        <v xml:space="preserve"> Cook W1900</v>
      </c>
      <c r="U15" t="str">
        <f t="shared" si="6"/>
        <v/>
      </c>
    </row>
    <row r="16" spans="1:21" ht="20">
      <c r="A16" t="s">
        <v>9705</v>
      </c>
      <c r="B16" s="54" t="s">
        <v>9706</v>
      </c>
      <c r="C16" s="54" t="s">
        <v>9675</v>
      </c>
      <c r="D16" s="54" t="s">
        <v>9688</v>
      </c>
      <c r="E16" s="54" t="s">
        <v>9689</v>
      </c>
      <c r="F16" t="str">
        <f t="shared" si="7"/>
        <v>73</v>
      </c>
      <c r="G16" t="str">
        <f t="shared" si="9"/>
        <v>1950</v>
      </c>
      <c r="H16">
        <f t="shared" si="3"/>
        <v>1877</v>
      </c>
      <c r="I16" t="str">
        <f t="shared" si="4"/>
        <v>W1870</v>
      </c>
      <c r="J16">
        <f t="shared" si="0"/>
        <v>41.947600000000001</v>
      </c>
      <c r="K16">
        <f t="shared" si="1"/>
        <v>-87.766499999999994</v>
      </c>
      <c r="L16" t="s">
        <v>4927</v>
      </c>
      <c r="M16" s="54"/>
      <c r="O16" t="s">
        <v>11252</v>
      </c>
      <c r="P16" t="str">
        <f t="shared" si="5"/>
        <v xml:space="preserve"> Cook W1870</v>
      </c>
      <c r="U16" t="str">
        <f t="shared" si="6"/>
        <v/>
      </c>
    </row>
    <row r="17" spans="1:21" ht="20">
      <c r="A17" t="s">
        <v>9707</v>
      </c>
      <c r="B17" s="54" t="s">
        <v>9708</v>
      </c>
      <c r="C17" s="54" t="s">
        <v>9709</v>
      </c>
      <c r="D17" s="54" t="s">
        <v>9710</v>
      </c>
      <c r="E17" s="54" t="s">
        <v>9711</v>
      </c>
      <c r="F17" t="str">
        <f t="shared" si="7"/>
        <v>27</v>
      </c>
      <c r="G17" t="str">
        <f t="shared" si="9"/>
        <v>1954</v>
      </c>
      <c r="H17">
        <f t="shared" si="3"/>
        <v>1927</v>
      </c>
      <c r="I17" t="str">
        <f t="shared" si="4"/>
        <v>W1900</v>
      </c>
      <c r="J17">
        <f t="shared" si="0"/>
        <v>41.512799999999999</v>
      </c>
      <c r="K17">
        <f t="shared" si="1"/>
        <v>-87.372600000000006</v>
      </c>
      <c r="L17" t="s">
        <v>9638</v>
      </c>
      <c r="M17" s="54"/>
      <c r="O17" t="s">
        <v>11252</v>
      </c>
      <c r="P17" t="str">
        <f t="shared" si="5"/>
        <v xml:space="preserve"> Cook W1900</v>
      </c>
      <c r="U17" t="str">
        <f t="shared" si="6"/>
        <v/>
      </c>
    </row>
    <row r="18" spans="1:21" ht="20">
      <c r="A18" t="s">
        <v>9712</v>
      </c>
      <c r="B18" s="54" t="s">
        <v>9713</v>
      </c>
      <c r="C18" s="54" t="s">
        <v>9714</v>
      </c>
      <c r="D18" s="54" t="s">
        <v>9688</v>
      </c>
      <c r="E18" s="54" t="s">
        <v>9698</v>
      </c>
      <c r="F18" t="str">
        <f t="shared" si="7"/>
        <v>20</v>
      </c>
      <c r="G18" t="str">
        <f t="shared" si="9"/>
        <v>1962</v>
      </c>
      <c r="H18">
        <f t="shared" si="3"/>
        <v>1942</v>
      </c>
      <c r="I18" t="str">
        <f t="shared" si="4"/>
        <v>W1900</v>
      </c>
      <c r="J18">
        <f t="shared" si="0"/>
        <v>41.878100000000003</v>
      </c>
      <c r="K18">
        <f t="shared" si="1"/>
        <v>-87.629800000000003</v>
      </c>
      <c r="L18" t="s">
        <v>4927</v>
      </c>
      <c r="M18" s="54"/>
      <c r="O18" t="s">
        <v>11252</v>
      </c>
      <c r="P18" t="str">
        <f t="shared" si="5"/>
        <v xml:space="preserve"> Cook W1900</v>
      </c>
      <c r="U18" t="str">
        <f t="shared" si="6"/>
        <v/>
      </c>
    </row>
    <row r="19" spans="1:21" ht="20">
      <c r="A19" t="s">
        <v>9715</v>
      </c>
      <c r="B19" s="54" t="s">
        <v>9716</v>
      </c>
      <c r="C19" s="54" t="s">
        <v>9714</v>
      </c>
      <c r="D19" s="54" t="s">
        <v>9688</v>
      </c>
      <c r="E19" s="54" t="s">
        <v>9698</v>
      </c>
      <c r="F19" t="str">
        <f t="shared" si="7"/>
        <v>33</v>
      </c>
      <c r="G19" t="str">
        <f t="shared" si="9"/>
        <v>1962</v>
      </c>
      <c r="H19">
        <f t="shared" si="3"/>
        <v>1929</v>
      </c>
      <c r="I19" t="str">
        <f t="shared" si="4"/>
        <v>W1900</v>
      </c>
      <c r="J19">
        <f t="shared" si="0"/>
        <v>41.878100000000003</v>
      </c>
      <c r="K19">
        <f t="shared" si="1"/>
        <v>-87.629800000000003</v>
      </c>
      <c r="L19" t="s">
        <v>4927</v>
      </c>
      <c r="M19" s="54"/>
      <c r="O19" t="s">
        <v>11252</v>
      </c>
      <c r="P19" t="str">
        <f t="shared" si="5"/>
        <v xml:space="preserve"> Cook W1900</v>
      </c>
      <c r="U19" t="str">
        <f t="shared" si="6"/>
        <v/>
      </c>
    </row>
    <row r="20" spans="1:21" ht="20">
      <c r="A20" t="s">
        <v>9717</v>
      </c>
      <c r="B20" s="54" t="s">
        <v>9718</v>
      </c>
      <c r="C20" s="54" t="s">
        <v>9675</v>
      </c>
      <c r="D20" s="54" t="s">
        <v>9688</v>
      </c>
      <c r="E20" s="54" t="s">
        <v>9698</v>
      </c>
      <c r="F20" t="str">
        <f t="shared" si="7"/>
        <v>51</v>
      </c>
      <c r="G20" t="str">
        <f t="shared" si="9"/>
        <v>1950</v>
      </c>
      <c r="H20">
        <f t="shared" si="3"/>
        <v>1899</v>
      </c>
      <c r="I20" t="str">
        <f t="shared" si="4"/>
        <v>W1870</v>
      </c>
      <c r="J20">
        <f t="shared" si="0"/>
        <v>41.878100000000003</v>
      </c>
      <c r="K20">
        <f t="shared" si="1"/>
        <v>-87.629800000000003</v>
      </c>
      <c r="L20" t="s">
        <v>4927</v>
      </c>
      <c r="M20" s="54"/>
      <c r="O20" t="s">
        <v>11252</v>
      </c>
      <c r="P20" t="str">
        <f t="shared" si="5"/>
        <v xml:space="preserve"> Cook W1870</v>
      </c>
      <c r="U20" t="str">
        <f t="shared" si="6"/>
        <v/>
      </c>
    </row>
    <row r="21" spans="1:21" ht="20">
      <c r="A21" t="s">
        <v>9719</v>
      </c>
      <c r="B21" s="54" t="s">
        <v>9720</v>
      </c>
      <c r="C21" s="54" t="s">
        <v>9680</v>
      </c>
      <c r="D21" s="54" t="s">
        <v>9721</v>
      </c>
      <c r="E21" s="54" t="s">
        <v>9722</v>
      </c>
      <c r="F21" t="str">
        <f t="shared" si="7"/>
        <v>69</v>
      </c>
      <c r="G21" t="str">
        <f t="shared" si="9"/>
        <v>1962</v>
      </c>
      <c r="H21">
        <f t="shared" si="3"/>
        <v>1893</v>
      </c>
      <c r="I21" t="str">
        <f t="shared" si="4"/>
        <v>W1870</v>
      </c>
      <c r="J21">
        <f t="shared" si="0"/>
        <v>42.085900000000002</v>
      </c>
      <c r="K21">
        <f t="shared" si="1"/>
        <v>-87.717600000000004</v>
      </c>
      <c r="L21" t="s">
        <v>9639</v>
      </c>
      <c r="M21" s="54"/>
      <c r="O21" t="s">
        <v>11252</v>
      </c>
      <c r="P21" t="str">
        <f t="shared" si="5"/>
        <v xml:space="preserve"> Cook W1870</v>
      </c>
      <c r="U21" t="str">
        <f t="shared" si="6"/>
        <v/>
      </c>
    </row>
    <row r="22" spans="1:21" ht="20">
      <c r="A22" t="s">
        <v>9723</v>
      </c>
      <c r="B22" s="54" t="s">
        <v>9724</v>
      </c>
      <c r="C22" s="54" t="s">
        <v>9725</v>
      </c>
      <c r="D22" s="54" t="s">
        <v>9726</v>
      </c>
      <c r="E22" s="54" t="s">
        <v>9727</v>
      </c>
      <c r="F22" t="str">
        <f t="shared" si="7"/>
        <v>76</v>
      </c>
      <c r="G22" t="str">
        <f t="shared" si="9"/>
        <v>1954</v>
      </c>
      <c r="H22">
        <f t="shared" si="3"/>
        <v>1878</v>
      </c>
      <c r="I22" t="str">
        <f t="shared" si="4"/>
        <v>W1870</v>
      </c>
      <c r="J22">
        <f t="shared" si="0"/>
        <v>41.509500000000003</v>
      </c>
      <c r="K22">
        <f t="shared" si="1"/>
        <v>-90.578699999999998</v>
      </c>
      <c r="L22" t="s">
        <v>9641</v>
      </c>
      <c r="M22" s="54"/>
      <c r="O22" t="s">
        <v>11253</v>
      </c>
      <c r="P22" t="str">
        <f t="shared" si="5"/>
        <v xml:space="preserve"> Rock Island W1870</v>
      </c>
      <c r="U22" t="str">
        <f t="shared" si="6"/>
        <v/>
      </c>
    </row>
    <row r="23" spans="1:21" ht="20">
      <c r="A23" t="s">
        <v>9728</v>
      </c>
      <c r="B23" s="54" t="s">
        <v>9729</v>
      </c>
      <c r="C23" s="54" t="s">
        <v>9730</v>
      </c>
      <c r="D23" s="54" t="s">
        <v>9731</v>
      </c>
      <c r="E23" s="54" t="s">
        <v>9732</v>
      </c>
      <c r="F23" t="str">
        <f t="shared" si="7"/>
        <v>73</v>
      </c>
      <c r="G23" t="str">
        <f t="shared" si="9"/>
        <v>1961</v>
      </c>
      <c r="H23">
        <f t="shared" si="3"/>
        <v>1888</v>
      </c>
      <c r="I23" t="str">
        <f t="shared" si="4"/>
        <v>W1870</v>
      </c>
      <c r="J23">
        <f t="shared" si="0"/>
        <v>41.506700000000002</v>
      </c>
      <c r="K23">
        <f t="shared" si="1"/>
        <v>-90.515100000000004</v>
      </c>
      <c r="L23" t="s">
        <v>9642</v>
      </c>
      <c r="M23" s="54"/>
      <c r="O23" t="s">
        <v>11253</v>
      </c>
      <c r="P23" t="str">
        <f t="shared" si="5"/>
        <v xml:space="preserve"> Rock Island W1870</v>
      </c>
      <c r="U23" t="str">
        <f t="shared" si="6"/>
        <v/>
      </c>
    </row>
    <row r="24" spans="1:21" ht="20">
      <c r="A24" t="s">
        <v>9733</v>
      </c>
      <c r="B24" s="54" t="s">
        <v>9734</v>
      </c>
      <c r="C24" s="54" t="s">
        <v>9652</v>
      </c>
      <c r="D24" s="54" t="s">
        <v>9731</v>
      </c>
      <c r="E24" s="54" t="s">
        <v>9732</v>
      </c>
      <c r="F24" t="str">
        <f t="shared" si="7"/>
        <v>72</v>
      </c>
      <c r="G24" t="str">
        <f t="shared" si="9"/>
        <v>1960</v>
      </c>
      <c r="H24">
        <f t="shared" si="3"/>
        <v>1888</v>
      </c>
      <c r="I24" t="str">
        <f t="shared" si="4"/>
        <v>W1870</v>
      </c>
      <c r="J24">
        <f t="shared" si="0"/>
        <v>41.506700000000002</v>
      </c>
      <c r="K24">
        <f t="shared" si="1"/>
        <v>-90.515100000000004</v>
      </c>
      <c r="L24" t="s">
        <v>9642</v>
      </c>
      <c r="M24" s="54"/>
      <c r="O24" t="s">
        <v>11253</v>
      </c>
      <c r="P24" t="str">
        <f t="shared" si="5"/>
        <v xml:space="preserve"> Rock Island W1870</v>
      </c>
      <c r="U24" t="str">
        <f t="shared" si="6"/>
        <v/>
      </c>
    </row>
    <row r="25" spans="1:21" ht="20">
      <c r="A25" t="s">
        <v>9735</v>
      </c>
      <c r="B25" s="54" t="s">
        <v>9736</v>
      </c>
      <c r="C25" s="54" t="s">
        <v>9725</v>
      </c>
      <c r="D25" s="54" t="s">
        <v>9737</v>
      </c>
      <c r="E25" s="54" t="s">
        <v>9738</v>
      </c>
      <c r="F25" t="str">
        <f t="shared" si="7"/>
        <v>35</v>
      </c>
      <c r="G25" t="str">
        <f t="shared" si="9"/>
        <v>1954</v>
      </c>
      <c r="H25">
        <f t="shared" si="3"/>
        <v>1919</v>
      </c>
      <c r="I25" t="str">
        <f t="shared" si="4"/>
        <v>W1900</v>
      </c>
      <c r="J25">
        <f t="shared" si="0"/>
        <v>41.512300000000003</v>
      </c>
      <c r="K25">
        <f t="shared" si="1"/>
        <v>-90.415099999999995</v>
      </c>
      <c r="L25" t="s">
        <v>9644</v>
      </c>
      <c r="M25" s="54"/>
      <c r="O25" t="s">
        <v>11253</v>
      </c>
      <c r="P25" t="str">
        <f t="shared" si="5"/>
        <v xml:space="preserve"> Rock Island W1900</v>
      </c>
      <c r="U25" t="str">
        <f t="shared" si="6"/>
        <v/>
      </c>
    </row>
    <row r="26" spans="1:21" ht="20">
      <c r="A26" t="s">
        <v>9739</v>
      </c>
      <c r="B26" s="54" t="s">
        <v>10145</v>
      </c>
      <c r="C26" s="54" t="s">
        <v>9652</v>
      </c>
      <c r="D26" s="54" t="s">
        <v>9731</v>
      </c>
      <c r="E26" s="54" t="s">
        <v>9732</v>
      </c>
      <c r="F26" t="str">
        <f t="shared" si="7"/>
        <v>67</v>
      </c>
      <c r="G26" t="str">
        <f t="shared" ref="G26:G30" si="10">RIGHT(C26,4)</f>
        <v>1960</v>
      </c>
      <c r="H26">
        <f t="shared" ref="H26:H30" si="11">G26-F26</f>
        <v>1893</v>
      </c>
      <c r="I26" t="str">
        <f t="shared" si="4"/>
        <v>W1870</v>
      </c>
      <c r="J26">
        <f t="shared" si="0"/>
        <v>41.506700000000002</v>
      </c>
      <c r="K26">
        <f t="shared" si="1"/>
        <v>-90.515100000000004</v>
      </c>
      <c r="L26" t="s">
        <v>9642</v>
      </c>
      <c r="M26" s="54"/>
      <c r="O26" t="s">
        <v>11253</v>
      </c>
      <c r="P26" t="str">
        <f t="shared" si="5"/>
        <v xml:space="preserve"> Rock Island W1870</v>
      </c>
      <c r="U26" t="str">
        <f t="shared" si="6"/>
        <v/>
      </c>
    </row>
    <row r="27" spans="1:21" ht="20">
      <c r="A27" t="s">
        <v>9740</v>
      </c>
      <c r="B27" s="54" t="s">
        <v>10146</v>
      </c>
      <c r="C27" s="54" t="s">
        <v>9652</v>
      </c>
      <c r="D27" s="54" t="s">
        <v>10147</v>
      </c>
      <c r="E27" s="54" t="s">
        <v>10148</v>
      </c>
      <c r="F27" t="str">
        <f t="shared" si="7"/>
        <v>75</v>
      </c>
      <c r="G27" t="str">
        <f t="shared" si="10"/>
        <v>1960</v>
      </c>
      <c r="H27">
        <f t="shared" si="11"/>
        <v>1885</v>
      </c>
      <c r="I27" t="str">
        <f t="shared" si="4"/>
        <v>W1870</v>
      </c>
      <c r="J27">
        <f t="shared" si="0"/>
        <v>41.299799999999998</v>
      </c>
      <c r="K27">
        <f t="shared" si="1"/>
        <v>-90.506900000000002</v>
      </c>
      <c r="L27" t="s">
        <v>10215</v>
      </c>
      <c r="M27" s="54"/>
      <c r="O27" t="s">
        <v>11254</v>
      </c>
      <c r="P27" t="str">
        <f t="shared" si="5"/>
        <v xml:space="preserve"> Mercer W1870</v>
      </c>
      <c r="U27" t="str">
        <f t="shared" si="6"/>
        <v/>
      </c>
    </row>
    <row r="28" spans="1:21" ht="20">
      <c r="A28" t="s">
        <v>9741</v>
      </c>
      <c r="B28" s="54" t="s">
        <v>10149</v>
      </c>
      <c r="C28" s="54" t="s">
        <v>9647</v>
      </c>
      <c r="D28" s="54" t="s">
        <v>10150</v>
      </c>
      <c r="E28" s="54" t="s">
        <v>10151</v>
      </c>
      <c r="F28" t="str">
        <f t="shared" si="7"/>
        <v>75</v>
      </c>
      <c r="G28" t="str">
        <f t="shared" si="10"/>
        <v>1939</v>
      </c>
      <c r="H28">
        <f t="shared" si="11"/>
        <v>1864</v>
      </c>
      <c r="I28" t="str">
        <f t="shared" si="4"/>
        <v>W1850</v>
      </c>
      <c r="J28">
        <f t="shared" si="0"/>
        <v>41.448099999999997</v>
      </c>
      <c r="K28">
        <f t="shared" si="1"/>
        <v>-90.154300000000006</v>
      </c>
      <c r="L28" t="s">
        <v>10216</v>
      </c>
      <c r="M28" s="54"/>
      <c r="O28" t="s">
        <v>11255</v>
      </c>
      <c r="P28" t="str">
        <f t="shared" si="5"/>
        <v xml:space="preserve"> Henry W1850</v>
      </c>
      <c r="U28" t="str">
        <f t="shared" si="6"/>
        <v/>
      </c>
    </row>
    <row r="29" spans="1:21" ht="20">
      <c r="A29" t="s">
        <v>9742</v>
      </c>
      <c r="B29" s="54" t="s">
        <v>10152</v>
      </c>
      <c r="C29" s="54" t="s">
        <v>9675</v>
      </c>
      <c r="D29" s="54" t="s">
        <v>10153</v>
      </c>
      <c r="E29" s="54" t="s">
        <v>10154</v>
      </c>
      <c r="F29" t="str">
        <f t="shared" si="7"/>
        <v>75</v>
      </c>
      <c r="G29" t="str">
        <f t="shared" si="10"/>
        <v>1950</v>
      </c>
      <c r="H29">
        <f t="shared" si="11"/>
        <v>1875</v>
      </c>
      <c r="I29" t="str">
        <f t="shared" si="4"/>
        <v>W1870</v>
      </c>
      <c r="J29">
        <f t="shared" si="0"/>
        <v>41.181199999999997</v>
      </c>
      <c r="K29">
        <f t="shared" si="1"/>
        <v>-90.113600000000005</v>
      </c>
      <c r="L29" t="s">
        <v>10217</v>
      </c>
      <c r="M29" s="54"/>
      <c r="O29" t="s">
        <v>11255</v>
      </c>
      <c r="P29" t="str">
        <f t="shared" si="5"/>
        <v xml:space="preserve"> Henry W1870</v>
      </c>
      <c r="U29" t="str">
        <f t="shared" si="6"/>
        <v/>
      </c>
    </row>
    <row r="30" spans="1:21" ht="20">
      <c r="A30" t="s">
        <v>9743</v>
      </c>
      <c r="B30" s="54" t="s">
        <v>10155</v>
      </c>
      <c r="C30" s="54" t="s">
        <v>9652</v>
      </c>
      <c r="D30" s="54" t="s">
        <v>10156</v>
      </c>
      <c r="E30" s="54" t="s">
        <v>10157</v>
      </c>
      <c r="F30" t="str">
        <f t="shared" si="7"/>
        <v>78</v>
      </c>
      <c r="G30" t="str">
        <f t="shared" si="10"/>
        <v>1960</v>
      </c>
      <c r="H30">
        <f t="shared" si="11"/>
        <v>1882</v>
      </c>
      <c r="I30" t="str">
        <f t="shared" si="4"/>
        <v>W1870</v>
      </c>
      <c r="J30">
        <f t="shared" si="0"/>
        <v>41.345599999999997</v>
      </c>
      <c r="K30">
        <f t="shared" si="1"/>
        <v>-88.842600000000004</v>
      </c>
      <c r="L30" t="s">
        <v>10218</v>
      </c>
      <c r="M30" s="54"/>
      <c r="O30" t="s">
        <v>11256</v>
      </c>
      <c r="P30" t="str">
        <f t="shared" si="5"/>
        <v xml:space="preserve"> LaSalle W1870</v>
      </c>
      <c r="U30" t="str">
        <f t="shared" si="6"/>
        <v/>
      </c>
    </row>
    <row r="31" spans="1:21" ht="20">
      <c r="A31" t="s">
        <v>9744</v>
      </c>
      <c r="B31" s="54" t="s">
        <v>10158</v>
      </c>
      <c r="C31" s="54" t="s">
        <v>9709</v>
      </c>
      <c r="D31" s="54" t="s">
        <v>10159</v>
      </c>
      <c r="E31" s="54" t="s">
        <v>10160</v>
      </c>
      <c r="F31" t="str">
        <f t="shared" si="7"/>
        <v>56</v>
      </c>
      <c r="G31" t="str">
        <f t="shared" ref="G31" si="12">RIGHT(C31,4)</f>
        <v>1954</v>
      </c>
      <c r="H31">
        <f t="shared" ref="H31" si="13">G31-F31</f>
        <v>1898</v>
      </c>
      <c r="I31" t="str">
        <f t="shared" si="4"/>
        <v>W1870</v>
      </c>
      <c r="J31">
        <f t="shared" si="0"/>
        <v>41.237000000000002</v>
      </c>
      <c r="K31">
        <f t="shared" si="1"/>
        <v>-88.831500000000005</v>
      </c>
      <c r="L31" t="s">
        <v>10219</v>
      </c>
      <c r="M31" s="54"/>
      <c r="O31" t="s">
        <v>11256</v>
      </c>
      <c r="P31" t="str">
        <f t="shared" si="5"/>
        <v xml:space="preserve"> LaSalle W1870</v>
      </c>
      <c r="U31" t="str">
        <f t="shared" si="6"/>
        <v/>
      </c>
    </row>
    <row r="32" spans="1:21" ht="20">
      <c r="A32" t="s">
        <v>9745</v>
      </c>
      <c r="B32" s="54" t="s">
        <v>10161</v>
      </c>
      <c r="C32" s="54" t="s">
        <v>9709</v>
      </c>
      <c r="D32" s="54" t="s">
        <v>10159</v>
      </c>
      <c r="E32" s="54" t="s">
        <v>10160</v>
      </c>
      <c r="F32" t="str">
        <f t="shared" si="7"/>
        <v>71</v>
      </c>
      <c r="G32" t="str">
        <f t="shared" ref="G32:G50" si="14">RIGHT(C32,4)</f>
        <v>1954</v>
      </c>
      <c r="H32">
        <f t="shared" ref="H32:H50" si="15">G32-F32</f>
        <v>1883</v>
      </c>
      <c r="I32" t="str">
        <f t="shared" si="4"/>
        <v>W1870</v>
      </c>
      <c r="J32">
        <f t="shared" si="0"/>
        <v>41.237000000000002</v>
      </c>
      <c r="K32">
        <f t="shared" si="1"/>
        <v>-88.831500000000005</v>
      </c>
      <c r="L32" t="s">
        <v>10219</v>
      </c>
      <c r="M32" s="54"/>
      <c r="O32" t="s">
        <v>11256</v>
      </c>
      <c r="P32" t="str">
        <f t="shared" si="5"/>
        <v xml:space="preserve"> LaSalle W1870</v>
      </c>
      <c r="U32" t="str">
        <f t="shared" si="6"/>
        <v/>
      </c>
    </row>
    <row r="33" spans="1:21" ht="20">
      <c r="A33" t="s">
        <v>9746</v>
      </c>
      <c r="B33" s="54" t="s">
        <v>10162</v>
      </c>
      <c r="C33" s="54" t="s">
        <v>9652</v>
      </c>
      <c r="D33" s="54" t="s">
        <v>10163</v>
      </c>
      <c r="E33" s="54" t="s">
        <v>10164</v>
      </c>
      <c r="F33" t="str">
        <f t="shared" si="7"/>
        <v>73</v>
      </c>
      <c r="G33" t="str">
        <f t="shared" si="14"/>
        <v>1960</v>
      </c>
      <c r="H33">
        <f t="shared" si="15"/>
        <v>1887</v>
      </c>
      <c r="I33" t="str">
        <f t="shared" si="4"/>
        <v>W1870</v>
      </c>
      <c r="J33">
        <f t="shared" ref="J33:J50" si="16">VALUE(RIGHT(LEFT(E33,17),8))</f>
        <v>41.641100000000002</v>
      </c>
      <c r="K33">
        <f t="shared" ref="K33:K49" si="17">VALUE(RIGHT(E33,8))</f>
        <v>-88.447299999999998</v>
      </c>
      <c r="L33" t="s">
        <v>10220</v>
      </c>
      <c r="M33" s="54"/>
      <c r="O33" t="s">
        <v>11257</v>
      </c>
      <c r="P33" t="str">
        <f t="shared" si="5"/>
        <v xml:space="preserve"> Kendall W1870</v>
      </c>
      <c r="U33" t="str">
        <f t="shared" si="6"/>
        <v/>
      </c>
    </row>
    <row r="34" spans="1:21" ht="20">
      <c r="A34" t="s">
        <v>9747</v>
      </c>
      <c r="B34" s="54" t="s">
        <v>10165</v>
      </c>
      <c r="C34" s="54" t="s">
        <v>9652</v>
      </c>
      <c r="D34" s="54" t="s">
        <v>10166</v>
      </c>
      <c r="E34" s="54" t="s">
        <v>10167</v>
      </c>
      <c r="F34" t="str">
        <f t="shared" si="7"/>
        <v>82</v>
      </c>
      <c r="G34" t="str">
        <f t="shared" si="14"/>
        <v>1960</v>
      </c>
      <c r="H34">
        <f t="shared" si="15"/>
        <v>1878</v>
      </c>
      <c r="I34" t="str">
        <f t="shared" si="4"/>
        <v>W1870</v>
      </c>
      <c r="J34">
        <f t="shared" si="16"/>
        <v>41.169600000000003</v>
      </c>
      <c r="K34">
        <f t="shared" si="17"/>
        <v>-88.421000000000006</v>
      </c>
      <c r="L34" t="s">
        <v>10221</v>
      </c>
      <c r="M34" s="54"/>
      <c r="O34" t="s">
        <v>11258</v>
      </c>
      <c r="P34" t="str">
        <f t="shared" si="5"/>
        <v xml:space="preserve"> Grundy W1870</v>
      </c>
      <c r="U34" t="str">
        <f t="shared" si="6"/>
        <v/>
      </c>
    </row>
    <row r="35" spans="1:21" ht="20">
      <c r="A35" t="s">
        <v>9748</v>
      </c>
      <c r="B35" s="54" t="s">
        <v>10168</v>
      </c>
      <c r="C35" s="54" t="s">
        <v>10169</v>
      </c>
      <c r="D35" s="54" t="s">
        <v>10170</v>
      </c>
      <c r="E35" s="54" t="s">
        <v>10171</v>
      </c>
      <c r="F35" t="str">
        <f t="shared" si="7"/>
        <v>71</v>
      </c>
      <c r="G35" t="str">
        <f t="shared" si="14"/>
        <v>1962</v>
      </c>
      <c r="H35">
        <f t="shared" si="15"/>
        <v>1891</v>
      </c>
      <c r="I35" t="str">
        <f t="shared" si="4"/>
        <v>W1870</v>
      </c>
      <c r="J35">
        <f t="shared" si="16"/>
        <v>41.332299999999996</v>
      </c>
      <c r="K35">
        <f t="shared" si="17"/>
        <v>-87.785300000000007</v>
      </c>
      <c r="L35" t="s">
        <v>10222</v>
      </c>
      <c r="M35" s="54"/>
      <c r="O35" t="s">
        <v>11259</v>
      </c>
      <c r="P35" t="str">
        <f t="shared" si="5"/>
        <v xml:space="preserve"> Will W1870</v>
      </c>
      <c r="U35" t="str">
        <f t="shared" si="6"/>
        <v/>
      </c>
    </row>
    <row r="36" spans="1:21" ht="20">
      <c r="A36" t="s">
        <v>9749</v>
      </c>
      <c r="B36" s="54" t="s">
        <v>10172</v>
      </c>
      <c r="C36" s="54" t="s">
        <v>10169</v>
      </c>
      <c r="D36" s="54" t="s">
        <v>10170</v>
      </c>
      <c r="E36" s="54" t="s">
        <v>10171</v>
      </c>
      <c r="F36" t="str">
        <f t="shared" si="7"/>
        <v>72</v>
      </c>
      <c r="G36" t="str">
        <f t="shared" si="14"/>
        <v>1962</v>
      </c>
      <c r="H36">
        <f t="shared" si="15"/>
        <v>1890</v>
      </c>
      <c r="I36" t="str">
        <f t="shared" si="4"/>
        <v>W1870</v>
      </c>
      <c r="J36">
        <f t="shared" si="16"/>
        <v>41.332299999999996</v>
      </c>
      <c r="K36">
        <f t="shared" si="17"/>
        <v>-87.785300000000007</v>
      </c>
      <c r="L36" t="s">
        <v>10222</v>
      </c>
      <c r="M36" s="54"/>
      <c r="O36" t="s">
        <v>11259</v>
      </c>
      <c r="P36" t="str">
        <f t="shared" si="5"/>
        <v xml:space="preserve"> Will W1870</v>
      </c>
      <c r="U36" t="str">
        <f t="shared" si="6"/>
        <v/>
      </c>
    </row>
    <row r="37" spans="1:21" ht="20">
      <c r="A37" t="s">
        <v>9750</v>
      </c>
      <c r="B37" s="54" t="s">
        <v>10173</v>
      </c>
      <c r="C37" s="54" t="s">
        <v>9675</v>
      </c>
      <c r="D37" s="54" t="s">
        <v>10174</v>
      </c>
      <c r="E37" s="54" t="s">
        <v>10175</v>
      </c>
      <c r="F37" t="str">
        <f t="shared" si="7"/>
        <v>72</v>
      </c>
      <c r="G37" t="str">
        <f t="shared" si="14"/>
        <v>1950</v>
      </c>
      <c r="H37">
        <f t="shared" si="15"/>
        <v>1878</v>
      </c>
      <c r="I37" t="str">
        <f t="shared" si="4"/>
        <v>W1870</v>
      </c>
      <c r="J37">
        <f t="shared" si="16"/>
        <v>42.486699999999999</v>
      </c>
      <c r="K37">
        <f t="shared" si="17"/>
        <v>-90.262200000000007</v>
      </c>
      <c r="L37" t="s">
        <v>10223</v>
      </c>
      <c r="M37" s="54"/>
      <c r="O37" t="s">
        <v>11260</v>
      </c>
      <c r="P37" t="str">
        <f t="shared" si="5"/>
        <v xml:space="preserve"> Jo Daviess W1870</v>
      </c>
      <c r="U37" t="str">
        <f t="shared" si="6"/>
        <v/>
      </c>
    </row>
    <row r="38" spans="1:21" ht="20">
      <c r="A38" t="s">
        <v>9751</v>
      </c>
      <c r="B38" s="54" t="s">
        <v>10176</v>
      </c>
      <c r="C38" s="54" t="s">
        <v>9675</v>
      </c>
      <c r="D38" s="54" t="s">
        <v>10177</v>
      </c>
      <c r="E38" s="54" t="s">
        <v>10178</v>
      </c>
      <c r="F38" t="str">
        <f t="shared" si="7"/>
        <v>91</v>
      </c>
      <c r="G38" t="str">
        <f t="shared" si="14"/>
        <v>1950</v>
      </c>
      <c r="H38">
        <f t="shared" si="15"/>
        <v>1859</v>
      </c>
      <c r="I38" t="str">
        <f t="shared" si="4"/>
        <v>W1850</v>
      </c>
      <c r="J38">
        <f t="shared" si="16"/>
        <v>42.416699999999999</v>
      </c>
      <c r="K38">
        <f t="shared" si="17"/>
        <v>-90.429000000000002</v>
      </c>
      <c r="L38" t="s">
        <v>10224</v>
      </c>
      <c r="M38" s="54"/>
      <c r="O38" t="s">
        <v>11260</v>
      </c>
      <c r="P38" t="str">
        <f t="shared" si="5"/>
        <v xml:space="preserve"> Jo Daviess W1850</v>
      </c>
      <c r="U38" t="str">
        <f t="shared" si="6"/>
        <v/>
      </c>
    </row>
    <row r="39" spans="1:21" ht="20">
      <c r="A39" t="s">
        <v>9752</v>
      </c>
      <c r="B39" s="54" t="s">
        <v>10179</v>
      </c>
      <c r="C39" s="54" t="s">
        <v>9675</v>
      </c>
      <c r="D39" s="54" t="s">
        <v>10180</v>
      </c>
      <c r="E39" s="54" t="s">
        <v>10181</v>
      </c>
      <c r="F39" t="str">
        <f t="shared" si="7"/>
        <v>61</v>
      </c>
      <c r="G39" t="str">
        <f t="shared" si="14"/>
        <v>1950</v>
      </c>
      <c r="H39">
        <f t="shared" si="15"/>
        <v>1889</v>
      </c>
      <c r="I39" t="str">
        <f t="shared" si="4"/>
        <v>W1870</v>
      </c>
      <c r="J39">
        <f t="shared" si="16"/>
        <v>42.200200000000002</v>
      </c>
      <c r="K39">
        <f t="shared" si="17"/>
        <v>-90.162899999999993</v>
      </c>
      <c r="L39" t="s">
        <v>10225</v>
      </c>
      <c r="M39" s="54"/>
      <c r="O39" t="s">
        <v>11260</v>
      </c>
      <c r="P39" t="str">
        <f t="shared" si="5"/>
        <v xml:space="preserve"> Jo Daviess W1870</v>
      </c>
      <c r="U39" t="str">
        <f t="shared" si="6"/>
        <v/>
      </c>
    </row>
    <row r="40" spans="1:21" ht="20">
      <c r="A40" t="s">
        <v>9753</v>
      </c>
      <c r="B40" s="54" t="s">
        <v>10182</v>
      </c>
      <c r="C40" s="54" t="s">
        <v>9652</v>
      </c>
      <c r="D40" s="54" t="s">
        <v>10183</v>
      </c>
      <c r="E40" s="54" t="s">
        <v>10184</v>
      </c>
      <c r="F40" t="str">
        <f t="shared" si="7"/>
        <v>87</v>
      </c>
      <c r="G40" t="str">
        <f t="shared" si="14"/>
        <v>1960</v>
      </c>
      <c r="H40">
        <f t="shared" si="15"/>
        <v>1873</v>
      </c>
      <c r="I40" t="str">
        <f t="shared" si="4"/>
        <v>W1850</v>
      </c>
      <c r="J40">
        <f t="shared" si="16"/>
        <v>42.296700000000001</v>
      </c>
      <c r="K40">
        <f t="shared" si="17"/>
        <v>-89.621200000000002</v>
      </c>
      <c r="L40" t="s">
        <v>10226</v>
      </c>
      <c r="M40" s="54"/>
      <c r="O40" t="s">
        <v>11261</v>
      </c>
      <c r="P40" t="str">
        <f t="shared" si="5"/>
        <v xml:space="preserve"> Stephenson W1850</v>
      </c>
      <c r="U40" t="str">
        <f t="shared" si="6"/>
        <v/>
      </c>
    </row>
    <row r="41" spans="1:21" ht="20">
      <c r="A41" t="s">
        <v>9754</v>
      </c>
      <c r="B41" s="54" t="s">
        <v>10185</v>
      </c>
      <c r="C41" s="54" t="s">
        <v>9675</v>
      </c>
      <c r="D41" s="54" t="s">
        <v>10186</v>
      </c>
      <c r="E41" s="54" t="s">
        <v>10187</v>
      </c>
      <c r="F41" t="str">
        <f t="shared" si="7"/>
        <v>86</v>
      </c>
      <c r="G41" t="str">
        <f t="shared" si="14"/>
        <v>1950</v>
      </c>
      <c r="H41">
        <f t="shared" si="15"/>
        <v>1864</v>
      </c>
      <c r="I41" t="str">
        <f t="shared" si="4"/>
        <v>W1850</v>
      </c>
      <c r="J41">
        <f t="shared" si="16"/>
        <v>40.561999999999998</v>
      </c>
      <c r="K41">
        <f t="shared" si="17"/>
        <v>-90.565700000000007</v>
      </c>
      <c r="L41" t="s">
        <v>10227</v>
      </c>
      <c r="M41" s="54"/>
      <c r="O41" t="s">
        <v>11262</v>
      </c>
      <c r="P41" t="str">
        <f t="shared" si="5"/>
        <v xml:space="preserve"> Henderson W1850</v>
      </c>
      <c r="U41" t="str">
        <f t="shared" si="6"/>
        <v/>
      </c>
    </row>
    <row r="42" spans="1:21" ht="20">
      <c r="A42" t="s">
        <v>9755</v>
      </c>
      <c r="B42" s="54" t="s">
        <v>10188</v>
      </c>
      <c r="C42" s="54" t="s">
        <v>9675</v>
      </c>
      <c r="D42" s="54" t="s">
        <v>10189</v>
      </c>
      <c r="E42" s="54" t="s">
        <v>10190</v>
      </c>
      <c r="F42" t="str">
        <f t="shared" si="7"/>
        <v>49</v>
      </c>
      <c r="G42" t="str">
        <f t="shared" si="14"/>
        <v>1950</v>
      </c>
      <c r="H42">
        <f t="shared" si="15"/>
        <v>1901</v>
      </c>
      <c r="I42" t="str">
        <f t="shared" si="4"/>
        <v>W1900</v>
      </c>
      <c r="J42">
        <f t="shared" si="16"/>
        <v>37.442100000000003</v>
      </c>
      <c r="K42">
        <f t="shared" si="17"/>
        <v>-89.261799999999994</v>
      </c>
      <c r="L42" t="s">
        <v>10228</v>
      </c>
      <c r="M42" s="54"/>
      <c r="O42" t="s">
        <v>11262</v>
      </c>
      <c r="P42" t="str">
        <f t="shared" si="5"/>
        <v xml:space="preserve"> Henderson W1900</v>
      </c>
      <c r="U42" t="str">
        <f t="shared" si="6"/>
        <v/>
      </c>
    </row>
    <row r="43" spans="1:21" ht="20">
      <c r="A43" t="s">
        <v>9756</v>
      </c>
      <c r="B43" s="54" t="s">
        <v>10191</v>
      </c>
      <c r="C43" s="54" t="s">
        <v>9652</v>
      </c>
      <c r="D43" s="54" t="s">
        <v>10192</v>
      </c>
      <c r="E43" s="54" t="s">
        <v>10193</v>
      </c>
      <c r="F43" t="str">
        <f t="shared" si="7"/>
        <v>65</v>
      </c>
      <c r="G43" t="str">
        <f t="shared" si="14"/>
        <v>1960</v>
      </c>
      <c r="H43">
        <f t="shared" si="15"/>
        <v>1895</v>
      </c>
      <c r="I43" t="str">
        <f t="shared" si="4"/>
        <v>W1870</v>
      </c>
      <c r="J43">
        <f t="shared" si="16"/>
        <v>40.865900000000003</v>
      </c>
      <c r="K43">
        <f t="shared" si="17"/>
        <v>-90.748500000000007</v>
      </c>
      <c r="L43" t="s">
        <v>10229</v>
      </c>
      <c r="M43" s="54"/>
      <c r="O43" t="s">
        <v>11263</v>
      </c>
      <c r="P43" t="str">
        <f t="shared" si="5"/>
        <v xml:space="preserve"> Warren W1870</v>
      </c>
      <c r="U43" t="str">
        <f t="shared" si="6"/>
        <v/>
      </c>
    </row>
    <row r="44" spans="1:21" ht="20">
      <c r="A44" t="s">
        <v>9757</v>
      </c>
      <c r="B44" s="54" t="s">
        <v>10194</v>
      </c>
      <c r="C44" s="54" t="s">
        <v>9652</v>
      </c>
      <c r="D44" s="54" t="s">
        <v>10195</v>
      </c>
      <c r="E44" s="54" t="s">
        <v>10196</v>
      </c>
      <c r="F44" t="str">
        <f t="shared" si="7"/>
        <v>75</v>
      </c>
      <c r="G44" t="str">
        <f t="shared" si="14"/>
        <v>1960</v>
      </c>
      <c r="H44">
        <f t="shared" si="15"/>
        <v>1885</v>
      </c>
      <c r="I44" t="str">
        <f t="shared" si="4"/>
        <v>W1870</v>
      </c>
      <c r="J44">
        <f t="shared" si="16"/>
        <v>41.025300000000001</v>
      </c>
      <c r="K44">
        <f t="shared" si="17"/>
        <v>-90.279799999999994</v>
      </c>
      <c r="L44" t="s">
        <v>10230</v>
      </c>
      <c r="M44" s="54"/>
      <c r="O44" t="s">
        <v>11264</v>
      </c>
      <c r="P44" t="str">
        <f t="shared" si="5"/>
        <v xml:space="preserve"> Knox W1870</v>
      </c>
      <c r="U44" t="str">
        <f t="shared" si="6"/>
        <v/>
      </c>
    </row>
    <row r="45" spans="1:21" ht="20">
      <c r="A45" t="s">
        <v>9758</v>
      </c>
      <c r="B45" s="54" t="s">
        <v>10197</v>
      </c>
      <c r="C45" s="54" t="s">
        <v>9652</v>
      </c>
      <c r="D45" s="54" t="s">
        <v>10198</v>
      </c>
      <c r="E45" s="54" t="s">
        <v>10199</v>
      </c>
      <c r="F45" t="str">
        <f t="shared" si="7"/>
        <v>83</v>
      </c>
      <c r="G45" t="str">
        <f t="shared" si="14"/>
        <v>1960</v>
      </c>
      <c r="H45">
        <f t="shared" si="15"/>
        <v>1877</v>
      </c>
      <c r="I45" t="str">
        <f t="shared" si="4"/>
        <v>W1870</v>
      </c>
      <c r="J45">
        <f t="shared" si="16"/>
        <v>41.093600000000002</v>
      </c>
      <c r="K45">
        <f t="shared" si="17"/>
        <v>-89.864800000000002</v>
      </c>
      <c r="L45" t="s">
        <v>10231</v>
      </c>
      <c r="M45" s="54"/>
      <c r="O45" t="s">
        <v>11265</v>
      </c>
      <c r="P45" t="str">
        <f t="shared" si="5"/>
        <v xml:space="preserve"> Stark W1870</v>
      </c>
      <c r="U45" t="str">
        <f t="shared" si="6"/>
        <v/>
      </c>
    </row>
    <row r="46" spans="1:21" ht="20">
      <c r="A46" t="s">
        <v>9759</v>
      </c>
      <c r="B46" s="54" t="s">
        <v>10214</v>
      </c>
      <c r="C46" s="54" t="s">
        <v>9652</v>
      </c>
      <c r="D46" s="54" t="s">
        <v>10200</v>
      </c>
      <c r="E46" s="54" t="s">
        <v>10201</v>
      </c>
      <c r="F46" t="str">
        <f t="shared" si="7"/>
        <v>70</v>
      </c>
      <c r="G46" t="str">
        <f t="shared" si="14"/>
        <v>1960</v>
      </c>
      <c r="H46">
        <f t="shared" si="15"/>
        <v>1890</v>
      </c>
      <c r="I46" t="str">
        <f t="shared" si="4"/>
        <v>W1870</v>
      </c>
      <c r="J46">
        <f t="shared" si="16"/>
        <v>41.179900000000004</v>
      </c>
      <c r="K46">
        <f t="shared" si="17"/>
        <v>-89.681600000000003</v>
      </c>
      <c r="L46" t="s">
        <v>10232</v>
      </c>
      <c r="M46" s="54"/>
      <c r="O46" t="s">
        <v>11265</v>
      </c>
      <c r="P46" t="str">
        <f t="shared" si="5"/>
        <v xml:space="preserve"> Stark W1870</v>
      </c>
      <c r="U46" t="str">
        <f t="shared" si="6"/>
        <v/>
      </c>
    </row>
    <row r="47" spans="1:21" ht="20">
      <c r="A47" t="s">
        <v>9760</v>
      </c>
      <c r="B47" s="54" t="s">
        <v>10202</v>
      </c>
      <c r="C47" s="54" t="s">
        <v>9652</v>
      </c>
      <c r="D47" s="54" t="s">
        <v>10203</v>
      </c>
      <c r="E47" s="54" t="s">
        <v>10204</v>
      </c>
      <c r="F47" t="str">
        <f t="shared" si="7"/>
        <v>78</v>
      </c>
      <c r="G47" t="str">
        <f t="shared" si="14"/>
        <v>1960</v>
      </c>
      <c r="H47">
        <f t="shared" si="15"/>
        <v>1882</v>
      </c>
      <c r="I47" t="str">
        <f t="shared" si="4"/>
        <v>W1870</v>
      </c>
      <c r="J47">
        <f t="shared" si="16"/>
        <v>40.691699999999997</v>
      </c>
      <c r="K47">
        <f t="shared" si="17"/>
        <v>-89.795100000000005</v>
      </c>
      <c r="L47" t="s">
        <v>10233</v>
      </c>
      <c r="M47" s="54"/>
      <c r="O47" t="s">
        <v>11266</v>
      </c>
      <c r="P47" t="str">
        <f t="shared" si="5"/>
        <v xml:space="preserve"> Peoria W1870</v>
      </c>
      <c r="U47" t="str">
        <f t="shared" si="6"/>
        <v/>
      </c>
    </row>
    <row r="48" spans="1:21" ht="20">
      <c r="A48" t="s">
        <v>9761</v>
      </c>
      <c r="B48" s="54" t="s">
        <v>10205</v>
      </c>
      <c r="C48" s="54" t="s">
        <v>9652</v>
      </c>
      <c r="D48" s="54" t="s">
        <v>10206</v>
      </c>
      <c r="E48" s="54" t="s">
        <v>10207</v>
      </c>
      <c r="F48" t="str">
        <f t="shared" si="7"/>
        <v>76</v>
      </c>
      <c r="G48" t="str">
        <f t="shared" si="14"/>
        <v>1960</v>
      </c>
      <c r="H48">
        <f t="shared" si="15"/>
        <v>1884</v>
      </c>
      <c r="I48" t="str">
        <f t="shared" si="4"/>
        <v>W1870</v>
      </c>
      <c r="J48">
        <f t="shared" si="16"/>
        <v>40.693600000000004</v>
      </c>
      <c r="K48">
        <f t="shared" si="17"/>
        <v>-89.588999999999999</v>
      </c>
      <c r="L48" t="s">
        <v>10234</v>
      </c>
      <c r="M48" s="54"/>
      <c r="O48" t="s">
        <v>11266</v>
      </c>
      <c r="P48" t="str">
        <f t="shared" si="5"/>
        <v xml:space="preserve"> Peoria W1870</v>
      </c>
      <c r="U48" t="str">
        <f t="shared" si="6"/>
        <v/>
      </c>
    </row>
    <row r="49" spans="1:21" ht="20">
      <c r="A49" t="s">
        <v>9762</v>
      </c>
      <c r="B49" s="54" t="s">
        <v>10208</v>
      </c>
      <c r="C49" s="54" t="s">
        <v>9652</v>
      </c>
      <c r="D49" s="54" t="s">
        <v>10209</v>
      </c>
      <c r="E49" s="54" t="s">
        <v>10210</v>
      </c>
      <c r="F49" t="str">
        <f t="shared" si="7"/>
        <v>77</v>
      </c>
      <c r="G49" t="str">
        <f t="shared" si="14"/>
        <v>1960</v>
      </c>
      <c r="H49">
        <f t="shared" si="15"/>
        <v>1883</v>
      </c>
      <c r="I49" t="str">
        <f t="shared" si="4"/>
        <v>W1870</v>
      </c>
      <c r="J49">
        <f t="shared" si="16"/>
        <v>40.982300000000002</v>
      </c>
      <c r="K49">
        <f t="shared" si="17"/>
        <v>-89.235399999999998</v>
      </c>
      <c r="L49" t="s">
        <v>10235</v>
      </c>
      <c r="M49" s="54"/>
      <c r="O49" t="s">
        <v>11267</v>
      </c>
      <c r="P49" t="str">
        <f t="shared" si="5"/>
        <v xml:space="preserve"> Marshall W1870</v>
      </c>
      <c r="U49" t="str">
        <f t="shared" si="6"/>
        <v/>
      </c>
    </row>
    <row r="50" spans="1:21" ht="20">
      <c r="A50" t="s">
        <v>9763</v>
      </c>
      <c r="B50" s="54" t="s">
        <v>10211</v>
      </c>
      <c r="C50" s="54" t="s">
        <v>9652</v>
      </c>
      <c r="D50" s="54" t="s">
        <v>10212</v>
      </c>
      <c r="E50" s="54" t="s">
        <v>10213</v>
      </c>
      <c r="F50" t="str">
        <f t="shared" si="7"/>
        <v>83</v>
      </c>
      <c r="G50" t="str">
        <f t="shared" si="14"/>
        <v>1960</v>
      </c>
      <c r="H50">
        <f t="shared" si="15"/>
        <v>1877</v>
      </c>
      <c r="I50" t="str">
        <f t="shared" si="4"/>
        <v>W1870</v>
      </c>
      <c r="J50">
        <f t="shared" si="16"/>
        <v>41.153100000000002</v>
      </c>
      <c r="K50">
        <f>VALUE(RIGHT(E50,9))</f>
        <v>-89.130700000000004</v>
      </c>
      <c r="L50" t="s">
        <v>10236</v>
      </c>
      <c r="M50" s="54"/>
      <c r="O50" t="s">
        <v>11268</v>
      </c>
      <c r="P50" t="str">
        <f t="shared" si="5"/>
        <v xml:space="preserve"> Putnam W1870</v>
      </c>
      <c r="U50" t="str">
        <f t="shared" si="6"/>
        <v/>
      </c>
    </row>
    <row r="51" spans="1:21" ht="20">
      <c r="A51" t="s">
        <v>9764</v>
      </c>
      <c r="B51" s="54" t="s">
        <v>10237</v>
      </c>
      <c r="C51" s="54" t="s">
        <v>9652</v>
      </c>
      <c r="D51" s="54" t="s">
        <v>10238</v>
      </c>
      <c r="E51" s="54" t="s">
        <v>10239</v>
      </c>
      <c r="F51" t="str">
        <f t="shared" ref="F51:F114" si="18">IF(RIGHT(LEFT(B51,23),2)=" -",RIGHT(LEFT(B51,21),2),IF(VALUE(RIGHT(LEFT(B51,23),2))&lt;10,RIGHT(LEFT(B51,22),2),RIGHT(LEFT(B51,23),2)))</f>
        <v>77</v>
      </c>
      <c r="G51" t="str">
        <f t="shared" ref="G51:G114" si="19">RIGHT(C51,4)</f>
        <v>1960</v>
      </c>
      <c r="H51">
        <f t="shared" ref="H51:H114" si="20">G51-F51</f>
        <v>1883</v>
      </c>
      <c r="I51" t="str">
        <f t="shared" si="4"/>
        <v>W1870</v>
      </c>
      <c r="J51">
        <f t="shared" ref="J51:J114" si="21">VALUE(RIGHT(LEFT(E51,17),8))</f>
        <v>40.721400000000003</v>
      </c>
      <c r="K51">
        <f t="shared" ref="K51:K52" si="22">VALUE(RIGHT(E51,8))</f>
        <v>-89.272900000000007</v>
      </c>
      <c r="L51" t="s">
        <v>10428</v>
      </c>
      <c r="M51" s="54"/>
      <c r="O51" t="s">
        <v>11269</v>
      </c>
      <c r="P51" t="str">
        <f t="shared" si="5"/>
        <v xml:space="preserve"> Woodford W1870</v>
      </c>
      <c r="U51" t="str">
        <f t="shared" si="6"/>
        <v/>
      </c>
    </row>
    <row r="52" spans="1:21" ht="20">
      <c r="A52" t="s">
        <v>9765</v>
      </c>
      <c r="B52" s="54" t="s">
        <v>10240</v>
      </c>
      <c r="C52" s="54" t="s">
        <v>9652</v>
      </c>
      <c r="D52" s="54" t="s">
        <v>10241</v>
      </c>
      <c r="E52" s="54" t="s">
        <v>10242</v>
      </c>
      <c r="F52" t="str">
        <f t="shared" si="18"/>
        <v>65</v>
      </c>
      <c r="G52" t="str">
        <f t="shared" si="19"/>
        <v>1960</v>
      </c>
      <c r="H52">
        <f t="shared" si="20"/>
        <v>1895</v>
      </c>
      <c r="I52" t="str">
        <f t="shared" si="4"/>
        <v>W1870</v>
      </c>
      <c r="J52">
        <f t="shared" si="21"/>
        <v>40.880899999999997</v>
      </c>
      <c r="K52">
        <f t="shared" si="22"/>
        <v>-88.629800000000003</v>
      </c>
      <c r="L52" t="s">
        <v>10429</v>
      </c>
      <c r="M52" s="54"/>
      <c r="O52" t="s">
        <v>11270</v>
      </c>
      <c r="P52" t="str">
        <f t="shared" si="5"/>
        <v xml:space="preserve"> Livingston W1870</v>
      </c>
      <c r="U52" t="str">
        <f t="shared" si="6"/>
        <v/>
      </c>
    </row>
    <row r="53" spans="1:21" ht="20">
      <c r="A53" t="s">
        <v>9766</v>
      </c>
      <c r="B53" s="54" t="s">
        <v>10243</v>
      </c>
      <c r="C53" s="54" t="s">
        <v>9652</v>
      </c>
      <c r="D53" s="54" t="s">
        <v>10241</v>
      </c>
      <c r="E53" s="54" t="s">
        <v>10242</v>
      </c>
      <c r="F53" t="str">
        <f t="shared" si="18"/>
        <v>65</v>
      </c>
      <c r="G53" t="str">
        <f t="shared" si="19"/>
        <v>1960</v>
      </c>
      <c r="H53">
        <f t="shared" si="20"/>
        <v>1895</v>
      </c>
      <c r="I53" t="str">
        <f t="shared" si="4"/>
        <v>W1870</v>
      </c>
      <c r="J53">
        <f t="shared" si="21"/>
        <v>40.880899999999997</v>
      </c>
      <c r="K53">
        <f t="shared" ref="K53" si="23">VALUE(RIGHT(E53,9))</f>
        <v>-88.629800000000003</v>
      </c>
      <c r="L53" t="s">
        <v>10429</v>
      </c>
      <c r="M53" s="54"/>
      <c r="O53" t="s">
        <v>11270</v>
      </c>
      <c r="P53" t="str">
        <f t="shared" si="5"/>
        <v xml:space="preserve"> Livingston W1870</v>
      </c>
      <c r="U53" t="str">
        <f t="shared" si="6"/>
        <v/>
      </c>
    </row>
    <row r="54" spans="1:21" ht="20">
      <c r="A54" t="s">
        <v>9767</v>
      </c>
      <c r="B54" s="54" t="s">
        <v>10244</v>
      </c>
      <c r="C54" s="54" t="s">
        <v>10245</v>
      </c>
      <c r="D54" s="54" t="s">
        <v>10246</v>
      </c>
      <c r="E54" s="54" t="s">
        <v>10247</v>
      </c>
      <c r="F54" t="str">
        <f t="shared" si="18"/>
        <v>63</v>
      </c>
      <c r="G54" t="str">
        <f t="shared" si="19"/>
        <v>1953</v>
      </c>
      <c r="H54">
        <f t="shared" si="20"/>
        <v>1890</v>
      </c>
      <c r="I54" t="str">
        <f t="shared" si="4"/>
        <v>W1870</v>
      </c>
      <c r="J54">
        <f t="shared" si="21"/>
        <v>41.12</v>
      </c>
      <c r="K54">
        <f t="shared" ref="K54:K55" si="24">VALUE(RIGHT(E54,8))</f>
        <v>-87.861199999999997</v>
      </c>
      <c r="L54" t="s">
        <v>10430</v>
      </c>
      <c r="M54" s="54"/>
      <c r="O54" t="s">
        <v>11271</v>
      </c>
      <c r="P54" t="str">
        <f t="shared" si="5"/>
        <v xml:space="preserve"> Kankakee W1870</v>
      </c>
      <c r="U54" t="str">
        <f t="shared" si="6"/>
        <v/>
      </c>
    </row>
    <row r="55" spans="1:21" ht="20">
      <c r="A55" t="s">
        <v>9768</v>
      </c>
      <c r="B55" s="54" t="s">
        <v>10248</v>
      </c>
      <c r="C55" s="54" t="s">
        <v>9675</v>
      </c>
      <c r="D55" s="54" t="s">
        <v>10249</v>
      </c>
      <c r="E55" s="54" t="s">
        <v>10250</v>
      </c>
      <c r="F55" t="str">
        <f t="shared" si="18"/>
        <v>71</v>
      </c>
      <c r="G55" t="str">
        <f t="shared" si="19"/>
        <v>1950</v>
      </c>
      <c r="H55">
        <f t="shared" si="20"/>
        <v>1879</v>
      </c>
      <c r="I55" t="str">
        <f t="shared" si="4"/>
        <v>W1870</v>
      </c>
      <c r="J55">
        <f t="shared" si="21"/>
        <v>41.023000000000003</v>
      </c>
      <c r="K55">
        <f t="shared" si="24"/>
        <v>-87.718199999999996</v>
      </c>
      <c r="L55" t="s">
        <v>10431</v>
      </c>
      <c r="M55" s="54"/>
      <c r="O55" t="s">
        <v>11271</v>
      </c>
      <c r="P55" t="str">
        <f t="shared" si="5"/>
        <v xml:space="preserve"> Kankakee W1870</v>
      </c>
      <c r="U55" t="str">
        <f t="shared" si="6"/>
        <v/>
      </c>
    </row>
    <row r="56" spans="1:21" ht="20">
      <c r="A56" t="s">
        <v>9769</v>
      </c>
      <c r="B56" s="54" t="s">
        <v>10251</v>
      </c>
      <c r="C56" s="54" t="s">
        <v>9647</v>
      </c>
      <c r="D56" s="54" t="s">
        <v>10252</v>
      </c>
      <c r="E56" s="54" t="s">
        <v>10253</v>
      </c>
      <c r="F56" t="str">
        <f t="shared" si="18"/>
        <v>76</v>
      </c>
      <c r="G56" t="str">
        <f t="shared" si="19"/>
        <v>1939</v>
      </c>
      <c r="H56">
        <f t="shared" si="20"/>
        <v>1863</v>
      </c>
      <c r="I56" t="str">
        <f t="shared" si="4"/>
        <v>W1850</v>
      </c>
      <c r="J56">
        <f t="shared" si="21"/>
        <v>40.7761</v>
      </c>
      <c r="K56">
        <f t="shared" ref="K56" si="25">VALUE(RIGHT(E56,9))</f>
        <v>-87.736400000000003</v>
      </c>
      <c r="L56" t="s">
        <v>10432</v>
      </c>
      <c r="M56" s="54"/>
      <c r="O56" t="s">
        <v>11272</v>
      </c>
      <c r="P56" t="str">
        <f t="shared" si="5"/>
        <v xml:space="preserve"> Iroquois W1850</v>
      </c>
      <c r="U56" t="str">
        <f t="shared" si="6"/>
        <v/>
      </c>
    </row>
    <row r="57" spans="1:21" ht="20">
      <c r="A57" t="s">
        <v>9770</v>
      </c>
      <c r="B57" s="54" t="s">
        <v>10256</v>
      </c>
      <c r="C57" s="54" t="s">
        <v>10169</v>
      </c>
      <c r="D57" s="54" t="s">
        <v>10257</v>
      </c>
      <c r="E57" s="54" t="s">
        <v>10258</v>
      </c>
      <c r="F57" t="str">
        <f t="shared" si="18"/>
        <v>52</v>
      </c>
      <c r="G57" t="str">
        <f t="shared" si="19"/>
        <v>1962</v>
      </c>
      <c r="H57">
        <f t="shared" si="20"/>
        <v>1910</v>
      </c>
      <c r="I57" t="str">
        <f t="shared" si="4"/>
        <v>W1900</v>
      </c>
      <c r="J57">
        <f t="shared" si="21"/>
        <v>40.7667</v>
      </c>
      <c r="K57">
        <f t="shared" ref="K57:K58" si="26">VALUE(RIGHT(E57,8))</f>
        <v>-87.9923</v>
      </c>
      <c r="L57" t="s">
        <v>10433</v>
      </c>
      <c r="M57" s="54"/>
      <c r="O57" t="s">
        <v>11272</v>
      </c>
      <c r="P57" t="str">
        <f t="shared" si="5"/>
        <v xml:space="preserve"> Iroquois W1900</v>
      </c>
      <c r="U57" t="str">
        <f t="shared" si="6"/>
        <v/>
      </c>
    </row>
    <row r="58" spans="1:21" ht="20">
      <c r="A58" t="s">
        <v>9771</v>
      </c>
      <c r="B58" s="54" t="s">
        <v>10254</v>
      </c>
      <c r="C58" s="54" t="s">
        <v>9675</v>
      </c>
      <c r="D58" s="54" t="s">
        <v>10255</v>
      </c>
      <c r="E58" s="54" t="s">
        <v>10300</v>
      </c>
      <c r="F58" t="str">
        <f t="shared" si="18"/>
        <v>84</v>
      </c>
      <c r="G58" t="str">
        <f t="shared" si="19"/>
        <v>1950</v>
      </c>
      <c r="H58">
        <f t="shared" si="20"/>
        <v>1866</v>
      </c>
      <c r="I58" t="str">
        <f t="shared" si="4"/>
        <v>W1850</v>
      </c>
      <c r="J58">
        <f t="shared" si="21"/>
        <v>40.549999999999997</v>
      </c>
      <c r="K58">
        <f t="shared" si="26"/>
        <v>-91.384900000000002</v>
      </c>
      <c r="L58" t="s">
        <v>10434</v>
      </c>
      <c r="M58" s="54"/>
      <c r="O58" t="s">
        <v>11273</v>
      </c>
      <c r="P58" t="str">
        <f t="shared" si="5"/>
        <v xml:space="preserve"> Hancock W1850</v>
      </c>
      <c r="U58" t="str">
        <f t="shared" si="6"/>
        <v/>
      </c>
    </row>
    <row r="59" spans="1:21" ht="20">
      <c r="A59" t="s">
        <v>9772</v>
      </c>
      <c r="B59" s="54" t="s">
        <v>10259</v>
      </c>
      <c r="C59" s="54" t="s">
        <v>9675</v>
      </c>
      <c r="D59" s="54" t="s">
        <v>10255</v>
      </c>
      <c r="E59" s="54" t="s">
        <v>10300</v>
      </c>
      <c r="F59" t="str">
        <f t="shared" si="18"/>
        <v>70</v>
      </c>
      <c r="G59" t="str">
        <f t="shared" si="19"/>
        <v>1950</v>
      </c>
      <c r="H59">
        <f t="shared" si="20"/>
        <v>1880</v>
      </c>
      <c r="I59" t="str">
        <f t="shared" si="4"/>
        <v>W1870</v>
      </c>
      <c r="J59">
        <f t="shared" si="21"/>
        <v>40.549999999999997</v>
      </c>
      <c r="K59">
        <f t="shared" ref="K59" si="27">VALUE(RIGHT(E59,9))</f>
        <v>-91.384900000000002</v>
      </c>
      <c r="L59" t="s">
        <v>10434</v>
      </c>
      <c r="M59" s="54"/>
      <c r="O59" t="s">
        <v>11273</v>
      </c>
      <c r="P59" t="str">
        <f t="shared" si="5"/>
        <v xml:space="preserve"> Hancock W1870</v>
      </c>
      <c r="U59" t="str">
        <f t="shared" si="6"/>
        <v/>
      </c>
    </row>
    <row r="60" spans="1:21" ht="20">
      <c r="A60" t="s">
        <v>9773</v>
      </c>
      <c r="B60" s="54" t="s">
        <v>10260</v>
      </c>
      <c r="C60" s="54" t="s">
        <v>9675</v>
      </c>
      <c r="D60" s="54" t="s">
        <v>10261</v>
      </c>
      <c r="E60" s="54" t="s">
        <v>10262</v>
      </c>
      <c r="F60" t="str">
        <f t="shared" si="18"/>
        <v>73</v>
      </c>
      <c r="G60" t="str">
        <f t="shared" si="19"/>
        <v>1950</v>
      </c>
      <c r="H60">
        <f t="shared" si="20"/>
        <v>1877</v>
      </c>
      <c r="I60" t="str">
        <f t="shared" si="4"/>
        <v>W1870</v>
      </c>
      <c r="J60">
        <f t="shared" si="21"/>
        <v>40.552799999999998</v>
      </c>
      <c r="K60">
        <f t="shared" ref="K60:K61" si="28">VALUE(RIGHT(E60,8))</f>
        <v>-90.506200000000007</v>
      </c>
      <c r="L60" t="s">
        <v>10435</v>
      </c>
      <c r="M60" s="54"/>
      <c r="O60" t="s">
        <v>11274</v>
      </c>
      <c r="P60" t="str">
        <f t="shared" si="5"/>
        <v xml:space="preserve"> McDonough W1870</v>
      </c>
      <c r="U60" t="str">
        <f t="shared" si="6"/>
        <v/>
      </c>
    </row>
    <row r="61" spans="1:21" ht="20">
      <c r="A61" t="s">
        <v>9774</v>
      </c>
      <c r="B61" s="54" t="s">
        <v>10263</v>
      </c>
      <c r="C61" s="54" t="s">
        <v>9675</v>
      </c>
      <c r="D61" s="54" t="s">
        <v>10264</v>
      </c>
      <c r="E61" s="54" t="s">
        <v>10265</v>
      </c>
      <c r="F61" t="str">
        <f t="shared" si="18"/>
        <v>44</v>
      </c>
      <c r="G61" t="str">
        <f t="shared" si="19"/>
        <v>1950</v>
      </c>
      <c r="H61">
        <f t="shared" si="20"/>
        <v>1906</v>
      </c>
      <c r="I61" t="str">
        <f t="shared" si="4"/>
        <v>W1900</v>
      </c>
      <c r="J61">
        <f t="shared" si="21"/>
        <v>40.411999999999999</v>
      </c>
      <c r="K61">
        <f t="shared" si="28"/>
        <v>-90.839299999999994</v>
      </c>
      <c r="L61" t="s">
        <v>10436</v>
      </c>
      <c r="M61" s="54"/>
      <c r="O61" t="s">
        <v>11274</v>
      </c>
      <c r="P61" t="str">
        <f t="shared" si="5"/>
        <v xml:space="preserve"> McDonough W1900</v>
      </c>
      <c r="U61" t="str">
        <f t="shared" si="6"/>
        <v/>
      </c>
    </row>
    <row r="62" spans="1:21" ht="20">
      <c r="A62" t="s">
        <v>9775</v>
      </c>
      <c r="B62" s="54" t="s">
        <v>10266</v>
      </c>
      <c r="C62" s="54" t="s">
        <v>9652</v>
      </c>
      <c r="D62" s="54" t="s">
        <v>10267</v>
      </c>
      <c r="E62" s="54" t="s">
        <v>10268</v>
      </c>
      <c r="F62" t="str">
        <f t="shared" si="18"/>
        <v>69</v>
      </c>
      <c r="G62" t="str">
        <f t="shared" si="19"/>
        <v>1960</v>
      </c>
      <c r="H62">
        <f t="shared" si="20"/>
        <v>1891</v>
      </c>
      <c r="I62" t="str">
        <f t="shared" si="4"/>
        <v>W1870</v>
      </c>
      <c r="J62">
        <f t="shared" si="21"/>
        <v>40.558100000000003</v>
      </c>
      <c r="K62">
        <f t="shared" ref="K62" si="29">VALUE(RIGHT(E62,9))</f>
        <v>-90.0351</v>
      </c>
      <c r="L62" t="s">
        <v>10437</v>
      </c>
      <c r="M62" s="54"/>
      <c r="O62" t="s">
        <v>11275</v>
      </c>
      <c r="P62" t="str">
        <f t="shared" si="5"/>
        <v xml:space="preserve"> Fulton W1870</v>
      </c>
      <c r="U62" t="str">
        <f t="shared" si="6"/>
        <v/>
      </c>
    </row>
    <row r="63" spans="1:21" ht="20">
      <c r="A63" t="s">
        <v>9776</v>
      </c>
      <c r="B63" s="54" t="s">
        <v>10269</v>
      </c>
      <c r="C63" s="54" t="s">
        <v>9647</v>
      </c>
      <c r="D63" s="54" t="s">
        <v>10270</v>
      </c>
      <c r="E63" s="54" t="s">
        <v>10271</v>
      </c>
      <c r="F63" t="str">
        <f t="shared" si="18"/>
        <v>83</v>
      </c>
      <c r="G63" t="str">
        <f t="shared" si="19"/>
        <v>1939</v>
      </c>
      <c r="H63">
        <f t="shared" si="20"/>
        <v>1856</v>
      </c>
      <c r="I63" t="str">
        <f t="shared" si="4"/>
        <v>W1850</v>
      </c>
      <c r="J63">
        <f t="shared" si="21"/>
        <v>40.372500000000002</v>
      </c>
      <c r="K63">
        <f t="shared" ref="K63:K64" si="30">VALUE(RIGHT(E63,8))</f>
        <v>-89.547300000000007</v>
      </c>
      <c r="L63" t="s">
        <v>10438</v>
      </c>
      <c r="M63" s="54"/>
      <c r="O63" t="s">
        <v>11276</v>
      </c>
      <c r="P63" t="str">
        <f t="shared" si="5"/>
        <v xml:space="preserve"> Tazewell W1850</v>
      </c>
      <c r="U63" t="str">
        <f t="shared" si="6"/>
        <v/>
      </c>
    </row>
    <row r="64" spans="1:21" ht="20">
      <c r="A64" t="s">
        <v>9777</v>
      </c>
      <c r="B64" s="54" t="s">
        <v>10272</v>
      </c>
      <c r="C64" s="54" t="s">
        <v>9675</v>
      </c>
      <c r="D64" s="54" t="s">
        <v>10273</v>
      </c>
      <c r="E64" s="54" t="s">
        <v>10274</v>
      </c>
      <c r="F64" t="str">
        <f t="shared" si="18"/>
        <v>66</v>
      </c>
      <c r="G64" t="str">
        <f t="shared" si="19"/>
        <v>1950</v>
      </c>
      <c r="H64">
        <f t="shared" si="20"/>
        <v>1884</v>
      </c>
      <c r="I64" t="str">
        <f t="shared" si="4"/>
        <v>W1870</v>
      </c>
      <c r="J64">
        <f t="shared" si="21"/>
        <v>40.260399999999997</v>
      </c>
      <c r="K64">
        <f t="shared" si="30"/>
        <v>-89.392700000000005</v>
      </c>
      <c r="L64" t="s">
        <v>10439</v>
      </c>
      <c r="M64" s="54"/>
      <c r="O64" t="s">
        <v>11276</v>
      </c>
      <c r="P64" t="str">
        <f t="shared" si="5"/>
        <v xml:space="preserve"> Tazewell W1870</v>
      </c>
      <c r="U64" t="str">
        <f t="shared" si="6"/>
        <v/>
      </c>
    </row>
    <row r="65" spans="1:21" ht="20">
      <c r="A65" t="s">
        <v>9778</v>
      </c>
      <c r="B65" s="54" t="s">
        <v>10275</v>
      </c>
      <c r="C65" s="54" t="s">
        <v>9652</v>
      </c>
      <c r="D65" s="54" t="s">
        <v>10276</v>
      </c>
      <c r="E65" s="54" t="s">
        <v>10277</v>
      </c>
      <c r="F65" t="str">
        <f t="shared" si="18"/>
        <v>85</v>
      </c>
      <c r="G65" t="str">
        <f t="shared" si="19"/>
        <v>1960</v>
      </c>
      <c r="H65">
        <f t="shared" si="20"/>
        <v>1875</v>
      </c>
      <c r="I65" t="str">
        <f t="shared" si="4"/>
        <v>W1870</v>
      </c>
      <c r="J65">
        <f t="shared" si="21"/>
        <v>40.641399999999997</v>
      </c>
      <c r="K65">
        <f t="shared" ref="K65" si="31">VALUE(RIGHT(E65,9))</f>
        <v>-88.7834</v>
      </c>
      <c r="L65" t="s">
        <v>10440</v>
      </c>
      <c r="M65" s="54"/>
      <c r="O65" t="s">
        <v>11277</v>
      </c>
      <c r="P65" t="str">
        <f t="shared" si="5"/>
        <v xml:space="preserve"> McLean W1870</v>
      </c>
      <c r="U65" t="str">
        <f t="shared" si="6"/>
        <v/>
      </c>
    </row>
    <row r="66" spans="1:21" ht="20">
      <c r="A66" t="s">
        <v>9779</v>
      </c>
      <c r="B66" s="54" t="s">
        <v>10278</v>
      </c>
      <c r="C66" s="54" t="s">
        <v>10169</v>
      </c>
      <c r="D66" s="54" t="s">
        <v>10279</v>
      </c>
      <c r="E66" s="54" t="s">
        <v>10280</v>
      </c>
      <c r="F66" t="str">
        <f t="shared" si="18"/>
        <v>71</v>
      </c>
      <c r="G66" t="str">
        <f t="shared" si="19"/>
        <v>1962</v>
      </c>
      <c r="H66">
        <f t="shared" si="20"/>
        <v>1891</v>
      </c>
      <c r="I66" t="str">
        <f t="shared" ref="I66:I129" si="32">"W"&amp;IF(H66&lt;1874,"1850",IF(H66&lt;1900,"1870","1900"))</f>
        <v>W1870</v>
      </c>
      <c r="J66">
        <f t="shared" si="21"/>
        <v>40.275199999999998</v>
      </c>
      <c r="K66">
        <f t="shared" ref="K66:K67" si="33">VALUE(RIGHT(E66,8))</f>
        <v>-88.241600000000005</v>
      </c>
      <c r="L66" t="s">
        <v>10441</v>
      </c>
      <c r="M66" s="54"/>
      <c r="O66" t="s">
        <v>11278</v>
      </c>
      <c r="P66" t="str">
        <f t="shared" ref="P66:P129" si="34">O66&amp;I66</f>
        <v xml:space="preserve"> Ford W1870</v>
      </c>
      <c r="U66" t="str">
        <f t="shared" ref="U66:U129" si="35">IF(S66="","",IF(ISEVEN(RIGHT(LEFT(S66,10),2)),S66,""))</f>
        <v/>
      </c>
    </row>
    <row r="67" spans="1:21" ht="20">
      <c r="A67" t="s">
        <v>9780</v>
      </c>
      <c r="B67" s="54" t="s">
        <v>10281</v>
      </c>
      <c r="C67" s="54" t="s">
        <v>9675</v>
      </c>
      <c r="D67" s="54" t="s">
        <v>10282</v>
      </c>
      <c r="E67" s="54" t="s">
        <v>10283</v>
      </c>
      <c r="F67" t="str">
        <f t="shared" si="18"/>
        <v>51</v>
      </c>
      <c r="G67" t="str">
        <f t="shared" si="19"/>
        <v>1950</v>
      </c>
      <c r="H67">
        <f t="shared" si="20"/>
        <v>1899</v>
      </c>
      <c r="I67" t="str">
        <f t="shared" si="32"/>
        <v>W1870</v>
      </c>
      <c r="J67">
        <f t="shared" si="21"/>
        <v>40.116399999999999</v>
      </c>
      <c r="K67">
        <f t="shared" si="33"/>
        <v>-88.243399999999994</v>
      </c>
      <c r="L67" t="s">
        <v>10442</v>
      </c>
      <c r="M67" s="54"/>
      <c r="O67" t="s">
        <v>11279</v>
      </c>
      <c r="P67" t="str">
        <f t="shared" si="34"/>
        <v xml:space="preserve"> Champaign W1870</v>
      </c>
      <c r="U67" t="str">
        <f t="shared" si="35"/>
        <v/>
      </c>
    </row>
    <row r="68" spans="1:21" ht="20">
      <c r="A68" t="s">
        <v>9781</v>
      </c>
      <c r="B68" s="54" t="s">
        <v>10284</v>
      </c>
      <c r="C68" s="54" t="s">
        <v>9675</v>
      </c>
      <c r="D68" s="54" t="s">
        <v>10282</v>
      </c>
      <c r="E68" s="54" t="s">
        <v>10283</v>
      </c>
      <c r="F68" t="str">
        <f t="shared" si="18"/>
        <v>25</v>
      </c>
      <c r="G68" t="str">
        <f t="shared" si="19"/>
        <v>1950</v>
      </c>
      <c r="H68">
        <f t="shared" si="20"/>
        <v>1925</v>
      </c>
      <c r="I68" t="str">
        <f t="shared" si="32"/>
        <v>W1900</v>
      </c>
      <c r="J68">
        <f t="shared" si="21"/>
        <v>40.116399999999999</v>
      </c>
      <c r="K68">
        <f t="shared" ref="K68" si="36">VALUE(RIGHT(E68,9))</f>
        <v>-88.243399999999994</v>
      </c>
      <c r="L68" t="s">
        <v>10442</v>
      </c>
      <c r="M68" s="54"/>
      <c r="O68" t="s">
        <v>11279</v>
      </c>
      <c r="P68" t="str">
        <f t="shared" si="34"/>
        <v xml:space="preserve"> Champaign W1900</v>
      </c>
      <c r="U68" t="str">
        <f t="shared" si="35"/>
        <v/>
      </c>
    </row>
    <row r="69" spans="1:21" ht="20">
      <c r="A69" t="s">
        <v>9782</v>
      </c>
      <c r="B69" s="54" t="s">
        <v>10285</v>
      </c>
      <c r="C69" s="54" t="s">
        <v>9675</v>
      </c>
      <c r="D69" s="54" t="s">
        <v>10286</v>
      </c>
      <c r="E69" s="54" t="s">
        <v>10287</v>
      </c>
      <c r="F69" t="str">
        <f t="shared" si="18"/>
        <v>91</v>
      </c>
      <c r="G69" t="str">
        <f t="shared" si="19"/>
        <v>1950</v>
      </c>
      <c r="H69">
        <f t="shared" si="20"/>
        <v>1859</v>
      </c>
      <c r="I69" t="str">
        <f t="shared" si="32"/>
        <v>W1850</v>
      </c>
      <c r="J69">
        <f t="shared" si="21"/>
        <v>39.987299999999998</v>
      </c>
      <c r="K69">
        <f t="shared" ref="K69:K70" si="37">VALUE(RIGHT(E69,8))</f>
        <v>-90.763499999999993</v>
      </c>
      <c r="L69" t="s">
        <v>10443</v>
      </c>
      <c r="M69" s="54"/>
      <c r="O69" t="s">
        <v>11280</v>
      </c>
      <c r="P69" t="str">
        <f t="shared" si="34"/>
        <v xml:space="preserve"> Brown W1850</v>
      </c>
      <c r="U69" t="str">
        <f t="shared" si="35"/>
        <v/>
      </c>
    </row>
    <row r="70" spans="1:21" ht="20">
      <c r="A70" t="s">
        <v>9783</v>
      </c>
      <c r="B70" s="54" t="s">
        <v>10288</v>
      </c>
      <c r="C70" s="54" t="s">
        <v>9675</v>
      </c>
      <c r="D70" s="54" t="s">
        <v>10286</v>
      </c>
      <c r="E70" s="54" t="s">
        <v>10287</v>
      </c>
      <c r="F70" t="str">
        <f t="shared" si="18"/>
        <v>43</v>
      </c>
      <c r="G70" t="str">
        <f t="shared" si="19"/>
        <v>1950</v>
      </c>
      <c r="H70">
        <f t="shared" si="20"/>
        <v>1907</v>
      </c>
      <c r="I70" t="str">
        <f t="shared" si="32"/>
        <v>W1900</v>
      </c>
      <c r="J70">
        <f t="shared" si="21"/>
        <v>39.987299999999998</v>
      </c>
      <c r="K70">
        <f t="shared" si="37"/>
        <v>-90.763499999999993</v>
      </c>
      <c r="L70" t="s">
        <v>10443</v>
      </c>
      <c r="M70" s="54"/>
      <c r="O70" t="s">
        <v>11280</v>
      </c>
      <c r="P70" t="str">
        <f t="shared" si="34"/>
        <v xml:space="preserve"> Brown W1900</v>
      </c>
      <c r="U70" t="str">
        <f t="shared" si="35"/>
        <v/>
      </c>
    </row>
    <row r="71" spans="1:21" ht="20">
      <c r="A71" t="s">
        <v>9784</v>
      </c>
      <c r="B71" s="54" t="s">
        <v>10289</v>
      </c>
      <c r="C71" s="54" t="s">
        <v>9675</v>
      </c>
      <c r="D71" s="54" t="s">
        <v>10290</v>
      </c>
      <c r="E71" s="54" t="s">
        <v>10291</v>
      </c>
      <c r="F71" t="str">
        <f t="shared" si="18"/>
        <v>86</v>
      </c>
      <c r="G71" t="str">
        <f t="shared" si="19"/>
        <v>1950</v>
      </c>
      <c r="H71">
        <f t="shared" si="20"/>
        <v>1864</v>
      </c>
      <c r="I71" t="str">
        <f t="shared" si="32"/>
        <v>W1850</v>
      </c>
      <c r="J71">
        <f t="shared" si="21"/>
        <v>40.017499999999998</v>
      </c>
      <c r="K71">
        <f t="shared" ref="K71" si="38">VALUE(RIGHT(E71,9))</f>
        <v>-90.424300000000002</v>
      </c>
      <c r="L71" t="s">
        <v>10444</v>
      </c>
      <c r="M71" s="54"/>
      <c r="O71" t="s">
        <v>11281</v>
      </c>
      <c r="P71" t="str">
        <f t="shared" si="34"/>
        <v xml:space="preserve"> Cass W1850</v>
      </c>
      <c r="U71" t="str">
        <f t="shared" si="35"/>
        <v/>
      </c>
    </row>
    <row r="72" spans="1:21" ht="20">
      <c r="A72" t="s">
        <v>9785</v>
      </c>
      <c r="B72" s="54" t="s">
        <v>10295</v>
      </c>
      <c r="C72" s="54" t="s">
        <v>9675</v>
      </c>
      <c r="D72" s="54" t="s">
        <v>10290</v>
      </c>
      <c r="E72" s="54" t="s">
        <v>10291</v>
      </c>
      <c r="F72" t="str">
        <f t="shared" si="18"/>
        <v>65</v>
      </c>
      <c r="G72" t="str">
        <f t="shared" si="19"/>
        <v>1950</v>
      </c>
      <c r="H72">
        <f t="shared" si="20"/>
        <v>1885</v>
      </c>
      <c r="I72" t="str">
        <f t="shared" si="32"/>
        <v>W1870</v>
      </c>
      <c r="J72">
        <f t="shared" si="21"/>
        <v>40.017499999999998</v>
      </c>
      <c r="K72">
        <f t="shared" ref="K72:K73" si="39">VALUE(RIGHT(E72,8))</f>
        <v>-90.424300000000002</v>
      </c>
      <c r="L72" t="s">
        <v>10444</v>
      </c>
      <c r="M72" s="54"/>
      <c r="O72" t="s">
        <v>11281</v>
      </c>
      <c r="P72" t="str">
        <f t="shared" si="34"/>
        <v xml:space="preserve"> Cass W1870</v>
      </c>
      <c r="U72" t="str">
        <f t="shared" si="35"/>
        <v/>
      </c>
    </row>
    <row r="73" spans="1:21" ht="20">
      <c r="A73" t="s">
        <v>9786</v>
      </c>
      <c r="B73" s="54" t="s">
        <v>10292</v>
      </c>
      <c r="C73" s="54" t="s">
        <v>9647</v>
      </c>
      <c r="D73" s="54" t="s">
        <v>10293</v>
      </c>
      <c r="E73" s="54" t="s">
        <v>10294</v>
      </c>
      <c r="F73" t="str">
        <f t="shared" si="18"/>
        <v>81</v>
      </c>
      <c r="G73" t="str">
        <f t="shared" si="19"/>
        <v>1939</v>
      </c>
      <c r="H73">
        <f t="shared" si="20"/>
        <v>1858</v>
      </c>
      <c r="I73" t="str">
        <f t="shared" si="32"/>
        <v>W1850</v>
      </c>
      <c r="J73">
        <f t="shared" si="21"/>
        <v>39.591700000000003</v>
      </c>
      <c r="K73">
        <f t="shared" si="39"/>
        <v>-89.746499999999997</v>
      </c>
      <c r="L73" t="s">
        <v>10445</v>
      </c>
      <c r="M73" s="54"/>
      <c r="O73" t="s">
        <v>11282</v>
      </c>
      <c r="P73" t="str">
        <f t="shared" si="34"/>
        <v xml:space="preserve"> Sangamon W1850</v>
      </c>
      <c r="U73" t="str">
        <f t="shared" si="35"/>
        <v/>
      </c>
    </row>
    <row r="74" spans="1:21" ht="20">
      <c r="A74" t="s">
        <v>9787</v>
      </c>
      <c r="B74" s="54" t="s">
        <v>10296</v>
      </c>
      <c r="C74" s="54" t="s">
        <v>9652</v>
      </c>
      <c r="D74" s="54" t="s">
        <v>10297</v>
      </c>
      <c r="E74" s="54" t="s">
        <v>10298</v>
      </c>
      <c r="F74" t="str">
        <f t="shared" si="18"/>
        <v>70</v>
      </c>
      <c r="G74" t="str">
        <f t="shared" si="19"/>
        <v>1960</v>
      </c>
      <c r="H74">
        <f t="shared" si="20"/>
        <v>1890</v>
      </c>
      <c r="I74" t="str">
        <f t="shared" si="32"/>
        <v>W1870</v>
      </c>
      <c r="J74">
        <f t="shared" si="21"/>
        <v>38.781700000000001</v>
      </c>
      <c r="K74">
        <f t="shared" ref="K74" si="40">VALUE(RIGHT(E74,9))</f>
        <v>-89.650099999999995</v>
      </c>
      <c r="L74" t="s">
        <v>10446</v>
      </c>
      <c r="M74" s="54"/>
      <c r="O74" t="s">
        <v>11282</v>
      </c>
      <c r="P74" t="str">
        <f t="shared" si="34"/>
        <v xml:space="preserve"> Sangamon W1870</v>
      </c>
      <c r="U74" t="str">
        <f t="shared" si="35"/>
        <v/>
      </c>
    </row>
    <row r="75" spans="1:21" ht="20">
      <c r="A75" t="s">
        <v>9788</v>
      </c>
      <c r="B75" s="54" t="s">
        <v>10299</v>
      </c>
      <c r="C75" s="54" t="s">
        <v>9652</v>
      </c>
      <c r="D75" s="54" t="s">
        <v>10297</v>
      </c>
      <c r="E75" s="54" t="s">
        <v>10298</v>
      </c>
      <c r="F75" t="str">
        <f t="shared" si="18"/>
        <v>60</v>
      </c>
      <c r="G75" t="str">
        <f t="shared" si="19"/>
        <v>1960</v>
      </c>
      <c r="H75">
        <f t="shared" si="20"/>
        <v>1900</v>
      </c>
      <c r="I75" t="str">
        <f t="shared" si="32"/>
        <v>W1900</v>
      </c>
      <c r="J75">
        <f t="shared" si="21"/>
        <v>38.781700000000001</v>
      </c>
      <c r="K75">
        <f t="shared" ref="K75:K76" si="41">VALUE(RIGHT(E75,8))</f>
        <v>-89.650099999999995</v>
      </c>
      <c r="L75" t="s">
        <v>10446</v>
      </c>
      <c r="M75" s="54"/>
      <c r="O75" t="s">
        <v>11282</v>
      </c>
      <c r="P75" t="str">
        <f t="shared" si="34"/>
        <v xml:space="preserve"> Sangamon W1900</v>
      </c>
      <c r="U75" t="str">
        <f t="shared" si="35"/>
        <v/>
      </c>
    </row>
    <row r="76" spans="1:21" ht="20">
      <c r="A76" t="s">
        <v>9789</v>
      </c>
      <c r="B76" s="54" t="s">
        <v>10301</v>
      </c>
      <c r="C76" s="54" t="s">
        <v>9675</v>
      </c>
      <c r="D76" s="54" t="s">
        <v>10302</v>
      </c>
      <c r="E76" s="54" t="s">
        <v>10303</v>
      </c>
      <c r="F76" t="str">
        <f t="shared" si="18"/>
        <v>82</v>
      </c>
      <c r="G76" t="str">
        <f t="shared" si="19"/>
        <v>1950</v>
      </c>
      <c r="H76">
        <f t="shared" si="20"/>
        <v>1868</v>
      </c>
      <c r="I76" t="str">
        <f t="shared" si="32"/>
        <v>W1850</v>
      </c>
      <c r="J76">
        <f t="shared" si="21"/>
        <v>42.313899999999997</v>
      </c>
      <c r="K76">
        <f t="shared" si="41"/>
        <v>-89.359300000000005</v>
      </c>
      <c r="L76" t="s">
        <v>10447</v>
      </c>
      <c r="M76" s="54"/>
      <c r="O76" t="s">
        <v>11283</v>
      </c>
      <c r="P76" t="str">
        <f t="shared" si="34"/>
        <v xml:space="preserve"> Winnebago W1850</v>
      </c>
      <c r="U76" t="str">
        <f t="shared" si="35"/>
        <v/>
      </c>
    </row>
    <row r="77" spans="1:21" ht="20">
      <c r="A77" t="s">
        <v>9790</v>
      </c>
      <c r="B77" s="54" t="s">
        <v>10304</v>
      </c>
      <c r="C77" s="54" t="s">
        <v>9675</v>
      </c>
      <c r="D77" s="54" t="s">
        <v>10305</v>
      </c>
      <c r="E77" s="54" t="s">
        <v>10306</v>
      </c>
      <c r="F77" t="str">
        <f t="shared" si="18"/>
        <v>94</v>
      </c>
      <c r="G77" t="str">
        <f t="shared" si="19"/>
        <v>1950</v>
      </c>
      <c r="H77">
        <f t="shared" si="20"/>
        <v>1856</v>
      </c>
      <c r="I77" t="str">
        <f t="shared" si="32"/>
        <v>W1850</v>
      </c>
      <c r="J77">
        <f t="shared" si="21"/>
        <v>42.238900000000001</v>
      </c>
      <c r="K77">
        <f t="shared" ref="K77" si="42">VALUE(RIGHT(E77,9))</f>
        <v>-89.357900000000001</v>
      </c>
      <c r="L77" t="s">
        <v>10448</v>
      </c>
      <c r="M77" s="54"/>
      <c r="O77" t="s">
        <v>11283</v>
      </c>
      <c r="P77" t="str">
        <f t="shared" si="34"/>
        <v xml:space="preserve"> Winnebago W1850</v>
      </c>
      <c r="U77" t="str">
        <f t="shared" si="35"/>
        <v/>
      </c>
    </row>
    <row r="78" spans="1:21" ht="20">
      <c r="A78" t="s">
        <v>9791</v>
      </c>
      <c r="B78" s="54" t="s">
        <v>10307</v>
      </c>
      <c r="C78" s="54" t="s">
        <v>9675</v>
      </c>
      <c r="D78" s="54" t="s">
        <v>10302</v>
      </c>
      <c r="E78" s="54" t="s">
        <v>10303</v>
      </c>
      <c r="F78" t="str">
        <f t="shared" si="18"/>
        <v>65</v>
      </c>
      <c r="G78" t="str">
        <f t="shared" si="19"/>
        <v>1950</v>
      </c>
      <c r="H78">
        <f t="shared" si="20"/>
        <v>1885</v>
      </c>
      <c r="I78" t="str">
        <f t="shared" si="32"/>
        <v>W1870</v>
      </c>
      <c r="J78">
        <f t="shared" si="21"/>
        <v>42.313899999999997</v>
      </c>
      <c r="K78">
        <f t="shared" ref="K78:K79" si="43">VALUE(RIGHT(E78,8))</f>
        <v>-89.359300000000005</v>
      </c>
      <c r="L78" t="s">
        <v>10447</v>
      </c>
      <c r="M78" s="54"/>
      <c r="O78" t="s">
        <v>11283</v>
      </c>
      <c r="P78" t="str">
        <f t="shared" si="34"/>
        <v xml:space="preserve"> Winnebago W1870</v>
      </c>
      <c r="U78" t="str">
        <f t="shared" si="35"/>
        <v/>
      </c>
    </row>
    <row r="79" spans="1:21" ht="20">
      <c r="A79" t="s">
        <v>9792</v>
      </c>
      <c r="B79" s="54" t="s">
        <v>10308</v>
      </c>
      <c r="C79" s="54" t="s">
        <v>9652</v>
      </c>
      <c r="D79" s="54" t="s">
        <v>10309</v>
      </c>
      <c r="E79" s="54" t="s">
        <v>10310</v>
      </c>
      <c r="F79" t="str">
        <f t="shared" si="18"/>
        <v>67</v>
      </c>
      <c r="G79" t="str">
        <f t="shared" si="19"/>
        <v>1960</v>
      </c>
      <c r="H79">
        <f t="shared" si="20"/>
        <v>1893</v>
      </c>
      <c r="I79" t="str">
        <f t="shared" si="32"/>
        <v>W1870</v>
      </c>
      <c r="J79">
        <f t="shared" si="21"/>
        <v>42.271099999999997</v>
      </c>
      <c r="K79">
        <f t="shared" si="43"/>
        <v>-89.093999999999994</v>
      </c>
      <c r="L79" t="s">
        <v>10449</v>
      </c>
      <c r="M79" s="54"/>
      <c r="O79" t="s">
        <v>11283</v>
      </c>
      <c r="P79" t="str">
        <f t="shared" si="34"/>
        <v xml:space="preserve"> Winnebago W1870</v>
      </c>
      <c r="U79" t="str">
        <f t="shared" si="35"/>
        <v/>
      </c>
    </row>
    <row r="80" spans="1:21" ht="20">
      <c r="A80" t="s">
        <v>9793</v>
      </c>
      <c r="B80" s="54" t="s">
        <v>10311</v>
      </c>
      <c r="C80" s="54" t="s">
        <v>9652</v>
      </c>
      <c r="D80" s="54" t="s">
        <v>10312</v>
      </c>
      <c r="E80" s="54" t="s">
        <v>10313</v>
      </c>
      <c r="F80" t="str">
        <f t="shared" si="18"/>
        <v>86</v>
      </c>
      <c r="G80" t="str">
        <f t="shared" si="19"/>
        <v>1960</v>
      </c>
      <c r="H80">
        <f t="shared" si="20"/>
        <v>1874</v>
      </c>
      <c r="I80" t="str">
        <f t="shared" si="32"/>
        <v>W1870</v>
      </c>
      <c r="J80">
        <f t="shared" si="21"/>
        <v>42.2639</v>
      </c>
      <c r="K80">
        <f t="shared" ref="K80" si="44">VALUE(RIGHT(E80,9))</f>
        <v>-88.844300000000004</v>
      </c>
      <c r="L80" t="s">
        <v>10450</v>
      </c>
      <c r="M80" s="54"/>
      <c r="O80" t="s">
        <v>11284</v>
      </c>
      <c r="P80" t="str">
        <f t="shared" si="34"/>
        <v xml:space="preserve"> Boone W1870</v>
      </c>
      <c r="U80" t="str">
        <f t="shared" si="35"/>
        <v/>
      </c>
    </row>
    <row r="81" spans="1:21" ht="20">
      <c r="A81" t="s">
        <v>9794</v>
      </c>
      <c r="B81" s="54" t="s">
        <v>10314</v>
      </c>
      <c r="C81" s="54" t="s">
        <v>9652</v>
      </c>
      <c r="D81" s="54" t="s">
        <v>10315</v>
      </c>
      <c r="E81" s="54" t="s">
        <v>10364</v>
      </c>
      <c r="F81" t="str">
        <f t="shared" si="18"/>
        <v>97</v>
      </c>
      <c r="G81" t="str">
        <f t="shared" si="19"/>
        <v>1960</v>
      </c>
      <c r="H81">
        <f t="shared" si="20"/>
        <v>1863</v>
      </c>
      <c r="I81" t="str">
        <f t="shared" si="32"/>
        <v>W1850</v>
      </c>
      <c r="J81">
        <f t="shared" si="21"/>
        <v>39.64</v>
      </c>
      <c r="K81">
        <f t="shared" ref="K81:K82" si="45">VALUE(RIGHT(E81,8))</f>
        <v>-89.192899999999995</v>
      </c>
      <c r="L81" t="s">
        <v>10451</v>
      </c>
      <c r="M81" s="54"/>
      <c r="O81" t="s">
        <v>11285</v>
      </c>
      <c r="P81" t="str">
        <f t="shared" si="34"/>
        <v xml:space="preserve"> Christian W1850</v>
      </c>
      <c r="U81" t="str">
        <f t="shared" si="35"/>
        <v/>
      </c>
    </row>
    <row r="82" spans="1:21" ht="20">
      <c r="A82" t="s">
        <v>9795</v>
      </c>
      <c r="B82" s="54" t="s">
        <v>10316</v>
      </c>
      <c r="C82" s="54" t="s">
        <v>10169</v>
      </c>
      <c r="D82" s="54" t="s">
        <v>10317</v>
      </c>
      <c r="E82" s="54" t="s">
        <v>10318</v>
      </c>
      <c r="F82" t="str">
        <f t="shared" si="18"/>
        <v>89</v>
      </c>
      <c r="G82" t="str">
        <f t="shared" si="19"/>
        <v>1962</v>
      </c>
      <c r="H82">
        <f t="shared" si="20"/>
        <v>1873</v>
      </c>
      <c r="I82" t="str">
        <f t="shared" si="32"/>
        <v>W1850</v>
      </c>
      <c r="J82">
        <f t="shared" si="21"/>
        <v>39.355400000000003</v>
      </c>
      <c r="K82">
        <f t="shared" si="45"/>
        <v>-88.363600000000005</v>
      </c>
      <c r="L82" t="s">
        <v>10452</v>
      </c>
      <c r="M82" s="54"/>
      <c r="O82" t="s">
        <v>11286</v>
      </c>
      <c r="P82" t="str">
        <f t="shared" si="34"/>
        <v xml:space="preserve"> Moultrie W1850</v>
      </c>
      <c r="U82" t="str">
        <f t="shared" si="35"/>
        <v/>
      </c>
    </row>
    <row r="83" spans="1:21" ht="20">
      <c r="A83" t="s">
        <v>9796</v>
      </c>
      <c r="B83" s="54" t="s">
        <v>10319</v>
      </c>
      <c r="C83" s="54" t="s">
        <v>10169</v>
      </c>
      <c r="D83" s="54" t="s">
        <v>10320</v>
      </c>
      <c r="E83" s="54" t="s">
        <v>10321</v>
      </c>
      <c r="F83" t="str">
        <f t="shared" si="18"/>
        <v>71</v>
      </c>
      <c r="G83" t="str">
        <f t="shared" si="19"/>
        <v>1962</v>
      </c>
      <c r="H83">
        <f t="shared" si="20"/>
        <v>1891</v>
      </c>
      <c r="I83" t="str">
        <f t="shared" si="32"/>
        <v>W1870</v>
      </c>
      <c r="J83">
        <f t="shared" si="21"/>
        <v>39.335799999999999</v>
      </c>
      <c r="K83">
        <f t="shared" ref="K83" si="46">VALUE(RIGHT(E83,9))</f>
        <v>-88.320300000000003</v>
      </c>
      <c r="L83" t="s">
        <v>10453</v>
      </c>
      <c r="M83" s="54"/>
      <c r="O83" t="s">
        <v>11286</v>
      </c>
      <c r="P83" t="str">
        <f t="shared" si="34"/>
        <v xml:space="preserve"> Moultrie W1870</v>
      </c>
      <c r="U83" t="str">
        <f t="shared" si="35"/>
        <v/>
      </c>
    </row>
    <row r="84" spans="1:21" ht="20">
      <c r="A84" t="s">
        <v>9797</v>
      </c>
      <c r="B84" s="54" t="s">
        <v>10322</v>
      </c>
      <c r="C84" s="54" t="s">
        <v>9647</v>
      </c>
      <c r="D84" s="54" t="s">
        <v>10323</v>
      </c>
      <c r="E84" s="54" t="s">
        <v>10324</v>
      </c>
      <c r="F84" t="str">
        <f t="shared" si="18"/>
        <v>80</v>
      </c>
      <c r="G84" t="str">
        <f t="shared" si="19"/>
        <v>1939</v>
      </c>
      <c r="H84">
        <f t="shared" si="20"/>
        <v>1859</v>
      </c>
      <c r="I84" t="str">
        <f t="shared" si="32"/>
        <v>W1850</v>
      </c>
      <c r="J84">
        <f t="shared" si="21"/>
        <v>39.6111</v>
      </c>
      <c r="K84">
        <f t="shared" ref="K84:K85" si="47">VALUE(RIGHT(E84,8))</f>
        <v>-87.696100000000001</v>
      </c>
      <c r="L84" t="s">
        <v>10454</v>
      </c>
      <c r="M84" s="54"/>
      <c r="O84" t="s">
        <v>11287</v>
      </c>
      <c r="P84" t="str">
        <f t="shared" si="34"/>
        <v xml:space="preserve"> Edgar W1850</v>
      </c>
      <c r="U84" t="str">
        <f t="shared" si="35"/>
        <v/>
      </c>
    </row>
    <row r="85" spans="1:21" ht="20">
      <c r="A85" t="s">
        <v>9798</v>
      </c>
      <c r="B85" s="54" t="s">
        <v>10325</v>
      </c>
      <c r="C85" s="54" t="s">
        <v>10245</v>
      </c>
      <c r="D85" s="54" t="s">
        <v>10323</v>
      </c>
      <c r="E85" s="54" t="s">
        <v>10324</v>
      </c>
      <c r="F85" t="str">
        <f t="shared" si="18"/>
        <v>60</v>
      </c>
      <c r="G85" t="str">
        <f t="shared" si="19"/>
        <v>1953</v>
      </c>
      <c r="H85">
        <f t="shared" si="20"/>
        <v>1893</v>
      </c>
      <c r="I85" t="str">
        <f t="shared" si="32"/>
        <v>W1870</v>
      </c>
      <c r="J85">
        <f t="shared" si="21"/>
        <v>39.6111</v>
      </c>
      <c r="K85">
        <f t="shared" si="47"/>
        <v>-87.696100000000001</v>
      </c>
      <c r="L85" t="s">
        <v>10454</v>
      </c>
      <c r="M85" s="54"/>
      <c r="O85" t="s">
        <v>11287</v>
      </c>
      <c r="P85" t="str">
        <f t="shared" si="34"/>
        <v xml:space="preserve"> Edgar W1870</v>
      </c>
      <c r="U85" t="str">
        <f t="shared" si="35"/>
        <v/>
      </c>
    </row>
    <row r="86" spans="1:21" ht="20">
      <c r="A86" t="s">
        <v>9799</v>
      </c>
      <c r="B86" s="54" t="s">
        <v>10326</v>
      </c>
      <c r="C86" s="54" t="s">
        <v>9675</v>
      </c>
      <c r="D86" s="54" t="s">
        <v>10327</v>
      </c>
      <c r="E86" s="54" t="s">
        <v>10365</v>
      </c>
      <c r="F86" t="str">
        <f t="shared" si="18"/>
        <v>67</v>
      </c>
      <c r="G86" t="str">
        <f t="shared" si="19"/>
        <v>1950</v>
      </c>
      <c r="H86">
        <f t="shared" si="20"/>
        <v>1883</v>
      </c>
      <c r="I86" t="str">
        <f t="shared" si="32"/>
        <v>W1870</v>
      </c>
      <c r="J86">
        <f t="shared" si="21"/>
        <v>39.297800000000002</v>
      </c>
      <c r="K86">
        <f t="shared" ref="K86" si="48">VALUE(RIGHT(E86,9))</f>
        <v>-90.608999999999995</v>
      </c>
      <c r="L86" t="s">
        <v>10455</v>
      </c>
      <c r="M86" s="54"/>
      <c r="O86" t="s">
        <v>11288</v>
      </c>
      <c r="P86" t="str">
        <f t="shared" si="34"/>
        <v xml:space="preserve"> Calhoun W1870</v>
      </c>
      <c r="U86" t="str">
        <f t="shared" si="35"/>
        <v/>
      </c>
    </row>
    <row r="87" spans="1:21" ht="20">
      <c r="A87" t="s">
        <v>9800</v>
      </c>
      <c r="B87" s="54" t="s">
        <v>10328</v>
      </c>
      <c r="C87" s="54" t="s">
        <v>9647</v>
      </c>
      <c r="D87" s="54" t="s">
        <v>10329</v>
      </c>
      <c r="E87" s="54" t="s">
        <v>10330</v>
      </c>
      <c r="F87" t="str">
        <f t="shared" si="18"/>
        <v>74</v>
      </c>
      <c r="G87" t="str">
        <f t="shared" si="19"/>
        <v>1939</v>
      </c>
      <c r="H87">
        <f t="shared" si="20"/>
        <v>1865</v>
      </c>
      <c r="I87" t="str">
        <f t="shared" si="32"/>
        <v>W1850</v>
      </c>
      <c r="J87">
        <f t="shared" si="21"/>
        <v>39.156700000000001</v>
      </c>
      <c r="K87">
        <f t="shared" ref="K87:K88" si="49">VALUE(RIGHT(E87,8))</f>
        <v>-90.617900000000006</v>
      </c>
      <c r="L87" t="s">
        <v>10456</v>
      </c>
      <c r="M87" s="54"/>
      <c r="O87" t="s">
        <v>11288</v>
      </c>
      <c r="P87" t="str">
        <f t="shared" si="34"/>
        <v xml:space="preserve"> Calhoun W1850</v>
      </c>
      <c r="U87" t="str">
        <f t="shared" si="35"/>
        <v/>
      </c>
    </row>
    <row r="88" spans="1:21" ht="20">
      <c r="A88" t="s">
        <v>9801</v>
      </c>
      <c r="B88" s="54" t="s">
        <v>10331</v>
      </c>
      <c r="C88" s="54" t="s">
        <v>9675</v>
      </c>
      <c r="D88" s="54" t="s">
        <v>10329</v>
      </c>
      <c r="E88" s="54" t="s">
        <v>10330</v>
      </c>
      <c r="F88" t="str">
        <f t="shared" si="18"/>
        <v>72</v>
      </c>
      <c r="G88" t="str">
        <f t="shared" si="19"/>
        <v>1950</v>
      </c>
      <c r="H88">
        <f t="shared" si="20"/>
        <v>1878</v>
      </c>
      <c r="I88" t="str">
        <f t="shared" si="32"/>
        <v>W1870</v>
      </c>
      <c r="J88">
        <f t="shared" si="21"/>
        <v>39.156700000000001</v>
      </c>
      <c r="K88">
        <f t="shared" si="49"/>
        <v>-90.617900000000006</v>
      </c>
      <c r="L88" t="s">
        <v>10456</v>
      </c>
      <c r="M88" s="54"/>
      <c r="O88" t="s">
        <v>11288</v>
      </c>
      <c r="P88" t="str">
        <f t="shared" si="34"/>
        <v xml:space="preserve"> Calhoun W1870</v>
      </c>
      <c r="U88" t="str">
        <f t="shared" si="35"/>
        <v/>
      </c>
    </row>
    <row r="89" spans="1:21" ht="20">
      <c r="A89" t="s">
        <v>9802</v>
      </c>
      <c r="B89" s="54" t="s">
        <v>10332</v>
      </c>
      <c r="C89" s="54" t="s">
        <v>9675</v>
      </c>
      <c r="D89" s="54" t="s">
        <v>10333</v>
      </c>
      <c r="E89" s="54" t="s">
        <v>10334</v>
      </c>
      <c r="F89" t="str">
        <f t="shared" si="18"/>
        <v>84</v>
      </c>
      <c r="G89" t="str">
        <f t="shared" si="19"/>
        <v>1950</v>
      </c>
      <c r="H89">
        <f t="shared" si="20"/>
        <v>1866</v>
      </c>
      <c r="I89" t="str">
        <f t="shared" si="32"/>
        <v>W1850</v>
      </c>
      <c r="J89">
        <f t="shared" si="21"/>
        <v>38.811399999999999</v>
      </c>
      <c r="K89">
        <f t="shared" ref="K89" si="50">VALUE(RIGHT(E89,9))</f>
        <v>-89.953199999999995</v>
      </c>
      <c r="L89" t="s">
        <v>10457</v>
      </c>
      <c r="M89" s="54"/>
      <c r="O89" t="s">
        <v>11289</v>
      </c>
      <c r="P89" t="str">
        <f t="shared" si="34"/>
        <v xml:space="preserve"> Madison W1850</v>
      </c>
      <c r="U89" t="str">
        <f t="shared" si="35"/>
        <v/>
      </c>
    </row>
    <row r="90" spans="1:21" ht="20">
      <c r="A90" t="s">
        <v>9803</v>
      </c>
      <c r="B90" s="54" t="s">
        <v>10335</v>
      </c>
      <c r="C90" s="54" t="s">
        <v>9675</v>
      </c>
      <c r="D90" s="54" t="s">
        <v>10336</v>
      </c>
      <c r="E90" s="54" t="s">
        <v>10337</v>
      </c>
      <c r="F90" t="str">
        <f t="shared" si="18"/>
        <v>75</v>
      </c>
      <c r="G90" t="str">
        <f t="shared" si="19"/>
        <v>1950</v>
      </c>
      <c r="H90">
        <f t="shared" si="20"/>
        <v>1875</v>
      </c>
      <c r="I90" t="str">
        <f t="shared" si="32"/>
        <v>W1870</v>
      </c>
      <c r="J90">
        <f t="shared" si="21"/>
        <v>38.890599999999999</v>
      </c>
      <c r="K90">
        <f t="shared" ref="K90:K91" si="51">VALUE(RIGHT(E90,8))</f>
        <v>-90.184299999999993</v>
      </c>
      <c r="L90" t="s">
        <v>10458</v>
      </c>
      <c r="M90" s="54"/>
      <c r="O90" t="s">
        <v>11289</v>
      </c>
      <c r="P90" t="str">
        <f t="shared" si="34"/>
        <v xml:space="preserve"> Madison W1870</v>
      </c>
      <c r="U90" t="str">
        <f t="shared" si="35"/>
        <v/>
      </c>
    </row>
    <row r="91" spans="1:21" ht="20">
      <c r="A91" t="s">
        <v>9804</v>
      </c>
      <c r="B91" s="54" t="s">
        <v>10338</v>
      </c>
      <c r="C91" s="54" t="s">
        <v>9652</v>
      </c>
      <c r="D91" s="54" t="s">
        <v>10339</v>
      </c>
      <c r="E91" s="54" t="s">
        <v>10340</v>
      </c>
      <c r="F91" t="str">
        <f t="shared" si="18"/>
        <v>71</v>
      </c>
      <c r="G91" t="str">
        <f t="shared" si="19"/>
        <v>1960</v>
      </c>
      <c r="H91">
        <f t="shared" si="20"/>
        <v>1889</v>
      </c>
      <c r="I91" t="str">
        <f t="shared" si="32"/>
        <v>W1870</v>
      </c>
      <c r="J91">
        <f t="shared" si="21"/>
        <v>39.151600000000002</v>
      </c>
      <c r="K91">
        <f t="shared" si="51"/>
        <v>-89.213999999999999</v>
      </c>
      <c r="L91" t="s">
        <v>10459</v>
      </c>
      <c r="M91" s="54"/>
      <c r="O91" t="s">
        <v>11290</v>
      </c>
      <c r="P91" t="str">
        <f t="shared" si="34"/>
        <v xml:space="preserve"> Montgomery W1870</v>
      </c>
      <c r="U91" t="str">
        <f t="shared" si="35"/>
        <v/>
      </c>
    </row>
    <row r="92" spans="1:21" ht="20">
      <c r="A92" t="s">
        <v>9805</v>
      </c>
      <c r="B92" s="54" t="s">
        <v>10341</v>
      </c>
      <c r="C92" s="54" t="s">
        <v>9652</v>
      </c>
      <c r="D92" s="54" t="s">
        <v>10342</v>
      </c>
      <c r="E92" s="54" t="s">
        <v>10343</v>
      </c>
      <c r="F92" t="str">
        <f t="shared" si="18"/>
        <v>78</v>
      </c>
      <c r="G92" t="str">
        <f t="shared" si="19"/>
        <v>1960</v>
      </c>
      <c r="H92">
        <f t="shared" si="20"/>
        <v>1882</v>
      </c>
      <c r="I92" t="str">
        <f t="shared" si="32"/>
        <v>W1870</v>
      </c>
      <c r="J92">
        <f t="shared" si="21"/>
        <v>39.301200000000001</v>
      </c>
      <c r="K92">
        <f t="shared" ref="K92" si="52">VALUE(RIGHT(E92,9))</f>
        <v>-89.2851</v>
      </c>
      <c r="L92" t="s">
        <v>10460</v>
      </c>
      <c r="M92" s="54"/>
      <c r="O92" t="s">
        <v>11290</v>
      </c>
      <c r="P92" t="str">
        <f t="shared" si="34"/>
        <v xml:space="preserve"> Montgomery W1870</v>
      </c>
      <c r="U92" t="str">
        <f t="shared" si="35"/>
        <v/>
      </c>
    </row>
    <row r="93" spans="1:21" ht="20">
      <c r="A93" t="s">
        <v>9806</v>
      </c>
      <c r="B93" s="54" t="s">
        <v>10344</v>
      </c>
      <c r="C93" s="54" t="s">
        <v>9675</v>
      </c>
      <c r="D93" s="54" t="s">
        <v>10345</v>
      </c>
      <c r="E93" s="54" t="s">
        <v>10346</v>
      </c>
      <c r="F93" t="str">
        <f t="shared" si="18"/>
        <v>77</v>
      </c>
      <c r="G93" t="str">
        <f t="shared" si="19"/>
        <v>1950</v>
      </c>
      <c r="H93">
        <f t="shared" si="20"/>
        <v>1873</v>
      </c>
      <c r="I93" t="str">
        <f t="shared" si="32"/>
        <v>W1850</v>
      </c>
      <c r="J93">
        <f t="shared" si="21"/>
        <v>38.9116</v>
      </c>
      <c r="K93">
        <f t="shared" ref="K93:K94" si="53">VALUE(RIGHT(E93,8))</f>
        <v>-89.033199999999994</v>
      </c>
      <c r="L93" t="s">
        <v>10461</v>
      </c>
      <c r="M93" s="54"/>
      <c r="O93" t="s">
        <v>11291</v>
      </c>
      <c r="P93" t="str">
        <f t="shared" si="34"/>
        <v xml:space="preserve"> Fayette W1850</v>
      </c>
      <c r="U93" t="str">
        <f t="shared" si="35"/>
        <v/>
      </c>
    </row>
    <row r="94" spans="1:21" ht="20">
      <c r="A94" t="s">
        <v>9807</v>
      </c>
      <c r="B94" s="54" t="s">
        <v>10347</v>
      </c>
      <c r="C94" s="54" t="s">
        <v>9675</v>
      </c>
      <c r="D94" s="54" t="s">
        <v>10348</v>
      </c>
      <c r="E94" s="54" t="s">
        <v>10349</v>
      </c>
      <c r="F94" t="str">
        <f t="shared" si="18"/>
        <v>63</v>
      </c>
      <c r="G94" t="str">
        <f t="shared" si="19"/>
        <v>1950</v>
      </c>
      <c r="H94">
        <f t="shared" si="20"/>
        <v>1887</v>
      </c>
      <c r="I94" t="str">
        <f t="shared" si="32"/>
        <v>W1870</v>
      </c>
      <c r="J94">
        <f t="shared" si="21"/>
        <v>38.960599999999999</v>
      </c>
      <c r="K94">
        <f t="shared" si="53"/>
        <v>-89.093699999999998</v>
      </c>
      <c r="L94" t="s">
        <v>10462</v>
      </c>
      <c r="M94" s="54"/>
      <c r="O94" t="s">
        <v>11291</v>
      </c>
      <c r="P94" t="str">
        <f t="shared" si="34"/>
        <v xml:space="preserve"> Fayette W1870</v>
      </c>
      <c r="U94" t="str">
        <f t="shared" si="35"/>
        <v/>
      </c>
    </row>
    <row r="95" spans="1:21" ht="20">
      <c r="A95" t="s">
        <v>9808</v>
      </c>
      <c r="B95" s="54" t="s">
        <v>10350</v>
      </c>
      <c r="C95" s="54" t="s">
        <v>9675</v>
      </c>
      <c r="D95" s="54" t="s">
        <v>10348</v>
      </c>
      <c r="E95" s="54" t="s">
        <v>10349</v>
      </c>
      <c r="F95" t="str">
        <f t="shared" si="18"/>
        <v>70</v>
      </c>
      <c r="G95" t="str">
        <f t="shared" si="19"/>
        <v>1950</v>
      </c>
      <c r="H95">
        <f t="shared" si="20"/>
        <v>1880</v>
      </c>
      <c r="I95" t="str">
        <f t="shared" si="32"/>
        <v>W1870</v>
      </c>
      <c r="J95">
        <f t="shared" si="21"/>
        <v>38.960599999999999</v>
      </c>
      <c r="K95">
        <f t="shared" ref="K95" si="54">VALUE(RIGHT(E95,9))</f>
        <v>-89.093699999999998</v>
      </c>
      <c r="L95" t="s">
        <v>10462</v>
      </c>
      <c r="M95" s="54"/>
      <c r="O95" t="s">
        <v>11291</v>
      </c>
      <c r="P95" t="str">
        <f t="shared" si="34"/>
        <v xml:space="preserve"> Fayette W1870</v>
      </c>
      <c r="U95" t="str">
        <f t="shared" si="35"/>
        <v/>
      </c>
    </row>
    <row r="96" spans="1:21" ht="20">
      <c r="A96" t="s">
        <v>9809</v>
      </c>
      <c r="B96" s="54" t="s">
        <v>10351</v>
      </c>
      <c r="C96" s="54" t="s">
        <v>9675</v>
      </c>
      <c r="D96" s="54" t="s">
        <v>10352</v>
      </c>
      <c r="E96" s="54" t="s">
        <v>10353</v>
      </c>
      <c r="F96" t="str">
        <f t="shared" si="18"/>
        <v>89</v>
      </c>
      <c r="G96" t="str">
        <f t="shared" si="19"/>
        <v>1950</v>
      </c>
      <c r="H96">
        <f t="shared" si="20"/>
        <v>1861</v>
      </c>
      <c r="I96" t="str">
        <f t="shared" si="32"/>
        <v>W1850</v>
      </c>
      <c r="J96">
        <f t="shared" si="21"/>
        <v>38.990900000000003</v>
      </c>
      <c r="K96">
        <f t="shared" ref="K96:K97" si="55">VALUE(RIGHT(E96,8))</f>
        <v>-88.162499999999994</v>
      </c>
      <c r="L96" t="s">
        <v>10463</v>
      </c>
      <c r="M96" s="54"/>
      <c r="O96" t="s">
        <v>11292</v>
      </c>
      <c r="P96" t="str">
        <f t="shared" si="34"/>
        <v xml:space="preserve"> Jasper W1850</v>
      </c>
      <c r="U96" t="str">
        <f t="shared" si="35"/>
        <v/>
      </c>
    </row>
    <row r="97" spans="1:21" ht="20">
      <c r="A97" t="s">
        <v>9810</v>
      </c>
      <c r="B97" s="54" t="s">
        <v>10357</v>
      </c>
      <c r="C97" s="54" t="s">
        <v>9675</v>
      </c>
      <c r="D97" s="54" t="s">
        <v>10352</v>
      </c>
      <c r="E97" s="54" t="s">
        <v>10353</v>
      </c>
      <c r="F97" t="str">
        <f t="shared" si="18"/>
        <v>69</v>
      </c>
      <c r="G97" t="str">
        <f t="shared" si="19"/>
        <v>1950</v>
      </c>
      <c r="H97">
        <f t="shared" si="20"/>
        <v>1881</v>
      </c>
      <c r="I97" t="str">
        <f t="shared" si="32"/>
        <v>W1870</v>
      </c>
      <c r="J97">
        <f t="shared" si="21"/>
        <v>38.990900000000003</v>
      </c>
      <c r="K97">
        <f t="shared" si="55"/>
        <v>-88.162499999999994</v>
      </c>
      <c r="L97" t="s">
        <v>10463</v>
      </c>
      <c r="M97" s="54"/>
      <c r="O97" t="s">
        <v>11292</v>
      </c>
      <c r="P97" t="str">
        <f t="shared" si="34"/>
        <v xml:space="preserve"> Jasper W1870</v>
      </c>
      <c r="U97" t="str">
        <f t="shared" si="35"/>
        <v/>
      </c>
    </row>
    <row r="98" spans="1:21" ht="20">
      <c r="A98" t="s">
        <v>9811</v>
      </c>
      <c r="B98" s="54" t="s">
        <v>10354</v>
      </c>
      <c r="C98" s="54" t="s">
        <v>9675</v>
      </c>
      <c r="D98" s="54" t="s">
        <v>10355</v>
      </c>
      <c r="E98" s="54" t="s">
        <v>10356</v>
      </c>
      <c r="F98" t="str">
        <f t="shared" si="18"/>
        <v>75</v>
      </c>
      <c r="G98" t="str">
        <f t="shared" si="19"/>
        <v>1950</v>
      </c>
      <c r="H98">
        <f t="shared" si="20"/>
        <v>1875</v>
      </c>
      <c r="I98" t="str">
        <f t="shared" si="32"/>
        <v>W1870</v>
      </c>
      <c r="J98">
        <f t="shared" si="21"/>
        <v>38.627000000000002</v>
      </c>
      <c r="K98">
        <f t="shared" ref="K98" si="56">VALUE(RIGHT(E98,9))</f>
        <v>-88.945599999999999</v>
      </c>
      <c r="L98" t="s">
        <v>10464</v>
      </c>
      <c r="M98" s="54"/>
      <c r="O98" t="s">
        <v>11293</v>
      </c>
      <c r="P98" t="str">
        <f t="shared" si="34"/>
        <v xml:space="preserve"> Marion W1870</v>
      </c>
      <c r="U98" t="str">
        <f t="shared" si="35"/>
        <v/>
      </c>
    </row>
    <row r="99" spans="1:21" ht="20">
      <c r="A99" t="s">
        <v>9812</v>
      </c>
      <c r="B99" s="54" t="s">
        <v>10358</v>
      </c>
      <c r="C99" s="54" t="s">
        <v>9675</v>
      </c>
      <c r="D99" s="54" t="s">
        <v>10359</v>
      </c>
      <c r="E99" s="54" t="s">
        <v>10360</v>
      </c>
      <c r="F99" t="str">
        <f t="shared" si="18"/>
        <v>67</v>
      </c>
      <c r="G99" t="str">
        <f t="shared" si="19"/>
        <v>1950</v>
      </c>
      <c r="H99">
        <f t="shared" si="20"/>
        <v>1883</v>
      </c>
      <c r="I99" t="str">
        <f t="shared" si="32"/>
        <v>W1870</v>
      </c>
      <c r="J99">
        <f t="shared" si="21"/>
        <v>38.721699999999998</v>
      </c>
      <c r="K99">
        <f t="shared" ref="K99:K100" si="57">VALUE(RIGHT(E99,8))</f>
        <v>-88.909199999999998</v>
      </c>
      <c r="L99" t="s">
        <v>10465</v>
      </c>
      <c r="M99" s="54"/>
      <c r="O99" t="s">
        <v>11293</v>
      </c>
      <c r="P99" t="str">
        <f t="shared" si="34"/>
        <v xml:space="preserve"> Marion W1870</v>
      </c>
      <c r="U99" t="str">
        <f t="shared" si="35"/>
        <v/>
      </c>
    </row>
    <row r="100" spans="1:21" ht="20">
      <c r="A100" t="s">
        <v>9813</v>
      </c>
      <c r="B100" s="54" t="s">
        <v>10361</v>
      </c>
      <c r="C100" s="54" t="s">
        <v>9675</v>
      </c>
      <c r="D100" s="54" t="s">
        <v>10362</v>
      </c>
      <c r="E100" s="54" t="s">
        <v>10363</v>
      </c>
      <c r="F100" t="str">
        <f t="shared" si="18"/>
        <v>73</v>
      </c>
      <c r="G100" t="str">
        <f t="shared" si="19"/>
        <v>1950</v>
      </c>
      <c r="H100">
        <f t="shared" si="20"/>
        <v>1877</v>
      </c>
      <c r="I100" t="str">
        <f t="shared" si="32"/>
        <v>W1870</v>
      </c>
      <c r="J100">
        <f t="shared" si="21"/>
        <v>38.345300000000002</v>
      </c>
      <c r="K100">
        <f t="shared" si="57"/>
        <v>-88.587800000000001</v>
      </c>
      <c r="L100" t="s">
        <v>10466</v>
      </c>
      <c r="M100" s="54"/>
      <c r="O100" t="s">
        <v>11294</v>
      </c>
      <c r="P100" t="str">
        <f t="shared" si="34"/>
        <v xml:space="preserve"> Wayne W1870</v>
      </c>
      <c r="U100" t="str">
        <f t="shared" si="35"/>
        <v/>
      </c>
    </row>
    <row r="101" spans="1:21" ht="20">
      <c r="A101" t="s">
        <v>9814</v>
      </c>
      <c r="B101" s="54" t="s">
        <v>10366</v>
      </c>
      <c r="C101" s="54" t="s">
        <v>9675</v>
      </c>
      <c r="D101" s="54" t="s">
        <v>10367</v>
      </c>
      <c r="E101" s="54" t="s">
        <v>10368</v>
      </c>
      <c r="F101" t="str">
        <f t="shared" si="18"/>
        <v>66</v>
      </c>
      <c r="G101" t="str">
        <f t="shared" si="19"/>
        <v>1950</v>
      </c>
      <c r="H101">
        <f t="shared" si="20"/>
        <v>1884</v>
      </c>
      <c r="I101" t="str">
        <f t="shared" si="32"/>
        <v>W1870</v>
      </c>
      <c r="J101">
        <f t="shared" si="21"/>
        <v>38.093400000000003</v>
      </c>
      <c r="K101">
        <f t="shared" ref="K101" si="58">VALUE(RIGHT(E101,9))</f>
        <v>-88.535600000000002</v>
      </c>
      <c r="L101" t="s">
        <v>10467</v>
      </c>
      <c r="M101" s="54"/>
      <c r="O101" t="s">
        <v>11295</v>
      </c>
      <c r="P101" t="str">
        <f t="shared" si="34"/>
        <v xml:space="preserve"> Hamilton W1870</v>
      </c>
      <c r="U101" t="str">
        <f t="shared" si="35"/>
        <v/>
      </c>
    </row>
    <row r="102" spans="1:21" ht="20">
      <c r="A102" t="s">
        <v>9815</v>
      </c>
      <c r="B102" s="54" t="s">
        <v>10369</v>
      </c>
      <c r="C102" s="54" t="s">
        <v>9652</v>
      </c>
      <c r="D102" s="54" t="s">
        <v>10370</v>
      </c>
      <c r="E102" s="54" t="s">
        <v>10371</v>
      </c>
      <c r="F102" t="str">
        <f t="shared" si="18"/>
        <v>74</v>
      </c>
      <c r="G102" t="str">
        <f t="shared" si="19"/>
        <v>1960</v>
      </c>
      <c r="H102">
        <f t="shared" si="20"/>
        <v>1886</v>
      </c>
      <c r="I102" t="str">
        <f t="shared" si="32"/>
        <v>W1870</v>
      </c>
      <c r="J102">
        <f t="shared" si="21"/>
        <v>42.314700000000002</v>
      </c>
      <c r="K102">
        <f t="shared" ref="K102:K103" si="59">VALUE(RIGHT(E102,8))</f>
        <v>-88.448700000000002</v>
      </c>
      <c r="L102" t="s">
        <v>10468</v>
      </c>
      <c r="M102" s="54"/>
      <c r="O102" t="s">
        <v>11296</v>
      </c>
      <c r="P102" t="str">
        <f t="shared" si="34"/>
        <v xml:space="preserve"> McHenry W1870</v>
      </c>
      <c r="U102" t="str">
        <f t="shared" si="35"/>
        <v/>
      </c>
    </row>
    <row r="103" spans="1:21" ht="20">
      <c r="A103" t="s">
        <v>9816</v>
      </c>
      <c r="B103" s="54" t="s">
        <v>10372</v>
      </c>
      <c r="C103" s="54" t="s">
        <v>9647</v>
      </c>
      <c r="D103" s="54" t="s">
        <v>10373</v>
      </c>
      <c r="E103" s="54" t="s">
        <v>10374</v>
      </c>
      <c r="F103" t="str">
        <f t="shared" si="18"/>
        <v>86</v>
      </c>
      <c r="G103" t="str">
        <f t="shared" si="19"/>
        <v>1939</v>
      </c>
      <c r="H103">
        <f t="shared" si="20"/>
        <v>1853</v>
      </c>
      <c r="I103" t="str">
        <f t="shared" si="32"/>
        <v>W1850</v>
      </c>
      <c r="J103">
        <f t="shared" si="21"/>
        <v>38.377499999999998</v>
      </c>
      <c r="K103">
        <f t="shared" si="59"/>
        <v>-88.056100000000001</v>
      </c>
      <c r="L103" t="s">
        <v>10469</v>
      </c>
      <c r="M103" s="54"/>
      <c r="O103" t="s">
        <v>11297</v>
      </c>
      <c r="P103" t="str">
        <f t="shared" si="34"/>
        <v xml:space="preserve"> Edwards W1850</v>
      </c>
      <c r="U103" t="str">
        <f t="shared" si="35"/>
        <v/>
      </c>
    </row>
    <row r="104" spans="1:21" ht="20">
      <c r="A104" t="s">
        <v>9817</v>
      </c>
      <c r="B104" s="54" t="s">
        <v>10375</v>
      </c>
      <c r="C104" s="54" t="s">
        <v>9675</v>
      </c>
      <c r="D104" s="54" t="s">
        <v>10373</v>
      </c>
      <c r="E104" s="54" t="s">
        <v>10374</v>
      </c>
      <c r="F104" t="str">
        <f t="shared" si="18"/>
        <v>81</v>
      </c>
      <c r="G104" t="str">
        <f t="shared" si="19"/>
        <v>1950</v>
      </c>
      <c r="H104">
        <f t="shared" si="20"/>
        <v>1869</v>
      </c>
      <c r="I104" t="str">
        <f t="shared" si="32"/>
        <v>W1850</v>
      </c>
      <c r="J104">
        <f t="shared" si="21"/>
        <v>38.377499999999998</v>
      </c>
      <c r="K104">
        <f t="shared" ref="K104" si="60">VALUE(RIGHT(E104,9))</f>
        <v>-88.056100000000001</v>
      </c>
      <c r="L104" t="s">
        <v>10469</v>
      </c>
      <c r="M104" s="54"/>
      <c r="O104" t="s">
        <v>11297</v>
      </c>
      <c r="P104" t="str">
        <f t="shared" si="34"/>
        <v xml:space="preserve"> Edwards W1850</v>
      </c>
      <c r="U104" t="str">
        <f t="shared" si="35"/>
        <v/>
      </c>
    </row>
    <row r="105" spans="1:21" ht="20">
      <c r="A105" t="s">
        <v>9818</v>
      </c>
      <c r="B105" s="54" t="s">
        <v>10376</v>
      </c>
      <c r="C105" s="54" t="s">
        <v>10377</v>
      </c>
      <c r="D105" s="54" t="s">
        <v>10373</v>
      </c>
      <c r="E105" s="54" t="s">
        <v>10374</v>
      </c>
      <c r="F105" t="str">
        <f t="shared" si="18"/>
        <v>59</v>
      </c>
      <c r="G105" t="str">
        <f t="shared" si="19"/>
        <v>1952</v>
      </c>
      <c r="H105">
        <f t="shared" si="20"/>
        <v>1893</v>
      </c>
      <c r="I105" t="str">
        <f t="shared" si="32"/>
        <v>W1870</v>
      </c>
      <c r="J105">
        <f t="shared" si="21"/>
        <v>38.377499999999998</v>
      </c>
      <c r="K105">
        <f t="shared" ref="K105:K106" si="61">VALUE(RIGHT(E105,8))</f>
        <v>-88.056100000000001</v>
      </c>
      <c r="L105" t="s">
        <v>10469</v>
      </c>
      <c r="M105" s="54"/>
      <c r="O105" t="s">
        <v>11297</v>
      </c>
      <c r="P105" t="str">
        <f t="shared" si="34"/>
        <v xml:space="preserve"> Edwards W1870</v>
      </c>
      <c r="U105" t="str">
        <f t="shared" si="35"/>
        <v/>
      </c>
    </row>
    <row r="106" spans="1:21" ht="20">
      <c r="A106" t="s">
        <v>9819</v>
      </c>
      <c r="B106" s="54" t="s">
        <v>10378</v>
      </c>
      <c r="C106" s="54" t="s">
        <v>9675</v>
      </c>
      <c r="D106" s="54" t="s">
        <v>10379</v>
      </c>
      <c r="E106" s="54" t="s">
        <v>10380</v>
      </c>
      <c r="F106" t="str">
        <f t="shared" si="18"/>
        <v>83</v>
      </c>
      <c r="G106" t="str">
        <f t="shared" si="19"/>
        <v>1950</v>
      </c>
      <c r="H106">
        <f t="shared" si="20"/>
        <v>1867</v>
      </c>
      <c r="I106" t="str">
        <f t="shared" si="32"/>
        <v>W1850</v>
      </c>
      <c r="J106">
        <f t="shared" si="21"/>
        <v>38.335900000000002</v>
      </c>
      <c r="K106">
        <f t="shared" si="61"/>
        <v>-90.149799999999999</v>
      </c>
      <c r="L106" t="s">
        <v>10470</v>
      </c>
      <c r="M106" s="54"/>
      <c r="O106" t="s">
        <v>11298</v>
      </c>
      <c r="P106" t="str">
        <f t="shared" si="34"/>
        <v xml:space="preserve"> Monroe W1850</v>
      </c>
      <c r="U106" t="str">
        <f t="shared" si="35"/>
        <v/>
      </c>
    </row>
    <row r="107" spans="1:21" ht="20">
      <c r="A107" t="s">
        <v>9820</v>
      </c>
      <c r="B107" s="54" t="s">
        <v>10381</v>
      </c>
      <c r="C107" s="54" t="s">
        <v>9675</v>
      </c>
      <c r="D107" s="54" t="s">
        <v>10379</v>
      </c>
      <c r="E107" s="54" t="s">
        <v>10380</v>
      </c>
      <c r="F107" t="str">
        <f t="shared" si="18"/>
        <v>75</v>
      </c>
      <c r="G107" t="str">
        <f t="shared" si="19"/>
        <v>1950</v>
      </c>
      <c r="H107">
        <f t="shared" si="20"/>
        <v>1875</v>
      </c>
      <c r="I107" t="str">
        <f t="shared" si="32"/>
        <v>W1870</v>
      </c>
      <c r="J107">
        <f t="shared" si="21"/>
        <v>38.335900000000002</v>
      </c>
      <c r="K107">
        <f t="shared" ref="K107" si="62">VALUE(RIGHT(E107,9))</f>
        <v>-90.149799999999999</v>
      </c>
      <c r="L107" t="s">
        <v>10470</v>
      </c>
      <c r="M107" s="54"/>
      <c r="O107" t="s">
        <v>11298</v>
      </c>
      <c r="P107" t="str">
        <f t="shared" si="34"/>
        <v xml:space="preserve"> Monroe W1870</v>
      </c>
      <c r="U107" t="str">
        <f t="shared" si="35"/>
        <v/>
      </c>
    </row>
    <row r="108" spans="1:21" ht="20">
      <c r="A108" t="s">
        <v>9821</v>
      </c>
      <c r="B108" s="54" t="s">
        <v>10382</v>
      </c>
      <c r="C108" s="54" t="s">
        <v>10169</v>
      </c>
      <c r="D108" s="54" t="s">
        <v>10383</v>
      </c>
      <c r="E108" s="54" t="s">
        <v>10384</v>
      </c>
      <c r="F108" t="str">
        <f t="shared" si="18"/>
        <v>78</v>
      </c>
      <c r="G108" t="str">
        <f t="shared" si="19"/>
        <v>1962</v>
      </c>
      <c r="H108">
        <f t="shared" si="20"/>
        <v>1884</v>
      </c>
      <c r="I108" t="str">
        <f t="shared" si="32"/>
        <v>W1870</v>
      </c>
      <c r="J108">
        <f t="shared" si="21"/>
        <v>38.2117</v>
      </c>
      <c r="K108">
        <f t="shared" ref="K108:K109" si="63">VALUE(RIGHT(E108,8))</f>
        <v>-89.994299999999996</v>
      </c>
      <c r="L108" t="s">
        <v>10471</v>
      </c>
      <c r="M108" s="54"/>
      <c r="O108" t="s">
        <v>11299</v>
      </c>
      <c r="P108" t="str">
        <f t="shared" si="34"/>
        <v xml:space="preserve"> Randolph W1870</v>
      </c>
      <c r="U108" t="str">
        <f t="shared" si="35"/>
        <v/>
      </c>
    </row>
    <row r="109" spans="1:21" ht="20">
      <c r="A109" t="s">
        <v>9822</v>
      </c>
      <c r="B109" s="54" t="s">
        <v>10385</v>
      </c>
      <c r="C109" s="54" t="s">
        <v>10169</v>
      </c>
      <c r="D109" s="54" t="s">
        <v>10383</v>
      </c>
      <c r="E109" s="54" t="s">
        <v>10384</v>
      </c>
      <c r="F109" t="str">
        <f t="shared" si="18"/>
        <v>67</v>
      </c>
      <c r="G109" t="str">
        <f t="shared" si="19"/>
        <v>1962</v>
      </c>
      <c r="H109">
        <f t="shared" si="20"/>
        <v>1895</v>
      </c>
      <c r="I109" t="str">
        <f t="shared" si="32"/>
        <v>W1870</v>
      </c>
      <c r="J109">
        <f t="shared" si="21"/>
        <v>38.2117</v>
      </c>
      <c r="K109">
        <f t="shared" si="63"/>
        <v>-89.994299999999996</v>
      </c>
      <c r="L109" t="s">
        <v>10471</v>
      </c>
      <c r="M109" s="54"/>
      <c r="O109" t="s">
        <v>11299</v>
      </c>
      <c r="P109" t="str">
        <f t="shared" si="34"/>
        <v xml:space="preserve"> Randolph W1870</v>
      </c>
      <c r="U109" t="str">
        <f t="shared" si="35"/>
        <v/>
      </c>
    </row>
    <row r="110" spans="1:21" ht="20">
      <c r="A110" t="s">
        <v>9823</v>
      </c>
      <c r="B110" s="54" t="s">
        <v>10386</v>
      </c>
      <c r="C110" s="54" t="s">
        <v>9647</v>
      </c>
      <c r="D110" s="54" t="s">
        <v>10387</v>
      </c>
      <c r="E110" s="54" t="s">
        <v>10388</v>
      </c>
      <c r="F110" t="str">
        <f t="shared" si="18"/>
        <v>86</v>
      </c>
      <c r="G110" t="str">
        <f t="shared" si="19"/>
        <v>1939</v>
      </c>
      <c r="H110">
        <f t="shared" si="20"/>
        <v>1853</v>
      </c>
      <c r="I110" t="str">
        <f t="shared" si="32"/>
        <v>W1850</v>
      </c>
      <c r="J110">
        <f t="shared" si="21"/>
        <v>37.732100000000003</v>
      </c>
      <c r="K110">
        <f t="shared" ref="K110" si="64">VALUE(RIGHT(E110,9))</f>
        <v>-89.453199999999995</v>
      </c>
      <c r="L110" t="s">
        <v>10472</v>
      </c>
      <c r="M110" s="54"/>
      <c r="O110" t="s">
        <v>11300</v>
      </c>
      <c r="P110" t="str">
        <f t="shared" si="34"/>
        <v xml:space="preserve"> Jackson W1850</v>
      </c>
      <c r="U110" t="str">
        <f t="shared" si="35"/>
        <v/>
      </c>
    </row>
    <row r="111" spans="1:21" ht="20">
      <c r="A111" t="s">
        <v>9824</v>
      </c>
      <c r="B111" s="54" t="s">
        <v>10389</v>
      </c>
      <c r="C111" s="54" t="s">
        <v>9675</v>
      </c>
      <c r="D111" s="54" t="s">
        <v>10390</v>
      </c>
      <c r="E111" s="54" t="s">
        <v>10391</v>
      </c>
      <c r="F111" t="str">
        <f t="shared" si="18"/>
        <v>44</v>
      </c>
      <c r="G111" t="str">
        <f t="shared" si="19"/>
        <v>1950</v>
      </c>
      <c r="H111">
        <f t="shared" si="20"/>
        <v>1906</v>
      </c>
      <c r="I111" t="str">
        <f t="shared" si="32"/>
        <v>W1900</v>
      </c>
      <c r="J111">
        <f t="shared" si="21"/>
        <v>37.764499999999998</v>
      </c>
      <c r="K111">
        <f t="shared" ref="K111:K112" si="65">VALUE(RIGHT(E111,8))</f>
        <v>-89.335099999999997</v>
      </c>
      <c r="L111" t="s">
        <v>10473</v>
      </c>
      <c r="M111" s="54"/>
      <c r="O111" t="s">
        <v>11300</v>
      </c>
      <c r="P111" t="str">
        <f t="shared" si="34"/>
        <v xml:space="preserve"> Jackson W1900</v>
      </c>
      <c r="U111" t="str">
        <f t="shared" si="35"/>
        <v/>
      </c>
    </row>
    <row r="112" spans="1:21" ht="20">
      <c r="A112" t="s">
        <v>9825</v>
      </c>
      <c r="B112" s="54" t="s">
        <v>10392</v>
      </c>
      <c r="C112" s="54" t="s">
        <v>10393</v>
      </c>
      <c r="D112" s="54" t="s">
        <v>10394</v>
      </c>
      <c r="E112" s="54" t="s">
        <v>10395</v>
      </c>
      <c r="F112" t="str">
        <f t="shared" si="18"/>
        <v>89</v>
      </c>
      <c r="G112" t="str">
        <f t="shared" si="19"/>
        <v>1954</v>
      </c>
      <c r="H112">
        <f t="shared" si="20"/>
        <v>1865</v>
      </c>
      <c r="I112" t="str">
        <f t="shared" si="32"/>
        <v>W1850</v>
      </c>
      <c r="J112">
        <f t="shared" si="21"/>
        <v>37.803100000000001</v>
      </c>
      <c r="K112">
        <f t="shared" si="65"/>
        <v>-89.027600000000007</v>
      </c>
      <c r="L112" t="s">
        <v>10474</v>
      </c>
      <c r="M112" s="54"/>
      <c r="O112" t="s">
        <v>11301</v>
      </c>
      <c r="P112" t="str">
        <f t="shared" si="34"/>
        <v xml:space="preserve"> Williamson W1850</v>
      </c>
      <c r="U112" t="str">
        <f t="shared" si="35"/>
        <v/>
      </c>
    </row>
    <row r="113" spans="1:21" ht="20">
      <c r="A113" t="s">
        <v>9826</v>
      </c>
      <c r="B113" s="54" t="s">
        <v>10396</v>
      </c>
      <c r="C113" s="54" t="s">
        <v>9675</v>
      </c>
      <c r="D113" s="54" t="s">
        <v>10397</v>
      </c>
      <c r="E113" s="54" t="s">
        <v>10398</v>
      </c>
      <c r="F113" t="str">
        <f t="shared" si="18"/>
        <v>68</v>
      </c>
      <c r="G113" t="str">
        <f t="shared" si="19"/>
        <v>1950</v>
      </c>
      <c r="H113">
        <f t="shared" si="20"/>
        <v>1882</v>
      </c>
      <c r="I113" t="str">
        <f t="shared" si="32"/>
        <v>W1870</v>
      </c>
      <c r="J113">
        <f t="shared" si="21"/>
        <v>37.4253</v>
      </c>
      <c r="K113">
        <f t="shared" ref="K113" si="66">VALUE(RIGHT(E113,9))</f>
        <v>-88.11</v>
      </c>
      <c r="L113" t="s">
        <v>10475</v>
      </c>
      <c r="M113" s="54"/>
      <c r="O113" t="s">
        <v>11302</v>
      </c>
      <c r="P113" t="str">
        <f t="shared" si="34"/>
        <v xml:space="preserve"> Gallatin W1870</v>
      </c>
      <c r="U113" t="str">
        <f t="shared" si="35"/>
        <v/>
      </c>
    </row>
    <row r="114" spans="1:21" ht="20">
      <c r="A114" t="s">
        <v>9827</v>
      </c>
      <c r="B114" s="54" t="s">
        <v>10399</v>
      </c>
      <c r="C114" s="54" t="s">
        <v>9675</v>
      </c>
      <c r="D114" s="54" t="s">
        <v>10397</v>
      </c>
      <c r="E114" s="54" t="s">
        <v>10398</v>
      </c>
      <c r="F114" t="str">
        <f t="shared" si="18"/>
        <v>88</v>
      </c>
      <c r="G114" t="str">
        <f t="shared" si="19"/>
        <v>1950</v>
      </c>
      <c r="H114">
        <f t="shared" si="20"/>
        <v>1862</v>
      </c>
      <c r="I114" t="str">
        <f t="shared" si="32"/>
        <v>W1850</v>
      </c>
      <c r="J114">
        <f t="shared" si="21"/>
        <v>37.4253</v>
      </c>
      <c r="K114">
        <f t="shared" ref="K114:K115" si="67">VALUE(RIGHT(E114,8))</f>
        <v>-88.11</v>
      </c>
      <c r="L114" t="s">
        <v>10475</v>
      </c>
      <c r="M114" s="54"/>
      <c r="O114" t="s">
        <v>11302</v>
      </c>
      <c r="P114" t="str">
        <f t="shared" si="34"/>
        <v xml:space="preserve"> Gallatin W1850</v>
      </c>
      <c r="U114" t="str">
        <f t="shared" si="35"/>
        <v/>
      </c>
    </row>
    <row r="115" spans="1:21" ht="20">
      <c r="A115" t="s">
        <v>9828</v>
      </c>
      <c r="B115" s="54" t="s">
        <v>10400</v>
      </c>
      <c r="C115" s="54" t="s">
        <v>9675</v>
      </c>
      <c r="D115" s="54" t="s">
        <v>10397</v>
      </c>
      <c r="E115" s="54" t="s">
        <v>10398</v>
      </c>
      <c r="F115" t="str">
        <f t="shared" ref="F115:F178" si="68">IF(RIGHT(LEFT(B115,23),2)=" -",RIGHT(LEFT(B115,21),2),IF(VALUE(RIGHT(LEFT(B115,23),2))&lt;10,RIGHT(LEFT(B115,22),2),RIGHT(LEFT(B115,23),2)))</f>
        <v>51</v>
      </c>
      <c r="G115" t="str">
        <f t="shared" ref="G115:G178" si="69">RIGHT(C115,4)</f>
        <v>1950</v>
      </c>
      <c r="H115">
        <f t="shared" ref="H115:H178" si="70">G115-F115</f>
        <v>1899</v>
      </c>
      <c r="I115" t="str">
        <f t="shared" si="32"/>
        <v>W1870</v>
      </c>
      <c r="J115">
        <f t="shared" ref="J115:J178" si="71">VALUE(RIGHT(LEFT(E115,17),8))</f>
        <v>37.4253</v>
      </c>
      <c r="K115">
        <f t="shared" si="67"/>
        <v>-88.11</v>
      </c>
      <c r="L115" t="s">
        <v>10475</v>
      </c>
      <c r="M115" s="54"/>
      <c r="O115" t="s">
        <v>11302</v>
      </c>
      <c r="P115" t="str">
        <f t="shared" si="34"/>
        <v xml:space="preserve"> Gallatin W1870</v>
      </c>
      <c r="U115" t="str">
        <f t="shared" si="35"/>
        <v/>
      </c>
    </row>
    <row r="116" spans="1:21" ht="20">
      <c r="A116" t="s">
        <v>9829</v>
      </c>
      <c r="B116" s="54" t="s">
        <v>10401</v>
      </c>
      <c r="C116" s="54" t="s">
        <v>9675</v>
      </c>
      <c r="D116" s="54" t="s">
        <v>10402</v>
      </c>
      <c r="E116" s="54" t="s">
        <v>10403</v>
      </c>
      <c r="F116" t="str">
        <f t="shared" si="68"/>
        <v>81</v>
      </c>
      <c r="G116" t="str">
        <f t="shared" si="69"/>
        <v>1950</v>
      </c>
      <c r="H116">
        <f t="shared" si="70"/>
        <v>1869</v>
      </c>
      <c r="I116" t="str">
        <f t="shared" si="32"/>
        <v>W1850</v>
      </c>
      <c r="J116">
        <f t="shared" si="71"/>
        <v>37.2209</v>
      </c>
      <c r="K116">
        <f t="shared" ref="K116" si="72">VALUE(RIGHT(E116,9))</f>
        <v>-89.460899999999995</v>
      </c>
      <c r="L116" t="s">
        <v>10476</v>
      </c>
      <c r="M116" s="54"/>
      <c r="O116" t="s">
        <v>11303</v>
      </c>
      <c r="P116" t="str">
        <f t="shared" si="34"/>
        <v xml:space="preserve"> Alexander W1850</v>
      </c>
      <c r="U116" t="str">
        <f t="shared" si="35"/>
        <v/>
      </c>
    </row>
    <row r="117" spans="1:21" ht="20">
      <c r="A117" t="s">
        <v>9830</v>
      </c>
      <c r="B117" s="54" t="s">
        <v>10404</v>
      </c>
      <c r="C117" s="54" t="s">
        <v>9675</v>
      </c>
      <c r="D117" s="54" t="s">
        <v>10405</v>
      </c>
      <c r="E117" s="54" t="s">
        <v>10406</v>
      </c>
      <c r="F117" t="str">
        <f t="shared" si="68"/>
        <v>52</v>
      </c>
      <c r="G117" t="str">
        <f t="shared" si="69"/>
        <v>1950</v>
      </c>
      <c r="H117">
        <f t="shared" si="70"/>
        <v>1898</v>
      </c>
      <c r="I117" t="str">
        <f t="shared" si="32"/>
        <v>W1870</v>
      </c>
      <c r="J117">
        <f t="shared" si="71"/>
        <v>37.158700000000003</v>
      </c>
      <c r="K117">
        <f t="shared" ref="K117:K118" si="73">VALUE(RIGHT(E117,8))</f>
        <v>-89.194800000000001</v>
      </c>
      <c r="L117" t="s">
        <v>10477</v>
      </c>
      <c r="M117" s="54"/>
      <c r="O117" t="s">
        <v>11304</v>
      </c>
      <c r="P117" t="str">
        <f t="shared" si="34"/>
        <v xml:space="preserve"> Pulaski W1870</v>
      </c>
      <c r="U117" t="str">
        <f t="shared" si="35"/>
        <v/>
      </c>
    </row>
    <row r="118" spans="1:21" ht="20">
      <c r="A118" t="s">
        <v>9831</v>
      </c>
      <c r="B118" s="54" t="s">
        <v>10407</v>
      </c>
      <c r="C118" s="54" t="s">
        <v>10408</v>
      </c>
      <c r="D118" s="54" t="s">
        <v>10409</v>
      </c>
      <c r="E118" s="54" t="s">
        <v>10410</v>
      </c>
      <c r="F118" t="str">
        <f t="shared" si="68"/>
        <v>75</v>
      </c>
      <c r="G118" t="str">
        <f t="shared" si="69"/>
        <v>1950</v>
      </c>
      <c r="H118">
        <f t="shared" si="70"/>
        <v>1875</v>
      </c>
      <c r="I118" t="str">
        <f t="shared" si="32"/>
        <v>W1870</v>
      </c>
      <c r="J118">
        <f t="shared" si="71"/>
        <v>37.151200000000003</v>
      </c>
      <c r="K118">
        <f t="shared" si="73"/>
        <v>-88.731999999999999</v>
      </c>
      <c r="L118" t="s">
        <v>10478</v>
      </c>
      <c r="M118" s="54"/>
      <c r="O118" t="s">
        <v>11305</v>
      </c>
      <c r="P118" t="str">
        <f t="shared" si="34"/>
        <v xml:space="preserve"> Massac W1870</v>
      </c>
      <c r="U118" t="str">
        <f t="shared" si="35"/>
        <v/>
      </c>
    </row>
    <row r="119" spans="1:21" ht="20">
      <c r="A119" t="s">
        <v>9832</v>
      </c>
      <c r="B119" s="54" t="s">
        <v>10414</v>
      </c>
      <c r="C119" s="54" t="s">
        <v>9647</v>
      </c>
      <c r="D119" s="54" t="s">
        <v>10412</v>
      </c>
      <c r="E119" s="54" t="s">
        <v>10413</v>
      </c>
      <c r="F119" t="str">
        <f t="shared" si="68"/>
        <v>79</v>
      </c>
      <c r="G119" t="str">
        <f t="shared" si="69"/>
        <v>1939</v>
      </c>
      <c r="H119">
        <f t="shared" si="70"/>
        <v>1860</v>
      </c>
      <c r="I119" t="str">
        <f t="shared" si="32"/>
        <v>W1850</v>
      </c>
      <c r="J119">
        <f t="shared" si="71"/>
        <v>37.215000000000003</v>
      </c>
      <c r="K119">
        <f t="shared" ref="K119" si="74">VALUE(RIGHT(E119,9))</f>
        <v>-88.291200000000003</v>
      </c>
      <c r="L119" t="s">
        <v>10479</v>
      </c>
      <c r="M119" s="54"/>
      <c r="O119" t="s">
        <v>11306</v>
      </c>
      <c r="P119" t="str">
        <f t="shared" si="34"/>
        <v xml:space="preserve"> Pope W1850</v>
      </c>
      <c r="U119" t="str">
        <f t="shared" si="35"/>
        <v/>
      </c>
    </row>
    <row r="120" spans="1:21" ht="20">
      <c r="A120" t="s">
        <v>9833</v>
      </c>
      <c r="B120" s="54" t="s">
        <v>10411</v>
      </c>
      <c r="C120" s="54" t="s">
        <v>9675</v>
      </c>
      <c r="D120" s="54" t="s">
        <v>10412</v>
      </c>
      <c r="E120" s="54" t="s">
        <v>10413</v>
      </c>
      <c r="F120" t="str">
        <f t="shared" si="68"/>
        <v>71</v>
      </c>
      <c r="G120" t="str">
        <f t="shared" si="69"/>
        <v>1950</v>
      </c>
      <c r="H120">
        <f t="shared" si="70"/>
        <v>1879</v>
      </c>
      <c r="I120" t="str">
        <f t="shared" si="32"/>
        <v>W1870</v>
      </c>
      <c r="J120">
        <f t="shared" si="71"/>
        <v>37.215000000000003</v>
      </c>
      <c r="K120">
        <f t="shared" ref="K120:K121" si="75">VALUE(RIGHT(E120,8))</f>
        <v>-88.291200000000003</v>
      </c>
      <c r="L120" t="s">
        <v>10479</v>
      </c>
      <c r="M120" s="54"/>
      <c r="O120" t="s">
        <v>11306</v>
      </c>
      <c r="P120" t="str">
        <f t="shared" si="34"/>
        <v xml:space="preserve"> Pope W1870</v>
      </c>
      <c r="U120" t="str">
        <f t="shared" si="35"/>
        <v/>
      </c>
    </row>
    <row r="121" spans="1:21" ht="20">
      <c r="A121" t="s">
        <v>9834</v>
      </c>
      <c r="B121" s="54" t="s">
        <v>10415</v>
      </c>
      <c r="C121" s="54" t="s">
        <v>9675</v>
      </c>
      <c r="D121" s="54" t="s">
        <v>10412</v>
      </c>
      <c r="E121" s="54" t="s">
        <v>10413</v>
      </c>
      <c r="F121" t="str">
        <f t="shared" si="68"/>
        <v>33</v>
      </c>
      <c r="G121" t="str">
        <f t="shared" si="69"/>
        <v>1950</v>
      </c>
      <c r="H121">
        <f t="shared" si="70"/>
        <v>1917</v>
      </c>
      <c r="I121" t="str">
        <f t="shared" si="32"/>
        <v>W1900</v>
      </c>
      <c r="J121">
        <f t="shared" si="71"/>
        <v>37.215000000000003</v>
      </c>
      <c r="K121">
        <f t="shared" si="75"/>
        <v>-88.291200000000003</v>
      </c>
      <c r="L121" t="s">
        <v>10479</v>
      </c>
      <c r="M121" s="54"/>
      <c r="O121" t="s">
        <v>11306</v>
      </c>
      <c r="P121" t="str">
        <f t="shared" si="34"/>
        <v xml:space="preserve"> Pope W1900</v>
      </c>
      <c r="U121" t="str">
        <f t="shared" si="35"/>
        <v/>
      </c>
    </row>
    <row r="122" spans="1:21" ht="20">
      <c r="A122" t="s">
        <v>9835</v>
      </c>
      <c r="B122" s="54" t="s">
        <v>10424</v>
      </c>
      <c r="C122" s="54" t="s">
        <v>9652</v>
      </c>
      <c r="D122" s="54" t="s">
        <v>10416</v>
      </c>
      <c r="E122" s="54" t="s">
        <v>10417</v>
      </c>
      <c r="F122" t="str">
        <f t="shared" si="68"/>
        <v>70</v>
      </c>
      <c r="G122" t="str">
        <f t="shared" si="69"/>
        <v>1960</v>
      </c>
      <c r="H122">
        <f t="shared" si="70"/>
        <v>1890</v>
      </c>
      <c r="I122" t="str">
        <f t="shared" si="32"/>
        <v>W1870</v>
      </c>
      <c r="J122">
        <f t="shared" si="71"/>
        <v>42.094999999999999</v>
      </c>
      <c r="K122">
        <f t="shared" ref="K122" si="76">VALUE(RIGHT(E122,9))</f>
        <v>-89.978200000000001</v>
      </c>
      <c r="L122" t="s">
        <v>10480</v>
      </c>
      <c r="M122" s="54"/>
      <c r="O122" t="s">
        <v>11307</v>
      </c>
      <c r="P122" t="str">
        <f t="shared" si="34"/>
        <v xml:space="preserve"> Carroll W1870</v>
      </c>
      <c r="U122" t="str">
        <f t="shared" si="35"/>
        <v/>
      </c>
    </row>
    <row r="123" spans="1:21" ht="20">
      <c r="A123" t="s">
        <v>9836</v>
      </c>
      <c r="B123" s="54" t="s">
        <v>10418</v>
      </c>
      <c r="C123" s="54" t="s">
        <v>9675</v>
      </c>
      <c r="D123" s="54" t="s">
        <v>10419</v>
      </c>
      <c r="E123" s="54" t="s">
        <v>10420</v>
      </c>
      <c r="F123" t="str">
        <f t="shared" si="68"/>
        <v>45</v>
      </c>
      <c r="G123" t="str">
        <f t="shared" si="69"/>
        <v>1950</v>
      </c>
      <c r="H123">
        <f t="shared" si="70"/>
        <v>1905</v>
      </c>
      <c r="I123" t="str">
        <f t="shared" si="32"/>
        <v>W1900</v>
      </c>
      <c r="J123">
        <f t="shared" si="71"/>
        <v>41.917000000000002</v>
      </c>
      <c r="K123">
        <f t="shared" ref="K123:K124" si="77">VALUE(RIGHT(E123,8))</f>
        <v>-89.910700000000006</v>
      </c>
      <c r="L123" t="s">
        <v>10481</v>
      </c>
      <c r="M123" s="54"/>
      <c r="O123" t="s">
        <v>11308</v>
      </c>
      <c r="P123" t="str">
        <f t="shared" si="34"/>
        <v xml:space="preserve"> Whiteside W1900</v>
      </c>
      <c r="U123" t="str">
        <f t="shared" si="35"/>
        <v/>
      </c>
    </row>
    <row r="124" spans="1:21" ht="20">
      <c r="A124" t="s">
        <v>9837</v>
      </c>
      <c r="B124" s="54" t="s">
        <v>10421</v>
      </c>
      <c r="C124" s="54" t="s">
        <v>9675</v>
      </c>
      <c r="D124" s="54" t="s">
        <v>10422</v>
      </c>
      <c r="E124" s="54" t="s">
        <v>10423</v>
      </c>
      <c r="F124" t="str">
        <f t="shared" si="68"/>
        <v>74</v>
      </c>
      <c r="G124" t="str">
        <f t="shared" si="69"/>
        <v>1950</v>
      </c>
      <c r="H124">
        <f t="shared" si="70"/>
        <v>1876</v>
      </c>
      <c r="I124" t="str">
        <f t="shared" si="32"/>
        <v>W1870</v>
      </c>
      <c r="J124">
        <f t="shared" si="71"/>
        <v>41.475900000000003</v>
      </c>
      <c r="K124">
        <f t="shared" si="77"/>
        <v>-89.553299999999993</v>
      </c>
      <c r="L124" t="s">
        <v>10482</v>
      </c>
      <c r="M124" s="54"/>
      <c r="O124" t="s">
        <v>11308</v>
      </c>
      <c r="P124" t="str">
        <f t="shared" si="34"/>
        <v xml:space="preserve"> Whiteside W1870</v>
      </c>
      <c r="U124" t="str">
        <f t="shared" si="35"/>
        <v/>
      </c>
    </row>
    <row r="125" spans="1:21" ht="20">
      <c r="A125" t="s">
        <v>9838</v>
      </c>
      <c r="B125" s="54" t="s">
        <v>10425</v>
      </c>
      <c r="C125" s="54" t="s">
        <v>9652</v>
      </c>
      <c r="D125" s="54" t="s">
        <v>10426</v>
      </c>
      <c r="E125" s="54" t="s">
        <v>10427</v>
      </c>
      <c r="F125" t="str">
        <f t="shared" si="68"/>
        <v>71</v>
      </c>
      <c r="G125" t="str">
        <f t="shared" si="69"/>
        <v>1960</v>
      </c>
      <c r="H125">
        <f t="shared" si="70"/>
        <v>1889</v>
      </c>
      <c r="I125" t="str">
        <f t="shared" si="32"/>
        <v>W1870</v>
      </c>
      <c r="J125">
        <f t="shared" si="71"/>
        <v>42.014800000000001</v>
      </c>
      <c r="K125">
        <f t="shared" ref="K125" si="78">VALUE(RIGHT(E125,9))</f>
        <v>-89.332300000000004</v>
      </c>
      <c r="L125" t="s">
        <v>10483</v>
      </c>
      <c r="M125" s="54"/>
      <c r="O125" t="s">
        <v>11309</v>
      </c>
      <c r="P125" t="str">
        <f t="shared" si="34"/>
        <v xml:space="preserve"> Ogle W1870</v>
      </c>
      <c r="U125" t="str">
        <f t="shared" si="35"/>
        <v/>
      </c>
    </row>
    <row r="126" spans="1:21" ht="20">
      <c r="A126" t="s">
        <v>9839</v>
      </c>
      <c r="B126" s="54" t="s">
        <v>10484</v>
      </c>
      <c r="C126" s="54" t="s">
        <v>9652</v>
      </c>
      <c r="D126" s="54" t="s">
        <v>10485</v>
      </c>
      <c r="E126" s="54" t="s">
        <v>10486</v>
      </c>
      <c r="F126" t="str">
        <f t="shared" si="68"/>
        <v>65</v>
      </c>
      <c r="G126" t="str">
        <f t="shared" si="69"/>
        <v>1960</v>
      </c>
      <c r="H126">
        <f t="shared" si="70"/>
        <v>1895</v>
      </c>
      <c r="I126" t="str">
        <f t="shared" si="32"/>
        <v>W1870</v>
      </c>
      <c r="J126">
        <f t="shared" si="71"/>
        <v>41.714199999999998</v>
      </c>
      <c r="K126">
        <f t="shared" ref="K126:K127" si="79">VALUE(RIGHT(E126,8))</f>
        <v>-89.328699999999998</v>
      </c>
      <c r="L126" t="s">
        <v>10618</v>
      </c>
      <c r="M126" s="54"/>
      <c r="O126" t="s">
        <v>11310</v>
      </c>
      <c r="P126" t="str">
        <f t="shared" si="34"/>
        <v xml:space="preserve"> Lee W1870</v>
      </c>
      <c r="U126" t="str">
        <f t="shared" si="35"/>
        <v/>
      </c>
    </row>
    <row r="127" spans="1:21" ht="20">
      <c r="A127" t="s">
        <v>9840</v>
      </c>
      <c r="B127" s="54" t="s">
        <v>10487</v>
      </c>
      <c r="C127" s="54" t="s">
        <v>9675</v>
      </c>
      <c r="D127" s="54" t="s">
        <v>10485</v>
      </c>
      <c r="E127" s="54" t="s">
        <v>10486</v>
      </c>
      <c r="F127" t="str">
        <f t="shared" si="68"/>
        <v>91</v>
      </c>
      <c r="G127" t="str">
        <f t="shared" si="69"/>
        <v>1950</v>
      </c>
      <c r="H127">
        <f t="shared" si="70"/>
        <v>1859</v>
      </c>
      <c r="I127" t="str">
        <f t="shared" si="32"/>
        <v>W1850</v>
      </c>
      <c r="J127">
        <f t="shared" si="71"/>
        <v>41.714199999999998</v>
      </c>
      <c r="K127">
        <f t="shared" si="79"/>
        <v>-89.328699999999998</v>
      </c>
      <c r="L127" t="s">
        <v>10618</v>
      </c>
      <c r="M127" s="54"/>
      <c r="O127" t="s">
        <v>11310</v>
      </c>
      <c r="P127" t="str">
        <f t="shared" si="34"/>
        <v xml:space="preserve"> Lee W1850</v>
      </c>
      <c r="U127" t="str">
        <f t="shared" si="35"/>
        <v/>
      </c>
    </row>
    <row r="128" spans="1:21" ht="20">
      <c r="A128" t="s">
        <v>9841</v>
      </c>
      <c r="B128" s="54" t="s">
        <v>10488</v>
      </c>
      <c r="C128" s="54" t="s">
        <v>9675</v>
      </c>
      <c r="D128" s="54" t="s">
        <v>10485</v>
      </c>
      <c r="E128" s="54" t="s">
        <v>10486</v>
      </c>
      <c r="F128" t="str">
        <f t="shared" si="68"/>
        <v>86</v>
      </c>
      <c r="G128" t="str">
        <f t="shared" si="69"/>
        <v>1950</v>
      </c>
      <c r="H128">
        <f t="shared" si="70"/>
        <v>1864</v>
      </c>
      <c r="I128" t="str">
        <f t="shared" si="32"/>
        <v>W1850</v>
      </c>
      <c r="J128">
        <f t="shared" si="71"/>
        <v>41.714199999999998</v>
      </c>
      <c r="K128">
        <f t="shared" ref="K128" si="80">VALUE(RIGHT(E128,9))</f>
        <v>-89.328699999999998</v>
      </c>
      <c r="L128" t="s">
        <v>10618</v>
      </c>
      <c r="M128" s="54"/>
      <c r="O128" t="s">
        <v>11310</v>
      </c>
      <c r="P128" t="str">
        <f t="shared" si="34"/>
        <v xml:space="preserve"> Lee W1850</v>
      </c>
      <c r="U128" t="str">
        <f t="shared" si="35"/>
        <v/>
      </c>
    </row>
    <row r="129" spans="1:21" ht="20">
      <c r="A129" t="s">
        <v>9842</v>
      </c>
      <c r="B129" s="54" t="s">
        <v>10489</v>
      </c>
      <c r="C129" s="54" t="s">
        <v>9675</v>
      </c>
      <c r="D129" s="54" t="s">
        <v>10485</v>
      </c>
      <c r="E129" s="54" t="s">
        <v>10486</v>
      </c>
      <c r="F129" t="str">
        <f t="shared" si="68"/>
        <v>80</v>
      </c>
      <c r="G129" t="str">
        <f t="shared" si="69"/>
        <v>1950</v>
      </c>
      <c r="H129">
        <f t="shared" si="70"/>
        <v>1870</v>
      </c>
      <c r="I129" t="str">
        <f t="shared" si="32"/>
        <v>W1850</v>
      </c>
      <c r="J129">
        <f t="shared" si="71"/>
        <v>41.714199999999998</v>
      </c>
      <c r="K129">
        <f t="shared" ref="K129:K130" si="81">VALUE(RIGHT(E129,8))</f>
        <v>-89.328699999999998</v>
      </c>
      <c r="L129" t="s">
        <v>10618</v>
      </c>
      <c r="M129" s="54"/>
      <c r="O129" t="s">
        <v>11310</v>
      </c>
      <c r="P129" t="str">
        <f t="shared" si="34"/>
        <v xml:space="preserve"> Lee W1850</v>
      </c>
      <c r="U129" t="str">
        <f t="shared" si="35"/>
        <v/>
      </c>
    </row>
    <row r="130" spans="1:21" ht="20">
      <c r="A130" t="s">
        <v>9843</v>
      </c>
      <c r="B130" s="54" t="s">
        <v>10490</v>
      </c>
      <c r="C130" s="54" t="s">
        <v>9652</v>
      </c>
      <c r="D130" s="54" t="s">
        <v>10491</v>
      </c>
      <c r="E130" s="54" t="s">
        <v>10492</v>
      </c>
      <c r="F130" t="str">
        <f t="shared" si="68"/>
        <v>77</v>
      </c>
      <c r="G130" t="str">
        <f t="shared" si="69"/>
        <v>1960</v>
      </c>
      <c r="H130">
        <f t="shared" si="70"/>
        <v>1883</v>
      </c>
      <c r="I130" t="str">
        <f t="shared" ref="I130:I193" si="82">"W"&amp;IF(H130&lt;1874,"1850",IF(H130&lt;1900,"1870","1900"))</f>
        <v>W1870</v>
      </c>
      <c r="J130">
        <f t="shared" si="71"/>
        <v>41.645899999999997</v>
      </c>
      <c r="K130">
        <f t="shared" si="81"/>
        <v>-88.621700000000004</v>
      </c>
      <c r="L130" t="s">
        <v>10619</v>
      </c>
      <c r="M130" s="54"/>
      <c r="O130" t="s">
        <v>11311</v>
      </c>
      <c r="P130" t="str">
        <f t="shared" ref="P130:P193" si="83">O130&amp;I130</f>
        <v xml:space="preserve"> Dekalb W1870</v>
      </c>
      <c r="U130" t="str">
        <f t="shared" ref="U130:U193" si="84">IF(S130="","",IF(ISEVEN(RIGHT(LEFT(S130,10),2)),S130,""))</f>
        <v/>
      </c>
    </row>
    <row r="131" spans="1:21" ht="20">
      <c r="A131" t="s">
        <v>9844</v>
      </c>
      <c r="B131" s="54" t="s">
        <v>10493</v>
      </c>
      <c r="C131" s="54" t="s">
        <v>10494</v>
      </c>
      <c r="D131" s="54" t="s">
        <v>10495</v>
      </c>
      <c r="E131" s="54" t="s">
        <v>10496</v>
      </c>
      <c r="F131" t="str">
        <f t="shared" si="68"/>
        <v>76</v>
      </c>
      <c r="G131" t="str">
        <f t="shared" si="69"/>
        <v>1955</v>
      </c>
      <c r="H131">
        <f t="shared" si="70"/>
        <v>1879</v>
      </c>
      <c r="I131" t="str">
        <f t="shared" si="82"/>
        <v>W1870</v>
      </c>
      <c r="J131">
        <f t="shared" si="71"/>
        <v>38.332599999999999</v>
      </c>
      <c r="K131">
        <f t="shared" ref="K131" si="85">VALUE(RIGHT(E131,9))</f>
        <v>-82.948499999999996</v>
      </c>
      <c r="L131" t="s">
        <v>10620</v>
      </c>
      <c r="M131" s="54"/>
      <c r="O131" t="s">
        <v>11312</v>
      </c>
      <c r="P131" t="str">
        <f t="shared" si="83"/>
        <v xml:space="preserve"> Carter W1870</v>
      </c>
      <c r="U131" t="str">
        <f t="shared" si="84"/>
        <v/>
      </c>
    </row>
    <row r="132" spans="1:21" ht="20">
      <c r="A132" t="s">
        <v>9845</v>
      </c>
      <c r="B132" s="54" t="s">
        <v>10497</v>
      </c>
      <c r="C132" s="54" t="s">
        <v>10498</v>
      </c>
      <c r="D132" s="54" t="s">
        <v>10495</v>
      </c>
      <c r="E132" s="54" t="s">
        <v>10496</v>
      </c>
      <c r="F132" t="str">
        <f t="shared" si="68"/>
        <v>85</v>
      </c>
      <c r="G132" t="str">
        <f t="shared" si="69"/>
        <v>1953</v>
      </c>
      <c r="H132">
        <f t="shared" si="70"/>
        <v>1868</v>
      </c>
      <c r="I132" t="str">
        <f t="shared" si="82"/>
        <v>W1850</v>
      </c>
      <c r="J132">
        <f t="shared" si="71"/>
        <v>38.332599999999999</v>
      </c>
      <c r="K132">
        <f t="shared" ref="K132:K133" si="86">VALUE(RIGHT(E132,8))</f>
        <v>-82.948499999999996</v>
      </c>
      <c r="L132" t="s">
        <v>10620</v>
      </c>
      <c r="M132" s="54"/>
      <c r="O132" t="s">
        <v>11312</v>
      </c>
      <c r="P132" t="str">
        <f t="shared" si="83"/>
        <v xml:space="preserve"> Carter W1850</v>
      </c>
      <c r="U132" t="str">
        <f t="shared" si="84"/>
        <v/>
      </c>
    </row>
    <row r="133" spans="1:21" ht="20">
      <c r="A133" t="s">
        <v>9846</v>
      </c>
      <c r="B133" s="54" t="s">
        <v>10499</v>
      </c>
      <c r="C133" s="54" t="s">
        <v>9714</v>
      </c>
      <c r="D133" s="54" t="s">
        <v>10500</v>
      </c>
      <c r="E133" s="54" t="s">
        <v>10501</v>
      </c>
      <c r="F133" t="str">
        <f t="shared" si="68"/>
        <v>73</v>
      </c>
      <c r="G133" t="str">
        <f t="shared" si="69"/>
        <v>1962</v>
      </c>
      <c r="H133">
        <f t="shared" si="70"/>
        <v>1889</v>
      </c>
      <c r="I133" t="str">
        <f t="shared" si="82"/>
        <v>W1870</v>
      </c>
      <c r="J133">
        <f t="shared" si="71"/>
        <v>37.2012</v>
      </c>
      <c r="K133">
        <f t="shared" si="86"/>
        <v>-87.178899999999999</v>
      </c>
      <c r="L133" t="s">
        <v>10621</v>
      </c>
      <c r="M133" s="54"/>
      <c r="O133" t="s">
        <v>11313</v>
      </c>
      <c r="P133" t="str">
        <f t="shared" si="83"/>
        <v xml:space="preserve"> Muhlenberg W1870</v>
      </c>
      <c r="U133" t="str">
        <f t="shared" si="84"/>
        <v/>
      </c>
    </row>
    <row r="134" spans="1:21" ht="20">
      <c r="A134" t="s">
        <v>9847</v>
      </c>
      <c r="B134" s="54" t="s">
        <v>10502</v>
      </c>
      <c r="C134" s="54" t="s">
        <v>10503</v>
      </c>
      <c r="D134" s="54" t="s">
        <v>10500</v>
      </c>
      <c r="E134" s="54" t="s">
        <v>10501</v>
      </c>
      <c r="F134" t="str">
        <f t="shared" si="68"/>
        <v>61</v>
      </c>
      <c r="G134" t="str">
        <f t="shared" si="69"/>
        <v>1962</v>
      </c>
      <c r="H134">
        <f t="shared" si="70"/>
        <v>1901</v>
      </c>
      <c r="I134" t="str">
        <f t="shared" si="82"/>
        <v>W1900</v>
      </c>
      <c r="J134">
        <f t="shared" si="71"/>
        <v>37.2012</v>
      </c>
      <c r="K134">
        <f t="shared" ref="K134" si="87">VALUE(RIGHT(E134,9))</f>
        <v>-87.178899999999999</v>
      </c>
      <c r="L134" t="s">
        <v>10621</v>
      </c>
      <c r="M134" s="54"/>
      <c r="O134" t="s">
        <v>11313</v>
      </c>
      <c r="P134" t="str">
        <f t="shared" si="83"/>
        <v xml:space="preserve"> Muhlenberg W1900</v>
      </c>
      <c r="U134" t="str">
        <f t="shared" si="84"/>
        <v/>
      </c>
    </row>
    <row r="135" spans="1:21" ht="20">
      <c r="A135" t="s">
        <v>9848</v>
      </c>
      <c r="B135" s="54" t="s">
        <v>10504</v>
      </c>
      <c r="C135" s="54" t="s">
        <v>10505</v>
      </c>
      <c r="D135" s="54" t="s">
        <v>10506</v>
      </c>
      <c r="E135" s="54" t="s">
        <v>10507</v>
      </c>
      <c r="F135" t="str">
        <f t="shared" si="68"/>
        <v>92</v>
      </c>
      <c r="G135" t="str">
        <f t="shared" si="69"/>
        <v>1955</v>
      </c>
      <c r="H135">
        <f t="shared" si="70"/>
        <v>1863</v>
      </c>
      <c r="I135" t="str">
        <f t="shared" si="82"/>
        <v>W1850</v>
      </c>
      <c r="J135">
        <f t="shared" si="71"/>
        <v>37.378900000000002</v>
      </c>
      <c r="K135">
        <f t="shared" ref="K135:K136" si="88">VALUE(RIGHT(E135,8))</f>
        <v>-86.384699999999995</v>
      </c>
      <c r="L135" t="s">
        <v>10622</v>
      </c>
      <c r="M135" s="54"/>
      <c r="O135" t="s">
        <v>11314</v>
      </c>
      <c r="P135" t="str">
        <f t="shared" si="83"/>
        <v xml:space="preserve"> Grayson W1850</v>
      </c>
      <c r="U135" t="str">
        <f t="shared" si="84"/>
        <v/>
      </c>
    </row>
    <row r="136" spans="1:21" ht="20">
      <c r="A136" t="s">
        <v>9849</v>
      </c>
      <c r="B136" s="54" t="s">
        <v>10508</v>
      </c>
      <c r="C136" s="54" t="s">
        <v>10509</v>
      </c>
      <c r="D136" s="54" t="s">
        <v>10510</v>
      </c>
      <c r="E136" s="54" t="s">
        <v>10522</v>
      </c>
      <c r="F136" t="str">
        <f t="shared" si="68"/>
        <v>92</v>
      </c>
      <c r="G136" t="str">
        <f t="shared" si="69"/>
        <v>1955</v>
      </c>
      <c r="H136">
        <f t="shared" si="70"/>
        <v>1863</v>
      </c>
      <c r="I136" t="str">
        <f t="shared" si="82"/>
        <v>W1850</v>
      </c>
      <c r="J136">
        <f t="shared" si="71"/>
        <v>38.71</v>
      </c>
      <c r="K136">
        <f t="shared" si="88"/>
        <v>-83.365799999999993</v>
      </c>
      <c r="L136" t="s">
        <v>10623</v>
      </c>
      <c r="M136" s="54"/>
      <c r="O136" t="s">
        <v>11314</v>
      </c>
      <c r="P136" t="str">
        <f t="shared" si="83"/>
        <v xml:space="preserve"> Grayson W1850</v>
      </c>
      <c r="U136" t="str">
        <f t="shared" si="84"/>
        <v/>
      </c>
    </row>
    <row r="137" spans="1:21" ht="20">
      <c r="A137" t="s">
        <v>9850</v>
      </c>
      <c r="B137" s="54" t="s">
        <v>10511</v>
      </c>
      <c r="C137" s="54" t="s">
        <v>10509</v>
      </c>
      <c r="D137" s="54" t="s">
        <v>10512</v>
      </c>
      <c r="E137" s="54" t="s">
        <v>10513</v>
      </c>
      <c r="F137" t="str">
        <f t="shared" si="68"/>
        <v>75</v>
      </c>
      <c r="G137" t="str">
        <f t="shared" si="69"/>
        <v>1955</v>
      </c>
      <c r="H137">
        <f t="shared" si="70"/>
        <v>1880</v>
      </c>
      <c r="I137" t="str">
        <f t="shared" si="82"/>
        <v>W1870</v>
      </c>
      <c r="J137">
        <f t="shared" si="71"/>
        <v>37.4801</v>
      </c>
      <c r="K137">
        <f t="shared" ref="K137" si="89">VALUE(RIGHT(E137,9))</f>
        <v>-86.293899999999994</v>
      </c>
      <c r="L137" t="s">
        <v>10624</v>
      </c>
      <c r="M137" s="54"/>
      <c r="O137" t="s">
        <v>11314</v>
      </c>
      <c r="P137" t="str">
        <f t="shared" si="83"/>
        <v xml:space="preserve"> Grayson W1870</v>
      </c>
      <c r="U137" t="str">
        <f t="shared" si="84"/>
        <v/>
      </c>
    </row>
    <row r="138" spans="1:21" ht="20">
      <c r="A138" t="s">
        <v>9851</v>
      </c>
      <c r="B138" s="54" t="s">
        <v>10514</v>
      </c>
      <c r="C138" s="54" t="s">
        <v>10515</v>
      </c>
      <c r="D138" s="54" t="s">
        <v>10516</v>
      </c>
      <c r="E138" s="54" t="s">
        <v>10517</v>
      </c>
      <c r="F138" t="str">
        <f t="shared" si="68"/>
        <v>79</v>
      </c>
      <c r="G138" t="str">
        <f t="shared" si="69"/>
        <v>1960</v>
      </c>
      <c r="H138">
        <f t="shared" si="70"/>
        <v>1881</v>
      </c>
      <c r="I138" t="str">
        <f t="shared" si="82"/>
        <v>W1870</v>
      </c>
      <c r="J138">
        <f t="shared" si="71"/>
        <v>37.277799999999999</v>
      </c>
      <c r="K138">
        <f t="shared" ref="K138:K139" si="90">VALUE(RIGHT(E138,8))</f>
        <v>-85.461100000000002</v>
      </c>
      <c r="L138" t="s">
        <v>10625</v>
      </c>
      <c r="M138" s="54"/>
      <c r="O138" t="s">
        <v>11315</v>
      </c>
      <c r="P138" t="str">
        <f t="shared" si="83"/>
        <v xml:space="preserve"> Green W1870</v>
      </c>
      <c r="U138" t="str">
        <f t="shared" si="84"/>
        <v/>
      </c>
    </row>
    <row r="139" spans="1:21" ht="20">
      <c r="A139" t="s">
        <v>9852</v>
      </c>
      <c r="B139" s="54" t="s">
        <v>10518</v>
      </c>
      <c r="C139" s="54" t="s">
        <v>10519</v>
      </c>
      <c r="D139" s="54" t="s">
        <v>10520</v>
      </c>
      <c r="E139" s="54" t="s">
        <v>10521</v>
      </c>
      <c r="F139" t="str">
        <f t="shared" si="68"/>
        <v>57</v>
      </c>
      <c r="G139" t="str">
        <f t="shared" si="69"/>
        <v>1955</v>
      </c>
      <c r="H139">
        <f t="shared" si="70"/>
        <v>1898</v>
      </c>
      <c r="I139" t="str">
        <f t="shared" si="82"/>
        <v>W1870</v>
      </c>
      <c r="J139">
        <f t="shared" si="71"/>
        <v>37.260899999999999</v>
      </c>
      <c r="K139">
        <f t="shared" si="90"/>
        <v>-85.498900000000006</v>
      </c>
      <c r="L139" t="s">
        <v>10626</v>
      </c>
      <c r="M139" s="54"/>
      <c r="O139" t="s">
        <v>11315</v>
      </c>
      <c r="P139" t="str">
        <f t="shared" si="83"/>
        <v xml:space="preserve"> Green W1870</v>
      </c>
      <c r="U139" t="str">
        <f t="shared" si="84"/>
        <v/>
      </c>
    </row>
    <row r="140" spans="1:21" ht="20">
      <c r="A140" t="s">
        <v>9853</v>
      </c>
      <c r="B140" s="54" t="s">
        <v>10523</v>
      </c>
      <c r="C140" s="54" t="s">
        <v>10524</v>
      </c>
      <c r="D140" s="54" t="s">
        <v>10525</v>
      </c>
      <c r="E140" s="54" t="s">
        <v>10526</v>
      </c>
      <c r="F140" t="str">
        <f t="shared" si="68"/>
        <v>76</v>
      </c>
      <c r="G140" t="str">
        <f t="shared" si="69"/>
        <v>1955</v>
      </c>
      <c r="H140">
        <f t="shared" si="70"/>
        <v>1879</v>
      </c>
      <c r="I140" t="str">
        <f t="shared" si="82"/>
        <v>W1870</v>
      </c>
      <c r="J140">
        <f t="shared" si="71"/>
        <v>37.809199999999997</v>
      </c>
      <c r="K140">
        <f t="shared" ref="K140" si="91">VALUE(RIGHT(E140,9))</f>
        <v>-85.466899999999995</v>
      </c>
      <c r="L140" t="s">
        <v>10627</v>
      </c>
      <c r="M140" s="54"/>
      <c r="O140" t="s">
        <v>11316</v>
      </c>
      <c r="P140" t="str">
        <f t="shared" si="83"/>
        <v xml:space="preserve"> Nelson W1870</v>
      </c>
      <c r="U140" t="str">
        <f t="shared" si="84"/>
        <v/>
      </c>
    </row>
    <row r="141" spans="1:21" ht="20">
      <c r="A141" t="s">
        <v>9854</v>
      </c>
      <c r="B141" s="54" t="s">
        <v>10527</v>
      </c>
      <c r="C141" s="54" t="s">
        <v>10528</v>
      </c>
      <c r="D141" s="54" t="s">
        <v>10525</v>
      </c>
      <c r="E141" s="54" t="s">
        <v>10526</v>
      </c>
      <c r="F141" t="str">
        <f t="shared" si="68"/>
        <v>59</v>
      </c>
      <c r="G141" t="str">
        <f t="shared" si="69"/>
        <v>1954</v>
      </c>
      <c r="H141">
        <f t="shared" si="70"/>
        <v>1895</v>
      </c>
      <c r="I141" t="str">
        <f t="shared" si="82"/>
        <v>W1870</v>
      </c>
      <c r="J141">
        <f t="shared" si="71"/>
        <v>37.809199999999997</v>
      </c>
      <c r="K141">
        <f t="shared" ref="K141:K142" si="92">VALUE(RIGHT(E141,8))</f>
        <v>-85.466899999999995</v>
      </c>
      <c r="L141" t="s">
        <v>10627</v>
      </c>
      <c r="M141" s="54"/>
      <c r="O141" t="s">
        <v>11316</v>
      </c>
      <c r="P141" t="str">
        <f t="shared" si="83"/>
        <v xml:space="preserve"> Nelson W1870</v>
      </c>
      <c r="U141" t="str">
        <f t="shared" si="84"/>
        <v/>
      </c>
    </row>
    <row r="142" spans="1:21" ht="20">
      <c r="A142" t="s">
        <v>9855</v>
      </c>
      <c r="B142" s="54" t="s">
        <v>10529</v>
      </c>
      <c r="C142" s="54" t="s">
        <v>10528</v>
      </c>
      <c r="D142" s="54" t="s">
        <v>10530</v>
      </c>
      <c r="E142" s="54" t="s">
        <v>10531</v>
      </c>
      <c r="F142" t="str">
        <f t="shared" si="68"/>
        <v>70</v>
      </c>
      <c r="G142" t="str">
        <f t="shared" si="69"/>
        <v>1954</v>
      </c>
      <c r="H142">
        <f t="shared" si="70"/>
        <v>1884</v>
      </c>
      <c r="I142" t="str">
        <f t="shared" si="82"/>
        <v>W1870</v>
      </c>
      <c r="J142">
        <f t="shared" si="71"/>
        <v>37.569800000000001</v>
      </c>
      <c r="K142">
        <f t="shared" si="92"/>
        <v>-85.252700000000004</v>
      </c>
      <c r="L142" t="s">
        <v>10628</v>
      </c>
      <c r="M142" s="54"/>
      <c r="O142" t="s">
        <v>11293</v>
      </c>
      <c r="P142" t="str">
        <f t="shared" si="83"/>
        <v xml:space="preserve"> Marion W1870</v>
      </c>
      <c r="U142" t="str">
        <f t="shared" si="84"/>
        <v/>
      </c>
    </row>
    <row r="143" spans="1:21" ht="20">
      <c r="A143" t="s">
        <v>9856</v>
      </c>
      <c r="B143" s="54" t="s">
        <v>10532</v>
      </c>
      <c r="C143" s="54" t="s">
        <v>9709</v>
      </c>
      <c r="D143" s="54" t="s">
        <v>10533</v>
      </c>
      <c r="E143" s="54" t="s">
        <v>11962</v>
      </c>
      <c r="F143" t="str">
        <f t="shared" si="68"/>
        <v>84</v>
      </c>
      <c r="G143" t="str">
        <f t="shared" si="69"/>
        <v>1954</v>
      </c>
      <c r="H143">
        <f t="shared" si="70"/>
        <v>1870</v>
      </c>
      <c r="I143" t="str">
        <f t="shared" si="82"/>
        <v>W1850</v>
      </c>
      <c r="J143">
        <f t="shared" si="71"/>
        <v>37.7059</v>
      </c>
      <c r="K143">
        <f t="shared" ref="K143" si="93">VALUE(RIGHT(E143,9))</f>
        <v>-84.947999999999993</v>
      </c>
      <c r="L143" t="s">
        <v>10629</v>
      </c>
      <c r="M143" s="54"/>
      <c r="O143" t="s">
        <v>11254</v>
      </c>
      <c r="P143" t="str">
        <f t="shared" si="83"/>
        <v xml:space="preserve"> Mercer W1850</v>
      </c>
      <c r="U143" t="str">
        <f t="shared" si="84"/>
        <v/>
      </c>
    </row>
    <row r="144" spans="1:21" ht="20">
      <c r="A144" t="s">
        <v>9857</v>
      </c>
      <c r="B144" s="54" t="s">
        <v>10534</v>
      </c>
      <c r="C144" s="54" t="s">
        <v>9709</v>
      </c>
      <c r="D144" s="54" t="s">
        <v>10535</v>
      </c>
      <c r="E144" s="54" t="s">
        <v>10536</v>
      </c>
      <c r="F144" t="str">
        <f t="shared" si="68"/>
        <v>73</v>
      </c>
      <c r="G144" t="str">
        <f t="shared" si="69"/>
        <v>1954</v>
      </c>
      <c r="H144">
        <f t="shared" si="70"/>
        <v>1881</v>
      </c>
      <c r="I144" t="str">
        <f t="shared" si="82"/>
        <v>W1870</v>
      </c>
      <c r="J144">
        <f t="shared" si="71"/>
        <v>37.762300000000003</v>
      </c>
      <c r="K144">
        <f t="shared" ref="K144:K145" si="94">VALUE(RIGHT(E144,8))</f>
        <v>-84.843299999999999</v>
      </c>
      <c r="L144" t="s">
        <v>10630</v>
      </c>
      <c r="M144" s="54"/>
      <c r="O144" t="s">
        <v>11254</v>
      </c>
      <c r="P144" t="str">
        <f t="shared" si="83"/>
        <v xml:space="preserve"> Mercer W1870</v>
      </c>
      <c r="U144" t="str">
        <f t="shared" si="84"/>
        <v/>
      </c>
    </row>
    <row r="145" spans="1:21" ht="20">
      <c r="A145" t="s">
        <v>9858</v>
      </c>
      <c r="B145" s="54" t="s">
        <v>10537</v>
      </c>
      <c r="C145" s="54" t="s">
        <v>9709</v>
      </c>
      <c r="D145" s="54" t="s">
        <v>10538</v>
      </c>
      <c r="E145" s="54" t="s">
        <v>10539</v>
      </c>
      <c r="F145" t="str">
        <f t="shared" si="68"/>
        <v>71</v>
      </c>
      <c r="G145" t="str">
        <f t="shared" si="69"/>
        <v>1954</v>
      </c>
      <c r="H145">
        <f t="shared" si="70"/>
        <v>1883</v>
      </c>
      <c r="I145" t="str">
        <f t="shared" si="82"/>
        <v>W1870</v>
      </c>
      <c r="J145">
        <f t="shared" si="71"/>
        <v>37.753399999999999</v>
      </c>
      <c r="K145">
        <f t="shared" si="94"/>
        <v>-84.766599999999997</v>
      </c>
      <c r="L145" t="s">
        <v>10631</v>
      </c>
      <c r="M145" s="54"/>
      <c r="O145" t="s">
        <v>11254</v>
      </c>
      <c r="P145" t="str">
        <f t="shared" si="83"/>
        <v xml:space="preserve"> Mercer W1870</v>
      </c>
      <c r="U145" t="str">
        <f t="shared" si="84"/>
        <v/>
      </c>
    </row>
    <row r="146" spans="1:21" ht="20">
      <c r="A146" t="s">
        <v>9859</v>
      </c>
      <c r="B146" s="54" t="s">
        <v>10540</v>
      </c>
      <c r="C146" s="54" t="s">
        <v>10541</v>
      </c>
      <c r="D146" s="54" t="s">
        <v>10542</v>
      </c>
      <c r="E146" s="54" t="s">
        <v>10543</v>
      </c>
      <c r="F146" t="str">
        <f t="shared" si="68"/>
        <v>83</v>
      </c>
      <c r="G146" t="str">
        <f t="shared" si="69"/>
        <v>1956</v>
      </c>
      <c r="H146">
        <f t="shared" si="70"/>
        <v>1873</v>
      </c>
      <c r="I146" t="str">
        <f t="shared" si="82"/>
        <v>W1850</v>
      </c>
      <c r="J146">
        <f t="shared" si="71"/>
        <v>38.209800000000001</v>
      </c>
      <c r="K146">
        <f t="shared" ref="K146" si="95">VALUE(RIGHT(E146,9))</f>
        <v>-84.558800000000005</v>
      </c>
      <c r="L146" t="s">
        <v>10632</v>
      </c>
      <c r="M146" s="54"/>
      <c r="O146" t="s">
        <v>11317</v>
      </c>
      <c r="P146" t="str">
        <f t="shared" si="83"/>
        <v xml:space="preserve"> Scott W1850</v>
      </c>
      <c r="U146" t="str">
        <f t="shared" si="84"/>
        <v/>
      </c>
    </row>
    <row r="147" spans="1:21" ht="20">
      <c r="A147" t="s">
        <v>9860</v>
      </c>
      <c r="B147" s="54" t="s">
        <v>10544</v>
      </c>
      <c r="C147" s="54" t="s">
        <v>10545</v>
      </c>
      <c r="D147" s="54" t="s">
        <v>10546</v>
      </c>
      <c r="E147" s="54" t="s">
        <v>10547</v>
      </c>
      <c r="F147" t="str">
        <f t="shared" si="68"/>
        <v>71</v>
      </c>
      <c r="G147" t="str">
        <f t="shared" si="69"/>
        <v>1952</v>
      </c>
      <c r="H147">
        <f t="shared" si="70"/>
        <v>1881</v>
      </c>
      <c r="I147" t="str">
        <f t="shared" si="82"/>
        <v>W1870</v>
      </c>
      <c r="J147">
        <f t="shared" si="71"/>
        <v>38.040599999999998</v>
      </c>
      <c r="K147">
        <f t="shared" ref="K147:K148" si="96">VALUE(RIGHT(E147,8))</f>
        <v>-84.503699999999995</v>
      </c>
      <c r="L147" t="s">
        <v>10440</v>
      </c>
      <c r="M147" s="54"/>
      <c r="O147" t="s">
        <v>11291</v>
      </c>
      <c r="P147" t="str">
        <f t="shared" si="83"/>
        <v xml:space="preserve"> Fayette W1870</v>
      </c>
      <c r="U147" t="str">
        <f t="shared" si="84"/>
        <v/>
      </c>
    </row>
    <row r="148" spans="1:21" ht="20">
      <c r="A148" t="s">
        <v>9861</v>
      </c>
      <c r="B148" s="54" t="s">
        <v>10548</v>
      </c>
      <c r="C148" s="54" t="s">
        <v>10545</v>
      </c>
      <c r="D148" s="54" t="s">
        <v>10546</v>
      </c>
      <c r="E148" s="54" t="s">
        <v>10547</v>
      </c>
      <c r="F148" t="str">
        <f t="shared" si="68"/>
        <v>50</v>
      </c>
      <c r="G148" t="str">
        <f t="shared" si="69"/>
        <v>1952</v>
      </c>
      <c r="H148">
        <f t="shared" si="70"/>
        <v>1902</v>
      </c>
      <c r="I148" t="str">
        <f t="shared" si="82"/>
        <v>W1900</v>
      </c>
      <c r="J148">
        <f t="shared" si="71"/>
        <v>38.040599999999998</v>
      </c>
      <c r="K148">
        <f t="shared" si="96"/>
        <v>-84.503699999999995</v>
      </c>
      <c r="L148" t="s">
        <v>10440</v>
      </c>
      <c r="M148" s="54"/>
      <c r="O148" t="s">
        <v>11291</v>
      </c>
      <c r="P148" t="str">
        <f t="shared" si="83"/>
        <v xml:space="preserve"> Fayette W1900</v>
      </c>
      <c r="U148" t="str">
        <f t="shared" si="84"/>
        <v/>
      </c>
    </row>
    <row r="149" spans="1:21" ht="20">
      <c r="A149" t="s">
        <v>9862</v>
      </c>
      <c r="B149" s="54" t="s">
        <v>10549</v>
      </c>
      <c r="C149" s="54" t="s">
        <v>10545</v>
      </c>
      <c r="D149" s="54" t="s">
        <v>10550</v>
      </c>
      <c r="E149" s="54" t="s">
        <v>10551</v>
      </c>
      <c r="F149" t="str">
        <f t="shared" si="68"/>
        <v>67</v>
      </c>
      <c r="G149" t="str">
        <f t="shared" si="69"/>
        <v>1952</v>
      </c>
      <c r="H149">
        <f t="shared" si="70"/>
        <v>1885</v>
      </c>
      <c r="I149" t="str">
        <f t="shared" si="82"/>
        <v>W1870</v>
      </c>
      <c r="J149">
        <f t="shared" si="71"/>
        <v>38.433100000000003</v>
      </c>
      <c r="K149">
        <f t="shared" ref="K149" si="97">VALUE(RIGHT(E149,9))</f>
        <v>-84.245599999999996</v>
      </c>
      <c r="L149" t="s">
        <v>10633</v>
      </c>
      <c r="M149" s="54"/>
      <c r="O149" t="s">
        <v>11291</v>
      </c>
      <c r="P149" t="str">
        <f t="shared" si="83"/>
        <v xml:space="preserve"> Fayette W1870</v>
      </c>
      <c r="U149" t="str">
        <f t="shared" si="84"/>
        <v/>
      </c>
    </row>
    <row r="150" spans="1:21" ht="20">
      <c r="A150" t="s">
        <v>9863</v>
      </c>
      <c r="B150" s="54" t="s">
        <v>10552</v>
      </c>
      <c r="C150" s="54" t="s">
        <v>10553</v>
      </c>
      <c r="D150" s="54" t="s">
        <v>10554</v>
      </c>
      <c r="E150" s="54" t="s">
        <v>10555</v>
      </c>
      <c r="F150" t="str">
        <f t="shared" si="68"/>
        <v>23</v>
      </c>
      <c r="G150" t="str">
        <f t="shared" si="69"/>
        <v>1951</v>
      </c>
      <c r="H150">
        <f t="shared" si="70"/>
        <v>1928</v>
      </c>
      <c r="I150" t="str">
        <f t="shared" si="82"/>
        <v>W1900</v>
      </c>
      <c r="J150">
        <f t="shared" si="71"/>
        <v>38.052599999999998</v>
      </c>
      <c r="K150">
        <f t="shared" ref="K150:K151" si="98">VALUE(RIGHT(E150,8))</f>
        <v>-84.729900000000001</v>
      </c>
      <c r="L150" t="s">
        <v>10634</v>
      </c>
      <c r="M150" s="54"/>
      <c r="O150" t="s">
        <v>11269</v>
      </c>
      <c r="P150" t="str">
        <f t="shared" si="83"/>
        <v xml:space="preserve"> Woodford W1900</v>
      </c>
      <c r="U150" t="str">
        <f t="shared" si="84"/>
        <v/>
      </c>
    </row>
    <row r="151" spans="1:21" ht="20">
      <c r="A151" t="s">
        <v>9864</v>
      </c>
      <c r="B151" s="54" t="s">
        <v>10556</v>
      </c>
      <c r="C151" s="54" t="s">
        <v>10541</v>
      </c>
      <c r="D151" s="54" t="s">
        <v>10557</v>
      </c>
      <c r="E151" s="54" t="s">
        <v>10558</v>
      </c>
      <c r="F151" t="str">
        <f t="shared" si="68"/>
        <v>69</v>
      </c>
      <c r="G151" t="str">
        <f t="shared" si="69"/>
        <v>1956</v>
      </c>
      <c r="H151">
        <f t="shared" si="70"/>
        <v>1887</v>
      </c>
      <c r="I151" t="str">
        <f t="shared" si="82"/>
        <v>W1870</v>
      </c>
      <c r="J151">
        <f t="shared" si="71"/>
        <v>37.700600000000001</v>
      </c>
      <c r="K151">
        <f t="shared" si="98"/>
        <v>-83.973799999999997</v>
      </c>
      <c r="L151" t="s">
        <v>10635</v>
      </c>
      <c r="M151" s="54"/>
      <c r="O151" t="s">
        <v>11318</v>
      </c>
      <c r="P151" t="str">
        <f t="shared" si="83"/>
        <v xml:space="preserve"> Estill W1870</v>
      </c>
      <c r="U151" t="str">
        <f t="shared" si="84"/>
        <v/>
      </c>
    </row>
    <row r="152" spans="1:21" ht="20">
      <c r="A152" t="s">
        <v>9865</v>
      </c>
      <c r="B152" s="54" t="s">
        <v>10559</v>
      </c>
      <c r="C152" s="54" t="s">
        <v>10541</v>
      </c>
      <c r="D152" s="54" t="s">
        <v>10557</v>
      </c>
      <c r="E152" s="54" t="s">
        <v>10558</v>
      </c>
      <c r="F152" t="str">
        <f t="shared" si="68"/>
        <v>50</v>
      </c>
      <c r="G152" t="str">
        <f t="shared" si="69"/>
        <v>1956</v>
      </c>
      <c r="H152">
        <f t="shared" si="70"/>
        <v>1906</v>
      </c>
      <c r="I152" t="str">
        <f t="shared" si="82"/>
        <v>W1900</v>
      </c>
      <c r="J152">
        <f t="shared" si="71"/>
        <v>37.700600000000001</v>
      </c>
      <c r="K152">
        <f t="shared" ref="K152" si="99">VALUE(RIGHT(E152,9))</f>
        <v>-83.973799999999997</v>
      </c>
      <c r="L152" t="s">
        <v>10635</v>
      </c>
      <c r="M152" s="54"/>
      <c r="O152" t="s">
        <v>11318</v>
      </c>
      <c r="P152" t="str">
        <f t="shared" si="83"/>
        <v xml:space="preserve"> Estill W1900</v>
      </c>
      <c r="U152" t="str">
        <f t="shared" si="84"/>
        <v/>
      </c>
    </row>
    <row r="153" spans="1:21" ht="20">
      <c r="A153" t="s">
        <v>9866</v>
      </c>
      <c r="B153" s="54" t="s">
        <v>10560</v>
      </c>
      <c r="C153" s="54" t="s">
        <v>10541</v>
      </c>
      <c r="D153" s="54" t="s">
        <v>10557</v>
      </c>
      <c r="E153" s="54" t="s">
        <v>10558</v>
      </c>
      <c r="F153" t="str">
        <f t="shared" si="68"/>
        <v>72</v>
      </c>
      <c r="G153" t="str">
        <f t="shared" si="69"/>
        <v>1956</v>
      </c>
      <c r="H153">
        <f t="shared" si="70"/>
        <v>1884</v>
      </c>
      <c r="I153" t="str">
        <f t="shared" si="82"/>
        <v>W1870</v>
      </c>
      <c r="J153">
        <f t="shared" si="71"/>
        <v>37.700600000000001</v>
      </c>
      <c r="K153">
        <f t="shared" ref="K153:K154" si="100">VALUE(RIGHT(E153,8))</f>
        <v>-83.973799999999997</v>
      </c>
      <c r="L153" t="s">
        <v>10635</v>
      </c>
      <c r="M153" s="54"/>
      <c r="O153" t="s">
        <v>11318</v>
      </c>
      <c r="P153" t="str">
        <f t="shared" si="83"/>
        <v xml:space="preserve"> Estill W1870</v>
      </c>
      <c r="U153" t="str">
        <f t="shared" si="84"/>
        <v/>
      </c>
    </row>
    <row r="154" spans="1:21" ht="20">
      <c r="A154" t="s">
        <v>9867</v>
      </c>
      <c r="B154" s="54" t="s">
        <v>10561</v>
      </c>
      <c r="C154" s="54" t="s">
        <v>10509</v>
      </c>
      <c r="D154" s="54" t="s">
        <v>10562</v>
      </c>
      <c r="E154" s="54" t="s">
        <v>10563</v>
      </c>
      <c r="F154" t="str">
        <f t="shared" si="68"/>
        <v>68</v>
      </c>
      <c r="G154" t="str">
        <f t="shared" si="69"/>
        <v>1955</v>
      </c>
      <c r="H154">
        <f t="shared" si="70"/>
        <v>1887</v>
      </c>
      <c r="I154" t="str">
        <f t="shared" si="82"/>
        <v>W1870</v>
      </c>
      <c r="J154">
        <f t="shared" si="71"/>
        <v>38.144799999999996</v>
      </c>
      <c r="K154">
        <f t="shared" si="100"/>
        <v>-83.764099999999999</v>
      </c>
      <c r="L154" t="s">
        <v>10636</v>
      </c>
      <c r="M154" s="54"/>
      <c r="O154" t="s">
        <v>11319</v>
      </c>
      <c r="P154" t="str">
        <f t="shared" si="83"/>
        <v xml:space="preserve"> Bath W1870</v>
      </c>
      <c r="U154" t="str">
        <f t="shared" si="84"/>
        <v/>
      </c>
    </row>
    <row r="155" spans="1:21" ht="20">
      <c r="A155" t="s">
        <v>9868</v>
      </c>
      <c r="B155" s="54" t="s">
        <v>10564</v>
      </c>
      <c r="C155" s="54" t="s">
        <v>10509</v>
      </c>
      <c r="D155" s="54" t="s">
        <v>10562</v>
      </c>
      <c r="E155" s="54" t="s">
        <v>10563</v>
      </c>
      <c r="F155" t="str">
        <f t="shared" si="68"/>
        <v>75</v>
      </c>
      <c r="G155" t="str">
        <f t="shared" si="69"/>
        <v>1955</v>
      </c>
      <c r="H155">
        <f t="shared" si="70"/>
        <v>1880</v>
      </c>
      <c r="I155" t="str">
        <f t="shared" si="82"/>
        <v>W1870</v>
      </c>
      <c r="J155">
        <f t="shared" si="71"/>
        <v>38.144799999999996</v>
      </c>
      <c r="K155">
        <f t="shared" ref="K155" si="101">VALUE(RIGHT(E155,9))</f>
        <v>-83.764099999999999</v>
      </c>
      <c r="L155" t="s">
        <v>10636</v>
      </c>
      <c r="M155" s="54"/>
      <c r="O155" t="s">
        <v>11319</v>
      </c>
      <c r="P155" t="str">
        <f t="shared" si="83"/>
        <v xml:space="preserve"> Bath W1870</v>
      </c>
      <c r="U155" t="str">
        <f t="shared" si="84"/>
        <v/>
      </c>
    </row>
    <row r="156" spans="1:21" ht="20">
      <c r="A156" t="s">
        <v>9869</v>
      </c>
      <c r="B156" s="54" t="s">
        <v>10568</v>
      </c>
      <c r="C156" s="54" t="s">
        <v>10509</v>
      </c>
      <c r="D156" s="54" t="s">
        <v>10569</v>
      </c>
      <c r="E156" s="54" t="s">
        <v>10570</v>
      </c>
      <c r="F156" t="str">
        <f t="shared" si="68"/>
        <v>62</v>
      </c>
      <c r="G156" t="str">
        <f t="shared" si="69"/>
        <v>1955</v>
      </c>
      <c r="H156">
        <f t="shared" si="70"/>
        <v>1893</v>
      </c>
      <c r="I156" t="str">
        <f t="shared" si="82"/>
        <v>W1870</v>
      </c>
      <c r="J156">
        <f t="shared" si="71"/>
        <v>38.190399999999997</v>
      </c>
      <c r="K156">
        <f t="shared" ref="K156:K157" si="102">VALUE(RIGHT(E156,8))</f>
        <v>-83.823499999999996</v>
      </c>
      <c r="L156" t="s">
        <v>10637</v>
      </c>
      <c r="M156" s="54"/>
      <c r="O156" t="s">
        <v>11319</v>
      </c>
      <c r="P156" t="str">
        <f t="shared" si="83"/>
        <v xml:space="preserve"> Bath W1870</v>
      </c>
      <c r="U156" t="str">
        <f t="shared" si="84"/>
        <v/>
      </c>
    </row>
    <row r="157" spans="1:21" ht="20">
      <c r="A157" t="s">
        <v>9870</v>
      </c>
      <c r="B157" s="54" t="s">
        <v>10565</v>
      </c>
      <c r="C157" s="54" t="s">
        <v>10509</v>
      </c>
      <c r="D157" s="54" t="s">
        <v>10566</v>
      </c>
      <c r="E157" s="54" t="s">
        <v>10567</v>
      </c>
      <c r="F157" t="str">
        <f t="shared" si="68"/>
        <v>78</v>
      </c>
      <c r="G157" t="str">
        <f t="shared" si="69"/>
        <v>1955</v>
      </c>
      <c r="H157">
        <f t="shared" si="70"/>
        <v>1877</v>
      </c>
      <c r="I157" t="str">
        <f t="shared" si="82"/>
        <v>W1870</v>
      </c>
      <c r="J157">
        <f t="shared" si="71"/>
        <v>38.201999999999998</v>
      </c>
      <c r="K157">
        <f t="shared" si="102"/>
        <v>-83.929400000000001</v>
      </c>
      <c r="L157" t="s">
        <v>10638</v>
      </c>
      <c r="M157" s="54"/>
      <c r="O157" t="s">
        <v>11319</v>
      </c>
      <c r="P157" t="str">
        <f t="shared" si="83"/>
        <v xml:space="preserve"> Bath W1870</v>
      </c>
      <c r="U157" t="str">
        <f t="shared" si="84"/>
        <v/>
      </c>
    </row>
    <row r="158" spans="1:21" ht="20">
      <c r="A158" t="s">
        <v>9871</v>
      </c>
      <c r="B158" s="54" t="s">
        <v>10571</v>
      </c>
      <c r="C158" s="54" t="s">
        <v>10503</v>
      </c>
      <c r="D158" s="54" t="s">
        <v>10572</v>
      </c>
      <c r="E158" s="54" t="s">
        <v>10573</v>
      </c>
      <c r="F158" t="str">
        <f t="shared" si="68"/>
        <v>66</v>
      </c>
      <c r="G158" t="str">
        <f t="shared" si="69"/>
        <v>1962</v>
      </c>
      <c r="H158">
        <f t="shared" si="70"/>
        <v>1896</v>
      </c>
      <c r="I158" t="str">
        <f t="shared" si="82"/>
        <v>W1870</v>
      </c>
      <c r="J158">
        <f t="shared" si="71"/>
        <v>37.1389</v>
      </c>
      <c r="K158">
        <f t="shared" ref="K158" si="103">VALUE(RIGHT(E158,9))</f>
        <v>-88.403400000000005</v>
      </c>
      <c r="L158" t="s">
        <v>10639</v>
      </c>
      <c r="M158" s="54"/>
      <c r="O158" t="s">
        <v>11270</v>
      </c>
      <c r="P158" t="str">
        <f t="shared" si="83"/>
        <v xml:space="preserve"> Livingston W1870</v>
      </c>
      <c r="U158" t="str">
        <f t="shared" si="84"/>
        <v/>
      </c>
    </row>
    <row r="159" spans="1:21" ht="20">
      <c r="A159" t="s">
        <v>9872</v>
      </c>
      <c r="B159" s="54" t="s">
        <v>10574</v>
      </c>
      <c r="C159" s="54" t="s">
        <v>10575</v>
      </c>
      <c r="D159" s="54" t="s">
        <v>10572</v>
      </c>
      <c r="E159" s="54" t="s">
        <v>10573</v>
      </c>
      <c r="F159" t="str">
        <f t="shared" si="68"/>
        <v>45</v>
      </c>
      <c r="G159" t="str">
        <f t="shared" si="69"/>
        <v>1962</v>
      </c>
      <c r="H159">
        <f t="shared" si="70"/>
        <v>1917</v>
      </c>
      <c r="I159" t="str">
        <f t="shared" si="82"/>
        <v>W1900</v>
      </c>
      <c r="J159">
        <f t="shared" si="71"/>
        <v>37.1389</v>
      </c>
      <c r="K159">
        <f t="shared" ref="K159:K160" si="104">VALUE(RIGHT(E159,8))</f>
        <v>-88.403400000000005</v>
      </c>
      <c r="L159" t="s">
        <v>10639</v>
      </c>
      <c r="M159" s="54"/>
      <c r="O159" t="s">
        <v>11270</v>
      </c>
      <c r="P159" t="str">
        <f t="shared" si="83"/>
        <v xml:space="preserve"> Livingston W1900</v>
      </c>
      <c r="U159" t="str">
        <f t="shared" si="84"/>
        <v/>
      </c>
    </row>
    <row r="160" spans="1:21" ht="20">
      <c r="A160" t="s">
        <v>9873</v>
      </c>
      <c r="B160" s="54" t="s">
        <v>10576</v>
      </c>
      <c r="C160" s="54" t="s">
        <v>9709</v>
      </c>
      <c r="D160" s="54" t="s">
        <v>10577</v>
      </c>
      <c r="E160" s="54" t="s">
        <v>10578</v>
      </c>
      <c r="F160" t="str">
        <f t="shared" si="68"/>
        <v>23</v>
      </c>
      <c r="G160" t="str">
        <f t="shared" si="69"/>
        <v>1954</v>
      </c>
      <c r="H160">
        <f t="shared" si="70"/>
        <v>1931</v>
      </c>
      <c r="I160" t="str">
        <f t="shared" si="82"/>
        <v>W1900</v>
      </c>
      <c r="J160">
        <f t="shared" si="71"/>
        <v>37.165900000000001</v>
      </c>
      <c r="K160">
        <f t="shared" si="104"/>
        <v>-88.221699999999998</v>
      </c>
      <c r="L160" t="s">
        <v>10640</v>
      </c>
      <c r="M160" s="54"/>
      <c r="O160" t="s">
        <v>11270</v>
      </c>
      <c r="P160" t="str">
        <f t="shared" si="83"/>
        <v xml:space="preserve"> Livingston W1900</v>
      </c>
      <c r="U160" t="str">
        <f t="shared" si="84"/>
        <v/>
      </c>
    </row>
    <row r="161" spans="1:21" ht="20">
      <c r="A161" t="s">
        <v>9874</v>
      </c>
      <c r="B161" s="54" t="s">
        <v>10579</v>
      </c>
      <c r="C161" s="54" t="s">
        <v>9709</v>
      </c>
      <c r="D161" s="54" t="s">
        <v>10580</v>
      </c>
      <c r="E161" s="54" t="s">
        <v>10581</v>
      </c>
      <c r="F161" t="str">
        <f t="shared" si="68"/>
        <v>88</v>
      </c>
      <c r="G161" t="str">
        <f t="shared" si="69"/>
        <v>1954</v>
      </c>
      <c r="H161">
        <f t="shared" si="70"/>
        <v>1866</v>
      </c>
      <c r="I161" t="str">
        <f t="shared" si="82"/>
        <v>W1850</v>
      </c>
      <c r="J161">
        <f t="shared" si="71"/>
        <v>37.950899999999997</v>
      </c>
      <c r="K161">
        <f t="shared" ref="K161" si="105">VALUE(RIGHT(E161,9))</f>
        <v>-83.625699999999995</v>
      </c>
      <c r="L161" t="s">
        <v>10641</v>
      </c>
      <c r="M161" s="54"/>
      <c r="O161" t="s">
        <v>11320</v>
      </c>
      <c r="P161" t="str">
        <f t="shared" si="83"/>
        <v xml:space="preserve"> Menifee W1850</v>
      </c>
      <c r="U161" t="str">
        <f t="shared" si="84"/>
        <v/>
      </c>
    </row>
    <row r="162" spans="1:21" ht="20">
      <c r="A162" t="s">
        <v>9875</v>
      </c>
      <c r="B162" s="54" t="s">
        <v>10582</v>
      </c>
      <c r="C162" s="54" t="s">
        <v>9709</v>
      </c>
      <c r="D162" s="54" t="s">
        <v>10583</v>
      </c>
      <c r="E162" s="54" t="s">
        <v>10584</v>
      </c>
      <c r="F162" t="str">
        <f t="shared" si="68"/>
        <v>81</v>
      </c>
      <c r="G162" t="str">
        <f t="shared" si="69"/>
        <v>1954</v>
      </c>
      <c r="H162">
        <f t="shared" si="70"/>
        <v>1873</v>
      </c>
      <c r="I162" t="str">
        <f t="shared" si="82"/>
        <v>W1850</v>
      </c>
      <c r="J162">
        <f t="shared" si="71"/>
        <v>38.0184</v>
      </c>
      <c r="K162">
        <f t="shared" ref="K162:K163" si="106">VALUE(RIGHT(E162,8))</f>
        <v>-83.632099999999994</v>
      </c>
      <c r="L162" t="s">
        <v>10642</v>
      </c>
      <c r="M162" s="54"/>
      <c r="O162" t="s">
        <v>11320</v>
      </c>
      <c r="P162" t="str">
        <f t="shared" si="83"/>
        <v xml:space="preserve"> Menifee W1850</v>
      </c>
      <c r="U162" t="str">
        <f t="shared" si="84"/>
        <v/>
      </c>
    </row>
    <row r="163" spans="1:21" ht="20">
      <c r="A163" t="s">
        <v>9876</v>
      </c>
      <c r="B163" s="54" t="s">
        <v>10585</v>
      </c>
      <c r="C163" s="54" t="s">
        <v>9709</v>
      </c>
      <c r="D163" s="54" t="s">
        <v>10586</v>
      </c>
      <c r="E163" s="54" t="s">
        <v>10587</v>
      </c>
      <c r="F163" t="str">
        <f t="shared" si="68"/>
        <v>96</v>
      </c>
      <c r="G163" t="str">
        <f t="shared" si="69"/>
        <v>1954</v>
      </c>
      <c r="H163">
        <f t="shared" si="70"/>
        <v>1858</v>
      </c>
      <c r="I163" t="str">
        <f t="shared" si="82"/>
        <v>W1850</v>
      </c>
      <c r="J163">
        <f t="shared" si="71"/>
        <v>37.495699999999999</v>
      </c>
      <c r="K163">
        <f t="shared" si="106"/>
        <v>-82.424000000000007</v>
      </c>
      <c r="L163" t="s">
        <v>10643</v>
      </c>
      <c r="M163" s="54"/>
      <c r="O163" t="s">
        <v>11321</v>
      </c>
      <c r="P163" t="str">
        <f t="shared" si="83"/>
        <v xml:space="preserve"> Johnson W1850</v>
      </c>
      <c r="U163" t="str">
        <f t="shared" si="84"/>
        <v/>
      </c>
    </row>
    <row r="164" spans="1:21" ht="20">
      <c r="A164" t="s">
        <v>9877</v>
      </c>
      <c r="B164" s="54" t="s">
        <v>10588</v>
      </c>
      <c r="C164" s="54" t="s">
        <v>9709</v>
      </c>
      <c r="D164" s="54" t="s">
        <v>10589</v>
      </c>
      <c r="E164" s="54" t="s">
        <v>10590</v>
      </c>
      <c r="F164" t="str">
        <f t="shared" si="68"/>
        <v>70</v>
      </c>
      <c r="G164" t="str">
        <f t="shared" si="69"/>
        <v>1954</v>
      </c>
      <c r="H164">
        <f t="shared" si="70"/>
        <v>1884</v>
      </c>
      <c r="I164" t="str">
        <f t="shared" si="82"/>
        <v>W1870</v>
      </c>
      <c r="J164">
        <f t="shared" si="71"/>
        <v>37.946199999999997</v>
      </c>
      <c r="K164">
        <f t="shared" ref="K164" si="107">VALUE(RIGHT(E164,9))</f>
        <v>-82.854600000000005</v>
      </c>
      <c r="L164" t="s">
        <v>10644</v>
      </c>
      <c r="M164" s="54"/>
      <c r="O164" t="s">
        <v>11321</v>
      </c>
      <c r="P164" t="str">
        <f t="shared" si="83"/>
        <v xml:space="preserve"> Johnson W1870</v>
      </c>
      <c r="U164" t="str">
        <f t="shared" si="84"/>
        <v/>
      </c>
    </row>
    <row r="165" spans="1:21" ht="20">
      <c r="A165" t="s">
        <v>9878</v>
      </c>
      <c r="B165" s="54" t="s">
        <v>10591</v>
      </c>
      <c r="C165" s="54" t="s">
        <v>9709</v>
      </c>
      <c r="D165" s="54" t="s">
        <v>10592</v>
      </c>
      <c r="E165" s="54" t="s">
        <v>10593</v>
      </c>
      <c r="F165" t="str">
        <f t="shared" si="68"/>
        <v>68</v>
      </c>
      <c r="G165" t="str">
        <f t="shared" si="69"/>
        <v>1954</v>
      </c>
      <c r="H165">
        <f t="shared" si="70"/>
        <v>1886</v>
      </c>
      <c r="I165" t="str">
        <f t="shared" si="82"/>
        <v>W1870</v>
      </c>
      <c r="J165">
        <f t="shared" si="71"/>
        <v>37.483600000000003</v>
      </c>
      <c r="K165">
        <f t="shared" ref="K165:K166" si="108">VALUE(RIGHT(E165,8))</f>
        <v>-82.563299999999998</v>
      </c>
      <c r="L165" t="s">
        <v>10645</v>
      </c>
      <c r="M165" s="54"/>
      <c r="O165" t="s">
        <v>11321</v>
      </c>
      <c r="P165" t="str">
        <f t="shared" si="83"/>
        <v xml:space="preserve"> Johnson W1870</v>
      </c>
      <c r="U165" t="str">
        <f t="shared" si="84"/>
        <v/>
      </c>
    </row>
    <row r="166" spans="1:21" ht="20">
      <c r="A166" t="s">
        <v>9879</v>
      </c>
      <c r="B166" s="54" t="s">
        <v>10594</v>
      </c>
      <c r="C166" s="54" t="s">
        <v>10498</v>
      </c>
      <c r="D166" s="54" t="s">
        <v>10595</v>
      </c>
      <c r="E166" s="54" t="s">
        <v>10596</v>
      </c>
      <c r="F166" t="str">
        <f t="shared" si="68"/>
        <v>79</v>
      </c>
      <c r="G166" t="str">
        <f t="shared" si="69"/>
        <v>1953</v>
      </c>
      <c r="H166">
        <f t="shared" si="70"/>
        <v>1874</v>
      </c>
      <c r="I166" t="str">
        <f t="shared" si="82"/>
        <v>W1870</v>
      </c>
      <c r="J166">
        <f t="shared" si="71"/>
        <v>36.676400000000001</v>
      </c>
      <c r="K166">
        <f t="shared" si="108"/>
        <v>-89.105900000000005</v>
      </c>
      <c r="L166" t="s">
        <v>10646</v>
      </c>
      <c r="M166" s="54"/>
      <c r="O166" t="s">
        <v>11322</v>
      </c>
      <c r="P166" t="str">
        <f t="shared" si="83"/>
        <v xml:space="preserve"> Hickman W1870</v>
      </c>
      <c r="U166" t="str">
        <f t="shared" si="84"/>
        <v/>
      </c>
    </row>
    <row r="167" spans="1:21" ht="20">
      <c r="A167" t="s">
        <v>9880</v>
      </c>
      <c r="B167" s="54" t="s">
        <v>10597</v>
      </c>
      <c r="C167" s="54" t="s">
        <v>10498</v>
      </c>
      <c r="D167" s="54" t="s">
        <v>10598</v>
      </c>
      <c r="E167" s="54" t="s">
        <v>10599</v>
      </c>
      <c r="F167" t="str">
        <f t="shared" si="68"/>
        <v>79</v>
      </c>
      <c r="G167" t="str">
        <f t="shared" si="69"/>
        <v>1953</v>
      </c>
      <c r="H167">
        <f t="shared" si="70"/>
        <v>1874</v>
      </c>
      <c r="I167" t="str">
        <f t="shared" si="82"/>
        <v>W1870</v>
      </c>
      <c r="J167">
        <f t="shared" si="71"/>
        <v>36.667299999999997</v>
      </c>
      <c r="K167">
        <f t="shared" ref="K167" si="109">VALUE(RIGHT(E167,9))</f>
        <v>-89.993399999999994</v>
      </c>
      <c r="L167" t="s">
        <v>10647</v>
      </c>
      <c r="M167" s="54"/>
      <c r="O167" t="s">
        <v>11322</v>
      </c>
      <c r="P167" t="str">
        <f t="shared" si="83"/>
        <v xml:space="preserve"> Hickman W1870</v>
      </c>
      <c r="U167" t="str">
        <f t="shared" si="84"/>
        <v/>
      </c>
    </row>
    <row r="168" spans="1:21" ht="20">
      <c r="A168" t="s">
        <v>9881</v>
      </c>
      <c r="B168" s="54" t="s">
        <v>10600</v>
      </c>
      <c r="C168" s="54" t="s">
        <v>10498</v>
      </c>
      <c r="D168" s="54" t="s">
        <v>10598</v>
      </c>
      <c r="E168" s="54" t="s">
        <v>10599</v>
      </c>
      <c r="F168" t="str">
        <f t="shared" si="68"/>
        <v>78</v>
      </c>
      <c r="G168" t="str">
        <f t="shared" si="69"/>
        <v>1953</v>
      </c>
      <c r="H168">
        <f t="shared" si="70"/>
        <v>1875</v>
      </c>
      <c r="I168" t="str">
        <f t="shared" si="82"/>
        <v>W1870</v>
      </c>
      <c r="J168">
        <f t="shared" si="71"/>
        <v>36.667299999999997</v>
      </c>
      <c r="K168">
        <f t="shared" ref="K168:K169" si="110">VALUE(RIGHT(E168,8))</f>
        <v>-89.993399999999994</v>
      </c>
      <c r="L168" t="s">
        <v>10647</v>
      </c>
      <c r="M168" s="54"/>
      <c r="O168" t="s">
        <v>11322</v>
      </c>
      <c r="P168" t="str">
        <f t="shared" si="83"/>
        <v xml:space="preserve"> Hickman W1870</v>
      </c>
      <c r="U168" t="str">
        <f t="shared" si="84"/>
        <v/>
      </c>
    </row>
    <row r="169" spans="1:21" ht="20">
      <c r="A169" t="s">
        <v>9881</v>
      </c>
      <c r="B169" s="54" t="s">
        <v>10600</v>
      </c>
      <c r="C169" s="54" t="s">
        <v>10498</v>
      </c>
      <c r="D169" s="54" t="s">
        <v>10598</v>
      </c>
      <c r="E169" s="54" t="s">
        <v>10599</v>
      </c>
      <c r="F169" t="str">
        <f t="shared" si="68"/>
        <v>78</v>
      </c>
      <c r="G169" t="str">
        <f t="shared" si="69"/>
        <v>1953</v>
      </c>
      <c r="H169">
        <f t="shared" si="70"/>
        <v>1875</v>
      </c>
      <c r="I169" t="str">
        <f t="shared" si="82"/>
        <v>W1870</v>
      </c>
      <c r="J169">
        <f t="shared" si="71"/>
        <v>36.667299999999997</v>
      </c>
      <c r="K169">
        <f t="shared" si="110"/>
        <v>-89.993399999999994</v>
      </c>
      <c r="L169" t="s">
        <v>10647</v>
      </c>
      <c r="M169" s="54"/>
      <c r="O169" t="s">
        <v>11322</v>
      </c>
      <c r="P169" t="str">
        <f t="shared" si="83"/>
        <v xml:space="preserve"> Hickman W1870</v>
      </c>
      <c r="U169" t="str">
        <f t="shared" si="84"/>
        <v/>
      </c>
    </row>
    <row r="170" spans="1:21" ht="20">
      <c r="A170" t="s">
        <v>9882</v>
      </c>
      <c r="B170" s="54" t="s">
        <v>10601</v>
      </c>
      <c r="C170" s="54" t="s">
        <v>10498</v>
      </c>
      <c r="D170" s="54" t="s">
        <v>10602</v>
      </c>
      <c r="E170" s="54" t="s">
        <v>10603</v>
      </c>
      <c r="F170" t="str">
        <f t="shared" si="68"/>
        <v>89</v>
      </c>
      <c r="G170" t="str">
        <f t="shared" si="69"/>
        <v>1953</v>
      </c>
      <c r="H170">
        <f t="shared" si="70"/>
        <v>1864</v>
      </c>
      <c r="I170" t="str">
        <f t="shared" si="82"/>
        <v>W1850</v>
      </c>
      <c r="J170">
        <f t="shared" si="71"/>
        <v>36.610300000000002</v>
      </c>
      <c r="K170">
        <f t="shared" ref="K170" si="111">VALUE(RIGHT(E170,9))</f>
        <v>-88.314800000000005</v>
      </c>
      <c r="L170" t="s">
        <v>10648</v>
      </c>
      <c r="M170" s="54"/>
      <c r="O170" t="s">
        <v>11323</v>
      </c>
      <c r="P170" t="str">
        <f t="shared" si="83"/>
        <v xml:space="preserve"> Calloway W1850</v>
      </c>
      <c r="U170" t="str">
        <f t="shared" si="84"/>
        <v/>
      </c>
    </row>
    <row r="171" spans="1:21" ht="20">
      <c r="A171" t="s">
        <v>9883</v>
      </c>
      <c r="B171" s="54" t="s">
        <v>10604</v>
      </c>
      <c r="C171" s="54" t="s">
        <v>10498</v>
      </c>
      <c r="D171" s="54" t="s">
        <v>10605</v>
      </c>
      <c r="E171" s="54" t="s">
        <v>10606</v>
      </c>
      <c r="F171" t="str">
        <f t="shared" si="68"/>
        <v>91</v>
      </c>
      <c r="G171" t="str">
        <f t="shared" si="69"/>
        <v>1953</v>
      </c>
      <c r="H171">
        <f t="shared" si="70"/>
        <v>1862</v>
      </c>
      <c r="I171" t="str">
        <f t="shared" si="82"/>
        <v>W1850</v>
      </c>
      <c r="J171">
        <f t="shared" si="71"/>
        <v>36.325400000000002</v>
      </c>
      <c r="K171">
        <f t="shared" ref="K171:K172" si="112">VALUE(RIGHT(E171,8))</f>
        <v>-88.917000000000002</v>
      </c>
      <c r="L171" t="s">
        <v>10649</v>
      </c>
      <c r="M171" s="54"/>
      <c r="O171" t="s">
        <v>11323</v>
      </c>
      <c r="P171" t="str">
        <f t="shared" si="83"/>
        <v xml:space="preserve"> Calloway W1850</v>
      </c>
      <c r="U171" t="str">
        <f t="shared" si="84"/>
        <v/>
      </c>
    </row>
    <row r="172" spans="1:21" ht="20">
      <c r="A172" t="s">
        <v>9884</v>
      </c>
      <c r="B172" s="54" t="s">
        <v>10607</v>
      </c>
      <c r="C172" s="54" t="s">
        <v>10498</v>
      </c>
      <c r="D172" s="54" t="s">
        <v>10608</v>
      </c>
      <c r="E172" s="54" t="s">
        <v>10609</v>
      </c>
      <c r="F172" t="str">
        <f t="shared" si="68"/>
        <v>83</v>
      </c>
      <c r="G172" t="str">
        <f t="shared" si="69"/>
        <v>1953</v>
      </c>
      <c r="H172">
        <f t="shared" si="70"/>
        <v>1870</v>
      </c>
      <c r="I172" t="str">
        <f t="shared" si="82"/>
        <v>W1850</v>
      </c>
      <c r="J172">
        <f t="shared" si="71"/>
        <v>36.828899999999997</v>
      </c>
      <c r="K172">
        <f t="shared" si="112"/>
        <v>-87.9375</v>
      </c>
      <c r="L172" t="s">
        <v>10650</v>
      </c>
      <c r="M172" s="54"/>
      <c r="O172" t="s">
        <v>11324</v>
      </c>
      <c r="P172" t="str">
        <f t="shared" si="83"/>
        <v xml:space="preserve"> Trigg W1850</v>
      </c>
      <c r="U172" t="str">
        <f t="shared" si="84"/>
        <v/>
      </c>
    </row>
    <row r="173" spans="1:21" ht="20">
      <c r="A173" t="s">
        <v>9885</v>
      </c>
      <c r="B173" s="54" t="s">
        <v>10610</v>
      </c>
      <c r="C173" s="54" t="s">
        <v>10498</v>
      </c>
      <c r="D173" s="54" t="s">
        <v>10611</v>
      </c>
      <c r="E173" s="54" t="s">
        <v>10612</v>
      </c>
      <c r="F173" t="str">
        <f t="shared" si="68"/>
        <v>74</v>
      </c>
      <c r="G173" t="str">
        <f t="shared" si="69"/>
        <v>1953</v>
      </c>
      <c r="H173">
        <f t="shared" si="70"/>
        <v>1879</v>
      </c>
      <c r="I173" t="str">
        <f t="shared" si="82"/>
        <v>W1870</v>
      </c>
      <c r="J173">
        <f t="shared" si="71"/>
        <v>36.865000000000002</v>
      </c>
      <c r="K173">
        <f t="shared" ref="K173" si="113">VALUE(RIGHT(E173,9))</f>
        <v>-87.835300000000004</v>
      </c>
      <c r="L173" t="s">
        <v>10651</v>
      </c>
      <c r="M173" s="54"/>
      <c r="O173" t="s">
        <v>11324</v>
      </c>
      <c r="P173" t="str">
        <f t="shared" si="83"/>
        <v xml:space="preserve"> Trigg W1870</v>
      </c>
      <c r="U173" t="str">
        <f t="shared" si="84"/>
        <v/>
      </c>
    </row>
    <row r="174" spans="1:21" ht="20">
      <c r="A174" t="s">
        <v>9886</v>
      </c>
      <c r="B174" s="54" t="s">
        <v>10613</v>
      </c>
      <c r="C174" s="54" t="s">
        <v>10498</v>
      </c>
      <c r="D174" s="54" t="s">
        <v>10611</v>
      </c>
      <c r="E174" s="54" t="s">
        <v>10612</v>
      </c>
      <c r="F174" t="str">
        <f t="shared" si="68"/>
        <v>70</v>
      </c>
      <c r="G174" t="str">
        <f t="shared" si="69"/>
        <v>1953</v>
      </c>
      <c r="H174">
        <f t="shared" si="70"/>
        <v>1883</v>
      </c>
      <c r="I174" t="str">
        <f t="shared" si="82"/>
        <v>W1870</v>
      </c>
      <c r="J174">
        <f t="shared" si="71"/>
        <v>36.865000000000002</v>
      </c>
      <c r="K174">
        <f t="shared" ref="K174:K175" si="114">VALUE(RIGHT(E174,8))</f>
        <v>-87.835300000000004</v>
      </c>
      <c r="L174" t="s">
        <v>10651</v>
      </c>
      <c r="M174" s="54"/>
      <c r="O174" t="s">
        <v>11324</v>
      </c>
      <c r="P174" t="str">
        <f t="shared" si="83"/>
        <v xml:space="preserve"> Trigg W1870</v>
      </c>
      <c r="U174" t="str">
        <f t="shared" si="84"/>
        <v/>
      </c>
    </row>
    <row r="175" spans="1:21" ht="20">
      <c r="A175" t="s">
        <v>9887</v>
      </c>
      <c r="B175" s="54" t="s">
        <v>10614</v>
      </c>
      <c r="C175" s="54" t="s">
        <v>10615</v>
      </c>
      <c r="D175" s="54" t="s">
        <v>10616</v>
      </c>
      <c r="E175" s="54" t="s">
        <v>10617</v>
      </c>
      <c r="F175" t="str">
        <f t="shared" si="68"/>
        <v>60</v>
      </c>
      <c r="G175" t="str">
        <f t="shared" si="69"/>
        <v>1960</v>
      </c>
      <c r="H175">
        <f t="shared" si="70"/>
        <v>1900</v>
      </c>
      <c r="I175" t="str">
        <f t="shared" si="82"/>
        <v>W1900</v>
      </c>
      <c r="J175">
        <f t="shared" si="71"/>
        <v>36.820300000000003</v>
      </c>
      <c r="K175">
        <f t="shared" si="114"/>
        <v>-87.694999999999993</v>
      </c>
      <c r="L175" t="s">
        <v>10652</v>
      </c>
      <c r="M175" s="54"/>
      <c r="O175" t="s">
        <v>11324</v>
      </c>
      <c r="P175" t="str">
        <f t="shared" si="83"/>
        <v xml:space="preserve"> Trigg W1900</v>
      </c>
      <c r="U175" t="str">
        <f t="shared" si="84"/>
        <v/>
      </c>
    </row>
    <row r="176" spans="1:21" ht="20">
      <c r="A176" t="s">
        <v>9888</v>
      </c>
      <c r="B176" s="54" t="s">
        <v>10653</v>
      </c>
      <c r="C176" s="54" t="s">
        <v>10615</v>
      </c>
      <c r="D176" s="54" t="s">
        <v>10654</v>
      </c>
      <c r="E176" s="54" t="s">
        <v>10655</v>
      </c>
      <c r="F176" t="str">
        <f t="shared" si="68"/>
        <v>93</v>
      </c>
      <c r="G176" t="str">
        <f t="shared" si="69"/>
        <v>1960</v>
      </c>
      <c r="H176">
        <f t="shared" si="70"/>
        <v>1867</v>
      </c>
      <c r="I176" t="str">
        <f t="shared" si="82"/>
        <v>W1850</v>
      </c>
      <c r="J176">
        <f t="shared" si="71"/>
        <v>36.864199999999997</v>
      </c>
      <c r="K176">
        <f t="shared" ref="K176" si="115">VALUE(RIGHT(E176,9))</f>
        <v>-86.710300000000004</v>
      </c>
      <c r="L176" t="s">
        <v>10445</v>
      </c>
      <c r="M176" s="54"/>
      <c r="O176" t="s">
        <v>11325</v>
      </c>
      <c r="P176" t="str">
        <f t="shared" si="83"/>
        <v xml:space="preserve"> Logan W1850</v>
      </c>
      <c r="U176" t="str">
        <f t="shared" si="84"/>
        <v/>
      </c>
    </row>
    <row r="177" spans="1:21" ht="20">
      <c r="A177" t="s">
        <v>9889</v>
      </c>
      <c r="B177" s="54" t="s">
        <v>10656</v>
      </c>
      <c r="C177" s="54" t="s">
        <v>10615</v>
      </c>
      <c r="D177" s="54" t="s">
        <v>10657</v>
      </c>
      <c r="E177" s="54" t="s">
        <v>10658</v>
      </c>
      <c r="F177" t="str">
        <f t="shared" si="68"/>
        <v>50</v>
      </c>
      <c r="G177" t="str">
        <f t="shared" si="69"/>
        <v>1960</v>
      </c>
      <c r="H177">
        <f t="shared" si="70"/>
        <v>1910</v>
      </c>
      <c r="I177" t="str">
        <f t="shared" si="82"/>
        <v>W1900</v>
      </c>
      <c r="J177">
        <f t="shared" si="71"/>
        <v>36.986400000000003</v>
      </c>
      <c r="K177">
        <f t="shared" ref="K177:K178" si="116">VALUE(RIGHT(E177,8))</f>
        <v>-86.947199999999995</v>
      </c>
      <c r="L177" t="s">
        <v>10843</v>
      </c>
      <c r="M177" s="54"/>
      <c r="O177" t="s">
        <v>11325</v>
      </c>
      <c r="P177" t="str">
        <f t="shared" si="83"/>
        <v xml:space="preserve"> Logan W1900</v>
      </c>
      <c r="U177" t="str">
        <f t="shared" si="84"/>
        <v/>
      </c>
    </row>
    <row r="178" spans="1:21" ht="20">
      <c r="A178" t="s">
        <v>9890</v>
      </c>
      <c r="B178" s="54" t="s">
        <v>10659</v>
      </c>
      <c r="C178" s="54" t="s">
        <v>10509</v>
      </c>
      <c r="D178" s="54" t="s">
        <v>10660</v>
      </c>
      <c r="E178" s="54" t="s">
        <v>10661</v>
      </c>
      <c r="F178" t="str">
        <f t="shared" si="68"/>
        <v>85</v>
      </c>
      <c r="G178" t="str">
        <f t="shared" si="69"/>
        <v>1955</v>
      </c>
      <c r="H178">
        <f t="shared" si="70"/>
        <v>1870</v>
      </c>
      <c r="I178" t="str">
        <f t="shared" si="82"/>
        <v>W1850</v>
      </c>
      <c r="J178">
        <f t="shared" si="71"/>
        <v>36.698900000000002</v>
      </c>
      <c r="K178">
        <f t="shared" si="116"/>
        <v>-86.068299999999994</v>
      </c>
      <c r="L178" t="s">
        <v>10844</v>
      </c>
      <c r="M178" s="54"/>
      <c r="O178" t="s">
        <v>11326</v>
      </c>
      <c r="P178" t="str">
        <f t="shared" si="83"/>
        <v xml:space="preserve"> Allen W1850</v>
      </c>
      <c r="U178" t="str">
        <f t="shared" si="84"/>
        <v/>
      </c>
    </row>
    <row r="179" spans="1:21" ht="20">
      <c r="A179" t="s">
        <v>9891</v>
      </c>
      <c r="B179" s="54" t="s">
        <v>10662</v>
      </c>
      <c r="C179" s="54" t="s">
        <v>9709</v>
      </c>
      <c r="D179" s="54" t="s">
        <v>10663</v>
      </c>
      <c r="E179" s="54" t="s">
        <v>10664</v>
      </c>
      <c r="F179" t="str">
        <f t="shared" ref="F179:F242" si="117">IF(RIGHT(LEFT(B179,23),2)=" -",RIGHT(LEFT(B179,21),2),IF(VALUE(RIGHT(LEFT(B179,23),2))&lt;10,RIGHT(LEFT(B179,22),2),RIGHT(LEFT(B179,23),2)))</f>
        <v>73</v>
      </c>
      <c r="G179" t="str">
        <f t="shared" ref="G179:G242" si="118">RIGHT(C179,4)</f>
        <v>1954</v>
      </c>
      <c r="H179">
        <f t="shared" ref="H179:H242" si="119">G179-F179</f>
        <v>1881</v>
      </c>
      <c r="I179" t="str">
        <f t="shared" si="82"/>
        <v>W1870</v>
      </c>
      <c r="J179">
        <f t="shared" ref="J179:J242" si="120">VALUE(RIGHT(LEFT(E179,17),8))</f>
        <v>36.683100000000003</v>
      </c>
      <c r="K179">
        <f t="shared" ref="K179" si="121">VALUE(RIGHT(E179,9))</f>
        <v>-86.057199999999995</v>
      </c>
      <c r="L179" t="s">
        <v>10845</v>
      </c>
      <c r="M179" s="54"/>
      <c r="O179" t="s">
        <v>11326</v>
      </c>
      <c r="P179" t="str">
        <f t="shared" si="83"/>
        <v xml:space="preserve"> Allen W1870</v>
      </c>
      <c r="U179" t="str">
        <f t="shared" si="84"/>
        <v/>
      </c>
    </row>
    <row r="180" spans="1:21" ht="20">
      <c r="A180" t="s">
        <v>9892</v>
      </c>
      <c r="B180" s="54" t="s">
        <v>10665</v>
      </c>
      <c r="C180" s="54" t="s">
        <v>9709</v>
      </c>
      <c r="D180" s="54" t="s">
        <v>10666</v>
      </c>
      <c r="E180" s="54" t="s">
        <v>10667</v>
      </c>
      <c r="F180" t="str">
        <f t="shared" si="117"/>
        <v>93</v>
      </c>
      <c r="G180" t="str">
        <f t="shared" si="118"/>
        <v>1954</v>
      </c>
      <c r="H180">
        <f t="shared" si="119"/>
        <v>1861</v>
      </c>
      <c r="I180" t="str">
        <f t="shared" si="82"/>
        <v>W1850</v>
      </c>
      <c r="J180">
        <f t="shared" si="120"/>
        <v>37.075400000000002</v>
      </c>
      <c r="K180">
        <f t="shared" ref="K180:K181" si="122">VALUE(RIGHT(E180,8))</f>
        <v>-84.3733</v>
      </c>
      <c r="L180" t="s">
        <v>10846</v>
      </c>
      <c r="M180" s="54"/>
      <c r="O180" t="s">
        <v>11304</v>
      </c>
      <c r="P180" t="str">
        <f t="shared" si="83"/>
        <v xml:space="preserve"> Pulaski W1850</v>
      </c>
      <c r="U180" t="str">
        <f t="shared" si="84"/>
        <v/>
      </c>
    </row>
    <row r="181" spans="1:21" ht="20">
      <c r="A181" t="s">
        <v>9893</v>
      </c>
      <c r="B181" s="54" t="s">
        <v>10668</v>
      </c>
      <c r="C181" s="54" t="s">
        <v>9709</v>
      </c>
      <c r="D181" s="54" t="s">
        <v>10669</v>
      </c>
      <c r="E181" s="54" t="s">
        <v>10670</v>
      </c>
      <c r="F181" t="str">
        <f t="shared" si="117"/>
        <v>65</v>
      </c>
      <c r="G181" t="str">
        <f t="shared" si="118"/>
        <v>1954</v>
      </c>
      <c r="H181">
        <f t="shared" si="119"/>
        <v>1889</v>
      </c>
      <c r="I181" t="str">
        <f t="shared" si="82"/>
        <v>W1870</v>
      </c>
      <c r="J181">
        <f t="shared" si="120"/>
        <v>37.091999999999999</v>
      </c>
      <c r="K181">
        <f t="shared" si="122"/>
        <v>-84.604100000000003</v>
      </c>
      <c r="L181" t="s">
        <v>10847</v>
      </c>
      <c r="M181" s="54"/>
      <c r="O181" t="s">
        <v>11304</v>
      </c>
      <c r="P181" t="str">
        <f t="shared" si="83"/>
        <v xml:space="preserve"> Pulaski W1870</v>
      </c>
      <c r="U181" t="str">
        <f t="shared" si="84"/>
        <v/>
      </c>
    </row>
    <row r="182" spans="1:21" ht="20">
      <c r="A182" t="s">
        <v>9894</v>
      </c>
      <c r="B182" s="54" t="s">
        <v>10671</v>
      </c>
      <c r="C182" s="54" t="s">
        <v>9709</v>
      </c>
      <c r="D182" s="54" t="s">
        <v>10672</v>
      </c>
      <c r="E182" s="54" t="s">
        <v>10673</v>
      </c>
      <c r="F182">
        <v>104</v>
      </c>
      <c r="G182" t="str">
        <f t="shared" si="118"/>
        <v>1954</v>
      </c>
      <c r="H182">
        <f t="shared" si="119"/>
        <v>1850</v>
      </c>
      <c r="I182" t="str">
        <f t="shared" si="82"/>
        <v>W1850</v>
      </c>
      <c r="J182">
        <f t="shared" si="120"/>
        <v>36.780299999999997</v>
      </c>
      <c r="K182">
        <f t="shared" ref="K182" si="123">VALUE(RIGHT(E182,9))</f>
        <v>-84.134900000000002</v>
      </c>
      <c r="L182" t="s">
        <v>10848</v>
      </c>
      <c r="M182" s="54"/>
      <c r="O182" t="s">
        <v>11327</v>
      </c>
      <c r="P182" t="str">
        <f t="shared" si="83"/>
        <v xml:space="preserve"> Whitley W1850</v>
      </c>
      <c r="U182" t="str">
        <f t="shared" si="84"/>
        <v/>
      </c>
    </row>
    <row r="183" spans="1:21" ht="20">
      <c r="A183" t="s">
        <v>9895</v>
      </c>
      <c r="B183" s="54" t="s">
        <v>10674</v>
      </c>
      <c r="C183" s="54" t="s">
        <v>9709</v>
      </c>
      <c r="D183" s="54" t="s">
        <v>10675</v>
      </c>
      <c r="E183" s="54" t="s">
        <v>10676</v>
      </c>
      <c r="F183" t="str">
        <f t="shared" si="117"/>
        <v>74</v>
      </c>
      <c r="G183" t="str">
        <f t="shared" si="118"/>
        <v>1954</v>
      </c>
      <c r="H183">
        <f t="shared" si="119"/>
        <v>1880</v>
      </c>
      <c r="I183" t="str">
        <f t="shared" si="82"/>
        <v>W1870</v>
      </c>
      <c r="J183">
        <f t="shared" si="120"/>
        <v>36.743400000000001</v>
      </c>
      <c r="K183">
        <f t="shared" ref="K183:K184" si="124">VALUE(RIGHT(E183,8))</f>
        <v>-84.159700000000001</v>
      </c>
      <c r="L183" t="s">
        <v>10849</v>
      </c>
      <c r="M183" s="54"/>
      <c r="O183" t="s">
        <v>11327</v>
      </c>
      <c r="P183" t="str">
        <f t="shared" si="83"/>
        <v xml:space="preserve"> Whitley W1870</v>
      </c>
      <c r="U183" t="str">
        <f t="shared" si="84"/>
        <v/>
      </c>
    </row>
    <row r="184" spans="1:21" ht="20">
      <c r="A184" t="s">
        <v>9896</v>
      </c>
      <c r="B184" s="54" t="s">
        <v>10677</v>
      </c>
      <c r="C184" s="54" t="s">
        <v>9709</v>
      </c>
      <c r="D184" s="54" t="s">
        <v>10675</v>
      </c>
      <c r="E184" s="54" t="s">
        <v>10676</v>
      </c>
      <c r="F184" t="str">
        <f t="shared" si="117"/>
        <v>82</v>
      </c>
      <c r="G184" t="str">
        <f t="shared" si="118"/>
        <v>1954</v>
      </c>
      <c r="H184">
        <f t="shared" si="119"/>
        <v>1872</v>
      </c>
      <c r="I184" t="str">
        <f t="shared" si="82"/>
        <v>W1850</v>
      </c>
      <c r="J184">
        <f t="shared" si="120"/>
        <v>36.743400000000001</v>
      </c>
      <c r="K184">
        <f t="shared" si="124"/>
        <v>-84.159700000000001</v>
      </c>
      <c r="L184" t="s">
        <v>10849</v>
      </c>
      <c r="M184" s="54"/>
      <c r="O184" t="s">
        <v>11327</v>
      </c>
      <c r="P184" t="str">
        <f t="shared" si="83"/>
        <v xml:space="preserve"> Whitley W1850</v>
      </c>
      <c r="U184" t="str">
        <f t="shared" si="84"/>
        <v/>
      </c>
    </row>
    <row r="185" spans="1:21" ht="20">
      <c r="A185" t="s">
        <v>9897</v>
      </c>
      <c r="B185" s="54" t="s">
        <v>10678</v>
      </c>
      <c r="C185" s="54" t="s">
        <v>9709</v>
      </c>
      <c r="D185" s="54" t="s">
        <v>10679</v>
      </c>
      <c r="E185" s="54" t="s">
        <v>10680</v>
      </c>
      <c r="F185" t="str">
        <f t="shared" si="117"/>
        <v>86</v>
      </c>
      <c r="G185" t="str">
        <f t="shared" si="118"/>
        <v>1954</v>
      </c>
      <c r="H185">
        <f t="shared" si="119"/>
        <v>1868</v>
      </c>
      <c r="I185" t="str">
        <f t="shared" si="82"/>
        <v>W1850</v>
      </c>
      <c r="J185">
        <f t="shared" si="120"/>
        <v>36.434899999999999</v>
      </c>
      <c r="K185">
        <f t="shared" ref="K185" si="125">VALUE(RIGHT(E185,9))</f>
        <v>-83.475399999999993</v>
      </c>
      <c r="L185" t="s">
        <v>10850</v>
      </c>
      <c r="M185" s="54"/>
      <c r="O185" t="s">
        <v>11328</v>
      </c>
      <c r="P185" t="str">
        <f t="shared" si="83"/>
        <v xml:space="preserve"> Bell W1850</v>
      </c>
      <c r="U185" t="str">
        <f t="shared" si="84"/>
        <v/>
      </c>
    </row>
    <row r="186" spans="1:21" ht="20">
      <c r="A186" t="s">
        <v>9898</v>
      </c>
      <c r="B186" s="54" t="s">
        <v>10681</v>
      </c>
      <c r="C186" s="54" t="s">
        <v>9709</v>
      </c>
      <c r="D186" s="54" t="s">
        <v>10682</v>
      </c>
      <c r="E186" s="54" t="s">
        <v>10683</v>
      </c>
      <c r="F186" t="str">
        <f t="shared" si="117"/>
        <v>55</v>
      </c>
      <c r="G186" t="str">
        <f t="shared" si="118"/>
        <v>1954</v>
      </c>
      <c r="H186">
        <f t="shared" si="119"/>
        <v>1899</v>
      </c>
      <c r="I186" t="str">
        <f t="shared" si="82"/>
        <v>W1870</v>
      </c>
      <c r="J186">
        <f t="shared" si="120"/>
        <v>36.607300000000002</v>
      </c>
      <c r="K186">
        <f t="shared" ref="K186:K187" si="126">VALUE(RIGHT(E186,8))</f>
        <v>-83.714299999999994</v>
      </c>
      <c r="L186" t="s">
        <v>10851</v>
      </c>
      <c r="M186" s="54"/>
      <c r="O186" t="s">
        <v>11328</v>
      </c>
      <c r="P186" t="str">
        <f t="shared" si="83"/>
        <v xml:space="preserve"> Bell W1870</v>
      </c>
      <c r="U186" t="str">
        <f t="shared" si="84"/>
        <v/>
      </c>
    </row>
    <row r="187" spans="1:21" ht="20">
      <c r="A187" t="s">
        <v>9899</v>
      </c>
      <c r="B187" s="54" t="s">
        <v>10684</v>
      </c>
      <c r="C187" s="54" t="s">
        <v>10503</v>
      </c>
      <c r="D187" s="54" t="s">
        <v>10685</v>
      </c>
      <c r="E187" s="54" t="s">
        <v>10686</v>
      </c>
      <c r="F187" t="str">
        <f t="shared" si="117"/>
        <v>63</v>
      </c>
      <c r="G187" t="str">
        <f t="shared" si="118"/>
        <v>1962</v>
      </c>
      <c r="H187">
        <f t="shared" si="119"/>
        <v>1899</v>
      </c>
      <c r="I187" t="str">
        <f t="shared" si="82"/>
        <v>W1870</v>
      </c>
      <c r="J187">
        <f t="shared" si="120"/>
        <v>37.517800000000001</v>
      </c>
      <c r="K187">
        <f t="shared" si="126"/>
        <v>-87.690299999999993</v>
      </c>
      <c r="L187" t="s">
        <v>10852</v>
      </c>
      <c r="M187" s="54"/>
      <c r="O187" t="s">
        <v>11329</v>
      </c>
      <c r="P187" t="str">
        <f t="shared" si="83"/>
        <v xml:space="preserve"> Webster W1870</v>
      </c>
      <c r="U187" t="str">
        <f t="shared" si="84"/>
        <v/>
      </c>
    </row>
    <row r="188" spans="1:21" ht="20">
      <c r="A188" t="s">
        <v>9900</v>
      </c>
      <c r="B188" s="54" t="s">
        <v>10688</v>
      </c>
      <c r="C188" s="54" t="s">
        <v>10575</v>
      </c>
      <c r="D188" s="54" t="s">
        <v>10687</v>
      </c>
      <c r="E188" s="54" t="s">
        <v>10686</v>
      </c>
      <c r="F188" t="str">
        <f t="shared" si="117"/>
        <v>50</v>
      </c>
      <c r="G188" t="str">
        <f t="shared" si="118"/>
        <v>1962</v>
      </c>
      <c r="H188">
        <f t="shared" si="119"/>
        <v>1912</v>
      </c>
      <c r="I188" t="str">
        <f t="shared" si="82"/>
        <v>W1900</v>
      </c>
      <c r="J188">
        <f t="shared" si="120"/>
        <v>37.517800000000001</v>
      </c>
      <c r="K188">
        <f t="shared" ref="K188" si="127">VALUE(RIGHT(E188,9))</f>
        <v>-87.690299999999993</v>
      </c>
      <c r="L188" t="s">
        <v>10853</v>
      </c>
      <c r="M188" s="54"/>
      <c r="O188" t="s">
        <v>11329</v>
      </c>
      <c r="P188" t="str">
        <f t="shared" si="83"/>
        <v xml:space="preserve"> Webster W1900</v>
      </c>
      <c r="U188" t="str">
        <f t="shared" si="84"/>
        <v/>
      </c>
    </row>
    <row r="189" spans="1:21" ht="20">
      <c r="A189" t="s">
        <v>9901</v>
      </c>
      <c r="B189" s="54" t="s">
        <v>10689</v>
      </c>
      <c r="C189" s="54" t="s">
        <v>9709</v>
      </c>
      <c r="D189" s="54" t="s">
        <v>10690</v>
      </c>
      <c r="E189" s="54" t="s">
        <v>10691</v>
      </c>
      <c r="F189" t="str">
        <f t="shared" si="117"/>
        <v>89</v>
      </c>
      <c r="G189" t="str">
        <f t="shared" si="118"/>
        <v>1954</v>
      </c>
      <c r="H189">
        <f t="shared" si="119"/>
        <v>1865</v>
      </c>
      <c r="I189" t="str">
        <f t="shared" si="82"/>
        <v>W1850</v>
      </c>
      <c r="J189">
        <f t="shared" si="120"/>
        <v>37.476199999999999</v>
      </c>
      <c r="K189">
        <f t="shared" ref="K189:K190" si="128">VALUE(RIGHT(E189,8))</f>
        <v>-83.674899999999994</v>
      </c>
      <c r="L189" t="s">
        <v>10854</v>
      </c>
      <c r="M189" s="54"/>
      <c r="O189" t="s">
        <v>11330</v>
      </c>
      <c r="P189" t="str">
        <f t="shared" si="83"/>
        <v xml:space="preserve"> Owsley W1850</v>
      </c>
      <c r="U189" t="str">
        <f t="shared" si="84"/>
        <v/>
      </c>
    </row>
    <row r="190" spans="1:21" ht="20">
      <c r="A190" t="s">
        <v>9902</v>
      </c>
      <c r="B190" s="54" t="s">
        <v>10692</v>
      </c>
      <c r="C190" s="54" t="s">
        <v>9709</v>
      </c>
      <c r="D190" s="54" t="s">
        <v>10693</v>
      </c>
      <c r="E190" s="54" t="s">
        <v>10694</v>
      </c>
      <c r="F190" t="str">
        <f t="shared" si="117"/>
        <v>10</v>
      </c>
      <c r="G190" t="str">
        <f t="shared" si="118"/>
        <v>1954</v>
      </c>
      <c r="H190">
        <f t="shared" si="119"/>
        <v>1944</v>
      </c>
      <c r="I190" t="str">
        <f t="shared" si="82"/>
        <v>W1900</v>
      </c>
      <c r="J190">
        <f t="shared" si="120"/>
        <v>37.454000000000001</v>
      </c>
      <c r="K190">
        <f t="shared" si="128"/>
        <v>-83.719899999999996</v>
      </c>
      <c r="L190" t="s">
        <v>10855</v>
      </c>
      <c r="M190" s="54"/>
      <c r="O190" t="s">
        <v>11330</v>
      </c>
      <c r="P190" t="str">
        <f t="shared" si="83"/>
        <v xml:space="preserve"> Owsley W1900</v>
      </c>
      <c r="U190" t="str">
        <f t="shared" si="84"/>
        <v/>
      </c>
    </row>
    <row r="191" spans="1:21" ht="20">
      <c r="A191" t="s">
        <v>9903</v>
      </c>
      <c r="B191" s="54" t="s">
        <v>10695</v>
      </c>
      <c r="C191" s="54" t="s">
        <v>9709</v>
      </c>
      <c r="D191" s="54" t="s">
        <v>10696</v>
      </c>
      <c r="E191" s="54" t="s">
        <v>10697</v>
      </c>
      <c r="F191" t="str">
        <f t="shared" si="117"/>
        <v>98</v>
      </c>
      <c r="G191" t="str">
        <f t="shared" si="118"/>
        <v>1954</v>
      </c>
      <c r="H191">
        <f t="shared" si="119"/>
        <v>1856</v>
      </c>
      <c r="I191" t="str">
        <f t="shared" si="82"/>
        <v>W1850</v>
      </c>
      <c r="J191">
        <f t="shared" si="120"/>
        <v>37.285600000000002</v>
      </c>
      <c r="K191">
        <f t="shared" ref="K191" si="129">VALUE(RIGHT(E191,9))</f>
        <v>-83.365600000000001</v>
      </c>
      <c r="L191" t="s">
        <v>10856</v>
      </c>
      <c r="M191" s="54"/>
      <c r="O191" t="s">
        <v>11330</v>
      </c>
      <c r="P191" t="str">
        <f t="shared" si="83"/>
        <v xml:space="preserve"> Owsley W1850</v>
      </c>
      <c r="U191" t="str">
        <f t="shared" si="84"/>
        <v/>
      </c>
    </row>
    <row r="192" spans="1:21" ht="20">
      <c r="A192" t="s">
        <v>9904</v>
      </c>
      <c r="B192" s="54" t="s">
        <v>10698</v>
      </c>
      <c r="C192" s="54" t="s">
        <v>9709</v>
      </c>
      <c r="D192" s="54" t="s">
        <v>10699</v>
      </c>
      <c r="E192" s="54" t="s">
        <v>10700</v>
      </c>
      <c r="F192" t="str">
        <f t="shared" si="117"/>
        <v>78</v>
      </c>
      <c r="G192" t="str">
        <f t="shared" si="118"/>
        <v>1954</v>
      </c>
      <c r="H192">
        <f t="shared" si="119"/>
        <v>1876</v>
      </c>
      <c r="I192" t="str">
        <f t="shared" si="82"/>
        <v>W1870</v>
      </c>
      <c r="J192">
        <f t="shared" si="120"/>
        <v>37.261899999999997</v>
      </c>
      <c r="K192">
        <f t="shared" ref="K192:K193" si="130">VALUE(RIGHT(E192,8))</f>
        <v>-83.363799999999998</v>
      </c>
      <c r="L192" t="s">
        <v>10857</v>
      </c>
      <c r="M192" s="54"/>
      <c r="O192" t="s">
        <v>11330</v>
      </c>
      <c r="P192" t="str">
        <f t="shared" si="83"/>
        <v xml:space="preserve"> Owsley W1870</v>
      </c>
      <c r="U192" t="str">
        <f t="shared" si="84"/>
        <v/>
      </c>
    </row>
    <row r="193" spans="1:21" ht="20">
      <c r="A193" t="s">
        <v>9905</v>
      </c>
      <c r="B193" s="54" t="s">
        <v>10701</v>
      </c>
      <c r="C193" s="54" t="s">
        <v>9709</v>
      </c>
      <c r="D193" s="54" t="s">
        <v>10702</v>
      </c>
      <c r="E193" s="54" t="s">
        <v>10703</v>
      </c>
      <c r="F193" t="str">
        <f t="shared" si="117"/>
        <v>71</v>
      </c>
      <c r="G193" t="str">
        <f t="shared" si="118"/>
        <v>1954</v>
      </c>
      <c r="H193">
        <f t="shared" si="119"/>
        <v>1883</v>
      </c>
      <c r="I193" t="str">
        <f t="shared" si="82"/>
        <v>W1870</v>
      </c>
      <c r="J193">
        <f t="shared" si="120"/>
        <v>37.043100000000003</v>
      </c>
      <c r="K193">
        <f t="shared" si="130"/>
        <v>-83.207099999999997</v>
      </c>
      <c r="L193" t="s">
        <v>10858</v>
      </c>
      <c r="M193" s="54"/>
      <c r="O193" t="s">
        <v>11331</v>
      </c>
      <c r="P193" t="str">
        <f t="shared" si="83"/>
        <v xml:space="preserve"> Leslie W1870</v>
      </c>
      <c r="U193" t="str">
        <f t="shared" si="84"/>
        <v/>
      </c>
    </row>
    <row r="194" spans="1:21" ht="20">
      <c r="A194" t="s">
        <v>9906</v>
      </c>
      <c r="B194" s="54" t="s">
        <v>10704</v>
      </c>
      <c r="C194" s="54" t="s">
        <v>9709</v>
      </c>
      <c r="D194" s="54" t="s">
        <v>10705</v>
      </c>
      <c r="E194" s="54" t="s">
        <v>10706</v>
      </c>
      <c r="F194" t="str">
        <f t="shared" si="117"/>
        <v>76</v>
      </c>
      <c r="G194" t="str">
        <f t="shared" si="118"/>
        <v>1954</v>
      </c>
      <c r="H194">
        <f t="shared" si="119"/>
        <v>1878</v>
      </c>
      <c r="I194" t="str">
        <f t="shared" ref="I194:I257" si="131">"W"&amp;IF(H194&lt;1874,"1850",IF(H194&lt;1900,"1870","1900"))</f>
        <v>W1870</v>
      </c>
      <c r="J194">
        <f t="shared" si="120"/>
        <v>37.160899999999998</v>
      </c>
      <c r="K194">
        <f t="shared" ref="K194" si="132">VALUE(RIGHT(E194,9))</f>
        <v>-83.373199999999997</v>
      </c>
      <c r="L194" t="s">
        <v>10859</v>
      </c>
      <c r="M194" s="54"/>
      <c r="O194" t="s">
        <v>11331</v>
      </c>
      <c r="P194" t="str">
        <f t="shared" ref="P194:P257" si="133">O194&amp;I194</f>
        <v xml:space="preserve"> Leslie W1870</v>
      </c>
      <c r="U194" t="str">
        <f t="shared" ref="U194:U257" si="134">IF(S194="","",IF(ISEVEN(RIGHT(LEFT(S194,10),2)),S194,""))</f>
        <v/>
      </c>
    </row>
    <row r="195" spans="1:21" ht="20">
      <c r="A195" t="s">
        <v>9907</v>
      </c>
      <c r="B195" s="54" t="s">
        <v>10707</v>
      </c>
      <c r="C195" s="54" t="s">
        <v>9709</v>
      </c>
      <c r="D195" s="54" t="s">
        <v>10708</v>
      </c>
      <c r="E195" s="54" t="s">
        <v>10709</v>
      </c>
      <c r="F195" t="str">
        <f t="shared" si="117"/>
        <v>65</v>
      </c>
      <c r="G195" t="str">
        <f t="shared" si="118"/>
        <v>1954</v>
      </c>
      <c r="H195">
        <f t="shared" si="119"/>
        <v>1889</v>
      </c>
      <c r="I195" t="str">
        <f t="shared" si="131"/>
        <v>W1870</v>
      </c>
      <c r="J195">
        <f t="shared" si="120"/>
        <v>37.222000000000001</v>
      </c>
      <c r="K195">
        <f t="shared" ref="K195:K196" si="135">VALUE(RIGHT(E195,8))</f>
        <v>-83.377399999999994</v>
      </c>
      <c r="L195" t="s">
        <v>10860</v>
      </c>
      <c r="M195" s="54"/>
      <c r="O195" t="s">
        <v>11331</v>
      </c>
      <c r="P195" t="str">
        <f t="shared" si="133"/>
        <v xml:space="preserve"> Leslie W1870</v>
      </c>
      <c r="U195" t="str">
        <f t="shared" si="134"/>
        <v/>
      </c>
    </row>
    <row r="196" spans="1:21" ht="20">
      <c r="A196" t="s">
        <v>9908</v>
      </c>
      <c r="B196" s="54" t="s">
        <v>10710</v>
      </c>
      <c r="C196" s="54" t="s">
        <v>9709</v>
      </c>
      <c r="D196" s="54" t="s">
        <v>10711</v>
      </c>
      <c r="E196" s="54" t="s">
        <v>10712</v>
      </c>
      <c r="F196" t="str">
        <f t="shared" si="117"/>
        <v>74</v>
      </c>
      <c r="G196" t="str">
        <f t="shared" si="118"/>
        <v>1954</v>
      </c>
      <c r="H196">
        <f t="shared" si="119"/>
        <v>1880</v>
      </c>
      <c r="I196" t="str">
        <f t="shared" si="131"/>
        <v>W1870</v>
      </c>
      <c r="J196">
        <f t="shared" si="120"/>
        <v>36.774500000000003</v>
      </c>
      <c r="K196">
        <f t="shared" si="135"/>
        <v>-83.203800000000001</v>
      </c>
      <c r="L196" t="s">
        <v>10861</v>
      </c>
      <c r="M196" s="54"/>
      <c r="O196" t="s">
        <v>11332</v>
      </c>
      <c r="P196" t="str">
        <f t="shared" si="133"/>
        <v xml:space="preserve"> Harlan W1870</v>
      </c>
      <c r="U196" t="str">
        <f t="shared" si="134"/>
        <v/>
      </c>
    </row>
    <row r="197" spans="1:21" ht="20">
      <c r="A197" t="s">
        <v>9909</v>
      </c>
      <c r="B197" s="54" t="s">
        <v>10713</v>
      </c>
      <c r="C197" s="54" t="s">
        <v>9709</v>
      </c>
      <c r="D197" s="54" t="s">
        <v>10714</v>
      </c>
      <c r="E197" s="54" t="s">
        <v>10715</v>
      </c>
      <c r="F197" t="str">
        <f t="shared" si="117"/>
        <v>65</v>
      </c>
      <c r="G197" t="str">
        <f t="shared" si="118"/>
        <v>1954</v>
      </c>
      <c r="H197">
        <f t="shared" si="119"/>
        <v>1889</v>
      </c>
      <c r="I197" t="str">
        <f t="shared" si="131"/>
        <v>W1870</v>
      </c>
      <c r="J197">
        <f t="shared" si="120"/>
        <v>36.783999999999999</v>
      </c>
      <c r="K197">
        <f t="shared" ref="K197" si="136">VALUE(RIGHT(E197,9))</f>
        <v>-83.228200000000001</v>
      </c>
      <c r="L197" t="s">
        <v>10862</v>
      </c>
      <c r="M197" s="54"/>
      <c r="O197" t="s">
        <v>11332</v>
      </c>
      <c r="P197" t="str">
        <f t="shared" si="133"/>
        <v xml:space="preserve"> Harlan W1870</v>
      </c>
      <c r="U197" t="str">
        <f t="shared" si="134"/>
        <v/>
      </c>
    </row>
    <row r="198" spans="1:21" ht="20">
      <c r="A198" t="s">
        <v>9910</v>
      </c>
      <c r="B198" s="54" t="s">
        <v>10716</v>
      </c>
      <c r="C198" s="54" t="s">
        <v>9709</v>
      </c>
      <c r="D198" s="54" t="s">
        <v>10717</v>
      </c>
      <c r="E198" s="54" t="s">
        <v>10718</v>
      </c>
      <c r="F198" t="str">
        <f t="shared" si="117"/>
        <v>84</v>
      </c>
      <c r="G198" t="str">
        <f t="shared" si="118"/>
        <v>1954</v>
      </c>
      <c r="H198">
        <f t="shared" si="119"/>
        <v>1870</v>
      </c>
      <c r="I198" t="str">
        <f t="shared" si="131"/>
        <v>W1850</v>
      </c>
      <c r="J198">
        <f t="shared" si="120"/>
        <v>37.019799999999996</v>
      </c>
      <c r="K198">
        <f t="shared" ref="K198:K199" si="137">VALUE(RIGHT(E198,8))</f>
        <v>-82.959599999999995</v>
      </c>
      <c r="L198" t="s">
        <v>10863</v>
      </c>
      <c r="M198" s="54"/>
      <c r="O198" t="s">
        <v>11333</v>
      </c>
      <c r="P198" t="str">
        <f t="shared" si="133"/>
        <v xml:space="preserve"> Letcher W1850</v>
      </c>
      <c r="U198" t="str">
        <f t="shared" si="134"/>
        <v/>
      </c>
    </row>
    <row r="199" spans="1:21" ht="20">
      <c r="A199" t="s">
        <v>9911</v>
      </c>
      <c r="B199" s="54" t="s">
        <v>10719</v>
      </c>
      <c r="C199" s="54" t="s">
        <v>9709</v>
      </c>
      <c r="D199" s="54" t="s">
        <v>10720</v>
      </c>
      <c r="E199" s="54" t="s">
        <v>10721</v>
      </c>
      <c r="F199" t="str">
        <f t="shared" si="117"/>
        <v>80</v>
      </c>
      <c r="G199" t="str">
        <f t="shared" si="118"/>
        <v>1954</v>
      </c>
      <c r="H199">
        <f t="shared" si="119"/>
        <v>1874</v>
      </c>
      <c r="I199" t="str">
        <f t="shared" si="131"/>
        <v>W1870</v>
      </c>
      <c r="J199">
        <f t="shared" si="120"/>
        <v>37.080399999999997</v>
      </c>
      <c r="K199">
        <f t="shared" si="137"/>
        <v>-82.880300000000005</v>
      </c>
      <c r="L199" t="s">
        <v>10864</v>
      </c>
      <c r="M199" s="54"/>
      <c r="O199" t="s">
        <v>11333</v>
      </c>
      <c r="P199" t="str">
        <f t="shared" si="133"/>
        <v xml:space="preserve"> Letcher W1870</v>
      </c>
      <c r="U199" t="str">
        <f t="shared" si="134"/>
        <v/>
      </c>
    </row>
    <row r="200" spans="1:21" ht="20">
      <c r="A200" t="s">
        <v>9912</v>
      </c>
      <c r="B200" s="54" t="s">
        <v>10722</v>
      </c>
      <c r="C200" s="54" t="s">
        <v>10723</v>
      </c>
      <c r="D200" s="54" t="s">
        <v>10724</v>
      </c>
      <c r="E200" s="54" t="s">
        <v>10891</v>
      </c>
      <c r="F200" t="str">
        <f t="shared" si="117"/>
        <v>43</v>
      </c>
      <c r="G200" t="str">
        <f t="shared" si="118"/>
        <v>1955</v>
      </c>
      <c r="H200">
        <f t="shared" si="119"/>
        <v>1912</v>
      </c>
      <c r="I200" t="str">
        <f t="shared" si="131"/>
        <v>W1900</v>
      </c>
      <c r="J200">
        <f t="shared" si="120"/>
        <v>37.900100000000002</v>
      </c>
      <c r="K200">
        <f t="shared" ref="K200" si="138">VALUE(RIGHT(E200,9))</f>
        <v>-86.754999999999995</v>
      </c>
      <c r="L200" t="s">
        <v>10865</v>
      </c>
      <c r="M200" s="54"/>
      <c r="O200" t="s">
        <v>11273</v>
      </c>
      <c r="P200" t="str">
        <f t="shared" si="133"/>
        <v xml:space="preserve"> Hancock W1900</v>
      </c>
      <c r="U200" t="str">
        <f t="shared" si="134"/>
        <v/>
      </c>
    </row>
    <row r="201" spans="1:21" ht="20">
      <c r="A201" t="s">
        <v>9913</v>
      </c>
      <c r="B201" s="54" t="s">
        <v>10754</v>
      </c>
      <c r="C201" s="54" t="s">
        <v>10723</v>
      </c>
      <c r="D201" s="54" t="s">
        <v>10724</v>
      </c>
      <c r="E201" s="54" t="s">
        <v>10725</v>
      </c>
      <c r="F201" t="str">
        <f t="shared" si="117"/>
        <v>45</v>
      </c>
      <c r="G201" t="str">
        <f t="shared" si="118"/>
        <v>1955</v>
      </c>
      <c r="H201">
        <f t="shared" si="119"/>
        <v>1910</v>
      </c>
      <c r="I201" t="str">
        <f t="shared" si="131"/>
        <v>W1900</v>
      </c>
      <c r="J201">
        <f t="shared" si="120"/>
        <v>37.900100000000002</v>
      </c>
      <c r="K201">
        <f t="shared" ref="K201:K202" si="139">VALUE(RIGHT(E201,8))</f>
        <v>-86.754999999999995</v>
      </c>
      <c r="L201" t="s">
        <v>10865</v>
      </c>
      <c r="M201" s="54"/>
      <c r="O201" t="s">
        <v>11273</v>
      </c>
      <c r="P201" t="str">
        <f t="shared" si="133"/>
        <v xml:space="preserve"> Hancock W1900</v>
      </c>
      <c r="U201" t="str">
        <f t="shared" si="134"/>
        <v/>
      </c>
    </row>
    <row r="202" spans="1:21" ht="20">
      <c r="A202" t="s">
        <v>9914</v>
      </c>
      <c r="B202" s="54" t="s">
        <v>10755</v>
      </c>
      <c r="C202" s="54" t="s">
        <v>10575</v>
      </c>
      <c r="D202" s="54" t="s">
        <v>10756</v>
      </c>
      <c r="E202" s="54" t="s">
        <v>10757</v>
      </c>
      <c r="F202" t="str">
        <f t="shared" si="117"/>
        <v>82</v>
      </c>
      <c r="G202" t="str">
        <f t="shared" si="118"/>
        <v>1962</v>
      </c>
      <c r="H202">
        <f t="shared" si="119"/>
        <v>1880</v>
      </c>
      <c r="I202" t="str">
        <f t="shared" si="131"/>
        <v>W1870</v>
      </c>
      <c r="J202">
        <f t="shared" si="120"/>
        <v>37.6965</v>
      </c>
      <c r="K202">
        <f t="shared" si="139"/>
        <v>-86.134399999999999</v>
      </c>
      <c r="L202" t="s">
        <v>10866</v>
      </c>
      <c r="M202" s="54"/>
      <c r="O202" t="s">
        <v>11334</v>
      </c>
      <c r="P202" t="str">
        <f t="shared" si="133"/>
        <v xml:space="preserve"> Hardin W1870</v>
      </c>
      <c r="U202" t="str">
        <f t="shared" si="134"/>
        <v/>
      </c>
    </row>
    <row r="203" spans="1:21" ht="20">
      <c r="A203" t="s">
        <v>9915</v>
      </c>
      <c r="B203" s="54" t="s">
        <v>10758</v>
      </c>
      <c r="C203" s="54" t="s">
        <v>10575</v>
      </c>
      <c r="D203" s="54" t="s">
        <v>10759</v>
      </c>
      <c r="E203" s="54" t="s">
        <v>10760</v>
      </c>
      <c r="F203" t="str">
        <f t="shared" si="117"/>
        <v>77</v>
      </c>
      <c r="G203" t="str">
        <f t="shared" si="118"/>
        <v>1962</v>
      </c>
      <c r="H203">
        <f t="shared" si="119"/>
        <v>1885</v>
      </c>
      <c r="I203" t="str">
        <f t="shared" si="131"/>
        <v>W1870</v>
      </c>
      <c r="J203">
        <f t="shared" si="120"/>
        <v>37.593000000000004</v>
      </c>
      <c r="K203">
        <f t="shared" ref="K203" si="140">VALUE(RIGHT(E203,9))</f>
        <v>-85.571600000000004</v>
      </c>
      <c r="L203" t="s">
        <v>10867</v>
      </c>
      <c r="M203" s="54"/>
      <c r="O203" t="s">
        <v>11334</v>
      </c>
      <c r="P203" t="str">
        <f t="shared" si="133"/>
        <v xml:space="preserve"> Hardin W1870</v>
      </c>
      <c r="U203" t="str">
        <f t="shared" si="134"/>
        <v/>
      </c>
    </row>
    <row r="204" spans="1:21" ht="20">
      <c r="A204" t="s">
        <v>9916</v>
      </c>
      <c r="B204" s="54" t="s">
        <v>10761</v>
      </c>
      <c r="C204" s="54" t="s">
        <v>10575</v>
      </c>
      <c r="D204" s="54" t="s">
        <v>10762</v>
      </c>
      <c r="E204" s="54" t="s">
        <v>10763</v>
      </c>
      <c r="F204" t="str">
        <f t="shared" si="117"/>
        <v>70</v>
      </c>
      <c r="G204" t="str">
        <f t="shared" si="118"/>
        <v>1962</v>
      </c>
      <c r="H204">
        <f t="shared" si="119"/>
        <v>1892</v>
      </c>
      <c r="I204" t="str">
        <f t="shared" si="131"/>
        <v>W1870</v>
      </c>
      <c r="J204">
        <f t="shared" si="120"/>
        <v>37.562399999999997</v>
      </c>
      <c r="K204">
        <f t="shared" ref="K204:K205" si="141">VALUE(RIGHT(E204,8))</f>
        <v>-85.415800000000004</v>
      </c>
      <c r="L204" t="s">
        <v>10868</v>
      </c>
      <c r="M204" s="54"/>
      <c r="O204" t="s">
        <v>11335</v>
      </c>
      <c r="P204" t="str">
        <f t="shared" si="133"/>
        <v xml:space="preserve"> Bullitt W1870</v>
      </c>
      <c r="U204" t="str">
        <f t="shared" si="134"/>
        <v/>
      </c>
    </row>
    <row r="205" spans="1:21" ht="20">
      <c r="A205" t="s">
        <v>9917</v>
      </c>
      <c r="B205" s="54" t="s">
        <v>10764</v>
      </c>
      <c r="C205" s="54" t="s">
        <v>10723</v>
      </c>
      <c r="D205" s="54" t="s">
        <v>10762</v>
      </c>
      <c r="E205" s="54" t="s">
        <v>10763</v>
      </c>
      <c r="F205" t="str">
        <f t="shared" si="117"/>
        <v>67</v>
      </c>
      <c r="G205" t="str">
        <f t="shared" si="118"/>
        <v>1955</v>
      </c>
      <c r="H205">
        <f t="shared" si="119"/>
        <v>1888</v>
      </c>
      <c r="I205" t="str">
        <f t="shared" si="131"/>
        <v>W1870</v>
      </c>
      <c r="J205">
        <f t="shared" si="120"/>
        <v>37.562399999999997</v>
      </c>
      <c r="K205">
        <f t="shared" si="141"/>
        <v>-85.415800000000004</v>
      </c>
      <c r="L205" t="s">
        <v>10868</v>
      </c>
      <c r="M205" s="54"/>
      <c r="O205" t="s">
        <v>11335</v>
      </c>
      <c r="P205" t="str">
        <f t="shared" si="133"/>
        <v xml:space="preserve"> Bullitt W1870</v>
      </c>
      <c r="U205" t="str">
        <f t="shared" si="134"/>
        <v/>
      </c>
    </row>
    <row r="206" spans="1:21" ht="20">
      <c r="A206" t="s">
        <v>9918</v>
      </c>
      <c r="B206" s="54" t="s">
        <v>10765</v>
      </c>
      <c r="C206" s="54" t="s">
        <v>10766</v>
      </c>
      <c r="D206" s="54" t="s">
        <v>10767</v>
      </c>
      <c r="E206" s="54" t="s">
        <v>10768</v>
      </c>
      <c r="F206" t="str">
        <f t="shared" si="117"/>
        <v>65</v>
      </c>
      <c r="G206" t="str">
        <f t="shared" si="118"/>
        <v>1957</v>
      </c>
      <c r="H206">
        <f t="shared" si="119"/>
        <v>1892</v>
      </c>
      <c r="I206" t="str">
        <f t="shared" si="131"/>
        <v>W1870</v>
      </c>
      <c r="J206">
        <f t="shared" si="120"/>
        <v>38.252699999999997</v>
      </c>
      <c r="K206">
        <f t="shared" ref="K206" si="142">VALUE(RIGHT(E206,9))</f>
        <v>-85.758499999999998</v>
      </c>
      <c r="L206" t="s">
        <v>10869</v>
      </c>
      <c r="M206" s="54"/>
      <c r="O206" t="s">
        <v>11336</v>
      </c>
      <c r="P206" t="str">
        <f t="shared" si="133"/>
        <v xml:space="preserve"> Jefferson W1870</v>
      </c>
      <c r="U206" t="str">
        <f t="shared" si="134"/>
        <v/>
      </c>
    </row>
    <row r="207" spans="1:21" ht="20">
      <c r="A207" t="s">
        <v>9919</v>
      </c>
      <c r="B207" s="54" t="s">
        <v>10769</v>
      </c>
      <c r="C207" s="54" t="s">
        <v>10545</v>
      </c>
      <c r="D207" s="54" t="s">
        <v>10767</v>
      </c>
      <c r="E207" s="54" t="s">
        <v>10768</v>
      </c>
      <c r="F207" t="str">
        <f t="shared" si="117"/>
        <v>76</v>
      </c>
      <c r="G207" t="str">
        <f t="shared" si="118"/>
        <v>1952</v>
      </c>
      <c r="H207">
        <f t="shared" si="119"/>
        <v>1876</v>
      </c>
      <c r="I207" t="str">
        <f t="shared" si="131"/>
        <v>W1870</v>
      </c>
      <c r="J207">
        <f t="shared" si="120"/>
        <v>38.252699999999997</v>
      </c>
      <c r="K207">
        <f t="shared" ref="K207:K208" si="143">VALUE(RIGHT(E207,8))</f>
        <v>-85.758499999999998</v>
      </c>
      <c r="L207" t="s">
        <v>10869</v>
      </c>
      <c r="M207" s="54"/>
      <c r="O207" t="s">
        <v>11336</v>
      </c>
      <c r="P207" t="str">
        <f t="shared" si="133"/>
        <v xml:space="preserve"> Jefferson W1870</v>
      </c>
      <c r="U207" t="str">
        <f t="shared" si="134"/>
        <v/>
      </c>
    </row>
    <row r="208" spans="1:21" ht="20">
      <c r="A208" t="s">
        <v>9920</v>
      </c>
      <c r="B208" s="54" t="s">
        <v>10770</v>
      </c>
      <c r="C208" s="54" t="s">
        <v>10766</v>
      </c>
      <c r="D208" s="54" t="s">
        <v>10767</v>
      </c>
      <c r="E208" s="54" t="s">
        <v>10768</v>
      </c>
      <c r="F208" t="str">
        <f t="shared" si="117"/>
        <v>53</v>
      </c>
      <c r="G208" t="str">
        <f t="shared" si="118"/>
        <v>1957</v>
      </c>
      <c r="H208">
        <f t="shared" si="119"/>
        <v>1904</v>
      </c>
      <c r="I208" t="str">
        <f t="shared" si="131"/>
        <v>W1900</v>
      </c>
      <c r="J208">
        <f t="shared" si="120"/>
        <v>38.252699999999997</v>
      </c>
      <c r="K208">
        <f t="shared" si="143"/>
        <v>-85.758499999999998</v>
      </c>
      <c r="L208" t="s">
        <v>10869</v>
      </c>
      <c r="M208" s="54"/>
      <c r="O208" t="s">
        <v>11336</v>
      </c>
      <c r="P208" t="str">
        <f t="shared" si="133"/>
        <v xml:space="preserve"> Jefferson W1900</v>
      </c>
      <c r="U208" t="str">
        <f t="shared" si="134"/>
        <v/>
      </c>
    </row>
    <row r="209" spans="1:21" ht="20">
      <c r="A209" t="s">
        <v>9921</v>
      </c>
      <c r="B209" s="54" t="s">
        <v>10771</v>
      </c>
      <c r="C209" s="54" t="s">
        <v>10545</v>
      </c>
      <c r="D209" s="54" t="s">
        <v>10767</v>
      </c>
      <c r="E209" s="54" t="s">
        <v>10768</v>
      </c>
      <c r="F209" t="str">
        <f t="shared" si="117"/>
        <v>69</v>
      </c>
      <c r="G209" t="str">
        <f t="shared" si="118"/>
        <v>1952</v>
      </c>
      <c r="H209">
        <f t="shared" si="119"/>
        <v>1883</v>
      </c>
      <c r="I209" t="str">
        <f t="shared" si="131"/>
        <v>W1870</v>
      </c>
      <c r="J209">
        <f t="shared" si="120"/>
        <v>38.252699999999997</v>
      </c>
      <c r="K209">
        <f t="shared" ref="K209" si="144">VALUE(RIGHT(E209,9))</f>
        <v>-85.758499999999998</v>
      </c>
      <c r="L209" t="s">
        <v>10869</v>
      </c>
      <c r="M209" s="54"/>
      <c r="O209" t="s">
        <v>11336</v>
      </c>
      <c r="P209" t="str">
        <f t="shared" si="133"/>
        <v xml:space="preserve"> Jefferson W1870</v>
      </c>
      <c r="U209" t="str">
        <f t="shared" si="134"/>
        <v/>
      </c>
    </row>
    <row r="210" spans="1:21" ht="20">
      <c r="A210" t="s">
        <v>9922</v>
      </c>
      <c r="B210" s="54" t="s">
        <v>10772</v>
      </c>
      <c r="C210" s="54" t="s">
        <v>9709</v>
      </c>
      <c r="D210" s="54" t="s">
        <v>10767</v>
      </c>
      <c r="E210" s="54" t="s">
        <v>10768</v>
      </c>
      <c r="F210" t="str">
        <f t="shared" si="117"/>
        <v>22</v>
      </c>
      <c r="G210" t="str">
        <f t="shared" si="118"/>
        <v>1954</v>
      </c>
      <c r="H210">
        <f t="shared" si="119"/>
        <v>1932</v>
      </c>
      <c r="I210" t="str">
        <f t="shared" si="131"/>
        <v>W1900</v>
      </c>
      <c r="J210">
        <f t="shared" si="120"/>
        <v>38.252699999999997</v>
      </c>
      <c r="K210">
        <f t="shared" ref="K210:K211" si="145">VALUE(RIGHT(E210,8))</f>
        <v>-85.758499999999998</v>
      </c>
      <c r="L210" t="s">
        <v>10869</v>
      </c>
      <c r="M210" s="54"/>
      <c r="O210" t="s">
        <v>11336</v>
      </c>
      <c r="P210" t="str">
        <f t="shared" si="133"/>
        <v xml:space="preserve"> Jefferson W1900</v>
      </c>
      <c r="U210" t="str">
        <f t="shared" si="134"/>
        <v/>
      </c>
    </row>
    <row r="211" spans="1:21" ht="20">
      <c r="A211" t="s">
        <v>9923</v>
      </c>
      <c r="B211" s="54" t="s">
        <v>10773</v>
      </c>
      <c r="C211" s="54" t="s">
        <v>10766</v>
      </c>
      <c r="D211" s="54" t="s">
        <v>10774</v>
      </c>
      <c r="E211" s="54" t="s">
        <v>10890</v>
      </c>
      <c r="F211" t="str">
        <f t="shared" si="117"/>
        <v>49</v>
      </c>
      <c r="G211" t="str">
        <f t="shared" si="118"/>
        <v>1957</v>
      </c>
      <c r="H211">
        <f t="shared" si="119"/>
        <v>1908</v>
      </c>
      <c r="I211" t="str">
        <f t="shared" si="131"/>
        <v>W1900</v>
      </c>
      <c r="J211">
        <f t="shared" si="120"/>
        <v>38.159999999999997</v>
      </c>
      <c r="K211">
        <f t="shared" si="145"/>
        <v>-85.381600000000006</v>
      </c>
      <c r="L211" t="s">
        <v>10870</v>
      </c>
      <c r="M211" s="54"/>
      <c r="O211" t="s">
        <v>11336</v>
      </c>
      <c r="P211" t="str">
        <f t="shared" si="133"/>
        <v xml:space="preserve"> Jefferson W1900</v>
      </c>
      <c r="U211" t="str">
        <f t="shared" si="134"/>
        <v/>
      </c>
    </row>
    <row r="212" spans="1:21" ht="20">
      <c r="A212" t="s">
        <v>9924</v>
      </c>
      <c r="B212" s="54" t="s">
        <v>10775</v>
      </c>
      <c r="C212" s="54" t="s">
        <v>9709</v>
      </c>
      <c r="D212" s="54" t="s">
        <v>10776</v>
      </c>
      <c r="E212" s="54" t="s">
        <v>10777</v>
      </c>
      <c r="F212" t="str">
        <f t="shared" si="117"/>
        <v>72</v>
      </c>
      <c r="G212" t="str">
        <f t="shared" si="118"/>
        <v>1954</v>
      </c>
      <c r="H212">
        <f t="shared" si="119"/>
        <v>1882</v>
      </c>
      <c r="I212" t="str">
        <f t="shared" si="131"/>
        <v>W1870</v>
      </c>
      <c r="J212">
        <f t="shared" si="120"/>
        <v>38.542299999999997</v>
      </c>
      <c r="K212">
        <f t="shared" ref="K212" si="146">VALUE(RIGHT(E212,9))</f>
        <v>-84.954700000000003</v>
      </c>
      <c r="L212" t="s">
        <v>10871</v>
      </c>
      <c r="M212" s="54"/>
      <c r="O212" t="s">
        <v>11337</v>
      </c>
      <c r="P212" t="str">
        <f t="shared" si="133"/>
        <v xml:space="preserve"> Owen W1870</v>
      </c>
      <c r="U212" t="str">
        <f t="shared" si="134"/>
        <v/>
      </c>
    </row>
    <row r="213" spans="1:21" ht="20">
      <c r="A213" t="s">
        <v>9925</v>
      </c>
      <c r="B213" s="54" t="s">
        <v>10778</v>
      </c>
      <c r="C213" s="54" t="s">
        <v>9709</v>
      </c>
      <c r="D213" s="54" t="s">
        <v>10779</v>
      </c>
      <c r="E213" s="54" t="s">
        <v>10780</v>
      </c>
      <c r="F213" t="str">
        <f t="shared" si="117"/>
        <v>83</v>
      </c>
      <c r="G213" t="str">
        <f t="shared" si="118"/>
        <v>1954</v>
      </c>
      <c r="H213">
        <f t="shared" si="119"/>
        <v>1871</v>
      </c>
      <c r="I213" t="str">
        <f t="shared" si="131"/>
        <v>W1850</v>
      </c>
      <c r="J213">
        <f t="shared" si="120"/>
        <v>38.252099999999999</v>
      </c>
      <c r="K213">
        <f t="shared" ref="K213:K214" si="147">VALUE(RIGHT(E213,8))</f>
        <v>-84.522099999999995</v>
      </c>
      <c r="L213" t="s">
        <v>10872</v>
      </c>
      <c r="M213" s="54"/>
      <c r="O213" t="s">
        <v>11337</v>
      </c>
      <c r="P213" t="str">
        <f t="shared" si="133"/>
        <v xml:space="preserve"> Owen W1850</v>
      </c>
      <c r="U213" t="str">
        <f t="shared" si="134"/>
        <v/>
      </c>
    </row>
    <row r="214" spans="1:21" ht="20">
      <c r="A214" t="s">
        <v>9926</v>
      </c>
      <c r="B214" s="54" t="s">
        <v>10781</v>
      </c>
      <c r="C214" s="54" t="s">
        <v>9709</v>
      </c>
      <c r="D214" s="54" t="s">
        <v>10782</v>
      </c>
      <c r="E214" s="54" t="s">
        <v>10783</v>
      </c>
      <c r="F214" t="str">
        <f t="shared" si="117"/>
        <v>55</v>
      </c>
      <c r="G214" t="str">
        <f t="shared" si="118"/>
        <v>1954</v>
      </c>
      <c r="H214">
        <f t="shared" si="119"/>
        <v>1899</v>
      </c>
      <c r="I214" t="str">
        <f t="shared" si="131"/>
        <v>W1870</v>
      </c>
      <c r="J214">
        <f t="shared" si="120"/>
        <v>38.365699999999997</v>
      </c>
      <c r="K214">
        <f t="shared" si="147"/>
        <v>-84.542400000000001</v>
      </c>
      <c r="L214" t="s">
        <v>10873</v>
      </c>
      <c r="M214" s="54"/>
      <c r="O214" t="s">
        <v>11337</v>
      </c>
      <c r="P214" t="str">
        <f t="shared" si="133"/>
        <v xml:space="preserve"> Owen W1870</v>
      </c>
      <c r="U214" t="str">
        <f t="shared" si="134"/>
        <v/>
      </c>
    </row>
    <row r="215" spans="1:21" ht="20">
      <c r="A215" t="s">
        <v>9927</v>
      </c>
      <c r="B215" s="54" t="s">
        <v>10784</v>
      </c>
      <c r="C215" s="54" t="s">
        <v>10509</v>
      </c>
      <c r="D215" s="54" t="s">
        <v>10785</v>
      </c>
      <c r="E215" s="54" t="s">
        <v>10786</v>
      </c>
      <c r="F215" t="str">
        <f t="shared" si="117"/>
        <v>84</v>
      </c>
      <c r="G215" t="str">
        <f t="shared" si="118"/>
        <v>1955</v>
      </c>
      <c r="H215">
        <f t="shared" si="119"/>
        <v>1871</v>
      </c>
      <c r="I215" t="str">
        <f t="shared" si="131"/>
        <v>W1850</v>
      </c>
      <c r="J215">
        <f t="shared" si="120"/>
        <v>38.371299999999998</v>
      </c>
      <c r="K215">
        <f t="shared" ref="K215" si="148">VALUE(RIGHT(E215,9))</f>
        <v>-83.371600000000001</v>
      </c>
      <c r="L215" t="s">
        <v>10874</v>
      </c>
      <c r="M215" s="54"/>
      <c r="O215" t="s">
        <v>11338</v>
      </c>
      <c r="P215" t="str">
        <f t="shared" si="133"/>
        <v xml:space="preserve"> Lewis W1850</v>
      </c>
      <c r="U215" t="str">
        <f t="shared" si="134"/>
        <v/>
      </c>
    </row>
    <row r="216" spans="1:21" ht="20">
      <c r="A216" t="s">
        <v>9928</v>
      </c>
      <c r="B216" s="54" t="s">
        <v>10787</v>
      </c>
      <c r="C216" s="54" t="s">
        <v>10553</v>
      </c>
      <c r="D216" s="54" t="s">
        <v>10788</v>
      </c>
      <c r="E216" s="54" t="s">
        <v>10789</v>
      </c>
      <c r="F216" t="str">
        <f t="shared" si="117"/>
        <v>55</v>
      </c>
      <c r="G216" t="str">
        <f t="shared" si="118"/>
        <v>1951</v>
      </c>
      <c r="H216">
        <f t="shared" si="119"/>
        <v>1896</v>
      </c>
      <c r="I216" t="str">
        <f t="shared" si="131"/>
        <v>W1870</v>
      </c>
      <c r="J216">
        <f t="shared" si="120"/>
        <v>38.641199999999998</v>
      </c>
      <c r="K216">
        <f t="shared" ref="K216:K217" si="149">VALUE(RIGHT(E216,8))</f>
        <v>-83.744399999999999</v>
      </c>
      <c r="L216" t="s">
        <v>10875</v>
      </c>
      <c r="M216" s="54"/>
      <c r="O216" t="s">
        <v>11339</v>
      </c>
      <c r="P216" t="str">
        <f t="shared" si="133"/>
        <v xml:space="preserve"> Mason W1870</v>
      </c>
      <c r="U216" t="str">
        <f t="shared" si="134"/>
        <v/>
      </c>
    </row>
    <row r="217" spans="1:21" ht="20">
      <c r="A217" t="s">
        <v>9929</v>
      </c>
      <c r="B217" s="54" t="s">
        <v>10790</v>
      </c>
      <c r="C217" s="54" t="s">
        <v>10791</v>
      </c>
      <c r="D217" s="54" t="s">
        <v>10788</v>
      </c>
      <c r="E217" s="54" t="s">
        <v>10789</v>
      </c>
      <c r="F217" t="str">
        <f t="shared" si="117"/>
        <v>28</v>
      </c>
      <c r="G217" t="str">
        <f t="shared" si="118"/>
        <v>1952</v>
      </c>
      <c r="H217">
        <f t="shared" si="119"/>
        <v>1924</v>
      </c>
      <c r="I217" t="str">
        <f t="shared" si="131"/>
        <v>W1900</v>
      </c>
      <c r="J217">
        <f t="shared" si="120"/>
        <v>38.641199999999998</v>
      </c>
      <c r="K217">
        <f t="shared" si="149"/>
        <v>-83.744399999999999</v>
      </c>
      <c r="L217" t="s">
        <v>10875</v>
      </c>
      <c r="M217" s="54"/>
      <c r="O217" t="s">
        <v>11339</v>
      </c>
      <c r="P217" t="str">
        <f t="shared" si="133"/>
        <v xml:space="preserve"> Mason W1900</v>
      </c>
      <c r="U217" t="str">
        <f t="shared" si="134"/>
        <v/>
      </c>
    </row>
    <row r="218" spans="1:21" ht="20">
      <c r="A218" t="s">
        <v>9930</v>
      </c>
      <c r="B218" s="54" t="s">
        <v>10792</v>
      </c>
      <c r="C218" s="54" t="s">
        <v>10793</v>
      </c>
      <c r="D218" s="54" t="s">
        <v>10794</v>
      </c>
      <c r="E218" s="54" t="s">
        <v>10795</v>
      </c>
      <c r="F218" t="str">
        <f t="shared" si="117"/>
        <v>80</v>
      </c>
      <c r="G218" t="str">
        <f t="shared" si="118"/>
        <v>1948</v>
      </c>
      <c r="H218">
        <f t="shared" si="119"/>
        <v>1868</v>
      </c>
      <c r="I218" t="str">
        <f t="shared" si="131"/>
        <v>W1850</v>
      </c>
      <c r="J218">
        <f t="shared" si="120"/>
        <v>43.505200000000002</v>
      </c>
      <c r="K218">
        <f t="shared" ref="K218" si="150">VALUE(RIGHT(E218,9))</f>
        <v>-86.245400000000004</v>
      </c>
      <c r="L218" t="s">
        <v>10876</v>
      </c>
      <c r="M218" s="54"/>
      <c r="O218" t="s">
        <v>11339</v>
      </c>
      <c r="P218" t="str">
        <f t="shared" si="133"/>
        <v xml:space="preserve"> Mason W1850</v>
      </c>
      <c r="U218" t="str">
        <f t="shared" si="134"/>
        <v/>
      </c>
    </row>
    <row r="219" spans="1:21" ht="20">
      <c r="A219" t="s">
        <v>9931</v>
      </c>
      <c r="B219" s="54" t="s">
        <v>10796</v>
      </c>
      <c r="C219" s="54" t="s">
        <v>10793</v>
      </c>
      <c r="D219" s="54" t="s">
        <v>10797</v>
      </c>
      <c r="E219" s="54" t="s">
        <v>10798</v>
      </c>
      <c r="F219" t="str">
        <f t="shared" si="117"/>
        <v>80</v>
      </c>
      <c r="G219" t="str">
        <f t="shared" si="118"/>
        <v>1948</v>
      </c>
      <c r="H219">
        <f t="shared" si="119"/>
        <v>1868</v>
      </c>
      <c r="I219" t="str">
        <f t="shared" si="131"/>
        <v>W1850</v>
      </c>
      <c r="J219">
        <f t="shared" si="120"/>
        <v>43.865400000000001</v>
      </c>
      <c r="K219">
        <f t="shared" ref="K219:K220" si="151">VALUE(RIGHT(E219,8))</f>
        <v>-86.317400000000006</v>
      </c>
      <c r="L219" t="s">
        <v>10877</v>
      </c>
      <c r="M219" s="54"/>
      <c r="O219" t="s">
        <v>11339</v>
      </c>
      <c r="P219" t="str">
        <f t="shared" si="133"/>
        <v xml:space="preserve"> Mason W1850</v>
      </c>
      <c r="U219" t="str">
        <f t="shared" si="134"/>
        <v/>
      </c>
    </row>
    <row r="220" spans="1:21" ht="20">
      <c r="A220" t="s">
        <v>9932</v>
      </c>
      <c r="B220" s="54" t="s">
        <v>10799</v>
      </c>
      <c r="C220" s="54" t="s">
        <v>10793</v>
      </c>
      <c r="D220" s="54" t="s">
        <v>10800</v>
      </c>
      <c r="E220" s="54" t="s">
        <v>10801</v>
      </c>
      <c r="F220" t="str">
        <f t="shared" si="117"/>
        <v>54</v>
      </c>
      <c r="G220" t="str">
        <f t="shared" si="118"/>
        <v>1948</v>
      </c>
      <c r="H220">
        <f t="shared" si="119"/>
        <v>1894</v>
      </c>
      <c r="I220" t="str">
        <f t="shared" si="131"/>
        <v>W1870</v>
      </c>
      <c r="J220">
        <f t="shared" si="120"/>
        <v>43.955300000000001</v>
      </c>
      <c r="K220">
        <f t="shared" si="151"/>
        <v>-86.452600000000004</v>
      </c>
      <c r="L220" t="s">
        <v>10878</v>
      </c>
      <c r="M220" s="54"/>
      <c r="O220" t="s">
        <v>11339</v>
      </c>
      <c r="P220" t="str">
        <f t="shared" si="133"/>
        <v xml:space="preserve"> Mason W1870</v>
      </c>
      <c r="U220" t="str">
        <f t="shared" si="134"/>
        <v/>
      </c>
    </row>
    <row r="221" spans="1:21" ht="20">
      <c r="A221" t="s">
        <v>9933</v>
      </c>
      <c r="B221" s="54" t="s">
        <v>10802</v>
      </c>
      <c r="C221" s="54" t="s">
        <v>10793</v>
      </c>
      <c r="D221" s="54" t="s">
        <v>10803</v>
      </c>
      <c r="E221" s="54" t="s">
        <v>10804</v>
      </c>
      <c r="F221" t="str">
        <f t="shared" si="117"/>
        <v>68</v>
      </c>
      <c r="G221" t="str">
        <f t="shared" si="118"/>
        <v>1948</v>
      </c>
      <c r="H221">
        <f t="shared" si="119"/>
        <v>1880</v>
      </c>
      <c r="I221" t="str">
        <f t="shared" si="131"/>
        <v>W1870</v>
      </c>
      <c r="J221">
        <f t="shared" si="120"/>
        <v>44.1248</v>
      </c>
      <c r="K221">
        <f t="shared" ref="K221" si="152">VALUE(RIGHT(E221,9))</f>
        <v>-85.454099999999997</v>
      </c>
      <c r="L221" t="s">
        <v>10879</v>
      </c>
      <c r="M221" s="54"/>
      <c r="O221" t="s">
        <v>11340</v>
      </c>
      <c r="P221" t="str">
        <f t="shared" si="133"/>
        <v xml:space="preserve"> Wexford W1870</v>
      </c>
      <c r="U221" t="str">
        <f t="shared" si="134"/>
        <v/>
      </c>
    </row>
    <row r="222" spans="1:21" ht="20">
      <c r="A222" t="s">
        <v>9934</v>
      </c>
      <c r="B222" s="54" t="s">
        <v>10805</v>
      </c>
      <c r="C222" s="54" t="s">
        <v>10793</v>
      </c>
      <c r="D222" s="54" t="s">
        <v>10803</v>
      </c>
      <c r="E222" s="54" t="s">
        <v>10804</v>
      </c>
      <c r="F222" t="str">
        <f t="shared" si="117"/>
        <v>55</v>
      </c>
      <c r="G222" t="str">
        <f t="shared" si="118"/>
        <v>1948</v>
      </c>
      <c r="H222">
        <f t="shared" si="119"/>
        <v>1893</v>
      </c>
      <c r="I222" t="str">
        <f t="shared" si="131"/>
        <v>W1870</v>
      </c>
      <c r="J222">
        <f t="shared" si="120"/>
        <v>44.1248</v>
      </c>
      <c r="K222">
        <f t="shared" ref="K222:K223" si="153">VALUE(RIGHT(E222,8))</f>
        <v>-85.454099999999997</v>
      </c>
      <c r="L222" t="s">
        <v>10879</v>
      </c>
      <c r="M222" s="54"/>
      <c r="O222" t="s">
        <v>11340</v>
      </c>
      <c r="P222" t="str">
        <f t="shared" si="133"/>
        <v xml:space="preserve"> Wexford W1870</v>
      </c>
      <c r="U222" t="str">
        <f t="shared" si="134"/>
        <v/>
      </c>
    </row>
    <row r="223" spans="1:21" ht="20">
      <c r="A223" t="s">
        <v>9935</v>
      </c>
      <c r="B223" s="54" t="s">
        <v>10806</v>
      </c>
      <c r="C223" s="54" t="s">
        <v>10793</v>
      </c>
      <c r="D223" s="54" t="s">
        <v>10807</v>
      </c>
      <c r="E223" s="54" t="s">
        <v>10808</v>
      </c>
      <c r="F223" t="str">
        <f t="shared" si="117"/>
        <v>70</v>
      </c>
      <c r="G223" t="str">
        <f t="shared" si="118"/>
        <v>1948</v>
      </c>
      <c r="H223">
        <f t="shared" si="119"/>
        <v>1878</v>
      </c>
      <c r="I223" t="str">
        <f t="shared" si="131"/>
        <v>W1870</v>
      </c>
      <c r="J223">
        <f t="shared" si="120"/>
        <v>44.276400000000002</v>
      </c>
      <c r="K223">
        <f t="shared" si="153"/>
        <v>-84.238600000000005</v>
      </c>
      <c r="L223" t="s">
        <v>10880</v>
      </c>
      <c r="M223" s="54"/>
      <c r="O223" t="s">
        <v>11341</v>
      </c>
      <c r="P223" t="str">
        <f t="shared" si="133"/>
        <v xml:space="preserve"> Ogemaw W1870</v>
      </c>
      <c r="U223" t="str">
        <f t="shared" si="134"/>
        <v/>
      </c>
    </row>
    <row r="224" spans="1:21" ht="20">
      <c r="A224" t="s">
        <v>9936</v>
      </c>
      <c r="B224" s="54" t="s">
        <v>10809</v>
      </c>
      <c r="C224" s="54" t="s">
        <v>10793</v>
      </c>
      <c r="D224" s="54" t="s">
        <v>10810</v>
      </c>
      <c r="E224" s="54" t="s">
        <v>11963</v>
      </c>
      <c r="F224" t="str">
        <f t="shared" si="117"/>
        <v>47</v>
      </c>
      <c r="G224" t="str">
        <f t="shared" si="118"/>
        <v>1948</v>
      </c>
      <c r="H224">
        <f t="shared" si="119"/>
        <v>1901</v>
      </c>
      <c r="I224" t="str">
        <f t="shared" si="131"/>
        <v>W1900</v>
      </c>
      <c r="J224">
        <f t="shared" si="120"/>
        <v>44.164299999999997</v>
      </c>
      <c r="K224">
        <f t="shared" ref="K224" si="154">VALUE(RIGHT(E224,9))</f>
        <v>-84.421000000000006</v>
      </c>
      <c r="L224" t="s">
        <v>10881</v>
      </c>
      <c r="M224" s="54"/>
      <c r="O224" t="s">
        <v>11341</v>
      </c>
      <c r="P224" t="str">
        <f t="shared" si="133"/>
        <v xml:space="preserve"> Ogemaw W1900</v>
      </c>
      <c r="U224" t="str">
        <f t="shared" si="134"/>
        <v/>
      </c>
    </row>
    <row r="225" spans="1:21" ht="20">
      <c r="A225" t="s">
        <v>9937</v>
      </c>
      <c r="B225" s="54" t="s">
        <v>10811</v>
      </c>
      <c r="C225" s="54" t="s">
        <v>10812</v>
      </c>
      <c r="D225" s="54" t="s">
        <v>10813</v>
      </c>
      <c r="E225" s="54" t="s">
        <v>10814</v>
      </c>
      <c r="F225" t="str">
        <f t="shared" si="117"/>
        <v>72</v>
      </c>
      <c r="G225" t="str">
        <f t="shared" si="118"/>
        <v>1938</v>
      </c>
      <c r="H225">
        <f t="shared" si="119"/>
        <v>1866</v>
      </c>
      <c r="I225" t="str">
        <f t="shared" si="131"/>
        <v>W1850</v>
      </c>
      <c r="J225">
        <f t="shared" si="120"/>
        <v>43.253799999999998</v>
      </c>
      <c r="K225">
        <f t="shared" ref="K225:K226" si="155">VALUE(RIGHT(E225,8))</f>
        <v>-85.5047</v>
      </c>
      <c r="L225" t="s">
        <v>10882</v>
      </c>
      <c r="M225" s="54"/>
      <c r="O225" t="s">
        <v>11342</v>
      </c>
      <c r="P225" t="str">
        <f t="shared" si="133"/>
        <v xml:space="preserve"> Newaygo W1850</v>
      </c>
      <c r="U225" t="str">
        <f t="shared" si="134"/>
        <v/>
      </c>
    </row>
    <row r="226" spans="1:21" ht="20">
      <c r="A226" t="s">
        <v>9938</v>
      </c>
      <c r="B226" s="54" t="s">
        <v>10815</v>
      </c>
      <c r="C226" s="54" t="s">
        <v>10793</v>
      </c>
      <c r="D226" s="54" t="s">
        <v>10813</v>
      </c>
      <c r="E226" s="54" t="s">
        <v>10814</v>
      </c>
      <c r="F226" t="str">
        <f t="shared" si="117"/>
        <v>55</v>
      </c>
      <c r="G226" t="str">
        <f t="shared" si="118"/>
        <v>1948</v>
      </c>
      <c r="H226">
        <f t="shared" si="119"/>
        <v>1893</v>
      </c>
      <c r="I226" t="str">
        <f t="shared" si="131"/>
        <v>W1870</v>
      </c>
      <c r="J226">
        <f t="shared" si="120"/>
        <v>43.253799999999998</v>
      </c>
      <c r="K226">
        <f t="shared" si="155"/>
        <v>-85.5047</v>
      </c>
      <c r="L226" t="s">
        <v>10882</v>
      </c>
      <c r="M226" s="54"/>
      <c r="O226" t="s">
        <v>11342</v>
      </c>
      <c r="P226" t="str">
        <f t="shared" si="133"/>
        <v xml:space="preserve"> Newaygo W1870</v>
      </c>
      <c r="U226" t="str">
        <f t="shared" si="134"/>
        <v/>
      </c>
    </row>
    <row r="227" spans="1:21" ht="20">
      <c r="A227" t="s">
        <v>9939</v>
      </c>
      <c r="B227" s="54" t="s">
        <v>10816</v>
      </c>
      <c r="C227" s="54" t="s">
        <v>10793</v>
      </c>
      <c r="D227" s="54" t="s">
        <v>10817</v>
      </c>
      <c r="E227" s="54" t="s">
        <v>10818</v>
      </c>
      <c r="F227" t="str">
        <f t="shared" si="117"/>
        <v>75</v>
      </c>
      <c r="G227" t="str">
        <f t="shared" si="118"/>
        <v>1948</v>
      </c>
      <c r="H227">
        <f t="shared" si="119"/>
        <v>1873</v>
      </c>
      <c r="I227" t="str">
        <f t="shared" si="131"/>
        <v>W1850</v>
      </c>
      <c r="J227">
        <f t="shared" si="120"/>
        <v>43.691699999999997</v>
      </c>
      <c r="K227">
        <f t="shared" ref="K227" si="156">VALUE(RIGHT(E227,9))</f>
        <v>-84.794200000000004</v>
      </c>
      <c r="L227" t="s">
        <v>10883</v>
      </c>
      <c r="M227" s="54"/>
      <c r="O227" t="s">
        <v>11343</v>
      </c>
      <c r="P227" t="str">
        <f t="shared" si="133"/>
        <v xml:space="preserve"> Isabella W1850</v>
      </c>
      <c r="U227" t="str">
        <f t="shared" si="134"/>
        <v/>
      </c>
    </row>
    <row r="228" spans="1:21" ht="20">
      <c r="A228" t="s">
        <v>9940</v>
      </c>
      <c r="B228" s="54" t="s">
        <v>10819</v>
      </c>
      <c r="C228" s="54" t="s">
        <v>10793</v>
      </c>
      <c r="D228" s="54" t="s">
        <v>10817</v>
      </c>
      <c r="E228" s="54" t="s">
        <v>10818</v>
      </c>
      <c r="F228" t="str">
        <f t="shared" si="117"/>
        <v>68</v>
      </c>
      <c r="G228" t="str">
        <f t="shared" si="118"/>
        <v>1948</v>
      </c>
      <c r="H228">
        <f t="shared" si="119"/>
        <v>1880</v>
      </c>
      <c r="I228" t="str">
        <f t="shared" si="131"/>
        <v>W1870</v>
      </c>
      <c r="J228">
        <f t="shared" si="120"/>
        <v>43.691699999999997</v>
      </c>
      <c r="K228">
        <f t="shared" ref="K228:K229" si="157">VALUE(RIGHT(E228,8))</f>
        <v>-84.794200000000004</v>
      </c>
      <c r="L228" t="s">
        <v>10883</v>
      </c>
      <c r="M228" s="54"/>
      <c r="O228" t="s">
        <v>11343</v>
      </c>
      <c r="P228" t="str">
        <f t="shared" si="133"/>
        <v xml:space="preserve"> Isabella W1870</v>
      </c>
      <c r="U228" t="str">
        <f t="shared" si="134"/>
        <v/>
      </c>
    </row>
    <row r="229" spans="1:21" ht="20">
      <c r="A229" t="s">
        <v>9941</v>
      </c>
      <c r="B229" s="54" t="s">
        <v>10820</v>
      </c>
      <c r="C229" s="54" t="s">
        <v>10793</v>
      </c>
      <c r="D229" s="54" t="s">
        <v>10817</v>
      </c>
      <c r="E229" s="54" t="s">
        <v>10818</v>
      </c>
      <c r="F229" t="str">
        <f t="shared" si="117"/>
        <v>49</v>
      </c>
      <c r="G229" t="str">
        <f t="shared" si="118"/>
        <v>1948</v>
      </c>
      <c r="H229">
        <f t="shared" si="119"/>
        <v>1899</v>
      </c>
      <c r="I229" t="str">
        <f t="shared" si="131"/>
        <v>W1870</v>
      </c>
      <c r="J229">
        <f t="shared" si="120"/>
        <v>43.691699999999997</v>
      </c>
      <c r="K229">
        <f t="shared" si="157"/>
        <v>-84.794200000000004</v>
      </c>
      <c r="L229" t="s">
        <v>10883</v>
      </c>
      <c r="M229" s="54"/>
      <c r="O229" t="s">
        <v>11343</v>
      </c>
      <c r="P229" t="str">
        <f t="shared" si="133"/>
        <v xml:space="preserve"> Isabella W1870</v>
      </c>
      <c r="U229" t="str">
        <f t="shared" si="134"/>
        <v/>
      </c>
    </row>
    <row r="230" spans="1:21" ht="20">
      <c r="A230" t="s">
        <v>9942</v>
      </c>
      <c r="B230" s="54" t="s">
        <v>10821</v>
      </c>
      <c r="C230" s="54" t="s">
        <v>10793</v>
      </c>
      <c r="D230" s="54" t="s">
        <v>10822</v>
      </c>
      <c r="E230" s="54" t="s">
        <v>10823</v>
      </c>
      <c r="F230" t="str">
        <f t="shared" si="117"/>
        <v>72</v>
      </c>
      <c r="G230" t="str">
        <f t="shared" si="118"/>
        <v>1948</v>
      </c>
      <c r="H230">
        <f t="shared" si="119"/>
        <v>1876</v>
      </c>
      <c r="I230" t="str">
        <f t="shared" si="131"/>
        <v>W1870</v>
      </c>
      <c r="J230">
        <f t="shared" si="120"/>
        <v>43.619700000000002</v>
      </c>
      <c r="K230">
        <f t="shared" ref="K230" si="158">VALUE(RIGHT(E230,9))</f>
        <v>-83.400300000000001</v>
      </c>
      <c r="L230" t="s">
        <v>10884</v>
      </c>
      <c r="M230" s="54"/>
      <c r="O230" t="s">
        <v>11344</v>
      </c>
      <c r="P230" t="str">
        <f t="shared" si="133"/>
        <v xml:space="preserve"> Tuscola W1870</v>
      </c>
      <c r="U230" t="str">
        <f t="shared" si="134"/>
        <v/>
      </c>
    </row>
    <row r="231" spans="1:21" ht="20">
      <c r="A231" t="s">
        <v>9943</v>
      </c>
      <c r="B231" s="54" t="s">
        <v>10824</v>
      </c>
      <c r="C231" s="54" t="s">
        <v>10793</v>
      </c>
      <c r="D231" s="54" t="s">
        <v>10822</v>
      </c>
      <c r="E231" s="54" t="s">
        <v>10823</v>
      </c>
      <c r="F231" t="str">
        <f t="shared" si="117"/>
        <v>68</v>
      </c>
      <c r="G231" t="str">
        <f t="shared" si="118"/>
        <v>1948</v>
      </c>
      <c r="H231">
        <f t="shared" si="119"/>
        <v>1880</v>
      </c>
      <c r="I231" t="str">
        <f t="shared" si="131"/>
        <v>W1870</v>
      </c>
      <c r="J231">
        <f t="shared" si="120"/>
        <v>43.619700000000002</v>
      </c>
      <c r="K231">
        <f t="shared" ref="K231:K232" si="159">VALUE(RIGHT(E231,8))</f>
        <v>-83.400300000000001</v>
      </c>
      <c r="L231" t="s">
        <v>10884</v>
      </c>
      <c r="M231" s="54"/>
      <c r="O231" t="s">
        <v>11344</v>
      </c>
      <c r="P231" t="str">
        <f t="shared" si="133"/>
        <v xml:space="preserve"> Tuscola W1870</v>
      </c>
      <c r="U231" t="str">
        <f t="shared" si="134"/>
        <v/>
      </c>
    </row>
    <row r="232" spans="1:21" ht="20">
      <c r="A232" t="s">
        <v>9944</v>
      </c>
      <c r="B232" s="54" t="s">
        <v>10825</v>
      </c>
      <c r="C232" s="54" t="s">
        <v>10812</v>
      </c>
      <c r="D232" s="54" t="s">
        <v>10826</v>
      </c>
      <c r="E232" s="54" t="s">
        <v>10827</v>
      </c>
      <c r="F232" t="str">
        <f t="shared" si="117"/>
        <v>63</v>
      </c>
      <c r="G232" t="str">
        <f t="shared" si="118"/>
        <v>1938</v>
      </c>
      <c r="H232">
        <f t="shared" si="119"/>
        <v>1875</v>
      </c>
      <c r="I232" t="str">
        <f t="shared" si="131"/>
        <v>W1870</v>
      </c>
      <c r="J232">
        <f t="shared" si="120"/>
        <v>42.8125</v>
      </c>
      <c r="K232">
        <f t="shared" si="159"/>
        <v>-86.018699999999995</v>
      </c>
      <c r="L232" t="s">
        <v>10885</v>
      </c>
      <c r="M232" s="54"/>
      <c r="O232" t="s">
        <v>11345</v>
      </c>
      <c r="P232" t="str">
        <f t="shared" si="133"/>
        <v xml:space="preserve"> Ottawa W1870</v>
      </c>
      <c r="U232" t="str">
        <f t="shared" si="134"/>
        <v/>
      </c>
    </row>
    <row r="233" spans="1:21" ht="20">
      <c r="A233" t="s">
        <v>9945</v>
      </c>
      <c r="B233" s="54" t="s">
        <v>10828</v>
      </c>
      <c r="C233" s="54" t="s">
        <v>10793</v>
      </c>
      <c r="D233" s="54" t="s">
        <v>10826</v>
      </c>
      <c r="E233" s="54" t="s">
        <v>10827</v>
      </c>
      <c r="F233" t="str">
        <f t="shared" si="117"/>
        <v>65</v>
      </c>
      <c r="G233" t="str">
        <f t="shared" si="118"/>
        <v>1948</v>
      </c>
      <c r="H233">
        <f t="shared" si="119"/>
        <v>1883</v>
      </c>
      <c r="I233" t="str">
        <f t="shared" si="131"/>
        <v>W1870</v>
      </c>
      <c r="J233">
        <f t="shared" si="120"/>
        <v>42.8125</v>
      </c>
      <c r="K233">
        <f t="shared" ref="K233" si="160">VALUE(RIGHT(E233,9))</f>
        <v>-86.018699999999995</v>
      </c>
      <c r="L233" t="s">
        <v>10885</v>
      </c>
      <c r="M233" s="54"/>
      <c r="O233" t="s">
        <v>11345</v>
      </c>
      <c r="P233" t="str">
        <f t="shared" si="133"/>
        <v xml:space="preserve"> Ottawa W1870</v>
      </c>
      <c r="U233" t="str">
        <f t="shared" si="134"/>
        <v/>
      </c>
    </row>
    <row r="234" spans="1:21" ht="20">
      <c r="A234" t="s">
        <v>9946</v>
      </c>
      <c r="B234" s="54" t="s">
        <v>10829</v>
      </c>
      <c r="C234" s="54" t="s">
        <v>10830</v>
      </c>
      <c r="D234" s="54" t="s">
        <v>10831</v>
      </c>
      <c r="E234" s="54" t="s">
        <v>10832</v>
      </c>
      <c r="F234" t="str">
        <f t="shared" si="117"/>
        <v>70</v>
      </c>
      <c r="G234" t="str">
        <f t="shared" si="118"/>
        <v>1948</v>
      </c>
      <c r="H234">
        <f t="shared" si="119"/>
        <v>1878</v>
      </c>
      <c r="I234" t="str">
        <f t="shared" si="131"/>
        <v>W1870</v>
      </c>
      <c r="J234">
        <f t="shared" si="120"/>
        <v>42.9634</v>
      </c>
      <c r="K234">
        <f t="shared" ref="K234:K235" si="161">VALUE(RIGHT(E234,8))</f>
        <v>-85.668099999999995</v>
      </c>
      <c r="L234" t="s">
        <v>10886</v>
      </c>
      <c r="M234" s="54"/>
      <c r="O234" t="s">
        <v>11346</v>
      </c>
      <c r="P234" t="str">
        <f t="shared" si="133"/>
        <v xml:space="preserve"> Kent W1870</v>
      </c>
      <c r="U234" t="str">
        <f t="shared" si="134"/>
        <v/>
      </c>
    </row>
    <row r="235" spans="1:21" ht="20">
      <c r="A235" t="s">
        <v>9947</v>
      </c>
      <c r="B235" s="54" t="s">
        <v>10833</v>
      </c>
      <c r="C235" s="54" t="s">
        <v>10812</v>
      </c>
      <c r="D235" s="54" t="s">
        <v>10834</v>
      </c>
      <c r="E235" s="54" t="s">
        <v>10835</v>
      </c>
      <c r="F235" t="str">
        <f t="shared" si="117"/>
        <v>81</v>
      </c>
      <c r="G235" t="str">
        <f t="shared" si="118"/>
        <v>1938</v>
      </c>
      <c r="H235">
        <f t="shared" si="119"/>
        <v>1857</v>
      </c>
      <c r="I235" t="str">
        <f t="shared" si="131"/>
        <v>W1850</v>
      </c>
      <c r="J235">
        <f t="shared" si="120"/>
        <v>42.867199999999997</v>
      </c>
      <c r="K235">
        <f t="shared" si="161"/>
        <v>-84.9101</v>
      </c>
      <c r="L235" t="s">
        <v>10887</v>
      </c>
      <c r="M235" s="54"/>
      <c r="O235" t="s">
        <v>11347</v>
      </c>
      <c r="P235" t="str">
        <f t="shared" si="133"/>
        <v xml:space="preserve"> Ionia W1850</v>
      </c>
      <c r="U235" t="str">
        <f t="shared" si="134"/>
        <v/>
      </c>
    </row>
    <row r="236" spans="1:21" ht="20">
      <c r="A236" t="s">
        <v>9948</v>
      </c>
      <c r="B236" s="54" t="s">
        <v>10836</v>
      </c>
      <c r="C236" s="54" t="s">
        <v>10793</v>
      </c>
      <c r="D236" s="54" t="s">
        <v>10834</v>
      </c>
      <c r="E236" s="54" t="s">
        <v>10835</v>
      </c>
      <c r="F236" t="str">
        <f>IF(RIGHT(LEFT(B236,23),2)=" -",RIGHT(LEFT(B236,21),2),IF(VALUE(RIGHT(LEFT(B236,23),2))&lt;10,RIGHT(LEFT(B236,22),2),RIGHT(LEFT(B236,23),2)))</f>
        <v>69</v>
      </c>
      <c r="G236" t="str">
        <f t="shared" si="118"/>
        <v>1948</v>
      </c>
      <c r="H236">
        <f t="shared" si="119"/>
        <v>1879</v>
      </c>
      <c r="I236" t="str">
        <f t="shared" si="131"/>
        <v>W1870</v>
      </c>
      <c r="J236">
        <f t="shared" si="120"/>
        <v>42.867199999999997</v>
      </c>
      <c r="K236">
        <f t="shared" ref="K236" si="162">VALUE(RIGHT(E236,9))</f>
        <v>-84.9101</v>
      </c>
      <c r="L236" t="s">
        <v>10887</v>
      </c>
      <c r="M236" s="54"/>
      <c r="O236" t="s">
        <v>11347</v>
      </c>
      <c r="P236" t="str">
        <f t="shared" si="133"/>
        <v xml:space="preserve"> Ionia W1870</v>
      </c>
      <c r="U236" t="str">
        <f t="shared" si="134"/>
        <v/>
      </c>
    </row>
    <row r="237" spans="1:21" ht="20">
      <c r="A237" t="s">
        <v>9949</v>
      </c>
      <c r="B237" s="54" t="s">
        <v>10837</v>
      </c>
      <c r="C237" s="54" t="s">
        <v>10793</v>
      </c>
      <c r="D237" s="54" t="s">
        <v>10838</v>
      </c>
      <c r="E237" s="54" t="s">
        <v>10839</v>
      </c>
      <c r="F237" t="str">
        <f t="shared" si="117"/>
        <v>84</v>
      </c>
      <c r="G237" t="str">
        <f t="shared" si="118"/>
        <v>1948</v>
      </c>
      <c r="H237">
        <f t="shared" si="119"/>
        <v>1864</v>
      </c>
      <c r="I237" t="str">
        <f t="shared" si="131"/>
        <v>W1850</v>
      </c>
      <c r="J237">
        <f t="shared" si="120"/>
        <v>42.494</v>
      </c>
      <c r="K237">
        <f t="shared" ref="K237:K238" si="163">VALUE(RIGHT(E237,8))</f>
        <v>-83.585499999999996</v>
      </c>
      <c r="L237" t="s">
        <v>10888</v>
      </c>
      <c r="M237" s="54"/>
      <c r="O237" t="s">
        <v>11348</v>
      </c>
      <c r="P237" t="str">
        <f t="shared" si="133"/>
        <v xml:space="preserve"> Shiawassee W1850</v>
      </c>
      <c r="U237" t="str">
        <f t="shared" si="134"/>
        <v/>
      </c>
    </row>
    <row r="238" spans="1:21" ht="20">
      <c r="A238" t="s">
        <v>9950</v>
      </c>
      <c r="B238" s="54" t="s">
        <v>10840</v>
      </c>
      <c r="C238" s="54" t="s">
        <v>10793</v>
      </c>
      <c r="D238" s="54" t="s">
        <v>10838</v>
      </c>
      <c r="E238" s="54" t="s">
        <v>10839</v>
      </c>
      <c r="F238" t="str">
        <f t="shared" si="117"/>
        <v>71</v>
      </c>
      <c r="G238" t="str">
        <f t="shared" si="118"/>
        <v>1948</v>
      </c>
      <c r="H238">
        <f t="shared" si="119"/>
        <v>1877</v>
      </c>
      <c r="I238" t="str">
        <f t="shared" si="131"/>
        <v>W1870</v>
      </c>
      <c r="J238">
        <f t="shared" si="120"/>
        <v>42.494</v>
      </c>
      <c r="K238">
        <f t="shared" si="163"/>
        <v>-83.585499999999996</v>
      </c>
      <c r="L238" t="s">
        <v>10888</v>
      </c>
      <c r="M238" s="54"/>
      <c r="O238" t="s">
        <v>11348</v>
      </c>
      <c r="P238" t="str">
        <f t="shared" si="133"/>
        <v xml:space="preserve"> Shiawassee W1870</v>
      </c>
      <c r="U238" t="str">
        <f t="shared" si="134"/>
        <v/>
      </c>
    </row>
    <row r="239" spans="1:21" ht="20">
      <c r="A239" t="s">
        <v>9951</v>
      </c>
      <c r="B239" s="54" t="s">
        <v>10841</v>
      </c>
      <c r="C239" s="54" t="s">
        <v>9714</v>
      </c>
      <c r="D239" s="54" t="s">
        <v>10842</v>
      </c>
      <c r="E239" s="54" t="s">
        <v>11964</v>
      </c>
      <c r="F239" t="str">
        <f t="shared" si="117"/>
        <v>22</v>
      </c>
      <c r="G239" t="str">
        <f t="shared" si="118"/>
        <v>1962</v>
      </c>
      <c r="H239">
        <f t="shared" si="119"/>
        <v>1940</v>
      </c>
      <c r="I239" t="str">
        <f t="shared" si="131"/>
        <v>W1900</v>
      </c>
      <c r="J239">
        <f t="shared" si="120"/>
        <v>42.995899999999999</v>
      </c>
      <c r="K239">
        <f t="shared" ref="K239" si="164">VALUE(RIGHT(E239,9))</f>
        <v>-83.772999999999996</v>
      </c>
      <c r="L239" t="s">
        <v>11816</v>
      </c>
      <c r="M239" s="54"/>
      <c r="O239" t="s">
        <v>11349</v>
      </c>
      <c r="P239" t="str">
        <f t="shared" si="133"/>
        <v xml:space="preserve"> Genessee W1900</v>
      </c>
      <c r="U239" t="str">
        <f t="shared" si="134"/>
        <v/>
      </c>
    </row>
    <row r="240" spans="1:21" ht="20">
      <c r="A240" t="s">
        <v>9952</v>
      </c>
      <c r="B240" s="54" t="s">
        <v>11681</v>
      </c>
      <c r="C240" s="54" t="s">
        <v>10793</v>
      </c>
      <c r="D240" s="54" t="s">
        <v>11682</v>
      </c>
      <c r="E240" s="54" t="s">
        <v>11683</v>
      </c>
      <c r="F240" t="str">
        <f t="shared" si="117"/>
        <v>66</v>
      </c>
      <c r="G240" t="str">
        <f t="shared" si="118"/>
        <v>1948</v>
      </c>
      <c r="H240">
        <f t="shared" si="119"/>
        <v>1882</v>
      </c>
      <c r="I240" t="str">
        <f t="shared" si="131"/>
        <v>W1870</v>
      </c>
      <c r="J240">
        <f t="shared" si="120"/>
        <v>46.5563</v>
      </c>
      <c r="K240">
        <f t="shared" ref="K240:K289" si="165">VALUE(RIGHT(E240,8))</f>
        <v>-89.396299999999997</v>
      </c>
      <c r="L240" t="s">
        <v>11790</v>
      </c>
      <c r="O240" t="s">
        <v>11818</v>
      </c>
      <c r="P240" t="str">
        <f t="shared" si="133"/>
        <v xml:space="preserve"> Ontonagon W1870</v>
      </c>
      <c r="U240" t="str">
        <f t="shared" si="134"/>
        <v/>
      </c>
    </row>
    <row r="241" spans="1:21" ht="20">
      <c r="A241" t="s">
        <v>9953</v>
      </c>
      <c r="B241" s="54" t="s">
        <v>11684</v>
      </c>
      <c r="C241" s="54" t="s">
        <v>10793</v>
      </c>
      <c r="D241" s="54" t="s">
        <v>11685</v>
      </c>
      <c r="E241" s="54" t="s">
        <v>11686</v>
      </c>
      <c r="F241" t="str">
        <f t="shared" si="117"/>
        <v>59</v>
      </c>
      <c r="G241" t="str">
        <f t="shared" si="118"/>
        <v>1948</v>
      </c>
      <c r="H241">
        <f t="shared" si="119"/>
        <v>1889</v>
      </c>
      <c r="I241" t="str">
        <f t="shared" si="131"/>
        <v>W1870</v>
      </c>
      <c r="J241">
        <f t="shared" si="120"/>
        <v>56.544199999999996</v>
      </c>
      <c r="K241">
        <f t="shared" si="165"/>
        <v>-89.644000000000005</v>
      </c>
      <c r="L241" t="s">
        <v>11817</v>
      </c>
      <c r="O241" t="s">
        <v>11818</v>
      </c>
      <c r="P241" t="str">
        <f t="shared" si="133"/>
        <v xml:space="preserve"> Ontonagon W1870</v>
      </c>
      <c r="U241" t="str">
        <f t="shared" si="134"/>
        <v/>
      </c>
    </row>
    <row r="242" spans="1:21" ht="20">
      <c r="A242" t="s">
        <v>9954</v>
      </c>
      <c r="B242" s="54" t="s">
        <v>11687</v>
      </c>
      <c r="C242" s="54" t="s">
        <v>10812</v>
      </c>
      <c r="D242" s="54" t="s">
        <v>11688</v>
      </c>
      <c r="E242" s="54" t="s">
        <v>11689</v>
      </c>
      <c r="F242" t="str">
        <f t="shared" si="117"/>
        <v>77</v>
      </c>
      <c r="G242" t="str">
        <f t="shared" si="118"/>
        <v>1938</v>
      </c>
      <c r="H242">
        <f t="shared" si="119"/>
        <v>1861</v>
      </c>
      <c r="I242" t="str">
        <f t="shared" si="131"/>
        <v>W1850</v>
      </c>
      <c r="J242">
        <f t="shared" si="120"/>
        <v>42.757199999999997</v>
      </c>
      <c r="K242">
        <f t="shared" si="165"/>
        <v>-82.540199999999999</v>
      </c>
      <c r="L242" t="s">
        <v>11791</v>
      </c>
      <c r="O242" t="s">
        <v>11819</v>
      </c>
      <c r="P242" t="str">
        <f t="shared" si="133"/>
        <v xml:space="preserve"> St. Clair W1850</v>
      </c>
      <c r="U242" t="str">
        <f t="shared" si="134"/>
        <v/>
      </c>
    </row>
    <row r="243" spans="1:21" ht="20">
      <c r="A243" t="s">
        <v>9955</v>
      </c>
      <c r="B243" s="54" t="s">
        <v>11690</v>
      </c>
      <c r="C243" s="54" t="s">
        <v>10793</v>
      </c>
      <c r="D243" s="54" t="s">
        <v>11691</v>
      </c>
      <c r="E243" s="54" t="s">
        <v>11692</v>
      </c>
      <c r="F243" t="str">
        <f t="shared" ref="F243:F306" si="166">IF(RIGHT(LEFT(B243,23),2)=" -",RIGHT(LEFT(B243,21),2),IF(VALUE(RIGHT(LEFT(B243,23),2))&lt;10,RIGHT(LEFT(B243,22),2),RIGHT(LEFT(B243,23),2)))</f>
        <v>67</v>
      </c>
      <c r="G243" t="str">
        <f t="shared" ref="G243:G306" si="167">RIGHT(C243,4)</f>
        <v>1948</v>
      </c>
      <c r="H243">
        <f t="shared" ref="H243:H306" si="168">G243-F243</f>
        <v>1881</v>
      </c>
      <c r="I243" t="str">
        <f t="shared" si="131"/>
        <v>W1870</v>
      </c>
      <c r="J243">
        <f t="shared" ref="J243:J306" si="169">VALUE(RIGHT(LEFT(E243,17),8))</f>
        <v>42.820900000000002</v>
      </c>
      <c r="K243">
        <f t="shared" si="165"/>
        <v>-82.486000000000004</v>
      </c>
      <c r="L243" t="s">
        <v>11792</v>
      </c>
      <c r="O243" t="s">
        <v>11819</v>
      </c>
      <c r="P243" t="str">
        <f t="shared" si="133"/>
        <v xml:space="preserve"> St. Clair W1870</v>
      </c>
      <c r="U243" t="str">
        <f t="shared" si="134"/>
        <v/>
      </c>
    </row>
    <row r="244" spans="1:21" ht="20">
      <c r="A244" t="s">
        <v>9956</v>
      </c>
      <c r="B244" s="54" t="s">
        <v>11693</v>
      </c>
      <c r="C244" s="54" t="s">
        <v>10812</v>
      </c>
      <c r="D244" s="54" t="s">
        <v>11694</v>
      </c>
      <c r="E244" s="54" t="s">
        <v>11695</v>
      </c>
      <c r="F244" t="str">
        <f t="shared" si="166"/>
        <v>73</v>
      </c>
      <c r="G244" t="str">
        <f t="shared" si="167"/>
        <v>1938</v>
      </c>
      <c r="H244">
        <f t="shared" si="168"/>
        <v>1865</v>
      </c>
      <c r="I244" t="str">
        <f t="shared" si="131"/>
        <v>W1850</v>
      </c>
      <c r="J244">
        <f t="shared" si="169"/>
        <v>42.628900000000002</v>
      </c>
      <c r="K244">
        <f t="shared" si="165"/>
        <v>-85.024199999999993</v>
      </c>
      <c r="L244" t="s">
        <v>11793</v>
      </c>
      <c r="O244" t="s">
        <v>11820</v>
      </c>
      <c r="P244" t="str">
        <f t="shared" si="133"/>
        <v xml:space="preserve"> Eaton W1850</v>
      </c>
      <c r="U244" t="str">
        <f t="shared" si="134"/>
        <v/>
      </c>
    </row>
    <row r="245" spans="1:21" ht="20">
      <c r="A245" t="s">
        <v>9957</v>
      </c>
      <c r="B245" s="54" t="s">
        <v>11696</v>
      </c>
      <c r="C245" s="54" t="s">
        <v>10793</v>
      </c>
      <c r="D245" s="54" t="s">
        <v>11694</v>
      </c>
      <c r="E245" s="54" t="s">
        <v>11695</v>
      </c>
      <c r="F245" t="str">
        <f t="shared" si="166"/>
        <v>73</v>
      </c>
      <c r="G245" t="str">
        <f t="shared" si="167"/>
        <v>1948</v>
      </c>
      <c r="H245">
        <f t="shared" si="168"/>
        <v>1875</v>
      </c>
      <c r="I245" t="str">
        <f t="shared" si="131"/>
        <v>W1870</v>
      </c>
      <c r="J245">
        <f t="shared" si="169"/>
        <v>42.628900000000002</v>
      </c>
      <c r="K245">
        <f t="shared" si="165"/>
        <v>-85.024199999999993</v>
      </c>
      <c r="L245" t="s">
        <v>11793</v>
      </c>
      <c r="O245" t="s">
        <v>11820</v>
      </c>
      <c r="P245" t="str">
        <f t="shared" si="133"/>
        <v xml:space="preserve"> Eaton W1870</v>
      </c>
      <c r="U245" t="str">
        <f t="shared" si="134"/>
        <v/>
      </c>
    </row>
    <row r="246" spans="1:21" ht="20">
      <c r="A246" t="s">
        <v>9958</v>
      </c>
      <c r="B246" s="54" t="s">
        <v>11697</v>
      </c>
      <c r="C246" s="54" t="s">
        <v>10793</v>
      </c>
      <c r="D246" s="54" t="s">
        <v>11694</v>
      </c>
      <c r="E246" s="54" t="s">
        <v>11695</v>
      </c>
      <c r="F246" t="str">
        <f t="shared" si="166"/>
        <v>70</v>
      </c>
      <c r="G246" t="str">
        <f t="shared" si="167"/>
        <v>1948</v>
      </c>
      <c r="H246">
        <f t="shared" si="168"/>
        <v>1878</v>
      </c>
      <c r="I246" t="str">
        <f t="shared" si="131"/>
        <v>W1870</v>
      </c>
      <c r="J246">
        <f t="shared" si="169"/>
        <v>42.628900000000002</v>
      </c>
      <c r="K246">
        <f t="shared" si="165"/>
        <v>-85.024199999999993</v>
      </c>
      <c r="L246" t="s">
        <v>11793</v>
      </c>
      <c r="O246" t="s">
        <v>11820</v>
      </c>
      <c r="P246" t="str">
        <f t="shared" si="133"/>
        <v xml:space="preserve"> Eaton W1870</v>
      </c>
      <c r="U246" t="str">
        <f t="shared" si="134"/>
        <v/>
      </c>
    </row>
    <row r="247" spans="1:21" ht="20">
      <c r="A247" t="s">
        <v>9959</v>
      </c>
      <c r="B247" s="54" t="s">
        <v>11698</v>
      </c>
      <c r="C247" s="54" t="s">
        <v>11699</v>
      </c>
      <c r="D247" s="54" t="s">
        <v>11700</v>
      </c>
      <c r="E247" s="54" t="s">
        <v>11701</v>
      </c>
      <c r="F247" t="str">
        <f t="shared" si="166"/>
        <v>93</v>
      </c>
      <c r="G247" t="str">
        <f t="shared" si="167"/>
        <v>1948</v>
      </c>
      <c r="H247">
        <f>G247-F247</f>
        <v>1855</v>
      </c>
      <c r="I247" t="str">
        <f t="shared" si="131"/>
        <v>W1850</v>
      </c>
      <c r="J247">
        <f t="shared" si="169"/>
        <v>42.607300000000002</v>
      </c>
      <c r="K247">
        <f t="shared" si="165"/>
        <v>-83.929400000000001</v>
      </c>
      <c r="L247" t="s">
        <v>11794</v>
      </c>
      <c r="O247" t="s">
        <v>11270</v>
      </c>
      <c r="P247" t="str">
        <f t="shared" si="133"/>
        <v xml:space="preserve"> Livingston W1850</v>
      </c>
      <c r="U247" t="str">
        <f t="shared" si="134"/>
        <v/>
      </c>
    </row>
    <row r="248" spans="1:21" ht="20">
      <c r="A248" t="s">
        <v>9960</v>
      </c>
      <c r="B248" s="54" t="s">
        <v>11702</v>
      </c>
      <c r="C248" s="54" t="s">
        <v>10793</v>
      </c>
      <c r="D248" s="54" t="s">
        <v>11703</v>
      </c>
      <c r="E248" s="54" t="s">
        <v>11704</v>
      </c>
      <c r="F248" t="str">
        <f t="shared" si="166"/>
        <v>81</v>
      </c>
      <c r="G248" t="str">
        <f t="shared" si="167"/>
        <v>1948</v>
      </c>
      <c r="H248">
        <f t="shared" si="168"/>
        <v>1867</v>
      </c>
      <c r="I248" t="str">
        <f t="shared" si="131"/>
        <v>W1850</v>
      </c>
      <c r="J248">
        <f t="shared" si="169"/>
        <v>42.591700000000003</v>
      </c>
      <c r="K248">
        <f t="shared" si="165"/>
        <v>-83.600399999999993</v>
      </c>
      <c r="L248" t="s">
        <v>11795</v>
      </c>
      <c r="O248" t="s">
        <v>11821</v>
      </c>
      <c r="P248" t="str">
        <f t="shared" si="133"/>
        <v xml:space="preserve"> Oakland W1850</v>
      </c>
      <c r="U248" t="str">
        <f t="shared" si="134"/>
        <v/>
      </c>
    </row>
    <row r="249" spans="1:21" ht="20">
      <c r="A249" t="s">
        <v>9961</v>
      </c>
      <c r="B249" s="54" t="s">
        <v>11705</v>
      </c>
      <c r="C249" s="54" t="s">
        <v>10793</v>
      </c>
      <c r="D249" s="54" t="s">
        <v>11703</v>
      </c>
      <c r="E249" s="54" t="s">
        <v>11704</v>
      </c>
      <c r="F249" t="str">
        <f t="shared" si="166"/>
        <v>65</v>
      </c>
      <c r="G249" t="str">
        <f t="shared" si="167"/>
        <v>1948</v>
      </c>
      <c r="H249">
        <f t="shared" si="168"/>
        <v>1883</v>
      </c>
      <c r="I249" t="str">
        <f t="shared" si="131"/>
        <v>W1870</v>
      </c>
      <c r="J249">
        <f t="shared" si="169"/>
        <v>42.591700000000003</v>
      </c>
      <c r="K249">
        <f t="shared" si="165"/>
        <v>-83.600399999999993</v>
      </c>
      <c r="L249" t="s">
        <v>11795</v>
      </c>
      <c r="O249" t="s">
        <v>11821</v>
      </c>
      <c r="P249" t="str">
        <f t="shared" si="133"/>
        <v xml:space="preserve"> Oakland W1870</v>
      </c>
      <c r="U249" t="str">
        <f t="shared" si="134"/>
        <v/>
      </c>
    </row>
    <row r="250" spans="1:21" ht="20">
      <c r="A250" t="s">
        <v>9962</v>
      </c>
      <c r="B250" s="54" t="s">
        <v>11706</v>
      </c>
      <c r="C250" s="54" t="s">
        <v>10793</v>
      </c>
      <c r="D250" s="54" t="s">
        <v>11703</v>
      </c>
      <c r="E250" s="54" t="s">
        <v>11704</v>
      </c>
      <c r="F250" t="str">
        <f t="shared" si="166"/>
        <v>58</v>
      </c>
      <c r="G250" t="str">
        <f t="shared" si="167"/>
        <v>1948</v>
      </c>
      <c r="H250">
        <f t="shared" si="168"/>
        <v>1890</v>
      </c>
      <c r="I250" t="str">
        <f t="shared" si="131"/>
        <v>W1870</v>
      </c>
      <c r="J250">
        <f t="shared" si="169"/>
        <v>42.591700000000003</v>
      </c>
      <c r="K250">
        <f t="shared" si="165"/>
        <v>-83.600399999999993</v>
      </c>
      <c r="L250" t="s">
        <v>11795</v>
      </c>
      <c r="O250" t="s">
        <v>11821</v>
      </c>
      <c r="P250" t="str">
        <f t="shared" si="133"/>
        <v xml:space="preserve"> Oakland W1870</v>
      </c>
      <c r="U250" t="str">
        <f t="shared" si="134"/>
        <v/>
      </c>
    </row>
    <row r="251" spans="1:21" ht="20">
      <c r="A251" t="s">
        <v>9963</v>
      </c>
      <c r="B251" s="54" t="s">
        <v>11707</v>
      </c>
      <c r="C251" s="54" t="s">
        <v>10793</v>
      </c>
      <c r="D251" s="54" t="s">
        <v>11708</v>
      </c>
      <c r="E251" s="54" t="s">
        <v>11709</v>
      </c>
      <c r="F251" t="str">
        <f t="shared" si="166"/>
        <v>49</v>
      </c>
      <c r="G251" t="str">
        <f t="shared" si="167"/>
        <v>1948</v>
      </c>
      <c r="H251">
        <f t="shared" si="168"/>
        <v>1899</v>
      </c>
      <c r="I251" t="str">
        <f t="shared" si="131"/>
        <v>W1870</v>
      </c>
      <c r="J251">
        <f t="shared" si="169"/>
        <v>42.217799999999997</v>
      </c>
      <c r="K251">
        <f t="shared" si="165"/>
        <v>-85.891099999999994</v>
      </c>
      <c r="L251" t="s">
        <v>11796</v>
      </c>
      <c r="O251" t="s">
        <v>11822</v>
      </c>
      <c r="P251" t="str">
        <f t="shared" si="133"/>
        <v xml:space="preserve"> Van Buren W1870</v>
      </c>
      <c r="U251" t="str">
        <f t="shared" si="134"/>
        <v/>
      </c>
    </row>
    <row r="252" spans="1:21" ht="20">
      <c r="A252" t="s">
        <v>9964</v>
      </c>
      <c r="B252" s="54" t="s">
        <v>11710</v>
      </c>
      <c r="C252" s="54" t="s">
        <v>10793</v>
      </c>
      <c r="D252" s="54" t="s">
        <v>11708</v>
      </c>
      <c r="E252" s="54" t="s">
        <v>11709</v>
      </c>
      <c r="F252" t="str">
        <f t="shared" si="166"/>
        <v>82</v>
      </c>
      <c r="G252" t="str">
        <f t="shared" si="167"/>
        <v>1948</v>
      </c>
      <c r="H252">
        <f t="shared" si="168"/>
        <v>1866</v>
      </c>
      <c r="I252" t="str">
        <f t="shared" si="131"/>
        <v>W1850</v>
      </c>
      <c r="J252">
        <f t="shared" si="169"/>
        <v>42.217799999999997</v>
      </c>
      <c r="K252">
        <f t="shared" si="165"/>
        <v>-85.891099999999994</v>
      </c>
      <c r="L252" t="s">
        <v>11796</v>
      </c>
      <c r="O252" t="s">
        <v>11822</v>
      </c>
      <c r="P252" t="str">
        <f t="shared" si="133"/>
        <v xml:space="preserve"> Van Buren W1850</v>
      </c>
      <c r="U252" t="str">
        <f t="shared" si="134"/>
        <v/>
      </c>
    </row>
    <row r="253" spans="1:21" ht="20">
      <c r="A253" t="s">
        <v>9965</v>
      </c>
      <c r="B253" s="54" t="s">
        <v>11711</v>
      </c>
      <c r="C253" s="54" t="s">
        <v>10793</v>
      </c>
      <c r="D253" s="54" t="s">
        <v>11708</v>
      </c>
      <c r="E253" s="54" t="s">
        <v>11709</v>
      </c>
      <c r="F253" t="str">
        <f t="shared" si="166"/>
        <v>69</v>
      </c>
      <c r="G253" t="str">
        <f t="shared" si="167"/>
        <v>1948</v>
      </c>
      <c r="H253">
        <f t="shared" si="168"/>
        <v>1879</v>
      </c>
      <c r="I253" t="str">
        <f t="shared" si="131"/>
        <v>W1870</v>
      </c>
      <c r="J253">
        <f t="shared" si="169"/>
        <v>42.217799999999997</v>
      </c>
      <c r="K253">
        <f t="shared" si="165"/>
        <v>-85.891099999999994</v>
      </c>
      <c r="L253" t="s">
        <v>11796</v>
      </c>
      <c r="O253" t="s">
        <v>11822</v>
      </c>
      <c r="P253" t="str">
        <f t="shared" si="133"/>
        <v xml:space="preserve"> Van Buren W1870</v>
      </c>
      <c r="U253" t="str">
        <f t="shared" si="134"/>
        <v/>
      </c>
    </row>
    <row r="254" spans="1:21" ht="20">
      <c r="A254" t="s">
        <v>9966</v>
      </c>
      <c r="B254" s="54" t="s">
        <v>11712</v>
      </c>
      <c r="C254" s="54" t="s">
        <v>10793</v>
      </c>
      <c r="D254" s="54" t="s">
        <v>11708</v>
      </c>
      <c r="E254" s="54" t="s">
        <v>11709</v>
      </c>
      <c r="F254" t="str">
        <f t="shared" si="166"/>
        <v>60</v>
      </c>
      <c r="G254" t="str">
        <f t="shared" si="167"/>
        <v>1948</v>
      </c>
      <c r="H254">
        <f t="shared" si="168"/>
        <v>1888</v>
      </c>
      <c r="I254" t="str">
        <f t="shared" si="131"/>
        <v>W1870</v>
      </c>
      <c r="J254">
        <f t="shared" si="169"/>
        <v>42.217799999999997</v>
      </c>
      <c r="K254">
        <f t="shared" si="165"/>
        <v>-85.891099999999994</v>
      </c>
      <c r="L254" t="s">
        <v>11796</v>
      </c>
      <c r="O254" t="s">
        <v>11822</v>
      </c>
      <c r="P254" t="str">
        <f t="shared" si="133"/>
        <v xml:space="preserve"> Van Buren W1870</v>
      </c>
      <c r="U254" t="str">
        <f t="shared" si="134"/>
        <v/>
      </c>
    </row>
    <row r="255" spans="1:21" ht="20">
      <c r="A255" t="s">
        <v>9967</v>
      </c>
      <c r="B255" s="54" t="s">
        <v>11713</v>
      </c>
      <c r="C255" s="54" t="s">
        <v>10812</v>
      </c>
      <c r="D255" s="54" t="s">
        <v>11714</v>
      </c>
      <c r="E255" s="54" t="s">
        <v>11715</v>
      </c>
      <c r="F255" t="str">
        <f t="shared" si="166"/>
        <v>78</v>
      </c>
      <c r="G255" t="str">
        <f t="shared" si="167"/>
        <v>1938</v>
      </c>
      <c r="H255">
        <f t="shared" si="168"/>
        <v>1860</v>
      </c>
      <c r="I255" t="str">
        <f t="shared" si="131"/>
        <v>W1850</v>
      </c>
      <c r="J255">
        <f t="shared" si="169"/>
        <v>42.029600000000002</v>
      </c>
      <c r="K255">
        <f t="shared" si="165"/>
        <v>-86.032600000000002</v>
      </c>
      <c r="L255" t="s">
        <v>11797</v>
      </c>
      <c r="O255" t="s">
        <v>11281</v>
      </c>
      <c r="P255" t="str">
        <f t="shared" si="133"/>
        <v xml:space="preserve"> Cass W1850</v>
      </c>
      <c r="U255" t="str">
        <f t="shared" si="134"/>
        <v/>
      </c>
    </row>
    <row r="256" spans="1:21" ht="20">
      <c r="A256" t="s">
        <v>9968</v>
      </c>
      <c r="B256" s="54" t="s">
        <v>11716</v>
      </c>
      <c r="C256" s="54" t="s">
        <v>10793</v>
      </c>
      <c r="D256" s="54" t="s">
        <v>11714</v>
      </c>
      <c r="E256" s="54" t="s">
        <v>11715</v>
      </c>
      <c r="F256" t="str">
        <f t="shared" si="166"/>
        <v>64</v>
      </c>
      <c r="G256" t="str">
        <f t="shared" si="167"/>
        <v>1948</v>
      </c>
      <c r="H256">
        <f t="shared" si="168"/>
        <v>1884</v>
      </c>
      <c r="I256" t="str">
        <f t="shared" si="131"/>
        <v>W1870</v>
      </c>
      <c r="J256">
        <f t="shared" si="169"/>
        <v>42.029600000000002</v>
      </c>
      <c r="K256">
        <f t="shared" si="165"/>
        <v>-86.032600000000002</v>
      </c>
      <c r="L256" t="s">
        <v>11797</v>
      </c>
      <c r="O256" t="s">
        <v>11281</v>
      </c>
      <c r="P256" t="str">
        <f t="shared" si="133"/>
        <v xml:space="preserve"> Cass W1870</v>
      </c>
      <c r="U256" t="str">
        <f t="shared" si="134"/>
        <v/>
      </c>
    </row>
    <row r="257" spans="1:21" ht="20">
      <c r="A257" t="s">
        <v>9969</v>
      </c>
      <c r="B257" s="54" t="s">
        <v>11717</v>
      </c>
      <c r="C257" s="54" t="s">
        <v>10793</v>
      </c>
      <c r="D257" s="54" t="s">
        <v>11718</v>
      </c>
      <c r="E257" s="54" t="s">
        <v>11719</v>
      </c>
      <c r="F257" t="str">
        <f t="shared" si="166"/>
        <v>81</v>
      </c>
      <c r="G257" t="str">
        <f t="shared" si="167"/>
        <v>1948</v>
      </c>
      <c r="H257">
        <f t="shared" si="168"/>
        <v>1867</v>
      </c>
      <c r="I257" t="str">
        <f t="shared" si="131"/>
        <v>W1850</v>
      </c>
      <c r="J257">
        <f t="shared" si="169"/>
        <v>42.299399999999999</v>
      </c>
      <c r="K257">
        <f t="shared" si="165"/>
        <v>-84.877600000000001</v>
      </c>
      <c r="L257" t="s">
        <v>11798</v>
      </c>
      <c r="O257" t="s">
        <v>11288</v>
      </c>
      <c r="P257" t="str">
        <f t="shared" si="133"/>
        <v xml:space="preserve"> Calhoun W1850</v>
      </c>
      <c r="U257" t="str">
        <f t="shared" si="134"/>
        <v/>
      </c>
    </row>
    <row r="258" spans="1:21" ht="20">
      <c r="A258" t="s">
        <v>9970</v>
      </c>
      <c r="B258" s="54" t="s">
        <v>11720</v>
      </c>
      <c r="C258" s="54" t="s">
        <v>10793</v>
      </c>
      <c r="D258" s="54" t="s">
        <v>11721</v>
      </c>
      <c r="E258" s="54" t="s">
        <v>11722</v>
      </c>
      <c r="F258" t="str">
        <f t="shared" si="166"/>
        <v>75</v>
      </c>
      <c r="G258" t="str">
        <f t="shared" si="167"/>
        <v>1948</v>
      </c>
      <c r="H258">
        <f t="shared" si="168"/>
        <v>1873</v>
      </c>
      <c r="I258" t="str">
        <f t="shared" ref="I258:I321" si="170">"W"&amp;IF(H258&lt;1874,"1850",IF(H258&lt;1900,"1870","1900"))</f>
        <v>W1850</v>
      </c>
      <c r="J258">
        <f t="shared" si="169"/>
        <v>42.272300000000001</v>
      </c>
      <c r="K258">
        <f t="shared" si="165"/>
        <v>-84.963300000000004</v>
      </c>
      <c r="L258" t="s">
        <v>11799</v>
      </c>
      <c r="O258" t="s">
        <v>11288</v>
      </c>
      <c r="P258" t="str">
        <f t="shared" ref="P258:P289" si="171">O258&amp;I258</f>
        <v xml:space="preserve"> Calhoun W1850</v>
      </c>
      <c r="U258" t="str">
        <f t="shared" ref="U258:U289" si="172">IF(S258="","",IF(ISEVEN(RIGHT(LEFT(S258,10),2)),S258,""))</f>
        <v/>
      </c>
    </row>
    <row r="259" spans="1:21" ht="20">
      <c r="A259" t="s">
        <v>9971</v>
      </c>
      <c r="B259" s="54" t="s">
        <v>11723</v>
      </c>
      <c r="C259" s="54" t="s">
        <v>10793</v>
      </c>
      <c r="D259" s="54" t="s">
        <v>11724</v>
      </c>
      <c r="E259" s="54" t="s">
        <v>11725</v>
      </c>
      <c r="F259" t="str">
        <f t="shared" si="166"/>
        <v>83</v>
      </c>
      <c r="G259" t="str">
        <f t="shared" si="167"/>
        <v>1948</v>
      </c>
      <c r="H259">
        <f t="shared" si="168"/>
        <v>1865</v>
      </c>
      <c r="I259" t="str">
        <f t="shared" si="170"/>
        <v>W1850</v>
      </c>
      <c r="J259">
        <f t="shared" si="169"/>
        <v>41.940300000000001</v>
      </c>
      <c r="K259">
        <f t="shared" si="165"/>
        <v>-85.000500000000002</v>
      </c>
      <c r="L259" t="s">
        <v>11800</v>
      </c>
      <c r="O259" t="s">
        <v>11823</v>
      </c>
      <c r="P259" t="str">
        <f t="shared" si="171"/>
        <v xml:space="preserve"> Branch W1850</v>
      </c>
      <c r="U259" t="str">
        <f t="shared" si="172"/>
        <v/>
      </c>
    </row>
    <row r="260" spans="1:21" ht="20">
      <c r="A260" t="s">
        <v>9972</v>
      </c>
      <c r="B260" s="54" t="s">
        <v>11726</v>
      </c>
      <c r="C260" s="54" t="s">
        <v>10793</v>
      </c>
      <c r="D260" s="54" t="s">
        <v>11727</v>
      </c>
      <c r="E260" s="54" t="s">
        <v>11728</v>
      </c>
      <c r="F260" t="str">
        <f t="shared" si="166"/>
        <v>48</v>
      </c>
      <c r="G260" t="str">
        <f t="shared" si="167"/>
        <v>1948</v>
      </c>
      <c r="H260">
        <f t="shared" si="168"/>
        <v>1900</v>
      </c>
      <c r="I260" t="str">
        <f t="shared" si="170"/>
        <v>W1900</v>
      </c>
      <c r="J260">
        <f t="shared" si="169"/>
        <v>41.515700000000002</v>
      </c>
      <c r="K260">
        <f t="shared" si="165"/>
        <v>-84.535300000000007</v>
      </c>
      <c r="L260" t="s">
        <v>11801</v>
      </c>
      <c r="O260" t="s">
        <v>11823</v>
      </c>
      <c r="P260" t="str">
        <f t="shared" si="171"/>
        <v xml:space="preserve"> Branch W1900</v>
      </c>
      <c r="U260" t="str">
        <f t="shared" si="172"/>
        <v/>
      </c>
    </row>
    <row r="261" spans="1:21" ht="20">
      <c r="A261" t="s">
        <v>9973</v>
      </c>
      <c r="B261" s="54" t="s">
        <v>11729</v>
      </c>
      <c r="C261" s="54" t="s">
        <v>11699</v>
      </c>
      <c r="D261" s="54" t="s">
        <v>11730</v>
      </c>
      <c r="E261" s="54" t="s">
        <v>11731</v>
      </c>
      <c r="F261" t="str">
        <f t="shared" si="166"/>
        <v>80</v>
      </c>
      <c r="G261" t="str">
        <f t="shared" si="167"/>
        <v>1948</v>
      </c>
      <c r="H261">
        <f t="shared" si="168"/>
        <v>1868</v>
      </c>
      <c r="I261" t="str">
        <f t="shared" si="170"/>
        <v>W1850</v>
      </c>
      <c r="J261">
        <f t="shared" si="169"/>
        <v>41.897500000000001</v>
      </c>
      <c r="K261">
        <f t="shared" si="165"/>
        <v>-84.037199999999999</v>
      </c>
      <c r="L261" t="s">
        <v>11802</v>
      </c>
      <c r="O261" t="s">
        <v>11824</v>
      </c>
      <c r="P261" t="str">
        <f t="shared" si="171"/>
        <v xml:space="preserve"> Lenawee W1850</v>
      </c>
      <c r="U261" t="str">
        <f t="shared" si="172"/>
        <v/>
      </c>
    </row>
    <row r="262" spans="1:21" ht="20">
      <c r="A262" t="s">
        <v>9974</v>
      </c>
      <c r="B262" s="54" t="s">
        <v>11732</v>
      </c>
      <c r="C262" s="54" t="s">
        <v>11699</v>
      </c>
      <c r="D262" s="54" t="s">
        <v>11730</v>
      </c>
      <c r="E262" s="54" t="s">
        <v>11731</v>
      </c>
      <c r="F262" t="str">
        <f t="shared" si="166"/>
        <v>90</v>
      </c>
      <c r="G262" t="str">
        <f t="shared" si="167"/>
        <v>1948</v>
      </c>
      <c r="H262">
        <f t="shared" si="168"/>
        <v>1858</v>
      </c>
      <c r="I262" t="str">
        <f t="shared" si="170"/>
        <v>W1850</v>
      </c>
      <c r="J262">
        <f t="shared" si="169"/>
        <v>41.897500000000001</v>
      </c>
      <c r="K262">
        <f t="shared" si="165"/>
        <v>-84.037199999999999</v>
      </c>
      <c r="L262" t="s">
        <v>11802</v>
      </c>
      <c r="O262" t="s">
        <v>11824</v>
      </c>
      <c r="P262" t="str">
        <f t="shared" si="171"/>
        <v xml:space="preserve"> Lenawee W1850</v>
      </c>
      <c r="U262" t="str">
        <f t="shared" si="172"/>
        <v/>
      </c>
    </row>
    <row r="263" spans="1:21" ht="20">
      <c r="A263" t="s">
        <v>9975</v>
      </c>
      <c r="B263" s="54" t="s">
        <v>11733</v>
      </c>
      <c r="C263" s="54" t="s">
        <v>10793</v>
      </c>
      <c r="D263" s="54" t="s">
        <v>11734</v>
      </c>
      <c r="E263" s="54" t="s">
        <v>11735</v>
      </c>
      <c r="F263" t="str">
        <f t="shared" si="166"/>
        <v>79</v>
      </c>
      <c r="G263" t="str">
        <f t="shared" si="167"/>
        <v>1948</v>
      </c>
      <c r="H263">
        <f t="shared" si="168"/>
        <v>1869</v>
      </c>
      <c r="I263" t="str">
        <f t="shared" si="170"/>
        <v>W1850</v>
      </c>
      <c r="J263">
        <f t="shared" si="169"/>
        <v>42.331400000000002</v>
      </c>
      <c r="K263">
        <f t="shared" si="165"/>
        <v>-83.0458</v>
      </c>
      <c r="L263" t="s">
        <v>4945</v>
      </c>
      <c r="O263" t="s">
        <v>11294</v>
      </c>
      <c r="P263" t="str">
        <f t="shared" si="171"/>
        <v xml:space="preserve"> Wayne W1850</v>
      </c>
      <c r="U263" t="str">
        <f t="shared" si="172"/>
        <v/>
      </c>
    </row>
    <row r="264" spans="1:21" ht="20">
      <c r="A264" t="s">
        <v>9976</v>
      </c>
      <c r="B264" s="54" t="s">
        <v>11736</v>
      </c>
      <c r="C264" s="54" t="s">
        <v>10793</v>
      </c>
      <c r="D264" s="54" t="s">
        <v>11734</v>
      </c>
      <c r="E264" s="54" t="s">
        <v>11735</v>
      </c>
      <c r="F264" t="str">
        <f t="shared" si="166"/>
        <v>81</v>
      </c>
      <c r="G264" t="str">
        <f t="shared" si="167"/>
        <v>1948</v>
      </c>
      <c r="H264">
        <f t="shared" si="168"/>
        <v>1867</v>
      </c>
      <c r="I264" t="str">
        <f t="shared" si="170"/>
        <v>W1850</v>
      </c>
      <c r="J264">
        <f t="shared" si="169"/>
        <v>42.331400000000002</v>
      </c>
      <c r="K264">
        <f t="shared" si="165"/>
        <v>-83.0458</v>
      </c>
      <c r="L264" t="s">
        <v>4945</v>
      </c>
      <c r="O264" t="s">
        <v>11294</v>
      </c>
      <c r="P264" t="str">
        <f t="shared" si="171"/>
        <v xml:space="preserve"> Wayne W1850</v>
      </c>
      <c r="U264" t="str">
        <f t="shared" si="172"/>
        <v/>
      </c>
    </row>
    <row r="265" spans="1:21" ht="20">
      <c r="A265" t="s">
        <v>9977</v>
      </c>
      <c r="B265" s="54" t="s">
        <v>11737</v>
      </c>
      <c r="C265" s="54" t="s">
        <v>10793</v>
      </c>
      <c r="D265" s="54" t="s">
        <v>11734</v>
      </c>
      <c r="E265" s="54" t="s">
        <v>11735</v>
      </c>
      <c r="F265" t="str">
        <f t="shared" si="166"/>
        <v>49</v>
      </c>
      <c r="G265" t="str">
        <f t="shared" si="167"/>
        <v>1948</v>
      </c>
      <c r="H265">
        <f t="shared" si="168"/>
        <v>1899</v>
      </c>
      <c r="I265" t="str">
        <f t="shared" si="170"/>
        <v>W1870</v>
      </c>
      <c r="J265">
        <f t="shared" si="169"/>
        <v>42.331400000000002</v>
      </c>
      <c r="K265">
        <f t="shared" si="165"/>
        <v>-83.0458</v>
      </c>
      <c r="L265" t="s">
        <v>4945</v>
      </c>
      <c r="O265" t="s">
        <v>11294</v>
      </c>
      <c r="P265" t="str">
        <f t="shared" si="171"/>
        <v xml:space="preserve"> Wayne W1870</v>
      </c>
      <c r="U265" t="str">
        <f t="shared" si="172"/>
        <v/>
      </c>
    </row>
    <row r="266" spans="1:21" ht="20">
      <c r="A266" t="s">
        <v>9978</v>
      </c>
      <c r="B266" s="54" t="s">
        <v>11738</v>
      </c>
      <c r="C266" s="54" t="s">
        <v>10793</v>
      </c>
      <c r="D266" s="54" t="s">
        <v>11734</v>
      </c>
      <c r="E266" s="54" t="s">
        <v>11735</v>
      </c>
      <c r="F266" t="str">
        <f t="shared" si="166"/>
        <v>36</v>
      </c>
      <c r="G266" t="str">
        <f t="shared" si="167"/>
        <v>1948</v>
      </c>
      <c r="H266">
        <f t="shared" si="168"/>
        <v>1912</v>
      </c>
      <c r="I266" t="str">
        <f t="shared" si="170"/>
        <v>W1900</v>
      </c>
      <c r="J266">
        <f t="shared" si="169"/>
        <v>42.331400000000002</v>
      </c>
      <c r="K266">
        <f t="shared" si="165"/>
        <v>-83.0458</v>
      </c>
      <c r="L266" t="s">
        <v>4945</v>
      </c>
      <c r="O266" t="s">
        <v>11294</v>
      </c>
      <c r="P266" t="str">
        <f t="shared" si="171"/>
        <v xml:space="preserve"> Wayne W1900</v>
      </c>
      <c r="U266" t="str">
        <f t="shared" si="172"/>
        <v/>
      </c>
    </row>
    <row r="267" spans="1:21" ht="20">
      <c r="A267" t="s">
        <v>9979</v>
      </c>
      <c r="B267" s="54" t="s">
        <v>11739</v>
      </c>
      <c r="C267" s="54" t="s">
        <v>10541</v>
      </c>
      <c r="D267" s="54" t="s">
        <v>11734</v>
      </c>
      <c r="E267" s="54" t="s">
        <v>11735</v>
      </c>
      <c r="F267" t="str">
        <f t="shared" si="166"/>
        <v>34</v>
      </c>
      <c r="G267" t="str">
        <f t="shared" si="167"/>
        <v>1956</v>
      </c>
      <c r="H267">
        <f t="shared" si="168"/>
        <v>1922</v>
      </c>
      <c r="I267" t="str">
        <f t="shared" si="170"/>
        <v>W1900</v>
      </c>
      <c r="J267">
        <f t="shared" si="169"/>
        <v>42.331400000000002</v>
      </c>
      <c r="K267">
        <f t="shared" si="165"/>
        <v>-83.0458</v>
      </c>
      <c r="L267" t="s">
        <v>4945</v>
      </c>
      <c r="O267" t="s">
        <v>11294</v>
      </c>
      <c r="P267" t="str">
        <f t="shared" si="171"/>
        <v xml:space="preserve"> Wayne W1900</v>
      </c>
      <c r="U267" t="str">
        <f t="shared" si="172"/>
        <v/>
      </c>
    </row>
    <row r="268" spans="1:21" ht="20">
      <c r="A268" t="s">
        <v>9980</v>
      </c>
      <c r="B268" s="54" t="s">
        <v>11740</v>
      </c>
      <c r="C268" s="54" t="s">
        <v>10793</v>
      </c>
      <c r="D268" s="54" t="s">
        <v>11741</v>
      </c>
      <c r="E268" s="54" t="s">
        <v>11742</v>
      </c>
      <c r="F268" t="str">
        <f t="shared" si="166"/>
        <v>72</v>
      </c>
      <c r="G268" t="str">
        <f t="shared" si="167"/>
        <v>1948</v>
      </c>
      <c r="H268">
        <f t="shared" si="168"/>
        <v>1876</v>
      </c>
      <c r="I268" t="str">
        <f t="shared" si="170"/>
        <v>W1870</v>
      </c>
      <c r="J268">
        <f t="shared" si="169"/>
        <v>47.246600000000001</v>
      </c>
      <c r="K268">
        <f t="shared" si="165"/>
        <v>-88.453999999999994</v>
      </c>
      <c r="L268" t="s">
        <v>11803</v>
      </c>
      <c r="O268" t="s">
        <v>11825</v>
      </c>
      <c r="P268" t="str">
        <f t="shared" si="171"/>
        <v xml:space="preserve"> Houghton W1870</v>
      </c>
      <c r="U268" t="str">
        <f t="shared" si="172"/>
        <v/>
      </c>
    </row>
    <row r="269" spans="1:21" ht="20">
      <c r="A269" t="s">
        <v>9981</v>
      </c>
      <c r="B269" s="54" t="s">
        <v>11743</v>
      </c>
      <c r="C269" s="54" t="s">
        <v>10793</v>
      </c>
      <c r="D269" s="54" t="s">
        <v>11741</v>
      </c>
      <c r="E269" s="54" t="s">
        <v>11789</v>
      </c>
      <c r="F269" t="str">
        <f t="shared" si="166"/>
        <v>62</v>
      </c>
      <c r="G269" t="str">
        <f t="shared" si="167"/>
        <v>1948</v>
      </c>
      <c r="H269">
        <f t="shared" si="168"/>
        <v>1886</v>
      </c>
      <c r="I269" t="str">
        <f t="shared" si="170"/>
        <v>W1870</v>
      </c>
      <c r="J269">
        <f t="shared" si="169"/>
        <v>47.246600000000001</v>
      </c>
      <c r="K269">
        <f t="shared" si="165"/>
        <v>-88.453999999999994</v>
      </c>
      <c r="L269" t="s">
        <v>11803</v>
      </c>
      <c r="O269" t="s">
        <v>11825</v>
      </c>
      <c r="P269" t="str">
        <f t="shared" si="171"/>
        <v xml:space="preserve"> Houghton W1870</v>
      </c>
      <c r="U269" t="str">
        <f t="shared" si="172"/>
        <v/>
      </c>
    </row>
    <row r="270" spans="1:21" ht="20">
      <c r="A270" t="s">
        <v>9981</v>
      </c>
      <c r="B270" s="54" t="s">
        <v>11743</v>
      </c>
      <c r="C270" s="54" t="s">
        <v>10793</v>
      </c>
      <c r="D270" s="54" t="s">
        <v>11741</v>
      </c>
      <c r="E270" s="54" t="s">
        <v>11742</v>
      </c>
      <c r="F270" t="str">
        <f t="shared" si="166"/>
        <v>62</v>
      </c>
      <c r="G270" t="str">
        <f t="shared" si="167"/>
        <v>1948</v>
      </c>
      <c r="H270">
        <f t="shared" si="168"/>
        <v>1886</v>
      </c>
      <c r="I270" t="str">
        <f t="shared" si="170"/>
        <v>W1870</v>
      </c>
      <c r="J270">
        <f t="shared" si="169"/>
        <v>47.246600000000001</v>
      </c>
      <c r="K270">
        <f t="shared" si="165"/>
        <v>-88.453999999999994</v>
      </c>
      <c r="L270" t="s">
        <v>11803</v>
      </c>
      <c r="O270" t="s">
        <v>11825</v>
      </c>
      <c r="P270" t="str">
        <f t="shared" si="171"/>
        <v xml:space="preserve"> Houghton W1870</v>
      </c>
      <c r="U270" t="str">
        <f t="shared" si="172"/>
        <v/>
      </c>
    </row>
    <row r="271" spans="1:21" ht="20">
      <c r="A271" t="s">
        <v>9982</v>
      </c>
      <c r="B271" s="54" t="s">
        <v>11744</v>
      </c>
      <c r="C271" s="54" t="s">
        <v>10812</v>
      </c>
      <c r="D271" s="54" t="s">
        <v>11745</v>
      </c>
      <c r="E271" s="54" t="s">
        <v>11746</v>
      </c>
      <c r="F271" t="str">
        <f t="shared" si="166"/>
        <v>92</v>
      </c>
      <c r="G271" t="str">
        <f t="shared" si="167"/>
        <v>1938</v>
      </c>
      <c r="H271">
        <f t="shared" si="168"/>
        <v>1846</v>
      </c>
      <c r="I271" t="str">
        <f t="shared" si="170"/>
        <v>W1850</v>
      </c>
      <c r="J271">
        <f t="shared" si="169"/>
        <v>41.957299999999996</v>
      </c>
      <c r="K271">
        <f t="shared" si="165"/>
        <v>-83.659700000000001</v>
      </c>
      <c r="L271" t="s">
        <v>11804</v>
      </c>
      <c r="O271" t="s">
        <v>11298</v>
      </c>
      <c r="P271" t="str">
        <f t="shared" si="171"/>
        <v xml:space="preserve"> Monroe W1850</v>
      </c>
      <c r="U271" t="str">
        <f t="shared" si="172"/>
        <v/>
      </c>
    </row>
    <row r="272" spans="1:21" ht="20">
      <c r="A272" t="s">
        <v>9983</v>
      </c>
      <c r="B272" s="54" t="s">
        <v>11747</v>
      </c>
      <c r="C272" s="54" t="s">
        <v>10793</v>
      </c>
      <c r="D272" s="54" t="s">
        <v>11745</v>
      </c>
      <c r="E272" s="54" t="s">
        <v>11746</v>
      </c>
      <c r="F272" t="str">
        <f t="shared" si="166"/>
        <v>55</v>
      </c>
      <c r="G272" t="str">
        <f t="shared" si="167"/>
        <v>1948</v>
      </c>
      <c r="H272">
        <f t="shared" si="168"/>
        <v>1893</v>
      </c>
      <c r="I272" t="str">
        <f t="shared" si="170"/>
        <v>W1870</v>
      </c>
      <c r="J272">
        <f t="shared" si="169"/>
        <v>41.957299999999996</v>
      </c>
      <c r="K272">
        <f t="shared" si="165"/>
        <v>-83.659700000000001</v>
      </c>
      <c r="L272" t="s">
        <v>11804</v>
      </c>
      <c r="O272" t="s">
        <v>11298</v>
      </c>
      <c r="P272" t="str">
        <f t="shared" si="171"/>
        <v xml:space="preserve"> Monroe W1870</v>
      </c>
      <c r="U272" t="str">
        <f t="shared" si="172"/>
        <v/>
      </c>
    </row>
    <row r="273" spans="1:21" ht="20">
      <c r="A273" t="s">
        <v>9984</v>
      </c>
      <c r="B273" s="54" t="s">
        <v>11748</v>
      </c>
      <c r="C273" s="54" t="s">
        <v>10793</v>
      </c>
      <c r="D273" s="54" t="s">
        <v>11749</v>
      </c>
      <c r="E273" s="54" t="s">
        <v>11750</v>
      </c>
      <c r="F273" t="str">
        <f t="shared" si="166"/>
        <v>70</v>
      </c>
      <c r="G273" t="str">
        <f t="shared" si="167"/>
        <v>1948</v>
      </c>
      <c r="H273">
        <f t="shared" si="168"/>
        <v>1878</v>
      </c>
      <c r="I273" t="str">
        <f t="shared" si="170"/>
        <v>W1870</v>
      </c>
      <c r="J273">
        <f t="shared" si="169"/>
        <v>46.633800000000001</v>
      </c>
      <c r="K273">
        <f t="shared" si="165"/>
        <v>-87.997500000000002</v>
      </c>
      <c r="L273" t="s">
        <v>11805</v>
      </c>
      <c r="O273" t="s">
        <v>11826</v>
      </c>
      <c r="P273" t="str">
        <f t="shared" si="171"/>
        <v xml:space="preserve"> Marquette W1870</v>
      </c>
      <c r="U273" t="str">
        <f t="shared" si="172"/>
        <v/>
      </c>
    </row>
    <row r="274" spans="1:21" ht="20">
      <c r="A274" t="s">
        <v>9985</v>
      </c>
      <c r="B274" s="54" t="s">
        <v>11751</v>
      </c>
      <c r="C274" s="54" t="s">
        <v>10793</v>
      </c>
      <c r="D274" s="54" t="s">
        <v>11752</v>
      </c>
      <c r="E274" s="54" t="s">
        <v>11753</v>
      </c>
      <c r="F274" t="str">
        <f t="shared" si="166"/>
        <v>60</v>
      </c>
      <c r="G274" t="str">
        <f t="shared" si="167"/>
        <v>1948</v>
      </c>
      <c r="H274">
        <f t="shared" si="168"/>
        <v>1888</v>
      </c>
      <c r="I274" t="str">
        <f t="shared" si="170"/>
        <v>W1870</v>
      </c>
      <c r="J274">
        <f t="shared" si="169"/>
        <v>46.488500000000002</v>
      </c>
      <c r="K274">
        <f t="shared" si="165"/>
        <v>-87.667599999999993</v>
      </c>
      <c r="L274" t="s">
        <v>11806</v>
      </c>
      <c r="O274" t="s">
        <v>11826</v>
      </c>
      <c r="P274" t="str">
        <f t="shared" si="171"/>
        <v xml:space="preserve"> Marquette W1870</v>
      </c>
      <c r="U274" t="str">
        <f t="shared" si="172"/>
        <v/>
      </c>
    </row>
    <row r="275" spans="1:21" ht="20">
      <c r="A275" t="s">
        <v>9986</v>
      </c>
      <c r="B275" s="54" t="s">
        <v>11754</v>
      </c>
      <c r="C275" s="54" t="s">
        <v>10793</v>
      </c>
      <c r="D275" s="54" t="s">
        <v>11755</v>
      </c>
      <c r="E275" s="54" t="s">
        <v>11756</v>
      </c>
      <c r="F275" t="str">
        <f t="shared" si="166"/>
        <v>82</v>
      </c>
      <c r="G275" t="str">
        <f t="shared" si="167"/>
        <v>1948</v>
      </c>
      <c r="H275">
        <f t="shared" si="168"/>
        <v>1866</v>
      </c>
      <c r="I275" t="str">
        <f t="shared" si="170"/>
        <v>W1850</v>
      </c>
      <c r="J275">
        <f t="shared" si="169"/>
        <v>45.464100000000002</v>
      </c>
      <c r="K275">
        <f t="shared" si="165"/>
        <v>-87.0702</v>
      </c>
      <c r="L275" t="s">
        <v>11807</v>
      </c>
      <c r="O275" t="s">
        <v>11827</v>
      </c>
      <c r="P275" t="str">
        <f t="shared" si="171"/>
        <v xml:space="preserve"> Delta W1850</v>
      </c>
      <c r="U275" t="str">
        <f t="shared" si="172"/>
        <v/>
      </c>
    </row>
    <row r="276" spans="1:21" ht="20">
      <c r="A276" t="s">
        <v>9987</v>
      </c>
      <c r="B276" s="54" t="s">
        <v>11757</v>
      </c>
      <c r="C276" s="54" t="s">
        <v>10793</v>
      </c>
      <c r="D276" s="54" t="s">
        <v>11758</v>
      </c>
      <c r="E276" s="54" t="s">
        <v>11759</v>
      </c>
      <c r="F276" t="str">
        <f t="shared" si="166"/>
        <v>61</v>
      </c>
      <c r="G276" t="str">
        <f t="shared" si="167"/>
        <v>1948</v>
      </c>
      <c r="H276">
        <f t="shared" si="168"/>
        <v>1887</v>
      </c>
      <c r="I276" t="str">
        <f t="shared" si="170"/>
        <v>W1870</v>
      </c>
      <c r="J276">
        <f t="shared" si="169"/>
        <v>45.745199999999997</v>
      </c>
      <c r="K276">
        <f t="shared" si="165"/>
        <v>-87.064599999999999</v>
      </c>
      <c r="L276" t="s">
        <v>11808</v>
      </c>
      <c r="O276" t="s">
        <v>11827</v>
      </c>
      <c r="P276" t="str">
        <f t="shared" si="171"/>
        <v xml:space="preserve"> Delta W1870</v>
      </c>
      <c r="U276" t="str">
        <f t="shared" si="172"/>
        <v/>
      </c>
    </row>
    <row r="277" spans="1:21" ht="20">
      <c r="A277" t="s">
        <v>9988</v>
      </c>
      <c r="B277" s="54" t="s">
        <v>11760</v>
      </c>
      <c r="C277" s="54" t="s">
        <v>10812</v>
      </c>
      <c r="D277" s="54" t="s">
        <v>11761</v>
      </c>
      <c r="E277" s="54" t="s">
        <v>11762</v>
      </c>
      <c r="F277" t="str">
        <f t="shared" si="166"/>
        <v>86</v>
      </c>
      <c r="G277" t="str">
        <f t="shared" si="167"/>
        <v>1938</v>
      </c>
      <c r="H277">
        <f t="shared" si="168"/>
        <v>1852</v>
      </c>
      <c r="I277" t="str">
        <f t="shared" si="170"/>
        <v>W1850</v>
      </c>
      <c r="J277">
        <f t="shared" si="169"/>
        <v>46.497700000000002</v>
      </c>
      <c r="K277">
        <f t="shared" si="165"/>
        <v>-84.3476</v>
      </c>
      <c r="L277" t="s">
        <v>11809</v>
      </c>
      <c r="O277" t="s">
        <v>11828</v>
      </c>
      <c r="P277" t="str">
        <f t="shared" si="171"/>
        <v xml:space="preserve"> Chippewa W1850</v>
      </c>
      <c r="U277" t="str">
        <f t="shared" si="172"/>
        <v/>
      </c>
    </row>
    <row r="278" spans="1:21" ht="20">
      <c r="A278" t="s">
        <v>9989</v>
      </c>
      <c r="B278" s="54" t="s">
        <v>11763</v>
      </c>
      <c r="C278" s="54" t="s">
        <v>10793</v>
      </c>
      <c r="D278" s="54" t="s">
        <v>11761</v>
      </c>
      <c r="E278" s="54" t="s">
        <v>11762</v>
      </c>
      <c r="F278" t="str">
        <f t="shared" si="166"/>
        <v>73</v>
      </c>
      <c r="G278" t="str">
        <f t="shared" si="167"/>
        <v>1948</v>
      </c>
      <c r="H278">
        <f t="shared" si="168"/>
        <v>1875</v>
      </c>
      <c r="I278" t="str">
        <f t="shared" si="170"/>
        <v>W1870</v>
      </c>
      <c r="J278">
        <f t="shared" si="169"/>
        <v>46.497700000000002</v>
      </c>
      <c r="K278">
        <f t="shared" si="165"/>
        <v>-84.3476</v>
      </c>
      <c r="L278" t="s">
        <v>11809</v>
      </c>
      <c r="O278" t="s">
        <v>11828</v>
      </c>
      <c r="P278" t="str">
        <f t="shared" si="171"/>
        <v xml:space="preserve"> Chippewa W1870</v>
      </c>
      <c r="U278" t="str">
        <f t="shared" si="172"/>
        <v/>
      </c>
    </row>
    <row r="279" spans="1:21" ht="20">
      <c r="A279" t="s">
        <v>9990</v>
      </c>
      <c r="B279" s="54" t="s">
        <v>11764</v>
      </c>
      <c r="C279" s="54" t="s">
        <v>10793</v>
      </c>
      <c r="D279" s="54" t="s">
        <v>11761</v>
      </c>
      <c r="E279" s="54" t="s">
        <v>11762</v>
      </c>
      <c r="F279" t="str">
        <f t="shared" si="166"/>
        <v>59</v>
      </c>
      <c r="G279" t="str">
        <f t="shared" si="167"/>
        <v>1948</v>
      </c>
      <c r="H279">
        <f t="shared" si="168"/>
        <v>1889</v>
      </c>
      <c r="I279" t="str">
        <f t="shared" si="170"/>
        <v>W1870</v>
      </c>
      <c r="J279">
        <f t="shared" si="169"/>
        <v>46.497700000000002</v>
      </c>
      <c r="K279">
        <f t="shared" si="165"/>
        <v>-84.3476</v>
      </c>
      <c r="L279" t="s">
        <v>11809</v>
      </c>
      <c r="O279" t="s">
        <v>11828</v>
      </c>
      <c r="P279" t="str">
        <f t="shared" si="171"/>
        <v xml:space="preserve"> Chippewa W1870</v>
      </c>
      <c r="U279" t="str">
        <f t="shared" si="172"/>
        <v/>
      </c>
    </row>
    <row r="280" spans="1:21" ht="20">
      <c r="A280" t="s">
        <v>9991</v>
      </c>
      <c r="B280" s="54" t="s">
        <v>11765</v>
      </c>
      <c r="C280" s="54" t="s">
        <v>10793</v>
      </c>
      <c r="D280" s="54" t="s">
        <v>11766</v>
      </c>
      <c r="E280" s="54" t="s">
        <v>11767</v>
      </c>
      <c r="F280" t="str">
        <f t="shared" si="166"/>
        <v>81</v>
      </c>
      <c r="G280" t="str">
        <f t="shared" si="167"/>
        <v>1948</v>
      </c>
      <c r="H280">
        <f t="shared" si="168"/>
        <v>1867</v>
      </c>
      <c r="I280" t="str">
        <f t="shared" si="170"/>
        <v>W1850</v>
      </c>
      <c r="J280">
        <f t="shared" si="169"/>
        <v>45.745399999999997</v>
      </c>
      <c r="K280">
        <f t="shared" si="165"/>
        <v>-85.522599999999997</v>
      </c>
      <c r="L280" t="s">
        <v>11810</v>
      </c>
      <c r="O280" t="s">
        <v>11829</v>
      </c>
      <c r="P280" t="str">
        <f t="shared" si="171"/>
        <v xml:space="preserve"> Charlevoix W1850</v>
      </c>
      <c r="U280" t="str">
        <f t="shared" si="172"/>
        <v/>
      </c>
    </row>
    <row r="281" spans="1:21" ht="20">
      <c r="A281" t="s">
        <v>9992</v>
      </c>
      <c r="B281" s="54" t="s">
        <v>11768</v>
      </c>
      <c r="C281" s="54" t="s">
        <v>10793</v>
      </c>
      <c r="D281" s="54" t="s">
        <v>11769</v>
      </c>
      <c r="E281" s="54" t="s">
        <v>11770</v>
      </c>
      <c r="F281" t="str">
        <f t="shared" si="166"/>
        <v>50</v>
      </c>
      <c r="G281" t="str">
        <f t="shared" si="167"/>
        <v>1948</v>
      </c>
      <c r="H281">
        <f t="shared" si="168"/>
        <v>1898</v>
      </c>
      <c r="I281" t="str">
        <f t="shared" si="170"/>
        <v>W1870</v>
      </c>
      <c r="J281">
        <f t="shared" si="169"/>
        <v>45.646799999999999</v>
      </c>
      <c r="K281">
        <f t="shared" si="165"/>
        <v>-85.552099999999996</v>
      </c>
      <c r="L281" t="s">
        <v>11811</v>
      </c>
      <c r="O281" t="s">
        <v>11829</v>
      </c>
      <c r="P281" t="str">
        <f t="shared" si="171"/>
        <v xml:space="preserve"> Charlevoix W1870</v>
      </c>
      <c r="U281" t="str">
        <f t="shared" si="172"/>
        <v/>
      </c>
    </row>
    <row r="282" spans="1:21" ht="20">
      <c r="A282" t="s">
        <v>9993</v>
      </c>
      <c r="B282" s="54" t="s">
        <v>11771</v>
      </c>
      <c r="C282" s="54" t="s">
        <v>11388</v>
      </c>
      <c r="D282" s="54" t="s">
        <v>11766</v>
      </c>
      <c r="E282" s="54" t="s">
        <v>11767</v>
      </c>
      <c r="F282" t="str">
        <f t="shared" si="166"/>
        <v>60</v>
      </c>
      <c r="G282" t="str">
        <f t="shared" si="167"/>
        <v>1941</v>
      </c>
      <c r="H282">
        <f t="shared" si="168"/>
        <v>1881</v>
      </c>
      <c r="I282" t="str">
        <f t="shared" si="170"/>
        <v>W1870</v>
      </c>
      <c r="J282">
        <f t="shared" si="169"/>
        <v>45.745399999999997</v>
      </c>
      <c r="K282">
        <f t="shared" si="165"/>
        <v>-85.522599999999997</v>
      </c>
      <c r="L282" t="s">
        <v>11810</v>
      </c>
      <c r="O282" t="s">
        <v>11829</v>
      </c>
      <c r="P282" t="str">
        <f t="shared" si="171"/>
        <v xml:space="preserve"> Charlevoix W1870</v>
      </c>
      <c r="U282" t="str">
        <f t="shared" si="172"/>
        <v/>
      </c>
    </row>
    <row r="283" spans="1:21" ht="20">
      <c r="A283" t="s">
        <v>9994</v>
      </c>
      <c r="B283" s="54" t="s">
        <v>11772</v>
      </c>
      <c r="C283" s="54" t="s">
        <v>11388</v>
      </c>
      <c r="D283" s="54" t="s">
        <v>11773</v>
      </c>
      <c r="E283" s="54" t="s">
        <v>11774</v>
      </c>
      <c r="F283" t="str">
        <f t="shared" si="166"/>
        <v>56</v>
      </c>
      <c r="G283" t="str">
        <f t="shared" si="167"/>
        <v>1941</v>
      </c>
      <c r="H283">
        <f t="shared" si="168"/>
        <v>1885</v>
      </c>
      <c r="I283" t="str">
        <f t="shared" si="170"/>
        <v>W1870</v>
      </c>
      <c r="J283">
        <f t="shared" si="169"/>
        <v>45.6419</v>
      </c>
      <c r="K283">
        <f t="shared" si="165"/>
        <v>-84.976900000000001</v>
      </c>
      <c r="L283" t="s">
        <v>11812</v>
      </c>
      <c r="O283" t="s">
        <v>11830</v>
      </c>
      <c r="P283" t="str">
        <f t="shared" si="171"/>
        <v xml:space="preserve"> Emmet W1870</v>
      </c>
      <c r="U283" t="str">
        <f t="shared" si="172"/>
        <v/>
      </c>
    </row>
    <row r="284" spans="1:21" ht="20">
      <c r="A284" t="s">
        <v>9995</v>
      </c>
      <c r="B284" s="54" t="s">
        <v>11775</v>
      </c>
      <c r="C284" s="54" t="s">
        <v>10793</v>
      </c>
      <c r="D284" s="54" t="s">
        <v>11776</v>
      </c>
      <c r="E284" s="54" t="s">
        <v>11788</v>
      </c>
      <c r="F284" t="str">
        <f t="shared" si="166"/>
        <v>53</v>
      </c>
      <c r="G284" t="str">
        <f t="shared" si="167"/>
        <v>1948</v>
      </c>
      <c r="H284">
        <f t="shared" si="168"/>
        <v>1895</v>
      </c>
      <c r="I284" t="str">
        <f t="shared" si="170"/>
        <v>W1870</v>
      </c>
      <c r="J284">
        <f t="shared" si="169"/>
        <v>45.635800000000003</v>
      </c>
      <c r="K284">
        <f t="shared" si="165"/>
        <v>-84.787000000000006</v>
      </c>
      <c r="L284" t="s">
        <v>11813</v>
      </c>
      <c r="O284" t="s">
        <v>11830</v>
      </c>
      <c r="P284" t="str">
        <f t="shared" si="171"/>
        <v xml:space="preserve"> Emmet W1870</v>
      </c>
      <c r="U284" t="str">
        <f t="shared" si="172"/>
        <v/>
      </c>
    </row>
    <row r="285" spans="1:21" ht="20">
      <c r="A285" t="s">
        <v>9996</v>
      </c>
      <c r="B285" s="54" t="s">
        <v>11778</v>
      </c>
      <c r="C285" s="54" t="s">
        <v>10793</v>
      </c>
      <c r="D285" s="54" t="s">
        <v>11779</v>
      </c>
      <c r="E285" s="54" t="s">
        <v>11780</v>
      </c>
      <c r="F285" t="str">
        <f t="shared" si="166"/>
        <v>78</v>
      </c>
      <c r="G285" t="str">
        <f t="shared" si="167"/>
        <v>1948</v>
      </c>
      <c r="H285">
        <f t="shared" si="168"/>
        <v>1870</v>
      </c>
      <c r="I285" t="str">
        <f t="shared" si="170"/>
        <v>W1850</v>
      </c>
      <c r="J285">
        <f t="shared" si="169"/>
        <v>44.962200000000003</v>
      </c>
      <c r="K285">
        <f t="shared" si="165"/>
        <v>-85.485399999999998</v>
      </c>
      <c r="L285" t="s">
        <v>11814</v>
      </c>
      <c r="O285" t="s">
        <v>11831</v>
      </c>
      <c r="P285" t="str">
        <f t="shared" si="171"/>
        <v xml:space="preserve"> Grand Traverse W1850</v>
      </c>
      <c r="U285" t="str">
        <f t="shared" si="172"/>
        <v/>
      </c>
    </row>
    <row r="286" spans="1:21" ht="20">
      <c r="A286" t="s">
        <v>9997</v>
      </c>
      <c r="B286" s="23" t="s">
        <v>11781</v>
      </c>
      <c r="C286" s="23" t="s">
        <v>11782</v>
      </c>
      <c r="D286" s="54" t="s">
        <v>11779</v>
      </c>
      <c r="E286" s="54" t="s">
        <v>11780</v>
      </c>
      <c r="F286" t="str">
        <f t="shared" si="166"/>
        <v>78</v>
      </c>
      <c r="G286" t="str">
        <f t="shared" si="167"/>
        <v>1948</v>
      </c>
      <c r="H286">
        <f t="shared" si="168"/>
        <v>1870</v>
      </c>
      <c r="I286" t="str">
        <f t="shared" si="170"/>
        <v>W1850</v>
      </c>
      <c r="J286">
        <f t="shared" si="169"/>
        <v>44.962200000000003</v>
      </c>
      <c r="K286">
        <f t="shared" si="165"/>
        <v>-85.485399999999998</v>
      </c>
      <c r="L286" t="s">
        <v>11814</v>
      </c>
      <c r="O286" t="s">
        <v>11831</v>
      </c>
      <c r="P286" t="str">
        <f t="shared" si="171"/>
        <v xml:space="preserve"> Grand Traverse W1850</v>
      </c>
      <c r="U286" t="str">
        <f t="shared" si="172"/>
        <v/>
      </c>
    </row>
    <row r="287" spans="1:21" ht="20">
      <c r="A287" t="s">
        <v>9998</v>
      </c>
      <c r="B287" s="54" t="s">
        <v>11783</v>
      </c>
      <c r="C287" s="54" t="s">
        <v>10793</v>
      </c>
      <c r="D287" s="54" t="s">
        <v>11784</v>
      </c>
      <c r="E287" s="54" t="s">
        <v>11785</v>
      </c>
      <c r="F287" t="str">
        <f t="shared" si="166"/>
        <v>87</v>
      </c>
      <c r="G287" t="str">
        <f t="shared" si="167"/>
        <v>1948</v>
      </c>
      <c r="H287">
        <f t="shared" si="168"/>
        <v>1861</v>
      </c>
      <c r="I287" t="str">
        <f t="shared" si="170"/>
        <v>W1850</v>
      </c>
      <c r="J287">
        <f t="shared" si="169"/>
        <v>45.061700000000002</v>
      </c>
      <c r="K287">
        <f t="shared" si="165"/>
        <v>-83.4328</v>
      </c>
      <c r="L287" t="s">
        <v>11815</v>
      </c>
      <c r="O287" t="s">
        <v>11832</v>
      </c>
      <c r="P287" t="str">
        <f t="shared" si="171"/>
        <v xml:space="preserve"> Alpena W1850</v>
      </c>
      <c r="U287" t="str">
        <f t="shared" si="172"/>
        <v/>
      </c>
    </row>
    <row r="288" spans="1:21" ht="20">
      <c r="A288" t="s">
        <v>9999</v>
      </c>
      <c r="B288" s="54" t="s">
        <v>11786</v>
      </c>
      <c r="C288" s="54" t="s">
        <v>10793</v>
      </c>
      <c r="D288" s="54" t="s">
        <v>11784</v>
      </c>
      <c r="E288" s="54" t="s">
        <v>11785</v>
      </c>
      <c r="F288" t="str">
        <f t="shared" si="166"/>
        <v>69</v>
      </c>
      <c r="G288" t="str">
        <f t="shared" si="167"/>
        <v>1948</v>
      </c>
      <c r="H288">
        <f t="shared" si="168"/>
        <v>1879</v>
      </c>
      <c r="I288" t="str">
        <f t="shared" si="170"/>
        <v>W1870</v>
      </c>
      <c r="J288">
        <f t="shared" si="169"/>
        <v>45.061700000000002</v>
      </c>
      <c r="K288">
        <f t="shared" si="165"/>
        <v>-83.4328</v>
      </c>
      <c r="L288" t="s">
        <v>11815</v>
      </c>
      <c r="O288" t="s">
        <v>11832</v>
      </c>
      <c r="P288" t="str">
        <f t="shared" si="171"/>
        <v xml:space="preserve"> Alpena W1870</v>
      </c>
      <c r="U288" t="str">
        <f t="shared" si="172"/>
        <v/>
      </c>
    </row>
    <row r="289" spans="1:21" ht="20">
      <c r="A289" t="s">
        <v>9999</v>
      </c>
      <c r="B289" s="54" t="s">
        <v>11787</v>
      </c>
      <c r="C289" s="54" t="s">
        <v>10793</v>
      </c>
      <c r="D289" s="54" t="s">
        <v>11784</v>
      </c>
      <c r="E289" s="54" t="s">
        <v>11785</v>
      </c>
      <c r="F289" t="str">
        <f t="shared" si="166"/>
        <v>73</v>
      </c>
      <c r="G289" t="str">
        <f t="shared" si="167"/>
        <v>1948</v>
      </c>
      <c r="H289">
        <f t="shared" si="168"/>
        <v>1875</v>
      </c>
      <c r="I289" t="str">
        <f t="shared" si="170"/>
        <v>W1870</v>
      </c>
      <c r="J289">
        <f t="shared" si="169"/>
        <v>45.061700000000002</v>
      </c>
      <c r="K289">
        <f t="shared" si="165"/>
        <v>-83.4328</v>
      </c>
      <c r="L289" t="s">
        <v>11815</v>
      </c>
      <c r="O289" t="s">
        <v>11832</v>
      </c>
      <c r="P289" t="str">
        <f t="shared" si="171"/>
        <v xml:space="preserve"> Alpena W1870</v>
      </c>
      <c r="U289" t="str">
        <f t="shared" si="172"/>
        <v/>
      </c>
    </row>
    <row r="290" spans="1:21">
      <c r="A290" t="s">
        <v>10000</v>
      </c>
      <c r="F290" t="e">
        <f t="shared" si="166"/>
        <v>#VALUE!</v>
      </c>
      <c r="G290" t="str">
        <f t="shared" si="167"/>
        <v/>
      </c>
      <c r="H290" t="e">
        <f t="shared" si="168"/>
        <v>#VALUE!</v>
      </c>
      <c r="I290" t="e">
        <f t="shared" si="170"/>
        <v>#VALUE!</v>
      </c>
      <c r="J290" t="e">
        <f t="shared" si="169"/>
        <v>#VALUE!</v>
      </c>
      <c r="K290" t="e">
        <f t="shared" ref="K290" si="173">VALUE(RIGHT(E290,9))</f>
        <v>#VALUE!</v>
      </c>
    </row>
    <row r="291" spans="1:21">
      <c r="A291" t="s">
        <v>10001</v>
      </c>
      <c r="F291" t="e">
        <f t="shared" si="166"/>
        <v>#VALUE!</v>
      </c>
      <c r="G291" t="str">
        <f t="shared" si="167"/>
        <v/>
      </c>
      <c r="H291" t="e">
        <f t="shared" si="168"/>
        <v>#VALUE!</v>
      </c>
      <c r="I291" t="e">
        <f t="shared" si="170"/>
        <v>#VALUE!</v>
      </c>
      <c r="J291" t="e">
        <f t="shared" si="169"/>
        <v>#VALUE!</v>
      </c>
      <c r="K291" t="e">
        <f t="shared" ref="K291:K292" si="174">VALUE(RIGHT(E291,8))</f>
        <v>#VALUE!</v>
      </c>
    </row>
    <row r="292" spans="1:21">
      <c r="A292" t="s">
        <v>10002</v>
      </c>
      <c r="F292" t="e">
        <f t="shared" si="166"/>
        <v>#VALUE!</v>
      </c>
      <c r="G292" t="str">
        <f t="shared" si="167"/>
        <v/>
      </c>
      <c r="H292" t="e">
        <f t="shared" si="168"/>
        <v>#VALUE!</v>
      </c>
      <c r="I292" t="e">
        <f t="shared" si="170"/>
        <v>#VALUE!</v>
      </c>
      <c r="J292" t="e">
        <f t="shared" si="169"/>
        <v>#VALUE!</v>
      </c>
      <c r="K292" t="e">
        <f t="shared" si="174"/>
        <v>#VALUE!</v>
      </c>
    </row>
    <row r="293" spans="1:21">
      <c r="A293" t="s">
        <v>10003</v>
      </c>
      <c r="F293" t="e">
        <f t="shared" si="166"/>
        <v>#VALUE!</v>
      </c>
      <c r="G293" t="str">
        <f t="shared" si="167"/>
        <v/>
      </c>
      <c r="H293" t="e">
        <f t="shared" si="168"/>
        <v>#VALUE!</v>
      </c>
      <c r="I293" t="e">
        <f t="shared" si="170"/>
        <v>#VALUE!</v>
      </c>
      <c r="J293" t="e">
        <f t="shared" si="169"/>
        <v>#VALUE!</v>
      </c>
      <c r="K293" t="e">
        <f t="shared" ref="K293" si="175">VALUE(RIGHT(E293,9))</f>
        <v>#VALUE!</v>
      </c>
    </row>
    <row r="294" spans="1:21">
      <c r="A294" t="s">
        <v>10004</v>
      </c>
      <c r="F294" t="e">
        <f t="shared" si="166"/>
        <v>#VALUE!</v>
      </c>
      <c r="G294" t="str">
        <f t="shared" si="167"/>
        <v/>
      </c>
      <c r="H294" t="e">
        <f t="shared" si="168"/>
        <v>#VALUE!</v>
      </c>
      <c r="I294" t="e">
        <f t="shared" si="170"/>
        <v>#VALUE!</v>
      </c>
      <c r="J294" t="e">
        <f t="shared" si="169"/>
        <v>#VALUE!</v>
      </c>
      <c r="K294" t="e">
        <f t="shared" ref="K294:K295" si="176">VALUE(RIGHT(E294,8))</f>
        <v>#VALUE!</v>
      </c>
    </row>
    <row r="295" spans="1:21">
      <c r="A295" t="s">
        <v>10005</v>
      </c>
      <c r="F295" t="e">
        <f t="shared" si="166"/>
        <v>#VALUE!</v>
      </c>
      <c r="G295" t="str">
        <f t="shared" si="167"/>
        <v/>
      </c>
      <c r="H295" t="e">
        <f t="shared" si="168"/>
        <v>#VALUE!</v>
      </c>
      <c r="I295" t="e">
        <f t="shared" si="170"/>
        <v>#VALUE!</v>
      </c>
      <c r="J295" t="e">
        <f t="shared" si="169"/>
        <v>#VALUE!</v>
      </c>
      <c r="K295" t="e">
        <f t="shared" si="176"/>
        <v>#VALUE!</v>
      </c>
    </row>
    <row r="296" spans="1:21">
      <c r="A296" t="s">
        <v>10006</v>
      </c>
      <c r="F296" t="e">
        <f t="shared" si="166"/>
        <v>#VALUE!</v>
      </c>
      <c r="G296" t="str">
        <f t="shared" si="167"/>
        <v/>
      </c>
      <c r="H296" t="e">
        <f t="shared" si="168"/>
        <v>#VALUE!</v>
      </c>
      <c r="I296" t="e">
        <f t="shared" si="170"/>
        <v>#VALUE!</v>
      </c>
      <c r="J296" t="e">
        <f t="shared" si="169"/>
        <v>#VALUE!</v>
      </c>
      <c r="K296" t="e">
        <f t="shared" ref="K296" si="177">VALUE(RIGHT(E296,9))</f>
        <v>#VALUE!</v>
      </c>
    </row>
    <row r="297" spans="1:21">
      <c r="A297" t="s">
        <v>10007</v>
      </c>
      <c r="F297" t="e">
        <f t="shared" si="166"/>
        <v>#VALUE!</v>
      </c>
      <c r="G297" t="str">
        <f t="shared" si="167"/>
        <v/>
      </c>
      <c r="H297" t="e">
        <f t="shared" si="168"/>
        <v>#VALUE!</v>
      </c>
      <c r="I297" t="e">
        <f t="shared" si="170"/>
        <v>#VALUE!</v>
      </c>
      <c r="J297" t="e">
        <f t="shared" si="169"/>
        <v>#VALUE!</v>
      </c>
      <c r="K297" t="e">
        <f t="shared" ref="K297:K298" si="178">VALUE(RIGHT(E297,8))</f>
        <v>#VALUE!</v>
      </c>
    </row>
    <row r="298" spans="1:21">
      <c r="A298" t="s">
        <v>10008</v>
      </c>
      <c r="F298" t="e">
        <f t="shared" si="166"/>
        <v>#VALUE!</v>
      </c>
      <c r="G298" t="str">
        <f t="shared" si="167"/>
        <v/>
      </c>
      <c r="H298" t="e">
        <f t="shared" si="168"/>
        <v>#VALUE!</v>
      </c>
      <c r="I298" t="e">
        <f t="shared" si="170"/>
        <v>#VALUE!</v>
      </c>
      <c r="J298" t="e">
        <f t="shared" si="169"/>
        <v>#VALUE!</v>
      </c>
      <c r="K298" t="e">
        <f t="shared" si="178"/>
        <v>#VALUE!</v>
      </c>
    </row>
    <row r="299" spans="1:21">
      <c r="A299" t="s">
        <v>10008</v>
      </c>
      <c r="F299" t="e">
        <f t="shared" si="166"/>
        <v>#VALUE!</v>
      </c>
      <c r="G299" t="str">
        <f t="shared" si="167"/>
        <v/>
      </c>
      <c r="H299" t="e">
        <f t="shared" si="168"/>
        <v>#VALUE!</v>
      </c>
      <c r="I299" t="e">
        <f t="shared" si="170"/>
        <v>#VALUE!</v>
      </c>
      <c r="J299" t="e">
        <f t="shared" si="169"/>
        <v>#VALUE!</v>
      </c>
      <c r="K299" t="e">
        <f t="shared" ref="K299" si="179">VALUE(RIGHT(E299,9))</f>
        <v>#VALUE!</v>
      </c>
    </row>
    <row r="300" spans="1:21">
      <c r="A300" t="s">
        <v>10009</v>
      </c>
      <c r="F300" t="e">
        <f t="shared" si="166"/>
        <v>#VALUE!</v>
      </c>
      <c r="G300" t="str">
        <f t="shared" si="167"/>
        <v/>
      </c>
      <c r="H300" t="e">
        <f t="shared" si="168"/>
        <v>#VALUE!</v>
      </c>
      <c r="I300" t="e">
        <f t="shared" si="170"/>
        <v>#VALUE!</v>
      </c>
      <c r="J300" t="e">
        <f t="shared" si="169"/>
        <v>#VALUE!</v>
      </c>
      <c r="K300" t="e">
        <f t="shared" ref="K300:K301" si="180">VALUE(RIGHT(E300,8))</f>
        <v>#VALUE!</v>
      </c>
    </row>
    <row r="301" spans="1:21">
      <c r="A301" t="s">
        <v>10010</v>
      </c>
      <c r="F301" t="e">
        <f t="shared" si="166"/>
        <v>#VALUE!</v>
      </c>
      <c r="G301" t="str">
        <f t="shared" si="167"/>
        <v/>
      </c>
      <c r="H301" t="e">
        <f t="shared" si="168"/>
        <v>#VALUE!</v>
      </c>
      <c r="I301" t="e">
        <f t="shared" si="170"/>
        <v>#VALUE!</v>
      </c>
      <c r="J301" t="e">
        <f t="shared" si="169"/>
        <v>#VALUE!</v>
      </c>
      <c r="K301" t="e">
        <f t="shared" si="180"/>
        <v>#VALUE!</v>
      </c>
    </row>
    <row r="302" spans="1:21">
      <c r="A302" t="s">
        <v>10011</v>
      </c>
      <c r="F302" t="e">
        <f t="shared" si="166"/>
        <v>#VALUE!</v>
      </c>
      <c r="G302" t="str">
        <f t="shared" si="167"/>
        <v/>
      </c>
      <c r="H302" t="e">
        <f t="shared" si="168"/>
        <v>#VALUE!</v>
      </c>
      <c r="I302" t="e">
        <f t="shared" si="170"/>
        <v>#VALUE!</v>
      </c>
      <c r="J302" t="e">
        <f t="shared" si="169"/>
        <v>#VALUE!</v>
      </c>
      <c r="K302" t="e">
        <f t="shared" ref="K302" si="181">VALUE(RIGHT(E302,9))</f>
        <v>#VALUE!</v>
      </c>
    </row>
    <row r="303" spans="1:21">
      <c r="A303" t="s">
        <v>10012</v>
      </c>
      <c r="F303" t="e">
        <f t="shared" si="166"/>
        <v>#VALUE!</v>
      </c>
      <c r="G303" t="str">
        <f t="shared" si="167"/>
        <v/>
      </c>
      <c r="H303" t="e">
        <f t="shared" si="168"/>
        <v>#VALUE!</v>
      </c>
      <c r="I303" t="e">
        <f t="shared" si="170"/>
        <v>#VALUE!</v>
      </c>
      <c r="J303" t="e">
        <f t="shared" si="169"/>
        <v>#VALUE!</v>
      </c>
      <c r="K303" t="e">
        <f t="shared" ref="K303:K304" si="182">VALUE(RIGHT(E303,8))</f>
        <v>#VALUE!</v>
      </c>
    </row>
    <row r="304" spans="1:21">
      <c r="A304" t="s">
        <v>10013</v>
      </c>
      <c r="F304" t="e">
        <f t="shared" si="166"/>
        <v>#VALUE!</v>
      </c>
      <c r="G304" t="str">
        <f t="shared" si="167"/>
        <v/>
      </c>
      <c r="H304" t="e">
        <f t="shared" si="168"/>
        <v>#VALUE!</v>
      </c>
      <c r="I304" t="e">
        <f t="shared" si="170"/>
        <v>#VALUE!</v>
      </c>
      <c r="J304" t="e">
        <f t="shared" si="169"/>
        <v>#VALUE!</v>
      </c>
      <c r="K304" t="e">
        <f t="shared" si="182"/>
        <v>#VALUE!</v>
      </c>
    </row>
    <row r="305" spans="1:11">
      <c r="A305" t="s">
        <v>10014</v>
      </c>
      <c r="F305" t="e">
        <f t="shared" si="166"/>
        <v>#VALUE!</v>
      </c>
      <c r="G305" t="str">
        <f t="shared" si="167"/>
        <v/>
      </c>
      <c r="H305" t="e">
        <f t="shared" si="168"/>
        <v>#VALUE!</v>
      </c>
      <c r="I305" t="e">
        <f t="shared" si="170"/>
        <v>#VALUE!</v>
      </c>
      <c r="J305" t="e">
        <f t="shared" si="169"/>
        <v>#VALUE!</v>
      </c>
      <c r="K305" t="e">
        <f t="shared" ref="K305" si="183">VALUE(RIGHT(E305,9))</f>
        <v>#VALUE!</v>
      </c>
    </row>
    <row r="306" spans="1:11">
      <c r="A306" t="s">
        <v>10015</v>
      </c>
      <c r="F306" t="e">
        <f t="shared" si="166"/>
        <v>#VALUE!</v>
      </c>
      <c r="G306" t="str">
        <f t="shared" si="167"/>
        <v/>
      </c>
      <c r="H306" t="e">
        <f t="shared" si="168"/>
        <v>#VALUE!</v>
      </c>
      <c r="I306" t="e">
        <f t="shared" si="170"/>
        <v>#VALUE!</v>
      </c>
      <c r="J306" t="e">
        <f t="shared" si="169"/>
        <v>#VALUE!</v>
      </c>
      <c r="K306" t="e">
        <f t="shared" ref="K306:K307" si="184">VALUE(RIGHT(E306,8))</f>
        <v>#VALUE!</v>
      </c>
    </row>
    <row r="307" spans="1:11">
      <c r="A307" t="s">
        <v>10016</v>
      </c>
      <c r="F307" t="e">
        <f t="shared" ref="F307:F370" si="185">IF(RIGHT(LEFT(B307,23),2)=" -",RIGHT(LEFT(B307,21),2),IF(VALUE(RIGHT(LEFT(B307,23),2))&lt;10,RIGHT(LEFT(B307,22),2),RIGHT(LEFT(B307,23),2)))</f>
        <v>#VALUE!</v>
      </c>
      <c r="G307" t="str">
        <f t="shared" ref="G307:G370" si="186">RIGHT(C307,4)</f>
        <v/>
      </c>
      <c r="H307" t="e">
        <f t="shared" ref="H307:H370" si="187">G307-F307</f>
        <v>#VALUE!</v>
      </c>
      <c r="I307" t="e">
        <f t="shared" si="170"/>
        <v>#VALUE!</v>
      </c>
      <c r="J307" t="e">
        <f t="shared" ref="J307:J370" si="188">VALUE(RIGHT(LEFT(E307,17),8))</f>
        <v>#VALUE!</v>
      </c>
      <c r="K307" t="e">
        <f t="shared" si="184"/>
        <v>#VALUE!</v>
      </c>
    </row>
    <row r="308" spans="1:11">
      <c r="A308" t="s">
        <v>10017</v>
      </c>
      <c r="F308" t="e">
        <f t="shared" si="185"/>
        <v>#VALUE!</v>
      </c>
      <c r="G308" t="str">
        <f t="shared" si="186"/>
        <v/>
      </c>
      <c r="H308" t="e">
        <f t="shared" si="187"/>
        <v>#VALUE!</v>
      </c>
      <c r="I308" t="e">
        <f t="shared" si="170"/>
        <v>#VALUE!</v>
      </c>
      <c r="J308" t="e">
        <f t="shared" si="188"/>
        <v>#VALUE!</v>
      </c>
      <c r="K308" t="e">
        <f t="shared" ref="K308" si="189">VALUE(RIGHT(E308,9))</f>
        <v>#VALUE!</v>
      </c>
    </row>
    <row r="309" spans="1:11">
      <c r="A309" t="s">
        <v>10018</v>
      </c>
      <c r="F309" t="e">
        <f t="shared" si="185"/>
        <v>#VALUE!</v>
      </c>
      <c r="G309" t="str">
        <f t="shared" si="186"/>
        <v/>
      </c>
      <c r="H309" t="e">
        <f t="shared" si="187"/>
        <v>#VALUE!</v>
      </c>
      <c r="I309" t="e">
        <f t="shared" si="170"/>
        <v>#VALUE!</v>
      </c>
      <c r="J309" t="e">
        <f t="shared" si="188"/>
        <v>#VALUE!</v>
      </c>
      <c r="K309" t="e">
        <f t="shared" ref="K309:K310" si="190">VALUE(RIGHT(E309,8))</f>
        <v>#VALUE!</v>
      </c>
    </row>
    <row r="310" spans="1:11">
      <c r="A310" t="s">
        <v>10019</v>
      </c>
      <c r="F310" t="e">
        <f t="shared" si="185"/>
        <v>#VALUE!</v>
      </c>
      <c r="G310" t="str">
        <f t="shared" si="186"/>
        <v/>
      </c>
      <c r="H310" t="e">
        <f t="shared" si="187"/>
        <v>#VALUE!</v>
      </c>
      <c r="I310" t="e">
        <f t="shared" si="170"/>
        <v>#VALUE!</v>
      </c>
      <c r="J310" t="e">
        <f t="shared" si="188"/>
        <v>#VALUE!</v>
      </c>
      <c r="K310" t="e">
        <f t="shared" si="190"/>
        <v>#VALUE!</v>
      </c>
    </row>
    <row r="311" spans="1:11">
      <c r="A311" t="s">
        <v>10020</v>
      </c>
      <c r="F311" t="e">
        <f t="shared" si="185"/>
        <v>#VALUE!</v>
      </c>
      <c r="G311" t="str">
        <f t="shared" si="186"/>
        <v/>
      </c>
      <c r="H311" t="e">
        <f t="shared" si="187"/>
        <v>#VALUE!</v>
      </c>
      <c r="I311" t="e">
        <f t="shared" si="170"/>
        <v>#VALUE!</v>
      </c>
      <c r="J311" t="e">
        <f t="shared" si="188"/>
        <v>#VALUE!</v>
      </c>
      <c r="K311" t="e">
        <f t="shared" ref="K311" si="191">VALUE(RIGHT(E311,9))</f>
        <v>#VALUE!</v>
      </c>
    </row>
    <row r="312" spans="1:11">
      <c r="A312" t="s">
        <v>10021</v>
      </c>
      <c r="F312" t="e">
        <f t="shared" si="185"/>
        <v>#VALUE!</v>
      </c>
      <c r="G312" t="str">
        <f t="shared" si="186"/>
        <v/>
      </c>
      <c r="H312" t="e">
        <f t="shared" si="187"/>
        <v>#VALUE!</v>
      </c>
      <c r="I312" t="e">
        <f t="shared" si="170"/>
        <v>#VALUE!</v>
      </c>
      <c r="J312" t="e">
        <f t="shared" si="188"/>
        <v>#VALUE!</v>
      </c>
      <c r="K312" t="e">
        <f t="shared" ref="K312:K313" si="192">VALUE(RIGHT(E312,8))</f>
        <v>#VALUE!</v>
      </c>
    </row>
    <row r="313" spans="1:11">
      <c r="A313" t="s">
        <v>10022</v>
      </c>
      <c r="F313" t="e">
        <f t="shared" si="185"/>
        <v>#VALUE!</v>
      </c>
      <c r="G313" t="str">
        <f t="shared" si="186"/>
        <v/>
      </c>
      <c r="H313" t="e">
        <f t="shared" si="187"/>
        <v>#VALUE!</v>
      </c>
      <c r="I313" t="e">
        <f t="shared" si="170"/>
        <v>#VALUE!</v>
      </c>
      <c r="J313" t="e">
        <f t="shared" si="188"/>
        <v>#VALUE!</v>
      </c>
      <c r="K313" t="e">
        <f t="shared" si="192"/>
        <v>#VALUE!</v>
      </c>
    </row>
    <row r="314" spans="1:11">
      <c r="A314" t="s">
        <v>10023</v>
      </c>
      <c r="F314" t="e">
        <f t="shared" si="185"/>
        <v>#VALUE!</v>
      </c>
      <c r="G314" t="str">
        <f t="shared" si="186"/>
        <v/>
      </c>
      <c r="H314" t="e">
        <f t="shared" si="187"/>
        <v>#VALUE!</v>
      </c>
      <c r="I314" t="e">
        <f t="shared" si="170"/>
        <v>#VALUE!</v>
      </c>
      <c r="J314" t="e">
        <f t="shared" si="188"/>
        <v>#VALUE!</v>
      </c>
      <c r="K314" t="e">
        <f t="shared" ref="K314" si="193">VALUE(RIGHT(E314,9))</f>
        <v>#VALUE!</v>
      </c>
    </row>
    <row r="315" spans="1:11">
      <c r="A315" t="s">
        <v>10024</v>
      </c>
      <c r="F315" t="e">
        <f t="shared" si="185"/>
        <v>#VALUE!</v>
      </c>
      <c r="G315" t="str">
        <f t="shared" si="186"/>
        <v/>
      </c>
      <c r="H315" t="e">
        <f t="shared" si="187"/>
        <v>#VALUE!</v>
      </c>
      <c r="I315" t="e">
        <f t="shared" si="170"/>
        <v>#VALUE!</v>
      </c>
      <c r="J315" t="e">
        <f t="shared" si="188"/>
        <v>#VALUE!</v>
      </c>
      <c r="K315" t="e">
        <f t="shared" ref="K315:K316" si="194">VALUE(RIGHT(E315,8))</f>
        <v>#VALUE!</v>
      </c>
    </row>
    <row r="316" spans="1:11">
      <c r="A316" t="s">
        <v>10025</v>
      </c>
      <c r="F316" t="e">
        <f t="shared" si="185"/>
        <v>#VALUE!</v>
      </c>
      <c r="G316" t="str">
        <f t="shared" si="186"/>
        <v/>
      </c>
      <c r="H316" t="e">
        <f t="shared" si="187"/>
        <v>#VALUE!</v>
      </c>
      <c r="I316" t="e">
        <f t="shared" si="170"/>
        <v>#VALUE!</v>
      </c>
      <c r="J316" t="e">
        <f t="shared" si="188"/>
        <v>#VALUE!</v>
      </c>
      <c r="K316" t="e">
        <f t="shared" si="194"/>
        <v>#VALUE!</v>
      </c>
    </row>
    <row r="317" spans="1:11">
      <c r="A317" t="s">
        <v>10026</v>
      </c>
      <c r="F317" t="e">
        <f t="shared" si="185"/>
        <v>#VALUE!</v>
      </c>
      <c r="G317" t="str">
        <f t="shared" si="186"/>
        <v/>
      </c>
      <c r="H317" t="e">
        <f t="shared" si="187"/>
        <v>#VALUE!</v>
      </c>
      <c r="I317" t="e">
        <f t="shared" si="170"/>
        <v>#VALUE!</v>
      </c>
      <c r="J317" t="e">
        <f t="shared" si="188"/>
        <v>#VALUE!</v>
      </c>
      <c r="K317" t="e">
        <f t="shared" ref="K317" si="195">VALUE(RIGHT(E317,9))</f>
        <v>#VALUE!</v>
      </c>
    </row>
    <row r="318" spans="1:11">
      <c r="A318" t="s">
        <v>10027</v>
      </c>
      <c r="F318" t="e">
        <f t="shared" si="185"/>
        <v>#VALUE!</v>
      </c>
      <c r="G318" t="str">
        <f t="shared" si="186"/>
        <v/>
      </c>
      <c r="H318" t="e">
        <f t="shared" si="187"/>
        <v>#VALUE!</v>
      </c>
      <c r="I318" t="e">
        <f t="shared" si="170"/>
        <v>#VALUE!</v>
      </c>
      <c r="J318" t="e">
        <f t="shared" si="188"/>
        <v>#VALUE!</v>
      </c>
      <c r="K318" t="e">
        <f t="shared" ref="K318:K319" si="196">VALUE(RIGHT(E318,8))</f>
        <v>#VALUE!</v>
      </c>
    </row>
    <row r="319" spans="1:11">
      <c r="A319" t="s">
        <v>10028</v>
      </c>
      <c r="F319" t="e">
        <f t="shared" si="185"/>
        <v>#VALUE!</v>
      </c>
      <c r="G319" t="str">
        <f t="shared" si="186"/>
        <v/>
      </c>
      <c r="H319" t="e">
        <f t="shared" si="187"/>
        <v>#VALUE!</v>
      </c>
      <c r="I319" t="e">
        <f t="shared" si="170"/>
        <v>#VALUE!</v>
      </c>
      <c r="J319" t="e">
        <f t="shared" si="188"/>
        <v>#VALUE!</v>
      </c>
      <c r="K319" t="e">
        <f t="shared" si="196"/>
        <v>#VALUE!</v>
      </c>
    </row>
    <row r="320" spans="1:11">
      <c r="A320" t="s">
        <v>10029</v>
      </c>
      <c r="F320" t="e">
        <f t="shared" si="185"/>
        <v>#VALUE!</v>
      </c>
      <c r="G320" t="str">
        <f t="shared" si="186"/>
        <v/>
      </c>
      <c r="H320" t="e">
        <f t="shared" si="187"/>
        <v>#VALUE!</v>
      </c>
      <c r="I320" t="e">
        <f t="shared" si="170"/>
        <v>#VALUE!</v>
      </c>
      <c r="J320" t="e">
        <f t="shared" si="188"/>
        <v>#VALUE!</v>
      </c>
      <c r="K320" t="e">
        <f t="shared" ref="K320" si="197">VALUE(RIGHT(E320,9))</f>
        <v>#VALUE!</v>
      </c>
    </row>
    <row r="321" spans="1:11">
      <c r="A321" t="s">
        <v>10030</v>
      </c>
      <c r="F321" t="e">
        <f t="shared" si="185"/>
        <v>#VALUE!</v>
      </c>
      <c r="G321" t="str">
        <f t="shared" si="186"/>
        <v/>
      </c>
      <c r="H321" t="e">
        <f t="shared" si="187"/>
        <v>#VALUE!</v>
      </c>
      <c r="I321" t="e">
        <f t="shared" si="170"/>
        <v>#VALUE!</v>
      </c>
      <c r="J321" t="e">
        <f t="shared" si="188"/>
        <v>#VALUE!</v>
      </c>
      <c r="K321" t="e">
        <f t="shared" ref="K321:K322" si="198">VALUE(RIGHT(E321,8))</f>
        <v>#VALUE!</v>
      </c>
    </row>
    <row r="322" spans="1:11">
      <c r="A322" t="s">
        <v>10031</v>
      </c>
      <c r="F322" t="e">
        <f t="shared" si="185"/>
        <v>#VALUE!</v>
      </c>
      <c r="G322" t="str">
        <f t="shared" si="186"/>
        <v/>
      </c>
      <c r="H322" t="e">
        <f t="shared" si="187"/>
        <v>#VALUE!</v>
      </c>
      <c r="I322" t="e">
        <f t="shared" ref="I322:I385" si="199">"W"&amp;IF(H322&lt;1874,"1850",IF(H322&lt;1900,"1870","1900"))</f>
        <v>#VALUE!</v>
      </c>
      <c r="J322" t="e">
        <f t="shared" si="188"/>
        <v>#VALUE!</v>
      </c>
      <c r="K322" t="e">
        <f t="shared" si="198"/>
        <v>#VALUE!</v>
      </c>
    </row>
    <row r="323" spans="1:11">
      <c r="A323" t="s">
        <v>10032</v>
      </c>
      <c r="F323" t="e">
        <f t="shared" si="185"/>
        <v>#VALUE!</v>
      </c>
      <c r="G323" t="str">
        <f t="shared" si="186"/>
        <v/>
      </c>
      <c r="H323" t="e">
        <f t="shared" si="187"/>
        <v>#VALUE!</v>
      </c>
      <c r="I323" t="e">
        <f t="shared" si="199"/>
        <v>#VALUE!</v>
      </c>
      <c r="J323" t="e">
        <f t="shared" si="188"/>
        <v>#VALUE!</v>
      </c>
      <c r="K323" t="e">
        <f t="shared" ref="K323" si="200">VALUE(RIGHT(E323,9))</f>
        <v>#VALUE!</v>
      </c>
    </row>
    <row r="324" spans="1:11">
      <c r="A324" t="s">
        <v>10033</v>
      </c>
      <c r="F324" t="e">
        <f t="shared" si="185"/>
        <v>#VALUE!</v>
      </c>
      <c r="G324" t="str">
        <f t="shared" si="186"/>
        <v/>
      </c>
      <c r="H324" t="e">
        <f t="shared" si="187"/>
        <v>#VALUE!</v>
      </c>
      <c r="I324" t="e">
        <f t="shared" si="199"/>
        <v>#VALUE!</v>
      </c>
      <c r="J324" t="e">
        <f t="shared" si="188"/>
        <v>#VALUE!</v>
      </c>
      <c r="K324" t="e">
        <f t="shared" ref="K324:K325" si="201">VALUE(RIGHT(E324,8))</f>
        <v>#VALUE!</v>
      </c>
    </row>
    <row r="325" spans="1:11">
      <c r="A325" t="s">
        <v>10034</v>
      </c>
      <c r="F325" t="e">
        <f t="shared" si="185"/>
        <v>#VALUE!</v>
      </c>
      <c r="G325" t="str">
        <f t="shared" si="186"/>
        <v/>
      </c>
      <c r="H325" t="e">
        <f t="shared" si="187"/>
        <v>#VALUE!</v>
      </c>
      <c r="I325" t="e">
        <f t="shared" si="199"/>
        <v>#VALUE!</v>
      </c>
      <c r="J325" t="e">
        <f t="shared" si="188"/>
        <v>#VALUE!</v>
      </c>
      <c r="K325" t="e">
        <f t="shared" si="201"/>
        <v>#VALUE!</v>
      </c>
    </row>
    <row r="326" spans="1:11">
      <c r="A326" t="s">
        <v>10035</v>
      </c>
      <c r="F326" t="e">
        <f t="shared" si="185"/>
        <v>#VALUE!</v>
      </c>
      <c r="G326" t="str">
        <f t="shared" si="186"/>
        <v/>
      </c>
      <c r="H326" t="e">
        <f t="shared" si="187"/>
        <v>#VALUE!</v>
      </c>
      <c r="I326" t="e">
        <f t="shared" si="199"/>
        <v>#VALUE!</v>
      </c>
      <c r="J326" t="e">
        <f t="shared" si="188"/>
        <v>#VALUE!</v>
      </c>
      <c r="K326" t="e">
        <f t="shared" ref="K326" si="202">VALUE(RIGHT(E326,9))</f>
        <v>#VALUE!</v>
      </c>
    </row>
    <row r="327" spans="1:11">
      <c r="A327" t="s">
        <v>10036</v>
      </c>
      <c r="F327" t="e">
        <f t="shared" si="185"/>
        <v>#VALUE!</v>
      </c>
      <c r="G327" t="str">
        <f t="shared" si="186"/>
        <v/>
      </c>
      <c r="H327" t="e">
        <f t="shared" si="187"/>
        <v>#VALUE!</v>
      </c>
      <c r="I327" t="e">
        <f t="shared" si="199"/>
        <v>#VALUE!</v>
      </c>
      <c r="J327" t="e">
        <f t="shared" si="188"/>
        <v>#VALUE!</v>
      </c>
      <c r="K327" t="e">
        <f t="shared" ref="K327:K328" si="203">VALUE(RIGHT(E327,8))</f>
        <v>#VALUE!</v>
      </c>
    </row>
    <row r="328" spans="1:11">
      <c r="A328" t="s">
        <v>10037</v>
      </c>
      <c r="F328" t="e">
        <f t="shared" si="185"/>
        <v>#VALUE!</v>
      </c>
      <c r="G328" t="str">
        <f t="shared" si="186"/>
        <v/>
      </c>
      <c r="H328" t="e">
        <f t="shared" si="187"/>
        <v>#VALUE!</v>
      </c>
      <c r="I328" t="e">
        <f t="shared" si="199"/>
        <v>#VALUE!</v>
      </c>
      <c r="J328" t="e">
        <f t="shared" si="188"/>
        <v>#VALUE!</v>
      </c>
      <c r="K328" t="e">
        <f t="shared" si="203"/>
        <v>#VALUE!</v>
      </c>
    </row>
    <row r="329" spans="1:11">
      <c r="A329" t="s">
        <v>10038</v>
      </c>
      <c r="F329" t="e">
        <f t="shared" si="185"/>
        <v>#VALUE!</v>
      </c>
      <c r="G329" t="str">
        <f t="shared" si="186"/>
        <v/>
      </c>
      <c r="H329" t="e">
        <f t="shared" si="187"/>
        <v>#VALUE!</v>
      </c>
      <c r="I329" t="e">
        <f t="shared" si="199"/>
        <v>#VALUE!</v>
      </c>
      <c r="J329" t="e">
        <f t="shared" si="188"/>
        <v>#VALUE!</v>
      </c>
      <c r="K329" t="e">
        <f t="shared" ref="K329" si="204">VALUE(RIGHT(E329,9))</f>
        <v>#VALUE!</v>
      </c>
    </row>
    <row r="330" spans="1:11">
      <c r="A330" t="s">
        <v>10039</v>
      </c>
      <c r="F330" t="e">
        <f t="shared" si="185"/>
        <v>#VALUE!</v>
      </c>
      <c r="G330" t="str">
        <f t="shared" si="186"/>
        <v/>
      </c>
      <c r="H330" t="e">
        <f t="shared" si="187"/>
        <v>#VALUE!</v>
      </c>
      <c r="I330" t="e">
        <f t="shared" si="199"/>
        <v>#VALUE!</v>
      </c>
      <c r="J330" t="e">
        <f t="shared" si="188"/>
        <v>#VALUE!</v>
      </c>
      <c r="K330" t="e">
        <f t="shared" ref="K330:K331" si="205">VALUE(RIGHT(E330,8))</f>
        <v>#VALUE!</v>
      </c>
    </row>
    <row r="331" spans="1:11">
      <c r="A331" t="s">
        <v>10040</v>
      </c>
      <c r="F331" t="e">
        <f t="shared" si="185"/>
        <v>#VALUE!</v>
      </c>
      <c r="G331" t="str">
        <f t="shared" si="186"/>
        <v/>
      </c>
      <c r="H331" t="e">
        <f t="shared" si="187"/>
        <v>#VALUE!</v>
      </c>
      <c r="I331" t="e">
        <f t="shared" si="199"/>
        <v>#VALUE!</v>
      </c>
      <c r="J331" t="e">
        <f t="shared" si="188"/>
        <v>#VALUE!</v>
      </c>
      <c r="K331" t="e">
        <f t="shared" si="205"/>
        <v>#VALUE!</v>
      </c>
    </row>
    <row r="332" spans="1:11">
      <c r="A332" t="s">
        <v>10041</v>
      </c>
      <c r="F332" t="e">
        <f t="shared" si="185"/>
        <v>#VALUE!</v>
      </c>
      <c r="G332" t="str">
        <f t="shared" si="186"/>
        <v/>
      </c>
      <c r="H332" t="e">
        <f t="shared" si="187"/>
        <v>#VALUE!</v>
      </c>
      <c r="I332" t="e">
        <f t="shared" si="199"/>
        <v>#VALUE!</v>
      </c>
      <c r="J332" t="e">
        <f t="shared" si="188"/>
        <v>#VALUE!</v>
      </c>
      <c r="K332" t="e">
        <f t="shared" ref="K332" si="206">VALUE(RIGHT(E332,9))</f>
        <v>#VALUE!</v>
      </c>
    </row>
    <row r="333" spans="1:11">
      <c r="A333" t="s">
        <v>10042</v>
      </c>
      <c r="F333" t="e">
        <f t="shared" si="185"/>
        <v>#VALUE!</v>
      </c>
      <c r="G333" t="str">
        <f t="shared" si="186"/>
        <v/>
      </c>
      <c r="H333" t="e">
        <f t="shared" si="187"/>
        <v>#VALUE!</v>
      </c>
      <c r="I333" t="e">
        <f t="shared" si="199"/>
        <v>#VALUE!</v>
      </c>
      <c r="J333" t="e">
        <f t="shared" si="188"/>
        <v>#VALUE!</v>
      </c>
      <c r="K333" t="e">
        <f t="shared" ref="K333:K334" si="207">VALUE(RIGHT(E333,8))</f>
        <v>#VALUE!</v>
      </c>
    </row>
    <row r="334" spans="1:11">
      <c r="A334" t="s">
        <v>10043</v>
      </c>
      <c r="F334" t="e">
        <f t="shared" si="185"/>
        <v>#VALUE!</v>
      </c>
      <c r="G334" t="str">
        <f t="shared" si="186"/>
        <v/>
      </c>
      <c r="H334" t="e">
        <f t="shared" si="187"/>
        <v>#VALUE!</v>
      </c>
      <c r="I334" t="e">
        <f t="shared" si="199"/>
        <v>#VALUE!</v>
      </c>
      <c r="J334" t="e">
        <f t="shared" si="188"/>
        <v>#VALUE!</v>
      </c>
      <c r="K334" t="e">
        <f t="shared" si="207"/>
        <v>#VALUE!</v>
      </c>
    </row>
    <row r="335" spans="1:11">
      <c r="A335" t="s">
        <v>10044</v>
      </c>
      <c r="F335" t="e">
        <f t="shared" si="185"/>
        <v>#VALUE!</v>
      </c>
      <c r="G335" t="str">
        <f t="shared" si="186"/>
        <v/>
      </c>
      <c r="H335" t="e">
        <f t="shared" si="187"/>
        <v>#VALUE!</v>
      </c>
      <c r="I335" t="e">
        <f t="shared" si="199"/>
        <v>#VALUE!</v>
      </c>
      <c r="J335" t="e">
        <f t="shared" si="188"/>
        <v>#VALUE!</v>
      </c>
      <c r="K335" t="e">
        <f t="shared" ref="K335" si="208">VALUE(RIGHT(E335,9))</f>
        <v>#VALUE!</v>
      </c>
    </row>
    <row r="336" spans="1:11">
      <c r="A336" t="s">
        <v>10045</v>
      </c>
      <c r="F336" t="e">
        <f t="shared" si="185"/>
        <v>#VALUE!</v>
      </c>
      <c r="G336" t="str">
        <f t="shared" si="186"/>
        <v/>
      </c>
      <c r="H336" t="e">
        <f t="shared" si="187"/>
        <v>#VALUE!</v>
      </c>
      <c r="I336" t="e">
        <f t="shared" si="199"/>
        <v>#VALUE!</v>
      </c>
      <c r="J336" t="e">
        <f t="shared" si="188"/>
        <v>#VALUE!</v>
      </c>
      <c r="K336" t="e">
        <f t="shared" ref="K336:K337" si="209">VALUE(RIGHT(E336,8))</f>
        <v>#VALUE!</v>
      </c>
    </row>
    <row r="337" spans="1:11">
      <c r="A337" t="s">
        <v>10046</v>
      </c>
      <c r="F337" t="e">
        <f t="shared" si="185"/>
        <v>#VALUE!</v>
      </c>
      <c r="G337" t="str">
        <f t="shared" si="186"/>
        <v/>
      </c>
      <c r="H337" t="e">
        <f t="shared" si="187"/>
        <v>#VALUE!</v>
      </c>
      <c r="I337" t="e">
        <f t="shared" si="199"/>
        <v>#VALUE!</v>
      </c>
      <c r="J337" t="e">
        <f t="shared" si="188"/>
        <v>#VALUE!</v>
      </c>
      <c r="K337" t="e">
        <f t="shared" si="209"/>
        <v>#VALUE!</v>
      </c>
    </row>
    <row r="338" spans="1:11">
      <c r="A338" t="s">
        <v>10047</v>
      </c>
      <c r="F338" t="e">
        <f t="shared" si="185"/>
        <v>#VALUE!</v>
      </c>
      <c r="G338" t="str">
        <f t="shared" si="186"/>
        <v/>
      </c>
      <c r="H338" t="e">
        <f t="shared" si="187"/>
        <v>#VALUE!</v>
      </c>
      <c r="I338" t="e">
        <f t="shared" si="199"/>
        <v>#VALUE!</v>
      </c>
      <c r="J338" t="e">
        <f t="shared" si="188"/>
        <v>#VALUE!</v>
      </c>
      <c r="K338" t="e">
        <f t="shared" ref="K338" si="210">VALUE(RIGHT(E338,9))</f>
        <v>#VALUE!</v>
      </c>
    </row>
    <row r="339" spans="1:11">
      <c r="A339" t="s">
        <v>10048</v>
      </c>
      <c r="F339" t="e">
        <f t="shared" si="185"/>
        <v>#VALUE!</v>
      </c>
      <c r="G339" t="str">
        <f t="shared" si="186"/>
        <v/>
      </c>
      <c r="H339" t="e">
        <f t="shared" si="187"/>
        <v>#VALUE!</v>
      </c>
      <c r="I339" t="e">
        <f t="shared" si="199"/>
        <v>#VALUE!</v>
      </c>
      <c r="J339" t="e">
        <f t="shared" si="188"/>
        <v>#VALUE!</v>
      </c>
      <c r="K339" t="e">
        <f t="shared" ref="K339:K340" si="211">VALUE(RIGHT(E339,8))</f>
        <v>#VALUE!</v>
      </c>
    </row>
    <row r="340" spans="1:11">
      <c r="A340" t="s">
        <v>10049</v>
      </c>
      <c r="F340" t="e">
        <f t="shared" si="185"/>
        <v>#VALUE!</v>
      </c>
      <c r="G340" t="str">
        <f t="shared" si="186"/>
        <v/>
      </c>
      <c r="H340" t="e">
        <f t="shared" si="187"/>
        <v>#VALUE!</v>
      </c>
      <c r="I340" t="e">
        <f t="shared" si="199"/>
        <v>#VALUE!</v>
      </c>
      <c r="J340" t="e">
        <f t="shared" si="188"/>
        <v>#VALUE!</v>
      </c>
      <c r="K340" t="e">
        <f t="shared" si="211"/>
        <v>#VALUE!</v>
      </c>
    </row>
    <row r="341" spans="1:11">
      <c r="A341" t="s">
        <v>10050</v>
      </c>
      <c r="F341" t="e">
        <f t="shared" si="185"/>
        <v>#VALUE!</v>
      </c>
      <c r="G341" t="str">
        <f t="shared" si="186"/>
        <v/>
      </c>
      <c r="H341" t="e">
        <f t="shared" si="187"/>
        <v>#VALUE!</v>
      </c>
      <c r="I341" t="e">
        <f t="shared" si="199"/>
        <v>#VALUE!</v>
      </c>
      <c r="J341" t="e">
        <f t="shared" si="188"/>
        <v>#VALUE!</v>
      </c>
      <c r="K341" t="e">
        <f t="shared" ref="K341" si="212">VALUE(RIGHT(E341,9))</f>
        <v>#VALUE!</v>
      </c>
    </row>
    <row r="342" spans="1:11">
      <c r="A342" t="s">
        <v>10051</v>
      </c>
      <c r="F342" t="e">
        <f t="shared" si="185"/>
        <v>#VALUE!</v>
      </c>
      <c r="G342" t="str">
        <f t="shared" si="186"/>
        <v/>
      </c>
      <c r="H342" t="e">
        <f t="shared" si="187"/>
        <v>#VALUE!</v>
      </c>
      <c r="I342" t="e">
        <f t="shared" si="199"/>
        <v>#VALUE!</v>
      </c>
      <c r="J342" t="e">
        <f t="shared" si="188"/>
        <v>#VALUE!</v>
      </c>
      <c r="K342" t="e">
        <f t="shared" ref="K342:K343" si="213">VALUE(RIGHT(E342,8))</f>
        <v>#VALUE!</v>
      </c>
    </row>
    <row r="343" spans="1:11">
      <c r="A343" t="s">
        <v>10052</v>
      </c>
      <c r="F343" t="e">
        <f t="shared" si="185"/>
        <v>#VALUE!</v>
      </c>
      <c r="G343" t="str">
        <f t="shared" si="186"/>
        <v/>
      </c>
      <c r="H343" t="e">
        <f t="shared" si="187"/>
        <v>#VALUE!</v>
      </c>
      <c r="I343" t="e">
        <f t="shared" si="199"/>
        <v>#VALUE!</v>
      </c>
      <c r="J343" t="e">
        <f t="shared" si="188"/>
        <v>#VALUE!</v>
      </c>
      <c r="K343" t="e">
        <f t="shared" si="213"/>
        <v>#VALUE!</v>
      </c>
    </row>
    <row r="344" spans="1:11">
      <c r="A344" t="s">
        <v>10053</v>
      </c>
      <c r="F344" t="e">
        <f t="shared" si="185"/>
        <v>#VALUE!</v>
      </c>
      <c r="G344" t="str">
        <f t="shared" si="186"/>
        <v/>
      </c>
      <c r="H344" t="e">
        <f t="shared" si="187"/>
        <v>#VALUE!</v>
      </c>
      <c r="I344" t="e">
        <f t="shared" si="199"/>
        <v>#VALUE!</v>
      </c>
      <c r="J344" t="e">
        <f t="shared" si="188"/>
        <v>#VALUE!</v>
      </c>
      <c r="K344" t="e">
        <f t="shared" ref="K344" si="214">VALUE(RIGHT(E344,9))</f>
        <v>#VALUE!</v>
      </c>
    </row>
    <row r="345" spans="1:11">
      <c r="A345" t="s">
        <v>10054</v>
      </c>
      <c r="F345" t="e">
        <f t="shared" si="185"/>
        <v>#VALUE!</v>
      </c>
      <c r="G345" t="str">
        <f t="shared" si="186"/>
        <v/>
      </c>
      <c r="H345" t="e">
        <f t="shared" si="187"/>
        <v>#VALUE!</v>
      </c>
      <c r="I345" t="e">
        <f t="shared" si="199"/>
        <v>#VALUE!</v>
      </c>
      <c r="J345" t="e">
        <f t="shared" si="188"/>
        <v>#VALUE!</v>
      </c>
      <c r="K345" t="e">
        <f t="shared" ref="K345:K346" si="215">VALUE(RIGHT(E345,8))</f>
        <v>#VALUE!</v>
      </c>
    </row>
    <row r="346" spans="1:11">
      <c r="A346" t="s">
        <v>10055</v>
      </c>
      <c r="F346" t="e">
        <f t="shared" si="185"/>
        <v>#VALUE!</v>
      </c>
      <c r="G346" t="str">
        <f t="shared" si="186"/>
        <v/>
      </c>
      <c r="H346" t="e">
        <f t="shared" si="187"/>
        <v>#VALUE!</v>
      </c>
      <c r="I346" t="e">
        <f t="shared" si="199"/>
        <v>#VALUE!</v>
      </c>
      <c r="J346" t="e">
        <f t="shared" si="188"/>
        <v>#VALUE!</v>
      </c>
      <c r="K346" t="e">
        <f t="shared" si="215"/>
        <v>#VALUE!</v>
      </c>
    </row>
    <row r="347" spans="1:11">
      <c r="A347" t="s">
        <v>10056</v>
      </c>
      <c r="F347" t="e">
        <f t="shared" si="185"/>
        <v>#VALUE!</v>
      </c>
      <c r="G347" t="str">
        <f t="shared" si="186"/>
        <v/>
      </c>
      <c r="H347" t="e">
        <f t="shared" si="187"/>
        <v>#VALUE!</v>
      </c>
      <c r="I347" t="e">
        <f t="shared" si="199"/>
        <v>#VALUE!</v>
      </c>
      <c r="J347" t="e">
        <f t="shared" si="188"/>
        <v>#VALUE!</v>
      </c>
      <c r="K347" t="e">
        <f t="shared" ref="K347" si="216">VALUE(RIGHT(E347,9))</f>
        <v>#VALUE!</v>
      </c>
    </row>
    <row r="348" spans="1:11">
      <c r="A348" t="s">
        <v>10057</v>
      </c>
      <c r="F348" t="e">
        <f t="shared" si="185"/>
        <v>#VALUE!</v>
      </c>
      <c r="G348" t="str">
        <f t="shared" si="186"/>
        <v/>
      </c>
      <c r="H348" t="e">
        <f t="shared" si="187"/>
        <v>#VALUE!</v>
      </c>
      <c r="I348" t="e">
        <f t="shared" si="199"/>
        <v>#VALUE!</v>
      </c>
      <c r="J348" t="e">
        <f t="shared" si="188"/>
        <v>#VALUE!</v>
      </c>
      <c r="K348" t="e">
        <f t="shared" ref="K348:K349" si="217">VALUE(RIGHT(E348,8))</f>
        <v>#VALUE!</v>
      </c>
    </row>
    <row r="349" spans="1:11">
      <c r="A349" t="s">
        <v>10058</v>
      </c>
      <c r="F349" t="e">
        <f t="shared" si="185"/>
        <v>#VALUE!</v>
      </c>
      <c r="G349" t="str">
        <f t="shared" si="186"/>
        <v/>
      </c>
      <c r="H349" t="e">
        <f t="shared" si="187"/>
        <v>#VALUE!</v>
      </c>
      <c r="I349" t="e">
        <f t="shared" si="199"/>
        <v>#VALUE!</v>
      </c>
      <c r="J349" t="e">
        <f t="shared" si="188"/>
        <v>#VALUE!</v>
      </c>
      <c r="K349" t="e">
        <f t="shared" si="217"/>
        <v>#VALUE!</v>
      </c>
    </row>
    <row r="350" spans="1:11">
      <c r="A350" t="s">
        <v>10059</v>
      </c>
      <c r="F350" t="e">
        <f t="shared" si="185"/>
        <v>#VALUE!</v>
      </c>
      <c r="G350" t="str">
        <f t="shared" si="186"/>
        <v/>
      </c>
      <c r="H350" t="e">
        <f t="shared" si="187"/>
        <v>#VALUE!</v>
      </c>
      <c r="I350" t="e">
        <f t="shared" si="199"/>
        <v>#VALUE!</v>
      </c>
      <c r="J350" t="e">
        <f t="shared" si="188"/>
        <v>#VALUE!</v>
      </c>
      <c r="K350" t="e">
        <f t="shared" ref="K350" si="218">VALUE(RIGHT(E350,9))</f>
        <v>#VALUE!</v>
      </c>
    </row>
    <row r="351" spans="1:11">
      <c r="A351" t="s">
        <v>10060</v>
      </c>
      <c r="F351" t="e">
        <f t="shared" si="185"/>
        <v>#VALUE!</v>
      </c>
      <c r="G351" t="str">
        <f t="shared" si="186"/>
        <v/>
      </c>
      <c r="H351" t="e">
        <f t="shared" si="187"/>
        <v>#VALUE!</v>
      </c>
      <c r="I351" t="e">
        <f t="shared" si="199"/>
        <v>#VALUE!</v>
      </c>
      <c r="J351" t="e">
        <f t="shared" si="188"/>
        <v>#VALUE!</v>
      </c>
      <c r="K351" t="e">
        <f t="shared" ref="K351:K352" si="219">VALUE(RIGHT(E351,8))</f>
        <v>#VALUE!</v>
      </c>
    </row>
    <row r="352" spans="1:11">
      <c r="A352" t="s">
        <v>10061</v>
      </c>
      <c r="F352" t="e">
        <f t="shared" si="185"/>
        <v>#VALUE!</v>
      </c>
      <c r="G352" t="str">
        <f t="shared" si="186"/>
        <v/>
      </c>
      <c r="H352" t="e">
        <f t="shared" si="187"/>
        <v>#VALUE!</v>
      </c>
      <c r="I352" t="e">
        <f t="shared" si="199"/>
        <v>#VALUE!</v>
      </c>
      <c r="J352" t="e">
        <f t="shared" si="188"/>
        <v>#VALUE!</v>
      </c>
      <c r="K352" t="e">
        <f t="shared" si="219"/>
        <v>#VALUE!</v>
      </c>
    </row>
    <row r="353" spans="1:11">
      <c r="A353" t="s">
        <v>10062</v>
      </c>
      <c r="F353" t="e">
        <f t="shared" si="185"/>
        <v>#VALUE!</v>
      </c>
      <c r="G353" t="str">
        <f t="shared" si="186"/>
        <v/>
      </c>
      <c r="H353" t="e">
        <f t="shared" si="187"/>
        <v>#VALUE!</v>
      </c>
      <c r="I353" t="e">
        <f t="shared" si="199"/>
        <v>#VALUE!</v>
      </c>
      <c r="J353" t="e">
        <f t="shared" si="188"/>
        <v>#VALUE!</v>
      </c>
      <c r="K353" t="e">
        <f t="shared" ref="K353" si="220">VALUE(RIGHT(E353,9))</f>
        <v>#VALUE!</v>
      </c>
    </row>
    <row r="354" spans="1:11">
      <c r="A354" t="s">
        <v>10063</v>
      </c>
      <c r="F354" t="e">
        <f t="shared" si="185"/>
        <v>#VALUE!</v>
      </c>
      <c r="G354" t="str">
        <f t="shared" si="186"/>
        <v/>
      </c>
      <c r="H354" t="e">
        <f t="shared" si="187"/>
        <v>#VALUE!</v>
      </c>
      <c r="I354" t="e">
        <f t="shared" si="199"/>
        <v>#VALUE!</v>
      </c>
      <c r="J354" t="e">
        <f t="shared" si="188"/>
        <v>#VALUE!</v>
      </c>
      <c r="K354" t="e">
        <f t="shared" ref="K354:K355" si="221">VALUE(RIGHT(E354,8))</f>
        <v>#VALUE!</v>
      </c>
    </row>
    <row r="355" spans="1:11">
      <c r="A355" t="s">
        <v>10064</v>
      </c>
      <c r="F355" t="e">
        <f t="shared" si="185"/>
        <v>#VALUE!</v>
      </c>
      <c r="G355" t="str">
        <f t="shared" si="186"/>
        <v/>
      </c>
      <c r="H355" t="e">
        <f t="shared" si="187"/>
        <v>#VALUE!</v>
      </c>
      <c r="I355" t="e">
        <f t="shared" si="199"/>
        <v>#VALUE!</v>
      </c>
      <c r="J355" t="e">
        <f t="shared" si="188"/>
        <v>#VALUE!</v>
      </c>
      <c r="K355" t="e">
        <f t="shared" si="221"/>
        <v>#VALUE!</v>
      </c>
    </row>
    <row r="356" spans="1:11">
      <c r="A356" t="s">
        <v>10065</v>
      </c>
      <c r="F356" t="e">
        <f t="shared" si="185"/>
        <v>#VALUE!</v>
      </c>
      <c r="G356" t="str">
        <f t="shared" si="186"/>
        <v/>
      </c>
      <c r="H356" t="e">
        <f t="shared" si="187"/>
        <v>#VALUE!</v>
      </c>
      <c r="I356" t="e">
        <f t="shared" si="199"/>
        <v>#VALUE!</v>
      </c>
      <c r="J356" t="e">
        <f t="shared" si="188"/>
        <v>#VALUE!</v>
      </c>
      <c r="K356" t="e">
        <f t="shared" ref="K356" si="222">VALUE(RIGHT(E356,9))</f>
        <v>#VALUE!</v>
      </c>
    </row>
    <row r="357" spans="1:11">
      <c r="A357" t="s">
        <v>10066</v>
      </c>
      <c r="F357" t="e">
        <f t="shared" si="185"/>
        <v>#VALUE!</v>
      </c>
      <c r="G357" t="str">
        <f t="shared" si="186"/>
        <v/>
      </c>
      <c r="H357" t="e">
        <f t="shared" si="187"/>
        <v>#VALUE!</v>
      </c>
      <c r="I357" t="e">
        <f t="shared" si="199"/>
        <v>#VALUE!</v>
      </c>
      <c r="J357" t="e">
        <f t="shared" si="188"/>
        <v>#VALUE!</v>
      </c>
      <c r="K357" t="e">
        <f t="shared" ref="K357:K358" si="223">VALUE(RIGHT(E357,8))</f>
        <v>#VALUE!</v>
      </c>
    </row>
    <row r="358" spans="1:11">
      <c r="A358" t="s">
        <v>10067</v>
      </c>
      <c r="F358" t="e">
        <f t="shared" si="185"/>
        <v>#VALUE!</v>
      </c>
      <c r="G358" t="str">
        <f t="shared" si="186"/>
        <v/>
      </c>
      <c r="H358" t="e">
        <f t="shared" si="187"/>
        <v>#VALUE!</v>
      </c>
      <c r="I358" t="e">
        <f t="shared" si="199"/>
        <v>#VALUE!</v>
      </c>
      <c r="J358" t="e">
        <f t="shared" si="188"/>
        <v>#VALUE!</v>
      </c>
      <c r="K358" t="e">
        <f t="shared" si="223"/>
        <v>#VALUE!</v>
      </c>
    </row>
    <row r="359" spans="1:11">
      <c r="A359" t="s">
        <v>10068</v>
      </c>
      <c r="F359" t="e">
        <f t="shared" si="185"/>
        <v>#VALUE!</v>
      </c>
      <c r="G359" t="str">
        <f t="shared" si="186"/>
        <v/>
      </c>
      <c r="H359" t="e">
        <f t="shared" si="187"/>
        <v>#VALUE!</v>
      </c>
      <c r="I359" t="e">
        <f t="shared" si="199"/>
        <v>#VALUE!</v>
      </c>
      <c r="J359" t="e">
        <f t="shared" si="188"/>
        <v>#VALUE!</v>
      </c>
      <c r="K359" t="e">
        <f t="shared" ref="K359" si="224">VALUE(RIGHT(E359,9))</f>
        <v>#VALUE!</v>
      </c>
    </row>
    <row r="360" spans="1:11">
      <c r="A360" t="s">
        <v>10069</v>
      </c>
      <c r="F360" t="e">
        <f t="shared" si="185"/>
        <v>#VALUE!</v>
      </c>
      <c r="G360" t="str">
        <f t="shared" si="186"/>
        <v/>
      </c>
      <c r="H360" t="e">
        <f t="shared" si="187"/>
        <v>#VALUE!</v>
      </c>
      <c r="I360" t="e">
        <f t="shared" si="199"/>
        <v>#VALUE!</v>
      </c>
      <c r="J360" t="e">
        <f t="shared" si="188"/>
        <v>#VALUE!</v>
      </c>
      <c r="K360" t="e">
        <f t="shared" ref="K360:K361" si="225">VALUE(RIGHT(E360,8))</f>
        <v>#VALUE!</v>
      </c>
    </row>
    <row r="361" spans="1:11">
      <c r="A361" t="s">
        <v>10070</v>
      </c>
      <c r="F361" t="e">
        <f t="shared" si="185"/>
        <v>#VALUE!</v>
      </c>
      <c r="G361" t="str">
        <f t="shared" si="186"/>
        <v/>
      </c>
      <c r="H361" t="e">
        <f t="shared" si="187"/>
        <v>#VALUE!</v>
      </c>
      <c r="I361" t="e">
        <f t="shared" si="199"/>
        <v>#VALUE!</v>
      </c>
      <c r="J361" t="e">
        <f t="shared" si="188"/>
        <v>#VALUE!</v>
      </c>
      <c r="K361" t="e">
        <f t="shared" si="225"/>
        <v>#VALUE!</v>
      </c>
    </row>
    <row r="362" spans="1:11">
      <c r="A362" t="s">
        <v>10071</v>
      </c>
      <c r="F362" t="e">
        <f t="shared" si="185"/>
        <v>#VALUE!</v>
      </c>
      <c r="G362" t="str">
        <f t="shared" si="186"/>
        <v/>
      </c>
      <c r="H362" t="e">
        <f t="shared" si="187"/>
        <v>#VALUE!</v>
      </c>
      <c r="I362" t="e">
        <f t="shared" si="199"/>
        <v>#VALUE!</v>
      </c>
      <c r="J362" t="e">
        <f t="shared" si="188"/>
        <v>#VALUE!</v>
      </c>
      <c r="K362" t="e">
        <f t="shared" ref="K362" si="226">VALUE(RIGHT(E362,9))</f>
        <v>#VALUE!</v>
      </c>
    </row>
    <row r="363" spans="1:11">
      <c r="A363" t="s">
        <v>10072</v>
      </c>
      <c r="F363" t="e">
        <f t="shared" si="185"/>
        <v>#VALUE!</v>
      </c>
      <c r="G363" t="str">
        <f t="shared" si="186"/>
        <v/>
      </c>
      <c r="H363" t="e">
        <f t="shared" si="187"/>
        <v>#VALUE!</v>
      </c>
      <c r="I363" t="e">
        <f t="shared" si="199"/>
        <v>#VALUE!</v>
      </c>
      <c r="J363" t="e">
        <f t="shared" si="188"/>
        <v>#VALUE!</v>
      </c>
      <c r="K363" t="e">
        <f t="shared" ref="K363:K364" si="227">VALUE(RIGHT(E363,8))</f>
        <v>#VALUE!</v>
      </c>
    </row>
    <row r="364" spans="1:11">
      <c r="A364" t="s">
        <v>10073</v>
      </c>
      <c r="F364" t="e">
        <f t="shared" si="185"/>
        <v>#VALUE!</v>
      </c>
      <c r="G364" t="str">
        <f t="shared" si="186"/>
        <v/>
      </c>
      <c r="H364" t="e">
        <f t="shared" si="187"/>
        <v>#VALUE!</v>
      </c>
      <c r="I364" t="e">
        <f t="shared" si="199"/>
        <v>#VALUE!</v>
      </c>
      <c r="J364" t="e">
        <f t="shared" si="188"/>
        <v>#VALUE!</v>
      </c>
      <c r="K364" t="e">
        <f t="shared" si="227"/>
        <v>#VALUE!</v>
      </c>
    </row>
    <row r="365" spans="1:11">
      <c r="A365" t="s">
        <v>10074</v>
      </c>
      <c r="F365" t="e">
        <f t="shared" si="185"/>
        <v>#VALUE!</v>
      </c>
      <c r="G365" t="str">
        <f t="shared" si="186"/>
        <v/>
      </c>
      <c r="H365" t="e">
        <f t="shared" si="187"/>
        <v>#VALUE!</v>
      </c>
      <c r="I365" t="e">
        <f t="shared" si="199"/>
        <v>#VALUE!</v>
      </c>
      <c r="J365" t="e">
        <f t="shared" si="188"/>
        <v>#VALUE!</v>
      </c>
      <c r="K365" t="e">
        <f t="shared" ref="K365" si="228">VALUE(RIGHT(E365,9))</f>
        <v>#VALUE!</v>
      </c>
    </row>
    <row r="366" spans="1:11">
      <c r="A366" t="s">
        <v>10075</v>
      </c>
      <c r="F366" t="e">
        <f t="shared" si="185"/>
        <v>#VALUE!</v>
      </c>
      <c r="G366" t="str">
        <f t="shared" si="186"/>
        <v/>
      </c>
      <c r="H366" t="e">
        <f t="shared" si="187"/>
        <v>#VALUE!</v>
      </c>
      <c r="I366" t="e">
        <f t="shared" si="199"/>
        <v>#VALUE!</v>
      </c>
      <c r="J366" t="e">
        <f t="shared" si="188"/>
        <v>#VALUE!</v>
      </c>
      <c r="K366" t="e">
        <f t="shared" ref="K366:K367" si="229">VALUE(RIGHT(E366,8))</f>
        <v>#VALUE!</v>
      </c>
    </row>
    <row r="367" spans="1:11">
      <c r="A367" t="s">
        <v>10076</v>
      </c>
      <c r="F367" t="e">
        <f t="shared" si="185"/>
        <v>#VALUE!</v>
      </c>
      <c r="G367" t="str">
        <f t="shared" si="186"/>
        <v/>
      </c>
      <c r="H367" t="e">
        <f t="shared" si="187"/>
        <v>#VALUE!</v>
      </c>
      <c r="I367" t="e">
        <f t="shared" si="199"/>
        <v>#VALUE!</v>
      </c>
      <c r="J367" t="e">
        <f t="shared" si="188"/>
        <v>#VALUE!</v>
      </c>
      <c r="K367" t="e">
        <f t="shared" si="229"/>
        <v>#VALUE!</v>
      </c>
    </row>
    <row r="368" spans="1:11">
      <c r="A368" t="s">
        <v>10077</v>
      </c>
      <c r="F368" t="e">
        <f t="shared" si="185"/>
        <v>#VALUE!</v>
      </c>
      <c r="G368" t="str">
        <f t="shared" si="186"/>
        <v/>
      </c>
      <c r="H368" t="e">
        <f t="shared" si="187"/>
        <v>#VALUE!</v>
      </c>
      <c r="I368" t="e">
        <f t="shared" si="199"/>
        <v>#VALUE!</v>
      </c>
      <c r="J368" t="e">
        <f t="shared" si="188"/>
        <v>#VALUE!</v>
      </c>
      <c r="K368" t="e">
        <f t="shared" ref="K368" si="230">VALUE(RIGHT(E368,9))</f>
        <v>#VALUE!</v>
      </c>
    </row>
    <row r="369" spans="1:11">
      <c r="A369" t="s">
        <v>10078</v>
      </c>
      <c r="F369" t="e">
        <f t="shared" si="185"/>
        <v>#VALUE!</v>
      </c>
      <c r="G369" t="str">
        <f t="shared" si="186"/>
        <v/>
      </c>
      <c r="H369" t="e">
        <f t="shared" si="187"/>
        <v>#VALUE!</v>
      </c>
      <c r="I369" t="e">
        <f t="shared" si="199"/>
        <v>#VALUE!</v>
      </c>
      <c r="J369" t="e">
        <f t="shared" si="188"/>
        <v>#VALUE!</v>
      </c>
      <c r="K369" t="e">
        <f t="shared" ref="K369:K370" si="231">VALUE(RIGHT(E369,8))</f>
        <v>#VALUE!</v>
      </c>
    </row>
    <row r="370" spans="1:11">
      <c r="A370" t="s">
        <v>10079</v>
      </c>
      <c r="F370" t="e">
        <f t="shared" si="185"/>
        <v>#VALUE!</v>
      </c>
      <c r="G370" t="str">
        <f t="shared" si="186"/>
        <v/>
      </c>
      <c r="H370" t="e">
        <f t="shared" si="187"/>
        <v>#VALUE!</v>
      </c>
      <c r="I370" t="e">
        <f t="shared" si="199"/>
        <v>#VALUE!</v>
      </c>
      <c r="J370" t="e">
        <f t="shared" si="188"/>
        <v>#VALUE!</v>
      </c>
      <c r="K370" t="e">
        <f t="shared" si="231"/>
        <v>#VALUE!</v>
      </c>
    </row>
    <row r="371" spans="1:11">
      <c r="A371" t="s">
        <v>10080</v>
      </c>
      <c r="F371" t="e">
        <f t="shared" ref="F371:F434" si="232">IF(RIGHT(LEFT(B371,23),2)=" -",RIGHT(LEFT(B371,21),2),IF(VALUE(RIGHT(LEFT(B371,23),2))&lt;10,RIGHT(LEFT(B371,22),2),RIGHT(LEFT(B371,23),2)))</f>
        <v>#VALUE!</v>
      </c>
      <c r="G371" t="str">
        <f t="shared" ref="G371:G434" si="233">RIGHT(C371,4)</f>
        <v/>
      </c>
      <c r="H371" t="e">
        <f t="shared" ref="H371:H434" si="234">G371-F371</f>
        <v>#VALUE!</v>
      </c>
      <c r="I371" t="e">
        <f t="shared" si="199"/>
        <v>#VALUE!</v>
      </c>
      <c r="J371" t="e">
        <f t="shared" ref="J371:J434" si="235">VALUE(RIGHT(LEFT(E371,17),8))</f>
        <v>#VALUE!</v>
      </c>
      <c r="K371" t="e">
        <f t="shared" ref="K371" si="236">VALUE(RIGHT(E371,9))</f>
        <v>#VALUE!</v>
      </c>
    </row>
    <row r="372" spans="1:11">
      <c r="A372" t="s">
        <v>10081</v>
      </c>
      <c r="F372" t="e">
        <f t="shared" si="232"/>
        <v>#VALUE!</v>
      </c>
      <c r="G372" t="str">
        <f t="shared" si="233"/>
        <v/>
      </c>
      <c r="H372" t="e">
        <f t="shared" si="234"/>
        <v>#VALUE!</v>
      </c>
      <c r="I372" t="e">
        <f t="shared" si="199"/>
        <v>#VALUE!</v>
      </c>
      <c r="J372" t="e">
        <f t="shared" si="235"/>
        <v>#VALUE!</v>
      </c>
      <c r="K372" t="e">
        <f t="shared" ref="K372:K373" si="237">VALUE(RIGHT(E372,8))</f>
        <v>#VALUE!</v>
      </c>
    </row>
    <row r="373" spans="1:11">
      <c r="A373" t="s">
        <v>10082</v>
      </c>
      <c r="F373" t="e">
        <f t="shared" si="232"/>
        <v>#VALUE!</v>
      </c>
      <c r="G373" t="str">
        <f t="shared" si="233"/>
        <v/>
      </c>
      <c r="H373" t="e">
        <f t="shared" si="234"/>
        <v>#VALUE!</v>
      </c>
      <c r="I373" t="e">
        <f t="shared" si="199"/>
        <v>#VALUE!</v>
      </c>
      <c r="J373" t="e">
        <f t="shared" si="235"/>
        <v>#VALUE!</v>
      </c>
      <c r="K373" t="e">
        <f t="shared" si="237"/>
        <v>#VALUE!</v>
      </c>
    </row>
    <row r="374" spans="1:11">
      <c r="A374" t="s">
        <v>10083</v>
      </c>
      <c r="F374" t="e">
        <f t="shared" si="232"/>
        <v>#VALUE!</v>
      </c>
      <c r="G374" t="str">
        <f t="shared" si="233"/>
        <v/>
      </c>
      <c r="H374" t="e">
        <f t="shared" si="234"/>
        <v>#VALUE!</v>
      </c>
      <c r="I374" t="e">
        <f t="shared" si="199"/>
        <v>#VALUE!</v>
      </c>
      <c r="J374" t="e">
        <f t="shared" si="235"/>
        <v>#VALUE!</v>
      </c>
      <c r="K374" t="e">
        <f t="shared" ref="K374" si="238">VALUE(RIGHT(E374,9))</f>
        <v>#VALUE!</v>
      </c>
    </row>
    <row r="375" spans="1:11">
      <c r="A375" t="s">
        <v>10084</v>
      </c>
      <c r="F375" t="e">
        <f t="shared" si="232"/>
        <v>#VALUE!</v>
      </c>
      <c r="G375" t="str">
        <f t="shared" si="233"/>
        <v/>
      </c>
      <c r="H375" t="e">
        <f t="shared" si="234"/>
        <v>#VALUE!</v>
      </c>
      <c r="I375" t="e">
        <f t="shared" si="199"/>
        <v>#VALUE!</v>
      </c>
      <c r="J375" t="e">
        <f t="shared" si="235"/>
        <v>#VALUE!</v>
      </c>
      <c r="K375" t="e">
        <f t="shared" ref="K375:K376" si="239">VALUE(RIGHT(E375,8))</f>
        <v>#VALUE!</v>
      </c>
    </row>
    <row r="376" spans="1:11">
      <c r="A376" t="s">
        <v>10085</v>
      </c>
      <c r="F376" t="e">
        <f t="shared" si="232"/>
        <v>#VALUE!</v>
      </c>
      <c r="G376" t="str">
        <f t="shared" si="233"/>
        <v/>
      </c>
      <c r="H376" t="e">
        <f t="shared" si="234"/>
        <v>#VALUE!</v>
      </c>
      <c r="I376" t="e">
        <f t="shared" si="199"/>
        <v>#VALUE!</v>
      </c>
      <c r="J376" t="e">
        <f t="shared" si="235"/>
        <v>#VALUE!</v>
      </c>
      <c r="K376" t="e">
        <f t="shared" si="239"/>
        <v>#VALUE!</v>
      </c>
    </row>
    <row r="377" spans="1:11">
      <c r="A377" t="s">
        <v>10086</v>
      </c>
      <c r="F377" t="e">
        <f t="shared" si="232"/>
        <v>#VALUE!</v>
      </c>
      <c r="G377" t="str">
        <f t="shared" si="233"/>
        <v/>
      </c>
      <c r="H377" t="e">
        <f t="shared" si="234"/>
        <v>#VALUE!</v>
      </c>
      <c r="I377" t="e">
        <f t="shared" si="199"/>
        <v>#VALUE!</v>
      </c>
      <c r="J377" t="e">
        <f t="shared" si="235"/>
        <v>#VALUE!</v>
      </c>
      <c r="K377" t="e">
        <f t="shared" ref="K377" si="240">VALUE(RIGHT(E377,9))</f>
        <v>#VALUE!</v>
      </c>
    </row>
    <row r="378" spans="1:11">
      <c r="A378" t="s">
        <v>10087</v>
      </c>
      <c r="F378" t="e">
        <f t="shared" si="232"/>
        <v>#VALUE!</v>
      </c>
      <c r="G378" t="str">
        <f t="shared" si="233"/>
        <v/>
      </c>
      <c r="H378" t="e">
        <f t="shared" si="234"/>
        <v>#VALUE!</v>
      </c>
      <c r="I378" t="e">
        <f t="shared" si="199"/>
        <v>#VALUE!</v>
      </c>
      <c r="J378" t="e">
        <f t="shared" si="235"/>
        <v>#VALUE!</v>
      </c>
      <c r="K378" t="e">
        <f t="shared" ref="K378:K379" si="241">VALUE(RIGHT(E378,8))</f>
        <v>#VALUE!</v>
      </c>
    </row>
    <row r="379" spans="1:11">
      <c r="A379" t="s">
        <v>10088</v>
      </c>
      <c r="F379" t="e">
        <f t="shared" si="232"/>
        <v>#VALUE!</v>
      </c>
      <c r="G379" t="str">
        <f t="shared" si="233"/>
        <v/>
      </c>
      <c r="H379" t="e">
        <f t="shared" si="234"/>
        <v>#VALUE!</v>
      </c>
      <c r="I379" t="e">
        <f t="shared" si="199"/>
        <v>#VALUE!</v>
      </c>
      <c r="J379" t="e">
        <f t="shared" si="235"/>
        <v>#VALUE!</v>
      </c>
      <c r="K379" t="e">
        <f t="shared" si="241"/>
        <v>#VALUE!</v>
      </c>
    </row>
    <row r="380" spans="1:11">
      <c r="A380" t="s">
        <v>10089</v>
      </c>
      <c r="F380" t="e">
        <f t="shared" si="232"/>
        <v>#VALUE!</v>
      </c>
      <c r="G380" t="str">
        <f t="shared" si="233"/>
        <v/>
      </c>
      <c r="H380" t="e">
        <f t="shared" si="234"/>
        <v>#VALUE!</v>
      </c>
      <c r="I380" t="e">
        <f t="shared" si="199"/>
        <v>#VALUE!</v>
      </c>
      <c r="J380" t="e">
        <f t="shared" si="235"/>
        <v>#VALUE!</v>
      </c>
      <c r="K380" t="e">
        <f t="shared" ref="K380" si="242">VALUE(RIGHT(E380,9))</f>
        <v>#VALUE!</v>
      </c>
    </row>
    <row r="381" spans="1:11">
      <c r="A381" t="s">
        <v>10090</v>
      </c>
      <c r="F381" t="e">
        <f t="shared" si="232"/>
        <v>#VALUE!</v>
      </c>
      <c r="G381" t="str">
        <f t="shared" si="233"/>
        <v/>
      </c>
      <c r="H381" t="e">
        <f t="shared" si="234"/>
        <v>#VALUE!</v>
      </c>
      <c r="I381" t="e">
        <f t="shared" si="199"/>
        <v>#VALUE!</v>
      </c>
      <c r="J381" t="e">
        <f t="shared" si="235"/>
        <v>#VALUE!</v>
      </c>
      <c r="K381" t="e">
        <f t="shared" ref="K381:K382" si="243">VALUE(RIGHT(E381,8))</f>
        <v>#VALUE!</v>
      </c>
    </row>
    <row r="382" spans="1:11">
      <c r="A382" t="s">
        <v>10091</v>
      </c>
      <c r="F382" t="e">
        <f t="shared" si="232"/>
        <v>#VALUE!</v>
      </c>
      <c r="G382" t="str">
        <f t="shared" si="233"/>
        <v/>
      </c>
      <c r="H382" t="e">
        <f t="shared" si="234"/>
        <v>#VALUE!</v>
      </c>
      <c r="I382" t="e">
        <f t="shared" si="199"/>
        <v>#VALUE!</v>
      </c>
      <c r="J382" t="e">
        <f t="shared" si="235"/>
        <v>#VALUE!</v>
      </c>
      <c r="K382" t="e">
        <f t="shared" si="243"/>
        <v>#VALUE!</v>
      </c>
    </row>
    <row r="383" spans="1:11">
      <c r="A383" t="s">
        <v>10092</v>
      </c>
      <c r="F383" t="e">
        <f t="shared" si="232"/>
        <v>#VALUE!</v>
      </c>
      <c r="G383" t="str">
        <f t="shared" si="233"/>
        <v/>
      </c>
      <c r="H383" t="e">
        <f t="shared" si="234"/>
        <v>#VALUE!</v>
      </c>
      <c r="I383" t="e">
        <f t="shared" si="199"/>
        <v>#VALUE!</v>
      </c>
      <c r="J383" t="e">
        <f t="shared" si="235"/>
        <v>#VALUE!</v>
      </c>
      <c r="K383" t="e">
        <f t="shared" ref="K383" si="244">VALUE(RIGHT(E383,9))</f>
        <v>#VALUE!</v>
      </c>
    </row>
    <row r="384" spans="1:11">
      <c r="A384" t="s">
        <v>10093</v>
      </c>
      <c r="F384" t="e">
        <f t="shared" si="232"/>
        <v>#VALUE!</v>
      </c>
      <c r="G384" t="str">
        <f t="shared" si="233"/>
        <v/>
      </c>
      <c r="H384" t="e">
        <f t="shared" si="234"/>
        <v>#VALUE!</v>
      </c>
      <c r="I384" t="e">
        <f t="shared" si="199"/>
        <v>#VALUE!</v>
      </c>
      <c r="J384" t="e">
        <f t="shared" si="235"/>
        <v>#VALUE!</v>
      </c>
      <c r="K384" t="e">
        <f t="shared" ref="K384:K385" si="245">VALUE(RIGHT(E384,8))</f>
        <v>#VALUE!</v>
      </c>
    </row>
    <row r="385" spans="1:11">
      <c r="A385" t="s">
        <v>10094</v>
      </c>
      <c r="F385" t="e">
        <f t="shared" si="232"/>
        <v>#VALUE!</v>
      </c>
      <c r="G385" t="str">
        <f t="shared" si="233"/>
        <v/>
      </c>
      <c r="H385" t="e">
        <f t="shared" si="234"/>
        <v>#VALUE!</v>
      </c>
      <c r="I385" t="e">
        <f t="shared" si="199"/>
        <v>#VALUE!</v>
      </c>
      <c r="J385" t="e">
        <f t="shared" si="235"/>
        <v>#VALUE!</v>
      </c>
      <c r="K385" t="e">
        <f t="shared" si="245"/>
        <v>#VALUE!</v>
      </c>
    </row>
    <row r="386" spans="1:11">
      <c r="A386" t="s">
        <v>10095</v>
      </c>
      <c r="F386" t="e">
        <f t="shared" si="232"/>
        <v>#VALUE!</v>
      </c>
      <c r="G386" t="str">
        <f t="shared" si="233"/>
        <v/>
      </c>
      <c r="H386" t="e">
        <f t="shared" si="234"/>
        <v>#VALUE!</v>
      </c>
      <c r="I386" t="e">
        <f t="shared" ref="I386:I435" si="246">"W"&amp;IF(H386&lt;1874,"1850",IF(H386&lt;1900,"1870","1900"))</f>
        <v>#VALUE!</v>
      </c>
      <c r="J386" t="e">
        <f t="shared" si="235"/>
        <v>#VALUE!</v>
      </c>
      <c r="K386" t="e">
        <f t="shared" ref="K386" si="247">VALUE(RIGHT(E386,9))</f>
        <v>#VALUE!</v>
      </c>
    </row>
    <row r="387" spans="1:11">
      <c r="A387" t="s">
        <v>10096</v>
      </c>
      <c r="F387" t="e">
        <f t="shared" si="232"/>
        <v>#VALUE!</v>
      </c>
      <c r="G387" t="str">
        <f t="shared" si="233"/>
        <v/>
      </c>
      <c r="H387" t="e">
        <f t="shared" si="234"/>
        <v>#VALUE!</v>
      </c>
      <c r="I387" t="e">
        <f t="shared" si="246"/>
        <v>#VALUE!</v>
      </c>
      <c r="J387" t="e">
        <f t="shared" si="235"/>
        <v>#VALUE!</v>
      </c>
      <c r="K387" t="e">
        <f t="shared" ref="K387:K388" si="248">VALUE(RIGHT(E387,8))</f>
        <v>#VALUE!</v>
      </c>
    </row>
    <row r="388" spans="1:11">
      <c r="A388" t="s">
        <v>10097</v>
      </c>
      <c r="F388" t="e">
        <f t="shared" si="232"/>
        <v>#VALUE!</v>
      </c>
      <c r="G388" t="str">
        <f t="shared" si="233"/>
        <v/>
      </c>
      <c r="H388" t="e">
        <f t="shared" si="234"/>
        <v>#VALUE!</v>
      </c>
      <c r="I388" t="e">
        <f t="shared" si="246"/>
        <v>#VALUE!</v>
      </c>
      <c r="J388" t="e">
        <f t="shared" si="235"/>
        <v>#VALUE!</v>
      </c>
      <c r="K388" t="e">
        <f t="shared" si="248"/>
        <v>#VALUE!</v>
      </c>
    </row>
    <row r="389" spans="1:11">
      <c r="A389" t="s">
        <v>10098</v>
      </c>
      <c r="F389" t="e">
        <f t="shared" si="232"/>
        <v>#VALUE!</v>
      </c>
      <c r="G389" t="str">
        <f t="shared" si="233"/>
        <v/>
      </c>
      <c r="H389" t="e">
        <f t="shared" si="234"/>
        <v>#VALUE!</v>
      </c>
      <c r="I389" t="e">
        <f t="shared" si="246"/>
        <v>#VALUE!</v>
      </c>
      <c r="J389" t="e">
        <f t="shared" si="235"/>
        <v>#VALUE!</v>
      </c>
      <c r="K389" t="e">
        <f t="shared" ref="K389" si="249">VALUE(RIGHT(E389,9))</f>
        <v>#VALUE!</v>
      </c>
    </row>
    <row r="390" spans="1:11">
      <c r="A390" t="s">
        <v>10099</v>
      </c>
      <c r="F390" t="e">
        <f t="shared" si="232"/>
        <v>#VALUE!</v>
      </c>
      <c r="G390" t="str">
        <f t="shared" si="233"/>
        <v/>
      </c>
      <c r="H390" t="e">
        <f t="shared" si="234"/>
        <v>#VALUE!</v>
      </c>
      <c r="I390" t="e">
        <f t="shared" si="246"/>
        <v>#VALUE!</v>
      </c>
      <c r="J390" t="e">
        <f t="shared" si="235"/>
        <v>#VALUE!</v>
      </c>
      <c r="K390" t="e">
        <f t="shared" ref="K390:K391" si="250">VALUE(RIGHT(E390,8))</f>
        <v>#VALUE!</v>
      </c>
    </row>
    <row r="391" spans="1:11">
      <c r="A391" t="s">
        <v>10100</v>
      </c>
      <c r="F391" t="e">
        <f t="shared" si="232"/>
        <v>#VALUE!</v>
      </c>
      <c r="G391" t="str">
        <f t="shared" si="233"/>
        <v/>
      </c>
      <c r="H391" t="e">
        <f t="shared" si="234"/>
        <v>#VALUE!</v>
      </c>
      <c r="I391" t="e">
        <f t="shared" si="246"/>
        <v>#VALUE!</v>
      </c>
      <c r="J391" t="e">
        <f t="shared" si="235"/>
        <v>#VALUE!</v>
      </c>
      <c r="K391" t="e">
        <f t="shared" si="250"/>
        <v>#VALUE!</v>
      </c>
    </row>
    <row r="392" spans="1:11">
      <c r="A392" t="s">
        <v>10101</v>
      </c>
      <c r="F392" t="e">
        <f t="shared" si="232"/>
        <v>#VALUE!</v>
      </c>
      <c r="G392" t="str">
        <f t="shared" si="233"/>
        <v/>
      </c>
      <c r="H392" t="e">
        <f t="shared" si="234"/>
        <v>#VALUE!</v>
      </c>
      <c r="I392" t="e">
        <f t="shared" si="246"/>
        <v>#VALUE!</v>
      </c>
      <c r="J392" t="e">
        <f t="shared" si="235"/>
        <v>#VALUE!</v>
      </c>
      <c r="K392" t="e">
        <f t="shared" ref="K392" si="251">VALUE(RIGHT(E392,9))</f>
        <v>#VALUE!</v>
      </c>
    </row>
    <row r="393" spans="1:11">
      <c r="A393" t="s">
        <v>10102</v>
      </c>
      <c r="F393" t="e">
        <f t="shared" si="232"/>
        <v>#VALUE!</v>
      </c>
      <c r="G393" t="str">
        <f t="shared" si="233"/>
        <v/>
      </c>
      <c r="H393" t="e">
        <f t="shared" si="234"/>
        <v>#VALUE!</v>
      </c>
      <c r="I393" t="e">
        <f t="shared" si="246"/>
        <v>#VALUE!</v>
      </c>
      <c r="J393" t="e">
        <f t="shared" si="235"/>
        <v>#VALUE!</v>
      </c>
      <c r="K393" t="e">
        <f t="shared" ref="K393:K394" si="252">VALUE(RIGHT(E393,8))</f>
        <v>#VALUE!</v>
      </c>
    </row>
    <row r="394" spans="1:11">
      <c r="A394" t="s">
        <v>10103</v>
      </c>
      <c r="F394" t="e">
        <f t="shared" si="232"/>
        <v>#VALUE!</v>
      </c>
      <c r="G394" t="str">
        <f t="shared" si="233"/>
        <v/>
      </c>
      <c r="H394" t="e">
        <f t="shared" si="234"/>
        <v>#VALUE!</v>
      </c>
      <c r="I394" t="e">
        <f t="shared" si="246"/>
        <v>#VALUE!</v>
      </c>
      <c r="J394" t="e">
        <f t="shared" si="235"/>
        <v>#VALUE!</v>
      </c>
      <c r="K394" t="e">
        <f t="shared" si="252"/>
        <v>#VALUE!</v>
      </c>
    </row>
    <row r="395" spans="1:11">
      <c r="A395" t="s">
        <v>10104</v>
      </c>
      <c r="F395" t="e">
        <f t="shared" si="232"/>
        <v>#VALUE!</v>
      </c>
      <c r="G395" t="str">
        <f t="shared" si="233"/>
        <v/>
      </c>
      <c r="H395" t="e">
        <f t="shared" si="234"/>
        <v>#VALUE!</v>
      </c>
      <c r="I395" t="e">
        <f t="shared" si="246"/>
        <v>#VALUE!</v>
      </c>
      <c r="J395" t="e">
        <f t="shared" si="235"/>
        <v>#VALUE!</v>
      </c>
      <c r="K395" t="e">
        <f t="shared" ref="K395" si="253">VALUE(RIGHT(E395,9))</f>
        <v>#VALUE!</v>
      </c>
    </row>
    <row r="396" spans="1:11">
      <c r="A396" t="s">
        <v>10105</v>
      </c>
      <c r="F396" t="e">
        <f t="shared" si="232"/>
        <v>#VALUE!</v>
      </c>
      <c r="G396" t="str">
        <f t="shared" si="233"/>
        <v/>
      </c>
      <c r="H396" t="e">
        <f t="shared" si="234"/>
        <v>#VALUE!</v>
      </c>
      <c r="I396" t="e">
        <f t="shared" si="246"/>
        <v>#VALUE!</v>
      </c>
      <c r="J396" t="e">
        <f t="shared" si="235"/>
        <v>#VALUE!</v>
      </c>
      <c r="K396" t="e">
        <f t="shared" ref="K396:K397" si="254">VALUE(RIGHT(E396,8))</f>
        <v>#VALUE!</v>
      </c>
    </row>
    <row r="397" spans="1:11">
      <c r="A397" t="s">
        <v>10106</v>
      </c>
      <c r="F397" t="e">
        <f t="shared" si="232"/>
        <v>#VALUE!</v>
      </c>
      <c r="G397" t="str">
        <f t="shared" si="233"/>
        <v/>
      </c>
      <c r="H397" t="e">
        <f t="shared" si="234"/>
        <v>#VALUE!</v>
      </c>
      <c r="I397" t="e">
        <f t="shared" si="246"/>
        <v>#VALUE!</v>
      </c>
      <c r="J397" t="e">
        <f t="shared" si="235"/>
        <v>#VALUE!</v>
      </c>
      <c r="K397" t="e">
        <f t="shared" si="254"/>
        <v>#VALUE!</v>
      </c>
    </row>
    <row r="398" spans="1:11">
      <c r="A398" t="s">
        <v>10107</v>
      </c>
      <c r="F398" t="e">
        <f t="shared" si="232"/>
        <v>#VALUE!</v>
      </c>
      <c r="G398" t="str">
        <f t="shared" si="233"/>
        <v/>
      </c>
      <c r="H398" t="e">
        <f t="shared" si="234"/>
        <v>#VALUE!</v>
      </c>
      <c r="I398" t="e">
        <f t="shared" si="246"/>
        <v>#VALUE!</v>
      </c>
      <c r="J398" t="e">
        <f t="shared" si="235"/>
        <v>#VALUE!</v>
      </c>
      <c r="K398" t="e">
        <f t="shared" ref="K398" si="255">VALUE(RIGHT(E398,9))</f>
        <v>#VALUE!</v>
      </c>
    </row>
    <row r="399" spans="1:11">
      <c r="A399" t="s">
        <v>10108</v>
      </c>
      <c r="F399" t="e">
        <f t="shared" si="232"/>
        <v>#VALUE!</v>
      </c>
      <c r="G399" t="str">
        <f t="shared" si="233"/>
        <v/>
      </c>
      <c r="H399" t="e">
        <f t="shared" si="234"/>
        <v>#VALUE!</v>
      </c>
      <c r="I399" t="e">
        <f t="shared" si="246"/>
        <v>#VALUE!</v>
      </c>
      <c r="J399" t="e">
        <f t="shared" si="235"/>
        <v>#VALUE!</v>
      </c>
      <c r="K399" t="e">
        <f t="shared" ref="K399:K400" si="256">VALUE(RIGHT(E399,8))</f>
        <v>#VALUE!</v>
      </c>
    </row>
    <row r="400" spans="1:11">
      <c r="A400" t="s">
        <v>10109</v>
      </c>
      <c r="F400" t="e">
        <f t="shared" si="232"/>
        <v>#VALUE!</v>
      </c>
      <c r="G400" t="str">
        <f t="shared" si="233"/>
        <v/>
      </c>
      <c r="H400" t="e">
        <f t="shared" si="234"/>
        <v>#VALUE!</v>
      </c>
      <c r="I400" t="e">
        <f t="shared" si="246"/>
        <v>#VALUE!</v>
      </c>
      <c r="J400" t="e">
        <f t="shared" si="235"/>
        <v>#VALUE!</v>
      </c>
      <c r="K400" t="e">
        <f t="shared" si="256"/>
        <v>#VALUE!</v>
      </c>
    </row>
    <row r="401" spans="1:11">
      <c r="A401" t="s">
        <v>10110</v>
      </c>
      <c r="F401" t="e">
        <f t="shared" si="232"/>
        <v>#VALUE!</v>
      </c>
      <c r="G401" t="str">
        <f t="shared" si="233"/>
        <v/>
      </c>
      <c r="H401" t="e">
        <f t="shared" si="234"/>
        <v>#VALUE!</v>
      </c>
      <c r="I401" t="e">
        <f t="shared" si="246"/>
        <v>#VALUE!</v>
      </c>
      <c r="J401" t="e">
        <f t="shared" si="235"/>
        <v>#VALUE!</v>
      </c>
      <c r="K401" t="e">
        <f t="shared" ref="K401" si="257">VALUE(RIGHT(E401,9))</f>
        <v>#VALUE!</v>
      </c>
    </row>
    <row r="402" spans="1:11">
      <c r="A402" t="s">
        <v>10111</v>
      </c>
      <c r="F402" t="e">
        <f t="shared" si="232"/>
        <v>#VALUE!</v>
      </c>
      <c r="G402" t="str">
        <f t="shared" si="233"/>
        <v/>
      </c>
      <c r="H402" t="e">
        <f t="shared" si="234"/>
        <v>#VALUE!</v>
      </c>
      <c r="I402" t="e">
        <f t="shared" si="246"/>
        <v>#VALUE!</v>
      </c>
      <c r="J402" t="e">
        <f t="shared" si="235"/>
        <v>#VALUE!</v>
      </c>
      <c r="K402" t="e">
        <f t="shared" ref="K402:K403" si="258">VALUE(RIGHT(E402,8))</f>
        <v>#VALUE!</v>
      </c>
    </row>
    <row r="403" spans="1:11">
      <c r="A403" t="s">
        <v>10112</v>
      </c>
      <c r="F403" t="e">
        <f t="shared" si="232"/>
        <v>#VALUE!</v>
      </c>
      <c r="G403" t="str">
        <f t="shared" si="233"/>
        <v/>
      </c>
      <c r="H403" t="e">
        <f t="shared" si="234"/>
        <v>#VALUE!</v>
      </c>
      <c r="I403" t="e">
        <f t="shared" si="246"/>
        <v>#VALUE!</v>
      </c>
      <c r="J403" t="e">
        <f t="shared" si="235"/>
        <v>#VALUE!</v>
      </c>
      <c r="K403" t="e">
        <f t="shared" si="258"/>
        <v>#VALUE!</v>
      </c>
    </row>
    <row r="404" spans="1:11">
      <c r="A404" t="s">
        <v>10113</v>
      </c>
      <c r="F404" t="e">
        <f t="shared" si="232"/>
        <v>#VALUE!</v>
      </c>
      <c r="G404" t="str">
        <f t="shared" si="233"/>
        <v/>
      </c>
      <c r="H404" t="e">
        <f t="shared" si="234"/>
        <v>#VALUE!</v>
      </c>
      <c r="I404" t="e">
        <f t="shared" si="246"/>
        <v>#VALUE!</v>
      </c>
      <c r="J404" t="e">
        <f t="shared" si="235"/>
        <v>#VALUE!</v>
      </c>
      <c r="K404" t="e">
        <f t="shared" ref="K404" si="259">VALUE(RIGHT(E404,9))</f>
        <v>#VALUE!</v>
      </c>
    </row>
    <row r="405" spans="1:11">
      <c r="A405" t="s">
        <v>10114</v>
      </c>
      <c r="F405" t="e">
        <f t="shared" si="232"/>
        <v>#VALUE!</v>
      </c>
      <c r="G405" t="str">
        <f t="shared" si="233"/>
        <v/>
      </c>
      <c r="H405" t="e">
        <f t="shared" si="234"/>
        <v>#VALUE!</v>
      </c>
      <c r="I405" t="e">
        <f t="shared" si="246"/>
        <v>#VALUE!</v>
      </c>
      <c r="J405" t="e">
        <f t="shared" si="235"/>
        <v>#VALUE!</v>
      </c>
      <c r="K405" t="e">
        <f t="shared" ref="K405:K406" si="260">VALUE(RIGHT(E405,8))</f>
        <v>#VALUE!</v>
      </c>
    </row>
    <row r="406" spans="1:11">
      <c r="A406" t="s">
        <v>10115</v>
      </c>
      <c r="F406" t="e">
        <f t="shared" si="232"/>
        <v>#VALUE!</v>
      </c>
      <c r="G406" t="str">
        <f t="shared" si="233"/>
        <v/>
      </c>
      <c r="H406" t="e">
        <f t="shared" si="234"/>
        <v>#VALUE!</v>
      </c>
      <c r="I406" t="e">
        <f t="shared" si="246"/>
        <v>#VALUE!</v>
      </c>
      <c r="J406" t="e">
        <f t="shared" si="235"/>
        <v>#VALUE!</v>
      </c>
      <c r="K406" t="e">
        <f t="shared" si="260"/>
        <v>#VALUE!</v>
      </c>
    </row>
    <row r="407" spans="1:11">
      <c r="A407" t="s">
        <v>10116</v>
      </c>
      <c r="F407" t="e">
        <f t="shared" si="232"/>
        <v>#VALUE!</v>
      </c>
      <c r="G407" t="str">
        <f t="shared" si="233"/>
        <v/>
      </c>
      <c r="H407" t="e">
        <f t="shared" si="234"/>
        <v>#VALUE!</v>
      </c>
      <c r="I407" t="e">
        <f t="shared" si="246"/>
        <v>#VALUE!</v>
      </c>
      <c r="J407" t="e">
        <f t="shared" si="235"/>
        <v>#VALUE!</v>
      </c>
      <c r="K407" t="e">
        <f t="shared" ref="K407" si="261">VALUE(RIGHT(E407,9))</f>
        <v>#VALUE!</v>
      </c>
    </row>
    <row r="408" spans="1:11">
      <c r="A408" t="s">
        <v>10117</v>
      </c>
      <c r="F408" t="e">
        <f t="shared" si="232"/>
        <v>#VALUE!</v>
      </c>
      <c r="G408" t="str">
        <f t="shared" si="233"/>
        <v/>
      </c>
      <c r="H408" t="e">
        <f t="shared" si="234"/>
        <v>#VALUE!</v>
      </c>
      <c r="I408" t="e">
        <f t="shared" si="246"/>
        <v>#VALUE!</v>
      </c>
      <c r="J408" t="e">
        <f t="shared" si="235"/>
        <v>#VALUE!</v>
      </c>
      <c r="K408" t="e">
        <f t="shared" ref="K408:K409" si="262">VALUE(RIGHT(E408,8))</f>
        <v>#VALUE!</v>
      </c>
    </row>
    <row r="409" spans="1:11">
      <c r="A409" t="s">
        <v>10118</v>
      </c>
      <c r="F409" t="e">
        <f t="shared" si="232"/>
        <v>#VALUE!</v>
      </c>
      <c r="G409" t="str">
        <f t="shared" si="233"/>
        <v/>
      </c>
      <c r="H409" t="e">
        <f t="shared" si="234"/>
        <v>#VALUE!</v>
      </c>
      <c r="I409" t="e">
        <f t="shared" si="246"/>
        <v>#VALUE!</v>
      </c>
      <c r="J409" t="e">
        <f t="shared" si="235"/>
        <v>#VALUE!</v>
      </c>
      <c r="K409" t="e">
        <f t="shared" si="262"/>
        <v>#VALUE!</v>
      </c>
    </row>
    <row r="410" spans="1:11">
      <c r="A410" t="s">
        <v>10119</v>
      </c>
      <c r="F410" t="e">
        <f t="shared" si="232"/>
        <v>#VALUE!</v>
      </c>
      <c r="G410" t="str">
        <f t="shared" si="233"/>
        <v/>
      </c>
      <c r="H410" t="e">
        <f t="shared" si="234"/>
        <v>#VALUE!</v>
      </c>
      <c r="I410" t="e">
        <f t="shared" si="246"/>
        <v>#VALUE!</v>
      </c>
      <c r="J410" t="e">
        <f t="shared" si="235"/>
        <v>#VALUE!</v>
      </c>
      <c r="K410" t="e">
        <f t="shared" ref="K410" si="263">VALUE(RIGHT(E410,9))</f>
        <v>#VALUE!</v>
      </c>
    </row>
    <row r="411" spans="1:11">
      <c r="A411" t="s">
        <v>10120</v>
      </c>
      <c r="F411" t="e">
        <f t="shared" si="232"/>
        <v>#VALUE!</v>
      </c>
      <c r="G411" t="str">
        <f t="shared" si="233"/>
        <v/>
      </c>
      <c r="H411" t="e">
        <f t="shared" si="234"/>
        <v>#VALUE!</v>
      </c>
      <c r="I411" t="e">
        <f t="shared" si="246"/>
        <v>#VALUE!</v>
      </c>
      <c r="J411" t="e">
        <f t="shared" si="235"/>
        <v>#VALUE!</v>
      </c>
      <c r="K411" t="e">
        <f t="shared" ref="K411:K412" si="264">VALUE(RIGHT(E411,8))</f>
        <v>#VALUE!</v>
      </c>
    </row>
    <row r="412" spans="1:11">
      <c r="A412" t="s">
        <v>10121</v>
      </c>
      <c r="F412" t="e">
        <f t="shared" si="232"/>
        <v>#VALUE!</v>
      </c>
      <c r="G412" t="str">
        <f t="shared" si="233"/>
        <v/>
      </c>
      <c r="H412" t="e">
        <f t="shared" si="234"/>
        <v>#VALUE!</v>
      </c>
      <c r="I412" t="e">
        <f t="shared" si="246"/>
        <v>#VALUE!</v>
      </c>
      <c r="J412" t="e">
        <f t="shared" si="235"/>
        <v>#VALUE!</v>
      </c>
      <c r="K412" t="e">
        <f t="shared" si="264"/>
        <v>#VALUE!</v>
      </c>
    </row>
    <row r="413" spans="1:11">
      <c r="A413" t="s">
        <v>10122</v>
      </c>
      <c r="F413" t="e">
        <f t="shared" si="232"/>
        <v>#VALUE!</v>
      </c>
      <c r="G413" t="str">
        <f t="shared" si="233"/>
        <v/>
      </c>
      <c r="H413" t="e">
        <f t="shared" si="234"/>
        <v>#VALUE!</v>
      </c>
      <c r="I413" t="e">
        <f t="shared" si="246"/>
        <v>#VALUE!</v>
      </c>
      <c r="J413" t="e">
        <f t="shared" si="235"/>
        <v>#VALUE!</v>
      </c>
      <c r="K413" t="e">
        <f t="shared" ref="K413" si="265">VALUE(RIGHT(E413,9))</f>
        <v>#VALUE!</v>
      </c>
    </row>
    <row r="414" spans="1:11">
      <c r="A414" t="s">
        <v>10123</v>
      </c>
      <c r="F414" t="e">
        <f t="shared" si="232"/>
        <v>#VALUE!</v>
      </c>
      <c r="G414" t="str">
        <f t="shared" si="233"/>
        <v/>
      </c>
      <c r="H414" t="e">
        <f t="shared" si="234"/>
        <v>#VALUE!</v>
      </c>
      <c r="I414" t="e">
        <f t="shared" si="246"/>
        <v>#VALUE!</v>
      </c>
      <c r="J414" t="e">
        <f t="shared" si="235"/>
        <v>#VALUE!</v>
      </c>
      <c r="K414" t="e">
        <f t="shared" ref="K414:K415" si="266">VALUE(RIGHT(E414,8))</f>
        <v>#VALUE!</v>
      </c>
    </row>
    <row r="415" spans="1:11">
      <c r="A415" t="s">
        <v>10124</v>
      </c>
      <c r="F415" t="e">
        <f t="shared" si="232"/>
        <v>#VALUE!</v>
      </c>
      <c r="G415" t="str">
        <f t="shared" si="233"/>
        <v/>
      </c>
      <c r="H415" t="e">
        <f t="shared" si="234"/>
        <v>#VALUE!</v>
      </c>
      <c r="I415" t="e">
        <f t="shared" si="246"/>
        <v>#VALUE!</v>
      </c>
      <c r="J415" t="e">
        <f t="shared" si="235"/>
        <v>#VALUE!</v>
      </c>
      <c r="K415" t="e">
        <f t="shared" si="266"/>
        <v>#VALUE!</v>
      </c>
    </row>
    <row r="416" spans="1:11">
      <c r="A416" t="s">
        <v>10125</v>
      </c>
      <c r="F416" t="e">
        <f t="shared" si="232"/>
        <v>#VALUE!</v>
      </c>
      <c r="G416" t="str">
        <f t="shared" si="233"/>
        <v/>
      </c>
      <c r="H416" t="e">
        <f t="shared" si="234"/>
        <v>#VALUE!</v>
      </c>
      <c r="I416" t="e">
        <f t="shared" si="246"/>
        <v>#VALUE!</v>
      </c>
      <c r="J416" t="e">
        <f t="shared" si="235"/>
        <v>#VALUE!</v>
      </c>
      <c r="K416" t="e">
        <f t="shared" ref="K416" si="267">VALUE(RIGHT(E416,9))</f>
        <v>#VALUE!</v>
      </c>
    </row>
    <row r="417" spans="1:11">
      <c r="A417" t="s">
        <v>10126</v>
      </c>
      <c r="F417" t="e">
        <f t="shared" si="232"/>
        <v>#VALUE!</v>
      </c>
      <c r="G417" t="str">
        <f t="shared" si="233"/>
        <v/>
      </c>
      <c r="H417" t="e">
        <f t="shared" si="234"/>
        <v>#VALUE!</v>
      </c>
      <c r="I417" t="e">
        <f t="shared" si="246"/>
        <v>#VALUE!</v>
      </c>
      <c r="J417" t="e">
        <f t="shared" si="235"/>
        <v>#VALUE!</v>
      </c>
      <c r="K417" t="e">
        <f t="shared" ref="K417:K418" si="268">VALUE(RIGHT(E417,8))</f>
        <v>#VALUE!</v>
      </c>
    </row>
    <row r="418" spans="1:11">
      <c r="A418" t="s">
        <v>10127</v>
      </c>
      <c r="F418" t="e">
        <f t="shared" si="232"/>
        <v>#VALUE!</v>
      </c>
      <c r="G418" t="str">
        <f t="shared" si="233"/>
        <v/>
      </c>
      <c r="H418" t="e">
        <f t="shared" si="234"/>
        <v>#VALUE!</v>
      </c>
      <c r="I418" t="e">
        <f t="shared" si="246"/>
        <v>#VALUE!</v>
      </c>
      <c r="J418" t="e">
        <f t="shared" si="235"/>
        <v>#VALUE!</v>
      </c>
      <c r="K418" t="e">
        <f t="shared" si="268"/>
        <v>#VALUE!</v>
      </c>
    </row>
    <row r="419" spans="1:11">
      <c r="A419" t="s">
        <v>10128</v>
      </c>
      <c r="F419" t="e">
        <f t="shared" si="232"/>
        <v>#VALUE!</v>
      </c>
      <c r="G419" t="str">
        <f t="shared" si="233"/>
        <v/>
      </c>
      <c r="H419" t="e">
        <f t="shared" si="234"/>
        <v>#VALUE!</v>
      </c>
      <c r="I419" t="e">
        <f t="shared" si="246"/>
        <v>#VALUE!</v>
      </c>
      <c r="J419" t="e">
        <f t="shared" si="235"/>
        <v>#VALUE!</v>
      </c>
      <c r="K419" t="e">
        <f t="shared" ref="K419" si="269">VALUE(RIGHT(E419,9))</f>
        <v>#VALUE!</v>
      </c>
    </row>
    <row r="420" spans="1:11">
      <c r="A420" t="s">
        <v>10129</v>
      </c>
      <c r="F420" t="e">
        <f t="shared" si="232"/>
        <v>#VALUE!</v>
      </c>
      <c r="G420" t="str">
        <f t="shared" si="233"/>
        <v/>
      </c>
      <c r="H420" t="e">
        <f t="shared" si="234"/>
        <v>#VALUE!</v>
      </c>
      <c r="I420" t="e">
        <f t="shared" si="246"/>
        <v>#VALUE!</v>
      </c>
      <c r="J420" t="e">
        <f t="shared" si="235"/>
        <v>#VALUE!</v>
      </c>
      <c r="K420" t="e">
        <f t="shared" ref="K420:K421" si="270">VALUE(RIGHT(E420,8))</f>
        <v>#VALUE!</v>
      </c>
    </row>
    <row r="421" spans="1:11">
      <c r="A421" t="s">
        <v>10130</v>
      </c>
      <c r="F421" t="e">
        <f t="shared" si="232"/>
        <v>#VALUE!</v>
      </c>
      <c r="G421" t="str">
        <f t="shared" si="233"/>
        <v/>
      </c>
      <c r="H421" t="e">
        <f t="shared" si="234"/>
        <v>#VALUE!</v>
      </c>
      <c r="I421" t="e">
        <f t="shared" si="246"/>
        <v>#VALUE!</v>
      </c>
      <c r="J421" t="e">
        <f t="shared" si="235"/>
        <v>#VALUE!</v>
      </c>
      <c r="K421" t="e">
        <f t="shared" si="270"/>
        <v>#VALUE!</v>
      </c>
    </row>
    <row r="422" spans="1:11">
      <c r="A422" t="s">
        <v>10131</v>
      </c>
      <c r="F422" t="e">
        <f t="shared" si="232"/>
        <v>#VALUE!</v>
      </c>
      <c r="G422" t="str">
        <f t="shared" si="233"/>
        <v/>
      </c>
      <c r="H422" t="e">
        <f t="shared" si="234"/>
        <v>#VALUE!</v>
      </c>
      <c r="I422" t="e">
        <f t="shared" si="246"/>
        <v>#VALUE!</v>
      </c>
      <c r="J422" t="e">
        <f t="shared" si="235"/>
        <v>#VALUE!</v>
      </c>
      <c r="K422" t="e">
        <f t="shared" ref="K422" si="271">VALUE(RIGHT(E422,9))</f>
        <v>#VALUE!</v>
      </c>
    </row>
    <row r="423" spans="1:11">
      <c r="A423" t="s">
        <v>10132</v>
      </c>
      <c r="F423" t="e">
        <f t="shared" si="232"/>
        <v>#VALUE!</v>
      </c>
      <c r="G423" t="str">
        <f t="shared" si="233"/>
        <v/>
      </c>
      <c r="H423" t="e">
        <f t="shared" si="234"/>
        <v>#VALUE!</v>
      </c>
      <c r="I423" t="e">
        <f t="shared" si="246"/>
        <v>#VALUE!</v>
      </c>
      <c r="J423" t="e">
        <f t="shared" si="235"/>
        <v>#VALUE!</v>
      </c>
      <c r="K423" t="e">
        <f t="shared" ref="K423:K424" si="272">VALUE(RIGHT(E423,8))</f>
        <v>#VALUE!</v>
      </c>
    </row>
    <row r="424" spans="1:11">
      <c r="A424" t="s">
        <v>10133</v>
      </c>
      <c r="F424" t="e">
        <f t="shared" si="232"/>
        <v>#VALUE!</v>
      </c>
      <c r="G424" t="str">
        <f t="shared" si="233"/>
        <v/>
      </c>
      <c r="H424" t="e">
        <f t="shared" si="234"/>
        <v>#VALUE!</v>
      </c>
      <c r="I424" t="e">
        <f t="shared" si="246"/>
        <v>#VALUE!</v>
      </c>
      <c r="J424" t="e">
        <f t="shared" si="235"/>
        <v>#VALUE!</v>
      </c>
      <c r="K424" t="e">
        <f t="shared" si="272"/>
        <v>#VALUE!</v>
      </c>
    </row>
    <row r="425" spans="1:11">
      <c r="A425" t="s">
        <v>10134</v>
      </c>
      <c r="F425" t="e">
        <f t="shared" si="232"/>
        <v>#VALUE!</v>
      </c>
      <c r="G425" t="str">
        <f t="shared" si="233"/>
        <v/>
      </c>
      <c r="H425" t="e">
        <f t="shared" si="234"/>
        <v>#VALUE!</v>
      </c>
      <c r="I425" t="e">
        <f t="shared" si="246"/>
        <v>#VALUE!</v>
      </c>
      <c r="J425" t="e">
        <f t="shared" si="235"/>
        <v>#VALUE!</v>
      </c>
      <c r="K425" t="e">
        <f t="shared" ref="K425" si="273">VALUE(RIGHT(E425,9))</f>
        <v>#VALUE!</v>
      </c>
    </row>
    <row r="426" spans="1:11">
      <c r="A426" t="s">
        <v>10135</v>
      </c>
      <c r="F426" t="e">
        <f t="shared" si="232"/>
        <v>#VALUE!</v>
      </c>
      <c r="G426" t="str">
        <f t="shared" si="233"/>
        <v/>
      </c>
      <c r="H426" t="e">
        <f t="shared" si="234"/>
        <v>#VALUE!</v>
      </c>
      <c r="I426" t="e">
        <f t="shared" si="246"/>
        <v>#VALUE!</v>
      </c>
      <c r="J426" t="e">
        <f t="shared" si="235"/>
        <v>#VALUE!</v>
      </c>
      <c r="K426" t="e">
        <f t="shared" ref="K426:K427" si="274">VALUE(RIGHT(E426,8))</f>
        <v>#VALUE!</v>
      </c>
    </row>
    <row r="427" spans="1:11">
      <c r="A427" t="s">
        <v>10136</v>
      </c>
      <c r="F427" t="e">
        <f t="shared" si="232"/>
        <v>#VALUE!</v>
      </c>
      <c r="G427" t="str">
        <f t="shared" si="233"/>
        <v/>
      </c>
      <c r="H427" t="e">
        <f t="shared" si="234"/>
        <v>#VALUE!</v>
      </c>
      <c r="I427" t="e">
        <f t="shared" si="246"/>
        <v>#VALUE!</v>
      </c>
      <c r="J427" t="e">
        <f t="shared" si="235"/>
        <v>#VALUE!</v>
      </c>
      <c r="K427" t="e">
        <f t="shared" si="274"/>
        <v>#VALUE!</v>
      </c>
    </row>
    <row r="428" spans="1:11">
      <c r="A428" t="s">
        <v>10137</v>
      </c>
      <c r="F428" t="e">
        <f t="shared" si="232"/>
        <v>#VALUE!</v>
      </c>
      <c r="G428" t="str">
        <f t="shared" si="233"/>
        <v/>
      </c>
      <c r="H428" t="e">
        <f t="shared" si="234"/>
        <v>#VALUE!</v>
      </c>
      <c r="I428" t="e">
        <f t="shared" si="246"/>
        <v>#VALUE!</v>
      </c>
      <c r="J428" t="e">
        <f t="shared" si="235"/>
        <v>#VALUE!</v>
      </c>
      <c r="K428" t="e">
        <f t="shared" ref="K428" si="275">VALUE(RIGHT(E428,9))</f>
        <v>#VALUE!</v>
      </c>
    </row>
    <row r="429" spans="1:11">
      <c r="A429" t="s">
        <v>10138</v>
      </c>
      <c r="F429" t="e">
        <f t="shared" si="232"/>
        <v>#VALUE!</v>
      </c>
      <c r="G429" t="str">
        <f t="shared" si="233"/>
        <v/>
      </c>
      <c r="H429" t="e">
        <f t="shared" si="234"/>
        <v>#VALUE!</v>
      </c>
      <c r="I429" t="e">
        <f t="shared" si="246"/>
        <v>#VALUE!</v>
      </c>
      <c r="J429" t="e">
        <f t="shared" si="235"/>
        <v>#VALUE!</v>
      </c>
      <c r="K429" t="e">
        <f t="shared" ref="K429:K430" si="276">VALUE(RIGHT(E429,8))</f>
        <v>#VALUE!</v>
      </c>
    </row>
    <row r="430" spans="1:11">
      <c r="A430" t="s">
        <v>10139</v>
      </c>
      <c r="F430" t="e">
        <f t="shared" si="232"/>
        <v>#VALUE!</v>
      </c>
      <c r="G430" t="str">
        <f t="shared" si="233"/>
        <v/>
      </c>
      <c r="H430" t="e">
        <f t="shared" si="234"/>
        <v>#VALUE!</v>
      </c>
      <c r="I430" t="e">
        <f t="shared" si="246"/>
        <v>#VALUE!</v>
      </c>
      <c r="J430" t="e">
        <f t="shared" si="235"/>
        <v>#VALUE!</v>
      </c>
      <c r="K430" t="e">
        <f t="shared" si="276"/>
        <v>#VALUE!</v>
      </c>
    </row>
    <row r="431" spans="1:11">
      <c r="A431" t="s">
        <v>10140</v>
      </c>
      <c r="F431" t="e">
        <f t="shared" si="232"/>
        <v>#VALUE!</v>
      </c>
      <c r="G431" t="str">
        <f t="shared" si="233"/>
        <v/>
      </c>
      <c r="H431" t="e">
        <f t="shared" si="234"/>
        <v>#VALUE!</v>
      </c>
      <c r="I431" t="e">
        <f t="shared" si="246"/>
        <v>#VALUE!</v>
      </c>
      <c r="J431" t="e">
        <f t="shared" si="235"/>
        <v>#VALUE!</v>
      </c>
      <c r="K431" t="e">
        <f t="shared" ref="K431" si="277">VALUE(RIGHT(E431,9))</f>
        <v>#VALUE!</v>
      </c>
    </row>
    <row r="432" spans="1:11">
      <c r="A432" t="s">
        <v>10141</v>
      </c>
      <c r="F432" t="e">
        <f t="shared" si="232"/>
        <v>#VALUE!</v>
      </c>
      <c r="G432" t="str">
        <f t="shared" si="233"/>
        <v/>
      </c>
      <c r="H432" t="e">
        <f t="shared" si="234"/>
        <v>#VALUE!</v>
      </c>
      <c r="I432" t="e">
        <f t="shared" si="246"/>
        <v>#VALUE!</v>
      </c>
      <c r="J432" t="e">
        <f t="shared" si="235"/>
        <v>#VALUE!</v>
      </c>
      <c r="K432" t="e">
        <f t="shared" ref="K432:K433" si="278">VALUE(RIGHT(E432,8))</f>
        <v>#VALUE!</v>
      </c>
    </row>
    <row r="433" spans="1:11">
      <c r="A433" t="s">
        <v>10142</v>
      </c>
      <c r="F433" t="e">
        <f t="shared" si="232"/>
        <v>#VALUE!</v>
      </c>
      <c r="G433" t="str">
        <f t="shared" si="233"/>
        <v/>
      </c>
      <c r="H433" t="e">
        <f t="shared" si="234"/>
        <v>#VALUE!</v>
      </c>
      <c r="I433" t="e">
        <f t="shared" si="246"/>
        <v>#VALUE!</v>
      </c>
      <c r="J433" t="e">
        <f t="shared" si="235"/>
        <v>#VALUE!</v>
      </c>
      <c r="K433" t="e">
        <f t="shared" si="278"/>
        <v>#VALUE!</v>
      </c>
    </row>
    <row r="434" spans="1:11">
      <c r="A434" t="s">
        <v>10143</v>
      </c>
      <c r="F434" t="e">
        <f t="shared" si="232"/>
        <v>#VALUE!</v>
      </c>
      <c r="G434" t="str">
        <f t="shared" si="233"/>
        <v/>
      </c>
      <c r="H434" t="e">
        <f t="shared" si="234"/>
        <v>#VALUE!</v>
      </c>
      <c r="I434" t="e">
        <f t="shared" si="246"/>
        <v>#VALUE!</v>
      </c>
      <c r="J434" t="e">
        <f t="shared" si="235"/>
        <v>#VALUE!</v>
      </c>
      <c r="K434" t="e">
        <f t="shared" ref="K434" si="279">VALUE(RIGHT(E434,9))</f>
        <v>#VALUE!</v>
      </c>
    </row>
    <row r="435" spans="1:11">
      <c r="A435" t="s">
        <v>10144</v>
      </c>
      <c r="F435" t="e">
        <f t="shared" ref="F435" si="280">IF(RIGHT(LEFT(B435,23),2)=" -",RIGHT(LEFT(B435,21),2),IF(VALUE(RIGHT(LEFT(B435,23),2))&lt;10,RIGHT(LEFT(B435,22),2),RIGHT(LEFT(B435,23),2)))</f>
        <v>#VALUE!</v>
      </c>
      <c r="G435" t="str">
        <f t="shared" ref="G435" si="281">RIGHT(C435,4)</f>
        <v/>
      </c>
      <c r="H435" t="e">
        <f t="shared" ref="H435" si="282">G435-F435</f>
        <v>#VALUE!</v>
      </c>
      <c r="I435" t="e">
        <f t="shared" si="246"/>
        <v>#VALUE!</v>
      </c>
      <c r="J435" t="e">
        <f t="shared" ref="J435" si="283">VALUE(RIGHT(LEFT(E435,17),8))</f>
        <v>#VALUE!</v>
      </c>
      <c r="K435" t="e">
        <f t="shared" ref="K435" si="284">VALUE(RIGHT(E435,8))</f>
        <v>#VALUE!</v>
      </c>
    </row>
    <row r="437" spans="1:11" ht="20">
      <c r="A437" t="s">
        <v>11639</v>
      </c>
      <c r="B437" s="54"/>
      <c r="C437" s="54"/>
      <c r="D437" s="54"/>
      <c r="E437" s="54"/>
      <c r="F437">
        <v>37</v>
      </c>
      <c r="G437" t="s">
        <v>11665</v>
      </c>
      <c r="H437">
        <v>1923</v>
      </c>
      <c r="I437" t="s">
        <v>5332</v>
      </c>
      <c r="J437">
        <v>41.878100000000003</v>
      </c>
      <c r="K437">
        <v>-87.629800000000003</v>
      </c>
    </row>
    <row r="438" spans="1:11" ht="20">
      <c r="A438" t="s">
        <v>11640</v>
      </c>
      <c r="B438" s="54"/>
      <c r="C438" s="54"/>
      <c r="D438" s="54"/>
      <c r="E438" s="54"/>
      <c r="F438">
        <v>85</v>
      </c>
      <c r="G438" t="s">
        <v>11666</v>
      </c>
      <c r="H438">
        <v>1877</v>
      </c>
      <c r="I438" t="s">
        <v>5331</v>
      </c>
      <c r="J438">
        <v>41.7014</v>
      </c>
      <c r="K438">
        <v>-87.656300000000002</v>
      </c>
    </row>
    <row r="439" spans="1:11" ht="20">
      <c r="A439" t="s">
        <v>11641</v>
      </c>
      <c r="B439" s="54"/>
      <c r="C439" s="54"/>
      <c r="D439" s="54"/>
      <c r="E439" s="54"/>
      <c r="F439">
        <v>34</v>
      </c>
      <c r="G439" t="s">
        <v>11667</v>
      </c>
      <c r="H439">
        <v>1925</v>
      </c>
      <c r="I439" t="s">
        <v>5332</v>
      </c>
      <c r="J439">
        <v>41.7014</v>
      </c>
      <c r="K439">
        <v>-87.656300000000002</v>
      </c>
    </row>
    <row r="440" spans="1:11" ht="20">
      <c r="A440" t="s">
        <v>11642</v>
      </c>
      <c r="B440" s="54"/>
      <c r="C440" s="54"/>
      <c r="D440" s="54"/>
      <c r="E440" s="54"/>
      <c r="F440">
        <v>67</v>
      </c>
      <c r="G440" t="s">
        <v>11668</v>
      </c>
      <c r="H440">
        <v>1887</v>
      </c>
      <c r="I440" t="s">
        <v>5331</v>
      </c>
      <c r="J440">
        <v>37.976999999999997</v>
      </c>
      <c r="K440">
        <v>-84.496600000000001</v>
      </c>
    </row>
    <row r="441" spans="1:11" ht="20">
      <c r="A441" t="s">
        <v>11643</v>
      </c>
      <c r="B441" s="54"/>
      <c r="C441" s="54"/>
      <c r="D441" s="54"/>
      <c r="E441" s="54"/>
      <c r="F441" t="s">
        <v>11669</v>
      </c>
      <c r="G441" t="s">
        <v>11670</v>
      </c>
      <c r="H441">
        <v>1898</v>
      </c>
      <c r="I441" t="s">
        <v>5331</v>
      </c>
      <c r="J441">
        <v>38.194200000000002</v>
      </c>
      <c r="K441">
        <v>-85.564400000000006</v>
      </c>
    </row>
    <row r="442" spans="1:11" ht="20">
      <c r="A442" t="s">
        <v>11644</v>
      </c>
      <c r="B442" s="54"/>
      <c r="C442" s="54"/>
      <c r="D442" s="54"/>
      <c r="E442" s="54"/>
      <c r="F442" t="s">
        <v>11671</v>
      </c>
      <c r="G442" t="s">
        <v>11672</v>
      </c>
      <c r="H442">
        <v>1893</v>
      </c>
      <c r="I442" t="s">
        <v>5331</v>
      </c>
      <c r="J442">
        <v>38.159999999999997</v>
      </c>
      <c r="K442">
        <v>-85.381600000000006</v>
      </c>
    </row>
    <row r="500" spans="1:50">
      <c r="A500" t="s">
        <v>597</v>
      </c>
      <c r="B500" t="s">
        <v>598</v>
      </c>
      <c r="C500" t="s">
        <v>9268</v>
      </c>
      <c r="D500" t="s">
        <v>599</v>
      </c>
      <c r="E500" t="s">
        <v>2850</v>
      </c>
      <c r="F500" s="41" t="s">
        <v>398</v>
      </c>
      <c r="G500" t="s">
        <v>2845</v>
      </c>
      <c r="H500" t="s">
        <v>9258</v>
      </c>
      <c r="I500" t="s">
        <v>602</v>
      </c>
      <c r="J500" t="s">
        <v>603</v>
      </c>
      <c r="K500" t="s">
        <v>9265</v>
      </c>
      <c r="L500" t="s">
        <v>9263</v>
      </c>
      <c r="M500" t="s">
        <v>9264</v>
      </c>
      <c r="N500" t="s">
        <v>1238</v>
      </c>
      <c r="O500" s="15" t="s">
        <v>5348</v>
      </c>
      <c r="Q500" t="s">
        <v>9602</v>
      </c>
      <c r="S500" t="s">
        <v>9603</v>
      </c>
      <c r="T500" t="s">
        <v>10726</v>
      </c>
      <c r="AJ500" t="s">
        <v>10726</v>
      </c>
      <c r="AX500" t="s">
        <v>1218</v>
      </c>
    </row>
    <row r="501" spans="1:50" ht="20">
      <c r="A501" t="s">
        <v>5324</v>
      </c>
      <c r="B501" t="s">
        <v>9623</v>
      </c>
      <c r="C501" s="54"/>
      <c r="D501" s="56"/>
      <c r="E501" s="54"/>
      <c r="F501" t="s">
        <v>9624</v>
      </c>
      <c r="G501" t="s">
        <v>5310</v>
      </c>
      <c r="I501">
        <v>41.892200000000003</v>
      </c>
      <c r="J501">
        <v>-88.472300000000004</v>
      </c>
      <c r="K501" t="s">
        <v>10731</v>
      </c>
    </row>
    <row r="502" spans="1:50" ht="20">
      <c r="A502" t="s">
        <v>5324</v>
      </c>
      <c r="B502" t="s">
        <v>9632</v>
      </c>
      <c r="C502" s="54"/>
      <c r="D502" s="56"/>
      <c r="E502" s="54"/>
      <c r="F502" t="s">
        <v>9633</v>
      </c>
      <c r="G502" t="s">
        <v>5310</v>
      </c>
      <c r="I502">
        <v>42.011099999999999</v>
      </c>
      <c r="J502">
        <v>-87.840599999999995</v>
      </c>
      <c r="K502" t="s">
        <v>11054</v>
      </c>
    </row>
    <row r="503" spans="1:50" ht="20">
      <c r="A503" t="s">
        <v>5324</v>
      </c>
      <c r="B503" t="s">
        <v>10893</v>
      </c>
      <c r="C503" s="54"/>
      <c r="D503" s="56"/>
      <c r="E503" s="54"/>
      <c r="F503" t="s">
        <v>10216</v>
      </c>
      <c r="G503" t="s">
        <v>5310</v>
      </c>
      <c r="I503">
        <v>41.448099999999997</v>
      </c>
      <c r="J503">
        <v>-90.154300000000006</v>
      </c>
      <c r="K503" t="s">
        <v>11055</v>
      </c>
    </row>
    <row r="504" spans="1:50" ht="20">
      <c r="A504" t="s">
        <v>5324</v>
      </c>
      <c r="B504" t="s">
        <v>10900</v>
      </c>
      <c r="C504" s="54"/>
      <c r="D504" s="56"/>
      <c r="E504" s="54"/>
      <c r="F504" t="s">
        <v>10224</v>
      </c>
      <c r="G504" t="s">
        <v>5310</v>
      </c>
      <c r="I504">
        <v>42.416699999999999</v>
      </c>
      <c r="J504">
        <v>-90.429000000000002</v>
      </c>
      <c r="K504" t="s">
        <v>11056</v>
      </c>
    </row>
    <row r="505" spans="1:50" ht="20">
      <c r="A505" t="s">
        <v>5324</v>
      </c>
      <c r="B505" t="s">
        <v>10901</v>
      </c>
      <c r="C505" s="54"/>
      <c r="D505" s="56"/>
      <c r="E505" s="54"/>
      <c r="F505" t="s">
        <v>10226</v>
      </c>
      <c r="G505" t="s">
        <v>5310</v>
      </c>
      <c r="I505">
        <v>42.296700000000001</v>
      </c>
      <c r="J505">
        <v>-89.621200000000002</v>
      </c>
      <c r="K505" t="s">
        <v>11057</v>
      </c>
    </row>
    <row r="506" spans="1:50" ht="20">
      <c r="A506" t="s">
        <v>5324</v>
      </c>
      <c r="B506" t="s">
        <v>10902</v>
      </c>
      <c r="C506" s="54"/>
      <c r="D506" s="56"/>
      <c r="E506" s="54"/>
      <c r="F506" t="s">
        <v>10227</v>
      </c>
      <c r="G506" t="s">
        <v>5310</v>
      </c>
      <c r="I506">
        <v>40.561999999999998</v>
      </c>
      <c r="J506">
        <v>-90.565700000000007</v>
      </c>
      <c r="K506" t="s">
        <v>11058</v>
      </c>
    </row>
    <row r="507" spans="1:50" ht="20">
      <c r="A507" t="s">
        <v>5324</v>
      </c>
      <c r="B507" t="s">
        <v>10913</v>
      </c>
      <c r="C507" s="54"/>
      <c r="D507" s="56"/>
      <c r="E507" s="54"/>
      <c r="F507" t="s">
        <v>10432</v>
      </c>
      <c r="G507" t="s">
        <v>5310</v>
      </c>
      <c r="I507">
        <v>40.7761</v>
      </c>
      <c r="J507">
        <v>-87.736400000000003</v>
      </c>
      <c r="K507" t="s">
        <v>11059</v>
      </c>
    </row>
    <row r="508" spans="1:50" ht="20">
      <c r="A508" t="s">
        <v>5324</v>
      </c>
      <c r="B508" t="s">
        <v>10915</v>
      </c>
      <c r="C508" s="54"/>
      <c r="D508" s="56"/>
      <c r="E508" s="54"/>
      <c r="F508" t="s">
        <v>10434</v>
      </c>
      <c r="G508" t="s">
        <v>5310</v>
      </c>
      <c r="I508">
        <v>40.549999999999997</v>
      </c>
      <c r="J508">
        <v>-91.384900000000002</v>
      </c>
      <c r="K508" t="s">
        <v>11060</v>
      </c>
    </row>
    <row r="509" spans="1:50" ht="20">
      <c r="A509" t="s">
        <v>5324</v>
      </c>
      <c r="B509" t="s">
        <v>10920</v>
      </c>
      <c r="C509" s="54"/>
      <c r="D509" s="56"/>
      <c r="E509" s="54"/>
      <c r="F509" t="s">
        <v>10438</v>
      </c>
      <c r="G509" t="s">
        <v>5310</v>
      </c>
      <c r="I509">
        <v>40.372500000000002</v>
      </c>
      <c r="J509">
        <v>-89.547300000000007</v>
      </c>
      <c r="K509" t="s">
        <v>11061</v>
      </c>
    </row>
    <row r="510" spans="1:50" ht="20">
      <c r="A510" t="s">
        <v>5324</v>
      </c>
      <c r="B510" t="s">
        <v>10926</v>
      </c>
      <c r="C510" s="54"/>
      <c r="D510" s="56"/>
      <c r="E510" s="54"/>
      <c r="F510" t="s">
        <v>10443</v>
      </c>
      <c r="G510" t="s">
        <v>5310</v>
      </c>
      <c r="I510">
        <v>39.987299999999998</v>
      </c>
      <c r="J510">
        <v>-90.763499999999993</v>
      </c>
      <c r="K510" t="s">
        <v>11062</v>
      </c>
    </row>
    <row r="511" spans="1:50" ht="20">
      <c r="A511" t="s">
        <v>5324</v>
      </c>
      <c r="B511" t="s">
        <v>10928</v>
      </c>
      <c r="C511" s="54"/>
      <c r="D511" s="56"/>
      <c r="E511" s="54"/>
      <c r="F511" t="s">
        <v>10444</v>
      </c>
      <c r="G511" t="s">
        <v>5310</v>
      </c>
      <c r="I511">
        <v>40.017499999999998</v>
      </c>
      <c r="J511">
        <v>-90.424300000000002</v>
      </c>
      <c r="K511" t="s">
        <v>11063</v>
      </c>
    </row>
    <row r="512" spans="1:50" ht="20">
      <c r="A512" t="s">
        <v>5324</v>
      </c>
      <c r="B512" t="s">
        <v>10930</v>
      </c>
      <c r="C512" s="54"/>
      <c r="D512" s="56"/>
      <c r="E512" s="54"/>
      <c r="F512" t="s">
        <v>10445</v>
      </c>
      <c r="G512" t="s">
        <v>5310</v>
      </c>
      <c r="I512">
        <v>39.591700000000003</v>
      </c>
      <c r="J512">
        <v>-89.746499999999997</v>
      </c>
      <c r="K512" t="s">
        <v>11064</v>
      </c>
    </row>
    <row r="513" spans="1:11" ht="20">
      <c r="A513" t="s">
        <v>5324</v>
      </c>
      <c r="B513" t="s">
        <v>10933</v>
      </c>
      <c r="C513" s="54"/>
      <c r="D513" s="56"/>
      <c r="E513" s="54"/>
      <c r="F513" t="s">
        <v>10447</v>
      </c>
      <c r="G513" t="s">
        <v>5310</v>
      </c>
      <c r="I513">
        <v>42.313899999999997</v>
      </c>
      <c r="J513">
        <v>-89.359300000000005</v>
      </c>
      <c r="K513" t="s">
        <v>11065</v>
      </c>
    </row>
    <row r="514" spans="1:11" ht="20">
      <c r="A514" t="s">
        <v>5324</v>
      </c>
      <c r="B514" t="s">
        <v>10936</v>
      </c>
      <c r="C514" s="54"/>
      <c r="D514" s="56"/>
      <c r="E514" s="54"/>
      <c r="F514" t="s">
        <v>10451</v>
      </c>
      <c r="G514" t="s">
        <v>5310</v>
      </c>
      <c r="I514">
        <v>39.64</v>
      </c>
      <c r="J514">
        <v>-89.192899999999995</v>
      </c>
      <c r="K514" t="s">
        <v>11066</v>
      </c>
    </row>
    <row r="515" spans="1:11" ht="20">
      <c r="A515" t="s">
        <v>5324</v>
      </c>
      <c r="B515" t="s">
        <v>10937</v>
      </c>
      <c r="C515" s="54"/>
      <c r="D515" s="56"/>
      <c r="E515" s="54"/>
      <c r="F515" t="s">
        <v>10452</v>
      </c>
      <c r="G515" t="s">
        <v>5310</v>
      </c>
      <c r="I515">
        <v>39.355400000000003</v>
      </c>
      <c r="J515">
        <v>-88.363600000000005</v>
      </c>
      <c r="K515" t="s">
        <v>11067</v>
      </c>
    </row>
    <row r="516" spans="1:11" ht="20">
      <c r="A516" t="s">
        <v>5324</v>
      </c>
      <c r="B516" t="s">
        <v>10939</v>
      </c>
      <c r="C516" s="54"/>
      <c r="D516" s="56"/>
      <c r="E516" s="54"/>
      <c r="F516" t="s">
        <v>10454</v>
      </c>
      <c r="G516" t="s">
        <v>5310</v>
      </c>
      <c r="I516">
        <v>39.6111</v>
      </c>
      <c r="J516">
        <v>-87.696100000000001</v>
      </c>
      <c r="K516" t="s">
        <v>11068</v>
      </c>
    </row>
    <row r="517" spans="1:11" ht="20">
      <c r="A517" t="s">
        <v>5324</v>
      </c>
      <c r="B517" t="s">
        <v>10942</v>
      </c>
      <c r="C517" s="54"/>
      <c r="D517" s="56"/>
      <c r="E517" s="54"/>
      <c r="F517" t="s">
        <v>10456</v>
      </c>
      <c r="G517" t="s">
        <v>5310</v>
      </c>
      <c r="I517">
        <v>39.156700000000001</v>
      </c>
      <c r="J517">
        <v>-90.617900000000006</v>
      </c>
      <c r="K517" t="s">
        <v>11069</v>
      </c>
    </row>
    <row r="518" spans="1:11" ht="20">
      <c r="A518" t="s">
        <v>5324</v>
      </c>
      <c r="B518" t="s">
        <v>10943</v>
      </c>
      <c r="C518" s="54"/>
      <c r="D518" s="56"/>
      <c r="E518" s="54"/>
      <c r="F518" t="s">
        <v>10457</v>
      </c>
      <c r="G518" t="s">
        <v>5310</v>
      </c>
      <c r="I518">
        <v>38.811399999999999</v>
      </c>
      <c r="J518">
        <v>-89.953199999999995</v>
      </c>
      <c r="K518" t="s">
        <v>11070</v>
      </c>
    </row>
    <row r="519" spans="1:11" ht="20">
      <c r="A519" t="s">
        <v>5324</v>
      </c>
      <c r="B519" t="s">
        <v>10946</v>
      </c>
      <c r="C519" s="54"/>
      <c r="D519" s="56"/>
      <c r="E519" s="54"/>
      <c r="F519" t="s">
        <v>10461</v>
      </c>
      <c r="G519" t="s">
        <v>5310</v>
      </c>
      <c r="I519">
        <v>38.9116</v>
      </c>
      <c r="J519">
        <v>-89.033199999999994</v>
      </c>
      <c r="K519" t="s">
        <v>11071</v>
      </c>
    </row>
    <row r="520" spans="1:11" ht="20">
      <c r="A520" t="s">
        <v>5324</v>
      </c>
      <c r="B520" t="s">
        <v>10948</v>
      </c>
      <c r="C520" s="54"/>
      <c r="D520" s="56"/>
      <c r="E520" s="54"/>
      <c r="F520" t="s">
        <v>10463</v>
      </c>
      <c r="G520" t="s">
        <v>5310</v>
      </c>
      <c r="I520">
        <v>38.990900000000003</v>
      </c>
      <c r="J520">
        <v>-88.162499999999994</v>
      </c>
      <c r="K520" t="s">
        <v>11072</v>
      </c>
    </row>
    <row r="521" spans="1:11" ht="20">
      <c r="A521" t="s">
        <v>5324</v>
      </c>
      <c r="B521" t="s">
        <v>10954</v>
      </c>
      <c r="C521" s="54"/>
      <c r="D521" s="56"/>
      <c r="E521" s="54"/>
      <c r="F521" t="s">
        <v>10469</v>
      </c>
      <c r="G521" t="s">
        <v>5310</v>
      </c>
      <c r="I521">
        <v>38.377499999999998</v>
      </c>
      <c r="J521">
        <v>-88.056100000000001</v>
      </c>
      <c r="K521" t="s">
        <v>11073</v>
      </c>
    </row>
    <row r="522" spans="1:11" ht="20">
      <c r="A522" t="s">
        <v>5324</v>
      </c>
      <c r="B522" t="s">
        <v>10956</v>
      </c>
      <c r="C522" s="54"/>
      <c r="D522" s="56"/>
      <c r="E522" s="54"/>
      <c r="F522" t="s">
        <v>10470</v>
      </c>
      <c r="G522" t="s">
        <v>5310</v>
      </c>
      <c r="I522">
        <v>38.335900000000002</v>
      </c>
      <c r="J522">
        <v>-90.149799999999999</v>
      </c>
      <c r="K522" t="s">
        <v>11074</v>
      </c>
    </row>
    <row r="523" spans="1:11" ht="20">
      <c r="A523" t="s">
        <v>5324</v>
      </c>
      <c r="B523" t="s">
        <v>10959</v>
      </c>
      <c r="C523" s="54"/>
      <c r="D523" s="56"/>
      <c r="E523" s="54"/>
      <c r="F523" t="s">
        <v>10472</v>
      </c>
      <c r="G523" t="s">
        <v>5310</v>
      </c>
      <c r="I523">
        <v>37.732100000000003</v>
      </c>
      <c r="J523">
        <v>-89.453199999999995</v>
      </c>
      <c r="K523" t="s">
        <v>11075</v>
      </c>
    </row>
    <row r="524" spans="1:11" ht="20">
      <c r="A524" t="s">
        <v>5324</v>
      </c>
      <c r="B524" t="s">
        <v>10961</v>
      </c>
      <c r="C524" s="54"/>
      <c r="D524" s="56"/>
      <c r="E524" s="54"/>
      <c r="F524" t="s">
        <v>10474</v>
      </c>
      <c r="G524" t="s">
        <v>5310</v>
      </c>
      <c r="I524">
        <v>37.803100000000001</v>
      </c>
      <c r="J524">
        <v>-89.027600000000007</v>
      </c>
      <c r="K524" t="s">
        <v>11076</v>
      </c>
    </row>
    <row r="525" spans="1:11" ht="20">
      <c r="A525" t="s">
        <v>5324</v>
      </c>
      <c r="B525" t="s">
        <v>10963</v>
      </c>
      <c r="C525" s="54"/>
      <c r="D525" s="56"/>
      <c r="E525" s="54"/>
      <c r="F525" t="s">
        <v>10475</v>
      </c>
      <c r="G525" t="s">
        <v>5310</v>
      </c>
      <c r="I525">
        <v>37.4253</v>
      </c>
      <c r="J525">
        <v>-88.11</v>
      </c>
      <c r="K525" t="s">
        <v>11077</v>
      </c>
    </row>
    <row r="526" spans="1:11" ht="20">
      <c r="A526" t="s">
        <v>5324</v>
      </c>
      <c r="B526" t="s">
        <v>10964</v>
      </c>
      <c r="C526" s="54"/>
      <c r="D526" s="56"/>
      <c r="E526" s="54"/>
      <c r="F526" t="s">
        <v>10476</v>
      </c>
      <c r="G526" t="s">
        <v>5310</v>
      </c>
      <c r="I526">
        <v>37.2209</v>
      </c>
      <c r="J526">
        <v>-89.460899999999995</v>
      </c>
      <c r="K526" t="s">
        <v>11078</v>
      </c>
    </row>
    <row r="527" spans="1:11" ht="20">
      <c r="A527" t="s">
        <v>5324</v>
      </c>
      <c r="B527" t="s">
        <v>10967</v>
      </c>
      <c r="C527" s="54"/>
      <c r="D527" s="56"/>
      <c r="E527" s="54"/>
      <c r="F527" t="s">
        <v>10479</v>
      </c>
      <c r="G527" t="s">
        <v>5310</v>
      </c>
      <c r="I527">
        <v>37.215000000000003</v>
      </c>
      <c r="J527">
        <v>-88.291200000000003</v>
      </c>
      <c r="K527" t="s">
        <v>11079</v>
      </c>
    </row>
    <row r="528" spans="1:11" ht="20">
      <c r="A528" t="s">
        <v>5324</v>
      </c>
      <c r="B528" t="s">
        <v>10975</v>
      </c>
      <c r="C528" s="54"/>
      <c r="D528" s="56"/>
      <c r="E528" s="54"/>
      <c r="F528" t="s">
        <v>10618</v>
      </c>
      <c r="G528" t="s">
        <v>5310</v>
      </c>
      <c r="I528">
        <v>41.714199999999998</v>
      </c>
      <c r="J528">
        <v>-89.328699999999998</v>
      </c>
      <c r="K528" t="s">
        <v>11080</v>
      </c>
    </row>
    <row r="529" spans="1:11" ht="20">
      <c r="A529" t="s">
        <v>5324</v>
      </c>
      <c r="B529" t="s">
        <v>10978</v>
      </c>
      <c r="C529" s="54"/>
      <c r="D529" s="56"/>
      <c r="E529" s="54"/>
      <c r="F529" t="s">
        <v>10620</v>
      </c>
      <c r="G529" t="s">
        <v>5311</v>
      </c>
      <c r="I529">
        <v>38.332599999999999</v>
      </c>
      <c r="J529">
        <v>-82.948499999999996</v>
      </c>
      <c r="K529" t="s">
        <v>11081</v>
      </c>
    </row>
    <row r="530" spans="1:11" ht="20">
      <c r="A530" t="s">
        <v>5324</v>
      </c>
      <c r="B530" t="s">
        <v>10981</v>
      </c>
      <c r="C530" s="54"/>
      <c r="D530" s="56"/>
      <c r="E530" s="54"/>
      <c r="F530" t="s">
        <v>10622</v>
      </c>
      <c r="G530" t="s">
        <v>5311</v>
      </c>
      <c r="I530">
        <v>37.378900000000002</v>
      </c>
      <c r="J530">
        <v>-86.384699999999995</v>
      </c>
      <c r="K530" t="s">
        <v>11082</v>
      </c>
    </row>
    <row r="531" spans="1:11" ht="20">
      <c r="A531" t="s">
        <v>5324</v>
      </c>
      <c r="B531" t="s">
        <v>10986</v>
      </c>
      <c r="C531" s="54"/>
      <c r="D531" s="56"/>
      <c r="E531" s="54"/>
      <c r="F531" t="s">
        <v>10629</v>
      </c>
      <c r="G531" t="s">
        <v>5311</v>
      </c>
      <c r="I531">
        <v>37.7059</v>
      </c>
      <c r="J531" t="e">
        <v>#VALUE!</v>
      </c>
      <c r="K531" t="s">
        <v>11083</v>
      </c>
    </row>
    <row r="532" spans="1:11" ht="20">
      <c r="A532" t="s">
        <v>5324</v>
      </c>
      <c r="B532" t="s">
        <v>10988</v>
      </c>
      <c r="C532" s="54"/>
      <c r="D532" s="56"/>
      <c r="E532" s="54"/>
      <c r="F532" t="s">
        <v>10632</v>
      </c>
      <c r="G532" t="s">
        <v>5311</v>
      </c>
      <c r="I532">
        <v>38.209800000000001</v>
      </c>
      <c r="J532">
        <v>-84.558800000000005</v>
      </c>
      <c r="K532" t="s">
        <v>11084</v>
      </c>
    </row>
    <row r="533" spans="1:11" ht="20">
      <c r="A533" t="s">
        <v>5324</v>
      </c>
      <c r="B533" t="s">
        <v>10998</v>
      </c>
      <c r="C533" s="54"/>
      <c r="D533" s="56"/>
      <c r="E533" s="54"/>
      <c r="F533" t="s">
        <v>10641</v>
      </c>
      <c r="G533" t="s">
        <v>5311</v>
      </c>
      <c r="I533">
        <v>37.950899999999997</v>
      </c>
      <c r="J533">
        <v>-83.625699999999995</v>
      </c>
      <c r="K533" t="s">
        <v>11085</v>
      </c>
    </row>
    <row r="534" spans="1:11" ht="20">
      <c r="A534" t="s">
        <v>5324</v>
      </c>
      <c r="B534" t="s">
        <v>10999</v>
      </c>
      <c r="C534" s="54"/>
      <c r="D534" s="56"/>
      <c r="E534" s="54"/>
      <c r="F534" t="s">
        <v>10643</v>
      </c>
      <c r="G534" t="s">
        <v>5311</v>
      </c>
      <c r="I534">
        <v>37.495699999999999</v>
      </c>
      <c r="J534">
        <v>-82.424000000000007</v>
      </c>
      <c r="K534" t="s">
        <v>11086</v>
      </c>
    </row>
    <row r="535" spans="1:11" ht="20">
      <c r="A535" t="s">
        <v>5324</v>
      </c>
      <c r="B535" t="s">
        <v>11002</v>
      </c>
      <c r="C535" s="54"/>
      <c r="D535" s="56"/>
      <c r="E535" s="54"/>
      <c r="F535" t="s">
        <v>10648</v>
      </c>
      <c r="G535" t="s">
        <v>5311</v>
      </c>
      <c r="I535">
        <v>36.610300000000002</v>
      </c>
      <c r="J535">
        <v>-88.314800000000005</v>
      </c>
      <c r="K535" t="s">
        <v>11087</v>
      </c>
    </row>
    <row r="536" spans="1:11" ht="20">
      <c r="A536" t="s">
        <v>5324</v>
      </c>
      <c r="B536" t="s">
        <v>11003</v>
      </c>
      <c r="C536" s="54"/>
      <c r="D536" s="56"/>
      <c r="E536" s="54"/>
      <c r="F536" t="s">
        <v>10650</v>
      </c>
      <c r="G536" t="s">
        <v>5311</v>
      </c>
      <c r="I536">
        <v>36.828899999999997</v>
      </c>
      <c r="J536">
        <v>-87.9375</v>
      </c>
      <c r="K536" t="s">
        <v>11088</v>
      </c>
    </row>
    <row r="537" spans="1:11" ht="20">
      <c r="A537" t="s">
        <v>5324</v>
      </c>
      <c r="B537" t="s">
        <v>11006</v>
      </c>
      <c r="C537" s="54"/>
      <c r="D537" s="56"/>
      <c r="E537" s="54"/>
      <c r="F537" t="s">
        <v>10445</v>
      </c>
      <c r="G537" t="s">
        <v>5311</v>
      </c>
      <c r="I537">
        <v>36.864199999999997</v>
      </c>
      <c r="J537">
        <v>-86.710300000000004</v>
      </c>
      <c r="K537" t="s">
        <v>11089</v>
      </c>
    </row>
    <row r="538" spans="1:11" ht="20">
      <c r="A538" t="s">
        <v>5324</v>
      </c>
      <c r="B538" t="s">
        <v>11008</v>
      </c>
      <c r="C538" s="54"/>
      <c r="D538" s="56"/>
      <c r="E538" s="54"/>
      <c r="F538" t="s">
        <v>10844</v>
      </c>
      <c r="G538" t="s">
        <v>5311</v>
      </c>
      <c r="I538">
        <v>36.698900000000002</v>
      </c>
      <c r="J538">
        <v>-86.068299999999994</v>
      </c>
      <c r="K538" t="s">
        <v>11090</v>
      </c>
    </row>
    <row r="539" spans="1:11" ht="20">
      <c r="A539" t="s">
        <v>5324</v>
      </c>
      <c r="B539" t="s">
        <v>11010</v>
      </c>
      <c r="C539" s="54"/>
      <c r="D539" s="56"/>
      <c r="E539" s="54"/>
      <c r="F539" t="s">
        <v>10846</v>
      </c>
      <c r="G539" t="s">
        <v>5311</v>
      </c>
      <c r="I539">
        <v>37.075400000000002</v>
      </c>
      <c r="J539">
        <v>-84.3733</v>
      </c>
      <c r="K539" t="s">
        <v>11091</v>
      </c>
    </row>
    <row r="540" spans="1:11" ht="20">
      <c r="A540" t="s">
        <v>5324</v>
      </c>
      <c r="B540" t="s">
        <v>11014</v>
      </c>
      <c r="C540" s="54"/>
      <c r="D540" s="56"/>
      <c r="E540" s="54"/>
      <c r="F540" t="s">
        <v>10849</v>
      </c>
      <c r="G540" t="s">
        <v>5311</v>
      </c>
      <c r="I540">
        <v>36.743400000000001</v>
      </c>
      <c r="J540">
        <v>-84.159700000000001</v>
      </c>
      <c r="K540" t="s">
        <v>11092</v>
      </c>
    </row>
    <row r="541" spans="1:11" ht="20">
      <c r="A541" t="s">
        <v>5324</v>
      </c>
      <c r="B541" t="s">
        <v>11015</v>
      </c>
      <c r="C541" s="54"/>
      <c r="D541" s="56"/>
      <c r="E541" s="54"/>
      <c r="F541" t="s">
        <v>10850</v>
      </c>
      <c r="G541" t="s">
        <v>5311</v>
      </c>
      <c r="I541">
        <v>36.434899999999999</v>
      </c>
      <c r="J541">
        <v>-83.475399999999993</v>
      </c>
      <c r="K541" t="s">
        <v>11093</v>
      </c>
    </row>
    <row r="542" spans="1:11" ht="20">
      <c r="A542" t="s">
        <v>5324</v>
      </c>
      <c r="B542" t="s">
        <v>11019</v>
      </c>
      <c r="C542" s="54"/>
      <c r="D542" s="56"/>
      <c r="E542" s="54"/>
      <c r="F542" t="s">
        <v>10854</v>
      </c>
      <c r="G542" t="s">
        <v>5311</v>
      </c>
      <c r="I542">
        <v>37.476199999999999</v>
      </c>
      <c r="J542">
        <v>-83.674899999999994</v>
      </c>
      <c r="K542" t="s">
        <v>11094</v>
      </c>
    </row>
    <row r="543" spans="1:11" ht="20">
      <c r="A543" t="s">
        <v>5324</v>
      </c>
      <c r="B543" t="s">
        <v>11024</v>
      </c>
      <c r="C543" s="54"/>
      <c r="D543" s="56"/>
      <c r="E543" s="54"/>
      <c r="F543" t="s">
        <v>10863</v>
      </c>
      <c r="G543" t="s">
        <v>5311</v>
      </c>
      <c r="I543">
        <v>37.019799999999996</v>
      </c>
      <c r="J543">
        <v>-82.959599999999995</v>
      </c>
      <c r="K543" t="s">
        <v>11095</v>
      </c>
    </row>
    <row r="544" spans="1:11" ht="20">
      <c r="A544" t="s">
        <v>5324</v>
      </c>
      <c r="B544" t="s">
        <v>11033</v>
      </c>
      <c r="C544" s="54"/>
      <c r="D544" s="56"/>
      <c r="E544" s="54"/>
      <c r="F544" t="s">
        <v>10872</v>
      </c>
      <c r="G544" t="s">
        <v>5311</v>
      </c>
      <c r="I544">
        <v>38.252099999999999</v>
      </c>
      <c r="J544">
        <v>-84.522099999999995</v>
      </c>
      <c r="K544" t="s">
        <v>11096</v>
      </c>
    </row>
    <row r="545" spans="1:11" ht="20">
      <c r="A545" t="s">
        <v>5324</v>
      </c>
      <c r="B545" t="s">
        <v>11034</v>
      </c>
      <c r="C545" s="54"/>
      <c r="D545" s="56"/>
      <c r="E545" s="54"/>
      <c r="F545" t="s">
        <v>10874</v>
      </c>
      <c r="G545" t="s">
        <v>5311</v>
      </c>
      <c r="I545">
        <v>38.371299999999998</v>
      </c>
      <c r="J545">
        <v>-83.371600000000001</v>
      </c>
      <c r="K545" t="s">
        <v>11097</v>
      </c>
    </row>
    <row r="546" spans="1:11" ht="20">
      <c r="A546" t="s">
        <v>5324</v>
      </c>
      <c r="B546" t="s">
        <v>11037</v>
      </c>
      <c r="C546" s="54"/>
      <c r="D546" s="56"/>
      <c r="E546" s="54"/>
      <c r="F546" t="s">
        <v>10876</v>
      </c>
      <c r="G546" t="s">
        <v>5295</v>
      </c>
      <c r="I546">
        <v>43.505200000000002</v>
      </c>
      <c r="J546">
        <v>-86.245400000000004</v>
      </c>
      <c r="K546" t="s">
        <v>11098</v>
      </c>
    </row>
    <row r="547" spans="1:11" ht="20">
      <c r="A547" t="s">
        <v>5324</v>
      </c>
      <c r="B547" t="s">
        <v>11041</v>
      </c>
      <c r="C547" s="54"/>
      <c r="D547" s="56"/>
      <c r="E547" s="54"/>
      <c r="F547" t="s">
        <v>10882</v>
      </c>
      <c r="G547" t="s">
        <v>5295</v>
      </c>
      <c r="I547">
        <v>43.253799999999998</v>
      </c>
      <c r="J547">
        <v>-85.5047</v>
      </c>
      <c r="K547" t="s">
        <v>11099</v>
      </c>
    </row>
    <row r="548" spans="1:11" ht="20">
      <c r="A548" t="s">
        <v>5324</v>
      </c>
      <c r="B548" t="s">
        <v>11043</v>
      </c>
      <c r="C548" s="54"/>
      <c r="D548" s="56"/>
      <c r="E548" s="54"/>
      <c r="F548" t="s">
        <v>10883</v>
      </c>
      <c r="G548" t="s">
        <v>5295</v>
      </c>
      <c r="I548">
        <v>43.691699999999997</v>
      </c>
      <c r="J548">
        <v>-84.794200000000004</v>
      </c>
      <c r="K548" t="s">
        <v>11100</v>
      </c>
    </row>
    <row r="549" spans="1:11" ht="20">
      <c r="A549" t="s">
        <v>5324</v>
      </c>
      <c r="B549" t="s">
        <v>11048</v>
      </c>
      <c r="C549" s="54"/>
      <c r="D549" s="56"/>
      <c r="E549" s="54"/>
      <c r="F549" t="s">
        <v>10887</v>
      </c>
      <c r="G549" t="s">
        <v>5295</v>
      </c>
      <c r="I549">
        <v>42.867199999999997</v>
      </c>
      <c r="J549">
        <v>-84.9101</v>
      </c>
      <c r="K549" t="s">
        <v>11101</v>
      </c>
    </row>
    <row r="550" spans="1:11" ht="20">
      <c r="A550" t="s">
        <v>5324</v>
      </c>
      <c r="B550" t="s">
        <v>11050</v>
      </c>
      <c r="C550" s="54"/>
      <c r="D550" s="56"/>
      <c r="E550" s="54"/>
      <c r="F550" t="s">
        <v>10888</v>
      </c>
      <c r="G550" t="s">
        <v>5295</v>
      </c>
      <c r="I550">
        <v>42.494</v>
      </c>
      <c r="J550">
        <v>-83.585499999999996</v>
      </c>
      <c r="K550" t="s">
        <v>11102</v>
      </c>
    </row>
    <row r="551" spans="1:11" ht="20">
      <c r="A551" t="s">
        <v>5325</v>
      </c>
      <c r="B551" t="s">
        <v>9625</v>
      </c>
      <c r="C551" s="54"/>
      <c r="D551" s="56"/>
      <c r="E551" s="54"/>
      <c r="F551" t="s">
        <v>9626</v>
      </c>
      <c r="G551" t="s">
        <v>5310</v>
      </c>
      <c r="I551">
        <v>42.035400000000003</v>
      </c>
      <c r="J551">
        <v>-88.282600000000002</v>
      </c>
      <c r="K551" t="s">
        <v>11103</v>
      </c>
    </row>
    <row r="552" spans="1:11" ht="20">
      <c r="A552" t="s">
        <v>5325</v>
      </c>
      <c r="B552" t="s">
        <v>9628</v>
      </c>
      <c r="C552" s="54"/>
      <c r="D552" s="56"/>
      <c r="E552" s="54"/>
      <c r="F552" t="s">
        <v>9629</v>
      </c>
      <c r="G552" t="s">
        <v>5310</v>
      </c>
      <c r="I552">
        <v>41.875500000000002</v>
      </c>
      <c r="J552">
        <v>-88.066699999999997</v>
      </c>
      <c r="K552" t="s">
        <v>11104</v>
      </c>
    </row>
    <row r="553" spans="1:11" ht="20">
      <c r="A553" t="s">
        <v>5325</v>
      </c>
      <c r="B553" t="s">
        <v>9634</v>
      </c>
      <c r="C553" s="54"/>
      <c r="D553" s="56"/>
      <c r="E553" s="54"/>
      <c r="F553" t="s">
        <v>9635</v>
      </c>
      <c r="G553" t="s">
        <v>5310</v>
      </c>
      <c r="I553">
        <v>42.066400000000002</v>
      </c>
      <c r="J553">
        <v>-87.937299999999993</v>
      </c>
      <c r="K553" t="s">
        <v>11105</v>
      </c>
    </row>
    <row r="554" spans="1:11" ht="20">
      <c r="A554" t="s">
        <v>5325</v>
      </c>
      <c r="B554" t="s">
        <v>9640</v>
      </c>
      <c r="C554" s="54"/>
      <c r="D554" s="56"/>
      <c r="E554" s="54"/>
      <c r="F554" t="s">
        <v>9641</v>
      </c>
      <c r="G554" t="s">
        <v>5310</v>
      </c>
      <c r="I554">
        <v>41.509500000000003</v>
      </c>
      <c r="J554">
        <v>-90.578699999999998</v>
      </c>
      <c r="K554" t="s">
        <v>11106</v>
      </c>
    </row>
    <row r="555" spans="1:11" ht="20">
      <c r="A555" t="s">
        <v>5325</v>
      </c>
      <c r="B555" t="s">
        <v>10892</v>
      </c>
      <c r="C555" s="54"/>
      <c r="D555" s="56"/>
      <c r="E555" s="54"/>
      <c r="F555" t="s">
        <v>10215</v>
      </c>
      <c r="G555" t="s">
        <v>5310</v>
      </c>
      <c r="I555">
        <v>41.299799999999998</v>
      </c>
      <c r="J555">
        <v>-90.506900000000002</v>
      </c>
      <c r="K555" t="s">
        <v>11107</v>
      </c>
    </row>
    <row r="556" spans="1:11" ht="20">
      <c r="A556" t="s">
        <v>5325</v>
      </c>
      <c r="B556" t="s">
        <v>10894</v>
      </c>
      <c r="C556" s="54"/>
      <c r="D556" s="56"/>
      <c r="E556" s="54"/>
      <c r="F556" t="s">
        <v>10217</v>
      </c>
      <c r="G556" t="s">
        <v>5310</v>
      </c>
      <c r="I556">
        <v>41.181199999999997</v>
      </c>
      <c r="J556">
        <v>-90.113600000000005</v>
      </c>
      <c r="K556" t="s">
        <v>11108</v>
      </c>
    </row>
    <row r="557" spans="1:11" ht="20">
      <c r="A557" t="s">
        <v>5325</v>
      </c>
      <c r="B557" t="s">
        <v>10895</v>
      </c>
      <c r="C557" s="54"/>
      <c r="D557" s="56"/>
      <c r="E557" s="54"/>
      <c r="F557" t="s">
        <v>10218</v>
      </c>
      <c r="G557" t="s">
        <v>5310</v>
      </c>
      <c r="I557">
        <v>41.345599999999997</v>
      </c>
      <c r="J557">
        <v>-88.842600000000004</v>
      </c>
      <c r="K557" t="s">
        <v>11109</v>
      </c>
    </row>
    <row r="558" spans="1:11" ht="20">
      <c r="A558" t="s">
        <v>5325</v>
      </c>
      <c r="B558" t="s">
        <v>10896</v>
      </c>
      <c r="C558" s="54"/>
      <c r="D558" s="56"/>
      <c r="E558" s="54"/>
      <c r="F558" t="s">
        <v>10220</v>
      </c>
      <c r="G558" t="s">
        <v>5310</v>
      </c>
      <c r="I558">
        <v>41.641100000000002</v>
      </c>
      <c r="J558">
        <v>-88.447299999999998</v>
      </c>
      <c r="K558" t="s">
        <v>11110</v>
      </c>
    </row>
    <row r="559" spans="1:11" ht="20">
      <c r="A559" t="s">
        <v>5325</v>
      </c>
      <c r="B559" t="s">
        <v>10897</v>
      </c>
      <c r="C559" s="54"/>
      <c r="D559" s="56"/>
      <c r="E559" s="54"/>
      <c r="F559" t="s">
        <v>10221</v>
      </c>
      <c r="G559" t="s">
        <v>5310</v>
      </c>
      <c r="I559">
        <v>41.169600000000003</v>
      </c>
      <c r="J559">
        <v>-88.421000000000006</v>
      </c>
      <c r="K559" t="s">
        <v>11111</v>
      </c>
    </row>
    <row r="560" spans="1:11" ht="20">
      <c r="A560" t="s">
        <v>5325</v>
      </c>
      <c r="B560" t="s">
        <v>10898</v>
      </c>
      <c r="C560" s="54"/>
      <c r="D560" s="56"/>
      <c r="E560" s="54"/>
      <c r="F560" t="s">
        <v>10222</v>
      </c>
      <c r="G560" t="s">
        <v>5310</v>
      </c>
      <c r="I560">
        <v>41.332299999999996</v>
      </c>
      <c r="J560">
        <v>-87.785300000000007</v>
      </c>
      <c r="K560" t="s">
        <v>11112</v>
      </c>
    </row>
    <row r="561" spans="1:11" ht="20">
      <c r="A561" t="s">
        <v>5325</v>
      </c>
      <c r="B561" t="s">
        <v>10899</v>
      </c>
      <c r="C561" s="54"/>
      <c r="D561" s="56"/>
      <c r="E561" s="54"/>
      <c r="F561" t="s">
        <v>10223</v>
      </c>
      <c r="G561" t="s">
        <v>5310</v>
      </c>
      <c r="I561">
        <v>42.486699999999999</v>
      </c>
      <c r="J561">
        <v>-90.262200000000007</v>
      </c>
      <c r="K561" t="s">
        <v>11113</v>
      </c>
    </row>
    <row r="562" spans="1:11" ht="20">
      <c r="A562" t="s">
        <v>5325</v>
      </c>
      <c r="B562" t="s">
        <v>10904</v>
      </c>
      <c r="C562" s="54"/>
      <c r="D562" s="56"/>
      <c r="E562" s="54"/>
      <c r="F562" t="s">
        <v>10229</v>
      </c>
      <c r="G562" t="s">
        <v>5310</v>
      </c>
      <c r="I562">
        <v>40.865900000000003</v>
      </c>
      <c r="J562">
        <v>-90.748500000000007</v>
      </c>
      <c r="K562" t="s">
        <v>11114</v>
      </c>
    </row>
    <row r="563" spans="1:11" ht="20">
      <c r="A563" t="s">
        <v>5325</v>
      </c>
      <c r="B563" t="s">
        <v>10905</v>
      </c>
      <c r="C563" s="54"/>
      <c r="D563" s="56"/>
      <c r="E563" s="54"/>
      <c r="F563" t="s">
        <v>10230</v>
      </c>
      <c r="G563" t="s">
        <v>5310</v>
      </c>
      <c r="I563">
        <v>41.025300000000001</v>
      </c>
      <c r="J563">
        <v>-90.279799999999994</v>
      </c>
      <c r="K563" t="s">
        <v>11115</v>
      </c>
    </row>
    <row r="564" spans="1:11" ht="20">
      <c r="A564" t="s">
        <v>5325</v>
      </c>
      <c r="B564" t="s">
        <v>10906</v>
      </c>
      <c r="C564" s="54"/>
      <c r="D564" s="56"/>
      <c r="E564" s="54"/>
      <c r="F564" t="s">
        <v>10231</v>
      </c>
      <c r="G564" t="s">
        <v>5310</v>
      </c>
      <c r="I564">
        <v>41.093600000000002</v>
      </c>
      <c r="J564">
        <v>-89.864800000000002</v>
      </c>
      <c r="K564" t="s">
        <v>11116</v>
      </c>
    </row>
    <row r="565" spans="1:11" ht="20">
      <c r="A565" t="s">
        <v>5325</v>
      </c>
      <c r="B565" t="s">
        <v>10907</v>
      </c>
      <c r="C565" s="54"/>
      <c r="D565" s="56"/>
      <c r="E565" s="54"/>
      <c r="F565" t="s">
        <v>10233</v>
      </c>
      <c r="G565" t="s">
        <v>5310</v>
      </c>
      <c r="I565">
        <v>40.691699999999997</v>
      </c>
      <c r="J565">
        <v>-89.795100000000005</v>
      </c>
      <c r="K565" t="s">
        <v>11117</v>
      </c>
    </row>
    <row r="566" spans="1:11" ht="20">
      <c r="A566" t="s">
        <v>5325</v>
      </c>
      <c r="B566" t="s">
        <v>10908</v>
      </c>
      <c r="C566" s="54"/>
      <c r="D566" s="56"/>
      <c r="E566" s="54"/>
      <c r="F566" t="s">
        <v>10235</v>
      </c>
      <c r="G566" t="s">
        <v>5310</v>
      </c>
      <c r="I566">
        <v>40.982300000000002</v>
      </c>
      <c r="J566">
        <v>-89.235399999999998</v>
      </c>
      <c r="K566" t="s">
        <v>11118</v>
      </c>
    </row>
    <row r="567" spans="1:11" ht="20">
      <c r="A567" t="s">
        <v>5325</v>
      </c>
      <c r="B567" t="s">
        <v>10909</v>
      </c>
      <c r="C567" s="54"/>
      <c r="D567" s="56"/>
      <c r="E567" s="54"/>
      <c r="F567" t="s">
        <v>10236</v>
      </c>
      <c r="G567" t="s">
        <v>5310</v>
      </c>
      <c r="I567">
        <v>41.153100000000002</v>
      </c>
      <c r="J567">
        <v>-89.130700000000004</v>
      </c>
      <c r="K567" t="s">
        <v>11119</v>
      </c>
    </row>
    <row r="568" spans="1:11" ht="20">
      <c r="A568" t="s">
        <v>5325</v>
      </c>
      <c r="B568" t="s">
        <v>10910</v>
      </c>
      <c r="C568" s="54"/>
      <c r="D568" s="56"/>
      <c r="E568" s="54"/>
      <c r="F568" t="s">
        <v>10428</v>
      </c>
      <c r="G568" t="s">
        <v>5310</v>
      </c>
      <c r="I568">
        <v>40.721400000000003</v>
      </c>
      <c r="J568">
        <v>-89.272900000000007</v>
      </c>
      <c r="K568" t="s">
        <v>11120</v>
      </c>
    </row>
    <row r="569" spans="1:11" ht="20">
      <c r="A569" t="s">
        <v>5325</v>
      </c>
      <c r="B569" t="s">
        <v>10911</v>
      </c>
      <c r="C569" s="54"/>
      <c r="D569" s="56"/>
      <c r="E569" s="54"/>
      <c r="F569" t="s">
        <v>10429</v>
      </c>
      <c r="G569" t="s">
        <v>5310</v>
      </c>
      <c r="I569">
        <v>40.880899999999997</v>
      </c>
      <c r="J569">
        <v>-88.629800000000003</v>
      </c>
      <c r="K569" t="s">
        <v>11121</v>
      </c>
    </row>
    <row r="570" spans="1:11" ht="20">
      <c r="A570" t="s">
        <v>5325</v>
      </c>
      <c r="B570" t="s">
        <v>10912</v>
      </c>
      <c r="C570" s="54"/>
      <c r="D570" s="56"/>
      <c r="E570" s="54"/>
      <c r="F570" t="s">
        <v>10430</v>
      </c>
      <c r="G570" t="s">
        <v>5310</v>
      </c>
      <c r="I570">
        <v>41.12</v>
      </c>
      <c r="J570">
        <v>-87.861199999999997</v>
      </c>
      <c r="K570" t="s">
        <v>11122</v>
      </c>
    </row>
    <row r="571" spans="1:11" ht="20">
      <c r="A571" t="s">
        <v>5325</v>
      </c>
      <c r="B571" t="s">
        <v>10916</v>
      </c>
      <c r="C571" s="54"/>
      <c r="D571" s="56"/>
      <c r="E571" s="54"/>
      <c r="F571" t="s">
        <v>10434</v>
      </c>
      <c r="G571" t="s">
        <v>5310</v>
      </c>
      <c r="I571">
        <v>40.549999999999997</v>
      </c>
      <c r="J571">
        <v>-91.384900000000002</v>
      </c>
      <c r="K571" t="s">
        <v>11123</v>
      </c>
    </row>
    <row r="572" spans="1:11" ht="20">
      <c r="A572" t="s">
        <v>5325</v>
      </c>
      <c r="B572" t="s">
        <v>10917</v>
      </c>
      <c r="C572" s="54"/>
      <c r="D572" s="56"/>
      <c r="E572" s="54"/>
      <c r="F572" t="s">
        <v>10435</v>
      </c>
      <c r="G572" t="s">
        <v>5310</v>
      </c>
      <c r="I572">
        <v>40.552799999999998</v>
      </c>
      <c r="J572">
        <v>-90.506200000000007</v>
      </c>
      <c r="K572" t="s">
        <v>11124</v>
      </c>
    </row>
    <row r="573" spans="1:11" ht="20">
      <c r="A573" t="s">
        <v>5325</v>
      </c>
      <c r="B573" t="s">
        <v>10919</v>
      </c>
      <c r="C573" s="54"/>
      <c r="D573" s="56"/>
      <c r="E573" s="54"/>
      <c r="F573" t="s">
        <v>10437</v>
      </c>
      <c r="G573" t="s">
        <v>5310</v>
      </c>
      <c r="I573">
        <v>40.558100000000003</v>
      </c>
      <c r="J573">
        <v>-90.0351</v>
      </c>
      <c r="K573" t="s">
        <v>11125</v>
      </c>
    </row>
    <row r="574" spans="1:11" ht="20">
      <c r="A574" t="s">
        <v>5325</v>
      </c>
      <c r="B574" t="s">
        <v>10921</v>
      </c>
      <c r="C574" s="55"/>
      <c r="D574" s="56"/>
      <c r="E574" s="54"/>
      <c r="F574" t="s">
        <v>10439</v>
      </c>
      <c r="G574" t="s">
        <v>5310</v>
      </c>
      <c r="I574">
        <v>40.260399999999997</v>
      </c>
      <c r="J574">
        <v>-89.392700000000005</v>
      </c>
      <c r="K574" t="s">
        <v>11126</v>
      </c>
    </row>
    <row r="575" spans="1:11" ht="20">
      <c r="A575" t="s">
        <v>5325</v>
      </c>
      <c r="B575" t="s">
        <v>10922</v>
      </c>
      <c r="C575" s="54"/>
      <c r="D575" s="56"/>
      <c r="E575" s="54"/>
      <c r="F575" t="s">
        <v>10440</v>
      </c>
      <c r="G575" t="s">
        <v>5310</v>
      </c>
      <c r="I575">
        <v>40.641399999999997</v>
      </c>
      <c r="J575">
        <v>-88.7834</v>
      </c>
      <c r="K575" t="s">
        <v>11127</v>
      </c>
    </row>
    <row r="576" spans="1:11" ht="20">
      <c r="A576" t="s">
        <v>5325</v>
      </c>
      <c r="B576" t="s">
        <v>10923</v>
      </c>
      <c r="C576" s="54"/>
      <c r="D576" s="56"/>
      <c r="E576" s="54"/>
      <c r="F576" t="s">
        <v>10441</v>
      </c>
      <c r="G576" t="s">
        <v>5310</v>
      </c>
      <c r="I576">
        <v>40.275199999999998</v>
      </c>
      <c r="J576">
        <v>-88.241600000000005</v>
      </c>
      <c r="K576" t="s">
        <v>11128</v>
      </c>
    </row>
    <row r="577" spans="1:11" ht="20">
      <c r="A577" t="s">
        <v>5325</v>
      </c>
      <c r="B577" t="s">
        <v>10924</v>
      </c>
      <c r="C577" s="54"/>
      <c r="D577" s="56"/>
      <c r="E577" s="54"/>
      <c r="F577" t="s">
        <v>10442</v>
      </c>
      <c r="G577" t="s">
        <v>5310</v>
      </c>
      <c r="I577">
        <v>40.116399999999999</v>
      </c>
      <c r="J577">
        <v>-88.243399999999994</v>
      </c>
      <c r="K577" t="s">
        <v>11129</v>
      </c>
    </row>
    <row r="578" spans="1:11" ht="20">
      <c r="A578" t="s">
        <v>5325</v>
      </c>
      <c r="B578" t="s">
        <v>10929</v>
      </c>
      <c r="C578" s="54"/>
      <c r="D578" s="56"/>
      <c r="E578" s="54"/>
      <c r="F578" t="s">
        <v>10444</v>
      </c>
      <c r="G578" t="s">
        <v>5310</v>
      </c>
      <c r="I578">
        <v>40.017499999999998</v>
      </c>
      <c r="J578">
        <v>-90.424300000000002</v>
      </c>
      <c r="K578" t="s">
        <v>11130</v>
      </c>
    </row>
    <row r="579" spans="1:11" ht="20">
      <c r="A579" t="s">
        <v>5325</v>
      </c>
      <c r="B579" t="s">
        <v>10931</v>
      </c>
      <c r="C579" s="54"/>
      <c r="D579" s="56"/>
      <c r="E579" s="54"/>
      <c r="F579" t="s">
        <v>10446</v>
      </c>
      <c r="G579" t="s">
        <v>5310</v>
      </c>
      <c r="I579">
        <v>38.781700000000001</v>
      </c>
      <c r="J579">
        <v>-89.650099999999995</v>
      </c>
      <c r="K579" t="s">
        <v>11131</v>
      </c>
    </row>
    <row r="580" spans="1:11" ht="20">
      <c r="A580" t="s">
        <v>5325</v>
      </c>
      <c r="B580" t="s">
        <v>10934</v>
      </c>
      <c r="C580" s="54"/>
      <c r="D580" s="56"/>
      <c r="E580" s="54"/>
      <c r="F580" t="s">
        <v>10447</v>
      </c>
      <c r="G580" t="s">
        <v>5310</v>
      </c>
      <c r="I580">
        <v>42.313899999999997</v>
      </c>
      <c r="J580">
        <v>-89.359300000000005</v>
      </c>
      <c r="K580" t="s">
        <v>11132</v>
      </c>
    </row>
    <row r="581" spans="1:11" ht="20">
      <c r="A581" t="s">
        <v>5325</v>
      </c>
      <c r="B581" t="s">
        <v>10935</v>
      </c>
      <c r="C581" s="54"/>
      <c r="D581" s="56"/>
      <c r="E581" s="54"/>
      <c r="F581" t="s">
        <v>10450</v>
      </c>
      <c r="G581" t="s">
        <v>5310</v>
      </c>
      <c r="I581">
        <v>42.2639</v>
      </c>
      <c r="J581">
        <v>-88.844300000000004</v>
      </c>
      <c r="K581" t="s">
        <v>11133</v>
      </c>
    </row>
    <row r="582" spans="1:11" ht="20">
      <c r="A582" t="s">
        <v>5325</v>
      </c>
      <c r="B582" t="s">
        <v>10938</v>
      </c>
      <c r="C582" s="54"/>
      <c r="D582" s="56"/>
      <c r="E582" s="54"/>
      <c r="F582" t="s">
        <v>10453</v>
      </c>
      <c r="G582" t="s">
        <v>5310</v>
      </c>
      <c r="I582">
        <v>39.335799999999999</v>
      </c>
      <c r="J582">
        <v>-88.320300000000003</v>
      </c>
      <c r="K582" t="s">
        <v>11134</v>
      </c>
    </row>
    <row r="583" spans="1:11" ht="20">
      <c r="A583" t="s">
        <v>5325</v>
      </c>
      <c r="B583" t="s">
        <v>10940</v>
      </c>
      <c r="C583" s="54"/>
      <c r="D583" s="56"/>
      <c r="E583" s="54"/>
      <c r="F583" t="s">
        <v>10454</v>
      </c>
      <c r="G583" t="s">
        <v>5310</v>
      </c>
      <c r="I583">
        <v>39.6111</v>
      </c>
      <c r="J583">
        <v>-87.696100000000001</v>
      </c>
      <c r="K583" t="s">
        <v>11135</v>
      </c>
    </row>
    <row r="584" spans="1:11" ht="20">
      <c r="A584" t="s">
        <v>5325</v>
      </c>
      <c r="B584" t="s">
        <v>10941</v>
      </c>
      <c r="C584" s="54"/>
      <c r="D584" s="56"/>
      <c r="E584" s="54"/>
      <c r="F584" t="s">
        <v>10455</v>
      </c>
      <c r="G584" t="s">
        <v>5310</v>
      </c>
      <c r="I584">
        <v>39.297800000000002</v>
      </c>
      <c r="J584">
        <v>-90.608999999999995</v>
      </c>
      <c r="K584" t="s">
        <v>11136</v>
      </c>
    </row>
    <row r="585" spans="1:11" ht="20">
      <c r="A585" t="s">
        <v>5325</v>
      </c>
      <c r="B585" t="s">
        <v>10944</v>
      </c>
      <c r="C585" s="54"/>
      <c r="D585" s="56"/>
      <c r="E585" s="54"/>
      <c r="F585" t="s">
        <v>10458</v>
      </c>
      <c r="G585" t="s">
        <v>5310</v>
      </c>
      <c r="I585">
        <v>38.890599999999999</v>
      </c>
      <c r="J585">
        <v>-90.184299999999993</v>
      </c>
      <c r="K585" t="s">
        <v>11137</v>
      </c>
    </row>
    <row r="586" spans="1:11" ht="20">
      <c r="A586" t="s">
        <v>5325</v>
      </c>
      <c r="B586" t="s">
        <v>10945</v>
      </c>
      <c r="C586" s="54"/>
      <c r="D586" s="56"/>
      <c r="E586" s="54"/>
      <c r="F586" t="s">
        <v>10459</v>
      </c>
      <c r="G586" t="s">
        <v>5310</v>
      </c>
      <c r="I586">
        <v>39.151600000000002</v>
      </c>
      <c r="J586">
        <v>-89.213999999999999</v>
      </c>
      <c r="K586" t="s">
        <v>11138</v>
      </c>
    </row>
    <row r="587" spans="1:11" ht="20">
      <c r="A587" t="s">
        <v>5325</v>
      </c>
      <c r="B587" t="s">
        <v>10947</v>
      </c>
      <c r="C587" s="54"/>
      <c r="D587" s="56"/>
      <c r="E587" s="54"/>
      <c r="F587" t="s">
        <v>10462</v>
      </c>
      <c r="G587" t="s">
        <v>5310</v>
      </c>
      <c r="I587">
        <v>38.960599999999999</v>
      </c>
      <c r="J587">
        <v>-89.093699999999998</v>
      </c>
      <c r="K587" t="s">
        <v>11139</v>
      </c>
    </row>
    <row r="588" spans="1:11" ht="20">
      <c r="A588" t="s">
        <v>5325</v>
      </c>
      <c r="B588" t="s">
        <v>10949</v>
      </c>
      <c r="C588" s="54"/>
      <c r="D588" s="56"/>
      <c r="E588" s="54"/>
      <c r="F588" t="s">
        <v>10463</v>
      </c>
      <c r="G588" t="s">
        <v>5310</v>
      </c>
      <c r="I588">
        <v>38.990900000000003</v>
      </c>
      <c r="J588">
        <v>-88.162499999999994</v>
      </c>
      <c r="K588" t="s">
        <v>11140</v>
      </c>
    </row>
    <row r="589" spans="1:11" ht="20">
      <c r="A589" t="s">
        <v>5325</v>
      </c>
      <c r="B589" t="s">
        <v>10950</v>
      </c>
      <c r="C589" s="54"/>
      <c r="D589" s="56"/>
      <c r="E589" s="54"/>
      <c r="F589" t="s">
        <v>10464</v>
      </c>
      <c r="G589" t="s">
        <v>5310</v>
      </c>
      <c r="I589">
        <v>38.627000000000002</v>
      </c>
      <c r="J589">
        <v>-88.945599999999999</v>
      </c>
      <c r="K589" t="s">
        <v>11141</v>
      </c>
    </row>
    <row r="590" spans="1:11" ht="20">
      <c r="A590" t="s">
        <v>5325</v>
      </c>
      <c r="B590" t="s">
        <v>10951</v>
      </c>
      <c r="C590" s="54"/>
      <c r="D590" s="56"/>
      <c r="E590" s="54"/>
      <c r="F590" t="s">
        <v>10466</v>
      </c>
      <c r="G590" t="s">
        <v>5310</v>
      </c>
      <c r="I590">
        <v>38.345300000000002</v>
      </c>
      <c r="J590">
        <v>-88.587800000000001</v>
      </c>
      <c r="K590" t="s">
        <v>11142</v>
      </c>
    </row>
    <row r="591" spans="1:11" ht="20">
      <c r="A591" t="s">
        <v>5325</v>
      </c>
      <c r="B591" t="s">
        <v>10952</v>
      </c>
      <c r="C591" s="54"/>
      <c r="D591" s="56"/>
      <c r="E591" s="54"/>
      <c r="F591" t="s">
        <v>10467</v>
      </c>
      <c r="G591" t="s">
        <v>5310</v>
      </c>
      <c r="I591">
        <v>38.093400000000003</v>
      </c>
      <c r="J591">
        <v>-88.535600000000002</v>
      </c>
      <c r="K591" t="s">
        <v>11143</v>
      </c>
    </row>
    <row r="592" spans="1:11" ht="20">
      <c r="A592" t="s">
        <v>5325</v>
      </c>
      <c r="B592" t="s">
        <v>10953</v>
      </c>
      <c r="C592" s="54"/>
      <c r="D592" s="56"/>
      <c r="E592" s="54"/>
      <c r="F592" t="s">
        <v>10468</v>
      </c>
      <c r="G592" t="s">
        <v>5310</v>
      </c>
      <c r="I592">
        <v>42.314700000000002</v>
      </c>
      <c r="J592">
        <v>-88.448700000000002</v>
      </c>
      <c r="K592" t="s">
        <v>11144</v>
      </c>
    </row>
    <row r="593" spans="1:11" ht="20">
      <c r="A593" t="s">
        <v>5325</v>
      </c>
      <c r="B593" t="s">
        <v>10955</v>
      </c>
      <c r="C593" s="54"/>
      <c r="D593" s="56"/>
      <c r="E593" s="54"/>
      <c r="F593" t="s">
        <v>10469</v>
      </c>
      <c r="G593" t="s">
        <v>5310</v>
      </c>
      <c r="I593">
        <v>38.377499999999998</v>
      </c>
      <c r="J593">
        <v>-88.056100000000001</v>
      </c>
      <c r="K593" t="s">
        <v>11145</v>
      </c>
    </row>
    <row r="594" spans="1:11" ht="20">
      <c r="A594" t="s">
        <v>5325</v>
      </c>
      <c r="B594" t="s">
        <v>10957</v>
      </c>
      <c r="C594" s="54"/>
      <c r="D594" s="56"/>
      <c r="E594" s="54"/>
      <c r="F594" t="s">
        <v>10470</v>
      </c>
      <c r="G594" t="s">
        <v>5310</v>
      </c>
      <c r="I594">
        <v>38.335900000000002</v>
      </c>
      <c r="J594">
        <v>-90.149799999999999</v>
      </c>
      <c r="K594" t="s">
        <v>11146</v>
      </c>
    </row>
    <row r="595" spans="1:11" ht="20">
      <c r="A595" t="s">
        <v>5325</v>
      </c>
      <c r="B595" t="s">
        <v>10958</v>
      </c>
      <c r="C595" s="54"/>
      <c r="D595" s="56"/>
      <c r="E595" s="54"/>
      <c r="F595" t="s">
        <v>10471</v>
      </c>
      <c r="G595" t="s">
        <v>5310</v>
      </c>
      <c r="I595">
        <v>38.2117</v>
      </c>
      <c r="J595">
        <v>-89.994299999999996</v>
      </c>
      <c r="K595" t="s">
        <v>11147</v>
      </c>
    </row>
    <row r="596" spans="1:11" ht="20">
      <c r="A596" t="s">
        <v>5325</v>
      </c>
      <c r="B596" t="s">
        <v>10962</v>
      </c>
      <c r="C596" s="54"/>
      <c r="D596" s="56"/>
      <c r="E596" s="54"/>
      <c r="F596" t="s">
        <v>10475</v>
      </c>
      <c r="G596" t="s">
        <v>5310</v>
      </c>
      <c r="I596">
        <v>37.4253</v>
      </c>
      <c r="J596">
        <v>-88.11</v>
      </c>
      <c r="K596" t="s">
        <v>11148</v>
      </c>
    </row>
    <row r="597" spans="1:11" ht="20">
      <c r="A597" t="s">
        <v>5325</v>
      </c>
      <c r="B597" t="s">
        <v>10965</v>
      </c>
      <c r="C597" s="54"/>
      <c r="D597" s="56"/>
      <c r="E597" s="54"/>
      <c r="F597" t="s">
        <v>10477</v>
      </c>
      <c r="G597" t="s">
        <v>5310</v>
      </c>
      <c r="I597">
        <v>37.158700000000003</v>
      </c>
      <c r="J597">
        <v>-89.194800000000001</v>
      </c>
      <c r="K597" t="s">
        <v>11149</v>
      </c>
    </row>
    <row r="598" spans="1:11" ht="20">
      <c r="A598" t="s">
        <v>5325</v>
      </c>
      <c r="B598" t="s">
        <v>10966</v>
      </c>
      <c r="C598" s="54"/>
      <c r="D598" s="56"/>
      <c r="E598" s="54"/>
      <c r="F598" t="s">
        <v>10478</v>
      </c>
      <c r="G598" t="s">
        <v>5310</v>
      </c>
      <c r="I598">
        <v>37.151200000000003</v>
      </c>
      <c r="J598">
        <v>-88.731999999999999</v>
      </c>
      <c r="K598" t="s">
        <v>11150</v>
      </c>
    </row>
    <row r="599" spans="1:11" ht="20">
      <c r="A599" t="s">
        <v>5325</v>
      </c>
      <c r="B599" t="s">
        <v>10968</v>
      </c>
      <c r="C599" s="54"/>
      <c r="D599" s="56"/>
      <c r="E599" s="54"/>
      <c r="F599" t="s">
        <v>10479</v>
      </c>
      <c r="G599" t="s">
        <v>5310</v>
      </c>
      <c r="I599">
        <v>37.215000000000003</v>
      </c>
      <c r="J599">
        <v>-88.291200000000003</v>
      </c>
      <c r="K599" t="s">
        <v>11151</v>
      </c>
    </row>
    <row r="600" spans="1:11" ht="20">
      <c r="A600" t="s">
        <v>5325</v>
      </c>
      <c r="B600" t="s">
        <v>10970</v>
      </c>
      <c r="C600" s="54"/>
      <c r="D600" s="56"/>
      <c r="E600" s="54"/>
      <c r="F600" t="s">
        <v>10480</v>
      </c>
      <c r="G600" t="s">
        <v>5310</v>
      </c>
      <c r="I600">
        <v>42.094999999999999</v>
      </c>
      <c r="J600">
        <v>-89.978200000000001</v>
      </c>
      <c r="K600" t="s">
        <v>11152</v>
      </c>
    </row>
    <row r="601" spans="1:11" ht="20">
      <c r="A601" t="s">
        <v>5325</v>
      </c>
      <c r="B601" t="s">
        <v>10972</v>
      </c>
      <c r="C601" s="54"/>
      <c r="D601" s="56"/>
      <c r="E601" s="54"/>
      <c r="F601" t="s">
        <v>10482</v>
      </c>
      <c r="G601" t="s">
        <v>5310</v>
      </c>
      <c r="I601">
        <v>41.475900000000003</v>
      </c>
      <c r="J601">
        <v>-89.553299999999993</v>
      </c>
      <c r="K601" t="s">
        <v>11153</v>
      </c>
    </row>
    <row r="602" spans="1:11" ht="20">
      <c r="A602" t="s">
        <v>5325</v>
      </c>
      <c r="B602" t="s">
        <v>10973</v>
      </c>
      <c r="C602" s="54"/>
      <c r="D602" s="56"/>
      <c r="E602" s="54"/>
      <c r="F602" t="s">
        <v>10483</v>
      </c>
      <c r="G602" t="s">
        <v>5310</v>
      </c>
      <c r="I602">
        <v>42.014800000000001</v>
      </c>
      <c r="J602">
        <v>-89.332300000000004</v>
      </c>
      <c r="K602" t="s">
        <v>11154</v>
      </c>
    </row>
    <row r="603" spans="1:11" ht="20">
      <c r="A603" t="s">
        <v>5325</v>
      </c>
      <c r="B603" t="s">
        <v>10974</v>
      </c>
      <c r="C603" s="54"/>
      <c r="D603" s="56"/>
      <c r="E603" s="54"/>
      <c r="F603" t="s">
        <v>10618</v>
      </c>
      <c r="G603" t="s">
        <v>5310</v>
      </c>
      <c r="I603">
        <v>41.714199999999998</v>
      </c>
      <c r="J603">
        <v>-89.328699999999998</v>
      </c>
      <c r="K603" t="s">
        <v>11155</v>
      </c>
    </row>
    <row r="604" spans="1:11" ht="20">
      <c r="A604" t="s">
        <v>5325</v>
      </c>
      <c r="B604" t="s">
        <v>10976</v>
      </c>
      <c r="C604" s="54"/>
      <c r="D604" s="56"/>
      <c r="E604" s="54"/>
      <c r="F604" t="s">
        <v>10619</v>
      </c>
      <c r="G604" t="s">
        <v>5310</v>
      </c>
      <c r="I604">
        <v>41.645899999999997</v>
      </c>
      <c r="J604">
        <v>-88.621700000000004</v>
      </c>
      <c r="K604" t="s">
        <v>11156</v>
      </c>
    </row>
    <row r="605" spans="1:11" ht="20">
      <c r="A605" t="s">
        <v>5325</v>
      </c>
      <c r="B605" t="s">
        <v>10977</v>
      </c>
      <c r="C605" s="54"/>
      <c r="D605" s="56"/>
      <c r="E605" s="54"/>
      <c r="F605" t="s">
        <v>10620</v>
      </c>
      <c r="G605" t="s">
        <v>5311</v>
      </c>
      <c r="I605">
        <v>38.332599999999999</v>
      </c>
      <c r="J605">
        <v>-82.948499999999996</v>
      </c>
      <c r="K605" t="s">
        <v>11157</v>
      </c>
    </row>
    <row r="606" spans="1:11" ht="20">
      <c r="A606" t="s">
        <v>5325</v>
      </c>
      <c r="B606" t="s">
        <v>10979</v>
      </c>
      <c r="C606" s="54"/>
      <c r="D606" s="56"/>
      <c r="E606" s="54"/>
      <c r="F606" t="s">
        <v>10621</v>
      </c>
      <c r="G606" t="s">
        <v>5311</v>
      </c>
      <c r="I606">
        <v>37.2012</v>
      </c>
      <c r="J606">
        <v>-87.178899999999999</v>
      </c>
      <c r="K606" t="s">
        <v>11158</v>
      </c>
    </row>
    <row r="607" spans="1:11" ht="20">
      <c r="A607" t="s">
        <v>5325</v>
      </c>
      <c r="B607" t="s">
        <v>10982</v>
      </c>
      <c r="C607" s="54"/>
      <c r="D607" s="56"/>
      <c r="E607" s="54"/>
      <c r="F607" t="s">
        <v>10624</v>
      </c>
      <c r="G607" t="s">
        <v>5311</v>
      </c>
      <c r="I607">
        <v>37.4801</v>
      </c>
      <c r="J607">
        <v>-86.293899999999994</v>
      </c>
      <c r="K607" t="s">
        <v>11159</v>
      </c>
    </row>
    <row r="608" spans="1:11" ht="20">
      <c r="A608" t="s">
        <v>5325</v>
      </c>
      <c r="B608" t="s">
        <v>10983</v>
      </c>
      <c r="C608" s="54"/>
      <c r="D608" s="56"/>
      <c r="E608" s="54"/>
      <c r="F608" t="s">
        <v>10625</v>
      </c>
      <c r="G608" t="s">
        <v>5311</v>
      </c>
      <c r="I608">
        <v>37.277799999999999</v>
      </c>
      <c r="J608">
        <v>-85.461100000000002</v>
      </c>
      <c r="K608" t="s">
        <v>11160</v>
      </c>
    </row>
    <row r="609" spans="1:11" ht="20">
      <c r="A609" t="s">
        <v>5325</v>
      </c>
      <c r="B609" t="s">
        <v>10984</v>
      </c>
      <c r="C609" s="54"/>
      <c r="D609" s="56"/>
      <c r="E609" s="54"/>
      <c r="F609" t="s">
        <v>10627</v>
      </c>
      <c r="G609" t="s">
        <v>5311</v>
      </c>
      <c r="I609">
        <v>37.809199999999997</v>
      </c>
      <c r="J609">
        <v>-85.466899999999995</v>
      </c>
      <c r="K609" t="s">
        <v>11161</v>
      </c>
    </row>
    <row r="610" spans="1:11" ht="20">
      <c r="A610" t="s">
        <v>5325</v>
      </c>
      <c r="B610" t="s">
        <v>10985</v>
      </c>
      <c r="C610" s="54"/>
      <c r="D610" s="56"/>
      <c r="E610" s="54"/>
      <c r="F610" t="s">
        <v>10628</v>
      </c>
      <c r="G610" t="s">
        <v>5311</v>
      </c>
      <c r="I610">
        <v>37.569800000000001</v>
      </c>
      <c r="J610">
        <v>-85.252700000000004</v>
      </c>
      <c r="K610" t="s">
        <v>11162</v>
      </c>
    </row>
    <row r="611" spans="1:11" ht="20">
      <c r="A611" t="s">
        <v>5325</v>
      </c>
      <c r="B611" t="s">
        <v>10987</v>
      </c>
      <c r="C611" s="54"/>
      <c r="D611" s="56"/>
      <c r="E611" s="54"/>
      <c r="F611" t="s">
        <v>10630</v>
      </c>
      <c r="G611" t="s">
        <v>5311</v>
      </c>
      <c r="I611">
        <v>37.762300000000003</v>
      </c>
      <c r="J611">
        <v>-84.843299999999999</v>
      </c>
      <c r="K611" t="s">
        <v>11163</v>
      </c>
    </row>
    <row r="612" spans="1:11" ht="20">
      <c r="A612" t="s">
        <v>5325</v>
      </c>
      <c r="B612" t="s">
        <v>10989</v>
      </c>
      <c r="C612" s="54"/>
      <c r="D612" s="56"/>
      <c r="E612" s="54"/>
      <c r="F612" t="s">
        <v>10440</v>
      </c>
      <c r="G612" t="s">
        <v>5311</v>
      </c>
      <c r="I612">
        <v>38.040599999999998</v>
      </c>
      <c r="J612">
        <v>-84.503699999999995</v>
      </c>
      <c r="K612" t="s">
        <v>11164</v>
      </c>
    </row>
    <row r="613" spans="1:11" ht="20">
      <c r="A613" t="s">
        <v>5325</v>
      </c>
      <c r="B613" t="s">
        <v>10992</v>
      </c>
      <c r="C613" s="54"/>
      <c r="D613" s="56"/>
      <c r="E613" s="54"/>
      <c r="F613" t="s">
        <v>10635</v>
      </c>
      <c r="G613" t="s">
        <v>5311</v>
      </c>
      <c r="I613">
        <v>37.700600000000001</v>
      </c>
      <c r="J613">
        <v>-83.973799999999997</v>
      </c>
      <c r="K613" t="s">
        <v>11165</v>
      </c>
    </row>
    <row r="614" spans="1:11" ht="20">
      <c r="A614" t="s">
        <v>5325</v>
      </c>
      <c r="B614" t="s">
        <v>10994</v>
      </c>
      <c r="C614" s="54"/>
      <c r="D614" s="56"/>
      <c r="E614" s="54"/>
      <c r="F614" t="s">
        <v>10636</v>
      </c>
      <c r="G614" t="s">
        <v>5311</v>
      </c>
      <c r="I614">
        <v>38.144799999999996</v>
      </c>
      <c r="J614">
        <v>-83.764099999999999</v>
      </c>
      <c r="K614" t="s">
        <v>11166</v>
      </c>
    </row>
    <row r="615" spans="1:11" ht="20">
      <c r="A615" t="s">
        <v>5325</v>
      </c>
      <c r="B615" t="s">
        <v>10995</v>
      </c>
      <c r="C615" s="54"/>
      <c r="D615" s="56"/>
      <c r="E615" s="54"/>
      <c r="F615" t="s">
        <v>10639</v>
      </c>
      <c r="G615" t="s">
        <v>5311</v>
      </c>
      <c r="I615">
        <v>37.1389</v>
      </c>
      <c r="J615">
        <v>-88.403400000000005</v>
      </c>
      <c r="K615" t="s">
        <v>11167</v>
      </c>
    </row>
    <row r="616" spans="1:11" ht="20">
      <c r="A616" t="s">
        <v>5325</v>
      </c>
      <c r="B616" t="s">
        <v>11000</v>
      </c>
      <c r="C616" s="54"/>
      <c r="D616" s="56"/>
      <c r="E616" s="54"/>
      <c r="F616" t="s">
        <v>10644</v>
      </c>
      <c r="G616" t="s">
        <v>5311</v>
      </c>
      <c r="I616">
        <v>37.946199999999997</v>
      </c>
      <c r="J616">
        <v>-82.854600000000005</v>
      </c>
      <c r="K616" t="s">
        <v>11168</v>
      </c>
    </row>
    <row r="617" spans="1:11" ht="20">
      <c r="A617" t="s">
        <v>5325</v>
      </c>
      <c r="B617" t="s">
        <v>11001</v>
      </c>
      <c r="C617" s="54"/>
      <c r="D617" s="56"/>
      <c r="E617" s="54"/>
      <c r="F617" t="s">
        <v>10646</v>
      </c>
      <c r="G617" t="s">
        <v>5311</v>
      </c>
      <c r="I617">
        <v>36.676400000000001</v>
      </c>
      <c r="J617">
        <v>-89.105900000000005</v>
      </c>
      <c r="K617" t="s">
        <v>11169</v>
      </c>
    </row>
    <row r="618" spans="1:11" ht="20">
      <c r="A618" t="s">
        <v>5325</v>
      </c>
      <c r="B618" t="s">
        <v>11004</v>
      </c>
      <c r="C618" s="54"/>
      <c r="D618" s="56"/>
      <c r="E618" s="54"/>
      <c r="F618" t="s">
        <v>10651</v>
      </c>
      <c r="G618" t="s">
        <v>5311</v>
      </c>
      <c r="I618">
        <v>36.865000000000002</v>
      </c>
      <c r="J618">
        <v>-87.835300000000004</v>
      </c>
      <c r="K618" t="s">
        <v>11170</v>
      </c>
    </row>
    <row r="619" spans="1:11" ht="20">
      <c r="A619" t="s">
        <v>5325</v>
      </c>
      <c r="B619" t="s">
        <v>11009</v>
      </c>
      <c r="C619" s="54"/>
      <c r="D619" s="56"/>
      <c r="E619" s="54"/>
      <c r="F619" t="s">
        <v>10845</v>
      </c>
      <c r="G619" t="s">
        <v>5311</v>
      </c>
      <c r="I619">
        <v>36.683100000000003</v>
      </c>
      <c r="J619">
        <v>-86.057199999999995</v>
      </c>
      <c r="K619" t="s">
        <v>11171</v>
      </c>
    </row>
    <row r="620" spans="1:11" ht="20">
      <c r="A620" t="s">
        <v>5325</v>
      </c>
      <c r="B620" t="s">
        <v>11011</v>
      </c>
      <c r="C620" s="54"/>
      <c r="D620" s="56"/>
      <c r="E620" s="54"/>
      <c r="F620" t="s">
        <v>10847</v>
      </c>
      <c r="G620" t="s">
        <v>5311</v>
      </c>
      <c r="I620">
        <v>37.091999999999999</v>
      </c>
      <c r="J620">
        <v>-84.604100000000003</v>
      </c>
      <c r="K620" t="s">
        <v>11172</v>
      </c>
    </row>
    <row r="621" spans="1:11" ht="20">
      <c r="A621" t="s">
        <v>5325</v>
      </c>
      <c r="B621" t="s">
        <v>11013</v>
      </c>
      <c r="C621" s="54"/>
      <c r="D621" s="56"/>
      <c r="E621" s="54"/>
      <c r="F621" t="s">
        <v>10849</v>
      </c>
      <c r="G621" t="s">
        <v>5311</v>
      </c>
      <c r="I621">
        <v>36.743400000000001</v>
      </c>
      <c r="J621">
        <v>-84.159700000000001</v>
      </c>
      <c r="K621" t="s">
        <v>11173</v>
      </c>
    </row>
    <row r="622" spans="1:11" ht="20">
      <c r="A622" t="s">
        <v>5325</v>
      </c>
      <c r="B622" t="s">
        <v>11016</v>
      </c>
      <c r="C622" s="54"/>
      <c r="D622" s="56"/>
      <c r="E622" s="54"/>
      <c r="F622" t="s">
        <v>10851</v>
      </c>
      <c r="G622" t="s">
        <v>5311</v>
      </c>
      <c r="I622">
        <v>36.607300000000002</v>
      </c>
      <c r="J622">
        <v>-83.714299999999994</v>
      </c>
      <c r="K622" t="s">
        <v>11174</v>
      </c>
    </row>
    <row r="623" spans="1:11" ht="20">
      <c r="A623" t="s">
        <v>5325</v>
      </c>
      <c r="B623" t="s">
        <v>11017</v>
      </c>
      <c r="C623" s="54"/>
      <c r="D623" s="56"/>
      <c r="E623" s="54"/>
      <c r="F623" t="s">
        <v>10852</v>
      </c>
      <c r="G623" t="s">
        <v>5311</v>
      </c>
      <c r="I623">
        <v>37.517800000000001</v>
      </c>
      <c r="J623">
        <v>-87.690299999999993</v>
      </c>
      <c r="K623" t="s">
        <v>11175</v>
      </c>
    </row>
    <row r="624" spans="1:11" ht="20">
      <c r="A624" t="s">
        <v>5325</v>
      </c>
      <c r="B624" t="s">
        <v>11021</v>
      </c>
      <c r="C624" s="54"/>
      <c r="D624" s="56"/>
      <c r="E624" s="54"/>
      <c r="F624" t="s">
        <v>10857</v>
      </c>
      <c r="G624" t="s">
        <v>5311</v>
      </c>
      <c r="I624">
        <v>37.261899999999997</v>
      </c>
      <c r="J624">
        <v>-83.363799999999998</v>
      </c>
      <c r="K624" t="s">
        <v>11176</v>
      </c>
    </row>
    <row r="625" spans="1:11" ht="20">
      <c r="A625" t="s">
        <v>5325</v>
      </c>
      <c r="B625" t="s">
        <v>11022</v>
      </c>
      <c r="C625" s="54"/>
      <c r="D625" s="56"/>
      <c r="E625" s="54"/>
      <c r="F625" t="s">
        <v>10858</v>
      </c>
      <c r="G625" t="s">
        <v>5311</v>
      </c>
      <c r="I625">
        <v>37.043100000000003</v>
      </c>
      <c r="J625">
        <v>-83.207099999999997</v>
      </c>
      <c r="K625" t="s">
        <v>11177</v>
      </c>
    </row>
    <row r="626" spans="1:11" ht="20">
      <c r="A626" t="s">
        <v>5325</v>
      </c>
      <c r="B626" t="s">
        <v>11023</v>
      </c>
      <c r="C626" s="54"/>
      <c r="D626" s="56"/>
      <c r="E626" s="54"/>
      <c r="F626" t="s">
        <v>10861</v>
      </c>
      <c r="G626" t="s">
        <v>5311</v>
      </c>
      <c r="I626">
        <v>36.774500000000003</v>
      </c>
      <c r="J626">
        <v>-83.203800000000001</v>
      </c>
      <c r="K626" t="s">
        <v>11178</v>
      </c>
    </row>
    <row r="627" spans="1:11" ht="20">
      <c r="A627" t="s">
        <v>5325</v>
      </c>
      <c r="B627" t="s">
        <v>11025</v>
      </c>
      <c r="C627" s="54"/>
      <c r="D627" s="56"/>
      <c r="E627" s="54"/>
      <c r="F627" t="s">
        <v>10864</v>
      </c>
      <c r="G627" t="s">
        <v>5311</v>
      </c>
      <c r="I627">
        <v>37.080399999999997</v>
      </c>
      <c r="J627">
        <v>-82.880300000000005</v>
      </c>
      <c r="K627" t="s">
        <v>11179</v>
      </c>
    </row>
    <row r="628" spans="1:11" ht="20">
      <c r="A628" t="s">
        <v>5325</v>
      </c>
      <c r="B628" t="s">
        <v>11028</v>
      </c>
      <c r="C628" s="54"/>
      <c r="D628" s="56"/>
      <c r="E628" s="54"/>
      <c r="F628" t="s">
        <v>10866</v>
      </c>
      <c r="G628" t="s">
        <v>5311</v>
      </c>
      <c r="I628">
        <v>37.6965</v>
      </c>
      <c r="J628">
        <v>-86.134399999999999</v>
      </c>
      <c r="K628" t="s">
        <v>11180</v>
      </c>
    </row>
    <row r="629" spans="1:11" ht="20">
      <c r="A629" t="s">
        <v>5325</v>
      </c>
      <c r="B629" t="s">
        <v>11029</v>
      </c>
      <c r="C629" s="54"/>
      <c r="D629" s="56"/>
      <c r="E629" s="54"/>
      <c r="F629" t="s">
        <v>10868</v>
      </c>
      <c r="G629" t="s">
        <v>5311</v>
      </c>
      <c r="I629">
        <v>37.562399999999997</v>
      </c>
      <c r="J629">
        <v>-85.415800000000004</v>
      </c>
      <c r="K629" t="s">
        <v>11181</v>
      </c>
    </row>
    <row r="630" spans="1:11" ht="20">
      <c r="A630" t="s">
        <v>5325</v>
      </c>
      <c r="B630" t="s">
        <v>11030</v>
      </c>
      <c r="C630" s="54"/>
      <c r="D630" s="56"/>
      <c r="E630" s="54"/>
      <c r="F630" t="s">
        <v>10869</v>
      </c>
      <c r="G630" t="s">
        <v>5311</v>
      </c>
      <c r="I630">
        <v>38.252699999999997</v>
      </c>
      <c r="J630">
        <v>-85.758499999999998</v>
      </c>
      <c r="K630" t="s">
        <v>11182</v>
      </c>
    </row>
    <row r="631" spans="1:11" ht="20">
      <c r="A631" t="s">
        <v>5325</v>
      </c>
      <c r="B631" t="s">
        <v>11032</v>
      </c>
      <c r="C631" s="54"/>
      <c r="D631" s="56"/>
      <c r="E631" s="54"/>
      <c r="F631" t="s">
        <v>10871</v>
      </c>
      <c r="G631" t="s">
        <v>5311</v>
      </c>
      <c r="I631">
        <v>38.542299999999997</v>
      </c>
      <c r="J631">
        <v>-84.954700000000003</v>
      </c>
      <c r="K631" t="s">
        <v>11183</v>
      </c>
    </row>
    <row r="632" spans="1:11" ht="20">
      <c r="A632" t="s">
        <v>5325</v>
      </c>
      <c r="B632" t="s">
        <v>11035</v>
      </c>
      <c r="C632" s="54"/>
      <c r="D632" s="56"/>
      <c r="E632" s="54"/>
      <c r="F632" t="s">
        <v>10875</v>
      </c>
      <c r="G632" t="s">
        <v>5311</v>
      </c>
      <c r="I632">
        <v>38.641199999999998</v>
      </c>
      <c r="J632">
        <v>-83.744399999999999</v>
      </c>
      <c r="K632" t="s">
        <v>11184</v>
      </c>
    </row>
    <row r="633" spans="1:11" ht="20">
      <c r="A633" t="s">
        <v>5325</v>
      </c>
      <c r="B633" t="s">
        <v>11038</v>
      </c>
      <c r="C633" s="54"/>
      <c r="D633" s="56"/>
      <c r="E633" s="54"/>
      <c r="F633" t="s">
        <v>10879</v>
      </c>
      <c r="G633" t="s">
        <v>5295</v>
      </c>
      <c r="I633">
        <v>44.1248</v>
      </c>
      <c r="J633">
        <v>-85.454099999999997</v>
      </c>
      <c r="K633" t="s">
        <v>11185</v>
      </c>
    </row>
    <row r="634" spans="1:11" ht="20">
      <c r="A634" t="s">
        <v>5325</v>
      </c>
      <c r="B634" t="s">
        <v>11039</v>
      </c>
      <c r="C634" s="54"/>
      <c r="D634" s="56"/>
      <c r="E634" s="54"/>
      <c r="F634" t="s">
        <v>10880</v>
      </c>
      <c r="G634" t="s">
        <v>5295</v>
      </c>
      <c r="I634">
        <v>44.276400000000002</v>
      </c>
      <c r="J634">
        <v>-84.238600000000005</v>
      </c>
      <c r="K634" t="s">
        <v>11186</v>
      </c>
    </row>
    <row r="635" spans="1:11" ht="20">
      <c r="A635" t="s">
        <v>5325</v>
      </c>
      <c r="B635" t="s">
        <v>11042</v>
      </c>
      <c r="C635" s="54"/>
      <c r="D635" s="56"/>
      <c r="E635" s="54"/>
      <c r="F635" t="s">
        <v>10882</v>
      </c>
      <c r="G635" t="s">
        <v>5295</v>
      </c>
      <c r="I635">
        <v>43.253799999999998</v>
      </c>
      <c r="J635">
        <v>-85.5047</v>
      </c>
      <c r="K635" t="s">
        <v>11187</v>
      </c>
    </row>
    <row r="636" spans="1:11" ht="20">
      <c r="A636" t="s">
        <v>5325</v>
      </c>
      <c r="B636" t="s">
        <v>11044</v>
      </c>
      <c r="C636" s="54"/>
      <c r="D636" s="56"/>
      <c r="E636" s="54"/>
      <c r="F636" t="s">
        <v>10883</v>
      </c>
      <c r="G636" t="s">
        <v>5295</v>
      </c>
      <c r="I636">
        <v>43.691699999999997</v>
      </c>
      <c r="J636">
        <v>-84.794200000000004</v>
      </c>
      <c r="K636" t="s">
        <v>11188</v>
      </c>
    </row>
    <row r="637" spans="1:11" ht="20">
      <c r="A637" t="s">
        <v>5325</v>
      </c>
      <c r="B637" t="s">
        <v>11045</v>
      </c>
      <c r="C637" s="54"/>
      <c r="D637" s="56"/>
      <c r="E637" s="54"/>
      <c r="F637" t="s">
        <v>10884</v>
      </c>
      <c r="G637" t="s">
        <v>5295</v>
      </c>
      <c r="I637">
        <v>43.619700000000002</v>
      </c>
      <c r="J637">
        <v>-83.400300000000001</v>
      </c>
      <c r="K637" t="s">
        <v>11189</v>
      </c>
    </row>
    <row r="638" spans="1:11" ht="20">
      <c r="A638" t="s">
        <v>5325</v>
      </c>
      <c r="B638" t="s">
        <v>11046</v>
      </c>
      <c r="C638" s="54"/>
      <c r="D638" s="56"/>
      <c r="E638" s="54"/>
      <c r="F638" t="s">
        <v>10885</v>
      </c>
      <c r="G638" t="s">
        <v>5295</v>
      </c>
      <c r="I638">
        <v>42.8125</v>
      </c>
      <c r="J638">
        <v>-86.018699999999995</v>
      </c>
      <c r="K638" t="s">
        <v>11190</v>
      </c>
    </row>
    <row r="639" spans="1:11" ht="20">
      <c r="A639" t="s">
        <v>5325</v>
      </c>
      <c r="B639" t="s">
        <v>11047</v>
      </c>
      <c r="C639" s="54"/>
      <c r="D639" s="56"/>
      <c r="E639" s="54"/>
      <c r="F639" t="s">
        <v>10886</v>
      </c>
      <c r="G639" t="s">
        <v>5295</v>
      </c>
      <c r="I639">
        <v>42.9634</v>
      </c>
      <c r="J639">
        <v>-85.668099999999995</v>
      </c>
      <c r="K639" t="s">
        <v>11191</v>
      </c>
    </row>
    <row r="640" spans="1:11" ht="20">
      <c r="A640" t="s">
        <v>5325</v>
      </c>
      <c r="B640" t="s">
        <v>11049</v>
      </c>
      <c r="C640" s="54"/>
      <c r="D640" s="56"/>
      <c r="E640" s="54"/>
      <c r="F640" t="s">
        <v>10887</v>
      </c>
      <c r="G640" t="s">
        <v>5295</v>
      </c>
      <c r="I640">
        <v>42.867199999999997</v>
      </c>
      <c r="J640">
        <v>-84.9101</v>
      </c>
      <c r="K640" t="s">
        <v>11192</v>
      </c>
    </row>
    <row r="641" spans="1:11" ht="20">
      <c r="A641" t="s">
        <v>5325</v>
      </c>
      <c r="B641" t="s">
        <v>11051</v>
      </c>
      <c r="C641" s="54"/>
      <c r="D641" s="56"/>
      <c r="E641" s="54"/>
      <c r="F641" t="s">
        <v>10888</v>
      </c>
      <c r="G641" t="s">
        <v>5295</v>
      </c>
      <c r="I641">
        <v>42.494</v>
      </c>
      <c r="J641">
        <v>-83.585499999999996</v>
      </c>
      <c r="K641" t="s">
        <v>11193</v>
      </c>
    </row>
    <row r="642" spans="1:11" ht="20">
      <c r="A642" t="s">
        <v>5326</v>
      </c>
      <c r="B642" t="s">
        <v>9636</v>
      </c>
      <c r="C642" s="54"/>
      <c r="D642" s="56"/>
      <c r="E642" s="54"/>
      <c r="F642" t="s">
        <v>9633</v>
      </c>
      <c r="G642" t="s">
        <v>5310</v>
      </c>
      <c r="I642">
        <v>42.011099999999999</v>
      </c>
      <c r="J642">
        <v>-87.840599999999995</v>
      </c>
      <c r="K642" t="s">
        <v>11194</v>
      </c>
    </row>
    <row r="643" spans="1:11" ht="20">
      <c r="A643" t="s">
        <v>5326</v>
      </c>
      <c r="B643" t="s">
        <v>9643</v>
      </c>
      <c r="C643" s="54"/>
      <c r="D643" s="56"/>
      <c r="E643" s="54"/>
      <c r="F643" t="s">
        <v>9644</v>
      </c>
      <c r="G643" t="s">
        <v>5310</v>
      </c>
      <c r="I643">
        <v>41.512300000000003</v>
      </c>
      <c r="J643">
        <v>-90.415099999999995</v>
      </c>
      <c r="K643" t="s">
        <v>11195</v>
      </c>
    </row>
    <row r="644" spans="1:11" ht="20">
      <c r="A644" t="s">
        <v>5326</v>
      </c>
      <c r="B644" t="s">
        <v>10903</v>
      </c>
      <c r="C644" s="54"/>
      <c r="D644" s="56"/>
      <c r="E644" s="54"/>
      <c r="F644" t="s">
        <v>10228</v>
      </c>
      <c r="G644" t="s">
        <v>5310</v>
      </c>
      <c r="I644">
        <v>37.442100000000003</v>
      </c>
      <c r="J644">
        <v>-89.261799999999994</v>
      </c>
      <c r="K644" t="s">
        <v>11196</v>
      </c>
    </row>
    <row r="645" spans="1:11" ht="20">
      <c r="A645" t="s">
        <v>5326</v>
      </c>
      <c r="B645" t="s">
        <v>10914</v>
      </c>
      <c r="C645" s="54"/>
      <c r="D645" s="56"/>
      <c r="E645" s="54"/>
      <c r="F645" t="s">
        <v>10433</v>
      </c>
      <c r="G645" t="s">
        <v>5310</v>
      </c>
      <c r="I645">
        <v>40.7667</v>
      </c>
      <c r="J645">
        <v>-87.9923</v>
      </c>
      <c r="K645" t="s">
        <v>11197</v>
      </c>
    </row>
    <row r="646" spans="1:11" ht="20">
      <c r="A646" t="s">
        <v>5326</v>
      </c>
      <c r="B646" t="s">
        <v>10918</v>
      </c>
      <c r="C646" s="54"/>
      <c r="D646" s="56"/>
      <c r="E646" s="54"/>
      <c r="F646" t="s">
        <v>10436</v>
      </c>
      <c r="G646" t="s">
        <v>5310</v>
      </c>
      <c r="I646">
        <v>40.411999999999999</v>
      </c>
      <c r="J646">
        <v>-90.839299999999994</v>
      </c>
      <c r="K646" t="s">
        <v>11198</v>
      </c>
    </row>
    <row r="647" spans="1:11" ht="20">
      <c r="A647" t="s">
        <v>5326</v>
      </c>
      <c r="B647" t="s">
        <v>10925</v>
      </c>
      <c r="C647" s="54"/>
      <c r="D647" s="56"/>
      <c r="E647" s="54"/>
      <c r="F647" t="s">
        <v>10442</v>
      </c>
      <c r="G647" t="s">
        <v>5310</v>
      </c>
      <c r="I647">
        <v>40.116399999999999</v>
      </c>
      <c r="J647">
        <v>-88.243399999999994</v>
      </c>
      <c r="K647" t="s">
        <v>11199</v>
      </c>
    </row>
    <row r="648" spans="1:11" ht="20">
      <c r="A648" t="s">
        <v>5326</v>
      </c>
      <c r="B648" t="s">
        <v>10927</v>
      </c>
      <c r="C648" s="54"/>
      <c r="D648" s="56"/>
      <c r="E648" s="54"/>
      <c r="F648" t="s">
        <v>10443</v>
      </c>
      <c r="G648" t="s">
        <v>5310</v>
      </c>
      <c r="I648">
        <v>39.987299999999998</v>
      </c>
      <c r="J648">
        <v>-90.763499999999993</v>
      </c>
      <c r="K648" t="s">
        <v>11200</v>
      </c>
    </row>
    <row r="649" spans="1:11" ht="20">
      <c r="A649" t="s">
        <v>5326</v>
      </c>
      <c r="B649" t="s">
        <v>10932</v>
      </c>
      <c r="C649" s="54"/>
      <c r="D649" s="56"/>
      <c r="E649" s="54"/>
      <c r="F649" t="s">
        <v>10446</v>
      </c>
      <c r="G649" t="s">
        <v>5310</v>
      </c>
      <c r="I649">
        <v>38.781700000000001</v>
      </c>
      <c r="J649">
        <v>-89.650099999999995</v>
      </c>
      <c r="K649" t="s">
        <v>11201</v>
      </c>
    </row>
    <row r="650" spans="1:11" ht="20">
      <c r="A650" t="s">
        <v>5326</v>
      </c>
      <c r="B650" t="s">
        <v>10960</v>
      </c>
      <c r="C650" s="54"/>
      <c r="D650" s="56"/>
      <c r="E650" s="54"/>
      <c r="F650" t="s">
        <v>10473</v>
      </c>
      <c r="G650" t="s">
        <v>5310</v>
      </c>
      <c r="I650">
        <v>37.764499999999998</v>
      </c>
      <c r="J650">
        <v>-89.335099999999997</v>
      </c>
      <c r="K650" t="s">
        <v>11202</v>
      </c>
    </row>
    <row r="651" spans="1:11" ht="20">
      <c r="A651" t="s">
        <v>5326</v>
      </c>
      <c r="B651" t="s">
        <v>10969</v>
      </c>
      <c r="C651" s="54"/>
      <c r="D651" s="56"/>
      <c r="E651" s="54"/>
      <c r="F651" t="s">
        <v>10479</v>
      </c>
      <c r="G651" t="s">
        <v>5310</v>
      </c>
      <c r="I651">
        <v>37.215000000000003</v>
      </c>
      <c r="J651">
        <v>-88.291200000000003</v>
      </c>
      <c r="K651" t="s">
        <v>11203</v>
      </c>
    </row>
    <row r="652" spans="1:11" ht="20">
      <c r="A652" t="s">
        <v>5326</v>
      </c>
      <c r="B652" t="s">
        <v>10971</v>
      </c>
      <c r="C652" s="54"/>
      <c r="D652" s="56"/>
      <c r="E652" s="54"/>
      <c r="F652" t="s">
        <v>10481</v>
      </c>
      <c r="G652" t="s">
        <v>5310</v>
      </c>
      <c r="I652">
        <v>41.917000000000002</v>
      </c>
      <c r="J652">
        <v>-89.910700000000006</v>
      </c>
      <c r="K652" t="s">
        <v>11204</v>
      </c>
    </row>
    <row r="653" spans="1:11" ht="20">
      <c r="A653" t="s">
        <v>5326</v>
      </c>
      <c r="B653" t="s">
        <v>10980</v>
      </c>
      <c r="C653" s="54"/>
      <c r="D653" s="56"/>
      <c r="E653" s="54"/>
      <c r="F653" t="s">
        <v>10621</v>
      </c>
      <c r="G653" t="s">
        <v>5311</v>
      </c>
      <c r="I653">
        <v>37.2012</v>
      </c>
      <c r="J653">
        <v>-87.178899999999999</v>
      </c>
      <c r="K653" t="s">
        <v>11205</v>
      </c>
    </row>
    <row r="654" spans="1:11" ht="20">
      <c r="A654" t="s">
        <v>5326</v>
      </c>
      <c r="B654" t="s">
        <v>10990</v>
      </c>
      <c r="C654" s="54"/>
      <c r="D654" s="56"/>
      <c r="E654" s="54"/>
      <c r="F654" t="s">
        <v>10440</v>
      </c>
      <c r="G654" t="s">
        <v>5311</v>
      </c>
      <c r="I654">
        <v>38.040599999999998</v>
      </c>
      <c r="J654">
        <v>-84.503699999999995</v>
      </c>
      <c r="K654" t="s">
        <v>11206</v>
      </c>
    </row>
    <row r="655" spans="1:11" ht="20">
      <c r="A655" t="s">
        <v>5326</v>
      </c>
      <c r="B655" t="s">
        <v>10991</v>
      </c>
      <c r="C655" s="54"/>
      <c r="D655" s="56"/>
      <c r="E655" s="54"/>
      <c r="F655" t="s">
        <v>10634</v>
      </c>
      <c r="G655" t="s">
        <v>5311</v>
      </c>
      <c r="I655">
        <v>38.052599999999998</v>
      </c>
      <c r="J655">
        <v>-84.729900000000001</v>
      </c>
      <c r="K655" t="s">
        <v>11207</v>
      </c>
    </row>
    <row r="656" spans="1:11" ht="20">
      <c r="A656" t="s">
        <v>5326</v>
      </c>
      <c r="B656" t="s">
        <v>10993</v>
      </c>
      <c r="C656" s="54"/>
      <c r="D656" s="56"/>
      <c r="E656" s="54"/>
      <c r="F656" t="s">
        <v>10635</v>
      </c>
      <c r="G656" t="s">
        <v>5311</v>
      </c>
      <c r="I656">
        <v>37.700600000000001</v>
      </c>
      <c r="J656">
        <v>-83.973799999999997</v>
      </c>
      <c r="K656" t="s">
        <v>11208</v>
      </c>
    </row>
    <row r="657" spans="1:11" ht="20">
      <c r="A657" t="s">
        <v>5326</v>
      </c>
      <c r="B657" t="s">
        <v>10996</v>
      </c>
      <c r="C657" s="54"/>
      <c r="D657" s="56"/>
      <c r="E657" s="54"/>
      <c r="F657" t="s">
        <v>10639</v>
      </c>
      <c r="G657" t="s">
        <v>5311</v>
      </c>
      <c r="I657">
        <v>37.1389</v>
      </c>
      <c r="J657">
        <v>-88.403400000000005</v>
      </c>
      <c r="K657" t="s">
        <v>11209</v>
      </c>
    </row>
    <row r="658" spans="1:11" ht="20">
      <c r="A658" t="s">
        <v>5326</v>
      </c>
      <c r="B658" t="s">
        <v>10997</v>
      </c>
      <c r="C658" s="54"/>
      <c r="D658" s="56"/>
      <c r="E658" s="54"/>
      <c r="F658" t="s">
        <v>10640</v>
      </c>
      <c r="G658" t="s">
        <v>5311</v>
      </c>
      <c r="I658">
        <v>37.165900000000001</v>
      </c>
      <c r="J658">
        <v>-88.221699999999998</v>
      </c>
      <c r="K658" t="s">
        <v>11210</v>
      </c>
    </row>
    <row r="659" spans="1:11" ht="20">
      <c r="A659" t="s">
        <v>5326</v>
      </c>
      <c r="B659" t="s">
        <v>11005</v>
      </c>
      <c r="C659" s="54"/>
      <c r="D659" s="56"/>
      <c r="E659" s="54"/>
      <c r="F659" t="s">
        <v>10652</v>
      </c>
      <c r="G659" t="s">
        <v>5311</v>
      </c>
      <c r="I659">
        <v>36.820300000000003</v>
      </c>
      <c r="J659">
        <v>-87.694999999999993</v>
      </c>
      <c r="K659" t="s">
        <v>11211</v>
      </c>
    </row>
    <row r="660" spans="1:11" ht="20">
      <c r="A660" t="s">
        <v>5326</v>
      </c>
      <c r="B660" t="s">
        <v>11007</v>
      </c>
      <c r="C660" s="54"/>
      <c r="D660" s="56"/>
      <c r="E660" s="54"/>
      <c r="F660" t="s">
        <v>10843</v>
      </c>
      <c r="G660" t="s">
        <v>5311</v>
      </c>
      <c r="I660">
        <v>36.986400000000003</v>
      </c>
      <c r="J660">
        <v>-86.947199999999995</v>
      </c>
      <c r="K660" t="s">
        <v>11212</v>
      </c>
    </row>
    <row r="661" spans="1:11" ht="20">
      <c r="A661" t="s">
        <v>5326</v>
      </c>
      <c r="B661" t="s">
        <v>11012</v>
      </c>
      <c r="C661" s="54"/>
      <c r="D661" s="56"/>
      <c r="E661" s="54"/>
      <c r="F661" t="s">
        <v>10848</v>
      </c>
      <c r="G661" t="s">
        <v>5311</v>
      </c>
      <c r="I661">
        <v>36.780299999999997</v>
      </c>
      <c r="J661">
        <v>-84.134900000000002</v>
      </c>
      <c r="K661" t="s">
        <v>11213</v>
      </c>
    </row>
    <row r="662" spans="1:11" ht="20">
      <c r="A662" t="s">
        <v>5326</v>
      </c>
      <c r="B662" t="s">
        <v>11018</v>
      </c>
      <c r="C662" s="54"/>
      <c r="D662" s="56"/>
      <c r="E662" s="54"/>
      <c r="F662" t="s">
        <v>10853</v>
      </c>
      <c r="G662" t="s">
        <v>5311</v>
      </c>
      <c r="I662">
        <v>37.517800000000001</v>
      </c>
      <c r="J662">
        <v>-87.690299999999993</v>
      </c>
      <c r="K662" t="s">
        <v>11214</v>
      </c>
    </row>
    <row r="663" spans="1:11" ht="20">
      <c r="A663" t="s">
        <v>5326</v>
      </c>
      <c r="B663" t="s">
        <v>11020</v>
      </c>
      <c r="C663" s="54"/>
      <c r="D663" s="56"/>
      <c r="E663" s="54"/>
      <c r="F663" t="s">
        <v>10855</v>
      </c>
      <c r="G663" t="s">
        <v>5311</v>
      </c>
      <c r="I663">
        <v>37.454000000000001</v>
      </c>
      <c r="J663">
        <v>-83.719899999999996</v>
      </c>
      <c r="K663" t="s">
        <v>11215</v>
      </c>
    </row>
    <row r="664" spans="1:11" ht="20">
      <c r="A664" t="s">
        <v>5326</v>
      </c>
      <c r="B664" t="s">
        <v>11026</v>
      </c>
      <c r="C664" s="54"/>
      <c r="D664" s="56"/>
      <c r="E664" s="54"/>
      <c r="F664" t="s">
        <v>10865</v>
      </c>
      <c r="G664" t="s">
        <v>5311</v>
      </c>
      <c r="I664">
        <v>37.900100000000002</v>
      </c>
      <c r="J664">
        <v>-86.754999999999995</v>
      </c>
      <c r="K664" t="s">
        <v>11216</v>
      </c>
    </row>
    <row r="665" spans="1:11" ht="20">
      <c r="A665" t="s">
        <v>5326</v>
      </c>
      <c r="B665" t="s">
        <v>11027</v>
      </c>
      <c r="C665" s="54"/>
      <c r="D665" s="56"/>
      <c r="E665" s="54"/>
      <c r="F665" t="s">
        <v>10865</v>
      </c>
      <c r="G665" t="s">
        <v>5311</v>
      </c>
      <c r="I665">
        <v>37.900100000000002</v>
      </c>
      <c r="J665">
        <v>-86.754999999999995</v>
      </c>
      <c r="K665" t="s">
        <v>11217</v>
      </c>
    </row>
    <row r="666" spans="1:11" ht="20">
      <c r="A666" t="s">
        <v>5326</v>
      </c>
      <c r="B666" t="s">
        <v>11031</v>
      </c>
      <c r="C666" s="54"/>
      <c r="D666" s="56"/>
      <c r="E666" s="54"/>
      <c r="F666" t="s">
        <v>10869</v>
      </c>
      <c r="G666" t="s">
        <v>5311</v>
      </c>
      <c r="I666">
        <v>38.252699999999997</v>
      </c>
      <c r="J666">
        <v>-85.758499999999998</v>
      </c>
      <c r="K666" t="s">
        <v>11218</v>
      </c>
    </row>
    <row r="667" spans="1:11" ht="20">
      <c r="A667" t="s">
        <v>5326</v>
      </c>
      <c r="B667" t="s">
        <v>11036</v>
      </c>
      <c r="C667" s="54"/>
      <c r="D667" s="56"/>
      <c r="E667" s="54"/>
      <c r="F667" t="s">
        <v>10875</v>
      </c>
      <c r="G667" t="s">
        <v>5311</v>
      </c>
      <c r="I667">
        <v>38.641199999999998</v>
      </c>
      <c r="J667">
        <v>-83.744399999999999</v>
      </c>
      <c r="K667" t="s">
        <v>11219</v>
      </c>
    </row>
    <row r="668" spans="1:11" ht="20">
      <c r="A668" t="s">
        <v>5326</v>
      </c>
      <c r="B668" t="s">
        <v>11040</v>
      </c>
      <c r="C668" s="54"/>
      <c r="D668" s="56"/>
      <c r="E668" s="54"/>
      <c r="F668" t="s">
        <v>10881</v>
      </c>
      <c r="G668" t="s">
        <v>5295</v>
      </c>
      <c r="I668">
        <v>44.164299999999997</v>
      </c>
      <c r="J668" t="e">
        <v>#VALUE!</v>
      </c>
      <c r="K668" t="s">
        <v>11220</v>
      </c>
    </row>
    <row r="669" spans="1:11" ht="20">
      <c r="A669" t="s">
        <v>5326</v>
      </c>
      <c r="B669" t="s">
        <v>11052</v>
      </c>
      <c r="C669" s="54"/>
      <c r="D669" s="56"/>
      <c r="E669" s="54"/>
      <c r="F669" t="s">
        <v>10889</v>
      </c>
      <c r="G669" t="s">
        <v>5295</v>
      </c>
      <c r="I669">
        <v>42.995899999999999</v>
      </c>
      <c r="J669" t="e">
        <v>#VALUE!</v>
      </c>
      <c r="K669" t="s">
        <v>11221</v>
      </c>
    </row>
    <row r="670" spans="1:11" ht="20">
      <c r="A670" t="s">
        <v>5324</v>
      </c>
      <c r="B670" t="s">
        <v>11833</v>
      </c>
      <c r="C670" s="54"/>
      <c r="D670" s="54"/>
      <c r="E670" s="54"/>
      <c r="F670" t="s">
        <v>11791</v>
      </c>
      <c r="G670" t="s">
        <v>5295</v>
      </c>
      <c r="I670">
        <v>42.757199999999997</v>
      </c>
      <c r="J670">
        <v>-82.540199999999999</v>
      </c>
      <c r="K670" t="s">
        <v>10731</v>
      </c>
    </row>
    <row r="671" spans="1:11" ht="20">
      <c r="A671" t="s">
        <v>5325</v>
      </c>
      <c r="B671" t="s">
        <v>11834</v>
      </c>
      <c r="C671" s="54"/>
      <c r="D671" s="54"/>
      <c r="E671" s="54"/>
      <c r="F671" t="s">
        <v>11792</v>
      </c>
      <c r="G671" t="s">
        <v>5295</v>
      </c>
      <c r="I671">
        <v>42.820900000000002</v>
      </c>
      <c r="J671">
        <v>-82.486000000000004</v>
      </c>
      <c r="K671" t="s">
        <v>10731</v>
      </c>
    </row>
    <row r="672" spans="1:11" ht="20">
      <c r="A672" t="s">
        <v>5324</v>
      </c>
      <c r="B672" t="s">
        <v>11835</v>
      </c>
      <c r="C672" s="54"/>
      <c r="D672" s="54"/>
      <c r="E672" s="54"/>
      <c r="F672" t="s">
        <v>11793</v>
      </c>
      <c r="G672" t="s">
        <v>5295</v>
      </c>
      <c r="I672">
        <v>42.628900000000002</v>
      </c>
      <c r="J672">
        <v>-85.024199999999993</v>
      </c>
      <c r="K672" t="s">
        <v>10731</v>
      </c>
    </row>
    <row r="673" spans="1:11" ht="20">
      <c r="A673" t="s">
        <v>5325</v>
      </c>
      <c r="B673" t="s">
        <v>11836</v>
      </c>
      <c r="C673" s="54"/>
      <c r="D673" s="54"/>
      <c r="E673" s="54"/>
      <c r="F673" t="s">
        <v>11793</v>
      </c>
      <c r="G673" t="s">
        <v>5295</v>
      </c>
      <c r="I673">
        <v>42.628900000000002</v>
      </c>
      <c r="J673">
        <v>-85.024199999999993</v>
      </c>
      <c r="K673" t="s">
        <v>10731</v>
      </c>
    </row>
    <row r="674" spans="1:11" ht="20">
      <c r="A674" t="s">
        <v>5324</v>
      </c>
      <c r="B674" t="s">
        <v>11837</v>
      </c>
      <c r="C674" s="54"/>
      <c r="D674" s="54"/>
      <c r="E674" s="54"/>
      <c r="F674" t="s">
        <v>11794</v>
      </c>
      <c r="G674" t="s">
        <v>5295</v>
      </c>
      <c r="I674">
        <v>42.607300000000002</v>
      </c>
      <c r="J674">
        <v>-83.929400000000001</v>
      </c>
      <c r="K674" t="s">
        <v>10731</v>
      </c>
    </row>
    <row r="675" spans="1:11" ht="20">
      <c r="A675" t="s">
        <v>5324</v>
      </c>
      <c r="B675" t="s">
        <v>11838</v>
      </c>
      <c r="C675" s="54"/>
      <c r="D675" s="54"/>
      <c r="E675" s="54"/>
      <c r="F675" t="s">
        <v>11795</v>
      </c>
      <c r="G675" t="s">
        <v>5295</v>
      </c>
      <c r="I675">
        <v>42.591700000000003</v>
      </c>
      <c r="J675">
        <v>-83.600399999999993</v>
      </c>
      <c r="K675" t="s">
        <v>10731</v>
      </c>
    </row>
    <row r="676" spans="1:11" ht="20">
      <c r="A676" t="s">
        <v>5325</v>
      </c>
      <c r="B676" t="s">
        <v>11839</v>
      </c>
      <c r="C676" s="54"/>
      <c r="D676" s="54"/>
      <c r="E676" s="54"/>
      <c r="F676" t="s">
        <v>11795</v>
      </c>
      <c r="G676" t="s">
        <v>5295</v>
      </c>
      <c r="I676">
        <v>42.591700000000003</v>
      </c>
      <c r="J676">
        <v>-83.600399999999993</v>
      </c>
      <c r="K676" t="s">
        <v>10731</v>
      </c>
    </row>
    <row r="677" spans="1:11" ht="20">
      <c r="A677" t="s">
        <v>5325</v>
      </c>
      <c r="B677" t="s">
        <v>11840</v>
      </c>
      <c r="C677" s="54"/>
      <c r="D677" s="54"/>
      <c r="E677" s="54"/>
      <c r="F677" t="s">
        <v>11796</v>
      </c>
      <c r="G677" t="s">
        <v>5295</v>
      </c>
      <c r="I677">
        <v>42.217799999999997</v>
      </c>
      <c r="J677">
        <v>-85.891099999999994</v>
      </c>
      <c r="K677" t="s">
        <v>10731</v>
      </c>
    </row>
    <row r="678" spans="1:11" ht="20">
      <c r="A678" t="s">
        <v>5324</v>
      </c>
      <c r="B678" t="s">
        <v>11841</v>
      </c>
      <c r="C678" s="54"/>
      <c r="D678" s="54"/>
      <c r="E678" s="54"/>
      <c r="F678" t="s">
        <v>11797</v>
      </c>
      <c r="G678" t="s">
        <v>5295</v>
      </c>
      <c r="I678">
        <v>42.029600000000002</v>
      </c>
      <c r="J678">
        <v>-86.032600000000002</v>
      </c>
      <c r="K678" t="s">
        <v>10731</v>
      </c>
    </row>
    <row r="679" spans="1:11" ht="20">
      <c r="A679" t="s">
        <v>5325</v>
      </c>
      <c r="B679" t="s">
        <v>11842</v>
      </c>
      <c r="C679" s="54"/>
      <c r="D679" s="54"/>
      <c r="E679" s="54"/>
      <c r="F679" t="s">
        <v>11797</v>
      </c>
      <c r="G679" t="s">
        <v>5295</v>
      </c>
      <c r="I679">
        <v>42.029600000000002</v>
      </c>
      <c r="J679">
        <v>-86.032600000000002</v>
      </c>
      <c r="K679" t="s">
        <v>10731</v>
      </c>
    </row>
    <row r="680" spans="1:11" ht="20">
      <c r="A680" t="s">
        <v>5324</v>
      </c>
      <c r="B680" t="s">
        <v>11843</v>
      </c>
      <c r="C680" s="54"/>
      <c r="D680" s="54"/>
      <c r="E680" s="54"/>
      <c r="F680" t="s">
        <v>11798</v>
      </c>
      <c r="G680" t="s">
        <v>5295</v>
      </c>
      <c r="I680">
        <v>42.299399999999999</v>
      </c>
      <c r="J680">
        <v>-84.877600000000001</v>
      </c>
      <c r="K680" t="s">
        <v>10731</v>
      </c>
    </row>
    <row r="681" spans="1:11" ht="20">
      <c r="A681" t="s">
        <v>5324</v>
      </c>
      <c r="B681" t="s">
        <v>11844</v>
      </c>
      <c r="C681" s="54"/>
      <c r="D681" s="54"/>
      <c r="E681" s="54"/>
      <c r="F681" t="s">
        <v>11800</v>
      </c>
      <c r="G681" t="s">
        <v>5295</v>
      </c>
      <c r="I681">
        <v>41.940300000000001</v>
      </c>
      <c r="J681">
        <v>-85.000500000000002</v>
      </c>
      <c r="K681" t="s">
        <v>10731</v>
      </c>
    </row>
    <row r="682" spans="1:11" ht="20">
      <c r="A682" t="s">
        <v>5326</v>
      </c>
      <c r="B682" t="s">
        <v>11845</v>
      </c>
      <c r="C682" s="54"/>
      <c r="D682" s="54"/>
      <c r="E682" s="54"/>
      <c r="F682" t="s">
        <v>11801</v>
      </c>
      <c r="G682" t="s">
        <v>5295</v>
      </c>
      <c r="I682">
        <v>41.515700000000002</v>
      </c>
      <c r="J682">
        <v>-84.535300000000007</v>
      </c>
      <c r="K682" t="s">
        <v>10731</v>
      </c>
    </row>
    <row r="683" spans="1:11" ht="20">
      <c r="A683" t="s">
        <v>5324</v>
      </c>
      <c r="B683" t="s">
        <v>11846</v>
      </c>
      <c r="C683" s="54"/>
      <c r="D683" s="54"/>
      <c r="E683" s="54"/>
      <c r="F683" t="s">
        <v>11802</v>
      </c>
      <c r="G683" t="s">
        <v>5295</v>
      </c>
      <c r="I683">
        <v>41.897500000000001</v>
      </c>
      <c r="J683">
        <v>-84.037199999999999</v>
      </c>
      <c r="K683" t="s">
        <v>10731</v>
      </c>
    </row>
    <row r="684" spans="1:11" ht="20">
      <c r="A684" t="s">
        <v>5324</v>
      </c>
      <c r="B684" t="s">
        <v>11847</v>
      </c>
      <c r="C684" s="54"/>
      <c r="D684" s="54"/>
      <c r="E684" s="54"/>
      <c r="F684" t="s">
        <v>4945</v>
      </c>
      <c r="G684" t="s">
        <v>5295</v>
      </c>
      <c r="I684">
        <v>42.331400000000002</v>
      </c>
      <c r="J684">
        <v>-83.0458</v>
      </c>
      <c r="K684" t="s">
        <v>10731</v>
      </c>
    </row>
    <row r="685" spans="1:11" ht="20">
      <c r="A685" t="s">
        <v>5325</v>
      </c>
      <c r="B685" t="s">
        <v>11848</v>
      </c>
      <c r="C685" s="54"/>
      <c r="D685" s="54"/>
      <c r="E685" s="54"/>
      <c r="F685" t="s">
        <v>4945</v>
      </c>
      <c r="G685" t="s">
        <v>5295</v>
      </c>
      <c r="I685">
        <v>42.331400000000002</v>
      </c>
      <c r="J685">
        <v>-83.0458</v>
      </c>
      <c r="K685" t="s">
        <v>10731</v>
      </c>
    </row>
    <row r="686" spans="1:11" ht="20">
      <c r="A686" t="s">
        <v>5326</v>
      </c>
      <c r="B686" t="s">
        <v>11849</v>
      </c>
      <c r="C686" s="54"/>
      <c r="D686" s="54"/>
      <c r="E686" s="54"/>
      <c r="F686" t="s">
        <v>4945</v>
      </c>
      <c r="G686" t="s">
        <v>5295</v>
      </c>
      <c r="I686">
        <v>42.331400000000002</v>
      </c>
      <c r="J686">
        <v>-83.0458</v>
      </c>
      <c r="K686" t="s">
        <v>10731</v>
      </c>
    </row>
    <row r="687" spans="1:11" ht="20">
      <c r="A687" t="s">
        <v>5325</v>
      </c>
      <c r="B687" t="s">
        <v>11850</v>
      </c>
      <c r="C687" s="54"/>
      <c r="D687" s="54"/>
      <c r="E687" s="54"/>
      <c r="F687" t="s">
        <v>11803</v>
      </c>
      <c r="G687" t="s">
        <v>5295</v>
      </c>
      <c r="I687">
        <v>47.246600000000001</v>
      </c>
      <c r="J687">
        <v>-88.453999999999994</v>
      </c>
      <c r="K687" t="s">
        <v>10731</v>
      </c>
    </row>
    <row r="688" spans="1:11" ht="20">
      <c r="A688" t="s">
        <v>5324</v>
      </c>
      <c r="B688" t="s">
        <v>11851</v>
      </c>
      <c r="C688" s="54"/>
      <c r="D688" s="54"/>
      <c r="E688" s="54"/>
      <c r="F688" t="s">
        <v>11804</v>
      </c>
      <c r="G688" t="s">
        <v>5295</v>
      </c>
      <c r="I688">
        <v>41.957299999999996</v>
      </c>
      <c r="J688">
        <v>-83.659700000000001</v>
      </c>
      <c r="K688" t="s">
        <v>10731</v>
      </c>
    </row>
    <row r="689" spans="1:11" ht="20">
      <c r="A689" t="s">
        <v>5325</v>
      </c>
      <c r="B689" t="s">
        <v>11852</v>
      </c>
      <c r="C689" s="54"/>
      <c r="D689" s="54"/>
      <c r="E689" s="54"/>
      <c r="F689" t="s">
        <v>11804</v>
      </c>
      <c r="G689" t="s">
        <v>5295</v>
      </c>
      <c r="I689">
        <v>41.957299999999996</v>
      </c>
      <c r="J689">
        <v>-83.659700000000001</v>
      </c>
      <c r="K689" t="s">
        <v>10731</v>
      </c>
    </row>
    <row r="690" spans="1:11" ht="20">
      <c r="A690" t="s">
        <v>5325</v>
      </c>
      <c r="B690" t="s">
        <v>11853</v>
      </c>
      <c r="C690" s="54"/>
      <c r="D690" s="54"/>
      <c r="E690" s="54"/>
      <c r="F690" t="s">
        <v>11805</v>
      </c>
      <c r="G690" t="s">
        <v>5295</v>
      </c>
      <c r="I690">
        <v>46.633800000000001</v>
      </c>
      <c r="J690">
        <v>-87.997500000000002</v>
      </c>
      <c r="K690" t="s">
        <v>10731</v>
      </c>
    </row>
    <row r="691" spans="1:11" ht="20">
      <c r="A691" t="s">
        <v>5324</v>
      </c>
      <c r="B691" t="s">
        <v>11854</v>
      </c>
      <c r="C691" s="54"/>
      <c r="D691" s="54"/>
      <c r="E691" s="54"/>
      <c r="F691" t="s">
        <v>11807</v>
      </c>
      <c r="G691" t="s">
        <v>5295</v>
      </c>
      <c r="I691">
        <v>45.464100000000002</v>
      </c>
      <c r="J691">
        <v>-87.0702</v>
      </c>
      <c r="K691" t="s">
        <v>10731</v>
      </c>
    </row>
    <row r="692" spans="1:11" ht="20">
      <c r="A692" t="s">
        <v>5325</v>
      </c>
      <c r="B692" t="s">
        <v>11855</v>
      </c>
      <c r="C692" s="54"/>
      <c r="D692" s="54"/>
      <c r="E692" s="54"/>
      <c r="F692" t="s">
        <v>11808</v>
      </c>
      <c r="G692" t="s">
        <v>5295</v>
      </c>
      <c r="I692">
        <v>45.745199999999997</v>
      </c>
      <c r="J692">
        <v>-87.064599999999999</v>
      </c>
      <c r="K692" t="s">
        <v>10731</v>
      </c>
    </row>
    <row r="693" spans="1:11" ht="20">
      <c r="A693" t="s">
        <v>5324</v>
      </c>
      <c r="B693" t="s">
        <v>11856</v>
      </c>
      <c r="C693" s="54"/>
      <c r="D693" s="54"/>
      <c r="E693" s="54"/>
      <c r="F693" t="s">
        <v>11809</v>
      </c>
      <c r="G693" t="s">
        <v>5295</v>
      </c>
      <c r="I693">
        <v>46.497700000000002</v>
      </c>
      <c r="J693">
        <v>-84.3476</v>
      </c>
      <c r="K693" t="s">
        <v>10731</v>
      </c>
    </row>
    <row r="694" spans="1:11" ht="20">
      <c r="A694" t="s">
        <v>5325</v>
      </c>
      <c r="B694" t="s">
        <v>11857</v>
      </c>
      <c r="C694" s="54"/>
      <c r="D694" s="54"/>
      <c r="E694" s="54"/>
      <c r="F694" t="s">
        <v>11809</v>
      </c>
      <c r="G694" t="s">
        <v>5295</v>
      </c>
      <c r="I694">
        <v>46.497700000000002</v>
      </c>
      <c r="J694">
        <v>-84.3476</v>
      </c>
      <c r="K694" t="s">
        <v>10731</v>
      </c>
    </row>
    <row r="695" spans="1:11" ht="20">
      <c r="A695" t="s">
        <v>5324</v>
      </c>
      <c r="B695" t="s">
        <v>11858</v>
      </c>
      <c r="C695" s="54"/>
      <c r="D695" s="54"/>
      <c r="E695" s="54"/>
      <c r="F695" t="s">
        <v>11810</v>
      </c>
      <c r="G695" t="s">
        <v>5295</v>
      </c>
      <c r="I695">
        <v>45.745399999999997</v>
      </c>
      <c r="J695">
        <v>-85.522599999999997</v>
      </c>
      <c r="K695" t="s">
        <v>10731</v>
      </c>
    </row>
    <row r="696" spans="1:11" ht="20">
      <c r="A696" t="s">
        <v>5325</v>
      </c>
      <c r="B696" t="s">
        <v>11859</v>
      </c>
      <c r="C696" s="54"/>
      <c r="D696" s="54"/>
      <c r="E696" s="54"/>
      <c r="F696" t="s">
        <v>11811</v>
      </c>
      <c r="G696" t="s">
        <v>5295</v>
      </c>
      <c r="I696">
        <v>45.646799999999999</v>
      </c>
      <c r="J696">
        <v>-85.552099999999996</v>
      </c>
      <c r="K696" t="s">
        <v>10731</v>
      </c>
    </row>
    <row r="697" spans="1:11" ht="20">
      <c r="A697" t="s">
        <v>5325</v>
      </c>
      <c r="B697" t="s">
        <v>11860</v>
      </c>
      <c r="C697" s="54"/>
      <c r="D697" s="54"/>
      <c r="E697" s="54"/>
      <c r="F697" t="s">
        <v>11812</v>
      </c>
      <c r="G697" t="s">
        <v>5295</v>
      </c>
      <c r="I697">
        <v>45.6419</v>
      </c>
      <c r="J697">
        <v>-84.976900000000001</v>
      </c>
      <c r="K697" t="s">
        <v>10731</v>
      </c>
    </row>
    <row r="698" spans="1:11" ht="20">
      <c r="A698" t="s">
        <v>5324</v>
      </c>
      <c r="B698" t="s">
        <v>11861</v>
      </c>
      <c r="C698" s="54"/>
      <c r="D698" s="54"/>
      <c r="E698" s="54"/>
      <c r="F698" t="s">
        <v>11814</v>
      </c>
      <c r="G698" t="s">
        <v>5295</v>
      </c>
      <c r="I698">
        <v>44.962200000000003</v>
      </c>
      <c r="J698">
        <v>-85.485399999999998</v>
      </c>
      <c r="K698" t="s">
        <v>10731</v>
      </c>
    </row>
    <row r="699" spans="1:11" ht="20">
      <c r="A699" t="s">
        <v>5324</v>
      </c>
      <c r="B699" t="s">
        <v>11862</v>
      </c>
      <c r="C699" s="54"/>
      <c r="D699" s="54"/>
      <c r="E699" s="54"/>
      <c r="F699" t="s">
        <v>11815</v>
      </c>
      <c r="G699" t="s">
        <v>5295</v>
      </c>
      <c r="I699">
        <v>45.061700000000002</v>
      </c>
      <c r="J699">
        <v>-83.4328</v>
      </c>
      <c r="K699" t="s">
        <v>10731</v>
      </c>
    </row>
    <row r="700" spans="1:11" ht="20">
      <c r="A700" t="s">
        <v>5325</v>
      </c>
      <c r="B700" t="s">
        <v>11863</v>
      </c>
      <c r="C700" s="54"/>
      <c r="D700" s="54"/>
      <c r="E700" s="54"/>
      <c r="F700" t="s">
        <v>11815</v>
      </c>
      <c r="G700" t="s">
        <v>5295</v>
      </c>
      <c r="I700">
        <v>45.061700000000002</v>
      </c>
      <c r="J700">
        <v>-83.4328</v>
      </c>
      <c r="K700" t="s">
        <v>10731</v>
      </c>
    </row>
    <row r="707" spans="2:2" ht="20">
      <c r="B707" s="54"/>
    </row>
    <row r="708" spans="2:2" ht="20">
      <c r="B708" s="56"/>
    </row>
    <row r="709" spans="2:2" ht="20">
      <c r="B709" s="54"/>
    </row>
    <row r="712" spans="2:2" ht="20">
      <c r="B712" s="58"/>
    </row>
    <row r="714" spans="2:2" ht="20">
      <c r="B714" s="54"/>
    </row>
    <row r="715" spans="2:2" ht="20">
      <c r="B715" s="56"/>
    </row>
    <row r="716" spans="2:2" ht="20">
      <c r="B716" s="54"/>
    </row>
    <row r="719" spans="2:2" ht="20">
      <c r="B719" s="58"/>
    </row>
    <row r="721" spans="2:12" ht="20">
      <c r="B721" s="54"/>
    </row>
    <row r="722" spans="2:12" ht="20">
      <c r="B722" s="56"/>
    </row>
    <row r="723" spans="2:12" ht="20">
      <c r="B723" s="54"/>
    </row>
    <row r="725" spans="2:12">
      <c r="B725" t="s">
        <v>11639</v>
      </c>
      <c r="C725" t="s">
        <v>11640</v>
      </c>
      <c r="D725" t="s">
        <v>11641</v>
      </c>
      <c r="E725" t="s">
        <v>11642</v>
      </c>
      <c r="F725" t="s">
        <v>11643</v>
      </c>
      <c r="G725" t="s">
        <v>11644</v>
      </c>
    </row>
    <row r="726" spans="2:12" ht="20">
      <c r="B726" s="54" t="s">
        <v>11645</v>
      </c>
      <c r="C726" s="54" t="s">
        <v>11647</v>
      </c>
      <c r="D726" s="54" t="s">
        <v>11651</v>
      </c>
      <c r="E726" s="54" t="s">
        <v>11654</v>
      </c>
      <c r="F726" s="54" t="s">
        <v>11658</v>
      </c>
      <c r="G726" s="54" t="s">
        <v>11662</v>
      </c>
    </row>
    <row r="727" spans="2:12" ht="20">
      <c r="B727" s="54" t="s">
        <v>11646</v>
      </c>
      <c r="C727" s="54" t="s">
        <v>11648</v>
      </c>
      <c r="D727" s="54" t="s">
        <v>11652</v>
      </c>
      <c r="E727" s="54" t="s">
        <v>11655</v>
      </c>
      <c r="F727" s="54" t="s">
        <v>11659</v>
      </c>
      <c r="G727" s="54" t="s">
        <v>11663</v>
      </c>
    </row>
    <row r="728" spans="2:12" ht="20">
      <c r="B728" s="54" t="s">
        <v>10515</v>
      </c>
      <c r="C728" s="54" t="s">
        <v>9680</v>
      </c>
      <c r="D728" s="54" t="s">
        <v>11653</v>
      </c>
      <c r="E728" s="54" t="s">
        <v>9709</v>
      </c>
      <c r="F728" s="54" t="s">
        <v>10545</v>
      </c>
      <c r="G728" s="54" t="s">
        <v>10766</v>
      </c>
    </row>
    <row r="730" spans="2:12" ht="23">
      <c r="B730" s="60" t="s">
        <v>11403</v>
      </c>
      <c r="C730" s="60" t="s">
        <v>11403</v>
      </c>
      <c r="D730" s="60" t="s">
        <v>11403</v>
      </c>
      <c r="E730" s="60" t="s">
        <v>11403</v>
      </c>
      <c r="F730" s="60" t="s">
        <v>11403</v>
      </c>
      <c r="G730" s="60" t="s">
        <v>11403</v>
      </c>
    </row>
    <row r="731" spans="2:12" ht="20">
      <c r="B731" s="54" t="s">
        <v>9688</v>
      </c>
      <c r="C731" s="54" t="s">
        <v>11649</v>
      </c>
      <c r="D731" s="54" t="s">
        <v>11649</v>
      </c>
      <c r="E731" s="54" t="s">
        <v>11656</v>
      </c>
      <c r="F731" s="54" t="s">
        <v>11660</v>
      </c>
      <c r="G731" s="54" t="s">
        <v>10774</v>
      </c>
    </row>
    <row r="732" spans="2:12" ht="20">
      <c r="B732" s="54" t="s">
        <v>9698</v>
      </c>
      <c r="C732" s="54" t="s">
        <v>11650</v>
      </c>
      <c r="D732" s="54" t="s">
        <v>11650</v>
      </c>
      <c r="E732" s="54" t="s">
        <v>11657</v>
      </c>
      <c r="F732" s="54" t="s">
        <v>11661</v>
      </c>
      <c r="G732" s="54" t="s">
        <v>11664</v>
      </c>
    </row>
    <row r="733" spans="2:12" ht="20">
      <c r="B733" s="58"/>
    </row>
    <row r="735" spans="2:12" ht="20">
      <c r="B735" s="54"/>
      <c r="I735" s="54" t="s">
        <v>2845</v>
      </c>
      <c r="J735" t="s">
        <v>11673</v>
      </c>
      <c r="K735" t="s">
        <v>11674</v>
      </c>
      <c r="L735" t="s">
        <v>4927</v>
      </c>
    </row>
    <row r="736" spans="2:12" ht="20">
      <c r="B736" s="56"/>
      <c r="I736" s="54" t="s">
        <v>2845</v>
      </c>
      <c r="J736" t="s">
        <v>11673</v>
      </c>
      <c r="K736" t="s">
        <v>11674</v>
      </c>
      <c r="L736" t="s">
        <v>11675</v>
      </c>
    </row>
    <row r="737" spans="2:18" ht="20">
      <c r="B737" s="54"/>
      <c r="I737" s="54" t="s">
        <v>2845</v>
      </c>
      <c r="J737" t="s">
        <v>11673</v>
      </c>
      <c r="K737" t="s">
        <v>11674</v>
      </c>
      <c r="L737" t="s">
        <v>11675</v>
      </c>
    </row>
    <row r="738" spans="2:18" ht="20">
      <c r="I738" s="54" t="s">
        <v>2845</v>
      </c>
      <c r="J738" t="s">
        <v>11676</v>
      </c>
      <c r="K738" t="s">
        <v>11677</v>
      </c>
      <c r="L738" t="s">
        <v>11678</v>
      </c>
    </row>
    <row r="739" spans="2:18" ht="20">
      <c r="I739" s="54" t="s">
        <v>2845</v>
      </c>
      <c r="J739" t="s">
        <v>11676</v>
      </c>
      <c r="K739" t="s">
        <v>11679</v>
      </c>
      <c r="L739" t="s">
        <v>11680</v>
      </c>
    </row>
    <row r="740" spans="2:18" ht="20">
      <c r="B740" s="58"/>
      <c r="I740" s="54" t="s">
        <v>2845</v>
      </c>
      <c r="J740" t="s">
        <v>11676</v>
      </c>
      <c r="K740" t="s">
        <v>11679</v>
      </c>
      <c r="L740" t="s">
        <v>10870</v>
      </c>
    </row>
    <row r="742" spans="2:18" ht="20">
      <c r="B742" s="54"/>
    </row>
    <row r="743" spans="2:18" ht="20">
      <c r="B743" s="56"/>
    </row>
    <row r="744" spans="2:18" ht="20">
      <c r="B744" s="54"/>
    </row>
    <row r="747" spans="2:18" ht="23">
      <c r="B747" t="s">
        <v>11639</v>
      </c>
      <c r="C747" t="s">
        <v>11639</v>
      </c>
      <c r="D747" s="54" t="s">
        <v>11645</v>
      </c>
      <c r="E747" s="54" t="s">
        <v>11646</v>
      </c>
      <c r="F747" s="54" t="s">
        <v>10515</v>
      </c>
      <c r="H747" s="60" t="s">
        <v>11403</v>
      </c>
      <c r="I747" s="54" t="s">
        <v>9688</v>
      </c>
      <c r="J747" s="54" t="s">
        <v>9698</v>
      </c>
      <c r="O747" s="54"/>
      <c r="P747" t="s">
        <v>12318</v>
      </c>
      <c r="Q747" t="s">
        <v>12319</v>
      </c>
      <c r="R747">
        <f>RIGHT(F747,4)-LEFT(Q747,3)</f>
        <v>1923</v>
      </c>
    </row>
    <row r="748" spans="2:18" ht="23">
      <c r="B748" t="s">
        <v>11640</v>
      </c>
      <c r="C748" t="s">
        <v>11640</v>
      </c>
      <c r="D748" s="54" t="s">
        <v>11647</v>
      </c>
      <c r="E748" s="54" t="s">
        <v>11648</v>
      </c>
      <c r="F748" s="54" t="s">
        <v>9680</v>
      </c>
      <c r="H748" s="60" t="s">
        <v>11403</v>
      </c>
      <c r="I748" s="54" t="s">
        <v>11649</v>
      </c>
      <c r="J748" s="54" t="s">
        <v>11650</v>
      </c>
      <c r="O748" s="54"/>
      <c r="P748" t="s">
        <v>12320</v>
      </c>
      <c r="Q748" t="s">
        <v>12321</v>
      </c>
      <c r="R748">
        <f t="shared" ref="R748:R752" si="285">RIGHT(F748,4)-LEFT(Q748,3)</f>
        <v>1877</v>
      </c>
    </row>
    <row r="749" spans="2:18" ht="23">
      <c r="B749" t="s">
        <v>11641</v>
      </c>
      <c r="C749" t="s">
        <v>11641</v>
      </c>
      <c r="D749" s="54" t="s">
        <v>11651</v>
      </c>
      <c r="E749" s="54" t="s">
        <v>11652</v>
      </c>
      <c r="F749" s="54" t="s">
        <v>11653</v>
      </c>
      <c r="H749" s="60" t="s">
        <v>11403</v>
      </c>
      <c r="I749" s="54" t="s">
        <v>11649</v>
      </c>
      <c r="J749" s="54" t="s">
        <v>11650</v>
      </c>
      <c r="O749" s="54"/>
      <c r="P749" t="s">
        <v>12322</v>
      </c>
      <c r="Q749" t="s">
        <v>12323</v>
      </c>
      <c r="R749">
        <f t="shared" si="285"/>
        <v>1925</v>
      </c>
    </row>
    <row r="750" spans="2:18" ht="23">
      <c r="B750" t="s">
        <v>11642</v>
      </c>
      <c r="C750" t="s">
        <v>11642</v>
      </c>
      <c r="D750" s="54" t="s">
        <v>11654</v>
      </c>
      <c r="E750" s="54" t="s">
        <v>11655</v>
      </c>
      <c r="F750" s="54" t="s">
        <v>9709</v>
      </c>
      <c r="H750" s="60" t="s">
        <v>11403</v>
      </c>
      <c r="I750" s="54" t="s">
        <v>11656</v>
      </c>
      <c r="J750" s="54" t="s">
        <v>11657</v>
      </c>
      <c r="O750" s="54"/>
      <c r="P750" t="s">
        <v>12324</v>
      </c>
      <c r="Q750" t="s">
        <v>12325</v>
      </c>
      <c r="R750">
        <f t="shared" si="285"/>
        <v>1887</v>
      </c>
    </row>
    <row r="751" spans="2:18" ht="23">
      <c r="B751" t="s">
        <v>11643</v>
      </c>
      <c r="C751" t="s">
        <v>11643</v>
      </c>
      <c r="D751" s="54" t="s">
        <v>11658</v>
      </c>
      <c r="E751" s="54" t="s">
        <v>11659</v>
      </c>
      <c r="F751" s="54" t="s">
        <v>10545</v>
      </c>
      <c r="H751" s="60" t="s">
        <v>11403</v>
      </c>
      <c r="I751" s="54" t="s">
        <v>11660</v>
      </c>
      <c r="J751" s="54" t="s">
        <v>11661</v>
      </c>
      <c r="O751" s="54"/>
      <c r="P751" t="s">
        <v>12326</v>
      </c>
      <c r="Q751" t="s">
        <v>12327</v>
      </c>
      <c r="R751">
        <f t="shared" si="285"/>
        <v>1898</v>
      </c>
    </row>
    <row r="752" spans="2:18" ht="23">
      <c r="B752" t="s">
        <v>11644</v>
      </c>
      <c r="C752" t="s">
        <v>11644</v>
      </c>
      <c r="D752" s="54" t="s">
        <v>11662</v>
      </c>
      <c r="E752" s="54" t="s">
        <v>11663</v>
      </c>
      <c r="F752" s="54" t="s">
        <v>10766</v>
      </c>
      <c r="H752" s="60" t="s">
        <v>11403</v>
      </c>
      <c r="I752" s="54" t="s">
        <v>10774</v>
      </c>
      <c r="J752" s="54" t="s">
        <v>11664</v>
      </c>
      <c r="O752" s="54"/>
      <c r="P752" t="s">
        <v>12328</v>
      </c>
      <c r="Q752" t="s">
        <v>12329</v>
      </c>
      <c r="R752">
        <f t="shared" si="285"/>
        <v>1893</v>
      </c>
    </row>
    <row r="762" spans="2:146">
      <c r="B762" t="s">
        <v>10001</v>
      </c>
      <c r="C762" t="s">
        <v>10002</v>
      </c>
      <c r="D762" t="s">
        <v>10003</v>
      </c>
      <c r="E762" t="s">
        <v>10004</v>
      </c>
      <c r="F762" t="s">
        <v>10005</v>
      </c>
      <c r="G762" t="s">
        <v>10006</v>
      </c>
      <c r="H762" t="s">
        <v>10007</v>
      </c>
      <c r="I762" t="s">
        <v>10008</v>
      </c>
      <c r="J762" t="s">
        <v>10008</v>
      </c>
      <c r="K762" t="s">
        <v>10009</v>
      </c>
      <c r="L762" t="s">
        <v>10010</v>
      </c>
      <c r="M762" t="s">
        <v>10011</v>
      </c>
      <c r="N762" t="s">
        <v>10012</v>
      </c>
      <c r="O762" t="s">
        <v>10013</v>
      </c>
      <c r="P762" t="s">
        <v>10014</v>
      </c>
      <c r="Q762" t="s">
        <v>10015</v>
      </c>
      <c r="R762" t="s">
        <v>10016</v>
      </c>
      <c r="S762" t="s">
        <v>10017</v>
      </c>
      <c r="T762" t="s">
        <v>10018</v>
      </c>
      <c r="U762" t="s">
        <v>10019</v>
      </c>
      <c r="V762" t="s">
        <v>10020</v>
      </c>
      <c r="W762" t="s">
        <v>10021</v>
      </c>
      <c r="X762" t="s">
        <v>10022</v>
      </c>
      <c r="Y762" t="s">
        <v>10023</v>
      </c>
      <c r="Z762" t="s">
        <v>10024</v>
      </c>
      <c r="AA762" t="s">
        <v>10025</v>
      </c>
      <c r="AB762" t="s">
        <v>10026</v>
      </c>
      <c r="AC762" t="s">
        <v>10027</v>
      </c>
      <c r="AD762" t="s">
        <v>10028</v>
      </c>
      <c r="AE762" t="s">
        <v>10029</v>
      </c>
      <c r="AF762" t="s">
        <v>10030</v>
      </c>
      <c r="AG762" t="s">
        <v>10031</v>
      </c>
      <c r="AH762" t="s">
        <v>10032</v>
      </c>
      <c r="AI762" t="s">
        <v>10033</v>
      </c>
      <c r="AJ762" t="s">
        <v>10034</v>
      </c>
      <c r="AK762" t="s">
        <v>10035</v>
      </c>
      <c r="AL762" t="s">
        <v>10036</v>
      </c>
      <c r="AM762" t="s">
        <v>10037</v>
      </c>
      <c r="AN762" t="s">
        <v>10038</v>
      </c>
      <c r="AO762" t="s">
        <v>10039</v>
      </c>
      <c r="AP762" t="s">
        <v>10040</v>
      </c>
      <c r="AQ762" t="s">
        <v>10041</v>
      </c>
      <c r="AR762" t="s">
        <v>10042</v>
      </c>
      <c r="AS762" t="s">
        <v>10043</v>
      </c>
      <c r="AT762" t="s">
        <v>10044</v>
      </c>
      <c r="AU762" t="s">
        <v>10045</v>
      </c>
      <c r="AV762" t="s">
        <v>10046</v>
      </c>
      <c r="AW762" t="s">
        <v>10047</v>
      </c>
      <c r="AX762" t="s">
        <v>10048</v>
      </c>
      <c r="AY762" t="s">
        <v>10049</v>
      </c>
      <c r="AZ762" t="s">
        <v>10050</v>
      </c>
      <c r="BA762" t="s">
        <v>10051</v>
      </c>
      <c r="BB762" t="s">
        <v>10052</v>
      </c>
      <c r="BC762" t="s">
        <v>10053</v>
      </c>
      <c r="BD762" t="s">
        <v>10054</v>
      </c>
      <c r="BE762" t="s">
        <v>10055</v>
      </c>
      <c r="BF762" t="s">
        <v>10056</v>
      </c>
      <c r="BG762" t="s">
        <v>10057</v>
      </c>
      <c r="BH762" t="s">
        <v>10058</v>
      </c>
      <c r="BI762" t="s">
        <v>10059</v>
      </c>
      <c r="BJ762" t="s">
        <v>10060</v>
      </c>
      <c r="BK762" t="s">
        <v>10061</v>
      </c>
      <c r="BL762" t="s">
        <v>10062</v>
      </c>
      <c r="BM762" t="s">
        <v>10063</v>
      </c>
      <c r="BN762" t="s">
        <v>10064</v>
      </c>
      <c r="BO762" t="s">
        <v>10065</v>
      </c>
      <c r="BP762" t="s">
        <v>10066</v>
      </c>
      <c r="BQ762" t="s">
        <v>10067</v>
      </c>
      <c r="BR762" t="s">
        <v>10068</v>
      </c>
      <c r="BS762" t="s">
        <v>10069</v>
      </c>
      <c r="BT762" t="s">
        <v>10070</v>
      </c>
      <c r="BU762" t="s">
        <v>10071</v>
      </c>
      <c r="BV762" t="s">
        <v>10072</v>
      </c>
      <c r="BW762" t="s">
        <v>10073</v>
      </c>
      <c r="BX762" t="s">
        <v>10074</v>
      </c>
      <c r="BY762" t="s">
        <v>10075</v>
      </c>
      <c r="BZ762" t="s">
        <v>10076</v>
      </c>
      <c r="CA762" t="s">
        <v>10077</v>
      </c>
      <c r="CB762" t="s">
        <v>10078</v>
      </c>
      <c r="CC762" t="s">
        <v>10079</v>
      </c>
      <c r="CD762" t="s">
        <v>10080</v>
      </c>
      <c r="CE762" t="s">
        <v>10081</v>
      </c>
      <c r="CF762" t="s">
        <v>10082</v>
      </c>
      <c r="CG762" t="s">
        <v>10083</v>
      </c>
      <c r="CH762" t="s">
        <v>10084</v>
      </c>
      <c r="CI762" t="s">
        <v>10085</v>
      </c>
      <c r="CJ762" t="s">
        <v>10086</v>
      </c>
      <c r="CK762" t="s">
        <v>10087</v>
      </c>
      <c r="CL762" t="s">
        <v>10088</v>
      </c>
      <c r="CM762" t="s">
        <v>10089</v>
      </c>
      <c r="CN762" t="s">
        <v>10090</v>
      </c>
      <c r="CO762" t="s">
        <v>10091</v>
      </c>
      <c r="CP762" t="s">
        <v>10092</v>
      </c>
      <c r="CQ762" t="s">
        <v>10093</v>
      </c>
      <c r="CR762" t="s">
        <v>10094</v>
      </c>
      <c r="CS762" t="s">
        <v>10095</v>
      </c>
      <c r="CT762" t="s">
        <v>10096</v>
      </c>
      <c r="CU762" t="s">
        <v>10097</v>
      </c>
      <c r="CV762" t="s">
        <v>10098</v>
      </c>
      <c r="CW762" t="s">
        <v>10099</v>
      </c>
      <c r="CX762" t="s">
        <v>10100</v>
      </c>
      <c r="CY762" t="s">
        <v>10101</v>
      </c>
      <c r="CZ762" t="s">
        <v>10102</v>
      </c>
      <c r="DA762" t="s">
        <v>10103</v>
      </c>
      <c r="DB762" t="s">
        <v>10104</v>
      </c>
      <c r="DC762" t="s">
        <v>10105</v>
      </c>
      <c r="DD762" t="s">
        <v>10106</v>
      </c>
      <c r="DE762" t="s">
        <v>10107</v>
      </c>
      <c r="DF762" t="s">
        <v>10108</v>
      </c>
      <c r="DG762" t="s">
        <v>10109</v>
      </c>
      <c r="DH762" t="s">
        <v>10110</v>
      </c>
      <c r="DI762" t="s">
        <v>10111</v>
      </c>
      <c r="DJ762" t="s">
        <v>10112</v>
      </c>
      <c r="DK762" t="s">
        <v>10113</v>
      </c>
      <c r="DL762" t="s">
        <v>10114</v>
      </c>
      <c r="DM762" t="s">
        <v>10115</v>
      </c>
      <c r="DN762" t="s">
        <v>10116</v>
      </c>
      <c r="DO762" t="s">
        <v>10117</v>
      </c>
      <c r="DP762" t="s">
        <v>10118</v>
      </c>
      <c r="DQ762" t="s">
        <v>10119</v>
      </c>
      <c r="DR762" t="s">
        <v>10120</v>
      </c>
      <c r="DS762" t="s">
        <v>10121</v>
      </c>
      <c r="DT762" t="s">
        <v>10122</v>
      </c>
      <c r="DU762" t="s">
        <v>10123</v>
      </c>
      <c r="DV762" t="s">
        <v>10124</v>
      </c>
      <c r="DW762" t="s">
        <v>10125</v>
      </c>
      <c r="DX762" t="s">
        <v>10126</v>
      </c>
      <c r="DY762" t="s">
        <v>10127</v>
      </c>
      <c r="DZ762" t="s">
        <v>10128</v>
      </c>
      <c r="EA762" t="s">
        <v>10129</v>
      </c>
      <c r="EB762" t="s">
        <v>10130</v>
      </c>
      <c r="EC762" t="s">
        <v>10131</v>
      </c>
      <c r="ED762" t="s">
        <v>10132</v>
      </c>
      <c r="EE762" t="s">
        <v>10133</v>
      </c>
      <c r="EF762" t="s">
        <v>10134</v>
      </c>
      <c r="EG762" t="s">
        <v>10135</v>
      </c>
      <c r="EH762" t="s">
        <v>10136</v>
      </c>
      <c r="EI762" t="s">
        <v>10137</v>
      </c>
      <c r="EJ762" t="s">
        <v>10138</v>
      </c>
      <c r="EK762" t="s">
        <v>10139</v>
      </c>
      <c r="EL762" t="s">
        <v>10140</v>
      </c>
      <c r="EM762" t="s">
        <v>10141</v>
      </c>
      <c r="EN762" t="s">
        <v>10142</v>
      </c>
      <c r="EO762" t="s">
        <v>10143</v>
      </c>
      <c r="EP762" t="s">
        <v>10144</v>
      </c>
    </row>
    <row r="771" spans="2:6" ht="20">
      <c r="B771" t="s">
        <v>9952</v>
      </c>
      <c r="C771" s="54" t="s">
        <v>11681</v>
      </c>
      <c r="D771" s="54" t="s">
        <v>10793</v>
      </c>
      <c r="E771" s="54" t="s">
        <v>11682</v>
      </c>
      <c r="F771" s="54" t="s">
        <v>11683</v>
      </c>
    </row>
    <row r="772" spans="2:6" ht="20">
      <c r="B772" t="s">
        <v>9953</v>
      </c>
      <c r="C772" s="54" t="s">
        <v>11684</v>
      </c>
      <c r="D772" s="54" t="s">
        <v>10793</v>
      </c>
      <c r="E772" s="54" t="s">
        <v>11685</v>
      </c>
      <c r="F772" s="54" t="s">
        <v>11686</v>
      </c>
    </row>
    <row r="773" spans="2:6" ht="20">
      <c r="B773" t="s">
        <v>9954</v>
      </c>
      <c r="C773" s="54" t="s">
        <v>11687</v>
      </c>
      <c r="D773" s="54" t="s">
        <v>10812</v>
      </c>
      <c r="E773" s="54" t="s">
        <v>11688</v>
      </c>
      <c r="F773" s="54" t="s">
        <v>11689</v>
      </c>
    </row>
    <row r="774" spans="2:6" ht="20">
      <c r="B774" t="s">
        <v>9955</v>
      </c>
      <c r="C774" s="54" t="s">
        <v>11690</v>
      </c>
      <c r="D774" s="54" t="s">
        <v>10793</v>
      </c>
      <c r="E774" s="54" t="s">
        <v>11691</v>
      </c>
      <c r="F774" s="54" t="s">
        <v>11692</v>
      </c>
    </row>
    <row r="775" spans="2:6" ht="20">
      <c r="B775" t="s">
        <v>9956</v>
      </c>
      <c r="C775" s="54" t="s">
        <v>11693</v>
      </c>
      <c r="D775" s="54" t="s">
        <v>10812</v>
      </c>
      <c r="E775" s="54" t="s">
        <v>11694</v>
      </c>
      <c r="F775" s="54" t="s">
        <v>11695</v>
      </c>
    </row>
    <row r="776" spans="2:6" ht="20">
      <c r="B776" t="s">
        <v>9957</v>
      </c>
      <c r="C776" s="54" t="s">
        <v>11696</v>
      </c>
      <c r="D776" s="54" t="s">
        <v>10793</v>
      </c>
      <c r="E776" s="54" t="s">
        <v>11694</v>
      </c>
      <c r="F776" s="54" t="s">
        <v>11695</v>
      </c>
    </row>
    <row r="777" spans="2:6" ht="20">
      <c r="B777" t="s">
        <v>9958</v>
      </c>
      <c r="C777" s="54" t="s">
        <v>11697</v>
      </c>
      <c r="D777" s="54" t="s">
        <v>10793</v>
      </c>
      <c r="E777" s="54" t="s">
        <v>11694</v>
      </c>
      <c r="F777" s="54" t="s">
        <v>11695</v>
      </c>
    </row>
    <row r="778" spans="2:6" ht="20">
      <c r="B778" t="s">
        <v>9959</v>
      </c>
      <c r="C778" s="54" t="s">
        <v>11698</v>
      </c>
      <c r="D778" s="54" t="s">
        <v>11699</v>
      </c>
      <c r="E778" s="54" t="s">
        <v>11700</v>
      </c>
      <c r="F778" s="54" t="s">
        <v>11701</v>
      </c>
    </row>
    <row r="779" spans="2:6" ht="20">
      <c r="B779" t="s">
        <v>9960</v>
      </c>
      <c r="C779" s="54" t="s">
        <v>11702</v>
      </c>
      <c r="D779" s="54" t="s">
        <v>10793</v>
      </c>
      <c r="E779" s="54" t="s">
        <v>11703</v>
      </c>
      <c r="F779" s="54" t="s">
        <v>11704</v>
      </c>
    </row>
    <row r="780" spans="2:6" ht="20">
      <c r="B780" t="s">
        <v>9961</v>
      </c>
      <c r="C780" s="54" t="s">
        <v>11705</v>
      </c>
      <c r="D780" s="54" t="s">
        <v>10793</v>
      </c>
      <c r="E780" s="54" t="s">
        <v>11703</v>
      </c>
      <c r="F780" s="54" t="s">
        <v>11704</v>
      </c>
    </row>
    <row r="781" spans="2:6" ht="20">
      <c r="B781" t="s">
        <v>9962</v>
      </c>
      <c r="C781" s="54" t="s">
        <v>11706</v>
      </c>
      <c r="D781" s="54" t="s">
        <v>10793</v>
      </c>
      <c r="E781" s="54" t="s">
        <v>11703</v>
      </c>
      <c r="F781" s="54" t="s">
        <v>11704</v>
      </c>
    </row>
    <row r="782" spans="2:6" ht="20">
      <c r="B782" t="s">
        <v>9963</v>
      </c>
      <c r="C782" s="54" t="s">
        <v>11707</v>
      </c>
      <c r="D782" s="54" t="s">
        <v>10793</v>
      </c>
      <c r="E782" s="54" t="s">
        <v>11708</v>
      </c>
      <c r="F782" s="54" t="s">
        <v>11709</v>
      </c>
    </row>
    <row r="783" spans="2:6" ht="20">
      <c r="B783" t="s">
        <v>9964</v>
      </c>
      <c r="C783" s="54" t="s">
        <v>11710</v>
      </c>
      <c r="D783" s="54" t="s">
        <v>10793</v>
      </c>
      <c r="E783" s="54" t="s">
        <v>11708</v>
      </c>
      <c r="F783" s="54" t="s">
        <v>11709</v>
      </c>
    </row>
    <row r="784" spans="2:6" ht="20">
      <c r="B784" t="s">
        <v>9965</v>
      </c>
      <c r="C784" s="54" t="s">
        <v>11711</v>
      </c>
      <c r="D784" s="54" t="s">
        <v>10793</v>
      </c>
      <c r="E784" s="54" t="s">
        <v>11708</v>
      </c>
      <c r="F784" s="54" t="s">
        <v>11709</v>
      </c>
    </row>
    <row r="785" spans="2:6" ht="20">
      <c r="B785" t="s">
        <v>9966</v>
      </c>
      <c r="C785" s="54" t="s">
        <v>11712</v>
      </c>
      <c r="D785" s="54" t="s">
        <v>10793</v>
      </c>
      <c r="E785" s="54" t="s">
        <v>11708</v>
      </c>
      <c r="F785" s="54" t="s">
        <v>11709</v>
      </c>
    </row>
    <row r="786" spans="2:6" ht="20">
      <c r="B786" t="s">
        <v>9967</v>
      </c>
      <c r="C786" s="54" t="s">
        <v>11713</v>
      </c>
      <c r="D786" s="54" t="s">
        <v>10812</v>
      </c>
      <c r="E786" s="54" t="s">
        <v>11714</v>
      </c>
      <c r="F786" s="54" t="s">
        <v>11715</v>
      </c>
    </row>
    <row r="787" spans="2:6" ht="20">
      <c r="B787" t="s">
        <v>9968</v>
      </c>
      <c r="C787" s="54" t="s">
        <v>11716</v>
      </c>
      <c r="D787" s="54" t="s">
        <v>10793</v>
      </c>
      <c r="E787" s="54" t="s">
        <v>11714</v>
      </c>
      <c r="F787" s="54" t="s">
        <v>11715</v>
      </c>
    </row>
    <row r="788" spans="2:6" ht="20">
      <c r="B788" t="s">
        <v>9969</v>
      </c>
      <c r="C788" s="54" t="s">
        <v>11717</v>
      </c>
      <c r="D788" s="54" t="s">
        <v>10793</v>
      </c>
      <c r="E788" s="54" t="s">
        <v>11718</v>
      </c>
      <c r="F788" s="54" t="s">
        <v>11719</v>
      </c>
    </row>
    <row r="789" spans="2:6" ht="20">
      <c r="B789" t="s">
        <v>9970</v>
      </c>
      <c r="C789" s="54" t="s">
        <v>11720</v>
      </c>
      <c r="D789" s="54" t="s">
        <v>10793</v>
      </c>
      <c r="E789" s="54" t="s">
        <v>11721</v>
      </c>
      <c r="F789" s="54" t="s">
        <v>11722</v>
      </c>
    </row>
    <row r="790" spans="2:6" ht="20">
      <c r="B790" t="s">
        <v>9971</v>
      </c>
      <c r="C790" s="54" t="s">
        <v>11723</v>
      </c>
      <c r="D790" s="54" t="s">
        <v>10793</v>
      </c>
      <c r="E790" s="54" t="s">
        <v>11724</v>
      </c>
      <c r="F790" s="54" t="s">
        <v>11725</v>
      </c>
    </row>
    <row r="791" spans="2:6" ht="20">
      <c r="B791" t="s">
        <v>9972</v>
      </c>
      <c r="C791" s="54" t="s">
        <v>11726</v>
      </c>
      <c r="D791" s="54" t="s">
        <v>10793</v>
      </c>
      <c r="E791" s="54" t="s">
        <v>11727</v>
      </c>
      <c r="F791" s="54" t="s">
        <v>11728</v>
      </c>
    </row>
    <row r="792" spans="2:6" ht="20">
      <c r="B792" t="s">
        <v>9973</v>
      </c>
      <c r="C792" s="54" t="s">
        <v>11729</v>
      </c>
      <c r="D792" s="54" t="s">
        <v>11699</v>
      </c>
      <c r="E792" s="54" t="s">
        <v>11730</v>
      </c>
      <c r="F792" s="54" t="s">
        <v>11731</v>
      </c>
    </row>
    <row r="793" spans="2:6" ht="20">
      <c r="B793" t="s">
        <v>9974</v>
      </c>
      <c r="C793" s="54" t="s">
        <v>11732</v>
      </c>
      <c r="D793" s="54" t="s">
        <v>11699</v>
      </c>
      <c r="E793" s="54" t="s">
        <v>11730</v>
      </c>
      <c r="F793" s="54" t="s">
        <v>11731</v>
      </c>
    </row>
    <row r="794" spans="2:6" ht="20">
      <c r="B794" t="s">
        <v>9975</v>
      </c>
      <c r="C794" s="54" t="s">
        <v>11733</v>
      </c>
      <c r="D794" s="54" t="s">
        <v>10793</v>
      </c>
      <c r="E794" s="54" t="s">
        <v>11734</v>
      </c>
      <c r="F794" s="54" t="s">
        <v>11735</v>
      </c>
    </row>
    <row r="795" spans="2:6" ht="20">
      <c r="B795" t="s">
        <v>9976</v>
      </c>
      <c r="C795" s="54" t="s">
        <v>11736</v>
      </c>
      <c r="D795" s="54" t="s">
        <v>10793</v>
      </c>
      <c r="E795" s="54" t="s">
        <v>11734</v>
      </c>
      <c r="F795" s="54" t="s">
        <v>11735</v>
      </c>
    </row>
    <row r="796" spans="2:6" ht="20">
      <c r="B796" t="s">
        <v>9977</v>
      </c>
      <c r="C796" s="54" t="s">
        <v>11737</v>
      </c>
      <c r="D796" s="54" t="s">
        <v>10793</v>
      </c>
      <c r="E796" s="54" t="s">
        <v>11734</v>
      </c>
      <c r="F796" s="54" t="s">
        <v>11735</v>
      </c>
    </row>
    <row r="797" spans="2:6" ht="20">
      <c r="B797" t="s">
        <v>9978</v>
      </c>
      <c r="C797" s="54" t="s">
        <v>11738</v>
      </c>
      <c r="D797" s="54" t="s">
        <v>10793</v>
      </c>
      <c r="E797" s="54" t="s">
        <v>11734</v>
      </c>
      <c r="F797" s="54" t="s">
        <v>11735</v>
      </c>
    </row>
    <row r="798" spans="2:6" ht="20">
      <c r="B798" t="s">
        <v>9979</v>
      </c>
      <c r="C798" s="54" t="s">
        <v>11739</v>
      </c>
      <c r="D798" s="54" t="s">
        <v>10541</v>
      </c>
      <c r="E798" s="54" t="s">
        <v>11734</v>
      </c>
      <c r="F798" s="54" t="s">
        <v>11735</v>
      </c>
    </row>
    <row r="799" spans="2:6" ht="20">
      <c r="B799" t="s">
        <v>9980</v>
      </c>
      <c r="C799" s="54" t="s">
        <v>11740</v>
      </c>
      <c r="D799" s="54" t="s">
        <v>10793</v>
      </c>
      <c r="E799" s="54" t="s">
        <v>11741</v>
      </c>
      <c r="F799" s="54" t="s">
        <v>11742</v>
      </c>
    </row>
    <row r="800" spans="2:6" ht="20">
      <c r="B800" t="s">
        <v>9981</v>
      </c>
      <c r="C800" s="54" t="s">
        <v>11743</v>
      </c>
      <c r="D800" s="54" t="s">
        <v>10793</v>
      </c>
      <c r="E800" s="54" t="s">
        <v>11741</v>
      </c>
      <c r="F800" s="54" t="s">
        <v>11742</v>
      </c>
    </row>
    <row r="801" spans="2:6" ht="20">
      <c r="B801" t="s">
        <v>9981</v>
      </c>
      <c r="C801" s="54" t="s">
        <v>11743</v>
      </c>
      <c r="D801" s="54" t="s">
        <v>10793</v>
      </c>
      <c r="E801" s="54" t="s">
        <v>11741</v>
      </c>
      <c r="F801" s="54" t="s">
        <v>11742</v>
      </c>
    </row>
    <row r="802" spans="2:6" ht="20">
      <c r="B802" t="s">
        <v>9982</v>
      </c>
      <c r="C802" s="54" t="s">
        <v>11744</v>
      </c>
      <c r="D802" s="54" t="s">
        <v>10812</v>
      </c>
      <c r="E802" s="54" t="s">
        <v>11745</v>
      </c>
      <c r="F802" s="54" t="s">
        <v>11746</v>
      </c>
    </row>
    <row r="803" spans="2:6" ht="20">
      <c r="B803" t="s">
        <v>9983</v>
      </c>
      <c r="C803" s="54" t="s">
        <v>11747</v>
      </c>
      <c r="D803" s="54" t="s">
        <v>10793</v>
      </c>
      <c r="E803" s="54" t="s">
        <v>11745</v>
      </c>
      <c r="F803" s="54" t="s">
        <v>11746</v>
      </c>
    </row>
    <row r="804" spans="2:6" ht="20">
      <c r="B804" t="s">
        <v>9984</v>
      </c>
      <c r="C804" s="54" t="s">
        <v>11748</v>
      </c>
      <c r="D804" s="54" t="s">
        <v>10793</v>
      </c>
      <c r="E804" s="54" t="s">
        <v>11749</v>
      </c>
      <c r="F804" s="54" t="s">
        <v>11750</v>
      </c>
    </row>
    <row r="805" spans="2:6" ht="20">
      <c r="B805" t="s">
        <v>9985</v>
      </c>
      <c r="C805" s="54" t="s">
        <v>11751</v>
      </c>
      <c r="D805" s="54" t="s">
        <v>10793</v>
      </c>
      <c r="E805" s="54" t="s">
        <v>11752</v>
      </c>
      <c r="F805" s="54" t="s">
        <v>11753</v>
      </c>
    </row>
    <row r="806" spans="2:6" ht="20">
      <c r="B806" t="s">
        <v>9986</v>
      </c>
      <c r="C806" s="54" t="s">
        <v>11754</v>
      </c>
      <c r="D806" s="54" t="s">
        <v>10793</v>
      </c>
      <c r="E806" s="54" t="s">
        <v>11755</v>
      </c>
      <c r="F806" s="54" t="s">
        <v>11756</v>
      </c>
    </row>
    <row r="807" spans="2:6" ht="20">
      <c r="B807" t="s">
        <v>9987</v>
      </c>
      <c r="C807" s="54" t="s">
        <v>11757</v>
      </c>
      <c r="D807" s="54" t="s">
        <v>10793</v>
      </c>
      <c r="E807" s="54" t="s">
        <v>11758</v>
      </c>
      <c r="F807" s="54" t="s">
        <v>11759</v>
      </c>
    </row>
    <row r="808" spans="2:6" ht="20">
      <c r="B808" t="s">
        <v>9988</v>
      </c>
      <c r="C808" s="54" t="s">
        <v>11760</v>
      </c>
      <c r="D808" s="54" t="s">
        <v>10812</v>
      </c>
      <c r="E808" s="54" t="s">
        <v>11761</v>
      </c>
      <c r="F808" s="54" t="s">
        <v>11762</v>
      </c>
    </row>
    <row r="809" spans="2:6" ht="20">
      <c r="B809" t="s">
        <v>9989</v>
      </c>
      <c r="C809" s="54" t="s">
        <v>11763</v>
      </c>
      <c r="D809" s="54" t="s">
        <v>10793</v>
      </c>
      <c r="E809" s="54" t="s">
        <v>11761</v>
      </c>
      <c r="F809" s="54" t="s">
        <v>11762</v>
      </c>
    </row>
    <row r="810" spans="2:6" ht="20">
      <c r="B810" t="s">
        <v>9990</v>
      </c>
      <c r="C810" s="54" t="s">
        <v>11764</v>
      </c>
      <c r="D810" s="54" t="s">
        <v>10793</v>
      </c>
      <c r="E810" s="54" t="s">
        <v>11761</v>
      </c>
      <c r="F810" s="54" t="s">
        <v>11762</v>
      </c>
    </row>
    <row r="811" spans="2:6" ht="20">
      <c r="B811" t="s">
        <v>9991</v>
      </c>
      <c r="C811" s="54" t="s">
        <v>11765</v>
      </c>
      <c r="D811" s="54" t="s">
        <v>10793</v>
      </c>
      <c r="E811" s="54" t="s">
        <v>11766</v>
      </c>
      <c r="F811" s="54" t="s">
        <v>11767</v>
      </c>
    </row>
    <row r="812" spans="2:6" ht="20">
      <c r="B812" t="s">
        <v>9992</v>
      </c>
      <c r="C812" s="54" t="s">
        <v>11768</v>
      </c>
      <c r="D812" s="54" t="s">
        <v>10793</v>
      </c>
      <c r="E812" s="54" t="s">
        <v>11769</v>
      </c>
      <c r="F812" s="54" t="s">
        <v>11770</v>
      </c>
    </row>
    <row r="813" spans="2:6" ht="20">
      <c r="B813" t="s">
        <v>9993</v>
      </c>
      <c r="C813" s="54" t="s">
        <v>11771</v>
      </c>
      <c r="D813" s="54" t="s">
        <v>11388</v>
      </c>
      <c r="E813" s="54" t="s">
        <v>11766</v>
      </c>
      <c r="F813" s="54" t="s">
        <v>11767</v>
      </c>
    </row>
    <row r="814" spans="2:6" ht="20">
      <c r="B814" t="s">
        <v>9994</v>
      </c>
      <c r="C814" s="54" t="s">
        <v>11772</v>
      </c>
      <c r="D814" s="54" t="s">
        <v>11388</v>
      </c>
      <c r="E814" s="54" t="s">
        <v>11773</v>
      </c>
      <c r="F814" s="54" t="s">
        <v>11774</v>
      </c>
    </row>
    <row r="815" spans="2:6" ht="20">
      <c r="B815" t="s">
        <v>9995</v>
      </c>
      <c r="C815" s="54" t="s">
        <v>11775</v>
      </c>
      <c r="D815" s="54" t="s">
        <v>10793</v>
      </c>
      <c r="E815" s="54" t="s">
        <v>11776</v>
      </c>
      <c r="F815" s="54" t="s">
        <v>11777</v>
      </c>
    </row>
    <row r="816" spans="2:6" ht="20">
      <c r="B816" t="s">
        <v>9996</v>
      </c>
      <c r="C816" s="54" t="s">
        <v>11778</v>
      </c>
      <c r="D816" s="54" t="s">
        <v>10793</v>
      </c>
      <c r="E816" s="54" t="s">
        <v>11779</v>
      </c>
      <c r="F816" s="54" t="s">
        <v>11780</v>
      </c>
    </row>
    <row r="817" spans="2:6" ht="20">
      <c r="B817" t="s">
        <v>9997</v>
      </c>
      <c r="C817" s="23" t="s">
        <v>11781</v>
      </c>
      <c r="D817" s="23" t="s">
        <v>11782</v>
      </c>
      <c r="E817" s="54" t="s">
        <v>11779</v>
      </c>
      <c r="F817" s="54" t="s">
        <v>11780</v>
      </c>
    </row>
    <row r="818" spans="2:6" ht="20">
      <c r="B818" t="s">
        <v>9998</v>
      </c>
      <c r="C818" s="54" t="s">
        <v>11783</v>
      </c>
      <c r="D818" s="54" t="s">
        <v>10793</v>
      </c>
      <c r="E818" s="54" t="s">
        <v>11784</v>
      </c>
      <c r="F818" s="54" t="s">
        <v>11785</v>
      </c>
    </row>
    <row r="819" spans="2:6" ht="20">
      <c r="B819" t="s">
        <v>9999</v>
      </c>
      <c r="C819" s="54" t="s">
        <v>11786</v>
      </c>
      <c r="D819" s="54" t="s">
        <v>10793</v>
      </c>
      <c r="E819" s="54" t="s">
        <v>11784</v>
      </c>
      <c r="F819" s="54" t="s">
        <v>11785</v>
      </c>
    </row>
    <row r="820" spans="2:6" ht="20">
      <c r="B820" t="s">
        <v>10000</v>
      </c>
      <c r="C820" s="54" t="s">
        <v>11787</v>
      </c>
      <c r="D820" s="54" t="s">
        <v>10793</v>
      </c>
      <c r="E820" s="54" t="s">
        <v>11784</v>
      </c>
      <c r="F820" s="54" t="s">
        <v>11785</v>
      </c>
    </row>
    <row r="834" spans="4:97">
      <c r="D834" t="s">
        <v>10001</v>
      </c>
      <c r="E834" t="s">
        <v>10002</v>
      </c>
      <c r="F834" t="s">
        <v>10003</v>
      </c>
      <c r="G834" t="s">
        <v>10004</v>
      </c>
      <c r="H834" t="s">
        <v>10005</v>
      </c>
      <c r="I834" t="s">
        <v>10006</v>
      </c>
      <c r="J834" t="s">
        <v>10007</v>
      </c>
      <c r="K834" t="s">
        <v>10008</v>
      </c>
      <c r="L834" t="s">
        <v>10008</v>
      </c>
      <c r="M834" t="s">
        <v>10009</v>
      </c>
      <c r="N834" t="s">
        <v>10010</v>
      </c>
      <c r="O834" t="s">
        <v>10011</v>
      </c>
      <c r="P834" t="s">
        <v>10012</v>
      </c>
      <c r="Q834" t="s">
        <v>10013</v>
      </c>
      <c r="R834" t="s">
        <v>10014</v>
      </c>
      <c r="S834" t="s">
        <v>10015</v>
      </c>
      <c r="T834" t="s">
        <v>10016</v>
      </c>
      <c r="U834" t="s">
        <v>10017</v>
      </c>
      <c r="V834" t="s">
        <v>10018</v>
      </c>
      <c r="W834" t="s">
        <v>10019</v>
      </c>
      <c r="X834" t="s">
        <v>10020</v>
      </c>
      <c r="Y834" t="s">
        <v>10021</v>
      </c>
      <c r="Z834" t="s">
        <v>10022</v>
      </c>
      <c r="AA834" t="s">
        <v>10023</v>
      </c>
      <c r="AB834" t="s">
        <v>10024</v>
      </c>
      <c r="AC834" t="s">
        <v>10025</v>
      </c>
      <c r="AD834" t="s">
        <v>10026</v>
      </c>
      <c r="AE834" t="s">
        <v>10027</v>
      </c>
      <c r="AF834" t="s">
        <v>10028</v>
      </c>
      <c r="AG834" t="s">
        <v>10029</v>
      </c>
      <c r="AH834" t="s">
        <v>10030</v>
      </c>
      <c r="AI834" t="s">
        <v>10031</v>
      </c>
      <c r="AJ834" t="s">
        <v>10032</v>
      </c>
      <c r="AK834" t="s">
        <v>10033</v>
      </c>
      <c r="AL834" t="s">
        <v>10034</v>
      </c>
      <c r="AM834" t="s">
        <v>10035</v>
      </c>
      <c r="AN834" t="s">
        <v>10036</v>
      </c>
      <c r="AO834" t="s">
        <v>10037</v>
      </c>
      <c r="AP834" t="s">
        <v>10038</v>
      </c>
      <c r="AQ834" t="s">
        <v>10039</v>
      </c>
      <c r="AR834" t="s">
        <v>10040</v>
      </c>
      <c r="AS834" t="s">
        <v>10041</v>
      </c>
      <c r="AT834" t="s">
        <v>10042</v>
      </c>
      <c r="AU834" t="s">
        <v>10043</v>
      </c>
      <c r="AV834" t="s">
        <v>10044</v>
      </c>
      <c r="AW834" t="s">
        <v>10045</v>
      </c>
      <c r="AX834" t="s">
        <v>10046</v>
      </c>
      <c r="AY834" t="s">
        <v>10047</v>
      </c>
      <c r="AZ834" t="s">
        <v>10048</v>
      </c>
      <c r="BA834" t="s">
        <v>10049</v>
      </c>
      <c r="BB834" t="s">
        <v>10050</v>
      </c>
      <c r="BC834" t="s">
        <v>10051</v>
      </c>
      <c r="BD834" t="s">
        <v>10052</v>
      </c>
      <c r="BE834" t="s">
        <v>10053</v>
      </c>
      <c r="BF834" t="s">
        <v>10054</v>
      </c>
      <c r="BG834" t="s">
        <v>10055</v>
      </c>
      <c r="BH834" t="s">
        <v>10056</v>
      </c>
      <c r="BI834" t="s">
        <v>10057</v>
      </c>
      <c r="BJ834" t="s">
        <v>10058</v>
      </c>
      <c r="BK834" t="s">
        <v>10059</v>
      </c>
      <c r="BL834" t="s">
        <v>10060</v>
      </c>
      <c r="BM834" t="s">
        <v>10061</v>
      </c>
      <c r="BN834" t="s">
        <v>10062</v>
      </c>
      <c r="BO834" t="s">
        <v>10063</v>
      </c>
      <c r="BP834" t="s">
        <v>10064</v>
      </c>
      <c r="BQ834" t="s">
        <v>10065</v>
      </c>
      <c r="BR834" t="s">
        <v>10066</v>
      </c>
      <c r="BS834" t="s">
        <v>10067</v>
      </c>
      <c r="BT834" t="s">
        <v>10068</v>
      </c>
      <c r="BU834" t="s">
        <v>10069</v>
      </c>
      <c r="BV834" t="s">
        <v>10070</v>
      </c>
      <c r="BW834" t="s">
        <v>10071</v>
      </c>
      <c r="BX834" t="s">
        <v>10072</v>
      </c>
      <c r="BY834" t="s">
        <v>10073</v>
      </c>
      <c r="BZ834" t="s">
        <v>10074</v>
      </c>
      <c r="CA834" t="s">
        <v>10075</v>
      </c>
      <c r="CB834" t="s">
        <v>10076</v>
      </c>
      <c r="CC834" t="s">
        <v>10077</v>
      </c>
      <c r="CD834" t="s">
        <v>10078</v>
      </c>
      <c r="CE834" t="s">
        <v>10079</v>
      </c>
      <c r="CF834" t="s">
        <v>10080</v>
      </c>
      <c r="CG834" t="s">
        <v>10081</v>
      </c>
      <c r="CH834" t="s">
        <v>10082</v>
      </c>
      <c r="CI834" t="s">
        <v>10083</v>
      </c>
      <c r="CJ834" t="s">
        <v>10084</v>
      </c>
      <c r="CK834" t="s">
        <v>10085</v>
      </c>
      <c r="CL834" t="s">
        <v>10086</v>
      </c>
      <c r="CM834" t="s">
        <v>10087</v>
      </c>
      <c r="CN834" t="s">
        <v>10088</v>
      </c>
      <c r="CO834" t="s">
        <v>10089</v>
      </c>
      <c r="CP834" t="s">
        <v>10090</v>
      </c>
      <c r="CQ834" t="s">
        <v>10091</v>
      </c>
      <c r="CR834" t="s">
        <v>10092</v>
      </c>
      <c r="CS834" t="s">
        <v>10093</v>
      </c>
    </row>
    <row r="835" spans="4:97" ht="20">
      <c r="D835" s="54" t="s">
        <v>12385</v>
      </c>
      <c r="E835" s="54" t="s">
        <v>12385</v>
      </c>
      <c r="F835" s="54" t="s">
        <v>12385</v>
      </c>
      <c r="G835" s="54" t="s">
        <v>12385</v>
      </c>
      <c r="H835" s="54" t="s">
        <v>12385</v>
      </c>
      <c r="I835" s="54" t="s">
        <v>12385</v>
      </c>
      <c r="J835" s="54" t="s">
        <v>12407</v>
      </c>
      <c r="K835" s="54" t="s">
        <v>12407</v>
      </c>
      <c r="L835" s="54" t="s">
        <v>12407</v>
      </c>
      <c r="M835" s="54" t="s">
        <v>12407</v>
      </c>
      <c r="N835" s="54" t="s">
        <v>12407</v>
      </c>
      <c r="O835" s="54" t="s">
        <v>12407</v>
      </c>
      <c r="P835" s="54" t="s">
        <v>12407</v>
      </c>
      <c r="Q835" s="54" t="s">
        <v>12407</v>
      </c>
      <c r="R835" s="23" t="s">
        <v>12431</v>
      </c>
      <c r="S835" s="54" t="s">
        <v>12407</v>
      </c>
      <c r="T835" s="23" t="s">
        <v>12431</v>
      </c>
      <c r="U835" s="54" t="s">
        <v>12407</v>
      </c>
      <c r="V835" s="54" t="s">
        <v>12407</v>
      </c>
      <c r="W835" s="54" t="s">
        <v>12407</v>
      </c>
      <c r="X835" s="54" t="s">
        <v>12407</v>
      </c>
      <c r="Y835" s="54" t="s">
        <v>12407</v>
      </c>
      <c r="Z835" s="54" t="s">
        <v>12407</v>
      </c>
      <c r="AA835" s="54" t="s">
        <v>12385</v>
      </c>
      <c r="AB835" s="54" t="s">
        <v>12385</v>
      </c>
    </row>
    <row r="836" spans="4:97" ht="20">
      <c r="D836" s="54" t="s">
        <v>12386</v>
      </c>
      <c r="E836" s="54" t="s">
        <v>12386</v>
      </c>
      <c r="F836" s="54" t="s">
        <v>12386</v>
      </c>
      <c r="G836" s="54" t="s">
        <v>12386</v>
      </c>
      <c r="H836" s="54" t="s">
        <v>12386</v>
      </c>
      <c r="I836" s="54" t="s">
        <v>12386</v>
      </c>
      <c r="J836" s="54" t="s">
        <v>12408</v>
      </c>
      <c r="K836" s="54" t="s">
        <v>12408</v>
      </c>
      <c r="L836" s="54" t="s">
        <v>12408</v>
      </c>
      <c r="M836" s="54" t="s">
        <v>12408</v>
      </c>
      <c r="N836" s="54" t="s">
        <v>12408</v>
      </c>
      <c r="O836" s="54" t="s">
        <v>12408</v>
      </c>
      <c r="P836" s="54" t="s">
        <v>12408</v>
      </c>
      <c r="Q836" s="54" t="s">
        <v>12408</v>
      </c>
      <c r="R836" s="23" t="s">
        <v>12432</v>
      </c>
      <c r="S836" s="54" t="s">
        <v>12408</v>
      </c>
      <c r="T836" s="23" t="s">
        <v>12432</v>
      </c>
      <c r="U836" s="54" t="s">
        <v>12408</v>
      </c>
      <c r="V836" s="54" t="s">
        <v>12408</v>
      </c>
      <c r="W836" s="54" t="s">
        <v>12408</v>
      </c>
      <c r="X836" s="54" t="s">
        <v>12408</v>
      </c>
      <c r="Y836" s="54" t="s">
        <v>12408</v>
      </c>
      <c r="Z836" s="54" t="s">
        <v>12408</v>
      </c>
      <c r="AA836" s="54" t="s">
        <v>12386</v>
      </c>
      <c r="AB836" s="54" t="s">
        <v>12386</v>
      </c>
    </row>
    <row r="838" spans="4:97" ht="23">
      <c r="D838" s="60" t="s">
        <v>12387</v>
      </c>
      <c r="E838" s="60" t="s">
        <v>12387</v>
      </c>
      <c r="F838" s="60" t="s">
        <v>12387</v>
      </c>
      <c r="G838" s="60" t="s">
        <v>12387</v>
      </c>
      <c r="H838" s="60" t="s">
        <v>12387</v>
      </c>
      <c r="I838" s="60" t="s">
        <v>12387</v>
      </c>
      <c r="J838" s="60" t="s">
        <v>12387</v>
      </c>
      <c r="K838" s="54" t="s">
        <v>12414</v>
      </c>
      <c r="L838" s="60" t="s">
        <v>12387</v>
      </c>
      <c r="M838" s="60" t="s">
        <v>12387</v>
      </c>
      <c r="N838" s="60" t="s">
        <v>12387</v>
      </c>
      <c r="O838" s="60" t="s">
        <v>12387</v>
      </c>
      <c r="P838" s="60" t="s">
        <v>12387</v>
      </c>
      <c r="Q838" s="60" t="s">
        <v>12387</v>
      </c>
      <c r="R838" s="61" t="s">
        <v>12387</v>
      </c>
      <c r="S838" s="60" t="s">
        <v>12387</v>
      </c>
      <c r="T838" s="61" t="s">
        <v>12387</v>
      </c>
      <c r="U838" s="60" t="s">
        <v>12387</v>
      </c>
      <c r="V838" s="60" t="s">
        <v>12387</v>
      </c>
      <c r="W838" s="60" t="s">
        <v>12387</v>
      </c>
      <c r="X838" s="60" t="s">
        <v>12387</v>
      </c>
      <c r="Y838" s="60" t="s">
        <v>12387</v>
      </c>
      <c r="Z838" s="60" t="s">
        <v>12387</v>
      </c>
      <c r="AA838" s="60" t="s">
        <v>12387</v>
      </c>
      <c r="AB838" s="60" t="s">
        <v>12387</v>
      </c>
    </row>
    <row r="839" spans="4:97" ht="20">
      <c r="D839" s="54" t="s">
        <v>12388</v>
      </c>
      <c r="E839" s="54" t="s">
        <v>12393</v>
      </c>
      <c r="F839" s="54" t="s">
        <v>12394</v>
      </c>
      <c r="G839" s="54" t="s">
        <v>12398</v>
      </c>
      <c r="H839" s="54" t="s">
        <v>12401</v>
      </c>
      <c r="I839" s="54" t="s">
        <v>12404</v>
      </c>
      <c r="J839" s="54" t="s">
        <v>12409</v>
      </c>
      <c r="K839" s="54" t="s">
        <v>12410</v>
      </c>
      <c r="L839" s="54" t="s">
        <v>12414</v>
      </c>
      <c r="M839" s="54" t="s">
        <v>12417</v>
      </c>
      <c r="N839" s="54" t="s">
        <v>12421</v>
      </c>
      <c r="O839" s="54" t="s">
        <v>12422</v>
      </c>
      <c r="P839" s="54" t="s">
        <v>12427</v>
      </c>
      <c r="Q839" s="54" t="s">
        <v>12428</v>
      </c>
      <c r="R839" s="23" t="s">
        <v>12433</v>
      </c>
      <c r="S839" s="54" t="s">
        <v>12436</v>
      </c>
      <c r="T839" s="23" t="s">
        <v>12438</v>
      </c>
      <c r="U839" s="54" t="s">
        <v>12443</v>
      </c>
      <c r="V839" s="54" t="s">
        <v>12446</v>
      </c>
      <c r="W839" s="54" t="s">
        <v>12450</v>
      </c>
      <c r="X839" s="54" t="s">
        <v>12453</v>
      </c>
      <c r="Y839" s="54" t="s">
        <v>12456</v>
      </c>
      <c r="Z839" s="54" t="s">
        <v>12459</v>
      </c>
      <c r="AA839" s="54" t="s">
        <v>12462</v>
      </c>
      <c r="AB839" s="54" t="s">
        <v>12465</v>
      </c>
    </row>
    <row r="840" spans="4:97" ht="20">
      <c r="D840" s="54" t="s">
        <v>12389</v>
      </c>
      <c r="E840" s="54" t="s">
        <v>12389</v>
      </c>
      <c r="F840" s="54" t="s">
        <v>12395</v>
      </c>
      <c r="G840" s="54" t="s">
        <v>12389</v>
      </c>
      <c r="H840" s="54" t="s">
        <v>12389</v>
      </c>
      <c r="I840" s="54" t="s">
        <v>12389</v>
      </c>
      <c r="J840" s="54" t="s">
        <v>12410</v>
      </c>
      <c r="K840" s="54" t="s">
        <v>12411</v>
      </c>
      <c r="L840" s="54" t="s">
        <v>12410</v>
      </c>
      <c r="M840" s="54" t="s">
        <v>12418</v>
      </c>
      <c r="N840" s="54" t="s">
        <v>12418</v>
      </c>
      <c r="O840" s="54" t="s">
        <v>12423</v>
      </c>
      <c r="P840" s="54" t="s">
        <v>12423</v>
      </c>
      <c r="Q840" s="54" t="s">
        <v>11655</v>
      </c>
      <c r="R840" s="23" t="s">
        <v>12434</v>
      </c>
      <c r="S840" s="54" t="s">
        <v>12437</v>
      </c>
      <c r="T840" s="23" t="s">
        <v>12439</v>
      </c>
      <c r="U840" s="54" t="s">
        <v>12444</v>
      </c>
      <c r="V840" s="54" t="s">
        <v>11652</v>
      </c>
      <c r="W840" s="54" t="s">
        <v>12389</v>
      </c>
      <c r="X840" s="54" t="s">
        <v>12389</v>
      </c>
      <c r="Y840" s="54" t="s">
        <v>12410</v>
      </c>
      <c r="Z840" s="54" t="s">
        <v>12410</v>
      </c>
      <c r="AA840" s="54" t="s">
        <v>12444</v>
      </c>
      <c r="AB840" s="54" t="s">
        <v>12389</v>
      </c>
    </row>
    <row r="841" spans="4:97" ht="20">
      <c r="D841" s="54" t="s">
        <v>12390</v>
      </c>
      <c r="E841" s="54" t="s">
        <v>12390</v>
      </c>
      <c r="F841" s="54" t="s">
        <v>12390</v>
      </c>
      <c r="G841" s="54" t="s">
        <v>12390</v>
      </c>
      <c r="H841" s="54" t="s">
        <v>12390</v>
      </c>
      <c r="I841" s="54" t="s">
        <v>12390</v>
      </c>
      <c r="J841" s="54" t="s">
        <v>12411</v>
      </c>
      <c r="L841" s="54" t="s">
        <v>12411</v>
      </c>
      <c r="M841" s="54" t="s">
        <v>12411</v>
      </c>
      <c r="N841" s="54" t="s">
        <v>12411</v>
      </c>
      <c r="O841" s="54" t="s">
        <v>12424</v>
      </c>
      <c r="P841" s="54" t="s">
        <v>12424</v>
      </c>
      <c r="Q841" s="54" t="s">
        <v>12411</v>
      </c>
      <c r="R841" s="23" t="s">
        <v>12435</v>
      </c>
      <c r="S841" s="54" t="s">
        <v>12424</v>
      </c>
      <c r="T841" s="23" t="s">
        <v>12440</v>
      </c>
      <c r="U841" s="54" t="s">
        <v>12445</v>
      </c>
      <c r="V841" s="54" t="s">
        <v>12447</v>
      </c>
      <c r="W841" s="54" t="s">
        <v>12447</v>
      </c>
      <c r="X841" s="54" t="s">
        <v>12411</v>
      </c>
      <c r="Y841" s="54" t="s">
        <v>12411</v>
      </c>
      <c r="Z841" s="54" t="s">
        <v>12411</v>
      </c>
      <c r="AA841" s="54" t="s">
        <v>12390</v>
      </c>
      <c r="AB841" s="54" t="s">
        <v>12390</v>
      </c>
    </row>
    <row r="842" spans="4:97" ht="23">
      <c r="K842" s="60" t="s">
        <v>11403</v>
      </c>
    </row>
    <row r="843" spans="4:97" ht="23">
      <c r="D843" s="60" t="s">
        <v>11403</v>
      </c>
      <c r="E843" s="60" t="s">
        <v>11403</v>
      </c>
      <c r="F843" s="60" t="s">
        <v>11403</v>
      </c>
      <c r="G843" s="60" t="s">
        <v>11403</v>
      </c>
      <c r="H843" s="60" t="s">
        <v>11403</v>
      </c>
      <c r="I843" s="60" t="s">
        <v>11403</v>
      </c>
      <c r="J843" s="60" t="s">
        <v>11403</v>
      </c>
      <c r="K843" s="54" t="s">
        <v>12415</v>
      </c>
      <c r="L843" s="60" t="s">
        <v>11403</v>
      </c>
      <c r="M843" s="60" t="s">
        <v>11403</v>
      </c>
      <c r="N843" s="60" t="s">
        <v>11403</v>
      </c>
      <c r="O843" s="60" t="s">
        <v>11403</v>
      </c>
      <c r="P843" s="60" t="s">
        <v>11403</v>
      </c>
      <c r="Q843" s="60" t="s">
        <v>11403</v>
      </c>
      <c r="R843" s="61" t="s">
        <v>11403</v>
      </c>
      <c r="S843" s="60" t="s">
        <v>11403</v>
      </c>
      <c r="T843" s="61" t="s">
        <v>11403</v>
      </c>
      <c r="U843" s="60" t="s">
        <v>11403</v>
      </c>
      <c r="V843" s="60" t="s">
        <v>11403</v>
      </c>
      <c r="W843" s="60" t="s">
        <v>11403</v>
      </c>
      <c r="X843" s="60" t="s">
        <v>11403</v>
      </c>
      <c r="Y843" s="60" t="s">
        <v>11403</v>
      </c>
      <c r="Z843" s="60" t="s">
        <v>11403</v>
      </c>
      <c r="AA843" s="60" t="s">
        <v>11403</v>
      </c>
      <c r="AB843" s="60" t="s">
        <v>11403</v>
      </c>
    </row>
    <row r="844" spans="4:97" ht="20">
      <c r="D844" s="54" t="s">
        <v>12391</v>
      </c>
      <c r="E844" s="54" t="s">
        <v>12391</v>
      </c>
      <c r="F844" s="54" t="s">
        <v>12396</v>
      </c>
      <c r="G844" s="54" t="s">
        <v>12399</v>
      </c>
      <c r="H844" s="54" t="s">
        <v>12402</v>
      </c>
      <c r="I844" s="54" t="s">
        <v>12405</v>
      </c>
      <c r="J844" s="54" t="s">
        <v>12412</v>
      </c>
      <c r="K844" s="54" t="s">
        <v>12416</v>
      </c>
      <c r="L844" s="54" t="s">
        <v>12415</v>
      </c>
      <c r="M844" s="54" t="s">
        <v>12419</v>
      </c>
      <c r="N844" s="54" t="s">
        <v>12419</v>
      </c>
      <c r="O844" s="54" t="s">
        <v>12425</v>
      </c>
      <c r="P844" s="54" t="s">
        <v>12425</v>
      </c>
      <c r="Q844" s="54" t="s">
        <v>12429</v>
      </c>
      <c r="R844" s="54" t="s">
        <v>12429</v>
      </c>
      <c r="S844" s="54" t="s">
        <v>12429</v>
      </c>
      <c r="T844" s="54" t="s">
        <v>12441</v>
      </c>
      <c r="U844" s="54" t="s">
        <v>12441</v>
      </c>
      <c r="V844" s="54" t="s">
        <v>12448</v>
      </c>
      <c r="W844" s="54" t="s">
        <v>12451</v>
      </c>
      <c r="X844" s="54" t="s">
        <v>12454</v>
      </c>
      <c r="Y844" s="54" t="s">
        <v>12457</v>
      </c>
      <c r="Z844" s="54" t="s">
        <v>12460</v>
      </c>
      <c r="AA844" s="54" t="s">
        <v>12463</v>
      </c>
      <c r="AB844" s="54" t="s">
        <v>12466</v>
      </c>
    </row>
    <row r="845" spans="4:97" ht="20">
      <c r="D845" s="54" t="s">
        <v>12392</v>
      </c>
      <c r="E845" s="54" t="s">
        <v>12392</v>
      </c>
      <c r="F845" s="54" t="s">
        <v>12397</v>
      </c>
      <c r="G845" s="54" t="s">
        <v>12400</v>
      </c>
      <c r="H845" s="54" t="s">
        <v>12403</v>
      </c>
      <c r="I845" s="54" t="s">
        <v>12406</v>
      </c>
      <c r="J845" s="54" t="s">
        <v>12413</v>
      </c>
      <c r="L845" s="54" t="s">
        <v>12416</v>
      </c>
      <c r="M845" s="54" t="s">
        <v>12420</v>
      </c>
      <c r="N845" s="54" t="s">
        <v>12420</v>
      </c>
      <c r="O845" s="54" t="s">
        <v>12426</v>
      </c>
      <c r="P845" s="54" t="s">
        <v>12426</v>
      </c>
      <c r="Q845" s="54" t="s">
        <v>12430</v>
      </c>
      <c r="R845" s="54" t="s">
        <v>12430</v>
      </c>
      <c r="S845" s="54" t="s">
        <v>12430</v>
      </c>
      <c r="T845" s="54" t="s">
        <v>12442</v>
      </c>
      <c r="U845" s="54" t="s">
        <v>12442</v>
      </c>
      <c r="V845" s="54" t="s">
        <v>12449</v>
      </c>
      <c r="W845" s="54" t="s">
        <v>12452</v>
      </c>
      <c r="X845" s="54" t="s">
        <v>12455</v>
      </c>
      <c r="Y845" s="54" t="s">
        <v>12458</v>
      </c>
      <c r="Z845" s="54" t="s">
        <v>12461</v>
      </c>
      <c r="AA845" s="54" t="s">
        <v>12464</v>
      </c>
      <c r="AB845" s="54" t="s">
        <v>12464</v>
      </c>
    </row>
    <row r="907" spans="2:13" ht="20">
      <c r="B907">
        <v>1859</v>
      </c>
      <c r="C907" t="s">
        <v>9645</v>
      </c>
      <c r="G907" s="54"/>
      <c r="M907" t="s">
        <v>9645</v>
      </c>
    </row>
    <row r="908" spans="2:13" ht="20">
      <c r="B908">
        <v>1870</v>
      </c>
      <c r="C908" t="s">
        <v>9673</v>
      </c>
      <c r="G908" s="54"/>
      <c r="M908" t="s">
        <v>9673</v>
      </c>
    </row>
    <row r="909" spans="2:13" ht="20">
      <c r="B909">
        <v>1882</v>
      </c>
      <c r="C909" t="s">
        <v>9743</v>
      </c>
      <c r="G909" s="54"/>
      <c r="M909" t="s">
        <v>9743</v>
      </c>
    </row>
    <row r="910" spans="2:13" ht="20">
      <c r="B910">
        <v>1864</v>
      </c>
      <c r="C910" t="s">
        <v>9754</v>
      </c>
      <c r="G910" s="54"/>
      <c r="M910" t="s">
        <v>9754</v>
      </c>
    </row>
    <row r="911" spans="2:13" ht="20">
      <c r="B911">
        <v>1882</v>
      </c>
      <c r="C911" t="s">
        <v>9760</v>
      </c>
      <c r="G911" s="54"/>
      <c r="M911" t="s">
        <v>9760</v>
      </c>
    </row>
    <row r="912" spans="2:13" ht="20">
      <c r="B912">
        <v>1890</v>
      </c>
      <c r="C912" t="s">
        <v>9767</v>
      </c>
      <c r="G912" s="54"/>
      <c r="M912" t="s">
        <v>9767</v>
      </c>
    </row>
    <row r="913" spans="2:13" ht="20">
      <c r="B913">
        <v>1866</v>
      </c>
      <c r="C913" t="s">
        <v>9771</v>
      </c>
      <c r="G913" s="54"/>
      <c r="M913" t="s">
        <v>9771</v>
      </c>
    </row>
    <row r="914" spans="2:13" ht="20">
      <c r="B914">
        <v>1899</v>
      </c>
      <c r="C914" t="s">
        <v>9780</v>
      </c>
      <c r="G914" s="54"/>
      <c r="M914" t="s">
        <v>9780</v>
      </c>
    </row>
    <row r="915" spans="2:13" ht="20">
      <c r="B915">
        <v>1864</v>
      </c>
      <c r="C915" t="s">
        <v>9784</v>
      </c>
      <c r="G915" s="54"/>
      <c r="M915" t="s">
        <v>9784</v>
      </c>
    </row>
    <row r="916" spans="2:13" ht="20">
      <c r="B916">
        <v>1859</v>
      </c>
      <c r="C916" t="s">
        <v>9797</v>
      </c>
      <c r="G916" s="54"/>
      <c r="M916" t="s">
        <v>9797</v>
      </c>
    </row>
    <row r="917" spans="2:13" ht="20">
      <c r="B917">
        <v>1866</v>
      </c>
      <c r="C917" t="s">
        <v>9802</v>
      </c>
      <c r="G917" s="54"/>
      <c r="M917" t="s">
        <v>9802</v>
      </c>
    </row>
    <row r="918" spans="2:13" ht="20">
      <c r="B918">
        <v>1873</v>
      </c>
      <c r="C918" t="s">
        <v>9806</v>
      </c>
      <c r="G918" s="54"/>
      <c r="M918" t="s">
        <v>9806</v>
      </c>
    </row>
    <row r="919" spans="2:13" ht="20">
      <c r="B919">
        <v>1875</v>
      </c>
      <c r="C919" t="s">
        <v>9811</v>
      </c>
      <c r="G919" s="54"/>
      <c r="M919" t="s">
        <v>9811</v>
      </c>
    </row>
    <row r="920" spans="2:13" ht="20">
      <c r="B920">
        <v>1853</v>
      </c>
      <c r="C920" t="s">
        <v>9816</v>
      </c>
      <c r="G920" s="54"/>
      <c r="M920" t="s">
        <v>9816</v>
      </c>
    </row>
    <row r="921" spans="2:13" ht="20">
      <c r="B921">
        <v>1884</v>
      </c>
      <c r="C921" t="s">
        <v>9821</v>
      </c>
      <c r="G921" s="54"/>
      <c r="M921" t="s">
        <v>9821</v>
      </c>
    </row>
    <row r="922" spans="2:13" ht="20">
      <c r="B922">
        <v>1869</v>
      </c>
      <c r="C922" t="s">
        <v>9829</v>
      </c>
      <c r="G922" s="54"/>
      <c r="M922" t="s">
        <v>9829</v>
      </c>
    </row>
    <row r="923" spans="2:13" ht="20">
      <c r="B923">
        <v>1860</v>
      </c>
      <c r="C923" t="s">
        <v>9832</v>
      </c>
      <c r="G923" s="54"/>
      <c r="M923" t="s">
        <v>9832</v>
      </c>
    </row>
    <row r="924" spans="2:13" ht="20">
      <c r="B924">
        <v>1879</v>
      </c>
      <c r="C924" t="s">
        <v>9844</v>
      </c>
      <c r="G924" s="54"/>
      <c r="M924" t="s">
        <v>9844</v>
      </c>
    </row>
    <row r="925" spans="2:13" ht="20">
      <c r="B925">
        <v>1863</v>
      </c>
      <c r="C925" t="s">
        <v>9848</v>
      </c>
      <c r="G925" s="54"/>
      <c r="M925" t="s">
        <v>9848</v>
      </c>
    </row>
    <row r="926" spans="2:13" ht="20">
      <c r="B926">
        <v>1879</v>
      </c>
      <c r="C926" t="s">
        <v>9853</v>
      </c>
      <c r="G926" s="54"/>
      <c r="M926" t="s">
        <v>9853</v>
      </c>
    </row>
    <row r="927" spans="2:13" ht="20">
      <c r="B927">
        <v>1870</v>
      </c>
      <c r="C927" t="s">
        <v>9856</v>
      </c>
      <c r="G927" s="54"/>
      <c r="M927" t="s">
        <v>9856</v>
      </c>
    </row>
    <row r="928" spans="2:13" ht="20">
      <c r="B928">
        <v>1887</v>
      </c>
      <c r="C928" t="s">
        <v>9864</v>
      </c>
      <c r="G928" s="54"/>
      <c r="M928" t="s">
        <v>9864</v>
      </c>
    </row>
    <row r="929" spans="2:13" ht="20">
      <c r="B929">
        <v>1866</v>
      </c>
      <c r="C929" t="s">
        <v>9874</v>
      </c>
      <c r="G929" s="54"/>
      <c r="M929" t="s">
        <v>9874</v>
      </c>
    </row>
    <row r="930" spans="2:13" ht="20">
      <c r="B930">
        <v>1874</v>
      </c>
      <c r="C930" t="s">
        <v>9879</v>
      </c>
      <c r="G930" s="54"/>
      <c r="M930" t="s">
        <v>9879</v>
      </c>
    </row>
    <row r="931" spans="2:13" ht="20">
      <c r="B931">
        <v>1870</v>
      </c>
      <c r="C931" t="s">
        <v>9884</v>
      </c>
      <c r="G931" s="54"/>
      <c r="M931" t="s">
        <v>9884</v>
      </c>
    </row>
    <row r="932" spans="2:13" ht="20">
      <c r="B932">
        <v>1870</v>
      </c>
      <c r="C932" t="s">
        <v>9890</v>
      </c>
      <c r="G932" s="54"/>
      <c r="M932" t="s">
        <v>9890</v>
      </c>
    </row>
    <row r="933" spans="2:13" ht="20">
      <c r="B933">
        <v>1944</v>
      </c>
      <c r="C933" t="s">
        <v>9894</v>
      </c>
      <c r="G933" s="54"/>
      <c r="M933" t="s">
        <v>9894</v>
      </c>
    </row>
    <row r="934" spans="2:13" ht="20">
      <c r="B934">
        <v>1865</v>
      </c>
      <c r="C934" t="s">
        <v>9901</v>
      </c>
      <c r="G934" s="54"/>
      <c r="M934" t="s">
        <v>9901</v>
      </c>
    </row>
    <row r="935" spans="2:13" ht="20">
      <c r="B935">
        <v>1870</v>
      </c>
      <c r="C935" t="s">
        <v>9910</v>
      </c>
      <c r="G935" s="54"/>
      <c r="M935" t="s">
        <v>9910</v>
      </c>
    </row>
    <row r="936" spans="2:13" ht="20">
      <c r="B936">
        <v>1868</v>
      </c>
      <c r="C936" t="s">
        <v>9930</v>
      </c>
      <c r="G936" s="54"/>
      <c r="M936" t="s">
        <v>9930</v>
      </c>
    </row>
    <row r="937" spans="2:13" ht="20">
      <c r="B937">
        <v>1878</v>
      </c>
      <c r="C937" t="s">
        <v>9935</v>
      </c>
      <c r="G937" s="54"/>
      <c r="M937" t="s">
        <v>9935</v>
      </c>
    </row>
    <row r="938" spans="2:13" ht="20">
      <c r="B938">
        <v>1873</v>
      </c>
      <c r="C938" t="s">
        <v>9939</v>
      </c>
      <c r="G938" s="54"/>
      <c r="M938" t="s">
        <v>9939</v>
      </c>
    </row>
    <row r="939" spans="2:13" ht="20">
      <c r="B939">
        <v>1875</v>
      </c>
      <c r="C939" t="s">
        <v>9944</v>
      </c>
      <c r="G939" s="54"/>
      <c r="M939" t="s">
        <v>9944</v>
      </c>
    </row>
    <row r="940" spans="2:13" ht="20">
      <c r="B940">
        <v>1864</v>
      </c>
      <c r="C940" t="s">
        <v>9949</v>
      </c>
      <c r="G940" s="54"/>
      <c r="M940" t="s">
        <v>9949</v>
      </c>
    </row>
    <row r="941" spans="2:13">
      <c r="B941">
        <v>1861</v>
      </c>
      <c r="C941" t="s">
        <v>9954</v>
      </c>
      <c r="M941" t="s">
        <v>9954</v>
      </c>
    </row>
    <row r="942" spans="2:13">
      <c r="B942">
        <v>1899</v>
      </c>
      <c r="C942" t="s">
        <v>9963</v>
      </c>
      <c r="M942" t="s">
        <v>9963</v>
      </c>
    </row>
    <row r="943" spans="2:13">
      <c r="B943">
        <v>1867</v>
      </c>
      <c r="C943" t="s">
        <v>9969</v>
      </c>
      <c r="M943" t="s">
        <v>9969</v>
      </c>
    </row>
    <row r="944" spans="2:13">
      <c r="B944">
        <v>1868</v>
      </c>
      <c r="C944" t="s">
        <v>9973</v>
      </c>
      <c r="M944" t="s">
        <v>9973</v>
      </c>
    </row>
    <row r="945" spans="2:13">
      <c r="B945">
        <v>1846</v>
      </c>
      <c r="C945" t="s">
        <v>9982</v>
      </c>
      <c r="M945" t="s">
        <v>9982</v>
      </c>
    </row>
  </sheetData>
  <sortState xmlns:xlrd2="http://schemas.microsoft.com/office/spreadsheetml/2017/richdata2" ref="A502:Q669">
    <sortCondition ref="I502:I669"/>
  </sortState>
  <phoneticPr fontId="4" type="noConversion"/>
  <conditionalFormatting sqref="D500:E500">
    <cfRule type="containsText" dxfId="125" priority="6" operator="containsText" text="'">
      <formula>NOT(ISERROR(SEARCH("'",D500)))</formula>
    </cfRule>
  </conditionalFormatting>
  <conditionalFormatting sqref="F500">
    <cfRule type="duplicateValues" dxfId="124" priority="7"/>
  </conditionalFormatting>
  <conditionalFormatting sqref="J907:J945">
    <cfRule type="duplicateValues" dxfId="123" priority="1"/>
  </conditionalFormatting>
  <conditionalFormatting sqref="O500">
    <cfRule type="duplicateValues" dxfId="122" priority="5"/>
  </conditionalFormatting>
  <conditionalFormatting sqref="P1:P289">
    <cfRule type="duplicateValues" dxfId="121" priority="4"/>
  </conditionalFormatting>
  <conditionalFormatting sqref="P500">
    <cfRule type="duplicateValues" dxfId="120" priority="9"/>
  </conditionalFormatting>
  <conditionalFormatting sqref="P501:P669">
    <cfRule type="duplicateValues" dxfId="119" priority="13046"/>
  </conditionalFormatting>
  <conditionalFormatting sqref="P670:P700">
    <cfRule type="duplicateValues" dxfId="118" priority="13246"/>
  </conditionalFormatting>
  <conditionalFormatting sqref="Q500">
    <cfRule type="duplicateValues" dxfId="117" priority="8"/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7CE4-B0B7-1C49-B6D0-DDCB485AB554}">
  <dimension ref="A1:K86"/>
  <sheetViews>
    <sheetView topLeftCell="A53" zoomScale="87" workbookViewId="0">
      <selection activeCell="J77" sqref="J77"/>
    </sheetView>
  </sheetViews>
  <sheetFormatPr baseColWidth="10" defaultRowHeight="16"/>
  <sheetData>
    <row r="1" spans="1:9">
      <c r="A1" t="s">
        <v>11877</v>
      </c>
      <c r="F1">
        <v>23</v>
      </c>
      <c r="G1">
        <v>1967</v>
      </c>
      <c r="H1" t="str">
        <f t="shared" ref="H1:H41" si="0">RIGHT(A1,5)</f>
        <v>IN001</v>
      </c>
      <c r="I1" t="str">
        <f>IF(F1="","",IF(G1-F1&lt;1875,"W1870",IF(G1-F1&lt;1900,"W1870",IF(G1-F1&lt;1945,"W1900","W1950"))))</f>
        <v>W1900</v>
      </c>
    </row>
    <row r="2" spans="1:9">
      <c r="A2" t="s">
        <v>11867</v>
      </c>
      <c r="F2">
        <v>67</v>
      </c>
      <c r="G2">
        <v>1968</v>
      </c>
      <c r="H2" t="str">
        <f t="shared" si="0"/>
        <v>IN003</v>
      </c>
      <c r="I2" t="str">
        <f t="shared" ref="I2:I41" si="1">IF(F2="","",IF(G2-F2&lt;1875,"W1870",IF(G2-F2&lt;1900,"W1870",IF(G2-F2&lt;1945,"W1900","W1950"))))</f>
        <v>W1900</v>
      </c>
    </row>
    <row r="3" spans="1:9">
      <c r="A3" t="s">
        <v>11869</v>
      </c>
      <c r="F3">
        <v>55</v>
      </c>
      <c r="G3">
        <v>1968</v>
      </c>
      <c r="H3" t="str">
        <f t="shared" si="0"/>
        <v>IN005</v>
      </c>
      <c r="I3" t="str">
        <f t="shared" si="1"/>
        <v>W1900</v>
      </c>
    </row>
    <row r="4" spans="1:9">
      <c r="A4" t="s">
        <v>11901</v>
      </c>
      <c r="F4">
        <v>74</v>
      </c>
      <c r="G4">
        <v>1968</v>
      </c>
      <c r="H4" t="str">
        <f t="shared" si="0"/>
        <v>IN007</v>
      </c>
      <c r="I4" t="str">
        <f t="shared" si="1"/>
        <v>W1870</v>
      </c>
    </row>
    <row r="5" spans="1:9">
      <c r="A5" t="s">
        <v>11881</v>
      </c>
      <c r="F5">
        <v>89</v>
      </c>
      <c r="G5">
        <v>1968</v>
      </c>
      <c r="H5" t="str">
        <f t="shared" si="0"/>
        <v>IN008</v>
      </c>
      <c r="I5" t="str">
        <f t="shared" si="1"/>
        <v>W1870</v>
      </c>
    </row>
    <row r="6" spans="1:9">
      <c r="A6" t="s">
        <v>11876</v>
      </c>
      <c r="F6">
        <v>65</v>
      </c>
      <c r="G6">
        <v>1968</v>
      </c>
      <c r="H6" t="str">
        <f t="shared" si="0"/>
        <v>IN009</v>
      </c>
      <c r="I6" t="str">
        <f t="shared" si="1"/>
        <v>W1900</v>
      </c>
    </row>
    <row r="7" spans="1:9">
      <c r="A7" t="s">
        <v>11868</v>
      </c>
      <c r="F7">
        <v>80</v>
      </c>
      <c r="G7">
        <v>1968</v>
      </c>
      <c r="H7" t="str">
        <f t="shared" si="0"/>
        <v>IN010</v>
      </c>
      <c r="I7" t="str">
        <f t="shared" si="1"/>
        <v>W1870</v>
      </c>
    </row>
    <row r="8" spans="1:9">
      <c r="A8" t="s">
        <v>11872</v>
      </c>
      <c r="F8">
        <v>69</v>
      </c>
      <c r="G8">
        <v>1968</v>
      </c>
      <c r="H8" t="str">
        <f t="shared" si="0"/>
        <v>IN011</v>
      </c>
      <c r="I8" t="str">
        <f t="shared" si="1"/>
        <v>W1870</v>
      </c>
    </row>
    <row r="9" spans="1:9">
      <c r="A9" t="s">
        <v>11891</v>
      </c>
      <c r="F9">
        <v>85</v>
      </c>
      <c r="G9">
        <v>1968</v>
      </c>
      <c r="H9" t="str">
        <f t="shared" si="0"/>
        <v>IN012</v>
      </c>
      <c r="I9" t="str">
        <f t="shared" si="1"/>
        <v>W1870</v>
      </c>
    </row>
    <row r="10" spans="1:9">
      <c r="A10" t="s">
        <v>11888</v>
      </c>
      <c r="F10">
        <v>69</v>
      </c>
      <c r="G10">
        <v>1968</v>
      </c>
      <c r="H10" t="str">
        <f t="shared" si="0"/>
        <v>IN013</v>
      </c>
      <c r="I10" t="str">
        <f t="shared" si="1"/>
        <v>W1870</v>
      </c>
    </row>
    <row r="11" spans="1:9">
      <c r="A11" t="s">
        <v>11885</v>
      </c>
      <c r="F11">
        <v>61</v>
      </c>
      <c r="G11">
        <v>1969</v>
      </c>
      <c r="H11" t="str">
        <f t="shared" si="0"/>
        <v>IN014</v>
      </c>
      <c r="I11" t="str">
        <f t="shared" si="1"/>
        <v>W1900</v>
      </c>
    </row>
    <row r="12" spans="1:9">
      <c r="A12" t="s">
        <v>11880</v>
      </c>
      <c r="F12">
        <v>58</v>
      </c>
      <c r="G12">
        <v>1968</v>
      </c>
      <c r="H12" t="str">
        <f t="shared" si="0"/>
        <v>IN015</v>
      </c>
      <c r="I12" t="str">
        <f t="shared" si="1"/>
        <v>W1900</v>
      </c>
    </row>
    <row r="13" spans="1:9">
      <c r="A13" t="s">
        <v>11886</v>
      </c>
      <c r="F13">
        <v>60</v>
      </c>
      <c r="G13">
        <v>1968</v>
      </c>
      <c r="H13" t="str">
        <f t="shared" si="0"/>
        <v>IN016</v>
      </c>
      <c r="I13" t="str">
        <f t="shared" si="1"/>
        <v>W1900</v>
      </c>
    </row>
    <row r="14" spans="1:9">
      <c r="A14" t="s">
        <v>11871</v>
      </c>
      <c r="F14">
        <v>65</v>
      </c>
      <c r="G14">
        <v>1968</v>
      </c>
      <c r="H14" t="str">
        <f t="shared" si="0"/>
        <v>IN017</v>
      </c>
      <c r="I14" t="str">
        <f t="shared" si="1"/>
        <v>W1900</v>
      </c>
    </row>
    <row r="15" spans="1:9">
      <c r="A15" t="s">
        <v>11890</v>
      </c>
      <c r="F15">
        <v>82</v>
      </c>
      <c r="G15">
        <v>1968</v>
      </c>
      <c r="H15" t="str">
        <f t="shared" si="0"/>
        <v>IN018</v>
      </c>
      <c r="I15" t="str">
        <f t="shared" si="1"/>
        <v>W1870</v>
      </c>
    </row>
    <row r="16" spans="1:9">
      <c r="A16" t="s">
        <v>11898</v>
      </c>
      <c r="F16">
        <v>78</v>
      </c>
      <c r="G16">
        <v>1968</v>
      </c>
      <c r="H16" t="str">
        <f t="shared" si="0"/>
        <v>IN019</v>
      </c>
      <c r="I16" t="str">
        <f t="shared" si="1"/>
        <v>W1870</v>
      </c>
    </row>
    <row r="17" spans="1:9">
      <c r="A17" t="s">
        <v>11878</v>
      </c>
      <c r="F17">
        <v>82</v>
      </c>
      <c r="G17">
        <v>1968</v>
      </c>
      <c r="H17" t="str">
        <f t="shared" si="0"/>
        <v>IN020</v>
      </c>
      <c r="I17" t="str">
        <f t="shared" si="1"/>
        <v>W1870</v>
      </c>
    </row>
    <row r="18" spans="1:9">
      <c r="A18" t="s">
        <v>11883</v>
      </c>
      <c r="F18">
        <v>65</v>
      </c>
      <c r="G18">
        <v>1968</v>
      </c>
      <c r="H18" t="str">
        <f t="shared" si="0"/>
        <v>IN021</v>
      </c>
      <c r="I18" t="str">
        <f t="shared" si="1"/>
        <v>W1900</v>
      </c>
    </row>
    <row r="19" spans="1:9">
      <c r="A19" t="s">
        <v>11873</v>
      </c>
      <c r="F19">
        <v>78</v>
      </c>
      <c r="G19">
        <v>1969</v>
      </c>
      <c r="H19" t="str">
        <f t="shared" si="0"/>
        <v>IN023</v>
      </c>
      <c r="I19" t="str">
        <f t="shared" si="1"/>
        <v>W1870</v>
      </c>
    </row>
    <row r="20" spans="1:9">
      <c r="A20" t="s">
        <v>11893</v>
      </c>
      <c r="F20">
        <v>56</v>
      </c>
      <c r="G20">
        <v>1968</v>
      </c>
      <c r="H20" t="str">
        <f t="shared" si="0"/>
        <v>IN027</v>
      </c>
      <c r="I20" t="str">
        <f t="shared" si="1"/>
        <v>W1900</v>
      </c>
    </row>
    <row r="21" spans="1:9">
      <c r="A21" t="s">
        <v>11884</v>
      </c>
      <c r="F21">
        <v>65</v>
      </c>
      <c r="G21">
        <v>1968</v>
      </c>
      <c r="H21" t="str">
        <f t="shared" si="0"/>
        <v>IN030</v>
      </c>
      <c r="I21" t="str">
        <f t="shared" si="1"/>
        <v>W1900</v>
      </c>
    </row>
    <row r="22" spans="1:9">
      <c r="A22" t="s">
        <v>11874</v>
      </c>
      <c r="F22">
        <v>69</v>
      </c>
      <c r="G22">
        <v>1968</v>
      </c>
      <c r="H22" t="str">
        <f t="shared" si="0"/>
        <v>IN032</v>
      </c>
      <c r="I22" t="str">
        <f t="shared" si="1"/>
        <v>W1870</v>
      </c>
    </row>
    <row r="23" spans="1:9">
      <c r="A23" t="s">
        <v>11904</v>
      </c>
      <c r="F23">
        <v>61</v>
      </c>
      <c r="G23">
        <v>1968</v>
      </c>
      <c r="H23" t="str">
        <f t="shared" si="0"/>
        <v>IN035</v>
      </c>
      <c r="I23" t="str">
        <f t="shared" si="1"/>
        <v>W1900</v>
      </c>
    </row>
    <row r="24" spans="1:9">
      <c r="A24" t="s">
        <v>11894</v>
      </c>
      <c r="F24">
        <v>53</v>
      </c>
      <c r="G24">
        <v>1968</v>
      </c>
      <c r="H24" t="str">
        <f t="shared" si="0"/>
        <v>IN036</v>
      </c>
      <c r="I24" t="str">
        <f t="shared" si="1"/>
        <v>W1900</v>
      </c>
    </row>
    <row r="25" spans="1:9">
      <c r="A25" t="s">
        <v>11902</v>
      </c>
      <c r="F25">
        <v>57</v>
      </c>
      <c r="G25">
        <v>1968</v>
      </c>
      <c r="H25" t="str">
        <f t="shared" si="0"/>
        <v>IN041</v>
      </c>
      <c r="I25" t="str">
        <f t="shared" si="1"/>
        <v>W1900</v>
      </c>
    </row>
    <row r="26" spans="1:9">
      <c r="A26" t="s">
        <v>11905</v>
      </c>
      <c r="F26">
        <v>61</v>
      </c>
      <c r="G26">
        <v>1968</v>
      </c>
      <c r="H26" t="str">
        <f t="shared" si="0"/>
        <v>IN042</v>
      </c>
      <c r="I26" t="str">
        <f t="shared" si="1"/>
        <v>W1900</v>
      </c>
    </row>
    <row r="27" spans="1:9">
      <c r="A27" t="s">
        <v>11892</v>
      </c>
      <c r="F27">
        <v>65</v>
      </c>
      <c r="G27">
        <v>1968</v>
      </c>
      <c r="H27" t="str">
        <f t="shared" si="0"/>
        <v>IN045</v>
      </c>
      <c r="I27" t="str">
        <f t="shared" si="1"/>
        <v>W1900</v>
      </c>
    </row>
    <row r="28" spans="1:9">
      <c r="A28" t="s">
        <v>11903</v>
      </c>
      <c r="F28">
        <v>79</v>
      </c>
      <c r="G28">
        <v>1969</v>
      </c>
      <c r="H28" t="str">
        <f t="shared" si="0"/>
        <v>IN051</v>
      </c>
      <c r="I28" t="str">
        <f t="shared" si="1"/>
        <v>W1870</v>
      </c>
    </row>
    <row r="29" spans="1:9">
      <c r="A29" t="s">
        <v>11866</v>
      </c>
      <c r="F29">
        <v>85</v>
      </c>
      <c r="G29">
        <v>1969</v>
      </c>
      <c r="H29" t="str">
        <f t="shared" si="0"/>
        <v>IN054</v>
      </c>
      <c r="I29" t="str">
        <f t="shared" ref="I29" si="2">IF(F29="","",IF(G29-F29&lt;1875,"W1870",IF(G29-F29&lt;1900,"W1870",IF(G29-F29&lt;1945,"W1900","W1950"))))</f>
        <v>W1870</v>
      </c>
    </row>
    <row r="30" spans="1:9">
      <c r="A30" t="s">
        <v>11906</v>
      </c>
      <c r="F30">
        <v>85</v>
      </c>
      <c r="G30">
        <v>1969</v>
      </c>
      <c r="H30" t="str">
        <f t="shared" si="0"/>
        <v>IN055</v>
      </c>
      <c r="I30" t="str">
        <f t="shared" si="1"/>
        <v>W1870</v>
      </c>
    </row>
    <row r="31" spans="1:9">
      <c r="A31" t="s">
        <v>11896</v>
      </c>
      <c r="F31">
        <v>72</v>
      </c>
      <c r="G31">
        <v>1969</v>
      </c>
      <c r="H31" t="str">
        <f t="shared" si="0"/>
        <v>IN058</v>
      </c>
      <c r="I31" t="str">
        <f t="shared" si="1"/>
        <v>W1870</v>
      </c>
    </row>
    <row r="32" spans="1:9">
      <c r="A32" t="s">
        <v>11887</v>
      </c>
      <c r="F32">
        <v>44</v>
      </c>
      <c r="G32">
        <v>1969</v>
      </c>
      <c r="H32" t="str">
        <f t="shared" si="0"/>
        <v>IN061</v>
      </c>
      <c r="I32" t="str">
        <f t="shared" si="1"/>
        <v>W1900</v>
      </c>
    </row>
    <row r="33" spans="1:11">
      <c r="A33" t="s">
        <v>11899</v>
      </c>
      <c r="F33">
        <v>21</v>
      </c>
      <c r="G33">
        <v>1969</v>
      </c>
      <c r="H33" t="str">
        <f t="shared" si="0"/>
        <v>IN062</v>
      </c>
      <c r="I33" t="str">
        <f t="shared" si="1"/>
        <v>W1950</v>
      </c>
    </row>
    <row r="34" spans="1:11">
      <c r="A34" t="s">
        <v>11897</v>
      </c>
      <c r="F34">
        <v>60</v>
      </c>
      <c r="G34">
        <v>1969</v>
      </c>
      <c r="H34" t="str">
        <f t="shared" si="0"/>
        <v>IN066</v>
      </c>
      <c r="I34" t="str">
        <f t="shared" si="1"/>
        <v>W1900</v>
      </c>
    </row>
    <row r="35" spans="1:11">
      <c r="A35" t="s">
        <v>11879</v>
      </c>
      <c r="F35">
        <v>60</v>
      </c>
      <c r="G35">
        <v>1969</v>
      </c>
      <c r="H35" t="str">
        <f t="shared" si="0"/>
        <v>IN068</v>
      </c>
      <c r="I35" t="str">
        <f t="shared" si="1"/>
        <v>W1900</v>
      </c>
    </row>
    <row r="36" spans="1:11">
      <c r="A36" t="s">
        <v>11889</v>
      </c>
      <c r="F36">
        <v>73</v>
      </c>
      <c r="G36">
        <v>1969</v>
      </c>
      <c r="H36" t="str">
        <f t="shared" si="0"/>
        <v>IN069</v>
      </c>
      <c r="I36" t="str">
        <f t="shared" si="1"/>
        <v>W1870</v>
      </c>
    </row>
    <row r="37" spans="1:11">
      <c r="A37" t="s">
        <v>11870</v>
      </c>
      <c r="F37">
        <v>57</v>
      </c>
      <c r="G37">
        <v>1969</v>
      </c>
      <c r="H37" t="str">
        <f t="shared" si="0"/>
        <v>IN076</v>
      </c>
      <c r="I37" t="str">
        <f t="shared" si="1"/>
        <v>W1900</v>
      </c>
    </row>
    <row r="38" spans="1:11">
      <c r="A38" t="s">
        <v>11882</v>
      </c>
      <c r="F38">
        <v>61</v>
      </c>
      <c r="G38">
        <v>1969</v>
      </c>
      <c r="H38" t="str">
        <f t="shared" si="0"/>
        <v>IN077</v>
      </c>
      <c r="I38" t="str">
        <f t="shared" si="1"/>
        <v>W1900</v>
      </c>
    </row>
    <row r="39" spans="1:11">
      <c r="A39" t="s">
        <v>11895</v>
      </c>
      <c r="F39">
        <v>80</v>
      </c>
      <c r="G39">
        <v>1969</v>
      </c>
      <c r="H39" t="str">
        <f t="shared" si="0"/>
        <v>IN079</v>
      </c>
      <c r="I39" t="str">
        <f t="shared" si="1"/>
        <v>W1870</v>
      </c>
    </row>
    <row r="40" spans="1:11">
      <c r="A40" t="s">
        <v>11875</v>
      </c>
      <c r="F40">
        <v>76</v>
      </c>
      <c r="G40">
        <v>1969</v>
      </c>
      <c r="H40" t="str">
        <f t="shared" si="0"/>
        <v>IN082</v>
      </c>
      <c r="I40" t="str">
        <f t="shared" si="1"/>
        <v>W1870</v>
      </c>
    </row>
    <row r="41" spans="1:11">
      <c r="A41" t="s">
        <v>11900</v>
      </c>
      <c r="F41">
        <v>78</v>
      </c>
      <c r="G41">
        <v>1969</v>
      </c>
      <c r="H41" t="str">
        <f t="shared" si="0"/>
        <v>IN083</v>
      </c>
      <c r="I41" t="str">
        <f t="shared" si="1"/>
        <v>W1870</v>
      </c>
    </row>
    <row r="45" spans="1:11">
      <c r="A45" t="s">
        <v>11948</v>
      </c>
      <c r="J45" t="s">
        <v>11950</v>
      </c>
      <c r="K45" t="s">
        <v>11949</v>
      </c>
    </row>
    <row r="46" spans="1:11">
      <c r="A46" t="s">
        <v>11901</v>
      </c>
      <c r="F46">
        <v>74</v>
      </c>
      <c r="G46">
        <v>1968</v>
      </c>
      <c r="H46" t="s">
        <v>11910</v>
      </c>
      <c r="I46" t="s">
        <v>5325</v>
      </c>
      <c r="J46">
        <f>G46-F46</f>
        <v>1894</v>
      </c>
    </row>
    <row r="47" spans="1:11">
      <c r="A47" t="s">
        <v>11881</v>
      </c>
      <c r="F47">
        <v>89</v>
      </c>
      <c r="G47">
        <v>1968</v>
      </c>
      <c r="H47" t="s">
        <v>11911</v>
      </c>
      <c r="I47" t="s">
        <v>5325</v>
      </c>
      <c r="J47">
        <f t="shared" ref="J47:J86" si="3">G47-F47</f>
        <v>1879</v>
      </c>
    </row>
    <row r="48" spans="1:11">
      <c r="A48" t="s">
        <v>11868</v>
      </c>
      <c r="F48">
        <v>80</v>
      </c>
      <c r="G48">
        <v>1968</v>
      </c>
      <c r="H48" t="s">
        <v>11913</v>
      </c>
      <c r="I48" t="s">
        <v>5325</v>
      </c>
      <c r="J48">
        <f t="shared" si="3"/>
        <v>1888</v>
      </c>
    </row>
    <row r="49" spans="1:10">
      <c r="A49" t="s">
        <v>11872</v>
      </c>
      <c r="F49">
        <v>69</v>
      </c>
      <c r="G49">
        <v>1968</v>
      </c>
      <c r="H49" t="s">
        <v>11914</v>
      </c>
      <c r="I49" t="s">
        <v>5325</v>
      </c>
      <c r="J49">
        <f t="shared" si="3"/>
        <v>1899</v>
      </c>
    </row>
    <row r="50" spans="1:10">
      <c r="A50" t="s">
        <v>11891</v>
      </c>
      <c r="F50">
        <v>85</v>
      </c>
      <c r="G50">
        <v>1968</v>
      </c>
      <c r="H50" t="s">
        <v>11915</v>
      </c>
      <c r="I50" t="s">
        <v>5325</v>
      </c>
      <c r="J50">
        <f t="shared" si="3"/>
        <v>1883</v>
      </c>
    </row>
    <row r="51" spans="1:10">
      <c r="A51" t="s">
        <v>11888</v>
      </c>
      <c r="F51">
        <v>69</v>
      </c>
      <c r="G51">
        <v>1968</v>
      </c>
      <c r="H51" t="s">
        <v>11916</v>
      </c>
      <c r="I51" t="s">
        <v>5325</v>
      </c>
      <c r="J51">
        <f t="shared" si="3"/>
        <v>1899</v>
      </c>
    </row>
    <row r="52" spans="1:10">
      <c r="A52" t="s">
        <v>11890</v>
      </c>
      <c r="F52">
        <v>82</v>
      </c>
      <c r="G52">
        <v>1968</v>
      </c>
      <c r="H52" t="s">
        <v>11921</v>
      </c>
      <c r="I52" t="s">
        <v>5325</v>
      </c>
      <c r="J52">
        <f t="shared" si="3"/>
        <v>1886</v>
      </c>
    </row>
    <row r="53" spans="1:10" ht="17" thickBot="1">
      <c r="A53" t="s">
        <v>11878</v>
      </c>
      <c r="F53">
        <v>82</v>
      </c>
      <c r="G53">
        <v>1968</v>
      </c>
      <c r="H53" t="s">
        <v>11923</v>
      </c>
      <c r="I53" t="s">
        <v>5325</v>
      </c>
      <c r="J53">
        <f t="shared" si="3"/>
        <v>1886</v>
      </c>
    </row>
    <row r="54" spans="1:10">
      <c r="A54" s="64" t="s">
        <v>11898</v>
      </c>
      <c r="B54" s="65"/>
      <c r="C54" s="65"/>
      <c r="D54" s="65"/>
      <c r="E54" s="65"/>
      <c r="F54" s="65">
        <v>78</v>
      </c>
      <c r="G54" s="65">
        <v>1968</v>
      </c>
      <c r="H54" s="65" t="s">
        <v>11922</v>
      </c>
      <c r="I54" s="66" t="s">
        <v>5325</v>
      </c>
      <c r="J54">
        <f t="shared" si="3"/>
        <v>1890</v>
      </c>
    </row>
    <row r="55" spans="1:10">
      <c r="A55" s="67" t="s">
        <v>11873</v>
      </c>
      <c r="F55">
        <v>78</v>
      </c>
      <c r="G55">
        <v>1969</v>
      </c>
      <c r="H55" t="s">
        <v>11925</v>
      </c>
      <c r="I55" s="68" t="s">
        <v>5325</v>
      </c>
      <c r="J55">
        <f t="shared" si="3"/>
        <v>1891</v>
      </c>
    </row>
    <row r="56" spans="1:10">
      <c r="A56" s="67" t="s">
        <v>11874</v>
      </c>
      <c r="F56">
        <v>69</v>
      </c>
      <c r="G56">
        <v>1968</v>
      </c>
      <c r="H56" t="s">
        <v>11928</v>
      </c>
      <c r="I56" s="68" t="s">
        <v>5325</v>
      </c>
      <c r="J56">
        <f t="shared" si="3"/>
        <v>1899</v>
      </c>
    </row>
    <row r="57" spans="1:10">
      <c r="A57" s="67" t="s">
        <v>11903</v>
      </c>
      <c r="F57">
        <v>79</v>
      </c>
      <c r="G57">
        <v>1969</v>
      </c>
      <c r="H57" t="s">
        <v>11934</v>
      </c>
      <c r="I57" s="68" t="s">
        <v>5325</v>
      </c>
      <c r="J57">
        <f t="shared" si="3"/>
        <v>1890</v>
      </c>
    </row>
    <row r="58" spans="1:10">
      <c r="A58" s="67" t="s">
        <v>11866</v>
      </c>
      <c r="F58">
        <v>85</v>
      </c>
      <c r="G58">
        <v>1969</v>
      </c>
      <c r="H58" t="s">
        <v>11935</v>
      </c>
      <c r="I58" s="68" t="s">
        <v>5325</v>
      </c>
      <c r="J58">
        <f t="shared" si="3"/>
        <v>1884</v>
      </c>
    </row>
    <row r="59" spans="1:10">
      <c r="A59" s="67" t="s">
        <v>11906</v>
      </c>
      <c r="F59">
        <v>85</v>
      </c>
      <c r="G59">
        <v>1969</v>
      </c>
      <c r="H59" t="s">
        <v>11936</v>
      </c>
      <c r="I59" s="68" t="s">
        <v>5325</v>
      </c>
      <c r="J59">
        <f t="shared" si="3"/>
        <v>1884</v>
      </c>
    </row>
    <row r="60" spans="1:10">
      <c r="A60" s="67" t="s">
        <v>11896</v>
      </c>
      <c r="F60">
        <v>72</v>
      </c>
      <c r="G60">
        <v>1969</v>
      </c>
      <c r="H60" t="s">
        <v>11937</v>
      </c>
      <c r="I60" s="68" t="s">
        <v>5325</v>
      </c>
      <c r="J60">
        <f t="shared" si="3"/>
        <v>1897</v>
      </c>
    </row>
    <row r="61" spans="1:10">
      <c r="A61" s="67" t="s">
        <v>11889</v>
      </c>
      <c r="F61">
        <v>73</v>
      </c>
      <c r="G61">
        <v>1969</v>
      </c>
      <c r="H61" t="s">
        <v>11942</v>
      </c>
      <c r="I61" s="68" t="s">
        <v>5325</v>
      </c>
      <c r="J61">
        <f t="shared" si="3"/>
        <v>1896</v>
      </c>
    </row>
    <row r="62" spans="1:10">
      <c r="A62" s="67" t="s">
        <v>11895</v>
      </c>
      <c r="F62">
        <v>80</v>
      </c>
      <c r="G62">
        <v>1969</v>
      </c>
      <c r="H62" t="s">
        <v>11945</v>
      </c>
      <c r="I62" s="68" t="s">
        <v>5325</v>
      </c>
      <c r="J62">
        <f t="shared" si="3"/>
        <v>1889</v>
      </c>
    </row>
    <row r="63" spans="1:10">
      <c r="A63" s="67" t="s">
        <v>11875</v>
      </c>
      <c r="F63">
        <v>76</v>
      </c>
      <c r="G63">
        <v>1969</v>
      </c>
      <c r="H63" t="s">
        <v>11946</v>
      </c>
      <c r="I63" s="68" t="s">
        <v>5325</v>
      </c>
      <c r="J63">
        <f t="shared" si="3"/>
        <v>1893</v>
      </c>
    </row>
    <row r="64" spans="1:10" ht="17" thickBot="1">
      <c r="A64" s="69" t="s">
        <v>11900</v>
      </c>
      <c r="B64" s="70"/>
      <c r="C64" s="70"/>
      <c r="D64" s="70"/>
      <c r="E64" s="70"/>
      <c r="F64" s="70">
        <v>78</v>
      </c>
      <c r="G64" s="70">
        <v>1969</v>
      </c>
      <c r="H64" s="70" t="s">
        <v>11947</v>
      </c>
      <c r="I64" s="71" t="s">
        <v>5325</v>
      </c>
      <c r="J64">
        <f t="shared" si="3"/>
        <v>1891</v>
      </c>
    </row>
    <row r="65" spans="1:10">
      <c r="A65" t="s">
        <v>11876</v>
      </c>
      <c r="F65">
        <v>65</v>
      </c>
      <c r="G65">
        <v>1968</v>
      </c>
      <c r="H65" t="s">
        <v>11912</v>
      </c>
      <c r="I65" t="s">
        <v>5326</v>
      </c>
      <c r="J65">
        <f t="shared" si="3"/>
        <v>1903</v>
      </c>
    </row>
    <row r="66" spans="1:10">
      <c r="A66" t="s">
        <v>11885</v>
      </c>
      <c r="F66">
        <v>61</v>
      </c>
      <c r="G66">
        <v>1969</v>
      </c>
      <c r="H66" t="s">
        <v>11917</v>
      </c>
      <c r="I66" t="s">
        <v>5326</v>
      </c>
      <c r="J66">
        <f t="shared" si="3"/>
        <v>1908</v>
      </c>
    </row>
    <row r="67" spans="1:10">
      <c r="A67" t="s">
        <v>11880</v>
      </c>
      <c r="F67">
        <v>58</v>
      </c>
      <c r="G67">
        <v>1968</v>
      </c>
      <c r="H67" t="s">
        <v>11918</v>
      </c>
      <c r="I67" t="s">
        <v>5326</v>
      </c>
      <c r="J67">
        <f t="shared" si="3"/>
        <v>1910</v>
      </c>
    </row>
    <row r="68" spans="1:10">
      <c r="A68" t="s">
        <v>11886</v>
      </c>
      <c r="F68">
        <v>60</v>
      </c>
      <c r="G68">
        <v>1968</v>
      </c>
      <c r="H68" t="s">
        <v>11919</v>
      </c>
      <c r="I68" t="s">
        <v>5326</v>
      </c>
      <c r="J68">
        <f t="shared" si="3"/>
        <v>1908</v>
      </c>
    </row>
    <row r="69" spans="1:10">
      <c r="A69" t="s">
        <v>11871</v>
      </c>
      <c r="F69">
        <v>65</v>
      </c>
      <c r="G69">
        <v>1968</v>
      </c>
      <c r="H69" t="s">
        <v>11920</v>
      </c>
      <c r="I69" t="s">
        <v>5326</v>
      </c>
      <c r="J69">
        <f t="shared" si="3"/>
        <v>1903</v>
      </c>
    </row>
    <row r="70" spans="1:10" ht="17" thickBot="1">
      <c r="A70" t="s">
        <v>11892</v>
      </c>
      <c r="F70">
        <v>65</v>
      </c>
      <c r="G70">
        <v>1968</v>
      </c>
      <c r="H70" t="s">
        <v>11933</v>
      </c>
      <c r="I70" t="s">
        <v>5326</v>
      </c>
      <c r="J70">
        <f t="shared" si="3"/>
        <v>1903</v>
      </c>
    </row>
    <row r="71" spans="1:10">
      <c r="A71" s="64" t="s">
        <v>11877</v>
      </c>
      <c r="B71" s="65"/>
      <c r="C71" s="65"/>
      <c r="D71" s="65"/>
      <c r="E71" s="65"/>
      <c r="F71" s="65">
        <v>23</v>
      </c>
      <c r="G71" s="65">
        <v>1967</v>
      </c>
      <c r="H71" s="65" t="s">
        <v>11907</v>
      </c>
      <c r="I71" s="66" t="s">
        <v>5326</v>
      </c>
      <c r="J71">
        <f t="shared" si="3"/>
        <v>1944</v>
      </c>
    </row>
    <row r="72" spans="1:10">
      <c r="A72" s="67" t="s">
        <v>11867</v>
      </c>
      <c r="F72">
        <v>67</v>
      </c>
      <c r="G72">
        <v>1968</v>
      </c>
      <c r="H72" t="s">
        <v>11908</v>
      </c>
      <c r="I72" s="68" t="s">
        <v>5326</v>
      </c>
      <c r="J72">
        <f t="shared" si="3"/>
        <v>1901</v>
      </c>
    </row>
    <row r="73" spans="1:10">
      <c r="A73" s="67" t="s">
        <v>11869</v>
      </c>
      <c r="F73">
        <v>55</v>
      </c>
      <c r="G73">
        <v>1968</v>
      </c>
      <c r="H73" t="s">
        <v>11909</v>
      </c>
      <c r="I73" s="68" t="s">
        <v>5326</v>
      </c>
      <c r="J73">
        <f t="shared" si="3"/>
        <v>1913</v>
      </c>
    </row>
    <row r="74" spans="1:10">
      <c r="A74" s="67" t="s">
        <v>11883</v>
      </c>
      <c r="F74">
        <v>65</v>
      </c>
      <c r="G74">
        <v>1968</v>
      </c>
      <c r="H74" t="s">
        <v>11924</v>
      </c>
      <c r="I74" s="68" t="s">
        <v>5326</v>
      </c>
      <c r="J74">
        <f t="shared" si="3"/>
        <v>1903</v>
      </c>
    </row>
    <row r="75" spans="1:10">
      <c r="A75" s="67" t="s">
        <v>11893</v>
      </c>
      <c r="F75">
        <v>56</v>
      </c>
      <c r="G75">
        <v>1968</v>
      </c>
      <c r="H75" t="s">
        <v>11926</v>
      </c>
      <c r="I75" s="68" t="s">
        <v>5326</v>
      </c>
      <c r="J75">
        <f t="shared" si="3"/>
        <v>1912</v>
      </c>
    </row>
    <row r="76" spans="1:10">
      <c r="A76" s="67" t="s">
        <v>11884</v>
      </c>
      <c r="F76">
        <v>65</v>
      </c>
      <c r="G76">
        <v>1968</v>
      </c>
      <c r="H76" t="s">
        <v>11927</v>
      </c>
      <c r="I76" s="68" t="s">
        <v>5326</v>
      </c>
      <c r="J76">
        <f t="shared" si="3"/>
        <v>1903</v>
      </c>
    </row>
    <row r="77" spans="1:10">
      <c r="A77" s="67" t="s">
        <v>11904</v>
      </c>
      <c r="F77">
        <v>61</v>
      </c>
      <c r="G77">
        <v>1968</v>
      </c>
      <c r="H77" t="s">
        <v>11929</v>
      </c>
      <c r="I77" s="68" t="s">
        <v>5326</v>
      </c>
      <c r="J77">
        <f t="shared" si="3"/>
        <v>1907</v>
      </c>
    </row>
    <row r="78" spans="1:10">
      <c r="A78" s="67" t="s">
        <v>11894</v>
      </c>
      <c r="F78">
        <v>53</v>
      </c>
      <c r="G78">
        <v>1968</v>
      </c>
      <c r="H78" t="s">
        <v>11930</v>
      </c>
      <c r="I78" s="68" t="s">
        <v>5326</v>
      </c>
      <c r="J78">
        <f t="shared" si="3"/>
        <v>1915</v>
      </c>
    </row>
    <row r="79" spans="1:10">
      <c r="A79" s="67" t="s">
        <v>11902</v>
      </c>
      <c r="F79">
        <v>57</v>
      </c>
      <c r="G79">
        <v>1968</v>
      </c>
      <c r="H79" t="s">
        <v>11931</v>
      </c>
      <c r="I79" s="68" t="s">
        <v>5326</v>
      </c>
      <c r="J79">
        <f t="shared" si="3"/>
        <v>1911</v>
      </c>
    </row>
    <row r="80" spans="1:10">
      <c r="A80" s="67" t="s">
        <v>11905</v>
      </c>
      <c r="F80">
        <v>61</v>
      </c>
      <c r="G80">
        <v>1968</v>
      </c>
      <c r="H80" t="s">
        <v>11932</v>
      </c>
      <c r="I80" s="68" t="s">
        <v>5326</v>
      </c>
      <c r="J80">
        <f t="shared" si="3"/>
        <v>1907</v>
      </c>
    </row>
    <row r="81" spans="1:10">
      <c r="A81" s="67" t="s">
        <v>11887</v>
      </c>
      <c r="F81">
        <v>44</v>
      </c>
      <c r="G81">
        <v>1969</v>
      </c>
      <c r="H81" t="s">
        <v>11938</v>
      </c>
      <c r="I81" s="68" t="s">
        <v>5326</v>
      </c>
      <c r="J81">
        <f t="shared" si="3"/>
        <v>1925</v>
      </c>
    </row>
    <row r="82" spans="1:10">
      <c r="A82" s="67" t="s">
        <v>11897</v>
      </c>
      <c r="F82">
        <v>60</v>
      </c>
      <c r="G82">
        <v>1969</v>
      </c>
      <c r="H82" t="s">
        <v>11940</v>
      </c>
      <c r="I82" s="68" t="s">
        <v>5326</v>
      </c>
      <c r="J82">
        <f t="shared" si="3"/>
        <v>1909</v>
      </c>
    </row>
    <row r="83" spans="1:10">
      <c r="A83" s="67" t="s">
        <v>11879</v>
      </c>
      <c r="F83">
        <v>60</v>
      </c>
      <c r="G83">
        <v>1969</v>
      </c>
      <c r="H83" t="s">
        <v>11941</v>
      </c>
      <c r="I83" s="68" t="s">
        <v>5326</v>
      </c>
      <c r="J83">
        <f t="shared" si="3"/>
        <v>1909</v>
      </c>
    </row>
    <row r="84" spans="1:10">
      <c r="A84" s="67" t="s">
        <v>11870</v>
      </c>
      <c r="F84">
        <v>57</v>
      </c>
      <c r="G84">
        <v>1969</v>
      </c>
      <c r="H84" t="s">
        <v>11943</v>
      </c>
      <c r="I84" s="68" t="s">
        <v>5326</v>
      </c>
      <c r="J84">
        <f t="shared" si="3"/>
        <v>1912</v>
      </c>
    </row>
    <row r="85" spans="1:10" ht="17" thickBot="1">
      <c r="A85" s="69" t="s">
        <v>11882</v>
      </c>
      <c r="B85" s="70"/>
      <c r="C85" s="70"/>
      <c r="D85" s="70"/>
      <c r="E85" s="70"/>
      <c r="F85" s="70">
        <v>61</v>
      </c>
      <c r="G85" s="70">
        <v>1969</v>
      </c>
      <c r="H85" s="70" t="s">
        <v>11944</v>
      </c>
      <c r="I85" s="71" t="s">
        <v>5326</v>
      </c>
      <c r="J85">
        <f t="shared" si="3"/>
        <v>1908</v>
      </c>
    </row>
    <row r="86" spans="1:10">
      <c r="A86" t="s">
        <v>11899</v>
      </c>
      <c r="F86">
        <v>21</v>
      </c>
      <c r="G86">
        <v>1969</v>
      </c>
      <c r="H86" t="s">
        <v>11939</v>
      </c>
      <c r="I86" t="s">
        <v>5327</v>
      </c>
      <c r="J86">
        <f t="shared" si="3"/>
        <v>1948</v>
      </c>
    </row>
  </sheetData>
  <sortState xmlns:xlrd2="http://schemas.microsoft.com/office/spreadsheetml/2017/richdata2" ref="A46:I86">
    <sortCondition ref="I46:I86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D813-9012-2B40-92B2-17B1EDEA5D7C}">
  <dimension ref="A1:BL2233"/>
  <sheetViews>
    <sheetView topLeftCell="A2" zoomScale="75" zoomScaleNormal="266" workbookViewId="0">
      <selection activeCell="D2" sqref="D2:D810"/>
    </sheetView>
  </sheetViews>
  <sheetFormatPr baseColWidth="10" defaultRowHeight="16"/>
  <cols>
    <col min="2" max="2" width="20.83203125" customWidth="1"/>
    <col min="3" max="3" width="26.5" customWidth="1"/>
    <col min="4" max="4" width="34" bestFit="1" customWidth="1"/>
    <col min="5" max="5" width="17.6640625" customWidth="1"/>
    <col min="6" max="6" width="16" style="41" customWidth="1"/>
    <col min="7" max="7" width="18.1640625" customWidth="1"/>
    <col min="8" max="8" width="6.1640625" customWidth="1"/>
    <col min="9" max="9" width="10.6640625" customWidth="1"/>
    <col min="10" max="10" width="9.5" bestFit="1" customWidth="1"/>
    <col min="11" max="11" width="11.5" customWidth="1"/>
    <col min="12" max="13" width="12.5" customWidth="1"/>
    <col min="14" max="14" width="147" customWidth="1"/>
    <col min="15" max="15" width="45.33203125" customWidth="1"/>
    <col min="16" max="17" width="5.83203125" customWidth="1"/>
    <col min="18" max="18" width="8.5" bestFit="1" customWidth="1"/>
    <col min="19" max="19" width="8.5" customWidth="1"/>
    <col min="20" max="21" width="7.1640625" customWidth="1"/>
    <col min="22" max="24" width="6.83203125" customWidth="1"/>
    <col min="25" max="26" width="7.1640625" customWidth="1"/>
    <col min="27" max="27" width="168" customWidth="1"/>
    <col min="28" max="28" width="91.1640625" customWidth="1"/>
  </cols>
  <sheetData>
    <row r="1" spans="1:64">
      <c r="A1" t="s">
        <v>597</v>
      </c>
      <c r="B1" t="s">
        <v>598</v>
      </c>
      <c r="C1" t="s">
        <v>9268</v>
      </c>
      <c r="D1" t="s">
        <v>599</v>
      </c>
      <c r="E1" t="s">
        <v>2850</v>
      </c>
      <c r="F1" s="41" t="s">
        <v>398</v>
      </c>
      <c r="G1" t="s">
        <v>2845</v>
      </c>
      <c r="H1" t="s">
        <v>9258</v>
      </c>
      <c r="I1" t="s">
        <v>602</v>
      </c>
      <c r="J1" t="s">
        <v>603</v>
      </c>
      <c r="K1" t="s">
        <v>9265</v>
      </c>
      <c r="L1" t="s">
        <v>9263</v>
      </c>
      <c r="M1" t="s">
        <v>9264</v>
      </c>
      <c r="N1" t="s">
        <v>1238</v>
      </c>
      <c r="O1" s="101" t="s">
        <v>5348</v>
      </c>
      <c r="P1" s="101"/>
      <c r="Q1" s="15"/>
      <c r="R1" t="s">
        <v>1112</v>
      </c>
      <c r="S1" t="s">
        <v>1142</v>
      </c>
      <c r="T1" t="s">
        <v>1143</v>
      </c>
      <c r="U1" t="s">
        <v>1199</v>
      </c>
      <c r="V1" t="s">
        <v>1131</v>
      </c>
      <c r="W1" t="s">
        <v>1133</v>
      </c>
      <c r="X1" t="s">
        <v>1130</v>
      </c>
      <c r="Y1" t="s">
        <v>1194</v>
      </c>
      <c r="Z1" t="s">
        <v>1141</v>
      </c>
      <c r="AA1" t="s">
        <v>1218</v>
      </c>
      <c r="AB1" t="s">
        <v>1220</v>
      </c>
      <c r="AC1" t="s">
        <v>1221</v>
      </c>
      <c r="AD1" t="s">
        <v>1222</v>
      </c>
      <c r="AE1" t="s">
        <v>1206</v>
      </c>
      <c r="BL1" t="s">
        <v>1218</v>
      </c>
    </row>
    <row r="2" spans="1:64">
      <c r="A2" t="s">
        <v>5322</v>
      </c>
      <c r="B2" t="s">
        <v>7776</v>
      </c>
      <c r="D2" t="s">
        <v>7769</v>
      </c>
      <c r="F2" s="41" t="s">
        <v>339</v>
      </c>
      <c r="G2" t="s">
        <v>5278</v>
      </c>
      <c r="H2" t="s">
        <v>125</v>
      </c>
      <c r="I2" s="5">
        <v>-75.150000000000006</v>
      </c>
      <c r="J2" s="5">
        <v>39.950000000000003</v>
      </c>
      <c r="K2" t="s">
        <v>9267</v>
      </c>
      <c r="L2" t="s">
        <v>9266</v>
      </c>
      <c r="N2" t="str">
        <f>F2&amp;", "&amp;G2&amp;"&lt;br&gt;&lt;span style=font-size:11px&gt;"&amp;IF(E2="","",E2&amp;" ")&amp;IF(TRIM(LEFT(A2,LEN(A2)-4))="W","White ",IF(TRIM(LEFT(A2,LEN(A2)-4))="B","Black ",IF(TRIM(LEFT(A2,LEN(A2)-4))="L","Hispanic ",IF(TRIM(LEFT(A2,LEN(A2)-4))="N","Indigenous ",IF(TRIM(LEFT(A2,LEN(A2)-4))="A","Asian ","")))))&amp;IF(TRIM(RIGHT(A2,LEN(A2)-1))="1700","1700-99",IF(TRIM(RIGHT(A2,LEN(A2)-1))="1800","1800-44",IF(TRIM(RIGHT(A2,LEN(A2)-1))="1850","1845-74",IF(TRIM(RIGHT(A2,LEN(A2)-1))="1870","1875-99",IF(TRIM(RIGHT(A2,LEN(A2)-1))="1900","1900-44",IF(TRIM(RIGHT(A2,LEN(A2)-1))="1950","1945-74",IF(TRIM(RIGHT(A2,LEN(A2)-1))="1970","1975-99","")))))))&amp;"&lt;/span&gt;&lt;br&gt;"&amp;B2&amp;" "&amp;IF(E2="","",E2&amp;" ")&amp;D2</f>
        <v>Philadelphia, Pennsylvania&lt;br&gt;&lt;span style=font-size:11px&gt;White 1700-99&lt;/span&gt;&lt;br&gt;description (Franklin, 1907)</v>
      </c>
      <c r="O2" t="str">
        <f t="shared" ref="O2:O33" si="0">A2&amp;SUBSTITUTE(SUBSTITUTE(SUBSTITUTE(F2,".","")," ",""),"-","")&amp;SUBSTITUTE(G2," ","")&amp;SUBSTITUTE(SUBSTITUTE(SUBSTITUTE(B2,".","")," ",""),"-","")</f>
        <v>W1700PhiladelphiaPennsylvaniadescription</v>
      </c>
      <c r="R2" t="str">
        <f t="shared" ref="R2:R33" si="1">IF(M2="consonant","",IF(G2="Jamaica","lo",IF(OR(A2="W1700",A2="B1850",M2="Carib",M2="LA",M2="UM",M2="Bra",M2="EaNL"),"mn","dp")))</f>
        <v>mn</v>
      </c>
      <c r="S2" t="str">
        <f t="shared" ref="S2:S19" si="2">IF(A2="W1700","na",IF(OR(M2="Carib",M2="NYC",M2="ENE"),"au",IF(M2="CAN","ao","ar")))</f>
        <v>na</v>
      </c>
      <c r="T2" t="str">
        <f>IF(M2="rhot","",IF(M2="AAE_7R","r7",IF(AND(D2="(Labov et al, 2003)",M2="W"),"r3","r0")))</f>
        <v>r0</v>
      </c>
      <c r="U2" t="str">
        <f>IF(M2="consonant",#REF!,"")</f>
        <v/>
      </c>
      <c r="V2" t="str">
        <f t="shared" ref="V2:V51" si="3">IF(OR(M2="W",M2="M",M2="ENE"),"we",IF(OR(M2="MA",M2="NYC",M2="OH"),"sa1",IF(OR(M2="OS",M2="LAGS_SSE",M2="Speaker _S",M2="PADS_SSE"),"sl","lx")))</f>
        <v>lx</v>
      </c>
      <c r="W2" t="str">
        <f t="shared" ref="W2:W19" si="4">IF(OR(M2="S",M2="M"),"fr",IF(OR(M2="W"),"ce","bk"))</f>
        <v>bk</v>
      </c>
      <c r="X2" t="str">
        <f t="shared" ref="X2:X33" si="5">IF(T2="","",IF(OR(A2="W1900",A2="W1950",A2="W1970"),"ho","un"))</f>
        <v>un</v>
      </c>
      <c r="Y2" t="str">
        <f t="shared" ref="Y2:Y19" si="6">IF(D2="LAGS","a","b")</f>
        <v>b</v>
      </c>
      <c r="AA2" t="str">
        <f t="shared" ref="AA2:AA33" si="7">IF(OR(R2="",V2=""),"",IF(I2="","","const "&amp;O2&amp;"= L.marker(["&amp;J2&amp;","&amp;I2&amp;"], {icon: "&amp;R2&amp;"_"&amp;V2&amp;"}).bindPopup('"&amp;N2&amp;"').addTo("&amp;A2&amp;");"))</f>
        <v>const W1700PhiladelphiaPennsylvaniadescription= L.marker([39.95,-75.15], {icon: mn_lx}).bindPopup('Philadelphia, Pennsylvania&lt;br&gt;&lt;span style=font-size:11px&gt;White 1700-99&lt;/span&gt;&lt;br&gt;description (Franklin, 1907)').addTo(W1700);</v>
      </c>
      <c r="AB2" t="str">
        <f t="shared" ref="AB2:AB33" si="8">IF(OR(S2="",Z2=""),"",IF(I2="","","const "&amp;O2&amp;"= L.marker(["&amp;J2&amp;","&amp;I2&amp;"], {icon: "&amp;S2&amp;"_"&amp;Z2&amp;"}).bindPopup('"&amp;N2&amp;"').addTo("&amp;A2&amp;");"))</f>
        <v/>
      </c>
      <c r="AC2" t="str">
        <f>IF(OR(S2="",Z2=""),"",IF(I2="","","const "&amp;O2&amp;"= L.marker(["&amp;J2&amp;","&amp;I2&amp;"], {icon: "&amp;S2&amp;"_"&amp;Z2&amp;"}).bindPopup('"&amp;N2&amp;"').addTo("&amp;A2&amp;");"))</f>
        <v/>
      </c>
      <c r="AD2" t="str">
        <f>IF(OR(S2="",Z2=""),"",IF(I2="","","const "&amp;O2&amp;"= L.marker(["&amp;J2&amp;","&amp;I2&amp;"], {icon: "&amp;S2&amp;"_"&amp;Z2&amp;"}).bindPopup('"&amp;N2&amp;"').addTo("&amp;A2&amp;");"))</f>
        <v/>
      </c>
      <c r="AE2" t="str">
        <f>IF(OR(S2="",Z2=""),"",IF(I2="","","const "&amp;O2&amp;"= L.marker(["&amp;J2&amp;","&amp;I2&amp;"], {icon: "&amp;S2&amp;"_"&amp;Z2&amp;"}).bindPopup('"&amp;N2&amp;"').addTo("&amp;A2&amp;");"))</f>
        <v/>
      </c>
      <c r="AG2" t="s">
        <v>7784</v>
      </c>
      <c r="BL2" t="s">
        <v>5417</v>
      </c>
    </row>
    <row r="3" spans="1:64">
      <c r="A3" t="s">
        <v>5322</v>
      </c>
      <c r="B3" t="s">
        <v>7776</v>
      </c>
      <c r="D3" t="s">
        <v>575</v>
      </c>
      <c r="F3" s="41" t="s">
        <v>44</v>
      </c>
      <c r="G3" t="s">
        <v>5279</v>
      </c>
      <c r="H3" t="s">
        <v>1119</v>
      </c>
      <c r="I3" s="5">
        <v>-72.680000000000007</v>
      </c>
      <c r="J3" s="5">
        <v>41.98</v>
      </c>
      <c r="K3" t="s">
        <v>9267</v>
      </c>
      <c r="N3" t="str">
        <f t="shared" ref="N3:N66" si="9">F3&amp;", "&amp;G3&amp;"&lt;br&gt;&lt;span style=font-size:11px&gt;"&amp;IF(E3="","",E3&amp;" ")&amp;IF(TRIM(LEFT(A3,LEN(A3)-4))="W","White ",IF(TRIM(LEFT(A3,LEN(A3)-4))="B","Black ",IF(TRIM(LEFT(A3,LEN(A3)-4))="L","Hispanic ",IF(TRIM(LEFT(A3,LEN(A3)-4))="N","Indigenous ",IF(TRIM(LEFT(A3,LEN(A3)-4))="A","Asian ","")))))&amp;IF(TRIM(RIGHT(A3,LEN(A3)-1))="1700","1700-99",IF(TRIM(RIGHT(A3,LEN(A3)-1))="1800","1800-44",IF(TRIM(RIGHT(A3,LEN(A3)-1))="1850","1845-74",IF(TRIM(RIGHT(A3,LEN(A3)-1))="1870","1875-99",IF(TRIM(RIGHT(A3,LEN(A3)-1))="1900","1900-44",IF(TRIM(RIGHT(A3,LEN(A3)-1))="1950","1945-74",IF(TRIM(RIGHT(A3,LEN(A3)-1))="1970","1975-99","")))))))&amp;"&lt;/span&gt;&lt;br&gt;"&amp;B3&amp;" "&amp;IF(E3="","",E3&amp;" ")&amp;D3</f>
        <v>Hartford, Connecticut&lt;br&gt;&lt;span style=font-size:11px&gt;White 1700-99&lt;/span&gt;&lt;br&gt;description Webster</v>
      </c>
      <c r="O3" t="str">
        <f t="shared" si="0"/>
        <v>W1700HartfordConnecticutdescription</v>
      </c>
      <c r="R3" t="str">
        <f t="shared" si="1"/>
        <v>mn</v>
      </c>
      <c r="S3" t="str">
        <f t="shared" si="2"/>
        <v>na</v>
      </c>
      <c r="T3" t="str">
        <f t="shared" ref="T3:T52" si="10">IF(M3="rhot","",IF(M3="AAE_7R","r7",IF(AND(D3="(Labov et al, 2003)",M3="W"),"r3","r0")))</f>
        <v>r0</v>
      </c>
      <c r="U3" t="str">
        <f>IF(M3="consonant",#REF!,"")</f>
        <v/>
      </c>
      <c r="V3" t="str">
        <f t="shared" si="3"/>
        <v>lx</v>
      </c>
      <c r="W3" t="str">
        <f t="shared" si="4"/>
        <v>bk</v>
      </c>
      <c r="X3" t="str">
        <f t="shared" si="5"/>
        <v>un</v>
      </c>
      <c r="Y3" t="str">
        <f t="shared" si="6"/>
        <v>b</v>
      </c>
      <c r="AA3" t="str">
        <f t="shared" si="7"/>
        <v>const W1700HartfordConnecticutdescription= L.marker([41.98,-72.68], {icon: mn_lx}).bindPopup('Hartford, Connecticut&lt;br&gt;&lt;span style=font-size:11px&gt;White 1700-99&lt;/span&gt;&lt;br&gt;description Webster').addTo(W1700);</v>
      </c>
      <c r="AB3" t="str">
        <f t="shared" si="8"/>
        <v/>
      </c>
      <c r="AG3" t="s">
        <v>7785</v>
      </c>
      <c r="BL3" t="s">
        <v>5418</v>
      </c>
    </row>
    <row r="4" spans="1:64">
      <c r="A4" t="s">
        <v>5322</v>
      </c>
      <c r="B4" t="s">
        <v>7776</v>
      </c>
      <c r="D4" t="s">
        <v>5349</v>
      </c>
      <c r="F4" s="41" t="s">
        <v>129</v>
      </c>
      <c r="G4" t="s">
        <v>5280</v>
      </c>
      <c r="H4" t="s">
        <v>1126</v>
      </c>
      <c r="I4" s="5">
        <v>-72.3</v>
      </c>
      <c r="J4" s="5">
        <v>42.45</v>
      </c>
      <c r="K4" t="s">
        <v>9267</v>
      </c>
      <c r="N4" t="str">
        <f t="shared" si="9"/>
        <v>Worcester, Massachusetts&lt;br&gt;&lt;span style=font-size:11px&gt;White 1700-99&lt;/span&gt;&lt;br&gt;description (Thomas, 1788) in (Grandgent, 1862)</v>
      </c>
      <c r="O4" t="str">
        <f t="shared" si="0"/>
        <v>W1700WorcesterMassachusettsdescription</v>
      </c>
      <c r="R4" t="str">
        <f t="shared" si="1"/>
        <v>mn</v>
      </c>
      <c r="S4" t="str">
        <f t="shared" si="2"/>
        <v>na</v>
      </c>
      <c r="T4" t="str">
        <f t="shared" si="10"/>
        <v>r0</v>
      </c>
      <c r="U4" t="str">
        <f>IF(M4="consonant",#REF!,"")</f>
        <v/>
      </c>
      <c r="V4" t="str">
        <f t="shared" si="3"/>
        <v>lx</v>
      </c>
      <c r="W4" t="str">
        <f t="shared" si="4"/>
        <v>bk</v>
      </c>
      <c r="X4" t="str">
        <f t="shared" si="5"/>
        <v>un</v>
      </c>
      <c r="Y4" t="str">
        <f t="shared" si="6"/>
        <v>b</v>
      </c>
      <c r="AA4" t="str">
        <f t="shared" si="7"/>
        <v>const W1700WorcesterMassachusettsdescription= L.marker([42.45,-72.3], {icon: mn_lx}).bindPopup('Worcester, Massachusetts&lt;br&gt;&lt;span style=font-size:11px&gt;White 1700-99&lt;/span&gt;&lt;br&gt;description (Thomas, 1788) in (Grandgent, 1862)').addTo(W1700);</v>
      </c>
      <c r="AB4" t="str">
        <f t="shared" si="8"/>
        <v/>
      </c>
      <c r="AG4" t="s">
        <v>7786</v>
      </c>
      <c r="BL4" t="s">
        <v>6452</v>
      </c>
    </row>
    <row r="5" spans="1:64">
      <c r="A5" t="s">
        <v>5322</v>
      </c>
      <c r="B5" t="s">
        <v>7776</v>
      </c>
      <c r="D5" t="s">
        <v>5350</v>
      </c>
      <c r="F5" s="41" t="s">
        <v>584</v>
      </c>
      <c r="G5" t="s">
        <v>5280</v>
      </c>
      <c r="H5" t="s">
        <v>1126</v>
      </c>
      <c r="I5" s="5">
        <v>-70.87</v>
      </c>
      <c r="J5" s="5">
        <v>42.72</v>
      </c>
      <c r="K5" t="s">
        <v>9267</v>
      </c>
      <c r="N5" t="str">
        <f t="shared" si="9"/>
        <v>Rowley, Massachusetts&lt;br&gt;&lt;span style=font-size:11px&gt;White 1700-99&lt;/span&gt;&lt;br&gt;description (Hale, 1788) in (Grandgent, 1862)</v>
      </c>
      <c r="O5" t="str">
        <f t="shared" si="0"/>
        <v>W1700RowleyMassachusettsdescription</v>
      </c>
      <c r="R5" t="str">
        <f t="shared" si="1"/>
        <v>mn</v>
      </c>
      <c r="S5" t="str">
        <f t="shared" si="2"/>
        <v>na</v>
      </c>
      <c r="T5" t="str">
        <f t="shared" si="10"/>
        <v>r0</v>
      </c>
      <c r="U5" t="str">
        <f>IF(M5="consonant",#REF!,"")</f>
        <v/>
      </c>
      <c r="V5" t="str">
        <f t="shared" si="3"/>
        <v>lx</v>
      </c>
      <c r="W5" t="str">
        <f t="shared" si="4"/>
        <v>bk</v>
      </c>
      <c r="X5" t="str">
        <f t="shared" si="5"/>
        <v>un</v>
      </c>
      <c r="Y5" t="str">
        <f t="shared" si="6"/>
        <v>b</v>
      </c>
      <c r="AA5" t="str">
        <f t="shared" si="7"/>
        <v>const W1700RowleyMassachusettsdescription= L.marker([42.72,-70.87], {icon: mn_lx}).bindPopup('Rowley, Massachusetts&lt;br&gt;&lt;span style=font-size:11px&gt;White 1700-99&lt;/span&gt;&lt;br&gt;description (Hale, 1788) in (Grandgent, 1862)').addTo(W1700);</v>
      </c>
      <c r="AB5" t="str">
        <f t="shared" si="8"/>
        <v/>
      </c>
      <c r="AG5" t="s">
        <v>7787</v>
      </c>
      <c r="BL5" t="s">
        <v>5419</v>
      </c>
    </row>
    <row r="6" spans="1:64">
      <c r="A6" t="s">
        <v>5323</v>
      </c>
      <c r="B6" s="1" t="s">
        <v>6503</v>
      </c>
      <c r="C6" s="1"/>
      <c r="D6" s="1" t="s">
        <v>5351</v>
      </c>
      <c r="E6" s="1"/>
      <c r="F6" s="41" t="s">
        <v>427</v>
      </c>
      <c r="G6" t="s">
        <v>5280</v>
      </c>
      <c r="H6" s="1" t="s">
        <v>1126</v>
      </c>
      <c r="I6" s="5">
        <v>-71.209999999999994</v>
      </c>
      <c r="J6" s="5">
        <v>43.14</v>
      </c>
      <c r="K6" t="s">
        <v>9485</v>
      </c>
      <c r="N6" t="str">
        <f t="shared" si="9"/>
        <v>Belmont, Massachusetts&lt;br&gt;&lt;span style=font-size:11px&gt;White 1800-44&lt;/span&gt;&lt;br&gt;Speaker 4 (Thomas, 2003)</v>
      </c>
      <c r="O6" t="str">
        <f t="shared" si="0"/>
        <v>W1800BelmontMassachusettsSpeaker4</v>
      </c>
      <c r="R6" t="str">
        <f t="shared" si="1"/>
        <v>dp</v>
      </c>
      <c r="S6" t="str">
        <f t="shared" si="2"/>
        <v>ar</v>
      </c>
      <c r="T6" t="str">
        <f t="shared" si="10"/>
        <v>r0</v>
      </c>
      <c r="U6" t="str">
        <f>IF(M6="consonant",#REF!,"")</f>
        <v/>
      </c>
      <c r="V6" t="str">
        <f t="shared" si="3"/>
        <v>lx</v>
      </c>
      <c r="W6" t="str">
        <f t="shared" si="4"/>
        <v>bk</v>
      </c>
      <c r="X6" t="str">
        <f t="shared" si="5"/>
        <v>un</v>
      </c>
      <c r="Y6" t="str">
        <f t="shared" si="6"/>
        <v>b</v>
      </c>
      <c r="AA6" t="str">
        <f t="shared" si="7"/>
        <v>const W1800BelmontMassachusettsSpeaker4= L.marker([43.14,-71.21], {icon: dp_lx}).bindPopup('Belmont, Massachusetts&lt;br&gt;&lt;span style=font-size:11px&gt;White 1800-44&lt;/span&gt;&lt;br&gt;Speaker 4 (Thomas, 2003)').addTo(W1800);</v>
      </c>
      <c r="AB6" t="str">
        <f t="shared" si="8"/>
        <v/>
      </c>
      <c r="AG6" t="s">
        <v>7788</v>
      </c>
      <c r="BL6" t="s">
        <v>6970</v>
      </c>
    </row>
    <row r="7" spans="1:64">
      <c r="A7" t="s">
        <v>5323</v>
      </c>
      <c r="B7" t="s">
        <v>7776</v>
      </c>
      <c r="D7" s="1" t="s">
        <v>5352</v>
      </c>
      <c r="E7" s="1"/>
      <c r="F7" s="41" t="s">
        <v>583</v>
      </c>
      <c r="G7" t="s">
        <v>5280</v>
      </c>
      <c r="H7" s="1" t="s">
        <v>1126</v>
      </c>
      <c r="I7" s="5">
        <v>-71.099999999999994</v>
      </c>
      <c r="J7" s="5">
        <v>42.37</v>
      </c>
      <c r="N7" t="str">
        <f t="shared" si="9"/>
        <v>Cambridge, Massachusetts&lt;br&gt;&lt;span style=font-size:11px&gt;White 1800-44&lt;/span&gt;&lt;br&gt;description (Lowell, 1798) in (Grandgent, 1862)</v>
      </c>
      <c r="O7" t="str">
        <f t="shared" si="0"/>
        <v>W1800CambridgeMassachusettsdescription</v>
      </c>
      <c r="R7" t="str">
        <f t="shared" si="1"/>
        <v>dp</v>
      </c>
      <c r="S7" t="str">
        <f t="shared" si="2"/>
        <v>ar</v>
      </c>
      <c r="T7" t="str">
        <f t="shared" si="10"/>
        <v>r0</v>
      </c>
      <c r="U7" t="str">
        <f>IF(M7="consonant",#REF!,"")</f>
        <v/>
      </c>
      <c r="V7" t="str">
        <f t="shared" si="3"/>
        <v>lx</v>
      </c>
      <c r="W7" t="str">
        <f t="shared" si="4"/>
        <v>bk</v>
      </c>
      <c r="X7" t="str">
        <f t="shared" si="5"/>
        <v>un</v>
      </c>
      <c r="Y7" t="str">
        <f t="shared" si="6"/>
        <v>b</v>
      </c>
      <c r="AA7" t="str">
        <f t="shared" si="7"/>
        <v>const W1800CambridgeMassachusettsdescription= L.marker([42.37,-71.1], {icon: dp_lx}).bindPopup('Cambridge, Massachusetts&lt;br&gt;&lt;span style=font-size:11px&gt;White 1800-44&lt;/span&gt;&lt;br&gt;description (Lowell, 1798) in (Grandgent, 1862)').addTo(W1800);</v>
      </c>
      <c r="AB7" t="str">
        <f t="shared" si="8"/>
        <v/>
      </c>
      <c r="AG7" t="s">
        <v>7789</v>
      </c>
      <c r="BL7" t="s">
        <v>5420</v>
      </c>
    </row>
    <row r="8" spans="1:64">
      <c r="A8" t="s">
        <v>5324</v>
      </c>
      <c r="B8" t="s">
        <v>327</v>
      </c>
      <c r="D8" s="40" t="s">
        <v>5353</v>
      </c>
      <c r="E8" s="40"/>
      <c r="F8" s="41" t="s">
        <v>328</v>
      </c>
      <c r="G8" t="s">
        <v>5151</v>
      </c>
      <c r="H8" t="s">
        <v>216</v>
      </c>
      <c r="I8" s="5">
        <v>-74.16</v>
      </c>
      <c r="J8" s="5">
        <v>41.2</v>
      </c>
      <c r="N8" t="str">
        <f t="shared" si="9"/>
        <v>New York City, New York&lt;br&gt;&lt;span style=font-size:11px&gt;White 1845-74&lt;/span&gt;&lt;br&gt;NYC (Babbit,1892)</v>
      </c>
      <c r="O8" t="str">
        <f t="shared" si="0"/>
        <v>W1850NewYorkCityNewYorkNYC</v>
      </c>
      <c r="R8" t="str">
        <f t="shared" si="1"/>
        <v>dp</v>
      </c>
      <c r="S8" t="str">
        <f t="shared" si="2"/>
        <v>ar</v>
      </c>
      <c r="T8" t="str">
        <f t="shared" si="10"/>
        <v>r0</v>
      </c>
      <c r="U8" t="str">
        <f>IF(M8="consonant",#REF!,"")</f>
        <v/>
      </c>
      <c r="V8" t="str">
        <f t="shared" si="3"/>
        <v>lx</v>
      </c>
      <c r="W8" t="str">
        <f t="shared" si="4"/>
        <v>bk</v>
      </c>
      <c r="X8" t="str">
        <f t="shared" si="5"/>
        <v>un</v>
      </c>
      <c r="Y8" t="str">
        <f t="shared" si="6"/>
        <v>b</v>
      </c>
      <c r="AA8" t="str">
        <f t="shared" si="7"/>
        <v>const W1850NewYorkCityNewYorkNYC= L.marker([41.2,-74.16], {icon: dp_lx}).bindPopup('New York City, New York&lt;br&gt;&lt;span style=font-size:11px&gt;White 1845-74&lt;/span&gt;&lt;br&gt;NYC (Babbit,1892)').addTo(W1850);</v>
      </c>
      <c r="AB8" t="str">
        <f t="shared" si="8"/>
        <v/>
      </c>
      <c r="AG8" t="s">
        <v>7790</v>
      </c>
      <c r="BL8" t="s">
        <v>5421</v>
      </c>
    </row>
    <row r="9" spans="1:64">
      <c r="A9" t="s">
        <v>5324</v>
      </c>
      <c r="B9" s="1" t="s">
        <v>6505</v>
      </c>
      <c r="C9" s="1"/>
      <c r="D9" s="1" t="s">
        <v>5351</v>
      </c>
      <c r="E9" s="1"/>
      <c r="F9" s="41" t="s">
        <v>450</v>
      </c>
      <c r="G9" t="s">
        <v>903</v>
      </c>
      <c r="H9" s="1" t="s">
        <v>9261</v>
      </c>
      <c r="I9" s="5">
        <v>-76.06</v>
      </c>
      <c r="J9" s="5">
        <v>37.54</v>
      </c>
      <c r="K9" t="s">
        <v>9494</v>
      </c>
      <c r="N9" t="str">
        <f t="shared" si="9"/>
        <v>Suffolk, Virginia&lt;br&gt;&lt;span style=font-size:11px&gt;White 1845-74&lt;/span&gt;&lt;br&gt;Speaker 53 (Thomas, 2003)</v>
      </c>
      <c r="O9" t="str">
        <f t="shared" si="0"/>
        <v>W1850SuffolkVirginiaSpeaker53</v>
      </c>
      <c r="R9" t="str">
        <f t="shared" si="1"/>
        <v>dp</v>
      </c>
      <c r="S9" t="str">
        <f t="shared" si="2"/>
        <v>ar</v>
      </c>
      <c r="T9" t="str">
        <f t="shared" si="10"/>
        <v>r0</v>
      </c>
      <c r="U9" t="str">
        <f>IF(M9="consonant",#REF!,"")</f>
        <v/>
      </c>
      <c r="V9" t="str">
        <f t="shared" si="3"/>
        <v>lx</v>
      </c>
      <c r="W9" t="str">
        <f t="shared" si="4"/>
        <v>bk</v>
      </c>
      <c r="X9" t="str">
        <f t="shared" si="5"/>
        <v>un</v>
      </c>
      <c r="Y9" t="str">
        <f t="shared" si="6"/>
        <v>b</v>
      </c>
      <c r="AA9" t="str">
        <f t="shared" si="7"/>
        <v>const W1850SuffolkVirginiaSpeaker53= L.marker([37.54,-76.06], {icon: dp_lx}).bindPopup('Suffolk, Virginia&lt;br&gt;&lt;span style=font-size:11px&gt;White 1845-74&lt;/span&gt;&lt;br&gt;Speaker 53 (Thomas, 2003)').addTo(W1850);</v>
      </c>
      <c r="AB9" t="str">
        <f t="shared" si="8"/>
        <v/>
      </c>
      <c r="AG9" t="s">
        <v>7791</v>
      </c>
      <c r="BL9" t="s">
        <v>6971</v>
      </c>
    </row>
    <row r="10" spans="1:64">
      <c r="A10" t="s">
        <v>5324</v>
      </c>
      <c r="B10" s="52" t="s">
        <v>7777</v>
      </c>
      <c r="C10" s="52"/>
      <c r="D10" s="1" t="s">
        <v>5354</v>
      </c>
      <c r="E10" s="1"/>
      <c r="F10" s="41" t="s">
        <v>567</v>
      </c>
      <c r="G10" t="s">
        <v>5282</v>
      </c>
      <c r="H10" s="1" t="s">
        <v>9260</v>
      </c>
      <c r="I10" s="5">
        <v>-82.84</v>
      </c>
      <c r="J10" s="5">
        <v>40.32</v>
      </c>
      <c r="N10" t="str">
        <f t="shared" si="9"/>
        <v>Columbus0, Ohio&lt;br&gt;&lt;span style=font-size:11px&gt;White 1845-74&lt;/span&gt;&lt;br&gt;LANCSOH28C  LANCS in (Durian 2006)</v>
      </c>
      <c r="O10" t="str">
        <f t="shared" si="0"/>
        <v>W1850Columbus0OhioLANCSOH28C </v>
      </c>
      <c r="R10" t="str">
        <f t="shared" si="1"/>
        <v>dp</v>
      </c>
      <c r="S10" t="str">
        <f t="shared" si="2"/>
        <v>ar</v>
      </c>
      <c r="T10" t="str">
        <f t="shared" si="10"/>
        <v>r0</v>
      </c>
      <c r="U10" t="str">
        <f>IF(M10="consonant",#REF!,"")</f>
        <v/>
      </c>
      <c r="V10" t="str">
        <f t="shared" si="3"/>
        <v>lx</v>
      </c>
      <c r="W10" t="str">
        <f t="shared" si="4"/>
        <v>bk</v>
      </c>
      <c r="X10" t="str">
        <f t="shared" si="5"/>
        <v>un</v>
      </c>
      <c r="Y10" t="str">
        <f t="shared" si="6"/>
        <v>b</v>
      </c>
      <c r="AA10" t="str">
        <f t="shared" si="7"/>
        <v>const W1850Columbus0OhioLANCSOH28C = L.marker([40.32,-82.84], {icon: dp_lx}).bindPopup('Columbus0, Ohio&lt;br&gt;&lt;span style=font-size:11px&gt;White 1845-74&lt;/span&gt;&lt;br&gt;LANCSOH28C  LANCS in (Durian 2006)').addTo(W1850);</v>
      </c>
      <c r="AB10" t="str">
        <f t="shared" si="8"/>
        <v/>
      </c>
      <c r="AG10" t="s">
        <v>7792</v>
      </c>
      <c r="BL10" t="s">
        <v>5422</v>
      </c>
    </row>
    <row r="11" spans="1:64">
      <c r="A11" t="s">
        <v>5324</v>
      </c>
      <c r="B11" t="s">
        <v>7776</v>
      </c>
      <c r="D11" s="40" t="s">
        <v>5355</v>
      </c>
      <c r="E11" s="40"/>
      <c r="F11" s="41" t="s">
        <v>329</v>
      </c>
      <c r="G11" t="s">
        <v>5151</v>
      </c>
      <c r="H11" s="1" t="s">
        <v>101</v>
      </c>
      <c r="I11" s="5">
        <v>-76.430000000000007</v>
      </c>
      <c r="J11" s="5">
        <v>43.05</v>
      </c>
      <c r="N11" t="str">
        <f t="shared" si="9"/>
        <v>Ithica, New York&lt;br&gt;&lt;span style=font-size:11px&gt;White 1845-74&lt;/span&gt;&lt;br&gt;description (Emerson 1788)</v>
      </c>
      <c r="O11" t="str">
        <f t="shared" si="0"/>
        <v>W1850IthicaNewYorkdescription</v>
      </c>
      <c r="R11" t="str">
        <f t="shared" si="1"/>
        <v>dp</v>
      </c>
      <c r="S11" t="str">
        <f t="shared" si="2"/>
        <v>ar</v>
      </c>
      <c r="T11" t="str">
        <f t="shared" si="10"/>
        <v>r0</v>
      </c>
      <c r="U11" t="str">
        <f>IF(M11="consonant",#REF!,"")</f>
        <v/>
      </c>
      <c r="V11" t="str">
        <f t="shared" si="3"/>
        <v>lx</v>
      </c>
      <c r="W11" t="str">
        <f t="shared" si="4"/>
        <v>bk</v>
      </c>
      <c r="X11" t="str">
        <f t="shared" si="5"/>
        <v>un</v>
      </c>
      <c r="Y11" t="str">
        <f t="shared" si="6"/>
        <v>b</v>
      </c>
      <c r="AA11" t="str">
        <f t="shared" si="7"/>
        <v>const W1850IthicaNewYorkdescription= L.marker([43.05,-76.43], {icon: dp_lx}).bindPopup('Ithica, New York&lt;br&gt;&lt;span style=font-size:11px&gt;White 1845-74&lt;/span&gt;&lt;br&gt;description (Emerson 1788)').addTo(W1850);</v>
      </c>
      <c r="AB11" t="str">
        <f t="shared" si="8"/>
        <v/>
      </c>
      <c r="AG11" t="s">
        <v>7793</v>
      </c>
      <c r="BL11" t="s">
        <v>5423</v>
      </c>
    </row>
    <row r="12" spans="1:64">
      <c r="A12" t="s">
        <v>5324</v>
      </c>
      <c r="B12" t="s">
        <v>7776</v>
      </c>
      <c r="D12" t="s">
        <v>5356</v>
      </c>
      <c r="F12" s="41" t="s">
        <v>5278</v>
      </c>
      <c r="G12" t="s">
        <v>905</v>
      </c>
      <c r="H12" s="1" t="s">
        <v>125</v>
      </c>
      <c r="I12" s="5">
        <v>-75.349999999999994</v>
      </c>
      <c r="J12" s="5">
        <v>40.53</v>
      </c>
      <c r="N12" t="str">
        <f t="shared" si="9"/>
        <v>Pennsylvania, Maryland&lt;br&gt;&lt;span style=font-size:11px&gt;White 1845-74&lt;/span&gt;&lt;br&gt;description (Grandgent, 1892)</v>
      </c>
      <c r="O12" t="str">
        <f t="shared" si="0"/>
        <v>W1850PennsylvaniaMarylanddescription</v>
      </c>
      <c r="R12" t="str">
        <f t="shared" si="1"/>
        <v>dp</v>
      </c>
      <c r="S12" t="str">
        <f t="shared" si="2"/>
        <v>ar</v>
      </c>
      <c r="T12" t="str">
        <f t="shared" si="10"/>
        <v>r0</v>
      </c>
      <c r="U12" t="str">
        <f>IF(M12="consonant",#REF!,"")</f>
        <v/>
      </c>
      <c r="V12" t="str">
        <f t="shared" si="3"/>
        <v>lx</v>
      </c>
      <c r="W12" t="str">
        <f t="shared" si="4"/>
        <v>bk</v>
      </c>
      <c r="X12" t="str">
        <f t="shared" si="5"/>
        <v>un</v>
      </c>
      <c r="Y12" t="str">
        <f t="shared" si="6"/>
        <v>b</v>
      </c>
      <c r="AA12" t="str">
        <f t="shared" si="7"/>
        <v>const W1850PennsylvaniaMarylanddescription= L.marker([40.53,-75.35], {icon: dp_lx}).bindPopup('Pennsylvania, Maryland&lt;br&gt;&lt;span style=font-size:11px&gt;White 1845-74&lt;/span&gt;&lt;br&gt;description (Grandgent, 1892)').addTo(W1850);</v>
      </c>
      <c r="AB12" t="str">
        <f t="shared" si="8"/>
        <v/>
      </c>
      <c r="AG12" t="s">
        <v>7794</v>
      </c>
      <c r="BL12" t="s">
        <v>5424</v>
      </c>
    </row>
    <row r="13" spans="1:64">
      <c r="A13" t="s">
        <v>5324</v>
      </c>
      <c r="B13" t="s">
        <v>7776</v>
      </c>
      <c r="D13" t="s">
        <v>5356</v>
      </c>
      <c r="F13" s="41" t="s">
        <v>903</v>
      </c>
      <c r="G13" t="s">
        <v>903</v>
      </c>
      <c r="H13" s="1" t="s">
        <v>9261</v>
      </c>
      <c r="I13" s="5">
        <v>-76.650000000000006</v>
      </c>
      <c r="J13" s="5">
        <v>37.340000000000003</v>
      </c>
      <c r="N13" t="str">
        <f t="shared" si="9"/>
        <v>Virginia, Virginia&lt;br&gt;&lt;span style=font-size:11px&gt;White 1845-74&lt;/span&gt;&lt;br&gt;description (Grandgent, 1892)</v>
      </c>
      <c r="O13" t="str">
        <f t="shared" si="0"/>
        <v>W1850VirginiaVirginiadescription</v>
      </c>
      <c r="R13" t="str">
        <f t="shared" si="1"/>
        <v>dp</v>
      </c>
      <c r="S13" t="str">
        <f t="shared" si="2"/>
        <v>ar</v>
      </c>
      <c r="T13" t="str">
        <f t="shared" si="10"/>
        <v>r0</v>
      </c>
      <c r="U13" t="str">
        <f>IF(M13="consonant",#REF!,"")</f>
        <v/>
      </c>
      <c r="V13" t="str">
        <f t="shared" si="3"/>
        <v>lx</v>
      </c>
      <c r="W13" t="str">
        <f t="shared" si="4"/>
        <v>bk</v>
      </c>
      <c r="X13" t="str">
        <f t="shared" si="5"/>
        <v>un</v>
      </c>
      <c r="Y13" t="str">
        <f t="shared" si="6"/>
        <v>b</v>
      </c>
      <c r="AA13" t="str">
        <f t="shared" si="7"/>
        <v>const W1850VirginiaVirginiadescription= L.marker([37.34,-76.65], {icon: dp_lx}).bindPopup('Virginia, Virginia&lt;br&gt;&lt;span style=font-size:11px&gt;White 1845-74&lt;/span&gt;&lt;br&gt;description (Grandgent, 1892)').addTo(W1850);</v>
      </c>
      <c r="AB13" t="str">
        <f t="shared" si="8"/>
        <v/>
      </c>
      <c r="AG13" t="s">
        <v>7795</v>
      </c>
      <c r="BL13" t="s">
        <v>5425</v>
      </c>
    </row>
    <row r="14" spans="1:64">
      <c r="A14" t="s">
        <v>5324</v>
      </c>
      <c r="B14" t="s">
        <v>7776</v>
      </c>
      <c r="D14" t="s">
        <v>5356</v>
      </c>
      <c r="F14" s="41" t="s">
        <v>904</v>
      </c>
      <c r="G14" t="s">
        <v>904</v>
      </c>
      <c r="H14" s="1" t="s">
        <v>9262</v>
      </c>
      <c r="I14" s="5">
        <v>-86.82</v>
      </c>
      <c r="J14" s="5">
        <v>39.04</v>
      </c>
      <c r="N14" t="str">
        <f t="shared" si="9"/>
        <v>Tennessee, Tennessee&lt;br&gt;&lt;span style=font-size:11px&gt;White 1845-74&lt;/span&gt;&lt;br&gt;description (Grandgent, 1892)</v>
      </c>
      <c r="O14" t="str">
        <f t="shared" si="0"/>
        <v>W1850TennesseeTennesseedescription</v>
      </c>
      <c r="R14" t="str">
        <f t="shared" si="1"/>
        <v>dp</v>
      </c>
      <c r="S14" t="str">
        <f t="shared" si="2"/>
        <v>ar</v>
      </c>
      <c r="T14" t="str">
        <f t="shared" si="10"/>
        <v>r0</v>
      </c>
      <c r="U14" t="str">
        <f>IF(M14="consonant",#REF!,"")</f>
        <v/>
      </c>
      <c r="V14" t="str">
        <f t="shared" si="3"/>
        <v>lx</v>
      </c>
      <c r="W14" t="str">
        <f t="shared" si="4"/>
        <v>bk</v>
      </c>
      <c r="X14" t="str">
        <f t="shared" si="5"/>
        <v>un</v>
      </c>
      <c r="Y14" t="str">
        <f t="shared" si="6"/>
        <v>b</v>
      </c>
      <c r="AA14" t="str">
        <f t="shared" si="7"/>
        <v>const W1850TennesseeTennesseedescription= L.marker([39.04,-86.82], {icon: dp_lx}).bindPopup('Tennessee, Tennessee&lt;br&gt;&lt;span style=font-size:11px&gt;White 1845-74&lt;/span&gt;&lt;br&gt;description (Grandgent, 1892)').addTo(W1850);</v>
      </c>
      <c r="AB14" t="str">
        <f t="shared" si="8"/>
        <v/>
      </c>
      <c r="AG14" t="s">
        <v>7796</v>
      </c>
      <c r="BL14" t="s">
        <v>5426</v>
      </c>
    </row>
    <row r="15" spans="1:64">
      <c r="A15" t="s">
        <v>5324</v>
      </c>
      <c r="B15" t="s">
        <v>568</v>
      </c>
      <c r="D15" t="s">
        <v>9256</v>
      </c>
      <c r="F15" s="41" t="s">
        <v>261</v>
      </c>
      <c r="G15" t="s">
        <v>5283</v>
      </c>
      <c r="H15" s="1" t="s">
        <v>9261</v>
      </c>
      <c r="I15" s="5">
        <v>-80.53</v>
      </c>
      <c r="J15" s="5">
        <v>33.299999999999997</v>
      </c>
      <c r="N15" t="str">
        <f t="shared" si="9"/>
        <v>Charleston, South Carolina&lt;br&gt;&lt;span style=font-size:11px&gt;White 1845-74&lt;/span&gt;&lt;br&gt;PrimerSC (Primer, 1898)</v>
      </c>
      <c r="O15" t="str">
        <f t="shared" si="0"/>
        <v>W1850CharlestonSouthCarolinaPrimerSC</v>
      </c>
      <c r="R15" t="str">
        <f t="shared" si="1"/>
        <v>dp</v>
      </c>
      <c r="S15" t="str">
        <f t="shared" si="2"/>
        <v>ar</v>
      </c>
      <c r="T15" t="str">
        <f t="shared" si="10"/>
        <v>r0</v>
      </c>
      <c r="U15" t="str">
        <f>IF(M15="consonant",#REF!,"")</f>
        <v/>
      </c>
      <c r="V15" t="str">
        <f t="shared" si="3"/>
        <v>lx</v>
      </c>
      <c r="W15" t="str">
        <f t="shared" si="4"/>
        <v>bk</v>
      </c>
      <c r="X15" t="str">
        <f t="shared" si="5"/>
        <v>un</v>
      </c>
      <c r="Y15" t="str">
        <f t="shared" si="6"/>
        <v>b</v>
      </c>
      <c r="AA15" t="str">
        <f t="shared" si="7"/>
        <v>const W1850CharlestonSouthCarolinaPrimerSC= L.marker([33.3,-80.53], {icon: dp_lx}).bindPopup('Charleston, South Carolina&lt;br&gt;&lt;span style=font-size:11px&gt;White 1845-74&lt;/span&gt;&lt;br&gt;PrimerSC (Primer, 1898)').addTo(W1850);</v>
      </c>
      <c r="AB15" t="str">
        <f t="shared" si="8"/>
        <v/>
      </c>
      <c r="AG15" t="s">
        <v>7797</v>
      </c>
      <c r="BL15" t="s">
        <v>5427</v>
      </c>
    </row>
    <row r="16" spans="1:64">
      <c r="A16" t="s">
        <v>5324</v>
      </c>
      <c r="B16" t="s">
        <v>6694</v>
      </c>
      <c r="D16" s="1" t="s">
        <v>7770</v>
      </c>
      <c r="F16" s="41" t="s">
        <v>896</v>
      </c>
      <c r="G16" t="s">
        <v>5285</v>
      </c>
      <c r="H16" s="1" t="s">
        <v>1126</v>
      </c>
      <c r="I16" s="5">
        <v>-71.53</v>
      </c>
      <c r="J16" s="5">
        <v>43.53</v>
      </c>
      <c r="K16" t="s">
        <v>9470</v>
      </c>
      <c r="N16" t="str">
        <f t="shared" si="9"/>
        <v>Concord, New Hampshire&lt;br&gt;&lt;span style=font-size:11px&gt;White 1845-74&lt;/span&gt;&lt;br&gt;Speaker 6 (Kurath, 1963)</v>
      </c>
      <c r="O16" t="str">
        <f t="shared" si="0"/>
        <v>W1850ConcordNewHampshireSpeaker6</v>
      </c>
      <c r="R16" t="str">
        <f t="shared" si="1"/>
        <v>dp</v>
      </c>
      <c r="S16" t="str">
        <f t="shared" si="2"/>
        <v>ar</v>
      </c>
      <c r="T16" t="str">
        <f t="shared" si="10"/>
        <v>r0</v>
      </c>
      <c r="U16" t="str">
        <f>IF(M16="consonant",#REF!,"")</f>
        <v/>
      </c>
      <c r="V16" t="str">
        <f t="shared" si="3"/>
        <v>lx</v>
      </c>
      <c r="W16" t="str">
        <f t="shared" si="4"/>
        <v>bk</v>
      </c>
      <c r="X16" t="str">
        <f t="shared" si="5"/>
        <v>un</v>
      </c>
      <c r="Y16" t="str">
        <f t="shared" si="6"/>
        <v>b</v>
      </c>
      <c r="AA16" t="str">
        <f t="shared" si="7"/>
        <v>const W1850ConcordNewHampshireSpeaker6= L.marker([43.53,-71.53], {icon: dp_lx}).bindPopup('Concord, New Hampshire&lt;br&gt;&lt;span style=font-size:11px&gt;White 1845-74&lt;/span&gt;&lt;br&gt;Speaker 6 (Kurath, 1963)').addTo(W1850);</v>
      </c>
      <c r="AB16" t="str">
        <f t="shared" si="8"/>
        <v/>
      </c>
      <c r="AG16" t="s">
        <v>7798</v>
      </c>
      <c r="BL16" t="s">
        <v>6972</v>
      </c>
    </row>
    <row r="17" spans="1:64">
      <c r="A17" t="s">
        <v>5324</v>
      </c>
      <c r="B17" t="s">
        <v>6508</v>
      </c>
      <c r="C17" s="1"/>
      <c r="D17" s="1" t="s">
        <v>7770</v>
      </c>
      <c r="F17" s="41" t="s">
        <v>897</v>
      </c>
      <c r="G17" t="s">
        <v>5285</v>
      </c>
      <c r="H17" s="1" t="s">
        <v>1126</v>
      </c>
      <c r="I17" s="5">
        <v>-72.36</v>
      </c>
      <c r="J17" s="5">
        <v>43.3</v>
      </c>
      <c r="N17" t="str">
        <f t="shared" si="9"/>
        <v>Keene, New Hampshire&lt;br&gt;&lt;span style=font-size:11px&gt;White 1845-74&lt;/span&gt;&lt;br&gt;Speaker 7 (Kurath, 1963)</v>
      </c>
      <c r="O17" t="str">
        <f t="shared" si="0"/>
        <v>W1850KeeneNewHampshireSpeaker7</v>
      </c>
      <c r="R17" t="str">
        <f t="shared" si="1"/>
        <v>dp</v>
      </c>
      <c r="S17" t="str">
        <f t="shared" si="2"/>
        <v>ar</v>
      </c>
      <c r="T17" t="str">
        <f t="shared" si="10"/>
        <v>r0</v>
      </c>
      <c r="U17" t="str">
        <f>IF(M17="consonant",#REF!,"")</f>
        <v/>
      </c>
      <c r="V17" t="str">
        <f t="shared" si="3"/>
        <v>lx</v>
      </c>
      <c r="W17" t="str">
        <f t="shared" si="4"/>
        <v>bk</v>
      </c>
      <c r="X17" t="str">
        <f t="shared" si="5"/>
        <v>un</v>
      </c>
      <c r="Y17" t="str">
        <f t="shared" si="6"/>
        <v>b</v>
      </c>
      <c r="AA17" t="str">
        <f t="shared" si="7"/>
        <v>const W1850KeeneNewHampshireSpeaker7= L.marker([43.3,-72.36], {icon: dp_lx}).bindPopup('Keene, New Hampshire&lt;br&gt;&lt;span style=font-size:11px&gt;White 1845-74&lt;/span&gt;&lt;br&gt;Speaker 7 (Kurath, 1963)').addTo(W1850);</v>
      </c>
      <c r="AB17" t="str">
        <f t="shared" si="8"/>
        <v/>
      </c>
      <c r="AG17" t="s">
        <v>7799</v>
      </c>
      <c r="BL17" t="s">
        <v>6973</v>
      </c>
    </row>
    <row r="18" spans="1:64">
      <c r="A18" t="s">
        <v>5324</v>
      </c>
      <c r="B18" t="s">
        <v>6554</v>
      </c>
      <c r="C18" s="1" t="s">
        <v>9278</v>
      </c>
      <c r="D18" s="1" t="s">
        <v>7770</v>
      </c>
      <c r="F18" s="41" t="s">
        <v>898</v>
      </c>
      <c r="G18" t="s">
        <v>5280</v>
      </c>
      <c r="H18" s="1" t="s">
        <v>1126</v>
      </c>
      <c r="I18" s="5">
        <v>-70.88</v>
      </c>
      <c r="J18" s="5">
        <v>42.87</v>
      </c>
      <c r="N18" t="str">
        <f t="shared" si="9"/>
        <v>Beverly, Massachusetts&lt;br&gt;&lt;span style=font-size:11px&gt;White 1845-74&lt;/span&gt;&lt;br&gt;Speaker 9 (Kurath, 1963)</v>
      </c>
      <c r="O18" t="str">
        <f t="shared" si="0"/>
        <v>W1850BeverlyMassachusettsSpeaker9</v>
      </c>
      <c r="R18" t="str">
        <f t="shared" si="1"/>
        <v>dp</v>
      </c>
      <c r="S18" t="str">
        <f t="shared" si="2"/>
        <v>ar</v>
      </c>
      <c r="T18" t="str">
        <f t="shared" si="10"/>
        <v>r0</v>
      </c>
      <c r="U18" t="str">
        <f>IF(M18="consonant",#REF!,"")</f>
        <v/>
      </c>
      <c r="V18" t="str">
        <f t="shared" si="3"/>
        <v>lx</v>
      </c>
      <c r="W18" t="str">
        <f t="shared" si="4"/>
        <v>bk</v>
      </c>
      <c r="X18" t="str">
        <f t="shared" si="5"/>
        <v>un</v>
      </c>
      <c r="Y18" t="str">
        <f t="shared" si="6"/>
        <v>b</v>
      </c>
      <c r="AA18" t="str">
        <f t="shared" si="7"/>
        <v>const W1850BeverlyMassachusettsSpeaker9= L.marker([42.87,-70.88], {icon: dp_lx}).bindPopup('Beverly, Massachusetts&lt;br&gt;&lt;span style=font-size:11px&gt;White 1845-74&lt;/span&gt;&lt;br&gt;Speaker 9 (Kurath, 1963)').addTo(W1850);</v>
      </c>
      <c r="AB18" t="str">
        <f t="shared" si="8"/>
        <v/>
      </c>
      <c r="AG18" t="s">
        <v>7800</v>
      </c>
      <c r="BL18" t="s">
        <v>6974</v>
      </c>
    </row>
    <row r="19" spans="1:64">
      <c r="A19" t="s">
        <v>5324</v>
      </c>
      <c r="B19" t="s">
        <v>6558</v>
      </c>
      <c r="C19" s="1"/>
      <c r="D19" s="1" t="s">
        <v>7770</v>
      </c>
      <c r="F19" s="41" t="s">
        <v>127</v>
      </c>
      <c r="G19" t="s">
        <v>5280</v>
      </c>
      <c r="H19" s="1" t="s">
        <v>1126</v>
      </c>
      <c r="I19" s="5">
        <v>-71.19</v>
      </c>
      <c r="J19" s="5">
        <v>42.69</v>
      </c>
      <c r="N19" t="str">
        <f t="shared" si="9"/>
        <v>Boston, Massachusetts&lt;br&gt;&lt;span style=font-size:11px&gt;White 1845-74&lt;/span&gt;&lt;br&gt;Speaker 11 (Kurath, 1963)</v>
      </c>
      <c r="O19" t="str">
        <f t="shared" si="0"/>
        <v>W1850BostonMassachusettsSpeaker11</v>
      </c>
      <c r="R19" t="str">
        <f t="shared" si="1"/>
        <v>dp</v>
      </c>
      <c r="S19" t="str">
        <f t="shared" si="2"/>
        <v>ar</v>
      </c>
      <c r="T19" t="str">
        <f t="shared" si="10"/>
        <v>r0</v>
      </c>
      <c r="U19" t="str">
        <f>IF(M19="consonant",#REF!,"")</f>
        <v/>
      </c>
      <c r="V19" t="str">
        <f t="shared" si="3"/>
        <v>lx</v>
      </c>
      <c r="W19" t="str">
        <f t="shared" si="4"/>
        <v>bk</v>
      </c>
      <c r="X19" t="str">
        <f t="shared" si="5"/>
        <v>un</v>
      </c>
      <c r="Y19" t="str">
        <f t="shared" si="6"/>
        <v>b</v>
      </c>
      <c r="AA19" t="str">
        <f t="shared" si="7"/>
        <v>const W1850BostonMassachusettsSpeaker11= L.marker([42.69,-71.19], {icon: dp_lx}).bindPopup('Boston, Massachusetts&lt;br&gt;&lt;span style=font-size:11px&gt;White 1845-74&lt;/span&gt;&lt;br&gt;Speaker 11 (Kurath, 1963)').addTo(W1850);</v>
      </c>
      <c r="AB19" t="str">
        <f t="shared" si="8"/>
        <v/>
      </c>
      <c r="AG19" t="s">
        <v>7801</v>
      </c>
      <c r="BL19" t="s">
        <v>6975</v>
      </c>
    </row>
    <row r="20" spans="1:64">
      <c r="A20" t="s">
        <v>5324</v>
      </c>
      <c r="B20" t="s">
        <v>6618</v>
      </c>
      <c r="C20" s="1"/>
      <c r="D20" s="1" t="s">
        <v>7770</v>
      </c>
      <c r="F20" s="41" t="s">
        <v>220</v>
      </c>
      <c r="G20" t="s">
        <v>5280</v>
      </c>
      <c r="H20" s="1" t="s">
        <v>1126</v>
      </c>
      <c r="I20" s="5">
        <v>-70.86</v>
      </c>
      <c r="J20" s="5">
        <v>42.14</v>
      </c>
      <c r="N20" t="e">
        <f>F20&amp;", "&amp;G20&amp;"&lt;br&gt;&lt;span style=font-size:11px&gt;"&amp;IF(#REF!="","",#REF!&amp;" ")&amp;IF(TRIM(LEFT(A20,LEN(A20)-4))="W","White ",IF(TRIM(LEFT(A20,LEN(A20)-4))="B","Black ",IF(TRIM(LEFT(A20,LEN(A20)-4))="L","Hispanic ",IF(TRIM(LEFT(A20,LEN(A20)-4))="N","Indigenous ",IF(TRIM(LEFT(A20,LEN(A20)-4))="A","Asian ","")))))&amp;IF(TRIM(RIGHT(A20,LEN(A20)-1))="1700","1700-99",IF(TRIM(RIGHT(A20,LEN(A20)-1))="1800","1800-44",IF(TRIM(RIGHT(A20,LEN(A20)-1))="1850","1845-74",IF(TRIM(RIGHT(A20,LEN(A20)-1))="1870","1875-99",IF(TRIM(RIGHT(A20,LEN(A20)-1))="1900","1900-44",IF(TRIM(RIGHT(A20,LEN(A20)-1))="1950","1945-74",IF(TRIM(RIGHT(A20,LEN(A20)-1))="1970","1975-99","")))))))&amp;"&lt;/span&gt;&lt;br&gt;"&amp;B20&amp;" "&amp;IF(#REF!="","",#REF!&amp;" ")&amp;D20</f>
        <v>#REF!</v>
      </c>
      <c r="O20" t="str">
        <f t="shared" si="0"/>
        <v>W1850RochesterMassachusettsSpeaker14</v>
      </c>
      <c r="R20" t="str">
        <f t="shared" si="1"/>
        <v>dp</v>
      </c>
      <c r="S20" t="str">
        <f t="shared" ref="S20:S42" si="11">IF(A20="W1700","na",IF(OR(M20="Carib",M20="NYC",M20="ENE"),"au",IF(M20="CAN","ao","ar")))</f>
        <v>ar</v>
      </c>
      <c r="T20" t="str">
        <f t="shared" si="10"/>
        <v>r0</v>
      </c>
      <c r="U20" t="str">
        <f>IF(M20="consonant",#REF!,"")</f>
        <v/>
      </c>
      <c r="V20" t="str">
        <f t="shared" si="3"/>
        <v>lx</v>
      </c>
      <c r="W20" t="str">
        <f t="shared" ref="W20:W41" si="12">IF(OR(M20="S",M20="M"),"fr",IF(OR(M20="W"),"ce","bk"))</f>
        <v>bk</v>
      </c>
      <c r="X20" t="str">
        <f t="shared" si="5"/>
        <v>un</v>
      </c>
      <c r="Y20" t="str">
        <f t="shared" ref="Y20:Y51" si="13">IF(D20="LAGS","a","b")</f>
        <v>b</v>
      </c>
      <c r="AA20" t="e">
        <f t="shared" si="7"/>
        <v>#REF!</v>
      </c>
      <c r="AB20" t="str">
        <f t="shared" si="8"/>
        <v/>
      </c>
      <c r="AG20" t="s">
        <v>7802</v>
      </c>
      <c r="BL20" t="s">
        <v>6976</v>
      </c>
    </row>
    <row r="21" spans="1:64">
      <c r="A21" t="s">
        <v>5324</v>
      </c>
      <c r="B21" t="s">
        <v>6620</v>
      </c>
      <c r="C21" s="1"/>
      <c r="D21" s="1" t="s">
        <v>7770</v>
      </c>
      <c r="F21" s="41" t="s">
        <v>899</v>
      </c>
      <c r="G21" t="s">
        <v>5280</v>
      </c>
      <c r="H21" s="1" t="s">
        <v>1126</v>
      </c>
      <c r="I21" s="5">
        <v>-70.08</v>
      </c>
      <c r="J21" s="5">
        <v>42.17</v>
      </c>
      <c r="N21" t="str">
        <f t="shared" ref="N21:N34" si="14">F21&amp;", "&amp;G21&amp;"&lt;br&gt;&lt;span style=font-size:11px&gt;"&amp;IF(E20="","",E20&amp;" ")&amp;IF(TRIM(LEFT(A21,LEN(A21)-4))="W","White ",IF(TRIM(LEFT(A21,LEN(A21)-4))="B","Black ",IF(TRIM(LEFT(A21,LEN(A21)-4))="L","Hispanic ",IF(TRIM(LEFT(A21,LEN(A21)-4))="N","Indigenous ",IF(TRIM(LEFT(A21,LEN(A21)-4))="A","Asian ","")))))&amp;IF(TRIM(RIGHT(A21,LEN(A21)-1))="1700","1700-99",IF(TRIM(RIGHT(A21,LEN(A21)-1))="1800","1800-44",IF(TRIM(RIGHT(A21,LEN(A21)-1))="1850","1845-74",IF(TRIM(RIGHT(A21,LEN(A21)-1))="1870","1875-99",IF(TRIM(RIGHT(A21,LEN(A21)-1))="1900","1900-44",IF(TRIM(RIGHT(A21,LEN(A21)-1))="1950","1945-74",IF(TRIM(RIGHT(A21,LEN(A21)-1))="1970","1975-99","")))))))&amp;"&lt;/span&gt;&lt;br&gt;"&amp;B21&amp;" "&amp;IF(E20="","",E20&amp;" ")&amp;D21</f>
        <v>Barnstable, Massachusetts&lt;br&gt;&lt;span style=font-size:11px&gt;White 1845-74&lt;/span&gt;&lt;br&gt;Speaker 15 (Kurath, 1963)</v>
      </c>
      <c r="O21" t="str">
        <f t="shared" si="0"/>
        <v>W1850BarnstableMassachusettsSpeaker15</v>
      </c>
      <c r="R21" t="str">
        <f t="shared" si="1"/>
        <v>dp</v>
      </c>
      <c r="S21" t="str">
        <f t="shared" si="11"/>
        <v>ar</v>
      </c>
      <c r="T21" t="str">
        <f t="shared" si="10"/>
        <v>r0</v>
      </c>
      <c r="U21" t="str">
        <f>IF(M21="consonant",#REF!,"")</f>
        <v/>
      </c>
      <c r="V21" t="str">
        <f t="shared" si="3"/>
        <v>lx</v>
      </c>
      <c r="W21" t="str">
        <f t="shared" si="12"/>
        <v>bk</v>
      </c>
      <c r="X21" t="str">
        <f t="shared" si="5"/>
        <v>un</v>
      </c>
      <c r="Y21" t="str">
        <f t="shared" si="13"/>
        <v>b</v>
      </c>
      <c r="AA21" t="str">
        <f t="shared" si="7"/>
        <v>const W1850BarnstableMassachusettsSpeaker15= L.marker([42.17,-70.08], {icon: dp_lx}).bindPopup('Barnstable, Massachusetts&lt;br&gt;&lt;span style=font-size:11px&gt;White 1845-74&lt;/span&gt;&lt;br&gt;Speaker 15 (Kurath, 1963)').addTo(W1850);</v>
      </c>
      <c r="AB21" t="str">
        <f t="shared" si="8"/>
        <v/>
      </c>
      <c r="AG21" t="s">
        <v>7803</v>
      </c>
      <c r="BL21" t="s">
        <v>6977</v>
      </c>
    </row>
    <row r="22" spans="1:64">
      <c r="A22" t="s">
        <v>5324</v>
      </c>
      <c r="B22" t="s">
        <v>6678</v>
      </c>
      <c r="C22" s="1"/>
      <c r="D22" s="1" t="s">
        <v>7770</v>
      </c>
      <c r="F22" s="41" t="s">
        <v>900</v>
      </c>
      <c r="G22" t="s">
        <v>5281</v>
      </c>
      <c r="H22" s="1" t="s">
        <v>1126</v>
      </c>
      <c r="I22" s="5">
        <v>-71.27</v>
      </c>
      <c r="J22" s="5">
        <v>41.75</v>
      </c>
      <c r="N22" t="str">
        <f t="shared" si="14"/>
        <v>Newport, Rhode Island&lt;br&gt;&lt;span style=font-size:11px&gt;White 1845-74&lt;/span&gt;&lt;br&gt;Speaker 16 (Kurath, 1963)</v>
      </c>
      <c r="O22" t="str">
        <f t="shared" si="0"/>
        <v>W1850NewportRhodeIslandSpeaker16</v>
      </c>
      <c r="R22" t="str">
        <f t="shared" si="1"/>
        <v>dp</v>
      </c>
      <c r="S22" t="str">
        <f t="shared" si="11"/>
        <v>ar</v>
      </c>
      <c r="T22" t="str">
        <f t="shared" si="10"/>
        <v>r0</v>
      </c>
      <c r="U22" t="str">
        <f>IF(M22="consonant",#REF!,"")</f>
        <v/>
      </c>
      <c r="V22" t="str">
        <f t="shared" si="3"/>
        <v>lx</v>
      </c>
      <c r="W22" t="str">
        <f t="shared" si="12"/>
        <v>bk</v>
      </c>
      <c r="X22" t="str">
        <f t="shared" si="5"/>
        <v>un</v>
      </c>
      <c r="Y22" t="str">
        <f t="shared" si="13"/>
        <v>b</v>
      </c>
      <c r="AA22" t="str">
        <f t="shared" si="7"/>
        <v>const W1850NewportRhodeIslandSpeaker16= L.marker([41.75,-71.27], {icon: dp_lx}).bindPopup('Newport, Rhode Island&lt;br&gt;&lt;span style=font-size:11px&gt;White 1845-74&lt;/span&gt;&lt;br&gt;Speaker 16 (Kurath, 1963)').addTo(W1850);</v>
      </c>
      <c r="AB22" t="str">
        <f t="shared" si="8"/>
        <v/>
      </c>
      <c r="AG22" t="s">
        <v>7804</v>
      </c>
      <c r="BL22" t="s">
        <v>6978</v>
      </c>
    </row>
    <row r="23" spans="1:64">
      <c r="A23" t="s">
        <v>5324</v>
      </c>
      <c r="B23" t="s">
        <v>6622</v>
      </c>
      <c r="C23" s="1"/>
      <c r="D23" s="1" t="s">
        <v>7770</v>
      </c>
      <c r="F23" s="41" t="s">
        <v>901</v>
      </c>
      <c r="G23" t="s">
        <v>5279</v>
      </c>
      <c r="H23" s="1" t="s">
        <v>1119</v>
      </c>
      <c r="I23" s="5">
        <v>-72.239999999999995</v>
      </c>
      <c r="J23" s="5">
        <v>42.13</v>
      </c>
      <c r="N23" t="str">
        <f t="shared" si="14"/>
        <v>Wilimantic, Connecticut&lt;br&gt;&lt;span style=font-size:11px&gt;White 1845-74&lt;/span&gt;&lt;br&gt;Speaker 20 (Kurath, 1963)</v>
      </c>
      <c r="O23" t="str">
        <f t="shared" si="0"/>
        <v>W1850WilimanticConnecticutSpeaker20</v>
      </c>
      <c r="R23" t="str">
        <f t="shared" si="1"/>
        <v>dp</v>
      </c>
      <c r="S23" t="str">
        <f t="shared" si="11"/>
        <v>ar</v>
      </c>
      <c r="T23" t="str">
        <f t="shared" si="10"/>
        <v>r0</v>
      </c>
      <c r="U23" t="str">
        <f>IF(M23="consonant",#REF!,"")</f>
        <v/>
      </c>
      <c r="V23" t="str">
        <f t="shared" si="3"/>
        <v>lx</v>
      </c>
      <c r="W23" t="str">
        <f t="shared" si="12"/>
        <v>bk</v>
      </c>
      <c r="X23" t="str">
        <f t="shared" si="5"/>
        <v>un</v>
      </c>
      <c r="Y23" t="str">
        <f t="shared" si="13"/>
        <v>b</v>
      </c>
      <c r="AA23" t="str">
        <f t="shared" si="7"/>
        <v>const W1850WilimanticConnecticutSpeaker20= L.marker([42.13,-72.24], {icon: dp_lx}).bindPopup('Wilimantic, Connecticut&lt;br&gt;&lt;span style=font-size:11px&gt;White 1845-74&lt;/span&gt;&lt;br&gt;Speaker 20 (Kurath, 1963)').addTo(W1850);</v>
      </c>
      <c r="AB23" t="str">
        <f t="shared" si="8"/>
        <v/>
      </c>
      <c r="AG23" t="s">
        <v>7805</v>
      </c>
      <c r="BL23" t="s">
        <v>6979</v>
      </c>
    </row>
    <row r="24" spans="1:64">
      <c r="A24" t="s">
        <v>5324</v>
      </c>
      <c r="B24" t="s">
        <v>6560</v>
      </c>
      <c r="C24" s="1" t="s">
        <v>9279</v>
      </c>
      <c r="D24" s="1" t="s">
        <v>7770</v>
      </c>
      <c r="F24" s="41" t="s">
        <v>258</v>
      </c>
      <c r="G24" t="s">
        <v>5281</v>
      </c>
      <c r="H24" s="1" t="s">
        <v>1126</v>
      </c>
      <c r="I24" s="5">
        <v>-71.430000000000007</v>
      </c>
      <c r="J24" s="5">
        <v>42.2</v>
      </c>
      <c r="K24" t="s">
        <v>9471</v>
      </c>
      <c r="N24" t="str">
        <f t="shared" si="14"/>
        <v>Providence, Rhode Island&lt;br&gt;&lt;span style=font-size:11px&gt;White 1845-74&lt;/span&gt;&lt;br&gt;Speaker 21 (Kurath, 1963)</v>
      </c>
      <c r="O24" t="str">
        <f t="shared" si="0"/>
        <v>W1850ProvidenceRhodeIslandSpeaker21</v>
      </c>
      <c r="R24" t="str">
        <f t="shared" si="1"/>
        <v>dp</v>
      </c>
      <c r="S24" t="str">
        <f t="shared" si="11"/>
        <v>ar</v>
      </c>
      <c r="T24" t="str">
        <f t="shared" si="10"/>
        <v>r0</v>
      </c>
      <c r="U24" t="str">
        <f>IF(M24="consonant",#REF!,"")</f>
        <v/>
      </c>
      <c r="V24" t="str">
        <f t="shared" si="3"/>
        <v>lx</v>
      </c>
      <c r="W24" t="str">
        <f t="shared" si="12"/>
        <v>bk</v>
      </c>
      <c r="X24" t="str">
        <f t="shared" si="5"/>
        <v>un</v>
      </c>
      <c r="Y24" t="str">
        <f t="shared" si="13"/>
        <v>b</v>
      </c>
      <c r="AA24" t="str">
        <f t="shared" si="7"/>
        <v>const W1850ProvidenceRhodeIslandSpeaker21= L.marker([42.2,-71.43], {icon: dp_lx}).bindPopup('Providence, Rhode Island&lt;br&gt;&lt;span style=font-size:11px&gt;White 1845-74&lt;/span&gt;&lt;br&gt;Speaker 21 (Kurath, 1963)').addTo(W1850);</v>
      </c>
      <c r="AB24" t="str">
        <f t="shared" si="8"/>
        <v/>
      </c>
      <c r="AG24" t="s">
        <v>7806</v>
      </c>
      <c r="BL24" t="s">
        <v>6980</v>
      </c>
    </row>
    <row r="25" spans="1:64">
      <c r="A25" t="s">
        <v>5324</v>
      </c>
      <c r="B25" t="s">
        <v>6624</v>
      </c>
      <c r="C25" s="1"/>
      <c r="D25" s="1" t="s">
        <v>7770</v>
      </c>
      <c r="F25" s="41" t="s">
        <v>129</v>
      </c>
      <c r="G25" t="s">
        <v>5280</v>
      </c>
      <c r="H25" s="1" t="s">
        <v>1126</v>
      </c>
      <c r="I25" s="5">
        <v>-71.75</v>
      </c>
      <c r="J25" s="5">
        <v>42.59</v>
      </c>
      <c r="N25" t="str">
        <f t="shared" si="14"/>
        <v>Worcester, Massachusetts&lt;br&gt;&lt;span style=font-size:11px&gt;White 1845-74&lt;/span&gt;&lt;br&gt;Speaker 23 (Kurath, 1963)</v>
      </c>
      <c r="O25" t="str">
        <f t="shared" si="0"/>
        <v>W1850WorcesterMassachusettsSpeaker23</v>
      </c>
      <c r="R25" t="str">
        <f t="shared" si="1"/>
        <v>dp</v>
      </c>
      <c r="S25" t="str">
        <f t="shared" si="11"/>
        <v>ar</v>
      </c>
      <c r="T25" t="str">
        <f t="shared" si="10"/>
        <v>r0</v>
      </c>
      <c r="U25" t="str">
        <f>IF(M25="consonant",#REF!,"")</f>
        <v/>
      </c>
      <c r="V25" t="str">
        <f t="shared" si="3"/>
        <v>lx</v>
      </c>
      <c r="W25" t="str">
        <f t="shared" si="12"/>
        <v>bk</v>
      </c>
      <c r="X25" t="str">
        <f t="shared" si="5"/>
        <v>un</v>
      </c>
      <c r="Y25" t="str">
        <f t="shared" si="13"/>
        <v>b</v>
      </c>
      <c r="AA25" t="str">
        <f t="shared" si="7"/>
        <v>const W1850WorcesterMassachusettsSpeaker23= L.marker([42.59,-71.75], {icon: dp_lx}).bindPopup('Worcester, Massachusetts&lt;br&gt;&lt;span style=font-size:11px&gt;White 1845-74&lt;/span&gt;&lt;br&gt;Speaker 23 (Kurath, 1963)').addTo(W1850);</v>
      </c>
      <c r="AB25" t="str">
        <f t="shared" si="8"/>
        <v/>
      </c>
      <c r="AG25" t="s">
        <v>7807</v>
      </c>
      <c r="BL25" t="s">
        <v>6981</v>
      </c>
    </row>
    <row r="26" spans="1:64">
      <c r="A26" t="s">
        <v>5324</v>
      </c>
      <c r="B26" t="s">
        <v>6626</v>
      </c>
      <c r="C26" s="1"/>
      <c r="D26" s="1" t="s">
        <v>7770</v>
      </c>
      <c r="F26" s="41" t="s">
        <v>99</v>
      </c>
      <c r="G26" t="s">
        <v>5280</v>
      </c>
      <c r="H26" s="1" t="s">
        <v>1119</v>
      </c>
      <c r="I26" s="5">
        <v>-72.64</v>
      </c>
      <c r="J26" s="5">
        <v>42.22</v>
      </c>
      <c r="N26" t="str">
        <f t="shared" si="14"/>
        <v>Springfield, Massachusetts&lt;br&gt;&lt;span style=font-size:11px&gt;White 1845-74&lt;/span&gt;&lt;br&gt;Speaker 24 (Kurath, 1963)</v>
      </c>
      <c r="O26" t="str">
        <f t="shared" si="0"/>
        <v>W1850SpringfieldMassachusettsSpeaker24</v>
      </c>
      <c r="R26" t="str">
        <f t="shared" si="1"/>
        <v>dp</v>
      </c>
      <c r="S26" t="str">
        <f t="shared" si="11"/>
        <v>ar</v>
      </c>
      <c r="T26" t="str">
        <f t="shared" si="10"/>
        <v>r0</v>
      </c>
      <c r="U26" t="str">
        <f>IF(M26="consonant",#REF!,"")</f>
        <v/>
      </c>
      <c r="V26" t="str">
        <f t="shared" si="3"/>
        <v>lx</v>
      </c>
      <c r="W26" t="str">
        <f t="shared" si="12"/>
        <v>bk</v>
      </c>
      <c r="X26" t="str">
        <f t="shared" si="5"/>
        <v>un</v>
      </c>
      <c r="Y26" t="str">
        <f t="shared" si="13"/>
        <v>b</v>
      </c>
      <c r="AA26" t="str">
        <f t="shared" si="7"/>
        <v>const W1850SpringfieldMassachusettsSpeaker24= L.marker([42.22,-72.64], {icon: dp_lx}).bindPopup('Springfield, Massachusetts&lt;br&gt;&lt;span style=font-size:11px&gt;White 1845-74&lt;/span&gt;&lt;br&gt;Speaker 24 (Kurath, 1963)').addTo(W1850);</v>
      </c>
      <c r="AB26" t="str">
        <f t="shared" si="8"/>
        <v/>
      </c>
      <c r="AG26" t="s">
        <v>7808</v>
      </c>
      <c r="BL26" t="s">
        <v>6982</v>
      </c>
    </row>
    <row r="27" spans="1:64">
      <c r="A27" t="s">
        <v>5324</v>
      </c>
      <c r="B27" t="s">
        <v>6524</v>
      </c>
      <c r="C27" s="1"/>
      <c r="D27" s="1" t="s">
        <v>7770</v>
      </c>
      <c r="F27" s="41" t="s">
        <v>902</v>
      </c>
      <c r="G27" t="s">
        <v>5280</v>
      </c>
      <c r="H27" s="1" t="s">
        <v>1119</v>
      </c>
      <c r="I27" s="5">
        <v>-72.540000000000006</v>
      </c>
      <c r="J27" s="5">
        <v>42.68</v>
      </c>
      <c r="K27" t="s">
        <v>9378</v>
      </c>
      <c r="N27" t="str">
        <f t="shared" si="14"/>
        <v>Granby, Massachusetts&lt;br&gt;&lt;span style=font-size:11px&gt;White 1845-74&lt;/span&gt;&lt;br&gt;Speaker 26 (Kurath, 1963)</v>
      </c>
      <c r="O27" t="str">
        <f t="shared" si="0"/>
        <v>W1850GranbyMassachusettsSpeaker26</v>
      </c>
      <c r="R27" t="str">
        <f t="shared" si="1"/>
        <v>dp</v>
      </c>
      <c r="S27" t="str">
        <f t="shared" si="11"/>
        <v>ar</v>
      </c>
      <c r="T27" t="str">
        <f t="shared" si="10"/>
        <v>r0</v>
      </c>
      <c r="U27" t="str">
        <f>IF(M27="consonant",#REF!,"")</f>
        <v/>
      </c>
      <c r="V27" t="str">
        <f t="shared" si="3"/>
        <v>lx</v>
      </c>
      <c r="W27" t="str">
        <f t="shared" si="12"/>
        <v>bk</v>
      </c>
      <c r="X27" t="str">
        <f t="shared" si="5"/>
        <v>un</v>
      </c>
      <c r="Y27" t="str">
        <f t="shared" si="13"/>
        <v>b</v>
      </c>
      <c r="AA27" t="str">
        <f t="shared" si="7"/>
        <v>const W1850GranbyMassachusettsSpeaker26= L.marker([42.68,-72.54], {icon: dp_lx}).bindPopup('Granby, Massachusetts&lt;br&gt;&lt;span style=font-size:11px&gt;White 1845-74&lt;/span&gt;&lt;br&gt;Speaker 26 (Kurath, 1963)').addTo(W1850);</v>
      </c>
      <c r="AB27" t="str">
        <f t="shared" si="8"/>
        <v/>
      </c>
      <c r="AG27" t="s">
        <v>7809</v>
      </c>
      <c r="BL27" t="s">
        <v>6983</v>
      </c>
    </row>
    <row r="28" spans="1:64">
      <c r="A28" t="s">
        <v>5324</v>
      </c>
      <c r="B28" t="s">
        <v>6628</v>
      </c>
      <c r="C28" s="1"/>
      <c r="D28" s="1" t="s">
        <v>7770</v>
      </c>
      <c r="F28" s="41" t="s">
        <v>913</v>
      </c>
      <c r="G28" t="s">
        <v>5280</v>
      </c>
      <c r="H28" s="1" t="s">
        <v>1119</v>
      </c>
      <c r="I28" s="5">
        <v>-72.63</v>
      </c>
      <c r="J28" s="5">
        <v>42.83</v>
      </c>
      <c r="N28" t="str">
        <f t="shared" si="14"/>
        <v>Deerfield, Massachusetts&lt;br&gt;&lt;span style=font-size:11px&gt;White 1845-74&lt;/span&gt;&lt;br&gt;Speaker 28 (Kurath, 1963)</v>
      </c>
      <c r="O28" t="str">
        <f t="shared" si="0"/>
        <v>W1850DeerfieldMassachusettsSpeaker28</v>
      </c>
      <c r="R28" t="str">
        <f t="shared" si="1"/>
        <v>dp</v>
      </c>
      <c r="S28" t="str">
        <f t="shared" si="11"/>
        <v>ar</v>
      </c>
      <c r="T28" t="str">
        <f t="shared" si="10"/>
        <v>r0</v>
      </c>
      <c r="U28" t="str">
        <f>IF(M28="consonant",#REF!,"")</f>
        <v/>
      </c>
      <c r="V28" t="str">
        <f t="shared" si="3"/>
        <v>lx</v>
      </c>
      <c r="W28" t="str">
        <f t="shared" si="12"/>
        <v>bk</v>
      </c>
      <c r="X28" t="str">
        <f t="shared" si="5"/>
        <v>un</v>
      </c>
      <c r="Y28" t="str">
        <f t="shared" si="13"/>
        <v>b</v>
      </c>
      <c r="AA28" t="str">
        <f t="shared" si="7"/>
        <v>const W1850DeerfieldMassachusettsSpeaker28= L.marker([42.83,-72.63], {icon: dp_lx}).bindPopup('Deerfield, Massachusetts&lt;br&gt;&lt;span style=font-size:11px&gt;White 1845-74&lt;/span&gt;&lt;br&gt;Speaker 28 (Kurath, 1963)').addTo(W1850);</v>
      </c>
      <c r="AB28" t="str">
        <f t="shared" si="8"/>
        <v/>
      </c>
      <c r="AG28" t="s">
        <v>7810</v>
      </c>
      <c r="BL28" t="s">
        <v>6984</v>
      </c>
    </row>
    <row r="29" spans="1:64">
      <c r="A29" t="s">
        <v>5324</v>
      </c>
      <c r="B29" t="s">
        <v>6630</v>
      </c>
      <c r="C29" s="1"/>
      <c r="D29" s="1" t="s">
        <v>7770</v>
      </c>
      <c r="F29" s="41" t="s">
        <v>907</v>
      </c>
      <c r="G29" t="s">
        <v>5279</v>
      </c>
      <c r="H29" s="1" t="s">
        <v>1119</v>
      </c>
      <c r="I29" s="5">
        <v>-72.819999999999993</v>
      </c>
      <c r="J29" s="5">
        <v>41.88</v>
      </c>
      <c r="K29" t="s">
        <v>9470</v>
      </c>
      <c r="N29" t="str">
        <f t="shared" si="14"/>
        <v>Farmington, Connecticut&lt;br&gt;&lt;span style=font-size:11px&gt;White 1845-74&lt;/span&gt;&lt;br&gt;Speaker 29 (Kurath, 1963)</v>
      </c>
      <c r="O29" t="str">
        <f t="shared" si="0"/>
        <v>W1850FarmingtonConnecticutSpeaker29</v>
      </c>
      <c r="R29" t="str">
        <f t="shared" si="1"/>
        <v>dp</v>
      </c>
      <c r="S29" t="str">
        <f t="shared" si="11"/>
        <v>ar</v>
      </c>
      <c r="T29" t="str">
        <f t="shared" si="10"/>
        <v>r0</v>
      </c>
      <c r="U29" t="str">
        <f>IF(M29="consonant",#REF!,"")</f>
        <v/>
      </c>
      <c r="V29" t="str">
        <f t="shared" si="3"/>
        <v>lx</v>
      </c>
      <c r="W29" t="str">
        <f t="shared" si="12"/>
        <v>bk</v>
      </c>
      <c r="X29" t="str">
        <f t="shared" si="5"/>
        <v>un</v>
      </c>
      <c r="Y29" t="str">
        <f t="shared" si="13"/>
        <v>b</v>
      </c>
      <c r="AA29" t="str">
        <f t="shared" si="7"/>
        <v>const W1850FarmingtonConnecticutSpeaker29= L.marker([41.88,-72.82], {icon: dp_lx}).bindPopup('Farmington, Connecticut&lt;br&gt;&lt;span style=font-size:11px&gt;White 1845-74&lt;/span&gt;&lt;br&gt;Speaker 29 (Kurath, 1963)').addTo(W1850);</v>
      </c>
      <c r="AB29" t="str">
        <f t="shared" si="8"/>
        <v/>
      </c>
      <c r="AG29" t="s">
        <v>7811</v>
      </c>
      <c r="BL29" t="s">
        <v>6985</v>
      </c>
    </row>
    <row r="30" spans="1:64">
      <c r="A30" t="s">
        <v>5324</v>
      </c>
      <c r="B30" t="s">
        <v>6807</v>
      </c>
      <c r="C30" s="1" t="s">
        <v>9273</v>
      </c>
      <c r="D30" s="1" t="s">
        <v>7770</v>
      </c>
      <c r="F30" s="41" t="s">
        <v>914</v>
      </c>
      <c r="G30" t="s">
        <v>5279</v>
      </c>
      <c r="H30" s="1" t="s">
        <v>1119</v>
      </c>
      <c r="I30" s="5">
        <v>-72.650000000000006</v>
      </c>
      <c r="J30" s="5">
        <v>41.72</v>
      </c>
      <c r="N30" t="str">
        <f t="shared" si="14"/>
        <v>Middletown, Connecticut&lt;br&gt;&lt;span style=font-size:11px&gt;White 1845-74&lt;/span&gt;&lt;br&gt;Speaker 30 (Kurath, 1963)</v>
      </c>
      <c r="O30" t="str">
        <f t="shared" si="0"/>
        <v>W1850MiddletownConnecticutSpeaker30</v>
      </c>
      <c r="R30" t="str">
        <f t="shared" si="1"/>
        <v>dp</v>
      </c>
      <c r="S30" t="str">
        <f t="shared" si="11"/>
        <v>ar</v>
      </c>
      <c r="T30" t="str">
        <f t="shared" si="10"/>
        <v>r0</v>
      </c>
      <c r="U30" t="str">
        <f>IF(M30="consonant",#REF!,"")</f>
        <v/>
      </c>
      <c r="V30" t="str">
        <f t="shared" si="3"/>
        <v>lx</v>
      </c>
      <c r="W30" t="str">
        <f t="shared" si="12"/>
        <v>bk</v>
      </c>
      <c r="X30" t="str">
        <f t="shared" si="5"/>
        <v>un</v>
      </c>
      <c r="Y30" t="str">
        <f t="shared" si="13"/>
        <v>b</v>
      </c>
      <c r="AA30" t="str">
        <f t="shared" si="7"/>
        <v>const W1850MiddletownConnecticutSpeaker30= L.marker([41.72,-72.65], {icon: dp_lx}).bindPopup('Middletown, Connecticut&lt;br&gt;&lt;span style=font-size:11px&gt;White 1845-74&lt;/span&gt;&lt;br&gt;Speaker 30 (Kurath, 1963)').addTo(W1850);</v>
      </c>
      <c r="AB30" t="str">
        <f t="shared" si="8"/>
        <v/>
      </c>
      <c r="AG30" t="s">
        <v>7812</v>
      </c>
      <c r="BL30" t="s">
        <v>6986</v>
      </c>
    </row>
    <row r="31" spans="1:64">
      <c r="A31" t="s">
        <v>5324</v>
      </c>
      <c r="B31" t="s">
        <v>6809</v>
      </c>
      <c r="C31" s="1"/>
      <c r="D31" s="1" t="s">
        <v>7770</v>
      </c>
      <c r="F31" s="41" t="s">
        <v>915</v>
      </c>
      <c r="G31" t="s">
        <v>5279</v>
      </c>
      <c r="H31" s="1" t="s">
        <v>1119</v>
      </c>
      <c r="I31" s="5">
        <v>-73.06</v>
      </c>
      <c r="J31" s="5">
        <v>41.41</v>
      </c>
      <c r="K31" t="s">
        <v>9471</v>
      </c>
      <c r="N31" t="str">
        <f t="shared" si="14"/>
        <v>Milford, Connecticut&lt;br&gt;&lt;span style=font-size:11px&gt;White 1845-74&lt;/span&gt;&lt;br&gt;Speaker 33 (Kurath, 1963)</v>
      </c>
      <c r="O31" t="str">
        <f t="shared" si="0"/>
        <v>W1850MilfordConnecticutSpeaker33</v>
      </c>
      <c r="R31" t="str">
        <f t="shared" si="1"/>
        <v>dp</v>
      </c>
      <c r="S31" t="str">
        <f t="shared" si="11"/>
        <v>ar</v>
      </c>
      <c r="T31" t="str">
        <f t="shared" si="10"/>
        <v>r0</v>
      </c>
      <c r="U31" t="str">
        <f>IF(M31="consonant",#REF!,"")</f>
        <v/>
      </c>
      <c r="V31" t="str">
        <f t="shared" si="3"/>
        <v>lx</v>
      </c>
      <c r="W31" t="str">
        <f t="shared" si="12"/>
        <v>bk</v>
      </c>
      <c r="X31" t="str">
        <f t="shared" si="5"/>
        <v>un</v>
      </c>
      <c r="Y31" t="str">
        <f t="shared" si="13"/>
        <v>b</v>
      </c>
      <c r="AA31" t="str">
        <f t="shared" si="7"/>
        <v>const W1850MilfordConnecticutSpeaker33= L.marker([41.41,-73.06], {icon: dp_lx}).bindPopup('Milford, Connecticut&lt;br&gt;&lt;span style=font-size:11px&gt;White 1845-74&lt;/span&gt;&lt;br&gt;Speaker 33 (Kurath, 1963)').addTo(W1850);</v>
      </c>
      <c r="AB31" t="str">
        <f t="shared" si="8"/>
        <v/>
      </c>
      <c r="AG31" t="s">
        <v>7813</v>
      </c>
      <c r="BL31" t="s">
        <v>6987</v>
      </c>
    </row>
    <row r="32" spans="1:64">
      <c r="A32" t="s">
        <v>5324</v>
      </c>
      <c r="B32" t="s">
        <v>6811</v>
      </c>
      <c r="C32" s="1" t="s">
        <v>9272</v>
      </c>
      <c r="D32" s="1" t="s">
        <v>7770</v>
      </c>
      <c r="F32" s="41" t="s">
        <v>916</v>
      </c>
      <c r="G32" t="s">
        <v>5279</v>
      </c>
      <c r="H32" s="1" t="s">
        <v>1119</v>
      </c>
      <c r="I32" s="5">
        <v>-73.38</v>
      </c>
      <c r="J32" s="5">
        <v>42</v>
      </c>
      <c r="N32" t="str">
        <f t="shared" si="14"/>
        <v>Litchfield, Connecticut&lt;br&gt;&lt;span style=font-size:11px&gt;White 1845-74&lt;/span&gt;&lt;br&gt;Speaker 35 (Kurath, 1963)</v>
      </c>
      <c r="O32" t="str">
        <f t="shared" si="0"/>
        <v>W1850LitchfieldConnecticutSpeaker35</v>
      </c>
      <c r="R32" t="str">
        <f t="shared" si="1"/>
        <v>dp</v>
      </c>
      <c r="S32" t="str">
        <f t="shared" si="11"/>
        <v>ar</v>
      </c>
      <c r="T32" t="str">
        <f t="shared" si="10"/>
        <v>r0</v>
      </c>
      <c r="U32" t="str">
        <f>IF(M32="consonant",#REF!,"")</f>
        <v/>
      </c>
      <c r="V32" t="str">
        <f t="shared" si="3"/>
        <v>lx</v>
      </c>
      <c r="W32" t="str">
        <f t="shared" si="12"/>
        <v>bk</v>
      </c>
      <c r="X32" t="str">
        <f t="shared" si="5"/>
        <v>un</v>
      </c>
      <c r="Y32" t="str">
        <f t="shared" si="13"/>
        <v>b</v>
      </c>
      <c r="AA32" t="str">
        <f t="shared" si="7"/>
        <v>const W1850LitchfieldConnecticutSpeaker35= L.marker([42,-73.38], {icon: dp_lx}).bindPopup('Litchfield, Connecticut&lt;br&gt;&lt;span style=font-size:11px&gt;White 1845-74&lt;/span&gt;&lt;br&gt;Speaker 35 (Kurath, 1963)').addTo(W1850);</v>
      </c>
      <c r="AB32" t="str">
        <f t="shared" si="8"/>
        <v/>
      </c>
      <c r="AG32" t="s">
        <v>7814</v>
      </c>
      <c r="BL32" t="s">
        <v>6988</v>
      </c>
    </row>
    <row r="33" spans="1:64">
      <c r="A33" t="s">
        <v>5324</v>
      </c>
      <c r="B33" t="s">
        <v>6813</v>
      </c>
      <c r="C33" s="1"/>
      <c r="D33" s="1" t="s">
        <v>7770</v>
      </c>
      <c r="F33" s="41" t="s">
        <v>917</v>
      </c>
      <c r="G33" t="s">
        <v>5279</v>
      </c>
      <c r="H33" s="1" t="s">
        <v>1119</v>
      </c>
      <c r="I33" s="5">
        <v>-73.209999999999994</v>
      </c>
      <c r="J33" s="5">
        <v>41.94</v>
      </c>
      <c r="K33" t="s">
        <v>9387</v>
      </c>
      <c r="N33" t="str">
        <f t="shared" si="14"/>
        <v>Cornwall, Connecticut&lt;br&gt;&lt;span style=font-size:11px&gt;White 1845-74&lt;/span&gt;&lt;br&gt;Speaker 36 (Kurath, 1963)</v>
      </c>
      <c r="O33" t="str">
        <f t="shared" si="0"/>
        <v>W1850CornwallConnecticutSpeaker36</v>
      </c>
      <c r="R33" t="str">
        <f t="shared" si="1"/>
        <v>dp</v>
      </c>
      <c r="S33" t="str">
        <f t="shared" si="11"/>
        <v>ar</v>
      </c>
      <c r="T33" t="str">
        <f t="shared" si="10"/>
        <v>r0</v>
      </c>
      <c r="U33" t="str">
        <f>IF(M33="consonant",#REF!,"")</f>
        <v/>
      </c>
      <c r="V33" t="str">
        <f t="shared" si="3"/>
        <v>lx</v>
      </c>
      <c r="W33" t="str">
        <f t="shared" si="12"/>
        <v>bk</v>
      </c>
      <c r="X33" t="str">
        <f t="shared" si="5"/>
        <v>un</v>
      </c>
      <c r="Y33" t="str">
        <f t="shared" si="13"/>
        <v>b</v>
      </c>
      <c r="AA33" t="str">
        <f t="shared" si="7"/>
        <v>const W1850CornwallConnecticutSpeaker36= L.marker([41.94,-73.21], {icon: dp_lx}).bindPopup('Cornwall, Connecticut&lt;br&gt;&lt;span style=font-size:11px&gt;White 1845-74&lt;/span&gt;&lt;br&gt;Speaker 36 (Kurath, 1963)').addTo(W1850);</v>
      </c>
      <c r="AB33" t="str">
        <f t="shared" si="8"/>
        <v/>
      </c>
      <c r="AG33" t="s">
        <v>7815</v>
      </c>
      <c r="BL33" t="s">
        <v>6989</v>
      </c>
    </row>
    <row r="34" spans="1:64">
      <c r="A34" t="s">
        <v>5324</v>
      </c>
      <c r="B34" t="s">
        <v>6815</v>
      </c>
      <c r="C34" s="1" t="s">
        <v>9271</v>
      </c>
      <c r="D34" s="1" t="s">
        <v>7770</v>
      </c>
      <c r="F34" s="41" t="s">
        <v>1163</v>
      </c>
      <c r="G34" t="s">
        <v>5280</v>
      </c>
      <c r="H34" s="1" t="s">
        <v>1126</v>
      </c>
      <c r="I34" s="5">
        <v>-73.239999999999995</v>
      </c>
      <c r="J34" s="5">
        <v>42.64</v>
      </c>
      <c r="N34" t="str">
        <f t="shared" si="14"/>
        <v>Pittsfield, Massachusetts&lt;br&gt;&lt;span style=font-size:11px&gt;White 1845-74&lt;/span&gt;&lt;br&gt;Speaker 37 (Kurath, 1963)</v>
      </c>
      <c r="O34" t="str">
        <f t="shared" ref="O34:O52" si="15">A34&amp;SUBSTITUTE(SUBSTITUTE(SUBSTITUTE(F34,".","")," ",""),"-","")&amp;SUBSTITUTE(G34," ","")&amp;SUBSTITUTE(SUBSTITUTE(SUBSTITUTE(B34,".","")," ",""),"-","")</f>
        <v>W1850PittsfieldMassachusettsSpeaker37</v>
      </c>
      <c r="R34" t="str">
        <f t="shared" ref="R34:R51" si="16">IF(M34="consonant","",IF(G34="Jamaica","lo",IF(OR(A34="W1700",A34="B1850",M34="Carib",M34="LA",M34="UM",M34="Bra",M34="EaNL"),"mn","dp")))</f>
        <v>dp</v>
      </c>
      <c r="S34" t="str">
        <f t="shared" si="11"/>
        <v>ar</v>
      </c>
      <c r="T34" t="str">
        <f t="shared" si="10"/>
        <v>r0</v>
      </c>
      <c r="U34" t="str">
        <f>IF(M34="consonant",#REF!,"")</f>
        <v/>
      </c>
      <c r="V34" t="str">
        <f t="shared" si="3"/>
        <v>lx</v>
      </c>
      <c r="W34" t="str">
        <f t="shared" si="12"/>
        <v>bk</v>
      </c>
      <c r="X34" t="str">
        <f t="shared" ref="X34:X51" si="17">IF(T34="","",IF(OR(A34="W1900",A34="W1950",A34="W1970"),"ho","un"))</f>
        <v>un</v>
      </c>
      <c r="Y34" t="str">
        <f t="shared" si="13"/>
        <v>b</v>
      </c>
      <c r="AA34" t="str">
        <f t="shared" ref="AA34:AA51" si="18">IF(OR(R34="",V34=""),"",IF(I34="","","const "&amp;O34&amp;"= L.marker(["&amp;J34&amp;","&amp;I34&amp;"], {icon: "&amp;R34&amp;"_"&amp;V34&amp;"}).bindPopup('"&amp;N34&amp;"').addTo("&amp;A34&amp;");"))</f>
        <v>const W1850PittsfieldMassachusettsSpeaker37= L.marker([42.64,-73.24], {icon: dp_lx}).bindPopup('Pittsfield, Massachusetts&lt;br&gt;&lt;span style=font-size:11px&gt;White 1845-74&lt;/span&gt;&lt;br&gt;Speaker 37 (Kurath, 1963)').addTo(W1850);</v>
      </c>
      <c r="AB34" t="str">
        <f t="shared" ref="AB34:AB52" si="19">IF(OR(S34="",Z34=""),"",IF(I34="","","const "&amp;O34&amp;"= L.marker(["&amp;J34&amp;","&amp;I34&amp;"], {icon: "&amp;S34&amp;"_"&amp;Z34&amp;"}).bindPopup('"&amp;N34&amp;"').addTo("&amp;A34&amp;");"))</f>
        <v/>
      </c>
      <c r="AG34" t="s">
        <v>7816</v>
      </c>
      <c r="BL34" t="s">
        <v>6990</v>
      </c>
    </row>
    <row r="35" spans="1:64">
      <c r="A35" t="s">
        <v>5324</v>
      </c>
      <c r="B35" t="s">
        <v>6817</v>
      </c>
      <c r="C35" t="s">
        <v>9388</v>
      </c>
      <c r="D35" s="1" t="s">
        <v>7770</v>
      </c>
      <c r="F35" s="41" t="s">
        <v>919</v>
      </c>
      <c r="G35" t="s">
        <v>5151</v>
      </c>
      <c r="H35" s="1" t="s">
        <v>101</v>
      </c>
      <c r="I35" s="5">
        <v>-74.099999999999994</v>
      </c>
      <c r="J35" s="5">
        <v>42.14</v>
      </c>
      <c r="K35" t="s">
        <v>9470</v>
      </c>
      <c r="N35" t="str">
        <f t="shared" ref="N35:N65" si="20">F35&amp;", "&amp;G35&amp;"&lt;br&gt;&lt;span style=font-size:11px&gt;"&amp;IF(C35="","",C35&amp;" ")&amp;IF(TRIM(LEFT(A35,LEN(A35)-4))="W","White ",IF(TRIM(LEFT(A35,LEN(A35)-4))="B","Black ",IF(TRIM(LEFT(A35,LEN(A35)-4))="L","Hispanic ",IF(TRIM(LEFT(A35,LEN(A35)-4))="N","Indigenous ",IF(TRIM(LEFT(A35,LEN(A35)-4))="A","Asian ","")))))&amp;IF(TRIM(RIGHT(A35,LEN(A35)-1))="1700","1700-99",IF(TRIM(RIGHT(A35,LEN(A35)-1))="1800","1800-44",IF(TRIM(RIGHT(A35,LEN(A35)-1))="1850","1845-74",IF(TRIM(RIGHT(A35,LEN(A35)-1))="1870","1875-99",IF(TRIM(RIGHT(A35,LEN(A35)-1))="1900","1900-44",IF(TRIM(RIGHT(A35,LEN(A35)-1))="1950","1945-74",IF(TRIM(RIGHT(A35,LEN(A35)-1))="1970","1975-99","")))))))&amp;"&lt;/span&gt;&lt;br&gt;"&amp;B35&amp;" "&amp;IF(C35="","",C35&amp;" ")&amp;D35</f>
        <v>Hurley, New York&lt;br&gt;&lt;span style=font-size:11px&gt;LAMSAS INF0047(NY13B!) White 1845-74&lt;/span&gt;&lt;br&gt;Speaker 42 LAMSAS INF0047(NY13B!) (Kurath, 1963)</v>
      </c>
      <c r="O35" t="str">
        <f t="shared" si="15"/>
        <v>W1850HurleyNewYorkSpeaker42</v>
      </c>
      <c r="R35" t="str">
        <f t="shared" si="16"/>
        <v>dp</v>
      </c>
      <c r="S35" t="str">
        <f t="shared" si="11"/>
        <v>ar</v>
      </c>
      <c r="T35" t="str">
        <f t="shared" si="10"/>
        <v>r0</v>
      </c>
      <c r="U35" t="str">
        <f>IF(M35="consonant",#REF!,"")</f>
        <v/>
      </c>
      <c r="V35" t="str">
        <f t="shared" si="3"/>
        <v>lx</v>
      </c>
      <c r="W35" t="str">
        <f t="shared" si="12"/>
        <v>bk</v>
      </c>
      <c r="X35" t="str">
        <f t="shared" si="17"/>
        <v>un</v>
      </c>
      <c r="Y35" t="str">
        <f t="shared" si="13"/>
        <v>b</v>
      </c>
      <c r="AA35" t="str">
        <f t="shared" si="18"/>
        <v>const W1850HurleyNewYorkSpeaker42= L.marker([42.14,-74.1], {icon: dp_lx}).bindPopup('Hurley, New York&lt;br&gt;&lt;span style=font-size:11px&gt;LAMSAS INF0047(NY13B!) White 1845-74&lt;/span&gt;&lt;br&gt;Speaker 42 LAMSAS INF0047(NY13B!) (Kurath, 1963)').addTo(W1850);</v>
      </c>
      <c r="AB35" t="str">
        <f t="shared" si="19"/>
        <v/>
      </c>
      <c r="AG35" t="s">
        <v>7817</v>
      </c>
      <c r="BL35" t="s">
        <v>6991</v>
      </c>
    </row>
    <row r="36" spans="1:64">
      <c r="A36" t="s">
        <v>5324</v>
      </c>
      <c r="B36" t="s">
        <v>6819</v>
      </c>
      <c r="C36" t="s">
        <v>9389</v>
      </c>
      <c r="D36" s="1" t="s">
        <v>7770</v>
      </c>
      <c r="F36" s="41" t="s">
        <v>217</v>
      </c>
      <c r="G36" t="s">
        <v>5151</v>
      </c>
      <c r="H36" s="1" t="s">
        <v>101</v>
      </c>
      <c r="I36" s="5">
        <v>-73.77</v>
      </c>
      <c r="J36" s="5">
        <v>42.82</v>
      </c>
      <c r="K36" t="s">
        <v>9378</v>
      </c>
      <c r="N36" t="str">
        <f t="shared" si="20"/>
        <v>Albany, New York&lt;br&gt;&lt;span style=font-size:11px&gt;LAMSAS INF0058(NY18C!) White 1845-74&lt;/span&gt;&lt;br&gt;Speaker 43 LAMSAS INF0058(NY18C!) (Kurath, 1963)</v>
      </c>
      <c r="O36" t="str">
        <f t="shared" si="15"/>
        <v>W1850AlbanyNewYorkSpeaker43</v>
      </c>
      <c r="R36" t="str">
        <f t="shared" si="16"/>
        <v>dp</v>
      </c>
      <c r="S36" t="str">
        <f t="shared" si="11"/>
        <v>ar</v>
      </c>
      <c r="T36" t="str">
        <f t="shared" si="10"/>
        <v>r0</v>
      </c>
      <c r="U36" t="str">
        <f>IF(M36="consonant",#REF!,"")</f>
        <v/>
      </c>
      <c r="V36" t="str">
        <f t="shared" si="3"/>
        <v>lx</v>
      </c>
      <c r="W36" t="str">
        <f t="shared" si="12"/>
        <v>bk</v>
      </c>
      <c r="X36" t="str">
        <f t="shared" si="17"/>
        <v>un</v>
      </c>
      <c r="Y36" t="str">
        <f t="shared" si="13"/>
        <v>b</v>
      </c>
      <c r="AA36" t="str">
        <f t="shared" si="18"/>
        <v>const W1850AlbanyNewYorkSpeaker43= L.marker([42.82,-73.77], {icon: dp_lx}).bindPopup('Albany, New York&lt;br&gt;&lt;span style=font-size:11px&gt;LAMSAS INF0058(NY18C!) White 1845-74&lt;/span&gt;&lt;br&gt;Speaker 43 LAMSAS INF0058(NY18C!) (Kurath, 1963)').addTo(W1850);</v>
      </c>
      <c r="AB36" t="str">
        <f t="shared" si="19"/>
        <v/>
      </c>
      <c r="AG36" t="s">
        <v>7818</v>
      </c>
      <c r="BL36" t="s">
        <v>6992</v>
      </c>
    </row>
    <row r="37" spans="1:64">
      <c r="A37" t="s">
        <v>5324</v>
      </c>
      <c r="B37" t="s">
        <v>6821</v>
      </c>
      <c r="C37" t="s">
        <v>9390</v>
      </c>
      <c r="D37" s="1" t="s">
        <v>7770</v>
      </c>
      <c r="F37" s="41" t="s">
        <v>920</v>
      </c>
      <c r="G37" t="s">
        <v>5151</v>
      </c>
      <c r="H37" s="1" t="s">
        <v>101</v>
      </c>
      <c r="I37" s="5">
        <v>-76.53</v>
      </c>
      <c r="J37" s="5">
        <v>43.63</v>
      </c>
      <c r="N37" t="str">
        <f t="shared" si="20"/>
        <v>Oswego, New York&lt;br&gt;&lt;span style=font-size:11px&gt;LAMSAS INF0098(NY34D!) White 1845-74&lt;/span&gt;&lt;br&gt;Speaker 46 LAMSAS INF0098(NY34D!) (Kurath, 1963)</v>
      </c>
      <c r="O37" t="str">
        <f t="shared" si="15"/>
        <v>W1850OswegoNewYorkSpeaker46</v>
      </c>
      <c r="R37" t="str">
        <f t="shared" si="16"/>
        <v>dp</v>
      </c>
      <c r="S37" t="str">
        <f t="shared" si="11"/>
        <v>ar</v>
      </c>
      <c r="T37" t="str">
        <f t="shared" si="10"/>
        <v>r0</v>
      </c>
      <c r="U37" t="str">
        <f>IF(M37="consonant",#REF!,"")</f>
        <v/>
      </c>
      <c r="V37" t="str">
        <f t="shared" si="3"/>
        <v>lx</v>
      </c>
      <c r="W37" t="str">
        <f t="shared" si="12"/>
        <v>bk</v>
      </c>
      <c r="X37" t="str">
        <f t="shared" si="17"/>
        <v>un</v>
      </c>
      <c r="Y37" t="str">
        <f t="shared" si="13"/>
        <v>b</v>
      </c>
      <c r="AA37" t="str">
        <f t="shared" si="18"/>
        <v>const W1850OswegoNewYorkSpeaker46= L.marker([43.63,-76.53], {icon: dp_lx}).bindPopup('Oswego, New York&lt;br&gt;&lt;span style=font-size:11px&gt;LAMSAS INF0098(NY34D!) White 1845-74&lt;/span&gt;&lt;br&gt;Speaker 46 LAMSAS INF0098(NY34D!) (Kurath, 1963)').addTo(W1850);</v>
      </c>
      <c r="AB37" t="str">
        <f t="shared" si="19"/>
        <v/>
      </c>
      <c r="AG37" t="s">
        <v>7819</v>
      </c>
      <c r="BL37" t="s">
        <v>6993</v>
      </c>
    </row>
    <row r="38" spans="1:64">
      <c r="A38" t="s">
        <v>5324</v>
      </c>
      <c r="B38" t="s">
        <v>6823</v>
      </c>
      <c r="C38" t="s">
        <v>9391</v>
      </c>
      <c r="D38" s="1" t="s">
        <v>7770</v>
      </c>
      <c r="F38" s="41" t="s">
        <v>921</v>
      </c>
      <c r="G38" t="s">
        <v>5151</v>
      </c>
      <c r="H38" s="1" t="s">
        <v>101</v>
      </c>
      <c r="I38" s="5">
        <v>-77.319999999999993</v>
      </c>
      <c r="J38" s="5">
        <v>42.53</v>
      </c>
      <c r="N38" t="str">
        <f t="shared" si="20"/>
        <v>Bath, New York&lt;br&gt;&lt;span style=font-size:11px&gt;LAMSAS INF0150(NY53B!) White 1845-74&lt;/span&gt;&lt;br&gt;Speaker 50 LAMSAS INF0150(NY53B!) (Kurath, 1963)</v>
      </c>
      <c r="O38" t="str">
        <f t="shared" si="15"/>
        <v>W1850BathNewYorkSpeaker50</v>
      </c>
      <c r="R38" t="str">
        <f t="shared" si="16"/>
        <v>dp</v>
      </c>
      <c r="S38" t="str">
        <f t="shared" si="11"/>
        <v>ar</v>
      </c>
      <c r="T38" t="str">
        <f t="shared" si="10"/>
        <v>r0</v>
      </c>
      <c r="U38" t="str">
        <f>IF(M38="consonant",#REF!,"")</f>
        <v/>
      </c>
      <c r="V38" t="str">
        <f t="shared" si="3"/>
        <v>lx</v>
      </c>
      <c r="W38" t="str">
        <f t="shared" si="12"/>
        <v>bk</v>
      </c>
      <c r="X38" t="str">
        <f t="shared" si="17"/>
        <v>un</v>
      </c>
      <c r="Y38" t="str">
        <f t="shared" si="13"/>
        <v>b</v>
      </c>
      <c r="AA38" t="str">
        <f t="shared" si="18"/>
        <v>const W1850BathNewYorkSpeaker50= L.marker([42.53,-77.32], {icon: dp_lx}).bindPopup('Bath, New York&lt;br&gt;&lt;span style=font-size:11px&gt;LAMSAS INF0150(NY53B!) White 1845-74&lt;/span&gt;&lt;br&gt;Speaker 50 LAMSAS INF0150(NY53B!) (Kurath, 1963)').addTo(W1850);</v>
      </c>
      <c r="AB38" t="str">
        <f t="shared" si="19"/>
        <v/>
      </c>
      <c r="AG38" t="s">
        <v>7820</v>
      </c>
      <c r="BL38" t="s">
        <v>6994</v>
      </c>
    </row>
    <row r="39" spans="1:64">
      <c r="A39" t="s">
        <v>5324</v>
      </c>
      <c r="B39" t="s">
        <v>6562</v>
      </c>
      <c r="C39" t="s">
        <v>9392</v>
      </c>
      <c r="D39" s="1" t="s">
        <v>7770</v>
      </c>
      <c r="F39" s="41" t="s">
        <v>922</v>
      </c>
      <c r="G39" t="s">
        <v>5151</v>
      </c>
      <c r="H39" s="1" t="s">
        <v>101</v>
      </c>
      <c r="I39" s="5">
        <v>-76.989999999999995</v>
      </c>
      <c r="J39" s="5">
        <v>43.05</v>
      </c>
      <c r="N39" t="str">
        <f t="shared" si="20"/>
        <v>Geneva, New York&lt;br&gt;&lt;span style=font-size:11px&gt;LAMSAS INF0145(NY51E!) White 1845-74&lt;/span&gt;&lt;br&gt;Speaker 51 LAMSAS INF0145(NY51E!) (Kurath, 1963)</v>
      </c>
      <c r="O39" t="str">
        <f t="shared" si="15"/>
        <v>W1850GenevaNewYorkSpeaker51</v>
      </c>
      <c r="R39" t="str">
        <f t="shared" si="16"/>
        <v>dp</v>
      </c>
      <c r="S39" t="str">
        <f t="shared" si="11"/>
        <v>ar</v>
      </c>
      <c r="T39" t="str">
        <f t="shared" si="10"/>
        <v>r0</v>
      </c>
      <c r="U39" t="str">
        <f>IF(M39="consonant",#REF!,"")</f>
        <v/>
      </c>
      <c r="V39" t="str">
        <f t="shared" si="3"/>
        <v>lx</v>
      </c>
      <c r="W39" t="str">
        <f t="shared" si="12"/>
        <v>bk</v>
      </c>
      <c r="X39" t="str">
        <f t="shared" si="17"/>
        <v>un</v>
      </c>
      <c r="Y39" t="str">
        <f t="shared" si="13"/>
        <v>b</v>
      </c>
      <c r="AA39" t="str">
        <f t="shared" si="18"/>
        <v>const W1850GenevaNewYorkSpeaker51= L.marker([43.05,-76.99], {icon: dp_lx}).bindPopup('Geneva, New York&lt;br&gt;&lt;span style=font-size:11px&gt;LAMSAS INF0145(NY51E!) White 1845-74&lt;/span&gt;&lt;br&gt;Speaker 51 LAMSAS INF0145(NY51E!) (Kurath, 1963)').addTo(W1850);</v>
      </c>
      <c r="AB39" t="str">
        <f t="shared" si="19"/>
        <v/>
      </c>
      <c r="AG39" t="s">
        <v>7821</v>
      </c>
      <c r="BL39" t="s">
        <v>6995</v>
      </c>
    </row>
    <row r="40" spans="1:64">
      <c r="A40" t="s">
        <v>5324</v>
      </c>
      <c r="B40" t="s">
        <v>6564</v>
      </c>
      <c r="C40" t="s">
        <v>9393</v>
      </c>
      <c r="D40" s="1" t="s">
        <v>7770</v>
      </c>
      <c r="F40" s="41" t="s">
        <v>923</v>
      </c>
      <c r="G40" t="s">
        <v>5151</v>
      </c>
      <c r="H40" s="1" t="s">
        <v>101</v>
      </c>
      <c r="I40" s="5">
        <v>-77.650000000000006</v>
      </c>
      <c r="J40" s="5">
        <v>43.09</v>
      </c>
      <c r="N40" t="str">
        <f t="shared" si="20"/>
        <v>Lima, New York&lt;br&gt;&lt;span style=font-size:11px&gt;LAMSAS INF0159(NY57C!) White 1845-74&lt;/span&gt;&lt;br&gt;Speaker 55 LAMSAS INF0159(NY57C!) (Kurath, 1963)</v>
      </c>
      <c r="O40" t="str">
        <f t="shared" si="15"/>
        <v>W1850LimaNewYorkSpeaker55</v>
      </c>
      <c r="R40" t="str">
        <f t="shared" si="16"/>
        <v>dp</v>
      </c>
      <c r="S40" t="str">
        <f t="shared" si="11"/>
        <v>ar</v>
      </c>
      <c r="T40" t="str">
        <f t="shared" si="10"/>
        <v>r0</v>
      </c>
      <c r="U40" t="str">
        <f>IF(M40="consonant",#REF!,"")</f>
        <v/>
      </c>
      <c r="V40" t="str">
        <f t="shared" si="3"/>
        <v>lx</v>
      </c>
      <c r="W40" t="str">
        <f t="shared" si="12"/>
        <v>bk</v>
      </c>
      <c r="X40" t="str">
        <f t="shared" si="17"/>
        <v>un</v>
      </c>
      <c r="Y40" t="str">
        <f t="shared" si="13"/>
        <v>b</v>
      </c>
      <c r="AA40" t="str">
        <f t="shared" si="18"/>
        <v>const W1850LimaNewYorkSpeaker55= L.marker([43.09,-77.65], {icon: dp_lx}).bindPopup('Lima, New York&lt;br&gt;&lt;span style=font-size:11px&gt;LAMSAS INF0159(NY57C!) White 1845-74&lt;/span&gt;&lt;br&gt;Speaker 55 LAMSAS INF0159(NY57C!) (Kurath, 1963)').addTo(W1850);</v>
      </c>
      <c r="AB40" t="str">
        <f t="shared" si="19"/>
        <v/>
      </c>
      <c r="AG40" t="s">
        <v>7822</v>
      </c>
      <c r="BL40" t="s">
        <v>6996</v>
      </c>
    </row>
    <row r="41" spans="1:64">
      <c r="A41" t="s">
        <v>5324</v>
      </c>
      <c r="B41" t="s">
        <v>6634</v>
      </c>
      <c r="C41" t="s">
        <v>9394</v>
      </c>
      <c r="D41" s="1" t="s">
        <v>7770</v>
      </c>
      <c r="F41" s="41" t="s">
        <v>432</v>
      </c>
      <c r="G41" t="s">
        <v>5151</v>
      </c>
      <c r="H41" s="1" t="s">
        <v>101</v>
      </c>
      <c r="I41" s="5">
        <v>-73.95</v>
      </c>
      <c r="J41" s="5">
        <v>40.729999999999997</v>
      </c>
      <c r="N41" t="str">
        <f t="shared" si="20"/>
        <v>Manhattan, New York&lt;br&gt;&lt;span style=font-size:11px&gt;LAMSAS INF0034(NY17L!) White 1845-74&lt;/span&gt;&lt;br&gt;Speaker 61 LAMSAS INF0034(NY17L!) (Kurath, 1963)</v>
      </c>
      <c r="O41" t="str">
        <f t="shared" si="15"/>
        <v>W1850ManhattanNewYorkSpeaker61</v>
      </c>
      <c r="R41" t="str">
        <f t="shared" si="16"/>
        <v>dp</v>
      </c>
      <c r="S41" t="str">
        <f t="shared" si="11"/>
        <v>ar</v>
      </c>
      <c r="T41" t="str">
        <f t="shared" si="10"/>
        <v>r0</v>
      </c>
      <c r="U41" t="str">
        <f>IF(M41="consonant",#REF!,"")</f>
        <v/>
      </c>
      <c r="V41" t="str">
        <f t="shared" si="3"/>
        <v>lx</v>
      </c>
      <c r="W41" t="str">
        <f t="shared" si="12"/>
        <v>bk</v>
      </c>
      <c r="X41" t="str">
        <f t="shared" si="17"/>
        <v>un</v>
      </c>
      <c r="Y41" t="str">
        <f t="shared" si="13"/>
        <v>b</v>
      </c>
      <c r="AA41" t="str">
        <f t="shared" si="18"/>
        <v>const W1850ManhattanNewYorkSpeaker61= L.marker([40.73,-73.95], {icon: dp_lx}).bindPopup('Manhattan, New York&lt;br&gt;&lt;span style=font-size:11px&gt;LAMSAS INF0034(NY17L!) White 1845-74&lt;/span&gt;&lt;br&gt;Speaker 61 LAMSAS INF0034(NY17L!) (Kurath, 1963)').addTo(W1850);</v>
      </c>
      <c r="AB41" t="str">
        <f t="shared" si="19"/>
        <v/>
      </c>
      <c r="AG41" t="s">
        <v>7823</v>
      </c>
      <c r="BL41" t="s">
        <v>6997</v>
      </c>
    </row>
    <row r="42" spans="1:64">
      <c r="A42" t="s">
        <v>5324</v>
      </c>
      <c r="B42" t="s">
        <v>6510</v>
      </c>
      <c r="C42" t="s">
        <v>9395</v>
      </c>
      <c r="D42" s="1" t="s">
        <v>7770</v>
      </c>
      <c r="F42" s="41" t="s">
        <v>635</v>
      </c>
      <c r="G42" t="s">
        <v>5151</v>
      </c>
      <c r="H42" s="1" t="s">
        <v>101</v>
      </c>
      <c r="I42" s="5">
        <v>-73.959999999999994</v>
      </c>
      <c r="J42" s="5">
        <v>40.840000000000003</v>
      </c>
      <c r="K42" t="s">
        <v>9378</v>
      </c>
      <c r="N42" t="str">
        <f t="shared" si="20"/>
        <v>Brooklyn, New York&lt;br&gt;&lt;span style=font-size:11px&gt;LAMSAS  White 1845-74&lt;/span&gt;&lt;br&gt;Speaker 63 LAMSAS  (Kurath, 1963)</v>
      </c>
      <c r="O42" t="str">
        <f t="shared" si="15"/>
        <v>W1850BrooklynNewYorkSpeaker63</v>
      </c>
      <c r="R42" t="str">
        <f t="shared" si="16"/>
        <v>dp</v>
      </c>
      <c r="S42" t="str">
        <f t="shared" si="11"/>
        <v>ar</v>
      </c>
      <c r="T42" t="str">
        <f t="shared" si="10"/>
        <v>r0</v>
      </c>
      <c r="U42" t="str">
        <f>IF(M42="consonant",#REF!,"")</f>
        <v/>
      </c>
      <c r="V42" t="str">
        <f t="shared" si="3"/>
        <v>lx</v>
      </c>
      <c r="X42" t="str">
        <f t="shared" si="17"/>
        <v>un</v>
      </c>
      <c r="Y42" t="str">
        <f t="shared" si="13"/>
        <v>b</v>
      </c>
      <c r="AA42" t="str">
        <f t="shared" si="18"/>
        <v>const W1850BrooklynNewYorkSpeaker63= L.marker([40.84,-73.96], {icon: dp_lx}).bindPopup('Brooklyn, New York&lt;br&gt;&lt;span style=font-size:11px&gt;LAMSAS  White 1845-74&lt;/span&gt;&lt;br&gt;Speaker 63 LAMSAS  (Kurath, 1963)').addTo(W1850);</v>
      </c>
      <c r="AB42" t="str">
        <f t="shared" si="19"/>
        <v/>
      </c>
      <c r="AG42" t="s">
        <v>7824</v>
      </c>
      <c r="BL42" t="s">
        <v>6998</v>
      </c>
    </row>
    <row r="43" spans="1:64">
      <c r="A43" t="s">
        <v>5324</v>
      </c>
      <c r="B43" t="s">
        <v>6640</v>
      </c>
      <c r="C43" t="s">
        <v>9396</v>
      </c>
      <c r="D43" s="1" t="s">
        <v>7770</v>
      </c>
      <c r="F43" s="41" t="s">
        <v>339</v>
      </c>
      <c r="G43" t="s">
        <v>5278</v>
      </c>
      <c r="H43" s="1" t="s">
        <v>125</v>
      </c>
      <c r="I43" s="5">
        <v>-75.2</v>
      </c>
      <c r="J43" s="5">
        <v>40.07</v>
      </c>
      <c r="N43" t="str">
        <f t="shared" si="20"/>
        <v>Philadelphia, Pennsylvania&lt;br&gt;&lt;span style=font-size:11px&gt;LAMSAS INF0236(PA1G!) White 1845-74&lt;/span&gt;&lt;br&gt;Speaker 71 LAMSAS INF0236(PA1G!) (Kurath, 1963)</v>
      </c>
      <c r="O43" t="str">
        <f t="shared" si="15"/>
        <v>W1850PhiladelphiaPennsylvaniaSpeaker71</v>
      </c>
      <c r="R43" t="str">
        <f t="shared" si="16"/>
        <v>dp</v>
      </c>
      <c r="T43" t="str">
        <f t="shared" si="10"/>
        <v>r0</v>
      </c>
      <c r="U43" t="str">
        <f>IF(M43="consonant",#REF!,"")</f>
        <v/>
      </c>
      <c r="V43" t="str">
        <f t="shared" si="3"/>
        <v>lx</v>
      </c>
      <c r="X43" t="str">
        <f t="shared" si="17"/>
        <v>un</v>
      </c>
      <c r="Y43" t="str">
        <f t="shared" si="13"/>
        <v>b</v>
      </c>
      <c r="AA43" t="str">
        <f t="shared" si="18"/>
        <v>const W1850PhiladelphiaPennsylvaniaSpeaker71= L.marker([40.07,-75.2], {icon: dp_lx}).bindPopup('Philadelphia, Pennsylvania&lt;br&gt;&lt;span style=font-size:11px&gt;LAMSAS INF0236(PA1G!) White 1845-74&lt;/span&gt;&lt;br&gt;Speaker 71 LAMSAS INF0236(PA1G!) (Kurath, 1963)').addTo(W1850);</v>
      </c>
      <c r="AB43" t="str">
        <f t="shared" si="19"/>
        <v/>
      </c>
      <c r="AG43" t="s">
        <v>7825</v>
      </c>
      <c r="BL43" t="s">
        <v>6999</v>
      </c>
    </row>
    <row r="44" spans="1:64">
      <c r="A44" t="s">
        <v>5324</v>
      </c>
      <c r="B44" t="s">
        <v>6830</v>
      </c>
      <c r="C44" t="s">
        <v>9397</v>
      </c>
      <c r="D44" s="1" t="s">
        <v>7770</v>
      </c>
      <c r="F44" s="41" t="s">
        <v>254</v>
      </c>
      <c r="G44" t="s">
        <v>5278</v>
      </c>
      <c r="H44" s="1" t="s">
        <v>125</v>
      </c>
      <c r="I44" s="5">
        <v>-76.91</v>
      </c>
      <c r="J44" s="5">
        <v>40.520000000000003</v>
      </c>
      <c r="K44" t="s">
        <v>9379</v>
      </c>
      <c r="N44" t="str">
        <f t="shared" si="20"/>
        <v>Harrisburg, Pennsylvania&lt;br&gt;&lt;span style=font-size:11px&gt;LAMSAS INF0264(PA9C!) White 1845-74&lt;/span&gt;&lt;br&gt;Speaker 75 LAMSAS INF0264(PA9C!) (Kurath, 1963)</v>
      </c>
      <c r="O44" t="str">
        <f t="shared" si="15"/>
        <v>W1850HarrisburgPennsylvaniaSpeaker75</v>
      </c>
      <c r="R44" t="str">
        <f t="shared" si="16"/>
        <v>dp</v>
      </c>
      <c r="T44" t="str">
        <f t="shared" si="10"/>
        <v>r0</v>
      </c>
      <c r="U44" t="str">
        <f>IF(M44="consonant",#REF!,"")</f>
        <v/>
      </c>
      <c r="V44" t="str">
        <f t="shared" si="3"/>
        <v>lx</v>
      </c>
      <c r="X44" t="str">
        <f t="shared" si="17"/>
        <v>un</v>
      </c>
      <c r="Y44" t="str">
        <f t="shared" si="13"/>
        <v>b</v>
      </c>
      <c r="AA44" t="str">
        <f t="shared" si="18"/>
        <v>const W1850HarrisburgPennsylvaniaSpeaker75= L.marker([40.52,-76.91], {icon: dp_lx}).bindPopup('Harrisburg, Pennsylvania&lt;br&gt;&lt;span style=font-size:11px&gt;LAMSAS INF0264(PA9C!) White 1845-74&lt;/span&gt;&lt;br&gt;Speaker 75 LAMSAS INF0264(PA9C!) (Kurath, 1963)').addTo(W1850);</v>
      </c>
      <c r="AB44" t="str">
        <f t="shared" si="19"/>
        <v/>
      </c>
      <c r="AG44" t="s">
        <v>7826</v>
      </c>
      <c r="BL44" t="s">
        <v>7000</v>
      </c>
    </row>
    <row r="45" spans="1:64">
      <c r="A45" t="s">
        <v>5324</v>
      </c>
      <c r="B45" t="s">
        <v>6572</v>
      </c>
      <c r="C45" t="s">
        <v>9398</v>
      </c>
      <c r="D45" s="1" t="s">
        <v>7770</v>
      </c>
      <c r="F45" s="41" t="s">
        <v>952</v>
      </c>
      <c r="G45" t="s">
        <v>5278</v>
      </c>
      <c r="H45" s="1" t="s">
        <v>125</v>
      </c>
      <c r="I45" s="5">
        <v>-75.97</v>
      </c>
      <c r="J45" s="5">
        <v>40.590000000000003</v>
      </c>
      <c r="K45" t="s">
        <v>9378</v>
      </c>
      <c r="N45" t="str">
        <f t="shared" si="20"/>
        <v>Reading, Pennsylvania&lt;br&gt;&lt;span style=font-size:11px&gt;LAMSAS INF0253(PA6D!) White 1845-74&lt;/span&gt;&lt;br&gt;Speaker 76 LAMSAS INF0253(PA6D!) (Kurath, 1963)</v>
      </c>
      <c r="O45" t="str">
        <f t="shared" si="15"/>
        <v>W1850ReadingPennsylvaniaSpeaker76</v>
      </c>
      <c r="R45" t="str">
        <f t="shared" si="16"/>
        <v>dp</v>
      </c>
      <c r="S45" t="str">
        <f>IF(A45="W1700","na",IF(OR(M45="Carib",M45="NYC",M45="ENE"),"au",IF(M45="CAN","ao","ar")))</f>
        <v>ar</v>
      </c>
      <c r="T45" t="str">
        <f t="shared" si="10"/>
        <v>r0</v>
      </c>
      <c r="U45" t="str">
        <f>IF(M45="consonant",#REF!,"")</f>
        <v/>
      </c>
      <c r="V45" t="str">
        <f t="shared" si="3"/>
        <v>lx</v>
      </c>
      <c r="X45" t="str">
        <f t="shared" si="17"/>
        <v>un</v>
      </c>
      <c r="Y45" t="str">
        <f t="shared" si="13"/>
        <v>b</v>
      </c>
      <c r="AA45" t="str">
        <f t="shared" si="18"/>
        <v>const W1850ReadingPennsylvaniaSpeaker76= L.marker([40.59,-75.97], {icon: dp_lx}).bindPopup('Reading, Pennsylvania&lt;br&gt;&lt;span style=font-size:11px&gt;LAMSAS INF0253(PA6D!) White 1845-74&lt;/span&gt;&lt;br&gt;Speaker 76 LAMSAS INF0253(PA6D!) (Kurath, 1963)').addTo(W1850);</v>
      </c>
      <c r="AB45" t="str">
        <f t="shared" si="19"/>
        <v/>
      </c>
      <c r="AG45" t="s">
        <v>7827</v>
      </c>
      <c r="BL45" t="s">
        <v>7001</v>
      </c>
    </row>
    <row r="46" spans="1:64">
      <c r="A46" t="s">
        <v>5324</v>
      </c>
      <c r="B46" t="s">
        <v>6584</v>
      </c>
      <c r="C46" t="s">
        <v>9399</v>
      </c>
      <c r="D46" s="1" t="s">
        <v>7770</v>
      </c>
      <c r="F46" s="41" t="s">
        <v>963</v>
      </c>
      <c r="G46" t="s">
        <v>5287</v>
      </c>
      <c r="H46" s="1" t="s">
        <v>9259</v>
      </c>
      <c r="I46" s="5">
        <v>-80.69</v>
      </c>
      <c r="J46" s="5">
        <v>40.380000000000003</v>
      </c>
      <c r="K46" t="s">
        <v>9382</v>
      </c>
      <c r="N46" t="str">
        <f t="shared" si="20"/>
        <v>Wheeling, West Virginia&lt;br&gt;&lt;span style=font-size:11px&gt;LAMSAS INF0493(WV52C!) White 1845-74&lt;/span&gt;&lt;br&gt;Speaker 88 LAMSAS INF0493(WV52C!) (Kurath, 1963)</v>
      </c>
      <c r="O46" t="str">
        <f t="shared" si="15"/>
        <v>W1850WheelingWestVirginiaSpeaker88</v>
      </c>
      <c r="R46" t="str">
        <f t="shared" si="16"/>
        <v>dp</v>
      </c>
      <c r="S46" t="str">
        <f>IF(A46="W1700","na",IF(OR(M46="Carib",M46="NYC",M46="ENE"),"au",IF(M46="CAN","ao","ar")))</f>
        <v>ar</v>
      </c>
      <c r="T46" t="str">
        <f t="shared" si="10"/>
        <v>r0</v>
      </c>
      <c r="U46" t="str">
        <f>IF(M46="consonant",#REF!,"")</f>
        <v/>
      </c>
      <c r="V46" t="str">
        <f t="shared" si="3"/>
        <v>lx</v>
      </c>
      <c r="X46" t="str">
        <f t="shared" si="17"/>
        <v>un</v>
      </c>
      <c r="Y46" t="str">
        <f t="shared" si="13"/>
        <v>b</v>
      </c>
      <c r="AA46" t="str">
        <f t="shared" si="18"/>
        <v>const W1850WheelingWestVirginiaSpeaker88= L.marker([40.38,-80.69], {icon: dp_lx}).bindPopup('Wheeling, West Virginia&lt;br&gt;&lt;span style=font-size:11px&gt;LAMSAS INF0493(WV52C!) White 1845-74&lt;/span&gt;&lt;br&gt;Speaker 88 LAMSAS INF0493(WV52C!) (Kurath, 1963)').addTo(W1850);</v>
      </c>
      <c r="AB46" t="str">
        <f t="shared" si="19"/>
        <v/>
      </c>
      <c r="AG46" t="s">
        <v>7828</v>
      </c>
      <c r="BL46" t="s">
        <v>7002</v>
      </c>
    </row>
    <row r="47" spans="1:64">
      <c r="A47" t="s">
        <v>5324</v>
      </c>
      <c r="B47" t="s">
        <v>6646</v>
      </c>
      <c r="C47" t="s">
        <v>9400</v>
      </c>
      <c r="D47" s="1" t="s">
        <v>7770</v>
      </c>
      <c r="F47" s="41" t="s">
        <v>965</v>
      </c>
      <c r="G47" t="s">
        <v>5287</v>
      </c>
      <c r="H47" s="1" t="s">
        <v>9259</v>
      </c>
      <c r="I47" s="5">
        <v>-82.18</v>
      </c>
      <c r="J47" s="5">
        <v>39.14</v>
      </c>
      <c r="K47" t="s">
        <v>9379</v>
      </c>
      <c r="N47" t="str">
        <f t="shared" si="20"/>
        <v>Point Pleasant, West Virginia&lt;br&gt;&lt;span style=font-size:11px&gt;LAMSAS INF0459(WV37B!) White 1845-74&lt;/span&gt;&lt;br&gt;Speaker 92 LAMSAS INF0459(WV37B!) (Kurath, 1963)</v>
      </c>
      <c r="O47" t="str">
        <f t="shared" si="15"/>
        <v>W1850PointPleasantWestVirginiaSpeaker92</v>
      </c>
      <c r="R47" t="str">
        <f t="shared" si="16"/>
        <v>dp</v>
      </c>
      <c r="T47" t="str">
        <f t="shared" si="10"/>
        <v>r0</v>
      </c>
      <c r="U47" t="str">
        <f>IF(M47="consonant",#REF!,"")</f>
        <v/>
      </c>
      <c r="V47" t="str">
        <f t="shared" si="3"/>
        <v>lx</v>
      </c>
      <c r="X47" t="str">
        <f t="shared" si="17"/>
        <v>un</v>
      </c>
      <c r="Y47" t="str">
        <f t="shared" si="13"/>
        <v>b</v>
      </c>
      <c r="AA47" t="str">
        <f t="shared" si="18"/>
        <v>const W1850PointPleasantWestVirginiaSpeaker92= L.marker([39.14,-82.18], {icon: dp_lx}).bindPopup('Point Pleasant, West Virginia&lt;br&gt;&lt;span style=font-size:11px&gt;LAMSAS INF0459(WV37B!) White 1845-74&lt;/span&gt;&lt;br&gt;Speaker 92 LAMSAS INF0459(WV37B!) (Kurath, 1963)').addTo(W1850);</v>
      </c>
      <c r="AB47" t="str">
        <f t="shared" si="19"/>
        <v/>
      </c>
      <c r="AG47" t="s">
        <v>7829</v>
      </c>
      <c r="BL47" t="s">
        <v>7003</v>
      </c>
    </row>
    <row r="48" spans="1:64">
      <c r="A48" t="s">
        <v>5324</v>
      </c>
      <c r="B48" t="s">
        <v>6690</v>
      </c>
      <c r="C48" t="s">
        <v>9395</v>
      </c>
      <c r="D48" s="1" t="s">
        <v>7770</v>
      </c>
      <c r="F48" s="41" t="s">
        <v>966</v>
      </c>
      <c r="G48" t="s">
        <v>5282</v>
      </c>
      <c r="H48" s="1" t="s">
        <v>9260</v>
      </c>
      <c r="I48" s="5">
        <v>-81.52</v>
      </c>
      <c r="J48" s="5">
        <v>40</v>
      </c>
      <c r="N48" t="str">
        <f t="shared" si="20"/>
        <v>Marietta, Ohio&lt;br&gt;&lt;span style=font-size:11px&gt;LAMSAS  White 1845-74&lt;/span&gt;&lt;br&gt;Speaker 93 LAMSAS  (Kurath, 1963)</v>
      </c>
      <c r="O48" t="str">
        <f t="shared" si="15"/>
        <v>W1850MariettaOhioSpeaker93</v>
      </c>
      <c r="R48" t="str">
        <f t="shared" si="16"/>
        <v>dp</v>
      </c>
      <c r="T48" t="str">
        <f t="shared" si="10"/>
        <v>r0</v>
      </c>
      <c r="U48" t="str">
        <f>IF(M48="consonant",#REF!,"")</f>
        <v/>
      </c>
      <c r="V48" t="str">
        <f t="shared" si="3"/>
        <v>lx</v>
      </c>
      <c r="X48" t="str">
        <f t="shared" si="17"/>
        <v>un</v>
      </c>
      <c r="Y48" t="str">
        <f t="shared" si="13"/>
        <v>b</v>
      </c>
      <c r="AA48" t="str">
        <f t="shared" si="18"/>
        <v>const W1850MariettaOhioSpeaker93= L.marker([40,-81.52], {icon: dp_lx}).bindPopup('Marietta, Ohio&lt;br&gt;&lt;span style=font-size:11px&gt;LAMSAS  White 1845-74&lt;/span&gt;&lt;br&gt;Speaker 93 LAMSAS  (Kurath, 1963)').addTo(W1850);</v>
      </c>
      <c r="AB48" t="str">
        <f t="shared" si="19"/>
        <v/>
      </c>
      <c r="AG48" t="s">
        <v>7830</v>
      </c>
      <c r="BL48" t="s">
        <v>7004</v>
      </c>
    </row>
    <row r="49" spans="1:64">
      <c r="A49" t="s">
        <v>5324</v>
      </c>
      <c r="B49" t="s">
        <v>6536</v>
      </c>
      <c r="C49" t="s">
        <v>9414</v>
      </c>
      <c r="D49" s="1" t="s">
        <v>7770</v>
      </c>
      <c r="F49" s="41" t="s">
        <v>968</v>
      </c>
      <c r="G49" t="s">
        <v>51</v>
      </c>
      <c r="H49" s="1" t="s">
        <v>125</v>
      </c>
      <c r="I49" s="5">
        <v>-75.540000000000006</v>
      </c>
      <c r="J49" s="5">
        <v>39.270000000000003</v>
      </c>
      <c r="N49" t="str">
        <f t="shared" si="20"/>
        <v>Dover, DE&lt;br&gt;&lt;span style=font-size:11px&gt;LAMSAS INF0507(DE3C!) White 1845-74&lt;/span&gt;&lt;br&gt;Speaker 95 LAMSAS INF0507(DE3C!) (Kurath, 1963)</v>
      </c>
      <c r="O49" t="str">
        <f t="shared" si="15"/>
        <v>W1850DoverDESpeaker95</v>
      </c>
      <c r="R49" t="str">
        <f t="shared" si="16"/>
        <v>dp</v>
      </c>
      <c r="S49" t="str">
        <f t="shared" ref="S49:S80" si="21">IF(A49="W1700","na",IF(OR(M49="Carib",M49="NYC",M49="ENE"),"au",IF(M49="CAN","ao","ar")))</f>
        <v>ar</v>
      </c>
      <c r="T49" t="str">
        <f t="shared" si="10"/>
        <v>r0</v>
      </c>
      <c r="U49" t="str">
        <f>IF(M49="consonant",#REF!,"")</f>
        <v/>
      </c>
      <c r="V49" t="str">
        <f t="shared" si="3"/>
        <v>lx</v>
      </c>
      <c r="W49" t="str">
        <f t="shared" ref="W49:W80" si="22">IF(OR(M49="S",M49="M"),"fr",IF(OR(M49="W"),"ce","bk"))</f>
        <v>bk</v>
      </c>
      <c r="X49" t="str">
        <f t="shared" si="17"/>
        <v>un</v>
      </c>
      <c r="Y49" t="str">
        <f t="shared" si="13"/>
        <v>b</v>
      </c>
      <c r="AA49" t="str">
        <f t="shared" si="18"/>
        <v>const W1850DoverDESpeaker95= L.marker([39.27,-75.54], {icon: dp_lx}).bindPopup('Dover, DE&lt;br&gt;&lt;span style=font-size:11px&gt;LAMSAS INF0507(DE3C!) White 1845-74&lt;/span&gt;&lt;br&gt;Speaker 95 LAMSAS INF0507(DE3C!) (Kurath, 1963)').addTo(W1850);</v>
      </c>
      <c r="AB49" t="str">
        <f t="shared" si="19"/>
        <v/>
      </c>
      <c r="AG49" t="s">
        <v>7831</v>
      </c>
      <c r="BL49" t="s">
        <v>7005</v>
      </c>
    </row>
    <row r="50" spans="1:64">
      <c r="A50" t="s">
        <v>5324</v>
      </c>
      <c r="B50" t="s">
        <v>6542</v>
      </c>
      <c r="C50" t="s">
        <v>9401</v>
      </c>
      <c r="D50" s="1" t="s">
        <v>7770</v>
      </c>
      <c r="F50" s="41" t="s">
        <v>132</v>
      </c>
      <c r="G50" t="s">
        <v>905</v>
      </c>
      <c r="H50" s="1" t="s">
        <v>125</v>
      </c>
      <c r="I50" s="5">
        <v>-76.63</v>
      </c>
      <c r="J50" s="5">
        <v>39.409999999999997</v>
      </c>
      <c r="K50" t="s">
        <v>9383</v>
      </c>
      <c r="N50" t="str">
        <f t="shared" si="20"/>
        <v>Baltimore, Maryland&lt;br&gt;&lt;span style=font-size:11px&gt;LAMSAS INF0543(MD13E!) White 1845-74&lt;/span&gt;&lt;br&gt;Speaker 98 LAMSAS INF0543(MD13E!) (Kurath, 1963)</v>
      </c>
      <c r="O50" t="str">
        <f t="shared" si="15"/>
        <v>W1850BaltimoreMarylandSpeaker98</v>
      </c>
      <c r="R50" t="str">
        <f t="shared" si="16"/>
        <v>dp</v>
      </c>
      <c r="S50" t="str">
        <f t="shared" si="21"/>
        <v>ar</v>
      </c>
      <c r="T50" t="str">
        <f t="shared" si="10"/>
        <v>r0</v>
      </c>
      <c r="U50" t="str">
        <f>IF(M50="consonant",#REF!,"")</f>
        <v/>
      </c>
      <c r="V50" t="str">
        <f t="shared" si="3"/>
        <v>lx</v>
      </c>
      <c r="W50" t="str">
        <f t="shared" si="22"/>
        <v>bk</v>
      </c>
      <c r="X50" t="str">
        <f t="shared" si="17"/>
        <v>un</v>
      </c>
      <c r="Y50" t="str">
        <f t="shared" si="13"/>
        <v>b</v>
      </c>
      <c r="AA50" t="str">
        <f t="shared" si="18"/>
        <v>const W1850BaltimoreMarylandSpeaker98= L.marker([39.41,-76.63], {icon: dp_lx}).bindPopup('Baltimore, Maryland&lt;br&gt;&lt;span style=font-size:11px&gt;LAMSAS INF0543(MD13E!) White 1845-74&lt;/span&gt;&lt;br&gt;Speaker 98 LAMSAS INF0543(MD13E!) (Kurath, 1963)').addTo(W1850);</v>
      </c>
      <c r="AB50" t="str">
        <f t="shared" si="19"/>
        <v/>
      </c>
      <c r="AG50" t="s">
        <v>7832</v>
      </c>
      <c r="BL50" t="s">
        <v>7006</v>
      </c>
    </row>
    <row r="51" spans="1:64">
      <c r="A51" t="s">
        <v>5324</v>
      </c>
      <c r="B51" t="s">
        <v>6592</v>
      </c>
      <c r="C51" t="s">
        <v>9402</v>
      </c>
      <c r="D51" s="1" t="s">
        <v>7770</v>
      </c>
      <c r="F51" s="41" t="s">
        <v>971</v>
      </c>
      <c r="G51" t="s">
        <v>905</v>
      </c>
      <c r="H51" s="1" t="s">
        <v>125</v>
      </c>
      <c r="I51" s="5">
        <v>-76.62</v>
      </c>
      <c r="J51" s="5">
        <v>38.36</v>
      </c>
      <c r="N51" t="str">
        <f t="shared" si="20"/>
        <v>Leonardtown, Maryland&lt;br&gt;&lt;span style=font-size:11px&gt;LAMSAS INF0565(MD22C!) White 1845-74&lt;/span&gt;&lt;br&gt;Speaker 101 LAMSAS INF0565(MD22C!) (Kurath, 1963)</v>
      </c>
      <c r="O51" t="str">
        <f t="shared" si="15"/>
        <v>W1850LeonardtownMarylandSpeaker101</v>
      </c>
      <c r="R51" t="str">
        <f t="shared" si="16"/>
        <v>dp</v>
      </c>
      <c r="S51" t="str">
        <f t="shared" si="21"/>
        <v>ar</v>
      </c>
      <c r="T51" t="str">
        <f t="shared" si="10"/>
        <v>r0</v>
      </c>
      <c r="U51" t="str">
        <f>IF(M51="consonant",#REF!,"")</f>
        <v/>
      </c>
      <c r="V51" t="str">
        <f t="shared" si="3"/>
        <v>lx</v>
      </c>
      <c r="W51" t="str">
        <f t="shared" si="22"/>
        <v>bk</v>
      </c>
      <c r="X51" t="str">
        <f t="shared" si="17"/>
        <v>un</v>
      </c>
      <c r="Y51" t="str">
        <f t="shared" si="13"/>
        <v>b</v>
      </c>
      <c r="AA51" t="str">
        <f t="shared" si="18"/>
        <v>const W1850LeonardtownMarylandSpeaker101= L.marker([38.36,-76.62], {icon: dp_lx}).bindPopup('Leonardtown, Maryland&lt;br&gt;&lt;span style=font-size:11px&gt;LAMSAS INF0565(MD22C!) White 1845-74&lt;/span&gt;&lt;br&gt;Speaker 101 LAMSAS INF0565(MD22C!) (Kurath, 1963)').addTo(W1850);</v>
      </c>
      <c r="AB51" t="str">
        <f t="shared" si="19"/>
        <v/>
      </c>
      <c r="AG51" t="s">
        <v>7833</v>
      </c>
      <c r="BL51" t="s">
        <v>7007</v>
      </c>
    </row>
    <row r="52" spans="1:64">
      <c r="A52" t="s">
        <v>5324</v>
      </c>
      <c r="B52" t="s">
        <v>6598</v>
      </c>
      <c r="C52" t="s">
        <v>9395</v>
      </c>
      <c r="D52" s="1" t="s">
        <v>7770</v>
      </c>
      <c r="F52" s="41" t="s">
        <v>974</v>
      </c>
      <c r="G52" t="s">
        <v>5287</v>
      </c>
      <c r="H52" s="1" t="s">
        <v>9259</v>
      </c>
      <c r="I52" s="5">
        <v>-77.81</v>
      </c>
      <c r="J52" s="5">
        <v>39.53</v>
      </c>
      <c r="N52" t="str">
        <f t="shared" si="20"/>
        <v>Shepherdstown, West Virginia&lt;br&gt;&lt;span style=font-size:11px&gt;LAMSAS  White 1845-74&lt;/span&gt;&lt;br&gt;Speaker 104 LAMSAS  (Kurath, 1963)</v>
      </c>
      <c r="O52" t="str">
        <f t="shared" si="15"/>
        <v>W1850ShepherdstownWestVirginiaSpeaker104</v>
      </c>
      <c r="R52" t="str">
        <f t="shared" ref="R52:R110" si="23">IF(M52="consonant","",IF(G52="Jamaica","lo",IF(OR(A52="W1700",A52="B1850",M52="Carib",M52="LA",M52="UM",M52="Bra",M52="EaNL"),"mn","dp")))</f>
        <v>dp</v>
      </c>
      <c r="S52" t="str">
        <f t="shared" si="21"/>
        <v>ar</v>
      </c>
      <c r="T52" t="str">
        <f t="shared" si="10"/>
        <v>r0</v>
      </c>
      <c r="U52" t="str">
        <f>IF(M52="consonant",#REF!,"")</f>
        <v/>
      </c>
      <c r="V52" t="str">
        <f t="shared" ref="V52:V110" si="24">IF(OR(M52="W",M52="M",M52="ENE"),"we",IF(OR(M52="MA",M52="NYC",M52="OH"),"sa1",IF(OR(M52="OS",M52="LAGS_SSE",M52="Speaker _S",M52="PADS_SSE"),"sl","lx")))</f>
        <v>lx</v>
      </c>
      <c r="W52" t="str">
        <f t="shared" si="22"/>
        <v>bk</v>
      </c>
      <c r="X52" t="str">
        <f t="shared" ref="X52:X110" si="25">IF(T52="","",IF(OR(A52="W1900",A52="W1950",A52="W1970"),"ho","un"))</f>
        <v>un</v>
      </c>
      <c r="Y52" t="str">
        <f t="shared" ref="Y52:Y83" si="26">IF(D52="LAGS","a","b")</f>
        <v>b</v>
      </c>
      <c r="AA52" t="str">
        <f t="shared" ref="AA52:AA110" si="27">IF(OR(R52="",V52=""),"",IF(I52="","","const "&amp;O52&amp;"= L.marker(["&amp;J52&amp;","&amp;I52&amp;"], {icon: "&amp;R52&amp;"_"&amp;V52&amp;"}).bindPopup('"&amp;N52&amp;"').addTo("&amp;A52&amp;");"))</f>
        <v>const W1850ShepherdstownWestVirginiaSpeaker104= L.marker([39.53,-77.81], {icon: dp_lx}).bindPopup('Shepherdstown, West Virginia&lt;br&gt;&lt;span style=font-size:11px&gt;LAMSAS  White 1845-74&lt;/span&gt;&lt;br&gt;Speaker 104 LAMSAS  (Kurath, 1963)').addTo(W1850);</v>
      </c>
      <c r="AB52" t="str">
        <f t="shared" si="19"/>
        <v/>
      </c>
      <c r="AG52" t="s">
        <v>7834</v>
      </c>
      <c r="BL52" t="s">
        <v>7008</v>
      </c>
    </row>
    <row r="53" spans="1:64">
      <c r="A53" t="s">
        <v>5324</v>
      </c>
      <c r="B53" t="s">
        <v>6602</v>
      </c>
      <c r="C53" t="s">
        <v>9403</v>
      </c>
      <c r="D53" s="1" t="s">
        <v>7770</v>
      </c>
      <c r="F53" s="41" t="s">
        <v>976</v>
      </c>
      <c r="G53" t="s">
        <v>903</v>
      </c>
      <c r="H53" s="1" t="s">
        <v>9259</v>
      </c>
      <c r="I53" s="5">
        <v>-77.459999999999994</v>
      </c>
      <c r="J53" s="5">
        <v>38.799999999999997</v>
      </c>
      <c r="K53" t="s">
        <v>9379</v>
      </c>
      <c r="N53" t="str">
        <f t="shared" si="20"/>
        <v>Stafford, Virginia&lt;br&gt;&lt;span style=font-size:11px&gt;LAMSAS INF0594(VA9B!) White 1845-74&lt;/span&gt;&lt;br&gt;Speaker 106 LAMSAS INF0594(VA9B!) (Kurath, 1963)</v>
      </c>
      <c r="O53" t="str">
        <f t="shared" ref="O53:O111" si="28">A53&amp;SUBSTITUTE(SUBSTITUTE(SUBSTITUTE(F53,".","")," ",""),"-","")&amp;SUBSTITUTE(G53," ","")&amp;SUBSTITUTE(SUBSTITUTE(SUBSTITUTE(B53,".","")," ",""),"-","")</f>
        <v>W1850StaffordVirginiaSpeaker106</v>
      </c>
      <c r="R53" t="str">
        <f t="shared" si="23"/>
        <v>dp</v>
      </c>
      <c r="S53" t="str">
        <f t="shared" si="21"/>
        <v>ar</v>
      </c>
      <c r="T53" t="str">
        <f t="shared" ref="T53:T111" si="29">IF(M53="rhot","",IF(M53="AAE_7R","r7",IF(AND(D53="(Labov et al, 2003)",M53="W"),"r3","r0")))</f>
        <v>r0</v>
      </c>
      <c r="U53" t="str">
        <f>IF(M53="consonant",#REF!,"")</f>
        <v/>
      </c>
      <c r="V53" t="str">
        <f t="shared" si="24"/>
        <v>lx</v>
      </c>
      <c r="W53" t="str">
        <f t="shared" si="22"/>
        <v>bk</v>
      </c>
      <c r="X53" t="str">
        <f t="shared" si="25"/>
        <v>un</v>
      </c>
      <c r="Y53" t="str">
        <f t="shared" si="26"/>
        <v>b</v>
      </c>
      <c r="AA53" t="str">
        <f t="shared" si="27"/>
        <v>const W1850StaffordVirginiaSpeaker106= L.marker([38.8,-77.46], {icon: dp_lx}).bindPopup('Stafford, Virginia&lt;br&gt;&lt;span style=font-size:11px&gt;LAMSAS INF0594(VA9B!) White 1845-74&lt;/span&gt;&lt;br&gt;Speaker 106 LAMSAS INF0594(VA9B!) (Kurath, 1963)').addTo(W1850);</v>
      </c>
      <c r="AB53" t="str">
        <f t="shared" ref="AB53:AB111" si="30">IF(OR(S53="",Z53=""),"",IF(I53="","","const "&amp;O53&amp;"= L.marker(["&amp;J53&amp;","&amp;I53&amp;"], {icon: "&amp;S53&amp;"_"&amp;Z53&amp;"}).bindPopup('"&amp;N53&amp;"').addTo("&amp;A53&amp;");"))</f>
        <v/>
      </c>
      <c r="AG53" t="s">
        <v>7835</v>
      </c>
      <c r="BL53" t="s">
        <v>7009</v>
      </c>
    </row>
    <row r="54" spans="1:64">
      <c r="A54" t="s">
        <v>5324</v>
      </c>
      <c r="B54" t="s">
        <v>6604</v>
      </c>
      <c r="C54" t="s">
        <v>9404</v>
      </c>
      <c r="D54" s="1" t="s">
        <v>7770</v>
      </c>
      <c r="F54" s="41" t="s">
        <v>977</v>
      </c>
      <c r="G54" t="s">
        <v>903</v>
      </c>
      <c r="H54" s="1" t="s">
        <v>9259</v>
      </c>
      <c r="I54" s="5">
        <v>-77.47</v>
      </c>
      <c r="J54" s="5">
        <v>38.369999999999997</v>
      </c>
      <c r="N54" t="str">
        <f t="shared" si="20"/>
        <v>Fredericksburg, Virginia&lt;br&gt;&lt;span style=font-size:11px&gt;LAMSAS INF0592(VA8C!) White 1845-74&lt;/span&gt;&lt;br&gt;Speaker 107 LAMSAS INF0592(VA8C!) (Kurath, 1963)</v>
      </c>
      <c r="O54" t="str">
        <f t="shared" si="28"/>
        <v>W1850FredericksburgVirginiaSpeaker107</v>
      </c>
      <c r="R54" t="str">
        <f t="shared" si="23"/>
        <v>dp</v>
      </c>
      <c r="S54" t="str">
        <f t="shared" si="21"/>
        <v>ar</v>
      </c>
      <c r="T54" t="str">
        <f t="shared" si="29"/>
        <v>r0</v>
      </c>
      <c r="U54" t="str">
        <f>IF(M54="consonant",#REF!,"")</f>
        <v/>
      </c>
      <c r="V54" t="str">
        <f t="shared" si="24"/>
        <v>lx</v>
      </c>
      <c r="W54" t="str">
        <f t="shared" si="22"/>
        <v>bk</v>
      </c>
      <c r="X54" t="str">
        <f t="shared" si="25"/>
        <v>un</v>
      </c>
      <c r="Y54" t="str">
        <f t="shared" si="26"/>
        <v>b</v>
      </c>
      <c r="AA54" t="str">
        <f t="shared" si="27"/>
        <v>const W1850FredericksburgVirginiaSpeaker107= L.marker([38.37,-77.47], {icon: dp_lx}).bindPopup('Fredericksburg, Virginia&lt;br&gt;&lt;span style=font-size:11px&gt;LAMSAS INF0592(VA8C!) White 1845-74&lt;/span&gt;&lt;br&gt;Speaker 107 LAMSAS INF0592(VA8C!) (Kurath, 1963)').addTo(W1850);</v>
      </c>
      <c r="AB54" t="str">
        <f t="shared" si="30"/>
        <v/>
      </c>
      <c r="AG54" t="s">
        <v>7836</v>
      </c>
      <c r="BL54" t="s">
        <v>7010</v>
      </c>
    </row>
    <row r="55" spans="1:64">
      <c r="A55" t="s">
        <v>5324</v>
      </c>
      <c r="B55" t="s">
        <v>6608</v>
      </c>
      <c r="C55" t="s">
        <v>9405</v>
      </c>
      <c r="D55" s="1" t="s">
        <v>7770</v>
      </c>
      <c r="F55" s="41" t="s">
        <v>306</v>
      </c>
      <c r="G55" t="s">
        <v>903</v>
      </c>
      <c r="H55" s="1" t="s">
        <v>9259</v>
      </c>
      <c r="I55" s="5">
        <v>-77.44</v>
      </c>
      <c r="J55" s="5">
        <v>37.93</v>
      </c>
      <c r="K55" t="s">
        <v>9379</v>
      </c>
      <c r="N55" t="str">
        <f t="shared" si="20"/>
        <v>Richmond, Virginia&lt;br&gt;&lt;span style=font-size:11px&gt;LAMSAS INF0639(VA30D!) White 1845-74&lt;/span&gt;&lt;br&gt;Speaker 111 LAMSAS INF0639(VA30D!) (Kurath, 1963)</v>
      </c>
      <c r="O55" t="str">
        <f t="shared" si="28"/>
        <v>W1850RichmondVirginiaSpeaker111</v>
      </c>
      <c r="R55" t="str">
        <f t="shared" si="23"/>
        <v>dp</v>
      </c>
      <c r="S55" t="str">
        <f t="shared" si="21"/>
        <v>ar</v>
      </c>
      <c r="T55" t="str">
        <f t="shared" si="29"/>
        <v>r0</v>
      </c>
      <c r="U55" t="str">
        <f>IF(M55="consonant",#REF!,"")</f>
        <v/>
      </c>
      <c r="V55" t="str">
        <f t="shared" si="24"/>
        <v>lx</v>
      </c>
      <c r="W55" t="str">
        <f t="shared" si="22"/>
        <v>bk</v>
      </c>
      <c r="X55" t="str">
        <f t="shared" si="25"/>
        <v>un</v>
      </c>
      <c r="Y55" t="str">
        <f t="shared" si="26"/>
        <v>b</v>
      </c>
      <c r="AA55" t="str">
        <f t="shared" si="27"/>
        <v>const W1850RichmondVirginiaSpeaker111= L.marker([37.93,-77.44], {icon: dp_lx}).bindPopup('Richmond, Virginia&lt;br&gt;&lt;span style=font-size:11px&gt;LAMSAS INF0639(VA30D!) White 1845-74&lt;/span&gt;&lt;br&gt;Speaker 111 LAMSAS INF0639(VA30D!) (Kurath, 1963)').addTo(W1850);</v>
      </c>
      <c r="AB55" t="str">
        <f t="shared" si="30"/>
        <v/>
      </c>
      <c r="AG55" t="s">
        <v>7837</v>
      </c>
      <c r="BL55" t="s">
        <v>7011</v>
      </c>
    </row>
    <row r="56" spans="1:64">
      <c r="A56" t="s">
        <v>5324</v>
      </c>
      <c r="B56" t="s">
        <v>6612</v>
      </c>
      <c r="C56" t="s">
        <v>9406</v>
      </c>
      <c r="D56" s="1" t="s">
        <v>7770</v>
      </c>
      <c r="F56" s="41" t="s">
        <v>980</v>
      </c>
      <c r="G56" t="s">
        <v>903</v>
      </c>
      <c r="H56" s="1" t="s">
        <v>9259</v>
      </c>
      <c r="I56" s="5">
        <v>-77.459999999999994</v>
      </c>
      <c r="J56" s="5">
        <v>37.520000000000003</v>
      </c>
      <c r="K56" t="s">
        <v>9379</v>
      </c>
      <c r="N56" t="str">
        <f t="shared" si="20"/>
        <v>Petersburg, Virginia&lt;br&gt;&lt;span style=font-size:11px&gt;LAMSAS INF0644(VA32C!) White 1845-74&lt;/span&gt;&lt;br&gt;Speaker 113 LAMSAS INF0644(VA32C!) (Kurath, 1963)</v>
      </c>
      <c r="O56" t="str">
        <f t="shared" si="28"/>
        <v>W1850PetersburgVirginiaSpeaker113</v>
      </c>
      <c r="R56" t="str">
        <f t="shared" si="23"/>
        <v>dp</v>
      </c>
      <c r="S56" t="str">
        <f t="shared" si="21"/>
        <v>ar</v>
      </c>
      <c r="T56" t="str">
        <f t="shared" si="29"/>
        <v>r0</v>
      </c>
      <c r="U56" t="str">
        <f>IF(M56="consonant",#REF!,"")</f>
        <v/>
      </c>
      <c r="V56" t="str">
        <f t="shared" si="24"/>
        <v>lx</v>
      </c>
      <c r="W56" t="str">
        <f t="shared" si="22"/>
        <v>bk</v>
      </c>
      <c r="X56" t="str">
        <f t="shared" si="25"/>
        <v>un</v>
      </c>
      <c r="Y56" t="str">
        <f t="shared" si="26"/>
        <v>b</v>
      </c>
      <c r="AA56" t="str">
        <f t="shared" si="27"/>
        <v>const W1850PetersburgVirginiaSpeaker113= L.marker([37.52,-77.46], {icon: dp_lx}).bindPopup('Petersburg, Virginia&lt;br&gt;&lt;span style=font-size:11px&gt;LAMSAS INF0644(VA32C!) White 1845-74&lt;/span&gt;&lt;br&gt;Speaker 113 LAMSAS INF0644(VA32C!) (Kurath, 1963)').addTo(W1850);</v>
      </c>
      <c r="AB56" t="str">
        <f t="shared" si="30"/>
        <v/>
      </c>
      <c r="AG56" t="s">
        <v>7838</v>
      </c>
      <c r="BL56" t="s">
        <v>7012</v>
      </c>
    </row>
    <row r="57" spans="1:64">
      <c r="A57" t="s">
        <v>5324</v>
      </c>
      <c r="B57" t="s">
        <v>6658</v>
      </c>
      <c r="C57" t="s">
        <v>9407</v>
      </c>
      <c r="D57" s="1" t="s">
        <v>7770</v>
      </c>
      <c r="F57" s="41" t="s">
        <v>984</v>
      </c>
      <c r="G57" t="s">
        <v>5288</v>
      </c>
      <c r="I57" s="5">
        <v>-77.09</v>
      </c>
      <c r="J57" s="5">
        <v>35.5</v>
      </c>
      <c r="K57" t="s">
        <v>9385</v>
      </c>
      <c r="N57" t="str">
        <f t="shared" si="20"/>
        <v>New Bern, North Carolina&lt;br&gt;&lt;span style=font-size:11px&gt;LAMSAS INF0760(NC14C!) White 1845-74&lt;/span&gt;&lt;br&gt;Speaker 120 LAMSAS INF0760(NC14C!) (Kurath, 1963)</v>
      </c>
      <c r="O57" t="str">
        <f t="shared" si="28"/>
        <v>W1850NewBernNorthCarolinaSpeaker120</v>
      </c>
      <c r="R57" t="str">
        <f t="shared" si="23"/>
        <v>dp</v>
      </c>
      <c r="S57" t="str">
        <f t="shared" si="21"/>
        <v>ar</v>
      </c>
      <c r="T57" t="str">
        <f t="shared" si="29"/>
        <v>r0</v>
      </c>
      <c r="U57" t="str">
        <f>IF(M57="consonant",#REF!,"")</f>
        <v/>
      </c>
      <c r="V57" t="str">
        <f t="shared" si="24"/>
        <v>lx</v>
      </c>
      <c r="W57" t="str">
        <f t="shared" si="22"/>
        <v>bk</v>
      </c>
      <c r="X57" t="str">
        <f t="shared" si="25"/>
        <v>un</v>
      </c>
      <c r="Y57" t="str">
        <f t="shared" si="26"/>
        <v>b</v>
      </c>
      <c r="AA57" t="str">
        <f t="shared" si="27"/>
        <v>const W1850NewBernNorthCarolinaSpeaker120= L.marker([35.5,-77.09], {icon: dp_lx}).bindPopup('New Bern, North Carolina&lt;br&gt;&lt;span style=font-size:11px&gt;LAMSAS INF0760(NC14C!) White 1845-74&lt;/span&gt;&lt;br&gt;Speaker 120 LAMSAS INF0760(NC14C!) (Kurath, 1963)').addTo(W1850);</v>
      </c>
      <c r="AB57" t="str">
        <f t="shared" si="30"/>
        <v/>
      </c>
      <c r="AG57" t="s">
        <v>7839</v>
      </c>
      <c r="BL57" t="s">
        <v>7013</v>
      </c>
    </row>
    <row r="58" spans="1:64">
      <c r="A58" t="s">
        <v>5324</v>
      </c>
      <c r="B58" t="s">
        <v>6704</v>
      </c>
      <c r="C58" t="s">
        <v>9408</v>
      </c>
      <c r="D58" s="1" t="s">
        <v>7770</v>
      </c>
      <c r="F58" s="41" t="s">
        <v>995</v>
      </c>
      <c r="G58" t="s">
        <v>5283</v>
      </c>
      <c r="I58" s="5">
        <v>-80.650000000000006</v>
      </c>
      <c r="J58" s="5">
        <v>34.67</v>
      </c>
      <c r="N58" t="str">
        <f t="shared" si="20"/>
        <v>Camden, South Carolina&lt;br&gt;&lt;span style=font-size:11px&gt;LAMSAS INF0969(SC22C!) White 1845-74&lt;/span&gt;&lt;br&gt;Speaker 143 LAMSAS INF0969(SC22C!) (Kurath, 1963)</v>
      </c>
      <c r="O58" t="str">
        <f t="shared" si="28"/>
        <v>W1850CamdenSouthCarolinaSpeaker143</v>
      </c>
      <c r="R58" t="str">
        <f t="shared" si="23"/>
        <v>dp</v>
      </c>
      <c r="S58" t="str">
        <f t="shared" si="21"/>
        <v>ar</v>
      </c>
      <c r="T58" t="str">
        <f t="shared" si="29"/>
        <v>r0</v>
      </c>
      <c r="U58" t="str">
        <f>IF(M58="consonant",#REF!,"")</f>
        <v/>
      </c>
      <c r="V58" t="str">
        <f t="shared" si="24"/>
        <v>lx</v>
      </c>
      <c r="W58" t="str">
        <f t="shared" si="22"/>
        <v>bk</v>
      </c>
      <c r="X58" t="str">
        <f t="shared" si="25"/>
        <v>un</v>
      </c>
      <c r="Y58" t="str">
        <f t="shared" si="26"/>
        <v>b</v>
      </c>
      <c r="AA58" t="str">
        <f t="shared" si="27"/>
        <v>const W1850CamdenSouthCarolinaSpeaker143= L.marker([34.67,-80.65], {icon: dp_lx}).bindPopup('Camden, South Carolina&lt;br&gt;&lt;span style=font-size:11px&gt;LAMSAS INF0969(SC22C!) White 1845-74&lt;/span&gt;&lt;br&gt;Speaker 143 LAMSAS INF0969(SC22C!) (Kurath, 1963)').addTo(W1850);</v>
      </c>
      <c r="AB58" t="str">
        <f t="shared" si="30"/>
        <v/>
      </c>
      <c r="AG58" t="s">
        <v>7840</v>
      </c>
      <c r="BL58" t="s">
        <v>7014</v>
      </c>
    </row>
    <row r="59" spans="1:64">
      <c r="A59" t="s">
        <v>5324</v>
      </c>
      <c r="B59" t="s">
        <v>6758</v>
      </c>
      <c r="C59" t="s">
        <v>9409</v>
      </c>
      <c r="D59" s="1" t="s">
        <v>7770</v>
      </c>
      <c r="F59" s="41" t="s">
        <v>78</v>
      </c>
      <c r="G59" t="s">
        <v>5283</v>
      </c>
      <c r="I59" s="5">
        <v>-81.13</v>
      </c>
      <c r="J59" s="5">
        <v>32.479999999999997</v>
      </c>
      <c r="K59" t="s">
        <v>9382</v>
      </c>
      <c r="N59" t="str">
        <f t="shared" si="20"/>
        <v>Savannah, South Carolina&lt;br&gt;&lt;span style=font-size:11px&gt;LAMSAS INF1050(GA1F!) White 1845-74&lt;/span&gt;&lt;br&gt;Speaker 147 LAMSAS INF1050(GA1F!) (Kurath, 1963)</v>
      </c>
      <c r="O59" t="str">
        <f t="shared" si="28"/>
        <v>W1850SavannahSouthCarolinaSpeaker147</v>
      </c>
      <c r="R59" t="str">
        <f t="shared" si="23"/>
        <v>dp</v>
      </c>
      <c r="S59" t="str">
        <f t="shared" si="21"/>
        <v>ar</v>
      </c>
      <c r="T59" t="str">
        <f t="shared" si="29"/>
        <v>r0</v>
      </c>
      <c r="U59" t="str">
        <f>IF(M59="consonant",#REF!,"")</f>
        <v/>
      </c>
      <c r="V59" t="str">
        <f t="shared" si="24"/>
        <v>lx</v>
      </c>
      <c r="W59" t="str">
        <f t="shared" si="22"/>
        <v>bk</v>
      </c>
      <c r="X59" t="str">
        <f t="shared" si="25"/>
        <v>un</v>
      </c>
      <c r="Y59" t="str">
        <f t="shared" si="26"/>
        <v>b</v>
      </c>
      <c r="AA59" t="str">
        <f t="shared" si="27"/>
        <v>const W1850SavannahSouthCarolinaSpeaker147= L.marker([32.48,-81.13], {icon: dp_lx}).bindPopup('Savannah, South Carolina&lt;br&gt;&lt;span style=font-size:11px&gt;LAMSAS INF1050(GA1F!) White 1845-74&lt;/span&gt;&lt;br&gt;Speaker 147 LAMSAS INF1050(GA1F!) (Kurath, 1963)').addTo(W1850);</v>
      </c>
      <c r="AB59" t="str">
        <f t="shared" si="30"/>
        <v/>
      </c>
      <c r="AG59" t="s">
        <v>7841</v>
      </c>
      <c r="BL59" t="s">
        <v>7015</v>
      </c>
    </row>
    <row r="60" spans="1:64">
      <c r="A60" t="s">
        <v>5324</v>
      </c>
      <c r="B60" t="s">
        <v>6714</v>
      </c>
      <c r="C60" t="s">
        <v>9410</v>
      </c>
      <c r="D60" s="1" t="s">
        <v>7770</v>
      </c>
      <c r="F60" s="41" t="s">
        <v>997</v>
      </c>
      <c r="G60" t="s">
        <v>5289</v>
      </c>
      <c r="I60" s="5">
        <v>-81.52</v>
      </c>
      <c r="J60" s="5">
        <v>32.89</v>
      </c>
      <c r="N60" t="str">
        <f t="shared" si="20"/>
        <v>Egypt, Georgia&lt;br&gt;&lt;span style=font-size:11px&gt;LAMSAS INF1080(GA13B!) White 1845-74&lt;/span&gt;&lt;br&gt;Speaker 148 LAMSAS INF1080(GA13B!) (Kurath, 1963)</v>
      </c>
      <c r="O60" t="str">
        <f t="shared" si="28"/>
        <v>W1850EgyptGeorgiaSpeaker148</v>
      </c>
      <c r="R60" t="str">
        <f t="shared" si="23"/>
        <v>dp</v>
      </c>
      <c r="S60" t="str">
        <f t="shared" si="21"/>
        <v>ar</v>
      </c>
      <c r="T60" t="str">
        <f t="shared" si="29"/>
        <v>r0</v>
      </c>
      <c r="U60" t="str">
        <f>IF(M60="consonant",#REF!,"")</f>
        <v/>
      </c>
      <c r="V60" t="str">
        <f t="shared" si="24"/>
        <v>lx</v>
      </c>
      <c r="W60" t="str">
        <f t="shared" si="22"/>
        <v>bk</v>
      </c>
      <c r="X60" t="str">
        <f t="shared" si="25"/>
        <v>un</v>
      </c>
      <c r="Y60" t="str">
        <f t="shared" si="26"/>
        <v>b</v>
      </c>
      <c r="AA60" t="str">
        <f t="shared" si="27"/>
        <v>const W1850EgyptGeorgiaSpeaker148= L.marker([32.89,-81.52], {icon: dp_lx}).bindPopup('Egypt, Georgia&lt;br&gt;&lt;span style=font-size:11px&gt;LAMSAS INF1080(GA13B!) White 1845-74&lt;/span&gt;&lt;br&gt;Speaker 148 LAMSAS INF1080(GA13B!) (Kurath, 1963)').addTo(W1850);</v>
      </c>
      <c r="AB60" t="str">
        <f t="shared" si="30"/>
        <v/>
      </c>
      <c r="AG60" t="s">
        <v>7842</v>
      </c>
      <c r="BL60" t="s">
        <v>7016</v>
      </c>
    </row>
    <row r="61" spans="1:64">
      <c r="A61" t="s">
        <v>5324</v>
      </c>
      <c r="B61" t="s">
        <v>6716</v>
      </c>
      <c r="C61" t="s">
        <v>9411</v>
      </c>
      <c r="D61" s="1" t="s">
        <v>7770</v>
      </c>
      <c r="F61" s="41" t="s">
        <v>999</v>
      </c>
      <c r="G61" t="s">
        <v>5289</v>
      </c>
      <c r="I61" s="5">
        <v>-81.540000000000006</v>
      </c>
      <c r="J61" s="5">
        <v>31.06</v>
      </c>
      <c r="N61" t="str">
        <f t="shared" si="20"/>
        <v>St Marys, Georgia&lt;br&gt;&lt;span style=font-size:11px&gt;LAMSAS INF1068(GA6B!) White 1845-74&lt;/span&gt;&lt;br&gt;Speaker 150 LAMSAS INF1068(GA6B!) (Kurath, 1963)</v>
      </c>
      <c r="O61" t="str">
        <f t="shared" si="28"/>
        <v>W1850StMarysGeorgiaSpeaker150</v>
      </c>
      <c r="R61" t="str">
        <f t="shared" si="23"/>
        <v>dp</v>
      </c>
      <c r="S61" t="str">
        <f t="shared" si="21"/>
        <v>ar</v>
      </c>
      <c r="T61" t="str">
        <f t="shared" si="29"/>
        <v>r0</v>
      </c>
      <c r="U61" t="str">
        <f>IF(M61="consonant",#REF!,"")</f>
        <v/>
      </c>
      <c r="V61" t="str">
        <f t="shared" si="24"/>
        <v>lx</v>
      </c>
      <c r="W61" t="str">
        <f t="shared" si="22"/>
        <v>bk</v>
      </c>
      <c r="X61" t="str">
        <f t="shared" si="25"/>
        <v>un</v>
      </c>
      <c r="Y61" t="str">
        <f t="shared" si="26"/>
        <v>b</v>
      </c>
      <c r="AA61" t="str">
        <f t="shared" si="27"/>
        <v>const W1850StMarysGeorgiaSpeaker150= L.marker([31.06,-81.54], {icon: dp_lx}).bindPopup('St Marys, Georgia&lt;br&gt;&lt;span style=font-size:11px&gt;LAMSAS INF1068(GA6B!) White 1845-74&lt;/span&gt;&lt;br&gt;Speaker 150 LAMSAS INF1068(GA6B!) (Kurath, 1963)').addTo(W1850);</v>
      </c>
      <c r="AB61" t="str">
        <f t="shared" si="30"/>
        <v/>
      </c>
      <c r="AG61" t="s">
        <v>7843</v>
      </c>
      <c r="BL61" t="s">
        <v>7017</v>
      </c>
    </row>
    <row r="62" spans="1:64">
      <c r="A62" t="s">
        <v>5324</v>
      </c>
      <c r="B62" t="s">
        <v>6718</v>
      </c>
      <c r="C62" t="s">
        <v>9412</v>
      </c>
      <c r="D62" s="1" t="s">
        <v>7770</v>
      </c>
      <c r="F62" s="41" t="s">
        <v>55</v>
      </c>
      <c r="G62" t="s">
        <v>5289</v>
      </c>
      <c r="I62" s="5">
        <v>-81.64</v>
      </c>
      <c r="J62" s="5">
        <v>30.7</v>
      </c>
      <c r="N62" t="str">
        <f t="shared" si="20"/>
        <v>Jacksonville, Georgia&lt;br&gt;&lt;span style=font-size:11px&gt;LAMSAS INF1157(FL2C!) White 1845-74&lt;/span&gt;&lt;br&gt;Speaker 151 LAMSAS INF1157(FL2C!) (Kurath, 1963)</v>
      </c>
      <c r="O62" t="str">
        <f t="shared" si="28"/>
        <v>W1850JacksonvilleGeorgiaSpeaker151</v>
      </c>
      <c r="R62" t="str">
        <f t="shared" si="23"/>
        <v>dp</v>
      </c>
      <c r="S62" t="str">
        <f t="shared" si="21"/>
        <v>ar</v>
      </c>
      <c r="T62" t="str">
        <f t="shared" si="29"/>
        <v>r0</v>
      </c>
      <c r="U62" t="str">
        <f>IF(M62="consonant",#REF!,"")</f>
        <v/>
      </c>
      <c r="V62" t="str">
        <f t="shared" si="24"/>
        <v>lx</v>
      </c>
      <c r="W62" t="str">
        <f t="shared" si="22"/>
        <v>bk</v>
      </c>
      <c r="X62" t="str">
        <f t="shared" si="25"/>
        <v>un</v>
      </c>
      <c r="Y62" t="str">
        <f t="shared" si="26"/>
        <v>b</v>
      </c>
      <c r="AA62" t="str">
        <f t="shared" si="27"/>
        <v>const W1850JacksonvilleGeorgiaSpeaker151= L.marker([30.7,-81.64], {icon: dp_lx}).bindPopup('Jacksonville, Georgia&lt;br&gt;&lt;span style=font-size:11px&gt;LAMSAS INF1157(FL2C!) White 1845-74&lt;/span&gt;&lt;br&gt;Speaker 151 LAMSAS INF1157(FL2C!) (Kurath, 1963)').addTo(W1850);</v>
      </c>
      <c r="AB62" t="str">
        <f t="shared" si="30"/>
        <v/>
      </c>
      <c r="AG62" t="s">
        <v>7844</v>
      </c>
      <c r="BL62" t="s">
        <v>7018</v>
      </c>
    </row>
    <row r="63" spans="1:64">
      <c r="A63" t="s">
        <v>5324</v>
      </c>
      <c r="B63" t="s">
        <v>6720</v>
      </c>
      <c r="C63" t="s">
        <v>9395</v>
      </c>
      <c r="D63" s="1" t="s">
        <v>7770</v>
      </c>
      <c r="F63" s="41" t="s">
        <v>1000</v>
      </c>
      <c r="G63" t="s">
        <v>5289</v>
      </c>
      <c r="I63" s="5">
        <v>-81.33</v>
      </c>
      <c r="J63" s="5">
        <v>30.15</v>
      </c>
      <c r="N63" t="str">
        <f t="shared" si="20"/>
        <v>St Augustine, Georgia&lt;br&gt;&lt;span style=font-size:11px&gt;LAMSAS  White 1845-74&lt;/span&gt;&lt;br&gt;Speaker 152 LAMSAS  (Kurath, 1963)</v>
      </c>
      <c r="O63" t="str">
        <f t="shared" si="28"/>
        <v>W1850StAugustineGeorgiaSpeaker152</v>
      </c>
      <c r="R63" t="str">
        <f t="shared" si="23"/>
        <v>dp</v>
      </c>
      <c r="S63" t="str">
        <f t="shared" si="21"/>
        <v>ar</v>
      </c>
      <c r="T63" t="str">
        <f t="shared" si="29"/>
        <v>r0</v>
      </c>
      <c r="U63" t="str">
        <f>IF(M63="consonant",#REF!,"")</f>
        <v/>
      </c>
      <c r="V63" t="str">
        <f t="shared" si="24"/>
        <v>lx</v>
      </c>
      <c r="W63" t="str">
        <f t="shared" si="22"/>
        <v>bk</v>
      </c>
      <c r="X63" t="str">
        <f t="shared" si="25"/>
        <v>un</v>
      </c>
      <c r="Y63" t="str">
        <f t="shared" si="26"/>
        <v>b</v>
      </c>
      <c r="AA63" t="str">
        <f t="shared" si="27"/>
        <v>const W1850StAugustineGeorgiaSpeaker152= L.marker([30.15,-81.33], {icon: dp_lx}).bindPopup('St Augustine, Georgia&lt;br&gt;&lt;span style=font-size:11px&gt;LAMSAS  White 1845-74&lt;/span&gt;&lt;br&gt;Speaker 152 LAMSAS  (Kurath, 1963)').addTo(W1850);</v>
      </c>
      <c r="AB63" t="str">
        <f t="shared" si="30"/>
        <v/>
      </c>
      <c r="AG63" t="s">
        <v>7845</v>
      </c>
      <c r="BL63" t="s">
        <v>7019</v>
      </c>
    </row>
    <row r="64" spans="1:64">
      <c r="A64" t="s">
        <v>5324</v>
      </c>
      <c r="B64" t="s">
        <v>6738</v>
      </c>
      <c r="C64" t="s">
        <v>9413</v>
      </c>
      <c r="D64" s="1" t="s">
        <v>7770</v>
      </c>
      <c r="F64" s="41" t="s">
        <v>70</v>
      </c>
      <c r="G64" t="s">
        <v>5289</v>
      </c>
      <c r="I64" s="5">
        <v>-84.35</v>
      </c>
      <c r="J64" s="5">
        <v>34.03</v>
      </c>
      <c r="N64" t="str">
        <f t="shared" si="20"/>
        <v>Atlanta, Georgia&lt;br&gt;&lt;span style=font-size:11px&gt;LAMSAS INF1138(GA37F!) White 1845-74&lt;/span&gt;&lt;br&gt;Speaker 155 LAMSAS INF1138(GA37F!) (Kurath, 1963)</v>
      </c>
      <c r="O64" t="str">
        <f t="shared" si="28"/>
        <v>W1850AtlantaGeorgiaSpeaker155</v>
      </c>
      <c r="R64" t="str">
        <f t="shared" si="23"/>
        <v>dp</v>
      </c>
      <c r="S64" t="str">
        <f t="shared" si="21"/>
        <v>ar</v>
      </c>
      <c r="T64" t="str">
        <f t="shared" si="29"/>
        <v>r0</v>
      </c>
      <c r="U64" t="str">
        <f>IF(M64="consonant",#REF!,"")</f>
        <v/>
      </c>
      <c r="V64" t="str">
        <f t="shared" si="24"/>
        <v>lx</v>
      </c>
      <c r="W64" t="str">
        <f t="shared" si="22"/>
        <v>bk</v>
      </c>
      <c r="X64" t="str">
        <f t="shared" si="25"/>
        <v>un</v>
      </c>
      <c r="Y64" t="str">
        <f t="shared" si="26"/>
        <v>b</v>
      </c>
      <c r="AA64" t="str">
        <f t="shared" si="27"/>
        <v>const W1850AtlantaGeorgiaSpeaker155= L.marker([34.03,-84.35], {icon: dp_lx}).bindPopup('Atlanta, Georgia&lt;br&gt;&lt;span style=font-size:11px&gt;LAMSAS INF1138(GA37F!) White 1845-74&lt;/span&gt;&lt;br&gt;Speaker 155 LAMSAS INF1138(GA37F!) (Kurath, 1963)').addTo(W1850);</v>
      </c>
      <c r="AB64" t="str">
        <f t="shared" si="30"/>
        <v/>
      </c>
      <c r="AG64" t="s">
        <v>7846</v>
      </c>
      <c r="BL64" t="s">
        <v>7020</v>
      </c>
    </row>
    <row r="65" spans="1:64">
      <c r="A65" t="s">
        <v>5324</v>
      </c>
      <c r="B65" s="1" t="s">
        <v>1154</v>
      </c>
      <c r="C65" t="s">
        <v>9395</v>
      </c>
      <c r="D65" s="1" t="s">
        <v>7770</v>
      </c>
      <c r="F65" s="41" t="s">
        <v>34</v>
      </c>
      <c r="G65" t="s">
        <v>5290</v>
      </c>
      <c r="I65" s="5">
        <v>-112.67</v>
      </c>
      <c r="J65" s="5">
        <v>38.369999999999997</v>
      </c>
      <c r="K65" t="s">
        <v>9379</v>
      </c>
      <c r="N65" t="str">
        <f t="shared" si="20"/>
        <v>San Francisco, California&lt;br&gt;&lt;span style=font-size:11px&gt;LAMSAS  White 1845-74&lt;/span&gt;&lt;br&gt;ListenPast4 LAMSAS  (Kurath, 1963)</v>
      </c>
      <c r="O65" t="str">
        <f t="shared" si="28"/>
        <v>W1850SanFranciscoCaliforniaListenPast4</v>
      </c>
      <c r="R65" t="str">
        <f t="shared" si="23"/>
        <v>dp</v>
      </c>
      <c r="S65" t="str">
        <f t="shared" si="21"/>
        <v>ar</v>
      </c>
      <c r="T65" t="str">
        <f t="shared" si="29"/>
        <v>r0</v>
      </c>
      <c r="U65" t="str">
        <f>IF(M65="consonant",#REF!,"")</f>
        <v/>
      </c>
      <c r="V65" t="str">
        <f t="shared" si="24"/>
        <v>lx</v>
      </c>
      <c r="W65" t="str">
        <f t="shared" si="22"/>
        <v>bk</v>
      </c>
      <c r="X65" t="str">
        <f t="shared" si="25"/>
        <v>un</v>
      </c>
      <c r="Y65" t="str">
        <f t="shared" si="26"/>
        <v>b</v>
      </c>
      <c r="AA65" t="str">
        <f t="shared" si="27"/>
        <v>const W1850SanFranciscoCaliforniaListenPast4= L.marker([38.37,-112.67], {icon: dp_lx}).bindPopup('San Francisco, California&lt;br&gt;&lt;span style=font-size:11px&gt;LAMSAS  White 1845-74&lt;/span&gt;&lt;br&gt;ListenPast4 LAMSAS  (Kurath, 1963)').addTo(W1850);</v>
      </c>
      <c r="AB65" t="str">
        <f t="shared" si="30"/>
        <v/>
      </c>
      <c r="AG65" t="s">
        <v>7847</v>
      </c>
      <c r="BL65" t="s">
        <v>5435</v>
      </c>
    </row>
    <row r="66" spans="1:64">
      <c r="A66" t="s">
        <v>5325</v>
      </c>
      <c r="B66" t="s">
        <v>9275</v>
      </c>
      <c r="C66" s="1" t="s">
        <v>9274</v>
      </c>
      <c r="D66" s="1" t="s">
        <v>7770</v>
      </c>
      <c r="E66" s="1"/>
      <c r="F66" s="41" t="s">
        <v>945</v>
      </c>
      <c r="G66" t="s">
        <v>5280</v>
      </c>
      <c r="I66" s="5">
        <v>-72.39</v>
      </c>
      <c r="J66" s="5">
        <v>42.2</v>
      </c>
      <c r="M66" t="str">
        <f t="shared" ref="M66:M67" si="31">IF(A66="W1700","Ae2Aa1Aa1Af",IF(A66="W1800","Ae2Aa1Ba1Af",IF(AND(A66="W1850",H66="LS"),"Bd2Aa1Ba1Af",IF(AND(A66="W1850",NOT(H66="LS")),"Bc2Aa1Ba1Af",""))))</f>
        <v/>
      </c>
      <c r="N66" t="str">
        <f t="shared" si="9"/>
        <v>Northampton, Massachusetts&lt;br&gt;&lt;span style=font-size:11px&gt;White 1875-99&lt;/span&gt;&lt;br&gt;Speaker 27 (Kurath, 1963)</v>
      </c>
      <c r="O66" t="str">
        <f t="shared" si="28"/>
        <v>W1870NorthamptonMassachusettsSpeaker27</v>
      </c>
      <c r="R66" t="str">
        <f t="shared" si="23"/>
        <v>dp</v>
      </c>
      <c r="S66" t="str">
        <f t="shared" si="21"/>
        <v>ar</v>
      </c>
      <c r="T66" t="str">
        <f t="shared" si="29"/>
        <v>r0</v>
      </c>
      <c r="U66" t="str">
        <f>IF(M66="consonant",#REF!,"")</f>
        <v/>
      </c>
      <c r="V66" t="str">
        <f t="shared" si="24"/>
        <v>lx</v>
      </c>
      <c r="W66" t="str">
        <f t="shared" si="22"/>
        <v>bk</v>
      </c>
      <c r="X66" t="str">
        <f t="shared" si="25"/>
        <v>un</v>
      </c>
      <c r="Y66" t="str">
        <f t="shared" si="26"/>
        <v>b</v>
      </c>
      <c r="AA66" t="str">
        <f t="shared" si="27"/>
        <v>const W1870NorthamptonMassachusettsSpeaker27= L.marker([42.2,-72.39], {icon: dp_lx}).bindPopup('Northampton, Massachusetts&lt;br&gt;&lt;span style=font-size:11px&gt;White 1875-99&lt;/span&gt;&lt;br&gt;Speaker 27 (Kurath, 1963)').addTo(W1870);</v>
      </c>
      <c r="AB66" t="str">
        <f t="shared" si="30"/>
        <v/>
      </c>
      <c r="AG66" t="s">
        <v>7848</v>
      </c>
      <c r="BL66" t="s">
        <v>5436</v>
      </c>
    </row>
    <row r="67" spans="1:64">
      <c r="A67" t="s">
        <v>5325</v>
      </c>
      <c r="B67" t="s">
        <v>1150</v>
      </c>
      <c r="C67" s="1"/>
      <c r="D67" s="1" t="s">
        <v>7770</v>
      </c>
      <c r="E67" s="1"/>
      <c r="F67" s="41" t="s">
        <v>900</v>
      </c>
      <c r="G67" t="s">
        <v>5281</v>
      </c>
      <c r="I67" s="5">
        <v>-71.319999999999993</v>
      </c>
      <c r="J67" s="5">
        <v>41.64</v>
      </c>
      <c r="M67" t="str">
        <f t="shared" si="31"/>
        <v/>
      </c>
      <c r="N67" t="str">
        <f t="shared" ref="N67:N125" si="32">F67&amp;", "&amp;G67&amp;"&lt;br&gt;&lt;span style=font-size:11px&gt;"&amp;IF(E67="","",E67&amp;" ")&amp;IF(TRIM(LEFT(A67,LEN(A67)-4))="W","White ",IF(TRIM(LEFT(A67,LEN(A67)-4))="B","Black ",IF(TRIM(LEFT(A67,LEN(A67)-4))="L","Hispanic ",IF(TRIM(LEFT(A67,LEN(A67)-4))="N","Indigenous ",IF(TRIM(LEFT(A67,LEN(A67)-4))="A","Asian ","")))))&amp;IF(TRIM(RIGHT(A67,LEN(A67)-1))="1700","1700-99",IF(TRIM(RIGHT(A67,LEN(A67)-1))="1800","1800-44",IF(TRIM(RIGHT(A67,LEN(A67)-1))="1850","1845-74",IF(TRIM(RIGHT(A67,LEN(A67)-1))="1870","1875-99",IF(TRIM(RIGHT(A67,LEN(A67)-1))="1900","1900-44",IF(TRIM(RIGHT(A67,LEN(A67)-1))="1950","1945-74",IF(TRIM(RIGHT(A67,LEN(A67)-1))="1970","1975-99","")))))))&amp;"&lt;/span&gt;&lt;br&gt;"&amp;B67&amp;" "&amp;IF(E67="","",E67&amp;" ")&amp;D67</f>
        <v>Newport, Rhode Island&lt;br&gt;&lt;span style=font-size:11px&gt;White 1875-99&lt;/span&gt;&lt;br&gt;ListenPast (Kurath, 1963)</v>
      </c>
      <c r="O67" t="str">
        <f t="shared" si="28"/>
        <v>W1870NewportRhodeIslandListenPast</v>
      </c>
      <c r="R67" t="str">
        <f t="shared" si="23"/>
        <v>dp</v>
      </c>
      <c r="S67" t="str">
        <f t="shared" si="21"/>
        <v>ar</v>
      </c>
      <c r="T67" t="str">
        <f t="shared" si="29"/>
        <v>r0</v>
      </c>
      <c r="U67" t="str">
        <f>IF(M67="consonant",#REF!,"")</f>
        <v/>
      </c>
      <c r="V67" t="str">
        <f t="shared" si="24"/>
        <v>lx</v>
      </c>
      <c r="W67" t="str">
        <f t="shared" si="22"/>
        <v>bk</v>
      </c>
      <c r="X67" t="str">
        <f t="shared" si="25"/>
        <v>un</v>
      </c>
      <c r="Y67" t="str">
        <f t="shared" si="26"/>
        <v>b</v>
      </c>
      <c r="AA67" t="str">
        <f t="shared" si="27"/>
        <v>const W1870NewportRhodeIslandListenPast= L.marker([41.64,-71.32], {icon: dp_lx}).bindPopup('Newport, Rhode Island&lt;br&gt;&lt;span style=font-size:11px&gt;White 1875-99&lt;/span&gt;&lt;br&gt;ListenPast (Kurath, 1963)').addTo(W1870);</v>
      </c>
      <c r="AB67" t="str">
        <f t="shared" si="30"/>
        <v/>
      </c>
      <c r="AG67" t="s">
        <v>7849</v>
      </c>
      <c r="BL67" t="s">
        <v>5437</v>
      </c>
    </row>
    <row r="68" spans="1:64">
      <c r="A68" t="s">
        <v>5325</v>
      </c>
      <c r="B68" t="s">
        <v>6941</v>
      </c>
      <c r="C68" s="1" t="s">
        <v>9277</v>
      </c>
      <c r="D68" s="1" t="s">
        <v>7770</v>
      </c>
      <c r="E68" s="1"/>
      <c r="F68" s="41" t="s">
        <v>46</v>
      </c>
      <c r="G68" t="s">
        <v>5279</v>
      </c>
      <c r="I68" s="5">
        <v>-73.53</v>
      </c>
      <c r="J68" s="5">
        <v>41.5</v>
      </c>
      <c r="N68" t="str">
        <f t="shared" si="32"/>
        <v>New Haven, Connecticut&lt;br&gt;&lt;span style=font-size:11px&gt;White 1875-99&lt;/span&gt;&lt;br&gt;Speaker 32 (Kurath, 1963)</v>
      </c>
      <c r="O68" t="str">
        <f t="shared" si="28"/>
        <v>W1870NewHavenConnecticutSpeaker32</v>
      </c>
      <c r="R68" t="str">
        <f t="shared" si="23"/>
        <v>dp</v>
      </c>
      <c r="S68" t="str">
        <f t="shared" si="21"/>
        <v>ar</v>
      </c>
      <c r="T68" t="str">
        <f t="shared" si="29"/>
        <v>r0</v>
      </c>
      <c r="U68" t="str">
        <f>IF(M68="consonant",#REF!,"")</f>
        <v/>
      </c>
      <c r="V68" t="str">
        <f t="shared" si="24"/>
        <v>lx</v>
      </c>
      <c r="W68" t="str">
        <f t="shared" si="22"/>
        <v>bk</v>
      </c>
      <c r="X68" t="str">
        <f t="shared" si="25"/>
        <v>un</v>
      </c>
      <c r="Y68" t="str">
        <f t="shared" si="26"/>
        <v>b</v>
      </c>
      <c r="AA68" t="str">
        <f t="shared" si="27"/>
        <v>const W1870NewHavenConnecticutSpeaker32= L.marker([41.5,-73.53], {icon: dp_lx}).bindPopup('New Haven, Connecticut&lt;br&gt;&lt;span style=font-size:11px&gt;White 1875-99&lt;/span&gt;&lt;br&gt;Speaker 32 (Kurath, 1963)').addTo(W1870);</v>
      </c>
      <c r="AB68" t="str">
        <f t="shared" si="30"/>
        <v/>
      </c>
      <c r="AG68" t="s">
        <v>7850</v>
      </c>
      <c r="BL68" t="s">
        <v>5438</v>
      </c>
    </row>
    <row r="69" spans="1:64">
      <c r="A69" t="s">
        <v>5325</v>
      </c>
      <c r="B69" t="s">
        <v>6568</v>
      </c>
      <c r="C69" s="1" t="s">
        <v>9395</v>
      </c>
      <c r="D69" s="1" t="s">
        <v>7770</v>
      </c>
      <c r="E69" s="1"/>
      <c r="F69" s="41" t="s">
        <v>946</v>
      </c>
      <c r="G69" t="s">
        <v>5151</v>
      </c>
      <c r="I69" s="5">
        <v>-73.819999999999993</v>
      </c>
      <c r="J69" s="5">
        <v>40.85</v>
      </c>
      <c r="K69" t="s">
        <v>9378</v>
      </c>
      <c r="N69" t="str">
        <f t="shared" si="32"/>
        <v>Flushing, New York&lt;br&gt;&lt;span style=font-size:11px&gt;White 1875-99&lt;/span&gt;&lt;br&gt;Speaker 64 (Kurath, 1963)</v>
      </c>
      <c r="O69" t="str">
        <f t="shared" si="28"/>
        <v>W1870FlushingNewYorkSpeaker64</v>
      </c>
      <c r="R69" t="str">
        <f t="shared" si="23"/>
        <v>dp</v>
      </c>
      <c r="S69" t="str">
        <f t="shared" si="21"/>
        <v>ar</v>
      </c>
      <c r="T69" t="str">
        <f t="shared" si="29"/>
        <v>r0</v>
      </c>
      <c r="U69" t="str">
        <f>IF(M69="consonant",#REF!,"")</f>
        <v/>
      </c>
      <c r="V69" t="str">
        <f t="shared" si="24"/>
        <v>lx</v>
      </c>
      <c r="W69" t="str">
        <f t="shared" si="22"/>
        <v>bk</v>
      </c>
      <c r="X69" t="str">
        <f t="shared" si="25"/>
        <v>un</v>
      </c>
      <c r="Y69" t="str">
        <f t="shared" si="26"/>
        <v>b</v>
      </c>
      <c r="AA69" t="str">
        <f t="shared" si="27"/>
        <v>const W1870FlushingNewYorkSpeaker64= L.marker([40.85,-73.82], {icon: dp_lx}).bindPopup('Flushing, New York&lt;br&gt;&lt;span style=font-size:11px&gt;White 1875-99&lt;/span&gt;&lt;br&gt;Speaker 64 (Kurath, 1963)').addTo(W1870);</v>
      </c>
      <c r="AB69" t="str">
        <f t="shared" si="30"/>
        <v/>
      </c>
      <c r="AG69" t="s">
        <v>7851</v>
      </c>
      <c r="BL69" t="s">
        <v>7021</v>
      </c>
    </row>
    <row r="70" spans="1:64">
      <c r="A70" t="s">
        <v>5325</v>
      </c>
      <c r="B70" t="s">
        <v>6853</v>
      </c>
      <c r="C70" s="1" t="s">
        <v>9416</v>
      </c>
      <c r="D70" s="1" t="s">
        <v>7770</v>
      </c>
      <c r="E70" s="1"/>
      <c r="F70" s="41" t="s">
        <v>947</v>
      </c>
      <c r="G70" t="s">
        <v>5291</v>
      </c>
      <c r="I70" s="5">
        <v>-74.010000000000005</v>
      </c>
      <c r="J70" s="5">
        <v>40.81</v>
      </c>
      <c r="N70" t="str">
        <f t="shared" si="32"/>
        <v>Jersey City, New Jersey&lt;br&gt;&lt;span style=font-size:11px&gt;White 1875-99&lt;/span&gt;&lt;br&gt;Speaker 65 (Kurath, 1963)</v>
      </c>
      <c r="O70" t="str">
        <f t="shared" si="28"/>
        <v>W1870JerseyCityNewJerseySpeaker65</v>
      </c>
      <c r="R70" t="str">
        <f t="shared" si="23"/>
        <v>dp</v>
      </c>
      <c r="S70" t="str">
        <f t="shared" si="21"/>
        <v>ar</v>
      </c>
      <c r="T70" t="str">
        <f t="shared" si="29"/>
        <v>r0</v>
      </c>
      <c r="U70" t="str">
        <f>IF(M70="consonant",#REF!,"")</f>
        <v/>
      </c>
      <c r="V70" t="str">
        <f t="shared" si="24"/>
        <v>lx</v>
      </c>
      <c r="W70" t="str">
        <f t="shared" si="22"/>
        <v>bk</v>
      </c>
      <c r="X70" t="str">
        <f t="shared" si="25"/>
        <v>un</v>
      </c>
      <c r="Y70" t="str">
        <f t="shared" si="26"/>
        <v>b</v>
      </c>
      <c r="AA70" t="str">
        <f t="shared" si="27"/>
        <v>const W1870JerseyCityNewJerseySpeaker65= L.marker([40.81,-74.01], {icon: dp_lx}).bindPopup('Jersey City, New Jersey&lt;br&gt;&lt;span style=font-size:11px&gt;White 1875-99&lt;/span&gt;&lt;br&gt;Speaker 65 (Kurath, 1963)').addTo(W1870);</v>
      </c>
      <c r="AB70" t="str">
        <f t="shared" si="30"/>
        <v/>
      </c>
      <c r="AG70" t="s">
        <v>7852</v>
      </c>
      <c r="BL70" t="s">
        <v>7022</v>
      </c>
    </row>
    <row r="71" spans="1:64">
      <c r="A71" t="s">
        <v>5325</v>
      </c>
      <c r="B71" t="s">
        <v>6855</v>
      </c>
      <c r="C71" s="1" t="s">
        <v>9417</v>
      </c>
      <c r="D71" s="1" t="s">
        <v>7770</v>
      </c>
      <c r="E71" s="1"/>
      <c r="F71" s="41" t="s">
        <v>948</v>
      </c>
      <c r="G71" t="s">
        <v>5291</v>
      </c>
      <c r="I71" s="5">
        <v>-74.17</v>
      </c>
      <c r="J71" s="5">
        <v>40.78</v>
      </c>
      <c r="N71" t="str">
        <f t="shared" si="32"/>
        <v>Newark, New Jersey&lt;br&gt;&lt;span style=font-size:11px&gt;White 1875-99&lt;/span&gt;&lt;br&gt;Speaker 66 (Kurath, 1963)</v>
      </c>
      <c r="O71" t="str">
        <f t="shared" si="28"/>
        <v>W1870NewarkNewJerseySpeaker66</v>
      </c>
      <c r="R71" t="str">
        <f t="shared" si="23"/>
        <v>dp</v>
      </c>
      <c r="S71" t="str">
        <f t="shared" si="21"/>
        <v>ar</v>
      </c>
      <c r="T71" t="str">
        <f t="shared" si="29"/>
        <v>r0</v>
      </c>
      <c r="U71" t="str">
        <f>IF(M71="consonant",#REF!,"")</f>
        <v/>
      </c>
      <c r="V71" t="str">
        <f t="shared" si="24"/>
        <v>lx</v>
      </c>
      <c r="W71" t="str">
        <f t="shared" si="22"/>
        <v>bk</v>
      </c>
      <c r="X71" t="str">
        <f t="shared" si="25"/>
        <v>un</v>
      </c>
      <c r="Y71" t="str">
        <f t="shared" si="26"/>
        <v>b</v>
      </c>
      <c r="AA71" t="str">
        <f t="shared" si="27"/>
        <v>const W1870NewarkNewJerseySpeaker66= L.marker([40.78,-74.17], {icon: dp_lx}).bindPopup('Newark, New Jersey&lt;br&gt;&lt;span style=font-size:11px&gt;White 1875-99&lt;/span&gt;&lt;br&gt;Speaker 66 (Kurath, 1963)').addTo(W1870);</v>
      </c>
      <c r="AB71" t="str">
        <f t="shared" si="30"/>
        <v/>
      </c>
      <c r="AG71" t="s">
        <v>7853</v>
      </c>
      <c r="BL71" t="s">
        <v>7023</v>
      </c>
    </row>
    <row r="72" spans="1:64">
      <c r="A72" t="s">
        <v>5325</v>
      </c>
      <c r="B72" t="s">
        <v>6857</v>
      </c>
      <c r="C72" s="1" t="s">
        <v>9418</v>
      </c>
      <c r="D72" s="1" t="s">
        <v>7770</v>
      </c>
      <c r="E72" s="1"/>
      <c r="F72" s="41" t="s">
        <v>949</v>
      </c>
      <c r="G72" t="s">
        <v>5291</v>
      </c>
      <c r="I72" s="5">
        <v>-74.23</v>
      </c>
      <c r="J72" s="5">
        <v>40.799999999999997</v>
      </c>
      <c r="N72" t="str">
        <f t="shared" si="32"/>
        <v>Orange, New Jersey&lt;br&gt;&lt;span style=font-size:11px&gt;White 1875-99&lt;/span&gt;&lt;br&gt;Speaker 67 (Kurath, 1963)</v>
      </c>
      <c r="O72" t="str">
        <f t="shared" si="28"/>
        <v>W1870OrangeNewJerseySpeaker67</v>
      </c>
      <c r="R72" t="str">
        <f t="shared" si="23"/>
        <v>dp</v>
      </c>
      <c r="S72" t="str">
        <f t="shared" si="21"/>
        <v>ar</v>
      </c>
      <c r="T72" t="str">
        <f t="shared" si="29"/>
        <v>r0</v>
      </c>
      <c r="U72" t="str">
        <f>IF(M72="consonant",#REF!,"")</f>
        <v/>
      </c>
      <c r="V72" t="str">
        <f t="shared" si="24"/>
        <v>lx</v>
      </c>
      <c r="W72" t="str">
        <f t="shared" si="22"/>
        <v>bk</v>
      </c>
      <c r="X72" t="str">
        <f t="shared" si="25"/>
        <v>un</v>
      </c>
      <c r="Y72" t="str">
        <f t="shared" si="26"/>
        <v>b</v>
      </c>
      <c r="AA72" t="str">
        <f t="shared" si="27"/>
        <v>const W1870OrangeNewJerseySpeaker67= L.marker([40.8,-74.23], {icon: dp_lx}).bindPopup('Orange, New Jersey&lt;br&gt;&lt;span style=font-size:11px&gt;White 1875-99&lt;/span&gt;&lt;br&gt;Speaker 67 (Kurath, 1963)').addTo(W1870);</v>
      </c>
      <c r="AB72" t="str">
        <f t="shared" si="30"/>
        <v/>
      </c>
      <c r="AG72" t="s">
        <v>7854</v>
      </c>
      <c r="BL72" t="s">
        <v>7024</v>
      </c>
    </row>
    <row r="73" spans="1:64">
      <c r="A73" t="s">
        <v>5325</v>
      </c>
      <c r="B73" t="s">
        <v>6859</v>
      </c>
      <c r="C73" s="1" t="s">
        <v>9419</v>
      </c>
      <c r="D73" s="1" t="s">
        <v>7770</v>
      </c>
      <c r="E73" s="1"/>
      <c r="F73" s="41" t="s">
        <v>950</v>
      </c>
      <c r="G73" t="s">
        <v>5291</v>
      </c>
      <c r="I73" s="5">
        <v>-74.45</v>
      </c>
      <c r="J73" s="5">
        <v>40.56</v>
      </c>
      <c r="N73" t="str">
        <f t="shared" si="32"/>
        <v>New Brunswick, New Jersey&lt;br&gt;&lt;span style=font-size:11px&gt;White 1875-99&lt;/span&gt;&lt;br&gt;Speaker 68 (Kurath, 1963)</v>
      </c>
      <c r="O73" t="str">
        <f t="shared" si="28"/>
        <v>W1870NewBrunswickNewJerseySpeaker68</v>
      </c>
      <c r="R73" t="str">
        <f t="shared" si="23"/>
        <v>dp</v>
      </c>
      <c r="S73" t="str">
        <f t="shared" si="21"/>
        <v>ar</v>
      </c>
      <c r="T73" t="str">
        <f t="shared" si="29"/>
        <v>r0</v>
      </c>
      <c r="U73" t="str">
        <f>IF(M73="consonant",#REF!,"")</f>
        <v/>
      </c>
      <c r="V73" t="str">
        <f t="shared" si="24"/>
        <v>lx</v>
      </c>
      <c r="W73" t="str">
        <f t="shared" si="22"/>
        <v>bk</v>
      </c>
      <c r="X73" t="str">
        <f t="shared" si="25"/>
        <v>un</v>
      </c>
      <c r="Y73" t="str">
        <f t="shared" si="26"/>
        <v>b</v>
      </c>
      <c r="AA73" t="str">
        <f t="shared" si="27"/>
        <v>const W1870NewBrunswickNewJerseySpeaker68= L.marker([40.56,-74.45], {icon: dp_lx}).bindPopup('New Brunswick, New Jersey&lt;br&gt;&lt;span style=font-size:11px&gt;White 1875-99&lt;/span&gt;&lt;br&gt;Speaker 68 (Kurath, 1963)').addTo(W1870);</v>
      </c>
      <c r="AB73" t="str">
        <f t="shared" si="30"/>
        <v/>
      </c>
      <c r="AG73" t="s">
        <v>7855</v>
      </c>
      <c r="BL73" t="s">
        <v>7025</v>
      </c>
    </row>
    <row r="74" spans="1:64">
      <c r="A74" t="s">
        <v>5325</v>
      </c>
      <c r="B74" t="s">
        <v>6861</v>
      </c>
      <c r="C74" s="1" t="s">
        <v>9420</v>
      </c>
      <c r="D74" s="1" t="s">
        <v>7770</v>
      </c>
      <c r="E74" s="1"/>
      <c r="F74" s="41" t="s">
        <v>1003</v>
      </c>
      <c r="G74" t="s">
        <v>5291</v>
      </c>
      <c r="I74" s="5">
        <v>-74.87</v>
      </c>
      <c r="J74" s="5">
        <v>40.11</v>
      </c>
      <c r="N74" t="str">
        <f t="shared" si="32"/>
        <v>BurlingtonNJ, New Jersey&lt;br&gt;&lt;span style=font-size:11px&gt;White 1875-99&lt;/span&gt;&lt;br&gt;Speaker 69 (Kurath, 1963)</v>
      </c>
      <c r="O74" t="str">
        <f t="shared" si="28"/>
        <v>W1870BurlingtonNJNewJerseySpeaker69</v>
      </c>
      <c r="R74" t="str">
        <f t="shared" si="23"/>
        <v>dp</v>
      </c>
      <c r="S74" t="str">
        <f t="shared" si="21"/>
        <v>ar</v>
      </c>
      <c r="T74" t="str">
        <f t="shared" si="29"/>
        <v>r0</v>
      </c>
      <c r="U74" t="str">
        <f>IF(M74="consonant",#REF!,"")</f>
        <v/>
      </c>
      <c r="V74" t="str">
        <f t="shared" si="24"/>
        <v>lx</v>
      </c>
      <c r="W74" t="str">
        <f t="shared" si="22"/>
        <v>bk</v>
      </c>
      <c r="X74" t="str">
        <f t="shared" si="25"/>
        <v>un</v>
      </c>
      <c r="Y74" t="str">
        <f t="shared" si="26"/>
        <v>b</v>
      </c>
      <c r="AA74" t="str">
        <f t="shared" si="27"/>
        <v>const W1870BurlingtonNJNewJerseySpeaker69= L.marker([40.11,-74.87], {icon: dp_lx}).bindPopup('BurlingtonNJ, New Jersey&lt;br&gt;&lt;span style=font-size:11px&gt;White 1875-99&lt;/span&gt;&lt;br&gt;Speaker 69 (Kurath, 1963)').addTo(W1870);</v>
      </c>
      <c r="AB74" t="str">
        <f t="shared" si="30"/>
        <v/>
      </c>
      <c r="AG74" t="s">
        <v>7856</v>
      </c>
      <c r="BL74" t="s">
        <v>7026</v>
      </c>
    </row>
    <row r="75" spans="1:64">
      <c r="A75" t="s">
        <v>5325</v>
      </c>
      <c r="B75" t="s">
        <v>6570</v>
      </c>
      <c r="C75" s="1" t="s">
        <v>9421</v>
      </c>
      <c r="D75" s="1" t="s">
        <v>7770</v>
      </c>
      <c r="E75" s="1"/>
      <c r="F75" s="41" t="s">
        <v>339</v>
      </c>
      <c r="G75" t="s">
        <v>5278</v>
      </c>
      <c r="I75" s="5">
        <v>-75.150000000000006</v>
      </c>
      <c r="J75" s="5">
        <v>40.03</v>
      </c>
      <c r="N75" t="str">
        <f t="shared" si="32"/>
        <v>Philadelphia, Pennsylvania&lt;br&gt;&lt;span style=font-size:11px&gt;White 1875-99&lt;/span&gt;&lt;br&gt;Speaker 72 (Kurath, 1963)</v>
      </c>
      <c r="O75" t="str">
        <f t="shared" si="28"/>
        <v>W1870PhiladelphiaPennsylvaniaSpeaker72</v>
      </c>
      <c r="R75" t="str">
        <f t="shared" si="23"/>
        <v>dp</v>
      </c>
      <c r="S75" t="str">
        <f t="shared" si="21"/>
        <v>ar</v>
      </c>
      <c r="T75" t="str">
        <f t="shared" si="29"/>
        <v>r0</v>
      </c>
      <c r="U75" t="str">
        <f>IF(M75="consonant",#REF!,"")</f>
        <v/>
      </c>
      <c r="V75" t="str">
        <f t="shared" si="24"/>
        <v>lx</v>
      </c>
      <c r="W75" t="str">
        <f t="shared" si="22"/>
        <v>bk</v>
      </c>
      <c r="X75" t="str">
        <f t="shared" si="25"/>
        <v>un</v>
      </c>
      <c r="Y75" t="str">
        <f t="shared" si="26"/>
        <v>b</v>
      </c>
      <c r="AA75" t="str">
        <f t="shared" si="27"/>
        <v>const W1870PhiladelphiaPennsylvaniaSpeaker72= L.marker([40.03,-75.15], {icon: dp_lx}).bindPopup('Philadelphia, Pennsylvania&lt;br&gt;&lt;span style=font-size:11px&gt;White 1875-99&lt;/span&gt;&lt;br&gt;Speaker 72 (Kurath, 1963)').addTo(W1870);</v>
      </c>
      <c r="AB75" t="str">
        <f t="shared" si="30"/>
        <v/>
      </c>
      <c r="AG75" t="s">
        <v>7857</v>
      </c>
      <c r="BL75" t="s">
        <v>7027</v>
      </c>
    </row>
    <row r="76" spans="1:64">
      <c r="A76" t="s">
        <v>5325</v>
      </c>
      <c r="B76" t="s">
        <v>6642</v>
      </c>
      <c r="C76" s="1" t="s">
        <v>9422</v>
      </c>
      <c r="D76" s="1" t="s">
        <v>7770</v>
      </c>
      <c r="E76" s="1"/>
      <c r="F76" s="41" t="s">
        <v>951</v>
      </c>
      <c r="G76" t="s">
        <v>5278</v>
      </c>
      <c r="I76" s="5">
        <v>-76.31</v>
      </c>
      <c r="J76" s="5">
        <v>40.14</v>
      </c>
      <c r="N76" t="str">
        <f t="shared" si="32"/>
        <v>Lancaster, Pennsylvania&lt;br&gt;&lt;span style=font-size:11px&gt;White 1875-99&lt;/span&gt;&lt;br&gt;Speaker 73 (Kurath, 1963)</v>
      </c>
      <c r="O76" t="str">
        <f t="shared" si="28"/>
        <v>W1870LancasterPennsylvaniaSpeaker73</v>
      </c>
      <c r="R76" t="str">
        <f t="shared" si="23"/>
        <v>dp</v>
      </c>
      <c r="S76" t="str">
        <f t="shared" si="21"/>
        <v>ar</v>
      </c>
      <c r="T76" t="str">
        <f t="shared" si="29"/>
        <v>r0</v>
      </c>
      <c r="U76" t="str">
        <f>IF(M76="consonant",#REF!,"")</f>
        <v/>
      </c>
      <c r="V76" t="str">
        <f t="shared" si="24"/>
        <v>lx</v>
      </c>
      <c r="W76" t="str">
        <f t="shared" si="22"/>
        <v>bk</v>
      </c>
      <c r="X76" t="str">
        <f t="shared" si="25"/>
        <v>un</v>
      </c>
      <c r="Y76" t="str">
        <f t="shared" si="26"/>
        <v>b</v>
      </c>
      <c r="AA76" t="str">
        <f t="shared" si="27"/>
        <v>const W1870LancasterPennsylvaniaSpeaker73= L.marker([40.14,-76.31], {icon: dp_lx}).bindPopup('Lancaster, Pennsylvania&lt;br&gt;&lt;span style=font-size:11px&gt;White 1875-99&lt;/span&gt;&lt;br&gt;Speaker 73 (Kurath, 1963)').addTo(W1870);</v>
      </c>
      <c r="AB76" t="str">
        <f t="shared" si="30"/>
        <v/>
      </c>
      <c r="AG76" t="s">
        <v>7858</v>
      </c>
      <c r="BL76" t="s">
        <v>7028</v>
      </c>
    </row>
    <row r="77" spans="1:64">
      <c r="A77" t="s">
        <v>5325</v>
      </c>
      <c r="B77" t="s">
        <v>6684</v>
      </c>
      <c r="C77" s="1" t="s">
        <v>9423</v>
      </c>
      <c r="D77" s="1" t="s">
        <v>7770</v>
      </c>
      <c r="E77" s="1"/>
      <c r="F77" s="41" t="s">
        <v>535</v>
      </c>
      <c r="G77" t="s">
        <v>5278</v>
      </c>
      <c r="I77" s="5">
        <v>-76.73</v>
      </c>
      <c r="J77" s="5">
        <v>40.04</v>
      </c>
      <c r="N77" t="str">
        <f t="shared" si="32"/>
        <v>York, Pennsylvania&lt;br&gt;&lt;span style=font-size:11px&gt;White 1875-99&lt;/span&gt;&lt;br&gt;Speaker 74 (Kurath, 1963)</v>
      </c>
      <c r="O77" t="str">
        <f t="shared" si="28"/>
        <v>W1870YorkPennsylvaniaSpeaker74</v>
      </c>
      <c r="R77" t="str">
        <f t="shared" si="23"/>
        <v>dp</v>
      </c>
      <c r="S77" t="str">
        <f t="shared" si="21"/>
        <v>ar</v>
      </c>
      <c r="T77" t="str">
        <f t="shared" si="29"/>
        <v>r0</v>
      </c>
      <c r="U77" t="str">
        <f>IF(M77="consonant",#REF!,"")</f>
        <v/>
      </c>
      <c r="V77" t="str">
        <f t="shared" si="24"/>
        <v>lx</v>
      </c>
      <c r="W77" t="str">
        <f t="shared" si="22"/>
        <v>bk</v>
      </c>
      <c r="X77" t="str">
        <f t="shared" si="25"/>
        <v>un</v>
      </c>
      <c r="Y77" t="str">
        <f t="shared" si="26"/>
        <v>b</v>
      </c>
      <c r="AA77" t="str">
        <f t="shared" si="27"/>
        <v>const W1870YorkPennsylvaniaSpeaker74= L.marker([40.04,-76.73], {icon: dp_lx}).bindPopup('York, Pennsylvania&lt;br&gt;&lt;span style=font-size:11px&gt;White 1875-99&lt;/span&gt;&lt;br&gt;Speaker 74 (Kurath, 1963)').addTo(W1870);</v>
      </c>
      <c r="AB77" t="str">
        <f t="shared" si="30"/>
        <v/>
      </c>
      <c r="AG77" t="s">
        <v>7859</v>
      </c>
      <c r="BL77" t="s">
        <v>7029</v>
      </c>
    </row>
    <row r="78" spans="1:64">
      <c r="A78" t="s">
        <v>5325</v>
      </c>
      <c r="B78" t="s">
        <v>6574</v>
      </c>
      <c r="C78" s="1" t="s">
        <v>9424</v>
      </c>
      <c r="D78" s="1" t="s">
        <v>7770</v>
      </c>
      <c r="E78" s="1"/>
      <c r="F78" s="41" t="s">
        <v>555</v>
      </c>
      <c r="G78" t="s">
        <v>5278</v>
      </c>
      <c r="I78" s="5">
        <v>-75.25</v>
      </c>
      <c r="J78" s="5">
        <v>40.78</v>
      </c>
      <c r="N78" t="str">
        <f t="shared" si="32"/>
        <v>Easton, Pennsylvania&lt;br&gt;&lt;span style=font-size:11px&gt;White 1875-99&lt;/span&gt;&lt;br&gt;Speaker 77 (Kurath, 1963)</v>
      </c>
      <c r="O78" t="str">
        <f t="shared" si="28"/>
        <v>W1870EastonPennsylvaniaSpeaker77</v>
      </c>
      <c r="R78" t="str">
        <f t="shared" si="23"/>
        <v>dp</v>
      </c>
      <c r="S78" t="str">
        <f t="shared" si="21"/>
        <v>ar</v>
      </c>
      <c r="T78" t="str">
        <f t="shared" si="29"/>
        <v>r0</v>
      </c>
      <c r="U78" t="str">
        <f>IF(M78="consonant",#REF!,"")</f>
        <v/>
      </c>
      <c r="V78" t="str">
        <f t="shared" si="24"/>
        <v>lx</v>
      </c>
      <c r="W78" t="str">
        <f t="shared" si="22"/>
        <v>bk</v>
      </c>
      <c r="X78" t="str">
        <f t="shared" si="25"/>
        <v>un</v>
      </c>
      <c r="Y78" t="str">
        <f t="shared" si="26"/>
        <v>b</v>
      </c>
      <c r="AA78" t="str">
        <f t="shared" si="27"/>
        <v>const W1870EastonPennsylvaniaSpeaker77= L.marker([40.78,-75.25], {icon: dp_lx}).bindPopup('Easton, Pennsylvania&lt;br&gt;&lt;span style=font-size:11px&gt;White 1875-99&lt;/span&gt;&lt;br&gt;Speaker 77 (Kurath, 1963)').addTo(W1870);</v>
      </c>
      <c r="AB78" t="str">
        <f t="shared" si="30"/>
        <v/>
      </c>
      <c r="AG78" t="s">
        <v>7860</v>
      </c>
      <c r="BL78" t="s">
        <v>7030</v>
      </c>
    </row>
    <row r="79" spans="1:64">
      <c r="A79" t="s">
        <v>5325</v>
      </c>
      <c r="B79" t="s">
        <v>6686</v>
      </c>
      <c r="C79" s="1" t="s">
        <v>9425</v>
      </c>
      <c r="D79" s="1" t="s">
        <v>7770</v>
      </c>
      <c r="E79" s="1"/>
      <c r="F79" s="41" t="s">
        <v>953</v>
      </c>
      <c r="G79" t="s">
        <v>5278</v>
      </c>
      <c r="I79" s="5">
        <v>-75.91</v>
      </c>
      <c r="J79" s="5">
        <v>41.36</v>
      </c>
      <c r="K79" t="s">
        <v>9378</v>
      </c>
      <c r="N79" t="str">
        <f t="shared" si="32"/>
        <v>Kingston, Pennsylvania&lt;br&gt;&lt;span style=font-size:11px&gt;White 1875-99&lt;/span&gt;&lt;br&gt;Speaker 78 (Kurath, 1963)</v>
      </c>
      <c r="O79" t="str">
        <f t="shared" si="28"/>
        <v>W1870KingstonPennsylvaniaSpeaker78</v>
      </c>
      <c r="R79" t="str">
        <f t="shared" si="23"/>
        <v>dp</v>
      </c>
      <c r="S79" t="str">
        <f t="shared" si="21"/>
        <v>ar</v>
      </c>
      <c r="T79" t="str">
        <f t="shared" si="29"/>
        <v>r0</v>
      </c>
      <c r="U79" t="str">
        <f>IF(M79="consonant",#REF!,"")</f>
        <v/>
      </c>
      <c r="V79" t="str">
        <f t="shared" si="24"/>
        <v>lx</v>
      </c>
      <c r="W79" t="str">
        <f t="shared" si="22"/>
        <v>bk</v>
      </c>
      <c r="X79" t="str">
        <f t="shared" si="25"/>
        <v>un</v>
      </c>
      <c r="Y79" t="str">
        <f t="shared" si="26"/>
        <v>b</v>
      </c>
      <c r="AA79" t="str">
        <f t="shared" si="27"/>
        <v>const W1870KingstonPennsylvaniaSpeaker78= L.marker([41.36,-75.91], {icon: dp_lx}).bindPopup('Kingston, Pennsylvania&lt;br&gt;&lt;span style=font-size:11px&gt;White 1875-99&lt;/span&gt;&lt;br&gt;Speaker 78 (Kurath, 1963)').addTo(W1870);</v>
      </c>
      <c r="AB79" t="str">
        <f t="shared" si="30"/>
        <v/>
      </c>
      <c r="AG79" t="s">
        <v>7861</v>
      </c>
      <c r="BL79" t="s">
        <v>7031</v>
      </c>
    </row>
    <row r="80" spans="1:64">
      <c r="A80" t="s">
        <v>5325</v>
      </c>
      <c r="B80" t="s">
        <v>6532</v>
      </c>
      <c r="C80" s="1" t="s">
        <v>9426</v>
      </c>
      <c r="D80" s="1" t="s">
        <v>7770</v>
      </c>
      <c r="E80" s="1"/>
      <c r="F80" s="41" t="s">
        <v>954</v>
      </c>
      <c r="G80" t="s">
        <v>5278</v>
      </c>
      <c r="I80" s="5">
        <v>-78.2</v>
      </c>
      <c r="J80" s="5">
        <v>40.57</v>
      </c>
      <c r="K80" t="s">
        <v>9380</v>
      </c>
      <c r="N80" t="str">
        <f t="shared" si="32"/>
        <v>Williamsburg, Pennsylvania&lt;br&gt;&lt;span style=font-size:11px&gt;White 1875-99&lt;/span&gt;&lt;br&gt;Speaker 79 (Kurath, 1963)</v>
      </c>
      <c r="O80" t="str">
        <f t="shared" si="28"/>
        <v>W1870WilliamsburgPennsylvaniaSpeaker79</v>
      </c>
      <c r="R80" t="str">
        <f t="shared" si="23"/>
        <v>dp</v>
      </c>
      <c r="S80" t="str">
        <f t="shared" si="21"/>
        <v>ar</v>
      </c>
      <c r="T80" t="str">
        <f t="shared" si="29"/>
        <v>r0</v>
      </c>
      <c r="U80" t="str">
        <f>IF(M80="consonant",#REF!,"")</f>
        <v/>
      </c>
      <c r="V80" t="str">
        <f t="shared" si="24"/>
        <v>lx</v>
      </c>
      <c r="W80" t="str">
        <f t="shared" si="22"/>
        <v>bk</v>
      </c>
      <c r="X80" t="str">
        <f t="shared" si="25"/>
        <v>un</v>
      </c>
      <c r="Y80" t="str">
        <f t="shared" si="26"/>
        <v>b</v>
      </c>
      <c r="AA80" t="str">
        <f t="shared" si="27"/>
        <v>const W1870WilliamsburgPennsylvaniaSpeaker79= L.marker([40.57,-78.2], {icon: dp_lx}).bindPopup('Williamsburg, Pennsylvania&lt;br&gt;&lt;span style=font-size:11px&gt;White 1875-99&lt;/span&gt;&lt;br&gt;Speaker 79 (Kurath, 1963)').addTo(W1870);</v>
      </c>
      <c r="AB80" t="str">
        <f t="shared" si="30"/>
        <v/>
      </c>
      <c r="AG80" t="s">
        <v>7862</v>
      </c>
      <c r="BL80" t="s">
        <v>7032</v>
      </c>
    </row>
    <row r="81" spans="1:64">
      <c r="A81" t="s">
        <v>5325</v>
      </c>
      <c r="B81" t="s">
        <v>6576</v>
      </c>
      <c r="C81" s="1" t="s">
        <v>9427</v>
      </c>
      <c r="D81" s="1" t="s">
        <v>7770</v>
      </c>
      <c r="E81" s="1"/>
      <c r="F81" s="41" t="s">
        <v>955</v>
      </c>
      <c r="G81" t="s">
        <v>5278</v>
      </c>
      <c r="I81" s="5">
        <v>-78.03</v>
      </c>
      <c r="J81" s="5">
        <v>40.39</v>
      </c>
      <c r="N81" t="str">
        <f t="shared" si="32"/>
        <v>Cassville, Pennsylvania&lt;br&gt;&lt;span style=font-size:11px&gt;White 1875-99&lt;/span&gt;&lt;br&gt;Speaker 80 (Kurath, 1963)</v>
      </c>
      <c r="O81" t="str">
        <f t="shared" si="28"/>
        <v>W1870CassvillePennsylvaniaSpeaker80</v>
      </c>
      <c r="R81" t="str">
        <f t="shared" si="23"/>
        <v>dp</v>
      </c>
      <c r="S81" t="str">
        <f t="shared" ref="S81:S106" si="33">IF(A81="W1700","na",IF(OR(M81="Carib",M81="NYC",M81="ENE"),"au",IF(M81="CAN","ao","ar")))</f>
        <v>ar</v>
      </c>
      <c r="T81" t="str">
        <f t="shared" si="29"/>
        <v>r0</v>
      </c>
      <c r="U81" t="str">
        <f>IF(M81="consonant",#REF!,"")</f>
        <v/>
      </c>
      <c r="V81" t="str">
        <f t="shared" si="24"/>
        <v>lx</v>
      </c>
      <c r="W81" t="str">
        <f t="shared" ref="W81:W106" si="34">IF(OR(M81="S",M81="M"),"fr",IF(OR(M81="W"),"ce","bk"))</f>
        <v>bk</v>
      </c>
      <c r="X81" t="str">
        <f t="shared" si="25"/>
        <v>un</v>
      </c>
      <c r="Y81" t="str">
        <f t="shared" si="26"/>
        <v>b</v>
      </c>
      <c r="AA81" t="str">
        <f t="shared" si="27"/>
        <v>const W1870CassvillePennsylvaniaSpeaker80= L.marker([40.39,-78.03], {icon: dp_lx}).bindPopup('Cassville, Pennsylvania&lt;br&gt;&lt;span style=font-size:11px&gt;White 1875-99&lt;/span&gt;&lt;br&gt;Speaker 80 (Kurath, 1963)').addTo(W1870);</v>
      </c>
      <c r="AB81" t="str">
        <f t="shared" si="30"/>
        <v/>
      </c>
      <c r="AG81" t="s">
        <v>7863</v>
      </c>
      <c r="BL81" t="s">
        <v>7033</v>
      </c>
    </row>
    <row r="82" spans="1:64">
      <c r="A82" t="s">
        <v>5325</v>
      </c>
      <c r="B82" t="s">
        <v>6578</v>
      </c>
      <c r="C82" s="1" t="s">
        <v>9428</v>
      </c>
      <c r="D82" s="1" t="s">
        <v>7770</v>
      </c>
      <c r="E82" s="1"/>
      <c r="F82" s="41" t="s">
        <v>956</v>
      </c>
      <c r="G82" t="s">
        <v>5278</v>
      </c>
      <c r="I82" s="5">
        <v>-78.95</v>
      </c>
      <c r="J82" s="5">
        <v>40.14</v>
      </c>
      <c r="K82" t="s">
        <v>9380</v>
      </c>
      <c r="N82" t="str">
        <f t="shared" si="32"/>
        <v>Boon, Pennsylvania&lt;br&gt;&lt;span style=font-size:11px&gt;White 1875-99&lt;/span&gt;&lt;br&gt;Speaker 81 (Kurath, 1963)</v>
      </c>
      <c r="O82" t="str">
        <f t="shared" si="28"/>
        <v>W1870BoonPennsylvaniaSpeaker81</v>
      </c>
      <c r="R82" t="str">
        <f t="shared" si="23"/>
        <v>dp</v>
      </c>
      <c r="S82" t="str">
        <f t="shared" si="33"/>
        <v>ar</v>
      </c>
      <c r="T82" t="str">
        <f t="shared" si="29"/>
        <v>r0</v>
      </c>
      <c r="U82" t="str">
        <f>IF(M82="consonant",#REF!,"")</f>
        <v/>
      </c>
      <c r="V82" t="str">
        <f t="shared" si="24"/>
        <v>lx</v>
      </c>
      <c r="W82" t="str">
        <f t="shared" si="34"/>
        <v>bk</v>
      </c>
      <c r="X82" t="str">
        <f t="shared" si="25"/>
        <v>un</v>
      </c>
      <c r="Y82" t="str">
        <f t="shared" si="26"/>
        <v>b</v>
      </c>
      <c r="AA82" t="str">
        <f t="shared" si="27"/>
        <v>const W1870BoonPennsylvaniaSpeaker81= L.marker([40.14,-78.95], {icon: dp_lx}).bindPopup('Boon, Pennsylvania&lt;br&gt;&lt;span style=font-size:11px&gt;White 1875-99&lt;/span&gt;&lt;br&gt;Speaker 81 (Kurath, 1963)').addTo(W1870);</v>
      </c>
      <c r="AB82" t="str">
        <f t="shared" si="30"/>
        <v/>
      </c>
      <c r="AG82" t="s">
        <v>7864</v>
      </c>
      <c r="BL82" t="s">
        <v>7034</v>
      </c>
    </row>
    <row r="83" spans="1:64">
      <c r="A83" t="s">
        <v>5325</v>
      </c>
      <c r="B83" t="s">
        <v>6688</v>
      </c>
      <c r="C83" s="1" t="s">
        <v>9429</v>
      </c>
      <c r="D83" s="1" t="s">
        <v>7770</v>
      </c>
      <c r="E83" s="1"/>
      <c r="F83" s="41" t="s">
        <v>957</v>
      </c>
      <c r="G83" t="s">
        <v>5278</v>
      </c>
      <c r="I83" s="5">
        <v>-79.180000000000007</v>
      </c>
      <c r="J83" s="5">
        <v>41.22</v>
      </c>
      <c r="N83" t="str">
        <f t="shared" si="32"/>
        <v>Summerville, Pennsylvania&lt;br&gt;&lt;span style=font-size:11px&gt;White 1875-99&lt;/span&gt;&lt;br&gt;Speaker 82 (Kurath, 1963)</v>
      </c>
      <c r="O83" t="str">
        <f t="shared" si="28"/>
        <v>W1870SummervillePennsylvaniaSpeaker82</v>
      </c>
      <c r="R83" t="str">
        <f t="shared" si="23"/>
        <v>dp</v>
      </c>
      <c r="S83" t="str">
        <f t="shared" si="33"/>
        <v>ar</v>
      </c>
      <c r="T83" t="str">
        <f t="shared" si="29"/>
        <v>r0</v>
      </c>
      <c r="U83" t="str">
        <f>IF(M83="consonant",#REF!,"")</f>
        <v/>
      </c>
      <c r="V83" t="str">
        <f t="shared" si="24"/>
        <v>lx</v>
      </c>
      <c r="W83" t="str">
        <f t="shared" si="34"/>
        <v>bk</v>
      </c>
      <c r="X83" t="str">
        <f t="shared" si="25"/>
        <v>un</v>
      </c>
      <c r="Y83" t="str">
        <f t="shared" si="26"/>
        <v>b</v>
      </c>
      <c r="AA83" t="str">
        <f t="shared" si="27"/>
        <v>const W1870SummervillePennsylvaniaSpeaker82= L.marker([41.22,-79.18], {icon: dp_lx}).bindPopup('Summerville, Pennsylvania&lt;br&gt;&lt;span style=font-size:11px&gt;White 1875-99&lt;/span&gt;&lt;br&gt;Speaker 82 (Kurath, 1963)').addTo(W1870);</v>
      </c>
      <c r="AB83" t="str">
        <f t="shared" si="30"/>
        <v/>
      </c>
      <c r="AG83" t="s">
        <v>7865</v>
      </c>
      <c r="BL83" t="s">
        <v>7035</v>
      </c>
    </row>
    <row r="84" spans="1:64">
      <c r="A84" t="s">
        <v>5325</v>
      </c>
      <c r="B84" t="s">
        <v>6534</v>
      </c>
      <c r="C84" s="1" t="s">
        <v>9395</v>
      </c>
      <c r="D84" s="1" t="s">
        <v>7770</v>
      </c>
      <c r="E84" s="1"/>
      <c r="F84" s="41" t="s">
        <v>958</v>
      </c>
      <c r="G84" t="s">
        <v>5282</v>
      </c>
      <c r="I84" s="5">
        <v>-80.8</v>
      </c>
      <c r="J84" s="5">
        <v>41.84</v>
      </c>
      <c r="N84" t="str">
        <f t="shared" si="32"/>
        <v>Jefferson, Ohio&lt;br&gt;&lt;span style=font-size:11px&gt;White 1875-99&lt;/span&gt;&lt;br&gt;Speaker 83 (Kurath, 1963)</v>
      </c>
      <c r="O84" t="str">
        <f t="shared" si="28"/>
        <v>W1870JeffersonOhioSpeaker83</v>
      </c>
      <c r="R84" t="str">
        <f t="shared" si="23"/>
        <v>dp</v>
      </c>
      <c r="S84" t="str">
        <f t="shared" si="33"/>
        <v>ar</v>
      </c>
      <c r="T84" t="str">
        <f t="shared" si="29"/>
        <v>r0</v>
      </c>
      <c r="U84" t="str">
        <f>IF(M84="consonant",#REF!,"")</f>
        <v/>
      </c>
      <c r="V84" t="str">
        <f t="shared" si="24"/>
        <v>lx</v>
      </c>
      <c r="W84" t="str">
        <f t="shared" si="34"/>
        <v>bk</v>
      </c>
      <c r="X84" t="str">
        <f t="shared" si="25"/>
        <v>un</v>
      </c>
      <c r="Y84" t="str">
        <f t="shared" ref="Y84:Y110" si="35">IF(D84="LAGS","a","b")</f>
        <v>b</v>
      </c>
      <c r="AA84" t="str">
        <f t="shared" si="27"/>
        <v>const W1870JeffersonOhioSpeaker83= L.marker([41.84,-80.8], {icon: dp_lx}).bindPopup('Jefferson, Ohio&lt;br&gt;&lt;span style=font-size:11px&gt;White 1875-99&lt;/span&gt;&lt;br&gt;Speaker 83 (Kurath, 1963)').addTo(W1870);</v>
      </c>
      <c r="AB84" t="str">
        <f t="shared" si="30"/>
        <v/>
      </c>
      <c r="AG84" t="s">
        <v>7866</v>
      </c>
      <c r="BL84" t="s">
        <v>7036</v>
      </c>
    </row>
    <row r="85" spans="1:64">
      <c r="A85" t="s">
        <v>5325</v>
      </c>
      <c r="B85" t="s">
        <v>6580</v>
      </c>
      <c r="C85" s="1" t="s">
        <v>9430</v>
      </c>
      <c r="D85" s="1" t="s">
        <v>7770</v>
      </c>
      <c r="E85" s="1"/>
      <c r="F85" s="41" t="s">
        <v>959</v>
      </c>
      <c r="G85" t="s">
        <v>5278</v>
      </c>
      <c r="I85" s="5">
        <v>-80.3</v>
      </c>
      <c r="J85" s="5">
        <v>40.799999999999997</v>
      </c>
      <c r="K85" t="s">
        <v>9381</v>
      </c>
      <c r="N85" t="str">
        <f t="shared" si="32"/>
        <v>Beaver, Pennsylvania&lt;br&gt;&lt;span style=font-size:11px&gt;White 1875-99&lt;/span&gt;&lt;br&gt;Speaker 84 (Kurath, 1963)</v>
      </c>
      <c r="O85" t="str">
        <f t="shared" si="28"/>
        <v>W1870BeaverPennsylvaniaSpeaker84</v>
      </c>
      <c r="R85" t="str">
        <f t="shared" si="23"/>
        <v>dp</v>
      </c>
      <c r="S85" t="str">
        <f t="shared" si="33"/>
        <v>ar</v>
      </c>
      <c r="T85" t="str">
        <f t="shared" si="29"/>
        <v>r0</v>
      </c>
      <c r="U85" t="str">
        <f>IF(M85="consonant",#REF!,"")</f>
        <v/>
      </c>
      <c r="V85" t="str">
        <f t="shared" si="24"/>
        <v>lx</v>
      </c>
      <c r="W85" t="str">
        <f t="shared" si="34"/>
        <v>bk</v>
      </c>
      <c r="X85" t="str">
        <f t="shared" si="25"/>
        <v>un</v>
      </c>
      <c r="Y85" t="str">
        <f t="shared" si="35"/>
        <v>b</v>
      </c>
      <c r="AA85" t="str">
        <f t="shared" si="27"/>
        <v>const W1870BeaverPennsylvaniaSpeaker84= L.marker([40.8,-80.3], {icon: dp_lx}).bindPopup('Beaver, Pennsylvania&lt;br&gt;&lt;span style=font-size:11px&gt;White 1875-99&lt;/span&gt;&lt;br&gt;Speaker 84 (Kurath, 1963)').addTo(W1870);</v>
      </c>
      <c r="AB85" t="str">
        <f t="shared" si="30"/>
        <v/>
      </c>
      <c r="AG85" t="s">
        <v>7867</v>
      </c>
      <c r="BL85" t="s">
        <v>7037</v>
      </c>
    </row>
    <row r="86" spans="1:64">
      <c r="A86" t="s">
        <v>5325</v>
      </c>
      <c r="B86" t="s">
        <v>6874</v>
      </c>
      <c r="C86" s="1" t="s">
        <v>9431</v>
      </c>
      <c r="D86" s="1" t="s">
        <v>7770</v>
      </c>
      <c r="E86" s="1"/>
      <c r="F86" s="41" t="s">
        <v>960</v>
      </c>
      <c r="G86" t="s">
        <v>5278</v>
      </c>
      <c r="I86" s="5">
        <v>-79.88</v>
      </c>
      <c r="J86" s="5">
        <v>40.369999999999997</v>
      </c>
      <c r="N86" t="str">
        <f t="shared" si="32"/>
        <v>Elizabeth, Pennsylvania&lt;br&gt;&lt;span style=font-size:11px&gt;White 1875-99&lt;/span&gt;&lt;br&gt;Speaker 85 (Kurath, 1963)</v>
      </c>
      <c r="O86" t="str">
        <f t="shared" si="28"/>
        <v>W1870ElizabethPennsylvaniaSpeaker85</v>
      </c>
      <c r="R86" t="str">
        <f t="shared" si="23"/>
        <v>dp</v>
      </c>
      <c r="S86" t="str">
        <f t="shared" si="33"/>
        <v>ar</v>
      </c>
      <c r="T86" t="str">
        <f t="shared" si="29"/>
        <v>r0</v>
      </c>
      <c r="U86" t="str">
        <f>IF(M86="consonant",#REF!,"")</f>
        <v/>
      </c>
      <c r="V86" t="str">
        <f t="shared" si="24"/>
        <v>lx</v>
      </c>
      <c r="W86" t="str">
        <f t="shared" si="34"/>
        <v>bk</v>
      </c>
      <c r="X86" t="str">
        <f t="shared" si="25"/>
        <v>un</v>
      </c>
      <c r="Y86" t="str">
        <f t="shared" si="35"/>
        <v>b</v>
      </c>
      <c r="AA86" t="str">
        <f t="shared" si="27"/>
        <v>const W1870ElizabethPennsylvaniaSpeaker85= L.marker([40.37,-79.88], {icon: dp_lx}).bindPopup('Elizabeth, Pennsylvania&lt;br&gt;&lt;span style=font-size:11px&gt;White 1875-99&lt;/span&gt;&lt;br&gt;Speaker 85 (Kurath, 1963)').addTo(W1870);</v>
      </c>
      <c r="AB86" t="str">
        <f t="shared" si="30"/>
        <v/>
      </c>
      <c r="AG86" t="s">
        <v>7868</v>
      </c>
      <c r="BL86" t="s">
        <v>7038</v>
      </c>
    </row>
    <row r="87" spans="1:64">
      <c r="A87" t="s">
        <v>5325</v>
      </c>
      <c r="B87" t="s">
        <v>6644</v>
      </c>
      <c r="C87" s="1" t="s">
        <v>9395</v>
      </c>
      <c r="D87" s="1" t="s">
        <v>7770</v>
      </c>
      <c r="E87" s="1"/>
      <c r="F87" s="41" t="s">
        <v>961</v>
      </c>
      <c r="G87" t="s">
        <v>5278</v>
      </c>
      <c r="I87" s="5">
        <v>-76.260000000000005</v>
      </c>
      <c r="J87" s="5">
        <v>41.77</v>
      </c>
      <c r="N87" t="str">
        <f t="shared" si="32"/>
        <v>Sugar Run, Pennsylvania&lt;br&gt;&lt;span style=font-size:11px&gt;White 1875-99&lt;/span&gt;&lt;br&gt;Speaker 86 (Kurath, 1963)</v>
      </c>
      <c r="O87" t="str">
        <f t="shared" si="28"/>
        <v>W1870SugarRunPennsylvaniaSpeaker86</v>
      </c>
      <c r="R87" t="str">
        <f t="shared" si="23"/>
        <v>dp</v>
      </c>
      <c r="S87" t="str">
        <f t="shared" si="33"/>
        <v>ar</v>
      </c>
      <c r="T87" t="str">
        <f t="shared" si="29"/>
        <v>r0</v>
      </c>
      <c r="U87" t="str">
        <f>IF(M87="consonant",#REF!,"")</f>
        <v/>
      </c>
      <c r="V87" t="str">
        <f t="shared" si="24"/>
        <v>lx</v>
      </c>
      <c r="W87" t="str">
        <f t="shared" si="34"/>
        <v>bk</v>
      </c>
      <c r="X87" t="str">
        <f t="shared" si="25"/>
        <v>un</v>
      </c>
      <c r="Y87" t="str">
        <f t="shared" si="35"/>
        <v>b</v>
      </c>
      <c r="AA87" t="str">
        <f t="shared" si="27"/>
        <v>const W1870SugarRunPennsylvaniaSpeaker86= L.marker([41.77,-76.26], {icon: dp_lx}).bindPopup('Sugar Run, Pennsylvania&lt;br&gt;&lt;span style=font-size:11px&gt;White 1875-99&lt;/span&gt;&lt;br&gt;Speaker 86 (Kurath, 1963)').addTo(W1870);</v>
      </c>
      <c r="AB87" t="str">
        <f t="shared" si="30"/>
        <v/>
      </c>
      <c r="AG87" t="s">
        <v>7869</v>
      </c>
      <c r="BL87" t="s">
        <v>7039</v>
      </c>
    </row>
    <row r="88" spans="1:64">
      <c r="A88" t="s">
        <v>5325</v>
      </c>
      <c r="B88" t="s">
        <v>6582</v>
      </c>
      <c r="C88" s="1" t="s">
        <v>9432</v>
      </c>
      <c r="D88" s="1" t="s">
        <v>7770</v>
      </c>
      <c r="E88" s="1"/>
      <c r="F88" s="41" t="s">
        <v>962</v>
      </c>
      <c r="G88" t="s">
        <v>5287</v>
      </c>
      <c r="I88" s="5">
        <v>-80.55</v>
      </c>
      <c r="J88" s="5">
        <v>40.46</v>
      </c>
      <c r="N88" t="str">
        <f t="shared" si="32"/>
        <v>Coliers, West Virginia&lt;br&gt;&lt;span style=font-size:11px&gt;White 1875-99&lt;/span&gt;&lt;br&gt;Speaker 87 (Kurath, 1963)</v>
      </c>
      <c r="O88" t="str">
        <f t="shared" si="28"/>
        <v>W1870ColiersWestVirginiaSpeaker87</v>
      </c>
      <c r="R88" t="str">
        <f t="shared" si="23"/>
        <v>dp</v>
      </c>
      <c r="S88" t="str">
        <f t="shared" si="33"/>
        <v>ar</v>
      </c>
      <c r="T88" t="str">
        <f t="shared" si="29"/>
        <v>r0</v>
      </c>
      <c r="U88" t="str">
        <f>IF(M88="consonant",#REF!,"")</f>
        <v/>
      </c>
      <c r="V88" t="str">
        <f t="shared" si="24"/>
        <v>lx</v>
      </c>
      <c r="W88" t="str">
        <f t="shared" si="34"/>
        <v>bk</v>
      </c>
      <c r="X88" t="str">
        <f t="shared" si="25"/>
        <v>un</v>
      </c>
      <c r="Y88" t="str">
        <f t="shared" si="35"/>
        <v>b</v>
      </c>
      <c r="AA88" t="str">
        <f t="shared" si="27"/>
        <v>const W1870ColiersWestVirginiaSpeaker87= L.marker([40.46,-80.55], {icon: dp_lx}).bindPopup('Coliers, West Virginia&lt;br&gt;&lt;span style=font-size:11px&gt;White 1875-99&lt;/span&gt;&lt;br&gt;Speaker 87 (Kurath, 1963)').addTo(W1870);</v>
      </c>
      <c r="AB88" t="str">
        <f t="shared" si="30"/>
        <v/>
      </c>
      <c r="AG88" t="s">
        <v>7870</v>
      </c>
      <c r="BL88" t="s">
        <v>7040</v>
      </c>
    </row>
    <row r="89" spans="1:64">
      <c r="A89" t="s">
        <v>5325</v>
      </c>
      <c r="B89" t="s">
        <v>6512</v>
      </c>
      <c r="C89" s="1" t="s">
        <v>9433</v>
      </c>
      <c r="D89" s="1" t="s">
        <v>7770</v>
      </c>
      <c r="E89" s="1"/>
      <c r="F89" s="41" t="s">
        <v>1002</v>
      </c>
      <c r="G89" t="s">
        <v>5287</v>
      </c>
      <c r="I89" s="5">
        <v>-80.290000000000006</v>
      </c>
      <c r="J89" s="5">
        <v>39.64</v>
      </c>
      <c r="N89" t="str">
        <f t="shared" si="32"/>
        <v>FarmingtonWV, West Virginia&lt;br&gt;&lt;span style=font-size:11px&gt;White 1875-99&lt;/span&gt;&lt;br&gt;Speaker 89 (Kurath, 1963)</v>
      </c>
      <c r="O89" t="str">
        <f t="shared" si="28"/>
        <v>W1870FarmingtonWVWestVirginiaSpeaker89</v>
      </c>
      <c r="R89" t="str">
        <f t="shared" si="23"/>
        <v>dp</v>
      </c>
      <c r="S89" t="str">
        <f t="shared" si="33"/>
        <v>ar</v>
      </c>
      <c r="T89" t="str">
        <f t="shared" si="29"/>
        <v>r0</v>
      </c>
      <c r="U89" t="str">
        <f>IF(M89="consonant",#REF!,"")</f>
        <v/>
      </c>
      <c r="V89" t="str">
        <f t="shared" si="24"/>
        <v>lx</v>
      </c>
      <c r="W89" t="str">
        <f t="shared" si="34"/>
        <v>bk</v>
      </c>
      <c r="X89" t="str">
        <f t="shared" si="25"/>
        <v>un</v>
      </c>
      <c r="Y89" t="str">
        <f t="shared" si="35"/>
        <v>b</v>
      </c>
      <c r="AA89" t="str">
        <f t="shared" si="27"/>
        <v>const W1870FarmingtonWVWestVirginiaSpeaker89= L.marker([39.64,-80.29], {icon: dp_lx}).bindPopup('FarmingtonWV, West Virginia&lt;br&gt;&lt;span style=font-size:11px&gt;White 1875-99&lt;/span&gt;&lt;br&gt;Speaker 89 (Kurath, 1963)').addTo(W1870);</v>
      </c>
      <c r="AB89" t="str">
        <f t="shared" si="30"/>
        <v/>
      </c>
      <c r="AG89" t="s">
        <v>7871</v>
      </c>
      <c r="BL89" t="s">
        <v>7041</v>
      </c>
    </row>
    <row r="90" spans="1:64">
      <c r="A90" t="s">
        <v>5325</v>
      </c>
      <c r="B90" t="s">
        <v>6586</v>
      </c>
      <c r="C90" s="1" t="s">
        <v>9434</v>
      </c>
      <c r="D90" s="1" t="s">
        <v>7770</v>
      </c>
      <c r="E90" s="1"/>
      <c r="F90" s="41" t="s">
        <v>964</v>
      </c>
      <c r="G90" t="s">
        <v>5287</v>
      </c>
      <c r="I90" s="5">
        <v>-79.67</v>
      </c>
      <c r="J90" s="5">
        <v>39.18</v>
      </c>
      <c r="K90" t="s">
        <v>9379</v>
      </c>
      <c r="N90" t="str">
        <f t="shared" si="32"/>
        <v>Parsons, West Virginia&lt;br&gt;&lt;span style=font-size:11px&gt;White 1875-99&lt;/span&gt;&lt;br&gt;Speaker 90 (Kurath, 1963)</v>
      </c>
      <c r="O90" t="str">
        <f t="shared" si="28"/>
        <v>W1870ParsonsWestVirginiaSpeaker90</v>
      </c>
      <c r="R90" t="str">
        <f t="shared" si="23"/>
        <v>dp</v>
      </c>
      <c r="S90" t="str">
        <f t="shared" si="33"/>
        <v>ar</v>
      </c>
      <c r="T90" t="str">
        <f t="shared" si="29"/>
        <v>r0</v>
      </c>
      <c r="U90" t="str">
        <f>IF(M90="consonant",#REF!,"")</f>
        <v/>
      </c>
      <c r="V90" t="str">
        <f t="shared" si="24"/>
        <v>lx</v>
      </c>
      <c r="W90" t="str">
        <f t="shared" si="34"/>
        <v>bk</v>
      </c>
      <c r="X90" t="str">
        <f t="shared" si="25"/>
        <v>un</v>
      </c>
      <c r="Y90" t="str">
        <f t="shared" si="35"/>
        <v>b</v>
      </c>
      <c r="AA90" t="str">
        <f t="shared" si="27"/>
        <v>const W1870ParsonsWestVirginiaSpeaker90= L.marker([39.18,-79.67], {icon: dp_lx}).bindPopup('Parsons, West Virginia&lt;br&gt;&lt;span style=font-size:11px&gt;White 1875-99&lt;/span&gt;&lt;br&gt;Speaker 90 (Kurath, 1963)').addTo(W1870);</v>
      </c>
      <c r="AB90" t="str">
        <f t="shared" si="30"/>
        <v/>
      </c>
      <c r="AG90" t="s">
        <v>7878</v>
      </c>
      <c r="BL90" t="s">
        <v>7042</v>
      </c>
    </row>
    <row r="91" spans="1:64">
      <c r="A91" t="s">
        <v>5325</v>
      </c>
      <c r="B91" t="s">
        <v>6880</v>
      </c>
      <c r="C91" s="1" t="s">
        <v>9435</v>
      </c>
      <c r="D91" s="1" t="s">
        <v>7770</v>
      </c>
      <c r="E91" s="1"/>
      <c r="F91" s="41" t="s">
        <v>261</v>
      </c>
      <c r="G91" t="s">
        <v>5287</v>
      </c>
      <c r="I91" s="5">
        <v>-81.64</v>
      </c>
      <c r="J91" s="5">
        <v>38.479999999999997</v>
      </c>
      <c r="N91" t="str">
        <f t="shared" si="32"/>
        <v>Charleston, West Virginia&lt;br&gt;&lt;span style=font-size:11px&gt;White 1875-99&lt;/span&gt;&lt;br&gt;Speaker 91 (Kurath, 1963)</v>
      </c>
      <c r="O91" t="str">
        <f t="shared" si="28"/>
        <v>W1870CharlestonWestVirginiaSpeaker91</v>
      </c>
      <c r="R91" t="str">
        <f t="shared" si="23"/>
        <v>dp</v>
      </c>
      <c r="S91" t="str">
        <f t="shared" si="33"/>
        <v>ar</v>
      </c>
      <c r="T91" t="str">
        <f t="shared" si="29"/>
        <v>r0</v>
      </c>
      <c r="U91" t="str">
        <f>IF(M91="consonant",#REF!,"")</f>
        <v/>
      </c>
      <c r="V91" t="str">
        <f t="shared" si="24"/>
        <v>lx</v>
      </c>
      <c r="W91" t="str">
        <f t="shared" si="34"/>
        <v>bk</v>
      </c>
      <c r="X91" t="str">
        <f t="shared" si="25"/>
        <v>un</v>
      </c>
      <c r="Y91" t="str">
        <f t="shared" si="35"/>
        <v>b</v>
      </c>
      <c r="AA91" t="str">
        <f t="shared" si="27"/>
        <v>const W1870CharlestonWestVirginiaSpeaker91= L.marker([38.48,-81.64], {icon: dp_lx}).bindPopup('Charleston, West Virginia&lt;br&gt;&lt;span style=font-size:11px&gt;White 1875-99&lt;/span&gt;&lt;br&gt;Speaker 91 (Kurath, 1963)').addTo(W1870);</v>
      </c>
      <c r="AB91" t="str">
        <f t="shared" si="30"/>
        <v/>
      </c>
      <c r="AG91" t="s">
        <v>7879</v>
      </c>
      <c r="BL91" t="s">
        <v>7043</v>
      </c>
    </row>
    <row r="92" spans="1:64">
      <c r="A92" t="s">
        <v>5325</v>
      </c>
      <c r="B92" t="s">
        <v>6588</v>
      </c>
      <c r="C92" s="1" t="s">
        <v>9436</v>
      </c>
      <c r="D92" s="1" t="s">
        <v>7770</v>
      </c>
      <c r="E92" s="1"/>
      <c r="F92" s="41" t="s">
        <v>52</v>
      </c>
      <c r="G92" t="s">
        <v>5286</v>
      </c>
      <c r="I92" s="5">
        <v>-75.56</v>
      </c>
      <c r="J92" s="5">
        <v>39.81</v>
      </c>
      <c r="N92" t="str">
        <f t="shared" si="32"/>
        <v>Wilmington, Delaware&lt;br&gt;&lt;span style=font-size:11px&gt;White 1875-99&lt;/span&gt;&lt;br&gt;Speaker 94 (Kurath, 1963)</v>
      </c>
      <c r="O92" t="str">
        <f t="shared" si="28"/>
        <v>W1870WilmingtonDelawareSpeaker94</v>
      </c>
      <c r="R92" t="str">
        <f t="shared" si="23"/>
        <v>dp</v>
      </c>
      <c r="S92" t="str">
        <f t="shared" si="33"/>
        <v>ar</v>
      </c>
      <c r="T92" t="str">
        <f t="shared" si="29"/>
        <v>r0</v>
      </c>
      <c r="U92" t="str">
        <f>IF(M92="consonant",#REF!,"")</f>
        <v/>
      </c>
      <c r="V92" t="str">
        <f t="shared" si="24"/>
        <v>lx</v>
      </c>
      <c r="W92" t="str">
        <f t="shared" si="34"/>
        <v>bk</v>
      </c>
      <c r="X92" t="str">
        <f t="shared" si="25"/>
        <v>un</v>
      </c>
      <c r="Y92" t="str">
        <f t="shared" si="35"/>
        <v>b</v>
      </c>
      <c r="AA92" t="str">
        <f t="shared" si="27"/>
        <v>const W1870WilmingtonDelawareSpeaker94= L.marker([39.81,-75.56], {icon: dp_lx}).bindPopup('Wilmington, Delaware&lt;br&gt;&lt;span style=font-size:11px&gt;White 1875-99&lt;/span&gt;&lt;br&gt;Speaker 94 (Kurath, 1963)').addTo(W1870);</v>
      </c>
      <c r="AB92" t="str">
        <f t="shared" si="30"/>
        <v/>
      </c>
      <c r="AG92" t="s">
        <v>7880</v>
      </c>
      <c r="BL92" t="s">
        <v>7044</v>
      </c>
    </row>
    <row r="93" spans="1:64">
      <c r="A93" t="s">
        <v>5325</v>
      </c>
      <c r="B93" t="s">
        <v>6538</v>
      </c>
      <c r="C93" s="1" t="s">
        <v>9437</v>
      </c>
      <c r="D93" s="1" t="s">
        <v>7770</v>
      </c>
      <c r="E93" s="1"/>
      <c r="F93" s="41" t="s">
        <v>969</v>
      </c>
      <c r="G93" t="s">
        <v>905</v>
      </c>
      <c r="I93" s="5">
        <v>-75.61</v>
      </c>
      <c r="J93" s="5">
        <v>38.42</v>
      </c>
      <c r="K93" t="s">
        <v>9384</v>
      </c>
      <c r="N93" t="str">
        <f t="shared" si="32"/>
        <v>Salisbury, Maryland&lt;br&gt;&lt;span style=font-size:11px&gt;White 1875-99&lt;/span&gt;&lt;br&gt;Speaker 96 (Kurath, 1963)</v>
      </c>
      <c r="O93" t="str">
        <f t="shared" si="28"/>
        <v>W1870SalisburyMarylandSpeaker96</v>
      </c>
      <c r="R93" t="str">
        <f t="shared" si="23"/>
        <v>dp</v>
      </c>
      <c r="S93" t="str">
        <f t="shared" si="33"/>
        <v>ar</v>
      </c>
      <c r="T93" t="str">
        <f t="shared" si="29"/>
        <v>r0</v>
      </c>
      <c r="U93" t="str">
        <f>IF(M93="consonant",#REF!,"")</f>
        <v/>
      </c>
      <c r="V93" t="str">
        <f t="shared" si="24"/>
        <v>lx</v>
      </c>
      <c r="W93" t="str">
        <f t="shared" si="34"/>
        <v>bk</v>
      </c>
      <c r="X93" t="str">
        <f t="shared" si="25"/>
        <v>un</v>
      </c>
      <c r="Y93" t="str">
        <f t="shared" si="35"/>
        <v>b</v>
      </c>
      <c r="AA93" t="str">
        <f t="shared" si="27"/>
        <v>const W1870SalisburyMarylandSpeaker96= L.marker([38.42,-75.61], {icon: dp_lx}).bindPopup('Salisbury, Maryland&lt;br&gt;&lt;span style=font-size:11px&gt;White 1875-99&lt;/span&gt;&lt;br&gt;Speaker 96 (Kurath, 1963)').addTo(W1870);</v>
      </c>
      <c r="AB93" t="str">
        <f t="shared" si="30"/>
        <v/>
      </c>
      <c r="AG93" t="s">
        <v>7881</v>
      </c>
      <c r="BL93" t="s">
        <v>7045</v>
      </c>
    </row>
    <row r="94" spans="1:64">
      <c r="A94" t="s">
        <v>5325</v>
      </c>
      <c r="B94" t="s">
        <v>6544</v>
      </c>
      <c r="C94" s="1" t="s">
        <v>9438</v>
      </c>
      <c r="D94" s="1" t="s">
        <v>7770</v>
      </c>
      <c r="E94" s="1"/>
      <c r="F94" s="41" t="s">
        <v>132</v>
      </c>
      <c r="G94" t="s">
        <v>905</v>
      </c>
      <c r="I94" s="5">
        <v>-76.61</v>
      </c>
      <c r="J94" s="5">
        <v>39.35</v>
      </c>
      <c r="K94" t="s">
        <v>9379</v>
      </c>
      <c r="N94" t="str">
        <f t="shared" si="32"/>
        <v>Baltimore, Maryland&lt;br&gt;&lt;span style=font-size:11px&gt;White 1875-99&lt;/span&gt;&lt;br&gt;Speaker 99 (Kurath, 1963)</v>
      </c>
      <c r="O94" t="str">
        <f t="shared" si="28"/>
        <v>W1870BaltimoreMarylandSpeaker99</v>
      </c>
      <c r="R94" t="str">
        <f t="shared" si="23"/>
        <v>dp</v>
      </c>
      <c r="S94" t="str">
        <f t="shared" si="33"/>
        <v>ar</v>
      </c>
      <c r="T94" t="str">
        <f t="shared" si="29"/>
        <v>r0</v>
      </c>
      <c r="U94" t="str">
        <f>IF(M94="consonant",#REF!,"")</f>
        <v/>
      </c>
      <c r="V94" t="str">
        <f t="shared" si="24"/>
        <v>lx</v>
      </c>
      <c r="W94" t="str">
        <f t="shared" si="34"/>
        <v>bk</v>
      </c>
      <c r="X94" t="str">
        <f t="shared" si="25"/>
        <v>un</v>
      </c>
      <c r="Y94" t="str">
        <f t="shared" si="35"/>
        <v>b</v>
      </c>
      <c r="AA94" t="str">
        <f t="shared" si="27"/>
        <v>const W1870BaltimoreMarylandSpeaker99= L.marker([39.35,-76.61], {icon: dp_lx}).bindPopup('Baltimore, Maryland&lt;br&gt;&lt;span style=font-size:11px&gt;White 1875-99&lt;/span&gt;&lt;br&gt;Speaker 99 (Kurath, 1963)').addTo(W1870);</v>
      </c>
      <c r="AB94" t="str">
        <f t="shared" si="30"/>
        <v/>
      </c>
      <c r="AG94" t="s">
        <v>7882</v>
      </c>
      <c r="BL94" t="s">
        <v>7046</v>
      </c>
    </row>
    <row r="95" spans="1:64">
      <c r="A95" t="s">
        <v>5325</v>
      </c>
      <c r="B95" t="s">
        <v>6590</v>
      </c>
      <c r="C95" s="1" t="s">
        <v>9270</v>
      </c>
      <c r="D95" s="1" t="s">
        <v>7770</v>
      </c>
      <c r="E95" s="1"/>
      <c r="F95" s="41" t="s">
        <v>970</v>
      </c>
      <c r="G95" t="s">
        <v>905</v>
      </c>
      <c r="I95" s="5">
        <v>-76.5</v>
      </c>
      <c r="J95" s="5">
        <v>39.03</v>
      </c>
      <c r="K95" t="s">
        <v>9379</v>
      </c>
      <c r="N95" t="str">
        <f t="shared" si="32"/>
        <v>Annapolis, Maryland&lt;br&gt;&lt;span style=font-size:11px&gt;White 1875-99&lt;/span&gt;&lt;br&gt;Speaker 100 (Kurath, 1963)</v>
      </c>
      <c r="O95" t="str">
        <f t="shared" si="28"/>
        <v>W1870AnnapolisMarylandSpeaker100</v>
      </c>
      <c r="R95" t="str">
        <f t="shared" si="23"/>
        <v>dp</v>
      </c>
      <c r="S95" t="str">
        <f t="shared" si="33"/>
        <v>ar</v>
      </c>
      <c r="T95" t="str">
        <f t="shared" si="29"/>
        <v>r0</v>
      </c>
      <c r="U95" t="str">
        <f>IF(M95="consonant",#REF!,"")</f>
        <v/>
      </c>
      <c r="V95" t="str">
        <f t="shared" si="24"/>
        <v>lx</v>
      </c>
      <c r="W95" t="str">
        <f t="shared" si="34"/>
        <v>bk</v>
      </c>
      <c r="X95" t="str">
        <f t="shared" si="25"/>
        <v>un</v>
      </c>
      <c r="Y95" t="str">
        <f t="shared" si="35"/>
        <v>b</v>
      </c>
      <c r="AA95" t="str">
        <f t="shared" si="27"/>
        <v>const W1870AnnapolisMarylandSpeaker100= L.marker([39.03,-76.5], {icon: dp_lx}).bindPopup('Annapolis, Maryland&lt;br&gt;&lt;span style=font-size:11px&gt;White 1875-99&lt;/span&gt;&lt;br&gt;Speaker 100 (Kurath, 1963)').addTo(W1870);</v>
      </c>
      <c r="AB95" t="str">
        <f t="shared" si="30"/>
        <v/>
      </c>
      <c r="AG95" t="s">
        <v>7883</v>
      </c>
      <c r="BL95" t="s">
        <v>7047</v>
      </c>
    </row>
    <row r="96" spans="1:64">
      <c r="A96" t="s">
        <v>5325</v>
      </c>
      <c r="B96" t="s">
        <v>6594</v>
      </c>
      <c r="C96" s="1" t="s">
        <v>9269</v>
      </c>
      <c r="D96" s="1" t="s">
        <v>7770</v>
      </c>
      <c r="E96" s="1"/>
      <c r="F96" s="41" t="s">
        <v>972</v>
      </c>
      <c r="G96" t="s">
        <v>48</v>
      </c>
      <c r="I96" s="5">
        <v>-77.069999999999993</v>
      </c>
      <c r="J96" s="5">
        <v>38.97</v>
      </c>
      <c r="K96" t="s">
        <v>9379</v>
      </c>
      <c r="N96" t="str">
        <f t="shared" si="32"/>
        <v>Georgetown, DC&lt;br&gt;&lt;span style=font-size:11px&gt;White 1875-99&lt;/span&gt;&lt;br&gt;Speaker 102 (Kurath, 1963)</v>
      </c>
      <c r="O96" t="str">
        <f t="shared" si="28"/>
        <v>W1870GeorgetownDCSpeaker102</v>
      </c>
      <c r="R96" t="str">
        <f t="shared" si="23"/>
        <v>dp</v>
      </c>
      <c r="S96" t="str">
        <f t="shared" si="33"/>
        <v>ar</v>
      </c>
      <c r="T96" t="str">
        <f t="shared" si="29"/>
        <v>r0</v>
      </c>
      <c r="U96" t="str">
        <f>IF(M96="consonant",#REF!,"")</f>
        <v/>
      </c>
      <c r="V96" t="str">
        <f t="shared" si="24"/>
        <v>lx</v>
      </c>
      <c r="W96" t="str">
        <f t="shared" si="34"/>
        <v>bk</v>
      </c>
      <c r="X96" t="str">
        <f t="shared" si="25"/>
        <v>un</v>
      </c>
      <c r="Y96" t="str">
        <f t="shared" si="35"/>
        <v>b</v>
      </c>
      <c r="AA96" t="str">
        <f t="shared" si="27"/>
        <v>const W1870GeorgetownDCSpeaker102= L.marker([38.97,-77.07], {icon: dp_lx}).bindPopup('Georgetown, DC&lt;br&gt;&lt;span style=font-size:11px&gt;White 1875-99&lt;/span&gt;&lt;br&gt;Speaker 102 (Kurath, 1963)').addTo(W1870);</v>
      </c>
      <c r="AB96" t="str">
        <f t="shared" si="30"/>
        <v/>
      </c>
      <c r="AG96" t="s">
        <v>7884</v>
      </c>
      <c r="BL96" t="s">
        <v>7048</v>
      </c>
    </row>
    <row r="97" spans="1:64">
      <c r="A97" t="s">
        <v>5325</v>
      </c>
      <c r="B97" t="s">
        <v>6596</v>
      </c>
      <c r="C97" s="1" t="s">
        <v>9395</v>
      </c>
      <c r="D97" s="1" t="s">
        <v>7770</v>
      </c>
      <c r="E97" s="1"/>
      <c r="F97" s="41" t="s">
        <v>973</v>
      </c>
      <c r="G97" t="s">
        <v>903</v>
      </c>
      <c r="I97" s="5">
        <v>-77.069999999999993</v>
      </c>
      <c r="J97" s="5">
        <v>39.159999999999997</v>
      </c>
      <c r="K97" t="s">
        <v>9379</v>
      </c>
      <c r="N97" t="str">
        <f t="shared" si="32"/>
        <v>Alexandria, Virginia&lt;br&gt;&lt;span style=font-size:11px&gt;White 1875-99&lt;/span&gt;&lt;br&gt;Speaker 103 (Kurath, 1963)</v>
      </c>
      <c r="O97" t="str">
        <f t="shared" si="28"/>
        <v>W1870AlexandriaVirginiaSpeaker103</v>
      </c>
      <c r="R97" t="str">
        <f t="shared" si="23"/>
        <v>dp</v>
      </c>
      <c r="S97" t="str">
        <f t="shared" si="33"/>
        <v>ar</v>
      </c>
      <c r="T97" t="str">
        <f t="shared" si="29"/>
        <v>r0</v>
      </c>
      <c r="U97" t="str">
        <f>IF(M97="consonant",#REF!,"")</f>
        <v/>
      </c>
      <c r="V97" t="str">
        <f t="shared" si="24"/>
        <v>lx</v>
      </c>
      <c r="W97" t="str">
        <f t="shared" si="34"/>
        <v>bk</v>
      </c>
      <c r="X97" t="str">
        <f t="shared" si="25"/>
        <v>un</v>
      </c>
      <c r="Y97" t="str">
        <f t="shared" si="35"/>
        <v>b</v>
      </c>
      <c r="AA97" t="str">
        <f t="shared" si="27"/>
        <v>const W1870AlexandriaVirginiaSpeaker103= L.marker([39.16,-77.07], {icon: dp_lx}).bindPopup('Alexandria, Virginia&lt;br&gt;&lt;span style=font-size:11px&gt;White 1875-99&lt;/span&gt;&lt;br&gt;Speaker 103 (Kurath, 1963)').addTo(W1870);</v>
      </c>
      <c r="AB97" t="str">
        <f t="shared" si="30"/>
        <v/>
      </c>
      <c r="AG97" t="s">
        <v>7885</v>
      </c>
      <c r="BL97" t="s">
        <v>7049</v>
      </c>
    </row>
    <row r="98" spans="1:64">
      <c r="A98" t="s">
        <v>5325</v>
      </c>
      <c r="B98" t="s">
        <v>6600</v>
      </c>
      <c r="C98" s="1" t="s">
        <v>9439</v>
      </c>
      <c r="D98" s="1" t="s">
        <v>7770</v>
      </c>
      <c r="E98" s="1"/>
      <c r="F98" s="41" t="s">
        <v>975</v>
      </c>
      <c r="G98" t="s">
        <v>903</v>
      </c>
      <c r="I98" s="5">
        <v>-78.180000000000007</v>
      </c>
      <c r="J98" s="5">
        <v>39.46</v>
      </c>
      <c r="K98" t="s">
        <v>9379</v>
      </c>
      <c r="N98" t="str">
        <f t="shared" si="32"/>
        <v>Winchester, Virginia&lt;br&gt;&lt;span style=font-size:11px&gt;White 1875-99&lt;/span&gt;&lt;br&gt;Speaker 105 (Kurath, 1963)</v>
      </c>
      <c r="O98" t="str">
        <f t="shared" si="28"/>
        <v>W1870WinchesterVirginiaSpeaker105</v>
      </c>
      <c r="R98" t="str">
        <f t="shared" si="23"/>
        <v>dp</v>
      </c>
      <c r="S98" t="str">
        <f t="shared" si="33"/>
        <v>ar</v>
      </c>
      <c r="T98" t="str">
        <f t="shared" si="29"/>
        <v>r0</v>
      </c>
      <c r="U98" t="str">
        <f>IF(M98="consonant",#REF!,"")</f>
        <v/>
      </c>
      <c r="V98" t="str">
        <f t="shared" si="24"/>
        <v>lx</v>
      </c>
      <c r="W98" t="str">
        <f t="shared" si="34"/>
        <v>bk</v>
      </c>
      <c r="X98" t="str">
        <f t="shared" si="25"/>
        <v>un</v>
      </c>
      <c r="Y98" t="str">
        <f t="shared" si="35"/>
        <v>b</v>
      </c>
      <c r="AA98" t="str">
        <f t="shared" si="27"/>
        <v>const W1870WinchesterVirginiaSpeaker105= L.marker([39.46,-78.18], {icon: dp_lx}).bindPopup('Winchester, Virginia&lt;br&gt;&lt;span style=font-size:11px&gt;White 1875-99&lt;/span&gt;&lt;br&gt;Speaker 105 (Kurath, 1963)').addTo(W1870);</v>
      </c>
      <c r="AB98" t="str">
        <f t="shared" si="30"/>
        <v/>
      </c>
      <c r="AG98" t="s">
        <v>7886</v>
      </c>
      <c r="BL98" t="s">
        <v>7050</v>
      </c>
    </row>
    <row r="99" spans="1:64">
      <c r="A99" t="s">
        <v>5325</v>
      </c>
      <c r="B99" t="s">
        <v>6890</v>
      </c>
      <c r="C99" s="1" t="s">
        <v>9440</v>
      </c>
      <c r="D99" s="1" t="s">
        <v>7770</v>
      </c>
      <c r="E99" s="1"/>
      <c r="F99" s="41" t="s">
        <v>978</v>
      </c>
      <c r="G99" t="s">
        <v>903</v>
      </c>
      <c r="I99" s="5">
        <v>-76.38</v>
      </c>
      <c r="J99" s="5">
        <v>37.9</v>
      </c>
      <c r="N99" t="str">
        <f t="shared" si="32"/>
        <v>Wiconico Church, Virginia&lt;br&gt;&lt;span style=font-size:11px&gt;White 1875-99&lt;/span&gt;&lt;br&gt;Speaker 108 (Kurath, 1963)</v>
      </c>
      <c r="O99" t="str">
        <f t="shared" si="28"/>
        <v>W1870WiconicoChurchVirginiaSpeaker108</v>
      </c>
      <c r="R99" t="str">
        <f t="shared" si="23"/>
        <v>dp</v>
      </c>
      <c r="S99" t="str">
        <f t="shared" si="33"/>
        <v>ar</v>
      </c>
      <c r="T99" t="str">
        <f t="shared" si="29"/>
        <v>r0</v>
      </c>
      <c r="U99" t="str">
        <f>IF(M99="consonant",#REF!,"")</f>
        <v/>
      </c>
      <c r="V99" t="str">
        <f t="shared" si="24"/>
        <v>lx</v>
      </c>
      <c r="W99" t="str">
        <f t="shared" si="34"/>
        <v>bk</v>
      </c>
      <c r="X99" t="str">
        <f t="shared" si="25"/>
        <v>un</v>
      </c>
      <c r="Y99" t="str">
        <f t="shared" si="35"/>
        <v>b</v>
      </c>
      <c r="AA99" t="str">
        <f t="shared" si="27"/>
        <v>const W1870WiconicoChurchVirginiaSpeaker108= L.marker([37.9,-76.38], {icon: dp_lx}).bindPopup('Wiconico Church, Virginia&lt;br&gt;&lt;span style=font-size:11px&gt;White 1875-99&lt;/span&gt;&lt;br&gt;Speaker 108 (Kurath, 1963)').addTo(W1870);</v>
      </c>
      <c r="AB99" t="str">
        <f t="shared" si="30"/>
        <v/>
      </c>
      <c r="AG99" t="s">
        <v>7887</v>
      </c>
      <c r="BL99" t="s">
        <v>7051</v>
      </c>
    </row>
    <row r="100" spans="1:64">
      <c r="A100" t="s">
        <v>5325</v>
      </c>
      <c r="B100" t="s">
        <v>6892</v>
      </c>
      <c r="C100" s="1" t="s">
        <v>9441</v>
      </c>
      <c r="D100" s="1" t="s">
        <v>7770</v>
      </c>
      <c r="E100" s="1"/>
      <c r="F100" s="41" t="s">
        <v>979</v>
      </c>
      <c r="G100" t="s">
        <v>903</v>
      </c>
      <c r="I100" s="5">
        <v>-76.5</v>
      </c>
      <c r="J100" s="5">
        <v>37.51</v>
      </c>
      <c r="K100" t="s">
        <v>9385</v>
      </c>
      <c r="N100" t="str">
        <f t="shared" si="32"/>
        <v>Gloucester, Virginia&lt;br&gt;&lt;span style=font-size:11px&gt;White 1875-99&lt;/span&gt;&lt;br&gt;Speaker 109 (Kurath, 1963)</v>
      </c>
      <c r="O100" t="str">
        <f t="shared" si="28"/>
        <v>W1870GloucesterVirginiaSpeaker109</v>
      </c>
      <c r="R100" t="str">
        <f t="shared" si="23"/>
        <v>dp</v>
      </c>
      <c r="S100" t="str">
        <f t="shared" si="33"/>
        <v>ar</v>
      </c>
      <c r="T100" t="str">
        <f t="shared" si="29"/>
        <v>r0</v>
      </c>
      <c r="U100" t="str">
        <f>IF(M100="consonant",#REF!,"")</f>
        <v/>
      </c>
      <c r="V100" t="str">
        <f t="shared" si="24"/>
        <v>lx</v>
      </c>
      <c r="W100" t="str">
        <f t="shared" si="34"/>
        <v>bk</v>
      </c>
      <c r="X100" t="str">
        <f t="shared" si="25"/>
        <v>un</v>
      </c>
      <c r="Y100" t="str">
        <f t="shared" si="35"/>
        <v>b</v>
      </c>
      <c r="AA100" t="str">
        <f t="shared" si="27"/>
        <v>const W1870GloucesterVirginiaSpeaker109= L.marker([37.51,-76.5], {icon: dp_lx}).bindPopup('Gloucester, Virginia&lt;br&gt;&lt;span style=font-size:11px&gt;White 1875-99&lt;/span&gt;&lt;br&gt;Speaker 109 (Kurath, 1963)').addTo(W1870);</v>
      </c>
      <c r="AB100" t="str">
        <f t="shared" si="30"/>
        <v/>
      </c>
      <c r="AG100" t="s">
        <v>7888</v>
      </c>
      <c r="BL100" t="s">
        <v>7052</v>
      </c>
    </row>
    <row r="101" spans="1:64">
      <c r="A101" t="s">
        <v>5325</v>
      </c>
      <c r="B101" t="s">
        <v>6610</v>
      </c>
      <c r="C101" s="1" t="s">
        <v>9395</v>
      </c>
      <c r="D101" s="1" t="s">
        <v>7770</v>
      </c>
      <c r="E101" s="1"/>
      <c r="F101" s="41" t="s">
        <v>306</v>
      </c>
      <c r="G101" t="s">
        <v>903</v>
      </c>
      <c r="I101" s="5">
        <v>-77.45</v>
      </c>
      <c r="J101" s="5">
        <v>37.619999999999997</v>
      </c>
      <c r="K101" t="s">
        <v>9385</v>
      </c>
      <c r="N101" t="str">
        <f t="shared" si="32"/>
        <v>Richmond, Virginia&lt;br&gt;&lt;span style=font-size:11px&gt;White 1875-99&lt;/span&gt;&lt;br&gt;Speaker 112 (Kurath, 1963)</v>
      </c>
      <c r="O101" t="str">
        <f t="shared" si="28"/>
        <v>W1870RichmondVirginiaSpeaker112</v>
      </c>
      <c r="R101" t="str">
        <f t="shared" si="23"/>
        <v>dp</v>
      </c>
      <c r="S101" t="str">
        <f t="shared" si="33"/>
        <v>ar</v>
      </c>
      <c r="T101" t="str">
        <f t="shared" si="29"/>
        <v>r0</v>
      </c>
      <c r="U101" t="str">
        <f>IF(M101="consonant",#REF!,"")</f>
        <v/>
      </c>
      <c r="V101" t="str">
        <f t="shared" si="24"/>
        <v>lx</v>
      </c>
      <c r="W101" t="str">
        <f t="shared" si="34"/>
        <v>bk</v>
      </c>
      <c r="X101" t="str">
        <f t="shared" si="25"/>
        <v>un</v>
      </c>
      <c r="Y101" t="str">
        <f t="shared" si="35"/>
        <v>b</v>
      </c>
      <c r="AA101" t="str">
        <f t="shared" si="27"/>
        <v>const W1870RichmondVirginiaSpeaker112= L.marker([37.62,-77.45], {icon: dp_lx}).bindPopup('Richmond, Virginia&lt;br&gt;&lt;span style=font-size:11px&gt;White 1875-99&lt;/span&gt;&lt;br&gt;Speaker 112 (Kurath, 1963)').addTo(W1870);</v>
      </c>
      <c r="AB101" t="str">
        <f t="shared" si="30"/>
        <v/>
      </c>
      <c r="AG101" t="s">
        <v>7889</v>
      </c>
      <c r="BL101" t="s">
        <v>7053</v>
      </c>
    </row>
    <row r="102" spans="1:64">
      <c r="A102" t="s">
        <v>5325</v>
      </c>
      <c r="B102" t="s">
        <v>6648</v>
      </c>
      <c r="C102" s="1" t="s">
        <v>9442</v>
      </c>
      <c r="D102" s="1" t="s">
        <v>7770</v>
      </c>
      <c r="E102" s="1"/>
      <c r="F102" s="41" t="s">
        <v>193</v>
      </c>
      <c r="G102" t="s">
        <v>903</v>
      </c>
      <c r="I102" s="5">
        <v>-76.319999999999993</v>
      </c>
      <c r="J102" s="5">
        <v>36.96</v>
      </c>
      <c r="K102" t="s">
        <v>9385</v>
      </c>
      <c r="N102" t="str">
        <f t="shared" si="32"/>
        <v>Norfolk, Virginia&lt;br&gt;&lt;span style=font-size:11px&gt;White 1875-99&lt;/span&gt;&lt;br&gt;Speaker 114 (Kurath, 1963)</v>
      </c>
      <c r="O102" t="str">
        <f t="shared" si="28"/>
        <v>W1870NorfolkVirginiaSpeaker114</v>
      </c>
      <c r="R102" t="str">
        <f t="shared" si="23"/>
        <v>dp</v>
      </c>
      <c r="S102" t="str">
        <f t="shared" si="33"/>
        <v>ar</v>
      </c>
      <c r="T102" t="str">
        <f t="shared" si="29"/>
        <v>r0</v>
      </c>
      <c r="U102" t="str">
        <f>IF(M102="consonant",#REF!,"")</f>
        <v/>
      </c>
      <c r="V102" t="str">
        <f t="shared" si="24"/>
        <v>lx</v>
      </c>
      <c r="W102" t="str">
        <f t="shared" si="34"/>
        <v>bk</v>
      </c>
      <c r="X102" t="str">
        <f t="shared" si="25"/>
        <v>un</v>
      </c>
      <c r="Y102" t="str">
        <f t="shared" si="35"/>
        <v>b</v>
      </c>
      <c r="AA102" t="str">
        <f t="shared" si="27"/>
        <v>const W1870NorfolkVirginiaSpeaker114= L.marker([36.96,-76.32], {icon: dp_lx}).bindPopup('Norfolk, Virginia&lt;br&gt;&lt;span style=font-size:11px&gt;White 1875-99&lt;/span&gt;&lt;br&gt;Speaker 114 (Kurath, 1963)').addTo(W1870);</v>
      </c>
      <c r="AB102" t="str">
        <f t="shared" si="30"/>
        <v/>
      </c>
      <c r="AG102" t="s">
        <v>7890</v>
      </c>
      <c r="BL102" t="s">
        <v>7054</v>
      </c>
    </row>
    <row r="103" spans="1:64">
      <c r="A103" t="s">
        <v>5325</v>
      </c>
      <c r="B103" t="s">
        <v>6650</v>
      </c>
      <c r="C103" s="1" t="s">
        <v>9443</v>
      </c>
      <c r="D103" s="1" t="s">
        <v>7770</v>
      </c>
      <c r="E103" s="1"/>
      <c r="F103" s="41" t="s">
        <v>981</v>
      </c>
      <c r="G103" t="s">
        <v>903</v>
      </c>
      <c r="I103" s="5">
        <v>-79.14</v>
      </c>
      <c r="J103" s="5">
        <v>37.5</v>
      </c>
      <c r="N103" t="str">
        <f t="shared" si="32"/>
        <v>Lynchburg, Virginia&lt;br&gt;&lt;span style=font-size:11px&gt;White 1875-99&lt;/span&gt;&lt;br&gt;Speaker 115 (Kurath, 1963)</v>
      </c>
      <c r="O103" t="str">
        <f t="shared" si="28"/>
        <v>W1870LynchburgVirginiaSpeaker115</v>
      </c>
      <c r="R103" t="str">
        <f t="shared" si="23"/>
        <v>dp</v>
      </c>
      <c r="S103" t="str">
        <f t="shared" si="33"/>
        <v>ar</v>
      </c>
      <c r="T103" t="str">
        <f t="shared" si="29"/>
        <v>r0</v>
      </c>
      <c r="U103" t="str">
        <f>IF(M103="consonant",#REF!,"")</f>
        <v/>
      </c>
      <c r="V103" t="str">
        <f t="shared" si="24"/>
        <v>lx</v>
      </c>
      <c r="W103" t="str">
        <f t="shared" si="34"/>
        <v>bk</v>
      </c>
      <c r="X103" t="str">
        <f t="shared" si="25"/>
        <v>un</v>
      </c>
      <c r="Y103" t="str">
        <f t="shared" si="35"/>
        <v>b</v>
      </c>
      <c r="AA103" t="str">
        <f t="shared" si="27"/>
        <v>const W1870LynchburgVirginiaSpeaker115= L.marker([37.5,-79.14], {icon: dp_lx}).bindPopup('Lynchburg, Virginia&lt;br&gt;&lt;span style=font-size:11px&gt;White 1875-99&lt;/span&gt;&lt;br&gt;Speaker 115 (Kurath, 1963)').addTo(W1870);</v>
      </c>
      <c r="AB103" t="str">
        <f t="shared" si="30"/>
        <v/>
      </c>
      <c r="AG103" t="s">
        <v>7891</v>
      </c>
      <c r="BL103" t="s">
        <v>7055</v>
      </c>
    </row>
    <row r="104" spans="1:64">
      <c r="A104" t="s">
        <v>5325</v>
      </c>
      <c r="B104" t="s">
        <v>6652</v>
      </c>
      <c r="C104" s="1" t="s">
        <v>9444</v>
      </c>
      <c r="D104" s="1" t="s">
        <v>7770</v>
      </c>
      <c r="E104" s="1"/>
      <c r="F104" s="41" t="s">
        <v>982</v>
      </c>
      <c r="G104" t="s">
        <v>903</v>
      </c>
      <c r="I104" s="5">
        <v>-78.489999999999995</v>
      </c>
      <c r="J104" s="5">
        <v>38.130000000000003</v>
      </c>
      <c r="K104" t="s">
        <v>9385</v>
      </c>
      <c r="N104" t="str">
        <f t="shared" si="32"/>
        <v>Charlottesville, Virginia&lt;br&gt;&lt;span style=font-size:11px&gt;White 1875-99&lt;/span&gt;&lt;br&gt;Speaker 116 (Kurath, 1963)</v>
      </c>
      <c r="O104" t="str">
        <f t="shared" si="28"/>
        <v>W1870CharlottesvilleVirginiaSpeaker116</v>
      </c>
      <c r="R104" t="str">
        <f t="shared" si="23"/>
        <v>dp</v>
      </c>
      <c r="S104" t="str">
        <f t="shared" si="33"/>
        <v>ar</v>
      </c>
      <c r="T104" t="str">
        <f t="shared" si="29"/>
        <v>r0</v>
      </c>
      <c r="U104" t="str">
        <f>IF(M104="consonant",#REF!,"")</f>
        <v/>
      </c>
      <c r="V104" t="str">
        <f t="shared" si="24"/>
        <v>lx</v>
      </c>
      <c r="W104" t="str">
        <f t="shared" si="34"/>
        <v>bk</v>
      </c>
      <c r="X104" t="str">
        <f t="shared" si="25"/>
        <v>un</v>
      </c>
      <c r="Y104" t="str">
        <f t="shared" si="35"/>
        <v>b</v>
      </c>
      <c r="AA104" t="str">
        <f t="shared" si="27"/>
        <v>const W1870CharlottesvilleVirginiaSpeaker116= L.marker([38.13,-78.49], {icon: dp_lx}).bindPopup('Charlottesville, Virginia&lt;br&gt;&lt;span style=font-size:11px&gt;White 1875-99&lt;/span&gt;&lt;br&gt;Speaker 116 (Kurath, 1963)').addTo(W1870);</v>
      </c>
      <c r="AB104" t="str">
        <f t="shared" si="30"/>
        <v/>
      </c>
      <c r="AG104" t="s">
        <v>7892</v>
      </c>
      <c r="BL104" t="s">
        <v>7056</v>
      </c>
    </row>
    <row r="105" spans="1:64">
      <c r="A105" t="s">
        <v>5325</v>
      </c>
      <c r="B105" t="s">
        <v>6654</v>
      </c>
      <c r="C105" s="1" t="s">
        <v>9445</v>
      </c>
      <c r="D105" s="1" t="s">
        <v>7770</v>
      </c>
      <c r="E105" s="1"/>
      <c r="F105" s="41" t="s">
        <v>412</v>
      </c>
      <c r="G105" t="s">
        <v>903</v>
      </c>
      <c r="I105" s="5">
        <v>-79.45</v>
      </c>
      <c r="J105" s="5">
        <v>37.880000000000003</v>
      </c>
      <c r="K105" t="s">
        <v>9385</v>
      </c>
      <c r="N105" t="str">
        <f t="shared" si="32"/>
        <v>Lexington, Virginia&lt;br&gt;&lt;span style=font-size:11px&gt;White 1875-99&lt;/span&gt;&lt;br&gt;Speaker 117 (Kurath, 1963)</v>
      </c>
      <c r="O105" t="str">
        <f t="shared" si="28"/>
        <v>W1870LexingtonVirginiaSpeaker117</v>
      </c>
      <c r="R105" t="str">
        <f t="shared" si="23"/>
        <v>dp</v>
      </c>
      <c r="S105" t="str">
        <f t="shared" si="33"/>
        <v>ar</v>
      </c>
      <c r="T105" t="str">
        <f t="shared" si="29"/>
        <v>r0</v>
      </c>
      <c r="U105" t="str">
        <f>IF(M105="consonant",#REF!,"")</f>
        <v/>
      </c>
      <c r="V105" t="str">
        <f t="shared" si="24"/>
        <v>lx</v>
      </c>
      <c r="W105" t="str">
        <f t="shared" si="34"/>
        <v>bk</v>
      </c>
      <c r="X105" t="str">
        <f t="shared" si="25"/>
        <v>un</v>
      </c>
      <c r="Y105" t="str">
        <f t="shared" si="35"/>
        <v>b</v>
      </c>
      <c r="AA105" t="str">
        <f t="shared" si="27"/>
        <v>const W1870LexingtonVirginiaSpeaker117= L.marker([37.88,-79.45], {icon: dp_lx}).bindPopup('Lexington, Virginia&lt;br&gt;&lt;span style=font-size:11px&gt;White 1875-99&lt;/span&gt;&lt;br&gt;Speaker 117 (Kurath, 1963)').addTo(W1870);</v>
      </c>
      <c r="AB105" t="str">
        <f t="shared" si="30"/>
        <v/>
      </c>
      <c r="AG105" t="s">
        <v>7893</v>
      </c>
      <c r="BL105" t="s">
        <v>7057</v>
      </c>
    </row>
    <row r="106" spans="1:64">
      <c r="A106" t="s">
        <v>5325</v>
      </c>
      <c r="B106" t="s">
        <v>6656</v>
      </c>
      <c r="C106" s="1" t="s">
        <v>9446</v>
      </c>
      <c r="D106" s="1" t="s">
        <v>7770</v>
      </c>
      <c r="E106" s="1"/>
      <c r="F106" s="41" t="s">
        <v>307</v>
      </c>
      <c r="G106" t="s">
        <v>903</v>
      </c>
      <c r="I106" s="5">
        <v>-79.97</v>
      </c>
      <c r="J106" s="5">
        <v>37.36</v>
      </c>
      <c r="K106" t="s">
        <v>9385</v>
      </c>
      <c r="N106" t="str">
        <f t="shared" si="32"/>
        <v>Roanoke, Virginia&lt;br&gt;&lt;span style=font-size:11px&gt;White 1875-99&lt;/span&gt;&lt;br&gt;Speaker 118 (Kurath, 1963)</v>
      </c>
      <c r="O106" t="str">
        <f t="shared" si="28"/>
        <v>W1870RoanokeVirginiaSpeaker118</v>
      </c>
      <c r="R106" t="str">
        <f t="shared" si="23"/>
        <v>dp</v>
      </c>
      <c r="S106" t="str">
        <f t="shared" si="33"/>
        <v>ar</v>
      </c>
      <c r="T106" t="str">
        <f t="shared" si="29"/>
        <v>r0</v>
      </c>
      <c r="U106" t="str">
        <f>IF(M106="consonant",#REF!,"")</f>
        <v/>
      </c>
      <c r="V106" t="str">
        <f t="shared" si="24"/>
        <v>lx</v>
      </c>
      <c r="W106" t="str">
        <f t="shared" si="34"/>
        <v>bk</v>
      </c>
      <c r="X106" t="str">
        <f t="shared" si="25"/>
        <v>un</v>
      </c>
      <c r="Y106" t="str">
        <f t="shared" si="35"/>
        <v>b</v>
      </c>
      <c r="AA106" t="str">
        <f t="shared" si="27"/>
        <v>const W1870RoanokeVirginiaSpeaker118= L.marker([37.36,-79.97], {icon: dp_lx}).bindPopup('Roanoke, Virginia&lt;br&gt;&lt;span style=font-size:11px&gt;White 1875-99&lt;/span&gt;&lt;br&gt;Speaker 118 (Kurath, 1963)').addTo(W1870);</v>
      </c>
      <c r="AB106" t="str">
        <f t="shared" si="30"/>
        <v/>
      </c>
      <c r="AG106" t="s">
        <v>7894</v>
      </c>
      <c r="BL106" t="s">
        <v>7058</v>
      </c>
    </row>
    <row r="107" spans="1:64">
      <c r="A107" t="s">
        <v>5325</v>
      </c>
      <c r="B107" t="s">
        <v>6900</v>
      </c>
      <c r="C107" s="1" t="s">
        <v>9447</v>
      </c>
      <c r="D107" s="1" t="s">
        <v>7770</v>
      </c>
      <c r="E107" s="1"/>
      <c r="F107" s="41" t="s">
        <v>983</v>
      </c>
      <c r="G107" t="s">
        <v>5288</v>
      </c>
      <c r="I107" s="5">
        <v>-76.72</v>
      </c>
      <c r="J107" s="5">
        <v>36.67</v>
      </c>
      <c r="K107" t="s">
        <v>9379</v>
      </c>
      <c r="N107" t="str">
        <f t="shared" si="32"/>
        <v>Edenton, North Carolina&lt;br&gt;&lt;span style=font-size:11px&gt;White 1875-99&lt;/span&gt;&lt;br&gt;Speaker 119 (Kurath, 1963)</v>
      </c>
      <c r="O107" t="str">
        <f t="shared" si="28"/>
        <v>W1870EdentonNorthCarolinaSpeaker119</v>
      </c>
      <c r="R107" t="str">
        <f t="shared" si="23"/>
        <v>dp</v>
      </c>
      <c r="S107" t="str">
        <f t="shared" ref="S107:S145" si="36">IF(A107="W1700","na",IF(OR(M107="Carib",M107="NYC",M107="ENE"),"au",IF(M107="CAN","ao","ar")))</f>
        <v>ar</v>
      </c>
      <c r="T107" t="str">
        <f t="shared" si="29"/>
        <v>r0</v>
      </c>
      <c r="U107" t="str">
        <f>IF(M107="consonant",#REF!,"")</f>
        <v/>
      </c>
      <c r="V107" t="str">
        <f t="shared" si="24"/>
        <v>lx</v>
      </c>
      <c r="W107" t="str">
        <f t="shared" ref="W107:W145" si="37">IF(OR(M107="S",M107="M"),"fr",IF(OR(M107="W"),"ce","bk"))</f>
        <v>bk</v>
      </c>
      <c r="X107" t="str">
        <f t="shared" si="25"/>
        <v>un</v>
      </c>
      <c r="Y107" t="str">
        <f t="shared" si="35"/>
        <v>b</v>
      </c>
      <c r="AA107" t="str">
        <f t="shared" si="27"/>
        <v>const W1870EdentonNorthCarolinaSpeaker119= L.marker([36.67,-76.72], {icon: dp_lx}).bindPopup('Edenton, North Carolina&lt;br&gt;&lt;span style=font-size:11px&gt;White 1875-99&lt;/span&gt;&lt;br&gt;Speaker 119 (Kurath, 1963)').addTo(W1870);</v>
      </c>
      <c r="AB107" t="str">
        <f t="shared" si="30"/>
        <v/>
      </c>
      <c r="AG107" t="s">
        <v>7895</v>
      </c>
      <c r="BL107" t="s">
        <v>7059</v>
      </c>
    </row>
    <row r="108" spans="1:64">
      <c r="A108" t="s">
        <v>5325</v>
      </c>
      <c r="B108" t="s">
        <v>6660</v>
      </c>
      <c r="C108" s="1" t="s">
        <v>9448</v>
      </c>
      <c r="D108" s="1" t="s">
        <v>7770</v>
      </c>
      <c r="E108" s="1"/>
      <c r="I108" s="5"/>
      <c r="J108" s="5"/>
      <c r="K108" t="s">
        <v>9385</v>
      </c>
    </row>
    <row r="109" spans="1:64">
      <c r="A109" t="s">
        <v>5325</v>
      </c>
      <c r="B109" t="s">
        <v>6902</v>
      </c>
      <c r="C109" s="1" t="s">
        <v>9449</v>
      </c>
      <c r="D109" s="1" t="s">
        <v>7770</v>
      </c>
      <c r="E109" s="1"/>
      <c r="F109" s="41" t="s">
        <v>179</v>
      </c>
      <c r="G109" t="s">
        <v>5288</v>
      </c>
      <c r="I109" s="5">
        <v>-78.95</v>
      </c>
      <c r="J109" s="5">
        <v>35.44</v>
      </c>
      <c r="N109" t="str">
        <f t="shared" si="32"/>
        <v>Fayetteville, North Carolina&lt;br&gt;&lt;span style=font-size:11px&gt;White 1875-99&lt;/span&gt;&lt;br&gt;Speaker 123 (Kurath, 1963)</v>
      </c>
      <c r="O109" t="str">
        <f t="shared" si="28"/>
        <v>W1870FayettevilleNorthCarolinaSpeaker123</v>
      </c>
      <c r="R109" t="str">
        <f t="shared" si="23"/>
        <v>dp</v>
      </c>
      <c r="S109" t="str">
        <f t="shared" si="36"/>
        <v>ar</v>
      </c>
      <c r="T109" t="str">
        <f t="shared" si="29"/>
        <v>r0</v>
      </c>
      <c r="U109" t="str">
        <f>IF(M109="consonant",#REF!,"")</f>
        <v/>
      </c>
      <c r="V109" t="str">
        <f t="shared" si="24"/>
        <v>lx</v>
      </c>
      <c r="W109" t="str">
        <f t="shared" si="37"/>
        <v>bk</v>
      </c>
      <c r="X109" t="str">
        <f t="shared" si="25"/>
        <v>un</v>
      </c>
      <c r="Y109" t="str">
        <f t="shared" si="35"/>
        <v>b</v>
      </c>
      <c r="AA109" t="str">
        <f t="shared" si="27"/>
        <v>const W1870FayettevilleNorthCarolinaSpeaker123= L.marker([35.44,-78.95], {icon: dp_lx}).bindPopup('Fayetteville, North Carolina&lt;br&gt;&lt;span style=font-size:11px&gt;White 1875-99&lt;/span&gt;&lt;br&gt;Speaker 123 (Kurath, 1963)').addTo(W1870);</v>
      </c>
      <c r="AB109" t="str">
        <f t="shared" si="30"/>
        <v/>
      </c>
      <c r="AG109" t="s">
        <v>7896</v>
      </c>
      <c r="BL109" t="s">
        <v>7060</v>
      </c>
    </row>
    <row r="110" spans="1:64">
      <c r="A110" t="s">
        <v>5325</v>
      </c>
      <c r="B110" t="s">
        <v>6662</v>
      </c>
      <c r="C110" s="1" t="s">
        <v>9450</v>
      </c>
      <c r="D110" s="1" t="s">
        <v>7770</v>
      </c>
      <c r="E110" s="1"/>
      <c r="F110" s="41" t="s">
        <v>985</v>
      </c>
      <c r="G110" t="s">
        <v>5288</v>
      </c>
      <c r="I110" s="5">
        <v>-77.680000000000007</v>
      </c>
      <c r="J110" s="5">
        <v>36.479999999999997</v>
      </c>
      <c r="N110" t="str">
        <f t="shared" si="32"/>
        <v>Tarboro, North Carolina&lt;br&gt;&lt;span style=font-size:11px&gt;White 1875-99&lt;/span&gt;&lt;br&gt;Speaker 124 (Kurath, 1963)</v>
      </c>
      <c r="O110" t="str">
        <f t="shared" si="28"/>
        <v>W1870TarboroNorthCarolinaSpeaker124</v>
      </c>
      <c r="R110" t="str">
        <f t="shared" si="23"/>
        <v>dp</v>
      </c>
      <c r="S110" t="str">
        <f t="shared" si="36"/>
        <v>ar</v>
      </c>
      <c r="T110" t="str">
        <f t="shared" si="29"/>
        <v>r0</v>
      </c>
      <c r="U110" t="str">
        <f>IF(M110="consonant",#REF!,"")</f>
        <v/>
      </c>
      <c r="V110" t="str">
        <f t="shared" si="24"/>
        <v>lx</v>
      </c>
      <c r="W110" t="str">
        <f t="shared" si="37"/>
        <v>bk</v>
      </c>
      <c r="X110" t="str">
        <f t="shared" si="25"/>
        <v>un</v>
      </c>
      <c r="Y110" t="str">
        <f t="shared" si="35"/>
        <v>b</v>
      </c>
      <c r="AA110" t="str">
        <f t="shared" si="27"/>
        <v>const W1870TarboroNorthCarolinaSpeaker124= L.marker([36.48,-77.68], {icon: dp_lx}).bindPopup('Tarboro, North Carolina&lt;br&gt;&lt;span style=font-size:11px&gt;White 1875-99&lt;/span&gt;&lt;br&gt;Speaker 124 (Kurath, 1963)').addTo(W1870);</v>
      </c>
      <c r="AB110" t="str">
        <f t="shared" si="30"/>
        <v/>
      </c>
      <c r="AG110" t="s">
        <v>7897</v>
      </c>
      <c r="BL110" t="s">
        <v>7061</v>
      </c>
    </row>
    <row r="111" spans="1:64">
      <c r="A111" t="s">
        <v>5325</v>
      </c>
      <c r="B111" t="s">
        <v>6905</v>
      </c>
      <c r="C111" s="1" t="s">
        <v>9451</v>
      </c>
      <c r="D111" s="1" t="s">
        <v>7770</v>
      </c>
      <c r="E111" s="1"/>
      <c r="F111" s="41" t="s">
        <v>986</v>
      </c>
      <c r="G111" t="s">
        <v>5288</v>
      </c>
      <c r="I111" s="5">
        <v>-78.61</v>
      </c>
      <c r="J111" s="5">
        <v>36.799999999999997</v>
      </c>
      <c r="K111" t="s">
        <v>9386</v>
      </c>
      <c r="N111" t="str">
        <f t="shared" si="32"/>
        <v>Stoval, North Carolina&lt;br&gt;&lt;span style=font-size:11px&gt;White 1875-99&lt;/span&gt;&lt;br&gt;Speaker 125 (Kurath, 1963)</v>
      </c>
      <c r="O111" t="str">
        <f t="shared" si="28"/>
        <v>W1870StovalNorthCarolinaSpeaker125</v>
      </c>
      <c r="R111" t="str">
        <f t="shared" ref="R111:R180" si="38">IF(M111="consonant","",IF(G111="Jamaica","lo",IF(OR(A111="W1700",A111="B1850",M111="Carib",M111="LA",M111="UM",M111="Bra",M111="EaNL"),"mn","dp")))</f>
        <v>dp</v>
      </c>
      <c r="S111" t="str">
        <f t="shared" si="36"/>
        <v>ar</v>
      </c>
      <c r="T111" t="str">
        <f t="shared" si="29"/>
        <v>r0</v>
      </c>
      <c r="U111" t="str">
        <f>IF(M111="consonant",#REF!,"")</f>
        <v/>
      </c>
      <c r="V111" t="str">
        <f t="shared" ref="V111:V180" si="39">IF(OR(M111="W",M111="M",M111="ENE"),"we",IF(OR(M111="MA",M111="NYC",M111="OH"),"sa1",IF(OR(M111="OS",M111="LAGS_SSE",M111="Speaker _S",M111="PADS_SSE"),"sl","lx")))</f>
        <v>lx</v>
      </c>
      <c r="W111" t="str">
        <f t="shared" si="37"/>
        <v>bk</v>
      </c>
      <c r="X111" t="str">
        <f t="shared" ref="X111:X180" si="40">IF(T111="","",IF(OR(A111="W1900",A111="W1950",A111="W1970"),"ho","un"))</f>
        <v>un</v>
      </c>
      <c r="Y111" t="str">
        <f t="shared" ref="Y111:Y130" si="41">IF(D111="LAGS","a","b")</f>
        <v>b</v>
      </c>
      <c r="AA111" t="str">
        <f t="shared" ref="AA111:AA180" si="42">IF(OR(R111="",V111=""),"",IF(I111="","","const "&amp;O111&amp;"= L.marker(["&amp;J111&amp;","&amp;I111&amp;"], {icon: "&amp;R111&amp;"_"&amp;V111&amp;"}).bindPopup('"&amp;N111&amp;"').addTo("&amp;A111&amp;");"))</f>
        <v>const W1870StovalNorthCarolinaSpeaker125= L.marker([36.8,-78.61], {icon: dp_lx}).bindPopup('Stoval, North Carolina&lt;br&gt;&lt;span style=font-size:11px&gt;White 1875-99&lt;/span&gt;&lt;br&gt;Speaker 125 (Kurath, 1963)').addTo(W1870);</v>
      </c>
      <c r="AB111" t="str">
        <f t="shared" si="30"/>
        <v/>
      </c>
      <c r="AG111" t="s">
        <v>7898</v>
      </c>
      <c r="BL111" t="s">
        <v>7062</v>
      </c>
    </row>
    <row r="112" spans="1:64">
      <c r="A112" t="s">
        <v>5325</v>
      </c>
      <c r="B112" t="s">
        <v>6664</v>
      </c>
      <c r="C112" s="1" t="s">
        <v>9452</v>
      </c>
      <c r="D112" s="1" t="s">
        <v>7770</v>
      </c>
      <c r="E112" s="1"/>
      <c r="F112" s="41" t="s">
        <v>181</v>
      </c>
      <c r="G112" t="s">
        <v>5288</v>
      </c>
      <c r="I112" s="5">
        <v>-78.599999999999994</v>
      </c>
      <c r="J112" s="5">
        <v>36.07</v>
      </c>
      <c r="N112" t="str">
        <f t="shared" si="32"/>
        <v>Raleigh, North Carolina&lt;br&gt;&lt;span style=font-size:11px&gt;White 1875-99&lt;/span&gt;&lt;br&gt;Speaker 126 (Kurath, 1963)</v>
      </c>
      <c r="O112" t="str">
        <f t="shared" ref="O112:O181" si="43">A112&amp;SUBSTITUTE(SUBSTITUTE(SUBSTITUTE(F112,".","")," ",""),"-","")&amp;SUBSTITUTE(G112," ","")&amp;SUBSTITUTE(SUBSTITUTE(SUBSTITUTE(B112,".","")," ",""),"-","")</f>
        <v>W1870RaleighNorthCarolinaSpeaker126</v>
      </c>
      <c r="R112" t="str">
        <f t="shared" si="38"/>
        <v>dp</v>
      </c>
      <c r="S112" t="str">
        <f t="shared" si="36"/>
        <v>ar</v>
      </c>
      <c r="T112" t="str">
        <f t="shared" ref="T112:T181" si="44">IF(M112="rhot","",IF(M112="AAE_7R","r7",IF(AND(D112="(Labov et al, 2003)",M112="W"),"r3","r0")))</f>
        <v>r0</v>
      </c>
      <c r="U112" t="str">
        <f>IF(M112="consonant",#REF!,"")</f>
        <v/>
      </c>
      <c r="V112" t="str">
        <f t="shared" si="39"/>
        <v>lx</v>
      </c>
      <c r="W112" t="str">
        <f t="shared" si="37"/>
        <v>bk</v>
      </c>
      <c r="X112" t="str">
        <f t="shared" si="40"/>
        <v>un</v>
      </c>
      <c r="Y112" t="str">
        <f t="shared" si="41"/>
        <v>b</v>
      </c>
      <c r="AA112" t="str">
        <f t="shared" si="42"/>
        <v>const W1870RaleighNorthCarolinaSpeaker126= L.marker([36.07,-78.6], {icon: dp_lx}).bindPopup('Raleigh, North Carolina&lt;br&gt;&lt;span style=font-size:11px&gt;White 1875-99&lt;/span&gt;&lt;br&gt;Speaker 126 (Kurath, 1963)').addTo(W1870);</v>
      </c>
      <c r="AB112" t="str">
        <f t="shared" ref="AB112:AB181" si="45">IF(OR(S112="",Z112=""),"",IF(I112="","","const "&amp;O112&amp;"= L.marker(["&amp;J112&amp;","&amp;I112&amp;"], {icon: "&amp;S112&amp;"_"&amp;Z112&amp;"}).bindPopup('"&amp;N112&amp;"').addTo("&amp;A112&amp;");"))</f>
        <v/>
      </c>
      <c r="AG112" t="s">
        <v>7899</v>
      </c>
      <c r="BL112" t="s">
        <v>7063</v>
      </c>
    </row>
    <row r="113" spans="1:64">
      <c r="A113" t="s">
        <v>5325</v>
      </c>
      <c r="B113" t="s">
        <v>6908</v>
      </c>
      <c r="C113" s="1" t="s">
        <v>9453</v>
      </c>
      <c r="D113" s="1" t="s">
        <v>7770</v>
      </c>
      <c r="E113" s="1"/>
      <c r="F113" s="41" t="s">
        <v>987</v>
      </c>
      <c r="G113" t="s">
        <v>5288</v>
      </c>
      <c r="I113" s="5">
        <v>-79.78</v>
      </c>
      <c r="J113" s="5">
        <v>36.4</v>
      </c>
      <c r="K113" t="s">
        <v>9379</v>
      </c>
      <c r="N113" t="str">
        <f t="shared" si="32"/>
        <v>Greenboro, North Carolina&lt;br&gt;&lt;span style=font-size:11px&gt;White 1875-99&lt;/span&gt;&lt;br&gt;Speaker 127 (Kurath, 1963)</v>
      </c>
      <c r="O113" t="str">
        <f t="shared" si="43"/>
        <v>W1870GreenboroNorthCarolinaSpeaker127</v>
      </c>
      <c r="R113" t="str">
        <f t="shared" si="38"/>
        <v>dp</v>
      </c>
      <c r="S113" t="str">
        <f t="shared" si="36"/>
        <v>ar</v>
      </c>
      <c r="T113" t="str">
        <f t="shared" si="44"/>
        <v>r0</v>
      </c>
      <c r="U113" t="str">
        <f>IF(M113="consonant",#REF!,"")</f>
        <v/>
      </c>
      <c r="V113" t="str">
        <f t="shared" si="39"/>
        <v>lx</v>
      </c>
      <c r="W113" t="str">
        <f t="shared" si="37"/>
        <v>bk</v>
      </c>
      <c r="X113" t="str">
        <f t="shared" si="40"/>
        <v>un</v>
      </c>
      <c r="Y113" t="str">
        <f t="shared" si="41"/>
        <v>b</v>
      </c>
      <c r="AA113" t="str">
        <f t="shared" si="42"/>
        <v>const W1870GreenboroNorthCarolinaSpeaker127= L.marker([36.4,-79.78], {icon: dp_lx}).bindPopup('Greenboro, North Carolina&lt;br&gt;&lt;span style=font-size:11px&gt;White 1875-99&lt;/span&gt;&lt;br&gt;Speaker 127 (Kurath, 1963)').addTo(W1870);</v>
      </c>
      <c r="AB113" t="str">
        <f t="shared" si="45"/>
        <v/>
      </c>
      <c r="AG113" t="s">
        <v>7900</v>
      </c>
      <c r="BL113" t="s">
        <v>7064</v>
      </c>
    </row>
    <row r="114" spans="1:64">
      <c r="A114" t="s">
        <v>5325</v>
      </c>
      <c r="B114" t="s">
        <v>6666</v>
      </c>
      <c r="C114" s="1" t="s">
        <v>9454</v>
      </c>
      <c r="D114" s="1" t="s">
        <v>7770</v>
      </c>
      <c r="E114" s="1"/>
      <c r="F114" s="41" t="s">
        <v>177</v>
      </c>
      <c r="G114" t="s">
        <v>5288</v>
      </c>
      <c r="I114" s="5">
        <v>-80.83</v>
      </c>
      <c r="J114" s="5">
        <v>35.58</v>
      </c>
      <c r="K114" t="s">
        <v>9385</v>
      </c>
      <c r="N114" t="str">
        <f t="shared" si="32"/>
        <v>Charlotte, North Carolina&lt;br&gt;&lt;span style=font-size:11px&gt;White 1875-99&lt;/span&gt;&lt;br&gt;Speaker 128 (Kurath, 1963)</v>
      </c>
      <c r="O114" t="str">
        <f t="shared" si="43"/>
        <v>W1870CharlotteNorthCarolinaSpeaker128</v>
      </c>
      <c r="R114" t="str">
        <f t="shared" si="38"/>
        <v>dp</v>
      </c>
      <c r="S114" t="str">
        <f t="shared" si="36"/>
        <v>ar</v>
      </c>
      <c r="T114" t="str">
        <f t="shared" si="44"/>
        <v>r0</v>
      </c>
      <c r="U114" t="str">
        <f>IF(M114="consonant",#REF!,"")</f>
        <v/>
      </c>
      <c r="V114" t="str">
        <f t="shared" si="39"/>
        <v>lx</v>
      </c>
      <c r="W114" t="str">
        <f t="shared" si="37"/>
        <v>bk</v>
      </c>
      <c r="X114" t="str">
        <f t="shared" si="40"/>
        <v>un</v>
      </c>
      <c r="Y114" t="str">
        <f t="shared" si="41"/>
        <v>b</v>
      </c>
      <c r="AA114" t="str">
        <f t="shared" si="42"/>
        <v>const W1870CharlotteNorthCarolinaSpeaker128= L.marker([35.58,-80.83], {icon: dp_lx}).bindPopup('Charlotte, North Carolina&lt;br&gt;&lt;span style=font-size:11px&gt;White 1875-99&lt;/span&gt;&lt;br&gt;Speaker 128 (Kurath, 1963)').addTo(W1870);</v>
      </c>
      <c r="AB114" t="str">
        <f t="shared" si="45"/>
        <v/>
      </c>
      <c r="AG114" t="s">
        <v>7901</v>
      </c>
      <c r="BL114" t="s">
        <v>7065</v>
      </c>
    </row>
    <row r="115" spans="1:64">
      <c r="A115" t="s">
        <v>5325</v>
      </c>
      <c r="B115" t="s">
        <v>6668</v>
      </c>
      <c r="C115" s="1" t="s">
        <v>9455</v>
      </c>
      <c r="D115" s="1" t="s">
        <v>7770</v>
      </c>
      <c r="E115" s="1"/>
      <c r="F115" s="41" t="s">
        <v>175</v>
      </c>
      <c r="G115" t="s">
        <v>5288</v>
      </c>
      <c r="I115" s="5">
        <v>-82.56</v>
      </c>
      <c r="J115" s="5">
        <v>35.86</v>
      </c>
      <c r="N115" t="str">
        <f t="shared" si="32"/>
        <v>Asheville, North Carolina&lt;br&gt;&lt;span style=font-size:11px&gt;White 1875-99&lt;/span&gt;&lt;br&gt;Speaker 129 (Kurath, 1963)</v>
      </c>
      <c r="O115" t="str">
        <f t="shared" si="43"/>
        <v>W1870AshevilleNorthCarolinaSpeaker129</v>
      </c>
      <c r="R115" t="str">
        <f t="shared" si="38"/>
        <v>dp</v>
      </c>
      <c r="S115" t="str">
        <f t="shared" si="36"/>
        <v>ar</v>
      </c>
      <c r="T115" t="str">
        <f t="shared" si="44"/>
        <v>r0</v>
      </c>
      <c r="U115" t="str">
        <f>IF(M115="consonant",#REF!,"")</f>
        <v/>
      </c>
      <c r="V115" t="str">
        <f t="shared" si="39"/>
        <v>lx</v>
      </c>
      <c r="W115" t="str">
        <f t="shared" si="37"/>
        <v>bk</v>
      </c>
      <c r="X115" t="str">
        <f t="shared" si="40"/>
        <v>un</v>
      </c>
      <c r="Y115" t="str">
        <f t="shared" si="41"/>
        <v>b</v>
      </c>
      <c r="AA115" t="str">
        <f t="shared" si="42"/>
        <v>const W1870AshevilleNorthCarolinaSpeaker129= L.marker([35.86,-82.56], {icon: dp_lx}).bindPopup('Asheville, North Carolina&lt;br&gt;&lt;span style=font-size:11px&gt;White 1875-99&lt;/span&gt;&lt;br&gt;Speaker 129 (Kurath, 1963)').addTo(W1870);</v>
      </c>
      <c r="AB115" t="str">
        <f t="shared" si="45"/>
        <v/>
      </c>
      <c r="AG115" t="s">
        <v>7902</v>
      </c>
      <c r="BL115" t="s">
        <v>7066</v>
      </c>
    </row>
    <row r="116" spans="1:64">
      <c r="A116" t="s">
        <v>5325</v>
      </c>
      <c r="B116" t="s">
        <v>6670</v>
      </c>
      <c r="C116" s="1" t="s">
        <v>9456</v>
      </c>
      <c r="D116" s="1" t="s">
        <v>7770</v>
      </c>
      <c r="E116" s="1"/>
      <c r="F116" s="41" t="s">
        <v>989</v>
      </c>
      <c r="G116" t="s">
        <v>5283</v>
      </c>
      <c r="I116" s="5">
        <v>-79.12</v>
      </c>
      <c r="J116" s="5">
        <v>33.74</v>
      </c>
      <c r="K116" t="s">
        <v>9386</v>
      </c>
      <c r="N116" t="str">
        <f t="shared" si="32"/>
        <v>Pawleys Island, South Carolina&lt;br&gt;&lt;span style=font-size:11px&gt;White 1875-99&lt;/span&gt;&lt;br&gt;Speaker 130 (Kurath, 1963)</v>
      </c>
      <c r="O116" t="str">
        <f t="shared" si="43"/>
        <v>W1870PawleysIslandSouthCarolinaSpeaker130</v>
      </c>
      <c r="R116" t="str">
        <f t="shared" si="38"/>
        <v>dp</v>
      </c>
      <c r="S116" t="str">
        <f t="shared" si="36"/>
        <v>ar</v>
      </c>
      <c r="T116" t="str">
        <f t="shared" si="44"/>
        <v>r0</v>
      </c>
      <c r="U116" t="str">
        <f>IF(M116="consonant",#REF!,"")</f>
        <v/>
      </c>
      <c r="V116" t="str">
        <f t="shared" si="39"/>
        <v>lx</v>
      </c>
      <c r="W116" t="str">
        <f t="shared" si="37"/>
        <v>bk</v>
      </c>
      <c r="X116" t="str">
        <f t="shared" si="40"/>
        <v>un</v>
      </c>
      <c r="Y116" t="str">
        <f t="shared" si="41"/>
        <v>b</v>
      </c>
      <c r="AA116" t="str">
        <f t="shared" si="42"/>
        <v>const W1870PawleysIslandSouthCarolinaSpeaker130= L.marker([33.74,-79.12], {icon: dp_lx}).bindPopup('Pawleys Island, South Carolina&lt;br&gt;&lt;span style=font-size:11px&gt;White 1875-99&lt;/span&gt;&lt;br&gt;Speaker 130 (Kurath, 1963)').addTo(W1870);</v>
      </c>
      <c r="AB116" t="str">
        <f t="shared" si="45"/>
        <v/>
      </c>
      <c r="AG116" t="s">
        <v>7903</v>
      </c>
      <c r="BL116" t="s">
        <v>7067</v>
      </c>
    </row>
    <row r="117" spans="1:64">
      <c r="A117" t="s">
        <v>5325</v>
      </c>
      <c r="B117" t="s">
        <v>6692</v>
      </c>
      <c r="C117" s="1" t="s">
        <v>9457</v>
      </c>
      <c r="D117" s="1" t="s">
        <v>7770</v>
      </c>
      <c r="E117" s="1"/>
      <c r="F117" s="41" t="s">
        <v>1001</v>
      </c>
      <c r="G117" t="s">
        <v>5283</v>
      </c>
      <c r="I117" s="5">
        <v>-79.319999999999993</v>
      </c>
      <c r="J117" s="5">
        <v>33.56</v>
      </c>
      <c r="N117" t="str">
        <f t="shared" si="32"/>
        <v>GeorgetownSC, South Carolina&lt;br&gt;&lt;span style=font-size:11px&gt;White 1875-99&lt;/span&gt;&lt;br&gt;Speaker 131 (Kurath, 1963)</v>
      </c>
      <c r="O117" t="str">
        <f t="shared" si="43"/>
        <v>W1870GeorgetownSCSouthCarolinaSpeaker131</v>
      </c>
      <c r="R117" t="str">
        <f t="shared" si="38"/>
        <v>dp</v>
      </c>
      <c r="S117" t="str">
        <f t="shared" si="36"/>
        <v>ar</v>
      </c>
      <c r="T117" t="str">
        <f t="shared" si="44"/>
        <v>r0</v>
      </c>
      <c r="U117" t="str">
        <f>IF(M117="consonant",#REF!,"")</f>
        <v/>
      </c>
      <c r="V117" t="str">
        <f t="shared" si="39"/>
        <v>lx</v>
      </c>
      <c r="W117" t="str">
        <f t="shared" si="37"/>
        <v>bk</v>
      </c>
      <c r="X117" t="str">
        <f t="shared" si="40"/>
        <v>un</v>
      </c>
      <c r="Y117" t="str">
        <f t="shared" si="41"/>
        <v>b</v>
      </c>
      <c r="AA117" t="str">
        <f t="shared" si="42"/>
        <v>const W1870GeorgetownSCSouthCarolinaSpeaker131= L.marker([33.56,-79.32], {icon: dp_lx}).bindPopup('GeorgetownSC, South Carolina&lt;br&gt;&lt;span style=font-size:11px&gt;White 1875-99&lt;/span&gt;&lt;br&gt;Speaker 131 (Kurath, 1963)').addTo(W1870);</v>
      </c>
      <c r="AB117" t="str">
        <f t="shared" si="45"/>
        <v/>
      </c>
      <c r="AG117" t="s">
        <v>7904</v>
      </c>
      <c r="BL117" t="s">
        <v>7068</v>
      </c>
    </row>
    <row r="118" spans="1:64">
      <c r="A118" t="s">
        <v>5325</v>
      </c>
      <c r="B118" t="s">
        <v>6672</v>
      </c>
      <c r="C118" s="1" t="s">
        <v>9458</v>
      </c>
      <c r="D118" s="1" t="s">
        <v>7770</v>
      </c>
      <c r="E118" s="1"/>
      <c r="F118" s="41" t="s">
        <v>990</v>
      </c>
      <c r="G118" t="s">
        <v>5283</v>
      </c>
      <c r="I118" s="5">
        <v>-79.760000000000005</v>
      </c>
      <c r="J118" s="5">
        <v>34.35</v>
      </c>
      <c r="N118" t="str">
        <f t="shared" si="32"/>
        <v>Florence, South Carolina&lt;br&gt;&lt;span style=font-size:11px&gt;White 1875-99&lt;/span&gt;&lt;br&gt;Speaker 132 (Kurath, 1963)</v>
      </c>
      <c r="O118" t="str">
        <f t="shared" si="43"/>
        <v>W1870FlorenceSouthCarolinaSpeaker132</v>
      </c>
      <c r="R118" t="str">
        <f t="shared" si="38"/>
        <v>dp</v>
      </c>
      <c r="S118" t="str">
        <f t="shared" si="36"/>
        <v>ar</v>
      </c>
      <c r="T118" t="str">
        <f t="shared" si="44"/>
        <v>r0</v>
      </c>
      <c r="U118" t="str">
        <f>IF(M118="consonant",#REF!,"")</f>
        <v/>
      </c>
      <c r="V118" t="str">
        <f t="shared" si="39"/>
        <v>lx</v>
      </c>
      <c r="W118" t="str">
        <f t="shared" si="37"/>
        <v>bk</v>
      </c>
      <c r="X118" t="str">
        <f t="shared" si="40"/>
        <v>un</v>
      </c>
      <c r="Y118" t="str">
        <f t="shared" si="41"/>
        <v>b</v>
      </c>
      <c r="AA118" t="str">
        <f t="shared" si="42"/>
        <v>const W1870FlorenceSouthCarolinaSpeaker132= L.marker([34.35,-79.76], {icon: dp_lx}).bindPopup('Florence, South Carolina&lt;br&gt;&lt;span style=font-size:11px&gt;White 1875-99&lt;/span&gt;&lt;br&gt;Speaker 132 (Kurath, 1963)').addTo(W1870);</v>
      </c>
      <c r="AB118" t="str">
        <f t="shared" si="45"/>
        <v/>
      </c>
      <c r="AG118" t="s">
        <v>7905</v>
      </c>
      <c r="BL118" t="s">
        <v>7069</v>
      </c>
    </row>
    <row r="119" spans="1:64">
      <c r="A119" t="s">
        <v>5325</v>
      </c>
      <c r="B119" t="s">
        <v>6674</v>
      </c>
      <c r="C119" s="1" t="s">
        <v>9459</v>
      </c>
      <c r="D119" s="1" t="s">
        <v>7770</v>
      </c>
      <c r="E119" s="1"/>
      <c r="F119" s="41" t="s">
        <v>991</v>
      </c>
      <c r="G119" t="s">
        <v>5283</v>
      </c>
      <c r="I119" s="5">
        <v>-79.87</v>
      </c>
      <c r="J119" s="5">
        <v>33.020000000000003</v>
      </c>
      <c r="N119" t="str">
        <f t="shared" si="32"/>
        <v>Mt Pleasant, South Carolina&lt;br&gt;&lt;span style=font-size:11px&gt;White 1875-99&lt;/span&gt;&lt;br&gt;Speaker 133 (Kurath, 1963)</v>
      </c>
      <c r="O119" t="str">
        <f t="shared" si="43"/>
        <v>W1870MtPleasantSouthCarolinaSpeaker133</v>
      </c>
      <c r="R119" t="str">
        <f t="shared" si="38"/>
        <v>dp</v>
      </c>
      <c r="S119" t="str">
        <f t="shared" si="36"/>
        <v>ar</v>
      </c>
      <c r="T119" t="str">
        <f t="shared" si="44"/>
        <v>r0</v>
      </c>
      <c r="U119" t="str">
        <f>IF(M119="consonant",#REF!,"")</f>
        <v/>
      </c>
      <c r="V119" t="str">
        <f t="shared" si="39"/>
        <v>lx</v>
      </c>
      <c r="W119" t="str">
        <f t="shared" si="37"/>
        <v>bk</v>
      </c>
      <c r="X119" t="str">
        <f t="shared" si="40"/>
        <v>un</v>
      </c>
      <c r="Y119" t="str">
        <f t="shared" si="41"/>
        <v>b</v>
      </c>
      <c r="AA119" t="str">
        <f t="shared" si="42"/>
        <v>const W1870MtPleasantSouthCarolinaSpeaker133= L.marker([33.02,-79.87], {icon: dp_lx}).bindPopup('Mt Pleasant, South Carolina&lt;br&gt;&lt;span style=font-size:11px&gt;White 1875-99&lt;/span&gt;&lt;br&gt;Speaker 133 (Kurath, 1963)').addTo(W1870);</v>
      </c>
      <c r="AB119" t="str">
        <f t="shared" si="45"/>
        <v/>
      </c>
      <c r="AG119" t="s">
        <v>7906</v>
      </c>
      <c r="BL119" t="s">
        <v>7070</v>
      </c>
    </row>
    <row r="120" spans="1:64">
      <c r="A120" t="s">
        <v>5325</v>
      </c>
      <c r="B120" t="s">
        <v>9415</v>
      </c>
      <c r="C120" s="1" t="s">
        <v>9460</v>
      </c>
      <c r="D120" s="1" t="s">
        <v>7770</v>
      </c>
      <c r="E120" s="1"/>
      <c r="F120" s="41" t="s">
        <v>261</v>
      </c>
      <c r="G120" t="s">
        <v>5283</v>
      </c>
      <c r="I120" s="5">
        <v>-79.959999999999994</v>
      </c>
      <c r="J120" s="5">
        <v>32.93</v>
      </c>
      <c r="K120" t="s">
        <v>9386</v>
      </c>
      <c r="N120" t="str">
        <f t="shared" si="32"/>
        <v>Charleston, South Carolina&lt;br&gt;&lt;span style=font-size:11px&gt;White 1875-99&lt;/span&gt;&lt;br&gt;Speaker 136 (Kurath, 1963)</v>
      </c>
      <c r="O120" t="str">
        <f t="shared" si="43"/>
        <v>W1870CharlestonSouthCarolinaSpeaker136</v>
      </c>
      <c r="R120" t="str">
        <f t="shared" si="38"/>
        <v>dp</v>
      </c>
      <c r="S120" t="str">
        <f t="shared" si="36"/>
        <v>ar</v>
      </c>
      <c r="T120" t="str">
        <f t="shared" si="44"/>
        <v>r0</v>
      </c>
      <c r="U120" t="str">
        <f>IF(M120="consonant",#REF!,"")</f>
        <v/>
      </c>
      <c r="V120" t="str">
        <f t="shared" si="39"/>
        <v>lx</v>
      </c>
      <c r="W120" t="str">
        <f t="shared" si="37"/>
        <v>bk</v>
      </c>
      <c r="X120" t="str">
        <f t="shared" si="40"/>
        <v>un</v>
      </c>
      <c r="Y120" t="str">
        <f t="shared" si="41"/>
        <v>b</v>
      </c>
      <c r="AA120" t="str">
        <f t="shared" si="42"/>
        <v>const W1870CharlestonSouthCarolinaSpeaker136= L.marker([32.93,-79.96], {icon: dp_lx}).bindPopup('Charleston, South Carolina&lt;br&gt;&lt;span style=font-size:11px&gt;White 1875-99&lt;/span&gt;&lt;br&gt;Speaker 136 (Kurath, 1963)').addTo(W1870);</v>
      </c>
      <c r="AB120" t="str">
        <f t="shared" si="45"/>
        <v/>
      </c>
      <c r="AG120" t="s">
        <v>7907</v>
      </c>
      <c r="BL120" t="s">
        <v>7071</v>
      </c>
    </row>
    <row r="121" spans="1:64">
      <c r="A121" t="s">
        <v>5325</v>
      </c>
      <c r="B121" t="s">
        <v>6708</v>
      </c>
      <c r="C121" s="1" t="s">
        <v>9461</v>
      </c>
      <c r="D121" s="1" t="s">
        <v>7770</v>
      </c>
      <c r="E121" s="1"/>
      <c r="F121" s="41" t="s">
        <v>992</v>
      </c>
      <c r="G121" t="s">
        <v>5283</v>
      </c>
      <c r="I121" s="5">
        <v>-80.67</v>
      </c>
      <c r="J121" s="5">
        <v>32.54</v>
      </c>
      <c r="N121" t="str">
        <f t="shared" si="32"/>
        <v>Beaufort, South Carolina&lt;br&gt;&lt;span style=font-size:11px&gt;White 1875-99&lt;/span&gt;&lt;br&gt;Speaker 138 (Kurath, 1963)</v>
      </c>
      <c r="O121" t="str">
        <f t="shared" si="43"/>
        <v>W1870BeaufortSouthCarolinaSpeaker138</v>
      </c>
      <c r="R121" t="str">
        <f t="shared" si="38"/>
        <v>dp</v>
      </c>
      <c r="S121" t="str">
        <f t="shared" si="36"/>
        <v>ar</v>
      </c>
      <c r="T121" t="str">
        <f t="shared" si="44"/>
        <v>r0</v>
      </c>
      <c r="U121" t="str">
        <f>IF(M121="consonant",#REF!,"")</f>
        <v/>
      </c>
      <c r="V121" t="str">
        <f t="shared" si="39"/>
        <v>lx</v>
      </c>
      <c r="W121" t="str">
        <f t="shared" si="37"/>
        <v>bk</v>
      </c>
      <c r="X121" t="str">
        <f t="shared" si="40"/>
        <v>un</v>
      </c>
      <c r="Y121" t="str">
        <f t="shared" si="41"/>
        <v>b</v>
      </c>
      <c r="AA121" t="str">
        <f t="shared" si="42"/>
        <v>const W1870BeaufortSouthCarolinaSpeaker138= L.marker([32.54,-80.67], {icon: dp_lx}).bindPopup('Beaufort, South Carolina&lt;br&gt;&lt;span style=font-size:11px&gt;White 1875-99&lt;/span&gt;&lt;br&gt;Speaker 138 (Kurath, 1963)').addTo(W1870);</v>
      </c>
      <c r="AB121" t="str">
        <f t="shared" si="45"/>
        <v/>
      </c>
      <c r="AG121" t="s">
        <v>7908</v>
      </c>
      <c r="BL121" t="s">
        <v>7072</v>
      </c>
    </row>
    <row r="122" spans="1:64">
      <c r="A122" t="s">
        <v>5325</v>
      </c>
      <c r="B122" t="s">
        <v>6696</v>
      </c>
      <c r="C122" s="1" t="s">
        <v>9462</v>
      </c>
      <c r="D122" s="1" t="s">
        <v>7770</v>
      </c>
      <c r="E122" s="1"/>
      <c r="F122" s="41" t="s">
        <v>1004</v>
      </c>
      <c r="G122" t="s">
        <v>5283</v>
      </c>
      <c r="I122" s="5">
        <v>-80.88</v>
      </c>
      <c r="J122" s="5">
        <v>32.340000000000003</v>
      </c>
      <c r="N122" t="str">
        <f t="shared" si="32"/>
        <v>Bluffton, South Carolina&lt;br&gt;&lt;span style=font-size:11px&gt;White 1875-99&lt;/span&gt;&lt;br&gt;Speaker 139 (Kurath, 1963)</v>
      </c>
      <c r="O122" t="str">
        <f t="shared" si="43"/>
        <v>W1870BlufftonSouthCarolinaSpeaker139</v>
      </c>
      <c r="R122" t="str">
        <f t="shared" si="38"/>
        <v>dp</v>
      </c>
      <c r="S122" t="str">
        <f t="shared" si="36"/>
        <v>ar</v>
      </c>
      <c r="T122" t="str">
        <f t="shared" si="44"/>
        <v>r0</v>
      </c>
      <c r="U122" t="str">
        <f>IF(M122="consonant",#REF!,"")</f>
        <v/>
      </c>
      <c r="V122" t="str">
        <f t="shared" si="39"/>
        <v>lx</v>
      </c>
      <c r="W122" t="str">
        <f t="shared" si="37"/>
        <v>bk</v>
      </c>
      <c r="X122" t="str">
        <f t="shared" si="40"/>
        <v>un</v>
      </c>
      <c r="Y122" t="str">
        <f t="shared" si="41"/>
        <v>b</v>
      </c>
      <c r="AA122" t="str">
        <f t="shared" si="42"/>
        <v>const W1870BlufftonSouthCarolinaSpeaker139= L.marker([32.34,-80.88], {icon: dp_lx}).bindPopup('Bluffton, South Carolina&lt;br&gt;&lt;span style=font-size:11px&gt;White 1875-99&lt;/span&gt;&lt;br&gt;Speaker 139 (Kurath, 1963)').addTo(W1870);</v>
      </c>
      <c r="AB122" t="str">
        <f t="shared" si="45"/>
        <v/>
      </c>
      <c r="AG122" t="s">
        <v>7909</v>
      </c>
      <c r="BL122" t="s">
        <v>7073</v>
      </c>
    </row>
    <row r="123" spans="1:64">
      <c r="A123" t="s">
        <v>5325</v>
      </c>
      <c r="B123" t="s">
        <v>6700</v>
      </c>
      <c r="C123" s="1" t="s">
        <v>9463</v>
      </c>
      <c r="D123" s="1" t="s">
        <v>7770</v>
      </c>
      <c r="E123" s="1"/>
      <c r="F123" s="41" t="s">
        <v>994</v>
      </c>
      <c r="G123" t="s">
        <v>5283</v>
      </c>
      <c r="I123" s="5">
        <v>-81.37</v>
      </c>
      <c r="J123" s="5">
        <v>33.44</v>
      </c>
      <c r="K123" t="s">
        <v>9386</v>
      </c>
      <c r="N123" t="str">
        <f t="shared" si="32"/>
        <v>Barnswell, South Carolina&lt;br&gt;&lt;span style=font-size:11px&gt;White 1875-99&lt;/span&gt;&lt;br&gt;Speaker 141 (Kurath, 1963)</v>
      </c>
      <c r="O123" t="str">
        <f t="shared" si="43"/>
        <v>W1870BarnswellSouthCarolinaSpeaker141</v>
      </c>
      <c r="R123" t="str">
        <f t="shared" si="38"/>
        <v>dp</v>
      </c>
      <c r="S123" t="str">
        <f t="shared" si="36"/>
        <v>ar</v>
      </c>
      <c r="T123" t="str">
        <f t="shared" si="44"/>
        <v>r0</v>
      </c>
      <c r="U123" t="str">
        <f>IF(M123="consonant",#REF!,"")</f>
        <v/>
      </c>
      <c r="V123" t="str">
        <f t="shared" si="39"/>
        <v>lx</v>
      </c>
      <c r="W123" t="str">
        <f t="shared" si="37"/>
        <v>bk</v>
      </c>
      <c r="X123" t="str">
        <f t="shared" si="40"/>
        <v>un</v>
      </c>
      <c r="Y123" t="str">
        <f t="shared" si="41"/>
        <v>b</v>
      </c>
      <c r="AA123" t="str">
        <f t="shared" si="42"/>
        <v>const W1870BarnswellSouthCarolinaSpeaker141= L.marker([33.44,-81.37], {icon: dp_lx}).bindPopup('Barnswell, South Carolina&lt;br&gt;&lt;span style=font-size:11px&gt;White 1875-99&lt;/span&gt;&lt;br&gt;Speaker 141 (Kurath, 1963)').addTo(W1870);</v>
      </c>
      <c r="AB123" t="str">
        <f t="shared" si="45"/>
        <v/>
      </c>
      <c r="AG123" t="s">
        <v>7910</v>
      </c>
      <c r="BL123" t="s">
        <v>7074</v>
      </c>
    </row>
    <row r="124" spans="1:64">
      <c r="A124" t="s">
        <v>5325</v>
      </c>
      <c r="B124" t="s">
        <v>6702</v>
      </c>
      <c r="C124" s="1" t="s">
        <v>9464</v>
      </c>
      <c r="D124" s="1" t="s">
        <v>7770</v>
      </c>
      <c r="E124" s="1"/>
      <c r="F124" s="41" t="s">
        <v>264</v>
      </c>
      <c r="G124" t="s">
        <v>5283</v>
      </c>
      <c r="I124" s="5">
        <v>-81.08</v>
      </c>
      <c r="J124" s="5">
        <v>34.19</v>
      </c>
      <c r="K124" t="s">
        <v>9382</v>
      </c>
      <c r="N124" t="str">
        <f t="shared" si="32"/>
        <v>Columbia, South Carolina&lt;br&gt;&lt;span style=font-size:11px&gt;White 1875-99&lt;/span&gt;&lt;br&gt;Speaker 142 (Kurath, 1963)</v>
      </c>
      <c r="O124" t="str">
        <f t="shared" si="43"/>
        <v>W1870ColumbiaSouthCarolinaSpeaker142</v>
      </c>
      <c r="R124" t="str">
        <f t="shared" si="38"/>
        <v>dp</v>
      </c>
      <c r="S124" t="str">
        <f t="shared" si="36"/>
        <v>ar</v>
      </c>
      <c r="T124" t="str">
        <f t="shared" si="44"/>
        <v>r0</v>
      </c>
      <c r="U124" t="str">
        <f>IF(M124="consonant",#REF!,"")</f>
        <v/>
      </c>
      <c r="V124" t="str">
        <f t="shared" si="39"/>
        <v>lx</v>
      </c>
      <c r="W124" t="str">
        <f t="shared" si="37"/>
        <v>bk</v>
      </c>
      <c r="X124" t="str">
        <f t="shared" si="40"/>
        <v>un</v>
      </c>
      <c r="Y124" t="str">
        <f t="shared" si="41"/>
        <v>b</v>
      </c>
      <c r="AA124" t="str">
        <f t="shared" si="42"/>
        <v>const W1870ColumbiaSouthCarolinaSpeaker142= L.marker([34.19,-81.08], {icon: dp_lx}).bindPopup('Columbia, South Carolina&lt;br&gt;&lt;span style=font-size:11px&gt;White 1875-99&lt;/span&gt;&lt;br&gt;Speaker 142 (Kurath, 1963)').addTo(W1870);</v>
      </c>
      <c r="AB124" t="str">
        <f t="shared" si="45"/>
        <v/>
      </c>
      <c r="AG124" t="s">
        <v>7911</v>
      </c>
      <c r="BL124" t="s">
        <v>7075</v>
      </c>
    </row>
    <row r="125" spans="1:64">
      <c r="A125" t="s">
        <v>5325</v>
      </c>
      <c r="B125" t="s">
        <v>6710</v>
      </c>
      <c r="C125" s="1" t="s">
        <v>9465</v>
      </c>
      <c r="D125" s="1" t="s">
        <v>7770</v>
      </c>
      <c r="E125" s="1"/>
      <c r="F125" s="41" t="s">
        <v>996</v>
      </c>
      <c r="G125" t="s">
        <v>5283</v>
      </c>
      <c r="I125" s="5">
        <v>-81.61</v>
      </c>
      <c r="J125" s="5">
        <v>34.450000000000003</v>
      </c>
      <c r="N125" t="str">
        <f t="shared" si="32"/>
        <v>Newberry, South Carolina&lt;br&gt;&lt;span style=font-size:11px&gt;White 1875-99&lt;/span&gt;&lt;br&gt;Speaker 144 (Kurath, 1963)</v>
      </c>
      <c r="O125" t="str">
        <f t="shared" si="43"/>
        <v>W1870NewberrySouthCarolinaSpeaker144</v>
      </c>
      <c r="R125" t="str">
        <f t="shared" si="38"/>
        <v>dp</v>
      </c>
      <c r="S125" t="str">
        <f t="shared" si="36"/>
        <v>ar</v>
      </c>
      <c r="T125" t="str">
        <f t="shared" si="44"/>
        <v>r0</v>
      </c>
      <c r="U125" t="str">
        <f>IF(M125="consonant",#REF!,"")</f>
        <v/>
      </c>
      <c r="V125" t="str">
        <f t="shared" si="39"/>
        <v>lx</v>
      </c>
      <c r="W125" t="str">
        <f t="shared" si="37"/>
        <v>bk</v>
      </c>
      <c r="X125" t="str">
        <f t="shared" si="40"/>
        <v>un</v>
      </c>
      <c r="Y125" t="str">
        <f t="shared" si="41"/>
        <v>b</v>
      </c>
      <c r="AA125" t="str">
        <f t="shared" si="42"/>
        <v>const W1870NewberrySouthCarolinaSpeaker144= L.marker([34.45,-81.61], {icon: dp_lx}).bindPopup('Newberry, South Carolina&lt;br&gt;&lt;span style=font-size:11px&gt;White 1875-99&lt;/span&gt;&lt;br&gt;Speaker 144 (Kurath, 1963)').addTo(W1870);</v>
      </c>
      <c r="AB125" t="str">
        <f t="shared" si="45"/>
        <v/>
      </c>
      <c r="AG125" t="s">
        <v>7912</v>
      </c>
      <c r="BL125" t="s">
        <v>7076</v>
      </c>
    </row>
    <row r="126" spans="1:64">
      <c r="A126" t="s">
        <v>5325</v>
      </c>
      <c r="B126" t="s">
        <v>6712</v>
      </c>
      <c r="C126" s="1" t="s">
        <v>9466</v>
      </c>
      <c r="D126" s="1" t="s">
        <v>7770</v>
      </c>
      <c r="E126" s="1"/>
      <c r="F126" s="41" t="s">
        <v>263</v>
      </c>
      <c r="G126" t="s">
        <v>5283</v>
      </c>
      <c r="I126" s="5">
        <v>-82.4</v>
      </c>
      <c r="J126" s="5">
        <v>35.01</v>
      </c>
      <c r="N126" t="str">
        <f t="shared" ref="N126:N195" si="46">F126&amp;", "&amp;G126&amp;"&lt;br&gt;&lt;span style=font-size:11px&gt;"&amp;IF(E126="","",E126&amp;" ")&amp;IF(TRIM(LEFT(A126,LEN(A126)-4))="W","White ",IF(TRIM(LEFT(A126,LEN(A126)-4))="B","Black ",IF(TRIM(LEFT(A126,LEN(A126)-4))="L","Hispanic ",IF(TRIM(LEFT(A126,LEN(A126)-4))="N","Indigenous ",IF(TRIM(LEFT(A126,LEN(A126)-4))="A","Asian ","")))))&amp;IF(TRIM(RIGHT(A126,LEN(A126)-1))="1700","1700-99",IF(TRIM(RIGHT(A126,LEN(A126)-1))="1800","1800-44",IF(TRIM(RIGHT(A126,LEN(A126)-1))="1850","1845-74",IF(TRIM(RIGHT(A126,LEN(A126)-1))="1870","1875-99",IF(TRIM(RIGHT(A126,LEN(A126)-1))="1900","1900-44",IF(TRIM(RIGHT(A126,LEN(A126)-1))="1950","1945-74",IF(TRIM(RIGHT(A126,LEN(A126)-1))="1970","1975-99","")))))))&amp;"&lt;/span&gt;&lt;br&gt;"&amp;B126&amp;" "&amp;IF(E126="","",E126&amp;" ")&amp;D126</f>
        <v>Greenville, South Carolina&lt;br&gt;&lt;span style=font-size:11px&gt;White 1875-99&lt;/span&gt;&lt;br&gt;Speaker 146 (Kurath, 1963)</v>
      </c>
      <c r="O126" t="str">
        <f t="shared" si="43"/>
        <v>W1870GreenvilleSouthCarolinaSpeaker146</v>
      </c>
      <c r="R126" t="str">
        <f t="shared" si="38"/>
        <v>dp</v>
      </c>
      <c r="S126" t="str">
        <f t="shared" si="36"/>
        <v>ar</v>
      </c>
      <c r="T126" t="str">
        <f t="shared" si="44"/>
        <v>r0</v>
      </c>
      <c r="U126" t="str">
        <f>IF(M126="consonant",#REF!,"")</f>
        <v/>
      </c>
      <c r="V126" t="str">
        <f t="shared" si="39"/>
        <v>lx</v>
      </c>
      <c r="W126" t="str">
        <f t="shared" si="37"/>
        <v>bk</v>
      </c>
      <c r="X126" t="str">
        <f t="shared" si="40"/>
        <v>un</v>
      </c>
      <c r="Y126" t="str">
        <f t="shared" si="41"/>
        <v>b</v>
      </c>
      <c r="AA126" t="str">
        <f t="shared" si="42"/>
        <v>const W1870GreenvilleSouthCarolinaSpeaker146= L.marker([35.01,-82.4], {icon: dp_lx}).bindPopup('Greenville, South Carolina&lt;br&gt;&lt;span style=font-size:11px&gt;White 1875-99&lt;/span&gt;&lt;br&gt;Speaker 146 (Kurath, 1963)').addTo(W1870);</v>
      </c>
      <c r="AB126" t="str">
        <f t="shared" si="45"/>
        <v/>
      </c>
      <c r="AG126" t="s">
        <v>7913</v>
      </c>
      <c r="BL126" t="s">
        <v>7077</v>
      </c>
    </row>
    <row r="127" spans="1:64">
      <c r="A127" t="s">
        <v>5325</v>
      </c>
      <c r="B127" t="s">
        <v>6736</v>
      </c>
      <c r="C127" s="1" t="s">
        <v>9467</v>
      </c>
      <c r="D127" s="1" t="s">
        <v>7770</v>
      </c>
      <c r="E127" s="1"/>
      <c r="F127" s="41" t="s">
        <v>998</v>
      </c>
      <c r="G127" t="s">
        <v>5289</v>
      </c>
      <c r="I127" s="5">
        <v>-81.38</v>
      </c>
      <c r="J127" s="5">
        <v>31.71</v>
      </c>
      <c r="K127" t="s">
        <v>9382</v>
      </c>
      <c r="N127" t="str">
        <f t="shared" si="46"/>
        <v>Valoma, Georgia&lt;br&gt;&lt;span style=font-size:11px&gt;White 1875-99&lt;/span&gt;&lt;br&gt;Speaker 149 (Kurath, 1963)</v>
      </c>
      <c r="O127" t="str">
        <f t="shared" si="43"/>
        <v>W1870ValomaGeorgiaSpeaker149</v>
      </c>
      <c r="R127" t="str">
        <f t="shared" si="38"/>
        <v>dp</v>
      </c>
      <c r="S127" t="str">
        <f t="shared" si="36"/>
        <v>ar</v>
      </c>
      <c r="T127" t="str">
        <f t="shared" si="44"/>
        <v>r0</v>
      </c>
      <c r="U127" t="str">
        <f>IF(M127="consonant",#REF!,"")</f>
        <v/>
      </c>
      <c r="V127" t="str">
        <f t="shared" si="39"/>
        <v>lx</v>
      </c>
      <c r="W127" t="str">
        <f t="shared" si="37"/>
        <v>bk</v>
      </c>
      <c r="X127" t="str">
        <f t="shared" si="40"/>
        <v>un</v>
      </c>
      <c r="Y127" t="str">
        <f t="shared" si="41"/>
        <v>b</v>
      </c>
      <c r="AA127" t="str">
        <f t="shared" si="42"/>
        <v>const W1870ValomaGeorgiaSpeaker149= L.marker([31.71,-81.38], {icon: dp_lx}).bindPopup('Valoma, Georgia&lt;br&gt;&lt;span style=font-size:11px&gt;White 1875-99&lt;/span&gt;&lt;br&gt;Speaker 149 (Kurath, 1963)').addTo(W1870);</v>
      </c>
      <c r="AB127" t="str">
        <f t="shared" si="45"/>
        <v/>
      </c>
      <c r="AG127" t="s">
        <v>7914</v>
      </c>
      <c r="BL127" t="s">
        <v>7078</v>
      </c>
    </row>
    <row r="128" spans="1:64">
      <c r="A128" t="s">
        <v>5325</v>
      </c>
      <c r="B128" t="s">
        <v>6722</v>
      </c>
      <c r="C128" s="1" t="s">
        <v>9395</v>
      </c>
      <c r="D128" s="1" t="s">
        <v>7770</v>
      </c>
      <c r="E128" s="1"/>
      <c r="F128" s="41" t="s">
        <v>72</v>
      </c>
      <c r="G128" t="s">
        <v>5289</v>
      </c>
      <c r="I128" s="5">
        <v>-82.06</v>
      </c>
      <c r="J128" s="5">
        <v>33.75</v>
      </c>
      <c r="N128" t="str">
        <f t="shared" si="46"/>
        <v>Augusta, Georgia&lt;br&gt;&lt;span style=font-size:11px&gt;White 1875-99&lt;/span&gt;&lt;br&gt;Speaker 153 (Kurath, 1963)</v>
      </c>
      <c r="O128" t="str">
        <f t="shared" si="43"/>
        <v>W1870AugustaGeorgiaSpeaker153</v>
      </c>
      <c r="R128" t="str">
        <f t="shared" si="38"/>
        <v>dp</v>
      </c>
      <c r="S128" t="str">
        <f t="shared" si="36"/>
        <v>ar</v>
      </c>
      <c r="T128" t="str">
        <f t="shared" si="44"/>
        <v>r0</v>
      </c>
      <c r="U128" t="str">
        <f>IF(M128="consonant",#REF!,"")</f>
        <v/>
      </c>
      <c r="V128" t="str">
        <f t="shared" si="39"/>
        <v>lx</v>
      </c>
      <c r="W128" t="str">
        <f t="shared" si="37"/>
        <v>bk</v>
      </c>
      <c r="X128" t="str">
        <f t="shared" si="40"/>
        <v>un</v>
      </c>
      <c r="Y128" t="str">
        <f t="shared" si="41"/>
        <v>b</v>
      </c>
      <c r="AA128" t="str">
        <f t="shared" si="42"/>
        <v>const W1870AugustaGeorgiaSpeaker153= L.marker([33.75,-82.06], {icon: dp_lx}).bindPopup('Augusta, Georgia&lt;br&gt;&lt;span style=font-size:11px&gt;White 1875-99&lt;/span&gt;&lt;br&gt;Speaker 153 (Kurath, 1963)').addTo(W1870);</v>
      </c>
      <c r="AB128" t="str">
        <f t="shared" si="45"/>
        <v/>
      </c>
      <c r="AG128" t="s">
        <v>7915</v>
      </c>
      <c r="BL128" t="s">
        <v>7079</v>
      </c>
    </row>
    <row r="129" spans="1:64">
      <c r="A129" t="s">
        <v>5325</v>
      </c>
      <c r="B129" t="s">
        <v>6724</v>
      </c>
      <c r="C129" s="1" t="s">
        <v>9468</v>
      </c>
      <c r="D129" s="1" t="s">
        <v>7770</v>
      </c>
      <c r="E129" s="1"/>
      <c r="F129" s="41" t="s">
        <v>74</v>
      </c>
      <c r="G129" t="s">
        <v>5289</v>
      </c>
      <c r="I129" s="5">
        <v>-83.63</v>
      </c>
      <c r="J129" s="5">
        <v>33.06</v>
      </c>
      <c r="N129" t="str">
        <f t="shared" si="46"/>
        <v>Macon, Georgia&lt;br&gt;&lt;span style=font-size:11px&gt;White 1875-99&lt;/span&gt;&lt;br&gt;Speaker 154 (Kurath, 1963)</v>
      </c>
      <c r="O129" t="str">
        <f t="shared" si="43"/>
        <v>W1870MaconGeorgiaSpeaker154</v>
      </c>
      <c r="R129" t="str">
        <f t="shared" si="38"/>
        <v>dp</v>
      </c>
      <c r="S129" t="str">
        <f t="shared" si="36"/>
        <v>ar</v>
      </c>
      <c r="T129" t="str">
        <f t="shared" si="44"/>
        <v>r0</v>
      </c>
      <c r="U129" t="str">
        <f>IF(M129="consonant",#REF!,"")</f>
        <v/>
      </c>
      <c r="V129" t="str">
        <f t="shared" si="39"/>
        <v>lx</v>
      </c>
      <c r="W129" t="str">
        <f t="shared" si="37"/>
        <v>bk</v>
      </c>
      <c r="X129" t="str">
        <f t="shared" si="40"/>
        <v>un</v>
      </c>
      <c r="Y129" t="str">
        <f t="shared" si="41"/>
        <v>b</v>
      </c>
      <c r="AA129" t="str">
        <f t="shared" si="42"/>
        <v>const W1870MaconGeorgiaSpeaker154= L.marker([33.06,-83.63], {icon: dp_lx}).bindPopup('Macon, Georgia&lt;br&gt;&lt;span style=font-size:11px&gt;White 1875-99&lt;/span&gt;&lt;br&gt;Speaker 154 (Kurath, 1963)').addTo(W1870);</v>
      </c>
      <c r="AB129" t="str">
        <f t="shared" si="45"/>
        <v/>
      </c>
      <c r="AG129" t="s">
        <v>7916</v>
      </c>
      <c r="BL129" t="s">
        <v>7080</v>
      </c>
    </row>
    <row r="130" spans="1:64">
      <c r="A130" t="s">
        <v>5325</v>
      </c>
      <c r="B130" t="s">
        <v>6760</v>
      </c>
      <c r="C130" s="1" t="s">
        <v>9469</v>
      </c>
      <c r="D130" s="1" t="s">
        <v>7770</v>
      </c>
      <c r="E130" s="1"/>
      <c r="F130" s="41" t="s">
        <v>70</v>
      </c>
      <c r="G130" t="s">
        <v>5289</v>
      </c>
      <c r="I130" s="5">
        <v>-84.13</v>
      </c>
      <c r="J130" s="5">
        <v>35.81</v>
      </c>
      <c r="N130" t="str">
        <f t="shared" si="46"/>
        <v>Atlanta, Georgia&lt;br&gt;&lt;span style=font-size:11px&gt;White 1875-99&lt;/span&gt;&lt;br&gt;Speaker 156 (Kurath, 1963)</v>
      </c>
      <c r="O130" t="str">
        <f t="shared" si="43"/>
        <v>W1870AtlantaGeorgiaSpeaker156</v>
      </c>
      <c r="R130" t="str">
        <f t="shared" si="38"/>
        <v>dp</v>
      </c>
      <c r="S130" t="str">
        <f t="shared" si="36"/>
        <v>ar</v>
      </c>
      <c r="T130" t="str">
        <f t="shared" si="44"/>
        <v>r0</v>
      </c>
      <c r="U130" t="str">
        <f>IF(M130="consonant",#REF!,"")</f>
        <v/>
      </c>
      <c r="V130" t="str">
        <f t="shared" si="39"/>
        <v>lx</v>
      </c>
      <c r="W130" t="str">
        <f t="shared" si="37"/>
        <v>bk</v>
      </c>
      <c r="X130" t="str">
        <f t="shared" si="40"/>
        <v>un</v>
      </c>
      <c r="Y130" t="str">
        <f t="shared" si="41"/>
        <v>b</v>
      </c>
      <c r="AA130" t="str">
        <f t="shared" si="42"/>
        <v>const W1870AtlantaGeorgiaSpeaker156= L.marker([35.81,-84.13], {icon: dp_lx}).bindPopup('Atlanta, Georgia&lt;br&gt;&lt;span style=font-size:11px&gt;White 1875-99&lt;/span&gt;&lt;br&gt;Speaker 156 (Kurath, 1963)').addTo(W1870);</v>
      </c>
      <c r="AB130" t="str">
        <f t="shared" si="45"/>
        <v/>
      </c>
      <c r="AG130" t="s">
        <v>7917</v>
      </c>
      <c r="BL130" t="s">
        <v>7081</v>
      </c>
    </row>
    <row r="131" spans="1:64">
      <c r="A131" t="s">
        <v>5325</v>
      </c>
      <c r="B131" s="1" t="s">
        <v>1151</v>
      </c>
      <c r="C131" s="1"/>
      <c r="D131" s="1" t="s">
        <v>1239</v>
      </c>
      <c r="E131" s="1"/>
      <c r="F131" s="41" t="s">
        <v>1157</v>
      </c>
      <c r="G131" t="s">
        <v>5292</v>
      </c>
      <c r="I131" s="5">
        <v>-101.2687</v>
      </c>
      <c r="J131" s="5">
        <v>52.104999999999997</v>
      </c>
      <c r="N131" t="str">
        <f t="shared" ref="N131:N136" si="47">F131&amp;", "&amp;G131&amp;"&lt;br&gt;&lt;span style=font-size:11px&gt;"&amp;IF(E131="","",E131&amp;" ")&amp;IF(TRIM(LEFT(A131,LEN(A131)-4))="W","White ",IF(TRIM(LEFT(A131,LEN(A131)-4))="B","Black ",IF(TRIM(LEFT(A131,LEN(A131)-4))="L","Hispanic ",IF(TRIM(LEFT(A131,LEN(A131)-4))="N","Indigenous ",IF(TRIM(LEFT(A131,LEN(A131)-4))="A","Asian ","")))))&amp;IF(TRIM(RIGHT(A131,LEN(A131)-1))="1700","1700-99",IF(TRIM(RIGHT(A131,LEN(A131)-1))="1800","1800-44",IF(TRIM(RIGHT(A131,LEN(A131)-1))="1850","1845-74",IF(TRIM(RIGHT(A131,LEN(A131)-1))="1870","1875-99",IF(TRIM(RIGHT(A131,LEN(A131)-1))="1900","1900-44",IF(TRIM(RIGHT(A131,LEN(A131)-1))="1950","1945-74",IF(TRIM(RIGHT(A131,LEN(A131)-1))="1970","1975-99","")))))))&amp;"&lt;/span&gt;&lt;br&gt;"&amp;B131&amp;" "&amp;IF(E131="","",E131&amp;" ")&amp;D131</f>
        <v>Swan River, Manitoba&lt;br&gt;&lt;span style=font-size:11px&gt;White 1875-99&lt;/span&gt;&lt;br&gt;ListenPast1 ListenPast15</v>
      </c>
      <c r="O131" t="str">
        <f t="shared" ref="O131:O136" si="48">A131&amp;SUBSTITUTE(SUBSTITUTE(SUBSTITUTE(F131,".","")," ",""),"-","")&amp;SUBSTITUTE(G131," ","")&amp;SUBSTITUTE(SUBSTITUTE(SUBSTITUTE(B131,".","")," ",""),"-","")</f>
        <v>W1870SwanRiverManitobaListenPast1</v>
      </c>
      <c r="R131" t="str">
        <f t="shared" ref="R131:R136" si="49">IF(M131="consonant","",IF(G131="Jamaica","lo",IF(OR(A131="W1700",A131="B1850",M131="Carib",M131="LA",M131="UM",M131="Bra",M131="EaNL"),"mn","dp")))</f>
        <v>dp</v>
      </c>
      <c r="S131" t="str">
        <f t="shared" ref="S131:S136" si="50">IF(A131="W1700","na",IF(OR(M131="Carib",M131="NYC",M131="ENE"),"au",IF(M131="CAN","ao","ar")))</f>
        <v>ar</v>
      </c>
      <c r="T131" t="str">
        <f t="shared" ref="T131:T136" si="51">IF(M131="rhot","",IF(M131="AAE_7R","r7",IF(AND(D131="(Labov et al, 2003)",M131="W"),"r3","r0")))</f>
        <v>r0</v>
      </c>
      <c r="U131" t="str">
        <f>IF(M131="consonant",#REF!,"")</f>
        <v/>
      </c>
      <c r="V131" t="str">
        <f t="shared" ref="V131:V136" si="52">IF(OR(M131="W",M131="M",M131="ENE"),"we",IF(OR(M131="MA",M131="NYC",M131="OH"),"sa1",IF(OR(M131="OS",M131="LAGS_SSE",M131="Speaker _S",M131="PADS_SSE"),"sl","lx")))</f>
        <v>lx</v>
      </c>
      <c r="W131" t="str">
        <f t="shared" ref="W131:W136" si="53">IF(OR(M131="S",M131="M"),"fr",IF(OR(M131="W"),"ce","bk"))</f>
        <v>bk</v>
      </c>
      <c r="X131" t="str">
        <f t="shared" ref="X131:X136" si="54">IF(T131="","",IF(OR(A131="W1900",A131="W1950",A131="W1970"),"ho","un"))</f>
        <v>un</v>
      </c>
      <c r="Y131" t="str">
        <f t="shared" ref="Y131:Y136" si="55">IF(D131="LAGS","a","b")</f>
        <v>b</v>
      </c>
      <c r="AA131" t="str">
        <f t="shared" ref="AA131:AA136" si="56">IF(OR(R131="",V131=""),"",IF(I131="","","const "&amp;O131&amp;"= L.marker(["&amp;J131&amp;","&amp;I131&amp;"], {icon: "&amp;R131&amp;"_"&amp;V131&amp;"}).bindPopup('"&amp;N131&amp;"').addTo("&amp;A131&amp;");"))</f>
        <v>const W1870SwanRiverManitobaListenPast1= L.marker([52.105,-101.2687], {icon: dp_lx}).bindPopup('Swan River, Manitoba&lt;br&gt;&lt;span style=font-size:11px&gt;White 1875-99&lt;/span&gt;&lt;br&gt;ListenPast1 ListenPast15').addTo(W1870);</v>
      </c>
      <c r="AB131" t="str">
        <f t="shared" ref="AB131:AB136" si="57">IF(OR(S131="",Z131=""),"",IF(I131="","","const "&amp;O131&amp;"= L.marker(["&amp;J131&amp;","&amp;I131&amp;"], {icon: "&amp;S131&amp;"_"&amp;Z131&amp;"}).bindPopup('"&amp;N131&amp;"').addTo("&amp;A131&amp;");"))</f>
        <v/>
      </c>
      <c r="AG131" t="s">
        <v>7872</v>
      </c>
      <c r="BL131" t="s">
        <v>5439</v>
      </c>
    </row>
    <row r="132" spans="1:64">
      <c r="A132" t="s">
        <v>5325</v>
      </c>
      <c r="B132" s="1" t="s">
        <v>1152</v>
      </c>
      <c r="C132" s="1"/>
      <c r="D132" s="1" t="s">
        <v>1239</v>
      </c>
      <c r="E132" s="1"/>
      <c r="F132" s="41" t="s">
        <v>1183</v>
      </c>
      <c r="G132" t="s">
        <v>5292</v>
      </c>
      <c r="I132" s="5">
        <v>-78.2</v>
      </c>
      <c r="J132" s="5">
        <v>43.8</v>
      </c>
      <c r="N132" t="str">
        <f t="shared" si="47"/>
        <v>Unknown, Manitoba&lt;br&gt;&lt;span style=font-size:11px&gt;White 1875-99&lt;/span&gt;&lt;br&gt;ListenPast2 ListenPast15</v>
      </c>
      <c r="O132" t="str">
        <f t="shared" si="48"/>
        <v>W1870UnknownManitobaListenPast2</v>
      </c>
      <c r="R132" t="str">
        <f t="shared" si="49"/>
        <v>dp</v>
      </c>
      <c r="S132" t="str">
        <f t="shared" si="50"/>
        <v>ar</v>
      </c>
      <c r="T132" t="str">
        <f t="shared" si="51"/>
        <v>r0</v>
      </c>
      <c r="U132" t="str">
        <f>IF(M132="consonant",#REF!,"")</f>
        <v/>
      </c>
      <c r="V132" t="str">
        <f t="shared" si="52"/>
        <v>lx</v>
      </c>
      <c r="W132" t="str">
        <f t="shared" si="53"/>
        <v>bk</v>
      </c>
      <c r="X132" t="str">
        <f t="shared" si="54"/>
        <v>un</v>
      </c>
      <c r="Y132" t="str">
        <f t="shared" si="55"/>
        <v>b</v>
      </c>
      <c r="AA132" t="str">
        <f t="shared" si="56"/>
        <v>const W1870UnknownManitobaListenPast2= L.marker([43.8,-78.2], {icon: dp_lx}).bindPopup('Unknown, Manitoba&lt;br&gt;&lt;span style=font-size:11px&gt;White 1875-99&lt;/span&gt;&lt;br&gt;ListenPast2 ListenPast15').addTo(W1870);</v>
      </c>
      <c r="AB132" t="str">
        <f t="shared" si="57"/>
        <v/>
      </c>
      <c r="AG132" t="s">
        <v>7873</v>
      </c>
      <c r="BL132" t="s">
        <v>5440</v>
      </c>
    </row>
    <row r="133" spans="1:64">
      <c r="A133" t="s">
        <v>5325</v>
      </c>
      <c r="B133" s="1" t="s">
        <v>1153</v>
      </c>
      <c r="C133" s="1"/>
      <c r="D133" s="1" t="s">
        <v>1239</v>
      </c>
      <c r="E133" s="1"/>
      <c r="F133" s="41" t="s">
        <v>1158</v>
      </c>
      <c r="G133" t="s">
        <v>931</v>
      </c>
      <c r="I133" s="5">
        <v>-78.292199999999994</v>
      </c>
      <c r="J133" s="5">
        <v>43.951799999999999</v>
      </c>
      <c r="N133" t="str">
        <f t="shared" si="47"/>
        <v>Port Hope, Ontario&lt;br&gt;&lt;span style=font-size:11px&gt;White 1875-99&lt;/span&gt;&lt;br&gt;ListenPast3 ListenPast15</v>
      </c>
      <c r="O133" t="str">
        <f t="shared" si="48"/>
        <v>W1870PortHopeOntarioListenPast3</v>
      </c>
      <c r="R133" t="str">
        <f t="shared" si="49"/>
        <v>dp</v>
      </c>
      <c r="S133" t="str">
        <f t="shared" si="50"/>
        <v>ar</v>
      </c>
      <c r="T133" t="str">
        <f t="shared" si="51"/>
        <v>r0</v>
      </c>
      <c r="U133" t="str">
        <f>IF(M133="consonant",#REF!,"")</f>
        <v/>
      </c>
      <c r="V133" t="str">
        <f t="shared" si="52"/>
        <v>lx</v>
      </c>
      <c r="W133" t="str">
        <f t="shared" si="53"/>
        <v>bk</v>
      </c>
      <c r="X133" t="str">
        <f t="shared" si="54"/>
        <v>un</v>
      </c>
      <c r="Y133" t="str">
        <f t="shared" si="55"/>
        <v>b</v>
      </c>
      <c r="AA133" t="str">
        <f t="shared" si="56"/>
        <v>const W1870PortHopeOntarioListenPast3= L.marker([43.9518,-78.2922], {icon: dp_lx}).bindPopup('Port Hope, Ontario&lt;br&gt;&lt;span style=font-size:11px&gt;White 1875-99&lt;/span&gt;&lt;br&gt;ListenPast3 ListenPast15').addTo(W1870);</v>
      </c>
      <c r="AB133" t="str">
        <f t="shared" si="57"/>
        <v/>
      </c>
      <c r="AG133" t="s">
        <v>7874</v>
      </c>
      <c r="BL133" t="s">
        <v>5441</v>
      </c>
    </row>
    <row r="134" spans="1:64">
      <c r="A134" t="s">
        <v>5325</v>
      </c>
      <c r="B134" s="1" t="s">
        <v>1160</v>
      </c>
      <c r="C134" s="1"/>
      <c r="D134" s="1" t="s">
        <v>5358</v>
      </c>
      <c r="E134" s="1"/>
      <c r="F134" s="41" t="s">
        <v>1149</v>
      </c>
      <c r="G134" t="s">
        <v>5290</v>
      </c>
      <c r="I134" s="5">
        <v>-122.15860000000001</v>
      </c>
      <c r="J134" s="5">
        <v>38.049399999999999</v>
      </c>
      <c r="N134" t="str">
        <f t="shared" si="47"/>
        <v>Benicia, California&lt;br&gt;&lt;span style=font-size:11px&gt;White 1875-99&lt;/span&gt;&lt;br&gt;ListenPast5 (Johnson 2003)</v>
      </c>
      <c r="O134" t="str">
        <f t="shared" si="48"/>
        <v>W1870BeniciaCaliforniaListenPast5</v>
      </c>
      <c r="R134" t="str">
        <f t="shared" si="49"/>
        <v>dp</v>
      </c>
      <c r="S134" t="str">
        <f t="shared" si="50"/>
        <v>ar</v>
      </c>
      <c r="T134" t="str">
        <f t="shared" si="51"/>
        <v>r0</v>
      </c>
      <c r="U134" t="str">
        <f>IF(M134="consonant",#REF!,"")</f>
        <v/>
      </c>
      <c r="V134" t="str">
        <f t="shared" si="52"/>
        <v>lx</v>
      </c>
      <c r="W134" t="str">
        <f t="shared" si="53"/>
        <v>bk</v>
      </c>
      <c r="X134" t="str">
        <f t="shared" si="54"/>
        <v>un</v>
      </c>
      <c r="Y134" t="str">
        <f t="shared" si="55"/>
        <v>b</v>
      </c>
      <c r="AA134" t="str">
        <f t="shared" si="56"/>
        <v>const W1870BeniciaCaliforniaListenPast5= L.marker([38.0494,-122.1586], {icon: dp_lx}).bindPopup('Benicia, California&lt;br&gt;&lt;span style=font-size:11px&gt;White 1875-99&lt;/span&gt;&lt;br&gt;ListenPast5 (Johnson 2003)').addTo(W1870);</v>
      </c>
      <c r="AB134" t="str">
        <f t="shared" si="57"/>
        <v/>
      </c>
      <c r="AG134" t="s">
        <v>7875</v>
      </c>
      <c r="BL134" t="s">
        <v>5442</v>
      </c>
    </row>
    <row r="135" spans="1:64">
      <c r="A135" t="s">
        <v>5325</v>
      </c>
      <c r="B135" s="1" t="s">
        <v>1161</v>
      </c>
      <c r="C135" s="1"/>
      <c r="D135" s="1" t="s">
        <v>5358</v>
      </c>
      <c r="E135" s="1"/>
      <c r="F135" s="41" t="s">
        <v>392</v>
      </c>
      <c r="G135" t="s">
        <v>2375</v>
      </c>
      <c r="I135" s="5">
        <v>-118.62479999999999</v>
      </c>
      <c r="J135" s="5">
        <v>38.5244</v>
      </c>
      <c r="N135" t="str">
        <f t="shared" si="47"/>
        <v>Hawthorne, Nevada&lt;br&gt;&lt;span style=font-size:11px&gt;White 1875-99&lt;/span&gt;&lt;br&gt;ListenPast6 (Johnson 2003)</v>
      </c>
      <c r="O135" t="str">
        <f t="shared" si="48"/>
        <v>W1870HawthorneNevadaListenPast6</v>
      </c>
      <c r="R135" t="str">
        <f t="shared" si="49"/>
        <v>dp</v>
      </c>
      <c r="S135" t="str">
        <f t="shared" si="50"/>
        <v>ar</v>
      </c>
      <c r="T135" t="str">
        <f t="shared" si="51"/>
        <v>r0</v>
      </c>
      <c r="U135" t="str">
        <f>IF(M135="consonant",#REF!,"")</f>
        <v/>
      </c>
      <c r="V135" t="str">
        <f t="shared" si="52"/>
        <v>lx</v>
      </c>
      <c r="W135" t="str">
        <f t="shared" si="53"/>
        <v>bk</v>
      </c>
      <c r="X135" t="str">
        <f t="shared" si="54"/>
        <v>un</v>
      </c>
      <c r="Y135" t="str">
        <f t="shared" si="55"/>
        <v>b</v>
      </c>
      <c r="AA135" t="str">
        <f t="shared" si="56"/>
        <v>const W1870HawthorneNevadaListenPast6= L.marker([38.5244,-118.6248], {icon: dp_lx}).bindPopup('Hawthorne, Nevada&lt;br&gt;&lt;span style=font-size:11px&gt;White 1875-99&lt;/span&gt;&lt;br&gt;ListenPast6 (Johnson 2003)').addTo(W1870);</v>
      </c>
      <c r="AB135" t="str">
        <f t="shared" si="57"/>
        <v/>
      </c>
      <c r="AG135" t="s">
        <v>7876</v>
      </c>
      <c r="BL135" t="s">
        <v>5443</v>
      </c>
    </row>
    <row r="136" spans="1:64">
      <c r="A136" t="s">
        <v>5325</v>
      </c>
      <c r="B136" s="1" t="s">
        <v>1162</v>
      </c>
      <c r="C136" s="1"/>
      <c r="D136" s="1" t="s">
        <v>5358</v>
      </c>
      <c r="E136" s="1"/>
      <c r="F136" s="41" t="s">
        <v>1155</v>
      </c>
      <c r="G136" t="s">
        <v>2375</v>
      </c>
      <c r="I136" s="5">
        <v>-117.07089999999999</v>
      </c>
      <c r="J136" s="5">
        <v>39.492699999999999</v>
      </c>
      <c r="N136" t="str">
        <f t="shared" si="47"/>
        <v>AustinNV, Nevada&lt;br&gt;&lt;span style=font-size:11px&gt;White 1875-99&lt;/span&gt;&lt;br&gt;ListenPast7 (Johnson 2003)</v>
      </c>
      <c r="O136" t="str">
        <f t="shared" si="48"/>
        <v>W1870AustinNVNevadaListenPast7</v>
      </c>
      <c r="R136" t="str">
        <f t="shared" si="49"/>
        <v>dp</v>
      </c>
      <c r="S136" t="str">
        <f t="shared" si="50"/>
        <v>ar</v>
      </c>
      <c r="T136" t="str">
        <f t="shared" si="51"/>
        <v>r0</v>
      </c>
      <c r="U136" t="str">
        <f>IF(M136="consonant",#REF!,"")</f>
        <v/>
      </c>
      <c r="V136" t="str">
        <f t="shared" si="52"/>
        <v>lx</v>
      </c>
      <c r="W136" t="str">
        <f t="shared" si="53"/>
        <v>bk</v>
      </c>
      <c r="X136" t="str">
        <f t="shared" si="54"/>
        <v>un</v>
      </c>
      <c r="Y136" t="str">
        <f t="shared" si="55"/>
        <v>b</v>
      </c>
      <c r="AA136" t="str">
        <f t="shared" si="56"/>
        <v>const W1870AustinNVNevadaListenPast7= L.marker([39.4927,-117.0709], {icon: dp_lx}).bindPopup('AustinNV, Nevada&lt;br&gt;&lt;span style=font-size:11px&gt;White 1875-99&lt;/span&gt;&lt;br&gt;ListenPast7 (Johnson 2003)').addTo(W1870);</v>
      </c>
      <c r="AB136" t="str">
        <f t="shared" si="57"/>
        <v/>
      </c>
      <c r="AG136" t="s">
        <v>7877</v>
      </c>
      <c r="BL136" t="s">
        <v>5444</v>
      </c>
    </row>
    <row r="137" spans="1:64">
      <c r="A137" t="s">
        <v>5325</v>
      </c>
      <c r="B137" t="s">
        <v>5360</v>
      </c>
      <c r="C137" s="1"/>
      <c r="D137" s="1" t="s">
        <v>7767</v>
      </c>
      <c r="E137" s="1"/>
      <c r="F137" s="41" t="s">
        <v>331</v>
      </c>
      <c r="G137" t="s">
        <v>2751</v>
      </c>
      <c r="I137" s="5">
        <v>-92.17</v>
      </c>
      <c r="J137" s="5">
        <v>33.880000000000003</v>
      </c>
      <c r="N137" t="str">
        <f t="shared" si="46"/>
        <v>White Oak, Arkansas&lt;br&gt;&lt;span style=font-size:11px&gt;White 1875-99&lt;/span&gt;&lt;br&gt;DASS 703 (LAGS 703) (Pederson, 1986)</v>
      </c>
      <c r="O137" t="e">
        <f>A137&amp;SUBSTITUTE(SUBSTITUTE(SUBSTITUTE(F137,".","")," ",""),"-","")&amp;SUBSTITUTE(G137," ","")&amp;SUBSTITUTE(SUBSTITUTE(SUBSTITUTE(#REF!,".","")," ",""),"-","")</f>
        <v>#REF!</v>
      </c>
      <c r="R137" t="str">
        <f t="shared" si="38"/>
        <v>dp</v>
      </c>
      <c r="S137" t="str">
        <f t="shared" si="36"/>
        <v>ar</v>
      </c>
      <c r="T137" t="str">
        <f t="shared" si="44"/>
        <v>r0</v>
      </c>
      <c r="U137" t="str">
        <f>IF(M137="consonant",#REF!,"")</f>
        <v/>
      </c>
      <c r="V137" t="str">
        <f t="shared" si="39"/>
        <v>lx</v>
      </c>
      <c r="W137" t="str">
        <f t="shared" si="37"/>
        <v>bk</v>
      </c>
      <c r="X137" t="str">
        <f t="shared" si="40"/>
        <v>un</v>
      </c>
      <c r="Y137" t="str">
        <f t="shared" ref="Y137:Y143" si="58">IF(B137="LAGS","a","b")</f>
        <v>b</v>
      </c>
      <c r="AA137" t="e">
        <f t="shared" si="42"/>
        <v>#REF!</v>
      </c>
      <c r="AB137" t="str">
        <f t="shared" si="45"/>
        <v/>
      </c>
      <c r="AG137" t="e">
        <v>#REF!</v>
      </c>
      <c r="BL137" t="s">
        <v>5445</v>
      </c>
    </row>
    <row r="138" spans="1:64">
      <c r="A138" t="s">
        <v>5325</v>
      </c>
      <c r="B138" t="s">
        <v>5361</v>
      </c>
      <c r="C138" s="1"/>
      <c r="D138" s="1" t="s">
        <v>7767</v>
      </c>
      <c r="E138" s="1"/>
      <c r="F138" s="41" t="s">
        <v>332</v>
      </c>
      <c r="G138" t="s">
        <v>5289</v>
      </c>
      <c r="I138" s="5">
        <v>-84.78</v>
      </c>
      <c r="J138" s="5">
        <v>33.369999999999997</v>
      </c>
      <c r="N138" t="str">
        <f t="shared" si="46"/>
        <v>Newnan, Georgia&lt;br&gt;&lt;span style=font-size:11px&gt;White 1875-99&lt;/span&gt;&lt;br&gt;DASS 117 (LAGS 117) (Pederson, 1986)</v>
      </c>
      <c r="O138" t="e">
        <f>A138&amp;SUBSTITUTE(SUBSTITUTE(SUBSTITUTE(F138,".","")," ",""),"-","")&amp;SUBSTITUTE(G138," ","")&amp;SUBSTITUTE(SUBSTITUTE(SUBSTITUTE(#REF!,".","")," ",""),"-","")</f>
        <v>#REF!</v>
      </c>
      <c r="R138" t="str">
        <f t="shared" si="38"/>
        <v>dp</v>
      </c>
      <c r="S138" t="str">
        <f t="shared" si="36"/>
        <v>ar</v>
      </c>
      <c r="T138" t="str">
        <f t="shared" si="44"/>
        <v>r0</v>
      </c>
      <c r="U138" t="str">
        <f>IF(M138="consonant",#REF!,"")</f>
        <v/>
      </c>
      <c r="V138" t="str">
        <f t="shared" si="39"/>
        <v>lx</v>
      </c>
      <c r="W138" t="str">
        <f t="shared" si="37"/>
        <v>bk</v>
      </c>
      <c r="X138" t="str">
        <f t="shared" si="40"/>
        <v>un</v>
      </c>
      <c r="Y138" t="str">
        <f t="shared" si="58"/>
        <v>b</v>
      </c>
      <c r="AA138" t="e">
        <f t="shared" si="42"/>
        <v>#REF!</v>
      </c>
      <c r="AB138" t="str">
        <f t="shared" si="45"/>
        <v/>
      </c>
      <c r="AG138" t="e">
        <v>#REF!</v>
      </c>
      <c r="BL138" t="s">
        <v>5446</v>
      </c>
    </row>
    <row r="139" spans="1:64">
      <c r="A139" t="s">
        <v>5325</v>
      </c>
      <c r="B139" t="s">
        <v>5362</v>
      </c>
      <c r="C139" s="1"/>
      <c r="D139" s="1" t="s">
        <v>7767</v>
      </c>
      <c r="E139" s="1"/>
      <c r="F139" s="41" t="s">
        <v>333</v>
      </c>
      <c r="G139" t="s">
        <v>5289</v>
      </c>
      <c r="I139" s="5">
        <v>-84.22</v>
      </c>
      <c r="J139" s="5">
        <v>33.67</v>
      </c>
      <c r="N139" t="str">
        <f t="shared" si="46"/>
        <v>Americus, Georgia&lt;br&gt;&lt;span style=font-size:11px&gt;White 1875-99&lt;/span&gt;&lt;br&gt;DASS 166 (LAGS 166) (Pederson, 1986)</v>
      </c>
      <c r="O139" t="e">
        <f>A139&amp;SUBSTITUTE(SUBSTITUTE(SUBSTITUTE(F139,".","")," ",""),"-","")&amp;SUBSTITUTE(G139," ","")&amp;SUBSTITUTE(SUBSTITUTE(SUBSTITUTE(#REF!,".","")," ",""),"-","")</f>
        <v>#REF!</v>
      </c>
      <c r="R139" t="str">
        <f t="shared" si="38"/>
        <v>dp</v>
      </c>
      <c r="S139" t="str">
        <f t="shared" si="36"/>
        <v>ar</v>
      </c>
      <c r="T139" t="str">
        <f t="shared" si="44"/>
        <v>r0</v>
      </c>
      <c r="U139" t="str">
        <f>IF(M139="consonant",#REF!,"")</f>
        <v/>
      </c>
      <c r="V139" t="str">
        <f t="shared" si="39"/>
        <v>lx</v>
      </c>
      <c r="W139" t="str">
        <f t="shared" si="37"/>
        <v>bk</v>
      </c>
      <c r="X139" t="str">
        <f t="shared" si="40"/>
        <v>un</v>
      </c>
      <c r="Y139" t="str">
        <f t="shared" si="58"/>
        <v>b</v>
      </c>
      <c r="AA139" t="e">
        <f t="shared" si="42"/>
        <v>#REF!</v>
      </c>
      <c r="AB139" t="str">
        <f t="shared" si="45"/>
        <v/>
      </c>
      <c r="AG139" t="e">
        <v>#REF!</v>
      </c>
      <c r="BL139" t="s">
        <v>5447</v>
      </c>
    </row>
    <row r="140" spans="1:64">
      <c r="A140" t="s">
        <v>5325</v>
      </c>
      <c r="B140" t="s">
        <v>5363</v>
      </c>
      <c r="C140" s="1"/>
      <c r="D140" s="1" t="s">
        <v>7767</v>
      </c>
      <c r="E140" s="1"/>
      <c r="F140" s="41" t="s">
        <v>334</v>
      </c>
      <c r="G140" t="s">
        <v>5293</v>
      </c>
      <c r="I140" s="5">
        <v>-92.63</v>
      </c>
      <c r="J140" s="5">
        <v>31.92</v>
      </c>
      <c r="N140" t="str">
        <f t="shared" si="46"/>
        <v>Winnfield, Louisiana&lt;br&gt;&lt;span style=font-size:11px&gt;White 1875-99&lt;/span&gt;&lt;br&gt;DASS 811 (LAGS 811) (Pederson, 1986)</v>
      </c>
      <c r="O140" t="e">
        <f>A140&amp;SUBSTITUTE(SUBSTITUTE(SUBSTITUTE(F140,".","")," ",""),"-","")&amp;SUBSTITUTE(G140," ","")&amp;SUBSTITUTE(SUBSTITUTE(SUBSTITUTE(#REF!,".","")," ",""),"-","")</f>
        <v>#REF!</v>
      </c>
      <c r="R140" t="str">
        <f t="shared" si="38"/>
        <v>dp</v>
      </c>
      <c r="S140" t="str">
        <f t="shared" si="36"/>
        <v>ar</v>
      </c>
      <c r="T140" t="str">
        <f t="shared" si="44"/>
        <v>r0</v>
      </c>
      <c r="U140" t="str">
        <f>IF(M140="consonant",#REF!,"")</f>
        <v/>
      </c>
      <c r="V140" t="str">
        <f t="shared" si="39"/>
        <v>lx</v>
      </c>
      <c r="W140" t="str">
        <f t="shared" si="37"/>
        <v>bk</v>
      </c>
      <c r="X140" t="str">
        <f t="shared" si="40"/>
        <v>un</v>
      </c>
      <c r="Y140" t="str">
        <f t="shared" si="58"/>
        <v>b</v>
      </c>
      <c r="AA140" t="e">
        <f t="shared" si="42"/>
        <v>#REF!</v>
      </c>
      <c r="AB140" t="str">
        <f t="shared" si="45"/>
        <v/>
      </c>
      <c r="AG140" t="e">
        <v>#REF!</v>
      </c>
      <c r="BL140" t="s">
        <v>5448</v>
      </c>
    </row>
    <row r="141" spans="1:64">
      <c r="A141" t="s">
        <v>5325</v>
      </c>
      <c r="B141" t="s">
        <v>5364</v>
      </c>
      <c r="C141" s="1"/>
      <c r="D141" s="1" t="s">
        <v>7767</v>
      </c>
      <c r="E141" s="1"/>
      <c r="F141" s="41" t="s">
        <v>498</v>
      </c>
      <c r="G141" t="s">
        <v>5293</v>
      </c>
      <c r="I141" s="5">
        <v>-90.13</v>
      </c>
      <c r="J141" s="5">
        <v>30.58</v>
      </c>
      <c r="N141" t="str">
        <f t="shared" si="46"/>
        <v>New Orleans1, Louisiana&lt;br&gt;&lt;span style=font-size:11px&gt;White 1875-99&lt;/span&gt;&lt;br&gt;DASS 657x (LAGS 657x) (Pederson, 1986)</v>
      </c>
      <c r="O141" t="e">
        <f>A141&amp;SUBSTITUTE(SUBSTITUTE(SUBSTITUTE(F141,".","")," ",""),"-","")&amp;SUBSTITUTE(G141," ","")&amp;SUBSTITUTE(SUBSTITUTE(SUBSTITUTE(#REF!,".","")," ",""),"-","")</f>
        <v>#REF!</v>
      </c>
      <c r="R141" t="str">
        <f t="shared" si="38"/>
        <v>dp</v>
      </c>
      <c r="S141" t="str">
        <f t="shared" si="36"/>
        <v>ar</v>
      </c>
      <c r="T141" t="str">
        <f t="shared" si="44"/>
        <v>r0</v>
      </c>
      <c r="U141" t="str">
        <f>IF(M141="consonant",#REF!,"")</f>
        <v/>
      </c>
      <c r="V141" t="str">
        <f t="shared" si="39"/>
        <v>lx</v>
      </c>
      <c r="W141" t="str">
        <f t="shared" si="37"/>
        <v>bk</v>
      </c>
      <c r="X141" t="str">
        <f t="shared" si="40"/>
        <v>un</v>
      </c>
      <c r="Y141" t="str">
        <f t="shared" si="58"/>
        <v>b</v>
      </c>
      <c r="AA141" t="e">
        <f t="shared" si="42"/>
        <v>#REF!</v>
      </c>
      <c r="AB141" t="str">
        <f t="shared" si="45"/>
        <v/>
      </c>
      <c r="AG141" t="e">
        <v>#REF!</v>
      </c>
      <c r="BL141" t="s">
        <v>5449</v>
      </c>
    </row>
    <row r="142" spans="1:64">
      <c r="A142" t="s">
        <v>5325</v>
      </c>
      <c r="B142" t="s">
        <v>5365</v>
      </c>
      <c r="C142" s="1"/>
      <c r="D142" s="1" t="s">
        <v>7767</v>
      </c>
      <c r="E142" s="1"/>
      <c r="F142" s="41" t="s">
        <v>500</v>
      </c>
      <c r="G142" t="s">
        <v>1505</v>
      </c>
      <c r="I142" s="5">
        <v>-83.65</v>
      </c>
      <c r="J142" s="5">
        <v>32.83</v>
      </c>
      <c r="N142" t="str">
        <f t="shared" si="46"/>
        <v>Macon1, Mississippi&lt;br&gt;&lt;span style=font-size:11px&gt;White 1875-99&lt;/span&gt;&lt;br&gt;DASS 556 (LAGS 556) (Pederson, 1986)</v>
      </c>
      <c r="O142" t="e">
        <f>A142&amp;SUBSTITUTE(SUBSTITUTE(SUBSTITUTE(F142,".","")," ",""),"-","")&amp;SUBSTITUTE(G142," ","")&amp;SUBSTITUTE(SUBSTITUTE(SUBSTITUTE(#REF!,".","")," ",""),"-","")</f>
        <v>#REF!</v>
      </c>
      <c r="R142" t="str">
        <f t="shared" si="38"/>
        <v>dp</v>
      </c>
      <c r="S142" t="str">
        <f t="shared" si="36"/>
        <v>ar</v>
      </c>
      <c r="T142" t="str">
        <f t="shared" si="44"/>
        <v>r0</v>
      </c>
      <c r="U142" t="str">
        <f>IF(M142="consonant",#REF!,"")</f>
        <v/>
      </c>
      <c r="V142" t="str">
        <f t="shared" si="39"/>
        <v>lx</v>
      </c>
      <c r="W142" t="str">
        <f t="shared" si="37"/>
        <v>bk</v>
      </c>
      <c r="X142" t="str">
        <f t="shared" si="40"/>
        <v>un</v>
      </c>
      <c r="Y142" t="str">
        <f t="shared" si="58"/>
        <v>b</v>
      </c>
      <c r="AA142" t="e">
        <f t="shared" si="42"/>
        <v>#REF!</v>
      </c>
      <c r="AB142" t="str">
        <f t="shared" si="45"/>
        <v/>
      </c>
      <c r="AG142" t="e">
        <v>#REF!</v>
      </c>
      <c r="BL142" t="s">
        <v>5450</v>
      </c>
    </row>
    <row r="143" spans="1:64">
      <c r="A143" t="s">
        <v>5325</v>
      </c>
      <c r="B143" t="s">
        <v>5366</v>
      </c>
      <c r="C143" s="1"/>
      <c r="D143" s="1" t="s">
        <v>7767</v>
      </c>
      <c r="E143" s="1"/>
      <c r="F143" s="41" t="s">
        <v>337</v>
      </c>
      <c r="G143" t="s">
        <v>1505</v>
      </c>
      <c r="I143" s="5">
        <v>-89.43</v>
      </c>
      <c r="J143" s="5">
        <v>30.4</v>
      </c>
      <c r="N143" t="str">
        <f t="shared" si="46"/>
        <v>Kiln, Mississippi&lt;br&gt;&lt;span style=font-size:11px&gt;White 1875-99&lt;/span&gt;&lt;br&gt;DASS 625 (LAGS 625) (Pederson, 1986)</v>
      </c>
      <c r="O143" t="e">
        <f>A143&amp;SUBSTITUTE(SUBSTITUTE(SUBSTITUTE(F143,".","")," ",""),"-","")&amp;SUBSTITUTE(G143," ","")&amp;SUBSTITUTE(SUBSTITUTE(SUBSTITUTE(#REF!,".","")," ",""),"-","")</f>
        <v>#REF!</v>
      </c>
      <c r="R143" t="str">
        <f t="shared" si="38"/>
        <v>dp</v>
      </c>
      <c r="S143" t="str">
        <f t="shared" si="36"/>
        <v>ar</v>
      </c>
      <c r="T143" t="str">
        <f t="shared" si="44"/>
        <v>r0</v>
      </c>
      <c r="U143" t="str">
        <f>IF(M143="consonant",#REF!,"")</f>
        <v/>
      </c>
      <c r="V143" t="str">
        <f t="shared" si="39"/>
        <v>lx</v>
      </c>
      <c r="W143" t="str">
        <f t="shared" si="37"/>
        <v>bk</v>
      </c>
      <c r="X143" t="str">
        <f t="shared" si="40"/>
        <v>un</v>
      </c>
      <c r="Y143" t="str">
        <f t="shared" si="58"/>
        <v>b</v>
      </c>
      <c r="AA143" t="e">
        <f t="shared" si="42"/>
        <v>#REF!</v>
      </c>
      <c r="AB143" t="str">
        <f t="shared" si="45"/>
        <v/>
      </c>
      <c r="AG143" t="e">
        <v>#REF!</v>
      </c>
      <c r="BL143" t="s">
        <v>5451</v>
      </c>
    </row>
    <row r="144" spans="1:64">
      <c r="A144" t="s">
        <v>5325</v>
      </c>
      <c r="B144" t="s">
        <v>9257</v>
      </c>
      <c r="D144" t="s">
        <v>1242</v>
      </c>
      <c r="F144" s="41" t="s">
        <v>503</v>
      </c>
      <c r="G144" t="s">
        <v>5278</v>
      </c>
      <c r="I144" s="5">
        <v>-75.150000000000006</v>
      </c>
      <c r="J144" s="5">
        <v>39.950000000000003</v>
      </c>
      <c r="N144" t="str">
        <f t="shared" si="46"/>
        <v>Philadelphia2, Pennsylvania&lt;br&gt;&lt;span style=font-size:11px&gt;White 1875-99&lt;/span&gt;&lt;br&gt;sample (Labov, 2013)</v>
      </c>
      <c r="O144" t="str">
        <f t="shared" si="43"/>
        <v>W1870Philadelphia2Pennsylvaniasample</v>
      </c>
      <c r="R144" t="str">
        <f t="shared" si="38"/>
        <v>dp</v>
      </c>
      <c r="S144" t="str">
        <f t="shared" si="36"/>
        <v>ar</v>
      </c>
      <c r="T144" t="str">
        <f t="shared" si="44"/>
        <v>r0</v>
      </c>
      <c r="U144" t="str">
        <f>IF(M144="consonant",#REF!,"")</f>
        <v/>
      </c>
      <c r="V144" t="str">
        <f t="shared" si="39"/>
        <v>lx</v>
      </c>
      <c r="W144" t="str">
        <f t="shared" si="37"/>
        <v>bk</v>
      </c>
      <c r="X144" t="str">
        <f t="shared" si="40"/>
        <v>un</v>
      </c>
      <c r="Y144" t="str">
        <f t="shared" ref="Y144:Y207" si="59">IF(D144="LAGS","a","b")</f>
        <v>b</v>
      </c>
      <c r="AA144" t="str">
        <f t="shared" si="42"/>
        <v>const W1870Philadelphia2Pennsylvaniasample= L.marker([39.95,-75.15], {icon: dp_lx}).bindPopup('Philadelphia2, Pennsylvania&lt;br&gt;&lt;span style=font-size:11px&gt;White 1875-99&lt;/span&gt;&lt;br&gt;sample (Labov, 2013)').addTo(W1870);</v>
      </c>
      <c r="AB144" t="str">
        <f t="shared" si="45"/>
        <v/>
      </c>
      <c r="AG144" t="s">
        <v>7918</v>
      </c>
      <c r="BL144" t="s">
        <v>5452</v>
      </c>
    </row>
    <row r="145" spans="1:64">
      <c r="A145" t="s">
        <v>5325</v>
      </c>
      <c r="B145" s="7" t="s">
        <v>7782</v>
      </c>
      <c r="C145" s="1"/>
      <c r="D145" s="1" t="s">
        <v>7767</v>
      </c>
      <c r="E145" s="1"/>
      <c r="F145" s="41" t="s">
        <v>505</v>
      </c>
      <c r="G145" t="s">
        <v>904</v>
      </c>
      <c r="I145" s="5">
        <v>-86.77</v>
      </c>
      <c r="J145" s="5">
        <v>36.15</v>
      </c>
      <c r="N145" t="str">
        <f t="shared" si="46"/>
        <v>Nashville1, Tennessee&lt;br&gt;&lt;span style=font-size:11px&gt;White 1875-99&lt;/span&gt;&lt;br&gt;LAGS 312 (Pederson, 1986)</v>
      </c>
      <c r="O145" t="str">
        <f t="shared" si="43"/>
        <v>W1870Nashville1TennesseeLAGS312</v>
      </c>
      <c r="R145" t="str">
        <f t="shared" si="38"/>
        <v>dp</v>
      </c>
      <c r="S145" t="str">
        <f t="shared" si="36"/>
        <v>ar</v>
      </c>
      <c r="T145" t="str">
        <f t="shared" si="44"/>
        <v>r0</v>
      </c>
      <c r="U145" t="str">
        <f>IF(M145="consonant",#REF!,"")</f>
        <v/>
      </c>
      <c r="V145" t="str">
        <f t="shared" si="39"/>
        <v>lx</v>
      </c>
      <c r="W145" t="str">
        <f t="shared" si="37"/>
        <v>bk</v>
      </c>
      <c r="X145" t="str">
        <f t="shared" si="40"/>
        <v>un</v>
      </c>
      <c r="Y145" t="str">
        <f t="shared" si="59"/>
        <v>b</v>
      </c>
      <c r="AA145" t="str">
        <f t="shared" si="42"/>
        <v>const W1870Nashville1TennesseeLAGS312= L.marker([36.15,-86.77], {icon: dp_lx}).bindPopup('Nashville1, Tennessee&lt;br&gt;&lt;span style=font-size:11px&gt;White 1875-99&lt;/span&gt;&lt;br&gt;LAGS 312 (Pederson, 1986)').addTo(W1870);</v>
      </c>
      <c r="AB145" t="str">
        <f t="shared" si="45"/>
        <v/>
      </c>
      <c r="AG145" t="s">
        <v>7919</v>
      </c>
      <c r="BL145" t="s">
        <v>5453</v>
      </c>
    </row>
    <row r="146" spans="1:64">
      <c r="A146" t="s">
        <v>5325</v>
      </c>
      <c r="B146" s="7" t="s">
        <v>7783</v>
      </c>
      <c r="C146" s="1"/>
      <c r="D146" s="1" t="s">
        <v>7767</v>
      </c>
      <c r="E146" s="1"/>
      <c r="F146" s="41" t="s">
        <v>506</v>
      </c>
      <c r="G146" t="s">
        <v>904</v>
      </c>
      <c r="I146" s="5">
        <v>-89.25</v>
      </c>
      <c r="J146" s="5">
        <v>35.58</v>
      </c>
      <c r="N146" t="str">
        <f t="shared" si="46"/>
        <v>Brownsville1, Tennessee&lt;br&gt;&lt;span style=font-size:11px&gt;White 1875-99&lt;/span&gt;&lt;br&gt;LAGS 503 (Pederson, 1986)</v>
      </c>
      <c r="O146" t="str">
        <f t="shared" si="43"/>
        <v>W1870Brownsville1TennesseeLAGS503</v>
      </c>
      <c r="R146" t="str">
        <f t="shared" si="38"/>
        <v>dp</v>
      </c>
      <c r="S146" t="str">
        <f t="shared" ref="S146:S177" si="60">IF(A146="W1700","na",IF(OR(M146="Carib",M146="NYC",M146="ENE"),"au",IF(M146="CAN","ao","ar")))</f>
        <v>ar</v>
      </c>
      <c r="T146" t="str">
        <f t="shared" si="44"/>
        <v>r0</v>
      </c>
      <c r="U146" t="str">
        <f>IF(M146="consonant",#REF!,"")</f>
        <v/>
      </c>
      <c r="V146" t="str">
        <f t="shared" si="39"/>
        <v>lx</v>
      </c>
      <c r="W146" t="str">
        <f t="shared" ref="W146:W177" si="61">IF(OR(M146="S",M146="M"),"fr",IF(OR(M146="W"),"ce","bk"))</f>
        <v>bk</v>
      </c>
      <c r="X146" t="str">
        <f t="shared" si="40"/>
        <v>un</v>
      </c>
      <c r="Y146" t="str">
        <f t="shared" si="59"/>
        <v>b</v>
      </c>
      <c r="AA146" t="str">
        <f t="shared" si="42"/>
        <v>const W1870Brownsville1TennesseeLAGS503= L.marker([35.58,-89.25], {icon: dp_lx}).bindPopup('Brownsville1, Tennessee&lt;br&gt;&lt;span style=font-size:11px&gt;White 1875-99&lt;/span&gt;&lt;br&gt;LAGS 503 (Pederson, 1986)').addTo(W1870);</v>
      </c>
      <c r="AB146" t="str">
        <f t="shared" si="45"/>
        <v/>
      </c>
      <c r="AG146" t="s">
        <v>7920</v>
      </c>
      <c r="BL146" t="s">
        <v>5454</v>
      </c>
    </row>
    <row r="147" spans="1:64">
      <c r="A147" t="s">
        <v>5325</v>
      </c>
      <c r="B147" s="8" t="s">
        <v>7778</v>
      </c>
      <c r="C147" s="1"/>
      <c r="D147" s="1" t="s">
        <v>1254</v>
      </c>
      <c r="E147" s="1"/>
      <c r="F147" s="41" t="s">
        <v>361</v>
      </c>
      <c r="G147" t="s">
        <v>1148</v>
      </c>
      <c r="I147" s="5">
        <v>-119.5</v>
      </c>
      <c r="J147" s="5">
        <v>43.58</v>
      </c>
      <c r="N147" t="str">
        <f t="shared" si="46"/>
        <v>Burns, Oregon&lt;br&gt;&lt;span style=font-size:11px&gt;White 1875-99&lt;/span&gt;&lt;br&gt;DAREOR013 (Mclarty, 2016)</v>
      </c>
      <c r="O147" t="str">
        <f t="shared" si="43"/>
        <v>W1870BurnsOregonDAREOR013</v>
      </c>
      <c r="R147" t="str">
        <f t="shared" si="38"/>
        <v>dp</v>
      </c>
      <c r="S147" t="str">
        <f t="shared" si="60"/>
        <v>ar</v>
      </c>
      <c r="T147" t="str">
        <f t="shared" si="44"/>
        <v>r0</v>
      </c>
      <c r="U147" t="str">
        <f>IF(M147="consonant",#REF!,"")</f>
        <v/>
      </c>
      <c r="V147" t="str">
        <f t="shared" si="39"/>
        <v>lx</v>
      </c>
      <c r="W147" t="str">
        <f t="shared" si="61"/>
        <v>bk</v>
      </c>
      <c r="X147" t="str">
        <f t="shared" si="40"/>
        <v>un</v>
      </c>
      <c r="Y147" t="str">
        <f t="shared" si="59"/>
        <v>b</v>
      </c>
      <c r="AA147" t="str">
        <f t="shared" si="42"/>
        <v>const W1870BurnsOregonDAREOR013= L.marker([43.58,-119.5], {icon: dp_lx}).bindPopup('Burns, Oregon&lt;br&gt;&lt;span style=font-size:11px&gt;White 1875-99&lt;/span&gt;&lt;br&gt;DAREOR013 (Mclarty, 2016)').addTo(W1870);</v>
      </c>
      <c r="AB147" t="str">
        <f t="shared" si="45"/>
        <v/>
      </c>
      <c r="AG147" t="s">
        <v>7921</v>
      </c>
      <c r="BL147" t="s">
        <v>5455</v>
      </c>
    </row>
    <row r="148" spans="1:64">
      <c r="A148" t="s">
        <v>5325</v>
      </c>
      <c r="B148" s="8" t="s">
        <v>7779</v>
      </c>
      <c r="C148" s="1"/>
      <c r="D148" s="1" t="s">
        <v>1254</v>
      </c>
      <c r="E148" s="1"/>
      <c r="F148" s="41" t="s">
        <v>363</v>
      </c>
      <c r="G148" t="s">
        <v>1148</v>
      </c>
      <c r="I148" s="5">
        <v>-117.5</v>
      </c>
      <c r="J148" s="5">
        <v>42.97</v>
      </c>
      <c r="N148" t="str">
        <f t="shared" si="46"/>
        <v>Jordan Valley, Oregon&lt;br&gt;&lt;span style=font-size:11px&gt;White 1875-99&lt;/span&gt;&lt;br&gt;DAREOR011 (Mclarty, 2016)</v>
      </c>
      <c r="O148" t="str">
        <f t="shared" si="43"/>
        <v>W1870JordanValleyOregonDAREOR011</v>
      </c>
      <c r="R148" t="str">
        <f t="shared" si="38"/>
        <v>dp</v>
      </c>
      <c r="S148" t="str">
        <f t="shared" si="60"/>
        <v>ar</v>
      </c>
      <c r="T148" t="str">
        <f t="shared" si="44"/>
        <v>r0</v>
      </c>
      <c r="U148" t="str">
        <f>IF(M148="consonant",#REF!,"")</f>
        <v/>
      </c>
      <c r="V148" t="str">
        <f t="shared" si="39"/>
        <v>lx</v>
      </c>
      <c r="W148" t="str">
        <f t="shared" si="61"/>
        <v>bk</v>
      </c>
      <c r="X148" t="str">
        <f t="shared" si="40"/>
        <v>un</v>
      </c>
      <c r="Y148" t="str">
        <f t="shared" si="59"/>
        <v>b</v>
      </c>
      <c r="AA148" t="str">
        <f t="shared" si="42"/>
        <v>const W1870JordanValleyOregonDAREOR011= L.marker([42.97,-117.5], {icon: dp_lx}).bindPopup('Jordan Valley, Oregon&lt;br&gt;&lt;span style=font-size:11px&gt;White 1875-99&lt;/span&gt;&lt;br&gt;DAREOR011 (Mclarty, 2016)').addTo(W1870);</v>
      </c>
      <c r="AB148" t="str">
        <f t="shared" si="45"/>
        <v/>
      </c>
      <c r="AG148" t="s">
        <v>7922</v>
      </c>
      <c r="BL148" t="s">
        <v>5456</v>
      </c>
    </row>
    <row r="149" spans="1:64">
      <c r="A149" t="s">
        <v>5325</v>
      </c>
      <c r="B149" s="8" t="s">
        <v>7780</v>
      </c>
      <c r="C149" s="1"/>
      <c r="D149" s="1" t="s">
        <v>1254</v>
      </c>
      <c r="E149" s="1"/>
      <c r="F149" s="41" t="s">
        <v>508</v>
      </c>
      <c r="G149" t="s">
        <v>1148</v>
      </c>
      <c r="I149" s="5">
        <v>-122.97</v>
      </c>
      <c r="J149" s="5">
        <v>42.3</v>
      </c>
      <c r="N149" t="str">
        <f t="shared" si="46"/>
        <v>Jacksonville1, Oregon&lt;br&gt;&lt;span style=font-size:11px&gt;White 1875-99&lt;/span&gt;&lt;br&gt;DAREOR002 (Mclarty, 2016)</v>
      </c>
      <c r="O149" t="str">
        <f t="shared" si="43"/>
        <v>W1870Jacksonville1OregonDAREOR002</v>
      </c>
      <c r="R149" t="str">
        <f t="shared" si="38"/>
        <v>dp</v>
      </c>
      <c r="S149" t="str">
        <f t="shared" si="60"/>
        <v>ar</v>
      </c>
      <c r="T149" t="str">
        <f t="shared" si="44"/>
        <v>r0</v>
      </c>
      <c r="U149" t="str">
        <f>IF(M149="consonant",#REF!,"")</f>
        <v/>
      </c>
      <c r="V149" t="str">
        <f t="shared" si="39"/>
        <v>lx</v>
      </c>
      <c r="W149" t="str">
        <f t="shared" si="61"/>
        <v>bk</v>
      </c>
      <c r="X149" t="str">
        <f t="shared" si="40"/>
        <v>un</v>
      </c>
      <c r="Y149" t="str">
        <f t="shared" si="59"/>
        <v>b</v>
      </c>
      <c r="AA149" t="str">
        <f t="shared" si="42"/>
        <v>const W1870Jacksonville1OregonDAREOR002= L.marker([42.3,-122.97], {icon: dp_lx}).bindPopup('Jacksonville1, Oregon&lt;br&gt;&lt;span style=font-size:11px&gt;White 1875-99&lt;/span&gt;&lt;br&gt;DAREOR002 (Mclarty, 2016)').addTo(W1870);</v>
      </c>
      <c r="AB149" t="str">
        <f t="shared" si="45"/>
        <v/>
      </c>
      <c r="AG149" t="s">
        <v>7923</v>
      </c>
      <c r="BL149" t="s">
        <v>5457</v>
      </c>
    </row>
    <row r="150" spans="1:64">
      <c r="A150" t="s">
        <v>5325</v>
      </c>
      <c r="B150" s="8" t="s">
        <v>7781</v>
      </c>
      <c r="C150" s="1"/>
      <c r="D150" s="1" t="s">
        <v>1254</v>
      </c>
      <c r="E150" s="1"/>
      <c r="F150" s="41" t="s">
        <v>366</v>
      </c>
      <c r="G150" t="s">
        <v>1148</v>
      </c>
      <c r="I150" s="5">
        <v>-123.2</v>
      </c>
      <c r="J150" s="5">
        <v>44.22</v>
      </c>
      <c r="N150" t="str">
        <f t="shared" si="46"/>
        <v>Junction City, Oregon&lt;br&gt;&lt;span style=font-size:11px&gt;White 1875-99&lt;/span&gt;&lt;br&gt;DAREOR006 (Mclarty, 2016)</v>
      </c>
      <c r="O150" t="str">
        <f t="shared" si="43"/>
        <v>W1870JunctionCityOregonDAREOR006</v>
      </c>
      <c r="R150" t="str">
        <f t="shared" si="38"/>
        <v>dp</v>
      </c>
      <c r="S150" t="str">
        <f t="shared" si="60"/>
        <v>ar</v>
      </c>
      <c r="T150" t="str">
        <f t="shared" si="44"/>
        <v>r0</v>
      </c>
      <c r="U150" t="str">
        <f>IF(M150="consonant",#REF!,"")</f>
        <v/>
      </c>
      <c r="V150" t="str">
        <f t="shared" si="39"/>
        <v>lx</v>
      </c>
      <c r="W150" t="str">
        <f t="shared" si="61"/>
        <v>bk</v>
      </c>
      <c r="X150" t="str">
        <f t="shared" si="40"/>
        <v>un</v>
      </c>
      <c r="Y150" t="str">
        <f t="shared" si="59"/>
        <v>b</v>
      </c>
      <c r="AA150" t="str">
        <f t="shared" si="42"/>
        <v>const W1870JunctionCityOregonDAREOR006= L.marker([44.22,-123.2], {icon: dp_lx}).bindPopup('Junction City, Oregon&lt;br&gt;&lt;span style=font-size:11px&gt;White 1875-99&lt;/span&gt;&lt;br&gt;DAREOR006 (Mclarty, 2016)').addTo(W1870);</v>
      </c>
      <c r="AB150" t="str">
        <f t="shared" si="45"/>
        <v/>
      </c>
      <c r="AG150" t="s">
        <v>7924</v>
      </c>
      <c r="BL150" t="s">
        <v>5458</v>
      </c>
    </row>
    <row r="151" spans="1:64">
      <c r="A151" t="s">
        <v>5325</v>
      </c>
      <c r="B151" s="1" t="s">
        <v>6514</v>
      </c>
      <c r="C151" s="1"/>
      <c r="D151" s="1" t="s">
        <v>5351</v>
      </c>
      <c r="E151" s="1"/>
      <c r="F151" s="41" t="s">
        <v>509</v>
      </c>
      <c r="G151" t="s">
        <v>5296</v>
      </c>
      <c r="I151" s="5">
        <v>-89.31</v>
      </c>
      <c r="J151" s="5">
        <v>44.39</v>
      </c>
      <c r="K151" t="s">
        <v>9378</v>
      </c>
      <c r="N151" t="str">
        <f t="shared" si="46"/>
        <v>Madison1, Wisconsin&lt;br&gt;&lt;span style=font-size:11px&gt;White 1875-99&lt;/span&gt;&lt;br&gt;Speaker 13 (Thomas, 2003)</v>
      </c>
      <c r="O151" t="str">
        <f t="shared" si="43"/>
        <v>W1870Madison1WisconsinSpeaker13</v>
      </c>
      <c r="R151" t="str">
        <f t="shared" si="38"/>
        <v>dp</v>
      </c>
      <c r="S151" t="str">
        <f t="shared" si="60"/>
        <v>ar</v>
      </c>
      <c r="T151" t="str">
        <f t="shared" si="44"/>
        <v>r0</v>
      </c>
      <c r="U151" t="str">
        <f>IF(M151="consonant",#REF!,"")</f>
        <v/>
      </c>
      <c r="V151" t="str">
        <f t="shared" si="39"/>
        <v>lx</v>
      </c>
      <c r="W151" t="str">
        <f t="shared" si="61"/>
        <v>bk</v>
      </c>
      <c r="X151" t="str">
        <f t="shared" si="40"/>
        <v>un</v>
      </c>
      <c r="Y151" t="str">
        <f t="shared" si="59"/>
        <v>b</v>
      </c>
      <c r="AA151" t="str">
        <f t="shared" si="42"/>
        <v>const W1870Madison1WisconsinSpeaker13= L.marker([44.39,-89.31], {icon: dp_lx}).bindPopup('Madison1, Wisconsin&lt;br&gt;&lt;span style=font-size:11px&gt;White 1875-99&lt;/span&gt;&lt;br&gt;Speaker 13 (Thomas, 2003)').addTo(W1870);</v>
      </c>
      <c r="AB151" t="str">
        <f t="shared" si="45"/>
        <v/>
      </c>
      <c r="AG151" t="s">
        <v>7925</v>
      </c>
      <c r="BL151" t="s">
        <v>7082</v>
      </c>
    </row>
    <row r="152" spans="1:64">
      <c r="A152" t="s">
        <v>5325</v>
      </c>
      <c r="B152" s="1" t="s">
        <v>6516</v>
      </c>
      <c r="C152" s="1"/>
      <c r="D152" s="1" t="s">
        <v>5351</v>
      </c>
      <c r="E152" s="1"/>
      <c r="F152" s="41" t="s">
        <v>439</v>
      </c>
      <c r="G152" t="s">
        <v>5282</v>
      </c>
      <c r="I152" s="5">
        <v>-84.2</v>
      </c>
      <c r="J152" s="5">
        <v>41.26</v>
      </c>
      <c r="K152" t="s">
        <v>9490</v>
      </c>
      <c r="N152" t="str">
        <f t="shared" si="46"/>
        <v>Kalida, Ohio&lt;br&gt;&lt;span style=font-size:11px&gt;White 1875-99&lt;/span&gt;&lt;br&gt;Speaker 17 (Thomas, 2003)</v>
      </c>
      <c r="O152" t="str">
        <f t="shared" si="43"/>
        <v>W1870KalidaOhioSpeaker17</v>
      </c>
      <c r="R152" t="str">
        <f t="shared" si="38"/>
        <v>dp</v>
      </c>
      <c r="S152" t="str">
        <f t="shared" si="60"/>
        <v>ar</v>
      </c>
      <c r="T152" t="str">
        <f t="shared" si="44"/>
        <v>r0</v>
      </c>
      <c r="U152" t="str">
        <f>IF(M152="consonant",#REF!,"")</f>
        <v/>
      </c>
      <c r="V152" t="str">
        <f t="shared" si="39"/>
        <v>lx</v>
      </c>
      <c r="W152" t="str">
        <f t="shared" si="61"/>
        <v>bk</v>
      </c>
      <c r="X152" t="str">
        <f t="shared" si="40"/>
        <v>un</v>
      </c>
      <c r="Y152" t="str">
        <f t="shared" si="59"/>
        <v>b</v>
      </c>
      <c r="AA152" t="str">
        <f t="shared" si="42"/>
        <v>const W1870KalidaOhioSpeaker17= L.marker([41.26,-84.2], {icon: dp_lx}).bindPopup('Kalida, Ohio&lt;br&gt;&lt;span style=font-size:11px&gt;White 1875-99&lt;/span&gt;&lt;br&gt;Speaker 17 (Thomas, 2003)').addTo(W1870);</v>
      </c>
      <c r="AB152" t="str">
        <f t="shared" si="45"/>
        <v/>
      </c>
      <c r="AG152" t="s">
        <v>7926</v>
      </c>
      <c r="BL152" t="s">
        <v>7083</v>
      </c>
    </row>
    <row r="153" spans="1:64">
      <c r="A153" t="s">
        <v>5325</v>
      </c>
      <c r="B153" s="1" t="s">
        <v>6518</v>
      </c>
      <c r="C153" s="1"/>
      <c r="D153" s="1" t="s">
        <v>5351</v>
      </c>
      <c r="E153" s="1"/>
      <c r="F153" s="41" t="s">
        <v>438</v>
      </c>
      <c r="G153" t="s">
        <v>5282</v>
      </c>
      <c r="I153" s="5">
        <v>-83.7</v>
      </c>
      <c r="J153" s="5">
        <v>41.31</v>
      </c>
      <c r="K153" t="s">
        <v>9491</v>
      </c>
      <c r="N153" t="str">
        <f t="shared" si="46"/>
        <v>Fiindlay, Ohio&lt;br&gt;&lt;span style=font-size:11px&gt;White 1875-99&lt;/span&gt;&lt;br&gt;Speaker 18 (Thomas, 2003)</v>
      </c>
      <c r="O153" t="str">
        <f t="shared" si="43"/>
        <v>W1870FiindlayOhioSpeaker18</v>
      </c>
      <c r="R153" t="str">
        <f t="shared" si="38"/>
        <v>dp</v>
      </c>
      <c r="S153" t="str">
        <f t="shared" si="60"/>
        <v>ar</v>
      </c>
      <c r="T153" t="str">
        <f t="shared" si="44"/>
        <v>r0</v>
      </c>
      <c r="U153" t="str">
        <f>IF(M153="consonant",#REF!,"")</f>
        <v/>
      </c>
      <c r="V153" t="str">
        <f t="shared" si="39"/>
        <v>lx</v>
      </c>
      <c r="W153" t="str">
        <f t="shared" si="61"/>
        <v>bk</v>
      </c>
      <c r="X153" t="str">
        <f t="shared" si="40"/>
        <v>un</v>
      </c>
      <c r="Y153" t="str">
        <f t="shared" si="59"/>
        <v>b</v>
      </c>
      <c r="AA153" t="str">
        <f t="shared" si="42"/>
        <v>const W1870FiindlayOhioSpeaker18= L.marker([41.31,-83.7], {icon: dp_lx}).bindPopup('Fiindlay, Ohio&lt;br&gt;&lt;span style=font-size:11px&gt;White 1875-99&lt;/span&gt;&lt;br&gt;Speaker 18 (Thomas, 2003)').addTo(W1870);</v>
      </c>
      <c r="AB153" t="str">
        <f t="shared" si="45"/>
        <v/>
      </c>
      <c r="AG153" t="s">
        <v>7927</v>
      </c>
      <c r="BL153" t="s">
        <v>7084</v>
      </c>
    </row>
    <row r="154" spans="1:64">
      <c r="A154" t="s">
        <v>5325</v>
      </c>
      <c r="B154" s="1" t="s">
        <v>6520</v>
      </c>
      <c r="C154" s="1"/>
      <c r="D154" s="1" t="s">
        <v>5351</v>
      </c>
      <c r="E154" s="1"/>
      <c r="F154" s="41" t="s">
        <v>443</v>
      </c>
      <c r="G154" t="s">
        <v>5282</v>
      </c>
      <c r="I154" s="5">
        <v>-83.79</v>
      </c>
      <c r="J154" s="5">
        <v>39.06</v>
      </c>
      <c r="K154" t="s">
        <v>9494</v>
      </c>
      <c r="N154" t="str">
        <f t="shared" si="46"/>
        <v>Riipley, Ohio&lt;br&gt;&lt;span style=font-size:11px&gt;White 1875-99&lt;/span&gt;&lt;br&gt;Speaker 22 (Thomas, 2003)</v>
      </c>
      <c r="O154" t="str">
        <f t="shared" si="43"/>
        <v>W1870RiipleyOhioSpeaker22</v>
      </c>
      <c r="R154" t="str">
        <f t="shared" si="38"/>
        <v>dp</v>
      </c>
      <c r="S154" t="str">
        <f t="shared" si="60"/>
        <v>ar</v>
      </c>
      <c r="T154" t="str">
        <f t="shared" si="44"/>
        <v>r0</v>
      </c>
      <c r="U154" t="str">
        <f>IF(M154="consonant",#REF!,"")</f>
        <v/>
      </c>
      <c r="V154" t="str">
        <f t="shared" si="39"/>
        <v>lx</v>
      </c>
      <c r="W154" t="str">
        <f t="shared" si="61"/>
        <v>bk</v>
      </c>
      <c r="X154" t="str">
        <f t="shared" si="40"/>
        <v>un</v>
      </c>
      <c r="Y154" t="str">
        <f t="shared" si="59"/>
        <v>b</v>
      </c>
      <c r="AA154" t="str">
        <f t="shared" si="42"/>
        <v>const W1870RiipleyOhioSpeaker22= L.marker([39.06,-83.79], {icon: dp_lx}).bindPopup('Riipley, Ohio&lt;br&gt;&lt;span style=font-size:11px&gt;White 1875-99&lt;/span&gt;&lt;br&gt;Speaker 22 (Thomas, 2003)').addTo(W1870);</v>
      </c>
      <c r="AB154" t="str">
        <f t="shared" si="45"/>
        <v/>
      </c>
      <c r="AG154" t="s">
        <v>7928</v>
      </c>
      <c r="BL154" t="s">
        <v>7085</v>
      </c>
    </row>
    <row r="155" spans="1:64">
      <c r="A155" t="s">
        <v>5325</v>
      </c>
      <c r="B155" s="1" t="s">
        <v>6522</v>
      </c>
      <c r="C155" s="1"/>
      <c r="D155" s="1" t="s">
        <v>5351</v>
      </c>
      <c r="E155" s="1"/>
      <c r="F155" s="41" t="s">
        <v>446</v>
      </c>
      <c r="G155" t="s">
        <v>5282</v>
      </c>
      <c r="I155" s="5">
        <v>-82.46</v>
      </c>
      <c r="J155" s="5">
        <v>40.69</v>
      </c>
      <c r="K155" t="s">
        <v>9382</v>
      </c>
      <c r="N155" t="str">
        <f t="shared" si="46"/>
        <v>Vernon, Ohio&lt;br&gt;&lt;span style=font-size:11px&gt;White 1875-99&lt;/span&gt;&lt;br&gt;Speaker 25 (Thomas, 2003)</v>
      </c>
      <c r="O155" t="str">
        <f t="shared" si="43"/>
        <v>W1870VernonOhioSpeaker25</v>
      </c>
      <c r="R155" t="str">
        <f t="shared" si="38"/>
        <v>dp</v>
      </c>
      <c r="S155" t="str">
        <f t="shared" si="60"/>
        <v>ar</v>
      </c>
      <c r="T155" t="str">
        <f t="shared" si="44"/>
        <v>r0</v>
      </c>
      <c r="U155" t="str">
        <f>IF(M155="consonant",#REF!,"")</f>
        <v/>
      </c>
      <c r="V155" t="str">
        <f t="shared" si="39"/>
        <v>lx</v>
      </c>
      <c r="W155" t="str">
        <f t="shared" si="61"/>
        <v>bk</v>
      </c>
      <c r="X155" t="str">
        <f t="shared" si="40"/>
        <v>un</v>
      </c>
      <c r="Y155" t="str">
        <f t="shared" si="59"/>
        <v>b</v>
      </c>
      <c r="AA155" t="str">
        <f t="shared" si="42"/>
        <v>const W1870VernonOhioSpeaker25= L.marker([40.69,-82.46], {icon: dp_lx}).bindPopup('Vernon, Ohio&lt;br&gt;&lt;span style=font-size:11px&gt;White 1875-99&lt;/span&gt;&lt;br&gt;Speaker 25 (Thomas, 2003)').addTo(W1870);</v>
      </c>
      <c r="AB155" t="str">
        <f t="shared" si="45"/>
        <v/>
      </c>
      <c r="AG155" t="s">
        <v>7929</v>
      </c>
      <c r="BL155" t="s">
        <v>7086</v>
      </c>
    </row>
    <row r="156" spans="1:64">
      <c r="A156" t="s">
        <v>5325</v>
      </c>
      <c r="B156" s="1" t="s">
        <v>6524</v>
      </c>
      <c r="C156" s="1"/>
      <c r="D156" s="1" t="s">
        <v>5351</v>
      </c>
      <c r="E156" s="1"/>
      <c r="F156" s="41" t="s">
        <v>447</v>
      </c>
      <c r="G156" t="s">
        <v>5282</v>
      </c>
      <c r="I156" s="5">
        <v>-82.58</v>
      </c>
      <c r="J156" s="5">
        <v>40.799999999999997</v>
      </c>
      <c r="K156" t="s">
        <v>9492</v>
      </c>
      <c r="N156" t="str">
        <f t="shared" si="46"/>
        <v>Fredericktown, Ohio&lt;br&gt;&lt;span style=font-size:11px&gt;White 1875-99&lt;/span&gt;&lt;br&gt;Speaker 26 (Thomas, 2003)</v>
      </c>
      <c r="O156" t="str">
        <f t="shared" si="43"/>
        <v>W1870FredericktownOhioSpeaker26</v>
      </c>
      <c r="R156" t="str">
        <f t="shared" si="38"/>
        <v>dp</v>
      </c>
      <c r="S156" t="str">
        <f t="shared" si="60"/>
        <v>ar</v>
      </c>
      <c r="T156" t="str">
        <f t="shared" si="44"/>
        <v>r0</v>
      </c>
      <c r="U156" t="str">
        <f>IF(M156="consonant",#REF!,"")</f>
        <v/>
      </c>
      <c r="V156" t="str">
        <f t="shared" si="39"/>
        <v>lx</v>
      </c>
      <c r="W156" t="str">
        <f t="shared" si="61"/>
        <v>bk</v>
      </c>
      <c r="X156" t="str">
        <f t="shared" si="40"/>
        <v>un</v>
      </c>
      <c r="Y156" t="str">
        <f t="shared" si="59"/>
        <v>b</v>
      </c>
      <c r="AA156" t="str">
        <f t="shared" si="42"/>
        <v>const W1870FredericktownOhioSpeaker26= L.marker([40.8,-82.58], {icon: dp_lx}).bindPopup('Fredericktown, Ohio&lt;br&gt;&lt;span style=font-size:11px&gt;White 1875-99&lt;/span&gt;&lt;br&gt;Speaker 26 (Thomas, 2003)').addTo(W1870);</v>
      </c>
      <c r="AB156" t="str">
        <f t="shared" si="45"/>
        <v/>
      </c>
      <c r="AG156" t="s">
        <v>7930</v>
      </c>
      <c r="BL156" t="s">
        <v>7087</v>
      </c>
    </row>
    <row r="157" spans="1:64">
      <c r="A157" t="s">
        <v>5325</v>
      </c>
      <c r="B157" s="1" t="s">
        <v>6526</v>
      </c>
      <c r="C157" s="1"/>
      <c r="D157" s="1" t="s">
        <v>5351</v>
      </c>
      <c r="E157" s="1"/>
      <c r="F157" s="41" t="s">
        <v>451</v>
      </c>
      <c r="G157" t="s">
        <v>903</v>
      </c>
      <c r="I157" s="5">
        <v>-76.5</v>
      </c>
      <c r="J157" s="5">
        <v>38.51</v>
      </c>
      <c r="K157" t="s">
        <v>9494</v>
      </c>
      <c r="N157" t="str">
        <f t="shared" si="46"/>
        <v>Bertrand, Virginia&lt;br&gt;&lt;span style=font-size:11px&gt;White 1875-99&lt;/span&gt;&lt;br&gt;Speaker 54 (Thomas, 2003)</v>
      </c>
      <c r="O157" t="str">
        <f t="shared" si="43"/>
        <v>W1870BertrandVirginiaSpeaker54</v>
      </c>
      <c r="R157" t="str">
        <f t="shared" si="38"/>
        <v>dp</v>
      </c>
      <c r="S157" t="str">
        <f t="shared" si="60"/>
        <v>ar</v>
      </c>
      <c r="T157" t="str">
        <f t="shared" si="44"/>
        <v>r0</v>
      </c>
      <c r="U157" t="str">
        <f>IF(M157="consonant",#REF!,"")</f>
        <v/>
      </c>
      <c r="V157" t="str">
        <f t="shared" si="39"/>
        <v>lx</v>
      </c>
      <c r="W157" t="str">
        <f t="shared" si="61"/>
        <v>bk</v>
      </c>
      <c r="X157" t="str">
        <f t="shared" si="40"/>
        <v>un</v>
      </c>
      <c r="Y157" t="str">
        <f t="shared" si="59"/>
        <v>b</v>
      </c>
      <c r="AA157" t="str">
        <f t="shared" si="42"/>
        <v>const W1870BertrandVirginiaSpeaker54= L.marker([38.51,-76.5], {icon: dp_lx}).bindPopup('Bertrand, Virginia&lt;br&gt;&lt;span style=font-size:11px&gt;White 1875-99&lt;/span&gt;&lt;br&gt;Speaker 54 (Thomas, 2003)').addTo(W1870);</v>
      </c>
      <c r="AB157" t="str">
        <f t="shared" si="45"/>
        <v/>
      </c>
      <c r="AG157" t="s">
        <v>7931</v>
      </c>
      <c r="BL157" t="s">
        <v>7088</v>
      </c>
    </row>
    <row r="158" spans="1:64">
      <c r="A158" t="s">
        <v>5325</v>
      </c>
      <c r="B158" s="1" t="s">
        <v>6528</v>
      </c>
      <c r="C158" s="1"/>
      <c r="D158" s="1" t="s">
        <v>5351</v>
      </c>
      <c r="E158" s="1"/>
      <c r="F158" s="41" t="s">
        <v>454</v>
      </c>
      <c r="G158" t="s">
        <v>5283</v>
      </c>
      <c r="I158" s="5">
        <v>-80.33</v>
      </c>
      <c r="J158" s="5">
        <v>34.06</v>
      </c>
      <c r="K158" t="s">
        <v>9500</v>
      </c>
      <c r="N158" t="str">
        <f t="shared" si="46"/>
        <v>Cross, South Carolina&lt;br&gt;&lt;span style=font-size:11px&gt;White 1875-99&lt;/span&gt;&lt;br&gt;Speaker 57 (Thomas, 2003)</v>
      </c>
      <c r="O158" t="str">
        <f t="shared" si="43"/>
        <v>W1870CrossSouthCarolinaSpeaker57</v>
      </c>
      <c r="R158" t="str">
        <f t="shared" si="38"/>
        <v>dp</v>
      </c>
      <c r="S158" t="str">
        <f t="shared" si="60"/>
        <v>ar</v>
      </c>
      <c r="T158" t="str">
        <f t="shared" si="44"/>
        <v>r0</v>
      </c>
      <c r="U158" t="str">
        <f>IF(M158="consonant",#REF!,"")</f>
        <v/>
      </c>
      <c r="V158" t="str">
        <f t="shared" si="39"/>
        <v>lx</v>
      </c>
      <c r="W158" t="str">
        <f t="shared" si="61"/>
        <v>bk</v>
      </c>
      <c r="X158" t="str">
        <f t="shared" si="40"/>
        <v>un</v>
      </c>
      <c r="Y158" t="str">
        <f t="shared" si="59"/>
        <v>b</v>
      </c>
      <c r="AA158" t="str">
        <f t="shared" si="42"/>
        <v>const W1870CrossSouthCarolinaSpeaker57= L.marker([34.06,-80.33], {icon: dp_lx}).bindPopup('Cross, South Carolina&lt;br&gt;&lt;span style=font-size:11px&gt;White 1875-99&lt;/span&gt;&lt;br&gt;Speaker 57 (Thomas, 2003)').addTo(W1870);</v>
      </c>
      <c r="AB158" t="str">
        <f t="shared" si="45"/>
        <v/>
      </c>
      <c r="AG158" t="s">
        <v>7932</v>
      </c>
      <c r="BL158" t="s">
        <v>7089</v>
      </c>
    </row>
    <row r="159" spans="1:64">
      <c r="A159" t="s">
        <v>5325</v>
      </c>
      <c r="B159" s="1" t="s">
        <v>6530</v>
      </c>
      <c r="C159" s="1"/>
      <c r="D159" s="1" t="s">
        <v>5351</v>
      </c>
      <c r="E159" s="1"/>
      <c r="F159" s="41" t="s">
        <v>455</v>
      </c>
      <c r="G159" t="s">
        <v>5289</v>
      </c>
      <c r="I159" s="5">
        <v>-83.74</v>
      </c>
      <c r="J159" s="5">
        <v>31.99</v>
      </c>
      <c r="K159" t="s">
        <v>9501</v>
      </c>
      <c r="N159" t="str">
        <f t="shared" si="46"/>
        <v>Moultriie, Georgia&lt;br&gt;&lt;span style=font-size:11px&gt;White 1875-99&lt;/span&gt;&lt;br&gt;Speaker 58 (Thomas, 2003)</v>
      </c>
      <c r="O159" t="str">
        <f t="shared" si="43"/>
        <v>W1870MoultriieGeorgiaSpeaker58</v>
      </c>
      <c r="R159" t="str">
        <f t="shared" si="38"/>
        <v>dp</v>
      </c>
      <c r="S159" t="str">
        <f t="shared" si="60"/>
        <v>ar</v>
      </c>
      <c r="T159" t="str">
        <f t="shared" si="44"/>
        <v>r0</v>
      </c>
      <c r="U159" t="str">
        <f>IF(M159="consonant",#REF!,"")</f>
        <v/>
      </c>
      <c r="V159" t="str">
        <f t="shared" si="39"/>
        <v>lx</v>
      </c>
      <c r="W159" t="str">
        <f t="shared" si="61"/>
        <v>bk</v>
      </c>
      <c r="X159" t="str">
        <f t="shared" si="40"/>
        <v>un</v>
      </c>
      <c r="Y159" t="str">
        <f t="shared" si="59"/>
        <v>b</v>
      </c>
      <c r="AA159" t="str">
        <f t="shared" si="42"/>
        <v>const W1870MoultriieGeorgiaSpeaker58= L.marker([31.99,-83.74], {icon: dp_lx}).bindPopup('Moultriie, Georgia&lt;br&gt;&lt;span style=font-size:11px&gt;White 1875-99&lt;/span&gt;&lt;br&gt;Speaker 58 (Thomas, 2003)').addTo(W1870);</v>
      </c>
      <c r="AB159" t="str">
        <f t="shared" si="45"/>
        <v/>
      </c>
      <c r="AG159" t="s">
        <v>7933</v>
      </c>
      <c r="BL159" t="s">
        <v>7090</v>
      </c>
    </row>
    <row r="160" spans="1:64">
      <c r="A160" t="s">
        <v>5325</v>
      </c>
      <c r="B160" s="1" t="s">
        <v>6532</v>
      </c>
      <c r="C160" s="1"/>
      <c r="D160" s="1" t="s">
        <v>5351</v>
      </c>
      <c r="E160" s="1"/>
      <c r="F160" s="41" t="s">
        <v>462</v>
      </c>
      <c r="G160" t="s">
        <v>5288</v>
      </c>
      <c r="I160" s="5">
        <v>-76.45</v>
      </c>
      <c r="J160" s="5">
        <v>36.409999999999997</v>
      </c>
      <c r="K160" t="s">
        <v>9499</v>
      </c>
      <c r="N160" t="str">
        <f t="shared" si="46"/>
        <v>Sladesville, North Carolina&lt;br&gt;&lt;span style=font-size:11px&gt;White 1875-99&lt;/span&gt;&lt;br&gt;Speaker 79 (Thomas, 2003)</v>
      </c>
      <c r="O160" t="str">
        <f t="shared" si="43"/>
        <v>W1870SladesvilleNorthCarolinaSpeaker79</v>
      </c>
      <c r="R160" t="str">
        <f t="shared" si="38"/>
        <v>dp</v>
      </c>
      <c r="S160" t="str">
        <f t="shared" si="60"/>
        <v>ar</v>
      </c>
      <c r="T160" t="str">
        <f t="shared" si="44"/>
        <v>r0</v>
      </c>
      <c r="U160" t="str">
        <f>IF(M160="consonant",#REF!,"")</f>
        <v/>
      </c>
      <c r="V160" t="str">
        <f t="shared" si="39"/>
        <v>lx</v>
      </c>
      <c r="W160" t="str">
        <f t="shared" si="61"/>
        <v>bk</v>
      </c>
      <c r="X160" t="str">
        <f t="shared" si="40"/>
        <v>un</v>
      </c>
      <c r="Y160" t="str">
        <f t="shared" si="59"/>
        <v>b</v>
      </c>
      <c r="AA160" t="str">
        <f t="shared" si="42"/>
        <v>const W1870SladesvilleNorthCarolinaSpeaker79= L.marker([36.41,-76.45], {icon: dp_lx}).bindPopup('Sladesville, North Carolina&lt;br&gt;&lt;span style=font-size:11px&gt;White 1875-99&lt;/span&gt;&lt;br&gt;Speaker 79 (Thomas, 2003)').addTo(W1870);</v>
      </c>
      <c r="AB160" t="str">
        <f t="shared" si="45"/>
        <v/>
      </c>
      <c r="AG160" t="s">
        <v>7934</v>
      </c>
      <c r="BL160" t="s">
        <v>7091</v>
      </c>
    </row>
    <row r="161" spans="1:64">
      <c r="A161" t="s">
        <v>5325</v>
      </c>
      <c r="B161" s="1" t="s">
        <v>6534</v>
      </c>
      <c r="C161" s="1"/>
      <c r="D161" s="1" t="s">
        <v>5351</v>
      </c>
      <c r="E161" s="1"/>
      <c r="F161" s="41" t="s">
        <v>510</v>
      </c>
      <c r="G161" t="s">
        <v>5288</v>
      </c>
      <c r="I161" s="5">
        <v>-75.78</v>
      </c>
      <c r="J161" s="5">
        <v>35.79</v>
      </c>
      <c r="K161" t="s">
        <v>9507</v>
      </c>
      <c r="N161" t="str">
        <f t="shared" si="46"/>
        <v>Ocracoke1, North Carolina&lt;br&gt;&lt;span style=font-size:11px&gt;White 1875-99&lt;/span&gt;&lt;br&gt;Speaker 83 (Thomas, 2003)</v>
      </c>
      <c r="O161" t="str">
        <f t="shared" si="43"/>
        <v>W1870Ocracoke1NorthCarolinaSpeaker83</v>
      </c>
      <c r="R161" t="str">
        <f t="shared" si="38"/>
        <v>dp</v>
      </c>
      <c r="S161" t="str">
        <f t="shared" si="60"/>
        <v>ar</v>
      </c>
      <c r="T161" t="str">
        <f t="shared" si="44"/>
        <v>r0</v>
      </c>
      <c r="U161" t="str">
        <f>IF(M161="consonant",#REF!,"")</f>
        <v/>
      </c>
      <c r="V161" t="str">
        <f t="shared" si="39"/>
        <v>lx</v>
      </c>
      <c r="W161" t="str">
        <f t="shared" si="61"/>
        <v>bk</v>
      </c>
      <c r="X161" t="str">
        <f t="shared" si="40"/>
        <v>un</v>
      </c>
      <c r="Y161" t="str">
        <f t="shared" si="59"/>
        <v>b</v>
      </c>
      <c r="AA161" t="str">
        <f t="shared" si="42"/>
        <v>const W1870Ocracoke1NorthCarolinaSpeaker83= L.marker([35.79,-75.78], {icon: dp_lx}).bindPopup('Ocracoke1, North Carolina&lt;br&gt;&lt;span style=font-size:11px&gt;White 1875-99&lt;/span&gt;&lt;br&gt;Speaker 83 (Thomas, 2003)').addTo(W1870);</v>
      </c>
      <c r="AB161" t="str">
        <f t="shared" si="45"/>
        <v/>
      </c>
      <c r="AG161" t="s">
        <v>7935</v>
      </c>
      <c r="BL161" t="s">
        <v>7092</v>
      </c>
    </row>
    <row r="162" spans="1:64">
      <c r="A162" t="s">
        <v>5325</v>
      </c>
      <c r="B162" s="1" t="s">
        <v>6536</v>
      </c>
      <c r="C162" s="1"/>
      <c r="D162" s="1" t="s">
        <v>5351</v>
      </c>
      <c r="E162" s="1"/>
      <c r="F162" s="41" t="s">
        <v>469</v>
      </c>
      <c r="G162" t="s">
        <v>5294</v>
      </c>
      <c r="I162" s="5">
        <v>-100.21</v>
      </c>
      <c r="J162" s="5">
        <v>30.71</v>
      </c>
      <c r="K162" t="s">
        <v>9490</v>
      </c>
      <c r="N162" t="str">
        <f t="shared" si="46"/>
        <v>Barksdale, Texas&lt;br&gt;&lt;span style=font-size:11px&gt;White 1875-99&lt;/span&gt;&lt;br&gt;Speaker 95 (Thomas, 2003)</v>
      </c>
      <c r="O162" t="str">
        <f t="shared" si="43"/>
        <v>W1870BarksdaleTexasSpeaker95</v>
      </c>
      <c r="R162" t="str">
        <f t="shared" si="38"/>
        <v>dp</v>
      </c>
      <c r="S162" t="str">
        <f t="shared" si="60"/>
        <v>ar</v>
      </c>
      <c r="T162" t="str">
        <f t="shared" si="44"/>
        <v>r0</v>
      </c>
      <c r="U162" t="str">
        <f>IF(M162="consonant",#REF!,"")</f>
        <v/>
      </c>
      <c r="V162" t="str">
        <f t="shared" si="39"/>
        <v>lx</v>
      </c>
      <c r="W162" t="str">
        <f t="shared" si="61"/>
        <v>bk</v>
      </c>
      <c r="X162" t="str">
        <f t="shared" si="40"/>
        <v>un</v>
      </c>
      <c r="Y162" t="str">
        <f t="shared" si="59"/>
        <v>b</v>
      </c>
      <c r="AA162" t="str">
        <f t="shared" si="42"/>
        <v>const W1870BarksdaleTexasSpeaker95= L.marker([30.71,-100.21], {icon: dp_lx}).bindPopup('Barksdale, Texas&lt;br&gt;&lt;span style=font-size:11px&gt;White 1875-99&lt;/span&gt;&lt;br&gt;Speaker 95 (Thomas, 2003)').addTo(W1870);</v>
      </c>
      <c r="AB162" t="str">
        <f t="shared" si="45"/>
        <v/>
      </c>
      <c r="AG162" t="s">
        <v>7936</v>
      </c>
      <c r="BL162" t="s">
        <v>7093</v>
      </c>
    </row>
    <row r="163" spans="1:64">
      <c r="A163" t="s">
        <v>5325</v>
      </c>
      <c r="B163" s="1" t="s">
        <v>6538</v>
      </c>
      <c r="C163" s="1"/>
      <c r="D163" s="1" t="s">
        <v>5351</v>
      </c>
      <c r="E163" s="1"/>
      <c r="F163" s="41" t="s">
        <v>470</v>
      </c>
      <c r="G163" t="s">
        <v>5294</v>
      </c>
      <c r="I163" s="5">
        <v>-97.49</v>
      </c>
      <c r="J163" s="5">
        <v>32.08</v>
      </c>
      <c r="K163" t="s">
        <v>9385</v>
      </c>
      <c r="N163" t="str">
        <f t="shared" si="46"/>
        <v>Oglesby, Texas&lt;br&gt;&lt;span style=font-size:11px&gt;White 1875-99&lt;/span&gt;&lt;br&gt;Speaker 96 (Thomas, 2003)</v>
      </c>
      <c r="O163" t="str">
        <f t="shared" si="43"/>
        <v>W1870OglesbyTexasSpeaker96</v>
      </c>
      <c r="R163" t="str">
        <f t="shared" si="38"/>
        <v>dp</v>
      </c>
      <c r="S163" t="str">
        <f t="shared" si="60"/>
        <v>ar</v>
      </c>
      <c r="T163" t="str">
        <f t="shared" si="44"/>
        <v>r0</v>
      </c>
      <c r="U163" t="str">
        <f>IF(M163="consonant",#REF!,"")</f>
        <v/>
      </c>
      <c r="V163" t="str">
        <f t="shared" si="39"/>
        <v>lx</v>
      </c>
      <c r="W163" t="str">
        <f t="shared" si="61"/>
        <v>bk</v>
      </c>
      <c r="X163" t="str">
        <f t="shared" si="40"/>
        <v>un</v>
      </c>
      <c r="Y163" t="str">
        <f t="shared" si="59"/>
        <v>b</v>
      </c>
      <c r="AA163" t="str">
        <f t="shared" si="42"/>
        <v>const W1870OglesbyTexasSpeaker96= L.marker([32.08,-97.49], {icon: dp_lx}).bindPopup('Oglesby, Texas&lt;br&gt;&lt;span style=font-size:11px&gt;White 1875-99&lt;/span&gt;&lt;br&gt;Speaker 96 (Thomas, 2003)').addTo(W1870);</v>
      </c>
      <c r="AB163" t="str">
        <f t="shared" si="45"/>
        <v/>
      </c>
      <c r="AG163" t="s">
        <v>7937</v>
      </c>
      <c r="BL163" t="s">
        <v>7094</v>
      </c>
    </row>
    <row r="164" spans="1:64">
      <c r="A164" t="s">
        <v>5325</v>
      </c>
      <c r="B164" s="1" t="s">
        <v>6540</v>
      </c>
      <c r="C164" s="1"/>
      <c r="D164" s="1" t="s">
        <v>5351</v>
      </c>
      <c r="E164" s="1"/>
      <c r="F164" s="41" t="s">
        <v>471</v>
      </c>
      <c r="G164" t="s">
        <v>5294</v>
      </c>
      <c r="I164" s="5">
        <v>-96.25</v>
      </c>
      <c r="J164" s="5">
        <v>31.01</v>
      </c>
      <c r="K164" t="s">
        <v>9490</v>
      </c>
      <c r="N164" t="str">
        <f t="shared" si="46"/>
        <v>Chappel Hill, Texas&lt;br&gt;&lt;span style=font-size:11px&gt;White 1875-99&lt;/span&gt;&lt;br&gt;Speaker 97 (Thomas, 2003)</v>
      </c>
      <c r="O164" t="str">
        <f t="shared" si="43"/>
        <v>W1870ChappelHillTexasSpeaker97</v>
      </c>
      <c r="R164" t="str">
        <f t="shared" si="38"/>
        <v>dp</v>
      </c>
      <c r="S164" t="str">
        <f t="shared" si="60"/>
        <v>ar</v>
      </c>
      <c r="T164" t="str">
        <f t="shared" si="44"/>
        <v>r0</v>
      </c>
      <c r="U164" t="str">
        <f>IF(M164="consonant",#REF!,"")</f>
        <v/>
      </c>
      <c r="V164" t="str">
        <f t="shared" si="39"/>
        <v>lx</v>
      </c>
      <c r="W164" t="str">
        <f t="shared" si="61"/>
        <v>bk</v>
      </c>
      <c r="X164" t="str">
        <f t="shared" si="40"/>
        <v>un</v>
      </c>
      <c r="Y164" t="str">
        <f t="shared" si="59"/>
        <v>b</v>
      </c>
      <c r="AA164" t="str">
        <f t="shared" si="42"/>
        <v>const W1870ChappelHillTexasSpeaker97= L.marker([31.01,-96.25], {icon: dp_lx}).bindPopup('Chappel Hill, Texas&lt;br&gt;&lt;span style=font-size:11px&gt;White 1875-99&lt;/span&gt;&lt;br&gt;Speaker 97 (Thomas, 2003)').addTo(W1870);</v>
      </c>
      <c r="AB164" t="str">
        <f t="shared" si="45"/>
        <v/>
      </c>
      <c r="AG164" t="s">
        <v>7938</v>
      </c>
      <c r="BL164" t="s">
        <v>7095</v>
      </c>
    </row>
    <row r="165" spans="1:64">
      <c r="A165" t="s">
        <v>5325</v>
      </c>
      <c r="B165" s="1" t="s">
        <v>6542</v>
      </c>
      <c r="C165" s="1"/>
      <c r="D165" s="1" t="s">
        <v>5351</v>
      </c>
      <c r="E165" s="1"/>
      <c r="F165" s="41" t="s">
        <v>472</v>
      </c>
      <c r="G165" t="s">
        <v>5294</v>
      </c>
      <c r="I165" s="5">
        <v>-96.35</v>
      </c>
      <c r="J165" s="5">
        <v>30.94</v>
      </c>
      <c r="K165" t="s">
        <v>9490</v>
      </c>
      <c r="N165" t="str">
        <f t="shared" si="46"/>
        <v>Independence, Texas&lt;br&gt;&lt;span style=font-size:11px&gt;White 1875-99&lt;/span&gt;&lt;br&gt;Speaker 98 (Thomas, 2003)</v>
      </c>
      <c r="O165" t="str">
        <f t="shared" si="43"/>
        <v>W1870IndependenceTexasSpeaker98</v>
      </c>
      <c r="R165" t="str">
        <f t="shared" si="38"/>
        <v>dp</v>
      </c>
      <c r="S165" t="str">
        <f t="shared" si="60"/>
        <v>ar</v>
      </c>
      <c r="T165" t="str">
        <f t="shared" si="44"/>
        <v>r0</v>
      </c>
      <c r="U165" t="str">
        <f>IF(M165="consonant",#REF!,"")</f>
        <v/>
      </c>
      <c r="V165" t="str">
        <f t="shared" si="39"/>
        <v>lx</v>
      </c>
      <c r="W165" t="str">
        <f t="shared" si="61"/>
        <v>bk</v>
      </c>
      <c r="X165" t="str">
        <f t="shared" si="40"/>
        <v>un</v>
      </c>
      <c r="Y165" t="str">
        <f t="shared" si="59"/>
        <v>b</v>
      </c>
      <c r="AA165" t="str">
        <f t="shared" si="42"/>
        <v>const W1870IndependenceTexasSpeaker98= L.marker([30.94,-96.35], {icon: dp_lx}).bindPopup('Independence, Texas&lt;br&gt;&lt;span style=font-size:11px&gt;White 1875-99&lt;/span&gt;&lt;br&gt;Speaker 98 (Thomas, 2003)').addTo(W1870);</v>
      </c>
      <c r="AB165" t="str">
        <f t="shared" si="45"/>
        <v/>
      </c>
      <c r="AG165" t="s">
        <v>7939</v>
      </c>
      <c r="BL165" t="s">
        <v>7096</v>
      </c>
    </row>
    <row r="166" spans="1:64">
      <c r="A166" t="s">
        <v>5325</v>
      </c>
      <c r="B166" s="1" t="s">
        <v>6544</v>
      </c>
      <c r="C166" s="1"/>
      <c r="D166" s="1" t="s">
        <v>5351</v>
      </c>
      <c r="E166" s="1"/>
      <c r="F166" s="41" t="s">
        <v>473</v>
      </c>
      <c r="G166" t="s">
        <v>5294</v>
      </c>
      <c r="I166" s="5">
        <v>-101.84</v>
      </c>
      <c r="J166" s="5">
        <v>35.340000000000003</v>
      </c>
      <c r="K166" t="s">
        <v>9492</v>
      </c>
      <c r="N166" t="str">
        <f t="shared" si="46"/>
        <v>Canyon, Texas&lt;br&gt;&lt;span style=font-size:11px&gt;White 1875-99&lt;/span&gt;&lt;br&gt;Speaker 99 (Thomas, 2003)</v>
      </c>
      <c r="O166" t="str">
        <f t="shared" si="43"/>
        <v>W1870CanyonTexasSpeaker99</v>
      </c>
      <c r="R166" t="str">
        <f t="shared" si="38"/>
        <v>dp</v>
      </c>
      <c r="S166" t="str">
        <f t="shared" si="60"/>
        <v>ar</v>
      </c>
      <c r="T166" t="str">
        <f t="shared" si="44"/>
        <v>r0</v>
      </c>
      <c r="U166" t="str">
        <f>IF(M166="consonant",#REF!,"")</f>
        <v/>
      </c>
      <c r="V166" t="str">
        <f t="shared" si="39"/>
        <v>lx</v>
      </c>
      <c r="W166" t="str">
        <f t="shared" si="61"/>
        <v>bk</v>
      </c>
      <c r="X166" t="str">
        <f t="shared" si="40"/>
        <v>un</v>
      </c>
      <c r="Y166" t="str">
        <f t="shared" si="59"/>
        <v>b</v>
      </c>
      <c r="AA166" t="str">
        <f t="shared" si="42"/>
        <v>const W1870CanyonTexasSpeaker99= L.marker([35.34,-101.84], {icon: dp_lx}).bindPopup('Canyon, Texas&lt;br&gt;&lt;span style=font-size:11px&gt;White 1875-99&lt;/span&gt;&lt;br&gt;Speaker 99 (Thomas, 2003)').addTo(W1870);</v>
      </c>
      <c r="AB166" t="str">
        <f t="shared" si="45"/>
        <v/>
      </c>
      <c r="AG166" t="s">
        <v>7940</v>
      </c>
      <c r="BL166" t="s">
        <v>7097</v>
      </c>
    </row>
    <row r="167" spans="1:64">
      <c r="A167" t="s">
        <v>5325</v>
      </c>
      <c r="B167" t="s">
        <v>6502</v>
      </c>
      <c r="C167" s="1"/>
      <c r="D167" s="1" t="s">
        <v>7770</v>
      </c>
      <c r="F167" s="41" t="s">
        <v>906</v>
      </c>
      <c r="G167" t="s">
        <v>5284</v>
      </c>
      <c r="I167" s="5">
        <v>-69.459999999999994</v>
      </c>
      <c r="J167" s="5">
        <v>44.27</v>
      </c>
      <c r="K167" t="str">
        <f>IF(G167="ne","N",IF(I167="e","M","D"))&amp;IF(J167="ai","u","o")&amp;IF(AND(F167="u",H167="a"),1,IF(AND(F167="u&lt;",H167="a"),2,4))&amp;"_2"&amp;IF(AND(D167="a",E167="o"),"b",IF(AND(D167="o",E167="o"),"e","d"))</f>
        <v>Do4_2d</v>
      </c>
      <c r="N167" t="str">
        <f t="shared" si="46"/>
        <v>Nobleboro, Maine&lt;br&gt;&lt;span style=font-size:11px&gt;White 1875-99&lt;/span&gt;&lt;br&gt;Speaker 3 (Kurath, 1963)</v>
      </c>
      <c r="O167" t="str">
        <f t="shared" si="43"/>
        <v>W1870NobleboroMaineSpeaker3</v>
      </c>
      <c r="R167" t="str">
        <f t="shared" si="38"/>
        <v>dp</v>
      </c>
      <c r="S167" t="str">
        <f t="shared" si="60"/>
        <v>ar</v>
      </c>
      <c r="T167" t="str">
        <f t="shared" si="44"/>
        <v>r0</v>
      </c>
      <c r="U167" t="str">
        <f>IF(M167="consonant",#REF!,"")</f>
        <v/>
      </c>
      <c r="V167" t="str">
        <f t="shared" si="39"/>
        <v>lx</v>
      </c>
      <c r="W167" t="str">
        <f t="shared" si="61"/>
        <v>bk</v>
      </c>
      <c r="X167" t="str">
        <f t="shared" si="40"/>
        <v>un</v>
      </c>
      <c r="Y167" t="str">
        <f t="shared" si="59"/>
        <v>b</v>
      </c>
      <c r="AA167" t="str">
        <f t="shared" si="42"/>
        <v>const W1870NobleboroMaineSpeaker3= L.marker([44.27,-69.46], {icon: dp_lx}).bindPopup('Nobleboro, Maine&lt;br&gt;&lt;span style=font-size:11px&gt;White 1875-99&lt;/span&gt;&lt;br&gt;Speaker 3 (Kurath, 1963)').addTo(W1870);</v>
      </c>
      <c r="AB167" t="str">
        <f t="shared" si="45"/>
        <v/>
      </c>
      <c r="AG167" t="s">
        <v>7941</v>
      </c>
      <c r="BL167" t="s">
        <v>7098</v>
      </c>
    </row>
    <row r="168" spans="1:64">
      <c r="A168" t="s">
        <v>5325</v>
      </c>
      <c r="B168" t="s">
        <v>6503</v>
      </c>
      <c r="C168" s="1"/>
      <c r="D168" s="1" t="s">
        <v>7770</v>
      </c>
      <c r="F168" s="41" t="s">
        <v>907</v>
      </c>
      <c r="G168" t="s">
        <v>5284</v>
      </c>
      <c r="I168" s="5">
        <v>-70.16</v>
      </c>
      <c r="J168" s="5">
        <v>44.86</v>
      </c>
      <c r="K168" t="str">
        <f>IF(G168="ne","N",IF(I168="e","M","D"))&amp;IF(J168="ai","u","o")&amp;IF(AND(F168="u",H168="a"),1,IF(AND(F168="u&lt;",H168="a"),2,4))&amp;"_2"&amp;IF(AND(D168="a",E168="o"),"b",IF(AND(D168="o",E168="o"),"e","d"))</f>
        <v>Do4_2d</v>
      </c>
      <c r="N168" t="str">
        <f t="shared" si="46"/>
        <v>Farmington, Maine&lt;br&gt;&lt;span style=font-size:11px&gt;White 1875-99&lt;/span&gt;&lt;br&gt;Speaker 4 (Kurath, 1963)</v>
      </c>
      <c r="O168" t="str">
        <f t="shared" si="43"/>
        <v>W1870FarmingtonMaineSpeaker4</v>
      </c>
      <c r="R168" t="str">
        <f t="shared" si="38"/>
        <v>dp</v>
      </c>
      <c r="S168" t="str">
        <f t="shared" si="60"/>
        <v>ar</v>
      </c>
      <c r="T168" t="str">
        <f t="shared" si="44"/>
        <v>r0</v>
      </c>
      <c r="U168" t="str">
        <f>IF(M168="consonant",#REF!,"")</f>
        <v/>
      </c>
      <c r="V168" t="str">
        <f t="shared" si="39"/>
        <v>lx</v>
      </c>
      <c r="W168" t="str">
        <f t="shared" si="61"/>
        <v>bk</v>
      </c>
      <c r="X168" t="str">
        <f t="shared" si="40"/>
        <v>un</v>
      </c>
      <c r="Y168" t="str">
        <f t="shared" si="59"/>
        <v>b</v>
      </c>
      <c r="AA168" t="str">
        <f t="shared" si="42"/>
        <v>const W1870FarmingtonMaineSpeaker4= L.marker([44.86,-70.16], {icon: dp_lx}).bindPopup('Farmington, Maine&lt;br&gt;&lt;span style=font-size:11px&gt;White 1875-99&lt;/span&gt;&lt;br&gt;Speaker 4 (Kurath, 1963)').addTo(W1870);</v>
      </c>
      <c r="AB168" t="str">
        <f t="shared" si="45"/>
        <v/>
      </c>
      <c r="AG168" t="s">
        <v>7942</v>
      </c>
      <c r="BL168" t="s">
        <v>7099</v>
      </c>
    </row>
    <row r="169" spans="1:64">
      <c r="A169" t="s">
        <v>5325</v>
      </c>
      <c r="B169" t="s">
        <v>6552</v>
      </c>
      <c r="C169" s="1"/>
      <c r="D169" s="1" t="s">
        <v>7770</v>
      </c>
      <c r="F169" s="41" t="s">
        <v>908</v>
      </c>
      <c r="G169" t="s">
        <v>5280</v>
      </c>
      <c r="I169" s="5">
        <v>-71.3</v>
      </c>
      <c r="J169" s="5">
        <v>42.78</v>
      </c>
      <c r="N169" t="str">
        <f t="shared" si="46"/>
        <v>Billerica, Massachusetts&lt;br&gt;&lt;span style=font-size:11px&gt;White 1875-99&lt;/span&gt;&lt;br&gt;Speaker 8 (Kurath, 1963)</v>
      </c>
      <c r="O169" t="str">
        <f t="shared" si="43"/>
        <v>W1870BillericaMassachusettsSpeaker8</v>
      </c>
      <c r="R169" t="str">
        <f t="shared" si="38"/>
        <v>dp</v>
      </c>
      <c r="S169" t="str">
        <f t="shared" si="60"/>
        <v>ar</v>
      </c>
      <c r="T169" t="str">
        <f t="shared" si="44"/>
        <v>r0</v>
      </c>
      <c r="U169" t="str">
        <f>IF(M169="consonant",#REF!,"")</f>
        <v/>
      </c>
      <c r="V169" t="str">
        <f t="shared" si="39"/>
        <v>lx</v>
      </c>
      <c r="W169" t="str">
        <f t="shared" si="61"/>
        <v>bk</v>
      </c>
      <c r="X169" t="str">
        <f t="shared" si="40"/>
        <v>un</v>
      </c>
      <c r="Y169" t="str">
        <f t="shared" si="59"/>
        <v>b</v>
      </c>
      <c r="AA169" t="str">
        <f t="shared" si="42"/>
        <v>const W1870BillericaMassachusettsSpeaker8= L.marker([42.78,-71.3], {icon: dp_lx}).bindPopup('Billerica, Massachusetts&lt;br&gt;&lt;span style=font-size:11px&gt;White 1875-99&lt;/span&gt;&lt;br&gt;Speaker 8 (Kurath, 1963)').addTo(W1870);</v>
      </c>
      <c r="AB169" t="str">
        <f t="shared" si="45"/>
        <v/>
      </c>
      <c r="AG169" t="s">
        <v>7943</v>
      </c>
      <c r="BL169" t="s">
        <v>7100</v>
      </c>
    </row>
    <row r="170" spans="1:64">
      <c r="A170" t="s">
        <v>5325</v>
      </c>
      <c r="B170" t="s">
        <v>6616</v>
      </c>
      <c r="C170" s="1"/>
      <c r="D170" s="1" t="s">
        <v>7770</v>
      </c>
      <c r="F170" s="41" t="s">
        <v>909</v>
      </c>
      <c r="G170" t="s">
        <v>5280</v>
      </c>
      <c r="I170" s="5">
        <v>-70.989999999999995</v>
      </c>
      <c r="J170" s="5">
        <v>42.21</v>
      </c>
      <c r="K170" t="str">
        <f>IF(G170="ne","N",IF(I170="e","M","D"))&amp;IF(J170="ai","u","o")&amp;IF(AND(F170="u",H170="a"),1,IF(AND(F170="u&lt;",H170="a"),2,4))&amp;"_2"&amp;IF(AND(D170="a",E170="o"),"b",IF(AND(D170="o",E170="o"),"e","d"))</f>
        <v>Do4_2d</v>
      </c>
      <c r="N170" t="str">
        <f t="shared" si="46"/>
        <v>Bridgewater, Massachusetts&lt;br&gt;&lt;span style=font-size:11px&gt;White 1875-99&lt;/span&gt;&lt;br&gt;Speaker 12 (Kurath, 1963)</v>
      </c>
      <c r="O170" t="str">
        <f t="shared" si="43"/>
        <v>W1870BridgewaterMassachusettsSpeaker12</v>
      </c>
      <c r="R170" t="str">
        <f t="shared" si="38"/>
        <v>dp</v>
      </c>
      <c r="S170" t="str">
        <f t="shared" si="60"/>
        <v>ar</v>
      </c>
      <c r="T170" t="str">
        <f t="shared" si="44"/>
        <v>r0</v>
      </c>
      <c r="U170" t="str">
        <f>IF(M170="consonant",#REF!,"")</f>
        <v/>
      </c>
      <c r="V170" t="str">
        <f t="shared" si="39"/>
        <v>lx</v>
      </c>
      <c r="W170" t="str">
        <f t="shared" si="61"/>
        <v>bk</v>
      </c>
      <c r="X170" t="str">
        <f t="shared" si="40"/>
        <v>un</v>
      </c>
      <c r="Y170" t="str">
        <f t="shared" si="59"/>
        <v>b</v>
      </c>
      <c r="AA170" t="str">
        <f t="shared" si="42"/>
        <v>const W1870BridgewaterMassachusettsSpeaker12= L.marker([42.21,-70.99], {icon: dp_lx}).bindPopup('Bridgewater, Massachusetts&lt;br&gt;&lt;span style=font-size:11px&gt;White 1875-99&lt;/span&gt;&lt;br&gt;Speaker 12 (Kurath, 1963)').addTo(W1870);</v>
      </c>
      <c r="AB170" t="str">
        <f t="shared" si="45"/>
        <v/>
      </c>
      <c r="AG170" t="s">
        <v>7944</v>
      </c>
      <c r="BL170" t="s">
        <v>7101</v>
      </c>
    </row>
    <row r="171" spans="1:64">
      <c r="A171" t="s">
        <v>5325</v>
      </c>
      <c r="B171" t="s">
        <v>6514</v>
      </c>
      <c r="C171" s="1"/>
      <c r="D171" s="1" t="s">
        <v>7770</v>
      </c>
      <c r="F171" s="41" t="s">
        <v>910</v>
      </c>
      <c r="G171" t="s">
        <v>5280</v>
      </c>
      <c r="I171" s="5">
        <v>-70.66</v>
      </c>
      <c r="J171" s="5">
        <v>42.11</v>
      </c>
      <c r="N171" t="str">
        <f t="shared" si="46"/>
        <v>Plymouth, Massachusetts&lt;br&gt;&lt;span style=font-size:11px&gt;White 1875-99&lt;/span&gt;&lt;br&gt;Speaker 13 (Kurath, 1963)</v>
      </c>
      <c r="O171" t="str">
        <f t="shared" si="43"/>
        <v>W1870PlymouthMassachusettsSpeaker13</v>
      </c>
      <c r="R171" t="str">
        <f t="shared" si="38"/>
        <v>dp</v>
      </c>
      <c r="S171" t="str">
        <f t="shared" si="60"/>
        <v>ar</v>
      </c>
      <c r="T171" t="str">
        <f t="shared" si="44"/>
        <v>r0</v>
      </c>
      <c r="U171" t="str">
        <f>IF(M171="consonant",#REF!,"")</f>
        <v/>
      </c>
      <c r="V171" t="str">
        <f t="shared" si="39"/>
        <v>lx</v>
      </c>
      <c r="W171" t="str">
        <f t="shared" si="61"/>
        <v>bk</v>
      </c>
      <c r="X171" t="str">
        <f t="shared" si="40"/>
        <v>un</v>
      </c>
      <c r="Y171" t="str">
        <f t="shared" si="59"/>
        <v>b</v>
      </c>
      <c r="AA171" t="str">
        <f t="shared" si="42"/>
        <v>const W1870PlymouthMassachusettsSpeaker13= L.marker([42.11,-70.66], {icon: dp_lx}).bindPopup('Plymouth, Massachusetts&lt;br&gt;&lt;span style=font-size:11px&gt;White 1875-99&lt;/span&gt;&lt;br&gt;Speaker 13 (Kurath, 1963)').addTo(W1870);</v>
      </c>
      <c r="AB171" t="str">
        <f t="shared" si="45"/>
        <v/>
      </c>
      <c r="AG171" t="s">
        <v>7945</v>
      </c>
      <c r="BL171" t="s">
        <v>7102</v>
      </c>
    </row>
    <row r="172" spans="1:64">
      <c r="A172" t="s">
        <v>5325</v>
      </c>
      <c r="B172" t="s">
        <v>6516</v>
      </c>
      <c r="C172" s="1"/>
      <c r="D172" s="1" t="s">
        <v>7770</v>
      </c>
      <c r="F172" s="41" t="s">
        <v>900</v>
      </c>
      <c r="G172" t="s">
        <v>5281</v>
      </c>
      <c r="I172" s="5">
        <v>-71.319999999999993</v>
      </c>
      <c r="J172" s="5">
        <v>41.64</v>
      </c>
      <c r="K172" t="str">
        <f>IF(G172="ne","N",IF(I172="e","M","D"))&amp;IF(J172="ai","u","o")&amp;IF(AND(F172="u",H172="a"),1,IF(AND(F172="u&lt;",H172="a"),2,4))&amp;"_2"&amp;IF(AND(D172="a",E172="o"),"b",IF(AND(D172="o",E172="o"),"e","d"))</f>
        <v>Do4_2d</v>
      </c>
      <c r="N172" t="str">
        <f t="shared" si="46"/>
        <v>Newport, Rhode Island&lt;br&gt;&lt;span style=font-size:11px&gt;White 1875-99&lt;/span&gt;&lt;br&gt;Speaker 17 (Kurath, 1963)</v>
      </c>
      <c r="O172" t="str">
        <f t="shared" si="43"/>
        <v>W1870NewportRhodeIslandSpeaker17</v>
      </c>
      <c r="R172" t="str">
        <f t="shared" si="38"/>
        <v>dp</v>
      </c>
      <c r="S172" t="str">
        <f t="shared" si="60"/>
        <v>ar</v>
      </c>
      <c r="T172" t="str">
        <f t="shared" si="44"/>
        <v>r0</v>
      </c>
      <c r="U172" t="str">
        <f>IF(M172="consonant",#REF!,"")</f>
        <v/>
      </c>
      <c r="V172" t="str">
        <f t="shared" si="39"/>
        <v>lx</v>
      </c>
      <c r="W172" t="str">
        <f t="shared" si="61"/>
        <v>bk</v>
      </c>
      <c r="X172" t="str">
        <f t="shared" si="40"/>
        <v>un</v>
      </c>
      <c r="Y172" t="str">
        <f t="shared" si="59"/>
        <v>b</v>
      </c>
      <c r="AA172" t="str">
        <f t="shared" si="42"/>
        <v>const W1870NewportRhodeIslandSpeaker17= L.marker([41.64,-71.32], {icon: dp_lx}).bindPopup('Newport, Rhode Island&lt;br&gt;&lt;span style=font-size:11px&gt;White 1875-99&lt;/span&gt;&lt;br&gt;Speaker 17 (Kurath, 1963)').addTo(W1870);</v>
      </c>
      <c r="AB172" t="str">
        <f t="shared" si="45"/>
        <v/>
      </c>
      <c r="AG172" t="s">
        <v>7946</v>
      </c>
      <c r="BL172" t="s">
        <v>7103</v>
      </c>
    </row>
    <row r="173" spans="1:64">
      <c r="A173" t="s">
        <v>5325</v>
      </c>
      <c r="B173" t="s">
        <v>6518</v>
      </c>
      <c r="C173" s="1"/>
      <c r="D173" s="1" t="s">
        <v>7770</v>
      </c>
      <c r="F173" s="41" t="s">
        <v>911</v>
      </c>
      <c r="G173" t="s">
        <v>5281</v>
      </c>
      <c r="I173" s="5">
        <v>-71.55</v>
      </c>
      <c r="J173" s="5">
        <v>41.64</v>
      </c>
      <c r="K173" t="str">
        <f>IF(G173="ne","N",IF(I173="e","M","D"))&amp;IF(J173="ai","u","o")&amp;IF(AND(F173="u",H173="a"),1,IF(AND(F173="u&lt;",H173="a"),2,4))&amp;"_2"&amp;IF(AND(D173="a",E173="o"),"b",IF(AND(D173="o",E173="o"),"e","d"))</f>
        <v>Do4_2d</v>
      </c>
      <c r="N173" t="str">
        <f t="shared" si="46"/>
        <v>Wakefield, Rhode Island&lt;br&gt;&lt;span style=font-size:11px&gt;White 1875-99&lt;/span&gt;&lt;br&gt;Speaker 18 (Kurath, 1963)</v>
      </c>
      <c r="O173" t="str">
        <f t="shared" si="43"/>
        <v>W1870WakefieldRhodeIslandSpeaker18</v>
      </c>
      <c r="R173" t="str">
        <f t="shared" si="38"/>
        <v>dp</v>
      </c>
      <c r="S173" t="str">
        <f t="shared" si="60"/>
        <v>ar</v>
      </c>
      <c r="T173" t="str">
        <f t="shared" si="44"/>
        <v>r0</v>
      </c>
      <c r="U173" t="str">
        <f>IF(M173="consonant",#REF!,"")</f>
        <v/>
      </c>
      <c r="V173" t="str">
        <f t="shared" si="39"/>
        <v>lx</v>
      </c>
      <c r="W173" t="str">
        <f t="shared" si="61"/>
        <v>bk</v>
      </c>
      <c r="X173" t="str">
        <f t="shared" si="40"/>
        <v>un</v>
      </c>
      <c r="Y173" t="str">
        <f t="shared" si="59"/>
        <v>b</v>
      </c>
      <c r="AA173" t="str">
        <f t="shared" si="42"/>
        <v>const W1870WakefieldRhodeIslandSpeaker18= L.marker([41.64,-71.55], {icon: dp_lx}).bindPopup('Wakefield, Rhode Island&lt;br&gt;&lt;span style=font-size:11px&gt;White 1875-99&lt;/span&gt;&lt;br&gt;Speaker 18 (Kurath, 1963)').addTo(W1870);</v>
      </c>
      <c r="AB173" t="str">
        <f t="shared" si="45"/>
        <v/>
      </c>
      <c r="AG173" t="s">
        <v>7947</v>
      </c>
      <c r="BL173" t="s">
        <v>7104</v>
      </c>
    </row>
    <row r="174" spans="1:64">
      <c r="A174" t="s">
        <v>5325</v>
      </c>
      <c r="B174" t="s">
        <v>6680</v>
      </c>
      <c r="C174" s="1" t="s">
        <v>9276</v>
      </c>
      <c r="D174" s="1" t="s">
        <v>7770</v>
      </c>
      <c r="F174" s="41" t="s">
        <v>912</v>
      </c>
      <c r="G174" t="s">
        <v>5279</v>
      </c>
      <c r="I174" s="5">
        <v>-72.14</v>
      </c>
      <c r="J174" s="5">
        <v>41.58</v>
      </c>
      <c r="N174" t="str">
        <f t="shared" si="46"/>
        <v>New London, Connecticut&lt;br&gt;&lt;span style=font-size:11px&gt;White 1875-99&lt;/span&gt;&lt;br&gt;Speaker 19 (Kurath, 1963)</v>
      </c>
      <c r="O174" t="str">
        <f t="shared" si="43"/>
        <v>W1870NewLondonConnecticutSpeaker19</v>
      </c>
      <c r="R174" t="str">
        <f t="shared" si="38"/>
        <v>dp</v>
      </c>
      <c r="S174" t="str">
        <f t="shared" si="60"/>
        <v>ar</v>
      </c>
      <c r="T174" t="str">
        <f t="shared" si="44"/>
        <v>r0</v>
      </c>
      <c r="U174" t="str">
        <f>IF(M174="consonant",#REF!,"")</f>
        <v/>
      </c>
      <c r="V174" t="str">
        <f t="shared" si="39"/>
        <v>lx</v>
      </c>
      <c r="W174" t="str">
        <f t="shared" si="61"/>
        <v>bk</v>
      </c>
      <c r="X174" t="str">
        <f t="shared" si="40"/>
        <v>un</v>
      </c>
      <c r="Y174" t="str">
        <f t="shared" si="59"/>
        <v>b</v>
      </c>
      <c r="AA174" t="str">
        <f t="shared" si="42"/>
        <v>const W1870NewLondonConnecticutSpeaker19= L.marker([41.58,-72.14], {icon: dp_lx}).bindPopup('New London, Connecticut&lt;br&gt;&lt;span style=font-size:11px&gt;White 1875-99&lt;/span&gt;&lt;br&gt;Speaker 19 (Kurath, 1963)').addTo(W1870);</v>
      </c>
      <c r="AB174" t="str">
        <f t="shared" si="45"/>
        <v/>
      </c>
      <c r="AG174" t="s">
        <v>7948</v>
      </c>
      <c r="BL174" t="s">
        <v>7105</v>
      </c>
    </row>
    <row r="175" spans="1:64">
      <c r="A175" t="s">
        <v>5325</v>
      </c>
      <c r="B175" t="s">
        <v>6520</v>
      </c>
      <c r="C175" s="1"/>
      <c r="D175" s="1" t="s">
        <v>7770</v>
      </c>
      <c r="F175" s="41" t="s">
        <v>258</v>
      </c>
      <c r="G175" t="s">
        <v>5281</v>
      </c>
      <c r="I175" s="5">
        <v>-71.430000000000007</v>
      </c>
      <c r="J175" s="5">
        <v>42</v>
      </c>
      <c r="K175" t="str">
        <f>IF(G175="ne","N",IF(I175="e","M","D"))&amp;IF(J175="ai","u","o")&amp;IF(AND(F175="u",H175="a"),1,IF(AND(F175="u&lt;",H175="a"),2,4))&amp;"_2"&amp;IF(AND(D175="a",E175="o"),"b",IF(AND(D175="o",E175="o"),"e","d"))</f>
        <v>Do4_2d</v>
      </c>
      <c r="N175" t="str">
        <f t="shared" si="46"/>
        <v>Providence, Rhode Island&lt;br&gt;&lt;span style=font-size:11px&gt;White 1875-99&lt;/span&gt;&lt;br&gt;Speaker 22 (Kurath, 1963)</v>
      </c>
      <c r="O175" t="str">
        <f t="shared" si="43"/>
        <v>W1870ProvidenceRhodeIslandSpeaker22</v>
      </c>
      <c r="R175" t="str">
        <f t="shared" si="38"/>
        <v>dp</v>
      </c>
      <c r="S175" t="str">
        <f t="shared" si="60"/>
        <v>ar</v>
      </c>
      <c r="T175" t="str">
        <f t="shared" si="44"/>
        <v>r0</v>
      </c>
      <c r="U175" t="str">
        <f>IF(M175="consonant",#REF!,"")</f>
        <v/>
      </c>
      <c r="V175" t="str">
        <f t="shared" si="39"/>
        <v>lx</v>
      </c>
      <c r="W175" t="str">
        <f t="shared" si="61"/>
        <v>bk</v>
      </c>
      <c r="X175" t="str">
        <f t="shared" si="40"/>
        <v>un</v>
      </c>
      <c r="Y175" t="str">
        <f t="shared" si="59"/>
        <v>b</v>
      </c>
      <c r="AA175" t="str">
        <f t="shared" si="42"/>
        <v>const W1870ProvidenceRhodeIslandSpeaker22= L.marker([42,-71.43], {icon: dp_lx}).bindPopup('Providence, Rhode Island&lt;br&gt;&lt;span style=font-size:11px&gt;White 1875-99&lt;/span&gt;&lt;br&gt;Speaker 22 (Kurath, 1963)').addTo(W1870);</v>
      </c>
      <c r="AB175" t="str">
        <f t="shared" si="45"/>
        <v/>
      </c>
      <c r="AG175" t="s">
        <v>7949</v>
      </c>
      <c r="BL175" t="s">
        <v>7106</v>
      </c>
    </row>
    <row r="176" spans="1:64">
      <c r="A176" t="s">
        <v>5325</v>
      </c>
      <c r="B176" t="s">
        <v>6939</v>
      </c>
      <c r="C176" s="1"/>
      <c r="D176" s="1" t="s">
        <v>7770</v>
      </c>
      <c r="F176" s="41" t="s">
        <v>924</v>
      </c>
      <c r="G176" t="s">
        <v>5279</v>
      </c>
      <c r="I176" s="5">
        <v>-72.67</v>
      </c>
      <c r="J176" s="5">
        <v>41.45</v>
      </c>
      <c r="N176" t="str">
        <f t="shared" si="46"/>
        <v>Guilford, Connecticut&lt;br&gt;&lt;span style=font-size:11px&gt;White 1875-99&lt;/span&gt;&lt;br&gt;Speaker 31 (Kurath, 1963)</v>
      </c>
      <c r="O176" t="str">
        <f t="shared" si="43"/>
        <v>W1870GuilfordConnecticutSpeaker31</v>
      </c>
      <c r="R176" t="str">
        <f t="shared" si="38"/>
        <v>dp</v>
      </c>
      <c r="S176" t="str">
        <f t="shared" si="60"/>
        <v>ar</v>
      </c>
      <c r="T176" t="str">
        <f t="shared" si="44"/>
        <v>r0</v>
      </c>
      <c r="U176" t="str">
        <f>IF(M176="consonant",#REF!,"")</f>
        <v/>
      </c>
      <c r="V176" t="str">
        <f t="shared" si="39"/>
        <v>lx</v>
      </c>
      <c r="W176" t="str">
        <f t="shared" si="61"/>
        <v>bk</v>
      </c>
      <c r="X176" t="str">
        <f t="shared" si="40"/>
        <v>un</v>
      </c>
      <c r="Y176" t="str">
        <f t="shared" si="59"/>
        <v>b</v>
      </c>
      <c r="AA176" t="str">
        <f t="shared" si="42"/>
        <v>const W1870GuilfordConnecticutSpeaker31= L.marker([41.45,-72.67], {icon: dp_lx}).bindPopup('Guilford, Connecticut&lt;br&gt;&lt;span style=font-size:11px&gt;White 1875-99&lt;/span&gt;&lt;br&gt;Speaker 31 (Kurath, 1963)').addTo(W1870);</v>
      </c>
      <c r="AB176" t="str">
        <f t="shared" si="45"/>
        <v/>
      </c>
      <c r="AG176" t="s">
        <v>7950</v>
      </c>
      <c r="BL176" t="s">
        <v>7107</v>
      </c>
    </row>
    <row r="177" spans="1:64">
      <c r="A177" t="s">
        <v>5325</v>
      </c>
      <c r="B177" t="s">
        <v>6941</v>
      </c>
      <c r="C177" s="1"/>
      <c r="D177" s="1" t="s">
        <v>7770</v>
      </c>
      <c r="F177" s="41" t="s">
        <v>46</v>
      </c>
      <c r="G177" t="s">
        <v>5279</v>
      </c>
      <c r="I177" s="5">
        <v>-72.94</v>
      </c>
      <c r="J177" s="5">
        <v>41.51</v>
      </c>
      <c r="K177" t="str">
        <f>IF(G177="ne","N",IF(I177="e","M","D"))&amp;IF(J177="ai","u","o")&amp;IF(AND(F177="u",H177="a"),1,IF(AND(F177="u&lt;",H177="a"),2,4))&amp;"_2"&amp;IF(AND(D177="a",E177="o"),"b",IF(AND(D177="o",E177="o"),"e","d"))</f>
        <v>Do4_2d</v>
      </c>
      <c r="N177" t="str">
        <f t="shared" si="46"/>
        <v>New Haven, Connecticut&lt;br&gt;&lt;span style=font-size:11px&gt;White 1875-99&lt;/span&gt;&lt;br&gt;Speaker 32 (Kurath, 1963)</v>
      </c>
      <c r="O177" t="str">
        <f t="shared" si="43"/>
        <v>W1870NewHavenConnecticutSpeaker32</v>
      </c>
      <c r="R177" t="str">
        <f t="shared" si="38"/>
        <v>dp</v>
      </c>
      <c r="S177" t="str">
        <f t="shared" si="60"/>
        <v>ar</v>
      </c>
      <c r="T177" t="str">
        <f t="shared" si="44"/>
        <v>r0</v>
      </c>
      <c r="U177" t="str">
        <f>IF(M177="consonant",#REF!,"")</f>
        <v/>
      </c>
      <c r="V177" t="str">
        <f t="shared" si="39"/>
        <v>lx</v>
      </c>
      <c r="W177" t="str">
        <f t="shared" si="61"/>
        <v>bk</v>
      </c>
      <c r="X177" t="str">
        <f t="shared" si="40"/>
        <v>un</v>
      </c>
      <c r="Y177" t="str">
        <f t="shared" si="59"/>
        <v>b</v>
      </c>
      <c r="AA177" t="str">
        <f t="shared" si="42"/>
        <v>const W1870NewHavenConnecticutSpeaker32= L.marker([41.51,-72.94], {icon: dp_lx}).bindPopup('New Haven, Connecticut&lt;br&gt;&lt;span style=font-size:11px&gt;White 1875-99&lt;/span&gt;&lt;br&gt;Speaker 32 (Kurath, 1963)').addTo(W1870);</v>
      </c>
      <c r="AB177" t="str">
        <f t="shared" si="45"/>
        <v/>
      </c>
      <c r="AG177" t="s">
        <v>7951</v>
      </c>
      <c r="BL177" t="s">
        <v>7108</v>
      </c>
    </row>
    <row r="178" spans="1:64">
      <c r="A178" t="s">
        <v>5325</v>
      </c>
      <c r="B178" t="s">
        <v>6943</v>
      </c>
      <c r="C178" s="1"/>
      <c r="D178" s="1" t="s">
        <v>7770</v>
      </c>
      <c r="F178" s="41" t="s">
        <v>925</v>
      </c>
      <c r="G178" t="s">
        <v>5279</v>
      </c>
      <c r="I178" s="5">
        <v>-73.430000000000007</v>
      </c>
      <c r="J178" s="5">
        <v>41.6</v>
      </c>
      <c r="N178" t="str">
        <f t="shared" si="46"/>
        <v>Danbury, Connecticut&lt;br&gt;&lt;span style=font-size:11px&gt;White 1875-99&lt;/span&gt;&lt;br&gt;Speaker 34 (Kurath, 1963)</v>
      </c>
      <c r="O178" t="str">
        <f t="shared" si="43"/>
        <v>W1870DanburyConnecticutSpeaker34</v>
      </c>
      <c r="R178" t="str">
        <f t="shared" si="38"/>
        <v>dp</v>
      </c>
      <c r="S178" t="str">
        <f t="shared" ref="S178:S205" si="62">IF(A178="W1700","na",IF(OR(M178="Carib",M178="NYC",M178="ENE"),"au",IF(M178="CAN","ao","ar")))</f>
        <v>ar</v>
      </c>
      <c r="T178" t="str">
        <f t="shared" si="44"/>
        <v>r0</v>
      </c>
      <c r="U178" t="str">
        <f>IF(M178="consonant",#REF!,"")</f>
        <v/>
      </c>
      <c r="V178" t="str">
        <f t="shared" si="39"/>
        <v>lx</v>
      </c>
      <c r="W178" t="str">
        <f t="shared" ref="W178:W205" si="63">IF(OR(M178="S",M178="M"),"fr",IF(OR(M178="W"),"ce","bk"))</f>
        <v>bk</v>
      </c>
      <c r="X178" t="str">
        <f t="shared" si="40"/>
        <v>un</v>
      </c>
      <c r="Y178" t="str">
        <f t="shared" si="59"/>
        <v>b</v>
      </c>
      <c r="AA178" t="str">
        <f t="shared" si="42"/>
        <v>const W1870DanburyConnecticutSpeaker34= L.marker([41.6,-73.43], {icon: dp_lx}).bindPopup('Danbury, Connecticut&lt;br&gt;&lt;span style=font-size:11px&gt;White 1875-99&lt;/span&gt;&lt;br&gt;Speaker 34 (Kurath, 1963)').addTo(W1870);</v>
      </c>
      <c r="AB178" t="str">
        <f t="shared" si="45"/>
        <v/>
      </c>
      <c r="AG178" t="s">
        <v>7952</v>
      </c>
      <c r="BL178" t="s">
        <v>7109</v>
      </c>
    </row>
    <row r="179" spans="1:64">
      <c r="A179" t="s">
        <v>5325</v>
      </c>
      <c r="B179" t="s">
        <v>6945</v>
      </c>
      <c r="C179" s="1"/>
      <c r="D179" s="1" t="s">
        <v>7770</v>
      </c>
      <c r="F179" s="41" t="s">
        <v>926</v>
      </c>
      <c r="G179" t="s">
        <v>5297</v>
      </c>
      <c r="I179" s="5">
        <v>-73.19</v>
      </c>
      <c r="J179" s="5">
        <v>43.49</v>
      </c>
      <c r="N179" t="str">
        <f t="shared" si="46"/>
        <v>Pawlet, Vermont&lt;br&gt;&lt;span style=font-size:11px&gt;White 1875-99&lt;/span&gt;&lt;br&gt;Speaker 38 (Kurath, 1963)</v>
      </c>
      <c r="O179" t="str">
        <f t="shared" si="43"/>
        <v>W1870PawletVermontSpeaker38</v>
      </c>
      <c r="R179" t="str">
        <f t="shared" si="38"/>
        <v>dp</v>
      </c>
      <c r="S179" t="str">
        <f t="shared" si="62"/>
        <v>ar</v>
      </c>
      <c r="T179" t="str">
        <f t="shared" si="44"/>
        <v>r0</v>
      </c>
      <c r="U179" t="str">
        <f>IF(M179="consonant",#REF!,"")</f>
        <v/>
      </c>
      <c r="V179" t="str">
        <f t="shared" si="39"/>
        <v>lx</v>
      </c>
      <c r="W179" t="str">
        <f t="shared" si="63"/>
        <v>bk</v>
      </c>
      <c r="X179" t="str">
        <f t="shared" si="40"/>
        <v>un</v>
      </c>
      <c r="Y179" t="str">
        <f t="shared" si="59"/>
        <v>b</v>
      </c>
      <c r="AA179" t="str">
        <f t="shared" si="42"/>
        <v>const W1870PawletVermontSpeaker38= L.marker([43.49,-73.19], {icon: dp_lx}).bindPopup('Pawlet, Vermont&lt;br&gt;&lt;span style=font-size:11px&gt;White 1875-99&lt;/span&gt;&lt;br&gt;Speaker 38 (Kurath, 1963)').addTo(W1870);</v>
      </c>
      <c r="AB179" t="str">
        <f t="shared" si="45"/>
        <v/>
      </c>
      <c r="AG179" t="s">
        <v>7953</v>
      </c>
      <c r="BL179" t="s">
        <v>7110</v>
      </c>
    </row>
    <row r="180" spans="1:64">
      <c r="A180" t="s">
        <v>5325</v>
      </c>
      <c r="B180" t="s">
        <v>6947</v>
      </c>
      <c r="C180" s="1"/>
      <c r="D180" s="1" t="s">
        <v>7770</v>
      </c>
      <c r="F180" s="41" t="s">
        <v>309</v>
      </c>
      <c r="G180" t="s">
        <v>5297</v>
      </c>
      <c r="I180" s="5">
        <v>-73.23</v>
      </c>
      <c r="J180" s="5">
        <v>44.63</v>
      </c>
      <c r="K180" t="str">
        <f>IF(G180="ne","N",IF(I180="e","M","D"))&amp;IF(J180="ai","u","o")&amp;IF(AND(F180="u",H180="a"),1,IF(AND(F180="u&lt;",H180="a"),2,4))&amp;"_2"&amp;IF(AND(D180="a",E180="o"),"b",IF(AND(D180="o",E180="o"),"e","d"))</f>
        <v>Do4_2d</v>
      </c>
      <c r="N180" t="str">
        <f t="shared" si="46"/>
        <v>Burlington, Vermont&lt;br&gt;&lt;span style=font-size:11px&gt;White 1875-99&lt;/span&gt;&lt;br&gt;Speaker 39 (Kurath, 1963)</v>
      </c>
      <c r="O180" t="str">
        <f t="shared" si="43"/>
        <v>W1870BurlingtonVermontSpeaker39</v>
      </c>
      <c r="R180" t="str">
        <f t="shared" si="38"/>
        <v>dp</v>
      </c>
      <c r="S180" t="str">
        <f t="shared" si="62"/>
        <v>ar</v>
      </c>
      <c r="T180" t="str">
        <f t="shared" si="44"/>
        <v>r0</v>
      </c>
      <c r="U180" t="str">
        <f>IF(M180="consonant",#REF!,"")</f>
        <v/>
      </c>
      <c r="V180" t="str">
        <f t="shared" si="39"/>
        <v>lx</v>
      </c>
      <c r="W180" t="str">
        <f t="shared" si="63"/>
        <v>bk</v>
      </c>
      <c r="X180" t="str">
        <f t="shared" si="40"/>
        <v>un</v>
      </c>
      <c r="Y180" t="str">
        <f t="shared" si="59"/>
        <v>b</v>
      </c>
      <c r="AA180" t="str">
        <f t="shared" si="42"/>
        <v>const W1870BurlingtonVermontSpeaker39= L.marker([44.63,-73.23], {icon: dp_lx}).bindPopup('Burlington, Vermont&lt;br&gt;&lt;span style=font-size:11px&gt;White 1875-99&lt;/span&gt;&lt;br&gt;Speaker 39 (Kurath, 1963)').addTo(W1870);</v>
      </c>
      <c r="AB180" t="str">
        <f t="shared" si="45"/>
        <v/>
      </c>
      <c r="AG180" t="s">
        <v>7954</v>
      </c>
      <c r="BL180" t="s">
        <v>7111</v>
      </c>
    </row>
    <row r="181" spans="1:64">
      <c r="A181" t="s">
        <v>5325</v>
      </c>
      <c r="B181" t="s">
        <v>6949</v>
      </c>
      <c r="C181" s="1"/>
      <c r="D181" s="1" t="s">
        <v>7770</v>
      </c>
      <c r="F181" s="41" t="s">
        <v>937</v>
      </c>
      <c r="G181" t="s">
        <v>5151</v>
      </c>
      <c r="I181" s="5">
        <v>-74.34</v>
      </c>
      <c r="J181" s="5">
        <v>41.58</v>
      </c>
      <c r="N181" t="str">
        <f t="shared" si="46"/>
        <v>Goshen, New York&lt;br&gt;&lt;span style=font-size:11px&gt;White 1875-99&lt;/span&gt;&lt;br&gt;Speaker 40 (Kurath, 1963)</v>
      </c>
      <c r="O181" t="str">
        <f t="shared" si="43"/>
        <v>W1870GoshenNewYorkSpeaker40</v>
      </c>
      <c r="R181" t="str">
        <f t="shared" ref="R181:R205" si="64">IF(M181="consonant","",IF(G181="Jamaica","lo",IF(OR(A181="W1700",A181="B1850",M181="Carib",M181="LA",M181="UM",M181="Bra",M181="EaNL"),"mn","dp")))</f>
        <v>dp</v>
      </c>
      <c r="S181" t="str">
        <f t="shared" si="62"/>
        <v>ar</v>
      </c>
      <c r="T181" t="str">
        <f t="shared" si="44"/>
        <v>r0</v>
      </c>
      <c r="U181" t="str">
        <f>IF(M181="consonant",#REF!,"")</f>
        <v/>
      </c>
      <c r="V181" t="str">
        <f t="shared" ref="V181:V205" si="65">IF(OR(M181="W",M181="M",M181="ENE"),"we",IF(OR(M181="MA",M181="NYC",M181="OH"),"sa1",IF(OR(M181="OS",M181="LAGS_SSE",M181="Speaker _S",M181="PADS_SSE"),"sl","lx")))</f>
        <v>lx</v>
      </c>
      <c r="W181" t="str">
        <f t="shared" si="63"/>
        <v>bk</v>
      </c>
      <c r="X181" t="str">
        <f t="shared" ref="X181:X205" si="66">IF(T181="","",IF(OR(A181="W1900",A181="W1950",A181="W1970"),"ho","un"))</f>
        <v>un</v>
      </c>
      <c r="Y181" t="str">
        <f t="shared" si="59"/>
        <v>b</v>
      </c>
      <c r="AA181" t="str">
        <f t="shared" ref="AA181:AA244" si="67">IF(OR(R181="",V181=""),"",IF(I181="","","const "&amp;O181&amp;"= L.marker(["&amp;J181&amp;","&amp;I181&amp;"], {icon: "&amp;R181&amp;"_"&amp;V181&amp;"}).bindPopup('"&amp;N181&amp;"').addTo("&amp;A181&amp;");"))</f>
        <v>const W1870GoshenNewYorkSpeaker40= L.marker([41.58,-74.34], {icon: dp_lx}).bindPopup('Goshen, New York&lt;br&gt;&lt;span style=font-size:11px&gt;White 1875-99&lt;/span&gt;&lt;br&gt;Speaker 40 (Kurath, 1963)').addTo(W1870);</v>
      </c>
      <c r="AB181" t="str">
        <f t="shared" si="45"/>
        <v/>
      </c>
      <c r="AG181" t="s">
        <v>7955</v>
      </c>
      <c r="BL181" t="s">
        <v>7112</v>
      </c>
    </row>
    <row r="182" spans="1:64">
      <c r="A182" t="s">
        <v>5325</v>
      </c>
      <c r="B182" t="s">
        <v>6951</v>
      </c>
      <c r="C182" s="1"/>
      <c r="D182" s="1" t="s">
        <v>7770</v>
      </c>
      <c r="F182" s="41" t="s">
        <v>928</v>
      </c>
      <c r="G182" t="s">
        <v>5151</v>
      </c>
      <c r="I182" s="5">
        <v>-73.900000000000006</v>
      </c>
      <c r="J182" s="5">
        <v>41.87</v>
      </c>
      <c r="K182" t="str">
        <f>IF(G182="ne","N",IF(I182="e","M","D"))&amp;IF(J182="ai","u","o")&amp;IF(AND(F182="u",H182="a"),1,IF(AND(F182="u&lt;",H182="a"),2,4))&amp;"_2"&amp;IF(AND(D182="a",E182="o"),"b",IF(AND(D182="o",E182="o"),"e","d"))</f>
        <v>Do4_2d</v>
      </c>
      <c r="N182" t="str">
        <f t="shared" si="46"/>
        <v>Poughkeepsie, New York&lt;br&gt;&lt;span style=font-size:11px&gt;White 1875-99&lt;/span&gt;&lt;br&gt;Speaker 41 (Kurath, 1963)</v>
      </c>
      <c r="O182" t="str">
        <f t="shared" ref="O182:O245" si="68">A182&amp;SUBSTITUTE(SUBSTITUTE(SUBSTITUTE(F182,".","")," ",""),"-","")&amp;SUBSTITUTE(G182," ","")&amp;SUBSTITUTE(SUBSTITUTE(SUBSTITUTE(B182,".","")," ",""),"-","")</f>
        <v>W1870PoughkeepsieNewYorkSpeaker41</v>
      </c>
      <c r="R182" t="str">
        <f t="shared" si="64"/>
        <v>dp</v>
      </c>
      <c r="S182" t="str">
        <f t="shared" si="62"/>
        <v>ar</v>
      </c>
      <c r="T182" t="str">
        <f t="shared" ref="T182:T245" si="69">IF(M182="rhot","",IF(M182="AAE_7R","r7",IF(AND(D182="(Labov et al, 2003)",M182="W"),"r3","r0")))</f>
        <v>r0</v>
      </c>
      <c r="U182" t="str">
        <f>IF(M182="consonant",#REF!,"")</f>
        <v/>
      </c>
      <c r="V182" t="str">
        <f t="shared" si="65"/>
        <v>lx</v>
      </c>
      <c r="W182" t="str">
        <f t="shared" si="63"/>
        <v>bk</v>
      </c>
      <c r="X182" t="str">
        <f t="shared" si="66"/>
        <v>un</v>
      </c>
      <c r="Y182" t="str">
        <f t="shared" si="59"/>
        <v>b</v>
      </c>
      <c r="AA182" t="str">
        <f t="shared" si="67"/>
        <v>const W1870PoughkeepsieNewYorkSpeaker41= L.marker([41.87,-73.9], {icon: dp_lx}).bindPopup('Poughkeepsie, New York&lt;br&gt;&lt;span style=font-size:11px&gt;White 1875-99&lt;/span&gt;&lt;br&gt;Speaker 41 (Kurath, 1963)').addTo(W1870);</v>
      </c>
      <c r="AB182" t="str">
        <f t="shared" ref="AB182:AB245" si="70">IF(OR(S182="",Z182=""),"",IF(I182="","","const "&amp;O182&amp;"= L.marker(["&amp;J182&amp;","&amp;I182&amp;"], {icon: "&amp;S182&amp;"_"&amp;Z182&amp;"}).bindPopup('"&amp;N182&amp;"').addTo("&amp;A182&amp;");"))</f>
        <v/>
      </c>
      <c r="AG182" t="s">
        <v>7956</v>
      </c>
      <c r="BL182" t="s">
        <v>7113</v>
      </c>
    </row>
    <row r="183" spans="1:64">
      <c r="A183" t="s">
        <v>5325</v>
      </c>
      <c r="B183" t="s">
        <v>6953</v>
      </c>
      <c r="C183" s="1"/>
      <c r="D183" s="1" t="s">
        <v>7770</v>
      </c>
      <c r="F183" s="41" t="s">
        <v>929</v>
      </c>
      <c r="G183" t="s">
        <v>5151</v>
      </c>
      <c r="I183" s="5">
        <v>-73.56</v>
      </c>
      <c r="J183" s="5">
        <v>43.39</v>
      </c>
      <c r="K183" t="str">
        <f>IF(G183="ne","N",IF(I183="e","M","D"))&amp;IF(J183="ai","u","o")&amp;IF(AND(F183="u",H183="a"),1,IF(AND(F183="u&lt;",H183="a"),2,4))&amp;"_2"&amp;IF(AND(D183="a",E183="o"),"b",IF(AND(D183="o",E183="o"),"e","d"))</f>
        <v>Do4_2d</v>
      </c>
      <c r="N183" t="str">
        <f t="shared" si="46"/>
        <v>Fort Edward, New York&lt;br&gt;&lt;span style=font-size:11px&gt;White 1875-99&lt;/span&gt;&lt;br&gt;Speaker 44 (Kurath, 1963)</v>
      </c>
      <c r="O183" t="str">
        <f t="shared" si="68"/>
        <v>W1870FortEdwardNewYorkSpeaker44</v>
      </c>
      <c r="R183" t="str">
        <f t="shared" si="64"/>
        <v>dp</v>
      </c>
      <c r="S183" t="str">
        <f t="shared" si="62"/>
        <v>ar</v>
      </c>
      <c r="T183" t="str">
        <f t="shared" si="69"/>
        <v>r0</v>
      </c>
      <c r="U183" t="str">
        <f>IF(M183="consonant",#REF!,"")</f>
        <v/>
      </c>
      <c r="V183" t="str">
        <f t="shared" si="65"/>
        <v>lx</v>
      </c>
      <c r="W183" t="str">
        <f t="shared" si="63"/>
        <v>bk</v>
      </c>
      <c r="X183" t="str">
        <f t="shared" si="66"/>
        <v>un</v>
      </c>
      <c r="Y183" t="str">
        <f t="shared" si="59"/>
        <v>b</v>
      </c>
      <c r="AA183" t="str">
        <f t="shared" si="67"/>
        <v>const W1870FortEdwardNewYorkSpeaker44= L.marker([43.39,-73.56], {icon: dp_lx}).bindPopup('Fort Edward, New York&lt;br&gt;&lt;span style=font-size:11px&gt;White 1875-99&lt;/span&gt;&lt;br&gt;Speaker 44 (Kurath, 1963)').addTo(W1870);</v>
      </c>
      <c r="AB183" t="str">
        <f t="shared" si="70"/>
        <v/>
      </c>
      <c r="AG183" t="s">
        <v>7957</v>
      </c>
      <c r="BL183" t="s">
        <v>7114</v>
      </c>
    </row>
    <row r="184" spans="1:64">
      <c r="A184" t="s">
        <v>5325</v>
      </c>
      <c r="B184" t="s">
        <v>6955</v>
      </c>
      <c r="C184" s="1"/>
      <c r="D184" s="1" t="s">
        <v>7770</v>
      </c>
      <c r="F184" s="41" t="s">
        <v>930</v>
      </c>
      <c r="G184" t="s">
        <v>5151</v>
      </c>
      <c r="I184" s="5">
        <v>-75.239999999999995</v>
      </c>
      <c r="J184" s="5">
        <v>43.29</v>
      </c>
      <c r="K184" t="str">
        <f>IF(G184="ne","N",IF(I184="e","M","D"))&amp;IF(J184="ai","u","o")&amp;IF(AND(F184="u",H184="a"),1,IF(AND(F184="u&lt;",H184="a"),2,4))&amp;"_2"&amp;IF(AND(D184="a",E184="o"),"b",IF(AND(D184="o",E184="o"),"e","d"))</f>
        <v>Do4_2d</v>
      </c>
      <c r="N184" t="str">
        <f t="shared" si="46"/>
        <v>Utica, New York&lt;br&gt;&lt;span style=font-size:11px&gt;White 1875-99&lt;/span&gt;&lt;br&gt;Speaker 45 (Kurath, 1963)</v>
      </c>
      <c r="O184" t="str">
        <f t="shared" si="68"/>
        <v>W1870UticaNewYorkSpeaker45</v>
      </c>
      <c r="R184" t="str">
        <f t="shared" si="64"/>
        <v>dp</v>
      </c>
      <c r="S184" t="str">
        <f t="shared" si="62"/>
        <v>ar</v>
      </c>
      <c r="T184" t="str">
        <f t="shared" si="69"/>
        <v>r0</v>
      </c>
      <c r="U184" t="str">
        <f>IF(M184="consonant",#REF!,"")</f>
        <v/>
      </c>
      <c r="V184" t="str">
        <f t="shared" si="65"/>
        <v>lx</v>
      </c>
      <c r="W184" t="str">
        <f t="shared" si="63"/>
        <v>bk</v>
      </c>
      <c r="X184" t="str">
        <f t="shared" si="66"/>
        <v>un</v>
      </c>
      <c r="Y184" t="str">
        <f t="shared" si="59"/>
        <v>b</v>
      </c>
      <c r="AA184" t="str">
        <f t="shared" si="67"/>
        <v>const W1870UticaNewYorkSpeaker45= L.marker([43.29,-75.24], {icon: dp_lx}).bindPopup('Utica, New York&lt;br&gt;&lt;span style=font-size:11px&gt;White 1875-99&lt;/span&gt;&lt;br&gt;Speaker 45 (Kurath, 1963)').addTo(W1870);</v>
      </c>
      <c r="AB184" t="str">
        <f t="shared" si="70"/>
        <v/>
      </c>
      <c r="AG184" t="s">
        <v>7958</v>
      </c>
      <c r="BL184" t="s">
        <v>7115</v>
      </c>
    </row>
    <row r="185" spans="1:64">
      <c r="A185" t="s">
        <v>5325</v>
      </c>
      <c r="B185" t="s">
        <v>6957</v>
      </c>
      <c r="C185" s="1"/>
      <c r="D185" s="1" t="s">
        <v>7770</v>
      </c>
      <c r="F185" s="41" t="s">
        <v>931</v>
      </c>
      <c r="G185" t="s">
        <v>5151</v>
      </c>
      <c r="I185" s="5">
        <v>-77.28</v>
      </c>
      <c r="J185" s="5">
        <v>43.39</v>
      </c>
      <c r="N185" t="str">
        <f t="shared" si="46"/>
        <v>Ontario, New York&lt;br&gt;&lt;span style=font-size:11px&gt;White 1875-99&lt;/span&gt;&lt;br&gt;Speaker 47 (Kurath, 1963)</v>
      </c>
      <c r="O185" t="str">
        <f t="shared" si="68"/>
        <v>W1870OntarioNewYorkSpeaker47</v>
      </c>
      <c r="R185" t="str">
        <f t="shared" si="64"/>
        <v>dp</v>
      </c>
      <c r="S185" t="str">
        <f t="shared" si="62"/>
        <v>ar</v>
      </c>
      <c r="T185" t="str">
        <f t="shared" si="69"/>
        <v>r0</v>
      </c>
      <c r="U185" t="str">
        <f>IF(M185="consonant",#REF!,"")</f>
        <v/>
      </c>
      <c r="V185" t="str">
        <f t="shared" si="65"/>
        <v>lx</v>
      </c>
      <c r="W185" t="str">
        <f t="shared" si="63"/>
        <v>bk</v>
      </c>
      <c r="X185" t="str">
        <f t="shared" si="66"/>
        <v>un</v>
      </c>
      <c r="Y185" t="str">
        <f t="shared" si="59"/>
        <v>b</v>
      </c>
      <c r="AA185" t="str">
        <f t="shared" si="67"/>
        <v>const W1870OntarioNewYorkSpeaker47= L.marker([43.39,-77.28], {icon: dp_lx}).bindPopup('Ontario, New York&lt;br&gt;&lt;span style=font-size:11px&gt;White 1875-99&lt;/span&gt;&lt;br&gt;Speaker 47 (Kurath, 1963)').addTo(W1870);</v>
      </c>
      <c r="AB185" t="str">
        <f t="shared" si="70"/>
        <v/>
      </c>
      <c r="AG185" t="s">
        <v>7959</v>
      </c>
      <c r="BL185" t="s">
        <v>7116</v>
      </c>
    </row>
    <row r="186" spans="1:64">
      <c r="A186" t="s">
        <v>5325</v>
      </c>
      <c r="B186" t="s">
        <v>6959</v>
      </c>
      <c r="C186" s="1"/>
      <c r="D186" s="1" t="s">
        <v>7770</v>
      </c>
      <c r="F186" s="41" t="s">
        <v>223</v>
      </c>
      <c r="G186" t="s">
        <v>5151</v>
      </c>
      <c r="I186" s="5">
        <v>-75.89</v>
      </c>
      <c r="J186" s="5">
        <v>42.28</v>
      </c>
      <c r="K186" t="str">
        <f>IF(G186="ne","N",IF(I186="e","M","D"))&amp;IF(J186="ai","u","o")&amp;IF(AND(F186="u",H186="a"),1,IF(AND(F186="u&lt;",H186="a"),2,4))&amp;"_2"&amp;IF(AND(D186="a",E186="o"),"b",IF(AND(D186="o",E186="o"),"e","d"))</f>
        <v>Do4_2d</v>
      </c>
      <c r="N186" t="str">
        <f t="shared" si="46"/>
        <v>Binghamton, New York&lt;br&gt;&lt;span style=font-size:11px&gt;White 1875-99&lt;/span&gt;&lt;br&gt;Speaker 48 (Kurath, 1963)</v>
      </c>
      <c r="O186" t="str">
        <f t="shared" si="68"/>
        <v>W1870BinghamtonNewYorkSpeaker48</v>
      </c>
      <c r="R186" t="str">
        <f t="shared" si="64"/>
        <v>dp</v>
      </c>
      <c r="S186" t="str">
        <f t="shared" si="62"/>
        <v>ar</v>
      </c>
      <c r="T186" t="str">
        <f t="shared" si="69"/>
        <v>r0</v>
      </c>
      <c r="U186" t="str">
        <f>IF(M186="consonant",#REF!,"")</f>
        <v/>
      </c>
      <c r="V186" t="str">
        <f t="shared" si="65"/>
        <v>lx</v>
      </c>
      <c r="W186" t="str">
        <f t="shared" si="63"/>
        <v>bk</v>
      </c>
      <c r="X186" t="str">
        <f t="shared" si="66"/>
        <v>un</v>
      </c>
      <c r="Y186" t="str">
        <f t="shared" si="59"/>
        <v>b</v>
      </c>
      <c r="AA186" t="str">
        <f t="shared" si="67"/>
        <v>const W1870BinghamtonNewYorkSpeaker48= L.marker([42.28,-75.89], {icon: dp_lx}).bindPopup('Binghamton, New York&lt;br&gt;&lt;span style=font-size:11px&gt;White 1875-99&lt;/span&gt;&lt;br&gt;Speaker 48 (Kurath, 1963)').addTo(W1870);</v>
      </c>
      <c r="AB186" t="str">
        <f t="shared" si="70"/>
        <v/>
      </c>
      <c r="AG186" t="s">
        <v>7960</v>
      </c>
      <c r="BL186" t="s">
        <v>7117</v>
      </c>
    </row>
    <row r="187" spans="1:64">
      <c r="A187" t="s">
        <v>5325</v>
      </c>
      <c r="B187" t="s">
        <v>6961</v>
      </c>
      <c r="C187" s="1"/>
      <c r="D187" s="1" t="s">
        <v>7770</v>
      </c>
      <c r="F187" s="41" t="s">
        <v>932</v>
      </c>
      <c r="G187" t="s">
        <v>5151</v>
      </c>
      <c r="I187" s="5">
        <v>-76.819999999999993</v>
      </c>
      <c r="J187" s="5">
        <v>42.27</v>
      </c>
      <c r="N187" t="str">
        <f t="shared" si="46"/>
        <v>Elmira, New York&lt;br&gt;&lt;span style=font-size:11px&gt;White 1875-99&lt;/span&gt;&lt;br&gt;Speaker 49 (Kurath, 1963)</v>
      </c>
      <c r="O187" t="str">
        <f t="shared" si="68"/>
        <v>W1870ElmiraNewYorkSpeaker49</v>
      </c>
      <c r="R187" t="str">
        <f t="shared" si="64"/>
        <v>dp</v>
      </c>
      <c r="S187" t="str">
        <f t="shared" si="62"/>
        <v>ar</v>
      </c>
      <c r="T187" t="str">
        <f t="shared" si="69"/>
        <v>r0</v>
      </c>
      <c r="U187" t="str">
        <f>IF(M187="consonant",#REF!,"")</f>
        <v/>
      </c>
      <c r="V187" t="str">
        <f t="shared" si="65"/>
        <v>lx</v>
      </c>
      <c r="W187" t="str">
        <f t="shared" si="63"/>
        <v>bk</v>
      </c>
      <c r="X187" t="str">
        <f t="shared" si="66"/>
        <v>un</v>
      </c>
      <c r="Y187" t="str">
        <f t="shared" si="59"/>
        <v>b</v>
      </c>
      <c r="AA187" t="str">
        <f t="shared" si="67"/>
        <v>const W1870ElmiraNewYorkSpeaker49= L.marker([42.27,-76.82], {icon: dp_lx}).bindPopup('Elmira, New York&lt;br&gt;&lt;span style=font-size:11px&gt;White 1875-99&lt;/span&gt;&lt;br&gt;Speaker 49 (Kurath, 1963)').addTo(W1870);</v>
      </c>
      <c r="AB187" t="str">
        <f t="shared" si="70"/>
        <v/>
      </c>
      <c r="AG187" t="s">
        <v>7961</v>
      </c>
      <c r="BL187" t="s">
        <v>7118</v>
      </c>
    </row>
    <row r="188" spans="1:64">
      <c r="A188" t="s">
        <v>5325</v>
      </c>
      <c r="B188" t="s">
        <v>6614</v>
      </c>
      <c r="C188" s="1"/>
      <c r="D188" s="1" t="s">
        <v>7770</v>
      </c>
      <c r="F188" s="41" t="s">
        <v>220</v>
      </c>
      <c r="G188" t="s">
        <v>5151</v>
      </c>
      <c r="I188" s="5">
        <v>-77.61</v>
      </c>
      <c r="J188" s="5">
        <v>43.31</v>
      </c>
      <c r="N188" t="str">
        <f t="shared" si="46"/>
        <v>Rochester, New York&lt;br&gt;&lt;span style=font-size:11px&gt;White 1875-99&lt;/span&gt;&lt;br&gt;Speaker 52 (Kurath, 1963)</v>
      </c>
      <c r="O188" t="str">
        <f t="shared" si="68"/>
        <v>W1870RochesterNewYorkSpeaker52</v>
      </c>
      <c r="R188" t="str">
        <f t="shared" si="64"/>
        <v>dp</v>
      </c>
      <c r="S188" t="str">
        <f t="shared" si="62"/>
        <v>ar</v>
      </c>
      <c r="T188" t="str">
        <f t="shared" si="69"/>
        <v>r0</v>
      </c>
      <c r="U188" t="str">
        <f>IF(M188="consonant",#REF!,"")</f>
        <v/>
      </c>
      <c r="V188" t="str">
        <f t="shared" si="65"/>
        <v>lx</v>
      </c>
      <c r="W188" t="str">
        <f t="shared" si="63"/>
        <v>bk</v>
      </c>
      <c r="X188" t="str">
        <f t="shared" si="66"/>
        <v>un</v>
      </c>
      <c r="Y188" t="str">
        <f t="shared" si="59"/>
        <v>b</v>
      </c>
      <c r="AA188" t="str">
        <f t="shared" si="67"/>
        <v>const W1870RochesterNewYorkSpeaker52= L.marker([43.31,-77.61], {icon: dp_lx}).bindPopup('Rochester, New York&lt;br&gt;&lt;span style=font-size:11px&gt;White 1875-99&lt;/span&gt;&lt;br&gt;Speaker 52 (Kurath, 1963)').addTo(W1870);</v>
      </c>
      <c r="AB188" t="str">
        <f t="shared" si="70"/>
        <v/>
      </c>
      <c r="AG188" t="s">
        <v>7962</v>
      </c>
      <c r="BL188" t="s">
        <v>7119</v>
      </c>
    </row>
    <row r="189" spans="1:64">
      <c r="A189" t="s">
        <v>5325</v>
      </c>
      <c r="B189" t="s">
        <v>6526</v>
      </c>
      <c r="C189" s="1"/>
      <c r="D189" s="1" t="s">
        <v>7770</v>
      </c>
      <c r="F189" s="41" t="s">
        <v>933</v>
      </c>
      <c r="G189" t="s">
        <v>5151</v>
      </c>
      <c r="I189" s="5">
        <v>-78.209999999999994</v>
      </c>
      <c r="J189" s="5">
        <v>43.45</v>
      </c>
      <c r="N189" t="str">
        <f t="shared" si="46"/>
        <v>Albion, New York&lt;br&gt;&lt;span style=font-size:11px&gt;White 1875-99&lt;/span&gt;&lt;br&gt;Speaker 54 (Kurath, 1963)</v>
      </c>
      <c r="O189" t="str">
        <f t="shared" si="68"/>
        <v>W1870AlbionNewYorkSpeaker54</v>
      </c>
      <c r="R189" t="str">
        <f t="shared" si="64"/>
        <v>dp</v>
      </c>
      <c r="S189" t="str">
        <f t="shared" si="62"/>
        <v>ar</v>
      </c>
      <c r="T189" t="str">
        <f t="shared" si="69"/>
        <v>r0</v>
      </c>
      <c r="U189" t="str">
        <f>IF(M189="consonant",#REF!,"")</f>
        <v/>
      </c>
      <c r="V189" t="str">
        <f t="shared" si="65"/>
        <v>lx</v>
      </c>
      <c r="W189" t="str">
        <f t="shared" si="63"/>
        <v>bk</v>
      </c>
      <c r="X189" t="str">
        <f t="shared" si="66"/>
        <v>un</v>
      </c>
      <c r="Y189" t="str">
        <f t="shared" si="59"/>
        <v>b</v>
      </c>
      <c r="AA189" t="str">
        <f t="shared" si="67"/>
        <v>const W1870AlbionNewYorkSpeaker54= L.marker([43.45,-78.21], {icon: dp_lx}).bindPopup('Albion, New York&lt;br&gt;&lt;span style=font-size:11px&gt;White 1875-99&lt;/span&gt;&lt;br&gt;Speaker 54 (Kurath, 1963)').addTo(W1870);</v>
      </c>
      <c r="AB189" t="str">
        <f t="shared" si="70"/>
        <v/>
      </c>
      <c r="AG189" t="s">
        <v>7963</v>
      </c>
      <c r="BL189" t="s">
        <v>7120</v>
      </c>
    </row>
    <row r="190" spans="1:64">
      <c r="A190" t="s">
        <v>5325</v>
      </c>
      <c r="B190" t="s">
        <v>6632</v>
      </c>
      <c r="C190" s="1"/>
      <c r="D190" s="1" t="s">
        <v>7770</v>
      </c>
      <c r="F190" s="41" t="s">
        <v>934</v>
      </c>
      <c r="G190" t="s">
        <v>5151</v>
      </c>
      <c r="I190" s="5">
        <v>-78.72</v>
      </c>
      <c r="J190" s="5">
        <v>42.95</v>
      </c>
      <c r="K190" t="str">
        <f>IF(G190="ne","N",IF(I190="e","M","D"))&amp;IF(J190="ai","u","o")&amp;IF(AND(F190="u",H190="a"),1,IF(AND(F190="u&lt;",H190="a"),2,4))&amp;"_2"&amp;IF(AND(D190="a",E190="o"),"b",IF(AND(D190="o",E190="o"),"e","d"))</f>
        <v>Do4_2d</v>
      </c>
      <c r="N190" t="str">
        <f t="shared" si="46"/>
        <v>Orchard Park, New York&lt;br&gt;&lt;span style=font-size:11px&gt;White 1875-99&lt;/span&gt;&lt;br&gt;Speaker 56 (Kurath, 1963)</v>
      </c>
      <c r="O190" t="str">
        <f t="shared" si="68"/>
        <v>W1870OrchardParkNewYorkSpeaker56</v>
      </c>
      <c r="R190" t="str">
        <f t="shared" si="64"/>
        <v>dp</v>
      </c>
      <c r="S190" t="str">
        <f t="shared" si="62"/>
        <v>ar</v>
      </c>
      <c r="T190" t="str">
        <f t="shared" si="69"/>
        <v>r0</v>
      </c>
      <c r="U190" t="str">
        <f>IF(M190="consonant",#REF!,"")</f>
        <v/>
      </c>
      <c r="V190" t="str">
        <f t="shared" si="65"/>
        <v>lx</v>
      </c>
      <c r="W190" t="str">
        <f t="shared" si="63"/>
        <v>bk</v>
      </c>
      <c r="X190" t="str">
        <f t="shared" si="66"/>
        <v>un</v>
      </c>
      <c r="Y190" t="str">
        <f t="shared" si="59"/>
        <v>b</v>
      </c>
      <c r="AA190" t="str">
        <f t="shared" si="67"/>
        <v>const W1870OrchardParkNewYorkSpeaker56= L.marker([42.95,-78.72], {icon: dp_lx}).bindPopup('Orchard Park, New York&lt;br&gt;&lt;span style=font-size:11px&gt;White 1875-99&lt;/span&gt;&lt;br&gt;Speaker 56 (Kurath, 1963)').addTo(W1870);</v>
      </c>
      <c r="AB190" t="str">
        <f t="shared" si="70"/>
        <v/>
      </c>
      <c r="AG190" t="s">
        <v>7964</v>
      </c>
      <c r="BL190" t="s">
        <v>7121</v>
      </c>
    </row>
    <row r="191" spans="1:64">
      <c r="A191" t="s">
        <v>5325</v>
      </c>
      <c r="B191" t="s">
        <v>6528</v>
      </c>
      <c r="C191" s="1"/>
      <c r="D191" s="1" t="s">
        <v>7770</v>
      </c>
      <c r="F191" s="41" t="s">
        <v>935</v>
      </c>
      <c r="G191" t="s">
        <v>5151</v>
      </c>
      <c r="I191" s="5">
        <v>-78.75</v>
      </c>
      <c r="J191" s="5">
        <v>42.36</v>
      </c>
      <c r="N191" t="str">
        <f t="shared" si="46"/>
        <v>Salamanca, New York&lt;br&gt;&lt;span style=font-size:11px&gt;White 1875-99&lt;/span&gt;&lt;br&gt;Speaker 57 (Kurath, 1963)</v>
      </c>
      <c r="O191" t="str">
        <f t="shared" si="68"/>
        <v>W1870SalamancaNewYorkSpeaker57</v>
      </c>
      <c r="R191" t="str">
        <f t="shared" si="64"/>
        <v>dp</v>
      </c>
      <c r="S191" t="str">
        <f t="shared" si="62"/>
        <v>ar</v>
      </c>
      <c r="T191" t="str">
        <f t="shared" si="69"/>
        <v>r0</v>
      </c>
      <c r="U191" t="str">
        <f>IF(M191="consonant",#REF!,"")</f>
        <v/>
      </c>
      <c r="V191" t="str">
        <f t="shared" si="65"/>
        <v>lx</v>
      </c>
      <c r="W191" t="str">
        <f t="shared" si="63"/>
        <v>bk</v>
      </c>
      <c r="X191" t="str">
        <f t="shared" si="66"/>
        <v>un</v>
      </c>
      <c r="Y191" t="str">
        <f t="shared" si="59"/>
        <v>b</v>
      </c>
      <c r="AA191" t="str">
        <f t="shared" si="67"/>
        <v>const W1870SalamancaNewYorkSpeaker57= L.marker([42.36,-78.75], {icon: dp_lx}).bindPopup('Salamanca, New York&lt;br&gt;&lt;span style=font-size:11px&gt;White 1875-99&lt;/span&gt;&lt;br&gt;Speaker 57 (Kurath, 1963)').addTo(W1870);</v>
      </c>
      <c r="AB191" t="str">
        <f t="shared" si="70"/>
        <v/>
      </c>
      <c r="AG191" t="s">
        <v>7965</v>
      </c>
      <c r="BL191" t="s">
        <v>7122</v>
      </c>
    </row>
    <row r="192" spans="1:64">
      <c r="A192" t="s">
        <v>5325</v>
      </c>
      <c r="B192" t="s">
        <v>6530</v>
      </c>
      <c r="C192" s="1"/>
      <c r="D192" s="1" t="s">
        <v>7770</v>
      </c>
      <c r="F192" s="41" t="s">
        <v>936</v>
      </c>
      <c r="G192" t="s">
        <v>5151</v>
      </c>
      <c r="I192" s="5">
        <v>-79.61</v>
      </c>
      <c r="J192" s="5">
        <v>42.51</v>
      </c>
      <c r="N192" t="str">
        <f t="shared" si="46"/>
        <v>Westfield, New York&lt;br&gt;&lt;span style=font-size:11px&gt;White 1875-99&lt;/span&gt;&lt;br&gt;Speaker 58 (Kurath, 1963)</v>
      </c>
      <c r="O192" t="str">
        <f t="shared" si="68"/>
        <v>W1870WestfieldNewYorkSpeaker58</v>
      </c>
      <c r="R192" t="str">
        <f t="shared" si="64"/>
        <v>dp</v>
      </c>
      <c r="S192" t="str">
        <f t="shared" si="62"/>
        <v>ar</v>
      </c>
      <c r="T192" t="str">
        <f t="shared" si="69"/>
        <v>r0</v>
      </c>
      <c r="U192" t="str">
        <f>IF(M192="consonant",#REF!,"")</f>
        <v/>
      </c>
      <c r="V192" t="str">
        <f t="shared" si="65"/>
        <v>lx</v>
      </c>
      <c r="W192" t="str">
        <f t="shared" si="63"/>
        <v>bk</v>
      </c>
      <c r="X192" t="str">
        <f t="shared" si="66"/>
        <v>un</v>
      </c>
      <c r="Y192" t="str">
        <f t="shared" si="59"/>
        <v>b</v>
      </c>
      <c r="AA192" t="str">
        <f t="shared" si="67"/>
        <v>const W1870WestfieldNewYorkSpeaker58= L.marker([42.51,-79.61], {icon: dp_lx}).bindPopup('Westfield, New York&lt;br&gt;&lt;span style=font-size:11px&gt;White 1875-99&lt;/span&gt;&lt;br&gt;Speaker 58 (Kurath, 1963)').addTo(W1870);</v>
      </c>
      <c r="AB192" t="str">
        <f t="shared" si="70"/>
        <v/>
      </c>
      <c r="AG192" t="s">
        <v>7966</v>
      </c>
      <c r="BL192" t="s">
        <v>7123</v>
      </c>
    </row>
    <row r="193" spans="1:64">
      <c r="A193" t="s">
        <v>5325</v>
      </c>
      <c r="B193" t="s">
        <v>6566</v>
      </c>
      <c r="C193" s="1"/>
      <c r="D193" s="1" t="s">
        <v>7770</v>
      </c>
      <c r="F193" s="41" t="s">
        <v>432</v>
      </c>
      <c r="G193" t="s">
        <v>5151</v>
      </c>
      <c r="I193" s="5">
        <v>-73.97</v>
      </c>
      <c r="J193" s="5">
        <v>40.950000000000003</v>
      </c>
      <c r="N193" t="str">
        <f t="shared" si="46"/>
        <v>Manhattan, New York&lt;br&gt;&lt;span style=font-size:11px&gt;White 1875-99&lt;/span&gt;&lt;br&gt;Speaker 59 (Kurath, 1963)</v>
      </c>
      <c r="O193" t="str">
        <f t="shared" si="68"/>
        <v>W1870ManhattanNewYorkSpeaker59</v>
      </c>
      <c r="R193" t="str">
        <f t="shared" si="64"/>
        <v>dp</v>
      </c>
      <c r="S193" t="str">
        <f t="shared" si="62"/>
        <v>ar</v>
      </c>
      <c r="T193" t="str">
        <f t="shared" si="69"/>
        <v>r0</v>
      </c>
      <c r="U193" t="str">
        <f>IF(M193="consonant",#REF!,"")</f>
        <v/>
      </c>
      <c r="V193" t="str">
        <f t="shared" si="65"/>
        <v>lx</v>
      </c>
      <c r="W193" t="str">
        <f t="shared" si="63"/>
        <v>bk</v>
      </c>
      <c r="X193" t="str">
        <f t="shared" si="66"/>
        <v>un</v>
      </c>
      <c r="Y193" t="str">
        <f t="shared" si="59"/>
        <v>b</v>
      </c>
      <c r="AA193" t="str">
        <f t="shared" si="67"/>
        <v>const W1870ManhattanNewYorkSpeaker59= L.marker([40.95,-73.97], {icon: dp_lx}).bindPopup('Manhattan, New York&lt;br&gt;&lt;span style=font-size:11px&gt;White 1875-99&lt;/span&gt;&lt;br&gt;Speaker 59 (Kurath, 1963)').addTo(W1870);</v>
      </c>
      <c r="AB193" t="str">
        <f t="shared" si="70"/>
        <v/>
      </c>
      <c r="AG193" t="s">
        <v>7967</v>
      </c>
      <c r="BL193" t="s">
        <v>7124</v>
      </c>
    </row>
    <row r="194" spans="1:64">
      <c r="A194" t="s">
        <v>5325</v>
      </c>
      <c r="B194" t="s">
        <v>1150</v>
      </c>
      <c r="D194" t="s">
        <v>5374</v>
      </c>
      <c r="F194" s="42" t="s">
        <v>146</v>
      </c>
      <c r="G194" t="s">
        <v>5295</v>
      </c>
      <c r="I194" s="5">
        <v>-86.08</v>
      </c>
      <c r="J194" s="5">
        <v>43.58</v>
      </c>
      <c r="N194" t="str">
        <f t="shared" si="46"/>
        <v>Grand Rapids, Michigan&lt;br&gt;&lt;span style=font-size:11px&gt;White 1875-99&lt;/span&gt;&lt;br&gt;ListenPast (Gordon, 2002)</v>
      </c>
      <c r="O194" t="str">
        <f t="shared" si="68"/>
        <v>W1870GrandRapidsMichiganListenPast</v>
      </c>
      <c r="R194" t="str">
        <f t="shared" si="64"/>
        <v>dp</v>
      </c>
      <c r="S194" t="str">
        <f t="shared" si="62"/>
        <v>ar</v>
      </c>
      <c r="T194" t="str">
        <f t="shared" si="69"/>
        <v>r0</v>
      </c>
      <c r="U194" t="str">
        <f>IF(M194="consonant",#REF!,"")</f>
        <v/>
      </c>
      <c r="V194" t="str">
        <f t="shared" si="65"/>
        <v>lx</v>
      </c>
      <c r="W194" t="str">
        <f t="shared" si="63"/>
        <v>bk</v>
      </c>
      <c r="X194" t="str">
        <f t="shared" si="66"/>
        <v>un</v>
      </c>
      <c r="Y194" t="str">
        <f t="shared" si="59"/>
        <v>b</v>
      </c>
      <c r="AA194" t="str">
        <f t="shared" si="67"/>
        <v>const W1870GrandRapidsMichiganListenPast= L.marker([43.58,-86.08], {icon: dp_lx}).bindPopup('Grand Rapids, Michigan&lt;br&gt;&lt;span style=font-size:11px&gt;White 1875-99&lt;/span&gt;&lt;br&gt;ListenPast (Gordon, 2002)').addTo(W1870);</v>
      </c>
      <c r="AB194" t="str">
        <f t="shared" si="70"/>
        <v/>
      </c>
      <c r="AG194" t="s">
        <v>7968</v>
      </c>
      <c r="BL194" t="s">
        <v>5459</v>
      </c>
    </row>
    <row r="195" spans="1:64">
      <c r="A195" t="s">
        <v>5325</v>
      </c>
      <c r="B195" t="s">
        <v>1150</v>
      </c>
      <c r="D195" t="s">
        <v>5374</v>
      </c>
      <c r="F195" s="42" t="s">
        <v>218</v>
      </c>
      <c r="G195" t="s">
        <v>5151</v>
      </c>
      <c r="I195" s="5">
        <v>-79.45</v>
      </c>
      <c r="J195" s="5">
        <v>43.47</v>
      </c>
      <c r="N195" t="str">
        <f t="shared" si="46"/>
        <v>Buffalo, New York&lt;br&gt;&lt;span style=font-size:11px&gt;White 1875-99&lt;/span&gt;&lt;br&gt;ListenPast (Gordon, 2002)</v>
      </c>
      <c r="O195" t="str">
        <f t="shared" si="68"/>
        <v>W1870BuffaloNewYorkListenPast</v>
      </c>
      <c r="R195" t="str">
        <f t="shared" si="64"/>
        <v>dp</v>
      </c>
      <c r="S195" t="str">
        <f t="shared" si="62"/>
        <v>ar</v>
      </c>
      <c r="T195" t="str">
        <f t="shared" si="69"/>
        <v>r0</v>
      </c>
      <c r="U195" t="str">
        <f>IF(M195="consonant",#REF!,"")</f>
        <v/>
      </c>
      <c r="V195" t="str">
        <f t="shared" si="65"/>
        <v>lx</v>
      </c>
      <c r="W195" t="str">
        <f t="shared" si="63"/>
        <v>bk</v>
      </c>
      <c r="X195" t="str">
        <f t="shared" si="66"/>
        <v>un</v>
      </c>
      <c r="Y195" t="str">
        <f t="shared" si="59"/>
        <v>b</v>
      </c>
      <c r="AA195" t="str">
        <f t="shared" si="67"/>
        <v>const W1870BuffaloNewYorkListenPast= L.marker([43.47,-79.45], {icon: dp_lx}).bindPopup('Buffalo, New York&lt;br&gt;&lt;span style=font-size:11px&gt;White 1875-99&lt;/span&gt;&lt;br&gt;ListenPast (Gordon, 2002)').addTo(W1870);</v>
      </c>
      <c r="AB195" t="str">
        <f t="shared" si="70"/>
        <v/>
      </c>
      <c r="AG195" t="s">
        <v>7969</v>
      </c>
      <c r="BL195" t="s">
        <v>5460</v>
      </c>
    </row>
    <row r="196" spans="1:64">
      <c r="A196" t="s">
        <v>5325</v>
      </c>
      <c r="B196" t="s">
        <v>1150</v>
      </c>
      <c r="D196" t="s">
        <v>5374</v>
      </c>
      <c r="F196" s="42" t="s">
        <v>159</v>
      </c>
      <c r="G196" t="s">
        <v>416</v>
      </c>
      <c r="I196" s="5">
        <v>-94.627499999999998</v>
      </c>
      <c r="J196" s="5">
        <v>39.114199999999997</v>
      </c>
      <c r="N196" t="str">
        <f t="shared" ref="N196:N259" si="71">F196&amp;", "&amp;G196&amp;"&lt;br&gt;&lt;span style=font-size:11px&gt;"&amp;IF(E196="","",E196&amp;" ")&amp;IF(TRIM(LEFT(A196,LEN(A196)-4))="W","White ",IF(TRIM(LEFT(A196,LEN(A196)-4))="B","Black ",IF(TRIM(LEFT(A196,LEN(A196)-4))="L","Hispanic ",IF(TRIM(LEFT(A196,LEN(A196)-4))="N","Indigenous ",IF(TRIM(LEFT(A196,LEN(A196)-4))="A","Asian ","")))))&amp;IF(TRIM(RIGHT(A196,LEN(A196)-1))="1700","1700-99",IF(TRIM(RIGHT(A196,LEN(A196)-1))="1800","1800-44",IF(TRIM(RIGHT(A196,LEN(A196)-1))="1850","1845-74",IF(TRIM(RIGHT(A196,LEN(A196)-1))="1870","1875-99",IF(TRIM(RIGHT(A196,LEN(A196)-1))="1900","1900-44",IF(TRIM(RIGHT(A196,LEN(A196)-1))="1950","1945-74",IF(TRIM(RIGHT(A196,LEN(A196)-1))="1970","1975-99","")))))))&amp;"&lt;/span&gt;&lt;br&gt;"&amp;B196&amp;" "&amp;IF(E196="","",E196&amp;" ")&amp;D196</f>
        <v>Kansas City, Kansas&lt;br&gt;&lt;span style=font-size:11px&gt;White 1875-99&lt;/span&gt;&lt;br&gt;ListenPast (Gordon, 2002)</v>
      </c>
      <c r="O196" t="str">
        <f t="shared" si="68"/>
        <v>W1870KansasCityKansasListenPast</v>
      </c>
      <c r="R196" t="str">
        <f t="shared" si="64"/>
        <v>dp</v>
      </c>
      <c r="S196" t="str">
        <f t="shared" si="62"/>
        <v>ar</v>
      </c>
      <c r="T196" t="str">
        <f t="shared" si="69"/>
        <v>r0</v>
      </c>
      <c r="U196" t="str">
        <f>IF(M196="consonant",#REF!,"")</f>
        <v/>
      </c>
      <c r="V196" t="str">
        <f t="shared" si="65"/>
        <v>lx</v>
      </c>
      <c r="W196" t="str">
        <f t="shared" si="63"/>
        <v>bk</v>
      </c>
      <c r="X196" t="str">
        <f t="shared" si="66"/>
        <v>un</v>
      </c>
      <c r="Y196" t="str">
        <f t="shared" si="59"/>
        <v>b</v>
      </c>
      <c r="AA196" t="str">
        <f t="shared" si="67"/>
        <v>const W1870KansasCityKansasListenPast= L.marker([39.1142,-94.6275], {icon: dp_lx}).bindPopup('Kansas City, Kansas&lt;br&gt;&lt;span style=font-size:11px&gt;White 1875-99&lt;/span&gt;&lt;br&gt;ListenPast (Gordon, 2002)').addTo(W1870);</v>
      </c>
      <c r="AB196" t="str">
        <f t="shared" si="70"/>
        <v/>
      </c>
      <c r="AG196" t="s">
        <v>7970</v>
      </c>
      <c r="BL196" t="s">
        <v>5461</v>
      </c>
    </row>
    <row r="197" spans="1:64">
      <c r="A197" t="s">
        <v>5325</v>
      </c>
      <c r="B197" s="1" t="s">
        <v>5375</v>
      </c>
      <c r="C197" s="1"/>
      <c r="D197" s="1" t="s">
        <v>7767</v>
      </c>
      <c r="F197" s="42" t="s">
        <v>373</v>
      </c>
      <c r="G197" t="s">
        <v>5294</v>
      </c>
      <c r="I197" s="5">
        <v>-99.35</v>
      </c>
      <c r="J197" s="5">
        <v>28.33</v>
      </c>
      <c r="N197" t="str">
        <f t="shared" si="71"/>
        <v>Encinal, Texas&lt;br&gt;&lt;span style=font-size:11px&gt;White 1875-99&lt;/span&gt;&lt;br&gt;DASS 894 (LAGS 894) (Pederson, 1986)</v>
      </c>
      <c r="O197" t="str">
        <f t="shared" si="68"/>
        <v>W1870EncinalTexasDASS894(LAGS894)</v>
      </c>
      <c r="R197" t="str">
        <f t="shared" si="64"/>
        <v>dp</v>
      </c>
      <c r="S197" t="str">
        <f t="shared" si="62"/>
        <v>ar</v>
      </c>
      <c r="T197" t="str">
        <f t="shared" si="69"/>
        <v>r0</v>
      </c>
      <c r="U197" t="str">
        <f>IF(M197="consonant",#REF!,"")</f>
        <v/>
      </c>
      <c r="V197" t="str">
        <f t="shared" si="65"/>
        <v>lx</v>
      </c>
      <c r="W197" t="str">
        <f t="shared" si="63"/>
        <v>bk</v>
      </c>
      <c r="X197" t="str">
        <f t="shared" si="66"/>
        <v>un</v>
      </c>
      <c r="Y197" t="str">
        <f t="shared" si="59"/>
        <v>b</v>
      </c>
      <c r="AA197" t="str">
        <f t="shared" si="67"/>
        <v>const W1870EncinalTexasDASS894(LAGS894)= L.marker([28.33,-99.35], {icon: dp_lx}).bindPopup('Encinal, Texas&lt;br&gt;&lt;span style=font-size:11px&gt;White 1875-99&lt;/span&gt;&lt;br&gt;DASS 894 (LAGS 894) (Pederson, 1986)').addTo(W1870);</v>
      </c>
      <c r="AB197" t="str">
        <f t="shared" si="70"/>
        <v/>
      </c>
      <c r="AG197" t="s">
        <v>7971</v>
      </c>
      <c r="BL197" t="s">
        <v>5462</v>
      </c>
    </row>
    <row r="198" spans="1:64">
      <c r="A198" t="s">
        <v>5325</v>
      </c>
      <c r="B198" s="1" t="s">
        <v>5369</v>
      </c>
      <c r="C198" s="1"/>
      <c r="D198" s="1" t="s">
        <v>7767</v>
      </c>
      <c r="F198" s="42" t="s">
        <v>359</v>
      </c>
      <c r="G198" t="s">
        <v>5294</v>
      </c>
      <c r="I198" s="5">
        <v>-99.48</v>
      </c>
      <c r="J198" s="5">
        <v>27.52</v>
      </c>
      <c r="N198" t="str">
        <f t="shared" si="71"/>
        <v>Waco, Texas&lt;br&gt;&lt;span style=font-size:11px&gt;White 1875-99&lt;/span&gt;&lt;br&gt;DASS 853 (LAGS 853) (Pederson, 1986)</v>
      </c>
      <c r="O198" t="str">
        <f t="shared" si="68"/>
        <v>W1870WacoTexasDASS853(LAGS853)</v>
      </c>
      <c r="R198" t="str">
        <f t="shared" si="64"/>
        <v>dp</v>
      </c>
      <c r="S198" t="str">
        <f t="shared" si="62"/>
        <v>ar</v>
      </c>
      <c r="T198" t="str">
        <f t="shared" si="69"/>
        <v>r0</v>
      </c>
      <c r="U198" t="str">
        <f>IF(M198="consonant",#REF!,"")</f>
        <v/>
      </c>
      <c r="V198" t="str">
        <f t="shared" si="65"/>
        <v>lx</v>
      </c>
      <c r="W198" t="str">
        <f t="shared" si="63"/>
        <v>bk</v>
      </c>
      <c r="X198" t="str">
        <f t="shared" si="66"/>
        <v>un</v>
      </c>
      <c r="Y198" t="str">
        <f t="shared" si="59"/>
        <v>b</v>
      </c>
      <c r="AA198" t="str">
        <f t="shared" si="67"/>
        <v>const W1870WacoTexasDASS853(LAGS853)= L.marker([27.52,-99.48], {icon: dp_lx}).bindPopup('Waco, Texas&lt;br&gt;&lt;span style=font-size:11px&gt;White 1875-99&lt;/span&gt;&lt;br&gt;DASS 853 (LAGS 853) (Pederson, 1986)').addTo(W1870);</v>
      </c>
      <c r="AB198" t="str">
        <f t="shared" si="70"/>
        <v/>
      </c>
      <c r="AG198" t="s">
        <v>7972</v>
      </c>
      <c r="BL198" t="s">
        <v>5463</v>
      </c>
    </row>
    <row r="199" spans="1:64">
      <c r="A199" t="s">
        <v>5326</v>
      </c>
      <c r="B199" s="1" t="s">
        <v>5375</v>
      </c>
      <c r="C199" s="1"/>
      <c r="D199" s="1" t="s">
        <v>7767</v>
      </c>
      <c r="F199" s="41" t="s">
        <v>373</v>
      </c>
      <c r="G199" t="s">
        <v>5294</v>
      </c>
      <c r="I199" s="5">
        <v>-99.35</v>
      </c>
      <c r="J199" s="5">
        <v>28.33</v>
      </c>
      <c r="N199" t="str">
        <f t="shared" si="71"/>
        <v>Encinal, Texas&lt;br&gt;&lt;span style=font-size:11px&gt;White 1900-44&lt;/span&gt;&lt;br&gt;DASS 894 (LAGS 894) (Pederson, 1986)</v>
      </c>
      <c r="O199" t="str">
        <f t="shared" si="68"/>
        <v>W1900EncinalTexasDASS894(LAGS894)</v>
      </c>
      <c r="R199" t="str">
        <f t="shared" si="64"/>
        <v>dp</v>
      </c>
      <c r="S199" t="str">
        <f t="shared" si="62"/>
        <v>ar</v>
      </c>
      <c r="T199" t="str">
        <f t="shared" si="69"/>
        <v>r0</v>
      </c>
      <c r="U199" t="str">
        <f>IF(M199="consonant",#REF!,"")</f>
        <v/>
      </c>
      <c r="V199" t="str">
        <f t="shared" si="65"/>
        <v>lx</v>
      </c>
      <c r="W199" t="str">
        <f t="shared" si="63"/>
        <v>bk</v>
      </c>
      <c r="X199" t="str">
        <f t="shared" si="66"/>
        <v>ho</v>
      </c>
      <c r="Y199" t="str">
        <f t="shared" si="59"/>
        <v>b</v>
      </c>
      <c r="AA199" t="str">
        <f t="shared" si="67"/>
        <v>const W1900EncinalTexasDASS894(LAGS894)= L.marker([28.33,-99.35], {icon: dp_lx}).bindPopup('Encinal, Texas&lt;br&gt;&lt;span style=font-size:11px&gt;White 1900-44&lt;/span&gt;&lt;br&gt;DASS 894 (LAGS 894) (Pederson, 1986)').addTo(W1900);</v>
      </c>
      <c r="AB199" t="str">
        <f t="shared" si="70"/>
        <v/>
      </c>
      <c r="AG199" t="s">
        <v>7973</v>
      </c>
      <c r="BL199" t="s">
        <v>5464</v>
      </c>
    </row>
    <row r="200" spans="1:64">
      <c r="A200" t="s">
        <v>5326</v>
      </c>
      <c r="B200" s="1" t="s">
        <v>5376</v>
      </c>
      <c r="C200" s="1"/>
      <c r="D200" s="1" t="s">
        <v>7767</v>
      </c>
      <c r="F200" s="41" t="s">
        <v>355</v>
      </c>
      <c r="G200" t="s">
        <v>5294</v>
      </c>
      <c r="I200" s="5">
        <v>-97.48</v>
      </c>
      <c r="J200" s="5">
        <v>25.92</v>
      </c>
      <c r="N200" t="str">
        <f t="shared" si="71"/>
        <v>Brownsville, Texas&lt;br&gt;&lt;span style=font-size:11px&gt;White 1900-44&lt;/span&gt;&lt;br&gt;DASS 911 (LAGS 911) (Pederson, 1986)</v>
      </c>
      <c r="O200" t="str">
        <f t="shared" si="68"/>
        <v>W1900BrownsvilleTexasDASS911(LAGS911)</v>
      </c>
      <c r="R200" t="str">
        <f t="shared" si="64"/>
        <v>dp</v>
      </c>
      <c r="S200" t="str">
        <f t="shared" si="62"/>
        <v>ar</v>
      </c>
      <c r="T200" t="str">
        <f t="shared" si="69"/>
        <v>r0</v>
      </c>
      <c r="U200" t="str">
        <f>IF(M200="consonant",#REF!,"")</f>
        <v/>
      </c>
      <c r="V200" t="str">
        <f t="shared" si="65"/>
        <v>lx</v>
      </c>
      <c r="W200" t="str">
        <f t="shared" si="63"/>
        <v>bk</v>
      </c>
      <c r="X200" t="str">
        <f t="shared" si="66"/>
        <v>ho</v>
      </c>
      <c r="Y200" t="str">
        <f t="shared" si="59"/>
        <v>b</v>
      </c>
      <c r="AA200" t="str">
        <f t="shared" si="67"/>
        <v>const W1900BrownsvilleTexasDASS911(LAGS911)= L.marker([25.92,-97.48], {icon: dp_lx}).bindPopup('Brownsville, Texas&lt;br&gt;&lt;span style=font-size:11px&gt;White 1900-44&lt;/span&gt;&lt;br&gt;DASS 911 (LAGS 911) (Pederson, 1986)').addTo(W1900);</v>
      </c>
      <c r="AB200" t="str">
        <f t="shared" si="70"/>
        <v/>
      </c>
      <c r="AG200" t="s">
        <v>7974</v>
      </c>
      <c r="BL200" t="s">
        <v>5465</v>
      </c>
    </row>
    <row r="201" spans="1:64">
      <c r="A201" t="s">
        <v>5326</v>
      </c>
      <c r="B201" s="8" t="s">
        <v>375</v>
      </c>
      <c r="C201" s="1"/>
      <c r="D201" s="1" t="s">
        <v>1254</v>
      </c>
      <c r="F201" s="41" t="s">
        <v>376</v>
      </c>
      <c r="G201" t="s">
        <v>1148</v>
      </c>
      <c r="I201" s="5">
        <v>-118.78</v>
      </c>
      <c r="J201" s="5">
        <v>45.67</v>
      </c>
      <c r="N201" t="str">
        <f t="shared" si="71"/>
        <v>Pendleton, Oregon&lt;br&gt;&lt;span style=font-size:11px&gt;White 1900-44&lt;/span&gt;&lt;br&gt;OR015 (Mclarty, 2016)</v>
      </c>
      <c r="O201" t="str">
        <f t="shared" si="68"/>
        <v>W1900PendletonOregonOR015</v>
      </c>
      <c r="R201" t="str">
        <f t="shared" si="64"/>
        <v>dp</v>
      </c>
      <c r="S201" t="str">
        <f t="shared" si="62"/>
        <v>ar</v>
      </c>
      <c r="T201" t="str">
        <f t="shared" si="69"/>
        <v>r0</v>
      </c>
      <c r="U201" t="str">
        <f>IF(M201="consonant",#REF!,"")</f>
        <v/>
      </c>
      <c r="V201" t="str">
        <f t="shared" si="65"/>
        <v>lx</v>
      </c>
      <c r="W201" t="str">
        <f t="shared" si="63"/>
        <v>bk</v>
      </c>
      <c r="X201" t="str">
        <f t="shared" si="66"/>
        <v>ho</v>
      </c>
      <c r="Y201" t="str">
        <f t="shared" si="59"/>
        <v>b</v>
      </c>
      <c r="AA201" t="str">
        <f t="shared" si="67"/>
        <v>const W1900PendletonOregonOR015= L.marker([45.67,-118.78], {icon: dp_lx}).bindPopup('Pendleton, Oregon&lt;br&gt;&lt;span style=font-size:11px&gt;White 1900-44&lt;/span&gt;&lt;br&gt;OR015 (Mclarty, 2016)').addTo(W1900);</v>
      </c>
      <c r="AB201" t="str">
        <f t="shared" si="70"/>
        <v/>
      </c>
      <c r="AG201" t="s">
        <v>7975</v>
      </c>
      <c r="BL201" t="s">
        <v>5466</v>
      </c>
    </row>
    <row r="202" spans="1:64">
      <c r="A202" t="s">
        <v>5326</v>
      </c>
      <c r="B202" s="8" t="s">
        <v>216</v>
      </c>
      <c r="C202" s="1"/>
      <c r="D202" s="1" t="s">
        <v>7768</v>
      </c>
      <c r="F202" s="41" t="s">
        <v>327</v>
      </c>
      <c r="G202" t="s">
        <v>5151</v>
      </c>
      <c r="I202" s="5">
        <v>-73.98</v>
      </c>
      <c r="J202" s="5">
        <v>40.68</v>
      </c>
      <c r="N202" t="str">
        <f t="shared" si="71"/>
        <v>NYC, New York&lt;br&gt;&lt;span style=font-size:11px&gt;White 1900-44&lt;/span&gt;&lt;br&gt;NY (Labov, 1966)</v>
      </c>
      <c r="O202" t="str">
        <f t="shared" si="68"/>
        <v>W1900NYCNewYorkNY</v>
      </c>
      <c r="R202" t="str">
        <f t="shared" si="64"/>
        <v>dp</v>
      </c>
      <c r="S202" t="str">
        <f t="shared" si="62"/>
        <v>ar</v>
      </c>
      <c r="T202" t="str">
        <f t="shared" si="69"/>
        <v>r0</v>
      </c>
      <c r="U202" t="str">
        <f>IF(M202="consonant",#REF!,"")</f>
        <v/>
      </c>
      <c r="V202" t="str">
        <f t="shared" si="65"/>
        <v>lx</v>
      </c>
      <c r="W202" t="str">
        <f t="shared" si="63"/>
        <v>bk</v>
      </c>
      <c r="X202" t="str">
        <f t="shared" si="66"/>
        <v>ho</v>
      </c>
      <c r="Y202" t="str">
        <f t="shared" si="59"/>
        <v>b</v>
      </c>
      <c r="AA202" t="str">
        <f t="shared" si="67"/>
        <v>const W1900NYCNewYorkNY= L.marker([40.68,-73.98], {icon: dp_lx}).bindPopup('NYC, New York&lt;br&gt;&lt;span style=font-size:11px&gt;White 1900-44&lt;/span&gt;&lt;br&gt;NY (Labov, 1966)').addTo(W1900);</v>
      </c>
      <c r="AB202" t="str">
        <f t="shared" si="70"/>
        <v/>
      </c>
      <c r="AG202" t="s">
        <v>7976</v>
      </c>
      <c r="BL202" t="s">
        <v>5467</v>
      </c>
    </row>
    <row r="203" spans="1:64">
      <c r="A203" t="s">
        <v>5326</v>
      </c>
      <c r="B203" s="1" t="s">
        <v>9206</v>
      </c>
      <c r="C203" s="1"/>
      <c r="D203" s="1" t="s">
        <v>7767</v>
      </c>
      <c r="F203" s="41" t="s">
        <v>378</v>
      </c>
      <c r="G203" t="s">
        <v>904</v>
      </c>
      <c r="I203" s="5">
        <v>-83.97</v>
      </c>
      <c r="J203" s="5">
        <v>35.729999999999997</v>
      </c>
      <c r="N203" t="str">
        <f t="shared" si="71"/>
        <v>Maryville, Tennessee&lt;br&gt;&lt;span style=font-size:11px&gt;White 1900-44&lt;/span&gt;&lt;br&gt;DASS 27 (Pederson, 1986)</v>
      </c>
      <c r="O203" t="str">
        <f t="shared" si="68"/>
        <v>W1900MaryvilleTennesseeDASS27</v>
      </c>
      <c r="R203" t="str">
        <f t="shared" si="64"/>
        <v>dp</v>
      </c>
      <c r="S203" t="str">
        <f t="shared" si="62"/>
        <v>ar</v>
      </c>
      <c r="T203" t="str">
        <f t="shared" si="69"/>
        <v>r0</v>
      </c>
      <c r="U203" t="str">
        <f>IF(M203="consonant",#REF!,"")</f>
        <v/>
      </c>
      <c r="V203" t="str">
        <f t="shared" si="65"/>
        <v>lx</v>
      </c>
      <c r="W203" t="str">
        <f t="shared" si="63"/>
        <v>bk</v>
      </c>
      <c r="X203" t="str">
        <f t="shared" si="66"/>
        <v>ho</v>
      </c>
      <c r="Y203" t="str">
        <f t="shared" si="59"/>
        <v>b</v>
      </c>
      <c r="AA203" t="str">
        <f t="shared" si="67"/>
        <v>const W1900MaryvilleTennesseeDASS27= L.marker([35.73,-83.97], {icon: dp_lx}).bindPopup('Maryville, Tennessee&lt;br&gt;&lt;span style=font-size:11px&gt;White 1900-44&lt;/span&gt;&lt;br&gt;DASS 27 (Pederson, 1986)').addTo(W1900);</v>
      </c>
      <c r="AB203" t="str">
        <f t="shared" si="70"/>
        <v/>
      </c>
      <c r="AG203" t="s">
        <v>9227</v>
      </c>
      <c r="BL203" t="s">
        <v>5468</v>
      </c>
    </row>
    <row r="204" spans="1:64" ht="14" customHeight="1">
      <c r="A204" t="s">
        <v>5326</v>
      </c>
      <c r="B204" s="1" t="s">
        <v>9207</v>
      </c>
      <c r="C204" s="1"/>
      <c r="D204" s="1" t="s">
        <v>7767</v>
      </c>
      <c r="F204" s="41" t="s">
        <v>379</v>
      </c>
      <c r="G204" t="s">
        <v>904</v>
      </c>
      <c r="I204" s="5">
        <v>-84.47</v>
      </c>
      <c r="J204" s="5">
        <v>35.6</v>
      </c>
      <c r="N204" t="str">
        <f t="shared" si="71"/>
        <v>Sweetwater, Tennessee&lt;br&gt;&lt;span style=font-size:11px&gt;White 1900-44&lt;/span&gt;&lt;br&gt;DASS 40 (Pederson, 1986)</v>
      </c>
      <c r="O204" t="str">
        <f t="shared" si="68"/>
        <v>W1900SweetwaterTennesseeDASS40</v>
      </c>
      <c r="R204" t="str">
        <f t="shared" si="64"/>
        <v>dp</v>
      </c>
      <c r="S204" t="str">
        <f t="shared" si="62"/>
        <v>ar</v>
      </c>
      <c r="T204" t="str">
        <f t="shared" si="69"/>
        <v>r0</v>
      </c>
      <c r="U204" t="str">
        <f>IF(M204="consonant",#REF!,"")</f>
        <v/>
      </c>
      <c r="V204" t="str">
        <f t="shared" si="65"/>
        <v>lx</v>
      </c>
      <c r="W204" t="str">
        <f t="shared" si="63"/>
        <v>bk</v>
      </c>
      <c r="X204" t="str">
        <f t="shared" si="66"/>
        <v>ho</v>
      </c>
      <c r="Y204" t="str">
        <f t="shared" si="59"/>
        <v>b</v>
      </c>
      <c r="AA204" t="str">
        <f t="shared" si="67"/>
        <v>const W1900SweetwaterTennesseeDASS40= L.marker([35.6,-84.47], {icon: dp_lx}).bindPopup('Sweetwater, Tennessee&lt;br&gt;&lt;span style=font-size:11px&gt;White 1900-44&lt;/span&gt;&lt;br&gt;DASS 40 (Pederson, 1986)').addTo(W1900);</v>
      </c>
      <c r="AB204" t="str">
        <f t="shared" si="70"/>
        <v/>
      </c>
      <c r="AG204" t="s">
        <v>9228</v>
      </c>
      <c r="BL204" t="s">
        <v>5469</v>
      </c>
    </row>
    <row r="205" spans="1:64">
      <c r="A205" t="s">
        <v>5326</v>
      </c>
      <c r="B205" s="1" t="s">
        <v>9208</v>
      </c>
      <c r="C205" s="1"/>
      <c r="D205" s="1" t="s">
        <v>7767</v>
      </c>
      <c r="F205" s="41" t="s">
        <v>380</v>
      </c>
      <c r="G205" t="s">
        <v>904</v>
      </c>
      <c r="I205" s="5">
        <v>-87.83</v>
      </c>
      <c r="J205" s="5">
        <v>36.32</v>
      </c>
      <c r="N205" t="str">
        <f t="shared" si="71"/>
        <v>Stewart, Tennessee&lt;br&gt;&lt;span style=font-size:11px&gt;White 1900-44&lt;/span&gt;&lt;br&gt;DASS 299 (Pederson, 1986)</v>
      </c>
      <c r="O205" t="str">
        <f t="shared" si="68"/>
        <v>W1900StewartTennesseeDASS299</v>
      </c>
      <c r="R205" t="str">
        <f t="shared" si="64"/>
        <v>dp</v>
      </c>
      <c r="S205" t="str">
        <f t="shared" si="62"/>
        <v>ar</v>
      </c>
      <c r="T205" t="str">
        <f t="shared" si="69"/>
        <v>r0</v>
      </c>
      <c r="U205" t="str">
        <f>IF(M205="consonant",#REF!,"")</f>
        <v/>
      </c>
      <c r="V205" t="str">
        <f t="shared" si="65"/>
        <v>lx</v>
      </c>
      <c r="W205" t="str">
        <f t="shared" si="63"/>
        <v>bk</v>
      </c>
      <c r="X205" t="str">
        <f t="shared" si="66"/>
        <v>ho</v>
      </c>
      <c r="Y205" t="str">
        <f t="shared" si="59"/>
        <v>b</v>
      </c>
      <c r="AA205" t="str">
        <f t="shared" si="67"/>
        <v>const W1900StewartTennesseeDASS299= L.marker([36.32,-87.83], {icon: dp_lx}).bindPopup('Stewart, Tennessee&lt;br&gt;&lt;span style=font-size:11px&gt;White 1900-44&lt;/span&gt;&lt;br&gt;DASS 299 (Pederson, 1986)').addTo(W1900);</v>
      </c>
      <c r="AB205" t="str">
        <f t="shared" si="70"/>
        <v/>
      </c>
      <c r="AG205" t="s">
        <v>9229</v>
      </c>
      <c r="BL205" t="s">
        <v>5470</v>
      </c>
    </row>
    <row r="206" spans="1:64">
      <c r="A206" t="s">
        <v>5326</v>
      </c>
      <c r="B206" s="1" t="s">
        <v>9211</v>
      </c>
      <c r="C206" s="1"/>
      <c r="D206" s="1" t="s">
        <v>7767</v>
      </c>
      <c r="F206" s="41" t="s">
        <v>374</v>
      </c>
      <c r="G206" t="s">
        <v>5294</v>
      </c>
      <c r="I206" s="5">
        <v>-99.48</v>
      </c>
      <c r="J206" s="5">
        <v>27.52</v>
      </c>
      <c r="N206" t="str">
        <f t="shared" si="71"/>
        <v>Laredo, Texas&lt;br&gt;&lt;span style=font-size:11px&gt;White 1900-44&lt;/span&gt;&lt;br&gt;DASS 893 (Pederson, 1986)</v>
      </c>
      <c r="O206" t="str">
        <f t="shared" si="68"/>
        <v>W1900LaredoTexasDASS893</v>
      </c>
      <c r="T206" t="str">
        <f t="shared" si="69"/>
        <v>r0</v>
      </c>
      <c r="Y206" t="str">
        <f t="shared" si="59"/>
        <v>b</v>
      </c>
      <c r="AA206" t="str">
        <f t="shared" si="67"/>
        <v/>
      </c>
      <c r="AB206" t="str">
        <f t="shared" si="70"/>
        <v/>
      </c>
      <c r="AG206" t="s">
        <v>5164</v>
      </c>
      <c r="BL206" t="s">
        <v>5164</v>
      </c>
    </row>
    <row r="207" spans="1:64">
      <c r="A207" t="s">
        <v>5326</v>
      </c>
      <c r="B207" s="1" t="s">
        <v>9212</v>
      </c>
      <c r="C207" s="1"/>
      <c r="D207" s="1" t="s">
        <v>7767</v>
      </c>
      <c r="F207" s="41" t="s">
        <v>1215</v>
      </c>
      <c r="G207" t="s">
        <v>5294</v>
      </c>
      <c r="I207" s="5">
        <v>-96.83</v>
      </c>
      <c r="J207" s="5">
        <v>32.380000000000003</v>
      </c>
      <c r="N207" t="str">
        <f t="shared" si="71"/>
        <v>Waxahachie2, Texas&lt;br&gt;&lt;span style=font-size:11px&gt;White 1900-44&lt;/span&gt;&lt;br&gt;DASS 850 (Pederson, 1986)</v>
      </c>
      <c r="O207" t="str">
        <f t="shared" si="68"/>
        <v>W1900Waxahachie2TexasDASS850</v>
      </c>
      <c r="T207" t="str">
        <f t="shared" si="69"/>
        <v>r0</v>
      </c>
      <c r="Y207" t="str">
        <f t="shared" si="59"/>
        <v>b</v>
      </c>
      <c r="AA207" t="str">
        <f t="shared" si="67"/>
        <v/>
      </c>
      <c r="AB207" t="str">
        <f t="shared" si="70"/>
        <v/>
      </c>
      <c r="AG207" t="s">
        <v>5164</v>
      </c>
      <c r="BL207" t="s">
        <v>5164</v>
      </c>
    </row>
    <row r="208" spans="1:64">
      <c r="A208" t="s">
        <v>5326</v>
      </c>
      <c r="B208" s="1" t="s">
        <v>9213</v>
      </c>
      <c r="C208" s="1"/>
      <c r="D208" s="1" t="s">
        <v>7767</v>
      </c>
      <c r="F208" s="41" t="s">
        <v>1216</v>
      </c>
      <c r="G208" t="s">
        <v>5294</v>
      </c>
      <c r="I208" s="5">
        <v>-94.12</v>
      </c>
      <c r="J208" s="5">
        <v>30.07</v>
      </c>
      <c r="N208" t="str">
        <f t="shared" si="71"/>
        <v>Beaumont1, Texas&lt;br&gt;&lt;span style=font-size:11px&gt;White 1900-44&lt;/span&gt;&lt;br&gt;DASS 863 (Pederson, 1986)</v>
      </c>
      <c r="O208" t="str">
        <f t="shared" si="68"/>
        <v>W1900Beaumont1TexasDASS863</v>
      </c>
      <c r="T208" t="str">
        <f t="shared" si="69"/>
        <v>r0</v>
      </c>
      <c r="Y208" t="str">
        <f t="shared" ref="Y208:Y271" si="72">IF(D208="LAGS","a","b")</f>
        <v>b</v>
      </c>
      <c r="AA208" t="str">
        <f t="shared" si="67"/>
        <v/>
      </c>
      <c r="AB208" t="str">
        <f t="shared" si="70"/>
        <v/>
      </c>
      <c r="AG208" t="s">
        <v>5164</v>
      </c>
      <c r="BL208" t="s">
        <v>5164</v>
      </c>
    </row>
    <row r="209" spans="1:64">
      <c r="A209" t="s">
        <v>5326</v>
      </c>
      <c r="B209" s="1" t="s">
        <v>9214</v>
      </c>
      <c r="C209" s="1"/>
      <c r="D209" s="1" t="s">
        <v>7767</v>
      </c>
      <c r="F209" s="41" t="s">
        <v>1217</v>
      </c>
      <c r="G209" t="s">
        <v>5294</v>
      </c>
      <c r="I209" s="5">
        <v>-89.25</v>
      </c>
      <c r="J209" s="5">
        <v>35.58</v>
      </c>
      <c r="N209" t="str">
        <f t="shared" si="71"/>
        <v>Brownsville2, Texas&lt;br&gt;&lt;span style=font-size:11px&gt;White 1900-44&lt;/span&gt;&lt;br&gt;DASS 911 (Pederson, 1986)</v>
      </c>
      <c r="O209" t="str">
        <f t="shared" si="68"/>
        <v>W1900Brownsville2TexasDASS911</v>
      </c>
      <c r="T209" t="str">
        <f t="shared" si="69"/>
        <v>r0</v>
      </c>
      <c r="Y209" t="str">
        <f t="shared" si="72"/>
        <v>b</v>
      </c>
      <c r="AA209" t="str">
        <f t="shared" si="67"/>
        <v/>
      </c>
      <c r="AB209" t="str">
        <f t="shared" si="70"/>
        <v/>
      </c>
      <c r="AG209" t="s">
        <v>5164</v>
      </c>
      <c r="BL209" t="s">
        <v>5164</v>
      </c>
    </row>
    <row r="210" spans="1:64">
      <c r="A210" t="s">
        <v>5326</v>
      </c>
      <c r="B210" s="1" t="s">
        <v>9215</v>
      </c>
      <c r="C210" s="1"/>
      <c r="D210" s="1" t="s">
        <v>7767</v>
      </c>
      <c r="F210" s="41" t="s">
        <v>381</v>
      </c>
      <c r="G210" t="s">
        <v>904</v>
      </c>
      <c r="I210" s="5">
        <v>-89.18</v>
      </c>
      <c r="J210" s="5">
        <v>36.25</v>
      </c>
      <c r="N210" t="str">
        <f t="shared" si="71"/>
        <v>Elbridge, Tennessee&lt;br&gt;&lt;span style=font-size:11px&gt;White 1900-44&lt;/span&gt;&lt;br&gt;DASS 494 (Pederson, 1986)</v>
      </c>
      <c r="O210" t="str">
        <f t="shared" si="68"/>
        <v>W1900ElbridgeTennesseeDASS494</v>
      </c>
      <c r="R210" t="str">
        <f t="shared" ref="R210:R265" si="73">IF(M210="consonant","",IF(G210="Jamaica","lo",IF(OR(A210="W1700",A210="B1850",M210="Carib",M210="LA",M210="UM",M210="Bra",M210="EaNL"),"mn","dp")))</f>
        <v>dp</v>
      </c>
      <c r="S210" t="str">
        <f t="shared" ref="S210:S273" si="74">IF(A210="W1700","na",IF(OR(M210="Carib",M210="NYC",M210="ENE"),"au",IF(M210="CAN","ao","ar")))</f>
        <v>ar</v>
      </c>
      <c r="T210" t="str">
        <f t="shared" si="69"/>
        <v>r0</v>
      </c>
      <c r="U210" t="str">
        <f>IF(M210="consonant",#REF!,"")</f>
        <v/>
      </c>
      <c r="V210" t="str">
        <f t="shared" ref="V210:V273" si="75">IF(OR(M210="W",M210="M",M210="ENE"),"we",IF(OR(M210="MA",M210="NYC",M210="OH"),"sa1",IF(OR(M210="OS",M210="LAGS_SSE",M210="Speaker _S",M210="PADS_SSE"),"sl","lx")))</f>
        <v>lx</v>
      </c>
      <c r="W210" t="str">
        <f t="shared" ref="W210:W273" si="76">IF(OR(M210="S",M210="M"),"fr",IF(OR(M210="W"),"ce","bk"))</f>
        <v>bk</v>
      </c>
      <c r="X210" t="str">
        <f t="shared" ref="X210:X273" si="77">IF(T210="","",IF(OR(A210="W1900",A210="W1950",A210="W1970"),"ho","un"))</f>
        <v>ho</v>
      </c>
      <c r="Y210" t="str">
        <f t="shared" si="72"/>
        <v>b</v>
      </c>
      <c r="AA210" t="str">
        <f t="shared" si="67"/>
        <v>const W1900ElbridgeTennesseeDASS494= L.marker([36.25,-89.18], {icon: dp_lx}).bindPopup('Elbridge, Tennessee&lt;br&gt;&lt;span style=font-size:11px&gt;White 1900-44&lt;/span&gt;&lt;br&gt;DASS 494 (Pederson, 1986)').addTo(W1900);</v>
      </c>
      <c r="AB210" t="str">
        <f t="shared" si="70"/>
        <v/>
      </c>
      <c r="AG210" t="s">
        <v>9230</v>
      </c>
      <c r="BL210" t="s">
        <v>5471</v>
      </c>
    </row>
    <row r="211" spans="1:64">
      <c r="A211" t="s">
        <v>5326</v>
      </c>
      <c r="B211" s="1" t="s">
        <v>9210</v>
      </c>
      <c r="C211" s="1"/>
      <c r="D211" s="1" t="s">
        <v>7767</v>
      </c>
      <c r="F211" s="41" t="s">
        <v>513</v>
      </c>
      <c r="G211" t="s">
        <v>904</v>
      </c>
      <c r="I211" s="5">
        <v>-85.17</v>
      </c>
      <c r="J211" s="5">
        <v>35.5</v>
      </c>
      <c r="N211" t="str">
        <f t="shared" si="71"/>
        <v>Dayton2, Tennessee&lt;br&gt;&lt;span style=font-size:11px&gt;White 1900-44&lt;/span&gt;&lt;br&gt;DASS 52 (Pederson, 1986)</v>
      </c>
      <c r="O211" t="str">
        <f t="shared" si="68"/>
        <v>W1900Dayton2TennesseeDASS52</v>
      </c>
      <c r="R211" t="str">
        <f t="shared" si="73"/>
        <v>dp</v>
      </c>
      <c r="S211" t="str">
        <f t="shared" si="74"/>
        <v>ar</v>
      </c>
      <c r="T211" t="str">
        <f t="shared" si="69"/>
        <v>r0</v>
      </c>
      <c r="U211" t="str">
        <f>IF(M211="consonant",#REF!,"")</f>
        <v/>
      </c>
      <c r="V211" t="str">
        <f t="shared" si="75"/>
        <v>lx</v>
      </c>
      <c r="W211" t="str">
        <f t="shared" si="76"/>
        <v>bk</v>
      </c>
      <c r="X211" t="str">
        <f t="shared" si="77"/>
        <v>ho</v>
      </c>
      <c r="Y211" t="str">
        <f t="shared" si="72"/>
        <v>b</v>
      </c>
      <c r="AA211" t="str">
        <f t="shared" si="67"/>
        <v>const W1900Dayton2TennesseeDASS52= L.marker([35.5,-85.17], {icon: dp_lx}).bindPopup('Dayton2, Tennessee&lt;br&gt;&lt;span style=font-size:11px&gt;White 1900-44&lt;/span&gt;&lt;br&gt;DASS 52 (Pederson, 1986)').addTo(W1900);</v>
      </c>
      <c r="AB211" t="str">
        <f t="shared" si="70"/>
        <v/>
      </c>
      <c r="AG211" t="s">
        <v>9231</v>
      </c>
      <c r="BL211" t="s">
        <v>5472</v>
      </c>
    </row>
    <row r="212" spans="1:64">
      <c r="A212" t="s">
        <v>5326</v>
      </c>
      <c r="B212" s="1" t="s">
        <v>9216</v>
      </c>
      <c r="C212" s="1"/>
      <c r="D212" s="1" t="s">
        <v>7767</v>
      </c>
      <c r="F212" s="41" t="s">
        <v>382</v>
      </c>
      <c r="G212" t="s">
        <v>2751</v>
      </c>
      <c r="I212" s="5">
        <v>-90.55</v>
      </c>
      <c r="J212" s="5">
        <v>35.729999999999997</v>
      </c>
      <c r="N212" t="str">
        <f t="shared" si="71"/>
        <v>Bay, Arkansas&lt;br&gt;&lt;span style=font-size:11px&gt;White 1900-44&lt;/span&gt;&lt;br&gt;DASS 678 (Pederson, 1986)</v>
      </c>
      <c r="O212" t="str">
        <f t="shared" si="68"/>
        <v>W1900BayArkansasDASS678</v>
      </c>
      <c r="R212" t="str">
        <f t="shared" si="73"/>
        <v>dp</v>
      </c>
      <c r="S212" t="str">
        <f t="shared" si="74"/>
        <v>ar</v>
      </c>
      <c r="T212" t="str">
        <f t="shared" si="69"/>
        <v>r0</v>
      </c>
      <c r="U212" t="str">
        <f>IF(M212="consonant",#REF!,"")</f>
        <v/>
      </c>
      <c r="V212" t="str">
        <f t="shared" si="75"/>
        <v>lx</v>
      </c>
      <c r="W212" t="str">
        <f t="shared" si="76"/>
        <v>bk</v>
      </c>
      <c r="X212" t="str">
        <f t="shared" si="77"/>
        <v>ho</v>
      </c>
      <c r="Y212" t="str">
        <f t="shared" si="72"/>
        <v>b</v>
      </c>
      <c r="AA212" t="str">
        <f t="shared" si="67"/>
        <v>const W1900BayArkansasDASS678= L.marker([35.73,-90.55], {icon: dp_lx}).bindPopup('Bay, Arkansas&lt;br&gt;&lt;span style=font-size:11px&gt;White 1900-44&lt;/span&gt;&lt;br&gt;DASS 678 (Pederson, 1986)').addTo(W1900);</v>
      </c>
      <c r="AB212" t="str">
        <f t="shared" si="70"/>
        <v/>
      </c>
      <c r="AG212" t="s">
        <v>9232</v>
      </c>
      <c r="BL212" t="s">
        <v>5473</v>
      </c>
    </row>
    <row r="213" spans="1:64">
      <c r="A213" t="s">
        <v>5326</v>
      </c>
      <c r="B213" s="1" t="s">
        <v>9217</v>
      </c>
      <c r="C213" s="1"/>
      <c r="D213" s="1" t="s">
        <v>7767</v>
      </c>
      <c r="F213" s="41" t="s">
        <v>383</v>
      </c>
      <c r="G213" t="s">
        <v>2751</v>
      </c>
      <c r="I213" s="5">
        <v>-92.65</v>
      </c>
      <c r="J213" s="5">
        <v>33.200000000000003</v>
      </c>
      <c r="N213" t="str">
        <f t="shared" si="71"/>
        <v>El Dorado, Arkansas&lt;br&gt;&lt;span style=font-size:11px&gt;White 1900-44&lt;/span&gt;&lt;br&gt;DASS 741 (Pederson, 1986)</v>
      </c>
      <c r="O213" t="str">
        <f t="shared" si="68"/>
        <v>W1900ElDoradoArkansasDASS741</v>
      </c>
      <c r="R213" t="str">
        <f t="shared" si="73"/>
        <v>dp</v>
      </c>
      <c r="S213" t="str">
        <f t="shared" si="74"/>
        <v>ar</v>
      </c>
      <c r="T213" t="str">
        <f t="shared" si="69"/>
        <v>r0</v>
      </c>
      <c r="U213" t="str">
        <f>IF(M213="consonant",#REF!,"")</f>
        <v/>
      </c>
      <c r="V213" t="str">
        <f t="shared" si="75"/>
        <v>lx</v>
      </c>
      <c r="W213" t="str">
        <f t="shared" si="76"/>
        <v>bk</v>
      </c>
      <c r="X213" t="str">
        <f t="shared" si="77"/>
        <v>ho</v>
      </c>
      <c r="Y213" t="str">
        <f t="shared" si="72"/>
        <v>b</v>
      </c>
      <c r="AA213" t="str">
        <f t="shared" si="67"/>
        <v>const W1900ElDoradoArkansasDASS741= L.marker([33.2,-92.65], {icon: dp_lx}).bindPopup('El Dorado, Arkansas&lt;br&gt;&lt;span style=font-size:11px&gt;White 1900-44&lt;/span&gt;&lt;br&gt;DASS 741 (Pederson, 1986)').addTo(W1900);</v>
      </c>
      <c r="AB213" t="str">
        <f t="shared" si="70"/>
        <v/>
      </c>
      <c r="AG213" t="s">
        <v>9233</v>
      </c>
      <c r="BL213" t="s">
        <v>5474</v>
      </c>
    </row>
    <row r="214" spans="1:64">
      <c r="A214" t="s">
        <v>5326</v>
      </c>
      <c r="B214" s="1" t="s">
        <v>9209</v>
      </c>
      <c r="C214" s="1"/>
      <c r="D214" s="1" t="s">
        <v>7767</v>
      </c>
      <c r="F214" s="41" t="s">
        <v>384</v>
      </c>
      <c r="G214" t="s">
        <v>5289</v>
      </c>
      <c r="I214" s="5">
        <v>-85.18</v>
      </c>
      <c r="J214" s="5">
        <v>34.25</v>
      </c>
      <c r="N214" t="str">
        <f t="shared" si="71"/>
        <v>Rome, Georgia&lt;br&gt;&lt;span style=font-size:11px&gt;White 1900-44&lt;/span&gt;&lt;br&gt;DASS 79 (Pederson, 1986)</v>
      </c>
      <c r="O214" t="str">
        <f t="shared" si="68"/>
        <v>W1900RomeGeorgiaDASS79</v>
      </c>
      <c r="R214" t="str">
        <f t="shared" si="73"/>
        <v>dp</v>
      </c>
      <c r="S214" t="str">
        <f t="shared" si="74"/>
        <v>ar</v>
      </c>
      <c r="T214" t="str">
        <f t="shared" si="69"/>
        <v>r0</v>
      </c>
      <c r="U214" t="str">
        <f>IF(M214="consonant",#REF!,"")</f>
        <v/>
      </c>
      <c r="V214" t="str">
        <f t="shared" si="75"/>
        <v>lx</v>
      </c>
      <c r="W214" t="str">
        <f t="shared" si="76"/>
        <v>bk</v>
      </c>
      <c r="X214" t="str">
        <f t="shared" si="77"/>
        <v>ho</v>
      </c>
      <c r="Y214" t="str">
        <f t="shared" si="72"/>
        <v>b</v>
      </c>
      <c r="AA214" t="str">
        <f t="shared" si="67"/>
        <v>const W1900RomeGeorgiaDASS79= L.marker([34.25,-85.18], {icon: dp_lx}).bindPopup('Rome, Georgia&lt;br&gt;&lt;span style=font-size:11px&gt;White 1900-44&lt;/span&gt;&lt;br&gt;DASS 79 (Pederson, 1986)').addTo(W1900);</v>
      </c>
      <c r="AB214" t="str">
        <f t="shared" si="70"/>
        <v/>
      </c>
      <c r="AG214" t="s">
        <v>9234</v>
      </c>
      <c r="BL214" t="s">
        <v>5475</v>
      </c>
    </row>
    <row r="215" spans="1:64">
      <c r="A215" t="s">
        <v>5326</v>
      </c>
      <c r="B215" s="1" t="s">
        <v>9218</v>
      </c>
      <c r="C215" s="1"/>
      <c r="D215" s="1" t="s">
        <v>7767</v>
      </c>
      <c r="F215" s="41" t="s">
        <v>370</v>
      </c>
      <c r="G215" t="s">
        <v>5298</v>
      </c>
      <c r="I215" s="5">
        <v>-86.58</v>
      </c>
      <c r="J215" s="5">
        <v>34.72</v>
      </c>
      <c r="N215" t="str">
        <f t="shared" si="71"/>
        <v>Huntsville, Alabama&lt;br&gt;&lt;span style=font-size:11px&gt;White 1900-44&lt;/span&gt;&lt;br&gt;DASS 342 (Pederson, 1986)</v>
      </c>
      <c r="O215" t="str">
        <f t="shared" si="68"/>
        <v>W1900HuntsvilleAlabamaDASS342</v>
      </c>
      <c r="R215" t="str">
        <f t="shared" si="73"/>
        <v>dp</v>
      </c>
      <c r="S215" t="str">
        <f t="shared" si="74"/>
        <v>ar</v>
      </c>
      <c r="T215" t="str">
        <f t="shared" si="69"/>
        <v>r0</v>
      </c>
      <c r="U215" t="str">
        <f>IF(M215="consonant",#REF!,"")</f>
        <v/>
      </c>
      <c r="V215" t="str">
        <f t="shared" si="75"/>
        <v>lx</v>
      </c>
      <c r="W215" t="str">
        <f t="shared" si="76"/>
        <v>bk</v>
      </c>
      <c r="X215" t="str">
        <f t="shared" si="77"/>
        <v>ho</v>
      </c>
      <c r="Y215" t="str">
        <f t="shared" si="72"/>
        <v>b</v>
      </c>
      <c r="AA215" t="str">
        <f t="shared" si="67"/>
        <v>const W1900HuntsvilleAlabamaDASS342= L.marker([34.72,-86.58], {icon: dp_lx}).bindPopup('Huntsville, Alabama&lt;br&gt;&lt;span style=font-size:11px&gt;White 1900-44&lt;/span&gt;&lt;br&gt;DASS 342 (Pederson, 1986)').addTo(W1900);</v>
      </c>
      <c r="AB215" t="str">
        <f t="shared" si="70"/>
        <v/>
      </c>
      <c r="AG215" t="s">
        <v>9235</v>
      </c>
      <c r="BL215" t="s">
        <v>5476</v>
      </c>
    </row>
    <row r="216" spans="1:64">
      <c r="A216" t="s">
        <v>5326</v>
      </c>
      <c r="B216" s="1" t="s">
        <v>9219</v>
      </c>
      <c r="C216" s="1"/>
      <c r="D216" s="1" t="s">
        <v>7767</v>
      </c>
      <c r="F216" s="41" t="s">
        <v>385</v>
      </c>
      <c r="G216" t="s">
        <v>5298</v>
      </c>
      <c r="I216" s="5">
        <v>-86.47</v>
      </c>
      <c r="J216" s="5">
        <v>33.93</v>
      </c>
      <c r="N216" t="str">
        <f t="shared" si="71"/>
        <v>Oneonta, Alabama&lt;br&gt;&lt;span style=font-size:11px&gt;White 1900-44&lt;/span&gt;&lt;br&gt;DASS 356 (Pederson, 1986)</v>
      </c>
      <c r="O216" t="str">
        <f t="shared" si="68"/>
        <v>W1900OneontaAlabamaDASS356</v>
      </c>
      <c r="R216" t="str">
        <f t="shared" si="73"/>
        <v>dp</v>
      </c>
      <c r="S216" t="str">
        <f t="shared" si="74"/>
        <v>ar</v>
      </c>
      <c r="T216" t="str">
        <f t="shared" si="69"/>
        <v>r0</v>
      </c>
      <c r="U216" t="str">
        <f>IF(M216="consonant",#REF!,"")</f>
        <v/>
      </c>
      <c r="V216" t="str">
        <f t="shared" si="75"/>
        <v>lx</v>
      </c>
      <c r="W216" t="str">
        <f t="shared" si="76"/>
        <v>bk</v>
      </c>
      <c r="X216" t="str">
        <f t="shared" si="77"/>
        <v>ho</v>
      </c>
      <c r="Y216" t="str">
        <f t="shared" si="72"/>
        <v>b</v>
      </c>
      <c r="AA216" t="str">
        <f t="shared" si="67"/>
        <v>const W1900OneontaAlabamaDASS356= L.marker([33.93,-86.47], {icon: dp_lx}).bindPopup('Oneonta, Alabama&lt;br&gt;&lt;span style=font-size:11px&gt;White 1900-44&lt;/span&gt;&lt;br&gt;DASS 356 (Pederson, 1986)').addTo(W1900);</v>
      </c>
      <c r="AB216" t="str">
        <f t="shared" si="70"/>
        <v/>
      </c>
      <c r="AG216" t="s">
        <v>9236</v>
      </c>
      <c r="BL216" t="s">
        <v>5477</v>
      </c>
    </row>
    <row r="217" spans="1:64">
      <c r="A217" t="s">
        <v>5326</v>
      </c>
      <c r="B217" s="1" t="s">
        <v>9220</v>
      </c>
      <c r="C217" s="1"/>
      <c r="D217" s="1" t="s">
        <v>7767</v>
      </c>
      <c r="F217" s="41" t="s">
        <v>386</v>
      </c>
      <c r="G217" t="s">
        <v>5298</v>
      </c>
      <c r="I217" s="5">
        <v>-86.15</v>
      </c>
      <c r="J217" s="5">
        <v>31.9</v>
      </c>
      <c r="N217" t="str">
        <f t="shared" si="71"/>
        <v>Shady Grove, Alabama&lt;br&gt;&lt;span style=font-size:11px&gt;White 1900-44&lt;/span&gt;&lt;br&gt;DASS 434 (Pederson, 1986)</v>
      </c>
      <c r="O217" t="str">
        <f t="shared" si="68"/>
        <v>W1900ShadyGroveAlabamaDASS434</v>
      </c>
      <c r="R217" t="str">
        <f t="shared" si="73"/>
        <v>dp</v>
      </c>
      <c r="S217" t="str">
        <f t="shared" si="74"/>
        <v>ar</v>
      </c>
      <c r="T217" t="str">
        <f t="shared" si="69"/>
        <v>r0</v>
      </c>
      <c r="U217" t="str">
        <f>IF(M217="consonant",#REF!,"")</f>
        <v/>
      </c>
      <c r="V217" t="str">
        <f t="shared" si="75"/>
        <v>lx</v>
      </c>
      <c r="W217" t="str">
        <f t="shared" si="76"/>
        <v>bk</v>
      </c>
      <c r="X217" t="str">
        <f t="shared" si="77"/>
        <v>ho</v>
      </c>
      <c r="Y217" t="str">
        <f t="shared" si="72"/>
        <v>b</v>
      </c>
      <c r="AA217" t="str">
        <f t="shared" si="67"/>
        <v>const W1900ShadyGroveAlabamaDASS434= L.marker([31.9,-86.15], {icon: dp_lx}).bindPopup('Shady Grove, Alabama&lt;br&gt;&lt;span style=font-size:11px&gt;White 1900-44&lt;/span&gt;&lt;br&gt;DASS 434 (Pederson, 1986)').addTo(W1900);</v>
      </c>
      <c r="AB217" t="str">
        <f t="shared" si="70"/>
        <v/>
      </c>
      <c r="AG217" t="s">
        <v>9237</v>
      </c>
      <c r="BL217" t="s">
        <v>5478</v>
      </c>
    </row>
    <row r="218" spans="1:64">
      <c r="A218" t="s">
        <v>5326</v>
      </c>
      <c r="B218" s="1" t="s">
        <v>9221</v>
      </c>
      <c r="C218" s="1"/>
      <c r="D218" s="1" t="s">
        <v>7767</v>
      </c>
      <c r="F218" s="41" t="s">
        <v>387</v>
      </c>
      <c r="G218" t="s">
        <v>5298</v>
      </c>
      <c r="I218" s="5">
        <v>-86.48</v>
      </c>
      <c r="J218" s="5">
        <v>31.4</v>
      </c>
      <c r="N218" t="str">
        <f t="shared" si="71"/>
        <v>Gantt, Alabama&lt;br&gt;&lt;span style=font-size:11px&gt;White 1900-44&lt;/span&gt;&lt;br&gt;DASS 444 (Pederson, 1986)</v>
      </c>
      <c r="O218" t="str">
        <f t="shared" si="68"/>
        <v>W1900GanttAlabamaDASS444</v>
      </c>
      <c r="R218" t="str">
        <f t="shared" si="73"/>
        <v>dp</v>
      </c>
      <c r="S218" t="str">
        <f t="shared" si="74"/>
        <v>ar</v>
      </c>
      <c r="T218" t="str">
        <f t="shared" si="69"/>
        <v>r0</v>
      </c>
      <c r="U218" t="str">
        <f>IF(M218="consonant",#REF!,"")</f>
        <v/>
      </c>
      <c r="V218" t="str">
        <f t="shared" si="75"/>
        <v>lx</v>
      </c>
      <c r="W218" t="str">
        <f t="shared" si="76"/>
        <v>bk</v>
      </c>
      <c r="X218" t="str">
        <f t="shared" si="77"/>
        <v>ho</v>
      </c>
      <c r="Y218" t="str">
        <f t="shared" si="72"/>
        <v>b</v>
      </c>
      <c r="AA218" t="str">
        <f t="shared" si="67"/>
        <v>const W1900GanttAlabamaDASS444= L.marker([31.4,-86.48], {icon: dp_lx}).bindPopup('Gantt, Alabama&lt;br&gt;&lt;span style=font-size:11px&gt;White 1900-44&lt;/span&gt;&lt;br&gt;DASS 444 (Pederson, 1986)').addTo(W1900);</v>
      </c>
      <c r="AB218" t="str">
        <f t="shared" si="70"/>
        <v/>
      </c>
      <c r="AG218" t="s">
        <v>9238</v>
      </c>
      <c r="BL218" t="s">
        <v>5479</v>
      </c>
    </row>
    <row r="219" spans="1:64">
      <c r="A219" t="s">
        <v>5326</v>
      </c>
      <c r="B219" s="1" t="s">
        <v>9222</v>
      </c>
      <c r="C219" s="1"/>
      <c r="D219" s="1" t="s">
        <v>7767</v>
      </c>
      <c r="F219" s="41" t="s">
        <v>388</v>
      </c>
      <c r="G219" t="s">
        <v>5298</v>
      </c>
      <c r="I219" s="5">
        <v>-86.87</v>
      </c>
      <c r="J219" s="5">
        <v>33.97</v>
      </c>
      <c r="N219" t="str">
        <f t="shared" si="71"/>
        <v>Damascus, Alabama&lt;br&gt;&lt;span style=font-size:11px&gt;White 1900-44&lt;/span&gt;&lt;br&gt;DASS 446 (Pederson, 1986)</v>
      </c>
      <c r="O219" t="str">
        <f t="shared" si="68"/>
        <v>W1900DamascusAlabamaDASS446</v>
      </c>
      <c r="R219" t="str">
        <f t="shared" si="73"/>
        <v>dp</v>
      </c>
      <c r="S219" t="str">
        <f t="shared" si="74"/>
        <v>ar</v>
      </c>
      <c r="T219" t="str">
        <f t="shared" si="69"/>
        <v>r0</v>
      </c>
      <c r="U219" t="str">
        <f>IF(M219="consonant",#REF!,"")</f>
        <v/>
      </c>
      <c r="V219" t="str">
        <f t="shared" si="75"/>
        <v>lx</v>
      </c>
      <c r="W219" t="str">
        <f t="shared" si="76"/>
        <v>bk</v>
      </c>
      <c r="X219" t="str">
        <f t="shared" si="77"/>
        <v>ho</v>
      </c>
      <c r="Y219" t="str">
        <f t="shared" si="72"/>
        <v>b</v>
      </c>
      <c r="AA219" t="str">
        <f t="shared" si="67"/>
        <v>const W1900DamascusAlabamaDASS446= L.marker([33.97,-86.87], {icon: dp_lx}).bindPopup('Damascus, Alabama&lt;br&gt;&lt;span style=font-size:11px&gt;White 1900-44&lt;/span&gt;&lt;br&gt;DASS 446 (Pederson, 1986)').addTo(W1900);</v>
      </c>
      <c r="AB219" t="str">
        <f t="shared" si="70"/>
        <v/>
      </c>
      <c r="AG219" t="s">
        <v>9239</v>
      </c>
      <c r="BL219" t="s">
        <v>5480</v>
      </c>
    </row>
    <row r="220" spans="1:64">
      <c r="A220" t="s">
        <v>5326</v>
      </c>
      <c r="B220" s="1" t="s">
        <v>9223</v>
      </c>
      <c r="C220" s="1"/>
      <c r="D220" s="1" t="s">
        <v>7767</v>
      </c>
      <c r="F220" s="41" t="s">
        <v>389</v>
      </c>
      <c r="G220" t="s">
        <v>5298</v>
      </c>
      <c r="I220" s="5">
        <v>-87.85</v>
      </c>
      <c r="J220" s="5">
        <v>30.98</v>
      </c>
      <c r="N220" t="str">
        <f t="shared" si="71"/>
        <v>Stockton, Alabama&lt;br&gt;&lt;span style=font-size:11px&gt;White 1900-44&lt;/span&gt;&lt;br&gt;DASS 472 (Pederson, 1986)</v>
      </c>
      <c r="O220" t="str">
        <f t="shared" si="68"/>
        <v>W1900StocktonAlabamaDASS472</v>
      </c>
      <c r="R220" t="str">
        <f t="shared" si="73"/>
        <v>dp</v>
      </c>
      <c r="S220" t="str">
        <f t="shared" si="74"/>
        <v>ar</v>
      </c>
      <c r="T220" t="str">
        <f t="shared" si="69"/>
        <v>r0</v>
      </c>
      <c r="U220" t="str">
        <f>IF(M220="consonant",#REF!,"")</f>
        <v/>
      </c>
      <c r="V220" t="str">
        <f t="shared" si="75"/>
        <v>lx</v>
      </c>
      <c r="W220" t="str">
        <f t="shared" si="76"/>
        <v>bk</v>
      </c>
      <c r="X220" t="str">
        <f t="shared" si="77"/>
        <v>ho</v>
      </c>
      <c r="Y220" t="str">
        <f t="shared" si="72"/>
        <v>b</v>
      </c>
      <c r="AA220" t="str">
        <f t="shared" si="67"/>
        <v>const W1900StocktonAlabamaDASS472= L.marker([30.98,-87.85], {icon: dp_lx}).bindPopup('Stockton, Alabama&lt;br&gt;&lt;span style=font-size:11px&gt;White 1900-44&lt;/span&gt;&lt;br&gt;DASS 472 (Pederson, 1986)').addTo(W1900);</v>
      </c>
      <c r="AB220" t="str">
        <f t="shared" si="70"/>
        <v/>
      </c>
      <c r="AG220" t="s">
        <v>9240</v>
      </c>
      <c r="BL220" t="s">
        <v>5481</v>
      </c>
    </row>
    <row r="221" spans="1:64">
      <c r="A221" t="s">
        <v>5326</v>
      </c>
      <c r="B221" s="1" t="s">
        <v>9224</v>
      </c>
      <c r="C221" s="1"/>
      <c r="D221" s="1" t="s">
        <v>7767</v>
      </c>
      <c r="F221" s="41" t="s">
        <v>390</v>
      </c>
      <c r="G221" t="s">
        <v>1505</v>
      </c>
      <c r="I221" s="5">
        <v>-90.52</v>
      </c>
      <c r="J221" s="5">
        <v>33.799999999999997</v>
      </c>
      <c r="N221" t="str">
        <f t="shared" si="71"/>
        <v>Drew, Mississippi&lt;br&gt;&lt;span style=font-size:11px&gt;White 1900-44&lt;/span&gt;&lt;br&gt;DASS 548 (Pederson, 1986)</v>
      </c>
      <c r="O221" t="str">
        <f t="shared" si="68"/>
        <v>W1900DrewMississippiDASS548</v>
      </c>
      <c r="R221" t="str">
        <f t="shared" si="73"/>
        <v>dp</v>
      </c>
      <c r="S221" t="str">
        <f t="shared" si="74"/>
        <v>ar</v>
      </c>
      <c r="T221" t="str">
        <f t="shared" si="69"/>
        <v>r0</v>
      </c>
      <c r="U221" t="str">
        <f>IF(M221="consonant",#REF!,"")</f>
        <v/>
      </c>
      <c r="V221" t="str">
        <f t="shared" si="75"/>
        <v>lx</v>
      </c>
      <c r="W221" t="str">
        <f t="shared" si="76"/>
        <v>bk</v>
      </c>
      <c r="X221" t="str">
        <f t="shared" si="77"/>
        <v>ho</v>
      </c>
      <c r="Y221" t="str">
        <f t="shared" si="72"/>
        <v>b</v>
      </c>
      <c r="AA221" t="str">
        <f t="shared" si="67"/>
        <v>const W1900DrewMississippiDASS548= L.marker([33.8,-90.52], {icon: dp_lx}).bindPopup('Drew, Mississippi&lt;br&gt;&lt;span style=font-size:11px&gt;White 1900-44&lt;/span&gt;&lt;br&gt;DASS 548 (Pederson, 1986)').addTo(W1900);</v>
      </c>
      <c r="AB221" t="str">
        <f t="shared" si="70"/>
        <v/>
      </c>
      <c r="AG221" t="s">
        <v>9241</v>
      </c>
      <c r="BL221" t="s">
        <v>5482</v>
      </c>
    </row>
    <row r="222" spans="1:64">
      <c r="A222" t="s">
        <v>5326</v>
      </c>
      <c r="B222" s="1" t="s">
        <v>9225</v>
      </c>
      <c r="C222" s="1"/>
      <c r="D222" s="1" t="s">
        <v>7767</v>
      </c>
      <c r="F222" s="41" t="s">
        <v>391</v>
      </c>
      <c r="G222" t="s">
        <v>1505</v>
      </c>
      <c r="I222" s="5">
        <v>-91.05</v>
      </c>
      <c r="J222" s="5">
        <v>31.82</v>
      </c>
      <c r="N222" t="str">
        <f t="shared" si="71"/>
        <v>Lorman, Mississippi&lt;br&gt;&lt;span style=font-size:11px&gt;White 1900-44&lt;/span&gt;&lt;br&gt;DASS 595 (Pederson, 1986)</v>
      </c>
      <c r="O222" t="str">
        <f t="shared" si="68"/>
        <v>W1900LormanMississippiDASS595</v>
      </c>
      <c r="R222" t="str">
        <f t="shared" si="73"/>
        <v>dp</v>
      </c>
      <c r="S222" t="str">
        <f t="shared" si="74"/>
        <v>ar</v>
      </c>
      <c r="T222" t="str">
        <f t="shared" si="69"/>
        <v>r0</v>
      </c>
      <c r="U222" t="str">
        <f>IF(M222="consonant",#REF!,"")</f>
        <v/>
      </c>
      <c r="V222" t="str">
        <f t="shared" si="75"/>
        <v>lx</v>
      </c>
      <c r="W222" t="str">
        <f t="shared" si="76"/>
        <v>bk</v>
      </c>
      <c r="X222" t="str">
        <f t="shared" si="77"/>
        <v>ho</v>
      </c>
      <c r="Y222" t="str">
        <f t="shared" si="72"/>
        <v>b</v>
      </c>
      <c r="AA222" t="str">
        <f t="shared" si="67"/>
        <v>const W1900LormanMississippiDASS595= L.marker([31.82,-91.05], {icon: dp_lx}).bindPopup('Lorman, Mississippi&lt;br&gt;&lt;span style=font-size:11px&gt;White 1900-44&lt;/span&gt;&lt;br&gt;DASS 595 (Pederson, 1986)').addTo(W1900);</v>
      </c>
      <c r="AB222" t="str">
        <f t="shared" si="70"/>
        <v/>
      </c>
      <c r="AG222" t="s">
        <v>9242</v>
      </c>
      <c r="BL222" t="s">
        <v>5483</v>
      </c>
    </row>
    <row r="223" spans="1:64">
      <c r="A223" t="s">
        <v>5326</v>
      </c>
      <c r="B223" s="1" t="s">
        <v>9226</v>
      </c>
      <c r="C223" s="1"/>
      <c r="D223" s="1" t="s">
        <v>7767</v>
      </c>
      <c r="F223" s="41" t="s">
        <v>392</v>
      </c>
      <c r="G223" t="s">
        <v>5293</v>
      </c>
      <c r="I223" s="5">
        <v>-93.27</v>
      </c>
      <c r="J223" s="5">
        <v>31.13</v>
      </c>
      <c r="N223" t="str">
        <f t="shared" si="71"/>
        <v>Hawthorne, Louisiana&lt;br&gt;&lt;span style=font-size:11px&gt;White 1900-44&lt;/span&gt;&lt;br&gt;DASS 791 (Pederson, 1986)</v>
      </c>
      <c r="O223" t="str">
        <f t="shared" si="68"/>
        <v>W1900HawthorneLouisianaDASS791</v>
      </c>
      <c r="R223" t="str">
        <f t="shared" si="73"/>
        <v>dp</v>
      </c>
      <c r="S223" t="str">
        <f t="shared" si="74"/>
        <v>ar</v>
      </c>
      <c r="T223" t="str">
        <f t="shared" si="69"/>
        <v>r0</v>
      </c>
      <c r="U223" t="str">
        <f>IF(M223="consonant",#REF!,"")</f>
        <v/>
      </c>
      <c r="V223" t="str">
        <f t="shared" si="75"/>
        <v>lx</v>
      </c>
      <c r="W223" t="str">
        <f t="shared" si="76"/>
        <v>bk</v>
      </c>
      <c r="X223" t="str">
        <f t="shared" si="77"/>
        <v>ho</v>
      </c>
      <c r="Y223" t="str">
        <f t="shared" si="72"/>
        <v>b</v>
      </c>
      <c r="AA223" t="str">
        <f t="shared" si="67"/>
        <v>const W1900HawthorneLouisianaDASS791= L.marker([31.13,-93.27], {icon: dp_lx}).bindPopup('Hawthorne, Louisiana&lt;br&gt;&lt;span style=font-size:11px&gt;White 1900-44&lt;/span&gt;&lt;br&gt;DASS 791 (Pederson, 1986)').addTo(W1900);</v>
      </c>
      <c r="AB223" t="str">
        <f t="shared" si="70"/>
        <v/>
      </c>
      <c r="AG223" t="s">
        <v>9243</v>
      </c>
      <c r="BL223" t="s">
        <v>5484</v>
      </c>
    </row>
    <row r="224" spans="1:64">
      <c r="A224" t="s">
        <v>5326</v>
      </c>
      <c r="B224" s="1" t="s">
        <v>9212</v>
      </c>
      <c r="C224" s="1"/>
      <c r="D224" s="1" t="s">
        <v>7767</v>
      </c>
      <c r="F224" s="41" t="s">
        <v>393</v>
      </c>
      <c r="G224" t="s">
        <v>5294</v>
      </c>
      <c r="I224" s="5">
        <v>-96.83</v>
      </c>
      <c r="J224" s="5">
        <v>32.380000000000003</v>
      </c>
      <c r="N224" t="str">
        <f t="shared" si="71"/>
        <v>Waxahachie, Texas&lt;br&gt;&lt;span style=font-size:11px&gt;White 1900-44&lt;/span&gt;&lt;br&gt;DASS 850 (Pederson, 1986)</v>
      </c>
      <c r="O224" t="str">
        <f t="shared" si="68"/>
        <v>W1900WaxahachieTexasDASS850</v>
      </c>
      <c r="R224" t="str">
        <f t="shared" si="73"/>
        <v>dp</v>
      </c>
      <c r="S224" t="str">
        <f t="shared" si="74"/>
        <v>ar</v>
      </c>
      <c r="T224" t="str">
        <f t="shared" si="69"/>
        <v>r0</v>
      </c>
      <c r="U224" t="str">
        <f>IF(M224="consonant",#REF!,"")</f>
        <v/>
      </c>
      <c r="V224" t="str">
        <f t="shared" si="75"/>
        <v>lx</v>
      </c>
      <c r="W224" t="str">
        <f t="shared" si="76"/>
        <v>bk</v>
      </c>
      <c r="X224" t="str">
        <f t="shared" si="77"/>
        <v>ho</v>
      </c>
      <c r="Y224" t="str">
        <f t="shared" si="72"/>
        <v>b</v>
      </c>
      <c r="AA224" t="str">
        <f t="shared" si="67"/>
        <v>const W1900WaxahachieTexasDASS850= L.marker([32.38,-96.83], {icon: dp_lx}).bindPopup('Waxahachie, Texas&lt;br&gt;&lt;span style=font-size:11px&gt;White 1900-44&lt;/span&gt;&lt;br&gt;DASS 850 (Pederson, 1986)').addTo(W1900);</v>
      </c>
      <c r="AB224" t="str">
        <f t="shared" si="70"/>
        <v/>
      </c>
      <c r="AG224" t="s">
        <v>9244</v>
      </c>
      <c r="BL224" t="s">
        <v>5485</v>
      </c>
    </row>
    <row r="225" spans="1:64">
      <c r="A225" t="s">
        <v>5326</v>
      </c>
      <c r="B225" s="1" t="s">
        <v>9213</v>
      </c>
      <c r="C225" s="1"/>
      <c r="D225" s="1" t="s">
        <v>7767</v>
      </c>
      <c r="F225" s="41" t="s">
        <v>394</v>
      </c>
      <c r="G225" t="s">
        <v>5294</v>
      </c>
      <c r="I225" s="5">
        <v>-94.12</v>
      </c>
      <c r="J225" s="5">
        <v>30.07</v>
      </c>
      <c r="N225" t="str">
        <f t="shared" si="71"/>
        <v>Beaumont, Texas&lt;br&gt;&lt;span style=font-size:11px&gt;White 1900-44&lt;/span&gt;&lt;br&gt;DASS 863 (Pederson, 1986)</v>
      </c>
      <c r="O225" t="str">
        <f t="shared" si="68"/>
        <v>W1900BeaumontTexasDASS863</v>
      </c>
      <c r="R225" t="str">
        <f t="shared" si="73"/>
        <v>dp</v>
      </c>
      <c r="S225" t="str">
        <f t="shared" si="74"/>
        <v>ar</v>
      </c>
      <c r="T225" t="str">
        <f t="shared" si="69"/>
        <v>r0</v>
      </c>
      <c r="U225" t="str">
        <f>IF(M225="consonant",#REF!,"")</f>
        <v/>
      </c>
      <c r="V225" t="str">
        <f t="shared" si="75"/>
        <v>lx</v>
      </c>
      <c r="W225" t="str">
        <f t="shared" si="76"/>
        <v>bk</v>
      </c>
      <c r="X225" t="str">
        <f t="shared" si="77"/>
        <v>ho</v>
      </c>
      <c r="Y225" t="str">
        <f t="shared" si="72"/>
        <v>b</v>
      </c>
      <c r="AA225" t="str">
        <f t="shared" si="67"/>
        <v>const W1900BeaumontTexasDASS863= L.marker([30.07,-94.12], {icon: dp_lx}).bindPopup('Beaumont, Texas&lt;br&gt;&lt;span style=font-size:11px&gt;White 1900-44&lt;/span&gt;&lt;br&gt;DASS 863 (Pederson, 1986)').addTo(W1900);</v>
      </c>
      <c r="AB225" t="str">
        <f t="shared" si="70"/>
        <v/>
      </c>
      <c r="AG225" t="s">
        <v>9245</v>
      </c>
      <c r="BL225" t="s">
        <v>5486</v>
      </c>
    </row>
    <row r="226" spans="1:64">
      <c r="A226" t="s">
        <v>5326</v>
      </c>
      <c r="B226" s="1" t="s">
        <v>6546</v>
      </c>
      <c r="C226" s="1"/>
      <c r="D226" s="1" t="s">
        <v>5351</v>
      </c>
      <c r="F226" s="41" t="s">
        <v>425</v>
      </c>
      <c r="G226" t="s">
        <v>931</v>
      </c>
      <c r="I226" s="5">
        <v>-79.37</v>
      </c>
      <c r="J226" s="5">
        <v>43.73</v>
      </c>
      <c r="K226" t="s">
        <v>9484</v>
      </c>
      <c r="L226" s="20"/>
      <c r="M226" s="20"/>
      <c r="N226" t="str">
        <f t="shared" si="71"/>
        <v>Toronto, Ontario&lt;br&gt;&lt;span style=font-size:11px&gt;White 1900-44&lt;/span&gt;&lt;br&gt;Speaker 1 (Thomas, 2003)</v>
      </c>
      <c r="O226" t="str">
        <f t="shared" si="68"/>
        <v>W1900TorontoOntarioSpeaker1</v>
      </c>
      <c r="R226" t="str">
        <f t="shared" si="73"/>
        <v>dp</v>
      </c>
      <c r="S226" t="str">
        <f t="shared" si="74"/>
        <v>ar</v>
      </c>
      <c r="T226" t="str">
        <f t="shared" si="69"/>
        <v>r0</v>
      </c>
      <c r="U226" t="str">
        <f>IF(M226="consonant",#REF!,"")</f>
        <v/>
      </c>
      <c r="V226" t="str">
        <f t="shared" si="75"/>
        <v>lx</v>
      </c>
      <c r="W226" t="str">
        <f t="shared" si="76"/>
        <v>bk</v>
      </c>
      <c r="X226" t="str">
        <f t="shared" si="77"/>
        <v>ho</v>
      </c>
      <c r="Y226" t="str">
        <f t="shared" si="72"/>
        <v>b</v>
      </c>
      <c r="AA226" t="str">
        <f t="shared" si="67"/>
        <v>const W1900TorontoOntarioSpeaker1= L.marker([43.73,-79.37], {icon: dp_lx}).bindPopup('Toronto, Ontario&lt;br&gt;&lt;span style=font-size:11px&gt;White 1900-44&lt;/span&gt;&lt;br&gt;Speaker 1 (Thomas, 2003)').addTo(W1900);</v>
      </c>
      <c r="AB226" t="str">
        <f t="shared" si="70"/>
        <v/>
      </c>
      <c r="AG226" t="s">
        <v>7977</v>
      </c>
      <c r="BL226" t="s">
        <v>7125</v>
      </c>
    </row>
    <row r="227" spans="1:64">
      <c r="A227" t="s">
        <v>5326</v>
      </c>
      <c r="B227" s="1" t="s">
        <v>6548</v>
      </c>
      <c r="C227" s="1"/>
      <c r="D227" s="1" t="s">
        <v>5351</v>
      </c>
      <c r="F227" s="41" t="s">
        <v>540</v>
      </c>
      <c r="G227" t="s">
        <v>5299</v>
      </c>
      <c r="I227" s="5">
        <v>-52.78</v>
      </c>
      <c r="J227" s="5">
        <v>47.47</v>
      </c>
      <c r="K227" t="s">
        <v>9497</v>
      </c>
      <c r="L227" s="20"/>
      <c r="M227" s="20"/>
      <c r="N227" t="str">
        <f t="shared" si="71"/>
        <v>St Johns, Newfoundland&lt;br&gt;&lt;span style=font-size:11px&gt;White 1900-44&lt;/span&gt;&lt;br&gt;Speaker 2 (Thomas, 2003)</v>
      </c>
      <c r="O227" t="str">
        <f t="shared" si="68"/>
        <v>W1900StJohnsNewfoundlandSpeaker2</v>
      </c>
      <c r="R227" t="str">
        <f t="shared" si="73"/>
        <v>dp</v>
      </c>
      <c r="S227" t="str">
        <f t="shared" si="74"/>
        <v>ar</v>
      </c>
      <c r="T227" t="str">
        <f t="shared" si="69"/>
        <v>r0</v>
      </c>
      <c r="U227" t="str">
        <f>IF(M227="consonant",#REF!,"")</f>
        <v/>
      </c>
      <c r="V227" t="str">
        <f t="shared" si="75"/>
        <v>lx</v>
      </c>
      <c r="W227" t="str">
        <f t="shared" si="76"/>
        <v>bk</v>
      </c>
      <c r="X227" t="str">
        <f t="shared" si="77"/>
        <v>ho</v>
      </c>
      <c r="Y227" t="str">
        <f t="shared" si="72"/>
        <v>b</v>
      </c>
      <c r="AA227" t="str">
        <f t="shared" si="67"/>
        <v>const W1900StJohnsNewfoundlandSpeaker2= L.marker([47.47,-52.78], {icon: dp_lx}).bindPopup('St Johns, Newfoundland&lt;br&gt;&lt;span style=font-size:11px&gt;White 1900-44&lt;/span&gt;&lt;br&gt;Speaker 2 (Thomas, 2003)').addTo(W1900);</v>
      </c>
      <c r="AB227" t="str">
        <f t="shared" si="70"/>
        <v/>
      </c>
      <c r="AG227" t="s">
        <v>7978</v>
      </c>
      <c r="BL227" t="s">
        <v>7126</v>
      </c>
    </row>
    <row r="228" spans="1:64">
      <c r="A228" t="s">
        <v>5326</v>
      </c>
      <c r="B228" s="1" t="s">
        <v>6550</v>
      </c>
      <c r="C228" s="1"/>
      <c r="D228" s="1" t="s">
        <v>5351</v>
      </c>
      <c r="F228" s="41" t="s">
        <v>428</v>
      </c>
      <c r="G228" t="s">
        <v>5280</v>
      </c>
      <c r="I228" s="5">
        <v>-71.08</v>
      </c>
      <c r="J228" s="5">
        <v>42.78</v>
      </c>
      <c r="K228" t="s">
        <v>9486</v>
      </c>
      <c r="L228" s="20"/>
      <c r="M228" s="20"/>
      <c r="N228" t="str">
        <f t="shared" si="71"/>
        <v>Haverhill, Massachusetts&lt;br&gt;&lt;span style=font-size:11px&gt;White 1900-44&lt;/span&gt;&lt;br&gt;Speaker 5 (Thomas, 2003)</v>
      </c>
      <c r="O228" t="str">
        <f t="shared" si="68"/>
        <v>W1900HaverhillMassachusettsSpeaker5</v>
      </c>
      <c r="R228" t="str">
        <f t="shared" si="73"/>
        <v>dp</v>
      </c>
      <c r="S228" t="str">
        <f t="shared" si="74"/>
        <v>ar</v>
      </c>
      <c r="T228" t="str">
        <f t="shared" si="69"/>
        <v>r0</v>
      </c>
      <c r="U228" t="str">
        <f>IF(M228="consonant",#REF!,"")</f>
        <v/>
      </c>
      <c r="V228" t="str">
        <f t="shared" si="75"/>
        <v>lx</v>
      </c>
      <c r="W228" t="str">
        <f t="shared" si="76"/>
        <v>bk</v>
      </c>
      <c r="X228" t="str">
        <f t="shared" si="77"/>
        <v>ho</v>
      </c>
      <c r="Y228" t="str">
        <f t="shared" si="72"/>
        <v>b</v>
      </c>
      <c r="AA228" t="str">
        <f t="shared" si="67"/>
        <v>const W1900HaverhillMassachusettsSpeaker5= L.marker([42.78,-71.08], {icon: dp_lx}).bindPopup('Haverhill, Massachusetts&lt;br&gt;&lt;span style=font-size:11px&gt;White 1900-44&lt;/span&gt;&lt;br&gt;Speaker 5 (Thomas, 2003)').addTo(W1900);</v>
      </c>
      <c r="AB228" t="str">
        <f t="shared" si="70"/>
        <v/>
      </c>
      <c r="AG228" t="s">
        <v>7979</v>
      </c>
      <c r="BL228" t="s">
        <v>7127</v>
      </c>
    </row>
    <row r="229" spans="1:64">
      <c r="A229" t="s">
        <v>5326</v>
      </c>
      <c r="B229" s="1" t="s">
        <v>6552</v>
      </c>
      <c r="C229" s="1"/>
      <c r="D229" s="1" t="s">
        <v>5351</v>
      </c>
      <c r="F229" s="41" t="s">
        <v>431</v>
      </c>
      <c r="G229" t="s">
        <v>5279</v>
      </c>
      <c r="I229" s="5">
        <v>-72.78</v>
      </c>
      <c r="J229" s="5">
        <v>41.53</v>
      </c>
      <c r="K229" t="s">
        <v>9378</v>
      </c>
      <c r="L229" s="20"/>
      <c r="M229" s="20"/>
      <c r="N229" t="str">
        <f t="shared" si="71"/>
        <v>Meriden, Connecticut&lt;br&gt;&lt;span style=font-size:11px&gt;White 1900-44&lt;/span&gt;&lt;br&gt;Speaker 8 (Thomas, 2003)</v>
      </c>
      <c r="O229" t="str">
        <f t="shared" si="68"/>
        <v>W1900MeridenConnecticutSpeaker8</v>
      </c>
      <c r="R229" t="str">
        <f t="shared" si="73"/>
        <v>dp</v>
      </c>
      <c r="S229" t="str">
        <f t="shared" si="74"/>
        <v>ar</v>
      </c>
      <c r="T229" t="str">
        <f t="shared" si="69"/>
        <v>r0</v>
      </c>
      <c r="U229" t="str">
        <f>IF(M229="consonant",#REF!,"")</f>
        <v/>
      </c>
      <c r="V229" t="str">
        <f t="shared" si="75"/>
        <v>lx</v>
      </c>
      <c r="W229" t="str">
        <f t="shared" si="76"/>
        <v>bk</v>
      </c>
      <c r="X229" t="str">
        <f t="shared" si="77"/>
        <v>ho</v>
      </c>
      <c r="Y229" t="str">
        <f t="shared" si="72"/>
        <v>b</v>
      </c>
      <c r="AA229" t="str">
        <f t="shared" si="67"/>
        <v>const W1900MeridenConnecticutSpeaker8= L.marker([41.53,-72.78], {icon: dp_lx}).bindPopup('Meriden, Connecticut&lt;br&gt;&lt;span style=font-size:11px&gt;White 1900-44&lt;/span&gt;&lt;br&gt;Speaker 8 (Thomas, 2003)').addTo(W1900);</v>
      </c>
      <c r="AB229" t="str">
        <f t="shared" si="70"/>
        <v/>
      </c>
      <c r="AG229" t="s">
        <v>7980</v>
      </c>
      <c r="BL229" t="s">
        <v>7128</v>
      </c>
    </row>
    <row r="230" spans="1:64">
      <c r="A230" t="s">
        <v>5326</v>
      </c>
      <c r="B230" s="1" t="s">
        <v>6554</v>
      </c>
      <c r="C230" s="1"/>
      <c r="D230" s="1" t="s">
        <v>5351</v>
      </c>
      <c r="F230" s="41" t="s">
        <v>432</v>
      </c>
      <c r="G230" t="s">
        <v>5151</v>
      </c>
      <c r="I230" s="5">
        <v>-73.97</v>
      </c>
      <c r="J230" s="5">
        <v>40.78</v>
      </c>
      <c r="K230" t="s">
        <v>9487</v>
      </c>
      <c r="L230" s="20"/>
      <c r="M230" s="20"/>
      <c r="N230" t="str">
        <f t="shared" si="71"/>
        <v>Manhattan, New York&lt;br&gt;&lt;span style=font-size:11px&gt;White 1900-44&lt;/span&gt;&lt;br&gt;Speaker 9 (Thomas, 2003)</v>
      </c>
      <c r="O230" t="str">
        <f t="shared" si="68"/>
        <v>W1900ManhattanNewYorkSpeaker9</v>
      </c>
      <c r="R230" t="str">
        <f t="shared" si="73"/>
        <v>dp</v>
      </c>
      <c r="S230" t="str">
        <f t="shared" si="74"/>
        <v>ar</v>
      </c>
      <c r="T230" t="str">
        <f t="shared" si="69"/>
        <v>r0</v>
      </c>
      <c r="U230" t="str">
        <f>IF(M230="consonant",#REF!,"")</f>
        <v/>
      </c>
      <c r="V230" t="str">
        <f t="shared" si="75"/>
        <v>lx</v>
      </c>
      <c r="W230" t="str">
        <f t="shared" si="76"/>
        <v>bk</v>
      </c>
      <c r="X230" t="str">
        <f t="shared" si="77"/>
        <v>ho</v>
      </c>
      <c r="Y230" t="str">
        <f t="shared" si="72"/>
        <v>b</v>
      </c>
      <c r="AA230" t="str">
        <f t="shared" si="67"/>
        <v>const W1900ManhattanNewYorkSpeaker9= L.marker([40.78,-73.97], {icon: dp_lx}).bindPopup('Manhattan, New York&lt;br&gt;&lt;span style=font-size:11px&gt;White 1900-44&lt;/span&gt;&lt;br&gt;Speaker 9 (Thomas, 2003)').addTo(W1900);</v>
      </c>
      <c r="AB230" t="str">
        <f t="shared" si="70"/>
        <v/>
      </c>
      <c r="AG230" t="s">
        <v>7981</v>
      </c>
      <c r="BL230" t="s">
        <v>7129</v>
      </c>
    </row>
    <row r="231" spans="1:64">
      <c r="A231" t="s">
        <v>5326</v>
      </c>
      <c r="B231" s="1" t="s">
        <v>6556</v>
      </c>
      <c r="C231" s="1"/>
      <c r="D231" s="1" t="s">
        <v>5351</v>
      </c>
      <c r="F231" s="41" t="s">
        <v>433</v>
      </c>
      <c r="G231" t="s">
        <v>5300</v>
      </c>
      <c r="I231" s="5">
        <v>-93.08</v>
      </c>
      <c r="J231" s="5">
        <v>45.17</v>
      </c>
      <c r="K231" t="s">
        <v>9387</v>
      </c>
      <c r="L231" s="20"/>
      <c r="M231" s="20"/>
      <c r="N231" t="str">
        <f t="shared" si="71"/>
        <v>Lino Lakes, Minnesota&lt;br&gt;&lt;span style=font-size:11px&gt;White 1900-44&lt;/span&gt;&lt;br&gt;Speaker 10 (Thomas, 2003)</v>
      </c>
      <c r="O231" t="str">
        <f t="shared" si="68"/>
        <v>W1900LinoLakesMinnesotaSpeaker10</v>
      </c>
      <c r="R231" t="str">
        <f t="shared" si="73"/>
        <v>dp</v>
      </c>
      <c r="S231" t="str">
        <f t="shared" si="74"/>
        <v>ar</v>
      </c>
      <c r="T231" t="str">
        <f t="shared" si="69"/>
        <v>r0</v>
      </c>
      <c r="U231" t="str">
        <f>IF(M231="consonant",#REF!,"")</f>
        <v/>
      </c>
      <c r="V231" t="str">
        <f t="shared" si="75"/>
        <v>lx</v>
      </c>
      <c r="W231" t="str">
        <f t="shared" si="76"/>
        <v>bk</v>
      </c>
      <c r="X231" t="str">
        <f t="shared" si="77"/>
        <v>ho</v>
      </c>
      <c r="Y231" t="str">
        <f t="shared" si="72"/>
        <v>b</v>
      </c>
      <c r="AA231" t="str">
        <f t="shared" si="67"/>
        <v>const W1900LinoLakesMinnesotaSpeaker10= L.marker([45.17,-93.08], {icon: dp_lx}).bindPopup('Lino Lakes, Minnesota&lt;br&gt;&lt;span style=font-size:11px&gt;White 1900-44&lt;/span&gt;&lt;br&gt;Speaker 10 (Thomas, 2003)').addTo(W1900);</v>
      </c>
      <c r="AB231" t="str">
        <f t="shared" si="70"/>
        <v/>
      </c>
      <c r="AG231" t="s">
        <v>7982</v>
      </c>
      <c r="BL231" t="s">
        <v>7130</v>
      </c>
    </row>
    <row r="232" spans="1:64">
      <c r="A232" t="s">
        <v>5326</v>
      </c>
      <c r="B232" s="1" t="s">
        <v>6558</v>
      </c>
      <c r="C232" s="1"/>
      <c r="D232" s="1" t="s">
        <v>5351</v>
      </c>
      <c r="F232" s="41" t="s">
        <v>339</v>
      </c>
      <c r="G232" t="s">
        <v>5278</v>
      </c>
      <c r="I232" s="5">
        <v>-75.150000000000006</v>
      </c>
      <c r="J232" s="5">
        <v>39.950000000000003</v>
      </c>
      <c r="K232" t="s">
        <v>9488</v>
      </c>
      <c r="L232" s="20"/>
      <c r="M232" s="20"/>
      <c r="N232" t="str">
        <f t="shared" si="71"/>
        <v>Philadelphia, Pennsylvania&lt;br&gt;&lt;span style=font-size:11px&gt;White 1900-44&lt;/span&gt;&lt;br&gt;Speaker 11 (Thomas, 2003)</v>
      </c>
      <c r="O232" t="str">
        <f t="shared" si="68"/>
        <v>W1900PhiladelphiaPennsylvaniaSpeaker11</v>
      </c>
      <c r="R232" t="str">
        <f t="shared" si="73"/>
        <v>dp</v>
      </c>
      <c r="S232" t="str">
        <f t="shared" si="74"/>
        <v>ar</v>
      </c>
      <c r="T232" t="str">
        <f t="shared" si="69"/>
        <v>r0</v>
      </c>
      <c r="U232" t="str">
        <f>IF(M232="consonant",#REF!,"")</f>
        <v/>
      </c>
      <c r="V232" t="str">
        <f t="shared" si="75"/>
        <v>lx</v>
      </c>
      <c r="W232" t="str">
        <f t="shared" si="76"/>
        <v>bk</v>
      </c>
      <c r="X232" t="str">
        <f t="shared" si="77"/>
        <v>ho</v>
      </c>
      <c r="Y232" t="str">
        <f t="shared" si="72"/>
        <v>b</v>
      </c>
      <c r="AA232" t="str">
        <f t="shared" si="67"/>
        <v>const W1900PhiladelphiaPennsylvaniaSpeaker11= L.marker([39.95,-75.15], {icon: dp_lx}).bindPopup('Philadelphia, Pennsylvania&lt;br&gt;&lt;span style=font-size:11px&gt;White 1900-44&lt;/span&gt;&lt;br&gt;Speaker 11 (Thomas, 2003)').addTo(W1900);</v>
      </c>
      <c r="AB232" t="str">
        <f t="shared" si="70"/>
        <v/>
      </c>
      <c r="AG232" t="s">
        <v>7983</v>
      </c>
      <c r="BL232" t="s">
        <v>7131</v>
      </c>
    </row>
    <row r="233" spans="1:64">
      <c r="A233" t="s">
        <v>5326</v>
      </c>
      <c r="B233" s="1" t="s">
        <v>6560</v>
      </c>
      <c r="C233" s="1"/>
      <c r="D233" s="1" t="s">
        <v>5351</v>
      </c>
      <c r="F233" s="41" t="s">
        <v>442</v>
      </c>
      <c r="G233" t="s">
        <v>5282</v>
      </c>
      <c r="I233" s="5">
        <v>-84.6</v>
      </c>
      <c r="J233" s="5">
        <v>39.15</v>
      </c>
      <c r="K233" t="s">
        <v>9493</v>
      </c>
      <c r="L233" s="20"/>
      <c r="M233" s="20"/>
      <c r="N233" t="str">
        <f t="shared" si="71"/>
        <v>Cheviot, Ohio&lt;br&gt;&lt;span style=font-size:11px&gt;White 1900-44&lt;/span&gt;&lt;br&gt;Speaker 21 (Thomas, 2003)</v>
      </c>
      <c r="O233" t="str">
        <f t="shared" si="68"/>
        <v>W1900CheviotOhioSpeaker21</v>
      </c>
      <c r="R233" t="str">
        <f t="shared" si="73"/>
        <v>dp</v>
      </c>
      <c r="S233" t="str">
        <f t="shared" si="74"/>
        <v>ar</v>
      </c>
      <c r="T233" t="str">
        <f t="shared" si="69"/>
        <v>r0</v>
      </c>
      <c r="U233" t="str">
        <f>IF(M233="consonant",#REF!,"")</f>
        <v/>
      </c>
      <c r="V233" t="str">
        <f t="shared" si="75"/>
        <v>lx</v>
      </c>
      <c r="W233" t="str">
        <f t="shared" si="76"/>
        <v>bk</v>
      </c>
      <c r="X233" t="str">
        <f t="shared" si="77"/>
        <v>ho</v>
      </c>
      <c r="Y233" t="str">
        <f t="shared" si="72"/>
        <v>b</v>
      </c>
      <c r="AA233" t="str">
        <f t="shared" si="67"/>
        <v>const W1900CheviotOhioSpeaker21= L.marker([39.15,-84.6], {icon: dp_lx}).bindPopup('Cheviot, Ohio&lt;br&gt;&lt;span style=font-size:11px&gt;White 1900-44&lt;/span&gt;&lt;br&gt;Speaker 21 (Thomas, 2003)').addTo(W1900);</v>
      </c>
      <c r="AB233" t="str">
        <f t="shared" si="70"/>
        <v/>
      </c>
      <c r="AG233" t="s">
        <v>7984</v>
      </c>
      <c r="BL233" t="s">
        <v>7132</v>
      </c>
    </row>
    <row r="234" spans="1:64">
      <c r="A234" t="s">
        <v>5326</v>
      </c>
      <c r="B234" s="1" t="s">
        <v>6562</v>
      </c>
      <c r="C234" s="1"/>
      <c r="D234" s="1" t="s">
        <v>5351</v>
      </c>
      <c r="F234" s="41" t="s">
        <v>496</v>
      </c>
      <c r="G234" t="s">
        <v>1128</v>
      </c>
      <c r="I234" s="5">
        <v>-77.08</v>
      </c>
      <c r="J234" s="5">
        <v>26.47</v>
      </c>
      <c r="K234" t="s">
        <v>9498</v>
      </c>
      <c r="N234" t="str">
        <f t="shared" si="71"/>
        <v>Cherokee Sound, Bahama&lt;br&gt;&lt;span style=font-size:11px&gt;White 1900-44&lt;/span&gt;&lt;br&gt;Speaker 51 (Thomas, 2003)</v>
      </c>
      <c r="O234" t="str">
        <f t="shared" si="68"/>
        <v>W1900CherokeeSoundBahamaSpeaker51</v>
      </c>
      <c r="R234" t="str">
        <f t="shared" si="73"/>
        <v>dp</v>
      </c>
      <c r="S234" t="str">
        <f t="shared" si="74"/>
        <v>ar</v>
      </c>
      <c r="T234" t="str">
        <f t="shared" si="69"/>
        <v>r0</v>
      </c>
      <c r="U234" t="str">
        <f>IF(M234="consonant",#REF!,"")</f>
        <v/>
      </c>
      <c r="V234" t="str">
        <f t="shared" si="75"/>
        <v>lx</v>
      </c>
      <c r="W234" t="str">
        <f t="shared" si="76"/>
        <v>bk</v>
      </c>
      <c r="X234" t="str">
        <f t="shared" si="77"/>
        <v>ho</v>
      </c>
      <c r="Y234" t="str">
        <f t="shared" si="72"/>
        <v>b</v>
      </c>
      <c r="AA234" t="str">
        <f t="shared" si="67"/>
        <v>const W1900CherokeeSoundBahamaSpeaker51= L.marker([26.47,-77.08], {icon: dp_lx}).bindPopup('Cherokee Sound, Bahama&lt;br&gt;&lt;span style=font-size:11px&gt;White 1900-44&lt;/span&gt;&lt;br&gt;Speaker 51 (Thomas, 2003)').addTo(W1900);</v>
      </c>
      <c r="AB234" t="str">
        <f t="shared" si="70"/>
        <v/>
      </c>
      <c r="AG234" t="s">
        <v>7985</v>
      </c>
      <c r="BL234" t="s">
        <v>7133</v>
      </c>
    </row>
    <row r="235" spans="1:64">
      <c r="A235" t="s">
        <v>5326</v>
      </c>
      <c r="B235" s="1" t="s">
        <v>6564</v>
      </c>
      <c r="C235" s="1"/>
      <c r="D235" s="1" t="s">
        <v>5351</v>
      </c>
      <c r="F235" s="41" t="s">
        <v>452</v>
      </c>
      <c r="G235" t="s">
        <v>903</v>
      </c>
      <c r="I235" s="5">
        <v>-76.42</v>
      </c>
      <c r="J235" s="5">
        <v>37.65</v>
      </c>
      <c r="K235" t="s">
        <v>9492</v>
      </c>
      <c r="L235" s="20"/>
      <c r="M235" s="20"/>
      <c r="N235" t="str">
        <f t="shared" si="71"/>
        <v>Irvington, Virginia&lt;br&gt;&lt;span style=font-size:11px&gt;White 1900-44&lt;/span&gt;&lt;br&gt;Speaker 55 (Thomas, 2003)</v>
      </c>
      <c r="O235" t="str">
        <f t="shared" si="68"/>
        <v>W1900IrvingtonVirginiaSpeaker55</v>
      </c>
      <c r="R235" t="str">
        <f t="shared" si="73"/>
        <v>dp</v>
      </c>
      <c r="S235" t="str">
        <f t="shared" si="74"/>
        <v>ar</v>
      </c>
      <c r="T235" t="str">
        <f t="shared" si="69"/>
        <v>r0</v>
      </c>
      <c r="U235" t="str">
        <f>IF(M235="consonant",#REF!,"")</f>
        <v/>
      </c>
      <c r="V235" t="str">
        <f t="shared" si="75"/>
        <v>lx</v>
      </c>
      <c r="W235" t="str">
        <f t="shared" si="76"/>
        <v>bk</v>
      </c>
      <c r="X235" t="str">
        <f t="shared" si="77"/>
        <v>ho</v>
      </c>
      <c r="Y235" t="str">
        <f t="shared" si="72"/>
        <v>b</v>
      </c>
      <c r="AA235" t="str">
        <f t="shared" si="67"/>
        <v>const W1900IrvingtonVirginiaSpeaker55= L.marker([37.65,-76.42], {icon: dp_lx}).bindPopup('Irvington, Virginia&lt;br&gt;&lt;span style=font-size:11px&gt;White 1900-44&lt;/span&gt;&lt;br&gt;Speaker 55 (Thomas, 2003)').addTo(W1900);</v>
      </c>
      <c r="AB235" t="str">
        <f t="shared" si="70"/>
        <v/>
      </c>
      <c r="AG235" t="s">
        <v>7986</v>
      </c>
      <c r="BL235" t="s">
        <v>7134</v>
      </c>
    </row>
    <row r="236" spans="1:64">
      <c r="A236" t="s">
        <v>5326</v>
      </c>
      <c r="B236" s="1" t="s">
        <v>6566</v>
      </c>
      <c r="C236" s="1"/>
      <c r="D236" s="1" t="s">
        <v>5351</v>
      </c>
      <c r="F236" s="41" t="s">
        <v>514</v>
      </c>
      <c r="G236" t="s">
        <v>5298</v>
      </c>
      <c r="I236" s="5">
        <v>-86.45</v>
      </c>
      <c r="J236" s="5">
        <v>32.58</v>
      </c>
      <c r="K236" t="s">
        <v>9505</v>
      </c>
      <c r="L236" s="20"/>
      <c r="M236" s="20"/>
      <c r="N236" t="str">
        <f t="shared" si="71"/>
        <v>Montgomery1, Alabama&lt;br&gt;&lt;span style=font-size:11px&gt;White 1900-44&lt;/span&gt;&lt;br&gt;Speaker 59 (Thomas, 2003)</v>
      </c>
      <c r="O236" t="str">
        <f t="shared" si="68"/>
        <v>W1900Montgomery1AlabamaSpeaker59</v>
      </c>
      <c r="R236" t="str">
        <f t="shared" si="73"/>
        <v>dp</v>
      </c>
      <c r="S236" t="str">
        <f t="shared" si="74"/>
        <v>ar</v>
      </c>
      <c r="T236" t="str">
        <f t="shared" si="69"/>
        <v>r0</v>
      </c>
      <c r="U236" t="str">
        <f>IF(M236="consonant",#REF!,"")</f>
        <v/>
      </c>
      <c r="V236" t="str">
        <f t="shared" si="75"/>
        <v>lx</v>
      </c>
      <c r="W236" t="str">
        <f t="shared" si="76"/>
        <v>bk</v>
      </c>
      <c r="X236" t="str">
        <f t="shared" si="77"/>
        <v>ho</v>
      </c>
      <c r="Y236" t="str">
        <f t="shared" si="72"/>
        <v>b</v>
      </c>
      <c r="AA236" t="str">
        <f t="shared" si="67"/>
        <v>const W1900Montgomery1AlabamaSpeaker59= L.marker([32.58,-86.45], {icon: dp_lx}).bindPopup('Montgomery1, Alabama&lt;br&gt;&lt;span style=font-size:11px&gt;White 1900-44&lt;/span&gt;&lt;br&gt;Speaker 59 (Thomas, 2003)').addTo(W1900);</v>
      </c>
      <c r="AB236" t="str">
        <f t="shared" si="70"/>
        <v/>
      </c>
      <c r="AG236" t="s">
        <v>7987</v>
      </c>
      <c r="BL236" t="s">
        <v>7135</v>
      </c>
    </row>
    <row r="237" spans="1:64">
      <c r="A237" t="s">
        <v>5326</v>
      </c>
      <c r="B237" s="1" t="s">
        <v>6568</v>
      </c>
      <c r="C237" s="1"/>
      <c r="D237" s="1" t="s">
        <v>5351</v>
      </c>
      <c r="F237" s="41" t="s">
        <v>515</v>
      </c>
      <c r="G237" t="s">
        <v>5288</v>
      </c>
      <c r="I237" s="5">
        <v>-83.8</v>
      </c>
      <c r="J237" s="5">
        <v>35.32</v>
      </c>
      <c r="K237" t="s">
        <v>9501</v>
      </c>
      <c r="L237" s="20"/>
      <c r="M237" s="20"/>
      <c r="N237" t="str">
        <f t="shared" si="71"/>
        <v>Robbinisville1, North Carolina&lt;br&gt;&lt;span style=font-size:11px&gt;White 1900-44&lt;/span&gt;&lt;br&gt;Speaker 64 (Thomas, 2003)</v>
      </c>
      <c r="O237" t="str">
        <f t="shared" si="68"/>
        <v>W1900Robbinisville1NorthCarolinaSpeaker64</v>
      </c>
      <c r="R237" t="str">
        <f t="shared" si="73"/>
        <v>dp</v>
      </c>
      <c r="S237" t="str">
        <f t="shared" si="74"/>
        <v>ar</v>
      </c>
      <c r="T237" t="str">
        <f t="shared" si="69"/>
        <v>r0</v>
      </c>
      <c r="U237" t="str">
        <f>IF(M237="consonant",#REF!,"")</f>
        <v/>
      </c>
      <c r="V237" t="str">
        <f t="shared" si="75"/>
        <v>lx</v>
      </c>
      <c r="W237" t="str">
        <f t="shared" si="76"/>
        <v>bk</v>
      </c>
      <c r="X237" t="str">
        <f t="shared" si="77"/>
        <v>ho</v>
      </c>
      <c r="Y237" t="str">
        <f t="shared" si="72"/>
        <v>b</v>
      </c>
      <c r="AA237" t="str">
        <f t="shared" si="67"/>
        <v>const W1900Robbinisville1NorthCarolinaSpeaker64= L.marker([35.32,-83.8], {icon: dp_lx}).bindPopup('Robbinisville1, North Carolina&lt;br&gt;&lt;span style=font-size:11px&gt;White 1900-44&lt;/span&gt;&lt;br&gt;Speaker 64 (Thomas, 2003)').addTo(W1900);</v>
      </c>
      <c r="AB237" t="str">
        <f t="shared" si="70"/>
        <v/>
      </c>
      <c r="AG237" t="s">
        <v>7988</v>
      </c>
      <c r="BL237" t="s">
        <v>7136</v>
      </c>
    </row>
    <row r="238" spans="1:64">
      <c r="A238" t="s">
        <v>5326</v>
      </c>
      <c r="B238" s="1" t="s">
        <v>6570</v>
      </c>
      <c r="C238" s="1"/>
      <c r="D238" s="1" t="s">
        <v>5351</v>
      </c>
      <c r="F238" s="41" t="s">
        <v>516</v>
      </c>
      <c r="G238" t="s">
        <v>5288</v>
      </c>
      <c r="I238" s="5">
        <v>-78.63</v>
      </c>
      <c r="J238" s="5">
        <v>36.28</v>
      </c>
      <c r="K238" t="s">
        <v>9501</v>
      </c>
      <c r="L238" s="20"/>
      <c r="M238" s="20"/>
      <c r="N238" t="str">
        <f t="shared" si="71"/>
        <v>Raleigh1, North Carolina&lt;br&gt;&lt;span style=font-size:11px&gt;White 1900-44&lt;/span&gt;&lt;br&gt;Speaker 72 (Thomas, 2003)</v>
      </c>
      <c r="O238" t="str">
        <f t="shared" si="68"/>
        <v>W1900Raleigh1NorthCarolinaSpeaker72</v>
      </c>
      <c r="R238" t="str">
        <f t="shared" si="73"/>
        <v>dp</v>
      </c>
      <c r="S238" t="str">
        <f t="shared" si="74"/>
        <v>ar</v>
      </c>
      <c r="T238" t="str">
        <f t="shared" si="69"/>
        <v>r0</v>
      </c>
      <c r="U238" t="str">
        <f>IF(M238="consonant",#REF!,"")</f>
        <v/>
      </c>
      <c r="V238" t="str">
        <f t="shared" si="75"/>
        <v>lx</v>
      </c>
      <c r="W238" t="str">
        <f t="shared" si="76"/>
        <v>bk</v>
      </c>
      <c r="X238" t="str">
        <f t="shared" si="77"/>
        <v>ho</v>
      </c>
      <c r="Y238" t="str">
        <f t="shared" si="72"/>
        <v>b</v>
      </c>
      <c r="AA238" t="str">
        <f t="shared" si="67"/>
        <v>const W1900Raleigh1NorthCarolinaSpeaker72= L.marker([36.28,-78.63], {icon: dp_lx}).bindPopup('Raleigh1, North Carolina&lt;br&gt;&lt;span style=font-size:11px&gt;White 1900-44&lt;/span&gt;&lt;br&gt;Speaker 72 (Thomas, 2003)').addTo(W1900);</v>
      </c>
      <c r="AB238" t="str">
        <f t="shared" si="70"/>
        <v/>
      </c>
      <c r="AG238" t="s">
        <v>7989</v>
      </c>
      <c r="BL238" t="s">
        <v>7137</v>
      </c>
    </row>
    <row r="239" spans="1:64">
      <c r="A239" t="s">
        <v>5326</v>
      </c>
      <c r="B239" s="1" t="s">
        <v>6572</v>
      </c>
      <c r="C239" s="1"/>
      <c r="D239" s="1" t="s">
        <v>5351</v>
      </c>
      <c r="F239" s="41" t="s">
        <v>460</v>
      </c>
      <c r="G239" t="s">
        <v>5288</v>
      </c>
      <c r="I239" s="5">
        <v>-79.03</v>
      </c>
      <c r="J239" s="5">
        <v>36.270000000000003</v>
      </c>
      <c r="K239" t="s">
        <v>9495</v>
      </c>
      <c r="L239" s="20"/>
      <c r="M239" s="20"/>
      <c r="N239" t="str">
        <f t="shared" si="71"/>
        <v>Hurdle Mills, North Carolina&lt;br&gt;&lt;span style=font-size:11px&gt;White 1900-44&lt;/span&gt;&lt;br&gt;Speaker 76 (Thomas, 2003)</v>
      </c>
      <c r="O239" t="str">
        <f t="shared" si="68"/>
        <v>W1900HurdleMillsNorthCarolinaSpeaker76</v>
      </c>
      <c r="R239" t="str">
        <f t="shared" si="73"/>
        <v>dp</v>
      </c>
      <c r="S239" t="str">
        <f t="shared" si="74"/>
        <v>ar</v>
      </c>
      <c r="T239" t="str">
        <f t="shared" si="69"/>
        <v>r0</v>
      </c>
      <c r="U239" t="str">
        <f>IF(M239="consonant",#REF!,"")</f>
        <v/>
      </c>
      <c r="V239" t="str">
        <f t="shared" si="75"/>
        <v>lx</v>
      </c>
      <c r="W239" t="str">
        <f t="shared" si="76"/>
        <v>bk</v>
      </c>
      <c r="X239" t="str">
        <f t="shared" si="77"/>
        <v>ho</v>
      </c>
      <c r="Y239" t="str">
        <f t="shared" si="72"/>
        <v>b</v>
      </c>
      <c r="AA239" t="str">
        <f t="shared" si="67"/>
        <v>const W1900HurdleMillsNorthCarolinaSpeaker76= L.marker([36.27,-79.03], {icon: dp_lx}).bindPopup('Hurdle Mills, North Carolina&lt;br&gt;&lt;span style=font-size:11px&gt;White 1900-44&lt;/span&gt;&lt;br&gt;Speaker 76 (Thomas, 2003)').addTo(W1900);</v>
      </c>
      <c r="AB239" t="str">
        <f t="shared" si="70"/>
        <v/>
      </c>
      <c r="AG239" t="s">
        <v>7990</v>
      </c>
      <c r="BL239" t="s">
        <v>7138</v>
      </c>
    </row>
    <row r="240" spans="1:64">
      <c r="A240" t="s">
        <v>5326</v>
      </c>
      <c r="B240" s="1" t="s">
        <v>6574</v>
      </c>
      <c r="C240" s="1"/>
      <c r="D240" s="1" t="s">
        <v>5351</v>
      </c>
      <c r="F240" s="41" t="s">
        <v>461</v>
      </c>
      <c r="G240" t="s">
        <v>5288</v>
      </c>
      <c r="I240" s="5">
        <v>-79.150000000000006</v>
      </c>
      <c r="J240" s="5">
        <v>36.4</v>
      </c>
      <c r="K240" t="s">
        <v>9495</v>
      </c>
      <c r="L240" s="20"/>
      <c r="M240" s="20"/>
      <c r="N240" t="str">
        <f t="shared" si="71"/>
        <v>Leasburg, North Carolina&lt;br&gt;&lt;span style=font-size:11px&gt;White 1900-44&lt;/span&gt;&lt;br&gt;Speaker 77 (Thomas, 2003)</v>
      </c>
      <c r="O240" t="str">
        <f t="shared" si="68"/>
        <v>W1900LeasburgNorthCarolinaSpeaker77</v>
      </c>
      <c r="R240" t="str">
        <f t="shared" si="73"/>
        <v>dp</v>
      </c>
      <c r="S240" t="str">
        <f t="shared" si="74"/>
        <v>ar</v>
      </c>
      <c r="T240" t="str">
        <f t="shared" si="69"/>
        <v>r0</v>
      </c>
      <c r="U240" t="str">
        <f>IF(M240="consonant",#REF!,"")</f>
        <v/>
      </c>
      <c r="V240" t="str">
        <f t="shared" si="75"/>
        <v>lx</v>
      </c>
      <c r="W240" t="str">
        <f t="shared" si="76"/>
        <v>bk</v>
      </c>
      <c r="X240" t="str">
        <f t="shared" si="77"/>
        <v>ho</v>
      </c>
      <c r="Y240" t="str">
        <f t="shared" si="72"/>
        <v>b</v>
      </c>
      <c r="AA240" t="str">
        <f t="shared" si="67"/>
        <v>const W1900LeasburgNorthCarolinaSpeaker77= L.marker([36.4,-79.15], {icon: dp_lx}).bindPopup('Leasburg, North Carolina&lt;br&gt;&lt;span style=font-size:11px&gt;White 1900-44&lt;/span&gt;&lt;br&gt;Speaker 77 (Thomas, 2003)').addTo(W1900);</v>
      </c>
      <c r="AB240" t="str">
        <f t="shared" si="70"/>
        <v/>
      </c>
      <c r="AG240" t="s">
        <v>7991</v>
      </c>
      <c r="BL240" t="s">
        <v>7139</v>
      </c>
    </row>
    <row r="241" spans="1:64">
      <c r="A241" t="s">
        <v>5326</v>
      </c>
      <c r="B241" s="1" t="s">
        <v>6576</v>
      </c>
      <c r="C241" s="1"/>
      <c r="D241" s="1" t="s">
        <v>5351</v>
      </c>
      <c r="F241" s="41" t="s">
        <v>463</v>
      </c>
      <c r="G241" t="s">
        <v>5288</v>
      </c>
      <c r="I241" s="5">
        <v>-76.14</v>
      </c>
      <c r="J241" s="5">
        <v>36.15</v>
      </c>
      <c r="K241" t="s">
        <v>9499</v>
      </c>
      <c r="L241" s="20"/>
      <c r="M241" s="20"/>
      <c r="N241" t="str">
        <f t="shared" si="71"/>
        <v>Engelhard, North Carolina&lt;br&gt;&lt;span style=font-size:11px&gt;White 1900-44&lt;/span&gt;&lt;br&gt;Speaker 80 (Thomas, 2003)</v>
      </c>
      <c r="O241" t="str">
        <f t="shared" si="68"/>
        <v>W1900EngelhardNorthCarolinaSpeaker80</v>
      </c>
      <c r="R241" t="str">
        <f t="shared" si="73"/>
        <v>dp</v>
      </c>
      <c r="S241" t="str">
        <f t="shared" si="74"/>
        <v>ar</v>
      </c>
      <c r="T241" t="str">
        <f t="shared" si="69"/>
        <v>r0</v>
      </c>
      <c r="U241" t="str">
        <f>IF(M241="consonant",#REF!,"")</f>
        <v/>
      </c>
      <c r="V241" t="str">
        <f t="shared" si="75"/>
        <v>lx</v>
      </c>
      <c r="W241" t="str">
        <f t="shared" si="76"/>
        <v>bk</v>
      </c>
      <c r="X241" t="str">
        <f t="shared" si="77"/>
        <v>ho</v>
      </c>
      <c r="Y241" t="str">
        <f t="shared" si="72"/>
        <v>b</v>
      </c>
      <c r="AA241" t="str">
        <f t="shared" si="67"/>
        <v>const W1900EngelhardNorthCarolinaSpeaker80= L.marker([36.15,-76.14], {icon: dp_lx}).bindPopup('Engelhard, North Carolina&lt;br&gt;&lt;span style=font-size:11px&gt;White 1900-44&lt;/span&gt;&lt;br&gt;Speaker 80 (Thomas, 2003)').addTo(W1900);</v>
      </c>
      <c r="AB241" t="str">
        <f t="shared" si="70"/>
        <v/>
      </c>
      <c r="AG241" t="s">
        <v>7992</v>
      </c>
      <c r="BL241" t="s">
        <v>7140</v>
      </c>
    </row>
    <row r="242" spans="1:64">
      <c r="A242" t="s">
        <v>5326</v>
      </c>
      <c r="B242" s="1" t="s">
        <v>6578</v>
      </c>
      <c r="C242" s="1"/>
      <c r="D242" s="1" t="s">
        <v>5351</v>
      </c>
      <c r="F242" s="41" t="s">
        <v>464</v>
      </c>
      <c r="G242" t="s">
        <v>5288</v>
      </c>
      <c r="I242" s="5">
        <v>-76.37</v>
      </c>
      <c r="J242" s="5">
        <v>35.68</v>
      </c>
      <c r="K242" t="s">
        <v>9499</v>
      </c>
      <c r="L242" s="20"/>
      <c r="M242" s="20"/>
      <c r="N242" t="str">
        <f t="shared" si="71"/>
        <v>Swan Quarter, North Carolina&lt;br&gt;&lt;span style=font-size:11px&gt;White 1900-44&lt;/span&gt;&lt;br&gt;Speaker 81 (Thomas, 2003)</v>
      </c>
      <c r="O242" t="str">
        <f t="shared" si="68"/>
        <v>W1900SwanQuarterNorthCarolinaSpeaker81</v>
      </c>
      <c r="R242" t="str">
        <f t="shared" si="73"/>
        <v>dp</v>
      </c>
      <c r="S242" t="str">
        <f t="shared" si="74"/>
        <v>ar</v>
      </c>
      <c r="T242" t="str">
        <f t="shared" si="69"/>
        <v>r0</v>
      </c>
      <c r="U242" t="str">
        <f>IF(M242="consonant",#REF!,"")</f>
        <v/>
      </c>
      <c r="V242" t="str">
        <f t="shared" si="75"/>
        <v>lx</v>
      </c>
      <c r="W242" t="str">
        <f t="shared" si="76"/>
        <v>bk</v>
      </c>
      <c r="X242" t="str">
        <f t="shared" si="77"/>
        <v>ho</v>
      </c>
      <c r="Y242" t="str">
        <f t="shared" si="72"/>
        <v>b</v>
      </c>
      <c r="AA242" t="str">
        <f t="shared" si="67"/>
        <v>const W1900SwanQuarterNorthCarolinaSpeaker81= L.marker([35.68,-76.37], {icon: dp_lx}).bindPopup('Swan Quarter, North Carolina&lt;br&gt;&lt;span style=font-size:11px&gt;White 1900-44&lt;/span&gt;&lt;br&gt;Speaker 81 (Thomas, 2003)').addTo(W1900);</v>
      </c>
      <c r="AB242" t="str">
        <f t="shared" si="70"/>
        <v/>
      </c>
      <c r="AG242" t="s">
        <v>7993</v>
      </c>
      <c r="BL242" t="s">
        <v>7141</v>
      </c>
    </row>
    <row r="243" spans="1:64">
      <c r="A243" t="s">
        <v>5326</v>
      </c>
      <c r="B243" s="1" t="s">
        <v>6580</v>
      </c>
      <c r="C243" s="1"/>
      <c r="D243" s="1" t="s">
        <v>5351</v>
      </c>
      <c r="F243" s="41" t="s">
        <v>465</v>
      </c>
      <c r="G243" t="s">
        <v>5288</v>
      </c>
      <c r="I243" s="5">
        <v>-75.98</v>
      </c>
      <c r="J243" s="5">
        <v>35.229999999999997</v>
      </c>
      <c r="K243" t="s">
        <v>9507</v>
      </c>
      <c r="L243" s="20"/>
      <c r="M243" s="20"/>
      <c r="N243" t="str">
        <f t="shared" si="71"/>
        <v>Ocracoke, North Carolina&lt;br&gt;&lt;span style=font-size:11px&gt;White 1900-44&lt;/span&gt;&lt;br&gt;Speaker 84 (Thomas, 2003)</v>
      </c>
      <c r="O243" t="str">
        <f t="shared" si="68"/>
        <v>W1900OcracokeNorthCarolinaSpeaker84</v>
      </c>
      <c r="R243" t="str">
        <f t="shared" si="73"/>
        <v>dp</v>
      </c>
      <c r="S243" t="str">
        <f t="shared" si="74"/>
        <v>ar</v>
      </c>
      <c r="T243" t="str">
        <f t="shared" si="69"/>
        <v>r0</v>
      </c>
      <c r="U243" t="str">
        <f>IF(M243="consonant",#REF!,"")</f>
        <v/>
      </c>
      <c r="V243" t="str">
        <f t="shared" si="75"/>
        <v>lx</v>
      </c>
      <c r="W243" t="str">
        <f t="shared" si="76"/>
        <v>bk</v>
      </c>
      <c r="X243" t="str">
        <f t="shared" si="77"/>
        <v>ho</v>
      </c>
      <c r="Y243" t="str">
        <f t="shared" si="72"/>
        <v>b</v>
      </c>
      <c r="AA243" t="str">
        <f t="shared" si="67"/>
        <v>const W1900OcracokeNorthCarolinaSpeaker84= L.marker([35.23,-75.98], {icon: dp_lx}).bindPopup('Ocracoke, North Carolina&lt;br&gt;&lt;span style=font-size:11px&gt;White 1900-44&lt;/span&gt;&lt;br&gt;Speaker 84 (Thomas, 2003)').addTo(W1900);</v>
      </c>
      <c r="AB243" t="str">
        <f t="shared" si="70"/>
        <v/>
      </c>
      <c r="AG243" t="s">
        <v>7994</v>
      </c>
      <c r="BL243" t="s">
        <v>7142</v>
      </c>
    </row>
    <row r="244" spans="1:64">
      <c r="A244" t="s">
        <v>5326</v>
      </c>
      <c r="B244" s="1" t="s">
        <v>6582</v>
      </c>
      <c r="C244" s="1"/>
      <c r="D244" s="1" t="s">
        <v>5351</v>
      </c>
      <c r="F244" s="41" t="s">
        <v>538</v>
      </c>
      <c r="G244" t="s">
        <v>5288</v>
      </c>
      <c r="I244" s="5">
        <v>-76.56</v>
      </c>
      <c r="J244" s="5">
        <v>34.81</v>
      </c>
      <c r="K244" t="s">
        <v>9507</v>
      </c>
      <c r="L244" s="20"/>
      <c r="M244" s="20"/>
      <c r="N244" t="str">
        <f t="shared" si="71"/>
        <v>Harkers Island, North Carolina&lt;br&gt;&lt;span style=font-size:11px&gt;White 1900-44&lt;/span&gt;&lt;br&gt;Speaker 87 (Thomas, 2003)</v>
      </c>
      <c r="O244" t="str">
        <f t="shared" si="68"/>
        <v>W1900HarkersIslandNorthCarolinaSpeaker87</v>
      </c>
      <c r="R244" t="str">
        <f t="shared" si="73"/>
        <v>dp</v>
      </c>
      <c r="S244" t="str">
        <f t="shared" si="74"/>
        <v>ar</v>
      </c>
      <c r="T244" t="str">
        <f t="shared" si="69"/>
        <v>r0</v>
      </c>
      <c r="U244" t="str">
        <f>IF(M244="consonant",#REF!,"")</f>
        <v/>
      </c>
      <c r="V244" t="str">
        <f t="shared" si="75"/>
        <v>lx</v>
      </c>
      <c r="W244" t="str">
        <f t="shared" si="76"/>
        <v>bk</v>
      </c>
      <c r="X244" t="str">
        <f t="shared" si="77"/>
        <v>ho</v>
      </c>
      <c r="Y244" t="str">
        <f t="shared" si="72"/>
        <v>b</v>
      </c>
      <c r="AA244" t="str">
        <f t="shared" si="67"/>
        <v>const W1900HarkersIslandNorthCarolinaSpeaker87= L.marker([34.81,-76.56], {icon: dp_lx}).bindPopup('Harkers Island, North Carolina&lt;br&gt;&lt;span style=font-size:11px&gt;White 1900-44&lt;/span&gt;&lt;br&gt;Speaker 87 (Thomas, 2003)').addTo(W1900);</v>
      </c>
      <c r="AB244" t="str">
        <f t="shared" si="70"/>
        <v/>
      </c>
      <c r="AG244" t="s">
        <v>7995</v>
      </c>
      <c r="BL244" t="s">
        <v>7143</v>
      </c>
    </row>
    <row r="245" spans="1:64">
      <c r="A245" t="s">
        <v>5326</v>
      </c>
      <c r="B245" s="1" t="s">
        <v>6584</v>
      </c>
      <c r="C245" s="1"/>
      <c r="D245" s="1" t="s">
        <v>5351</v>
      </c>
      <c r="F245" s="41" t="s">
        <v>121</v>
      </c>
      <c r="G245" t="s">
        <v>5293</v>
      </c>
      <c r="I245" s="5">
        <v>-90.13</v>
      </c>
      <c r="J245" s="5">
        <v>30.41</v>
      </c>
      <c r="K245" t="s">
        <v>9508</v>
      </c>
      <c r="L245" s="20"/>
      <c r="M245" s="20"/>
      <c r="N245" t="str">
        <f t="shared" si="71"/>
        <v>New Orleans, Louisiana&lt;br&gt;&lt;span style=font-size:11px&gt;White 1900-44&lt;/span&gt;&lt;br&gt;Speaker 88 (Thomas, 2003)</v>
      </c>
      <c r="O245" t="str">
        <f t="shared" si="68"/>
        <v>W1900NewOrleansLouisianaSpeaker88</v>
      </c>
      <c r="R245" t="str">
        <f t="shared" si="73"/>
        <v>dp</v>
      </c>
      <c r="S245" t="str">
        <f t="shared" si="74"/>
        <v>ar</v>
      </c>
      <c r="T245" t="str">
        <f t="shared" si="69"/>
        <v>r0</v>
      </c>
      <c r="U245" t="str">
        <f>IF(M245="consonant",#REF!,"")</f>
        <v/>
      </c>
      <c r="V245" t="str">
        <f t="shared" si="75"/>
        <v>lx</v>
      </c>
      <c r="W245" t="str">
        <f t="shared" si="76"/>
        <v>bk</v>
      </c>
      <c r="X245" t="str">
        <f t="shared" si="77"/>
        <v>ho</v>
      </c>
      <c r="Y245" t="str">
        <f t="shared" si="72"/>
        <v>b</v>
      </c>
      <c r="AA245" t="str">
        <f t="shared" ref="AA245:AA308" si="78">IF(OR(R245="",V245=""),"",IF(I245="","","const "&amp;O245&amp;"= L.marker(["&amp;J245&amp;","&amp;I245&amp;"], {icon: "&amp;R245&amp;"_"&amp;V245&amp;"}).bindPopup('"&amp;N245&amp;"').addTo("&amp;A245&amp;");"))</f>
        <v>const W1900NewOrleansLouisianaSpeaker88= L.marker([30.41,-90.13], {icon: dp_lx}).bindPopup('New Orleans, Louisiana&lt;br&gt;&lt;span style=font-size:11px&gt;White 1900-44&lt;/span&gt;&lt;br&gt;Speaker 88 (Thomas, 2003)').addTo(W1900);</v>
      </c>
      <c r="AB245" t="str">
        <f t="shared" si="70"/>
        <v/>
      </c>
      <c r="AG245" t="s">
        <v>7996</v>
      </c>
      <c r="BL245" t="s">
        <v>7144</v>
      </c>
    </row>
    <row r="246" spans="1:64">
      <c r="A246" t="s">
        <v>5326</v>
      </c>
      <c r="B246" s="1" t="s">
        <v>6586</v>
      </c>
      <c r="C246" s="1"/>
      <c r="D246" s="1" t="s">
        <v>5351</v>
      </c>
      <c r="F246" s="41" t="s">
        <v>520</v>
      </c>
      <c r="G246" t="s">
        <v>420</v>
      </c>
      <c r="I246" s="5">
        <v>-96.6</v>
      </c>
      <c r="J246" s="5">
        <v>36.54</v>
      </c>
      <c r="K246" t="s">
        <v>9490</v>
      </c>
      <c r="L246" s="20"/>
      <c r="M246" s="20"/>
      <c r="N246" t="str">
        <f t="shared" si="71"/>
        <v>Yale1, Oklahoma&lt;br&gt;&lt;span style=font-size:11px&gt;White 1900-44&lt;/span&gt;&lt;br&gt;Speaker 90 (Thomas, 2003)</v>
      </c>
      <c r="O246" t="str">
        <f t="shared" ref="O246:O514" si="79">A246&amp;SUBSTITUTE(SUBSTITUTE(SUBSTITUTE(F246,".","")," ",""),"-","")&amp;SUBSTITUTE(G246," ","")&amp;SUBSTITUTE(SUBSTITUTE(SUBSTITUTE(B246,".","")," ",""),"-","")</f>
        <v>W1900Yale1OklahomaSpeaker90</v>
      </c>
      <c r="R246" t="str">
        <f t="shared" si="73"/>
        <v>dp</v>
      </c>
      <c r="S246" t="str">
        <f t="shared" si="74"/>
        <v>ar</v>
      </c>
      <c r="T246" t="str">
        <f t="shared" ref="T246:T309" si="80">IF(M246="rhot","",IF(M246="AAE_7R","r7",IF(AND(D246="(Labov et al, 2003)",M246="W"),"r3","r0")))</f>
        <v>r0</v>
      </c>
      <c r="U246" t="str">
        <f>IF(M246="consonant",#REF!,"")</f>
        <v/>
      </c>
      <c r="V246" t="str">
        <f t="shared" si="75"/>
        <v>lx</v>
      </c>
      <c r="W246" t="str">
        <f t="shared" si="76"/>
        <v>bk</v>
      </c>
      <c r="X246" t="str">
        <f t="shared" si="77"/>
        <v>ho</v>
      </c>
      <c r="Y246" t="str">
        <f t="shared" si="72"/>
        <v>b</v>
      </c>
      <c r="AA246" t="str">
        <f t="shared" si="78"/>
        <v>const W1900Yale1OklahomaSpeaker90= L.marker([36.54,-96.6], {icon: dp_lx}).bindPopup('Yale1, Oklahoma&lt;br&gt;&lt;span style=font-size:11px&gt;White 1900-44&lt;/span&gt;&lt;br&gt;Speaker 90 (Thomas, 2003)').addTo(W1900);</v>
      </c>
      <c r="AB246" t="str">
        <f t="shared" ref="AB246:AB265" si="81">IF(OR(S246="",Z246=""),"",IF(I246="","","const "&amp;O246&amp;"= L.marker(["&amp;J246&amp;","&amp;I246&amp;"], {icon: "&amp;S246&amp;"_"&amp;Z246&amp;"}).bindPopup('"&amp;N246&amp;"').addTo("&amp;A246&amp;");"))</f>
        <v/>
      </c>
      <c r="AG246" t="s">
        <v>7997</v>
      </c>
      <c r="BL246" t="s">
        <v>7145</v>
      </c>
    </row>
    <row r="247" spans="1:64">
      <c r="A247" t="s">
        <v>5326</v>
      </c>
      <c r="B247" s="1" t="s">
        <v>6588</v>
      </c>
      <c r="C247" s="1"/>
      <c r="D247" s="1" t="s">
        <v>5351</v>
      </c>
      <c r="F247" s="41" t="s">
        <v>468</v>
      </c>
      <c r="G247" t="s">
        <v>5301</v>
      </c>
      <c r="I247" s="5">
        <v>-47.85</v>
      </c>
      <c r="J247" s="5">
        <v>-19.809999999999999</v>
      </c>
      <c r="K247" t="s">
        <v>9509</v>
      </c>
      <c r="L247" s="20"/>
      <c r="M247" s="20"/>
      <c r="N247" t="str">
        <f t="shared" si="71"/>
        <v>Americana, Brazil&lt;br&gt;&lt;span style=font-size:11px&gt;White 1900-44&lt;/span&gt;&lt;br&gt;Speaker 94 (Thomas, 2003)</v>
      </c>
      <c r="O247" t="str">
        <f t="shared" si="79"/>
        <v>W1900AmericanaBrazilSpeaker94</v>
      </c>
      <c r="R247" t="str">
        <f t="shared" si="73"/>
        <v>dp</v>
      </c>
      <c r="S247" t="str">
        <f t="shared" si="74"/>
        <v>ar</v>
      </c>
      <c r="T247" t="str">
        <f t="shared" si="80"/>
        <v>r0</v>
      </c>
      <c r="U247" t="str">
        <f>IF(M247="consonant",#REF!,"")</f>
        <v/>
      </c>
      <c r="V247" t="str">
        <f t="shared" si="75"/>
        <v>lx</v>
      </c>
      <c r="W247" t="str">
        <f t="shared" si="76"/>
        <v>bk</v>
      </c>
      <c r="X247" t="str">
        <f t="shared" si="77"/>
        <v>ho</v>
      </c>
      <c r="Y247" t="str">
        <f t="shared" si="72"/>
        <v>b</v>
      </c>
      <c r="AA247" t="str">
        <f t="shared" si="78"/>
        <v>const W1900AmericanaBrazilSpeaker94= L.marker([-19.81,-47.85], {icon: dp_lx}).bindPopup('Americana, Brazil&lt;br&gt;&lt;span style=font-size:11px&gt;White 1900-44&lt;/span&gt;&lt;br&gt;Speaker 94 (Thomas, 2003)').addTo(W1900);</v>
      </c>
      <c r="AB247" t="str">
        <f t="shared" si="81"/>
        <v/>
      </c>
      <c r="AG247" t="s">
        <v>7998</v>
      </c>
      <c r="BL247" t="s">
        <v>7146</v>
      </c>
    </row>
    <row r="248" spans="1:64">
      <c r="A248" t="s">
        <v>5326</v>
      </c>
      <c r="B248" s="1" t="s">
        <v>6590</v>
      </c>
      <c r="C248" s="1"/>
      <c r="D248" s="1" t="s">
        <v>5351</v>
      </c>
      <c r="F248" s="41" t="s">
        <v>474</v>
      </c>
      <c r="G248" t="s">
        <v>5294</v>
      </c>
      <c r="I248" s="5">
        <v>-94.89</v>
      </c>
      <c r="J248" s="5">
        <v>33</v>
      </c>
      <c r="K248" t="s">
        <v>9494</v>
      </c>
      <c r="L248" s="20"/>
      <c r="M248" s="20"/>
      <c r="N248" t="str">
        <f t="shared" si="71"/>
        <v>Gilmer, Texas&lt;br&gt;&lt;span style=font-size:11px&gt;White 1900-44&lt;/span&gt;&lt;br&gt;Speaker 100 (Thomas, 2003)</v>
      </c>
      <c r="O248" t="str">
        <f t="shared" si="79"/>
        <v>W1900GilmerTexasSpeaker100</v>
      </c>
      <c r="R248" t="str">
        <f t="shared" si="73"/>
        <v>dp</v>
      </c>
      <c r="S248" t="str">
        <f t="shared" si="74"/>
        <v>ar</v>
      </c>
      <c r="T248" t="str">
        <f t="shared" si="80"/>
        <v>r0</v>
      </c>
      <c r="U248" t="str">
        <f>IF(M248="consonant",#REF!,"")</f>
        <v/>
      </c>
      <c r="V248" t="str">
        <f t="shared" si="75"/>
        <v>lx</v>
      </c>
      <c r="W248" t="str">
        <f t="shared" si="76"/>
        <v>bk</v>
      </c>
      <c r="X248" t="str">
        <f t="shared" si="77"/>
        <v>ho</v>
      </c>
      <c r="Y248" t="str">
        <f t="shared" si="72"/>
        <v>b</v>
      </c>
      <c r="AA248" t="str">
        <f t="shared" si="78"/>
        <v>const W1900GilmerTexasSpeaker100= L.marker([33,-94.89], {icon: dp_lx}).bindPopup('Gilmer, Texas&lt;br&gt;&lt;span style=font-size:11px&gt;White 1900-44&lt;/span&gt;&lt;br&gt;Speaker 100 (Thomas, 2003)').addTo(W1900);</v>
      </c>
      <c r="AB248" t="str">
        <f t="shared" si="81"/>
        <v/>
      </c>
      <c r="AG248" t="s">
        <v>7999</v>
      </c>
      <c r="BL248" t="s">
        <v>7147</v>
      </c>
    </row>
    <row r="249" spans="1:64">
      <c r="A249" t="s">
        <v>5326</v>
      </c>
      <c r="B249" s="1" t="s">
        <v>6592</v>
      </c>
      <c r="C249" s="1"/>
      <c r="D249" s="1" t="s">
        <v>5351</v>
      </c>
      <c r="F249" s="41" t="s">
        <v>521</v>
      </c>
      <c r="G249" t="s">
        <v>5294</v>
      </c>
      <c r="I249" s="5">
        <v>-95.54</v>
      </c>
      <c r="J249" s="5">
        <v>29.99</v>
      </c>
      <c r="K249" t="s">
        <v>9492</v>
      </c>
      <c r="L249" s="20"/>
      <c r="M249" s="20"/>
      <c r="N249" t="str">
        <f t="shared" si="71"/>
        <v>Houston1, Texas&lt;br&gt;&lt;span style=font-size:11px&gt;White 1900-44&lt;/span&gt;&lt;br&gt;Speaker 101 (Thomas, 2003)</v>
      </c>
      <c r="O249" t="str">
        <f t="shared" si="79"/>
        <v>W1900Houston1TexasSpeaker101</v>
      </c>
      <c r="P249" t="s">
        <v>406</v>
      </c>
      <c r="R249" t="str">
        <f t="shared" si="73"/>
        <v>dp</v>
      </c>
      <c r="S249" t="str">
        <f t="shared" si="74"/>
        <v>ar</v>
      </c>
      <c r="T249" t="str">
        <f t="shared" si="80"/>
        <v>r0</v>
      </c>
      <c r="U249" t="str">
        <f>IF(M249="consonant",#REF!,"")</f>
        <v/>
      </c>
      <c r="V249" t="str">
        <f t="shared" si="75"/>
        <v>lx</v>
      </c>
      <c r="W249" t="str">
        <f t="shared" si="76"/>
        <v>bk</v>
      </c>
      <c r="X249" t="str">
        <f t="shared" si="77"/>
        <v>ho</v>
      </c>
      <c r="Y249" t="str">
        <f t="shared" si="72"/>
        <v>b</v>
      </c>
      <c r="AA249" t="str">
        <f t="shared" si="78"/>
        <v>const W1900Houston1TexasSpeaker101= L.marker([29.99,-95.54], {icon: dp_lx}).bindPopup('Houston1, Texas&lt;br&gt;&lt;span style=font-size:11px&gt;White 1900-44&lt;/span&gt;&lt;br&gt;Speaker 101 (Thomas, 2003)').addTo(W1900);</v>
      </c>
      <c r="AB249" t="str">
        <f t="shared" si="81"/>
        <v/>
      </c>
      <c r="AG249" t="s">
        <v>8000</v>
      </c>
      <c r="BL249" t="s">
        <v>7148</v>
      </c>
    </row>
    <row r="250" spans="1:64">
      <c r="A250" t="s">
        <v>5326</v>
      </c>
      <c r="B250" s="1" t="s">
        <v>6594</v>
      </c>
      <c r="C250" s="1"/>
      <c r="D250" s="1" t="s">
        <v>5351</v>
      </c>
      <c r="F250" s="41" t="s">
        <v>475</v>
      </c>
      <c r="G250" t="s">
        <v>5294</v>
      </c>
      <c r="I250" s="5">
        <v>-96.39</v>
      </c>
      <c r="J250" s="5">
        <v>31.05</v>
      </c>
      <c r="K250" t="s">
        <v>9494</v>
      </c>
      <c r="L250" s="20"/>
      <c r="M250" s="20"/>
      <c r="N250" t="str">
        <f t="shared" si="71"/>
        <v>Brazos, Texas&lt;br&gt;&lt;span style=font-size:11px&gt;White 1900-44&lt;/span&gt;&lt;br&gt;Speaker 102 (Thomas, 2003)</v>
      </c>
      <c r="O250" t="str">
        <f t="shared" si="79"/>
        <v>W1900BrazosTexasSpeaker102</v>
      </c>
      <c r="P250" t="s">
        <v>398</v>
      </c>
      <c r="R250" t="str">
        <f t="shared" si="73"/>
        <v>dp</v>
      </c>
      <c r="S250" t="str">
        <f t="shared" si="74"/>
        <v>ar</v>
      </c>
      <c r="T250" t="str">
        <f t="shared" si="80"/>
        <v>r0</v>
      </c>
      <c r="U250" t="str">
        <f>IF(M250="consonant",#REF!,"")</f>
        <v/>
      </c>
      <c r="V250" t="str">
        <f t="shared" si="75"/>
        <v>lx</v>
      </c>
      <c r="W250" t="str">
        <f t="shared" si="76"/>
        <v>bk</v>
      </c>
      <c r="X250" t="str">
        <f t="shared" si="77"/>
        <v>ho</v>
      </c>
      <c r="Y250" t="str">
        <f t="shared" si="72"/>
        <v>b</v>
      </c>
      <c r="AA250" t="str">
        <f t="shared" si="78"/>
        <v>const W1900BrazosTexasSpeaker102= L.marker([31.05,-96.39], {icon: dp_lx}).bindPopup('Brazos, Texas&lt;br&gt;&lt;span style=font-size:11px&gt;White 1900-44&lt;/span&gt;&lt;br&gt;Speaker 102 (Thomas, 2003)').addTo(W1900);</v>
      </c>
      <c r="AB250" t="str">
        <f t="shared" si="81"/>
        <v/>
      </c>
      <c r="AG250" t="s">
        <v>8001</v>
      </c>
      <c r="BL250" t="s">
        <v>7149</v>
      </c>
    </row>
    <row r="251" spans="1:64">
      <c r="A251" t="s">
        <v>5326</v>
      </c>
      <c r="B251" s="1" t="s">
        <v>6596</v>
      </c>
      <c r="C251" s="1"/>
      <c r="D251" s="1" t="s">
        <v>5351</v>
      </c>
      <c r="F251" s="41" t="s">
        <v>476</v>
      </c>
      <c r="G251" t="s">
        <v>5294</v>
      </c>
      <c r="I251" s="5">
        <v>-97.68</v>
      </c>
      <c r="J251" s="5">
        <v>33.61</v>
      </c>
      <c r="K251" t="s">
        <v>9510</v>
      </c>
      <c r="L251" s="20"/>
      <c r="M251" s="20"/>
      <c r="N251" t="str">
        <f t="shared" si="71"/>
        <v>Wise County, Texas&lt;br&gt;&lt;span style=font-size:11px&gt;White 1900-44&lt;/span&gt;&lt;br&gt;Speaker 103 (Thomas, 2003)</v>
      </c>
      <c r="O251" t="str">
        <f t="shared" si="79"/>
        <v>W1900WiseCountyTexasSpeaker103</v>
      </c>
      <c r="R251" t="str">
        <f t="shared" si="73"/>
        <v>dp</v>
      </c>
      <c r="S251" t="str">
        <f t="shared" si="74"/>
        <v>ar</v>
      </c>
      <c r="T251" t="str">
        <f t="shared" si="80"/>
        <v>r0</v>
      </c>
      <c r="U251" t="str">
        <f>IF(M251="consonant",#REF!,"")</f>
        <v/>
      </c>
      <c r="V251" t="str">
        <f t="shared" si="75"/>
        <v>lx</v>
      </c>
      <c r="W251" t="str">
        <f t="shared" si="76"/>
        <v>bk</v>
      </c>
      <c r="X251" t="str">
        <f t="shared" si="77"/>
        <v>ho</v>
      </c>
      <c r="Y251" t="str">
        <f t="shared" si="72"/>
        <v>b</v>
      </c>
      <c r="AA251" t="str">
        <f t="shared" si="78"/>
        <v>const W1900WiseCountyTexasSpeaker103= L.marker([33.61,-97.68], {icon: dp_lx}).bindPopup('Wise County, Texas&lt;br&gt;&lt;span style=font-size:11px&gt;White 1900-44&lt;/span&gt;&lt;br&gt;Speaker 103 (Thomas, 2003)').addTo(W1900);</v>
      </c>
      <c r="AB251" t="str">
        <f t="shared" si="81"/>
        <v/>
      </c>
      <c r="AG251" t="s">
        <v>8002</v>
      </c>
      <c r="BL251" t="s">
        <v>7150</v>
      </c>
    </row>
    <row r="252" spans="1:64">
      <c r="A252" t="s">
        <v>5326</v>
      </c>
      <c r="B252" s="1" t="s">
        <v>6598</v>
      </c>
      <c r="C252" s="1"/>
      <c r="D252" s="1" t="s">
        <v>5351</v>
      </c>
      <c r="F252" s="41" t="s">
        <v>477</v>
      </c>
      <c r="G252" t="s">
        <v>5294</v>
      </c>
      <c r="I252" s="5">
        <v>-94.8</v>
      </c>
      <c r="J252" s="5">
        <v>32.54</v>
      </c>
      <c r="K252" t="s">
        <v>9501</v>
      </c>
      <c r="L252" s="20"/>
      <c r="M252" s="20"/>
      <c r="N252" t="str">
        <f t="shared" si="71"/>
        <v>Henderson, Texas&lt;br&gt;&lt;span style=font-size:11px&gt;White 1900-44&lt;/span&gt;&lt;br&gt;Speaker 104 (Thomas, 2003)</v>
      </c>
      <c r="O252" t="str">
        <f t="shared" si="79"/>
        <v>W1900HendersonTexasSpeaker104</v>
      </c>
      <c r="R252" t="str">
        <f t="shared" si="73"/>
        <v>dp</v>
      </c>
      <c r="S252" t="str">
        <f t="shared" si="74"/>
        <v>ar</v>
      </c>
      <c r="T252" t="str">
        <f t="shared" si="80"/>
        <v>r0</v>
      </c>
      <c r="U252" t="str">
        <f>IF(M252="consonant",#REF!,"")</f>
        <v/>
      </c>
      <c r="V252" t="str">
        <f t="shared" si="75"/>
        <v>lx</v>
      </c>
      <c r="W252" t="str">
        <f t="shared" si="76"/>
        <v>bk</v>
      </c>
      <c r="X252" t="str">
        <f t="shared" si="77"/>
        <v>ho</v>
      </c>
      <c r="Y252" t="str">
        <f t="shared" si="72"/>
        <v>b</v>
      </c>
      <c r="AA252" t="str">
        <f t="shared" si="78"/>
        <v>const W1900HendersonTexasSpeaker104= L.marker([32.54,-94.8], {icon: dp_lx}).bindPopup('Henderson, Texas&lt;br&gt;&lt;span style=font-size:11px&gt;White 1900-44&lt;/span&gt;&lt;br&gt;Speaker 104 (Thomas, 2003)').addTo(W1900);</v>
      </c>
      <c r="AB252" t="str">
        <f t="shared" si="81"/>
        <v/>
      </c>
      <c r="AG252" t="s">
        <v>8003</v>
      </c>
      <c r="BL252" t="s">
        <v>7151</v>
      </c>
    </row>
    <row r="253" spans="1:64">
      <c r="A253" t="s">
        <v>5326</v>
      </c>
      <c r="B253" s="1" t="s">
        <v>6600</v>
      </c>
      <c r="C253" s="1"/>
      <c r="D253" s="1" t="s">
        <v>5351</v>
      </c>
      <c r="F253" s="41" t="s">
        <v>478</v>
      </c>
      <c r="G253" t="s">
        <v>5294</v>
      </c>
      <c r="I253" s="5">
        <v>-95.35</v>
      </c>
      <c r="J253" s="5">
        <v>32.82</v>
      </c>
      <c r="K253" t="s">
        <v>9506</v>
      </c>
      <c r="L253" s="20"/>
      <c r="M253" s="20"/>
      <c r="N253" t="str">
        <f t="shared" si="71"/>
        <v>Tyler, Texas&lt;br&gt;&lt;span style=font-size:11px&gt;White 1900-44&lt;/span&gt;&lt;br&gt;Speaker 105 (Thomas, 2003)</v>
      </c>
      <c r="O253" t="str">
        <f t="shared" si="79"/>
        <v>W1900TylerTexasSpeaker105</v>
      </c>
      <c r="R253" t="str">
        <f t="shared" si="73"/>
        <v>dp</v>
      </c>
      <c r="S253" t="str">
        <f t="shared" si="74"/>
        <v>ar</v>
      </c>
      <c r="T253" t="str">
        <f t="shared" si="80"/>
        <v>r0</v>
      </c>
      <c r="U253" t="str">
        <f>IF(M253="consonant",#REF!,"")</f>
        <v/>
      </c>
      <c r="V253" t="str">
        <f t="shared" si="75"/>
        <v>lx</v>
      </c>
      <c r="W253" t="str">
        <f t="shared" si="76"/>
        <v>bk</v>
      </c>
      <c r="X253" t="str">
        <f t="shared" si="77"/>
        <v>ho</v>
      </c>
      <c r="Y253" t="str">
        <f t="shared" si="72"/>
        <v>b</v>
      </c>
      <c r="AA253" t="str">
        <f t="shared" si="78"/>
        <v>const W1900TylerTexasSpeaker105= L.marker([32.82,-95.35], {icon: dp_lx}).bindPopup('Tyler, Texas&lt;br&gt;&lt;span style=font-size:11px&gt;White 1900-44&lt;/span&gt;&lt;br&gt;Speaker 105 (Thomas, 2003)').addTo(W1900);</v>
      </c>
      <c r="AB253" t="str">
        <f t="shared" si="81"/>
        <v/>
      </c>
      <c r="AG253" t="s">
        <v>8004</v>
      </c>
      <c r="BL253" t="s">
        <v>7152</v>
      </c>
    </row>
    <row r="254" spans="1:64">
      <c r="A254" t="s">
        <v>5326</v>
      </c>
      <c r="B254" s="1" t="s">
        <v>6602</v>
      </c>
      <c r="C254" s="1"/>
      <c r="D254" s="1" t="s">
        <v>5351</v>
      </c>
      <c r="F254" s="41" t="s">
        <v>479</v>
      </c>
      <c r="G254" t="s">
        <v>5294</v>
      </c>
      <c r="I254" s="5">
        <v>-97.54</v>
      </c>
      <c r="J254" s="5">
        <v>32.11</v>
      </c>
      <c r="K254" t="s">
        <v>9495</v>
      </c>
      <c r="L254" s="20"/>
      <c r="M254" s="20"/>
      <c r="N254" t="str">
        <f t="shared" si="71"/>
        <v>Clifton, Texas&lt;br&gt;&lt;span style=font-size:11px&gt;White 1900-44&lt;/span&gt;&lt;br&gt;Speaker 106 (Thomas, 2003)</v>
      </c>
      <c r="O254" t="str">
        <f t="shared" si="79"/>
        <v>W1900CliftonTexasSpeaker106</v>
      </c>
      <c r="R254" t="str">
        <f t="shared" si="73"/>
        <v>dp</v>
      </c>
      <c r="S254" t="str">
        <f t="shared" si="74"/>
        <v>ar</v>
      </c>
      <c r="T254" t="str">
        <f t="shared" si="80"/>
        <v>r0</v>
      </c>
      <c r="U254" t="str">
        <f>IF(M254="consonant",#REF!,"")</f>
        <v/>
      </c>
      <c r="V254" t="str">
        <f t="shared" si="75"/>
        <v>lx</v>
      </c>
      <c r="W254" t="str">
        <f t="shared" si="76"/>
        <v>bk</v>
      </c>
      <c r="X254" t="str">
        <f t="shared" si="77"/>
        <v>ho</v>
      </c>
      <c r="Y254" t="str">
        <f t="shared" si="72"/>
        <v>b</v>
      </c>
      <c r="AA254" t="str">
        <f t="shared" si="78"/>
        <v>const W1900CliftonTexasSpeaker106= L.marker([32.11,-97.54], {icon: dp_lx}).bindPopup('Clifton, Texas&lt;br&gt;&lt;span style=font-size:11px&gt;White 1900-44&lt;/span&gt;&lt;br&gt;Speaker 106 (Thomas, 2003)').addTo(W1900);</v>
      </c>
      <c r="AB254" t="str">
        <f t="shared" si="81"/>
        <v/>
      </c>
      <c r="AG254" t="s">
        <v>8005</v>
      </c>
      <c r="BL254" t="s">
        <v>7153</v>
      </c>
    </row>
    <row r="255" spans="1:64">
      <c r="A255" t="s">
        <v>5326</v>
      </c>
      <c r="B255" s="1" t="s">
        <v>6604</v>
      </c>
      <c r="C255" s="1"/>
      <c r="D255" s="1" t="s">
        <v>5351</v>
      </c>
      <c r="F255" s="41" t="s">
        <v>480</v>
      </c>
      <c r="G255" t="s">
        <v>5294</v>
      </c>
      <c r="I255" s="5">
        <v>-96.88</v>
      </c>
      <c r="J255" s="5">
        <v>33.14</v>
      </c>
      <c r="K255" t="s">
        <v>9490</v>
      </c>
      <c r="L255" s="20"/>
      <c r="M255" s="20"/>
      <c r="N255" t="str">
        <f t="shared" si="71"/>
        <v>Dallas, Texas&lt;br&gt;&lt;span style=font-size:11px&gt;White 1900-44&lt;/span&gt;&lt;br&gt;Speaker 107 (Thomas, 2003)</v>
      </c>
      <c r="O255" t="str">
        <f t="shared" si="79"/>
        <v>W1900DallasTexasSpeaker107</v>
      </c>
      <c r="R255" t="str">
        <f t="shared" si="73"/>
        <v>dp</v>
      </c>
      <c r="S255" t="str">
        <f t="shared" si="74"/>
        <v>ar</v>
      </c>
      <c r="T255" t="str">
        <f t="shared" si="80"/>
        <v>r0</v>
      </c>
      <c r="U255" t="str">
        <f>IF(M255="consonant",#REF!,"")</f>
        <v/>
      </c>
      <c r="V255" t="str">
        <f t="shared" si="75"/>
        <v>lx</v>
      </c>
      <c r="W255" t="str">
        <f t="shared" si="76"/>
        <v>bk</v>
      </c>
      <c r="X255" t="str">
        <f t="shared" si="77"/>
        <v>ho</v>
      </c>
      <c r="Y255" t="str">
        <f t="shared" si="72"/>
        <v>b</v>
      </c>
      <c r="AA255" t="str">
        <f t="shared" si="78"/>
        <v>const W1900DallasTexasSpeaker107= L.marker([33.14,-96.88], {icon: dp_lx}).bindPopup('Dallas, Texas&lt;br&gt;&lt;span style=font-size:11px&gt;White 1900-44&lt;/span&gt;&lt;br&gt;Speaker 107 (Thomas, 2003)').addTo(W1900);</v>
      </c>
      <c r="AB255" t="str">
        <f t="shared" si="81"/>
        <v/>
      </c>
      <c r="AG255" t="s">
        <v>8006</v>
      </c>
      <c r="BL255" t="s">
        <v>7154</v>
      </c>
    </row>
    <row r="256" spans="1:64">
      <c r="A256" t="s">
        <v>5326</v>
      </c>
      <c r="B256" s="1" t="s">
        <v>6606</v>
      </c>
      <c r="C256" s="1"/>
      <c r="D256" s="1" t="s">
        <v>5351</v>
      </c>
      <c r="F256" s="41" t="s">
        <v>481</v>
      </c>
      <c r="G256" t="s">
        <v>5294</v>
      </c>
      <c r="I256" s="5">
        <v>-96.66</v>
      </c>
      <c r="J256" s="5">
        <v>32.979999999999997</v>
      </c>
      <c r="K256" t="s">
        <v>9490</v>
      </c>
      <c r="L256" s="20"/>
      <c r="M256" s="20"/>
      <c r="N256" t="str">
        <f t="shared" si="71"/>
        <v>Garland, Texas&lt;br&gt;&lt;span style=font-size:11px&gt;White 1900-44&lt;/span&gt;&lt;br&gt;Speaker 110 (Thomas, 2003)</v>
      </c>
      <c r="O256" t="str">
        <f t="shared" si="79"/>
        <v>W1900GarlandTexasSpeaker110</v>
      </c>
      <c r="R256" t="str">
        <f t="shared" si="73"/>
        <v>dp</v>
      </c>
      <c r="S256" t="str">
        <f t="shared" si="74"/>
        <v>ar</v>
      </c>
      <c r="T256" t="str">
        <f t="shared" si="80"/>
        <v>r0</v>
      </c>
      <c r="U256" t="str">
        <f>IF(M256="consonant",#REF!,"")</f>
        <v/>
      </c>
      <c r="V256" t="str">
        <f t="shared" si="75"/>
        <v>lx</v>
      </c>
      <c r="W256" t="str">
        <f t="shared" si="76"/>
        <v>bk</v>
      </c>
      <c r="X256" t="str">
        <f t="shared" si="77"/>
        <v>ho</v>
      </c>
      <c r="Y256" t="str">
        <f t="shared" si="72"/>
        <v>b</v>
      </c>
      <c r="AA256" t="str">
        <f t="shared" si="78"/>
        <v>const W1900GarlandTexasSpeaker110= L.marker([32.98,-96.66], {icon: dp_lx}).bindPopup('Garland, Texas&lt;br&gt;&lt;span style=font-size:11px&gt;White 1900-44&lt;/span&gt;&lt;br&gt;Speaker 110 (Thomas, 2003)').addTo(W1900);</v>
      </c>
      <c r="AB256" t="str">
        <f t="shared" si="81"/>
        <v/>
      </c>
      <c r="AG256" t="s">
        <v>8007</v>
      </c>
      <c r="BL256" t="s">
        <v>7155</v>
      </c>
    </row>
    <row r="257" spans="1:64">
      <c r="A257" t="s">
        <v>5326</v>
      </c>
      <c r="B257" s="1" t="s">
        <v>6608</v>
      </c>
      <c r="C257" s="1"/>
      <c r="D257" s="1" t="s">
        <v>5351</v>
      </c>
      <c r="F257" s="41" t="s">
        <v>522</v>
      </c>
      <c r="G257" t="s">
        <v>5294</v>
      </c>
      <c r="I257" s="5">
        <v>-95.37</v>
      </c>
      <c r="J257" s="5">
        <v>30.22</v>
      </c>
      <c r="K257" t="s">
        <v>9492</v>
      </c>
      <c r="L257" s="20"/>
      <c r="M257" s="20"/>
      <c r="N257" t="str">
        <f t="shared" si="71"/>
        <v>Houston2, Texas&lt;br&gt;&lt;span style=font-size:11px&gt;White 1900-44&lt;/span&gt;&lt;br&gt;Speaker 111 (Thomas, 2003)</v>
      </c>
      <c r="O257" t="str">
        <f t="shared" si="79"/>
        <v>W1900Houston2TexasSpeaker111</v>
      </c>
      <c r="R257" t="str">
        <f t="shared" si="73"/>
        <v>dp</v>
      </c>
      <c r="S257" t="str">
        <f t="shared" si="74"/>
        <v>ar</v>
      </c>
      <c r="T257" t="str">
        <f t="shared" si="80"/>
        <v>r0</v>
      </c>
      <c r="U257" t="str">
        <f>IF(M257="consonant",#REF!,"")</f>
        <v/>
      </c>
      <c r="V257" t="str">
        <f t="shared" si="75"/>
        <v>lx</v>
      </c>
      <c r="W257" t="str">
        <f t="shared" si="76"/>
        <v>bk</v>
      </c>
      <c r="X257" t="str">
        <f t="shared" si="77"/>
        <v>ho</v>
      </c>
      <c r="Y257" t="str">
        <f t="shared" si="72"/>
        <v>b</v>
      </c>
      <c r="AA257" t="str">
        <f t="shared" si="78"/>
        <v>const W1900Houston2TexasSpeaker111= L.marker([30.22,-95.37], {icon: dp_lx}).bindPopup('Houston2, Texas&lt;br&gt;&lt;span style=font-size:11px&gt;White 1900-44&lt;/span&gt;&lt;br&gt;Speaker 111 (Thomas, 2003)').addTo(W1900);</v>
      </c>
      <c r="AB257" t="str">
        <f t="shared" si="81"/>
        <v/>
      </c>
      <c r="AG257" t="s">
        <v>8008</v>
      </c>
      <c r="BL257" t="s">
        <v>7156</v>
      </c>
    </row>
    <row r="258" spans="1:64">
      <c r="A258" t="s">
        <v>5326</v>
      </c>
      <c r="B258" s="1" t="s">
        <v>6610</v>
      </c>
      <c r="C258" s="1"/>
      <c r="D258" s="1" t="s">
        <v>5351</v>
      </c>
      <c r="F258" s="41" t="s">
        <v>482</v>
      </c>
      <c r="G258" t="s">
        <v>5294</v>
      </c>
      <c r="I258" s="5">
        <v>-95.07</v>
      </c>
      <c r="J258" s="5">
        <v>32.31</v>
      </c>
      <c r="K258" t="s">
        <v>9492</v>
      </c>
      <c r="L258" s="20"/>
      <c r="M258" s="20"/>
      <c r="N258" t="str">
        <f t="shared" si="71"/>
        <v>Troup, Texas&lt;br&gt;&lt;span style=font-size:11px&gt;White 1900-44&lt;/span&gt;&lt;br&gt;Speaker 112 (Thomas, 2003)</v>
      </c>
      <c r="O258" t="str">
        <f t="shared" si="79"/>
        <v>W1900TroupTexasSpeaker112</v>
      </c>
      <c r="R258" t="str">
        <f t="shared" si="73"/>
        <v>dp</v>
      </c>
      <c r="S258" t="str">
        <f t="shared" si="74"/>
        <v>ar</v>
      </c>
      <c r="T258" t="str">
        <f t="shared" si="80"/>
        <v>r0</v>
      </c>
      <c r="U258" t="str">
        <f>IF(M258="consonant",#REF!,"")</f>
        <v/>
      </c>
      <c r="V258" t="str">
        <f t="shared" si="75"/>
        <v>lx</v>
      </c>
      <c r="W258" t="str">
        <f t="shared" si="76"/>
        <v>bk</v>
      </c>
      <c r="X258" t="str">
        <f t="shared" si="77"/>
        <v>ho</v>
      </c>
      <c r="Y258" t="str">
        <f t="shared" si="72"/>
        <v>b</v>
      </c>
      <c r="AA258" t="str">
        <f t="shared" si="78"/>
        <v>const W1900TroupTexasSpeaker112= L.marker([32.31,-95.07], {icon: dp_lx}).bindPopup('Troup, Texas&lt;br&gt;&lt;span style=font-size:11px&gt;White 1900-44&lt;/span&gt;&lt;br&gt;Speaker 112 (Thomas, 2003)').addTo(W1900);</v>
      </c>
      <c r="AB258" t="str">
        <f t="shared" si="81"/>
        <v/>
      </c>
      <c r="AG258" t="s">
        <v>8009</v>
      </c>
      <c r="BL258" t="s">
        <v>7157</v>
      </c>
    </row>
    <row r="259" spans="1:64">
      <c r="A259" t="s">
        <v>5326</v>
      </c>
      <c r="B259" s="1" t="s">
        <v>6612</v>
      </c>
      <c r="C259" s="1"/>
      <c r="D259" s="1" t="s">
        <v>5351</v>
      </c>
      <c r="F259" s="41" t="s">
        <v>483</v>
      </c>
      <c r="G259" t="s">
        <v>5294</v>
      </c>
      <c r="I259" s="5">
        <v>-95.88</v>
      </c>
      <c r="J259" s="5">
        <v>33.81</v>
      </c>
      <c r="K259" t="s">
        <v>9492</v>
      </c>
      <c r="L259" s="20"/>
      <c r="M259" s="20"/>
      <c r="N259" t="str">
        <f t="shared" si="71"/>
        <v>Honey Grove, Texas&lt;br&gt;&lt;span style=font-size:11px&gt;White 1900-44&lt;/span&gt;&lt;br&gt;Speaker 113 (Thomas, 2003)</v>
      </c>
      <c r="O259" t="str">
        <f t="shared" si="79"/>
        <v>W1900HoneyGroveTexasSpeaker113</v>
      </c>
      <c r="R259" t="str">
        <f t="shared" si="73"/>
        <v>dp</v>
      </c>
      <c r="S259" t="str">
        <f t="shared" si="74"/>
        <v>ar</v>
      </c>
      <c r="T259" t="str">
        <f t="shared" si="80"/>
        <v>r0</v>
      </c>
      <c r="U259" t="str">
        <f>IF(M259="consonant",#REF!,"")</f>
        <v/>
      </c>
      <c r="V259" t="str">
        <f t="shared" si="75"/>
        <v>lx</v>
      </c>
      <c r="W259" t="str">
        <f t="shared" si="76"/>
        <v>bk</v>
      </c>
      <c r="X259" t="str">
        <f t="shared" si="77"/>
        <v>ho</v>
      </c>
      <c r="Y259" t="str">
        <f t="shared" si="72"/>
        <v>b</v>
      </c>
      <c r="AA259" t="str">
        <f t="shared" si="78"/>
        <v>const W1900HoneyGroveTexasSpeaker113= L.marker([33.81,-95.88], {icon: dp_lx}).bindPopup('Honey Grove, Texas&lt;br&gt;&lt;span style=font-size:11px&gt;White 1900-44&lt;/span&gt;&lt;br&gt;Speaker 113 (Thomas, 2003)').addTo(W1900);</v>
      </c>
      <c r="AB259" t="str">
        <f t="shared" si="81"/>
        <v/>
      </c>
      <c r="AG259" t="s">
        <v>8010</v>
      </c>
      <c r="BL259" t="s">
        <v>7158</v>
      </c>
    </row>
    <row r="260" spans="1:64">
      <c r="A260" t="s">
        <v>5326</v>
      </c>
      <c r="B260" s="1" t="s">
        <v>6614</v>
      </c>
      <c r="C260" s="1"/>
      <c r="D260" s="1" t="s">
        <v>5351</v>
      </c>
      <c r="F260" s="41" t="s">
        <v>449</v>
      </c>
      <c r="G260" t="s">
        <v>905</v>
      </c>
      <c r="I260" s="5">
        <v>-76.02</v>
      </c>
      <c r="J260" s="5">
        <v>38.340000000000003</v>
      </c>
      <c r="K260" t="s">
        <v>9499</v>
      </c>
      <c r="L260" s="20"/>
      <c r="M260" s="20"/>
      <c r="N260" t="str">
        <f t="shared" ref="N260:N323" si="82">F260&amp;", "&amp;G260&amp;"&lt;br&gt;&lt;span style=font-size:11px&gt;"&amp;IF(E260="","",E260&amp;" ")&amp;IF(TRIM(LEFT(A260,LEN(A260)-4))="W","White ",IF(TRIM(LEFT(A260,LEN(A260)-4))="B","Black ",IF(TRIM(LEFT(A260,LEN(A260)-4))="L","Hispanic ",IF(TRIM(LEFT(A260,LEN(A260)-4))="N","Indigenous ",IF(TRIM(LEFT(A260,LEN(A260)-4))="A","Asian ","")))))&amp;IF(TRIM(RIGHT(A260,LEN(A260)-1))="1700","1700-99",IF(TRIM(RIGHT(A260,LEN(A260)-1))="1800","1800-44",IF(TRIM(RIGHT(A260,LEN(A260)-1))="1850","1845-74",IF(TRIM(RIGHT(A260,LEN(A260)-1))="1870","1875-99",IF(TRIM(RIGHT(A260,LEN(A260)-1))="1900","1900-44",IF(TRIM(RIGHT(A260,LEN(A260)-1))="1950","1945-74",IF(TRIM(RIGHT(A260,LEN(A260)-1))="1970","1975-99","")))))))&amp;"&lt;/span&gt;&lt;br&gt;"&amp;B260&amp;" "&amp;IF(E260="","",E260&amp;" ")&amp;D260</f>
        <v>Tylerton, Maryland&lt;br&gt;&lt;span style=font-size:11px&gt;White 1900-44&lt;/span&gt;&lt;br&gt;Speaker 52 (Thomas, 2003)</v>
      </c>
      <c r="O260" t="str">
        <f t="shared" si="79"/>
        <v>W1900TylertonMarylandSpeaker52</v>
      </c>
      <c r="R260" t="str">
        <f t="shared" si="73"/>
        <v>dp</v>
      </c>
      <c r="S260" t="str">
        <f t="shared" si="74"/>
        <v>ar</v>
      </c>
      <c r="T260" t="str">
        <f t="shared" si="80"/>
        <v>r0</v>
      </c>
      <c r="U260" t="str">
        <f>IF(M260="consonant",#REF!,"")</f>
        <v/>
      </c>
      <c r="V260" t="str">
        <f t="shared" si="75"/>
        <v>lx</v>
      </c>
      <c r="W260" t="str">
        <f t="shared" si="76"/>
        <v>bk</v>
      </c>
      <c r="X260" t="str">
        <f t="shared" si="77"/>
        <v>ho</v>
      </c>
      <c r="Y260" t="str">
        <f t="shared" si="72"/>
        <v>b</v>
      </c>
      <c r="AA260" t="str">
        <f t="shared" si="78"/>
        <v>const W1900TylertonMarylandSpeaker52= L.marker([38.34,-76.02], {icon: dp_lx}).bindPopup('Tylerton, Maryland&lt;br&gt;&lt;span style=font-size:11px&gt;White 1900-44&lt;/span&gt;&lt;br&gt;Speaker 52 (Thomas, 2003)').addTo(W1900);</v>
      </c>
      <c r="AB260" t="str">
        <f t="shared" si="81"/>
        <v/>
      </c>
      <c r="AG260" t="s">
        <v>8011</v>
      </c>
      <c r="BL260" t="s">
        <v>7159</v>
      </c>
    </row>
    <row r="261" spans="1:64">
      <c r="A261" t="s">
        <v>5326</v>
      </c>
      <c r="B261" s="1" t="s">
        <v>7776</v>
      </c>
      <c r="C261" s="1"/>
      <c r="D261" s="1" t="s">
        <v>1241</v>
      </c>
      <c r="F261" s="41" t="s">
        <v>1014</v>
      </c>
      <c r="G261" t="s">
        <v>1014</v>
      </c>
      <c r="I261" s="5">
        <v>-77.396299999999997</v>
      </c>
      <c r="J261" s="5">
        <v>25.034300000000002</v>
      </c>
      <c r="M261" t="s">
        <v>1206</v>
      </c>
      <c r="N261" t="str">
        <f t="shared" si="82"/>
        <v>Bahamas, Bahamas&lt;br&gt;&lt;span style=font-size:11px&gt;White 1900-44&lt;/span&gt;&lt;br&gt;description (Childs &amp; Wolfram,  2005)</v>
      </c>
      <c r="O261" t="str">
        <f t="shared" si="79"/>
        <v>W1900BahamasBahamasdescription</v>
      </c>
      <c r="R261" t="str">
        <f t="shared" si="73"/>
        <v/>
      </c>
      <c r="S261" t="str">
        <f t="shared" si="74"/>
        <v>ar</v>
      </c>
      <c r="T261" t="str">
        <f t="shared" si="80"/>
        <v>r0</v>
      </c>
      <c r="U261" t="e">
        <f>IF(M261="consonant",#REF!,"")</f>
        <v>#REF!</v>
      </c>
      <c r="V261" t="str">
        <f t="shared" si="75"/>
        <v>lx</v>
      </c>
      <c r="W261" t="str">
        <f t="shared" si="76"/>
        <v>bk</v>
      </c>
      <c r="X261" t="str">
        <f t="shared" si="77"/>
        <v>ho</v>
      </c>
      <c r="Y261" t="str">
        <f t="shared" si="72"/>
        <v>b</v>
      </c>
      <c r="AA261" t="str">
        <f t="shared" si="78"/>
        <v/>
      </c>
      <c r="AB261" t="str">
        <f t="shared" si="81"/>
        <v/>
      </c>
      <c r="AG261" t="s">
        <v>5164</v>
      </c>
      <c r="BL261" t="s">
        <v>5164</v>
      </c>
    </row>
    <row r="262" spans="1:64">
      <c r="A262" t="s">
        <v>5326</v>
      </c>
      <c r="B262" s="1" t="s">
        <v>7776</v>
      </c>
      <c r="C262" s="1"/>
      <c r="D262" s="1" t="s">
        <v>5398</v>
      </c>
      <c r="F262" s="41" t="s">
        <v>216</v>
      </c>
      <c r="G262" t="s">
        <v>5151</v>
      </c>
      <c r="I262" s="5">
        <v>-73.97</v>
      </c>
      <c r="J262" s="5">
        <v>40.78</v>
      </c>
      <c r="M262" t="s">
        <v>1206</v>
      </c>
      <c r="N262" t="str">
        <f t="shared" si="82"/>
        <v>NY, New York&lt;br&gt;&lt;span style=font-size:11px&gt;White 1900-44&lt;/span&gt;&lt;br&gt;description (Wells, 1984)</v>
      </c>
      <c r="O262" t="str">
        <f t="shared" si="79"/>
        <v>W1900NYNewYorkdescription</v>
      </c>
      <c r="R262" t="str">
        <f t="shared" si="73"/>
        <v/>
      </c>
      <c r="S262" t="str">
        <f t="shared" si="74"/>
        <v>ar</v>
      </c>
      <c r="T262" t="str">
        <f t="shared" si="80"/>
        <v>r0</v>
      </c>
      <c r="U262" t="e">
        <f>IF(M262="consonant",#REF!,"")</f>
        <v>#REF!</v>
      </c>
      <c r="V262" t="str">
        <f t="shared" si="75"/>
        <v>lx</v>
      </c>
      <c r="W262" t="str">
        <f t="shared" si="76"/>
        <v>bk</v>
      </c>
      <c r="X262" t="str">
        <f t="shared" si="77"/>
        <v>ho</v>
      </c>
      <c r="Y262" t="str">
        <f t="shared" si="72"/>
        <v>b</v>
      </c>
      <c r="AA262" t="str">
        <f t="shared" si="78"/>
        <v/>
      </c>
      <c r="AB262" t="str">
        <f t="shared" si="81"/>
        <v/>
      </c>
      <c r="AG262" t="s">
        <v>5164</v>
      </c>
      <c r="BL262" t="s">
        <v>5164</v>
      </c>
    </row>
    <row r="263" spans="1:64">
      <c r="A263" t="s">
        <v>5326</v>
      </c>
      <c r="B263" t="s">
        <v>1150</v>
      </c>
      <c r="D263" t="s">
        <v>5374</v>
      </c>
      <c r="F263" s="42" t="s">
        <v>104</v>
      </c>
      <c r="G263" t="s">
        <v>5302</v>
      </c>
      <c r="I263" s="5">
        <v>-85.758499999999998</v>
      </c>
      <c r="J263" s="5">
        <v>38.252699999999997</v>
      </c>
      <c r="N263" t="str">
        <f t="shared" si="82"/>
        <v>Indianapolis, Indiana&lt;br&gt;&lt;span style=font-size:11px&gt;White 1900-44&lt;/span&gt;&lt;br&gt;ListenPast (Gordon, 2002)</v>
      </c>
      <c r="O263" t="str">
        <f t="shared" si="79"/>
        <v>W1900IndianapolisIndianaListenPast</v>
      </c>
      <c r="R263" t="str">
        <f t="shared" si="73"/>
        <v>dp</v>
      </c>
      <c r="S263" t="str">
        <f t="shared" si="74"/>
        <v>ar</v>
      </c>
      <c r="T263" t="str">
        <f t="shared" si="80"/>
        <v>r0</v>
      </c>
      <c r="U263" t="str">
        <f>IF(M263="consonant",#REF!,"")</f>
        <v/>
      </c>
      <c r="V263" t="str">
        <f t="shared" si="75"/>
        <v>lx</v>
      </c>
      <c r="W263" t="str">
        <f t="shared" si="76"/>
        <v>bk</v>
      </c>
      <c r="X263" t="str">
        <f t="shared" si="77"/>
        <v>ho</v>
      </c>
      <c r="Y263" t="str">
        <f t="shared" si="72"/>
        <v>b</v>
      </c>
      <c r="AA263" t="str">
        <f t="shared" si="78"/>
        <v>const W1900IndianapolisIndianaListenPast= L.marker([38.2527,-85.7585], {icon: dp_lx}).bindPopup('Indianapolis, Indiana&lt;br&gt;&lt;span style=font-size:11px&gt;White 1900-44&lt;/span&gt;&lt;br&gt;ListenPast (Gordon, 2002)').addTo(W1900);</v>
      </c>
      <c r="AB263" t="str">
        <f t="shared" si="81"/>
        <v/>
      </c>
      <c r="AG263" t="s">
        <v>8012</v>
      </c>
      <c r="BL263" t="s">
        <v>5487</v>
      </c>
    </row>
    <row r="264" spans="1:64">
      <c r="A264" t="s">
        <v>5326</v>
      </c>
      <c r="B264" t="s">
        <v>1150</v>
      </c>
      <c r="D264" t="s">
        <v>5374</v>
      </c>
      <c r="F264" s="41" t="s">
        <v>163</v>
      </c>
      <c r="G264" t="s">
        <v>5303</v>
      </c>
      <c r="I264" s="5">
        <v>-90.199399999999997</v>
      </c>
      <c r="J264" s="5">
        <v>38.627000000000002</v>
      </c>
      <c r="N264" t="str">
        <f t="shared" si="82"/>
        <v>St. Louis, Missouri&lt;br&gt;&lt;span style=font-size:11px&gt;White 1900-44&lt;/span&gt;&lt;br&gt;ListenPast (Gordon, 2002)</v>
      </c>
      <c r="O264" t="str">
        <f t="shared" si="79"/>
        <v>W1900StLouisMissouriListenPast</v>
      </c>
      <c r="R264" t="str">
        <f t="shared" si="73"/>
        <v>dp</v>
      </c>
      <c r="S264" t="str">
        <f t="shared" si="74"/>
        <v>ar</v>
      </c>
      <c r="T264" t="str">
        <f t="shared" si="80"/>
        <v>r0</v>
      </c>
      <c r="U264" t="str">
        <f>IF(M264="consonant",#REF!,"")</f>
        <v/>
      </c>
      <c r="V264" t="str">
        <f t="shared" si="75"/>
        <v>lx</v>
      </c>
      <c r="W264" t="str">
        <f t="shared" si="76"/>
        <v>bk</v>
      </c>
      <c r="X264" t="str">
        <f t="shared" si="77"/>
        <v>ho</v>
      </c>
      <c r="Y264" t="str">
        <f t="shared" si="72"/>
        <v>b</v>
      </c>
      <c r="AA264" t="str">
        <f t="shared" si="78"/>
        <v>const W1900StLouisMissouriListenPast= L.marker([38.627,-90.1994], {icon: dp_lx}).bindPopup('St. Louis, Missouri&lt;br&gt;&lt;span style=font-size:11px&gt;White 1900-44&lt;/span&gt;&lt;br&gt;ListenPast (Gordon, 2002)').addTo(W1900);</v>
      </c>
      <c r="AB264" t="str">
        <f t="shared" si="81"/>
        <v/>
      </c>
      <c r="AG264" t="s">
        <v>8013</v>
      </c>
      <c r="BL264" t="s">
        <v>6473</v>
      </c>
    </row>
    <row r="265" spans="1:64">
      <c r="A265" t="s">
        <v>5326</v>
      </c>
      <c r="B265" t="s">
        <v>1150</v>
      </c>
      <c r="D265" t="s">
        <v>5374</v>
      </c>
      <c r="F265" s="42" t="s">
        <v>252</v>
      </c>
      <c r="G265" t="s">
        <v>5278</v>
      </c>
      <c r="I265" s="5">
        <v>-80.62</v>
      </c>
      <c r="J265" s="5">
        <v>40.72</v>
      </c>
      <c r="N265" t="str">
        <f t="shared" si="82"/>
        <v>Pittsburgh, Pennsylvania&lt;br&gt;&lt;span style=font-size:11px&gt;White 1900-44&lt;/span&gt;&lt;br&gt;ListenPast (Gordon, 2002)</v>
      </c>
      <c r="O265" t="str">
        <f t="shared" si="79"/>
        <v>W1900PittsburghPennsylvaniaListenPast</v>
      </c>
      <c r="R265" t="str">
        <f t="shared" si="73"/>
        <v>dp</v>
      </c>
      <c r="S265" t="str">
        <f t="shared" si="74"/>
        <v>ar</v>
      </c>
      <c r="T265" t="str">
        <f t="shared" si="80"/>
        <v>r0</v>
      </c>
      <c r="U265" t="str">
        <f>IF(M265="consonant",#REF!,"")</f>
        <v/>
      </c>
      <c r="V265" t="str">
        <f t="shared" si="75"/>
        <v>lx</v>
      </c>
      <c r="W265" t="str">
        <f t="shared" si="76"/>
        <v>bk</v>
      </c>
      <c r="X265" t="str">
        <f t="shared" si="77"/>
        <v>ho</v>
      </c>
      <c r="Y265" t="str">
        <f t="shared" si="72"/>
        <v>b</v>
      </c>
      <c r="AA265" t="str">
        <f t="shared" si="78"/>
        <v>const W1900PittsburghPennsylvaniaListenPast= L.marker([40.72,-80.62], {icon: dp_lx}).bindPopup('Pittsburgh, Pennsylvania&lt;br&gt;&lt;span style=font-size:11px&gt;White 1900-44&lt;/span&gt;&lt;br&gt;ListenPast (Gordon, 2002)').addTo(W1900);</v>
      </c>
      <c r="AB265" t="str">
        <f t="shared" si="81"/>
        <v/>
      </c>
      <c r="AG265" t="s">
        <v>8014</v>
      </c>
      <c r="BL265" t="s">
        <v>5488</v>
      </c>
    </row>
    <row r="266" spans="1:64">
      <c r="A266" t="s">
        <v>5331</v>
      </c>
      <c r="B266" t="s">
        <v>7442</v>
      </c>
      <c r="D266" t="s">
        <v>7647</v>
      </c>
      <c r="F266" s="41" t="s">
        <v>151</v>
      </c>
      <c r="G266" t="s">
        <v>5300</v>
      </c>
      <c r="I266" s="5">
        <v>-93.265000000000001</v>
      </c>
      <c r="J266" s="5">
        <v>44.977699999999999</v>
      </c>
      <c r="N266" t="str">
        <f t="shared" si="82"/>
        <v>Minneapolis, Minnesota&lt;br&gt;&lt;span style=font-size:11px&gt;Black 1875-99&lt;/span&gt;&lt;br&gt;LAUM 35 (Allen, 1973)</v>
      </c>
      <c r="O266" t="str">
        <f t="shared" ref="O266:O329" si="83">A266&amp;SUBSTITUTE(SUBSTITUTE(SUBSTITUTE(F266,".","")," ",""),"-","")&amp;SUBSTITUTE(G266," ","")&amp;SUBSTITUTE(SUBSTITUTE(SUBSTITUTE(B266,".","")," ",""),"-","")</f>
        <v>B1870MinneapolisMinnesotaLAUM35</v>
      </c>
      <c r="R266" t="str">
        <f t="shared" ref="R266:R329" si="84">IF(M266="consonant","",IF(G266="Jamaica","lo",IF(OR(A266="W1700",A266="B1850",M266="Carib",M266="LA",M266="UM",M266="Bra",M266="EaNL"),"mn","dp")))</f>
        <v>dp</v>
      </c>
      <c r="S266" t="str">
        <f t="shared" si="74"/>
        <v>ar</v>
      </c>
      <c r="T266" t="str">
        <f t="shared" si="80"/>
        <v>r0</v>
      </c>
      <c r="U266" t="str">
        <f>IF(M266="consonant",#REF!,"")</f>
        <v/>
      </c>
      <c r="V266" t="str">
        <f t="shared" si="75"/>
        <v>lx</v>
      </c>
      <c r="W266" t="str">
        <f t="shared" si="76"/>
        <v>bk</v>
      </c>
      <c r="X266" t="str">
        <f t="shared" si="77"/>
        <v>un</v>
      </c>
      <c r="Y266" t="str">
        <f t="shared" si="72"/>
        <v>b</v>
      </c>
      <c r="AA266" t="str">
        <f t="shared" si="78"/>
        <v>const B1870MinneapolisMinnesotaLAUM35= L.marker([44.9777,-93.265], {icon: dp_lx}).bindPopup('Minneapolis, Minnesota&lt;br&gt;&lt;span style=font-size:11px&gt;Black 1875-99&lt;/span&gt;&lt;br&gt;LAUM 35 (Allen, 1973)').addTo(B1870);</v>
      </c>
      <c r="AG266" t="s">
        <v>8015</v>
      </c>
    </row>
    <row r="267" spans="1:64">
      <c r="A267" t="s">
        <v>5324</v>
      </c>
      <c r="B267" t="s">
        <v>7443</v>
      </c>
      <c r="D267" t="s">
        <v>7647</v>
      </c>
      <c r="F267" s="43" t="s">
        <v>4005</v>
      </c>
      <c r="G267" t="s">
        <v>5300</v>
      </c>
      <c r="I267" s="47"/>
      <c r="J267" s="47"/>
      <c r="N267" t="str">
        <f t="shared" si="82"/>
        <v>Patpoonge Township, Minnesota&lt;br&gt;&lt;span style=font-size:11px&gt;White 1845-74&lt;/span&gt;&lt;br&gt;LAUM 3 (Allen, 1973)</v>
      </c>
      <c r="O267" t="str">
        <f t="shared" si="83"/>
        <v>W1850PatpoongeTownshipMinnesotaLAUM3</v>
      </c>
      <c r="R267" t="str">
        <f t="shared" si="84"/>
        <v>dp</v>
      </c>
      <c r="S267" t="str">
        <f t="shared" si="74"/>
        <v>ar</v>
      </c>
      <c r="T267" t="str">
        <f t="shared" si="80"/>
        <v>r0</v>
      </c>
      <c r="U267" t="str">
        <f>IF(M267="consonant",#REF!,"")</f>
        <v/>
      </c>
      <c r="V267" t="str">
        <f t="shared" si="75"/>
        <v>lx</v>
      </c>
      <c r="W267" t="str">
        <f t="shared" si="76"/>
        <v>bk</v>
      </c>
      <c r="X267" t="str">
        <f t="shared" si="77"/>
        <v>un</v>
      </c>
      <c r="Y267" t="str">
        <f t="shared" si="72"/>
        <v>b</v>
      </c>
      <c r="AA267" t="str">
        <f t="shared" si="78"/>
        <v/>
      </c>
      <c r="AG267" t="s">
        <v>5164</v>
      </c>
    </row>
    <row r="268" spans="1:64">
      <c r="A268" t="s">
        <v>5324</v>
      </c>
      <c r="B268" t="s">
        <v>7444</v>
      </c>
      <c r="D268" t="s">
        <v>7647</v>
      </c>
      <c r="F268" s="41" t="s">
        <v>153</v>
      </c>
      <c r="G268" t="s">
        <v>5300</v>
      </c>
      <c r="I268" s="5">
        <v>-92.100499999999997</v>
      </c>
      <c r="J268" s="5">
        <v>46.786700000000003</v>
      </c>
      <c r="N268" t="str">
        <f t="shared" si="82"/>
        <v>Duluth, Minnesota&lt;br&gt;&lt;span style=font-size:11px&gt;White 1845-74&lt;/span&gt;&lt;br&gt;LAUM 15 (Allen, 1973)</v>
      </c>
      <c r="O268" t="str">
        <f t="shared" si="83"/>
        <v>W1850DuluthMinnesotaLAUM15</v>
      </c>
      <c r="R268" t="str">
        <f t="shared" si="84"/>
        <v>dp</v>
      </c>
      <c r="S268" t="str">
        <f t="shared" si="74"/>
        <v>ar</v>
      </c>
      <c r="T268" t="str">
        <f t="shared" si="80"/>
        <v>r0</v>
      </c>
      <c r="U268" t="str">
        <f>IF(M268="consonant",#REF!,"")</f>
        <v/>
      </c>
      <c r="V268" t="str">
        <f t="shared" si="75"/>
        <v>lx</v>
      </c>
      <c r="W268" t="str">
        <f t="shared" si="76"/>
        <v>bk</v>
      </c>
      <c r="X268" t="str">
        <f t="shared" si="77"/>
        <v>un</v>
      </c>
      <c r="Y268" t="str">
        <f t="shared" si="72"/>
        <v>b</v>
      </c>
      <c r="AA268" t="str">
        <f t="shared" si="78"/>
        <v>const W1850DuluthMinnesotaLAUM15= L.marker([46.7867,-92.1005], {icon: dp_lx}).bindPopup('Duluth, Minnesota&lt;br&gt;&lt;span style=font-size:11px&gt;White 1845-74&lt;/span&gt;&lt;br&gt;LAUM 15 (Allen, 1973)').addTo(W1850);</v>
      </c>
      <c r="AG268" t="s">
        <v>8016</v>
      </c>
    </row>
    <row r="269" spans="1:64">
      <c r="A269" t="s">
        <v>5324</v>
      </c>
      <c r="B269" t="s">
        <v>7445</v>
      </c>
      <c r="D269" t="s">
        <v>7647</v>
      </c>
      <c r="F269" s="41" t="s">
        <v>153</v>
      </c>
      <c r="G269" t="s">
        <v>5300</v>
      </c>
      <c r="I269" s="5">
        <v>-92.100499999999997</v>
      </c>
      <c r="J269" s="5">
        <v>46.786700000000003</v>
      </c>
      <c r="N269" t="str">
        <f t="shared" si="82"/>
        <v>Duluth, Minnesota&lt;br&gt;&lt;span style=font-size:11px&gt;White 1845-74&lt;/span&gt;&lt;br&gt;LAUM 16 (Allen, 1973)</v>
      </c>
      <c r="O269" t="str">
        <f t="shared" si="83"/>
        <v>W1850DuluthMinnesotaLAUM16</v>
      </c>
      <c r="R269" t="str">
        <f t="shared" si="84"/>
        <v>dp</v>
      </c>
      <c r="S269" t="str">
        <f t="shared" si="74"/>
        <v>ar</v>
      </c>
      <c r="T269" t="str">
        <f t="shared" si="80"/>
        <v>r0</v>
      </c>
      <c r="U269" t="str">
        <f>IF(M269="consonant",#REF!,"")</f>
        <v/>
      </c>
      <c r="V269" t="str">
        <f t="shared" si="75"/>
        <v>lx</v>
      </c>
      <c r="W269" t="str">
        <f t="shared" si="76"/>
        <v>bk</v>
      </c>
      <c r="X269" t="str">
        <f t="shared" si="77"/>
        <v>un</v>
      </c>
      <c r="Y269" t="str">
        <f t="shared" si="72"/>
        <v>b</v>
      </c>
      <c r="AA269" t="str">
        <f t="shared" si="78"/>
        <v>const W1850DuluthMinnesotaLAUM16= L.marker([46.7867,-92.1005], {icon: dp_lx}).bindPopup('Duluth, Minnesota&lt;br&gt;&lt;span style=font-size:11px&gt;White 1845-74&lt;/span&gt;&lt;br&gt;LAUM 16 (Allen, 1973)').addTo(W1850);</v>
      </c>
      <c r="AG269" t="s">
        <v>8017</v>
      </c>
    </row>
    <row r="270" spans="1:64">
      <c r="A270" t="s">
        <v>5324</v>
      </c>
      <c r="B270" t="s">
        <v>7446</v>
      </c>
      <c r="D270" t="s">
        <v>7647</v>
      </c>
      <c r="F270" s="41" t="s">
        <v>4019</v>
      </c>
      <c r="G270" t="s">
        <v>5300</v>
      </c>
      <c r="I270" s="5">
        <v>-96.080100000000002</v>
      </c>
      <c r="J270" s="5">
        <v>46.283900000000003</v>
      </c>
      <c r="N270" t="str">
        <f t="shared" si="82"/>
        <v>Fergus Falls, Minnesota&lt;br&gt;&lt;span style=font-size:11px&gt;White 1845-74&lt;/span&gt;&lt;br&gt;LAUM 19 (Allen, 1973)</v>
      </c>
      <c r="O270" t="str">
        <f t="shared" si="83"/>
        <v>W1850FergusFallsMinnesotaLAUM19</v>
      </c>
      <c r="R270" t="str">
        <f t="shared" si="84"/>
        <v>dp</v>
      </c>
      <c r="S270" t="str">
        <f t="shared" si="74"/>
        <v>ar</v>
      </c>
      <c r="T270" t="str">
        <f t="shared" si="80"/>
        <v>r0</v>
      </c>
      <c r="U270" t="str">
        <f>IF(M270="consonant",#REF!,"")</f>
        <v/>
      </c>
      <c r="V270" t="str">
        <f t="shared" si="75"/>
        <v>lx</v>
      </c>
      <c r="W270" t="str">
        <f t="shared" si="76"/>
        <v>bk</v>
      </c>
      <c r="X270" t="str">
        <f t="shared" si="77"/>
        <v>un</v>
      </c>
      <c r="Y270" t="str">
        <f t="shared" si="72"/>
        <v>b</v>
      </c>
      <c r="AA270" t="str">
        <f t="shared" si="78"/>
        <v>const W1850FergusFallsMinnesotaLAUM19= L.marker([46.2839,-96.0801], {icon: dp_lx}).bindPopup('Fergus Falls, Minnesota&lt;br&gt;&lt;span style=font-size:11px&gt;White 1845-74&lt;/span&gt;&lt;br&gt;LAUM 19 (Allen, 1973)').addTo(W1850);</v>
      </c>
      <c r="AG270" t="s">
        <v>8018</v>
      </c>
    </row>
    <row r="271" spans="1:64">
      <c r="A271" t="s">
        <v>5324</v>
      </c>
      <c r="B271" t="s">
        <v>7447</v>
      </c>
      <c r="D271" t="s">
        <v>7647</v>
      </c>
      <c r="F271" s="41" t="s">
        <v>4021</v>
      </c>
      <c r="G271" t="s">
        <v>5300</v>
      </c>
      <c r="I271" s="5">
        <v>-94.201999999999998</v>
      </c>
      <c r="J271" s="5">
        <v>46.352699999999999</v>
      </c>
      <c r="N271" t="str">
        <f t="shared" si="82"/>
        <v>Brainerd, Minnesota&lt;br&gt;&lt;span style=font-size:11px&gt;White 1845-74&lt;/span&gt;&lt;br&gt;LAUM 21 (Allen, 1973)</v>
      </c>
      <c r="O271" t="str">
        <f t="shared" si="83"/>
        <v>W1850BrainerdMinnesotaLAUM21</v>
      </c>
      <c r="R271" t="str">
        <f t="shared" si="84"/>
        <v>dp</v>
      </c>
      <c r="S271" t="str">
        <f t="shared" si="74"/>
        <v>ar</v>
      </c>
      <c r="T271" t="str">
        <f t="shared" si="80"/>
        <v>r0</v>
      </c>
      <c r="U271" t="str">
        <f>IF(M271="consonant",#REF!,"")</f>
        <v/>
      </c>
      <c r="V271" t="str">
        <f t="shared" si="75"/>
        <v>lx</v>
      </c>
      <c r="W271" t="str">
        <f t="shared" si="76"/>
        <v>bk</v>
      </c>
      <c r="X271" t="str">
        <f t="shared" si="77"/>
        <v>un</v>
      </c>
      <c r="Y271" t="str">
        <f t="shared" si="72"/>
        <v>b</v>
      </c>
      <c r="AA271" t="str">
        <f t="shared" si="78"/>
        <v>const W1850BrainerdMinnesotaLAUM21= L.marker([46.3527,-94.202], {icon: dp_lx}).bindPopup('Brainerd, Minnesota&lt;br&gt;&lt;span style=font-size:11px&gt;White 1845-74&lt;/span&gt;&lt;br&gt;LAUM 21 (Allen, 1973)').addTo(W1850);</v>
      </c>
      <c r="AG271" t="s">
        <v>8019</v>
      </c>
    </row>
    <row r="272" spans="1:64">
      <c r="A272" t="s">
        <v>5324</v>
      </c>
      <c r="B272" t="s">
        <v>7448</v>
      </c>
      <c r="D272" t="s">
        <v>7647</v>
      </c>
      <c r="F272" s="41" t="s">
        <v>4024</v>
      </c>
      <c r="G272" t="s">
        <v>5300</v>
      </c>
      <c r="I272" s="5">
        <v>-93.293800000000005</v>
      </c>
      <c r="J272" s="5">
        <v>45.876899999999999</v>
      </c>
      <c r="N272" t="str">
        <f t="shared" si="82"/>
        <v>Mora, Minnesota&lt;br&gt;&lt;span style=font-size:11px&gt;White 1845-74&lt;/span&gt;&lt;br&gt;LAUM 23 (Allen, 1973)</v>
      </c>
      <c r="O272" t="str">
        <f t="shared" si="83"/>
        <v>W1850MoraMinnesotaLAUM23</v>
      </c>
      <c r="R272" t="str">
        <f t="shared" si="84"/>
        <v>dp</v>
      </c>
      <c r="S272" t="str">
        <f t="shared" si="74"/>
        <v>ar</v>
      </c>
      <c r="T272" t="str">
        <f t="shared" si="80"/>
        <v>r0</v>
      </c>
      <c r="U272" t="str">
        <f>IF(M272="consonant",#REF!,"")</f>
        <v/>
      </c>
      <c r="V272" t="str">
        <f t="shared" si="75"/>
        <v>lx</v>
      </c>
      <c r="W272" t="str">
        <f t="shared" si="76"/>
        <v>bk</v>
      </c>
      <c r="X272" t="str">
        <f t="shared" si="77"/>
        <v>un</v>
      </c>
      <c r="Y272" t="str">
        <f t="shared" ref="Y272:Y335" si="85">IF(D272="LAGS","a","b")</f>
        <v>b</v>
      </c>
      <c r="AA272" t="str">
        <f t="shared" si="78"/>
        <v>const W1850MoraMinnesotaLAUM23= L.marker([45.8769,-93.2938], {icon: dp_lx}).bindPopup('Mora, Minnesota&lt;br&gt;&lt;span style=font-size:11px&gt;White 1845-74&lt;/span&gt;&lt;br&gt;LAUM 23 (Allen, 1973)').addTo(W1850);</v>
      </c>
      <c r="AG272" t="s">
        <v>8020</v>
      </c>
    </row>
    <row r="273" spans="1:33">
      <c r="A273" t="s">
        <v>5324</v>
      </c>
      <c r="B273" t="s">
        <v>7449</v>
      </c>
      <c r="D273" t="s">
        <v>7647</v>
      </c>
      <c r="F273" s="41" t="s">
        <v>4028</v>
      </c>
      <c r="G273" t="s">
        <v>5300</v>
      </c>
      <c r="I273" s="5">
        <v>-94.952500000000001</v>
      </c>
      <c r="J273" s="5">
        <v>45.737499999999997</v>
      </c>
      <c r="N273" t="str">
        <f t="shared" si="82"/>
        <v>Sauk Center, Minnesota&lt;br&gt;&lt;span style=font-size:11px&gt;White 1845-74&lt;/span&gt;&lt;br&gt;LAUM 27 (Allen, 1973)</v>
      </c>
      <c r="O273" t="str">
        <f t="shared" si="83"/>
        <v>W1850SaukCenterMinnesotaLAUM27</v>
      </c>
      <c r="R273" t="str">
        <f t="shared" si="84"/>
        <v>dp</v>
      </c>
      <c r="S273" t="str">
        <f t="shared" si="74"/>
        <v>ar</v>
      </c>
      <c r="T273" t="str">
        <f t="shared" si="80"/>
        <v>r0</v>
      </c>
      <c r="U273" t="str">
        <f>IF(M273="consonant",#REF!,"")</f>
        <v/>
      </c>
      <c r="V273" t="str">
        <f t="shared" si="75"/>
        <v>lx</v>
      </c>
      <c r="W273" t="str">
        <f t="shared" si="76"/>
        <v>bk</v>
      </c>
      <c r="X273" t="str">
        <f t="shared" si="77"/>
        <v>un</v>
      </c>
      <c r="Y273" t="str">
        <f t="shared" si="85"/>
        <v>b</v>
      </c>
      <c r="AA273" t="str">
        <f t="shared" si="78"/>
        <v>const W1850SaukCenterMinnesotaLAUM27= L.marker([45.7375,-94.9525], {icon: dp_lx}).bindPopup('Sauk Center, Minnesota&lt;br&gt;&lt;span style=font-size:11px&gt;White 1845-74&lt;/span&gt;&lt;br&gt;LAUM 27 (Allen, 1973)').addTo(W1850);</v>
      </c>
      <c r="AG273" t="s">
        <v>8021</v>
      </c>
    </row>
    <row r="274" spans="1:33">
      <c r="A274" t="s">
        <v>5324</v>
      </c>
      <c r="B274" t="s">
        <v>7450</v>
      </c>
      <c r="D274" t="s">
        <v>7647</v>
      </c>
      <c r="F274" s="41" t="s">
        <v>151</v>
      </c>
      <c r="G274" t="s">
        <v>5300</v>
      </c>
      <c r="I274" s="5">
        <v>-93.265000000000001</v>
      </c>
      <c r="J274" s="5">
        <v>44.977699999999999</v>
      </c>
      <c r="N274" t="str">
        <f t="shared" si="82"/>
        <v>Minneapolis, Minnesota&lt;br&gt;&lt;span style=font-size:11px&gt;White 1845-74&lt;/span&gt;&lt;br&gt;LAUM 31 (Allen, 1973)</v>
      </c>
      <c r="O274" t="str">
        <f t="shared" si="83"/>
        <v>W1850MinneapolisMinnesotaLAUM31</v>
      </c>
      <c r="R274" t="str">
        <f t="shared" si="84"/>
        <v>dp</v>
      </c>
      <c r="S274" t="str">
        <f t="shared" ref="S274:S337" si="86">IF(A274="W1700","na",IF(OR(M274="Carib",M274="NYC",M274="ENE"),"au",IF(M274="CAN","ao","ar")))</f>
        <v>ar</v>
      </c>
      <c r="T274" t="str">
        <f t="shared" si="80"/>
        <v>r0</v>
      </c>
      <c r="U274" t="str">
        <f>IF(M274="consonant",#REF!,"")</f>
        <v/>
      </c>
      <c r="V274" t="str">
        <f t="shared" ref="V274:V337" si="87">IF(OR(M274="W",M274="M",M274="ENE"),"we",IF(OR(M274="MA",M274="NYC",M274="OH"),"sa1",IF(OR(M274="OS",M274="LAGS_SSE",M274="Speaker _S",M274="PADS_SSE"),"sl","lx")))</f>
        <v>lx</v>
      </c>
      <c r="W274" t="str">
        <f t="shared" ref="W274:W337" si="88">IF(OR(M274="S",M274="M"),"fr",IF(OR(M274="W"),"ce","bk"))</f>
        <v>bk</v>
      </c>
      <c r="X274" t="str">
        <f t="shared" ref="X274:X337" si="89">IF(T274="","",IF(OR(A274="W1900",A274="W1950",A274="W1970"),"ho","un"))</f>
        <v>un</v>
      </c>
      <c r="Y274" t="str">
        <f t="shared" si="85"/>
        <v>b</v>
      </c>
      <c r="AA274" t="str">
        <f t="shared" si="78"/>
        <v>const W1850MinneapolisMinnesotaLAUM31= L.marker([44.9777,-93.265], {icon: dp_lx}).bindPopup('Minneapolis, Minnesota&lt;br&gt;&lt;span style=font-size:11px&gt;White 1845-74&lt;/span&gt;&lt;br&gt;LAUM 31 (Allen, 1973)').addTo(W1850);</v>
      </c>
      <c r="AG274" t="s">
        <v>8022</v>
      </c>
    </row>
    <row r="275" spans="1:33">
      <c r="A275" t="s">
        <v>5324</v>
      </c>
      <c r="B275" t="s">
        <v>7451</v>
      </c>
      <c r="D275" t="s">
        <v>7647</v>
      </c>
      <c r="F275" s="41" t="s">
        <v>151</v>
      </c>
      <c r="G275" t="s">
        <v>5300</v>
      </c>
      <c r="I275" s="5">
        <v>-93.265000000000001</v>
      </c>
      <c r="J275" s="5">
        <v>44.977699999999999</v>
      </c>
      <c r="N275" t="str">
        <f t="shared" si="82"/>
        <v>Minneapolis, Minnesota&lt;br&gt;&lt;span style=font-size:11px&gt;White 1845-74&lt;/span&gt;&lt;br&gt;LAUM 32 (Allen, 1973)</v>
      </c>
      <c r="O275" t="str">
        <f t="shared" si="83"/>
        <v>W1850MinneapolisMinnesotaLAUM32</v>
      </c>
      <c r="R275" t="str">
        <f t="shared" si="84"/>
        <v>dp</v>
      </c>
      <c r="S275" t="str">
        <f t="shared" si="86"/>
        <v>ar</v>
      </c>
      <c r="T275" t="str">
        <f t="shared" si="80"/>
        <v>r0</v>
      </c>
      <c r="U275" t="str">
        <f>IF(M275="consonant",#REF!,"")</f>
        <v/>
      </c>
      <c r="V275" t="str">
        <f t="shared" si="87"/>
        <v>lx</v>
      </c>
      <c r="W275" t="str">
        <f t="shared" si="88"/>
        <v>bk</v>
      </c>
      <c r="X275" t="str">
        <f t="shared" si="89"/>
        <v>un</v>
      </c>
      <c r="Y275" t="str">
        <f t="shared" si="85"/>
        <v>b</v>
      </c>
      <c r="AA275" t="str">
        <f t="shared" si="78"/>
        <v>const W1850MinneapolisMinnesotaLAUM32= L.marker([44.9777,-93.265], {icon: dp_lx}).bindPopup('Minneapolis, Minnesota&lt;br&gt;&lt;span style=font-size:11px&gt;White 1845-74&lt;/span&gt;&lt;br&gt;LAUM 32 (Allen, 1973)').addTo(W1850);</v>
      </c>
      <c r="AG275" t="s">
        <v>8023</v>
      </c>
    </row>
    <row r="276" spans="1:33">
      <c r="A276" t="s">
        <v>5324</v>
      </c>
      <c r="B276" t="s">
        <v>7452</v>
      </c>
      <c r="D276" t="s">
        <v>7647</v>
      </c>
      <c r="F276" s="41" t="s">
        <v>4033</v>
      </c>
      <c r="G276" t="s">
        <v>5300</v>
      </c>
      <c r="I276" s="5">
        <v>-93.087699999999998</v>
      </c>
      <c r="J276" s="5">
        <v>45.026899999999998</v>
      </c>
      <c r="N276" t="str">
        <f t="shared" si="82"/>
        <v>Little Canada, Minnesota&lt;br&gt;&lt;span style=font-size:11px&gt;White 1845-74&lt;/span&gt;&lt;br&gt;LAUM 36 (Allen, 1973)</v>
      </c>
      <c r="O276" t="str">
        <f t="shared" si="83"/>
        <v>W1850LittleCanadaMinnesotaLAUM36</v>
      </c>
      <c r="R276" t="str">
        <f t="shared" si="84"/>
        <v>dp</v>
      </c>
      <c r="S276" t="str">
        <f t="shared" si="86"/>
        <v>ar</v>
      </c>
      <c r="T276" t="str">
        <f t="shared" si="80"/>
        <v>r0</v>
      </c>
      <c r="U276" t="str">
        <f>IF(M276="consonant",#REF!,"")</f>
        <v/>
      </c>
      <c r="V276" t="str">
        <f t="shared" si="87"/>
        <v>lx</v>
      </c>
      <c r="W276" t="str">
        <f t="shared" si="88"/>
        <v>bk</v>
      </c>
      <c r="X276" t="str">
        <f t="shared" si="89"/>
        <v>un</v>
      </c>
      <c r="Y276" t="str">
        <f t="shared" si="85"/>
        <v>b</v>
      </c>
      <c r="AA276" t="str">
        <f t="shared" si="78"/>
        <v>const W1850LittleCanadaMinnesotaLAUM36= L.marker([45.0269,-93.0877], {icon: dp_lx}).bindPopup('Little Canada, Minnesota&lt;br&gt;&lt;span style=font-size:11px&gt;White 1845-74&lt;/span&gt;&lt;br&gt;LAUM 36 (Allen, 1973)').addTo(W1850);</v>
      </c>
      <c r="AG276" t="s">
        <v>8024</v>
      </c>
    </row>
    <row r="277" spans="1:33">
      <c r="A277" t="s">
        <v>5324</v>
      </c>
      <c r="B277" t="s">
        <v>7453</v>
      </c>
      <c r="D277" t="s">
        <v>7647</v>
      </c>
      <c r="F277" s="41" t="s">
        <v>4034</v>
      </c>
      <c r="G277" t="s">
        <v>5300</v>
      </c>
      <c r="I277" s="5">
        <v>-92.7697</v>
      </c>
      <c r="J277" s="5">
        <v>45.198700000000002</v>
      </c>
      <c r="N277" t="str">
        <f t="shared" si="82"/>
        <v>Marine on St. Croix, Minnesota&lt;br&gt;&lt;span style=font-size:11px&gt;White 1845-74&lt;/span&gt;&lt;br&gt;LAUM 39 (Allen, 1973)</v>
      </c>
      <c r="O277" t="str">
        <f t="shared" si="83"/>
        <v>W1850MarineonStCroixMinnesotaLAUM39</v>
      </c>
      <c r="R277" t="str">
        <f t="shared" si="84"/>
        <v>dp</v>
      </c>
      <c r="S277" t="str">
        <f t="shared" si="86"/>
        <v>ar</v>
      </c>
      <c r="T277" t="str">
        <f t="shared" si="80"/>
        <v>r0</v>
      </c>
      <c r="U277" t="str">
        <f>IF(M277="consonant",#REF!,"")</f>
        <v/>
      </c>
      <c r="V277" t="str">
        <f t="shared" si="87"/>
        <v>lx</v>
      </c>
      <c r="W277" t="str">
        <f t="shared" si="88"/>
        <v>bk</v>
      </c>
      <c r="X277" t="str">
        <f t="shared" si="89"/>
        <v>un</v>
      </c>
      <c r="Y277" t="str">
        <f t="shared" si="85"/>
        <v>b</v>
      </c>
      <c r="AA277" t="str">
        <f t="shared" si="78"/>
        <v>const W1850MarineonStCroixMinnesotaLAUM39= L.marker([45.1987,-92.7697], {icon: dp_lx}).bindPopup('Marine on St. Croix, Minnesota&lt;br&gt;&lt;span style=font-size:11px&gt;White 1845-74&lt;/span&gt;&lt;br&gt;LAUM 39 (Allen, 1973)').addTo(W1850);</v>
      </c>
      <c r="AG277" t="s">
        <v>8025</v>
      </c>
    </row>
    <row r="278" spans="1:33">
      <c r="A278" t="s">
        <v>5324</v>
      </c>
      <c r="B278" t="s">
        <v>7454</v>
      </c>
      <c r="D278" t="s">
        <v>7647</v>
      </c>
      <c r="F278" s="41" t="s">
        <v>4037</v>
      </c>
      <c r="G278" t="s">
        <v>5300</v>
      </c>
      <c r="I278" s="5">
        <v>-94.369699999999995</v>
      </c>
      <c r="J278" s="5">
        <v>44.887700000000002</v>
      </c>
      <c r="N278" t="str">
        <f t="shared" si="82"/>
        <v>Hutchinson, Minnesota&lt;br&gt;&lt;span style=font-size:11px&gt;White 1845-74&lt;/span&gt;&lt;br&gt;LAUM 44 (Allen, 1973)</v>
      </c>
      <c r="O278" t="str">
        <f t="shared" si="83"/>
        <v>W1850HutchinsonMinnesotaLAUM44</v>
      </c>
      <c r="R278" t="str">
        <f t="shared" si="84"/>
        <v>dp</v>
      </c>
      <c r="S278" t="str">
        <f t="shared" si="86"/>
        <v>ar</v>
      </c>
      <c r="T278" t="str">
        <f t="shared" si="80"/>
        <v>r0</v>
      </c>
      <c r="U278" t="str">
        <f>IF(M278="consonant",#REF!,"")</f>
        <v/>
      </c>
      <c r="V278" t="str">
        <f t="shared" si="87"/>
        <v>lx</v>
      </c>
      <c r="W278" t="str">
        <f t="shared" si="88"/>
        <v>bk</v>
      </c>
      <c r="X278" t="str">
        <f t="shared" si="89"/>
        <v>un</v>
      </c>
      <c r="Y278" t="str">
        <f t="shared" si="85"/>
        <v>b</v>
      </c>
      <c r="AA278" t="str">
        <f t="shared" si="78"/>
        <v>const W1850HutchinsonMinnesotaLAUM44= L.marker([44.8877,-94.3697], {icon: dp_lx}).bindPopup('Hutchinson, Minnesota&lt;br&gt;&lt;span style=font-size:11px&gt;White 1845-74&lt;/span&gt;&lt;br&gt;LAUM 44 (Allen, 1973)').addTo(W1850);</v>
      </c>
      <c r="AG278" t="s">
        <v>8026</v>
      </c>
    </row>
    <row r="279" spans="1:33">
      <c r="A279" t="s">
        <v>5324</v>
      </c>
      <c r="B279" t="s">
        <v>7455</v>
      </c>
      <c r="D279" t="s">
        <v>7647</v>
      </c>
      <c r="F279" s="41" t="s">
        <v>4037</v>
      </c>
      <c r="G279" t="s">
        <v>5300</v>
      </c>
      <c r="I279" s="5">
        <v>-94.369699999999995</v>
      </c>
      <c r="J279" s="5">
        <v>44.887700000000002</v>
      </c>
      <c r="N279" t="str">
        <f t="shared" si="82"/>
        <v>Hutchinson, Minnesota&lt;br&gt;&lt;span style=font-size:11px&gt;White 1845-74&lt;/span&gt;&lt;br&gt;LAUM 45 (Allen, 1973)</v>
      </c>
      <c r="O279" t="str">
        <f t="shared" si="83"/>
        <v>W1850HutchinsonMinnesotaLAUM45</v>
      </c>
      <c r="R279" t="str">
        <f t="shared" si="84"/>
        <v>dp</v>
      </c>
      <c r="S279" t="str">
        <f t="shared" si="86"/>
        <v>ar</v>
      </c>
      <c r="T279" t="str">
        <f t="shared" si="80"/>
        <v>r0</v>
      </c>
      <c r="U279" t="str">
        <f>IF(M279="consonant",#REF!,"")</f>
        <v/>
      </c>
      <c r="V279" t="str">
        <f t="shared" si="87"/>
        <v>lx</v>
      </c>
      <c r="W279" t="str">
        <f t="shared" si="88"/>
        <v>bk</v>
      </c>
      <c r="X279" t="str">
        <f t="shared" si="89"/>
        <v>un</v>
      </c>
      <c r="Y279" t="str">
        <f t="shared" si="85"/>
        <v>b</v>
      </c>
      <c r="AA279" t="str">
        <f t="shared" si="78"/>
        <v>const W1850HutchinsonMinnesotaLAUM45= L.marker([44.8877,-94.3697], {icon: dp_lx}).bindPopup('Hutchinson, Minnesota&lt;br&gt;&lt;span style=font-size:11px&gt;White 1845-74&lt;/span&gt;&lt;br&gt;LAUM 45 (Allen, 1973)').addTo(W1850);</v>
      </c>
      <c r="AG279" t="s">
        <v>8027</v>
      </c>
    </row>
    <row r="280" spans="1:33">
      <c r="A280" t="s">
        <v>5324</v>
      </c>
      <c r="B280" t="s">
        <v>7456</v>
      </c>
      <c r="D280" t="s">
        <v>7647</v>
      </c>
      <c r="F280" s="41" t="s">
        <v>367</v>
      </c>
      <c r="G280" t="s">
        <v>5300</v>
      </c>
      <c r="I280" s="5">
        <v>-95.788399999999996</v>
      </c>
      <c r="J280" s="5">
        <v>44.446899999999999</v>
      </c>
      <c r="N280" t="str">
        <f t="shared" si="82"/>
        <v>Marshall, Minnesota&lt;br&gt;&lt;span style=font-size:11px&gt;White 1845-74&lt;/span&gt;&lt;br&gt;LAUM 46 (Allen, 1973)</v>
      </c>
      <c r="O280" t="str">
        <f t="shared" si="83"/>
        <v>W1850MarshallMinnesotaLAUM46</v>
      </c>
      <c r="R280" t="str">
        <f t="shared" si="84"/>
        <v>dp</v>
      </c>
      <c r="S280" t="str">
        <f t="shared" si="86"/>
        <v>ar</v>
      </c>
      <c r="T280" t="str">
        <f t="shared" si="80"/>
        <v>r0</v>
      </c>
      <c r="U280" t="str">
        <f>IF(M280="consonant",#REF!,"")</f>
        <v/>
      </c>
      <c r="V280" t="str">
        <f t="shared" si="87"/>
        <v>lx</v>
      </c>
      <c r="W280" t="str">
        <f t="shared" si="88"/>
        <v>bk</v>
      </c>
      <c r="X280" t="str">
        <f t="shared" si="89"/>
        <v>un</v>
      </c>
      <c r="Y280" t="str">
        <f t="shared" si="85"/>
        <v>b</v>
      </c>
      <c r="AA280" t="str">
        <f t="shared" si="78"/>
        <v>const W1850MarshallMinnesotaLAUM46= L.marker([44.4469,-95.7884], {icon: dp_lx}).bindPopup('Marshall, Minnesota&lt;br&gt;&lt;span style=font-size:11px&gt;White 1845-74&lt;/span&gt;&lt;br&gt;LAUM 46 (Allen, 1973)').addTo(W1850);</v>
      </c>
      <c r="AG280" t="s">
        <v>8028</v>
      </c>
    </row>
    <row r="281" spans="1:33">
      <c r="A281" t="s">
        <v>5324</v>
      </c>
      <c r="B281" t="s">
        <v>7457</v>
      </c>
      <c r="D281" t="s">
        <v>7647</v>
      </c>
      <c r="F281" s="41" t="s">
        <v>4042</v>
      </c>
      <c r="G281" t="s">
        <v>5300</v>
      </c>
      <c r="I281" s="5">
        <v>-93.268799999999999</v>
      </c>
      <c r="J281" s="5">
        <v>44.295000000000002</v>
      </c>
      <c r="N281" t="str">
        <f t="shared" si="82"/>
        <v>Faribault, Minnesota&lt;br&gt;&lt;span style=font-size:11px&gt;White 1845-74&lt;/span&gt;&lt;br&gt;LAUM 48 (Allen, 1973)</v>
      </c>
      <c r="O281" t="str">
        <f t="shared" si="83"/>
        <v>W1850FaribaultMinnesotaLAUM48</v>
      </c>
      <c r="R281" t="str">
        <f t="shared" si="84"/>
        <v>dp</v>
      </c>
      <c r="S281" t="str">
        <f t="shared" si="86"/>
        <v>ar</v>
      </c>
      <c r="T281" t="str">
        <f t="shared" si="80"/>
        <v>r0</v>
      </c>
      <c r="U281" t="str">
        <f>IF(M281="consonant",#REF!,"")</f>
        <v/>
      </c>
      <c r="V281" t="str">
        <f t="shared" si="87"/>
        <v>lx</v>
      </c>
      <c r="W281" t="str">
        <f t="shared" si="88"/>
        <v>bk</v>
      </c>
      <c r="X281" t="str">
        <f t="shared" si="89"/>
        <v>un</v>
      </c>
      <c r="Y281" t="str">
        <f t="shared" si="85"/>
        <v>b</v>
      </c>
      <c r="AA281" t="str">
        <f t="shared" si="78"/>
        <v>const W1850FaribaultMinnesotaLAUM48= L.marker([44.295,-93.2688], {icon: dp_lx}).bindPopup('Faribault, Minnesota&lt;br&gt;&lt;span style=font-size:11px&gt;White 1845-74&lt;/span&gt;&lt;br&gt;LAUM 48 (Allen, 1973)').addTo(W1850);</v>
      </c>
      <c r="AG281" t="s">
        <v>8029</v>
      </c>
    </row>
    <row r="282" spans="1:33">
      <c r="A282" t="s">
        <v>5324</v>
      </c>
      <c r="B282" t="s">
        <v>7458</v>
      </c>
      <c r="D282" t="s">
        <v>7647</v>
      </c>
      <c r="F282" s="41" t="s">
        <v>4044</v>
      </c>
      <c r="G282" t="s">
        <v>5300</v>
      </c>
      <c r="I282" s="5">
        <v>-94.009200000000007</v>
      </c>
      <c r="J282" s="5">
        <v>44.165999999999997</v>
      </c>
      <c r="N282" t="str">
        <f t="shared" si="82"/>
        <v>Mankato, Minnesota&lt;br&gt;&lt;span style=font-size:11px&gt;White 1845-74&lt;/span&gt;&lt;br&gt;LAUM 51 (Allen, 1973)</v>
      </c>
      <c r="O282" t="str">
        <f t="shared" si="83"/>
        <v>W1850MankatoMinnesotaLAUM51</v>
      </c>
      <c r="R282" t="str">
        <f t="shared" si="84"/>
        <v>dp</v>
      </c>
      <c r="S282" t="str">
        <f t="shared" si="86"/>
        <v>ar</v>
      </c>
      <c r="T282" t="str">
        <f t="shared" si="80"/>
        <v>r0</v>
      </c>
      <c r="U282" t="str">
        <f>IF(M282="consonant",#REF!,"")</f>
        <v/>
      </c>
      <c r="V282" t="str">
        <f t="shared" si="87"/>
        <v>lx</v>
      </c>
      <c r="W282" t="str">
        <f t="shared" si="88"/>
        <v>bk</v>
      </c>
      <c r="X282" t="str">
        <f t="shared" si="89"/>
        <v>un</v>
      </c>
      <c r="Y282" t="str">
        <f t="shared" si="85"/>
        <v>b</v>
      </c>
      <c r="AA282" t="str">
        <f t="shared" si="78"/>
        <v>const W1850MankatoMinnesotaLAUM51= L.marker([44.166,-94.0092], {icon: dp_lx}).bindPopup('Mankato, Minnesota&lt;br&gt;&lt;span style=font-size:11px&gt;White 1845-74&lt;/span&gt;&lt;br&gt;LAUM 51 (Allen, 1973)').addTo(W1850);</v>
      </c>
      <c r="AG282" t="s">
        <v>8030</v>
      </c>
    </row>
    <row r="283" spans="1:33">
      <c r="A283" t="s">
        <v>5324</v>
      </c>
      <c r="B283" t="s">
        <v>7459</v>
      </c>
      <c r="D283" t="s">
        <v>7647</v>
      </c>
      <c r="F283" s="41" t="s">
        <v>4044</v>
      </c>
      <c r="G283" t="s">
        <v>5300</v>
      </c>
      <c r="I283" s="5">
        <v>-94.009200000000007</v>
      </c>
      <c r="J283" s="5">
        <v>44.165999999999997</v>
      </c>
      <c r="N283" t="str">
        <f t="shared" si="82"/>
        <v>Mankato, Minnesota&lt;br&gt;&lt;span style=font-size:11px&gt;White 1845-74&lt;/span&gt;&lt;br&gt;LAUM 52 (Allen, 1973)</v>
      </c>
      <c r="O283" t="str">
        <f t="shared" si="83"/>
        <v>W1850MankatoMinnesotaLAUM52</v>
      </c>
      <c r="R283" t="str">
        <f t="shared" si="84"/>
        <v>dp</v>
      </c>
      <c r="S283" t="str">
        <f t="shared" si="86"/>
        <v>ar</v>
      </c>
      <c r="T283" t="str">
        <f t="shared" si="80"/>
        <v>r0</v>
      </c>
      <c r="U283" t="str">
        <f>IF(M283="consonant",#REF!,"")</f>
        <v/>
      </c>
      <c r="V283" t="str">
        <f t="shared" si="87"/>
        <v>lx</v>
      </c>
      <c r="W283" t="str">
        <f t="shared" si="88"/>
        <v>bk</v>
      </c>
      <c r="X283" t="str">
        <f t="shared" si="89"/>
        <v>un</v>
      </c>
      <c r="Y283" t="str">
        <f t="shared" si="85"/>
        <v>b</v>
      </c>
      <c r="AA283" t="str">
        <f t="shared" si="78"/>
        <v>const W1850MankatoMinnesotaLAUM52= L.marker([44.166,-94.0092], {icon: dp_lx}).bindPopup('Mankato, Minnesota&lt;br&gt;&lt;span style=font-size:11px&gt;White 1845-74&lt;/span&gt;&lt;br&gt;LAUM 52 (Allen, 1973)').addTo(W1850);</v>
      </c>
      <c r="AG283" t="s">
        <v>8031</v>
      </c>
    </row>
    <row r="284" spans="1:33">
      <c r="A284" t="s">
        <v>5324</v>
      </c>
      <c r="B284" t="s">
        <v>7460</v>
      </c>
      <c r="D284" t="s">
        <v>7647</v>
      </c>
      <c r="F284" s="41" t="s">
        <v>4048</v>
      </c>
      <c r="G284" t="s">
        <v>5300</v>
      </c>
      <c r="I284" s="5">
        <v>-92.533799999999999</v>
      </c>
      <c r="J284" s="5">
        <v>44.5625</v>
      </c>
      <c r="N284" t="str">
        <f t="shared" si="82"/>
        <v>Redwing, Minnesota&lt;br&gt;&lt;span style=font-size:11px&gt;White 1845-74&lt;/span&gt;&lt;br&gt;LAUM 55 (Allen, 1973)</v>
      </c>
      <c r="O284" t="str">
        <f t="shared" si="83"/>
        <v>W1850RedwingMinnesotaLAUM55</v>
      </c>
      <c r="R284" t="str">
        <f t="shared" si="84"/>
        <v>dp</v>
      </c>
      <c r="S284" t="str">
        <f t="shared" si="86"/>
        <v>ar</v>
      </c>
      <c r="T284" t="str">
        <f t="shared" si="80"/>
        <v>r0</v>
      </c>
      <c r="U284" t="str">
        <f>IF(M284="consonant",#REF!,"")</f>
        <v/>
      </c>
      <c r="V284" t="str">
        <f t="shared" si="87"/>
        <v>lx</v>
      </c>
      <c r="W284" t="str">
        <f t="shared" si="88"/>
        <v>bk</v>
      </c>
      <c r="X284" t="str">
        <f t="shared" si="89"/>
        <v>un</v>
      </c>
      <c r="Y284" t="str">
        <f t="shared" si="85"/>
        <v>b</v>
      </c>
      <c r="AA284" t="str">
        <f t="shared" si="78"/>
        <v>const W1850RedwingMinnesotaLAUM55= L.marker([44.5625,-92.5338], {icon: dp_lx}).bindPopup('Redwing, Minnesota&lt;br&gt;&lt;span style=font-size:11px&gt;White 1845-74&lt;/span&gt;&lt;br&gt;LAUM 55 (Allen, 1973)').addTo(W1850);</v>
      </c>
      <c r="AG284" t="s">
        <v>8032</v>
      </c>
    </row>
    <row r="285" spans="1:33">
      <c r="A285" t="s">
        <v>5324</v>
      </c>
      <c r="B285" t="s">
        <v>7461</v>
      </c>
      <c r="D285" t="s">
        <v>7647</v>
      </c>
      <c r="F285" s="41" t="s">
        <v>4047</v>
      </c>
      <c r="G285" t="s">
        <v>5300</v>
      </c>
      <c r="I285" s="5">
        <v>-91.633300000000006</v>
      </c>
      <c r="J285" s="5">
        <v>44.05</v>
      </c>
      <c r="N285" t="str">
        <f t="shared" si="82"/>
        <v>Winona, Minnesota&lt;br&gt;&lt;span style=font-size:11px&gt;White 1845-74&lt;/span&gt;&lt;br&gt;LAUM 56 (Allen, 1973)</v>
      </c>
      <c r="O285" t="str">
        <f t="shared" si="83"/>
        <v>W1850WinonaMinnesotaLAUM56</v>
      </c>
      <c r="R285" t="str">
        <f t="shared" si="84"/>
        <v>dp</v>
      </c>
      <c r="S285" t="str">
        <f t="shared" si="86"/>
        <v>ar</v>
      </c>
      <c r="T285" t="str">
        <f t="shared" si="80"/>
        <v>r0</v>
      </c>
      <c r="U285" t="str">
        <f>IF(M285="consonant",#REF!,"")</f>
        <v/>
      </c>
      <c r="V285" t="str">
        <f t="shared" si="87"/>
        <v>lx</v>
      </c>
      <c r="W285" t="str">
        <f t="shared" si="88"/>
        <v>bk</v>
      </c>
      <c r="X285" t="str">
        <f t="shared" si="89"/>
        <v>un</v>
      </c>
      <c r="Y285" t="str">
        <f t="shared" si="85"/>
        <v>b</v>
      </c>
      <c r="AA285" t="str">
        <f t="shared" si="78"/>
        <v>const W1850WinonaMinnesotaLAUM56= L.marker([44.05,-91.6333], {icon: dp_lx}).bindPopup('Winona, Minnesota&lt;br&gt;&lt;span style=font-size:11px&gt;White 1845-74&lt;/span&gt;&lt;br&gt;LAUM 56 (Allen, 1973)').addTo(W1850);</v>
      </c>
      <c r="AG285" t="s">
        <v>8033</v>
      </c>
    </row>
    <row r="286" spans="1:33">
      <c r="A286" t="s">
        <v>5324</v>
      </c>
      <c r="B286" t="s">
        <v>7462</v>
      </c>
      <c r="D286" t="s">
        <v>7647</v>
      </c>
      <c r="F286" s="41" t="s">
        <v>7311</v>
      </c>
      <c r="G286" t="s">
        <v>5300</v>
      </c>
      <c r="I286" s="5">
        <v>-95.594099999999997</v>
      </c>
      <c r="J286" s="5">
        <v>43.621099999999998</v>
      </c>
      <c r="N286" t="str">
        <f t="shared" si="82"/>
        <v>Worthington, Minnesota&lt;br&gt;&lt;span style=font-size:11px&gt;White 1845-74&lt;/span&gt;&lt;br&gt;LAUM 59 (Allen, 1973)</v>
      </c>
      <c r="O286" t="str">
        <f t="shared" si="83"/>
        <v>W1850WorthingtonMinnesotaLAUM59</v>
      </c>
      <c r="R286" t="str">
        <f t="shared" si="84"/>
        <v>dp</v>
      </c>
      <c r="S286" t="str">
        <f t="shared" si="86"/>
        <v>ar</v>
      </c>
      <c r="T286" t="str">
        <f t="shared" si="80"/>
        <v>r0</v>
      </c>
      <c r="U286" t="str">
        <f>IF(M286="consonant",#REF!,"")</f>
        <v/>
      </c>
      <c r="V286" t="str">
        <f t="shared" si="87"/>
        <v>lx</v>
      </c>
      <c r="W286" t="str">
        <f t="shared" si="88"/>
        <v>bk</v>
      </c>
      <c r="X286" t="str">
        <f t="shared" si="89"/>
        <v>un</v>
      </c>
      <c r="Y286" t="str">
        <f t="shared" si="85"/>
        <v>b</v>
      </c>
      <c r="AA286" t="str">
        <f t="shared" si="78"/>
        <v>const W1850WorthingtonMinnesotaLAUM59= L.marker([43.6211,-95.5941], {icon: dp_lx}).bindPopup('Worthington, Minnesota&lt;br&gt;&lt;span style=font-size:11px&gt;White 1845-74&lt;/span&gt;&lt;br&gt;LAUM 59 (Allen, 1973)').addTo(W1850);</v>
      </c>
      <c r="AG286" t="s">
        <v>8034</v>
      </c>
    </row>
    <row r="287" spans="1:33">
      <c r="A287" t="s">
        <v>5324</v>
      </c>
      <c r="B287" t="s">
        <v>7463</v>
      </c>
      <c r="D287" t="s">
        <v>7647</v>
      </c>
      <c r="F287" s="41" t="s">
        <v>7312</v>
      </c>
      <c r="G287" t="s">
        <v>5300</v>
      </c>
      <c r="I287" s="5">
        <v>-93.368700000000004</v>
      </c>
      <c r="J287" s="5">
        <v>43.647799999999997</v>
      </c>
      <c r="N287" t="str">
        <f t="shared" si="82"/>
        <v>Albert Lea, Minnesota&lt;br&gt;&lt;span style=font-size:11px&gt;White 1845-74&lt;/span&gt;&lt;br&gt;LAUM 62 (Allen, 1973)</v>
      </c>
      <c r="O287" t="str">
        <f t="shared" si="83"/>
        <v>W1850AlbertLeaMinnesotaLAUM62</v>
      </c>
      <c r="R287" t="str">
        <f t="shared" si="84"/>
        <v>dp</v>
      </c>
      <c r="S287" t="str">
        <f t="shared" si="86"/>
        <v>ar</v>
      </c>
      <c r="T287" t="str">
        <f t="shared" si="80"/>
        <v>r0</v>
      </c>
      <c r="U287" t="str">
        <f>IF(M287="consonant",#REF!,"")</f>
        <v/>
      </c>
      <c r="V287" t="str">
        <f t="shared" si="87"/>
        <v>lx</v>
      </c>
      <c r="W287" t="str">
        <f t="shared" si="88"/>
        <v>bk</v>
      </c>
      <c r="X287" t="str">
        <f t="shared" si="89"/>
        <v>un</v>
      </c>
      <c r="Y287" t="str">
        <f t="shared" si="85"/>
        <v>b</v>
      </c>
      <c r="AA287" t="str">
        <f t="shared" si="78"/>
        <v>const W1850AlbertLeaMinnesotaLAUM62= L.marker([43.6478,-93.3687], {icon: dp_lx}).bindPopup('Albert Lea, Minnesota&lt;br&gt;&lt;span style=font-size:11px&gt;White 1845-74&lt;/span&gt;&lt;br&gt;LAUM 62 (Allen, 1973)').addTo(W1850);</v>
      </c>
      <c r="AG287" t="s">
        <v>8035</v>
      </c>
    </row>
    <row r="288" spans="1:33">
      <c r="A288" t="s">
        <v>5324</v>
      </c>
      <c r="B288" t="s">
        <v>7464</v>
      </c>
      <c r="D288" t="s">
        <v>7647</v>
      </c>
      <c r="F288" s="41" t="s">
        <v>7316</v>
      </c>
      <c r="G288" t="s">
        <v>5300</v>
      </c>
      <c r="I288" s="5">
        <v>-92.386799999999994</v>
      </c>
      <c r="J288" s="5">
        <v>43.685499999999998</v>
      </c>
      <c r="N288" t="str">
        <f t="shared" si="82"/>
        <v>Spring Valley, Minnesota&lt;br&gt;&lt;span style=font-size:11px&gt;White 1845-74&lt;/span&gt;&lt;br&gt;LAUM 65 (Allen, 1973)</v>
      </c>
      <c r="O288" t="str">
        <f t="shared" si="83"/>
        <v>W1850SpringValleyMinnesotaLAUM65</v>
      </c>
      <c r="R288" t="str">
        <f t="shared" si="84"/>
        <v>dp</v>
      </c>
      <c r="S288" t="str">
        <f t="shared" si="86"/>
        <v>ar</v>
      </c>
      <c r="T288" t="str">
        <f t="shared" si="80"/>
        <v>r0</v>
      </c>
      <c r="U288" t="str">
        <f>IF(M288="consonant",#REF!,"")</f>
        <v/>
      </c>
      <c r="V288" t="str">
        <f t="shared" si="87"/>
        <v>lx</v>
      </c>
      <c r="W288" t="str">
        <f t="shared" si="88"/>
        <v>bk</v>
      </c>
      <c r="X288" t="str">
        <f t="shared" si="89"/>
        <v>un</v>
      </c>
      <c r="Y288" t="str">
        <f t="shared" si="85"/>
        <v>b</v>
      </c>
      <c r="AA288" t="str">
        <f t="shared" si="78"/>
        <v>const W1850SpringValleyMinnesotaLAUM65= L.marker([43.6855,-92.3868], {icon: dp_lx}).bindPopup('Spring Valley, Minnesota&lt;br&gt;&lt;span style=font-size:11px&gt;White 1845-74&lt;/span&gt;&lt;br&gt;LAUM 65 (Allen, 1973)').addTo(W1850);</v>
      </c>
      <c r="AG288" t="s">
        <v>8036</v>
      </c>
    </row>
    <row r="289" spans="1:33">
      <c r="A289" t="s">
        <v>5324</v>
      </c>
      <c r="B289" t="s">
        <v>7465</v>
      </c>
      <c r="D289" t="s">
        <v>7647</v>
      </c>
      <c r="F289" s="41" t="s">
        <v>7320</v>
      </c>
      <c r="G289" t="s">
        <v>5309</v>
      </c>
      <c r="I289" s="5">
        <v>-94.843322999999998</v>
      </c>
      <c r="J289" s="5">
        <v>43.403500000000001</v>
      </c>
      <c r="N289" t="str">
        <f t="shared" si="82"/>
        <v>Esterville, Iowa&lt;br&gt;&lt;span style=font-size:11px&gt;White 1845-74&lt;/span&gt;&lt;br&gt;LAUM 103 (Allen, 1973)</v>
      </c>
      <c r="O289" t="str">
        <f t="shared" si="83"/>
        <v>W1850EstervilleIowaLAUM103</v>
      </c>
      <c r="R289" t="str">
        <f t="shared" si="84"/>
        <v>dp</v>
      </c>
      <c r="S289" t="str">
        <f t="shared" si="86"/>
        <v>ar</v>
      </c>
      <c r="T289" t="str">
        <f t="shared" si="80"/>
        <v>r0</v>
      </c>
      <c r="U289" t="str">
        <f>IF(M289="consonant",#REF!,"")</f>
        <v/>
      </c>
      <c r="V289" t="str">
        <f t="shared" si="87"/>
        <v>lx</v>
      </c>
      <c r="W289" t="str">
        <f t="shared" si="88"/>
        <v>bk</v>
      </c>
      <c r="X289" t="str">
        <f t="shared" si="89"/>
        <v>un</v>
      </c>
      <c r="Y289" t="str">
        <f t="shared" si="85"/>
        <v>b</v>
      </c>
      <c r="AA289" t="str">
        <f t="shared" si="78"/>
        <v>const W1850EstervilleIowaLAUM103= L.marker([43.4035,-94.843323], {icon: dp_lx}).bindPopup('Esterville, Iowa&lt;br&gt;&lt;span style=font-size:11px&gt;White 1845-74&lt;/span&gt;&lt;br&gt;LAUM 103 (Allen, 1973)').addTo(W1850);</v>
      </c>
      <c r="AG289" t="s">
        <v>8037</v>
      </c>
    </row>
    <row r="290" spans="1:33">
      <c r="A290" t="s">
        <v>5324</v>
      </c>
      <c r="B290" t="s">
        <v>7466</v>
      </c>
      <c r="D290" t="s">
        <v>7647</v>
      </c>
      <c r="F290" s="41" t="s">
        <v>7324</v>
      </c>
      <c r="G290" t="s">
        <v>5309</v>
      </c>
      <c r="I290" s="5">
        <v>-91.785706000000005</v>
      </c>
      <c r="J290" s="5">
        <v>43.303306999999997</v>
      </c>
      <c r="N290" t="str">
        <f t="shared" si="82"/>
        <v>Decorah, Iowa&lt;br&gt;&lt;span style=font-size:11px&gt;White 1845-74&lt;/span&gt;&lt;br&gt;LAUM 107 (Allen, 1973)</v>
      </c>
      <c r="O290" t="str">
        <f t="shared" si="83"/>
        <v>W1850DecorahIowaLAUM107</v>
      </c>
      <c r="R290" t="str">
        <f t="shared" si="84"/>
        <v>dp</v>
      </c>
      <c r="S290" t="str">
        <f t="shared" si="86"/>
        <v>ar</v>
      </c>
      <c r="T290" t="str">
        <f t="shared" si="80"/>
        <v>r0</v>
      </c>
      <c r="U290" t="str">
        <f>IF(M290="consonant",#REF!,"")</f>
        <v/>
      </c>
      <c r="V290" t="str">
        <f t="shared" si="87"/>
        <v>lx</v>
      </c>
      <c r="W290" t="str">
        <f t="shared" si="88"/>
        <v>bk</v>
      </c>
      <c r="X290" t="str">
        <f t="shared" si="89"/>
        <v>un</v>
      </c>
      <c r="Y290" t="str">
        <f t="shared" si="85"/>
        <v>b</v>
      </c>
      <c r="AA290" t="str">
        <f t="shared" si="78"/>
        <v>const W1850DecorahIowaLAUM107= L.marker([43.303307,-91.785706], {icon: dp_lx}).bindPopup('Decorah, Iowa&lt;br&gt;&lt;span style=font-size:11px&gt;White 1845-74&lt;/span&gt;&lt;br&gt;LAUM 107 (Allen, 1973)').addTo(W1850);</v>
      </c>
      <c r="AG290" t="s">
        <v>8038</v>
      </c>
    </row>
    <row r="291" spans="1:33">
      <c r="A291" t="s">
        <v>5324</v>
      </c>
      <c r="B291" t="s">
        <v>7467</v>
      </c>
      <c r="D291" t="s">
        <v>7647</v>
      </c>
      <c r="F291" s="41" t="s">
        <v>7327</v>
      </c>
      <c r="G291" t="s">
        <v>5309</v>
      </c>
      <c r="I291" s="5">
        <v>-94.845830000000007</v>
      </c>
      <c r="J291" s="5">
        <v>42.58278</v>
      </c>
      <c r="N291" t="str">
        <f t="shared" si="82"/>
        <v>Fonda, Iowa&lt;br&gt;&lt;span style=font-size:11px&gt;White 1845-74&lt;/span&gt;&lt;br&gt;LAUM 113 (Allen, 1973)</v>
      </c>
      <c r="O291" t="str">
        <f t="shared" si="83"/>
        <v>W1850FondaIowaLAUM113</v>
      </c>
      <c r="R291" t="str">
        <f t="shared" si="84"/>
        <v>dp</v>
      </c>
      <c r="S291" t="str">
        <f t="shared" si="86"/>
        <v>ar</v>
      </c>
      <c r="T291" t="str">
        <f t="shared" si="80"/>
        <v>r0</v>
      </c>
      <c r="U291" t="str">
        <f>IF(M291="consonant",#REF!,"")</f>
        <v/>
      </c>
      <c r="V291" t="str">
        <f t="shared" si="87"/>
        <v>lx</v>
      </c>
      <c r="W291" t="str">
        <f t="shared" si="88"/>
        <v>bk</v>
      </c>
      <c r="X291" t="str">
        <f t="shared" si="89"/>
        <v>un</v>
      </c>
      <c r="Y291" t="str">
        <f t="shared" si="85"/>
        <v>b</v>
      </c>
      <c r="AA291" t="str">
        <f t="shared" si="78"/>
        <v>const W1850FondaIowaLAUM113= L.marker([42.58278,-94.84583], {icon: dp_lx}).bindPopup('Fonda, Iowa&lt;br&gt;&lt;span style=font-size:11px&gt;White 1845-74&lt;/span&gt;&lt;br&gt;LAUM 113 (Allen, 1973)').addTo(W1850);</v>
      </c>
      <c r="AG291" t="s">
        <v>8039</v>
      </c>
    </row>
    <row r="292" spans="1:33">
      <c r="A292" t="s">
        <v>5324</v>
      </c>
      <c r="B292" t="s">
        <v>7468</v>
      </c>
      <c r="D292" t="s">
        <v>7647</v>
      </c>
      <c r="F292" s="41" t="s">
        <v>7328</v>
      </c>
      <c r="G292" t="s">
        <v>5309</v>
      </c>
      <c r="I292" s="5">
        <v>-93.641670000000005</v>
      </c>
      <c r="J292" s="5">
        <v>42.479439999999997</v>
      </c>
      <c r="N292" t="str">
        <f t="shared" si="82"/>
        <v>Blairsburg, Iowa&lt;br&gt;&lt;span style=font-size:11px&gt;White 1845-74&lt;/span&gt;&lt;br&gt;LAUM 114 (Allen, 1973)</v>
      </c>
      <c r="O292" t="str">
        <f t="shared" si="83"/>
        <v>W1850BlairsburgIowaLAUM114</v>
      </c>
      <c r="R292" t="str">
        <f t="shared" si="84"/>
        <v>dp</v>
      </c>
      <c r="S292" t="str">
        <f t="shared" si="86"/>
        <v>ar</v>
      </c>
      <c r="T292" t="str">
        <f t="shared" si="80"/>
        <v>r0</v>
      </c>
      <c r="U292" t="str">
        <f>IF(M292="consonant",#REF!,"")</f>
        <v/>
      </c>
      <c r="V292" t="str">
        <f t="shared" si="87"/>
        <v>lx</v>
      </c>
      <c r="W292" t="str">
        <f t="shared" si="88"/>
        <v>bk</v>
      </c>
      <c r="X292" t="str">
        <f t="shared" si="89"/>
        <v>un</v>
      </c>
      <c r="Y292" t="str">
        <f t="shared" si="85"/>
        <v>b</v>
      </c>
      <c r="AA292" t="str">
        <f t="shared" si="78"/>
        <v>const W1850BlairsburgIowaLAUM114= L.marker([42.47944,-93.64167], {icon: dp_lx}).bindPopup('Blairsburg, Iowa&lt;br&gt;&lt;span style=font-size:11px&gt;White 1845-74&lt;/span&gt;&lt;br&gt;LAUM 114 (Allen, 1973)').addTo(W1850);</v>
      </c>
      <c r="AG292" t="s">
        <v>8040</v>
      </c>
    </row>
    <row r="293" spans="1:33">
      <c r="A293" t="s">
        <v>5324</v>
      </c>
      <c r="B293" t="s">
        <v>7469</v>
      </c>
      <c r="D293" t="s">
        <v>7647</v>
      </c>
      <c r="F293" s="41" t="s">
        <v>7332</v>
      </c>
      <c r="G293" t="s">
        <v>5309</v>
      </c>
      <c r="I293" s="5">
        <v>-92.465199999999996</v>
      </c>
      <c r="J293" s="5">
        <v>42.643900000000002</v>
      </c>
      <c r="N293" t="str">
        <f t="shared" si="82"/>
        <v>Janesville, Iowa&lt;br&gt;&lt;span style=font-size:11px&gt;White 1845-74&lt;/span&gt;&lt;br&gt;LAUM 116 (Allen, 1973)</v>
      </c>
      <c r="O293" t="str">
        <f t="shared" si="83"/>
        <v>W1850JanesvilleIowaLAUM116</v>
      </c>
      <c r="R293" t="str">
        <f t="shared" si="84"/>
        <v>dp</v>
      </c>
      <c r="S293" t="str">
        <f t="shared" si="86"/>
        <v>ar</v>
      </c>
      <c r="T293" t="str">
        <f t="shared" si="80"/>
        <v>r0</v>
      </c>
      <c r="U293" t="str">
        <f>IF(M293="consonant",#REF!,"")</f>
        <v/>
      </c>
      <c r="V293" t="str">
        <f t="shared" si="87"/>
        <v>lx</v>
      </c>
      <c r="W293" t="str">
        <f t="shared" si="88"/>
        <v>bk</v>
      </c>
      <c r="X293" t="str">
        <f t="shared" si="89"/>
        <v>un</v>
      </c>
      <c r="Y293" t="str">
        <f t="shared" si="85"/>
        <v>b</v>
      </c>
      <c r="AA293" t="str">
        <f t="shared" si="78"/>
        <v>const W1850JanesvilleIowaLAUM116= L.marker([42.6439,-92.4652], {icon: dp_lx}).bindPopup('Janesville, Iowa&lt;br&gt;&lt;span style=font-size:11px&gt;White 1845-74&lt;/span&gt;&lt;br&gt;LAUM 116 (Allen, 1973)').addTo(W1850);</v>
      </c>
      <c r="AG293" t="s">
        <v>8041</v>
      </c>
    </row>
    <row r="294" spans="1:33">
      <c r="A294" t="s">
        <v>5324</v>
      </c>
      <c r="B294" t="s">
        <v>7470</v>
      </c>
      <c r="D294" t="s">
        <v>7647</v>
      </c>
      <c r="F294" s="41" t="s">
        <v>7335</v>
      </c>
      <c r="G294" t="s">
        <v>5309</v>
      </c>
      <c r="I294" s="5">
        <v>-90.931880000000007</v>
      </c>
      <c r="J294" s="5">
        <v>42.44509</v>
      </c>
      <c r="N294" t="str">
        <f t="shared" si="82"/>
        <v>Epworth, Iowa&lt;br&gt;&lt;span style=font-size:11px&gt;White 1845-74&lt;/span&gt;&lt;br&gt;LAUM 119 (Allen, 1973)</v>
      </c>
      <c r="O294" t="str">
        <f t="shared" si="83"/>
        <v>W1850EpworthIowaLAUM119</v>
      </c>
      <c r="R294" t="str">
        <f t="shared" si="84"/>
        <v>dp</v>
      </c>
      <c r="S294" t="str">
        <f t="shared" si="86"/>
        <v>ar</v>
      </c>
      <c r="T294" t="str">
        <f t="shared" si="80"/>
        <v>r0</v>
      </c>
      <c r="U294" t="str">
        <f>IF(M294="consonant",#REF!,"")</f>
        <v/>
      </c>
      <c r="V294" t="str">
        <f t="shared" si="87"/>
        <v>lx</v>
      </c>
      <c r="W294" t="str">
        <f t="shared" si="88"/>
        <v>bk</v>
      </c>
      <c r="X294" t="str">
        <f t="shared" si="89"/>
        <v>un</v>
      </c>
      <c r="Y294" t="str">
        <f t="shared" si="85"/>
        <v>b</v>
      </c>
      <c r="AA294" t="str">
        <f t="shared" si="78"/>
        <v>const W1850EpworthIowaLAUM119= L.marker([42.44509,-90.93188], {icon: dp_lx}).bindPopup('Epworth, Iowa&lt;br&gt;&lt;span style=font-size:11px&gt;White 1845-74&lt;/span&gt;&lt;br&gt;LAUM 119 (Allen, 1973)').addTo(W1850);</v>
      </c>
      <c r="AG294" t="s">
        <v>8042</v>
      </c>
    </row>
    <row r="295" spans="1:33">
      <c r="A295" t="s">
        <v>5324</v>
      </c>
      <c r="B295" t="s">
        <v>7471</v>
      </c>
      <c r="D295" t="s">
        <v>7647</v>
      </c>
      <c r="F295" s="41" t="s">
        <v>7334</v>
      </c>
      <c r="G295" t="s">
        <v>5309</v>
      </c>
      <c r="I295" s="5">
        <v>-90.718506000000005</v>
      </c>
      <c r="J295" s="5">
        <v>42.516033</v>
      </c>
      <c r="N295" t="str">
        <f t="shared" si="82"/>
        <v>Dubuque, Iowa&lt;br&gt;&lt;span style=font-size:11px&gt;White 1845-74&lt;/span&gt;&lt;br&gt;LAUM 120 (Allen, 1973)</v>
      </c>
      <c r="O295" t="str">
        <f t="shared" si="83"/>
        <v>W1850DubuqueIowaLAUM120</v>
      </c>
      <c r="R295" t="str">
        <f t="shared" si="84"/>
        <v>dp</v>
      </c>
      <c r="S295" t="str">
        <f t="shared" si="86"/>
        <v>ar</v>
      </c>
      <c r="T295" t="str">
        <f t="shared" si="80"/>
        <v>r0</v>
      </c>
      <c r="U295" t="str">
        <f>IF(M295="consonant",#REF!,"")</f>
        <v/>
      </c>
      <c r="V295" t="str">
        <f t="shared" si="87"/>
        <v>lx</v>
      </c>
      <c r="W295" t="str">
        <f t="shared" si="88"/>
        <v>bk</v>
      </c>
      <c r="X295" t="str">
        <f t="shared" si="89"/>
        <v>un</v>
      </c>
      <c r="Y295" t="str">
        <f t="shared" si="85"/>
        <v>b</v>
      </c>
      <c r="AA295" t="str">
        <f t="shared" si="78"/>
        <v>const W1850DubuqueIowaLAUM120= L.marker([42.516033,-90.718506], {icon: dp_lx}).bindPopup('Dubuque, Iowa&lt;br&gt;&lt;span style=font-size:11px&gt;White 1845-74&lt;/span&gt;&lt;br&gt;LAUM 120 (Allen, 1973)').addTo(W1850);</v>
      </c>
      <c r="AG295" t="s">
        <v>8043</v>
      </c>
    </row>
    <row r="296" spans="1:33">
      <c r="A296" t="s">
        <v>5324</v>
      </c>
      <c r="B296" t="s">
        <v>7472</v>
      </c>
      <c r="D296" t="s">
        <v>7647</v>
      </c>
      <c r="F296" s="41" t="s">
        <v>7337</v>
      </c>
      <c r="G296" t="s">
        <v>5309</v>
      </c>
      <c r="I296" s="5">
        <v>-96.097237000000007</v>
      </c>
      <c r="J296" s="5">
        <v>42.026653000000003</v>
      </c>
      <c r="N296" t="str">
        <f t="shared" si="82"/>
        <v>Onowa, Iowa&lt;br&gt;&lt;span style=font-size:11px&gt;White 1845-74&lt;/span&gt;&lt;br&gt;LAUM 122 (Allen, 1973)</v>
      </c>
      <c r="O296" t="str">
        <f t="shared" si="83"/>
        <v>W1850OnowaIowaLAUM122</v>
      </c>
      <c r="R296" t="str">
        <f t="shared" si="84"/>
        <v>dp</v>
      </c>
      <c r="S296" t="str">
        <f t="shared" si="86"/>
        <v>ar</v>
      </c>
      <c r="T296" t="str">
        <f t="shared" si="80"/>
        <v>r0</v>
      </c>
      <c r="U296" t="str">
        <f>IF(M296="consonant",#REF!,"")</f>
        <v/>
      </c>
      <c r="V296" t="str">
        <f t="shared" si="87"/>
        <v>lx</v>
      </c>
      <c r="W296" t="str">
        <f t="shared" si="88"/>
        <v>bk</v>
      </c>
      <c r="X296" t="str">
        <f t="shared" si="89"/>
        <v>un</v>
      </c>
      <c r="Y296" t="str">
        <f t="shared" si="85"/>
        <v>b</v>
      </c>
      <c r="AA296" t="str">
        <f t="shared" si="78"/>
        <v>const W1850OnowaIowaLAUM122= L.marker([42.026653,-96.097237], {icon: dp_lx}).bindPopup('Onowa, Iowa&lt;br&gt;&lt;span style=font-size:11px&gt;White 1845-74&lt;/span&gt;&lt;br&gt;LAUM 122 (Allen, 1973)').addTo(W1850);</v>
      </c>
      <c r="AG296" t="s">
        <v>8044</v>
      </c>
    </row>
    <row r="297" spans="1:33">
      <c r="A297" t="s">
        <v>5324</v>
      </c>
      <c r="B297" t="s">
        <v>7473</v>
      </c>
      <c r="D297" t="s">
        <v>7647</v>
      </c>
      <c r="F297" s="41" t="s">
        <v>81</v>
      </c>
      <c r="G297" t="s">
        <v>5309</v>
      </c>
      <c r="I297" s="5">
        <v>-93.598022</v>
      </c>
      <c r="J297" s="5">
        <v>41.619548999999999</v>
      </c>
      <c r="N297" t="str">
        <f t="shared" si="82"/>
        <v>Des Moines, Iowa&lt;br&gt;&lt;span style=font-size:11px&gt;White 1845-74&lt;/span&gt;&lt;br&gt;LAUM 129 (Allen, 1973)</v>
      </c>
      <c r="O297" t="str">
        <f t="shared" si="83"/>
        <v>W1850DesMoinesIowaLAUM129</v>
      </c>
      <c r="R297" t="str">
        <f t="shared" si="84"/>
        <v>dp</v>
      </c>
      <c r="S297" t="str">
        <f t="shared" si="86"/>
        <v>ar</v>
      </c>
      <c r="T297" t="str">
        <f t="shared" si="80"/>
        <v>r0</v>
      </c>
      <c r="U297" t="str">
        <f>IF(M297="consonant",#REF!,"")</f>
        <v/>
      </c>
      <c r="V297" t="str">
        <f t="shared" si="87"/>
        <v>lx</v>
      </c>
      <c r="W297" t="str">
        <f t="shared" si="88"/>
        <v>bk</v>
      </c>
      <c r="X297" t="str">
        <f t="shared" si="89"/>
        <v>un</v>
      </c>
      <c r="Y297" t="str">
        <f t="shared" si="85"/>
        <v>b</v>
      </c>
      <c r="AA297" t="str">
        <f t="shared" si="78"/>
        <v>const W1850DesMoinesIowaLAUM129= L.marker([41.619549,-93.598022], {icon: dp_lx}).bindPopup('Des Moines, Iowa&lt;br&gt;&lt;span style=font-size:11px&gt;White 1845-74&lt;/span&gt;&lt;br&gt;LAUM 129 (Allen, 1973)').addTo(W1850);</v>
      </c>
      <c r="AG297" t="s">
        <v>8045</v>
      </c>
    </row>
    <row r="298" spans="1:33">
      <c r="A298" t="s">
        <v>5324</v>
      </c>
      <c r="B298" t="s">
        <v>7474</v>
      </c>
      <c r="D298" t="s">
        <v>7647</v>
      </c>
      <c r="F298" s="41" t="s">
        <v>705</v>
      </c>
      <c r="G298" t="s">
        <v>5309</v>
      </c>
      <c r="I298" s="5">
        <v>-92.922141199999999</v>
      </c>
      <c r="J298" s="5">
        <v>41.884156500000003</v>
      </c>
      <c r="N298" t="str">
        <f t="shared" si="82"/>
        <v>Laurel, Iowa&lt;br&gt;&lt;span style=font-size:11px&gt;White 1845-74&lt;/span&gt;&lt;br&gt;LAUM 132 (Allen, 1973)</v>
      </c>
      <c r="O298" t="str">
        <f t="shared" si="83"/>
        <v>W1850LaurelIowaLAUM132</v>
      </c>
      <c r="R298" t="str">
        <f t="shared" si="84"/>
        <v>dp</v>
      </c>
      <c r="S298" t="str">
        <f t="shared" si="86"/>
        <v>ar</v>
      </c>
      <c r="T298" t="str">
        <f t="shared" si="80"/>
        <v>r0</v>
      </c>
      <c r="U298" t="str">
        <f>IF(M298="consonant",#REF!,"")</f>
        <v/>
      </c>
      <c r="V298" t="str">
        <f t="shared" si="87"/>
        <v>lx</v>
      </c>
      <c r="W298" t="str">
        <f t="shared" si="88"/>
        <v>bk</v>
      </c>
      <c r="X298" t="str">
        <f t="shared" si="89"/>
        <v>un</v>
      </c>
      <c r="Y298" t="str">
        <f t="shared" si="85"/>
        <v>b</v>
      </c>
      <c r="AA298" t="str">
        <f t="shared" si="78"/>
        <v>const W1850LaurelIowaLAUM132= L.marker([41.8841565,-92.9221412], {icon: dp_lx}).bindPopup('Laurel, Iowa&lt;br&gt;&lt;span style=font-size:11px&gt;White 1845-74&lt;/span&gt;&lt;br&gt;LAUM 132 (Allen, 1973)').addTo(W1850);</v>
      </c>
      <c r="AG298" t="s">
        <v>8046</v>
      </c>
    </row>
    <row r="299" spans="1:33">
      <c r="A299" t="s">
        <v>5324</v>
      </c>
      <c r="B299" t="s">
        <v>7475</v>
      </c>
      <c r="D299" t="s">
        <v>7647</v>
      </c>
      <c r="F299" s="41" t="s">
        <v>7345</v>
      </c>
      <c r="G299" t="s">
        <v>5309</v>
      </c>
      <c r="I299" s="5">
        <v>-92.653198000000003</v>
      </c>
      <c r="J299" s="5">
        <v>41.299022999999998</v>
      </c>
      <c r="N299" t="str">
        <f t="shared" si="82"/>
        <v>Oskaloosa, Iowa&lt;br&gt;&lt;span style=font-size:11px&gt;White 1845-74&lt;/span&gt;&lt;br&gt;LAUM 135 (Allen, 1973)</v>
      </c>
      <c r="O299" t="str">
        <f t="shared" si="83"/>
        <v>W1850OskaloosaIowaLAUM135</v>
      </c>
      <c r="R299" t="str">
        <f t="shared" si="84"/>
        <v>dp</v>
      </c>
      <c r="S299" t="str">
        <f t="shared" si="86"/>
        <v>ar</v>
      </c>
      <c r="T299" t="str">
        <f t="shared" si="80"/>
        <v>r0</v>
      </c>
      <c r="U299" t="str">
        <f>IF(M299="consonant",#REF!,"")</f>
        <v/>
      </c>
      <c r="V299" t="str">
        <f t="shared" si="87"/>
        <v>lx</v>
      </c>
      <c r="W299" t="str">
        <f t="shared" si="88"/>
        <v>bk</v>
      </c>
      <c r="X299" t="str">
        <f t="shared" si="89"/>
        <v>un</v>
      </c>
      <c r="Y299" t="str">
        <f t="shared" si="85"/>
        <v>b</v>
      </c>
      <c r="AA299" t="str">
        <f t="shared" si="78"/>
        <v>const W1850OskaloosaIowaLAUM135= L.marker([41.299023,-92.653198], {icon: dp_lx}).bindPopup('Oskaloosa, Iowa&lt;br&gt;&lt;span style=font-size:11px&gt;White 1845-74&lt;/span&gt;&lt;br&gt;LAUM 135 (Allen, 1973)').addTo(W1850);</v>
      </c>
      <c r="AG299" t="s">
        <v>8047</v>
      </c>
    </row>
    <row r="300" spans="1:33">
      <c r="A300" t="s">
        <v>5324</v>
      </c>
      <c r="B300" t="s">
        <v>7476</v>
      </c>
      <c r="D300" t="s">
        <v>7647</v>
      </c>
      <c r="F300" s="41" t="s">
        <v>7346</v>
      </c>
      <c r="G300" t="s">
        <v>5309</v>
      </c>
      <c r="I300" s="5">
        <v>-91.346620000000001</v>
      </c>
      <c r="J300" s="5">
        <v>41.671410000000002</v>
      </c>
      <c r="N300" t="str">
        <f t="shared" si="82"/>
        <v>West Branch, Iowa&lt;br&gt;&lt;span style=font-size:11px&gt;White 1845-74&lt;/span&gt;&lt;br&gt;LAUM 137 (Allen, 1973)</v>
      </c>
      <c r="O300" t="str">
        <f t="shared" si="83"/>
        <v>W1850WestBranchIowaLAUM137</v>
      </c>
      <c r="R300" t="str">
        <f t="shared" si="84"/>
        <v>dp</v>
      </c>
      <c r="S300" t="str">
        <f t="shared" si="86"/>
        <v>ar</v>
      </c>
      <c r="T300" t="str">
        <f t="shared" si="80"/>
        <v>r0</v>
      </c>
      <c r="U300" t="str">
        <f>IF(M300="consonant",#REF!,"")</f>
        <v/>
      </c>
      <c r="V300" t="str">
        <f t="shared" si="87"/>
        <v>lx</v>
      </c>
      <c r="W300" t="str">
        <f t="shared" si="88"/>
        <v>bk</v>
      </c>
      <c r="X300" t="str">
        <f t="shared" si="89"/>
        <v>un</v>
      </c>
      <c r="Y300" t="str">
        <f t="shared" si="85"/>
        <v>b</v>
      </c>
      <c r="AA300" t="str">
        <f t="shared" si="78"/>
        <v>const W1850WestBranchIowaLAUM137= L.marker([41.67141,-91.34662], {icon: dp_lx}).bindPopup('West Branch, Iowa&lt;br&gt;&lt;span style=font-size:11px&gt;White 1845-74&lt;/span&gt;&lt;br&gt;LAUM 137 (Allen, 1973)').addTo(W1850);</v>
      </c>
      <c r="AG300" t="s">
        <v>8048</v>
      </c>
    </row>
    <row r="301" spans="1:33">
      <c r="A301" t="s">
        <v>5324</v>
      </c>
      <c r="B301" t="s">
        <v>7477</v>
      </c>
      <c r="D301" t="s">
        <v>7647</v>
      </c>
      <c r="F301" s="41" t="s">
        <v>7347</v>
      </c>
      <c r="G301" t="s">
        <v>5309</v>
      </c>
      <c r="I301" s="5">
        <v>-91.494060399999995</v>
      </c>
      <c r="J301" s="5">
        <v>41.807234399999999</v>
      </c>
      <c r="N301" t="str">
        <f t="shared" si="82"/>
        <v>Solon, Iowa&lt;br&gt;&lt;span style=font-size:11px&gt;White 1845-74&lt;/span&gt;&lt;br&gt;LAUM 138 (Allen, 1973)</v>
      </c>
      <c r="O301" t="str">
        <f t="shared" si="83"/>
        <v>W1850SolonIowaLAUM138</v>
      </c>
      <c r="R301" t="str">
        <f t="shared" si="84"/>
        <v>dp</v>
      </c>
      <c r="S301" t="str">
        <f t="shared" si="86"/>
        <v>ar</v>
      </c>
      <c r="T301" t="str">
        <f t="shared" si="80"/>
        <v>r0</v>
      </c>
      <c r="U301" t="str">
        <f>IF(M301="consonant",#REF!,"")</f>
        <v/>
      </c>
      <c r="V301" t="str">
        <f t="shared" si="87"/>
        <v>lx</v>
      </c>
      <c r="W301" t="str">
        <f t="shared" si="88"/>
        <v>bk</v>
      </c>
      <c r="X301" t="str">
        <f t="shared" si="89"/>
        <v>un</v>
      </c>
      <c r="Y301" t="str">
        <f t="shared" si="85"/>
        <v>b</v>
      </c>
      <c r="AA301" t="str">
        <f t="shared" si="78"/>
        <v>const W1850SolonIowaLAUM138= L.marker([41.8072344,-91.4940604], {icon: dp_lx}).bindPopup('Solon, Iowa&lt;br&gt;&lt;span style=font-size:11px&gt;White 1845-74&lt;/span&gt;&lt;br&gt;LAUM 138 (Allen, 1973)').addTo(W1850);</v>
      </c>
      <c r="AG301" t="s">
        <v>8049</v>
      </c>
    </row>
    <row r="302" spans="1:33">
      <c r="A302" t="s">
        <v>5324</v>
      </c>
      <c r="B302" t="s">
        <v>7478</v>
      </c>
      <c r="D302" t="s">
        <v>7647</v>
      </c>
      <c r="F302" s="41" t="s">
        <v>7349</v>
      </c>
      <c r="G302" t="s">
        <v>5309</v>
      </c>
      <c r="I302" s="5">
        <v>-90.665690999999995</v>
      </c>
      <c r="J302" s="5">
        <v>42.068908999999998</v>
      </c>
      <c r="N302" t="str">
        <f t="shared" si="82"/>
        <v>Maquoketa, Iowa&lt;br&gt;&lt;span style=font-size:11px&gt;White 1845-74&lt;/span&gt;&lt;br&gt;LAUM 139 (Allen, 1973)</v>
      </c>
      <c r="O302" t="str">
        <f t="shared" si="83"/>
        <v>W1850MaquoketaIowaLAUM139</v>
      </c>
      <c r="R302" t="str">
        <f t="shared" si="84"/>
        <v>dp</v>
      </c>
      <c r="S302" t="str">
        <f t="shared" si="86"/>
        <v>ar</v>
      </c>
      <c r="T302" t="str">
        <f t="shared" si="80"/>
        <v>r0</v>
      </c>
      <c r="U302" t="str">
        <f>IF(M302="consonant",#REF!,"")</f>
        <v/>
      </c>
      <c r="V302" t="str">
        <f t="shared" si="87"/>
        <v>lx</v>
      </c>
      <c r="W302" t="str">
        <f t="shared" si="88"/>
        <v>bk</v>
      </c>
      <c r="X302" t="str">
        <f t="shared" si="89"/>
        <v>un</v>
      </c>
      <c r="Y302" t="str">
        <f t="shared" si="85"/>
        <v>b</v>
      </c>
      <c r="AA302" t="str">
        <f t="shared" si="78"/>
        <v>const W1850MaquoketaIowaLAUM139= L.marker([42.068909,-90.665691], {icon: dp_lx}).bindPopup('Maquoketa, Iowa&lt;br&gt;&lt;span style=font-size:11px&gt;White 1845-74&lt;/span&gt;&lt;br&gt;LAUM 139 (Allen, 1973)').addTo(W1850);</v>
      </c>
      <c r="AG302" t="s">
        <v>8050</v>
      </c>
    </row>
    <row r="303" spans="1:33">
      <c r="A303" t="s">
        <v>5324</v>
      </c>
      <c r="B303" t="s">
        <v>7479</v>
      </c>
      <c r="D303" t="s">
        <v>7647</v>
      </c>
      <c r="F303" s="41" t="s">
        <v>7351</v>
      </c>
      <c r="G303" t="s">
        <v>5309</v>
      </c>
      <c r="I303" s="5">
        <v>-90.340410000000006</v>
      </c>
      <c r="J303" s="5">
        <v>41.674750000000003</v>
      </c>
      <c r="N303" t="str">
        <f t="shared" si="82"/>
        <v>Princeton, Iowa&lt;br&gt;&lt;span style=font-size:11px&gt;White 1845-74&lt;/span&gt;&lt;br&gt;LAUM 141 (Allen, 1973)</v>
      </c>
      <c r="O303" t="str">
        <f t="shared" si="83"/>
        <v>W1850PrincetonIowaLAUM141</v>
      </c>
      <c r="R303" t="str">
        <f t="shared" si="84"/>
        <v>dp</v>
      </c>
      <c r="S303" t="str">
        <f t="shared" si="86"/>
        <v>ar</v>
      </c>
      <c r="T303" t="str">
        <f t="shared" si="80"/>
        <v>r0</v>
      </c>
      <c r="U303" t="str">
        <f>IF(M303="consonant",#REF!,"")</f>
        <v/>
      </c>
      <c r="V303" t="str">
        <f t="shared" si="87"/>
        <v>lx</v>
      </c>
      <c r="W303" t="str">
        <f t="shared" si="88"/>
        <v>bk</v>
      </c>
      <c r="X303" t="str">
        <f t="shared" si="89"/>
        <v>un</v>
      </c>
      <c r="Y303" t="str">
        <f t="shared" si="85"/>
        <v>b</v>
      </c>
      <c r="AA303" t="str">
        <f t="shared" si="78"/>
        <v>const W1850PrincetonIowaLAUM141= L.marker([41.67475,-90.34041], {icon: dp_lx}).bindPopup('Princeton, Iowa&lt;br&gt;&lt;span style=font-size:11px&gt;White 1845-74&lt;/span&gt;&lt;br&gt;LAUM 141 (Allen, 1973)').addTo(W1850);</v>
      </c>
      <c r="AG303" t="s">
        <v>8051</v>
      </c>
    </row>
    <row r="304" spans="1:33">
      <c r="A304" t="s">
        <v>5324</v>
      </c>
      <c r="B304" t="s">
        <v>7480</v>
      </c>
      <c r="D304" t="s">
        <v>7647</v>
      </c>
      <c r="F304" s="41" t="s">
        <v>7353</v>
      </c>
      <c r="G304" t="s">
        <v>5309</v>
      </c>
      <c r="I304" s="5">
        <v>-95.038313000000002</v>
      </c>
      <c r="J304" s="5">
        <v>40.741934999999998</v>
      </c>
      <c r="N304" t="str">
        <f t="shared" si="82"/>
        <v>Clarinda, Iowa&lt;br&gt;&lt;span style=font-size:11px&gt;White 1845-74&lt;/span&gt;&lt;br&gt;LAUM 142 (Allen, 1973)</v>
      </c>
      <c r="O304" t="str">
        <f t="shared" si="83"/>
        <v>W1850ClarindaIowaLAUM142</v>
      </c>
      <c r="R304" t="str">
        <f t="shared" si="84"/>
        <v>dp</v>
      </c>
      <c r="S304" t="str">
        <f t="shared" si="86"/>
        <v>ar</v>
      </c>
      <c r="T304" t="str">
        <f t="shared" si="80"/>
        <v>r0</v>
      </c>
      <c r="U304" t="str">
        <f>IF(M304="consonant",#REF!,"")</f>
        <v/>
      </c>
      <c r="V304" t="str">
        <f t="shared" si="87"/>
        <v>lx</v>
      </c>
      <c r="W304" t="str">
        <f t="shared" si="88"/>
        <v>bk</v>
      </c>
      <c r="X304" t="str">
        <f t="shared" si="89"/>
        <v>un</v>
      </c>
      <c r="Y304" t="str">
        <f t="shared" si="85"/>
        <v>b</v>
      </c>
      <c r="AA304" t="str">
        <f t="shared" si="78"/>
        <v>const W1850ClarindaIowaLAUM142= L.marker([40.741935,-95.038313], {icon: dp_lx}).bindPopup('Clarinda, Iowa&lt;br&gt;&lt;span style=font-size:11px&gt;White 1845-74&lt;/span&gt;&lt;br&gt;LAUM 142 (Allen, 1973)').addTo(W1850);</v>
      </c>
      <c r="AG304" t="s">
        <v>8052</v>
      </c>
    </row>
    <row r="305" spans="1:33">
      <c r="A305" t="s">
        <v>5324</v>
      </c>
      <c r="B305" t="s">
        <v>7481</v>
      </c>
      <c r="D305" t="s">
        <v>7647</v>
      </c>
      <c r="F305" s="41" t="s">
        <v>7357</v>
      </c>
      <c r="G305" t="s">
        <v>5309</v>
      </c>
      <c r="I305" s="5">
        <v>-92.417006999999998</v>
      </c>
      <c r="J305" s="5">
        <v>40.751122000000002</v>
      </c>
      <c r="N305" t="str">
        <f t="shared" si="82"/>
        <v>Bloomfield, Iowa&lt;br&gt;&lt;span style=font-size:11px&gt;White 1845-74&lt;/span&gt;&lt;br&gt;LAUM 146 (Allen, 1973)</v>
      </c>
      <c r="O305" t="str">
        <f t="shared" si="83"/>
        <v>W1850BloomfieldIowaLAUM146</v>
      </c>
      <c r="R305" t="str">
        <f t="shared" si="84"/>
        <v>dp</v>
      </c>
      <c r="S305" t="str">
        <f t="shared" si="86"/>
        <v>ar</v>
      </c>
      <c r="T305" t="str">
        <f t="shared" si="80"/>
        <v>r0</v>
      </c>
      <c r="U305" t="str">
        <f>IF(M305="consonant",#REF!,"")</f>
        <v/>
      </c>
      <c r="V305" t="str">
        <f t="shared" si="87"/>
        <v>lx</v>
      </c>
      <c r="W305" t="str">
        <f t="shared" si="88"/>
        <v>bk</v>
      </c>
      <c r="X305" t="str">
        <f t="shared" si="89"/>
        <v>un</v>
      </c>
      <c r="Y305" t="str">
        <f t="shared" si="85"/>
        <v>b</v>
      </c>
      <c r="AA305" t="str">
        <f t="shared" si="78"/>
        <v>const W1850BloomfieldIowaLAUM146= L.marker([40.751122,-92.417007], {icon: dp_lx}).bindPopup('Bloomfield, Iowa&lt;br&gt;&lt;span style=font-size:11px&gt;White 1845-74&lt;/span&gt;&lt;br&gt;LAUM 146 (Allen, 1973)').addTo(W1850);</v>
      </c>
      <c r="AG305" t="s">
        <v>8053</v>
      </c>
    </row>
    <row r="306" spans="1:33">
      <c r="A306" t="s">
        <v>5324</v>
      </c>
      <c r="B306" t="s">
        <v>7482</v>
      </c>
      <c r="D306" t="s">
        <v>7647</v>
      </c>
      <c r="F306" s="41" t="s">
        <v>7362</v>
      </c>
      <c r="G306" t="s">
        <v>5309</v>
      </c>
      <c r="I306" s="5">
        <v>-95.140556000000004</v>
      </c>
      <c r="J306" s="5">
        <v>41.235278000000001</v>
      </c>
      <c r="N306" t="str">
        <f t="shared" si="82"/>
        <v>Griswold, Iowa&lt;br&gt;&lt;span style=font-size:11px&gt;White 1845-74&lt;/span&gt;&lt;br&gt;LAUM 151 (Allen, 1973)</v>
      </c>
      <c r="O306" t="str">
        <f t="shared" si="83"/>
        <v>W1850GriswoldIowaLAUM151</v>
      </c>
      <c r="R306" t="str">
        <f t="shared" si="84"/>
        <v>dp</v>
      </c>
      <c r="S306" t="str">
        <f t="shared" si="86"/>
        <v>ar</v>
      </c>
      <c r="T306" t="str">
        <f t="shared" si="80"/>
        <v>r0</v>
      </c>
      <c r="U306" t="str">
        <f>IF(M306="consonant",#REF!,"")</f>
        <v/>
      </c>
      <c r="V306" t="str">
        <f t="shared" si="87"/>
        <v>lx</v>
      </c>
      <c r="W306" t="str">
        <f t="shared" si="88"/>
        <v>bk</v>
      </c>
      <c r="X306" t="str">
        <f t="shared" si="89"/>
        <v>un</v>
      </c>
      <c r="Y306" t="str">
        <f t="shared" si="85"/>
        <v>b</v>
      </c>
      <c r="AA306" t="str">
        <f t="shared" si="78"/>
        <v>const W1850GriswoldIowaLAUM151= L.marker([41.235278,-95.140556], {icon: dp_lx}).bindPopup('Griswold, Iowa&lt;br&gt;&lt;span style=font-size:11px&gt;White 1845-74&lt;/span&gt;&lt;br&gt;LAUM 151 (Allen, 1973)').addTo(W1850);</v>
      </c>
      <c r="AG306" t="s">
        <v>8054</v>
      </c>
    </row>
    <row r="307" spans="1:33">
      <c r="A307" t="s">
        <v>5324</v>
      </c>
      <c r="B307" t="s">
        <v>7483</v>
      </c>
      <c r="D307" t="s">
        <v>7647</v>
      </c>
      <c r="F307" s="41" t="s">
        <v>7348</v>
      </c>
      <c r="G307" t="s">
        <v>5309</v>
      </c>
      <c r="I307" s="5">
        <v>-91.530169999999998</v>
      </c>
      <c r="J307" s="5">
        <v>41.66113</v>
      </c>
      <c r="N307" t="str">
        <f t="shared" si="82"/>
        <v>Iowa City, Iowa&lt;br&gt;&lt;span style=font-size:11px&gt;White 1845-74&lt;/span&gt;&lt;br&gt;LAUM 152 (Allen, 1973)</v>
      </c>
      <c r="O307" t="str">
        <f t="shared" si="83"/>
        <v>W1850IowaCityIowaLAUM152</v>
      </c>
      <c r="R307" t="str">
        <f t="shared" si="84"/>
        <v>dp</v>
      </c>
      <c r="S307" t="str">
        <f t="shared" si="86"/>
        <v>ar</v>
      </c>
      <c r="T307" t="str">
        <f t="shared" si="80"/>
        <v>r0</v>
      </c>
      <c r="U307" t="str">
        <f>IF(M307="consonant",#REF!,"")</f>
        <v/>
      </c>
      <c r="V307" t="str">
        <f t="shared" si="87"/>
        <v>lx</v>
      </c>
      <c r="W307" t="str">
        <f t="shared" si="88"/>
        <v>bk</v>
      </c>
      <c r="X307" t="str">
        <f t="shared" si="89"/>
        <v>un</v>
      </c>
      <c r="Y307" t="str">
        <f t="shared" si="85"/>
        <v>b</v>
      </c>
      <c r="AA307" t="str">
        <f t="shared" si="78"/>
        <v>const W1850IowaCityIowaLAUM152= L.marker([41.66113,-91.53017], {icon: dp_lx}).bindPopup('Iowa City, Iowa&lt;br&gt;&lt;span style=font-size:11px&gt;White 1845-74&lt;/span&gt;&lt;br&gt;LAUM 152 (Allen, 1973)').addTo(W1850);</v>
      </c>
      <c r="AG307" t="s">
        <v>8055</v>
      </c>
    </row>
    <row r="308" spans="1:33">
      <c r="A308" t="s">
        <v>5324</v>
      </c>
      <c r="B308" t="s">
        <v>7484</v>
      </c>
      <c r="D308" t="s">
        <v>7647</v>
      </c>
      <c r="F308" s="41" t="s">
        <v>7368</v>
      </c>
      <c r="G308" t="s">
        <v>5313</v>
      </c>
      <c r="I308" s="5"/>
      <c r="J308" s="5"/>
      <c r="N308" t="str">
        <f t="shared" si="82"/>
        <v>Rolla, North Dakota&lt;br&gt;&lt;span style=font-size:11px&gt;White 1845-74&lt;/span&gt;&lt;br&gt;LAUM 204 (Allen, 1973)</v>
      </c>
      <c r="O308" t="str">
        <f t="shared" si="83"/>
        <v>W1850RollaNorthDakotaLAUM204</v>
      </c>
      <c r="R308" t="str">
        <f t="shared" si="84"/>
        <v>dp</v>
      </c>
      <c r="S308" t="str">
        <f t="shared" si="86"/>
        <v>ar</v>
      </c>
      <c r="T308" t="str">
        <f t="shared" si="80"/>
        <v>r0</v>
      </c>
      <c r="U308" t="str">
        <f>IF(M308="consonant",#REF!,"")</f>
        <v/>
      </c>
      <c r="V308" t="str">
        <f t="shared" si="87"/>
        <v>lx</v>
      </c>
      <c r="W308" t="str">
        <f t="shared" si="88"/>
        <v>bk</v>
      </c>
      <c r="X308" t="str">
        <f t="shared" si="89"/>
        <v>un</v>
      </c>
      <c r="Y308" t="str">
        <f t="shared" si="85"/>
        <v>b</v>
      </c>
      <c r="AA308" t="str">
        <f t="shared" si="78"/>
        <v/>
      </c>
      <c r="AG308" t="s">
        <v>5164</v>
      </c>
    </row>
    <row r="309" spans="1:33">
      <c r="A309" t="s">
        <v>5324</v>
      </c>
      <c r="B309" t="s">
        <v>7485</v>
      </c>
      <c r="D309" t="s">
        <v>7647</v>
      </c>
      <c r="F309" s="41" t="s">
        <v>7369</v>
      </c>
      <c r="G309" t="s">
        <v>5313</v>
      </c>
      <c r="I309" s="5">
        <v>-97.243700000000004</v>
      </c>
      <c r="J309" s="5">
        <v>48.9664</v>
      </c>
      <c r="N309" t="str">
        <f t="shared" si="82"/>
        <v>Pembina, North Dakota&lt;br&gt;&lt;span style=font-size:11px&gt;White 1845-74&lt;/span&gt;&lt;br&gt;LAUM 207 (Allen, 1973)</v>
      </c>
      <c r="O309" t="str">
        <f t="shared" si="83"/>
        <v>W1850PembinaNorthDakotaLAUM207</v>
      </c>
      <c r="R309" t="str">
        <f t="shared" si="84"/>
        <v>dp</v>
      </c>
      <c r="S309" t="str">
        <f t="shared" si="86"/>
        <v>ar</v>
      </c>
      <c r="T309" t="str">
        <f t="shared" si="80"/>
        <v>r0</v>
      </c>
      <c r="U309" t="str">
        <f>IF(M309="consonant",#REF!,"")</f>
        <v/>
      </c>
      <c r="V309" t="str">
        <f t="shared" si="87"/>
        <v>lx</v>
      </c>
      <c r="W309" t="str">
        <f t="shared" si="88"/>
        <v>bk</v>
      </c>
      <c r="X309" t="str">
        <f t="shared" si="89"/>
        <v>un</v>
      </c>
      <c r="Y309" t="str">
        <f t="shared" si="85"/>
        <v>b</v>
      </c>
      <c r="AA309" t="str">
        <f t="shared" ref="AA309:AA372" si="90">IF(OR(R309="",V309=""),"",IF(I309="","","const "&amp;O309&amp;"= L.marker(["&amp;J309&amp;","&amp;I309&amp;"], {icon: "&amp;R309&amp;"_"&amp;V309&amp;"}).bindPopup('"&amp;N309&amp;"').addTo("&amp;A309&amp;");"))</f>
        <v>const W1850PembinaNorthDakotaLAUM207= L.marker([48.9664,-97.2437], {icon: dp_lx}).bindPopup('Pembina, North Dakota&lt;br&gt;&lt;span style=font-size:11px&gt;White 1845-74&lt;/span&gt;&lt;br&gt;LAUM 207 (Allen, 1973)').addTo(W1850);</v>
      </c>
      <c r="AG309" t="s">
        <v>8056</v>
      </c>
    </row>
    <row r="310" spans="1:33">
      <c r="A310" t="s">
        <v>5324</v>
      </c>
      <c r="B310" t="s">
        <v>7486</v>
      </c>
      <c r="D310" t="s">
        <v>7647</v>
      </c>
      <c r="F310" s="41" t="s">
        <v>186</v>
      </c>
      <c r="G310" t="s">
        <v>5313</v>
      </c>
      <c r="I310" s="5">
        <v>-96.83</v>
      </c>
      <c r="J310" s="5">
        <v>46.87</v>
      </c>
      <c r="N310" t="str">
        <f t="shared" si="82"/>
        <v>Fargo, North Dakota&lt;br&gt;&lt;span style=font-size:11px&gt;White 1845-74&lt;/span&gt;&lt;br&gt;LAUM 220 (Allen, 1973)</v>
      </c>
      <c r="O310" t="str">
        <f t="shared" si="83"/>
        <v>W1850FargoNorthDakotaLAUM220</v>
      </c>
      <c r="R310" t="str">
        <f t="shared" si="84"/>
        <v>dp</v>
      </c>
      <c r="S310" t="str">
        <f t="shared" si="86"/>
        <v>ar</v>
      </c>
      <c r="T310" t="str">
        <f t="shared" ref="T310:T373" si="91">IF(M310="rhot","",IF(M310="AAE_7R","r7",IF(AND(D310="(Labov et al, 2003)",M310="W"),"r3","r0")))</f>
        <v>r0</v>
      </c>
      <c r="U310" t="str">
        <f>IF(M310="consonant",#REF!,"")</f>
        <v/>
      </c>
      <c r="V310" t="str">
        <f t="shared" si="87"/>
        <v>lx</v>
      </c>
      <c r="W310" t="str">
        <f t="shared" si="88"/>
        <v>bk</v>
      </c>
      <c r="X310" t="str">
        <f t="shared" si="89"/>
        <v>un</v>
      </c>
      <c r="Y310" t="str">
        <f t="shared" si="85"/>
        <v>b</v>
      </c>
      <c r="AA310" t="str">
        <f t="shared" si="90"/>
        <v>const W1850FargoNorthDakotaLAUM220= L.marker([46.87,-96.83], {icon: dp_lx}).bindPopup('Fargo, North Dakota&lt;br&gt;&lt;span style=font-size:11px&gt;White 1845-74&lt;/span&gt;&lt;br&gt;LAUM 220 (Allen, 1973)').addTo(W1850);</v>
      </c>
      <c r="AG310" t="s">
        <v>8057</v>
      </c>
    </row>
    <row r="311" spans="1:33">
      <c r="A311" t="s">
        <v>5324</v>
      </c>
      <c r="B311" t="s">
        <v>7487</v>
      </c>
      <c r="D311" t="s">
        <v>7647</v>
      </c>
      <c r="F311" s="41" t="s">
        <v>7402</v>
      </c>
      <c r="G311" t="s">
        <v>5316</v>
      </c>
      <c r="I311" s="5"/>
      <c r="J311" s="5"/>
      <c r="N311" t="str">
        <f t="shared" si="82"/>
        <v>Ft. Pierre, South Dakota&lt;br&gt;&lt;span style=font-size:11px&gt;White 1845-74&lt;/span&gt;&lt;br&gt;LAUM 314 (Allen, 1973)</v>
      </c>
      <c r="O311" t="str">
        <f t="shared" si="83"/>
        <v>W1850FtPierreSouthDakotaLAUM314</v>
      </c>
      <c r="R311" t="str">
        <f t="shared" si="84"/>
        <v>dp</v>
      </c>
      <c r="S311" t="str">
        <f t="shared" si="86"/>
        <v>ar</v>
      </c>
      <c r="T311" t="str">
        <f t="shared" si="91"/>
        <v>r0</v>
      </c>
      <c r="U311" t="str">
        <f>IF(M311="consonant",#REF!,"")</f>
        <v/>
      </c>
      <c r="V311" t="str">
        <f t="shared" si="87"/>
        <v>lx</v>
      </c>
      <c r="W311" t="str">
        <f t="shared" si="88"/>
        <v>bk</v>
      </c>
      <c r="X311" t="str">
        <f t="shared" si="89"/>
        <v>un</v>
      </c>
      <c r="Y311" t="str">
        <f t="shared" si="85"/>
        <v>b</v>
      </c>
      <c r="AA311" t="str">
        <f t="shared" si="90"/>
        <v/>
      </c>
      <c r="AG311" t="s">
        <v>5164</v>
      </c>
    </row>
    <row r="312" spans="1:33">
      <c r="A312" t="s">
        <v>5324</v>
      </c>
      <c r="B312" t="s">
        <v>7488</v>
      </c>
      <c r="D312" t="s">
        <v>7647</v>
      </c>
      <c r="F312" s="41" t="s">
        <v>7406</v>
      </c>
      <c r="G312" t="s">
        <v>5316</v>
      </c>
      <c r="I312" s="5"/>
      <c r="J312" s="5"/>
      <c r="N312" t="str">
        <f t="shared" si="82"/>
        <v>Brookings, South Dakota&lt;br&gt;&lt;span style=font-size:11px&gt;White 1845-74&lt;/span&gt;&lt;br&gt;LAUM 317 (Allen, 1973)</v>
      </c>
      <c r="O312" t="str">
        <f t="shared" si="83"/>
        <v>W1850BrookingsSouthDakotaLAUM317</v>
      </c>
      <c r="R312" t="str">
        <f t="shared" si="84"/>
        <v>dp</v>
      </c>
      <c r="S312" t="str">
        <f t="shared" si="86"/>
        <v>ar</v>
      </c>
      <c r="T312" t="str">
        <f t="shared" si="91"/>
        <v>r0</v>
      </c>
      <c r="U312" t="str">
        <f>IF(M312="consonant",#REF!,"")</f>
        <v/>
      </c>
      <c r="V312" t="str">
        <f t="shared" si="87"/>
        <v>lx</v>
      </c>
      <c r="W312" t="str">
        <f t="shared" si="88"/>
        <v>bk</v>
      </c>
      <c r="X312" t="str">
        <f t="shared" si="89"/>
        <v>un</v>
      </c>
      <c r="Y312" t="str">
        <f t="shared" si="85"/>
        <v>b</v>
      </c>
      <c r="AA312" t="str">
        <f t="shared" si="90"/>
        <v/>
      </c>
      <c r="AG312" t="s">
        <v>5164</v>
      </c>
    </row>
    <row r="313" spans="1:33">
      <c r="A313" t="s">
        <v>5324</v>
      </c>
      <c r="B313" t="s">
        <v>7489</v>
      </c>
      <c r="D313" t="s">
        <v>7647</v>
      </c>
      <c r="F313" s="41" t="s">
        <v>973</v>
      </c>
      <c r="G313" t="s">
        <v>5316</v>
      </c>
      <c r="I313" s="5"/>
      <c r="J313" s="5"/>
      <c r="N313" t="str">
        <f t="shared" si="82"/>
        <v>Alexandria, South Dakota&lt;br&gt;&lt;span style=font-size:11px&gt;White 1845-74&lt;/span&gt;&lt;br&gt;LAUM 327 (Allen, 1973)</v>
      </c>
      <c r="O313" t="str">
        <f t="shared" si="83"/>
        <v>W1850AlexandriaSouthDakotaLAUM327</v>
      </c>
      <c r="R313" t="str">
        <f t="shared" si="84"/>
        <v>dp</v>
      </c>
      <c r="S313" t="str">
        <f t="shared" si="86"/>
        <v>ar</v>
      </c>
      <c r="T313" t="str">
        <f t="shared" si="91"/>
        <v>r0</v>
      </c>
      <c r="U313" t="str">
        <f>IF(M313="consonant",#REF!,"")</f>
        <v/>
      </c>
      <c r="V313" t="str">
        <f t="shared" si="87"/>
        <v>lx</v>
      </c>
      <c r="W313" t="str">
        <f t="shared" si="88"/>
        <v>bk</v>
      </c>
      <c r="X313" t="str">
        <f t="shared" si="89"/>
        <v>un</v>
      </c>
      <c r="Y313" t="str">
        <f t="shared" si="85"/>
        <v>b</v>
      </c>
      <c r="AA313" t="str">
        <f t="shared" si="90"/>
        <v/>
      </c>
      <c r="AG313" t="s">
        <v>5164</v>
      </c>
    </row>
    <row r="314" spans="1:33">
      <c r="A314" t="s">
        <v>5324</v>
      </c>
      <c r="B314" t="s">
        <v>7490</v>
      </c>
      <c r="D314" t="s">
        <v>7647</v>
      </c>
      <c r="F314" s="41" t="s">
        <v>7418</v>
      </c>
      <c r="G314" t="s">
        <v>5314</v>
      </c>
      <c r="I314" s="5">
        <v>-100.5506</v>
      </c>
      <c r="J314" s="5">
        <v>42.873100000000001</v>
      </c>
      <c r="N314" t="str">
        <f t="shared" si="82"/>
        <v>Valentine, Nebraska&lt;br&gt;&lt;span style=font-size:11px&gt;White 1845-74&lt;/span&gt;&lt;br&gt;LAUM 403 (Allen, 1973)</v>
      </c>
      <c r="O314" t="str">
        <f t="shared" si="83"/>
        <v>W1850ValentineNebraskaLAUM403</v>
      </c>
      <c r="R314" t="str">
        <f t="shared" si="84"/>
        <v>dp</v>
      </c>
      <c r="S314" t="str">
        <f t="shared" si="86"/>
        <v>ar</v>
      </c>
      <c r="T314" t="str">
        <f t="shared" si="91"/>
        <v>r0</v>
      </c>
      <c r="U314" t="str">
        <f>IF(M314="consonant",#REF!,"")</f>
        <v/>
      </c>
      <c r="V314" t="str">
        <f t="shared" si="87"/>
        <v>lx</v>
      </c>
      <c r="W314" t="str">
        <f t="shared" si="88"/>
        <v>bk</v>
      </c>
      <c r="X314" t="str">
        <f t="shared" si="89"/>
        <v>un</v>
      </c>
      <c r="Y314" t="str">
        <f t="shared" si="85"/>
        <v>b</v>
      </c>
      <c r="AA314" t="str">
        <f t="shared" si="90"/>
        <v>const W1850ValentineNebraskaLAUM403= L.marker([42.8731,-100.5506], {icon: dp_lx}).bindPopup('Valentine, Nebraska&lt;br&gt;&lt;span style=font-size:11px&gt;White 1845-74&lt;/span&gt;&lt;br&gt;LAUM 403 (Allen, 1973)').addTo(W1850);</v>
      </c>
      <c r="AG314" t="s">
        <v>8058</v>
      </c>
    </row>
    <row r="315" spans="1:33">
      <c r="A315" t="s">
        <v>5324</v>
      </c>
      <c r="B315" t="s">
        <v>7491</v>
      </c>
      <c r="D315" t="s">
        <v>7647</v>
      </c>
      <c r="F315" s="41" t="s">
        <v>7420</v>
      </c>
      <c r="G315" t="s">
        <v>5314</v>
      </c>
      <c r="I315" s="5">
        <v>-97.264499999999998</v>
      </c>
      <c r="J315" s="5">
        <v>42.622500000000002</v>
      </c>
      <c r="N315" t="str">
        <f t="shared" si="82"/>
        <v>Hartington, Nebraska&lt;br&gt;&lt;span style=font-size:11px&gt;White 1845-74&lt;/span&gt;&lt;br&gt;LAUM 407 (Allen, 1973)</v>
      </c>
      <c r="O315" t="str">
        <f t="shared" si="83"/>
        <v>W1850HartingtonNebraskaLAUM407</v>
      </c>
      <c r="R315" t="str">
        <f t="shared" si="84"/>
        <v>dp</v>
      </c>
      <c r="S315" t="str">
        <f t="shared" si="86"/>
        <v>ar</v>
      </c>
      <c r="T315" t="str">
        <f t="shared" si="91"/>
        <v>r0</v>
      </c>
      <c r="U315" t="str">
        <f>IF(M315="consonant",#REF!,"")</f>
        <v/>
      </c>
      <c r="V315" t="str">
        <f t="shared" si="87"/>
        <v>lx</v>
      </c>
      <c r="W315" t="str">
        <f t="shared" si="88"/>
        <v>bk</v>
      </c>
      <c r="X315" t="str">
        <f t="shared" si="89"/>
        <v>un</v>
      </c>
      <c r="Y315" t="str">
        <f t="shared" si="85"/>
        <v>b</v>
      </c>
      <c r="AA315" t="str">
        <f t="shared" si="90"/>
        <v>const W1850HartingtonNebraskaLAUM407= L.marker([42.6225,-97.2645], {icon: dp_lx}).bindPopup('Hartington, Nebraska&lt;br&gt;&lt;span style=font-size:11px&gt;White 1845-74&lt;/span&gt;&lt;br&gt;LAUM 407 (Allen, 1973)').addTo(W1850);</v>
      </c>
      <c r="AG315" t="s">
        <v>8059</v>
      </c>
    </row>
    <row r="316" spans="1:33">
      <c r="A316" t="s">
        <v>5324</v>
      </c>
      <c r="B316" t="s">
        <v>7492</v>
      </c>
      <c r="D316" t="s">
        <v>7647</v>
      </c>
      <c r="F316" s="41" t="s">
        <v>7424</v>
      </c>
      <c r="G316" t="s">
        <v>5314</v>
      </c>
      <c r="I316" s="5">
        <v>-99.133200000000002</v>
      </c>
      <c r="J316" s="5">
        <v>41.781700000000001</v>
      </c>
      <c r="N316" t="str">
        <f t="shared" si="82"/>
        <v>Burwell, Nebraska&lt;br&gt;&lt;span style=font-size:11px&gt;White 1845-74&lt;/span&gt;&lt;br&gt;LAUM 413 (Allen, 1973)</v>
      </c>
      <c r="O316" t="str">
        <f t="shared" si="83"/>
        <v>W1850BurwellNebraskaLAUM413</v>
      </c>
      <c r="R316" t="str">
        <f t="shared" si="84"/>
        <v>dp</v>
      </c>
      <c r="S316" t="str">
        <f t="shared" si="86"/>
        <v>ar</v>
      </c>
      <c r="T316" t="str">
        <f t="shared" si="91"/>
        <v>r0</v>
      </c>
      <c r="U316" t="str">
        <f>IF(M316="consonant",#REF!,"")</f>
        <v/>
      </c>
      <c r="V316" t="str">
        <f t="shared" si="87"/>
        <v>lx</v>
      </c>
      <c r="W316" t="str">
        <f t="shared" si="88"/>
        <v>bk</v>
      </c>
      <c r="X316" t="str">
        <f t="shared" si="89"/>
        <v>un</v>
      </c>
      <c r="Y316" t="str">
        <f t="shared" si="85"/>
        <v>b</v>
      </c>
      <c r="AA316" t="str">
        <f t="shared" si="90"/>
        <v>const W1850BurwellNebraskaLAUM413= L.marker([41.7817,-99.1332], {icon: dp_lx}).bindPopup('Burwell, Nebraska&lt;br&gt;&lt;span style=font-size:11px&gt;White 1845-74&lt;/span&gt;&lt;br&gt;LAUM 413 (Allen, 1973)').addTo(W1850);</v>
      </c>
      <c r="AG316" t="s">
        <v>8060</v>
      </c>
    </row>
    <row r="317" spans="1:33">
      <c r="A317" t="s">
        <v>5324</v>
      </c>
      <c r="B317" t="s">
        <v>7493</v>
      </c>
      <c r="D317" t="s">
        <v>7647</v>
      </c>
      <c r="F317" s="41" t="s">
        <v>193</v>
      </c>
      <c r="G317" t="s">
        <v>5314</v>
      </c>
      <c r="I317" s="5">
        <v>-97.417000000000002</v>
      </c>
      <c r="J317" s="5">
        <v>42.028300000000002</v>
      </c>
      <c r="N317" t="str">
        <f t="shared" si="82"/>
        <v>Norfolk, Nebraska&lt;br&gt;&lt;span style=font-size:11px&gt;White 1845-74&lt;/span&gt;&lt;br&gt;LAUM 415 (Allen, 1973)</v>
      </c>
      <c r="O317" t="str">
        <f t="shared" si="83"/>
        <v>W1850NorfolkNebraskaLAUM415</v>
      </c>
      <c r="R317" t="str">
        <f t="shared" si="84"/>
        <v>dp</v>
      </c>
      <c r="S317" t="str">
        <f t="shared" si="86"/>
        <v>ar</v>
      </c>
      <c r="T317" t="str">
        <f t="shared" si="91"/>
        <v>r0</v>
      </c>
      <c r="U317" t="str">
        <f>IF(M317="consonant",#REF!,"")</f>
        <v/>
      </c>
      <c r="V317" t="str">
        <f t="shared" si="87"/>
        <v>lx</v>
      </c>
      <c r="W317" t="str">
        <f t="shared" si="88"/>
        <v>bk</v>
      </c>
      <c r="X317" t="str">
        <f t="shared" si="89"/>
        <v>un</v>
      </c>
      <c r="Y317" t="str">
        <f t="shared" si="85"/>
        <v>b</v>
      </c>
      <c r="AA317" t="str">
        <f t="shared" si="90"/>
        <v>const W1850NorfolkNebraskaLAUM415= L.marker([42.0283,-97.417], {icon: dp_lx}).bindPopup('Norfolk, Nebraska&lt;br&gt;&lt;span style=font-size:11px&gt;White 1845-74&lt;/span&gt;&lt;br&gt;LAUM 415 (Allen, 1973)').addTo(W1850);</v>
      </c>
      <c r="AG317" t="s">
        <v>8061</v>
      </c>
    </row>
    <row r="318" spans="1:33">
      <c r="A318" t="s">
        <v>5324</v>
      </c>
      <c r="B318" t="s">
        <v>7494</v>
      </c>
      <c r="D318" t="s">
        <v>7647</v>
      </c>
      <c r="F318" s="41" t="s">
        <v>7431</v>
      </c>
      <c r="G318" t="s">
        <v>5314</v>
      </c>
      <c r="I318" s="5">
        <v>-98.34</v>
      </c>
      <c r="J318" s="5">
        <v>40.93</v>
      </c>
      <c r="N318" t="str">
        <f t="shared" si="82"/>
        <v>Grand Island, Nebraska&lt;br&gt;&lt;span style=font-size:11px&gt;White 1845-74&lt;/span&gt;&lt;br&gt;LAUM 422 (Allen, 1973)</v>
      </c>
      <c r="O318" t="str">
        <f t="shared" si="83"/>
        <v>W1850GrandIslandNebraskaLAUM422</v>
      </c>
      <c r="R318" t="str">
        <f t="shared" si="84"/>
        <v>dp</v>
      </c>
      <c r="S318" t="str">
        <f t="shared" si="86"/>
        <v>ar</v>
      </c>
      <c r="T318" t="str">
        <f t="shared" si="91"/>
        <v>r0</v>
      </c>
      <c r="U318" t="str">
        <f>IF(M318="consonant",#REF!,"")</f>
        <v/>
      </c>
      <c r="V318" t="str">
        <f t="shared" si="87"/>
        <v>lx</v>
      </c>
      <c r="W318" t="str">
        <f t="shared" si="88"/>
        <v>bk</v>
      </c>
      <c r="X318" t="str">
        <f t="shared" si="89"/>
        <v>un</v>
      </c>
      <c r="Y318" t="str">
        <f t="shared" si="85"/>
        <v>b</v>
      </c>
      <c r="AA318" t="str">
        <f t="shared" si="90"/>
        <v>const W1850GrandIslandNebraskaLAUM422= L.marker([40.93,-98.34], {icon: dp_lx}).bindPopup('Grand Island, Nebraska&lt;br&gt;&lt;span style=font-size:11px&gt;White 1845-74&lt;/span&gt;&lt;br&gt;LAUM 422 (Allen, 1973)').addTo(W1850);</v>
      </c>
      <c r="AG318" t="s">
        <v>8062</v>
      </c>
    </row>
    <row r="319" spans="1:33">
      <c r="A319" t="s">
        <v>5324</v>
      </c>
      <c r="B319" t="s">
        <v>7495</v>
      </c>
      <c r="D319" t="s">
        <v>7647</v>
      </c>
      <c r="F319" s="41" t="s">
        <v>189</v>
      </c>
      <c r="G319" t="s">
        <v>5314</v>
      </c>
      <c r="I319" s="5">
        <v>-96.667000000000002</v>
      </c>
      <c r="J319" s="5">
        <v>40.799999999999997</v>
      </c>
      <c r="N319" t="str">
        <f t="shared" si="82"/>
        <v>Lincoln, Nebraska&lt;br&gt;&lt;span style=font-size:11px&gt;White 1845-74&lt;/span&gt;&lt;br&gt;LAUM 424 (Allen, 1973)</v>
      </c>
      <c r="O319" t="str">
        <f t="shared" si="83"/>
        <v>W1850LincolnNebraskaLAUM424</v>
      </c>
      <c r="R319" t="str">
        <f t="shared" si="84"/>
        <v>dp</v>
      </c>
      <c r="S319" t="str">
        <f t="shared" si="86"/>
        <v>ar</v>
      </c>
      <c r="T319" t="str">
        <f t="shared" si="91"/>
        <v>r0</v>
      </c>
      <c r="U319" t="str">
        <f>IF(M319="consonant",#REF!,"")</f>
        <v/>
      </c>
      <c r="V319" t="str">
        <f t="shared" si="87"/>
        <v>lx</v>
      </c>
      <c r="W319" t="str">
        <f t="shared" si="88"/>
        <v>bk</v>
      </c>
      <c r="X319" t="str">
        <f t="shared" si="89"/>
        <v>un</v>
      </c>
      <c r="Y319" t="str">
        <f t="shared" si="85"/>
        <v>b</v>
      </c>
      <c r="AA319" t="str">
        <f t="shared" si="90"/>
        <v>const W1850LincolnNebraskaLAUM424= L.marker([40.8,-96.667], {icon: dp_lx}).bindPopup('Lincoln, Nebraska&lt;br&gt;&lt;span style=font-size:11px&gt;White 1845-74&lt;/span&gt;&lt;br&gt;LAUM 424 (Allen, 1973)').addTo(W1850);</v>
      </c>
      <c r="AG319" t="s">
        <v>8063</v>
      </c>
    </row>
    <row r="320" spans="1:33">
      <c r="A320" t="s">
        <v>5324</v>
      </c>
      <c r="B320" t="s">
        <v>7496</v>
      </c>
      <c r="D320" t="s">
        <v>7647</v>
      </c>
      <c r="F320" s="41" t="s">
        <v>7441</v>
      </c>
      <c r="G320" t="s">
        <v>5314</v>
      </c>
      <c r="I320" s="5">
        <v>-95.945800000000006</v>
      </c>
      <c r="J320" s="5">
        <v>40.164999999999999</v>
      </c>
      <c r="N320" t="str">
        <f t="shared" si="82"/>
        <v>Humboldt, Nebraska&lt;br&gt;&lt;span style=font-size:11px&gt;White 1845-74&lt;/span&gt;&lt;br&gt;LAUM 434 (Allen, 1973)</v>
      </c>
      <c r="O320" t="str">
        <f t="shared" si="83"/>
        <v>W1850HumboldtNebraskaLAUM434</v>
      </c>
      <c r="R320" t="str">
        <f t="shared" si="84"/>
        <v>dp</v>
      </c>
      <c r="S320" t="str">
        <f t="shared" si="86"/>
        <v>ar</v>
      </c>
      <c r="T320" t="str">
        <f t="shared" si="91"/>
        <v>r0</v>
      </c>
      <c r="U320" t="str">
        <f>IF(M320="consonant",#REF!,"")</f>
        <v/>
      </c>
      <c r="V320" t="str">
        <f t="shared" si="87"/>
        <v>lx</v>
      </c>
      <c r="W320" t="str">
        <f t="shared" si="88"/>
        <v>bk</v>
      </c>
      <c r="X320" t="str">
        <f t="shared" si="89"/>
        <v>un</v>
      </c>
      <c r="Y320" t="str">
        <f t="shared" si="85"/>
        <v>b</v>
      </c>
      <c r="AA320" t="str">
        <f t="shared" si="90"/>
        <v>const W1850HumboldtNebraskaLAUM434= L.marker([40.165,-95.9458], {icon: dp_lx}).bindPopup('Humboldt, Nebraska&lt;br&gt;&lt;span style=font-size:11px&gt;White 1845-74&lt;/span&gt;&lt;br&gt;LAUM 434 (Allen, 1973)').addTo(W1850);</v>
      </c>
      <c r="AG320" t="s">
        <v>8064</v>
      </c>
    </row>
    <row r="321" spans="1:33">
      <c r="A321" t="s">
        <v>5324</v>
      </c>
      <c r="B321" t="s">
        <v>7497</v>
      </c>
      <c r="D321" t="s">
        <v>7647</v>
      </c>
      <c r="F321" s="41" t="s">
        <v>7441</v>
      </c>
      <c r="G321" t="s">
        <v>5314</v>
      </c>
      <c r="I321" s="5">
        <v>-95.945800000000006</v>
      </c>
      <c r="J321" s="5">
        <v>40.164999999999999</v>
      </c>
      <c r="N321" t="str">
        <f t="shared" si="82"/>
        <v>Humboldt, Nebraska&lt;br&gt;&lt;span style=font-size:11px&gt;White 1845-74&lt;/span&gt;&lt;br&gt;LAUM 435 (Allen, 1973)</v>
      </c>
      <c r="O321" t="str">
        <f t="shared" si="83"/>
        <v>W1850HumboldtNebraskaLAUM435</v>
      </c>
      <c r="R321" t="str">
        <f t="shared" si="84"/>
        <v>dp</v>
      </c>
      <c r="S321" t="str">
        <f t="shared" si="86"/>
        <v>ar</v>
      </c>
      <c r="T321" t="str">
        <f t="shared" si="91"/>
        <v>r0</v>
      </c>
      <c r="U321" t="str">
        <f>IF(M321="consonant",#REF!,"")</f>
        <v/>
      </c>
      <c r="V321" t="str">
        <f t="shared" si="87"/>
        <v>lx</v>
      </c>
      <c r="W321" t="str">
        <f t="shared" si="88"/>
        <v>bk</v>
      </c>
      <c r="X321" t="str">
        <f t="shared" si="89"/>
        <v>un</v>
      </c>
      <c r="Y321" t="str">
        <f t="shared" si="85"/>
        <v>b</v>
      </c>
      <c r="AA321" t="str">
        <f t="shared" si="90"/>
        <v>const W1850HumboldtNebraskaLAUM435= L.marker([40.165,-95.9458], {icon: dp_lx}).bindPopup('Humboldt, Nebraska&lt;br&gt;&lt;span style=font-size:11px&gt;White 1845-74&lt;/span&gt;&lt;br&gt;LAUM 435 (Allen, 1973)').addTo(W1850);</v>
      </c>
      <c r="AG321" t="s">
        <v>8065</v>
      </c>
    </row>
    <row r="322" spans="1:33">
      <c r="A322" t="s">
        <v>5325</v>
      </c>
      <c r="B322" t="s">
        <v>7498</v>
      </c>
      <c r="D322" t="s">
        <v>7647</v>
      </c>
      <c r="F322" s="41" t="s">
        <v>4004</v>
      </c>
      <c r="G322" t="s">
        <v>5300</v>
      </c>
      <c r="I322" s="47"/>
      <c r="J322" s="5"/>
      <c r="N322" t="str">
        <f t="shared" si="82"/>
        <v>Sprague, Minnesota&lt;br&gt;&lt;span style=font-size:11px&gt;White 1875-99&lt;/span&gt;&lt;br&gt;LAUM 1 (Allen, 1973)</v>
      </c>
      <c r="O322" t="str">
        <f t="shared" si="83"/>
        <v>W1870SpragueMinnesotaLAUM1</v>
      </c>
      <c r="R322" t="str">
        <f t="shared" si="84"/>
        <v>dp</v>
      </c>
      <c r="S322" t="str">
        <f t="shared" si="86"/>
        <v>ar</v>
      </c>
      <c r="T322" t="str">
        <f t="shared" si="91"/>
        <v>r0</v>
      </c>
      <c r="U322" t="str">
        <f>IF(M322="consonant",#REF!,"")</f>
        <v/>
      </c>
      <c r="V322" t="str">
        <f t="shared" si="87"/>
        <v>lx</v>
      </c>
      <c r="W322" t="str">
        <f t="shared" si="88"/>
        <v>bk</v>
      </c>
      <c r="X322" t="str">
        <f t="shared" si="89"/>
        <v>un</v>
      </c>
      <c r="Y322" t="str">
        <f t="shared" si="85"/>
        <v>b</v>
      </c>
      <c r="AA322" t="str">
        <f t="shared" si="90"/>
        <v/>
      </c>
      <c r="AG322" t="s">
        <v>5164</v>
      </c>
    </row>
    <row r="323" spans="1:33">
      <c r="A323" t="s">
        <v>5325</v>
      </c>
      <c r="B323" t="s">
        <v>7499</v>
      </c>
      <c r="D323" t="s">
        <v>7647</v>
      </c>
      <c r="F323" s="41" t="s">
        <v>4006</v>
      </c>
      <c r="G323" t="s">
        <v>5300</v>
      </c>
      <c r="I323" s="47"/>
      <c r="J323" s="5"/>
      <c r="N323" t="str">
        <f t="shared" si="82"/>
        <v>Rainy River, Minnesota&lt;br&gt;&lt;span style=font-size:11px&gt;White 1875-99&lt;/span&gt;&lt;br&gt;LAUM 2 (Allen, 1973)</v>
      </c>
      <c r="O323" t="str">
        <f t="shared" si="83"/>
        <v>W1870RainyRiverMinnesotaLAUM2</v>
      </c>
      <c r="R323" t="str">
        <f t="shared" si="84"/>
        <v>dp</v>
      </c>
      <c r="S323" t="str">
        <f t="shared" si="86"/>
        <v>ar</v>
      </c>
      <c r="T323" t="str">
        <f t="shared" si="91"/>
        <v>r0</v>
      </c>
      <c r="U323" t="str">
        <f>IF(M323="consonant",#REF!,"")</f>
        <v/>
      </c>
      <c r="V323" t="str">
        <f t="shared" si="87"/>
        <v>lx</v>
      </c>
      <c r="W323" t="str">
        <f t="shared" si="88"/>
        <v>bk</v>
      </c>
      <c r="X323" t="str">
        <f t="shared" si="89"/>
        <v>un</v>
      </c>
      <c r="Y323" t="str">
        <f t="shared" si="85"/>
        <v>b</v>
      </c>
      <c r="AA323" t="str">
        <f t="shared" si="90"/>
        <v/>
      </c>
      <c r="AG323" t="s">
        <v>5164</v>
      </c>
    </row>
    <row r="324" spans="1:33">
      <c r="A324" t="s">
        <v>5325</v>
      </c>
      <c r="B324" t="s">
        <v>7500</v>
      </c>
      <c r="D324" t="s">
        <v>7647</v>
      </c>
      <c r="F324" s="41" t="s">
        <v>4003</v>
      </c>
      <c r="G324" t="s">
        <v>5300</v>
      </c>
      <c r="I324" s="5">
        <v>-95.769800000000004</v>
      </c>
      <c r="J324" s="5">
        <v>48.771000000000001</v>
      </c>
      <c r="N324" t="str">
        <f t="shared" ref="N324:N387" si="92">F324&amp;", "&amp;G324&amp;"&lt;br&gt;&lt;span style=font-size:11px&gt;"&amp;IF(E324="","",E324&amp;" ")&amp;IF(TRIM(LEFT(A324,LEN(A324)-4))="W","White ",IF(TRIM(LEFT(A324,LEN(A324)-4))="B","Black ",IF(TRIM(LEFT(A324,LEN(A324)-4))="L","Hispanic ",IF(TRIM(LEFT(A324,LEN(A324)-4))="N","Indigenous ",IF(TRIM(LEFT(A324,LEN(A324)-4))="A","Asian ","")))))&amp;IF(TRIM(RIGHT(A324,LEN(A324)-1))="1700","1700-99",IF(TRIM(RIGHT(A324,LEN(A324)-1))="1800","1800-44",IF(TRIM(RIGHT(A324,LEN(A324)-1))="1850","1845-74",IF(TRIM(RIGHT(A324,LEN(A324)-1))="1870","1875-99",IF(TRIM(RIGHT(A324,LEN(A324)-1))="1900","1900-44",IF(TRIM(RIGHT(A324,LEN(A324)-1))="1950","1945-74",IF(TRIM(RIGHT(A324,LEN(A324)-1))="1970","1975-99","")))))))&amp;"&lt;/span&gt;&lt;br&gt;"&amp;B324&amp;" "&amp;IF(E324="","",E324&amp;" ")&amp;D324</f>
        <v>Roseau, Minnesota&lt;br&gt;&lt;span style=font-size:11px&gt;White 1875-99&lt;/span&gt;&lt;br&gt;LAUM 4 (Allen, 1973)</v>
      </c>
      <c r="O324" t="str">
        <f t="shared" si="83"/>
        <v>W1870RoseauMinnesotaLAUM4</v>
      </c>
      <c r="R324" t="str">
        <f t="shared" si="84"/>
        <v>dp</v>
      </c>
      <c r="S324" t="str">
        <f t="shared" si="86"/>
        <v>ar</v>
      </c>
      <c r="T324" t="str">
        <f t="shared" si="91"/>
        <v>r0</v>
      </c>
      <c r="U324" t="str">
        <f>IF(M324="consonant",#REF!,"")</f>
        <v/>
      </c>
      <c r="V324" t="str">
        <f t="shared" si="87"/>
        <v>lx</v>
      </c>
      <c r="W324" t="str">
        <f t="shared" si="88"/>
        <v>bk</v>
      </c>
      <c r="X324" t="str">
        <f t="shared" si="89"/>
        <v>un</v>
      </c>
      <c r="Y324" t="str">
        <f t="shared" si="85"/>
        <v>b</v>
      </c>
      <c r="AA324" t="str">
        <f t="shared" si="90"/>
        <v>const W1870RoseauMinnesotaLAUM4= L.marker([48.771,-95.7698], {icon: dp_lx}).bindPopup('Roseau, Minnesota&lt;br&gt;&lt;span style=font-size:11px&gt;White 1875-99&lt;/span&gt;&lt;br&gt;LAUM 4 (Allen, 1973)').addTo(W1870);</v>
      </c>
      <c r="AG324" t="s">
        <v>8066</v>
      </c>
    </row>
    <row r="325" spans="1:33">
      <c r="A325" t="s">
        <v>5325</v>
      </c>
      <c r="B325" t="s">
        <v>7501</v>
      </c>
      <c r="D325" t="s">
        <v>7647</v>
      </c>
      <c r="F325" s="41" t="s">
        <v>4009</v>
      </c>
      <c r="G325" t="s">
        <v>5300</v>
      </c>
      <c r="I325" s="5">
        <v>-93.409400000000005</v>
      </c>
      <c r="J325" s="5">
        <v>48.6021</v>
      </c>
      <c r="N325" t="str">
        <f t="shared" si="92"/>
        <v>International Falls, Minnesota&lt;br&gt;&lt;span style=font-size:11px&gt;White 1875-99&lt;/span&gt;&lt;br&gt;LAUM 5 (Allen, 1973)</v>
      </c>
      <c r="O325" t="str">
        <f t="shared" si="83"/>
        <v>W1870InternationalFallsMinnesotaLAUM5</v>
      </c>
      <c r="R325" t="str">
        <f t="shared" si="84"/>
        <v>dp</v>
      </c>
      <c r="S325" t="str">
        <f t="shared" si="86"/>
        <v>ar</v>
      </c>
      <c r="T325" t="str">
        <f t="shared" si="91"/>
        <v>r0</v>
      </c>
      <c r="U325" t="str">
        <f>IF(M325="consonant",#REF!,"")</f>
        <v/>
      </c>
      <c r="V325" t="str">
        <f t="shared" si="87"/>
        <v>lx</v>
      </c>
      <c r="W325" t="str">
        <f t="shared" si="88"/>
        <v>bk</v>
      </c>
      <c r="X325" t="str">
        <f t="shared" si="89"/>
        <v>un</v>
      </c>
      <c r="Y325" t="str">
        <f t="shared" si="85"/>
        <v>b</v>
      </c>
      <c r="AA325" t="str">
        <f t="shared" si="90"/>
        <v>const W1870InternationalFallsMinnesotaLAUM5= L.marker([48.6021,-93.4094], {icon: dp_lx}).bindPopup('International Falls, Minnesota&lt;br&gt;&lt;span style=font-size:11px&gt;White 1875-99&lt;/span&gt;&lt;br&gt;LAUM 5 (Allen, 1973)').addTo(W1870);</v>
      </c>
      <c r="AG325" t="s">
        <v>8067</v>
      </c>
    </row>
    <row r="326" spans="1:33">
      <c r="A326" t="s">
        <v>5325</v>
      </c>
      <c r="B326" t="s">
        <v>7502</v>
      </c>
      <c r="D326" t="s">
        <v>7647</v>
      </c>
      <c r="F326" s="41" t="s">
        <v>4008</v>
      </c>
      <c r="G326" t="s">
        <v>5300</v>
      </c>
      <c r="I326" s="5">
        <v>-90.326499999999996</v>
      </c>
      <c r="J326" s="5">
        <v>47.742899999999999</v>
      </c>
      <c r="N326" t="str">
        <f t="shared" si="92"/>
        <v>Grand Marais, Minnesota&lt;br&gt;&lt;span style=font-size:11px&gt;White 1875-99&lt;/span&gt;&lt;br&gt;LAUM 6 (Allen, 1973)</v>
      </c>
      <c r="O326" t="str">
        <f t="shared" si="83"/>
        <v>W1870GrandMaraisMinnesotaLAUM6</v>
      </c>
      <c r="R326" t="str">
        <f t="shared" si="84"/>
        <v>dp</v>
      </c>
      <c r="S326" t="str">
        <f t="shared" si="86"/>
        <v>ar</v>
      </c>
      <c r="T326" t="str">
        <f t="shared" si="91"/>
        <v>r0</v>
      </c>
      <c r="U326" t="str">
        <f>IF(M326="consonant",#REF!,"")</f>
        <v/>
      </c>
      <c r="V326" t="str">
        <f t="shared" si="87"/>
        <v>lx</v>
      </c>
      <c r="W326" t="str">
        <f t="shared" si="88"/>
        <v>bk</v>
      </c>
      <c r="X326" t="str">
        <f t="shared" si="89"/>
        <v>un</v>
      </c>
      <c r="Y326" t="str">
        <f t="shared" si="85"/>
        <v>b</v>
      </c>
      <c r="AA326" t="str">
        <f t="shared" si="90"/>
        <v>const W1870GrandMaraisMinnesotaLAUM6= L.marker([47.7429,-90.3265], {icon: dp_lx}).bindPopup('Grand Marais, Minnesota&lt;br&gt;&lt;span style=font-size:11px&gt;White 1875-99&lt;/span&gt;&lt;br&gt;LAUM 6 (Allen, 1973)').addTo(W1870);</v>
      </c>
      <c r="AG326" t="s">
        <v>8068</v>
      </c>
    </row>
    <row r="327" spans="1:33">
      <c r="A327" t="s">
        <v>5325</v>
      </c>
      <c r="B327" t="s">
        <v>7503</v>
      </c>
      <c r="D327" t="s">
        <v>7647</v>
      </c>
      <c r="F327" s="41" t="s">
        <v>4012</v>
      </c>
      <c r="G327" t="s">
        <v>5300</v>
      </c>
      <c r="I327" s="5">
        <v>-96.410499999999999</v>
      </c>
      <c r="J327" s="5">
        <v>47.800899999999999</v>
      </c>
      <c r="N327" t="str">
        <f t="shared" si="92"/>
        <v>Gentilly, Minnesota&lt;br&gt;&lt;span style=font-size:11px&gt;White 1875-99&lt;/span&gt;&lt;br&gt;LAUM 7 (Allen, 1973)</v>
      </c>
      <c r="O327" t="str">
        <f t="shared" si="83"/>
        <v>W1870GentillyMinnesotaLAUM7</v>
      </c>
      <c r="R327" t="str">
        <f t="shared" si="84"/>
        <v>dp</v>
      </c>
      <c r="S327" t="str">
        <f t="shared" si="86"/>
        <v>ar</v>
      </c>
      <c r="T327" t="str">
        <f t="shared" si="91"/>
        <v>r0</v>
      </c>
      <c r="U327" t="str">
        <f>IF(M327="consonant",#REF!,"")</f>
        <v/>
      </c>
      <c r="V327" t="str">
        <f t="shared" si="87"/>
        <v>lx</v>
      </c>
      <c r="W327" t="str">
        <f t="shared" si="88"/>
        <v>bk</v>
      </c>
      <c r="X327" t="str">
        <f t="shared" si="89"/>
        <v>un</v>
      </c>
      <c r="Y327" t="str">
        <f t="shared" si="85"/>
        <v>b</v>
      </c>
      <c r="AA327" t="str">
        <f t="shared" si="90"/>
        <v>const W1870GentillyMinnesotaLAUM7= L.marker([47.8009,-96.4105], {icon: dp_lx}).bindPopup('Gentilly, Minnesota&lt;br&gt;&lt;span style=font-size:11px&gt;White 1875-99&lt;/span&gt;&lt;br&gt;LAUM 7 (Allen, 1973)').addTo(W1870);</v>
      </c>
      <c r="AG327" t="s">
        <v>8069</v>
      </c>
    </row>
    <row r="328" spans="1:33">
      <c r="A328" t="s">
        <v>5325</v>
      </c>
      <c r="B328" t="s">
        <v>7504</v>
      </c>
      <c r="D328" t="s">
        <v>7647</v>
      </c>
      <c r="F328" s="41" t="s">
        <v>4013</v>
      </c>
      <c r="G328" t="s">
        <v>5300</v>
      </c>
      <c r="I328" s="5">
        <v>-96.800899999999999</v>
      </c>
      <c r="J328" s="5">
        <v>47.8003</v>
      </c>
      <c r="N328" t="str">
        <f t="shared" si="92"/>
        <v>Fisher, Minnesota&lt;br&gt;&lt;span style=font-size:11px&gt;White 1875-99&lt;/span&gt;&lt;br&gt;LAUM 8 (Allen, 1973)</v>
      </c>
      <c r="O328" t="str">
        <f t="shared" si="83"/>
        <v>W1870FisherMinnesotaLAUM8</v>
      </c>
      <c r="R328" t="str">
        <f t="shared" si="84"/>
        <v>dp</v>
      </c>
      <c r="S328" t="str">
        <f t="shared" si="86"/>
        <v>ar</v>
      </c>
      <c r="T328" t="str">
        <f t="shared" si="91"/>
        <v>r0</v>
      </c>
      <c r="U328" t="str">
        <f>IF(M328="consonant",#REF!,"")</f>
        <v/>
      </c>
      <c r="V328" t="str">
        <f t="shared" si="87"/>
        <v>lx</v>
      </c>
      <c r="W328" t="str">
        <f t="shared" si="88"/>
        <v>bk</v>
      </c>
      <c r="X328" t="str">
        <f t="shared" si="89"/>
        <v>un</v>
      </c>
      <c r="Y328" t="str">
        <f t="shared" si="85"/>
        <v>b</v>
      </c>
      <c r="AA328" t="str">
        <f t="shared" si="90"/>
        <v>const W1870FisherMinnesotaLAUM8= L.marker([47.8003,-96.8009], {icon: dp_lx}).bindPopup('Fisher, Minnesota&lt;br&gt;&lt;span style=font-size:11px&gt;White 1875-99&lt;/span&gt;&lt;br&gt;LAUM 8 (Allen, 1973)').addTo(W1870);</v>
      </c>
      <c r="AG328" t="s">
        <v>8070</v>
      </c>
    </row>
    <row r="329" spans="1:33">
      <c r="A329" t="s">
        <v>5325</v>
      </c>
      <c r="B329" t="s">
        <v>7505</v>
      </c>
      <c r="D329" t="s">
        <v>7647</v>
      </c>
      <c r="F329" s="41" t="s">
        <v>4016</v>
      </c>
      <c r="G329" t="s">
        <v>5300</v>
      </c>
      <c r="I329" s="5">
        <v>-94.888199999999998</v>
      </c>
      <c r="J329" s="5">
        <v>47.481000000000002</v>
      </c>
      <c r="N329" t="str">
        <f t="shared" si="92"/>
        <v>Bemidji, Minnesota&lt;br&gt;&lt;span style=font-size:11px&gt;White 1875-99&lt;/span&gt;&lt;br&gt;LAUM 10 (Allen, 1973)</v>
      </c>
      <c r="O329" t="str">
        <f t="shared" si="83"/>
        <v>W1870BemidjiMinnesotaLAUM10</v>
      </c>
      <c r="R329" t="str">
        <f t="shared" si="84"/>
        <v>dp</v>
      </c>
      <c r="S329" t="str">
        <f t="shared" si="86"/>
        <v>ar</v>
      </c>
      <c r="T329" t="str">
        <f t="shared" si="91"/>
        <v>r0</v>
      </c>
      <c r="U329" t="str">
        <f>IF(M329="consonant",#REF!,"")</f>
        <v/>
      </c>
      <c r="V329" t="str">
        <f t="shared" si="87"/>
        <v>lx</v>
      </c>
      <c r="W329" t="str">
        <f t="shared" si="88"/>
        <v>bk</v>
      </c>
      <c r="X329" t="str">
        <f t="shared" si="89"/>
        <v>un</v>
      </c>
      <c r="Y329" t="str">
        <f t="shared" si="85"/>
        <v>b</v>
      </c>
      <c r="AA329" t="str">
        <f t="shared" si="90"/>
        <v>const W1870BemidjiMinnesotaLAUM10= L.marker([47.481,-94.8882], {icon: dp_lx}).bindPopup('Bemidji, Minnesota&lt;br&gt;&lt;span style=font-size:11px&gt;White 1875-99&lt;/span&gt;&lt;br&gt;LAUM 10 (Allen, 1973)').addTo(W1870);</v>
      </c>
      <c r="AG329" t="s">
        <v>8071</v>
      </c>
    </row>
    <row r="330" spans="1:33">
      <c r="A330" t="s">
        <v>5325</v>
      </c>
      <c r="B330" t="s">
        <v>7506</v>
      </c>
      <c r="D330" t="s">
        <v>7647</v>
      </c>
      <c r="F330" s="41" t="s">
        <v>146</v>
      </c>
      <c r="G330" t="s">
        <v>5300</v>
      </c>
      <c r="I330" s="5">
        <v>-93.521299999999997</v>
      </c>
      <c r="J330" s="5">
        <v>47.240400000000001</v>
      </c>
      <c r="N330" t="str">
        <f t="shared" si="92"/>
        <v>Grand Rapids, Minnesota&lt;br&gt;&lt;span style=font-size:11px&gt;White 1875-99&lt;/span&gt;&lt;br&gt;LAUM 11 (Allen, 1973)</v>
      </c>
      <c r="O330" t="str">
        <f t="shared" ref="O330:O392" si="93">A330&amp;SUBSTITUTE(SUBSTITUTE(SUBSTITUTE(F330,".","")," ",""),"-","")&amp;SUBSTITUTE(G330," ","")&amp;SUBSTITUTE(SUBSTITUTE(SUBSTITUTE(B330,".","")," ",""),"-","")</f>
        <v>W1870GrandRapidsMinnesotaLAUM11</v>
      </c>
      <c r="R330" t="str">
        <f t="shared" ref="R330:R393" si="94">IF(M330="consonant","",IF(G330="Jamaica","lo",IF(OR(A330="W1700",A330="B1850",M330="Carib",M330="LA",M330="UM",M330="Bra",M330="EaNL"),"mn","dp")))</f>
        <v>dp</v>
      </c>
      <c r="S330" t="str">
        <f t="shared" si="86"/>
        <v>ar</v>
      </c>
      <c r="T330" t="str">
        <f t="shared" si="91"/>
        <v>r0</v>
      </c>
      <c r="U330" t="str">
        <f>IF(M330="consonant",#REF!,"")</f>
        <v/>
      </c>
      <c r="V330" t="str">
        <f t="shared" si="87"/>
        <v>lx</v>
      </c>
      <c r="W330" t="str">
        <f t="shared" si="88"/>
        <v>bk</v>
      </c>
      <c r="X330" t="str">
        <f t="shared" si="89"/>
        <v>un</v>
      </c>
      <c r="Y330" t="str">
        <f t="shared" si="85"/>
        <v>b</v>
      </c>
      <c r="AA330" t="str">
        <f t="shared" si="90"/>
        <v>const W1870GrandRapidsMinnesotaLAUM11= L.marker([47.2404,-93.5213], {icon: dp_lx}).bindPopup('Grand Rapids, Minnesota&lt;br&gt;&lt;span style=font-size:11px&gt;White 1875-99&lt;/span&gt;&lt;br&gt;LAUM 11 (Allen, 1973)').addTo(W1870);</v>
      </c>
      <c r="AG330" t="s">
        <v>8072</v>
      </c>
    </row>
    <row r="331" spans="1:33">
      <c r="A331" t="s">
        <v>5325</v>
      </c>
      <c r="B331" t="s">
        <v>7507</v>
      </c>
      <c r="D331" t="s">
        <v>7647</v>
      </c>
      <c r="F331" s="41" t="s">
        <v>146</v>
      </c>
      <c r="G331" t="s">
        <v>5300</v>
      </c>
      <c r="I331" s="5">
        <v>-93.521299999999997</v>
      </c>
      <c r="J331" s="5">
        <v>47.240400000000001</v>
      </c>
      <c r="N331" t="str">
        <f t="shared" si="92"/>
        <v>Grand Rapids, Minnesota&lt;br&gt;&lt;span style=font-size:11px&gt;White 1875-99&lt;/span&gt;&lt;br&gt;LAUM 12 (Allen, 1973)</v>
      </c>
      <c r="O331" t="str">
        <f t="shared" si="93"/>
        <v>W1870GrandRapidsMinnesotaLAUM12</v>
      </c>
      <c r="R331" t="str">
        <f t="shared" si="94"/>
        <v>dp</v>
      </c>
      <c r="S331" t="str">
        <f t="shared" si="86"/>
        <v>ar</v>
      </c>
      <c r="T331" t="str">
        <f t="shared" si="91"/>
        <v>r0</v>
      </c>
      <c r="U331" t="str">
        <f>IF(M331="consonant",#REF!,"")</f>
        <v/>
      </c>
      <c r="V331" t="str">
        <f t="shared" si="87"/>
        <v>lx</v>
      </c>
      <c r="W331" t="str">
        <f t="shared" si="88"/>
        <v>bk</v>
      </c>
      <c r="X331" t="str">
        <f t="shared" si="89"/>
        <v>un</v>
      </c>
      <c r="Y331" t="str">
        <f t="shared" si="85"/>
        <v>b</v>
      </c>
      <c r="AA331" t="str">
        <f t="shared" si="90"/>
        <v>const W1870GrandRapidsMinnesotaLAUM12= L.marker([47.2404,-93.5213], {icon: dp_lx}).bindPopup('Grand Rapids, Minnesota&lt;br&gt;&lt;span style=font-size:11px&gt;White 1875-99&lt;/span&gt;&lt;br&gt;LAUM 12 (Allen, 1973)').addTo(W1870);</v>
      </c>
      <c r="AG331" t="s">
        <v>8073</v>
      </c>
    </row>
    <row r="332" spans="1:33">
      <c r="A332" t="s">
        <v>5325</v>
      </c>
      <c r="B332" t="s">
        <v>7508</v>
      </c>
      <c r="D332" t="s">
        <v>7647</v>
      </c>
      <c r="F332" s="41" t="s">
        <v>903</v>
      </c>
      <c r="G332" t="s">
        <v>5300</v>
      </c>
      <c r="I332" s="5">
        <v>-92.536600000000007</v>
      </c>
      <c r="J332" s="5">
        <v>47.523299999999999</v>
      </c>
      <c r="N332" t="str">
        <f t="shared" si="92"/>
        <v>Virginia, Minnesota&lt;br&gt;&lt;span style=font-size:11px&gt;White 1875-99&lt;/span&gt;&lt;br&gt;LAUM 13 (Allen, 1973)</v>
      </c>
      <c r="O332" t="str">
        <f t="shared" si="93"/>
        <v>W1870VirginiaMinnesotaLAUM13</v>
      </c>
      <c r="R332" t="str">
        <f t="shared" si="94"/>
        <v>dp</v>
      </c>
      <c r="S332" t="str">
        <f t="shared" si="86"/>
        <v>ar</v>
      </c>
      <c r="T332" t="str">
        <f t="shared" si="91"/>
        <v>r0</v>
      </c>
      <c r="U332" t="str">
        <f>IF(M332="consonant",#REF!,"")</f>
        <v/>
      </c>
      <c r="V332" t="str">
        <f t="shared" si="87"/>
        <v>lx</v>
      </c>
      <c r="W332" t="str">
        <f t="shared" si="88"/>
        <v>bk</v>
      </c>
      <c r="X332" t="str">
        <f t="shared" si="89"/>
        <v>un</v>
      </c>
      <c r="Y332" t="str">
        <f t="shared" si="85"/>
        <v>b</v>
      </c>
      <c r="AA332" t="str">
        <f t="shared" si="90"/>
        <v>const W1870VirginiaMinnesotaLAUM13= L.marker([47.5233,-92.5366], {icon: dp_lx}).bindPopup('Virginia, Minnesota&lt;br&gt;&lt;span style=font-size:11px&gt;White 1875-99&lt;/span&gt;&lt;br&gt;LAUM 13 (Allen, 1973)').addTo(W1870);</v>
      </c>
      <c r="AG332" t="s">
        <v>8074</v>
      </c>
    </row>
    <row r="333" spans="1:33">
      <c r="A333" t="s">
        <v>5325</v>
      </c>
      <c r="B333" t="s">
        <v>7509</v>
      </c>
      <c r="D333" t="s">
        <v>7647</v>
      </c>
      <c r="F333" s="41" t="s">
        <v>153</v>
      </c>
      <c r="G333" t="s">
        <v>5300</v>
      </c>
      <c r="I333" s="5">
        <v>-92.100499999999997</v>
      </c>
      <c r="J333" s="5">
        <v>46.786700000000003</v>
      </c>
      <c r="N333" t="str">
        <f t="shared" si="92"/>
        <v>Duluth, Minnesota&lt;br&gt;&lt;span style=font-size:11px&gt;White 1875-99&lt;/span&gt;&lt;br&gt;LAUM 17 (Allen, 1973)</v>
      </c>
      <c r="O333" t="str">
        <f t="shared" si="93"/>
        <v>W1870DuluthMinnesotaLAUM17</v>
      </c>
      <c r="R333" t="str">
        <f t="shared" si="94"/>
        <v>dp</v>
      </c>
      <c r="S333" t="str">
        <f t="shared" si="86"/>
        <v>ar</v>
      </c>
      <c r="T333" t="str">
        <f t="shared" si="91"/>
        <v>r0</v>
      </c>
      <c r="U333" t="str">
        <f>IF(M333="consonant",#REF!,"")</f>
        <v/>
      </c>
      <c r="V333" t="str">
        <f t="shared" si="87"/>
        <v>lx</v>
      </c>
      <c r="W333" t="str">
        <f t="shared" si="88"/>
        <v>bk</v>
      </c>
      <c r="X333" t="str">
        <f t="shared" si="89"/>
        <v>un</v>
      </c>
      <c r="Y333" t="str">
        <f t="shared" si="85"/>
        <v>b</v>
      </c>
      <c r="AA333" t="str">
        <f t="shared" si="90"/>
        <v>const W1870DuluthMinnesotaLAUM17= L.marker([46.7867,-92.1005], {icon: dp_lx}).bindPopup('Duluth, Minnesota&lt;br&gt;&lt;span style=font-size:11px&gt;White 1875-99&lt;/span&gt;&lt;br&gt;LAUM 17 (Allen, 1973)').addTo(W1870);</v>
      </c>
      <c r="AG333" t="s">
        <v>8075</v>
      </c>
    </row>
    <row r="334" spans="1:33">
      <c r="A334" t="s">
        <v>5325</v>
      </c>
      <c r="B334" t="s">
        <v>7510</v>
      </c>
      <c r="D334" t="s">
        <v>7647</v>
      </c>
      <c r="F334" s="41" t="s">
        <v>4019</v>
      </c>
      <c r="G334" t="s">
        <v>5300</v>
      </c>
      <c r="I334" s="5">
        <v>-96.080100000000002</v>
      </c>
      <c r="J334" s="5">
        <v>46.283900000000003</v>
      </c>
      <c r="N334" t="str">
        <f t="shared" si="92"/>
        <v>Fergus Falls, Minnesota&lt;br&gt;&lt;span style=font-size:11px&gt;White 1875-99&lt;/span&gt;&lt;br&gt;LAUM 20 (Allen, 1973)</v>
      </c>
      <c r="O334" t="str">
        <f t="shared" si="93"/>
        <v>W1870FergusFallsMinnesotaLAUM20</v>
      </c>
      <c r="R334" t="str">
        <f t="shared" si="94"/>
        <v>dp</v>
      </c>
      <c r="S334" t="str">
        <f t="shared" si="86"/>
        <v>ar</v>
      </c>
      <c r="T334" t="str">
        <f t="shared" si="91"/>
        <v>r0</v>
      </c>
      <c r="U334" t="str">
        <f>IF(M334="consonant",#REF!,"")</f>
        <v/>
      </c>
      <c r="V334" t="str">
        <f t="shared" si="87"/>
        <v>lx</v>
      </c>
      <c r="W334" t="str">
        <f t="shared" si="88"/>
        <v>bk</v>
      </c>
      <c r="X334" t="str">
        <f t="shared" si="89"/>
        <v>un</v>
      </c>
      <c r="Y334" t="str">
        <f t="shared" si="85"/>
        <v>b</v>
      </c>
      <c r="AA334" t="str">
        <f t="shared" si="90"/>
        <v>const W1870FergusFallsMinnesotaLAUM20= L.marker([46.2839,-96.0801], {icon: dp_lx}).bindPopup('Fergus Falls, Minnesota&lt;br&gt;&lt;span style=font-size:11px&gt;White 1875-99&lt;/span&gt;&lt;br&gt;LAUM 20 (Allen, 1973)').addTo(W1870);</v>
      </c>
      <c r="AG334" t="s">
        <v>8076</v>
      </c>
    </row>
    <row r="335" spans="1:33">
      <c r="A335" t="s">
        <v>5325</v>
      </c>
      <c r="B335" t="s">
        <v>7511</v>
      </c>
      <c r="D335" t="s">
        <v>7647</v>
      </c>
      <c r="F335" s="41" t="s">
        <v>4022</v>
      </c>
      <c r="G335" t="s">
        <v>5300</v>
      </c>
      <c r="I335" s="5">
        <v>-93.848200000000006</v>
      </c>
      <c r="J335" s="5">
        <v>46.3842</v>
      </c>
      <c r="N335" t="str">
        <f t="shared" si="92"/>
        <v>Bay Lake Township, Minnesota&lt;br&gt;&lt;span style=font-size:11px&gt;White 1875-99&lt;/span&gt;&lt;br&gt;LAUM 22 (Allen, 1973)</v>
      </c>
      <c r="O335" t="str">
        <f t="shared" si="93"/>
        <v>W1870BayLakeTownshipMinnesotaLAUM22</v>
      </c>
      <c r="R335" t="str">
        <f t="shared" si="94"/>
        <v>dp</v>
      </c>
      <c r="S335" t="str">
        <f t="shared" si="86"/>
        <v>ar</v>
      </c>
      <c r="T335" t="str">
        <f t="shared" si="91"/>
        <v>r0</v>
      </c>
      <c r="U335" t="str">
        <f>IF(M335="consonant",#REF!,"")</f>
        <v/>
      </c>
      <c r="V335" t="str">
        <f t="shared" si="87"/>
        <v>lx</v>
      </c>
      <c r="W335" t="str">
        <f t="shared" si="88"/>
        <v>bk</v>
      </c>
      <c r="X335" t="str">
        <f t="shared" si="89"/>
        <v>un</v>
      </c>
      <c r="Y335" t="str">
        <f t="shared" si="85"/>
        <v>b</v>
      </c>
      <c r="AA335" t="str">
        <f t="shared" si="90"/>
        <v>const W1870BayLakeTownshipMinnesotaLAUM22= L.marker([46.3842,-93.8482], {icon: dp_lx}).bindPopup('Bay Lake Township, Minnesota&lt;br&gt;&lt;span style=font-size:11px&gt;White 1875-99&lt;/span&gt;&lt;br&gt;LAUM 22 (Allen, 1973)').addTo(W1870);</v>
      </c>
      <c r="AG335" t="s">
        <v>8077</v>
      </c>
    </row>
    <row r="336" spans="1:33">
      <c r="A336" t="s">
        <v>5325</v>
      </c>
      <c r="B336" t="s">
        <v>7512</v>
      </c>
      <c r="D336" t="s">
        <v>7647</v>
      </c>
      <c r="F336" s="41" t="s">
        <v>4024</v>
      </c>
      <c r="G336" t="s">
        <v>5300</v>
      </c>
      <c r="I336" s="5">
        <v>-93.293800000000005</v>
      </c>
      <c r="J336" s="5">
        <v>45.876899999999999</v>
      </c>
      <c r="N336" t="str">
        <f t="shared" si="92"/>
        <v>Mora, Minnesota&lt;br&gt;&lt;span style=font-size:11px&gt;White 1875-99&lt;/span&gt;&lt;br&gt;LAUM 24 (Allen, 1973)</v>
      </c>
      <c r="O336" t="str">
        <f t="shared" si="93"/>
        <v>W1870MoraMinnesotaLAUM24</v>
      </c>
      <c r="R336" t="str">
        <f t="shared" si="94"/>
        <v>dp</v>
      </c>
      <c r="S336" t="str">
        <f t="shared" si="86"/>
        <v>ar</v>
      </c>
      <c r="T336" t="str">
        <f t="shared" si="91"/>
        <v>r0</v>
      </c>
      <c r="U336" t="str">
        <f>IF(M336="consonant",#REF!,"")</f>
        <v/>
      </c>
      <c r="V336" t="str">
        <f t="shared" si="87"/>
        <v>lx</v>
      </c>
      <c r="W336" t="str">
        <f t="shared" si="88"/>
        <v>bk</v>
      </c>
      <c r="X336" t="str">
        <f t="shared" si="89"/>
        <v>un</v>
      </c>
      <c r="Y336" t="str">
        <f t="shared" ref="Y336:Y399" si="95">IF(D336="LAGS","a","b")</f>
        <v>b</v>
      </c>
      <c r="AA336" t="str">
        <f t="shared" si="90"/>
        <v>const W1870MoraMinnesotaLAUM24= L.marker([45.8769,-93.2938], {icon: dp_lx}).bindPopup('Mora, Minnesota&lt;br&gt;&lt;span style=font-size:11px&gt;White 1875-99&lt;/span&gt;&lt;br&gt;LAUM 24 (Allen, 1973)').addTo(W1870);</v>
      </c>
      <c r="AG336" t="s">
        <v>8078</v>
      </c>
    </row>
    <row r="337" spans="1:33">
      <c r="A337" t="s">
        <v>5325</v>
      </c>
      <c r="B337" t="s">
        <v>7513</v>
      </c>
      <c r="D337" t="s">
        <v>7647</v>
      </c>
      <c r="F337" s="41" t="s">
        <v>4026</v>
      </c>
      <c r="G337" t="s">
        <v>5300</v>
      </c>
      <c r="I337" s="5">
        <v>-96.433700000000002</v>
      </c>
      <c r="J337" s="5">
        <v>45.568800000000003</v>
      </c>
      <c r="N337" t="str">
        <f t="shared" si="92"/>
        <v>Graceville, Minnesota&lt;br&gt;&lt;span style=font-size:11px&gt;White 1875-99&lt;/span&gt;&lt;br&gt;LAUM 25 (Allen, 1973)</v>
      </c>
      <c r="O337" t="str">
        <f t="shared" si="93"/>
        <v>W1870GracevilleMinnesotaLAUM25</v>
      </c>
      <c r="R337" t="str">
        <f t="shared" si="94"/>
        <v>dp</v>
      </c>
      <c r="S337" t="str">
        <f t="shared" si="86"/>
        <v>ar</v>
      </c>
      <c r="T337" t="str">
        <f t="shared" si="91"/>
        <v>r0</v>
      </c>
      <c r="U337" t="str">
        <f>IF(M337="consonant",#REF!,"")</f>
        <v/>
      </c>
      <c r="V337" t="str">
        <f t="shared" si="87"/>
        <v>lx</v>
      </c>
      <c r="W337" t="str">
        <f t="shared" si="88"/>
        <v>bk</v>
      </c>
      <c r="X337" t="str">
        <f t="shared" si="89"/>
        <v>un</v>
      </c>
      <c r="Y337" t="str">
        <f t="shared" si="95"/>
        <v>b</v>
      </c>
      <c r="AA337" t="str">
        <f t="shared" si="90"/>
        <v>const W1870GracevilleMinnesotaLAUM25= L.marker([45.5688,-96.4337], {icon: dp_lx}).bindPopup('Graceville, Minnesota&lt;br&gt;&lt;span style=font-size:11px&gt;White 1875-99&lt;/span&gt;&lt;br&gt;LAUM 25 (Allen, 1973)').addTo(W1870);</v>
      </c>
      <c r="AG337" t="s">
        <v>8079</v>
      </c>
    </row>
    <row r="338" spans="1:33">
      <c r="A338" t="s">
        <v>5325</v>
      </c>
      <c r="B338" t="s">
        <v>7514</v>
      </c>
      <c r="D338" t="s">
        <v>7647</v>
      </c>
      <c r="F338" s="41" t="s">
        <v>4028</v>
      </c>
      <c r="G338" t="s">
        <v>5300</v>
      </c>
      <c r="I338" s="5">
        <v>-94.952500000000001</v>
      </c>
      <c r="J338" s="5">
        <v>45.737499999999997</v>
      </c>
      <c r="N338" t="str">
        <f t="shared" si="92"/>
        <v>Sauk Center, Minnesota&lt;br&gt;&lt;span style=font-size:11px&gt;White 1875-99&lt;/span&gt;&lt;br&gt;LAUM 28 (Allen, 1973)</v>
      </c>
      <c r="O338" t="str">
        <f t="shared" si="93"/>
        <v>W1870SaukCenterMinnesotaLAUM28</v>
      </c>
      <c r="R338" t="str">
        <f t="shared" si="94"/>
        <v>dp</v>
      </c>
      <c r="S338" t="str">
        <f t="shared" ref="S338:S401" si="96">IF(A338="W1700","na",IF(OR(M338="Carib",M338="NYC",M338="ENE"),"au",IF(M338="CAN","ao","ar")))</f>
        <v>ar</v>
      </c>
      <c r="T338" t="str">
        <f t="shared" si="91"/>
        <v>r0</v>
      </c>
      <c r="U338" t="str">
        <f>IF(M338="consonant",#REF!,"")</f>
        <v/>
      </c>
      <c r="V338" t="str">
        <f t="shared" ref="V338:V401" si="97">IF(OR(M338="W",M338="M",M338="ENE"),"we",IF(OR(M338="MA",M338="NYC",M338="OH"),"sa1",IF(OR(M338="OS",M338="LAGS_SSE",M338="Speaker _S",M338="PADS_SSE"),"sl","lx")))</f>
        <v>lx</v>
      </c>
      <c r="W338" t="str">
        <f t="shared" ref="W338:W401" si="98">IF(OR(M338="S",M338="M"),"fr",IF(OR(M338="W"),"ce","bk"))</f>
        <v>bk</v>
      </c>
      <c r="X338" t="str">
        <f t="shared" ref="X338:X401" si="99">IF(T338="","",IF(OR(A338="W1900",A338="W1950",A338="W1970"),"ho","un"))</f>
        <v>un</v>
      </c>
      <c r="Y338" t="str">
        <f t="shared" si="95"/>
        <v>b</v>
      </c>
      <c r="AA338" t="str">
        <f t="shared" si="90"/>
        <v>const W1870SaukCenterMinnesotaLAUM28= L.marker([45.7375,-94.9525], {icon: dp_lx}).bindPopup('Sauk Center, Minnesota&lt;br&gt;&lt;span style=font-size:11px&gt;White 1875-99&lt;/span&gt;&lt;br&gt;LAUM 28 (Allen, 1973)').addTo(W1870);</v>
      </c>
      <c r="AG338" t="s">
        <v>8080</v>
      </c>
    </row>
    <row r="339" spans="1:33">
      <c r="A339" t="s">
        <v>5325</v>
      </c>
      <c r="B339" t="s">
        <v>7515</v>
      </c>
      <c r="D339" t="s">
        <v>7647</v>
      </c>
      <c r="F339" s="41" t="s">
        <v>4030</v>
      </c>
      <c r="G339" t="s">
        <v>5300</v>
      </c>
      <c r="I339" s="5">
        <v>-95.386700000000005</v>
      </c>
      <c r="J339" s="5">
        <v>45.304400000000001</v>
      </c>
      <c r="N339" t="str">
        <f t="shared" si="92"/>
        <v>Clearwater, Minnesota&lt;br&gt;&lt;span style=font-size:11px&gt;White 1875-99&lt;/span&gt;&lt;br&gt;LAUM 29 (Allen, 1973)</v>
      </c>
      <c r="O339" t="str">
        <f t="shared" si="93"/>
        <v>W1870ClearwaterMinnesotaLAUM29</v>
      </c>
      <c r="R339" t="str">
        <f t="shared" si="94"/>
        <v>dp</v>
      </c>
      <c r="S339" t="str">
        <f t="shared" si="96"/>
        <v>ar</v>
      </c>
      <c r="T339" t="str">
        <f t="shared" si="91"/>
        <v>r0</v>
      </c>
      <c r="U339" t="str">
        <f>IF(M339="consonant",#REF!,"")</f>
        <v/>
      </c>
      <c r="V339" t="str">
        <f t="shared" si="97"/>
        <v>lx</v>
      </c>
      <c r="W339" t="str">
        <f t="shared" si="98"/>
        <v>bk</v>
      </c>
      <c r="X339" t="str">
        <f t="shared" si="99"/>
        <v>un</v>
      </c>
      <c r="Y339" t="str">
        <f t="shared" si="95"/>
        <v>b</v>
      </c>
      <c r="AA339" t="str">
        <f t="shared" si="90"/>
        <v>const W1870ClearwaterMinnesotaLAUM29= L.marker([45.3044,-95.3867], {icon: dp_lx}).bindPopup('Clearwater, Minnesota&lt;br&gt;&lt;span style=font-size:11px&gt;White 1875-99&lt;/span&gt;&lt;br&gt;LAUM 29 (Allen, 1973)').addTo(W1870);</v>
      </c>
      <c r="AG339" t="s">
        <v>8081</v>
      </c>
    </row>
    <row r="340" spans="1:33">
      <c r="A340" t="s">
        <v>5325</v>
      </c>
      <c r="B340" t="s">
        <v>7516</v>
      </c>
      <c r="D340" t="s">
        <v>7647</v>
      </c>
      <c r="F340" s="41" t="s">
        <v>151</v>
      </c>
      <c r="G340" t="s">
        <v>5300</v>
      </c>
      <c r="I340" s="5">
        <v>-93.265000000000001</v>
      </c>
      <c r="J340" s="5">
        <v>44.977699999999999</v>
      </c>
      <c r="N340" t="str">
        <f t="shared" si="92"/>
        <v>Minneapolis, Minnesota&lt;br&gt;&lt;span style=font-size:11px&gt;White 1875-99&lt;/span&gt;&lt;br&gt;LAUM 33 (Allen, 1973)</v>
      </c>
      <c r="O340" t="str">
        <f t="shared" si="93"/>
        <v>W1870MinneapolisMinnesotaLAUM33</v>
      </c>
      <c r="R340" t="str">
        <f t="shared" si="94"/>
        <v>dp</v>
      </c>
      <c r="S340" t="str">
        <f t="shared" si="96"/>
        <v>ar</v>
      </c>
      <c r="T340" t="str">
        <f t="shared" si="91"/>
        <v>r0</v>
      </c>
      <c r="U340" t="str">
        <f>IF(M340="consonant",#REF!,"")</f>
        <v/>
      </c>
      <c r="V340" t="str">
        <f t="shared" si="97"/>
        <v>lx</v>
      </c>
      <c r="W340" t="str">
        <f t="shared" si="98"/>
        <v>bk</v>
      </c>
      <c r="X340" t="str">
        <f t="shared" si="99"/>
        <v>un</v>
      </c>
      <c r="Y340" t="str">
        <f t="shared" si="95"/>
        <v>b</v>
      </c>
      <c r="AA340" t="str">
        <f t="shared" si="90"/>
        <v>const W1870MinneapolisMinnesotaLAUM33= L.marker([44.9777,-93.265], {icon: dp_lx}).bindPopup('Minneapolis, Minnesota&lt;br&gt;&lt;span style=font-size:11px&gt;White 1875-99&lt;/span&gt;&lt;br&gt;LAUM 33 (Allen, 1973)').addTo(W1870);</v>
      </c>
      <c r="AG340" t="s">
        <v>8082</v>
      </c>
    </row>
    <row r="341" spans="1:33">
      <c r="A341" t="s">
        <v>5325</v>
      </c>
      <c r="B341" t="s">
        <v>7517</v>
      </c>
      <c r="D341" t="s">
        <v>7647</v>
      </c>
      <c r="F341" s="41" t="s">
        <v>4033</v>
      </c>
      <c r="G341" t="s">
        <v>5300</v>
      </c>
      <c r="I341" s="5">
        <v>-93.087699999999998</v>
      </c>
      <c r="J341" s="5">
        <v>45.026899999999998</v>
      </c>
      <c r="N341" t="str">
        <f t="shared" si="92"/>
        <v>Little Canada, Minnesota&lt;br&gt;&lt;span style=font-size:11px&gt;White 1875-99&lt;/span&gt;&lt;br&gt;LAUM 37 (Allen, 1973)</v>
      </c>
      <c r="O341" t="str">
        <f t="shared" si="93"/>
        <v>W1870LittleCanadaMinnesotaLAUM37</v>
      </c>
      <c r="R341" t="str">
        <f t="shared" si="94"/>
        <v>dp</v>
      </c>
      <c r="S341" t="str">
        <f t="shared" si="96"/>
        <v>ar</v>
      </c>
      <c r="T341" t="str">
        <f t="shared" si="91"/>
        <v>r0</v>
      </c>
      <c r="U341" t="str">
        <f>IF(M341="consonant",#REF!,"")</f>
        <v/>
      </c>
      <c r="V341" t="str">
        <f t="shared" si="97"/>
        <v>lx</v>
      </c>
      <c r="W341" t="str">
        <f t="shared" si="98"/>
        <v>bk</v>
      </c>
      <c r="X341" t="str">
        <f t="shared" si="99"/>
        <v>un</v>
      </c>
      <c r="Y341" t="str">
        <f t="shared" si="95"/>
        <v>b</v>
      </c>
      <c r="AA341" t="str">
        <f t="shared" si="90"/>
        <v>const W1870LittleCanadaMinnesotaLAUM37= L.marker([45.0269,-93.0877], {icon: dp_lx}).bindPopup('Little Canada, Minnesota&lt;br&gt;&lt;span style=font-size:11px&gt;White 1875-99&lt;/span&gt;&lt;br&gt;LAUM 37 (Allen, 1973)').addTo(W1870);</v>
      </c>
      <c r="AG341" t="s">
        <v>8083</v>
      </c>
    </row>
    <row r="342" spans="1:33">
      <c r="A342" t="s">
        <v>5325</v>
      </c>
      <c r="B342" t="s">
        <v>7518</v>
      </c>
      <c r="D342" t="s">
        <v>7647</v>
      </c>
      <c r="F342" s="41" t="s">
        <v>4035</v>
      </c>
      <c r="G342" t="s">
        <v>5300</v>
      </c>
      <c r="I342" s="5">
        <v>-92.808800000000005</v>
      </c>
      <c r="J342" s="5">
        <v>45.055999999999997</v>
      </c>
      <c r="N342" t="str">
        <f t="shared" si="92"/>
        <v>Stillwater, Minnesota&lt;br&gt;&lt;span style=font-size:11px&gt;White 1875-99&lt;/span&gt;&lt;br&gt;LAUM 40 (Allen, 1973)</v>
      </c>
      <c r="O342" t="str">
        <f t="shared" si="93"/>
        <v>W1870StillwaterMinnesotaLAUM40</v>
      </c>
      <c r="R342" t="str">
        <f t="shared" si="94"/>
        <v>dp</v>
      </c>
      <c r="S342" t="str">
        <f t="shared" si="96"/>
        <v>ar</v>
      </c>
      <c r="T342" t="str">
        <f t="shared" si="91"/>
        <v>r0</v>
      </c>
      <c r="U342" t="str">
        <f>IF(M342="consonant",#REF!,"")</f>
        <v/>
      </c>
      <c r="V342" t="str">
        <f t="shared" si="97"/>
        <v>lx</v>
      </c>
      <c r="W342" t="str">
        <f t="shared" si="98"/>
        <v>bk</v>
      </c>
      <c r="X342" t="str">
        <f t="shared" si="99"/>
        <v>un</v>
      </c>
      <c r="Y342" t="str">
        <f t="shared" si="95"/>
        <v>b</v>
      </c>
      <c r="AA342" t="str">
        <f t="shared" si="90"/>
        <v>const W1870StillwaterMinnesotaLAUM40= L.marker([45.056,-92.8088], {icon: dp_lx}).bindPopup('Stillwater, Minnesota&lt;br&gt;&lt;span style=font-size:11px&gt;White 1875-99&lt;/span&gt;&lt;br&gt;LAUM 40 (Allen, 1973)').addTo(W1870);</v>
      </c>
      <c r="AG342" t="s">
        <v>8084</v>
      </c>
    </row>
    <row r="343" spans="1:33">
      <c r="A343" t="s">
        <v>5325</v>
      </c>
      <c r="B343" t="s">
        <v>7519</v>
      </c>
      <c r="D343" t="s">
        <v>7647</v>
      </c>
      <c r="F343" s="41" t="s">
        <v>4038</v>
      </c>
      <c r="G343" t="s">
        <v>5300</v>
      </c>
      <c r="I343" s="5">
        <v>-95.715299999999999</v>
      </c>
      <c r="J343" s="5">
        <v>44.950600000000001</v>
      </c>
      <c r="N343" t="str">
        <f t="shared" si="92"/>
        <v>Montevideo, Minnesota&lt;br&gt;&lt;span style=font-size:11px&gt;White 1875-99&lt;/span&gt;&lt;br&gt;LAUM 41 (Allen, 1973)</v>
      </c>
      <c r="O343" t="str">
        <f t="shared" si="93"/>
        <v>W1870MontevideoMinnesotaLAUM41</v>
      </c>
      <c r="R343" t="str">
        <f t="shared" si="94"/>
        <v>dp</v>
      </c>
      <c r="S343" t="str">
        <f t="shared" si="96"/>
        <v>ar</v>
      </c>
      <c r="T343" t="str">
        <f t="shared" si="91"/>
        <v>r0</v>
      </c>
      <c r="U343" t="str">
        <f>IF(M343="consonant",#REF!,"")</f>
        <v/>
      </c>
      <c r="V343" t="str">
        <f t="shared" si="97"/>
        <v>lx</v>
      </c>
      <c r="W343" t="str">
        <f t="shared" si="98"/>
        <v>bk</v>
      </c>
      <c r="X343" t="str">
        <f t="shared" si="99"/>
        <v>un</v>
      </c>
      <c r="Y343" t="str">
        <f t="shared" si="95"/>
        <v>b</v>
      </c>
      <c r="AA343" t="str">
        <f t="shared" si="90"/>
        <v>const W1870MontevideoMinnesotaLAUM41= L.marker([44.9506,-95.7153], {icon: dp_lx}).bindPopup('Montevideo, Minnesota&lt;br&gt;&lt;span style=font-size:11px&gt;White 1875-99&lt;/span&gt;&lt;br&gt;LAUM 41 (Allen, 1973)').addTo(W1870);</v>
      </c>
      <c r="AG343" t="s">
        <v>8085</v>
      </c>
    </row>
    <row r="344" spans="1:33">
      <c r="A344" t="s">
        <v>5325</v>
      </c>
      <c r="B344" t="s">
        <v>7520</v>
      </c>
      <c r="D344" t="s">
        <v>7647</v>
      </c>
      <c r="F344" s="41" t="s">
        <v>4038</v>
      </c>
      <c r="G344" t="s">
        <v>5300</v>
      </c>
      <c r="I344" s="5">
        <v>-95.715299999999999</v>
      </c>
      <c r="J344" s="5">
        <v>44.950600000000001</v>
      </c>
      <c r="N344" t="str">
        <f t="shared" si="92"/>
        <v>Montevideo, Minnesota&lt;br&gt;&lt;span style=font-size:11px&gt;White 1875-99&lt;/span&gt;&lt;br&gt;LAUM 42 (Allen, 1973)</v>
      </c>
      <c r="O344" t="str">
        <f t="shared" si="93"/>
        <v>W1870MontevideoMinnesotaLAUM42</v>
      </c>
      <c r="R344" t="str">
        <f t="shared" si="94"/>
        <v>dp</v>
      </c>
      <c r="S344" t="str">
        <f t="shared" si="96"/>
        <v>ar</v>
      </c>
      <c r="T344" t="str">
        <f t="shared" si="91"/>
        <v>r0</v>
      </c>
      <c r="U344" t="str">
        <f>IF(M344="consonant",#REF!,"")</f>
        <v/>
      </c>
      <c r="V344" t="str">
        <f t="shared" si="97"/>
        <v>lx</v>
      </c>
      <c r="W344" t="str">
        <f t="shared" si="98"/>
        <v>bk</v>
      </c>
      <c r="X344" t="str">
        <f t="shared" si="99"/>
        <v>un</v>
      </c>
      <c r="Y344" t="str">
        <f t="shared" si="95"/>
        <v>b</v>
      </c>
      <c r="AA344" t="str">
        <f t="shared" si="90"/>
        <v>const W1870MontevideoMinnesotaLAUM42= L.marker([44.9506,-95.7153], {icon: dp_lx}).bindPopup('Montevideo, Minnesota&lt;br&gt;&lt;span style=font-size:11px&gt;White 1875-99&lt;/span&gt;&lt;br&gt;LAUM 42 (Allen, 1973)').addTo(W1870);</v>
      </c>
      <c r="AG344" t="s">
        <v>8086</v>
      </c>
    </row>
    <row r="345" spans="1:33">
      <c r="A345" t="s">
        <v>5325</v>
      </c>
      <c r="B345" t="s">
        <v>7521</v>
      </c>
      <c r="D345" t="s">
        <v>7647</v>
      </c>
      <c r="F345" s="41" t="s">
        <v>4037</v>
      </c>
      <c r="G345" t="s">
        <v>5300</v>
      </c>
      <c r="I345" s="5">
        <v>-94.369699999999995</v>
      </c>
      <c r="J345" s="5">
        <v>44.887700000000002</v>
      </c>
      <c r="N345" t="str">
        <f t="shared" si="92"/>
        <v>Hutchinson, Minnesota&lt;br&gt;&lt;span style=font-size:11px&gt;White 1875-99&lt;/span&gt;&lt;br&gt;LAUM 43 (Allen, 1973)</v>
      </c>
      <c r="O345" t="str">
        <f t="shared" si="93"/>
        <v>W1870HutchinsonMinnesotaLAUM43</v>
      </c>
      <c r="R345" t="str">
        <f t="shared" si="94"/>
        <v>dp</v>
      </c>
      <c r="S345" t="str">
        <f t="shared" si="96"/>
        <v>ar</v>
      </c>
      <c r="T345" t="str">
        <f t="shared" si="91"/>
        <v>r0</v>
      </c>
      <c r="U345" t="str">
        <f>IF(M345="consonant",#REF!,"")</f>
        <v/>
      </c>
      <c r="V345" t="str">
        <f t="shared" si="97"/>
        <v>lx</v>
      </c>
      <c r="W345" t="str">
        <f t="shared" si="98"/>
        <v>bk</v>
      </c>
      <c r="X345" t="str">
        <f t="shared" si="99"/>
        <v>un</v>
      </c>
      <c r="Y345" t="str">
        <f t="shared" si="95"/>
        <v>b</v>
      </c>
      <c r="AA345" t="str">
        <f t="shared" si="90"/>
        <v>const W1870HutchinsonMinnesotaLAUM43= L.marker([44.8877,-94.3697], {icon: dp_lx}).bindPopup('Hutchinson, Minnesota&lt;br&gt;&lt;span style=font-size:11px&gt;White 1875-99&lt;/span&gt;&lt;br&gt;LAUM 43 (Allen, 1973)').addTo(W1870);</v>
      </c>
      <c r="AG345" t="s">
        <v>8087</v>
      </c>
    </row>
    <row r="346" spans="1:33">
      <c r="A346" t="s">
        <v>5325</v>
      </c>
      <c r="B346" t="s">
        <v>7522</v>
      </c>
      <c r="D346" t="s">
        <v>7647</v>
      </c>
      <c r="F346" s="41" t="s">
        <v>4040</v>
      </c>
      <c r="G346" t="s">
        <v>5300</v>
      </c>
      <c r="I346" s="5">
        <v>-95.985600000000005</v>
      </c>
      <c r="J346" s="5">
        <v>44.558900000000001</v>
      </c>
      <c r="N346" t="str">
        <f t="shared" si="92"/>
        <v>Minneota, Minnesota&lt;br&gt;&lt;span style=font-size:11px&gt;White 1875-99&lt;/span&gt;&lt;br&gt;LAUM 47 (Allen, 1973)</v>
      </c>
      <c r="O346" t="str">
        <f t="shared" si="93"/>
        <v>W1870MinneotaMinnesotaLAUM47</v>
      </c>
      <c r="R346" t="str">
        <f t="shared" si="94"/>
        <v>dp</v>
      </c>
      <c r="S346" t="str">
        <f t="shared" si="96"/>
        <v>ar</v>
      </c>
      <c r="T346" t="str">
        <f t="shared" si="91"/>
        <v>r0</v>
      </c>
      <c r="U346" t="str">
        <f>IF(M346="consonant",#REF!,"")</f>
        <v/>
      </c>
      <c r="V346" t="str">
        <f t="shared" si="97"/>
        <v>lx</v>
      </c>
      <c r="W346" t="str">
        <f t="shared" si="98"/>
        <v>bk</v>
      </c>
      <c r="X346" t="str">
        <f t="shared" si="99"/>
        <v>un</v>
      </c>
      <c r="Y346" t="str">
        <f t="shared" si="95"/>
        <v>b</v>
      </c>
      <c r="AA346" t="str">
        <f t="shared" si="90"/>
        <v>const W1870MinneotaMinnesotaLAUM47= L.marker([44.5589,-95.9856], {icon: dp_lx}).bindPopup('Minneota, Minnesota&lt;br&gt;&lt;span style=font-size:11px&gt;White 1875-99&lt;/span&gt;&lt;br&gt;LAUM 47 (Allen, 1973)').addTo(W1870);</v>
      </c>
      <c r="AG346" t="s">
        <v>8088</v>
      </c>
    </row>
    <row r="347" spans="1:33">
      <c r="A347" t="s">
        <v>5325</v>
      </c>
      <c r="B347" t="s">
        <v>7523</v>
      </c>
      <c r="D347" t="s">
        <v>7647</v>
      </c>
      <c r="F347" s="41" t="s">
        <v>4042</v>
      </c>
      <c r="G347" t="s">
        <v>5300</v>
      </c>
      <c r="I347" s="5">
        <v>-93.268799999999999</v>
      </c>
      <c r="J347" s="5">
        <v>44.295000000000002</v>
      </c>
      <c r="N347" t="str">
        <f t="shared" si="92"/>
        <v>Faribault, Minnesota&lt;br&gt;&lt;span style=font-size:11px&gt;White 1875-99&lt;/span&gt;&lt;br&gt;LAUM 49 (Allen, 1973)</v>
      </c>
      <c r="O347" t="str">
        <f t="shared" si="93"/>
        <v>W1870FaribaultMinnesotaLAUM49</v>
      </c>
      <c r="R347" t="str">
        <f t="shared" si="94"/>
        <v>dp</v>
      </c>
      <c r="S347" t="str">
        <f t="shared" si="96"/>
        <v>ar</v>
      </c>
      <c r="T347" t="str">
        <f t="shared" si="91"/>
        <v>r0</v>
      </c>
      <c r="U347" t="str">
        <f>IF(M347="consonant",#REF!,"")</f>
        <v/>
      </c>
      <c r="V347" t="str">
        <f t="shared" si="97"/>
        <v>lx</v>
      </c>
      <c r="W347" t="str">
        <f t="shared" si="98"/>
        <v>bk</v>
      </c>
      <c r="X347" t="str">
        <f t="shared" si="99"/>
        <v>un</v>
      </c>
      <c r="Y347" t="str">
        <f t="shared" si="95"/>
        <v>b</v>
      </c>
      <c r="AA347" t="str">
        <f t="shared" si="90"/>
        <v>const W1870FaribaultMinnesotaLAUM49= L.marker([44.295,-93.2688], {icon: dp_lx}).bindPopup('Faribault, Minnesota&lt;br&gt;&lt;span style=font-size:11px&gt;White 1875-99&lt;/span&gt;&lt;br&gt;LAUM 49 (Allen, 1973)').addTo(W1870);</v>
      </c>
      <c r="AG347" t="s">
        <v>8089</v>
      </c>
    </row>
    <row r="348" spans="1:33">
      <c r="A348" t="s">
        <v>5325</v>
      </c>
      <c r="B348" t="s">
        <v>7524</v>
      </c>
      <c r="D348" t="s">
        <v>7647</v>
      </c>
      <c r="F348" s="41" t="s">
        <v>4049</v>
      </c>
      <c r="G348" t="s">
        <v>5300</v>
      </c>
      <c r="I348" s="5">
        <v>-92.602500000000006</v>
      </c>
      <c r="J348" s="5">
        <v>44.4861</v>
      </c>
      <c r="N348" t="str">
        <f t="shared" si="92"/>
        <v>Featherstone Township, Minnesota&lt;br&gt;&lt;span style=font-size:11px&gt;White 1875-99&lt;/span&gt;&lt;br&gt;LAUM 54 (Allen, 1973)</v>
      </c>
      <c r="O348" t="str">
        <f t="shared" si="93"/>
        <v>W1870FeatherstoneTownshipMinnesotaLAUM54</v>
      </c>
      <c r="R348" t="str">
        <f t="shared" si="94"/>
        <v>dp</v>
      </c>
      <c r="S348" t="str">
        <f t="shared" si="96"/>
        <v>ar</v>
      </c>
      <c r="T348" t="str">
        <f t="shared" si="91"/>
        <v>r0</v>
      </c>
      <c r="U348" t="str">
        <f>IF(M348="consonant",#REF!,"")</f>
        <v/>
      </c>
      <c r="V348" t="str">
        <f t="shared" si="97"/>
        <v>lx</v>
      </c>
      <c r="W348" t="str">
        <f t="shared" si="98"/>
        <v>bk</v>
      </c>
      <c r="X348" t="str">
        <f t="shared" si="99"/>
        <v>un</v>
      </c>
      <c r="Y348" t="str">
        <f t="shared" si="95"/>
        <v>b</v>
      </c>
      <c r="AA348" t="str">
        <f t="shared" si="90"/>
        <v>const W1870FeatherstoneTownshipMinnesotaLAUM54= L.marker([44.4861,-92.6025], {icon: dp_lx}).bindPopup('Featherstone Township, Minnesota&lt;br&gt;&lt;span style=font-size:11px&gt;White 1875-99&lt;/span&gt;&lt;br&gt;LAUM 54 (Allen, 1973)').addTo(W1870);</v>
      </c>
      <c r="AG348" t="s">
        <v>8090</v>
      </c>
    </row>
    <row r="349" spans="1:33">
      <c r="A349" t="s">
        <v>5325</v>
      </c>
      <c r="B349" t="s">
        <v>7525</v>
      </c>
      <c r="D349" t="s">
        <v>7647</v>
      </c>
      <c r="F349" s="41" t="s">
        <v>4047</v>
      </c>
      <c r="G349" t="s">
        <v>5300</v>
      </c>
      <c r="I349" s="5">
        <v>-91.633300000000006</v>
      </c>
      <c r="J349" s="5">
        <v>44.05</v>
      </c>
      <c r="N349" t="str">
        <f t="shared" si="92"/>
        <v>Winona, Minnesota&lt;br&gt;&lt;span style=font-size:11px&gt;White 1875-99&lt;/span&gt;&lt;br&gt;LAUM 57 (Allen, 1973)</v>
      </c>
      <c r="O349" t="str">
        <f t="shared" si="93"/>
        <v>W1870WinonaMinnesotaLAUM57</v>
      </c>
      <c r="R349" t="str">
        <f t="shared" si="94"/>
        <v>dp</v>
      </c>
      <c r="S349" t="str">
        <f t="shared" si="96"/>
        <v>ar</v>
      </c>
      <c r="T349" t="str">
        <f t="shared" si="91"/>
        <v>r0</v>
      </c>
      <c r="U349" t="str">
        <f>IF(M349="consonant",#REF!,"")</f>
        <v/>
      </c>
      <c r="V349" t="str">
        <f t="shared" si="97"/>
        <v>lx</v>
      </c>
      <c r="W349" t="str">
        <f t="shared" si="98"/>
        <v>bk</v>
      </c>
      <c r="X349" t="str">
        <f t="shared" si="99"/>
        <v>un</v>
      </c>
      <c r="Y349" t="str">
        <f t="shared" si="95"/>
        <v>b</v>
      </c>
      <c r="AA349" t="str">
        <f t="shared" si="90"/>
        <v>const W1870WinonaMinnesotaLAUM57= L.marker([44.05,-91.6333], {icon: dp_lx}).bindPopup('Winona, Minnesota&lt;br&gt;&lt;span style=font-size:11px&gt;White 1875-99&lt;/span&gt;&lt;br&gt;LAUM 57 (Allen, 1973)').addTo(W1870);</v>
      </c>
      <c r="AG349" t="s">
        <v>8091</v>
      </c>
    </row>
    <row r="350" spans="1:33">
      <c r="A350" t="s">
        <v>5325</v>
      </c>
      <c r="B350" t="s">
        <v>7526</v>
      </c>
      <c r="D350" t="s">
        <v>7647</v>
      </c>
      <c r="F350" s="41" t="s">
        <v>7311</v>
      </c>
      <c r="G350" t="s">
        <v>5300</v>
      </c>
      <c r="I350" s="5">
        <v>-95.594099999999997</v>
      </c>
      <c r="J350" s="5">
        <v>43.621099999999998</v>
      </c>
      <c r="N350" t="str">
        <f t="shared" si="92"/>
        <v>Worthington, Minnesota&lt;br&gt;&lt;span style=font-size:11px&gt;White 1875-99&lt;/span&gt;&lt;br&gt;LAUM 60 (Allen, 1973)</v>
      </c>
      <c r="O350" t="str">
        <f t="shared" si="93"/>
        <v>W1870WorthingtonMinnesotaLAUM60</v>
      </c>
      <c r="R350" t="str">
        <f t="shared" si="94"/>
        <v>dp</v>
      </c>
      <c r="S350" t="str">
        <f t="shared" si="96"/>
        <v>ar</v>
      </c>
      <c r="T350" t="str">
        <f t="shared" si="91"/>
        <v>r0</v>
      </c>
      <c r="U350" t="str">
        <f>IF(M350="consonant",#REF!,"")</f>
        <v/>
      </c>
      <c r="V350" t="str">
        <f t="shared" si="97"/>
        <v>lx</v>
      </c>
      <c r="W350" t="str">
        <f t="shared" si="98"/>
        <v>bk</v>
      </c>
      <c r="X350" t="str">
        <f t="shared" si="99"/>
        <v>un</v>
      </c>
      <c r="Y350" t="str">
        <f t="shared" si="95"/>
        <v>b</v>
      </c>
      <c r="AA350" t="str">
        <f t="shared" si="90"/>
        <v>const W1870WorthingtonMinnesotaLAUM60= L.marker([43.6211,-95.5941], {icon: dp_lx}).bindPopup('Worthington, Minnesota&lt;br&gt;&lt;span style=font-size:11px&gt;White 1875-99&lt;/span&gt;&lt;br&gt;LAUM 60 (Allen, 1973)').addTo(W1870);</v>
      </c>
      <c r="AG350" t="s">
        <v>8092</v>
      </c>
    </row>
    <row r="351" spans="1:33">
      <c r="A351" t="s">
        <v>5325</v>
      </c>
      <c r="B351" t="s">
        <v>7527</v>
      </c>
      <c r="D351" t="s">
        <v>7647</v>
      </c>
      <c r="F351" s="41" t="s">
        <v>7311</v>
      </c>
      <c r="G351" t="s">
        <v>5300</v>
      </c>
      <c r="I351" s="5">
        <v>-95.594099999999997</v>
      </c>
      <c r="J351" s="5">
        <v>43.621099999999998</v>
      </c>
      <c r="N351" t="str">
        <f t="shared" si="92"/>
        <v>Worthington, Minnesota&lt;br&gt;&lt;span style=font-size:11px&gt;White 1875-99&lt;/span&gt;&lt;br&gt;LAUM 61 (Allen, 1973)</v>
      </c>
      <c r="O351" t="str">
        <f t="shared" si="93"/>
        <v>W1870WorthingtonMinnesotaLAUM61</v>
      </c>
      <c r="R351" t="str">
        <f t="shared" si="94"/>
        <v>dp</v>
      </c>
      <c r="S351" t="str">
        <f t="shared" si="96"/>
        <v>ar</v>
      </c>
      <c r="T351" t="str">
        <f t="shared" si="91"/>
        <v>r0</v>
      </c>
      <c r="U351" t="str">
        <f>IF(M351="consonant",#REF!,"")</f>
        <v/>
      </c>
      <c r="V351" t="str">
        <f t="shared" si="97"/>
        <v>lx</v>
      </c>
      <c r="W351" t="str">
        <f t="shared" si="98"/>
        <v>bk</v>
      </c>
      <c r="X351" t="str">
        <f t="shared" si="99"/>
        <v>un</v>
      </c>
      <c r="Y351" t="str">
        <f t="shared" si="95"/>
        <v>b</v>
      </c>
      <c r="AA351" t="str">
        <f t="shared" si="90"/>
        <v>const W1870WorthingtonMinnesotaLAUM61= L.marker([43.6211,-95.5941], {icon: dp_lx}).bindPopup('Worthington, Minnesota&lt;br&gt;&lt;span style=font-size:11px&gt;White 1875-99&lt;/span&gt;&lt;br&gt;LAUM 61 (Allen, 1973)').addTo(W1870);</v>
      </c>
      <c r="AG351" t="s">
        <v>8093</v>
      </c>
    </row>
    <row r="352" spans="1:33">
      <c r="A352" t="s">
        <v>5325</v>
      </c>
      <c r="B352" t="s">
        <v>7528</v>
      </c>
      <c r="D352" t="s">
        <v>7647</v>
      </c>
      <c r="F352" s="41" t="s">
        <v>7648</v>
      </c>
      <c r="G352" t="s">
        <v>5300</v>
      </c>
      <c r="I352" s="5">
        <v>-93.329099999999997</v>
      </c>
      <c r="J352" s="5">
        <v>43.7639</v>
      </c>
      <c r="N352" t="str">
        <f t="shared" si="92"/>
        <v>Clarks Grove, Minnesota&lt;br&gt;&lt;span style=font-size:11px&gt;White 1875-99&lt;/span&gt;&lt;br&gt;LAUM 63 (Allen, 1973)</v>
      </c>
      <c r="O352" t="str">
        <f t="shared" si="93"/>
        <v>W1870ClarksGroveMinnesotaLAUM63</v>
      </c>
      <c r="R352" t="str">
        <f t="shared" si="94"/>
        <v>dp</v>
      </c>
      <c r="S352" t="str">
        <f t="shared" si="96"/>
        <v>ar</v>
      </c>
      <c r="T352" t="str">
        <f t="shared" si="91"/>
        <v>r0</v>
      </c>
      <c r="U352" t="str">
        <f>IF(M352="consonant",#REF!,"")</f>
        <v/>
      </c>
      <c r="V352" t="str">
        <f t="shared" si="97"/>
        <v>lx</v>
      </c>
      <c r="W352" t="str">
        <f t="shared" si="98"/>
        <v>bk</v>
      </c>
      <c r="X352" t="str">
        <f t="shared" si="99"/>
        <v>un</v>
      </c>
      <c r="Y352" t="str">
        <f t="shared" si="95"/>
        <v>b</v>
      </c>
      <c r="AA352" t="str">
        <f t="shared" si="90"/>
        <v>const W1870ClarksGroveMinnesotaLAUM63= L.marker([43.7639,-93.3291], {icon: dp_lx}).bindPopup('Clarks Grove, Minnesota&lt;br&gt;&lt;span style=font-size:11px&gt;White 1875-99&lt;/span&gt;&lt;br&gt;LAUM 63 (Allen, 1973)').addTo(W1870);</v>
      </c>
      <c r="AG352" t="s">
        <v>8094</v>
      </c>
    </row>
    <row r="353" spans="1:33">
      <c r="A353" t="s">
        <v>5325</v>
      </c>
      <c r="B353" t="s">
        <v>7529</v>
      </c>
      <c r="D353" t="s">
        <v>7647</v>
      </c>
      <c r="F353" s="41" t="s">
        <v>7315</v>
      </c>
      <c r="G353" t="s">
        <v>5300</v>
      </c>
      <c r="I353" s="5">
        <v>-92.209299999999999</v>
      </c>
      <c r="J353" s="5">
        <v>43.580199999999998</v>
      </c>
      <c r="N353" t="str">
        <f t="shared" si="92"/>
        <v>Green Leafton, Minnesota&lt;br&gt;&lt;span style=font-size:11px&gt;White 1875-99&lt;/span&gt;&lt;br&gt;LAUM 64 (Allen, 1973)</v>
      </c>
      <c r="O353" t="str">
        <f t="shared" si="93"/>
        <v>W1870GreenLeaftonMinnesotaLAUM64</v>
      </c>
      <c r="R353" t="str">
        <f t="shared" si="94"/>
        <v>dp</v>
      </c>
      <c r="S353" t="str">
        <f t="shared" si="96"/>
        <v>ar</v>
      </c>
      <c r="T353" t="str">
        <f t="shared" si="91"/>
        <v>r0</v>
      </c>
      <c r="U353" t="str">
        <f>IF(M353="consonant",#REF!,"")</f>
        <v/>
      </c>
      <c r="V353" t="str">
        <f t="shared" si="97"/>
        <v>lx</v>
      </c>
      <c r="W353" t="str">
        <f t="shared" si="98"/>
        <v>bk</v>
      </c>
      <c r="X353" t="str">
        <f t="shared" si="99"/>
        <v>un</v>
      </c>
      <c r="Y353" t="str">
        <f t="shared" si="95"/>
        <v>b</v>
      </c>
      <c r="AA353" t="str">
        <f t="shared" si="90"/>
        <v>const W1870GreenLeaftonMinnesotaLAUM64= L.marker([43.5802,-92.2093], {icon: dp_lx}).bindPopup('Green Leafton, Minnesota&lt;br&gt;&lt;span style=font-size:11px&gt;White 1875-99&lt;/span&gt;&lt;br&gt;LAUM 64 (Allen, 1973)').addTo(W1870);</v>
      </c>
      <c r="AG353" t="s">
        <v>8095</v>
      </c>
    </row>
    <row r="354" spans="1:33">
      <c r="A354" t="s">
        <v>5325</v>
      </c>
      <c r="B354" t="s">
        <v>7530</v>
      </c>
      <c r="D354" t="s">
        <v>7647</v>
      </c>
      <c r="F354" s="41" t="s">
        <v>7317</v>
      </c>
      <c r="G354" t="s">
        <v>5309</v>
      </c>
      <c r="I354" s="5">
        <v>-96.176000000000002</v>
      </c>
      <c r="J354" s="5">
        <v>43.427</v>
      </c>
      <c r="N354" t="str">
        <f t="shared" si="92"/>
        <v>Rock Rapids, Iowa&lt;br&gt;&lt;span style=font-size:11px&gt;White 1875-99&lt;/span&gt;&lt;br&gt;LAUM 101 (Allen, 1973)</v>
      </c>
      <c r="O354" t="str">
        <f t="shared" si="93"/>
        <v>W1870RockRapidsIowaLAUM101</v>
      </c>
      <c r="R354" t="str">
        <f t="shared" si="94"/>
        <v>dp</v>
      </c>
      <c r="S354" t="str">
        <f t="shared" si="96"/>
        <v>ar</v>
      </c>
      <c r="T354" t="str">
        <f t="shared" si="91"/>
        <v>r0</v>
      </c>
      <c r="U354" t="str">
        <f>IF(M354="consonant",#REF!,"")</f>
        <v/>
      </c>
      <c r="V354" t="str">
        <f t="shared" si="97"/>
        <v>lx</v>
      </c>
      <c r="W354" t="str">
        <f t="shared" si="98"/>
        <v>bk</v>
      </c>
      <c r="X354" t="str">
        <f t="shared" si="99"/>
        <v>un</v>
      </c>
      <c r="Y354" t="str">
        <f t="shared" si="95"/>
        <v>b</v>
      </c>
      <c r="AA354" t="str">
        <f t="shared" si="90"/>
        <v>const W1870RockRapidsIowaLAUM101= L.marker([43.427,-96.176], {icon: dp_lx}).bindPopup('Rock Rapids, Iowa&lt;br&gt;&lt;span style=font-size:11px&gt;White 1875-99&lt;/span&gt;&lt;br&gt;LAUM 101 (Allen, 1973)').addTo(W1870);</v>
      </c>
      <c r="AG354" t="s">
        <v>8096</v>
      </c>
    </row>
    <row r="355" spans="1:33">
      <c r="A355" t="s">
        <v>5325</v>
      </c>
      <c r="B355" t="s">
        <v>7531</v>
      </c>
      <c r="D355" t="s">
        <v>7647</v>
      </c>
      <c r="F355" s="41" t="s">
        <v>7317</v>
      </c>
      <c r="G355" t="s">
        <v>5309</v>
      </c>
      <c r="I355" s="5">
        <v>-96.176000000000002</v>
      </c>
      <c r="J355" s="5">
        <v>43.427</v>
      </c>
      <c r="N355" t="str">
        <f t="shared" si="92"/>
        <v>Rock Rapids, Iowa&lt;br&gt;&lt;span style=font-size:11px&gt;White 1875-99&lt;/span&gt;&lt;br&gt;LAUM 102 (Allen, 1973)</v>
      </c>
      <c r="O355" t="str">
        <f t="shared" si="93"/>
        <v>W1870RockRapidsIowaLAUM102</v>
      </c>
      <c r="R355" t="str">
        <f t="shared" si="94"/>
        <v>dp</v>
      </c>
      <c r="S355" t="str">
        <f t="shared" si="96"/>
        <v>ar</v>
      </c>
      <c r="T355" t="str">
        <f t="shared" si="91"/>
        <v>r0</v>
      </c>
      <c r="U355" t="str">
        <f>IF(M355="consonant",#REF!,"")</f>
        <v/>
      </c>
      <c r="V355" t="str">
        <f t="shared" si="97"/>
        <v>lx</v>
      </c>
      <c r="W355" t="str">
        <f t="shared" si="98"/>
        <v>bk</v>
      </c>
      <c r="X355" t="str">
        <f t="shared" si="99"/>
        <v>un</v>
      </c>
      <c r="Y355" t="str">
        <f t="shared" si="95"/>
        <v>b</v>
      </c>
      <c r="AA355" t="str">
        <f t="shared" si="90"/>
        <v>const W1870RockRapidsIowaLAUM102= L.marker([43.427,-96.176], {icon: dp_lx}).bindPopup('Rock Rapids, Iowa&lt;br&gt;&lt;span style=font-size:11px&gt;White 1875-99&lt;/span&gt;&lt;br&gt;LAUM 102 (Allen, 1973)').addTo(W1870);</v>
      </c>
      <c r="AG355" t="s">
        <v>8097</v>
      </c>
    </row>
    <row r="356" spans="1:33">
      <c r="A356" t="s">
        <v>5325</v>
      </c>
      <c r="B356" t="s">
        <v>7532</v>
      </c>
      <c r="D356" t="s">
        <v>7647</v>
      </c>
      <c r="F356" s="41" t="s">
        <v>7321</v>
      </c>
      <c r="G356" t="s">
        <v>5309</v>
      </c>
      <c r="I356" s="5">
        <v>-94.477999999999994</v>
      </c>
      <c r="J356" s="5">
        <v>43.396000000000001</v>
      </c>
      <c r="N356" t="str">
        <f t="shared" si="92"/>
        <v>Armstrong, Iowa&lt;br&gt;&lt;span style=font-size:11px&gt;White 1875-99&lt;/span&gt;&lt;br&gt;LAUM 104 (Allen, 1973)</v>
      </c>
      <c r="O356" t="str">
        <f t="shared" si="93"/>
        <v>W1870ArmstrongIowaLAUM104</v>
      </c>
      <c r="R356" t="str">
        <f t="shared" si="94"/>
        <v>dp</v>
      </c>
      <c r="S356" t="str">
        <f t="shared" si="96"/>
        <v>ar</v>
      </c>
      <c r="T356" t="str">
        <f t="shared" si="91"/>
        <v>r0</v>
      </c>
      <c r="U356" t="str">
        <f>IF(M356="consonant",#REF!,"")</f>
        <v/>
      </c>
      <c r="V356" t="str">
        <f t="shared" si="97"/>
        <v>lx</v>
      </c>
      <c r="W356" t="str">
        <f t="shared" si="98"/>
        <v>bk</v>
      </c>
      <c r="X356" t="str">
        <f t="shared" si="99"/>
        <v>un</v>
      </c>
      <c r="Y356" t="str">
        <f t="shared" si="95"/>
        <v>b</v>
      </c>
      <c r="AA356" t="str">
        <f t="shared" si="90"/>
        <v>const W1870ArmstrongIowaLAUM104= L.marker([43.396,-94.478], {icon: dp_lx}).bindPopup('Armstrong, Iowa&lt;br&gt;&lt;span style=font-size:11px&gt;White 1875-99&lt;/span&gt;&lt;br&gt;LAUM 104 (Allen, 1973)').addTo(W1870);</v>
      </c>
      <c r="AG356" t="s">
        <v>8098</v>
      </c>
    </row>
    <row r="357" spans="1:33">
      <c r="A357" t="s">
        <v>5325</v>
      </c>
      <c r="B357" t="s">
        <v>7533</v>
      </c>
      <c r="D357" t="s">
        <v>7647</v>
      </c>
      <c r="F357" s="41" t="s">
        <v>7322</v>
      </c>
      <c r="G357" t="s">
        <v>5309</v>
      </c>
      <c r="I357" s="5">
        <v>-92.918999999999997</v>
      </c>
      <c r="J357" s="5">
        <v>43.378</v>
      </c>
      <c r="N357" t="str">
        <f t="shared" si="92"/>
        <v>St. Ansgar, Iowa&lt;br&gt;&lt;span style=font-size:11px&gt;White 1875-99&lt;/span&gt;&lt;br&gt;LAUM 105 (Allen, 1973)</v>
      </c>
      <c r="O357" t="str">
        <f t="shared" si="93"/>
        <v>W1870StAnsgarIowaLAUM105</v>
      </c>
      <c r="R357" t="str">
        <f t="shared" si="94"/>
        <v>dp</v>
      </c>
      <c r="S357" t="str">
        <f t="shared" si="96"/>
        <v>ar</v>
      </c>
      <c r="T357" t="str">
        <f t="shared" si="91"/>
        <v>r0</v>
      </c>
      <c r="U357" t="str">
        <f>IF(M357="consonant",#REF!,"")</f>
        <v/>
      </c>
      <c r="V357" t="str">
        <f t="shared" si="97"/>
        <v>lx</v>
      </c>
      <c r="W357" t="str">
        <f t="shared" si="98"/>
        <v>bk</v>
      </c>
      <c r="X357" t="str">
        <f t="shared" si="99"/>
        <v>un</v>
      </c>
      <c r="Y357" t="str">
        <f t="shared" si="95"/>
        <v>b</v>
      </c>
      <c r="AA357" t="str">
        <f t="shared" si="90"/>
        <v>const W1870StAnsgarIowaLAUM105= L.marker([43.378,-92.919], {icon: dp_lx}).bindPopup('St. Ansgar, Iowa&lt;br&gt;&lt;span style=font-size:11px&gt;White 1875-99&lt;/span&gt;&lt;br&gt;LAUM 105 (Allen, 1973)').addTo(W1870);</v>
      </c>
      <c r="AG357" t="s">
        <v>8099</v>
      </c>
    </row>
    <row r="358" spans="1:33">
      <c r="A358" t="s">
        <v>5325</v>
      </c>
      <c r="B358" t="s">
        <v>7534</v>
      </c>
      <c r="D358" t="s">
        <v>7647</v>
      </c>
      <c r="F358" s="41" t="s">
        <v>7322</v>
      </c>
      <c r="G358" t="s">
        <v>5309</v>
      </c>
      <c r="I358" s="5">
        <v>-92.918999999999997</v>
      </c>
      <c r="J358" s="5">
        <v>43.378</v>
      </c>
      <c r="N358" t="str">
        <f t="shared" si="92"/>
        <v>St. Ansgar, Iowa&lt;br&gt;&lt;span style=font-size:11px&gt;White 1875-99&lt;/span&gt;&lt;br&gt;LAUM 106 (Allen, 1973)</v>
      </c>
      <c r="O358" t="str">
        <f t="shared" si="93"/>
        <v>W1870StAnsgarIowaLAUM106</v>
      </c>
      <c r="R358" t="str">
        <f t="shared" si="94"/>
        <v>dp</v>
      </c>
      <c r="S358" t="str">
        <f t="shared" si="96"/>
        <v>ar</v>
      </c>
      <c r="T358" t="str">
        <f t="shared" si="91"/>
        <v>r0</v>
      </c>
      <c r="U358" t="str">
        <f>IF(M358="consonant",#REF!,"")</f>
        <v/>
      </c>
      <c r="V358" t="str">
        <f t="shared" si="97"/>
        <v>lx</v>
      </c>
      <c r="W358" t="str">
        <f t="shared" si="98"/>
        <v>bk</v>
      </c>
      <c r="X358" t="str">
        <f t="shared" si="99"/>
        <v>un</v>
      </c>
      <c r="Y358" t="str">
        <f t="shared" si="95"/>
        <v>b</v>
      </c>
      <c r="AA358" t="str">
        <f t="shared" si="90"/>
        <v>const W1870StAnsgarIowaLAUM106= L.marker([43.378,-92.919], {icon: dp_lx}).bindPopup('St. Ansgar, Iowa&lt;br&gt;&lt;span style=font-size:11px&gt;White 1875-99&lt;/span&gt;&lt;br&gt;LAUM 106 (Allen, 1973)').addTo(W1870);</v>
      </c>
      <c r="AG358" t="s">
        <v>8100</v>
      </c>
    </row>
    <row r="359" spans="1:33">
      <c r="A359" t="s">
        <v>5325</v>
      </c>
      <c r="B359" t="s">
        <v>7535</v>
      </c>
      <c r="D359" t="s">
        <v>7647</v>
      </c>
      <c r="F359" s="41" t="s">
        <v>7324</v>
      </c>
      <c r="G359" t="s">
        <v>5309</v>
      </c>
      <c r="I359" s="5">
        <v>-91.786000000000001</v>
      </c>
      <c r="J359" s="5">
        <v>43.302999999999997</v>
      </c>
      <c r="N359" t="str">
        <f t="shared" si="92"/>
        <v>Decorah, Iowa&lt;br&gt;&lt;span style=font-size:11px&gt;White 1875-99&lt;/span&gt;&lt;br&gt;LAUM 108 (Allen, 1973)</v>
      </c>
      <c r="O359" t="str">
        <f t="shared" si="93"/>
        <v>W1870DecorahIowaLAUM108</v>
      </c>
      <c r="R359" t="str">
        <f t="shared" si="94"/>
        <v>dp</v>
      </c>
      <c r="S359" t="str">
        <f t="shared" si="96"/>
        <v>ar</v>
      </c>
      <c r="T359" t="str">
        <f t="shared" si="91"/>
        <v>r0</v>
      </c>
      <c r="U359" t="str">
        <f>IF(M359="consonant",#REF!,"")</f>
        <v/>
      </c>
      <c r="V359" t="str">
        <f t="shared" si="97"/>
        <v>lx</v>
      </c>
      <c r="W359" t="str">
        <f t="shared" si="98"/>
        <v>bk</v>
      </c>
      <c r="X359" t="str">
        <f t="shared" si="99"/>
        <v>un</v>
      </c>
      <c r="Y359" t="str">
        <f t="shared" si="95"/>
        <v>b</v>
      </c>
      <c r="AA359" t="str">
        <f t="shared" si="90"/>
        <v>const W1870DecorahIowaLAUM108= L.marker([43.303,-91.786], {icon: dp_lx}).bindPopup('Decorah, Iowa&lt;br&gt;&lt;span style=font-size:11px&gt;White 1875-99&lt;/span&gt;&lt;br&gt;LAUM 108 (Allen, 1973)').addTo(W1870);</v>
      </c>
      <c r="AG359" t="s">
        <v>8101</v>
      </c>
    </row>
    <row r="360" spans="1:33">
      <c r="A360" t="s">
        <v>5325</v>
      </c>
      <c r="B360" t="s">
        <v>7536</v>
      </c>
      <c r="D360" t="s">
        <v>7647</v>
      </c>
      <c r="F360" s="41" t="s">
        <v>85</v>
      </c>
      <c r="G360" t="s">
        <v>5309</v>
      </c>
      <c r="I360" s="5">
        <v>-96.400069999999999</v>
      </c>
      <c r="J360" s="5">
        <v>42.495131999999998</v>
      </c>
      <c r="N360" t="str">
        <f t="shared" si="92"/>
        <v>Sioux City, Iowa&lt;br&gt;&lt;span style=font-size:11px&gt;White 1875-99&lt;/span&gt;&lt;br&gt;LAUM 109 (Allen, 1973)</v>
      </c>
      <c r="O360" t="str">
        <f t="shared" si="93"/>
        <v>W1870SiouxCityIowaLAUM109</v>
      </c>
      <c r="R360" t="str">
        <f t="shared" si="94"/>
        <v>dp</v>
      </c>
      <c r="S360" t="str">
        <f t="shared" si="96"/>
        <v>ar</v>
      </c>
      <c r="T360" t="str">
        <f t="shared" si="91"/>
        <v>r0</v>
      </c>
      <c r="U360" t="str">
        <f>IF(M360="consonant",#REF!,"")</f>
        <v/>
      </c>
      <c r="V360" t="str">
        <f t="shared" si="97"/>
        <v>lx</v>
      </c>
      <c r="W360" t="str">
        <f t="shared" si="98"/>
        <v>bk</v>
      </c>
      <c r="X360" t="str">
        <f t="shared" si="99"/>
        <v>un</v>
      </c>
      <c r="Y360" t="str">
        <f t="shared" si="95"/>
        <v>b</v>
      </c>
      <c r="AA360" t="str">
        <f t="shared" si="90"/>
        <v>const W1870SiouxCityIowaLAUM109= L.marker([42.495132,-96.40007], {icon: dp_lx}).bindPopup('Sioux City, Iowa&lt;br&gt;&lt;span style=font-size:11px&gt;White 1875-99&lt;/span&gt;&lt;br&gt;LAUM 109 (Allen, 1973)').addTo(W1870);</v>
      </c>
      <c r="AG360" t="s">
        <v>8102</v>
      </c>
    </row>
    <row r="361" spans="1:33">
      <c r="A361" t="s">
        <v>5325</v>
      </c>
      <c r="B361" t="s">
        <v>7537</v>
      </c>
      <c r="D361" t="s">
        <v>7647</v>
      </c>
      <c r="F361" s="41" t="s">
        <v>85</v>
      </c>
      <c r="G361" t="s">
        <v>5309</v>
      </c>
      <c r="I361" s="5">
        <v>-96.400069999999999</v>
      </c>
      <c r="J361" s="5">
        <v>42.495131999999998</v>
      </c>
      <c r="N361" t="str">
        <f t="shared" si="92"/>
        <v>Sioux City, Iowa&lt;br&gt;&lt;span style=font-size:11px&gt;White 1875-99&lt;/span&gt;&lt;br&gt;LAUM 111 (Allen, 1973)</v>
      </c>
      <c r="O361" t="str">
        <f t="shared" si="93"/>
        <v>W1870SiouxCityIowaLAUM111</v>
      </c>
      <c r="R361" t="str">
        <f t="shared" si="94"/>
        <v>dp</v>
      </c>
      <c r="S361" t="str">
        <f t="shared" si="96"/>
        <v>ar</v>
      </c>
      <c r="T361" t="str">
        <f t="shared" si="91"/>
        <v>r0</v>
      </c>
      <c r="U361" t="str">
        <f>IF(M361="consonant",#REF!,"")</f>
        <v/>
      </c>
      <c r="V361" t="str">
        <f t="shared" si="97"/>
        <v>lx</v>
      </c>
      <c r="W361" t="str">
        <f t="shared" si="98"/>
        <v>bk</v>
      </c>
      <c r="X361" t="str">
        <f t="shared" si="99"/>
        <v>un</v>
      </c>
      <c r="Y361" t="str">
        <f t="shared" si="95"/>
        <v>b</v>
      </c>
      <c r="AA361" t="str">
        <f t="shared" si="90"/>
        <v>const W1870SiouxCityIowaLAUM111= L.marker([42.495132,-96.40007], {icon: dp_lx}).bindPopup('Sioux City, Iowa&lt;br&gt;&lt;span style=font-size:11px&gt;White 1875-99&lt;/span&gt;&lt;br&gt;LAUM 111 (Allen, 1973)').addTo(W1870);</v>
      </c>
      <c r="AG361" t="s">
        <v>8103</v>
      </c>
    </row>
    <row r="362" spans="1:33">
      <c r="A362" t="s">
        <v>5325</v>
      </c>
      <c r="B362" t="s">
        <v>7538</v>
      </c>
      <c r="D362" t="s">
        <v>7647</v>
      </c>
      <c r="F362" s="41" t="s">
        <v>7326</v>
      </c>
      <c r="G362" t="s">
        <v>5309</v>
      </c>
      <c r="I362" s="5">
        <v>-94.700999999999993</v>
      </c>
      <c r="J362" s="5">
        <v>42.832999999999998</v>
      </c>
      <c r="N362" t="str">
        <f t="shared" si="92"/>
        <v>Havelock, Iowa&lt;br&gt;&lt;span style=font-size:11px&gt;White 1875-99&lt;/span&gt;&lt;br&gt;LAUM 112 (Allen, 1973)</v>
      </c>
      <c r="O362" t="str">
        <f t="shared" si="93"/>
        <v>W1870HavelockIowaLAUM112</v>
      </c>
      <c r="R362" t="str">
        <f t="shared" si="94"/>
        <v>dp</v>
      </c>
      <c r="S362" t="str">
        <f t="shared" si="96"/>
        <v>ar</v>
      </c>
      <c r="T362" t="str">
        <f t="shared" si="91"/>
        <v>r0</v>
      </c>
      <c r="U362" t="str">
        <f>IF(M362="consonant",#REF!,"")</f>
        <v/>
      </c>
      <c r="V362" t="str">
        <f t="shared" si="97"/>
        <v>lx</v>
      </c>
      <c r="W362" t="str">
        <f t="shared" si="98"/>
        <v>bk</v>
      </c>
      <c r="X362" t="str">
        <f t="shared" si="99"/>
        <v>un</v>
      </c>
      <c r="Y362" t="str">
        <f t="shared" si="95"/>
        <v>b</v>
      </c>
      <c r="AA362" t="str">
        <f t="shared" si="90"/>
        <v>const W1870HavelockIowaLAUM112= L.marker([42.833,-94.701], {icon: dp_lx}).bindPopup('Havelock, Iowa&lt;br&gt;&lt;span style=font-size:11px&gt;White 1875-99&lt;/span&gt;&lt;br&gt;LAUM 112 (Allen, 1973)').addTo(W1870);</v>
      </c>
      <c r="AG362" t="s">
        <v>8104</v>
      </c>
    </row>
    <row r="363" spans="1:33">
      <c r="A363" t="s">
        <v>5325</v>
      </c>
      <c r="B363" t="s">
        <v>7539</v>
      </c>
      <c r="D363" t="s">
        <v>7647</v>
      </c>
      <c r="F363" s="41" t="s">
        <v>7329</v>
      </c>
      <c r="G363" t="s">
        <v>5309</v>
      </c>
      <c r="I363" s="5">
        <v>-93.640027399999994</v>
      </c>
      <c r="J363" s="5">
        <v>42.306818</v>
      </c>
      <c r="N363" t="str">
        <f t="shared" si="92"/>
        <v>Jewell, Iowa&lt;br&gt;&lt;span style=font-size:11px&gt;White 1875-99&lt;/span&gt;&lt;br&gt;LAUM 115 (Allen, 1973)</v>
      </c>
      <c r="O363" t="str">
        <f t="shared" si="93"/>
        <v>W1870JewellIowaLAUM115</v>
      </c>
      <c r="R363" t="str">
        <f t="shared" si="94"/>
        <v>dp</v>
      </c>
      <c r="S363" t="str">
        <f t="shared" si="96"/>
        <v>ar</v>
      </c>
      <c r="T363" t="str">
        <f t="shared" si="91"/>
        <v>r0</v>
      </c>
      <c r="U363" t="str">
        <f>IF(M363="consonant",#REF!,"")</f>
        <v/>
      </c>
      <c r="V363" t="str">
        <f t="shared" si="97"/>
        <v>lx</v>
      </c>
      <c r="W363" t="str">
        <f t="shared" si="98"/>
        <v>bk</v>
      </c>
      <c r="X363" t="str">
        <f t="shared" si="99"/>
        <v>un</v>
      </c>
      <c r="Y363" t="str">
        <f t="shared" si="95"/>
        <v>b</v>
      </c>
      <c r="AA363" t="str">
        <f t="shared" si="90"/>
        <v>const W1870JewellIowaLAUM115= L.marker([42.306818,-93.6400274], {icon: dp_lx}).bindPopup('Jewell, Iowa&lt;br&gt;&lt;span style=font-size:11px&gt;White 1875-99&lt;/span&gt;&lt;br&gt;LAUM 115 (Allen, 1973)').addTo(W1870);</v>
      </c>
      <c r="AG363" t="s">
        <v>8105</v>
      </c>
    </row>
    <row r="364" spans="1:33">
      <c r="A364" t="s">
        <v>5325</v>
      </c>
      <c r="B364" t="s">
        <v>7540</v>
      </c>
      <c r="D364" t="s">
        <v>7647</v>
      </c>
      <c r="F364" s="41" t="s">
        <v>7334</v>
      </c>
      <c r="G364" t="s">
        <v>5309</v>
      </c>
      <c r="I364" s="5">
        <v>-90.718506000000005</v>
      </c>
      <c r="J364" s="5">
        <v>42.516033</v>
      </c>
      <c r="N364" t="str">
        <f t="shared" si="92"/>
        <v>Dubuque, Iowa&lt;br&gt;&lt;span style=font-size:11px&gt;White 1875-99&lt;/span&gt;&lt;br&gt;LAUM 121 (Allen, 1973)</v>
      </c>
      <c r="O364" t="str">
        <f t="shared" si="93"/>
        <v>W1870DubuqueIowaLAUM121</v>
      </c>
      <c r="R364" t="str">
        <f t="shared" si="94"/>
        <v>dp</v>
      </c>
      <c r="S364" t="str">
        <f t="shared" si="96"/>
        <v>ar</v>
      </c>
      <c r="T364" t="str">
        <f t="shared" si="91"/>
        <v>r0</v>
      </c>
      <c r="U364" t="str">
        <f>IF(M364="consonant",#REF!,"")</f>
        <v/>
      </c>
      <c r="V364" t="str">
        <f t="shared" si="97"/>
        <v>lx</v>
      </c>
      <c r="W364" t="str">
        <f t="shared" si="98"/>
        <v>bk</v>
      </c>
      <c r="X364" t="str">
        <f t="shared" si="99"/>
        <v>un</v>
      </c>
      <c r="Y364" t="str">
        <f t="shared" si="95"/>
        <v>b</v>
      </c>
      <c r="AA364" t="str">
        <f t="shared" si="90"/>
        <v>const W1870DubuqueIowaLAUM121= L.marker([42.516033,-90.718506], {icon: dp_lx}).bindPopup('Dubuque, Iowa&lt;br&gt;&lt;span style=font-size:11px&gt;White 1875-99&lt;/span&gt;&lt;br&gt;LAUM 121 (Allen, 1973)').addTo(W1870);</v>
      </c>
      <c r="AG364" t="s">
        <v>8106</v>
      </c>
    </row>
    <row r="365" spans="1:33">
      <c r="A365" t="s">
        <v>5325</v>
      </c>
      <c r="B365" t="s">
        <v>7541</v>
      </c>
      <c r="D365" t="s">
        <v>7647</v>
      </c>
      <c r="F365" s="41" t="s">
        <v>7337</v>
      </c>
      <c r="G365" t="s">
        <v>5309</v>
      </c>
      <c r="I365" s="5">
        <v>-96.096999999999994</v>
      </c>
      <c r="J365" s="5">
        <v>42.027000000000001</v>
      </c>
      <c r="N365" t="str">
        <f t="shared" si="92"/>
        <v>Onowa, Iowa&lt;br&gt;&lt;span style=font-size:11px&gt;White 1875-99&lt;/span&gt;&lt;br&gt;LAUM 123 (Allen, 1973)</v>
      </c>
      <c r="O365" t="str">
        <f t="shared" si="93"/>
        <v>W1870OnowaIowaLAUM123</v>
      </c>
      <c r="R365" t="str">
        <f t="shared" si="94"/>
        <v>dp</v>
      </c>
      <c r="S365" t="str">
        <f t="shared" si="96"/>
        <v>ar</v>
      </c>
      <c r="T365" t="str">
        <f t="shared" si="91"/>
        <v>r0</v>
      </c>
      <c r="U365" t="str">
        <f>IF(M365="consonant",#REF!,"")</f>
        <v/>
      </c>
      <c r="V365" t="str">
        <f t="shared" si="97"/>
        <v>lx</v>
      </c>
      <c r="W365" t="str">
        <f t="shared" si="98"/>
        <v>bk</v>
      </c>
      <c r="X365" t="str">
        <f t="shared" si="99"/>
        <v>un</v>
      </c>
      <c r="Y365" t="str">
        <f t="shared" si="95"/>
        <v>b</v>
      </c>
      <c r="AA365" t="str">
        <f t="shared" si="90"/>
        <v>const W1870OnowaIowaLAUM123= L.marker([42.027,-96.097], {icon: dp_lx}).bindPopup('Onowa, Iowa&lt;br&gt;&lt;span style=font-size:11px&gt;White 1875-99&lt;/span&gt;&lt;br&gt;LAUM 123 (Allen, 1973)').addTo(W1870);</v>
      </c>
      <c r="AG365" t="s">
        <v>8107</v>
      </c>
    </row>
    <row r="366" spans="1:33">
      <c r="A366" t="s">
        <v>5325</v>
      </c>
      <c r="B366" t="s">
        <v>7542</v>
      </c>
      <c r="D366" t="s">
        <v>7647</v>
      </c>
      <c r="F366" s="41" t="s">
        <v>7339</v>
      </c>
      <c r="G366" t="s">
        <v>5309</v>
      </c>
      <c r="I366" s="5">
        <v>-95.858066800000003</v>
      </c>
      <c r="J366" s="5">
        <v>41.364995999999998</v>
      </c>
      <c r="N366" t="str">
        <f t="shared" si="92"/>
        <v>Crescent, Iowa&lt;br&gt;&lt;span style=font-size:11px&gt;White 1875-99&lt;/span&gt;&lt;br&gt;LAUM 124 (Allen, 1973)</v>
      </c>
      <c r="O366" t="str">
        <f t="shared" si="93"/>
        <v>W1870CrescentIowaLAUM124</v>
      </c>
      <c r="R366" t="str">
        <f t="shared" si="94"/>
        <v>dp</v>
      </c>
      <c r="S366" t="str">
        <f t="shared" si="96"/>
        <v>ar</v>
      </c>
      <c r="T366" t="str">
        <f t="shared" si="91"/>
        <v>r0</v>
      </c>
      <c r="U366" t="str">
        <f>IF(M366="consonant",#REF!,"")</f>
        <v/>
      </c>
      <c r="V366" t="str">
        <f t="shared" si="97"/>
        <v>lx</v>
      </c>
      <c r="W366" t="str">
        <f t="shared" si="98"/>
        <v>bk</v>
      </c>
      <c r="X366" t="str">
        <f t="shared" si="99"/>
        <v>un</v>
      </c>
      <c r="Y366" t="str">
        <f t="shared" si="95"/>
        <v>b</v>
      </c>
      <c r="AA366" t="str">
        <f t="shared" si="90"/>
        <v>const W1870CrescentIowaLAUM124= L.marker([41.364996,-95.8580668], {icon: dp_lx}).bindPopup('Crescent, Iowa&lt;br&gt;&lt;span style=font-size:11px&gt;White 1875-99&lt;/span&gt;&lt;br&gt;LAUM 124 (Allen, 1973)').addTo(W1870);</v>
      </c>
      <c r="AG366" t="s">
        <v>8108</v>
      </c>
    </row>
    <row r="367" spans="1:33">
      <c r="A367" t="s">
        <v>5325</v>
      </c>
      <c r="B367" t="s">
        <v>7543</v>
      </c>
      <c r="D367" t="s">
        <v>7647</v>
      </c>
      <c r="F367" s="41" t="s">
        <v>7339</v>
      </c>
      <c r="G367" t="s">
        <v>5309</v>
      </c>
      <c r="I367" s="5">
        <v>-95.858066800000003</v>
      </c>
      <c r="J367" s="5">
        <v>41.364995999999998</v>
      </c>
      <c r="N367" t="str">
        <f t="shared" si="92"/>
        <v>Crescent, Iowa&lt;br&gt;&lt;span style=font-size:11px&gt;White 1875-99&lt;/span&gt;&lt;br&gt;LAUM 125 (Allen, 1973)</v>
      </c>
      <c r="O367" t="str">
        <f t="shared" si="93"/>
        <v>W1870CrescentIowaLAUM125</v>
      </c>
      <c r="R367" t="str">
        <f t="shared" si="94"/>
        <v>dp</v>
      </c>
      <c r="S367" t="str">
        <f t="shared" si="96"/>
        <v>ar</v>
      </c>
      <c r="T367" t="str">
        <f t="shared" si="91"/>
        <v>r0</v>
      </c>
      <c r="U367" t="str">
        <f>IF(M367="consonant",#REF!,"")</f>
        <v/>
      </c>
      <c r="V367" t="str">
        <f t="shared" si="97"/>
        <v>lx</v>
      </c>
      <c r="W367" t="str">
        <f t="shared" si="98"/>
        <v>bk</v>
      </c>
      <c r="X367" t="str">
        <f t="shared" si="99"/>
        <v>un</v>
      </c>
      <c r="Y367" t="str">
        <f t="shared" si="95"/>
        <v>b</v>
      </c>
      <c r="AA367" t="str">
        <f t="shared" si="90"/>
        <v>const W1870CrescentIowaLAUM125= L.marker([41.364996,-95.8580668], {icon: dp_lx}).bindPopup('Crescent, Iowa&lt;br&gt;&lt;span style=font-size:11px&gt;White 1875-99&lt;/span&gt;&lt;br&gt;LAUM 125 (Allen, 1973)').addTo(W1870);</v>
      </c>
      <c r="AG367" t="s">
        <v>8109</v>
      </c>
    </row>
    <row r="368" spans="1:33">
      <c r="A368" t="s">
        <v>5325</v>
      </c>
      <c r="B368" t="s">
        <v>7544</v>
      </c>
      <c r="D368" t="s">
        <v>7647</v>
      </c>
      <c r="F368" s="41" t="s">
        <v>7341</v>
      </c>
      <c r="G368" t="s">
        <v>5309</v>
      </c>
      <c r="I368" s="5">
        <v>-95.06</v>
      </c>
      <c r="J368" s="5">
        <v>41.591999999999999</v>
      </c>
      <c r="N368" t="str">
        <f t="shared" si="92"/>
        <v>Elk Horn, Iowa&lt;br&gt;&lt;span style=font-size:11px&gt;White 1875-99&lt;/span&gt;&lt;br&gt;LAUM 126 (Allen, 1973)</v>
      </c>
      <c r="O368" t="str">
        <f t="shared" si="93"/>
        <v>W1870ElkHornIowaLAUM126</v>
      </c>
      <c r="R368" t="str">
        <f t="shared" si="94"/>
        <v>dp</v>
      </c>
      <c r="S368" t="str">
        <f t="shared" si="96"/>
        <v>ar</v>
      </c>
      <c r="T368" t="str">
        <f t="shared" si="91"/>
        <v>r0</v>
      </c>
      <c r="U368" t="str">
        <f>IF(M368="consonant",#REF!,"")</f>
        <v/>
      </c>
      <c r="V368" t="str">
        <f t="shared" si="97"/>
        <v>lx</v>
      </c>
      <c r="W368" t="str">
        <f t="shared" si="98"/>
        <v>bk</v>
      </c>
      <c r="X368" t="str">
        <f t="shared" si="99"/>
        <v>un</v>
      </c>
      <c r="Y368" t="str">
        <f t="shared" si="95"/>
        <v>b</v>
      </c>
      <c r="AA368" t="str">
        <f t="shared" si="90"/>
        <v>const W1870ElkHornIowaLAUM126= L.marker([41.592,-95.06], {icon: dp_lx}).bindPopup('Elk Horn, Iowa&lt;br&gt;&lt;span style=font-size:11px&gt;White 1875-99&lt;/span&gt;&lt;br&gt;LAUM 126 (Allen, 1973)').addTo(W1870);</v>
      </c>
      <c r="AG368" t="s">
        <v>8110</v>
      </c>
    </row>
    <row r="369" spans="1:33">
      <c r="A369" t="s">
        <v>5325</v>
      </c>
      <c r="B369" t="s">
        <v>7545</v>
      </c>
      <c r="D369" t="s">
        <v>7647</v>
      </c>
      <c r="F369" s="41" t="s">
        <v>7340</v>
      </c>
      <c r="G369" t="s">
        <v>5309</v>
      </c>
      <c r="I369" s="5">
        <v>-94.927999999999997</v>
      </c>
      <c r="J369" s="5">
        <v>41.718000000000004</v>
      </c>
      <c r="N369" t="str">
        <f t="shared" si="92"/>
        <v>Audubon, Iowa&lt;br&gt;&lt;span style=font-size:11px&gt;White 1875-99&lt;/span&gt;&lt;br&gt;LAUM 127 (Allen, 1973)</v>
      </c>
      <c r="O369" t="str">
        <f t="shared" si="93"/>
        <v>W1870AudubonIowaLAUM127</v>
      </c>
      <c r="R369" t="str">
        <f t="shared" si="94"/>
        <v>dp</v>
      </c>
      <c r="S369" t="str">
        <f t="shared" si="96"/>
        <v>ar</v>
      </c>
      <c r="T369" t="str">
        <f t="shared" si="91"/>
        <v>r0</v>
      </c>
      <c r="U369" t="str">
        <f>IF(M369="consonant",#REF!,"")</f>
        <v/>
      </c>
      <c r="V369" t="str">
        <f t="shared" si="97"/>
        <v>lx</v>
      </c>
      <c r="W369" t="str">
        <f t="shared" si="98"/>
        <v>bk</v>
      </c>
      <c r="X369" t="str">
        <f t="shared" si="99"/>
        <v>un</v>
      </c>
      <c r="Y369" t="str">
        <f t="shared" si="95"/>
        <v>b</v>
      </c>
      <c r="AA369" t="str">
        <f t="shared" si="90"/>
        <v>const W1870AudubonIowaLAUM127= L.marker([41.718,-94.928], {icon: dp_lx}).bindPopup('Audubon, Iowa&lt;br&gt;&lt;span style=font-size:11px&gt;White 1875-99&lt;/span&gt;&lt;br&gt;LAUM 127 (Allen, 1973)').addTo(W1870);</v>
      </c>
      <c r="AG369" t="s">
        <v>8111</v>
      </c>
    </row>
    <row r="370" spans="1:33">
      <c r="A370" t="s">
        <v>5325</v>
      </c>
      <c r="B370" t="s">
        <v>7546</v>
      </c>
      <c r="D370" t="s">
        <v>7647</v>
      </c>
      <c r="F370" s="41" t="s">
        <v>81</v>
      </c>
      <c r="G370" t="s">
        <v>5309</v>
      </c>
      <c r="I370" s="5">
        <v>-93.598022</v>
      </c>
      <c r="J370" s="5">
        <v>41.619548999999999</v>
      </c>
      <c r="N370" t="str">
        <f t="shared" si="92"/>
        <v>Des Moines, Iowa&lt;br&gt;&lt;span style=font-size:11px&gt;White 1875-99&lt;/span&gt;&lt;br&gt;LAUM 128 (Allen, 1973)</v>
      </c>
      <c r="O370" t="str">
        <f t="shared" si="93"/>
        <v>W1870DesMoinesIowaLAUM128</v>
      </c>
      <c r="R370" t="str">
        <f t="shared" si="94"/>
        <v>dp</v>
      </c>
      <c r="S370" t="str">
        <f t="shared" si="96"/>
        <v>ar</v>
      </c>
      <c r="T370" t="str">
        <f t="shared" si="91"/>
        <v>r0</v>
      </c>
      <c r="U370" t="str">
        <f>IF(M370="consonant",#REF!,"")</f>
        <v/>
      </c>
      <c r="V370" t="str">
        <f t="shared" si="97"/>
        <v>lx</v>
      </c>
      <c r="W370" t="str">
        <f t="shared" si="98"/>
        <v>bk</v>
      </c>
      <c r="X370" t="str">
        <f t="shared" si="99"/>
        <v>un</v>
      </c>
      <c r="Y370" t="str">
        <f t="shared" si="95"/>
        <v>b</v>
      </c>
      <c r="AA370" t="str">
        <f t="shared" si="90"/>
        <v>const W1870DesMoinesIowaLAUM128= L.marker([41.619549,-93.598022], {icon: dp_lx}).bindPopup('Des Moines, Iowa&lt;br&gt;&lt;span style=font-size:11px&gt;White 1875-99&lt;/span&gt;&lt;br&gt;LAUM 128 (Allen, 1973)').addTo(W1870);</v>
      </c>
      <c r="AG370" t="s">
        <v>8112</v>
      </c>
    </row>
    <row r="371" spans="1:33">
      <c r="A371" t="s">
        <v>5325</v>
      </c>
      <c r="B371" t="s">
        <v>7547</v>
      </c>
      <c r="D371" t="s">
        <v>7647</v>
      </c>
      <c r="F371" s="41" t="s">
        <v>81</v>
      </c>
      <c r="G371" t="s">
        <v>5309</v>
      </c>
      <c r="I371" s="5">
        <v>-93.598022</v>
      </c>
      <c r="J371" s="5">
        <v>41.619548999999999</v>
      </c>
      <c r="N371" t="str">
        <f t="shared" si="92"/>
        <v>Des Moines, Iowa&lt;br&gt;&lt;span style=font-size:11px&gt;White 1875-99&lt;/span&gt;&lt;br&gt;LAUM 130 (Allen, 1973)</v>
      </c>
      <c r="O371" t="str">
        <f t="shared" si="93"/>
        <v>W1870DesMoinesIowaLAUM130</v>
      </c>
      <c r="R371" t="str">
        <f t="shared" si="94"/>
        <v>dp</v>
      </c>
      <c r="S371" t="str">
        <f t="shared" si="96"/>
        <v>ar</v>
      </c>
      <c r="T371" t="str">
        <f t="shared" si="91"/>
        <v>r0</v>
      </c>
      <c r="U371" t="str">
        <f>IF(M371="consonant",#REF!,"")</f>
        <v/>
      </c>
      <c r="V371" t="str">
        <f t="shared" si="97"/>
        <v>lx</v>
      </c>
      <c r="W371" t="str">
        <f t="shared" si="98"/>
        <v>bk</v>
      </c>
      <c r="X371" t="str">
        <f t="shared" si="99"/>
        <v>un</v>
      </c>
      <c r="Y371" t="str">
        <f t="shared" si="95"/>
        <v>b</v>
      </c>
      <c r="AA371" t="str">
        <f t="shared" si="90"/>
        <v>const W1870DesMoinesIowaLAUM130= L.marker([41.619549,-93.598022], {icon: dp_lx}).bindPopup('Des Moines, Iowa&lt;br&gt;&lt;span style=font-size:11px&gt;White 1875-99&lt;/span&gt;&lt;br&gt;LAUM 130 (Allen, 1973)').addTo(W1870);</v>
      </c>
      <c r="AG371" t="s">
        <v>8113</v>
      </c>
    </row>
    <row r="372" spans="1:33">
      <c r="A372" t="s">
        <v>5325</v>
      </c>
      <c r="B372" t="s">
        <v>7548</v>
      </c>
      <c r="D372" t="s">
        <v>7647</v>
      </c>
      <c r="F372" s="41" t="s">
        <v>81</v>
      </c>
      <c r="G372" t="s">
        <v>5309</v>
      </c>
      <c r="I372" s="5">
        <v>-93.598022</v>
      </c>
      <c r="J372" s="5">
        <v>41.619548999999999</v>
      </c>
      <c r="N372" t="str">
        <f t="shared" si="92"/>
        <v>Des Moines, Iowa&lt;br&gt;&lt;span style=font-size:11px&gt;White 1875-99&lt;/span&gt;&lt;br&gt;LAUM 131 (Allen, 1973)</v>
      </c>
      <c r="O372" t="str">
        <f t="shared" si="93"/>
        <v>W1870DesMoinesIowaLAUM131</v>
      </c>
      <c r="R372" t="str">
        <f t="shared" si="94"/>
        <v>dp</v>
      </c>
      <c r="S372" t="str">
        <f t="shared" si="96"/>
        <v>ar</v>
      </c>
      <c r="T372" t="str">
        <f t="shared" si="91"/>
        <v>r0</v>
      </c>
      <c r="U372" t="str">
        <f>IF(M372="consonant",#REF!,"")</f>
        <v/>
      </c>
      <c r="V372" t="str">
        <f t="shared" si="97"/>
        <v>lx</v>
      </c>
      <c r="W372" t="str">
        <f t="shared" si="98"/>
        <v>bk</v>
      </c>
      <c r="X372" t="str">
        <f t="shared" si="99"/>
        <v>un</v>
      </c>
      <c r="Y372" t="str">
        <f t="shared" si="95"/>
        <v>b</v>
      </c>
      <c r="AA372" t="str">
        <f t="shared" si="90"/>
        <v>const W1870DesMoinesIowaLAUM131= L.marker([41.619549,-93.598022], {icon: dp_lx}).bindPopup('Des Moines, Iowa&lt;br&gt;&lt;span style=font-size:11px&gt;White 1875-99&lt;/span&gt;&lt;br&gt;LAUM 131 (Allen, 1973)').addTo(W1870);</v>
      </c>
      <c r="AG372" t="s">
        <v>8114</v>
      </c>
    </row>
    <row r="373" spans="1:33">
      <c r="A373" t="s">
        <v>5325</v>
      </c>
      <c r="B373" t="s">
        <v>7549</v>
      </c>
      <c r="D373" t="s">
        <v>7647</v>
      </c>
      <c r="F373" s="41" t="s">
        <v>705</v>
      </c>
      <c r="G373" t="s">
        <v>5309</v>
      </c>
      <c r="I373" s="5">
        <v>-92.921999999999997</v>
      </c>
      <c r="J373" s="5">
        <v>41.884</v>
      </c>
      <c r="N373" t="str">
        <f t="shared" si="92"/>
        <v>Laurel, Iowa&lt;br&gt;&lt;span style=font-size:11px&gt;White 1875-99&lt;/span&gt;&lt;br&gt;LAUM 133 (Allen, 1973)</v>
      </c>
      <c r="O373" t="str">
        <f t="shared" si="93"/>
        <v>W1870LaurelIowaLAUM133</v>
      </c>
      <c r="R373" t="str">
        <f t="shared" si="94"/>
        <v>dp</v>
      </c>
      <c r="S373" t="str">
        <f t="shared" si="96"/>
        <v>ar</v>
      </c>
      <c r="T373" t="str">
        <f t="shared" si="91"/>
        <v>r0</v>
      </c>
      <c r="U373" t="str">
        <f>IF(M373="consonant",#REF!,"")</f>
        <v/>
      </c>
      <c r="V373" t="str">
        <f t="shared" si="97"/>
        <v>lx</v>
      </c>
      <c r="W373" t="str">
        <f t="shared" si="98"/>
        <v>bk</v>
      </c>
      <c r="X373" t="str">
        <f t="shared" si="99"/>
        <v>un</v>
      </c>
      <c r="Y373" t="str">
        <f t="shared" si="95"/>
        <v>b</v>
      </c>
      <c r="AA373" t="str">
        <f t="shared" ref="AA373:AA436" si="100">IF(OR(R373="",V373=""),"",IF(I373="","","const "&amp;O373&amp;"= L.marker(["&amp;J373&amp;","&amp;I373&amp;"], {icon: "&amp;R373&amp;"_"&amp;V373&amp;"}).bindPopup('"&amp;N373&amp;"').addTo("&amp;A373&amp;");"))</f>
        <v>const W1870LaurelIowaLAUM133= L.marker([41.884,-92.922], {icon: dp_lx}).bindPopup('Laurel, Iowa&lt;br&gt;&lt;span style=font-size:11px&gt;White 1875-99&lt;/span&gt;&lt;br&gt;LAUM 133 (Allen, 1973)').addTo(W1870);</v>
      </c>
      <c r="AG373" t="s">
        <v>8115</v>
      </c>
    </row>
    <row r="374" spans="1:33">
      <c r="A374" t="s">
        <v>5325</v>
      </c>
      <c r="B374" t="s">
        <v>7550</v>
      </c>
      <c r="D374" t="s">
        <v>7647</v>
      </c>
      <c r="F374" s="41" t="s">
        <v>7344</v>
      </c>
      <c r="G374" t="s">
        <v>5309</v>
      </c>
      <c r="I374" s="5">
        <v>-92.915999999999997</v>
      </c>
      <c r="J374" s="5">
        <v>41.408000000000001</v>
      </c>
      <c r="N374" t="str">
        <f t="shared" si="92"/>
        <v>Pella, Iowa&lt;br&gt;&lt;span style=font-size:11px&gt;White 1875-99&lt;/span&gt;&lt;br&gt;LAUM 134 (Allen, 1973)</v>
      </c>
      <c r="O374" t="str">
        <f t="shared" si="93"/>
        <v>W1870PellaIowaLAUM134</v>
      </c>
      <c r="R374" t="str">
        <f t="shared" si="94"/>
        <v>dp</v>
      </c>
      <c r="S374" t="str">
        <f t="shared" si="96"/>
        <v>ar</v>
      </c>
      <c r="T374" t="str">
        <f t="shared" ref="T374:T437" si="101">IF(M374="rhot","",IF(M374="AAE_7R","r7",IF(AND(D374="(Labov et al, 2003)",M374="W"),"r3","r0")))</f>
        <v>r0</v>
      </c>
      <c r="U374" t="str">
        <f>IF(M374="consonant",#REF!,"")</f>
        <v/>
      </c>
      <c r="V374" t="str">
        <f t="shared" si="97"/>
        <v>lx</v>
      </c>
      <c r="W374" t="str">
        <f t="shared" si="98"/>
        <v>bk</v>
      </c>
      <c r="X374" t="str">
        <f t="shared" si="99"/>
        <v>un</v>
      </c>
      <c r="Y374" t="str">
        <f t="shared" si="95"/>
        <v>b</v>
      </c>
      <c r="AA374" t="str">
        <f t="shared" si="100"/>
        <v>const W1870PellaIowaLAUM134= L.marker([41.408,-92.916], {icon: dp_lx}).bindPopup('Pella, Iowa&lt;br&gt;&lt;span style=font-size:11px&gt;White 1875-99&lt;/span&gt;&lt;br&gt;LAUM 134 (Allen, 1973)').addTo(W1870);</v>
      </c>
      <c r="AG374" t="s">
        <v>8116</v>
      </c>
    </row>
    <row r="375" spans="1:33">
      <c r="A375" t="s">
        <v>5325</v>
      </c>
      <c r="B375" t="s">
        <v>7551</v>
      </c>
      <c r="D375" t="s">
        <v>7647</v>
      </c>
      <c r="F375" s="41" t="s">
        <v>7345</v>
      </c>
      <c r="G375" t="s">
        <v>5309</v>
      </c>
      <c r="I375" s="5">
        <v>-92.653198000000003</v>
      </c>
      <c r="J375" s="5">
        <v>41.299022999999998</v>
      </c>
      <c r="N375" t="str">
        <f t="shared" si="92"/>
        <v>Oskaloosa, Iowa&lt;br&gt;&lt;span style=font-size:11px&gt;White 1875-99&lt;/span&gt;&lt;br&gt;LAUM 136 (Allen, 1973)</v>
      </c>
      <c r="O375" t="str">
        <f t="shared" si="93"/>
        <v>W1870OskaloosaIowaLAUM136</v>
      </c>
      <c r="R375" t="str">
        <f t="shared" si="94"/>
        <v>dp</v>
      </c>
      <c r="S375" t="str">
        <f t="shared" si="96"/>
        <v>ar</v>
      </c>
      <c r="T375" t="str">
        <f t="shared" si="101"/>
        <v>r0</v>
      </c>
      <c r="U375" t="str">
        <f>IF(M375="consonant",#REF!,"")</f>
        <v/>
      </c>
      <c r="V375" t="str">
        <f t="shared" si="97"/>
        <v>lx</v>
      </c>
      <c r="W375" t="str">
        <f t="shared" si="98"/>
        <v>bk</v>
      </c>
      <c r="X375" t="str">
        <f t="shared" si="99"/>
        <v>un</v>
      </c>
      <c r="Y375" t="str">
        <f t="shared" si="95"/>
        <v>b</v>
      </c>
      <c r="AA375" t="str">
        <f t="shared" si="100"/>
        <v>const W1870OskaloosaIowaLAUM136= L.marker([41.299023,-92.653198], {icon: dp_lx}).bindPopup('Oskaloosa, Iowa&lt;br&gt;&lt;span style=font-size:11px&gt;White 1875-99&lt;/span&gt;&lt;br&gt;LAUM 136 (Allen, 1973)').addTo(W1870);</v>
      </c>
      <c r="AG375" t="s">
        <v>8117</v>
      </c>
    </row>
    <row r="376" spans="1:33">
      <c r="A376" t="s">
        <v>5325</v>
      </c>
      <c r="B376" t="s">
        <v>7552</v>
      </c>
      <c r="D376" t="s">
        <v>7647</v>
      </c>
      <c r="F376" s="41" t="s">
        <v>7350</v>
      </c>
      <c r="G376" t="s">
        <v>5309</v>
      </c>
      <c r="I376" s="5">
        <v>-90.774000000000001</v>
      </c>
      <c r="J376" s="5">
        <v>41.585999999999999</v>
      </c>
      <c r="N376" t="str">
        <f t="shared" si="92"/>
        <v>Walcott, Iowa&lt;br&gt;&lt;span style=font-size:11px&gt;White 1875-99&lt;/span&gt;&lt;br&gt;LAUM 140 (Allen, 1973)</v>
      </c>
      <c r="O376" t="str">
        <f t="shared" si="93"/>
        <v>W1870WalcottIowaLAUM140</v>
      </c>
      <c r="R376" t="str">
        <f t="shared" si="94"/>
        <v>dp</v>
      </c>
      <c r="S376" t="str">
        <f t="shared" si="96"/>
        <v>ar</v>
      </c>
      <c r="T376" t="str">
        <f t="shared" si="101"/>
        <v>r0</v>
      </c>
      <c r="U376" t="str">
        <f>IF(M376="consonant",#REF!,"")</f>
        <v/>
      </c>
      <c r="V376" t="str">
        <f t="shared" si="97"/>
        <v>lx</v>
      </c>
      <c r="W376" t="str">
        <f t="shared" si="98"/>
        <v>bk</v>
      </c>
      <c r="X376" t="str">
        <f t="shared" si="99"/>
        <v>un</v>
      </c>
      <c r="Y376" t="str">
        <f t="shared" si="95"/>
        <v>b</v>
      </c>
      <c r="AA376" t="str">
        <f t="shared" si="100"/>
        <v>const W1870WalcottIowaLAUM140= L.marker([41.586,-90.774], {icon: dp_lx}).bindPopup('Walcott, Iowa&lt;br&gt;&lt;span style=font-size:11px&gt;White 1875-99&lt;/span&gt;&lt;br&gt;LAUM 140 (Allen, 1973)').addTo(W1870);</v>
      </c>
      <c r="AG376" t="s">
        <v>8118</v>
      </c>
    </row>
    <row r="377" spans="1:33">
      <c r="A377" t="s">
        <v>5325</v>
      </c>
      <c r="B377" t="s">
        <v>7553</v>
      </c>
      <c r="D377" t="s">
        <v>7647</v>
      </c>
      <c r="F377" s="41" t="s">
        <v>7353</v>
      </c>
      <c r="G377" t="s">
        <v>5309</v>
      </c>
      <c r="I377" s="5">
        <v>-95.037999999999997</v>
      </c>
      <c r="J377" s="5">
        <v>40.741999999999997</v>
      </c>
      <c r="N377" t="str">
        <f t="shared" si="92"/>
        <v>Clarinda, Iowa&lt;br&gt;&lt;span style=font-size:11px&gt;White 1875-99&lt;/span&gt;&lt;br&gt;LAUM 143 (Allen, 1973)</v>
      </c>
      <c r="O377" t="str">
        <f t="shared" si="93"/>
        <v>W1870ClarindaIowaLAUM143</v>
      </c>
      <c r="R377" t="str">
        <f t="shared" si="94"/>
        <v>dp</v>
      </c>
      <c r="S377" t="str">
        <f t="shared" si="96"/>
        <v>ar</v>
      </c>
      <c r="T377" t="str">
        <f t="shared" si="101"/>
        <v>r0</v>
      </c>
      <c r="U377" t="str">
        <f>IF(M377="consonant",#REF!,"")</f>
        <v/>
      </c>
      <c r="V377" t="str">
        <f t="shared" si="97"/>
        <v>lx</v>
      </c>
      <c r="W377" t="str">
        <f t="shared" si="98"/>
        <v>bk</v>
      </c>
      <c r="X377" t="str">
        <f t="shared" si="99"/>
        <v>un</v>
      </c>
      <c r="Y377" t="str">
        <f t="shared" si="95"/>
        <v>b</v>
      </c>
      <c r="AA377" t="str">
        <f t="shared" si="100"/>
        <v>const W1870ClarindaIowaLAUM143= L.marker([40.742,-95.038], {icon: dp_lx}).bindPopup('Clarinda, Iowa&lt;br&gt;&lt;span style=font-size:11px&gt;White 1875-99&lt;/span&gt;&lt;br&gt;LAUM 143 (Allen, 1973)').addTo(W1870);</v>
      </c>
      <c r="AG377" t="s">
        <v>8119</v>
      </c>
    </row>
    <row r="378" spans="1:33">
      <c r="A378" t="s">
        <v>5325</v>
      </c>
      <c r="B378" t="s">
        <v>7554</v>
      </c>
      <c r="D378" t="s">
        <v>7647</v>
      </c>
      <c r="F378" s="41" t="s">
        <v>7354</v>
      </c>
      <c r="G378" t="s">
        <v>5309</v>
      </c>
      <c r="I378" s="5">
        <v>-93.933999999999997</v>
      </c>
      <c r="J378" s="5">
        <v>40.622999999999998</v>
      </c>
      <c r="N378" t="str">
        <f t="shared" si="92"/>
        <v>Lamoni, Iowa&lt;br&gt;&lt;span style=font-size:11px&gt;White 1875-99&lt;/span&gt;&lt;br&gt;LAUM 144 (Allen, 1973)</v>
      </c>
      <c r="O378" t="str">
        <f t="shared" si="93"/>
        <v>W1870LamoniIowaLAUM144</v>
      </c>
      <c r="R378" t="str">
        <f t="shared" si="94"/>
        <v>dp</v>
      </c>
      <c r="S378" t="str">
        <f t="shared" si="96"/>
        <v>ar</v>
      </c>
      <c r="T378" t="str">
        <f t="shared" si="101"/>
        <v>r0</v>
      </c>
      <c r="U378" t="str">
        <f>IF(M378="consonant",#REF!,"")</f>
        <v/>
      </c>
      <c r="V378" t="str">
        <f t="shared" si="97"/>
        <v>lx</v>
      </c>
      <c r="W378" t="str">
        <f t="shared" si="98"/>
        <v>bk</v>
      </c>
      <c r="X378" t="str">
        <f t="shared" si="99"/>
        <v>un</v>
      </c>
      <c r="Y378" t="str">
        <f t="shared" si="95"/>
        <v>b</v>
      </c>
      <c r="AA378" t="str">
        <f t="shared" si="100"/>
        <v>const W1870LamoniIowaLAUM144= L.marker([40.623,-93.934], {icon: dp_lx}).bindPopup('Lamoni, Iowa&lt;br&gt;&lt;span style=font-size:11px&gt;White 1875-99&lt;/span&gt;&lt;br&gt;LAUM 144 (Allen, 1973)').addTo(W1870);</v>
      </c>
      <c r="AG378" t="s">
        <v>8120</v>
      </c>
    </row>
    <row r="379" spans="1:33">
      <c r="A379" t="s">
        <v>5325</v>
      </c>
      <c r="B379" t="s">
        <v>7555</v>
      </c>
      <c r="D379" t="s">
        <v>7647</v>
      </c>
      <c r="F379" s="41" t="s">
        <v>7355</v>
      </c>
      <c r="G379" t="s">
        <v>5309</v>
      </c>
      <c r="I379" s="5">
        <v>-93.607232999999994</v>
      </c>
      <c r="J379" s="5">
        <v>40.827226000000003</v>
      </c>
      <c r="N379" t="str">
        <f t="shared" si="92"/>
        <v>Garden Grove, Iowa&lt;br&gt;&lt;span style=font-size:11px&gt;White 1875-99&lt;/span&gt;&lt;br&gt;LAUM 145 (Allen, 1973)</v>
      </c>
      <c r="O379" t="str">
        <f t="shared" si="93"/>
        <v>W1870GardenGroveIowaLAUM145</v>
      </c>
      <c r="R379" t="str">
        <f t="shared" si="94"/>
        <v>dp</v>
      </c>
      <c r="S379" t="str">
        <f t="shared" si="96"/>
        <v>ar</v>
      </c>
      <c r="T379" t="str">
        <f t="shared" si="101"/>
        <v>r0</v>
      </c>
      <c r="U379" t="str">
        <f>IF(M379="consonant",#REF!,"")</f>
        <v/>
      </c>
      <c r="V379" t="str">
        <f t="shared" si="97"/>
        <v>lx</v>
      </c>
      <c r="W379" t="str">
        <f t="shared" si="98"/>
        <v>bk</v>
      </c>
      <c r="X379" t="str">
        <f t="shared" si="99"/>
        <v>un</v>
      </c>
      <c r="Y379" t="str">
        <f t="shared" si="95"/>
        <v>b</v>
      </c>
      <c r="AA379" t="str">
        <f t="shared" si="100"/>
        <v>const W1870GardenGroveIowaLAUM145= L.marker([40.827226,-93.607233], {icon: dp_lx}).bindPopup('Garden Grove, Iowa&lt;br&gt;&lt;span style=font-size:11px&gt;White 1875-99&lt;/span&gt;&lt;br&gt;LAUM 145 (Allen, 1973)').addTo(W1870);</v>
      </c>
      <c r="AG379" t="s">
        <v>8121</v>
      </c>
    </row>
    <row r="380" spans="1:33">
      <c r="A380" t="s">
        <v>5325</v>
      </c>
      <c r="B380" t="s">
        <v>7556</v>
      </c>
      <c r="D380" t="s">
        <v>7647</v>
      </c>
      <c r="F380" s="41" t="s">
        <v>7357</v>
      </c>
      <c r="G380" t="s">
        <v>5309</v>
      </c>
      <c r="I380" s="5">
        <v>-92.417006999999998</v>
      </c>
      <c r="J380" s="5">
        <v>40.751122000000002</v>
      </c>
      <c r="N380" t="str">
        <f t="shared" si="92"/>
        <v>Bloomfield, Iowa&lt;br&gt;&lt;span style=font-size:11px&gt;White 1875-99&lt;/span&gt;&lt;br&gt;LAUM 147 (Allen, 1973)</v>
      </c>
      <c r="O380" t="str">
        <f t="shared" si="93"/>
        <v>W1870BloomfieldIowaLAUM147</v>
      </c>
      <c r="R380" t="str">
        <f t="shared" si="94"/>
        <v>dp</v>
      </c>
      <c r="S380" t="str">
        <f t="shared" si="96"/>
        <v>ar</v>
      </c>
      <c r="T380" t="str">
        <f t="shared" si="101"/>
        <v>r0</v>
      </c>
      <c r="U380" t="str">
        <f>IF(M380="consonant",#REF!,"")</f>
        <v/>
      </c>
      <c r="V380" t="str">
        <f t="shared" si="97"/>
        <v>lx</v>
      </c>
      <c r="W380" t="str">
        <f t="shared" si="98"/>
        <v>bk</v>
      </c>
      <c r="X380" t="str">
        <f t="shared" si="99"/>
        <v>un</v>
      </c>
      <c r="Y380" t="str">
        <f t="shared" si="95"/>
        <v>b</v>
      </c>
      <c r="AA380" t="str">
        <f t="shared" si="100"/>
        <v>const W1870BloomfieldIowaLAUM147= L.marker([40.751122,-92.417007], {icon: dp_lx}).bindPopup('Bloomfield, Iowa&lt;br&gt;&lt;span style=font-size:11px&gt;White 1875-99&lt;/span&gt;&lt;br&gt;LAUM 147 (Allen, 1973)').addTo(W1870);</v>
      </c>
      <c r="AG380" t="s">
        <v>8122</v>
      </c>
    </row>
    <row r="381" spans="1:33">
      <c r="A381" t="s">
        <v>5325</v>
      </c>
      <c r="B381" t="s">
        <v>7557</v>
      </c>
      <c r="D381" t="s">
        <v>7647</v>
      </c>
      <c r="F381" s="41" t="s">
        <v>7358</v>
      </c>
      <c r="G381" t="s">
        <v>5309</v>
      </c>
      <c r="I381" s="5">
        <v>-91.4501542</v>
      </c>
      <c r="J381" s="5">
        <v>40.716704</v>
      </c>
      <c r="N381" t="str">
        <f t="shared" si="92"/>
        <v>West Point, Iowa&lt;br&gt;&lt;span style=font-size:11px&gt;White 1875-99&lt;/span&gt;&lt;br&gt;LAUM 148 (Allen, 1973)</v>
      </c>
      <c r="O381" t="str">
        <f t="shared" si="93"/>
        <v>W1870WestPointIowaLAUM148</v>
      </c>
      <c r="R381" t="str">
        <f t="shared" si="94"/>
        <v>dp</v>
      </c>
      <c r="S381" t="str">
        <f t="shared" si="96"/>
        <v>ar</v>
      </c>
      <c r="T381" t="str">
        <f t="shared" si="101"/>
        <v>r0</v>
      </c>
      <c r="U381" t="str">
        <f>IF(M381="consonant",#REF!,"")</f>
        <v/>
      </c>
      <c r="V381" t="str">
        <f t="shared" si="97"/>
        <v>lx</v>
      </c>
      <c r="W381" t="str">
        <f t="shared" si="98"/>
        <v>bk</v>
      </c>
      <c r="X381" t="str">
        <f t="shared" si="99"/>
        <v>un</v>
      </c>
      <c r="Y381" t="str">
        <f t="shared" si="95"/>
        <v>b</v>
      </c>
      <c r="AA381" t="str">
        <f t="shared" si="100"/>
        <v>const W1870WestPointIowaLAUM148= L.marker([40.716704,-91.4501542], {icon: dp_lx}).bindPopup('West Point, Iowa&lt;br&gt;&lt;span style=font-size:11px&gt;White 1875-99&lt;/span&gt;&lt;br&gt;LAUM 148 (Allen, 1973)').addTo(W1870);</v>
      </c>
      <c r="AG381" t="s">
        <v>8123</v>
      </c>
    </row>
    <row r="382" spans="1:33">
      <c r="A382" t="s">
        <v>5325</v>
      </c>
      <c r="B382" t="s">
        <v>7558</v>
      </c>
      <c r="D382" t="s">
        <v>7647</v>
      </c>
      <c r="F382" s="41" t="s">
        <v>7359</v>
      </c>
      <c r="G382" t="s">
        <v>5309</v>
      </c>
      <c r="I382" s="5">
        <v>-91.564999999999998</v>
      </c>
      <c r="J382" s="5">
        <v>40.643000000000001</v>
      </c>
      <c r="N382" t="str">
        <f t="shared" si="92"/>
        <v>Donellson, Iowa&lt;br&gt;&lt;span style=font-size:11px&gt;White 1875-99&lt;/span&gt;&lt;br&gt;LAUM 149 (Allen, 1973)</v>
      </c>
      <c r="O382" t="str">
        <f t="shared" si="93"/>
        <v>W1870DonellsonIowaLAUM149</v>
      </c>
      <c r="R382" t="str">
        <f t="shared" si="94"/>
        <v>dp</v>
      </c>
      <c r="S382" t="str">
        <f t="shared" si="96"/>
        <v>ar</v>
      </c>
      <c r="T382" t="str">
        <f t="shared" si="101"/>
        <v>r0</v>
      </c>
      <c r="U382" t="str">
        <f>IF(M382="consonant",#REF!,"")</f>
        <v/>
      </c>
      <c r="V382" t="str">
        <f t="shared" si="97"/>
        <v>lx</v>
      </c>
      <c r="W382" t="str">
        <f t="shared" si="98"/>
        <v>bk</v>
      </c>
      <c r="X382" t="str">
        <f t="shared" si="99"/>
        <v>un</v>
      </c>
      <c r="Y382" t="str">
        <f t="shared" si="95"/>
        <v>b</v>
      </c>
      <c r="AA382" t="str">
        <f t="shared" si="100"/>
        <v>const W1870DonellsonIowaLAUM149= L.marker([40.643,-91.565], {icon: dp_lx}).bindPopup('Donellson, Iowa&lt;br&gt;&lt;span style=font-size:11px&gt;White 1875-99&lt;/span&gt;&lt;br&gt;LAUM 149 (Allen, 1973)').addTo(W1870);</v>
      </c>
      <c r="AG382" t="s">
        <v>8124</v>
      </c>
    </row>
    <row r="383" spans="1:33">
      <c r="A383" t="s">
        <v>5325</v>
      </c>
      <c r="B383" t="s">
        <v>7559</v>
      </c>
      <c r="D383" t="s">
        <v>7647</v>
      </c>
      <c r="F383" s="41" t="s">
        <v>7363</v>
      </c>
      <c r="G383" t="s">
        <v>5319</v>
      </c>
      <c r="I383" s="5"/>
      <c r="J383" s="5"/>
      <c r="N383" t="str">
        <f t="shared" si="92"/>
        <v>Estevan, Saskatchewan&lt;br&gt;&lt;span style=font-size:11px&gt;White 1875-99&lt;/span&gt;&lt;br&gt;LAUM 201 (Allen, 1973)</v>
      </c>
      <c r="O383" t="str">
        <f t="shared" si="93"/>
        <v>W1870EstevanSaskatchewanLAUM201</v>
      </c>
      <c r="R383" t="str">
        <f t="shared" si="94"/>
        <v>dp</v>
      </c>
      <c r="S383" t="str">
        <f t="shared" si="96"/>
        <v>ar</v>
      </c>
      <c r="T383" t="str">
        <f t="shared" si="101"/>
        <v>r0</v>
      </c>
      <c r="U383" t="str">
        <f>IF(M383="consonant",#REF!,"")</f>
        <v/>
      </c>
      <c r="V383" t="str">
        <f t="shared" si="97"/>
        <v>lx</v>
      </c>
      <c r="W383" t="str">
        <f t="shared" si="98"/>
        <v>bk</v>
      </c>
      <c r="X383" t="str">
        <f t="shared" si="99"/>
        <v>un</v>
      </c>
      <c r="Y383" t="str">
        <f t="shared" si="95"/>
        <v>b</v>
      </c>
      <c r="AA383" t="str">
        <f t="shared" si="100"/>
        <v/>
      </c>
      <c r="AG383" t="s">
        <v>5164</v>
      </c>
    </row>
    <row r="384" spans="1:33">
      <c r="A384" t="s">
        <v>5325</v>
      </c>
      <c r="B384" t="s">
        <v>7560</v>
      </c>
      <c r="D384" t="s">
        <v>7647</v>
      </c>
      <c r="F384" s="41" t="s">
        <v>7364</v>
      </c>
      <c r="G384" t="s">
        <v>5292</v>
      </c>
      <c r="I384" s="5"/>
      <c r="J384" s="5"/>
      <c r="N384" t="str">
        <f t="shared" si="92"/>
        <v>Killarney, Manitoba&lt;br&gt;&lt;span style=font-size:11px&gt;White 1875-99&lt;/span&gt;&lt;br&gt;LAUM 202 (Allen, 1973)</v>
      </c>
      <c r="O384" t="str">
        <f t="shared" si="93"/>
        <v>W1870KillarneyManitobaLAUM202</v>
      </c>
      <c r="R384" t="str">
        <f t="shared" si="94"/>
        <v>dp</v>
      </c>
      <c r="S384" t="str">
        <f t="shared" si="96"/>
        <v>ar</v>
      </c>
      <c r="T384" t="str">
        <f t="shared" si="101"/>
        <v>r0</v>
      </c>
      <c r="U384" t="str">
        <f>IF(M384="consonant",#REF!,"")</f>
        <v/>
      </c>
      <c r="V384" t="str">
        <f t="shared" si="97"/>
        <v>lx</v>
      </c>
      <c r="W384" t="str">
        <f t="shared" si="98"/>
        <v>bk</v>
      </c>
      <c r="X384" t="str">
        <f t="shared" si="99"/>
        <v>un</v>
      </c>
      <c r="Y384" t="str">
        <f t="shared" si="95"/>
        <v>b</v>
      </c>
      <c r="AA384" t="str">
        <f t="shared" si="100"/>
        <v/>
      </c>
      <c r="AG384" t="s">
        <v>5164</v>
      </c>
    </row>
    <row r="385" spans="1:33">
      <c r="A385" t="s">
        <v>5325</v>
      </c>
      <c r="B385" t="s">
        <v>7561</v>
      </c>
      <c r="D385" t="s">
        <v>7647</v>
      </c>
      <c r="F385" s="41" t="s">
        <v>7365</v>
      </c>
      <c r="G385" t="s">
        <v>5313</v>
      </c>
      <c r="I385" s="5">
        <v>-102.072</v>
      </c>
      <c r="J385" s="5">
        <v>48.672800000000002</v>
      </c>
      <c r="N385" t="str">
        <f t="shared" si="92"/>
        <v>Kenmare, North Dakota&lt;br&gt;&lt;span style=font-size:11px&gt;White 1875-99&lt;/span&gt;&lt;br&gt;LAUM 203 (Allen, 1973)</v>
      </c>
      <c r="O385" t="str">
        <f t="shared" si="93"/>
        <v>W1870KenmareNorthDakotaLAUM203</v>
      </c>
      <c r="R385" t="str">
        <f t="shared" si="94"/>
        <v>dp</v>
      </c>
      <c r="S385" t="str">
        <f t="shared" si="96"/>
        <v>ar</v>
      </c>
      <c r="T385" t="str">
        <f t="shared" si="101"/>
        <v>r0</v>
      </c>
      <c r="U385" t="str">
        <f>IF(M385="consonant",#REF!,"")</f>
        <v/>
      </c>
      <c r="V385" t="str">
        <f t="shared" si="97"/>
        <v>lx</v>
      </c>
      <c r="W385" t="str">
        <f t="shared" si="98"/>
        <v>bk</v>
      </c>
      <c r="X385" t="str">
        <f t="shared" si="99"/>
        <v>un</v>
      </c>
      <c r="Y385" t="str">
        <f t="shared" si="95"/>
        <v>b</v>
      </c>
      <c r="AA385" t="str">
        <f t="shared" si="100"/>
        <v>const W1870KenmareNorthDakotaLAUM203= L.marker([48.6728,-102.072], {icon: dp_lx}).bindPopup('Kenmare, North Dakota&lt;br&gt;&lt;span style=font-size:11px&gt;White 1875-99&lt;/span&gt;&lt;br&gt;LAUM 203 (Allen, 1973)').addTo(W1870);</v>
      </c>
      <c r="AG385" t="s">
        <v>8125</v>
      </c>
    </row>
    <row r="386" spans="1:33">
      <c r="A386" t="s">
        <v>5325</v>
      </c>
      <c r="B386" t="s">
        <v>7562</v>
      </c>
      <c r="D386" t="s">
        <v>7647</v>
      </c>
      <c r="F386" s="41" t="s">
        <v>7370</v>
      </c>
      <c r="G386" t="s">
        <v>5313</v>
      </c>
      <c r="I386" s="5">
        <v>-97.727000000000004</v>
      </c>
      <c r="J386" s="5">
        <v>48.775300000000001</v>
      </c>
      <c r="N386" t="str">
        <f t="shared" si="92"/>
        <v>Akra, North Dakota&lt;br&gt;&lt;span style=font-size:11px&gt;White 1875-99&lt;/span&gt;&lt;br&gt;LAUM 206 (Allen, 1973)</v>
      </c>
      <c r="O386" t="str">
        <f t="shared" si="93"/>
        <v>W1870AkraNorthDakotaLAUM206</v>
      </c>
      <c r="R386" t="str">
        <f t="shared" si="94"/>
        <v>dp</v>
      </c>
      <c r="S386" t="str">
        <f t="shared" si="96"/>
        <v>ar</v>
      </c>
      <c r="T386" t="str">
        <f t="shared" si="101"/>
        <v>r0</v>
      </c>
      <c r="U386" t="str">
        <f>IF(M386="consonant",#REF!,"")</f>
        <v/>
      </c>
      <c r="V386" t="str">
        <f t="shared" si="97"/>
        <v>lx</v>
      </c>
      <c r="W386" t="str">
        <f t="shared" si="98"/>
        <v>bk</v>
      </c>
      <c r="X386" t="str">
        <f t="shared" si="99"/>
        <v>un</v>
      </c>
      <c r="Y386" t="str">
        <f t="shared" si="95"/>
        <v>b</v>
      </c>
      <c r="AA386" t="str">
        <f t="shared" si="100"/>
        <v>const W1870AkraNorthDakotaLAUM206= L.marker([48.7753,-97.727], {icon: dp_lx}).bindPopup('Akra, North Dakota&lt;br&gt;&lt;span style=font-size:11px&gt;White 1875-99&lt;/span&gt;&lt;br&gt;LAUM 206 (Allen, 1973)').addTo(W1870);</v>
      </c>
      <c r="AG386" t="s">
        <v>8126</v>
      </c>
    </row>
    <row r="387" spans="1:33">
      <c r="A387" t="s">
        <v>5325</v>
      </c>
      <c r="B387" t="s">
        <v>7563</v>
      </c>
      <c r="D387" t="s">
        <v>7647</v>
      </c>
      <c r="F387" s="41" t="s">
        <v>7369</v>
      </c>
      <c r="G387" t="s">
        <v>5313</v>
      </c>
      <c r="I387" s="5">
        <v>-97.243700000000004</v>
      </c>
      <c r="J387" s="5">
        <v>48.9664</v>
      </c>
      <c r="N387" t="str">
        <f t="shared" si="92"/>
        <v>Pembina, North Dakota&lt;br&gt;&lt;span style=font-size:11px&gt;White 1875-99&lt;/span&gt;&lt;br&gt;LAUM 208 (Allen, 1973)</v>
      </c>
      <c r="O387" t="str">
        <f t="shared" si="93"/>
        <v>W1870PembinaNorthDakotaLAUM208</v>
      </c>
      <c r="R387" t="str">
        <f t="shared" si="94"/>
        <v>dp</v>
      </c>
      <c r="S387" t="str">
        <f t="shared" si="96"/>
        <v>ar</v>
      </c>
      <c r="T387" t="str">
        <f t="shared" si="101"/>
        <v>r0</v>
      </c>
      <c r="U387" t="str">
        <f>IF(M387="consonant",#REF!,"")</f>
        <v/>
      </c>
      <c r="V387" t="str">
        <f t="shared" si="97"/>
        <v>lx</v>
      </c>
      <c r="W387" t="str">
        <f t="shared" si="98"/>
        <v>bk</v>
      </c>
      <c r="X387" t="str">
        <f t="shared" si="99"/>
        <v>un</v>
      </c>
      <c r="Y387" t="str">
        <f t="shared" si="95"/>
        <v>b</v>
      </c>
      <c r="AA387" t="str">
        <f t="shared" si="100"/>
        <v>const W1870PembinaNorthDakotaLAUM208= L.marker([48.9664,-97.2437], {icon: dp_lx}).bindPopup('Pembina, North Dakota&lt;br&gt;&lt;span style=font-size:11px&gt;White 1875-99&lt;/span&gt;&lt;br&gt;LAUM 208 (Allen, 1973)').addTo(W1870);</v>
      </c>
      <c r="AG387" t="s">
        <v>8127</v>
      </c>
    </row>
    <row r="388" spans="1:33">
      <c r="A388" t="s">
        <v>5325</v>
      </c>
      <c r="B388" t="s">
        <v>7564</v>
      </c>
      <c r="D388" t="s">
        <v>7647</v>
      </c>
      <c r="F388" s="41" t="s">
        <v>7372</v>
      </c>
      <c r="G388" t="s">
        <v>5313</v>
      </c>
      <c r="I388" s="5">
        <v>-103.61799999999999</v>
      </c>
      <c r="J388" s="5">
        <v>48.146999999999998</v>
      </c>
      <c r="N388" t="str">
        <f t="shared" ref="N388:N451" si="102">F388&amp;", "&amp;G388&amp;"&lt;br&gt;&lt;span style=font-size:11px&gt;"&amp;IF(E388="","",E388&amp;" ")&amp;IF(TRIM(LEFT(A388,LEN(A388)-4))="W","White ",IF(TRIM(LEFT(A388,LEN(A388)-4))="B","Black ",IF(TRIM(LEFT(A388,LEN(A388)-4))="L","Hispanic ",IF(TRIM(LEFT(A388,LEN(A388)-4))="N","Indigenous ",IF(TRIM(LEFT(A388,LEN(A388)-4))="A","Asian ","")))))&amp;IF(TRIM(RIGHT(A388,LEN(A388)-1))="1700","1700-99",IF(TRIM(RIGHT(A388,LEN(A388)-1))="1800","1800-44",IF(TRIM(RIGHT(A388,LEN(A388)-1))="1850","1845-74",IF(TRIM(RIGHT(A388,LEN(A388)-1))="1870","1875-99",IF(TRIM(RIGHT(A388,LEN(A388)-1))="1900","1900-44",IF(TRIM(RIGHT(A388,LEN(A388)-1))="1950","1945-74",IF(TRIM(RIGHT(A388,LEN(A388)-1))="1970","1975-99","")))))))&amp;"&lt;/span&gt;&lt;br&gt;"&amp;B388&amp;" "&amp;IF(E388="","",E388&amp;" ")&amp;D388</f>
        <v>Williston, North Dakota&lt;br&gt;&lt;span style=font-size:11px&gt;White 1875-99&lt;/span&gt;&lt;br&gt;LAUM 209 (Allen, 1973)</v>
      </c>
      <c r="O388" t="str">
        <f t="shared" si="93"/>
        <v>W1870WillistonNorthDakotaLAUM209</v>
      </c>
      <c r="R388" t="str">
        <f t="shared" si="94"/>
        <v>dp</v>
      </c>
      <c r="S388" t="str">
        <f t="shared" si="96"/>
        <v>ar</v>
      </c>
      <c r="T388" t="str">
        <f t="shared" si="101"/>
        <v>r0</v>
      </c>
      <c r="U388" t="str">
        <f>IF(M388="consonant",#REF!,"")</f>
        <v/>
      </c>
      <c r="V388" t="str">
        <f t="shared" si="97"/>
        <v>lx</v>
      </c>
      <c r="W388" t="str">
        <f t="shared" si="98"/>
        <v>bk</v>
      </c>
      <c r="X388" t="str">
        <f t="shared" si="99"/>
        <v>un</v>
      </c>
      <c r="Y388" t="str">
        <f t="shared" si="95"/>
        <v>b</v>
      </c>
      <c r="AA388" t="str">
        <f t="shared" si="100"/>
        <v>const W1870WillistonNorthDakotaLAUM209= L.marker([48.147,-103.618], {icon: dp_lx}).bindPopup('Williston, North Dakota&lt;br&gt;&lt;span style=font-size:11px&gt;White 1875-99&lt;/span&gt;&lt;br&gt;LAUM 209 (Allen, 1973)').addTo(W1870);</v>
      </c>
      <c r="AG388" t="s">
        <v>8128</v>
      </c>
    </row>
    <row r="389" spans="1:33">
      <c r="A389" t="s">
        <v>5325</v>
      </c>
      <c r="B389" t="s">
        <v>7565</v>
      </c>
      <c r="D389" t="s">
        <v>7647</v>
      </c>
      <c r="F389" s="41" t="s">
        <v>7372</v>
      </c>
      <c r="G389" t="s">
        <v>5313</v>
      </c>
      <c r="I389" s="5">
        <v>-103.61799999999999</v>
      </c>
      <c r="J389" s="5">
        <v>48.146999999999998</v>
      </c>
      <c r="N389" t="str">
        <f t="shared" si="102"/>
        <v>Williston, North Dakota&lt;br&gt;&lt;span style=font-size:11px&gt;White 1875-99&lt;/span&gt;&lt;br&gt;LAUM 210 (Allen, 1973)</v>
      </c>
      <c r="O389" t="str">
        <f t="shared" si="93"/>
        <v>W1870WillistonNorthDakotaLAUM210</v>
      </c>
      <c r="R389" t="str">
        <f t="shared" si="94"/>
        <v>dp</v>
      </c>
      <c r="S389" t="str">
        <f t="shared" si="96"/>
        <v>ar</v>
      </c>
      <c r="T389" t="str">
        <f t="shared" si="101"/>
        <v>r0</v>
      </c>
      <c r="U389" t="str">
        <f>IF(M389="consonant",#REF!,"")</f>
        <v/>
      </c>
      <c r="V389" t="str">
        <f t="shared" si="97"/>
        <v>lx</v>
      </c>
      <c r="W389" t="str">
        <f t="shared" si="98"/>
        <v>bk</v>
      </c>
      <c r="X389" t="str">
        <f t="shared" si="99"/>
        <v>un</v>
      </c>
      <c r="Y389" t="str">
        <f t="shared" si="95"/>
        <v>b</v>
      </c>
      <c r="AA389" t="str">
        <f t="shared" si="100"/>
        <v>const W1870WillistonNorthDakotaLAUM210= L.marker([48.147,-103.618], {icon: dp_lx}).bindPopup('Williston, North Dakota&lt;br&gt;&lt;span style=font-size:11px&gt;White 1875-99&lt;/span&gt;&lt;br&gt;LAUM 210 (Allen, 1973)').addTo(W1870);</v>
      </c>
      <c r="AG389" t="s">
        <v>8129</v>
      </c>
    </row>
    <row r="390" spans="1:33">
      <c r="A390" t="s">
        <v>5325</v>
      </c>
      <c r="B390" t="s">
        <v>7566</v>
      </c>
      <c r="D390" t="s">
        <v>7647</v>
      </c>
      <c r="F390" s="41" t="s">
        <v>7374</v>
      </c>
      <c r="G390" t="s">
        <v>5313</v>
      </c>
      <c r="I390" s="5">
        <v>-99.935400000000001</v>
      </c>
      <c r="J390" s="5">
        <v>47.7697</v>
      </c>
      <c r="N390" t="str">
        <f t="shared" si="102"/>
        <v>Harvey, North Dakota&lt;br&gt;&lt;span style=font-size:11px&gt;White 1875-99&lt;/span&gt;&lt;br&gt;LAUM 211 (Allen, 1973)</v>
      </c>
      <c r="O390" t="str">
        <f t="shared" si="93"/>
        <v>W1870HarveyNorthDakotaLAUM211</v>
      </c>
      <c r="R390" t="str">
        <f t="shared" si="94"/>
        <v>dp</v>
      </c>
      <c r="S390" t="str">
        <f t="shared" si="96"/>
        <v>ar</v>
      </c>
      <c r="T390" t="str">
        <f t="shared" si="101"/>
        <v>r0</v>
      </c>
      <c r="U390" t="str">
        <f>IF(M390="consonant",#REF!,"")</f>
        <v/>
      </c>
      <c r="V390" t="str">
        <f t="shared" si="97"/>
        <v>lx</v>
      </c>
      <c r="W390" t="str">
        <f t="shared" si="98"/>
        <v>bk</v>
      </c>
      <c r="X390" t="str">
        <f t="shared" si="99"/>
        <v>un</v>
      </c>
      <c r="Y390" t="str">
        <f t="shared" si="95"/>
        <v>b</v>
      </c>
      <c r="AA390" t="str">
        <f t="shared" si="100"/>
        <v>const W1870HarveyNorthDakotaLAUM211= L.marker([47.7697,-99.9354], {icon: dp_lx}).bindPopup('Harvey, North Dakota&lt;br&gt;&lt;span style=font-size:11px&gt;White 1875-99&lt;/span&gt;&lt;br&gt;LAUM 211 (Allen, 1973)').addTo(W1870);</v>
      </c>
      <c r="AG390" t="s">
        <v>8130</v>
      </c>
    </row>
    <row r="391" spans="1:33">
      <c r="A391" t="s">
        <v>5325</v>
      </c>
      <c r="B391" t="s">
        <v>7567</v>
      </c>
      <c r="D391" t="s">
        <v>7647</v>
      </c>
      <c r="F391" s="41" t="s">
        <v>7375</v>
      </c>
      <c r="G391" t="s">
        <v>5313</v>
      </c>
      <c r="I391" s="5">
        <v>-98.865099999999998</v>
      </c>
      <c r="J391" s="5">
        <v>48.1128</v>
      </c>
      <c r="N391" t="str">
        <f t="shared" si="102"/>
        <v>Devils Lake, North Dakota&lt;br&gt;&lt;span style=font-size:11px&gt;White 1875-99&lt;/span&gt;&lt;br&gt;LAUM 212 (Allen, 1973)</v>
      </c>
      <c r="O391" t="str">
        <f t="shared" si="93"/>
        <v>W1870DevilsLakeNorthDakotaLAUM212</v>
      </c>
      <c r="R391" t="str">
        <f t="shared" si="94"/>
        <v>dp</v>
      </c>
      <c r="S391" t="str">
        <f t="shared" si="96"/>
        <v>ar</v>
      </c>
      <c r="T391" t="str">
        <f t="shared" si="101"/>
        <v>r0</v>
      </c>
      <c r="U391" t="str">
        <f>IF(M391="consonant",#REF!,"")</f>
        <v/>
      </c>
      <c r="V391" t="str">
        <f t="shared" si="97"/>
        <v>lx</v>
      </c>
      <c r="W391" t="str">
        <f t="shared" si="98"/>
        <v>bk</v>
      </c>
      <c r="X391" t="str">
        <f t="shared" si="99"/>
        <v>un</v>
      </c>
      <c r="Y391" t="str">
        <f t="shared" si="95"/>
        <v>b</v>
      </c>
      <c r="AA391" t="str">
        <f t="shared" si="100"/>
        <v>const W1870DevilsLakeNorthDakotaLAUM212= L.marker([48.1128,-98.8651], {icon: dp_lx}).bindPopup('Devils Lake, North Dakota&lt;br&gt;&lt;span style=font-size:11px&gt;White 1875-99&lt;/span&gt;&lt;br&gt;LAUM 212 (Allen, 1973)').addTo(W1870);</v>
      </c>
      <c r="AG391" t="s">
        <v>8131</v>
      </c>
    </row>
    <row r="392" spans="1:33">
      <c r="A392" t="s">
        <v>5325</v>
      </c>
      <c r="B392" t="s">
        <v>7568</v>
      </c>
      <c r="D392" t="s">
        <v>7647</v>
      </c>
      <c r="F392" s="41" t="s">
        <v>7376</v>
      </c>
      <c r="G392" t="s">
        <v>5313</v>
      </c>
      <c r="I392" s="5">
        <v>-103.5244</v>
      </c>
      <c r="J392" s="5">
        <v>46.913899999999998</v>
      </c>
      <c r="N392" t="str">
        <f t="shared" si="102"/>
        <v>Medora, North Dakota&lt;br&gt;&lt;span style=font-size:11px&gt;White 1875-99&lt;/span&gt;&lt;br&gt;LAUM 214 (Allen, 1973)</v>
      </c>
      <c r="O392" t="str">
        <f t="shared" si="93"/>
        <v>W1870MedoraNorthDakotaLAUM214</v>
      </c>
      <c r="R392" t="str">
        <f t="shared" si="94"/>
        <v>dp</v>
      </c>
      <c r="S392" t="str">
        <f t="shared" si="96"/>
        <v>ar</v>
      </c>
      <c r="T392" t="str">
        <f t="shared" si="101"/>
        <v>r0</v>
      </c>
      <c r="U392" t="str">
        <f>IF(M392="consonant",#REF!,"")</f>
        <v/>
      </c>
      <c r="V392" t="str">
        <f t="shared" si="97"/>
        <v>lx</v>
      </c>
      <c r="W392" t="str">
        <f t="shared" si="98"/>
        <v>bk</v>
      </c>
      <c r="X392" t="str">
        <f t="shared" si="99"/>
        <v>un</v>
      </c>
      <c r="Y392" t="str">
        <f t="shared" si="95"/>
        <v>b</v>
      </c>
      <c r="AA392" t="str">
        <f t="shared" si="100"/>
        <v>const W1870MedoraNorthDakotaLAUM214= L.marker([46.9139,-103.5244], {icon: dp_lx}).bindPopup('Medora, North Dakota&lt;br&gt;&lt;span style=font-size:11px&gt;White 1875-99&lt;/span&gt;&lt;br&gt;LAUM 214 (Allen, 1973)').addTo(W1870);</v>
      </c>
      <c r="AG392" t="s">
        <v>8132</v>
      </c>
    </row>
    <row r="393" spans="1:33">
      <c r="A393" t="s">
        <v>5325</v>
      </c>
      <c r="B393" t="s">
        <v>7569</v>
      </c>
      <c r="D393" t="s">
        <v>7647</v>
      </c>
      <c r="F393" s="41" t="s">
        <v>7378</v>
      </c>
      <c r="G393" t="s">
        <v>5313</v>
      </c>
      <c r="I393" s="5"/>
      <c r="J393" s="5"/>
      <c r="N393" t="str">
        <f t="shared" si="102"/>
        <v>Havelok, North Dakota&lt;br&gt;&lt;span style=font-size:11px&gt;White 1875-99&lt;/span&gt;&lt;br&gt;LAUM 215 (Allen, 1973)</v>
      </c>
      <c r="O393" t="str">
        <f t="shared" ref="O393:O455" si="103">A393&amp;SUBSTITUTE(SUBSTITUTE(SUBSTITUTE(F393,".","")," ",""),"-","")&amp;SUBSTITUTE(G393," ","")&amp;SUBSTITUTE(SUBSTITUTE(SUBSTITUTE(B393,".","")," ",""),"-","")</f>
        <v>W1870HavelokNorthDakotaLAUM215</v>
      </c>
      <c r="R393" t="str">
        <f t="shared" si="94"/>
        <v>dp</v>
      </c>
      <c r="S393" t="str">
        <f t="shared" si="96"/>
        <v>ar</v>
      </c>
      <c r="T393" t="str">
        <f t="shared" si="101"/>
        <v>r0</v>
      </c>
      <c r="U393" t="str">
        <f>IF(M393="consonant",#REF!,"")</f>
        <v/>
      </c>
      <c r="V393" t="str">
        <f t="shared" si="97"/>
        <v>lx</v>
      </c>
      <c r="W393" t="str">
        <f t="shared" si="98"/>
        <v>bk</v>
      </c>
      <c r="X393" t="str">
        <f t="shared" si="99"/>
        <v>un</v>
      </c>
      <c r="Y393" t="str">
        <f t="shared" si="95"/>
        <v>b</v>
      </c>
      <c r="AA393" t="str">
        <f t="shared" si="100"/>
        <v/>
      </c>
      <c r="AG393" t="s">
        <v>5164</v>
      </c>
    </row>
    <row r="394" spans="1:33">
      <c r="A394" t="s">
        <v>5325</v>
      </c>
      <c r="B394" t="s">
        <v>7570</v>
      </c>
      <c r="D394" t="s">
        <v>7647</v>
      </c>
      <c r="F394" s="41" t="s">
        <v>185</v>
      </c>
      <c r="G394" t="s">
        <v>5313</v>
      </c>
      <c r="I394" s="5">
        <v>-100.78</v>
      </c>
      <c r="J394" s="5">
        <v>46.81</v>
      </c>
      <c r="N394" t="str">
        <f t="shared" si="102"/>
        <v>Bismarck, North Dakota&lt;br&gt;&lt;span style=font-size:11px&gt;White 1875-99&lt;/span&gt;&lt;br&gt;LAUM 216 (Allen, 1973)</v>
      </c>
      <c r="O394" t="str">
        <f t="shared" si="103"/>
        <v>W1870BismarckNorthDakotaLAUM216</v>
      </c>
      <c r="R394" t="str">
        <f t="shared" ref="R394:R457" si="104">IF(M394="consonant","",IF(G394="Jamaica","lo",IF(OR(A394="W1700",A394="B1850",M394="Carib",M394="LA",M394="UM",M394="Bra",M394="EaNL"),"mn","dp")))</f>
        <v>dp</v>
      </c>
      <c r="S394" t="str">
        <f t="shared" si="96"/>
        <v>ar</v>
      </c>
      <c r="T394" t="str">
        <f t="shared" si="101"/>
        <v>r0</v>
      </c>
      <c r="U394" t="str">
        <f>IF(M394="consonant",#REF!,"")</f>
        <v/>
      </c>
      <c r="V394" t="str">
        <f t="shared" si="97"/>
        <v>lx</v>
      </c>
      <c r="W394" t="str">
        <f t="shared" si="98"/>
        <v>bk</v>
      </c>
      <c r="X394" t="str">
        <f t="shared" si="99"/>
        <v>un</v>
      </c>
      <c r="Y394" t="str">
        <f t="shared" si="95"/>
        <v>b</v>
      </c>
      <c r="AA394" t="str">
        <f t="shared" si="100"/>
        <v>const W1870BismarckNorthDakotaLAUM216= L.marker([46.81,-100.78], {icon: dp_lx}).bindPopup('Bismarck, North Dakota&lt;br&gt;&lt;span style=font-size:11px&gt;White 1875-99&lt;/span&gt;&lt;br&gt;LAUM 216 (Allen, 1973)').addTo(W1870);</v>
      </c>
      <c r="AG394" t="s">
        <v>8133</v>
      </c>
    </row>
    <row r="395" spans="1:33">
      <c r="A395" t="s">
        <v>5325</v>
      </c>
      <c r="B395" t="s">
        <v>7571</v>
      </c>
      <c r="D395" t="s">
        <v>7647</v>
      </c>
      <c r="F395" s="41" t="s">
        <v>185</v>
      </c>
      <c r="G395" t="s">
        <v>5313</v>
      </c>
      <c r="I395" s="5">
        <v>-100.78</v>
      </c>
      <c r="J395" s="5">
        <v>46.81</v>
      </c>
      <c r="N395" t="str">
        <f t="shared" si="102"/>
        <v>Bismarck, North Dakota&lt;br&gt;&lt;span style=font-size:11px&gt;White 1875-99&lt;/span&gt;&lt;br&gt;LAUM 217 (Allen, 1973)</v>
      </c>
      <c r="O395" t="str">
        <f t="shared" si="103"/>
        <v>W1870BismarckNorthDakotaLAUM217</v>
      </c>
      <c r="R395" t="str">
        <f t="shared" si="104"/>
        <v>dp</v>
      </c>
      <c r="S395" t="str">
        <f t="shared" si="96"/>
        <v>ar</v>
      </c>
      <c r="T395" t="str">
        <f t="shared" si="101"/>
        <v>r0</v>
      </c>
      <c r="U395" t="str">
        <f>IF(M395="consonant",#REF!,"")</f>
        <v/>
      </c>
      <c r="V395" t="str">
        <f t="shared" si="97"/>
        <v>lx</v>
      </c>
      <c r="W395" t="str">
        <f t="shared" si="98"/>
        <v>bk</v>
      </c>
      <c r="X395" t="str">
        <f t="shared" si="99"/>
        <v>un</v>
      </c>
      <c r="Y395" t="str">
        <f t="shared" si="95"/>
        <v>b</v>
      </c>
      <c r="AA395" t="str">
        <f t="shared" si="100"/>
        <v>const W1870BismarckNorthDakotaLAUM217= L.marker([46.81,-100.78], {icon: dp_lx}).bindPopup('Bismarck, North Dakota&lt;br&gt;&lt;span style=font-size:11px&gt;White 1875-99&lt;/span&gt;&lt;br&gt;LAUM 217 (Allen, 1973)').addTo(W1870);</v>
      </c>
      <c r="AG395" t="s">
        <v>8134</v>
      </c>
    </row>
    <row r="396" spans="1:33">
      <c r="A396" t="s">
        <v>5325</v>
      </c>
      <c r="B396" t="s">
        <v>7572</v>
      </c>
      <c r="D396" t="s">
        <v>7647</v>
      </c>
      <c r="F396" s="41" t="s">
        <v>7381</v>
      </c>
      <c r="G396" t="s">
        <v>5313</v>
      </c>
      <c r="I396" s="5">
        <v>-98.69</v>
      </c>
      <c r="J396" s="5">
        <v>46.91</v>
      </c>
      <c r="N396" t="str">
        <f t="shared" si="102"/>
        <v>Jamestown, North Dakota&lt;br&gt;&lt;span style=font-size:11px&gt;White 1875-99&lt;/span&gt;&lt;br&gt;LAUM 218 (Allen, 1973)</v>
      </c>
      <c r="O396" t="str">
        <f t="shared" si="103"/>
        <v>W1870JamestownNorthDakotaLAUM218</v>
      </c>
      <c r="R396" t="str">
        <f t="shared" si="104"/>
        <v>dp</v>
      </c>
      <c r="S396" t="str">
        <f t="shared" si="96"/>
        <v>ar</v>
      </c>
      <c r="T396" t="str">
        <f t="shared" si="101"/>
        <v>r0</v>
      </c>
      <c r="U396" t="str">
        <f>IF(M396="consonant",#REF!,"")</f>
        <v/>
      </c>
      <c r="V396" t="str">
        <f t="shared" si="97"/>
        <v>lx</v>
      </c>
      <c r="W396" t="str">
        <f t="shared" si="98"/>
        <v>bk</v>
      </c>
      <c r="X396" t="str">
        <f t="shared" si="99"/>
        <v>un</v>
      </c>
      <c r="Y396" t="str">
        <f t="shared" si="95"/>
        <v>b</v>
      </c>
      <c r="AA396" t="str">
        <f t="shared" si="100"/>
        <v>const W1870JamestownNorthDakotaLAUM218= L.marker([46.91,-98.69], {icon: dp_lx}).bindPopup('Jamestown, North Dakota&lt;br&gt;&lt;span style=font-size:11px&gt;White 1875-99&lt;/span&gt;&lt;br&gt;LAUM 218 (Allen, 1973)').addTo(W1870);</v>
      </c>
      <c r="AG396" t="s">
        <v>8135</v>
      </c>
    </row>
    <row r="397" spans="1:33">
      <c r="A397" t="s">
        <v>5325</v>
      </c>
      <c r="B397" t="s">
        <v>7573</v>
      </c>
      <c r="D397" t="s">
        <v>7647</v>
      </c>
      <c r="F397" s="41" t="s">
        <v>186</v>
      </c>
      <c r="G397" t="s">
        <v>5313</v>
      </c>
      <c r="I397" s="5">
        <v>-96.83</v>
      </c>
      <c r="J397" s="5">
        <v>46.87</v>
      </c>
      <c r="N397" t="str">
        <f t="shared" si="102"/>
        <v>Fargo, North Dakota&lt;br&gt;&lt;span style=font-size:11px&gt;White 1875-99&lt;/span&gt;&lt;br&gt;LAUM 222 (Allen, 1973)</v>
      </c>
      <c r="O397" t="str">
        <f t="shared" si="103"/>
        <v>W1870FargoNorthDakotaLAUM222</v>
      </c>
      <c r="R397" t="str">
        <f t="shared" si="104"/>
        <v>dp</v>
      </c>
      <c r="S397" t="str">
        <f t="shared" si="96"/>
        <v>ar</v>
      </c>
      <c r="T397" t="str">
        <f t="shared" si="101"/>
        <v>r0</v>
      </c>
      <c r="U397" t="str">
        <f>IF(M397="consonant",#REF!,"")</f>
        <v/>
      </c>
      <c r="V397" t="str">
        <f t="shared" si="97"/>
        <v>lx</v>
      </c>
      <c r="W397" t="str">
        <f t="shared" si="98"/>
        <v>bk</v>
      </c>
      <c r="X397" t="str">
        <f t="shared" si="99"/>
        <v>un</v>
      </c>
      <c r="Y397" t="str">
        <f t="shared" si="95"/>
        <v>b</v>
      </c>
      <c r="AA397" t="str">
        <f t="shared" si="100"/>
        <v>const W1870FargoNorthDakotaLAUM222= L.marker([46.87,-96.83], {icon: dp_lx}).bindPopup('Fargo, North Dakota&lt;br&gt;&lt;span style=font-size:11px&gt;White 1875-99&lt;/span&gt;&lt;br&gt;LAUM 222 (Allen, 1973)').addTo(W1870);</v>
      </c>
      <c r="AG397" t="s">
        <v>8136</v>
      </c>
    </row>
    <row r="398" spans="1:33">
      <c r="A398" t="s">
        <v>5325</v>
      </c>
      <c r="B398" t="s">
        <v>7574</v>
      </c>
      <c r="D398" t="s">
        <v>7647</v>
      </c>
      <c r="F398" s="41" t="s">
        <v>936</v>
      </c>
      <c r="G398" t="s">
        <v>5313</v>
      </c>
      <c r="I398" s="5"/>
      <c r="J398" s="47"/>
      <c r="K398" s="39"/>
      <c r="L398" s="39"/>
      <c r="M398" s="39"/>
      <c r="N398" t="str">
        <f t="shared" si="102"/>
        <v>Westfield, North Dakota&lt;br&gt;&lt;span style=font-size:11px&gt;White 1875-99&lt;/span&gt;&lt;br&gt;LAUM 223 (Allen, 1973)</v>
      </c>
      <c r="O398" t="str">
        <f t="shared" si="103"/>
        <v>W1870WestfieldNorthDakotaLAUM223</v>
      </c>
      <c r="R398" t="str">
        <f t="shared" si="104"/>
        <v>dp</v>
      </c>
      <c r="S398" t="str">
        <f t="shared" si="96"/>
        <v>ar</v>
      </c>
      <c r="T398" t="str">
        <f t="shared" si="101"/>
        <v>r0</v>
      </c>
      <c r="U398" t="str">
        <f>IF(M398="consonant",#REF!,"")</f>
        <v/>
      </c>
      <c r="V398" t="str">
        <f t="shared" si="97"/>
        <v>lx</v>
      </c>
      <c r="W398" t="str">
        <f t="shared" si="98"/>
        <v>bk</v>
      </c>
      <c r="X398" t="str">
        <f t="shared" si="99"/>
        <v>un</v>
      </c>
      <c r="Y398" t="str">
        <f t="shared" si="95"/>
        <v>b</v>
      </c>
      <c r="AA398" t="str">
        <f t="shared" si="100"/>
        <v/>
      </c>
      <c r="AG398" t="s">
        <v>5164</v>
      </c>
    </row>
    <row r="399" spans="1:33">
      <c r="A399" t="s">
        <v>5325</v>
      </c>
      <c r="B399" t="s">
        <v>7575</v>
      </c>
      <c r="D399" t="s">
        <v>7647</v>
      </c>
      <c r="F399" s="41" t="s">
        <v>7384</v>
      </c>
      <c r="G399" t="s">
        <v>5313</v>
      </c>
      <c r="I399" s="5">
        <v>-98.53</v>
      </c>
      <c r="J399" s="5">
        <v>46</v>
      </c>
      <c r="N399" t="str">
        <f t="shared" si="102"/>
        <v>Ellendale, North Dakota&lt;br&gt;&lt;span style=font-size:11px&gt;White 1875-99&lt;/span&gt;&lt;br&gt;LAUM 224 (Allen, 1973)</v>
      </c>
      <c r="O399" t="str">
        <f t="shared" si="103"/>
        <v>W1870EllendaleNorthDakotaLAUM224</v>
      </c>
      <c r="R399" t="str">
        <f t="shared" si="104"/>
        <v>dp</v>
      </c>
      <c r="S399" t="str">
        <f t="shared" si="96"/>
        <v>ar</v>
      </c>
      <c r="T399" t="str">
        <f t="shared" si="101"/>
        <v>r0</v>
      </c>
      <c r="U399" t="str">
        <f>IF(M399="consonant",#REF!,"")</f>
        <v/>
      </c>
      <c r="V399" t="str">
        <f t="shared" si="97"/>
        <v>lx</v>
      </c>
      <c r="W399" t="str">
        <f t="shared" si="98"/>
        <v>bk</v>
      </c>
      <c r="X399" t="str">
        <f t="shared" si="99"/>
        <v>un</v>
      </c>
      <c r="Y399" t="str">
        <f t="shared" si="95"/>
        <v>b</v>
      </c>
      <c r="AA399" t="str">
        <f t="shared" si="100"/>
        <v>const W1870EllendaleNorthDakotaLAUM224= L.marker([46,-98.53], {icon: dp_lx}).bindPopup('Ellendale, North Dakota&lt;br&gt;&lt;span style=font-size:11px&gt;White 1875-99&lt;/span&gt;&lt;br&gt;LAUM 224 (Allen, 1973)').addTo(W1870);</v>
      </c>
      <c r="AG399" t="s">
        <v>8137</v>
      </c>
    </row>
    <row r="400" spans="1:33">
      <c r="A400" t="s">
        <v>5325</v>
      </c>
      <c r="B400" t="s">
        <v>7576</v>
      </c>
      <c r="D400" t="s">
        <v>7647</v>
      </c>
      <c r="F400" s="41" t="s">
        <v>7385</v>
      </c>
      <c r="G400" t="s">
        <v>5313</v>
      </c>
      <c r="I400" s="5">
        <v>-96.6</v>
      </c>
      <c r="J400" s="5">
        <v>46.05</v>
      </c>
      <c r="N400" t="str">
        <f t="shared" si="102"/>
        <v>Fairmount, North Dakota&lt;br&gt;&lt;span style=font-size:11px&gt;White 1875-99&lt;/span&gt;&lt;br&gt;LAUM 225 (Allen, 1973)</v>
      </c>
      <c r="O400" t="str">
        <f t="shared" si="103"/>
        <v>W1870FairmountNorthDakotaLAUM225</v>
      </c>
      <c r="R400" t="str">
        <f t="shared" si="104"/>
        <v>dp</v>
      </c>
      <c r="S400" t="str">
        <f t="shared" si="96"/>
        <v>ar</v>
      </c>
      <c r="T400" t="str">
        <f t="shared" si="101"/>
        <v>r0</v>
      </c>
      <c r="U400" t="str">
        <f>IF(M400="consonant",#REF!,"")</f>
        <v/>
      </c>
      <c r="V400" t="str">
        <f t="shared" si="97"/>
        <v>lx</v>
      </c>
      <c r="W400" t="str">
        <f t="shared" si="98"/>
        <v>bk</v>
      </c>
      <c r="X400" t="str">
        <f t="shared" si="99"/>
        <v>un</v>
      </c>
      <c r="Y400" t="str">
        <f t="shared" ref="Y400:Y463" si="105">IF(D400="LAGS","a","b")</f>
        <v>b</v>
      </c>
      <c r="AA400" t="str">
        <f t="shared" si="100"/>
        <v>const W1870FairmountNorthDakotaLAUM225= L.marker([46.05,-96.6], {icon: dp_lx}).bindPopup('Fairmount, North Dakota&lt;br&gt;&lt;span style=font-size:11px&gt;White 1875-99&lt;/span&gt;&lt;br&gt;LAUM 225 (Allen, 1973)').addTo(W1870);</v>
      </c>
      <c r="AG400" t="s">
        <v>8138</v>
      </c>
    </row>
    <row r="401" spans="1:33">
      <c r="A401" t="s">
        <v>5325</v>
      </c>
      <c r="B401" t="s">
        <v>7577</v>
      </c>
      <c r="D401" t="s">
        <v>7647</v>
      </c>
      <c r="F401" s="41" t="s">
        <v>7386</v>
      </c>
      <c r="G401" t="s">
        <v>5313</v>
      </c>
      <c r="I401" s="5">
        <v>-96.58</v>
      </c>
      <c r="J401" s="5">
        <v>46.27</v>
      </c>
      <c r="N401" t="str">
        <f t="shared" si="102"/>
        <v>Wahepton, North Dakota&lt;br&gt;&lt;span style=font-size:11px&gt;White 1875-99&lt;/span&gt;&lt;br&gt;LAUM 226 (Allen, 1973)</v>
      </c>
      <c r="O401" t="str">
        <f t="shared" si="103"/>
        <v>W1870WaheptonNorthDakotaLAUM226</v>
      </c>
      <c r="R401" t="str">
        <f t="shared" si="104"/>
        <v>dp</v>
      </c>
      <c r="S401" t="str">
        <f t="shared" si="96"/>
        <v>ar</v>
      </c>
      <c r="T401" t="str">
        <f t="shared" si="101"/>
        <v>r0</v>
      </c>
      <c r="U401" t="str">
        <f>IF(M401="consonant",#REF!,"")</f>
        <v/>
      </c>
      <c r="V401" t="str">
        <f t="shared" si="97"/>
        <v>lx</v>
      </c>
      <c r="W401" t="str">
        <f t="shared" si="98"/>
        <v>bk</v>
      </c>
      <c r="X401" t="str">
        <f t="shared" si="99"/>
        <v>un</v>
      </c>
      <c r="Y401" t="str">
        <f t="shared" si="105"/>
        <v>b</v>
      </c>
      <c r="AA401" t="str">
        <f t="shared" si="100"/>
        <v>const W1870WaheptonNorthDakotaLAUM226= L.marker([46.27,-96.58], {icon: dp_lx}).bindPopup('Wahepton, North Dakota&lt;br&gt;&lt;span style=font-size:11px&gt;White 1875-99&lt;/span&gt;&lt;br&gt;LAUM 226 (Allen, 1973)').addTo(W1870);</v>
      </c>
      <c r="AG401" t="s">
        <v>8139</v>
      </c>
    </row>
    <row r="402" spans="1:33">
      <c r="A402" t="s">
        <v>5325</v>
      </c>
      <c r="B402" t="s">
        <v>7578</v>
      </c>
      <c r="D402" t="s">
        <v>7647</v>
      </c>
      <c r="F402" s="41" t="s">
        <v>218</v>
      </c>
      <c r="G402" t="s">
        <v>5316</v>
      </c>
      <c r="I402" s="5">
        <v>-103.54600000000001</v>
      </c>
      <c r="J402" s="5">
        <v>45.584200000000003</v>
      </c>
      <c r="N402" t="str">
        <f t="shared" si="102"/>
        <v>Buffalo, South Dakota&lt;br&gt;&lt;span style=font-size:11px&gt;White 1875-99&lt;/span&gt;&lt;br&gt;LAUM 301 (Allen, 1973)</v>
      </c>
      <c r="O402" t="str">
        <f t="shared" si="103"/>
        <v>W1870BuffaloSouthDakotaLAUM301</v>
      </c>
      <c r="R402" t="str">
        <f t="shared" si="104"/>
        <v>dp</v>
      </c>
      <c r="S402" t="str">
        <f t="shared" ref="S402:S465" si="106">IF(A402="W1700","na",IF(OR(M402="Carib",M402="NYC",M402="ENE"),"au",IF(M402="CAN","ao","ar")))</f>
        <v>ar</v>
      </c>
      <c r="T402" t="str">
        <f t="shared" si="101"/>
        <v>r0</v>
      </c>
      <c r="U402" t="str">
        <f>IF(M402="consonant",#REF!,"")</f>
        <v/>
      </c>
      <c r="V402" t="str">
        <f t="shared" ref="V402:V465" si="107">IF(OR(M402="W",M402="M",M402="ENE"),"we",IF(OR(M402="MA",M402="NYC",M402="OH"),"sa1",IF(OR(M402="OS",M402="LAGS_SSE",M402="Speaker _S",M402="PADS_SSE"),"sl","lx")))</f>
        <v>lx</v>
      </c>
      <c r="W402" t="str">
        <f t="shared" ref="W402:W465" si="108">IF(OR(M402="S",M402="M"),"fr",IF(OR(M402="W"),"ce","bk"))</f>
        <v>bk</v>
      </c>
      <c r="X402" t="str">
        <f t="shared" ref="X402:X465" si="109">IF(T402="","",IF(OR(A402="W1900",A402="W1950",A402="W1970"),"ho","un"))</f>
        <v>un</v>
      </c>
      <c r="Y402" t="str">
        <f t="shared" si="105"/>
        <v>b</v>
      </c>
      <c r="AA402" t="str">
        <f t="shared" si="100"/>
        <v>const W1870BuffaloSouthDakotaLAUM301= L.marker([45.5842,-103.546], {icon: dp_lx}).bindPopup('Buffalo, South Dakota&lt;br&gt;&lt;span style=font-size:11px&gt;White 1875-99&lt;/span&gt;&lt;br&gt;LAUM 301 (Allen, 1973)').addTo(W1870);</v>
      </c>
      <c r="AG402" t="s">
        <v>8140</v>
      </c>
    </row>
    <row r="403" spans="1:33">
      <c r="A403" t="s">
        <v>5325</v>
      </c>
      <c r="B403" t="s">
        <v>7579</v>
      </c>
      <c r="D403" t="s">
        <v>7647</v>
      </c>
      <c r="F403" s="41" t="s">
        <v>7390</v>
      </c>
      <c r="G403" t="s">
        <v>5316</v>
      </c>
      <c r="I403" s="5">
        <v>-102.036</v>
      </c>
      <c r="J403" s="5">
        <v>45.023000000000003</v>
      </c>
      <c r="N403" t="str">
        <f t="shared" si="102"/>
        <v>Faith, South Dakota&lt;br&gt;&lt;span style=font-size:11px&gt;White 1875-99&lt;/span&gt;&lt;br&gt;LAUM 302 (Allen, 1973)</v>
      </c>
      <c r="O403" t="str">
        <f t="shared" si="103"/>
        <v>W1870FaithSouthDakotaLAUM302</v>
      </c>
      <c r="R403" t="str">
        <f t="shared" si="104"/>
        <v>dp</v>
      </c>
      <c r="S403" t="str">
        <f t="shared" si="106"/>
        <v>ar</v>
      </c>
      <c r="T403" t="str">
        <f t="shared" si="101"/>
        <v>r0</v>
      </c>
      <c r="U403" t="str">
        <f>IF(M403="consonant",#REF!,"")</f>
        <v/>
      </c>
      <c r="V403" t="str">
        <f t="shared" si="107"/>
        <v>lx</v>
      </c>
      <c r="W403" t="str">
        <f t="shared" si="108"/>
        <v>bk</v>
      </c>
      <c r="X403" t="str">
        <f t="shared" si="109"/>
        <v>un</v>
      </c>
      <c r="Y403" t="str">
        <f t="shared" si="105"/>
        <v>b</v>
      </c>
      <c r="AA403" t="str">
        <f t="shared" si="100"/>
        <v>const W1870FaithSouthDakotaLAUM302= L.marker([45.023,-102.036], {icon: dp_lx}).bindPopup('Faith, South Dakota&lt;br&gt;&lt;span style=font-size:11px&gt;White 1875-99&lt;/span&gt;&lt;br&gt;LAUM 302 (Allen, 1973)').addTo(W1870);</v>
      </c>
      <c r="AG403" t="s">
        <v>8141</v>
      </c>
    </row>
    <row r="404" spans="1:33">
      <c r="A404" t="s">
        <v>5325</v>
      </c>
      <c r="B404" t="s">
        <v>7580</v>
      </c>
      <c r="D404" t="s">
        <v>7647</v>
      </c>
      <c r="F404" s="41" t="s">
        <v>7392</v>
      </c>
      <c r="G404" t="s">
        <v>5316</v>
      </c>
      <c r="I404" s="5">
        <v>-100.0321</v>
      </c>
      <c r="J404" s="5">
        <v>45.506399999999999</v>
      </c>
      <c r="N404" t="str">
        <f t="shared" si="102"/>
        <v>Selby, South Dakota&lt;br&gt;&lt;span style=font-size:11px&gt;White 1875-99&lt;/span&gt;&lt;br&gt;LAUM 303 (Allen, 1973)</v>
      </c>
      <c r="O404" t="str">
        <f t="shared" si="103"/>
        <v>W1870SelbySouthDakotaLAUM303</v>
      </c>
      <c r="R404" t="str">
        <f t="shared" si="104"/>
        <v>dp</v>
      </c>
      <c r="S404" t="str">
        <f t="shared" si="106"/>
        <v>ar</v>
      </c>
      <c r="T404" t="str">
        <f t="shared" si="101"/>
        <v>r0</v>
      </c>
      <c r="U404" t="str">
        <f>IF(M404="consonant",#REF!,"")</f>
        <v/>
      </c>
      <c r="V404" t="str">
        <f t="shared" si="107"/>
        <v>lx</v>
      </c>
      <c r="W404" t="str">
        <f t="shared" si="108"/>
        <v>bk</v>
      </c>
      <c r="X404" t="str">
        <f t="shared" si="109"/>
        <v>un</v>
      </c>
      <c r="Y404" t="str">
        <f t="shared" si="105"/>
        <v>b</v>
      </c>
      <c r="AA404" t="str">
        <f t="shared" si="100"/>
        <v>const W1870SelbySouthDakotaLAUM303= L.marker([45.5064,-100.0321], {icon: dp_lx}).bindPopup('Selby, South Dakota&lt;br&gt;&lt;span style=font-size:11px&gt;White 1875-99&lt;/span&gt;&lt;br&gt;LAUM 303 (Allen, 1973)').addTo(W1870);</v>
      </c>
      <c r="AG404" t="s">
        <v>8142</v>
      </c>
    </row>
    <row r="405" spans="1:33">
      <c r="A405" t="s">
        <v>5325</v>
      </c>
      <c r="B405" t="s">
        <v>7581</v>
      </c>
      <c r="D405" t="s">
        <v>7647</v>
      </c>
      <c r="F405" s="41" t="s">
        <v>7392</v>
      </c>
      <c r="G405" t="s">
        <v>5316</v>
      </c>
      <c r="I405" s="5">
        <v>-100.0321</v>
      </c>
      <c r="J405" s="5">
        <v>45.506399999999999</v>
      </c>
      <c r="N405" t="str">
        <f t="shared" si="102"/>
        <v>Selby, South Dakota&lt;br&gt;&lt;span style=font-size:11px&gt;White 1875-99&lt;/span&gt;&lt;br&gt;LAUM 304 (Allen, 1973)</v>
      </c>
      <c r="O405" t="str">
        <f t="shared" si="103"/>
        <v>W1870SelbySouthDakotaLAUM304</v>
      </c>
      <c r="R405" t="str">
        <f t="shared" si="104"/>
        <v>dp</v>
      </c>
      <c r="S405" t="str">
        <f t="shared" si="106"/>
        <v>ar</v>
      </c>
      <c r="T405" t="str">
        <f t="shared" si="101"/>
        <v>r0</v>
      </c>
      <c r="U405" t="str">
        <f>IF(M405="consonant",#REF!,"")</f>
        <v/>
      </c>
      <c r="V405" t="str">
        <f t="shared" si="107"/>
        <v>lx</v>
      </c>
      <c r="W405" t="str">
        <f t="shared" si="108"/>
        <v>bk</v>
      </c>
      <c r="X405" t="str">
        <f t="shared" si="109"/>
        <v>un</v>
      </c>
      <c r="Y405" t="str">
        <f t="shared" si="105"/>
        <v>b</v>
      </c>
      <c r="AA405" t="str">
        <f t="shared" si="100"/>
        <v>const W1870SelbySouthDakotaLAUM304= L.marker([45.5064,-100.0321], {icon: dp_lx}).bindPopup('Selby, South Dakota&lt;br&gt;&lt;span style=font-size:11px&gt;White 1875-99&lt;/span&gt;&lt;br&gt;LAUM 304 (Allen, 1973)').addTo(W1870);</v>
      </c>
      <c r="AG405" t="s">
        <v>8143</v>
      </c>
    </row>
    <row r="406" spans="1:33">
      <c r="A406" t="s">
        <v>5325</v>
      </c>
      <c r="B406" t="s">
        <v>7582</v>
      </c>
      <c r="D406" t="s">
        <v>7647</v>
      </c>
      <c r="F406" s="41" t="s">
        <v>266</v>
      </c>
      <c r="G406" t="s">
        <v>5316</v>
      </c>
      <c r="I406" s="5">
        <v>-98.486500000000007</v>
      </c>
      <c r="J406" s="5">
        <v>45.464700000000001</v>
      </c>
      <c r="N406" t="str">
        <f t="shared" si="102"/>
        <v>Aberdeen, South Dakota&lt;br&gt;&lt;span style=font-size:11px&gt;White 1875-99&lt;/span&gt;&lt;br&gt;LAUM 305 (Allen, 1973)</v>
      </c>
      <c r="O406" t="str">
        <f t="shared" si="103"/>
        <v>W1870AberdeenSouthDakotaLAUM305</v>
      </c>
      <c r="R406" t="str">
        <f t="shared" si="104"/>
        <v>dp</v>
      </c>
      <c r="S406" t="str">
        <f t="shared" si="106"/>
        <v>ar</v>
      </c>
      <c r="T406" t="str">
        <f t="shared" si="101"/>
        <v>r0</v>
      </c>
      <c r="U406" t="str">
        <f>IF(M406="consonant",#REF!,"")</f>
        <v/>
      </c>
      <c r="V406" t="str">
        <f t="shared" si="107"/>
        <v>lx</v>
      </c>
      <c r="W406" t="str">
        <f t="shared" si="108"/>
        <v>bk</v>
      </c>
      <c r="X406" t="str">
        <f t="shared" si="109"/>
        <v>un</v>
      </c>
      <c r="Y406" t="str">
        <f t="shared" si="105"/>
        <v>b</v>
      </c>
      <c r="AA406" t="str">
        <f t="shared" si="100"/>
        <v>const W1870AberdeenSouthDakotaLAUM305= L.marker([45.4647,-98.4865], {icon: dp_lx}).bindPopup('Aberdeen, South Dakota&lt;br&gt;&lt;span style=font-size:11px&gt;White 1875-99&lt;/span&gt;&lt;br&gt;LAUM 305 (Allen, 1973)').addTo(W1870);</v>
      </c>
      <c r="AG406" t="s">
        <v>8144</v>
      </c>
    </row>
    <row r="407" spans="1:33">
      <c r="A407" t="s">
        <v>5325</v>
      </c>
      <c r="B407" t="s">
        <v>7583</v>
      </c>
      <c r="D407" t="s">
        <v>7647</v>
      </c>
      <c r="F407" s="41" t="s">
        <v>7395</v>
      </c>
      <c r="G407" t="s">
        <v>5316</v>
      </c>
      <c r="I407" s="5">
        <v>-97.049800000000005</v>
      </c>
      <c r="J407" s="5">
        <v>45.664700000000003</v>
      </c>
      <c r="N407" t="str">
        <f t="shared" si="102"/>
        <v>Sisseton, South Dakota&lt;br&gt;&lt;span style=font-size:11px&gt;White 1875-99&lt;/span&gt;&lt;br&gt;LAUM 307 (Allen, 1973)</v>
      </c>
      <c r="O407" t="str">
        <f t="shared" si="103"/>
        <v>W1870SissetonSouthDakotaLAUM307</v>
      </c>
      <c r="R407" t="str">
        <f t="shared" si="104"/>
        <v>dp</v>
      </c>
      <c r="S407" t="str">
        <f t="shared" si="106"/>
        <v>ar</v>
      </c>
      <c r="T407" t="str">
        <f t="shared" si="101"/>
        <v>r0</v>
      </c>
      <c r="U407" t="str">
        <f>IF(M407="consonant",#REF!,"")</f>
        <v/>
      </c>
      <c r="V407" t="str">
        <f t="shared" si="107"/>
        <v>lx</v>
      </c>
      <c r="W407" t="str">
        <f t="shared" si="108"/>
        <v>bk</v>
      </c>
      <c r="X407" t="str">
        <f t="shared" si="109"/>
        <v>un</v>
      </c>
      <c r="Y407" t="str">
        <f t="shared" si="105"/>
        <v>b</v>
      </c>
      <c r="AA407" t="str">
        <f t="shared" si="100"/>
        <v>const W1870SissetonSouthDakotaLAUM307= L.marker([45.6647,-97.0498], {icon: dp_lx}).bindPopup('Sisseton, South Dakota&lt;br&gt;&lt;span style=font-size:11px&gt;White 1875-99&lt;/span&gt;&lt;br&gt;LAUM 307 (Allen, 1973)').addTo(W1870);</v>
      </c>
      <c r="AG407" t="s">
        <v>8145</v>
      </c>
    </row>
    <row r="408" spans="1:33">
      <c r="A408" t="s">
        <v>5325</v>
      </c>
      <c r="B408" t="s">
        <v>7584</v>
      </c>
      <c r="D408" t="s">
        <v>7647</v>
      </c>
      <c r="F408" s="41" t="s">
        <v>7395</v>
      </c>
      <c r="G408" t="s">
        <v>5316</v>
      </c>
      <c r="I408" s="5">
        <v>-97.049800000000005</v>
      </c>
      <c r="J408" s="5">
        <v>45.664700000000003</v>
      </c>
      <c r="N408" t="str">
        <f t="shared" si="102"/>
        <v>Sisseton, South Dakota&lt;br&gt;&lt;span style=font-size:11px&gt;White 1875-99&lt;/span&gt;&lt;br&gt;LAUM 308 (Allen, 1973)</v>
      </c>
      <c r="O408" t="str">
        <f t="shared" si="103"/>
        <v>W1870SissetonSouthDakotaLAUM308</v>
      </c>
      <c r="R408" t="str">
        <f t="shared" si="104"/>
        <v>dp</v>
      </c>
      <c r="S408" t="str">
        <f t="shared" si="106"/>
        <v>ar</v>
      </c>
      <c r="T408" t="str">
        <f t="shared" si="101"/>
        <v>r0</v>
      </c>
      <c r="U408" t="str">
        <f>IF(M408="consonant",#REF!,"")</f>
        <v/>
      </c>
      <c r="V408" t="str">
        <f t="shared" si="107"/>
        <v>lx</v>
      </c>
      <c r="W408" t="str">
        <f t="shared" si="108"/>
        <v>bk</v>
      </c>
      <c r="X408" t="str">
        <f t="shared" si="109"/>
        <v>un</v>
      </c>
      <c r="Y408" t="str">
        <f t="shared" si="105"/>
        <v>b</v>
      </c>
      <c r="AA408" t="str">
        <f t="shared" si="100"/>
        <v>const W1870SissetonSouthDakotaLAUM308= L.marker([45.6647,-97.0498], {icon: dp_lx}).bindPopup('Sisseton, South Dakota&lt;br&gt;&lt;span style=font-size:11px&gt;White 1875-99&lt;/span&gt;&lt;br&gt;LAUM 308 (Allen, 1973)').addTo(W1870);</v>
      </c>
      <c r="AG408" t="s">
        <v>8146</v>
      </c>
    </row>
    <row r="409" spans="1:33">
      <c r="A409" t="s">
        <v>5325</v>
      </c>
      <c r="B409" t="s">
        <v>7585</v>
      </c>
      <c r="D409" t="s">
        <v>7647</v>
      </c>
      <c r="F409" s="41" t="s">
        <v>7397</v>
      </c>
      <c r="G409" t="s">
        <v>5316</v>
      </c>
      <c r="I409" s="48">
        <v>-103.76609999999999</v>
      </c>
      <c r="J409" s="5">
        <v>44.352200000000003</v>
      </c>
      <c r="N409" t="str">
        <f t="shared" si="102"/>
        <v>Lead, South Dakota&lt;br&gt;&lt;span style=font-size:11px&gt;White 1875-99&lt;/span&gt;&lt;br&gt;LAUM 309 (Allen, 1973)</v>
      </c>
      <c r="O409" t="str">
        <f t="shared" si="103"/>
        <v>W1870LeadSouthDakotaLAUM309</v>
      </c>
      <c r="R409" t="str">
        <f t="shared" si="104"/>
        <v>dp</v>
      </c>
      <c r="S409" t="str">
        <f t="shared" si="106"/>
        <v>ar</v>
      </c>
      <c r="T409" t="str">
        <f t="shared" si="101"/>
        <v>r0</v>
      </c>
      <c r="U409" t="str">
        <f>IF(M409="consonant",#REF!,"")</f>
        <v/>
      </c>
      <c r="V409" t="str">
        <f t="shared" si="107"/>
        <v>lx</v>
      </c>
      <c r="W409" t="str">
        <f t="shared" si="108"/>
        <v>bk</v>
      </c>
      <c r="X409" t="str">
        <f t="shared" si="109"/>
        <v>un</v>
      </c>
      <c r="Y409" t="str">
        <f t="shared" si="105"/>
        <v>b</v>
      </c>
      <c r="AA409" t="str">
        <f t="shared" si="100"/>
        <v>const W1870LeadSouthDakotaLAUM309= L.marker([44.3522,-103.7661], {icon: dp_lx}).bindPopup('Lead, South Dakota&lt;br&gt;&lt;span style=font-size:11px&gt;White 1875-99&lt;/span&gt;&lt;br&gt;LAUM 309 (Allen, 1973)').addTo(W1870);</v>
      </c>
      <c r="AG409" t="s">
        <v>8147</v>
      </c>
    </row>
    <row r="410" spans="1:33">
      <c r="A410" t="s">
        <v>5325</v>
      </c>
      <c r="B410" t="s">
        <v>7586</v>
      </c>
      <c r="D410" t="s">
        <v>7647</v>
      </c>
      <c r="F410" s="41" t="s">
        <v>7398</v>
      </c>
      <c r="G410" t="s">
        <v>5316</v>
      </c>
      <c r="I410" s="5">
        <v>-103.35850000000001</v>
      </c>
      <c r="J410" s="5">
        <v>43.957999999999998</v>
      </c>
      <c r="N410" t="str">
        <f t="shared" si="102"/>
        <v>Rockerville, South Dakota&lt;br&gt;&lt;span style=font-size:11px&gt;White 1875-99&lt;/span&gt;&lt;br&gt;LAUM 311 (Allen, 1973)</v>
      </c>
      <c r="O410" t="str">
        <f t="shared" si="103"/>
        <v>W1870RockervilleSouthDakotaLAUM311</v>
      </c>
      <c r="R410" t="str">
        <f t="shared" si="104"/>
        <v>dp</v>
      </c>
      <c r="S410" t="str">
        <f t="shared" si="106"/>
        <v>ar</v>
      </c>
      <c r="T410" t="str">
        <f t="shared" si="101"/>
        <v>r0</v>
      </c>
      <c r="U410" t="str">
        <f>IF(M410="consonant",#REF!,"")</f>
        <v/>
      </c>
      <c r="V410" t="str">
        <f t="shared" si="107"/>
        <v>lx</v>
      </c>
      <c r="W410" t="str">
        <f t="shared" si="108"/>
        <v>bk</v>
      </c>
      <c r="X410" t="str">
        <f t="shared" si="109"/>
        <v>un</v>
      </c>
      <c r="Y410" t="str">
        <f t="shared" si="105"/>
        <v>b</v>
      </c>
      <c r="AA410" t="str">
        <f t="shared" si="100"/>
        <v>const W1870RockervilleSouthDakotaLAUM311= L.marker([43.958,-103.3585], {icon: dp_lx}).bindPopup('Rockerville, South Dakota&lt;br&gt;&lt;span style=font-size:11px&gt;White 1875-99&lt;/span&gt;&lt;br&gt;LAUM 311 (Allen, 1973)').addTo(W1870);</v>
      </c>
      <c r="AG410" t="s">
        <v>8148</v>
      </c>
    </row>
    <row r="411" spans="1:33">
      <c r="A411" t="s">
        <v>5325</v>
      </c>
      <c r="B411" t="s">
        <v>7587</v>
      </c>
      <c r="D411" t="s">
        <v>7647</v>
      </c>
      <c r="F411" s="41" t="s">
        <v>269</v>
      </c>
      <c r="G411" t="s">
        <v>5316</v>
      </c>
      <c r="I411" s="5">
        <v>-103.35850000000001</v>
      </c>
      <c r="J411" s="5">
        <v>43.957999999999998</v>
      </c>
      <c r="N411" t="str">
        <f t="shared" si="102"/>
        <v>Rapid City, South Dakota&lt;br&gt;&lt;span style=font-size:11px&gt;White 1875-99&lt;/span&gt;&lt;br&gt;LAUM 312 (Allen, 1973)</v>
      </c>
      <c r="O411" t="str">
        <f t="shared" si="103"/>
        <v>W1870RapidCitySouthDakotaLAUM312</v>
      </c>
      <c r="R411" t="str">
        <f t="shared" si="104"/>
        <v>dp</v>
      </c>
      <c r="S411" t="str">
        <f t="shared" si="106"/>
        <v>ar</v>
      </c>
      <c r="T411" t="str">
        <f t="shared" si="101"/>
        <v>r0</v>
      </c>
      <c r="U411" t="str">
        <f>IF(M411="consonant",#REF!,"")</f>
        <v/>
      </c>
      <c r="V411" t="str">
        <f t="shared" si="107"/>
        <v>lx</v>
      </c>
      <c r="W411" t="str">
        <f t="shared" si="108"/>
        <v>bk</v>
      </c>
      <c r="X411" t="str">
        <f t="shared" si="109"/>
        <v>un</v>
      </c>
      <c r="Y411" t="str">
        <f t="shared" si="105"/>
        <v>b</v>
      </c>
      <c r="AA411" t="str">
        <f t="shared" si="100"/>
        <v>const W1870RapidCitySouthDakotaLAUM312= L.marker([43.958,-103.3585], {icon: dp_lx}).bindPopup('Rapid City, South Dakota&lt;br&gt;&lt;span style=font-size:11px&gt;White 1875-99&lt;/span&gt;&lt;br&gt;LAUM 312 (Allen, 1973)').addTo(W1870);</v>
      </c>
      <c r="AG411" t="s">
        <v>8149</v>
      </c>
    </row>
    <row r="412" spans="1:33">
      <c r="A412" t="s">
        <v>5325</v>
      </c>
      <c r="B412" t="s">
        <v>7588</v>
      </c>
      <c r="D412" t="s">
        <v>7647</v>
      </c>
      <c r="F412" s="41" t="s">
        <v>7401</v>
      </c>
      <c r="G412" t="s">
        <v>5316</v>
      </c>
      <c r="I412" s="5">
        <v>-101.6651</v>
      </c>
      <c r="J412" s="5">
        <v>44.039400000000001</v>
      </c>
      <c r="N412" t="str">
        <f t="shared" si="102"/>
        <v>Philip, South Dakota&lt;br&gt;&lt;span style=font-size:11px&gt;White 1875-99&lt;/span&gt;&lt;br&gt;LAUM 313 (Allen, 1973)</v>
      </c>
      <c r="O412" t="str">
        <f t="shared" si="103"/>
        <v>W1870PhilipSouthDakotaLAUM313</v>
      </c>
      <c r="R412" t="str">
        <f t="shared" si="104"/>
        <v>dp</v>
      </c>
      <c r="S412" t="str">
        <f t="shared" si="106"/>
        <v>ar</v>
      </c>
      <c r="T412" t="str">
        <f t="shared" si="101"/>
        <v>r0</v>
      </c>
      <c r="U412" t="str">
        <f>IF(M412="consonant",#REF!,"")</f>
        <v/>
      </c>
      <c r="V412" t="str">
        <f t="shared" si="107"/>
        <v>lx</v>
      </c>
      <c r="W412" t="str">
        <f t="shared" si="108"/>
        <v>bk</v>
      </c>
      <c r="X412" t="str">
        <f t="shared" si="109"/>
        <v>un</v>
      </c>
      <c r="Y412" t="str">
        <f t="shared" si="105"/>
        <v>b</v>
      </c>
      <c r="AA412" t="str">
        <f t="shared" si="100"/>
        <v>const W1870PhilipSouthDakotaLAUM313= L.marker([44.0394,-101.6651], {icon: dp_lx}).bindPopup('Philip, South Dakota&lt;br&gt;&lt;span style=font-size:11px&gt;White 1875-99&lt;/span&gt;&lt;br&gt;LAUM 313 (Allen, 1973)').addTo(W1870);</v>
      </c>
      <c r="AG412" t="s">
        <v>8150</v>
      </c>
    </row>
    <row r="413" spans="1:33">
      <c r="A413" t="s">
        <v>5325</v>
      </c>
      <c r="B413" t="s">
        <v>7589</v>
      </c>
      <c r="D413" t="s">
        <v>7647</v>
      </c>
      <c r="F413" s="41" t="s">
        <v>1728</v>
      </c>
      <c r="G413" t="s">
        <v>5316</v>
      </c>
      <c r="I413" s="5">
        <v>-98.988699999999994</v>
      </c>
      <c r="J413" s="5">
        <v>44.518300000000004</v>
      </c>
      <c r="N413" t="str">
        <f t="shared" si="102"/>
        <v>Miller, South Dakota&lt;br&gt;&lt;span style=font-size:11px&gt;White 1875-99&lt;/span&gt;&lt;br&gt;LAUM 316 (Allen, 1973)</v>
      </c>
      <c r="O413" t="str">
        <f t="shared" si="103"/>
        <v>W1870MillerSouthDakotaLAUM316</v>
      </c>
      <c r="R413" t="str">
        <f t="shared" si="104"/>
        <v>dp</v>
      </c>
      <c r="S413" t="str">
        <f t="shared" si="106"/>
        <v>ar</v>
      </c>
      <c r="T413" t="str">
        <f t="shared" si="101"/>
        <v>r0</v>
      </c>
      <c r="U413" t="str">
        <f>IF(M413="consonant",#REF!,"")</f>
        <v/>
      </c>
      <c r="V413" t="str">
        <f t="shared" si="107"/>
        <v>lx</v>
      </c>
      <c r="W413" t="str">
        <f t="shared" si="108"/>
        <v>bk</v>
      </c>
      <c r="X413" t="str">
        <f t="shared" si="109"/>
        <v>un</v>
      </c>
      <c r="Y413" t="str">
        <f t="shared" si="105"/>
        <v>b</v>
      </c>
      <c r="AA413" t="str">
        <f t="shared" si="100"/>
        <v>const W1870MillerSouthDakotaLAUM316= L.marker([44.5183,-98.9887], {icon: dp_lx}).bindPopup('Miller, South Dakota&lt;br&gt;&lt;span style=font-size:11px&gt;White 1875-99&lt;/span&gt;&lt;br&gt;LAUM 316 (Allen, 1973)').addTo(W1870);</v>
      </c>
      <c r="AG413" t="s">
        <v>8151</v>
      </c>
    </row>
    <row r="414" spans="1:33">
      <c r="A414" t="s">
        <v>5325</v>
      </c>
      <c r="B414" t="s">
        <v>7590</v>
      </c>
      <c r="D414" t="s">
        <v>7647</v>
      </c>
      <c r="F414" s="41" t="s">
        <v>1529</v>
      </c>
      <c r="G414" t="s">
        <v>5316</v>
      </c>
      <c r="I414" s="5">
        <v>-103.4744</v>
      </c>
      <c r="J414" s="5">
        <v>43.431600000000003</v>
      </c>
      <c r="N414" t="str">
        <f t="shared" si="102"/>
        <v>Hot Springs, South Dakota&lt;br&gt;&lt;span style=font-size:11px&gt;White 1875-99&lt;/span&gt;&lt;br&gt;LAUM 320 (Allen, 1973)</v>
      </c>
      <c r="O414" t="str">
        <f t="shared" si="103"/>
        <v>W1870HotSpringsSouthDakotaLAUM320</v>
      </c>
      <c r="R414" t="str">
        <f t="shared" si="104"/>
        <v>dp</v>
      </c>
      <c r="S414" t="str">
        <f t="shared" si="106"/>
        <v>ar</v>
      </c>
      <c r="T414" t="str">
        <f t="shared" si="101"/>
        <v>r0</v>
      </c>
      <c r="U414" t="str">
        <f>IF(M414="consonant",#REF!,"")</f>
        <v/>
      </c>
      <c r="V414" t="str">
        <f t="shared" si="107"/>
        <v>lx</v>
      </c>
      <c r="W414" t="str">
        <f t="shared" si="108"/>
        <v>bk</v>
      </c>
      <c r="X414" t="str">
        <f t="shared" si="109"/>
        <v>un</v>
      </c>
      <c r="Y414" t="str">
        <f t="shared" si="105"/>
        <v>b</v>
      </c>
      <c r="AA414" t="str">
        <f t="shared" si="100"/>
        <v>const W1870HotSpringsSouthDakotaLAUM320= L.marker([43.4316,-103.4744], {icon: dp_lx}).bindPopup('Hot Springs, South Dakota&lt;br&gt;&lt;span style=font-size:11px&gt;White 1875-99&lt;/span&gt;&lt;br&gt;LAUM 320 (Allen, 1973)').addTo(W1870);</v>
      </c>
      <c r="AG414" t="s">
        <v>8152</v>
      </c>
    </row>
    <row r="415" spans="1:33">
      <c r="A415" t="s">
        <v>5325</v>
      </c>
      <c r="B415" t="s">
        <v>7591</v>
      </c>
      <c r="D415" t="s">
        <v>7647</v>
      </c>
      <c r="F415" s="41" t="s">
        <v>7411</v>
      </c>
      <c r="G415" t="s">
        <v>5316</v>
      </c>
      <c r="I415" s="5">
        <v>-98.695400000000006</v>
      </c>
      <c r="J415" s="5">
        <v>43.253599999999999</v>
      </c>
      <c r="N415" t="str">
        <f t="shared" si="102"/>
        <v>Geddes, South Dakota&lt;br&gt;&lt;span style=font-size:11px&gt;White 1875-99&lt;/span&gt;&lt;br&gt;LAUM 322 (Allen, 1973)</v>
      </c>
      <c r="O415" t="str">
        <f t="shared" si="103"/>
        <v>W1870GeddesSouthDakotaLAUM322</v>
      </c>
      <c r="R415" t="str">
        <f t="shared" si="104"/>
        <v>dp</v>
      </c>
      <c r="S415" t="str">
        <f t="shared" si="106"/>
        <v>ar</v>
      </c>
      <c r="T415" t="str">
        <f t="shared" si="101"/>
        <v>r0</v>
      </c>
      <c r="U415" t="str">
        <f>IF(M415="consonant",#REF!,"")</f>
        <v/>
      </c>
      <c r="V415" t="str">
        <f t="shared" si="107"/>
        <v>lx</v>
      </c>
      <c r="W415" t="str">
        <f t="shared" si="108"/>
        <v>bk</v>
      </c>
      <c r="X415" t="str">
        <f t="shared" si="109"/>
        <v>un</v>
      </c>
      <c r="Y415" t="str">
        <f t="shared" si="105"/>
        <v>b</v>
      </c>
      <c r="AA415" t="str">
        <f t="shared" si="100"/>
        <v>const W1870GeddesSouthDakotaLAUM322= L.marker([43.2536,-98.6954], {icon: dp_lx}).bindPopup('Geddes, South Dakota&lt;br&gt;&lt;span style=font-size:11px&gt;White 1875-99&lt;/span&gt;&lt;br&gt;LAUM 322 (Allen, 1973)').addTo(W1870);</v>
      </c>
      <c r="AG415" t="s">
        <v>8153</v>
      </c>
    </row>
    <row r="416" spans="1:33">
      <c r="A416" t="s">
        <v>5325</v>
      </c>
      <c r="B416" t="s">
        <v>7592</v>
      </c>
      <c r="D416" t="s">
        <v>7647</v>
      </c>
      <c r="F416" s="41" t="s">
        <v>7412</v>
      </c>
      <c r="G416" t="s">
        <v>5316</v>
      </c>
      <c r="I416" s="5">
        <v>-98.541499999999999</v>
      </c>
      <c r="J416" s="5">
        <v>43.156399999999998</v>
      </c>
      <c r="N416" t="str">
        <f t="shared" si="102"/>
        <v>Lake Andes, South Dakota&lt;br&gt;&lt;span style=font-size:11px&gt;White 1875-99&lt;/span&gt;&lt;br&gt;LAUM 323 (Allen, 1973)</v>
      </c>
      <c r="O416" t="str">
        <f t="shared" si="103"/>
        <v>W1870LakeAndesSouthDakotaLAUM323</v>
      </c>
      <c r="R416" t="str">
        <f t="shared" si="104"/>
        <v>dp</v>
      </c>
      <c r="S416" t="str">
        <f t="shared" si="106"/>
        <v>ar</v>
      </c>
      <c r="T416" t="str">
        <f t="shared" si="101"/>
        <v>r0</v>
      </c>
      <c r="U416" t="str">
        <f>IF(M416="consonant",#REF!,"")</f>
        <v/>
      </c>
      <c r="V416" t="str">
        <f t="shared" si="107"/>
        <v>lx</v>
      </c>
      <c r="W416" t="str">
        <f t="shared" si="108"/>
        <v>bk</v>
      </c>
      <c r="X416" t="str">
        <f t="shared" si="109"/>
        <v>un</v>
      </c>
      <c r="Y416" t="str">
        <f t="shared" si="105"/>
        <v>b</v>
      </c>
      <c r="AA416" t="str">
        <f t="shared" si="100"/>
        <v>const W1870LakeAndesSouthDakotaLAUM323= L.marker([43.1564,-98.5415], {icon: dp_lx}).bindPopup('Lake Andes, South Dakota&lt;br&gt;&lt;span style=font-size:11px&gt;White 1875-99&lt;/span&gt;&lt;br&gt;LAUM 323 (Allen, 1973)').addTo(W1870);</v>
      </c>
      <c r="AG416" t="s">
        <v>8154</v>
      </c>
    </row>
    <row r="417" spans="1:33">
      <c r="A417" t="s">
        <v>5325</v>
      </c>
      <c r="B417" t="s">
        <v>7593</v>
      </c>
      <c r="D417" t="s">
        <v>7647</v>
      </c>
      <c r="F417" s="41" t="s">
        <v>7413</v>
      </c>
      <c r="G417" t="s">
        <v>5316</v>
      </c>
      <c r="I417" s="5">
        <v>-96.929199999999994</v>
      </c>
      <c r="J417" s="5">
        <v>42.779400000000003</v>
      </c>
      <c r="N417" t="str">
        <f t="shared" si="102"/>
        <v>Vermillion, South Dakota&lt;br&gt;&lt;span style=font-size:11px&gt;White 1875-99&lt;/span&gt;&lt;br&gt;LAUM 324 (Allen, 1973)</v>
      </c>
      <c r="O417" t="str">
        <f t="shared" si="103"/>
        <v>W1870VermillionSouthDakotaLAUM324</v>
      </c>
      <c r="R417" t="str">
        <f t="shared" si="104"/>
        <v>dp</v>
      </c>
      <c r="S417" t="str">
        <f t="shared" si="106"/>
        <v>ar</v>
      </c>
      <c r="T417" t="str">
        <f t="shared" si="101"/>
        <v>r0</v>
      </c>
      <c r="U417" t="str">
        <f>IF(M417="consonant",#REF!,"")</f>
        <v/>
      </c>
      <c r="V417" t="str">
        <f t="shared" si="107"/>
        <v>lx</v>
      </c>
      <c r="W417" t="str">
        <f t="shared" si="108"/>
        <v>bk</v>
      </c>
      <c r="X417" t="str">
        <f t="shared" si="109"/>
        <v>un</v>
      </c>
      <c r="Y417" t="str">
        <f t="shared" si="105"/>
        <v>b</v>
      </c>
      <c r="AA417" t="str">
        <f t="shared" si="100"/>
        <v>const W1870VermillionSouthDakotaLAUM324= L.marker([42.7794,-96.9292], {icon: dp_lx}).bindPopup('Vermillion, South Dakota&lt;br&gt;&lt;span style=font-size:11px&gt;White 1875-99&lt;/span&gt;&lt;br&gt;LAUM 324 (Allen, 1973)').addTo(W1870);</v>
      </c>
      <c r="AG417" t="s">
        <v>8155</v>
      </c>
    </row>
    <row r="418" spans="1:33">
      <c r="A418" t="s">
        <v>5325</v>
      </c>
      <c r="B418" t="s">
        <v>7594</v>
      </c>
      <c r="D418" t="s">
        <v>7647</v>
      </c>
      <c r="F418" s="41" t="s">
        <v>7413</v>
      </c>
      <c r="G418" t="s">
        <v>5316</v>
      </c>
      <c r="I418" s="5">
        <v>-96.929199999999994</v>
      </c>
      <c r="J418" s="5">
        <v>42.779400000000003</v>
      </c>
      <c r="N418" t="str">
        <f t="shared" si="102"/>
        <v>Vermillion, South Dakota&lt;br&gt;&lt;span style=font-size:11px&gt;White 1875-99&lt;/span&gt;&lt;br&gt;LAUM 325 (Allen, 1973)</v>
      </c>
      <c r="O418" t="str">
        <f t="shared" si="103"/>
        <v>W1870VermillionSouthDakotaLAUM325</v>
      </c>
      <c r="R418" t="str">
        <f t="shared" si="104"/>
        <v>dp</v>
      </c>
      <c r="S418" t="str">
        <f t="shared" si="106"/>
        <v>ar</v>
      </c>
      <c r="T418" t="str">
        <f t="shared" si="101"/>
        <v>r0</v>
      </c>
      <c r="U418" t="str">
        <f>IF(M418="consonant",#REF!,"")</f>
        <v/>
      </c>
      <c r="V418" t="str">
        <f t="shared" si="107"/>
        <v>lx</v>
      </c>
      <c r="W418" t="str">
        <f t="shared" si="108"/>
        <v>bk</v>
      </c>
      <c r="X418" t="str">
        <f t="shared" si="109"/>
        <v>un</v>
      </c>
      <c r="Y418" t="str">
        <f t="shared" si="105"/>
        <v>b</v>
      </c>
      <c r="AA418" t="str">
        <f t="shared" si="100"/>
        <v>const W1870VermillionSouthDakotaLAUM325= L.marker([42.7794,-96.9292], {icon: dp_lx}).bindPopup('Vermillion, South Dakota&lt;br&gt;&lt;span style=font-size:11px&gt;White 1875-99&lt;/span&gt;&lt;br&gt;LAUM 325 (Allen, 1973)').addTo(W1870);</v>
      </c>
      <c r="AG418" t="s">
        <v>8156</v>
      </c>
    </row>
    <row r="419" spans="1:33">
      <c r="A419" t="s">
        <v>5325</v>
      </c>
      <c r="B419" t="s">
        <v>7595</v>
      </c>
      <c r="D419" t="s">
        <v>7647</v>
      </c>
      <c r="F419" s="41" t="s">
        <v>973</v>
      </c>
      <c r="G419" t="s">
        <v>5316</v>
      </c>
      <c r="I419" s="5">
        <v>-97.782799999999995</v>
      </c>
      <c r="J419" s="5">
        <v>43.653599999999997</v>
      </c>
      <c r="N419" t="str">
        <f t="shared" si="102"/>
        <v>Alexandria, South Dakota&lt;br&gt;&lt;span style=font-size:11px&gt;White 1875-99&lt;/span&gt;&lt;br&gt;LAUM 328 (Allen, 1973)</v>
      </c>
      <c r="O419" t="str">
        <f t="shared" si="103"/>
        <v>W1870AlexandriaSouthDakotaLAUM328</v>
      </c>
      <c r="R419" t="str">
        <f t="shared" si="104"/>
        <v>dp</v>
      </c>
      <c r="S419" t="str">
        <f t="shared" si="106"/>
        <v>ar</v>
      </c>
      <c r="T419" t="str">
        <f t="shared" si="101"/>
        <v>r0</v>
      </c>
      <c r="U419" t="str">
        <f>IF(M419="consonant",#REF!,"")</f>
        <v/>
      </c>
      <c r="V419" t="str">
        <f t="shared" si="107"/>
        <v>lx</v>
      </c>
      <c r="W419" t="str">
        <f t="shared" si="108"/>
        <v>bk</v>
      </c>
      <c r="X419" t="str">
        <f t="shared" si="109"/>
        <v>un</v>
      </c>
      <c r="Y419" t="str">
        <f t="shared" si="105"/>
        <v>b</v>
      </c>
      <c r="AA419" t="str">
        <f t="shared" si="100"/>
        <v>const W1870AlexandriaSouthDakotaLAUM328= L.marker([43.6536,-97.7828], {icon: dp_lx}).bindPopup('Alexandria, South Dakota&lt;br&gt;&lt;span style=font-size:11px&gt;White 1875-99&lt;/span&gt;&lt;br&gt;LAUM 328 (Allen, 1973)').addTo(W1870);</v>
      </c>
      <c r="AG419" t="s">
        <v>8157</v>
      </c>
    </row>
    <row r="420" spans="1:33">
      <c r="A420" t="s">
        <v>5325</v>
      </c>
      <c r="B420" t="s">
        <v>7596</v>
      </c>
      <c r="D420" t="s">
        <v>7647</v>
      </c>
      <c r="F420" s="41" t="s">
        <v>7417</v>
      </c>
      <c r="G420" t="s">
        <v>5314</v>
      </c>
      <c r="I420" s="5">
        <v>-103</v>
      </c>
      <c r="J420" s="5">
        <v>42.829700000000003</v>
      </c>
      <c r="N420" t="str">
        <f t="shared" si="102"/>
        <v>Chadron, Nebraska&lt;br&gt;&lt;span style=font-size:11px&gt;White 1875-99&lt;/span&gt;&lt;br&gt;LAUM 401 (Allen, 1973)</v>
      </c>
      <c r="O420" t="str">
        <f t="shared" si="103"/>
        <v>W1870ChadronNebraskaLAUM401</v>
      </c>
      <c r="R420" t="str">
        <f t="shared" si="104"/>
        <v>dp</v>
      </c>
      <c r="S420" t="str">
        <f t="shared" si="106"/>
        <v>ar</v>
      </c>
      <c r="T420" t="str">
        <f t="shared" si="101"/>
        <v>r0</v>
      </c>
      <c r="U420" t="str">
        <f>IF(M420="consonant",#REF!,"")</f>
        <v/>
      </c>
      <c r="V420" t="str">
        <f t="shared" si="107"/>
        <v>lx</v>
      </c>
      <c r="W420" t="str">
        <f t="shared" si="108"/>
        <v>bk</v>
      </c>
      <c r="X420" t="str">
        <f t="shared" si="109"/>
        <v>un</v>
      </c>
      <c r="Y420" t="str">
        <f t="shared" si="105"/>
        <v>b</v>
      </c>
      <c r="AA420" t="str">
        <f t="shared" si="100"/>
        <v>const W1870ChadronNebraskaLAUM401= L.marker([42.8297,-103], {icon: dp_lx}).bindPopup('Chadron, Nebraska&lt;br&gt;&lt;span style=font-size:11px&gt;White 1875-99&lt;/span&gt;&lt;br&gt;LAUM 401 (Allen, 1973)').addTo(W1870);</v>
      </c>
      <c r="AG420" t="s">
        <v>8158</v>
      </c>
    </row>
    <row r="421" spans="1:33">
      <c r="A421" t="s">
        <v>5325</v>
      </c>
      <c r="B421" t="s">
        <v>7597</v>
      </c>
      <c r="D421" t="s">
        <v>7647</v>
      </c>
      <c r="F421" s="41" t="s">
        <v>7417</v>
      </c>
      <c r="G421" t="s">
        <v>5314</v>
      </c>
      <c r="I421" s="5">
        <v>-103</v>
      </c>
      <c r="J421" s="5">
        <v>42.829700000000003</v>
      </c>
      <c r="N421" t="str">
        <f t="shared" si="102"/>
        <v>Chadron, Nebraska&lt;br&gt;&lt;span style=font-size:11px&gt;White 1875-99&lt;/span&gt;&lt;br&gt;LAUM 402 (Allen, 1973)</v>
      </c>
      <c r="O421" t="str">
        <f t="shared" si="103"/>
        <v>W1870ChadronNebraskaLAUM402</v>
      </c>
      <c r="R421" t="str">
        <f t="shared" si="104"/>
        <v>dp</v>
      </c>
      <c r="S421" t="str">
        <f t="shared" si="106"/>
        <v>ar</v>
      </c>
      <c r="T421" t="str">
        <f t="shared" si="101"/>
        <v>r0</v>
      </c>
      <c r="U421" t="str">
        <f>IF(M421="consonant",#REF!,"")</f>
        <v/>
      </c>
      <c r="V421" t="str">
        <f t="shared" si="107"/>
        <v>lx</v>
      </c>
      <c r="W421" t="str">
        <f t="shared" si="108"/>
        <v>bk</v>
      </c>
      <c r="X421" t="str">
        <f t="shared" si="109"/>
        <v>un</v>
      </c>
      <c r="Y421" t="str">
        <f t="shared" si="105"/>
        <v>b</v>
      </c>
      <c r="AA421" t="str">
        <f t="shared" si="100"/>
        <v>const W1870ChadronNebraskaLAUM402= L.marker([42.8297,-103], {icon: dp_lx}).bindPopup('Chadron, Nebraska&lt;br&gt;&lt;span style=font-size:11px&gt;White 1875-99&lt;/span&gt;&lt;br&gt;LAUM 402 (Allen, 1973)').addTo(W1870);</v>
      </c>
      <c r="AG421" t="s">
        <v>8159</v>
      </c>
    </row>
    <row r="422" spans="1:33">
      <c r="A422" t="s">
        <v>5325</v>
      </c>
      <c r="B422" t="s">
        <v>7598</v>
      </c>
      <c r="D422" t="s">
        <v>7647</v>
      </c>
      <c r="F422" s="41" t="s">
        <v>7419</v>
      </c>
      <c r="G422" t="s">
        <v>5314</v>
      </c>
      <c r="I422" s="5">
        <v>-99.537899999999993</v>
      </c>
      <c r="J422" s="5">
        <v>42.585799999999999</v>
      </c>
      <c r="N422" t="str">
        <f t="shared" si="102"/>
        <v>Bassett, Nebraska&lt;br&gt;&lt;span style=font-size:11px&gt;White 1875-99&lt;/span&gt;&lt;br&gt;LAUM 405 (Allen, 1973)</v>
      </c>
      <c r="O422" t="str">
        <f t="shared" si="103"/>
        <v>W1870BassettNebraskaLAUM405</v>
      </c>
      <c r="R422" t="str">
        <f t="shared" si="104"/>
        <v>dp</v>
      </c>
      <c r="S422" t="str">
        <f t="shared" si="106"/>
        <v>ar</v>
      </c>
      <c r="T422" t="str">
        <f t="shared" si="101"/>
        <v>r0</v>
      </c>
      <c r="U422" t="str">
        <f>IF(M422="consonant",#REF!,"")</f>
        <v/>
      </c>
      <c r="V422" t="str">
        <f t="shared" si="107"/>
        <v>lx</v>
      </c>
      <c r="W422" t="str">
        <f t="shared" si="108"/>
        <v>bk</v>
      </c>
      <c r="X422" t="str">
        <f t="shared" si="109"/>
        <v>un</v>
      </c>
      <c r="Y422" t="str">
        <f t="shared" si="105"/>
        <v>b</v>
      </c>
      <c r="AA422" t="str">
        <f t="shared" si="100"/>
        <v>const W1870BassettNebraskaLAUM405= L.marker([42.5858,-99.5379], {icon: dp_lx}).bindPopup('Bassett, Nebraska&lt;br&gt;&lt;span style=font-size:11px&gt;White 1875-99&lt;/span&gt;&lt;br&gt;LAUM 405 (Allen, 1973)').addTo(W1870);</v>
      </c>
      <c r="AG422" t="s">
        <v>8160</v>
      </c>
    </row>
    <row r="423" spans="1:33">
      <c r="A423" t="s">
        <v>5325</v>
      </c>
      <c r="B423" t="s">
        <v>7599</v>
      </c>
      <c r="D423" t="s">
        <v>7647</v>
      </c>
      <c r="F423" s="41" t="s">
        <v>7420</v>
      </c>
      <c r="G423" t="s">
        <v>5314</v>
      </c>
      <c r="I423" s="5">
        <v>-97.264499999999998</v>
      </c>
      <c r="J423" s="5">
        <v>42.622500000000002</v>
      </c>
      <c r="N423" t="str">
        <f t="shared" si="102"/>
        <v>Hartington, Nebraska&lt;br&gt;&lt;span style=font-size:11px&gt;White 1875-99&lt;/span&gt;&lt;br&gt;LAUM 408 (Allen, 1973)</v>
      </c>
      <c r="O423" t="str">
        <f t="shared" si="103"/>
        <v>W1870HartingtonNebraskaLAUM408</v>
      </c>
      <c r="R423" t="str">
        <f t="shared" si="104"/>
        <v>dp</v>
      </c>
      <c r="S423" t="str">
        <f t="shared" si="106"/>
        <v>ar</v>
      </c>
      <c r="T423" t="str">
        <f t="shared" si="101"/>
        <v>r0</v>
      </c>
      <c r="U423" t="str">
        <f>IF(M423="consonant",#REF!,"")</f>
        <v/>
      </c>
      <c r="V423" t="str">
        <f t="shared" si="107"/>
        <v>lx</v>
      </c>
      <c r="W423" t="str">
        <f t="shared" si="108"/>
        <v>bk</v>
      </c>
      <c r="X423" t="str">
        <f t="shared" si="109"/>
        <v>un</v>
      </c>
      <c r="Y423" t="str">
        <f t="shared" si="105"/>
        <v>b</v>
      </c>
      <c r="AA423" t="str">
        <f t="shared" si="100"/>
        <v>const W1870HartingtonNebraskaLAUM408= L.marker([42.6225,-97.2645], {icon: dp_lx}).bindPopup('Hartington, Nebraska&lt;br&gt;&lt;span style=font-size:11px&gt;White 1875-99&lt;/span&gt;&lt;br&gt;LAUM 408 (Allen, 1973)').addTo(W1870);</v>
      </c>
      <c r="AG423" t="s">
        <v>8161</v>
      </c>
    </row>
    <row r="424" spans="1:33">
      <c r="A424" t="s">
        <v>5325</v>
      </c>
      <c r="B424" t="s">
        <v>7600</v>
      </c>
      <c r="D424" t="s">
        <v>7647</v>
      </c>
      <c r="F424" s="41" t="s">
        <v>7421</v>
      </c>
      <c r="G424" t="s">
        <v>5314</v>
      </c>
      <c r="I424" s="5">
        <v>-103.66719999999999</v>
      </c>
      <c r="J424" s="5">
        <v>41.866599999999998</v>
      </c>
      <c r="N424" t="str">
        <f t="shared" si="102"/>
        <v>Scottsbluff, Nebraska&lt;br&gt;&lt;span style=font-size:11px&gt;White 1875-99&lt;/span&gt;&lt;br&gt;LAUM 409 (Allen, 1973)</v>
      </c>
      <c r="O424" t="str">
        <f t="shared" si="103"/>
        <v>W1870ScottsbluffNebraskaLAUM409</v>
      </c>
      <c r="R424" t="str">
        <f t="shared" si="104"/>
        <v>dp</v>
      </c>
      <c r="S424" t="str">
        <f t="shared" si="106"/>
        <v>ar</v>
      </c>
      <c r="T424" t="str">
        <f t="shared" si="101"/>
        <v>r0</v>
      </c>
      <c r="U424" t="str">
        <f>IF(M424="consonant",#REF!,"")</f>
        <v/>
      </c>
      <c r="V424" t="str">
        <f t="shared" si="107"/>
        <v>lx</v>
      </c>
      <c r="W424" t="str">
        <f t="shared" si="108"/>
        <v>bk</v>
      </c>
      <c r="X424" t="str">
        <f t="shared" si="109"/>
        <v>un</v>
      </c>
      <c r="Y424" t="str">
        <f t="shared" si="105"/>
        <v>b</v>
      </c>
      <c r="AA424" t="str">
        <f t="shared" si="100"/>
        <v>const W1870ScottsbluffNebraskaLAUM409= L.marker([41.8666,-103.6672], {icon: dp_lx}).bindPopup('Scottsbluff, Nebraska&lt;br&gt;&lt;span style=font-size:11px&gt;White 1875-99&lt;/span&gt;&lt;br&gt;LAUM 409 (Allen, 1973)').addTo(W1870);</v>
      </c>
      <c r="AG424" t="s">
        <v>8162</v>
      </c>
    </row>
    <row r="425" spans="1:33">
      <c r="A425" t="s">
        <v>5325</v>
      </c>
      <c r="B425" t="s">
        <v>7601</v>
      </c>
      <c r="D425" t="s">
        <v>7647</v>
      </c>
      <c r="F425" s="41" t="s">
        <v>7425</v>
      </c>
      <c r="G425" t="s">
        <v>5314</v>
      </c>
      <c r="I425" s="5">
        <v>-101.0407</v>
      </c>
      <c r="J425" s="5">
        <v>42.038800000000002</v>
      </c>
      <c r="N425" t="str">
        <f t="shared" si="102"/>
        <v>Mullen, Nebraska&lt;br&gt;&lt;span style=font-size:11px&gt;White 1875-99&lt;/span&gt;&lt;br&gt;LAUM 412 (Allen, 1973)</v>
      </c>
      <c r="O425" t="str">
        <f t="shared" si="103"/>
        <v>W1870MullenNebraskaLAUM412</v>
      </c>
      <c r="R425" t="str">
        <f t="shared" si="104"/>
        <v>dp</v>
      </c>
      <c r="S425" t="str">
        <f t="shared" si="106"/>
        <v>ar</v>
      </c>
      <c r="T425" t="str">
        <f t="shared" si="101"/>
        <v>r0</v>
      </c>
      <c r="U425" t="str">
        <f>IF(M425="consonant",#REF!,"")</f>
        <v/>
      </c>
      <c r="V425" t="str">
        <f t="shared" si="107"/>
        <v>lx</v>
      </c>
      <c r="W425" t="str">
        <f t="shared" si="108"/>
        <v>bk</v>
      </c>
      <c r="X425" t="str">
        <f t="shared" si="109"/>
        <v>un</v>
      </c>
      <c r="Y425" t="str">
        <f t="shared" si="105"/>
        <v>b</v>
      </c>
      <c r="AA425" t="str">
        <f t="shared" si="100"/>
        <v>const W1870MullenNebraskaLAUM412= L.marker([42.0388,-101.0407], {icon: dp_lx}).bindPopup('Mullen, Nebraska&lt;br&gt;&lt;span style=font-size:11px&gt;White 1875-99&lt;/span&gt;&lt;br&gt;LAUM 412 (Allen, 1973)').addTo(W1870);</v>
      </c>
      <c r="AG425" t="s">
        <v>8163</v>
      </c>
    </row>
    <row r="426" spans="1:33">
      <c r="A426" t="s">
        <v>5325</v>
      </c>
      <c r="B426" t="s">
        <v>7602</v>
      </c>
      <c r="D426" t="s">
        <v>7647</v>
      </c>
      <c r="F426" s="41" t="s">
        <v>7424</v>
      </c>
      <c r="G426" t="s">
        <v>5314</v>
      </c>
      <c r="I426" s="5">
        <v>-99.133200000000002</v>
      </c>
      <c r="J426" s="5">
        <v>41.781700000000001</v>
      </c>
      <c r="N426" t="str">
        <f t="shared" si="102"/>
        <v>Burwell, Nebraska&lt;br&gt;&lt;span style=font-size:11px&gt;White 1875-99&lt;/span&gt;&lt;br&gt;LAUM 414 (Allen, 1973)</v>
      </c>
      <c r="O426" t="str">
        <f t="shared" si="103"/>
        <v>W1870BurwellNebraskaLAUM414</v>
      </c>
      <c r="R426" t="str">
        <f t="shared" si="104"/>
        <v>dp</v>
      </c>
      <c r="S426" t="str">
        <f t="shared" si="106"/>
        <v>ar</v>
      </c>
      <c r="T426" t="str">
        <f t="shared" si="101"/>
        <v>r0</v>
      </c>
      <c r="U426" t="str">
        <f>IF(M426="consonant",#REF!,"")</f>
        <v/>
      </c>
      <c r="V426" t="str">
        <f t="shared" si="107"/>
        <v>lx</v>
      </c>
      <c r="W426" t="str">
        <f t="shared" si="108"/>
        <v>bk</v>
      </c>
      <c r="X426" t="str">
        <f t="shared" si="109"/>
        <v>un</v>
      </c>
      <c r="Y426" t="str">
        <f t="shared" si="105"/>
        <v>b</v>
      </c>
      <c r="AA426" t="str">
        <f t="shared" si="100"/>
        <v>const W1870BurwellNebraskaLAUM414= L.marker([41.7817,-99.1332], {icon: dp_lx}).bindPopup('Burwell, Nebraska&lt;br&gt;&lt;span style=font-size:11px&gt;White 1875-99&lt;/span&gt;&lt;br&gt;LAUM 414 (Allen, 1973)').addTo(W1870);</v>
      </c>
      <c r="AG426" t="s">
        <v>8164</v>
      </c>
    </row>
    <row r="427" spans="1:33">
      <c r="A427" t="s">
        <v>5325</v>
      </c>
      <c r="B427" t="s">
        <v>7603</v>
      </c>
      <c r="D427" t="s">
        <v>7647</v>
      </c>
      <c r="F427" s="41" t="s">
        <v>193</v>
      </c>
      <c r="G427" t="s">
        <v>5314</v>
      </c>
      <c r="I427" s="5">
        <v>-97.417000000000002</v>
      </c>
      <c r="J427" s="5">
        <v>42.028300000000002</v>
      </c>
      <c r="N427" t="str">
        <f t="shared" si="102"/>
        <v>Norfolk, Nebraska&lt;br&gt;&lt;span style=font-size:11px&gt;White 1875-99&lt;/span&gt;&lt;br&gt;LAUM 416 (Allen, 1973)</v>
      </c>
      <c r="O427" t="str">
        <f t="shared" si="103"/>
        <v>W1870NorfolkNebraskaLAUM416</v>
      </c>
      <c r="R427" t="str">
        <f t="shared" si="104"/>
        <v>dp</v>
      </c>
      <c r="S427" t="str">
        <f t="shared" si="106"/>
        <v>ar</v>
      </c>
      <c r="T427" t="str">
        <f t="shared" si="101"/>
        <v>r0</v>
      </c>
      <c r="U427" t="str">
        <f>IF(M427="consonant",#REF!,"")</f>
        <v/>
      </c>
      <c r="V427" t="str">
        <f t="shared" si="107"/>
        <v>lx</v>
      </c>
      <c r="W427" t="str">
        <f t="shared" si="108"/>
        <v>bk</v>
      </c>
      <c r="X427" t="str">
        <f t="shared" si="109"/>
        <v>un</v>
      </c>
      <c r="Y427" t="str">
        <f t="shared" si="105"/>
        <v>b</v>
      </c>
      <c r="AA427" t="str">
        <f t="shared" si="100"/>
        <v>const W1870NorfolkNebraskaLAUM416= L.marker([42.0283,-97.417], {icon: dp_lx}).bindPopup('Norfolk, Nebraska&lt;br&gt;&lt;span style=font-size:11px&gt;White 1875-99&lt;/span&gt;&lt;br&gt;LAUM 416 (Allen, 1973)').addTo(W1870);</v>
      </c>
      <c r="AG427" t="s">
        <v>8165</v>
      </c>
    </row>
    <row r="428" spans="1:33">
      <c r="A428" t="s">
        <v>5325</v>
      </c>
      <c r="B428" t="s">
        <v>7604</v>
      </c>
      <c r="D428" t="s">
        <v>7647</v>
      </c>
      <c r="F428" s="41" t="s">
        <v>7427</v>
      </c>
      <c r="G428" t="s">
        <v>5314</v>
      </c>
      <c r="I428" s="5">
        <v>-102.468</v>
      </c>
      <c r="J428" s="5">
        <v>41.089799999999997</v>
      </c>
      <c r="N428" t="str">
        <f t="shared" si="102"/>
        <v>Chappell, Nebraska&lt;br&gt;&lt;span style=font-size:11px&gt;White 1875-99&lt;/span&gt;&lt;br&gt;LAUM 417 (Allen, 1973)</v>
      </c>
      <c r="O428" t="str">
        <f t="shared" si="103"/>
        <v>W1870ChappellNebraskaLAUM417</v>
      </c>
      <c r="R428" t="str">
        <f t="shared" si="104"/>
        <v>dp</v>
      </c>
      <c r="S428" t="str">
        <f t="shared" si="106"/>
        <v>ar</v>
      </c>
      <c r="T428" t="str">
        <f t="shared" si="101"/>
        <v>r0</v>
      </c>
      <c r="U428" t="str">
        <f>IF(M428="consonant",#REF!,"")</f>
        <v/>
      </c>
      <c r="V428" t="str">
        <f t="shared" si="107"/>
        <v>lx</v>
      </c>
      <c r="W428" t="str">
        <f t="shared" si="108"/>
        <v>bk</v>
      </c>
      <c r="X428" t="str">
        <f t="shared" si="109"/>
        <v>un</v>
      </c>
      <c r="Y428" t="str">
        <f t="shared" si="105"/>
        <v>b</v>
      </c>
      <c r="AA428" t="str">
        <f t="shared" si="100"/>
        <v>const W1870ChappellNebraskaLAUM417= L.marker([41.0898,-102.468], {icon: dp_lx}).bindPopup('Chappell, Nebraska&lt;br&gt;&lt;span style=font-size:11px&gt;White 1875-99&lt;/span&gt;&lt;br&gt;LAUM 417 (Allen, 1973)').addTo(W1870);</v>
      </c>
      <c r="AG428" t="s">
        <v>8166</v>
      </c>
    </row>
    <row r="429" spans="1:33">
      <c r="A429" t="s">
        <v>5325</v>
      </c>
      <c r="B429" t="s">
        <v>7605</v>
      </c>
      <c r="D429" t="s">
        <v>7647</v>
      </c>
      <c r="F429" s="41" t="s">
        <v>195</v>
      </c>
      <c r="G429" t="s">
        <v>5314</v>
      </c>
      <c r="I429" s="5">
        <v>-100.7723</v>
      </c>
      <c r="J429" s="5">
        <v>41.132199999999997</v>
      </c>
      <c r="N429" t="str">
        <f t="shared" si="102"/>
        <v>North Platte, Nebraska&lt;br&gt;&lt;span style=font-size:11px&gt;White 1875-99&lt;/span&gt;&lt;br&gt;LAUM 418 (Allen, 1973)</v>
      </c>
      <c r="O429" t="str">
        <f t="shared" si="103"/>
        <v>W1870NorthPlatteNebraskaLAUM418</v>
      </c>
      <c r="R429" t="str">
        <f t="shared" si="104"/>
        <v>dp</v>
      </c>
      <c r="S429" t="str">
        <f t="shared" si="106"/>
        <v>ar</v>
      </c>
      <c r="T429" t="str">
        <f t="shared" si="101"/>
        <v>r0</v>
      </c>
      <c r="U429" t="str">
        <f>IF(M429="consonant",#REF!,"")</f>
        <v/>
      </c>
      <c r="V429" t="str">
        <f t="shared" si="107"/>
        <v>lx</v>
      </c>
      <c r="W429" t="str">
        <f t="shared" si="108"/>
        <v>bk</v>
      </c>
      <c r="X429" t="str">
        <f t="shared" si="109"/>
        <v>un</v>
      </c>
      <c r="Y429" t="str">
        <f t="shared" si="105"/>
        <v>b</v>
      </c>
      <c r="AA429" t="str">
        <f t="shared" si="100"/>
        <v>const W1870NorthPlatteNebraskaLAUM418= L.marker([41.1322,-100.7723], {icon: dp_lx}).bindPopup('North Platte, Nebraska&lt;br&gt;&lt;span style=font-size:11px&gt;White 1875-99&lt;/span&gt;&lt;br&gt;LAUM 418 (Allen, 1973)').addTo(W1870);</v>
      </c>
      <c r="AG429" t="s">
        <v>8167</v>
      </c>
    </row>
    <row r="430" spans="1:33">
      <c r="A430" t="s">
        <v>5325</v>
      </c>
      <c r="B430" t="s">
        <v>7606</v>
      </c>
      <c r="D430" t="s">
        <v>7647</v>
      </c>
      <c r="F430" s="41" t="s">
        <v>195</v>
      </c>
      <c r="G430" t="s">
        <v>5314</v>
      </c>
      <c r="I430" s="5">
        <v>-100.7723</v>
      </c>
      <c r="J430" s="5">
        <v>41.132199999999997</v>
      </c>
      <c r="N430" t="str">
        <f t="shared" si="102"/>
        <v>North Platte, Nebraska&lt;br&gt;&lt;span style=font-size:11px&gt;White 1875-99&lt;/span&gt;&lt;br&gt;LAUM 419 (Allen, 1973)</v>
      </c>
      <c r="O430" t="str">
        <f t="shared" si="103"/>
        <v>W1870NorthPlatteNebraskaLAUM419</v>
      </c>
      <c r="R430" t="str">
        <f t="shared" si="104"/>
        <v>dp</v>
      </c>
      <c r="S430" t="str">
        <f t="shared" si="106"/>
        <v>ar</v>
      </c>
      <c r="T430" t="str">
        <f t="shared" si="101"/>
        <v>r0</v>
      </c>
      <c r="U430" t="str">
        <f>IF(M430="consonant",#REF!,"")</f>
        <v/>
      </c>
      <c r="V430" t="str">
        <f t="shared" si="107"/>
        <v>lx</v>
      </c>
      <c r="W430" t="str">
        <f t="shared" si="108"/>
        <v>bk</v>
      </c>
      <c r="X430" t="str">
        <f t="shared" si="109"/>
        <v>un</v>
      </c>
      <c r="Y430" t="str">
        <f t="shared" si="105"/>
        <v>b</v>
      </c>
      <c r="AA430" t="str">
        <f t="shared" si="100"/>
        <v>const W1870NorthPlatteNebraskaLAUM419= L.marker([41.1322,-100.7723], {icon: dp_lx}).bindPopup('North Platte, Nebraska&lt;br&gt;&lt;span style=font-size:11px&gt;White 1875-99&lt;/span&gt;&lt;br&gt;LAUM 419 (Allen, 1973)').addTo(W1870);</v>
      </c>
      <c r="AG430" t="s">
        <v>8168</v>
      </c>
    </row>
    <row r="431" spans="1:33">
      <c r="A431" t="s">
        <v>5325</v>
      </c>
      <c r="B431" t="s">
        <v>7607</v>
      </c>
      <c r="D431" t="s">
        <v>7647</v>
      </c>
      <c r="F431" s="41" t="s">
        <v>7429</v>
      </c>
      <c r="G431" t="s">
        <v>5314</v>
      </c>
      <c r="I431" s="5">
        <v>-98.540199999999999</v>
      </c>
      <c r="J431" s="5">
        <v>41.320599999999999</v>
      </c>
      <c r="N431" t="str">
        <f t="shared" si="102"/>
        <v>Dannebrog, Nebraska&lt;br&gt;&lt;span style=font-size:11px&gt;White 1875-99&lt;/span&gt;&lt;br&gt;LAUM 420 (Allen, 1973)</v>
      </c>
      <c r="O431" t="str">
        <f t="shared" si="103"/>
        <v>W1870DannebrogNebraskaLAUM420</v>
      </c>
      <c r="R431" t="str">
        <f t="shared" si="104"/>
        <v>dp</v>
      </c>
      <c r="S431" t="str">
        <f t="shared" si="106"/>
        <v>ar</v>
      </c>
      <c r="T431" t="str">
        <f t="shared" si="101"/>
        <v>r0</v>
      </c>
      <c r="U431" t="str">
        <f>IF(M431="consonant",#REF!,"")</f>
        <v/>
      </c>
      <c r="V431" t="str">
        <f t="shared" si="107"/>
        <v>lx</v>
      </c>
      <c r="W431" t="str">
        <f t="shared" si="108"/>
        <v>bk</v>
      </c>
      <c r="X431" t="str">
        <f t="shared" si="109"/>
        <v>un</v>
      </c>
      <c r="Y431" t="str">
        <f t="shared" si="105"/>
        <v>b</v>
      </c>
      <c r="AA431" t="str">
        <f t="shared" si="100"/>
        <v>const W1870DannebrogNebraskaLAUM420= L.marker([41.3206,-98.5402], {icon: dp_lx}).bindPopup('Dannebrog, Nebraska&lt;br&gt;&lt;span style=font-size:11px&gt;White 1875-99&lt;/span&gt;&lt;br&gt;LAUM 420 (Allen, 1973)').addTo(W1870);</v>
      </c>
      <c r="AG431" t="s">
        <v>8169</v>
      </c>
    </row>
    <row r="432" spans="1:33">
      <c r="A432" t="s">
        <v>5325</v>
      </c>
      <c r="B432" t="s">
        <v>7608</v>
      </c>
      <c r="D432" t="s">
        <v>7647</v>
      </c>
      <c r="F432" s="41" t="s">
        <v>7430</v>
      </c>
      <c r="G432" t="s">
        <v>5314</v>
      </c>
      <c r="I432" s="5"/>
      <c r="J432" s="5"/>
      <c r="N432" t="str">
        <f t="shared" si="102"/>
        <v>St. Paul, Nebraska&lt;br&gt;&lt;span style=font-size:11px&gt;White 1875-99&lt;/span&gt;&lt;br&gt;LAUM 421 (Allen, 1973)</v>
      </c>
      <c r="O432" t="str">
        <f t="shared" si="103"/>
        <v>W1870StPaulNebraskaLAUM421</v>
      </c>
      <c r="R432" t="str">
        <f t="shared" si="104"/>
        <v>dp</v>
      </c>
      <c r="S432" t="str">
        <f t="shared" si="106"/>
        <v>ar</v>
      </c>
      <c r="T432" t="str">
        <f t="shared" si="101"/>
        <v>r0</v>
      </c>
      <c r="U432" t="str">
        <f>IF(M432="consonant",#REF!,"")</f>
        <v/>
      </c>
      <c r="V432" t="str">
        <f t="shared" si="107"/>
        <v>lx</v>
      </c>
      <c r="W432" t="str">
        <f t="shared" si="108"/>
        <v>bk</v>
      </c>
      <c r="X432" t="str">
        <f t="shared" si="109"/>
        <v>un</v>
      </c>
      <c r="Y432" t="str">
        <f t="shared" si="105"/>
        <v>b</v>
      </c>
      <c r="AA432" t="str">
        <f t="shared" si="100"/>
        <v/>
      </c>
      <c r="AG432" t="s">
        <v>5164</v>
      </c>
    </row>
    <row r="433" spans="1:33">
      <c r="A433" t="s">
        <v>5325</v>
      </c>
      <c r="B433" t="s">
        <v>7609</v>
      </c>
      <c r="D433" t="s">
        <v>7647</v>
      </c>
      <c r="F433" s="41" t="s">
        <v>7432</v>
      </c>
      <c r="G433" t="s">
        <v>5314</v>
      </c>
      <c r="I433" s="5">
        <v>-98.369510000000005</v>
      </c>
      <c r="J433" s="5">
        <v>40.77196</v>
      </c>
      <c r="N433" t="str">
        <f t="shared" si="102"/>
        <v>Doniphan, Nebraska&lt;br&gt;&lt;span style=font-size:11px&gt;White 1875-99&lt;/span&gt;&lt;br&gt;LAUM 423 (Allen, 1973)</v>
      </c>
      <c r="O433" t="str">
        <f t="shared" si="103"/>
        <v>W1870DoniphanNebraskaLAUM423</v>
      </c>
      <c r="R433" t="str">
        <f t="shared" si="104"/>
        <v>dp</v>
      </c>
      <c r="S433" t="str">
        <f t="shared" si="106"/>
        <v>ar</v>
      </c>
      <c r="T433" t="str">
        <f t="shared" si="101"/>
        <v>r0</v>
      </c>
      <c r="U433" t="str">
        <f>IF(M433="consonant",#REF!,"")</f>
        <v/>
      </c>
      <c r="V433" t="str">
        <f t="shared" si="107"/>
        <v>lx</v>
      </c>
      <c r="W433" t="str">
        <f t="shared" si="108"/>
        <v>bk</v>
      </c>
      <c r="X433" t="str">
        <f t="shared" si="109"/>
        <v>un</v>
      </c>
      <c r="Y433" t="str">
        <f t="shared" si="105"/>
        <v>b</v>
      </c>
      <c r="AA433" t="str">
        <f t="shared" si="100"/>
        <v>const W1870DoniphanNebraskaLAUM423= L.marker([40.77196,-98.36951], {icon: dp_lx}).bindPopup('Doniphan, Nebraska&lt;br&gt;&lt;span style=font-size:11px&gt;White 1875-99&lt;/span&gt;&lt;br&gt;LAUM 423 (Allen, 1973)').addTo(W1870);</v>
      </c>
      <c r="AG433" t="s">
        <v>8170</v>
      </c>
    </row>
    <row r="434" spans="1:33">
      <c r="A434" t="s">
        <v>5325</v>
      </c>
      <c r="B434" t="s">
        <v>7610</v>
      </c>
      <c r="D434" t="s">
        <v>7647</v>
      </c>
      <c r="F434" s="41" t="s">
        <v>189</v>
      </c>
      <c r="G434" t="s">
        <v>5314</v>
      </c>
      <c r="I434" s="5">
        <v>-96.667000000000002</v>
      </c>
      <c r="J434" s="5">
        <v>40.799999999999997</v>
      </c>
      <c r="N434" t="str">
        <f t="shared" si="102"/>
        <v>Lincoln, Nebraska&lt;br&gt;&lt;span style=font-size:11px&gt;White 1875-99&lt;/span&gt;&lt;br&gt;LAUM 426 (Allen, 1973)</v>
      </c>
      <c r="O434" t="str">
        <f t="shared" si="103"/>
        <v>W1870LincolnNebraskaLAUM426</v>
      </c>
      <c r="R434" t="str">
        <f t="shared" si="104"/>
        <v>dp</v>
      </c>
      <c r="S434" t="str">
        <f t="shared" si="106"/>
        <v>ar</v>
      </c>
      <c r="T434" t="str">
        <f t="shared" si="101"/>
        <v>r0</v>
      </c>
      <c r="U434" t="str">
        <f>IF(M434="consonant",#REF!,"")</f>
        <v/>
      </c>
      <c r="V434" t="str">
        <f t="shared" si="107"/>
        <v>lx</v>
      </c>
      <c r="W434" t="str">
        <f t="shared" si="108"/>
        <v>bk</v>
      </c>
      <c r="X434" t="str">
        <f t="shared" si="109"/>
        <v>un</v>
      </c>
      <c r="Y434" t="str">
        <f t="shared" si="105"/>
        <v>b</v>
      </c>
      <c r="AA434" t="str">
        <f t="shared" si="100"/>
        <v>const W1870LincolnNebraskaLAUM426= L.marker([40.8,-96.667], {icon: dp_lx}).bindPopup('Lincoln, Nebraska&lt;br&gt;&lt;span style=font-size:11px&gt;White 1875-99&lt;/span&gt;&lt;br&gt;LAUM 426 (Allen, 1973)').addTo(W1870);</v>
      </c>
      <c r="AG434" t="s">
        <v>8171</v>
      </c>
    </row>
    <row r="435" spans="1:33">
      <c r="A435" t="s">
        <v>5325</v>
      </c>
      <c r="B435" t="s">
        <v>7611</v>
      </c>
      <c r="D435" t="s">
        <v>7647</v>
      </c>
      <c r="F435" s="41" t="s">
        <v>3943</v>
      </c>
      <c r="G435" t="s">
        <v>5314</v>
      </c>
      <c r="I435" s="5">
        <v>-96.348299999999995</v>
      </c>
      <c r="J435" s="5">
        <v>41.3142</v>
      </c>
      <c r="N435" t="str">
        <f t="shared" si="102"/>
        <v>Valley, Nebraska&lt;br&gt;&lt;span style=font-size:11px&gt;White 1875-99&lt;/span&gt;&lt;br&gt;LAUM 427 (Allen, 1973)</v>
      </c>
      <c r="O435" t="str">
        <f t="shared" si="103"/>
        <v>W1870ValleyNebraskaLAUM427</v>
      </c>
      <c r="R435" t="str">
        <f t="shared" si="104"/>
        <v>dp</v>
      </c>
      <c r="S435" t="str">
        <f t="shared" si="106"/>
        <v>ar</v>
      </c>
      <c r="T435" t="str">
        <f t="shared" si="101"/>
        <v>r0</v>
      </c>
      <c r="U435" t="str">
        <f>IF(M435="consonant",#REF!,"")</f>
        <v/>
      </c>
      <c r="V435" t="str">
        <f t="shared" si="107"/>
        <v>lx</v>
      </c>
      <c r="W435" t="str">
        <f t="shared" si="108"/>
        <v>bk</v>
      </c>
      <c r="X435" t="str">
        <f t="shared" si="109"/>
        <v>un</v>
      </c>
      <c r="Y435" t="str">
        <f t="shared" si="105"/>
        <v>b</v>
      </c>
      <c r="AA435" t="str">
        <f t="shared" si="100"/>
        <v>const W1870ValleyNebraskaLAUM427= L.marker([41.3142,-96.3483], {icon: dp_lx}).bindPopup('Valley, Nebraska&lt;br&gt;&lt;span style=font-size:11px&gt;White 1875-99&lt;/span&gt;&lt;br&gt;LAUM 427 (Allen, 1973)').addTo(W1870);</v>
      </c>
      <c r="AG435" t="s">
        <v>8172</v>
      </c>
    </row>
    <row r="436" spans="1:33">
      <c r="A436" t="s">
        <v>5325</v>
      </c>
      <c r="B436" t="s">
        <v>7612</v>
      </c>
      <c r="D436" t="s">
        <v>7647</v>
      </c>
      <c r="F436" s="41" t="s">
        <v>191</v>
      </c>
      <c r="G436" t="s">
        <v>5314</v>
      </c>
      <c r="I436" s="5">
        <v>-95.9345</v>
      </c>
      <c r="J436" s="5">
        <v>41.256500000000003</v>
      </c>
      <c r="N436" t="str">
        <f t="shared" si="102"/>
        <v>Omaha, Nebraska&lt;br&gt;&lt;span style=font-size:11px&gt;White 1875-99&lt;/span&gt;&lt;br&gt;LAUM 428 (Allen, 1973)</v>
      </c>
      <c r="O436" t="str">
        <f t="shared" si="103"/>
        <v>W1870OmahaNebraskaLAUM428</v>
      </c>
      <c r="R436" t="str">
        <f t="shared" si="104"/>
        <v>dp</v>
      </c>
      <c r="S436" t="str">
        <f t="shared" si="106"/>
        <v>ar</v>
      </c>
      <c r="T436" t="str">
        <f t="shared" si="101"/>
        <v>r0</v>
      </c>
      <c r="U436" t="str">
        <f>IF(M436="consonant",#REF!,"")</f>
        <v/>
      </c>
      <c r="V436" t="str">
        <f t="shared" si="107"/>
        <v>lx</v>
      </c>
      <c r="W436" t="str">
        <f t="shared" si="108"/>
        <v>bk</v>
      </c>
      <c r="X436" t="str">
        <f t="shared" si="109"/>
        <v>un</v>
      </c>
      <c r="Y436" t="str">
        <f t="shared" si="105"/>
        <v>b</v>
      </c>
      <c r="AA436" t="str">
        <f t="shared" si="100"/>
        <v>const W1870OmahaNebraskaLAUM428= L.marker([41.2565,-95.9345], {icon: dp_lx}).bindPopup('Omaha, Nebraska&lt;br&gt;&lt;span style=font-size:11px&gt;White 1875-99&lt;/span&gt;&lt;br&gt;LAUM 428 (Allen, 1973)').addTo(W1870);</v>
      </c>
      <c r="AG436" t="s">
        <v>8173</v>
      </c>
    </row>
    <row r="437" spans="1:33">
      <c r="A437" t="s">
        <v>5325</v>
      </c>
      <c r="B437" t="s">
        <v>7613</v>
      </c>
      <c r="D437" t="s">
        <v>7647</v>
      </c>
      <c r="F437" s="41" t="s">
        <v>7435</v>
      </c>
      <c r="G437" t="s">
        <v>5314</v>
      </c>
      <c r="I437" s="5">
        <v>-101.53</v>
      </c>
      <c r="J437" s="5">
        <v>40.234999999999999</v>
      </c>
      <c r="N437" t="str">
        <f t="shared" si="102"/>
        <v>Benkelman, Nebraska&lt;br&gt;&lt;span style=font-size:11px&gt;White 1875-99&lt;/span&gt;&lt;br&gt;LAUM 429 (Allen, 1973)</v>
      </c>
      <c r="O437" t="str">
        <f t="shared" si="103"/>
        <v>W1870BenkelmanNebraskaLAUM429</v>
      </c>
      <c r="R437" t="str">
        <f t="shared" si="104"/>
        <v>dp</v>
      </c>
      <c r="S437" t="str">
        <f t="shared" si="106"/>
        <v>ar</v>
      </c>
      <c r="T437" t="str">
        <f t="shared" si="101"/>
        <v>r0</v>
      </c>
      <c r="U437" t="str">
        <f>IF(M437="consonant",#REF!,"")</f>
        <v/>
      </c>
      <c r="V437" t="str">
        <f t="shared" si="107"/>
        <v>lx</v>
      </c>
      <c r="W437" t="str">
        <f t="shared" si="108"/>
        <v>bk</v>
      </c>
      <c r="X437" t="str">
        <f t="shared" si="109"/>
        <v>un</v>
      </c>
      <c r="Y437" t="str">
        <f t="shared" si="105"/>
        <v>b</v>
      </c>
      <c r="AA437" t="str">
        <f t="shared" ref="AA437:AA500" si="110">IF(OR(R437="",V437=""),"",IF(I437="","","const "&amp;O437&amp;"= L.marker(["&amp;J437&amp;","&amp;I437&amp;"], {icon: "&amp;R437&amp;"_"&amp;V437&amp;"}).bindPopup('"&amp;N437&amp;"').addTo("&amp;A437&amp;");"))</f>
        <v>const W1870BenkelmanNebraskaLAUM429= L.marker([40.235,-101.53], {icon: dp_lx}).bindPopup('Benkelman, Nebraska&lt;br&gt;&lt;span style=font-size:11px&gt;White 1875-99&lt;/span&gt;&lt;br&gt;LAUM 429 (Allen, 1973)').addTo(W1870);</v>
      </c>
      <c r="AG437" t="s">
        <v>8174</v>
      </c>
    </row>
    <row r="438" spans="1:33">
      <c r="A438" t="s">
        <v>5325</v>
      </c>
      <c r="B438" t="s">
        <v>7614</v>
      </c>
      <c r="D438" t="s">
        <v>7647</v>
      </c>
      <c r="F438" s="41" t="s">
        <v>7437</v>
      </c>
      <c r="G438" t="s">
        <v>5314</v>
      </c>
      <c r="I438" s="5">
        <v>-99.371300000000005</v>
      </c>
      <c r="J438" s="5">
        <v>40.441899999999997</v>
      </c>
      <c r="N438" t="str">
        <f t="shared" si="102"/>
        <v>Holdredge, Nebraska&lt;br&gt;&lt;span style=font-size:11px&gt;White 1875-99&lt;/span&gt;&lt;br&gt;LAUM 430 (Allen, 1973)</v>
      </c>
      <c r="O438" t="str">
        <f t="shared" si="103"/>
        <v>W1870HoldredgeNebraskaLAUM430</v>
      </c>
      <c r="R438" t="str">
        <f t="shared" si="104"/>
        <v>dp</v>
      </c>
      <c r="S438" t="str">
        <f t="shared" si="106"/>
        <v>ar</v>
      </c>
      <c r="T438" t="str">
        <f t="shared" ref="T438:T501" si="111">IF(M438="rhot","",IF(M438="AAE_7R","r7",IF(AND(D438="(Labov et al, 2003)",M438="W"),"r3","r0")))</f>
        <v>r0</v>
      </c>
      <c r="U438" t="str">
        <f>IF(M438="consonant",#REF!,"")</f>
        <v/>
      </c>
      <c r="V438" t="str">
        <f t="shared" si="107"/>
        <v>lx</v>
      </c>
      <c r="W438" t="str">
        <f t="shared" si="108"/>
        <v>bk</v>
      </c>
      <c r="X438" t="str">
        <f t="shared" si="109"/>
        <v>un</v>
      </c>
      <c r="Y438" t="str">
        <f t="shared" si="105"/>
        <v>b</v>
      </c>
      <c r="AA438" t="str">
        <f t="shared" si="110"/>
        <v>const W1870HoldredgeNebraskaLAUM430= L.marker([40.4419,-99.3713], {icon: dp_lx}).bindPopup('Holdredge, Nebraska&lt;br&gt;&lt;span style=font-size:11px&gt;White 1875-99&lt;/span&gt;&lt;br&gt;LAUM 430 (Allen, 1973)').addTo(W1870);</v>
      </c>
      <c r="AG438" t="s">
        <v>8175</v>
      </c>
    </row>
    <row r="439" spans="1:33">
      <c r="A439" t="s">
        <v>5325</v>
      </c>
      <c r="B439" t="s">
        <v>7615</v>
      </c>
      <c r="D439" t="s">
        <v>7647</v>
      </c>
      <c r="F439" s="41" t="s">
        <v>7437</v>
      </c>
      <c r="G439" t="s">
        <v>5314</v>
      </c>
      <c r="I439" s="5">
        <v>-99.371300000000005</v>
      </c>
      <c r="J439" s="5">
        <v>40.441899999999997</v>
      </c>
      <c r="N439" t="str">
        <f t="shared" si="102"/>
        <v>Holdredge, Nebraska&lt;br&gt;&lt;span style=font-size:11px&gt;White 1875-99&lt;/span&gt;&lt;br&gt;LAUM 431 (Allen, 1973)</v>
      </c>
      <c r="O439" t="str">
        <f t="shared" si="103"/>
        <v>W1870HoldredgeNebraskaLAUM431</v>
      </c>
      <c r="R439" t="str">
        <f t="shared" si="104"/>
        <v>dp</v>
      </c>
      <c r="S439" t="str">
        <f t="shared" si="106"/>
        <v>ar</v>
      </c>
      <c r="T439" t="str">
        <f t="shared" si="111"/>
        <v>r0</v>
      </c>
      <c r="U439" t="str">
        <f>IF(M439="consonant",#REF!,"")</f>
        <v/>
      </c>
      <c r="V439" t="str">
        <f t="shared" si="107"/>
        <v>lx</v>
      </c>
      <c r="W439" t="str">
        <f t="shared" si="108"/>
        <v>bk</v>
      </c>
      <c r="X439" t="str">
        <f t="shared" si="109"/>
        <v>un</v>
      </c>
      <c r="Y439" t="str">
        <f t="shared" si="105"/>
        <v>b</v>
      </c>
      <c r="AA439" t="str">
        <f t="shared" si="110"/>
        <v>const W1870HoldredgeNebraskaLAUM431= L.marker([40.4419,-99.3713], {icon: dp_lx}).bindPopup('Holdredge, Nebraska&lt;br&gt;&lt;span style=font-size:11px&gt;White 1875-99&lt;/span&gt;&lt;br&gt;LAUM 431 (Allen, 1973)').addTo(W1870);</v>
      </c>
      <c r="AG439" t="s">
        <v>8176</v>
      </c>
    </row>
    <row r="440" spans="1:33">
      <c r="A440" t="s">
        <v>5325</v>
      </c>
      <c r="B440" t="s">
        <v>7616</v>
      </c>
      <c r="D440" t="s">
        <v>7647</v>
      </c>
      <c r="F440" s="41" t="s">
        <v>7439</v>
      </c>
      <c r="G440" t="s">
        <v>5314</v>
      </c>
      <c r="I440" s="5"/>
      <c r="J440" s="5"/>
      <c r="N440" t="str">
        <f t="shared" si="102"/>
        <v>Hubbell, Nebraska&lt;br&gt;&lt;span style=font-size:11px&gt;White 1875-99&lt;/span&gt;&lt;br&gt;LAUM 432 (Allen, 1973)</v>
      </c>
      <c r="O440" t="str">
        <f t="shared" si="103"/>
        <v>W1870HubbellNebraskaLAUM432</v>
      </c>
      <c r="R440" t="str">
        <f t="shared" si="104"/>
        <v>dp</v>
      </c>
      <c r="S440" t="str">
        <f t="shared" si="106"/>
        <v>ar</v>
      </c>
      <c r="T440" t="str">
        <f t="shared" si="111"/>
        <v>r0</v>
      </c>
      <c r="U440" t="str">
        <f>IF(M440="consonant",#REF!,"")</f>
        <v/>
      </c>
      <c r="V440" t="str">
        <f t="shared" si="107"/>
        <v>lx</v>
      </c>
      <c r="W440" t="str">
        <f t="shared" si="108"/>
        <v>bk</v>
      </c>
      <c r="X440" t="str">
        <f t="shared" si="109"/>
        <v>un</v>
      </c>
      <c r="Y440" t="str">
        <f t="shared" si="105"/>
        <v>b</v>
      </c>
      <c r="AA440" t="str">
        <f t="shared" si="110"/>
        <v/>
      </c>
      <c r="AG440" t="s">
        <v>5164</v>
      </c>
    </row>
    <row r="441" spans="1:33">
      <c r="A441" t="s">
        <v>5325</v>
      </c>
      <c r="B441" t="s">
        <v>7617</v>
      </c>
      <c r="D441" t="s">
        <v>7647</v>
      </c>
      <c r="F441" s="41" t="s">
        <v>7440</v>
      </c>
      <c r="G441" t="s">
        <v>5314</v>
      </c>
      <c r="I441" s="5"/>
      <c r="J441" s="5"/>
      <c r="N441" t="str">
        <f t="shared" si="102"/>
        <v>Hebron, Nebraska&lt;br&gt;&lt;span style=font-size:11px&gt;White 1875-99&lt;/span&gt;&lt;br&gt;LAUM 433 (Allen, 1973)</v>
      </c>
      <c r="O441" t="str">
        <f t="shared" si="103"/>
        <v>W1870HebronNebraskaLAUM433</v>
      </c>
      <c r="R441" t="str">
        <f t="shared" si="104"/>
        <v>dp</v>
      </c>
      <c r="S441" t="str">
        <f t="shared" si="106"/>
        <v>ar</v>
      </c>
      <c r="T441" t="str">
        <f t="shared" si="111"/>
        <v>r0</v>
      </c>
      <c r="U441" t="str">
        <f>IF(M441="consonant",#REF!,"")</f>
        <v/>
      </c>
      <c r="V441" t="str">
        <f t="shared" si="107"/>
        <v>lx</v>
      </c>
      <c r="W441" t="str">
        <f t="shared" si="108"/>
        <v>bk</v>
      </c>
      <c r="X441" t="str">
        <f t="shared" si="109"/>
        <v>un</v>
      </c>
      <c r="Y441" t="str">
        <f t="shared" si="105"/>
        <v>b</v>
      </c>
      <c r="AA441" t="str">
        <f t="shared" si="110"/>
        <v/>
      </c>
      <c r="AG441" t="s">
        <v>5164</v>
      </c>
    </row>
    <row r="442" spans="1:33">
      <c r="A442" t="s">
        <v>5325</v>
      </c>
      <c r="B442" t="s">
        <v>7618</v>
      </c>
      <c r="D442" t="s">
        <v>7647</v>
      </c>
      <c r="F442" s="41" t="s">
        <v>7435</v>
      </c>
      <c r="G442" t="s">
        <v>5314</v>
      </c>
      <c r="I442" s="5">
        <v>-101.53</v>
      </c>
      <c r="J442" s="5">
        <v>40.234999999999999</v>
      </c>
      <c r="N442" t="str">
        <f t="shared" si="102"/>
        <v>Benkelman, Nebraska&lt;br&gt;&lt;span style=font-size:11px&gt;White 1875-99&lt;/span&gt;&lt;br&gt;LAUM 437 (Allen, 1973)</v>
      </c>
      <c r="O442" t="str">
        <f t="shared" si="103"/>
        <v>W1870BenkelmanNebraskaLAUM437</v>
      </c>
      <c r="R442" t="str">
        <f t="shared" si="104"/>
        <v>dp</v>
      </c>
      <c r="S442" t="str">
        <f t="shared" si="106"/>
        <v>ar</v>
      </c>
      <c r="T442" t="str">
        <f t="shared" si="111"/>
        <v>r0</v>
      </c>
      <c r="U442" t="str">
        <f>IF(M442="consonant",#REF!,"")</f>
        <v/>
      </c>
      <c r="V442" t="str">
        <f t="shared" si="107"/>
        <v>lx</v>
      </c>
      <c r="W442" t="str">
        <f t="shared" si="108"/>
        <v>bk</v>
      </c>
      <c r="X442" t="str">
        <f t="shared" si="109"/>
        <v>un</v>
      </c>
      <c r="Y442" t="str">
        <f t="shared" si="105"/>
        <v>b</v>
      </c>
      <c r="AA442" t="str">
        <f t="shared" si="110"/>
        <v>const W1870BenkelmanNebraskaLAUM437= L.marker([40.235,-101.53], {icon: dp_lx}).bindPopup('Benkelman, Nebraska&lt;br&gt;&lt;span style=font-size:11px&gt;White 1875-99&lt;/span&gt;&lt;br&gt;LAUM 437 (Allen, 1973)').addTo(W1870);</v>
      </c>
      <c r="AG442" t="s">
        <v>8177</v>
      </c>
    </row>
    <row r="443" spans="1:33">
      <c r="A443" t="s">
        <v>5326</v>
      </c>
      <c r="B443" t="s">
        <v>7619</v>
      </c>
      <c r="D443" t="s">
        <v>7647</v>
      </c>
      <c r="F443" s="41" t="s">
        <v>4014</v>
      </c>
      <c r="G443" t="s">
        <v>5300</v>
      </c>
      <c r="I443" s="5"/>
      <c r="J443" s="5"/>
      <c r="N443" t="str">
        <f t="shared" si="102"/>
        <v>Crookston, Minnesota&lt;br&gt;&lt;span style=font-size:11px&gt;White 1900-44&lt;/span&gt;&lt;br&gt;LAUM 9 (Allen, 1973)</v>
      </c>
      <c r="O443" t="str">
        <f t="shared" si="103"/>
        <v>W1900CrookstonMinnesotaLAUM9</v>
      </c>
      <c r="R443" t="str">
        <f t="shared" si="104"/>
        <v>dp</v>
      </c>
      <c r="S443" t="str">
        <f t="shared" si="106"/>
        <v>ar</v>
      </c>
      <c r="T443" t="str">
        <f t="shared" si="111"/>
        <v>r0</v>
      </c>
      <c r="U443" t="str">
        <f>IF(M443="consonant",#REF!,"")</f>
        <v/>
      </c>
      <c r="V443" t="str">
        <f t="shared" si="107"/>
        <v>lx</v>
      </c>
      <c r="W443" t="str">
        <f t="shared" si="108"/>
        <v>bk</v>
      </c>
      <c r="X443" t="str">
        <f t="shared" si="109"/>
        <v>ho</v>
      </c>
      <c r="Y443" t="str">
        <f t="shared" si="105"/>
        <v>b</v>
      </c>
      <c r="AA443" t="str">
        <f t="shared" si="110"/>
        <v/>
      </c>
      <c r="AG443" t="s">
        <v>5164</v>
      </c>
    </row>
    <row r="444" spans="1:33">
      <c r="A444" t="s">
        <v>5326</v>
      </c>
      <c r="B444" t="s">
        <v>7620</v>
      </c>
      <c r="D444" t="s">
        <v>7647</v>
      </c>
      <c r="F444" s="41" t="s">
        <v>903</v>
      </c>
      <c r="G444" t="s">
        <v>5300</v>
      </c>
      <c r="I444" s="5">
        <v>-92.536600000000007</v>
      </c>
      <c r="J444" s="5">
        <v>47.523299999999999</v>
      </c>
      <c r="N444" t="str">
        <f t="shared" si="102"/>
        <v>Virginia, Minnesota&lt;br&gt;&lt;span style=font-size:11px&gt;White 1900-44&lt;/span&gt;&lt;br&gt;LAUM 14 (Allen, 1973)</v>
      </c>
      <c r="O444" t="str">
        <f t="shared" si="103"/>
        <v>W1900VirginiaMinnesotaLAUM14</v>
      </c>
      <c r="R444" t="str">
        <f t="shared" si="104"/>
        <v>dp</v>
      </c>
      <c r="S444" t="str">
        <f t="shared" si="106"/>
        <v>ar</v>
      </c>
      <c r="T444" t="str">
        <f t="shared" si="111"/>
        <v>r0</v>
      </c>
      <c r="U444" t="str">
        <f>IF(M444="consonant",#REF!,"")</f>
        <v/>
      </c>
      <c r="V444" t="str">
        <f t="shared" si="107"/>
        <v>lx</v>
      </c>
      <c r="W444" t="str">
        <f t="shared" si="108"/>
        <v>bk</v>
      </c>
      <c r="X444" t="str">
        <f t="shared" si="109"/>
        <v>ho</v>
      </c>
      <c r="Y444" t="str">
        <f t="shared" si="105"/>
        <v>b</v>
      </c>
      <c r="AA444" t="str">
        <f t="shared" si="110"/>
        <v>const W1900VirginiaMinnesotaLAUM14= L.marker([47.5233,-92.5366], {icon: dp_lx}).bindPopup('Virginia, Minnesota&lt;br&gt;&lt;span style=font-size:11px&gt;White 1900-44&lt;/span&gt;&lt;br&gt;LAUM 14 (Allen, 1973)').addTo(W1900);</v>
      </c>
      <c r="AG444" t="s">
        <v>8178</v>
      </c>
    </row>
    <row r="445" spans="1:33">
      <c r="A445" t="s">
        <v>5326</v>
      </c>
      <c r="B445" t="s">
        <v>7621</v>
      </c>
      <c r="D445" t="s">
        <v>7647</v>
      </c>
      <c r="F445" s="41" t="s">
        <v>153</v>
      </c>
      <c r="G445" t="s">
        <v>5300</v>
      </c>
      <c r="I445" s="5">
        <v>-92.100499999999997</v>
      </c>
      <c r="J445" s="5">
        <v>46.786700000000003</v>
      </c>
      <c r="N445" t="str">
        <f t="shared" si="102"/>
        <v>Duluth, Minnesota&lt;br&gt;&lt;span style=font-size:11px&gt;White 1900-44&lt;/span&gt;&lt;br&gt;LAUM 18 (Allen, 1973)</v>
      </c>
      <c r="O445" t="str">
        <f t="shared" si="103"/>
        <v>W1900DuluthMinnesotaLAUM18</v>
      </c>
      <c r="R445" t="str">
        <f t="shared" si="104"/>
        <v>dp</v>
      </c>
      <c r="S445" t="str">
        <f t="shared" si="106"/>
        <v>ar</v>
      </c>
      <c r="T445" t="str">
        <f t="shared" si="111"/>
        <v>r0</v>
      </c>
      <c r="U445" t="str">
        <f>IF(M445="consonant",#REF!,"")</f>
        <v/>
      </c>
      <c r="V445" t="str">
        <f t="shared" si="107"/>
        <v>lx</v>
      </c>
      <c r="W445" t="str">
        <f t="shared" si="108"/>
        <v>bk</v>
      </c>
      <c r="X445" t="str">
        <f t="shared" si="109"/>
        <v>ho</v>
      </c>
      <c r="Y445" t="str">
        <f t="shared" si="105"/>
        <v>b</v>
      </c>
      <c r="AA445" t="str">
        <f t="shared" si="110"/>
        <v>const W1900DuluthMinnesotaLAUM18= L.marker([46.7867,-92.1005], {icon: dp_lx}).bindPopup('Duluth, Minnesota&lt;br&gt;&lt;span style=font-size:11px&gt;White 1900-44&lt;/span&gt;&lt;br&gt;LAUM 18 (Allen, 1973)').addTo(W1900);</v>
      </c>
      <c r="AG445" t="s">
        <v>8179</v>
      </c>
    </row>
    <row r="446" spans="1:33">
      <c r="A446" t="s">
        <v>5326</v>
      </c>
      <c r="B446" t="s">
        <v>7622</v>
      </c>
      <c r="D446" t="s">
        <v>7647</v>
      </c>
      <c r="F446" s="41" t="s">
        <v>4026</v>
      </c>
      <c r="G446" t="s">
        <v>5300</v>
      </c>
      <c r="I446" s="5"/>
      <c r="J446" s="5"/>
      <c r="N446" t="str">
        <f t="shared" si="102"/>
        <v>Graceville, Minnesota&lt;br&gt;&lt;span style=font-size:11px&gt;White 1900-44&lt;/span&gt;&lt;br&gt;LAUM 26 (Allen, 1973)</v>
      </c>
      <c r="O446" t="str">
        <f t="shared" si="103"/>
        <v>W1900GracevilleMinnesotaLAUM26</v>
      </c>
      <c r="R446" t="str">
        <f t="shared" si="104"/>
        <v>dp</v>
      </c>
      <c r="S446" t="str">
        <f t="shared" si="106"/>
        <v>ar</v>
      </c>
      <c r="T446" t="str">
        <f t="shared" si="111"/>
        <v>r0</v>
      </c>
      <c r="U446" t="str">
        <f>IF(M446="consonant",#REF!,"")</f>
        <v/>
      </c>
      <c r="V446" t="str">
        <f t="shared" si="107"/>
        <v>lx</v>
      </c>
      <c r="W446" t="str">
        <f t="shared" si="108"/>
        <v>bk</v>
      </c>
      <c r="X446" t="str">
        <f t="shared" si="109"/>
        <v>ho</v>
      </c>
      <c r="Y446" t="str">
        <f t="shared" si="105"/>
        <v>b</v>
      </c>
      <c r="AA446" t="str">
        <f t="shared" si="110"/>
        <v/>
      </c>
      <c r="AG446" t="s">
        <v>5164</v>
      </c>
    </row>
    <row r="447" spans="1:33">
      <c r="A447" t="s">
        <v>5326</v>
      </c>
      <c r="B447" t="s">
        <v>7623</v>
      </c>
      <c r="D447" t="s">
        <v>7647</v>
      </c>
      <c r="F447" s="41" t="s">
        <v>4030</v>
      </c>
      <c r="G447" t="s">
        <v>5300</v>
      </c>
      <c r="I447" s="5"/>
      <c r="J447" s="5"/>
      <c r="N447" t="str">
        <f t="shared" si="102"/>
        <v>Clearwater, Minnesota&lt;br&gt;&lt;span style=font-size:11px&gt;White 1900-44&lt;/span&gt;&lt;br&gt;LAUM 30 (Allen, 1973)</v>
      </c>
      <c r="O447" t="str">
        <f t="shared" si="103"/>
        <v>W1900ClearwaterMinnesotaLAUM30</v>
      </c>
      <c r="R447" t="str">
        <f t="shared" si="104"/>
        <v>dp</v>
      </c>
      <c r="S447" t="str">
        <f t="shared" si="106"/>
        <v>ar</v>
      </c>
      <c r="T447" t="str">
        <f t="shared" si="111"/>
        <v>r0</v>
      </c>
      <c r="U447" t="str">
        <f>IF(M447="consonant",#REF!,"")</f>
        <v/>
      </c>
      <c r="V447" t="str">
        <f t="shared" si="107"/>
        <v>lx</v>
      </c>
      <c r="W447" t="str">
        <f t="shared" si="108"/>
        <v>bk</v>
      </c>
      <c r="X447" t="str">
        <f t="shared" si="109"/>
        <v>ho</v>
      </c>
      <c r="Y447" t="str">
        <f t="shared" si="105"/>
        <v>b</v>
      </c>
      <c r="AA447" t="str">
        <f t="shared" si="110"/>
        <v/>
      </c>
      <c r="AG447" t="s">
        <v>5164</v>
      </c>
    </row>
    <row r="448" spans="1:33">
      <c r="A448" t="s">
        <v>5326</v>
      </c>
      <c r="B448" t="s">
        <v>7624</v>
      </c>
      <c r="D448" t="s">
        <v>7647</v>
      </c>
      <c r="F448" s="41" t="s">
        <v>151</v>
      </c>
      <c r="G448" t="s">
        <v>5300</v>
      </c>
      <c r="I448" s="5">
        <v>-93.265000000000001</v>
      </c>
      <c r="J448" s="5">
        <v>44.977699999999999</v>
      </c>
      <c r="N448" t="str">
        <f t="shared" si="102"/>
        <v>Minneapolis, Minnesota&lt;br&gt;&lt;span style=font-size:11px&gt;White 1900-44&lt;/span&gt;&lt;br&gt;LAUM 34 (Allen, 1973)</v>
      </c>
      <c r="O448" t="str">
        <f t="shared" si="103"/>
        <v>W1900MinneapolisMinnesotaLAUM34</v>
      </c>
      <c r="R448" t="str">
        <f t="shared" si="104"/>
        <v>dp</v>
      </c>
      <c r="S448" t="str">
        <f t="shared" si="106"/>
        <v>ar</v>
      </c>
      <c r="T448" t="str">
        <f t="shared" si="111"/>
        <v>r0</v>
      </c>
      <c r="U448" t="str">
        <f>IF(M448="consonant",#REF!,"")</f>
        <v/>
      </c>
      <c r="V448" t="str">
        <f t="shared" si="107"/>
        <v>lx</v>
      </c>
      <c r="W448" t="str">
        <f t="shared" si="108"/>
        <v>bk</v>
      </c>
      <c r="X448" t="str">
        <f t="shared" si="109"/>
        <v>ho</v>
      </c>
      <c r="Y448" t="str">
        <f t="shared" si="105"/>
        <v>b</v>
      </c>
      <c r="AA448" t="str">
        <f t="shared" si="110"/>
        <v>const W1900MinneapolisMinnesotaLAUM34= L.marker([44.9777,-93.265], {icon: dp_lx}).bindPopup('Minneapolis, Minnesota&lt;br&gt;&lt;span style=font-size:11px&gt;White 1900-44&lt;/span&gt;&lt;br&gt;LAUM 34 (Allen, 1973)').addTo(W1900);</v>
      </c>
      <c r="AG448" t="s">
        <v>8180</v>
      </c>
    </row>
    <row r="449" spans="1:33">
      <c r="A449" t="s">
        <v>5326</v>
      </c>
      <c r="B449" t="s">
        <v>7625</v>
      </c>
      <c r="D449" t="s">
        <v>7647</v>
      </c>
      <c r="F449" s="41" t="s">
        <v>4033</v>
      </c>
      <c r="G449" t="s">
        <v>5300</v>
      </c>
      <c r="I449" s="5">
        <v>-93.087699999999998</v>
      </c>
      <c r="J449" s="5">
        <v>45.026899999999998</v>
      </c>
      <c r="N449" t="str">
        <f t="shared" si="102"/>
        <v>Little Canada, Minnesota&lt;br&gt;&lt;span style=font-size:11px&gt;White 1900-44&lt;/span&gt;&lt;br&gt;LAUM 38 (Allen, 1973)</v>
      </c>
      <c r="O449" t="str">
        <f t="shared" si="103"/>
        <v>W1900LittleCanadaMinnesotaLAUM38</v>
      </c>
      <c r="R449" t="str">
        <f t="shared" si="104"/>
        <v>dp</v>
      </c>
      <c r="S449" t="str">
        <f t="shared" si="106"/>
        <v>ar</v>
      </c>
      <c r="T449" t="str">
        <f t="shared" si="111"/>
        <v>r0</v>
      </c>
      <c r="U449" t="str">
        <f>IF(M449="consonant",#REF!,"")</f>
        <v/>
      </c>
      <c r="V449" t="str">
        <f t="shared" si="107"/>
        <v>lx</v>
      </c>
      <c r="W449" t="str">
        <f t="shared" si="108"/>
        <v>bk</v>
      </c>
      <c r="X449" t="str">
        <f t="shared" si="109"/>
        <v>ho</v>
      </c>
      <c r="Y449" t="str">
        <f t="shared" si="105"/>
        <v>b</v>
      </c>
      <c r="AA449" t="str">
        <f t="shared" si="110"/>
        <v>const W1900LittleCanadaMinnesotaLAUM38= L.marker([45.0269,-93.0877], {icon: dp_lx}).bindPopup('Little Canada, Minnesota&lt;br&gt;&lt;span style=font-size:11px&gt;White 1900-44&lt;/span&gt;&lt;br&gt;LAUM 38 (Allen, 1973)').addTo(W1900);</v>
      </c>
      <c r="AG449" t="s">
        <v>8181</v>
      </c>
    </row>
    <row r="450" spans="1:33">
      <c r="A450" t="s">
        <v>5326</v>
      </c>
      <c r="B450" t="s">
        <v>7626</v>
      </c>
      <c r="D450" t="s">
        <v>7647</v>
      </c>
      <c r="F450" s="41" t="s">
        <v>4042</v>
      </c>
      <c r="G450" t="s">
        <v>5300</v>
      </c>
      <c r="I450" s="5">
        <v>-93.268799999999999</v>
      </c>
      <c r="J450" s="5">
        <v>44.295000000000002</v>
      </c>
      <c r="N450" t="str">
        <f t="shared" si="102"/>
        <v>Faribault, Minnesota&lt;br&gt;&lt;span style=font-size:11px&gt;White 1900-44&lt;/span&gt;&lt;br&gt;LAUM 50 (Allen, 1973)</v>
      </c>
      <c r="O450" t="str">
        <f t="shared" si="103"/>
        <v>W1900FaribaultMinnesotaLAUM50</v>
      </c>
      <c r="R450" t="str">
        <f t="shared" si="104"/>
        <v>dp</v>
      </c>
      <c r="S450" t="str">
        <f t="shared" si="106"/>
        <v>ar</v>
      </c>
      <c r="T450" t="str">
        <f t="shared" si="111"/>
        <v>r0</v>
      </c>
      <c r="U450" t="str">
        <f>IF(M450="consonant",#REF!,"")</f>
        <v/>
      </c>
      <c r="V450" t="str">
        <f t="shared" si="107"/>
        <v>lx</v>
      </c>
      <c r="W450" t="str">
        <f t="shared" si="108"/>
        <v>bk</v>
      </c>
      <c r="X450" t="str">
        <f t="shared" si="109"/>
        <v>ho</v>
      </c>
      <c r="Y450" t="str">
        <f t="shared" si="105"/>
        <v>b</v>
      </c>
      <c r="AA450" t="str">
        <f t="shared" si="110"/>
        <v>const W1900FaribaultMinnesotaLAUM50= L.marker([44.295,-93.2688], {icon: dp_lx}).bindPopup('Faribault, Minnesota&lt;br&gt;&lt;span style=font-size:11px&gt;White 1900-44&lt;/span&gt;&lt;br&gt;LAUM 50 (Allen, 1973)').addTo(W1900);</v>
      </c>
      <c r="AG450" t="s">
        <v>8182</v>
      </c>
    </row>
    <row r="451" spans="1:33">
      <c r="A451" t="s">
        <v>5326</v>
      </c>
      <c r="B451" t="s">
        <v>7627</v>
      </c>
      <c r="D451" t="s">
        <v>7647</v>
      </c>
      <c r="F451" s="41" t="s">
        <v>4045</v>
      </c>
      <c r="G451" t="s">
        <v>5300</v>
      </c>
      <c r="I451" s="5"/>
      <c r="J451" s="5"/>
      <c r="N451" t="str">
        <f t="shared" si="102"/>
        <v>Mapleton, Minnesota&lt;br&gt;&lt;span style=font-size:11px&gt;White 1900-44&lt;/span&gt;&lt;br&gt;LAUM 53 (Allen, 1973)</v>
      </c>
      <c r="O451" t="str">
        <f t="shared" si="103"/>
        <v>W1900MapletonMinnesotaLAUM53</v>
      </c>
      <c r="R451" t="str">
        <f t="shared" si="104"/>
        <v>dp</v>
      </c>
      <c r="S451" t="str">
        <f t="shared" si="106"/>
        <v>ar</v>
      </c>
      <c r="T451" t="str">
        <f t="shared" si="111"/>
        <v>r0</v>
      </c>
      <c r="U451" t="str">
        <f>IF(M451="consonant",#REF!,"")</f>
        <v/>
      </c>
      <c r="V451" t="str">
        <f t="shared" si="107"/>
        <v>lx</v>
      </c>
      <c r="W451" t="str">
        <f t="shared" si="108"/>
        <v>bk</v>
      </c>
      <c r="X451" t="str">
        <f t="shared" si="109"/>
        <v>ho</v>
      </c>
      <c r="Y451" t="str">
        <f t="shared" si="105"/>
        <v>b</v>
      </c>
      <c r="AA451" t="str">
        <f t="shared" si="110"/>
        <v/>
      </c>
      <c r="AG451" t="s">
        <v>5164</v>
      </c>
    </row>
    <row r="452" spans="1:33">
      <c r="A452" t="s">
        <v>5326</v>
      </c>
      <c r="B452" t="s">
        <v>7628</v>
      </c>
      <c r="D452" t="s">
        <v>7647</v>
      </c>
      <c r="F452" s="41" t="s">
        <v>4047</v>
      </c>
      <c r="G452" t="s">
        <v>5300</v>
      </c>
      <c r="I452" s="5">
        <v>-91.633300000000006</v>
      </c>
      <c r="J452" s="5">
        <v>44.05</v>
      </c>
      <c r="N452" t="str">
        <f t="shared" ref="N452:N515" si="112">F452&amp;", "&amp;G452&amp;"&lt;br&gt;&lt;span style=font-size:11px&gt;"&amp;IF(E452="","",E452&amp;" ")&amp;IF(TRIM(LEFT(A452,LEN(A452)-4))="W","White ",IF(TRIM(LEFT(A452,LEN(A452)-4))="B","Black ",IF(TRIM(LEFT(A452,LEN(A452)-4))="L","Hispanic ",IF(TRIM(LEFT(A452,LEN(A452)-4))="N","Indigenous ",IF(TRIM(LEFT(A452,LEN(A452)-4))="A","Asian ","")))))&amp;IF(TRIM(RIGHT(A452,LEN(A452)-1))="1700","1700-99",IF(TRIM(RIGHT(A452,LEN(A452)-1))="1800","1800-44",IF(TRIM(RIGHT(A452,LEN(A452)-1))="1850","1845-74",IF(TRIM(RIGHT(A452,LEN(A452)-1))="1870","1875-99",IF(TRIM(RIGHT(A452,LEN(A452)-1))="1900","1900-44",IF(TRIM(RIGHT(A452,LEN(A452)-1))="1950","1945-74",IF(TRIM(RIGHT(A452,LEN(A452)-1))="1970","1975-99","")))))))&amp;"&lt;/span&gt;&lt;br&gt;"&amp;B452&amp;" "&amp;IF(E452="","",E452&amp;" ")&amp;D452</f>
        <v>Winona, Minnesota&lt;br&gt;&lt;span style=font-size:11px&gt;White 1900-44&lt;/span&gt;&lt;br&gt;LAUM 58 (Allen, 1973)</v>
      </c>
      <c r="O452" t="str">
        <f t="shared" si="103"/>
        <v>W1900WinonaMinnesotaLAUM58</v>
      </c>
      <c r="R452" t="str">
        <f t="shared" si="104"/>
        <v>dp</v>
      </c>
      <c r="S452" t="str">
        <f t="shared" si="106"/>
        <v>ar</v>
      </c>
      <c r="T452" t="str">
        <f t="shared" si="111"/>
        <v>r0</v>
      </c>
      <c r="U452" t="str">
        <f>IF(M452="consonant",#REF!,"")</f>
        <v/>
      </c>
      <c r="V452" t="str">
        <f t="shared" si="107"/>
        <v>lx</v>
      </c>
      <c r="W452" t="str">
        <f t="shared" si="108"/>
        <v>bk</v>
      </c>
      <c r="X452" t="str">
        <f t="shared" si="109"/>
        <v>ho</v>
      </c>
      <c r="Y452" t="str">
        <f t="shared" si="105"/>
        <v>b</v>
      </c>
      <c r="AA452" t="str">
        <f t="shared" si="110"/>
        <v>const W1900WinonaMinnesotaLAUM58= L.marker([44.05,-91.6333], {icon: dp_lx}).bindPopup('Winona, Minnesota&lt;br&gt;&lt;span style=font-size:11px&gt;White 1900-44&lt;/span&gt;&lt;br&gt;LAUM 58 (Allen, 1973)').addTo(W1900);</v>
      </c>
      <c r="AG452" t="s">
        <v>8183</v>
      </c>
    </row>
    <row r="453" spans="1:33">
      <c r="A453" t="s">
        <v>5326</v>
      </c>
      <c r="B453" t="s">
        <v>7629</v>
      </c>
      <c r="D453" t="s">
        <v>7647</v>
      </c>
      <c r="F453" s="41" t="s">
        <v>85</v>
      </c>
      <c r="G453" t="s">
        <v>5309</v>
      </c>
      <c r="I453" s="5"/>
      <c r="J453" s="5"/>
      <c r="N453" t="str">
        <f t="shared" si="112"/>
        <v>Sioux City, Iowa&lt;br&gt;&lt;span style=font-size:11px&gt;White 1900-44&lt;/span&gt;&lt;br&gt;LAUM 110 (Allen, 1973)</v>
      </c>
      <c r="O453" t="str">
        <f t="shared" si="103"/>
        <v>W1900SiouxCityIowaLAUM110</v>
      </c>
      <c r="R453" t="str">
        <f t="shared" si="104"/>
        <v>dp</v>
      </c>
      <c r="S453" t="str">
        <f t="shared" si="106"/>
        <v>ar</v>
      </c>
      <c r="T453" t="str">
        <f t="shared" si="111"/>
        <v>r0</v>
      </c>
      <c r="U453" t="str">
        <f>IF(M453="consonant",#REF!,"")</f>
        <v/>
      </c>
      <c r="V453" t="str">
        <f t="shared" si="107"/>
        <v>lx</v>
      </c>
      <c r="W453" t="str">
        <f t="shared" si="108"/>
        <v>bk</v>
      </c>
      <c r="X453" t="str">
        <f t="shared" si="109"/>
        <v>ho</v>
      </c>
      <c r="Y453" t="str">
        <f t="shared" si="105"/>
        <v>b</v>
      </c>
      <c r="AA453" t="str">
        <f t="shared" si="110"/>
        <v/>
      </c>
      <c r="AG453" t="s">
        <v>5164</v>
      </c>
    </row>
    <row r="454" spans="1:33">
      <c r="A454" t="s">
        <v>5326</v>
      </c>
      <c r="B454" t="s">
        <v>7630</v>
      </c>
      <c r="D454" t="s">
        <v>7647</v>
      </c>
      <c r="F454" s="41" t="s">
        <v>7332</v>
      </c>
      <c r="G454" t="s">
        <v>5309</v>
      </c>
      <c r="I454" s="5"/>
      <c r="J454" s="5"/>
      <c r="N454" t="str">
        <f t="shared" si="112"/>
        <v>Janesville, Iowa&lt;br&gt;&lt;span style=font-size:11px&gt;White 1900-44&lt;/span&gt;&lt;br&gt;LAUM 117 (Allen, 1973)</v>
      </c>
      <c r="O454" t="str">
        <f t="shared" si="103"/>
        <v>W1900JanesvilleIowaLAUM117</v>
      </c>
      <c r="R454" t="str">
        <f t="shared" si="104"/>
        <v>dp</v>
      </c>
      <c r="S454" t="str">
        <f t="shared" si="106"/>
        <v>ar</v>
      </c>
      <c r="T454" t="str">
        <f t="shared" si="111"/>
        <v>r0</v>
      </c>
      <c r="U454" t="str">
        <f>IF(M454="consonant",#REF!,"")</f>
        <v/>
      </c>
      <c r="V454" t="str">
        <f t="shared" si="107"/>
        <v>lx</v>
      </c>
      <c r="W454" t="str">
        <f t="shared" si="108"/>
        <v>bk</v>
      </c>
      <c r="X454" t="str">
        <f t="shared" si="109"/>
        <v>ho</v>
      </c>
      <c r="Y454" t="str">
        <f t="shared" si="105"/>
        <v>b</v>
      </c>
      <c r="AA454" t="str">
        <f t="shared" si="110"/>
        <v/>
      </c>
      <c r="AG454" t="s">
        <v>5164</v>
      </c>
    </row>
    <row r="455" spans="1:33">
      <c r="A455" t="s">
        <v>5326</v>
      </c>
      <c r="B455" t="s">
        <v>7631</v>
      </c>
      <c r="D455" t="s">
        <v>7647</v>
      </c>
      <c r="F455" s="41" t="s">
        <v>7360</v>
      </c>
      <c r="G455" t="s">
        <v>5309</v>
      </c>
      <c r="I455" s="5"/>
      <c r="J455" s="5"/>
      <c r="N455" t="str">
        <f t="shared" si="112"/>
        <v>Keokuk, Iowa&lt;br&gt;&lt;span style=font-size:11px&gt;White 1900-44&lt;/span&gt;&lt;br&gt;LAUM 150 (Allen, 1973)</v>
      </c>
      <c r="O455" t="str">
        <f t="shared" si="103"/>
        <v>W1900KeokukIowaLAUM150</v>
      </c>
      <c r="R455" t="str">
        <f t="shared" si="104"/>
        <v>dp</v>
      </c>
      <c r="S455" t="str">
        <f t="shared" si="106"/>
        <v>ar</v>
      </c>
      <c r="T455" t="str">
        <f t="shared" si="111"/>
        <v>r0</v>
      </c>
      <c r="U455" t="str">
        <f>IF(M455="consonant",#REF!,"")</f>
        <v/>
      </c>
      <c r="V455" t="str">
        <f t="shared" si="107"/>
        <v>lx</v>
      </c>
      <c r="W455" t="str">
        <f t="shared" si="108"/>
        <v>bk</v>
      </c>
      <c r="X455" t="str">
        <f t="shared" si="109"/>
        <v>ho</v>
      </c>
      <c r="Y455" t="str">
        <f t="shared" si="105"/>
        <v>b</v>
      </c>
      <c r="AA455" t="str">
        <f t="shared" si="110"/>
        <v/>
      </c>
      <c r="AG455" t="s">
        <v>5164</v>
      </c>
    </row>
    <row r="456" spans="1:33">
      <c r="A456" t="s">
        <v>5326</v>
      </c>
      <c r="B456" t="s">
        <v>7632</v>
      </c>
      <c r="D456" t="s">
        <v>7647</v>
      </c>
      <c r="F456" s="44" t="s">
        <v>7368</v>
      </c>
      <c r="G456" t="s">
        <v>5313</v>
      </c>
      <c r="I456" s="5"/>
      <c r="J456" s="5"/>
      <c r="N456" t="str">
        <f t="shared" si="112"/>
        <v>Rolla, North Dakota&lt;br&gt;&lt;span style=font-size:11px&gt;White 1900-44&lt;/span&gt;&lt;br&gt;LAUM 205 (Allen, 1973)</v>
      </c>
      <c r="O456" t="str">
        <f t="shared" ref="O456:O493" si="113">A456&amp;SUBSTITUTE(SUBSTITUTE(SUBSTITUTE(F456,".","")," ",""),"-","")&amp;SUBSTITUTE(G456," ","")&amp;SUBSTITUTE(SUBSTITUTE(SUBSTITUTE(B456,".","")," ",""),"-","")</f>
        <v>W1900RollaNorthDakotaLAUM205</v>
      </c>
      <c r="R456" t="str">
        <f t="shared" si="104"/>
        <v>dp</v>
      </c>
      <c r="S456" t="str">
        <f t="shared" si="106"/>
        <v>ar</v>
      </c>
      <c r="T456" t="str">
        <f t="shared" si="111"/>
        <v>r0</v>
      </c>
      <c r="U456" t="str">
        <f>IF(M456="consonant",#REF!,"")</f>
        <v/>
      </c>
      <c r="V456" t="str">
        <f t="shared" si="107"/>
        <v>lx</v>
      </c>
      <c r="W456" t="str">
        <f t="shared" si="108"/>
        <v>bk</v>
      </c>
      <c r="X456" t="str">
        <f t="shared" si="109"/>
        <v>ho</v>
      </c>
      <c r="Y456" t="str">
        <f t="shared" si="105"/>
        <v>b</v>
      </c>
      <c r="AA456" t="str">
        <f t="shared" si="110"/>
        <v/>
      </c>
      <c r="AG456" t="s">
        <v>5164</v>
      </c>
    </row>
    <row r="457" spans="1:33">
      <c r="A457" t="s">
        <v>5326</v>
      </c>
      <c r="B457" t="s">
        <v>7633</v>
      </c>
      <c r="D457" t="s">
        <v>7647</v>
      </c>
      <c r="F457" s="41" t="s">
        <v>186</v>
      </c>
      <c r="G457" t="s">
        <v>5313</v>
      </c>
      <c r="I457" s="5"/>
      <c r="J457" s="5"/>
      <c r="N457" t="str">
        <f t="shared" si="112"/>
        <v>Fargo, North Dakota&lt;br&gt;&lt;span style=font-size:11px&gt;White 1900-44&lt;/span&gt;&lt;br&gt;LAUM 221 (Allen, 1973)</v>
      </c>
      <c r="O457" t="str">
        <f t="shared" si="113"/>
        <v>W1900FargoNorthDakotaLAUM221</v>
      </c>
      <c r="R457" t="str">
        <f t="shared" si="104"/>
        <v>dp</v>
      </c>
      <c r="S457" t="str">
        <f t="shared" si="106"/>
        <v>ar</v>
      </c>
      <c r="T457" t="str">
        <f t="shared" si="111"/>
        <v>r0</v>
      </c>
      <c r="U457" t="str">
        <f>IF(M457="consonant",#REF!,"")</f>
        <v/>
      </c>
      <c r="V457" t="str">
        <f t="shared" si="107"/>
        <v>lx</v>
      </c>
      <c r="W457" t="str">
        <f t="shared" si="108"/>
        <v>bk</v>
      </c>
      <c r="X457" t="str">
        <f t="shared" si="109"/>
        <v>ho</v>
      </c>
      <c r="Y457" t="str">
        <f t="shared" si="105"/>
        <v>b</v>
      </c>
      <c r="AA457" t="str">
        <f t="shared" si="110"/>
        <v/>
      </c>
      <c r="AG457" t="s">
        <v>5164</v>
      </c>
    </row>
    <row r="458" spans="1:33">
      <c r="A458" t="s">
        <v>5326</v>
      </c>
      <c r="B458" t="s">
        <v>7634</v>
      </c>
      <c r="D458" t="s">
        <v>7647</v>
      </c>
      <c r="F458" s="41" t="s">
        <v>2275</v>
      </c>
      <c r="G458" t="s">
        <v>5316</v>
      </c>
      <c r="I458" s="5">
        <v>-98.497</v>
      </c>
      <c r="J458" s="5">
        <v>45.648899999999998</v>
      </c>
      <c r="N458" t="str">
        <f t="shared" si="112"/>
        <v>Westport, South Dakota&lt;br&gt;&lt;span style=font-size:11px&gt;White 1900-44&lt;/span&gt;&lt;br&gt;LAUM 306 (Allen, 1973)</v>
      </c>
      <c r="O458" t="str">
        <f t="shared" si="113"/>
        <v>W1900WestportSouthDakotaLAUM306</v>
      </c>
      <c r="R458" t="str">
        <f t="shared" ref="R458:R521" si="114">IF(M458="consonant","",IF(G458="Jamaica","lo",IF(OR(A458="W1700",A458="B1850",M458="Carib",M458="LA",M458="UM",M458="Bra",M458="EaNL"),"mn","dp")))</f>
        <v>dp</v>
      </c>
      <c r="S458" t="str">
        <f t="shared" si="106"/>
        <v>ar</v>
      </c>
      <c r="T458" t="str">
        <f t="shared" si="111"/>
        <v>r0</v>
      </c>
      <c r="U458" t="str">
        <f>IF(M458="consonant",#REF!,"")</f>
        <v/>
      </c>
      <c r="V458" t="str">
        <f t="shared" si="107"/>
        <v>lx</v>
      </c>
      <c r="W458" t="str">
        <f t="shared" si="108"/>
        <v>bk</v>
      </c>
      <c r="X458" t="str">
        <f t="shared" si="109"/>
        <v>ho</v>
      </c>
      <c r="Y458" t="str">
        <f t="shared" si="105"/>
        <v>b</v>
      </c>
      <c r="AA458" t="str">
        <f t="shared" si="110"/>
        <v>const W1900WestportSouthDakotaLAUM306= L.marker([45.6489,-98.497], {icon: dp_lx}).bindPopup('Westport, South Dakota&lt;br&gt;&lt;span style=font-size:11px&gt;White 1900-44&lt;/span&gt;&lt;br&gt;LAUM 306 (Allen, 1973)').addTo(W1900);</v>
      </c>
      <c r="AG458" t="s">
        <v>8184</v>
      </c>
    </row>
    <row r="459" spans="1:33">
      <c r="A459" t="s">
        <v>5326</v>
      </c>
      <c r="B459" t="s">
        <v>7635</v>
      </c>
      <c r="D459" t="s">
        <v>7647</v>
      </c>
      <c r="F459" s="41" t="s">
        <v>7397</v>
      </c>
      <c r="G459" t="s">
        <v>5316</v>
      </c>
      <c r="I459" s="5">
        <v>-103.76609999999999</v>
      </c>
      <c r="J459" s="5">
        <v>44.351999999999997</v>
      </c>
      <c r="N459" t="str">
        <f t="shared" si="112"/>
        <v>Lead, South Dakota&lt;br&gt;&lt;span style=font-size:11px&gt;White 1900-44&lt;/span&gt;&lt;br&gt;LAUM 310 (Allen, 1973)</v>
      </c>
      <c r="O459" t="str">
        <f t="shared" si="113"/>
        <v>W1900LeadSouthDakotaLAUM310</v>
      </c>
      <c r="R459" t="str">
        <f t="shared" si="114"/>
        <v>dp</v>
      </c>
      <c r="S459" t="str">
        <f t="shared" si="106"/>
        <v>ar</v>
      </c>
      <c r="T459" t="str">
        <f t="shared" si="111"/>
        <v>r0</v>
      </c>
      <c r="U459" t="str">
        <f>IF(M459="consonant",#REF!,"")</f>
        <v/>
      </c>
      <c r="V459" t="str">
        <f t="shared" si="107"/>
        <v>lx</v>
      </c>
      <c r="W459" t="str">
        <f t="shared" si="108"/>
        <v>bk</v>
      </c>
      <c r="X459" t="str">
        <f t="shared" si="109"/>
        <v>ho</v>
      </c>
      <c r="Y459" t="str">
        <f t="shared" si="105"/>
        <v>b</v>
      </c>
      <c r="AA459" t="str">
        <f t="shared" si="110"/>
        <v>const W1900LeadSouthDakotaLAUM310= L.marker([44.352,-103.7661], {icon: dp_lx}).bindPopup('Lead, South Dakota&lt;br&gt;&lt;span style=font-size:11px&gt;White 1900-44&lt;/span&gt;&lt;br&gt;LAUM 310 (Allen, 1973)').addTo(W1900);</v>
      </c>
      <c r="AG459" t="s">
        <v>8185</v>
      </c>
    </row>
    <row r="460" spans="1:33">
      <c r="A460" t="s">
        <v>5326</v>
      </c>
      <c r="B460" t="s">
        <v>7636</v>
      </c>
      <c r="D460" t="s">
        <v>7647</v>
      </c>
      <c r="F460" s="41" t="s">
        <v>7405</v>
      </c>
      <c r="G460" t="s">
        <v>5316</v>
      </c>
      <c r="I460" s="5">
        <v>-100.35380000000001</v>
      </c>
      <c r="J460" s="5">
        <v>44.366799999999998</v>
      </c>
      <c r="N460" t="str">
        <f t="shared" si="112"/>
        <v>Pierre, South Dakota&lt;br&gt;&lt;span style=font-size:11px&gt;White 1900-44&lt;/span&gt;&lt;br&gt;LAUM 315 (Allen, 1973)</v>
      </c>
      <c r="O460" t="str">
        <f t="shared" si="113"/>
        <v>W1900PierreSouthDakotaLAUM315</v>
      </c>
      <c r="R460" t="str">
        <f t="shared" si="114"/>
        <v>dp</v>
      </c>
      <c r="S460" t="str">
        <f t="shared" si="106"/>
        <v>ar</v>
      </c>
      <c r="T460" t="str">
        <f t="shared" si="111"/>
        <v>r0</v>
      </c>
      <c r="U460" t="str">
        <f>IF(M460="consonant",#REF!,"")</f>
        <v/>
      </c>
      <c r="V460" t="str">
        <f t="shared" si="107"/>
        <v>lx</v>
      </c>
      <c r="W460" t="str">
        <f t="shared" si="108"/>
        <v>bk</v>
      </c>
      <c r="X460" t="str">
        <f t="shared" si="109"/>
        <v>ho</v>
      </c>
      <c r="Y460" t="str">
        <f t="shared" si="105"/>
        <v>b</v>
      </c>
      <c r="AA460" t="str">
        <f t="shared" si="110"/>
        <v>const W1900PierreSouthDakotaLAUM315= L.marker([44.3668,-100.3538], {icon: dp_lx}).bindPopup('Pierre, South Dakota&lt;br&gt;&lt;span style=font-size:11px&gt;White 1900-44&lt;/span&gt;&lt;br&gt;LAUM 315 (Allen, 1973)').addTo(W1900);</v>
      </c>
      <c r="AG460" t="s">
        <v>8186</v>
      </c>
    </row>
    <row r="461" spans="1:33">
      <c r="A461" t="s">
        <v>5326</v>
      </c>
      <c r="B461" t="s">
        <v>7637</v>
      </c>
      <c r="D461" t="s">
        <v>7647</v>
      </c>
      <c r="F461" s="41" t="s">
        <v>7406</v>
      </c>
      <c r="G461" t="s">
        <v>5316</v>
      </c>
      <c r="I461" s="5">
        <v>-96.786299999999997</v>
      </c>
      <c r="J461" s="5">
        <v>44.302100000000003</v>
      </c>
      <c r="N461" t="str">
        <f t="shared" si="112"/>
        <v>Brookings, South Dakota&lt;br&gt;&lt;span style=font-size:11px&gt;White 1900-44&lt;/span&gt;&lt;br&gt;LAUM 318 (Allen, 1973)</v>
      </c>
      <c r="O461" t="str">
        <f t="shared" si="113"/>
        <v>W1900BrookingsSouthDakotaLAUM318</v>
      </c>
      <c r="R461" t="str">
        <f t="shared" si="114"/>
        <v>dp</v>
      </c>
      <c r="S461" t="str">
        <f t="shared" si="106"/>
        <v>ar</v>
      </c>
      <c r="T461" t="str">
        <f t="shared" si="111"/>
        <v>r0</v>
      </c>
      <c r="U461" t="str">
        <f>IF(M461="consonant",#REF!,"")</f>
        <v/>
      </c>
      <c r="V461" t="str">
        <f t="shared" si="107"/>
        <v>lx</v>
      </c>
      <c r="W461" t="str">
        <f t="shared" si="108"/>
        <v>bk</v>
      </c>
      <c r="X461" t="str">
        <f t="shared" si="109"/>
        <v>ho</v>
      </c>
      <c r="Y461" t="str">
        <f t="shared" si="105"/>
        <v>b</v>
      </c>
      <c r="AA461" t="str">
        <f t="shared" si="110"/>
        <v>const W1900BrookingsSouthDakotaLAUM318= L.marker([44.3021,-96.7863], {icon: dp_lx}).bindPopup('Brookings, South Dakota&lt;br&gt;&lt;span style=font-size:11px&gt;White 1900-44&lt;/span&gt;&lt;br&gt;LAUM 318 (Allen, 1973)').addTo(W1900);</v>
      </c>
      <c r="AG461" t="s">
        <v>8187</v>
      </c>
    </row>
    <row r="462" spans="1:33">
      <c r="A462" t="s">
        <v>5326</v>
      </c>
      <c r="B462" t="s">
        <v>7638</v>
      </c>
      <c r="D462" t="s">
        <v>7647</v>
      </c>
      <c r="F462" s="41" t="s">
        <v>7406</v>
      </c>
      <c r="G462" t="s">
        <v>5316</v>
      </c>
      <c r="I462" s="5">
        <v>-99.858999999999995</v>
      </c>
      <c r="J462" s="5">
        <v>43.376600000000003</v>
      </c>
      <c r="N462" t="str">
        <f t="shared" si="112"/>
        <v>Brookings, South Dakota&lt;br&gt;&lt;span style=font-size:11px&gt;White 1900-44&lt;/span&gt;&lt;br&gt;LAUM 319 (Allen, 1973)</v>
      </c>
      <c r="O462" t="str">
        <f t="shared" si="113"/>
        <v>W1900BrookingsSouthDakotaLAUM319</v>
      </c>
      <c r="R462" t="str">
        <f t="shared" si="114"/>
        <v>dp</v>
      </c>
      <c r="S462" t="str">
        <f t="shared" si="106"/>
        <v>ar</v>
      </c>
      <c r="T462" t="str">
        <f t="shared" si="111"/>
        <v>r0</v>
      </c>
      <c r="U462" t="str">
        <f>IF(M462="consonant",#REF!,"")</f>
        <v/>
      </c>
      <c r="V462" t="str">
        <f t="shared" si="107"/>
        <v>lx</v>
      </c>
      <c r="W462" t="str">
        <f t="shared" si="108"/>
        <v>bk</v>
      </c>
      <c r="X462" t="str">
        <f t="shared" si="109"/>
        <v>ho</v>
      </c>
      <c r="Y462" t="str">
        <f t="shared" si="105"/>
        <v>b</v>
      </c>
      <c r="AA462" t="str">
        <f t="shared" si="110"/>
        <v>const W1900BrookingsSouthDakotaLAUM319= L.marker([43.3766,-99.859], {icon: dp_lx}).bindPopup('Brookings, South Dakota&lt;br&gt;&lt;span style=font-size:11px&gt;White 1900-44&lt;/span&gt;&lt;br&gt;LAUM 319 (Allen, 1973)').addTo(W1900);</v>
      </c>
      <c r="AG462" t="s">
        <v>8188</v>
      </c>
    </row>
    <row r="463" spans="1:33">
      <c r="A463" t="s">
        <v>5326</v>
      </c>
      <c r="B463" t="s">
        <v>7639</v>
      </c>
      <c r="D463" t="s">
        <v>7647</v>
      </c>
      <c r="F463" s="41" t="s">
        <v>7410</v>
      </c>
      <c r="G463" t="s">
        <v>5316</v>
      </c>
      <c r="I463" s="48">
        <v>-103.23</v>
      </c>
      <c r="J463" s="5">
        <v>44.08</v>
      </c>
      <c r="N463" t="str">
        <f t="shared" si="112"/>
        <v>Winner, South Dakota&lt;br&gt;&lt;span style=font-size:11px&gt;White 1900-44&lt;/span&gt;&lt;br&gt;LAUM 321 (Allen, 1973)</v>
      </c>
      <c r="O463" t="str">
        <f t="shared" si="113"/>
        <v>W1900WinnerSouthDakotaLAUM321</v>
      </c>
      <c r="R463" t="str">
        <f t="shared" si="114"/>
        <v>dp</v>
      </c>
      <c r="S463" t="str">
        <f t="shared" si="106"/>
        <v>ar</v>
      </c>
      <c r="T463" t="str">
        <f t="shared" si="111"/>
        <v>r0</v>
      </c>
      <c r="U463" t="str">
        <f>IF(M463="consonant",#REF!,"")</f>
        <v/>
      </c>
      <c r="V463" t="str">
        <f t="shared" si="107"/>
        <v>lx</v>
      </c>
      <c r="W463" t="str">
        <f t="shared" si="108"/>
        <v>bk</v>
      </c>
      <c r="X463" t="str">
        <f t="shared" si="109"/>
        <v>ho</v>
      </c>
      <c r="Y463" t="str">
        <f t="shared" si="105"/>
        <v>b</v>
      </c>
      <c r="AA463" t="str">
        <f t="shared" si="110"/>
        <v>const W1900WinnerSouthDakotaLAUM321= L.marker([44.08,-103.23], {icon: dp_lx}).bindPopup('Winner, South Dakota&lt;br&gt;&lt;span style=font-size:11px&gt;White 1900-44&lt;/span&gt;&lt;br&gt;LAUM 321 (Allen, 1973)').addTo(W1900);</v>
      </c>
      <c r="AG463" t="s">
        <v>8189</v>
      </c>
    </row>
    <row r="464" spans="1:33">
      <c r="A464" t="s">
        <v>5326</v>
      </c>
      <c r="B464" t="s">
        <v>7640</v>
      </c>
      <c r="D464" t="s">
        <v>7647</v>
      </c>
      <c r="F464" s="41" t="s">
        <v>269</v>
      </c>
      <c r="G464" t="s">
        <v>5316</v>
      </c>
      <c r="I464" s="5">
        <v>-103.35850000000001</v>
      </c>
      <c r="J464" s="5">
        <v>43.957999999999998</v>
      </c>
      <c r="N464" t="str">
        <f t="shared" si="112"/>
        <v>Rapid City, South Dakota&lt;br&gt;&lt;span style=font-size:11px&gt;White 1900-44&lt;/span&gt;&lt;br&gt;LAUM 326 (Allen, 1973)</v>
      </c>
      <c r="O464" t="str">
        <f t="shared" si="113"/>
        <v>W1900RapidCitySouthDakotaLAUM326</v>
      </c>
      <c r="R464" t="str">
        <f t="shared" si="114"/>
        <v>dp</v>
      </c>
      <c r="S464" t="str">
        <f t="shared" si="106"/>
        <v>ar</v>
      </c>
      <c r="T464" t="str">
        <f t="shared" si="111"/>
        <v>r0</v>
      </c>
      <c r="U464" t="str">
        <f>IF(M464="consonant",#REF!,"")</f>
        <v/>
      </c>
      <c r="V464" t="str">
        <f t="shared" si="107"/>
        <v>lx</v>
      </c>
      <c r="W464" t="str">
        <f t="shared" si="108"/>
        <v>bk</v>
      </c>
      <c r="X464" t="str">
        <f t="shared" si="109"/>
        <v>ho</v>
      </c>
      <c r="Y464" t="str">
        <f t="shared" ref="Y464:Y527" si="115">IF(D464="LAGS","a","b")</f>
        <v>b</v>
      </c>
      <c r="AA464" t="str">
        <f t="shared" si="110"/>
        <v>const W1900RapidCitySouthDakotaLAUM326= L.marker([43.958,-103.3585], {icon: dp_lx}).bindPopup('Rapid City, South Dakota&lt;br&gt;&lt;span style=font-size:11px&gt;White 1900-44&lt;/span&gt;&lt;br&gt;LAUM 326 (Allen, 1973)').addTo(W1900);</v>
      </c>
      <c r="AG464" t="s">
        <v>8190</v>
      </c>
    </row>
    <row r="465" spans="1:64">
      <c r="A465" t="s">
        <v>5326</v>
      </c>
      <c r="B465" t="s">
        <v>7641</v>
      </c>
      <c r="D465" t="s">
        <v>7647</v>
      </c>
      <c r="F465" s="41" t="s">
        <v>7418</v>
      </c>
      <c r="G465" t="s">
        <v>5314</v>
      </c>
      <c r="I465" s="5">
        <v>-100.5506</v>
      </c>
      <c r="J465" s="5">
        <v>42.873100000000001</v>
      </c>
      <c r="N465" t="str">
        <f t="shared" si="112"/>
        <v>Valentine, Nebraska&lt;br&gt;&lt;span style=font-size:11px&gt;White 1900-44&lt;/span&gt;&lt;br&gt;LAUM 404 (Allen, 1973)</v>
      </c>
      <c r="O465" t="str">
        <f t="shared" si="113"/>
        <v>W1900ValentineNebraskaLAUM404</v>
      </c>
      <c r="R465" t="str">
        <f t="shared" si="114"/>
        <v>dp</v>
      </c>
      <c r="S465" t="str">
        <f t="shared" si="106"/>
        <v>ar</v>
      </c>
      <c r="T465" t="str">
        <f t="shared" si="111"/>
        <v>r0</v>
      </c>
      <c r="U465" t="str">
        <f>IF(M465="consonant",#REF!,"")</f>
        <v/>
      </c>
      <c r="V465" t="str">
        <f t="shared" si="107"/>
        <v>lx</v>
      </c>
      <c r="W465" t="str">
        <f t="shared" si="108"/>
        <v>bk</v>
      </c>
      <c r="X465" t="str">
        <f t="shared" si="109"/>
        <v>ho</v>
      </c>
      <c r="Y465" t="str">
        <f t="shared" si="115"/>
        <v>b</v>
      </c>
      <c r="AA465" t="str">
        <f t="shared" si="110"/>
        <v>const W1900ValentineNebraskaLAUM404= L.marker([42.8731,-100.5506], {icon: dp_lx}).bindPopup('Valentine, Nebraska&lt;br&gt;&lt;span style=font-size:11px&gt;White 1900-44&lt;/span&gt;&lt;br&gt;LAUM 404 (Allen, 1973)').addTo(W1900);</v>
      </c>
      <c r="AG465" t="s">
        <v>8191</v>
      </c>
    </row>
    <row r="466" spans="1:64">
      <c r="A466" t="s">
        <v>5326</v>
      </c>
      <c r="B466" t="s">
        <v>7642</v>
      </c>
      <c r="D466" t="s">
        <v>7647</v>
      </c>
      <c r="F466" s="41" t="s">
        <v>7419</v>
      </c>
      <c r="G466" t="s">
        <v>5314</v>
      </c>
      <c r="I466" s="5">
        <v>-99.537899999999993</v>
      </c>
      <c r="J466" s="5">
        <v>42.585799999999999</v>
      </c>
      <c r="N466" t="str">
        <f t="shared" si="112"/>
        <v>Bassett, Nebraska&lt;br&gt;&lt;span style=font-size:11px&gt;White 1900-44&lt;/span&gt;&lt;br&gt;LAUM 406 (Allen, 1973)</v>
      </c>
      <c r="O466" t="str">
        <f t="shared" si="113"/>
        <v>W1900BassettNebraskaLAUM406</v>
      </c>
      <c r="R466" t="str">
        <f t="shared" si="114"/>
        <v>dp</v>
      </c>
      <c r="S466" t="str">
        <f t="shared" ref="S466:S529" si="116">IF(A466="W1700","na",IF(OR(M466="Carib",M466="NYC",M466="ENE"),"au",IF(M466="CAN","ao","ar")))</f>
        <v>ar</v>
      </c>
      <c r="T466" t="str">
        <f t="shared" si="111"/>
        <v>r0</v>
      </c>
      <c r="U466" t="str">
        <f>IF(M466="consonant",#REF!,"")</f>
        <v/>
      </c>
      <c r="V466" t="str">
        <f t="shared" ref="V466:V529" si="117">IF(OR(M466="W",M466="M",M466="ENE"),"we",IF(OR(M466="MA",M466="NYC",M466="OH"),"sa1",IF(OR(M466="OS",M466="LAGS_SSE",M466="Speaker _S",M466="PADS_SSE"),"sl","lx")))</f>
        <v>lx</v>
      </c>
      <c r="W466" t="str">
        <f t="shared" ref="W466:W529" si="118">IF(OR(M466="S",M466="M"),"fr",IF(OR(M466="W"),"ce","bk"))</f>
        <v>bk</v>
      </c>
      <c r="X466" t="str">
        <f t="shared" ref="X466:X529" si="119">IF(T466="","",IF(OR(A466="W1900",A466="W1950",A466="W1970"),"ho","un"))</f>
        <v>ho</v>
      </c>
      <c r="Y466" t="str">
        <f t="shared" si="115"/>
        <v>b</v>
      </c>
      <c r="AA466" t="str">
        <f t="shared" si="110"/>
        <v>const W1900BassettNebraskaLAUM406= L.marker([42.5858,-99.5379], {icon: dp_lx}).bindPopup('Bassett, Nebraska&lt;br&gt;&lt;span style=font-size:11px&gt;White 1900-44&lt;/span&gt;&lt;br&gt;LAUM 406 (Allen, 1973)').addTo(W1900);</v>
      </c>
      <c r="AG466" t="s">
        <v>8192</v>
      </c>
    </row>
    <row r="467" spans="1:64">
      <c r="A467" t="s">
        <v>5326</v>
      </c>
      <c r="B467" t="s">
        <v>7643</v>
      </c>
      <c r="D467" t="s">
        <v>7647</v>
      </c>
      <c r="F467" s="41" t="s">
        <v>7421</v>
      </c>
      <c r="G467" t="s">
        <v>5314</v>
      </c>
      <c r="I467" s="5">
        <v>-103.66719999999999</v>
      </c>
      <c r="J467" s="5">
        <v>41.866599999999998</v>
      </c>
      <c r="N467" t="str">
        <f t="shared" si="112"/>
        <v>Scottsbluff, Nebraska&lt;br&gt;&lt;span style=font-size:11px&gt;White 1900-44&lt;/span&gt;&lt;br&gt;LAUM 410 (Allen, 1973)</v>
      </c>
      <c r="O467" t="str">
        <f t="shared" si="113"/>
        <v>W1900ScottsbluffNebraskaLAUM410</v>
      </c>
      <c r="R467" t="str">
        <f t="shared" si="114"/>
        <v>dp</v>
      </c>
      <c r="S467" t="str">
        <f t="shared" si="116"/>
        <v>ar</v>
      </c>
      <c r="T467" t="str">
        <f t="shared" si="111"/>
        <v>r0</v>
      </c>
      <c r="U467" t="str">
        <f>IF(M467="consonant",#REF!,"")</f>
        <v/>
      </c>
      <c r="V467" t="str">
        <f t="shared" si="117"/>
        <v>lx</v>
      </c>
      <c r="W467" t="str">
        <f t="shared" si="118"/>
        <v>bk</v>
      </c>
      <c r="X467" t="str">
        <f t="shared" si="119"/>
        <v>ho</v>
      </c>
      <c r="Y467" t="str">
        <f t="shared" si="115"/>
        <v>b</v>
      </c>
      <c r="AA467" t="str">
        <f t="shared" si="110"/>
        <v>const W1900ScottsbluffNebraskaLAUM410= L.marker([41.8666,-103.6672], {icon: dp_lx}).bindPopup('Scottsbluff, Nebraska&lt;br&gt;&lt;span style=font-size:11px&gt;White 1900-44&lt;/span&gt;&lt;br&gt;LAUM 410 (Allen, 1973)').addTo(W1900);</v>
      </c>
      <c r="AG467" t="s">
        <v>8193</v>
      </c>
    </row>
    <row r="468" spans="1:64">
      <c r="A468" t="s">
        <v>5326</v>
      </c>
      <c r="B468" t="s">
        <v>7644</v>
      </c>
      <c r="D468" t="s">
        <v>7647</v>
      </c>
      <c r="F468" s="41" t="s">
        <v>7421</v>
      </c>
      <c r="G468" t="s">
        <v>5314</v>
      </c>
      <c r="I468" s="5">
        <v>-103.66719999999999</v>
      </c>
      <c r="J468" s="5">
        <v>41.866599999999998</v>
      </c>
      <c r="N468" t="str">
        <f t="shared" si="112"/>
        <v>Scottsbluff, Nebraska&lt;br&gt;&lt;span style=font-size:11px&gt;White 1900-44&lt;/span&gt;&lt;br&gt;LAUM 411 (Allen, 1973)</v>
      </c>
      <c r="O468" t="str">
        <f t="shared" si="113"/>
        <v>W1900ScottsbluffNebraskaLAUM411</v>
      </c>
      <c r="R468" t="str">
        <f t="shared" si="114"/>
        <v>dp</v>
      </c>
      <c r="S468" t="str">
        <f t="shared" si="116"/>
        <v>ar</v>
      </c>
      <c r="T468" t="str">
        <f t="shared" si="111"/>
        <v>r0</v>
      </c>
      <c r="U468" t="str">
        <f>IF(M468="consonant",#REF!,"")</f>
        <v/>
      </c>
      <c r="V468" t="str">
        <f t="shared" si="117"/>
        <v>lx</v>
      </c>
      <c r="W468" t="str">
        <f t="shared" si="118"/>
        <v>bk</v>
      </c>
      <c r="X468" t="str">
        <f t="shared" si="119"/>
        <v>ho</v>
      </c>
      <c r="Y468" t="str">
        <f t="shared" si="115"/>
        <v>b</v>
      </c>
      <c r="AA468" t="str">
        <f t="shared" si="110"/>
        <v>const W1900ScottsbluffNebraskaLAUM411= L.marker([41.8666,-103.6672], {icon: dp_lx}).bindPopup('Scottsbluff, Nebraska&lt;br&gt;&lt;span style=font-size:11px&gt;White 1900-44&lt;/span&gt;&lt;br&gt;LAUM 411 (Allen, 1973)').addTo(W1900);</v>
      </c>
      <c r="AG468" t="s">
        <v>8194</v>
      </c>
    </row>
    <row r="469" spans="1:64">
      <c r="A469" t="s">
        <v>5326</v>
      </c>
      <c r="B469" t="s">
        <v>7645</v>
      </c>
      <c r="D469" t="s">
        <v>7647</v>
      </c>
      <c r="F469" s="41" t="s">
        <v>189</v>
      </c>
      <c r="G469" t="s">
        <v>5314</v>
      </c>
      <c r="I469" s="5">
        <v>-96.667000000000002</v>
      </c>
      <c r="J469" s="5">
        <v>40.799999999999997</v>
      </c>
      <c r="N469" t="str">
        <f t="shared" si="112"/>
        <v>Lincoln, Nebraska&lt;br&gt;&lt;span style=font-size:11px&gt;White 1900-44&lt;/span&gt;&lt;br&gt;LAUM 425 (Allen, 1973)</v>
      </c>
      <c r="O469" t="str">
        <f t="shared" si="113"/>
        <v>W1900LincolnNebraskaLAUM425</v>
      </c>
      <c r="R469" t="str">
        <f t="shared" si="114"/>
        <v>dp</v>
      </c>
      <c r="S469" t="str">
        <f t="shared" si="116"/>
        <v>ar</v>
      </c>
      <c r="T469" t="str">
        <f t="shared" si="111"/>
        <v>r0</v>
      </c>
      <c r="U469" t="str">
        <f>IF(M469="consonant",#REF!,"")</f>
        <v/>
      </c>
      <c r="V469" t="str">
        <f t="shared" si="117"/>
        <v>lx</v>
      </c>
      <c r="W469" t="str">
        <f t="shared" si="118"/>
        <v>bk</v>
      </c>
      <c r="X469" t="str">
        <f t="shared" si="119"/>
        <v>ho</v>
      </c>
      <c r="Y469" t="str">
        <f t="shared" si="115"/>
        <v>b</v>
      </c>
      <c r="AA469" t="str">
        <f t="shared" si="110"/>
        <v>const W1900LincolnNebraskaLAUM425= L.marker([40.8,-96.667], {icon: dp_lx}).bindPopup('Lincoln, Nebraska&lt;br&gt;&lt;span style=font-size:11px&gt;White 1900-44&lt;/span&gt;&lt;br&gt;LAUM 425 (Allen, 1973)').addTo(W1900);</v>
      </c>
      <c r="AG469" t="s">
        <v>8195</v>
      </c>
    </row>
    <row r="470" spans="1:64">
      <c r="A470" t="s">
        <v>5326</v>
      </c>
      <c r="B470" t="s">
        <v>7646</v>
      </c>
      <c r="D470" t="s">
        <v>7647</v>
      </c>
      <c r="F470" s="41" t="s">
        <v>7427</v>
      </c>
      <c r="G470" t="s">
        <v>5314</v>
      </c>
      <c r="I470" s="5">
        <v>-102.468</v>
      </c>
      <c r="J470" s="5">
        <v>41.089799999999997</v>
      </c>
      <c r="N470" t="str">
        <f t="shared" si="112"/>
        <v>Chappell, Nebraska&lt;br&gt;&lt;span style=font-size:11px&gt;White 1900-44&lt;/span&gt;&lt;br&gt;LAUM 436 (Allen, 1973)</v>
      </c>
      <c r="O470" t="str">
        <f t="shared" si="113"/>
        <v>W1900ChappellNebraskaLAUM436</v>
      </c>
      <c r="R470" t="str">
        <f t="shared" si="114"/>
        <v>dp</v>
      </c>
      <c r="S470" t="str">
        <f t="shared" si="116"/>
        <v>ar</v>
      </c>
      <c r="T470" t="str">
        <f t="shared" si="111"/>
        <v>r0</v>
      </c>
      <c r="U470" t="str">
        <f>IF(M470="consonant",#REF!,"")</f>
        <v/>
      </c>
      <c r="V470" t="str">
        <f t="shared" si="117"/>
        <v>lx</v>
      </c>
      <c r="W470" t="str">
        <f t="shared" si="118"/>
        <v>bk</v>
      </c>
      <c r="X470" t="str">
        <f t="shared" si="119"/>
        <v>ho</v>
      </c>
      <c r="Y470" t="str">
        <f t="shared" si="115"/>
        <v>b</v>
      </c>
      <c r="AA470" t="str">
        <f t="shared" si="110"/>
        <v>const W1900ChappellNebraskaLAUM436= L.marker([41.0898,-102.468], {icon: dp_lx}).bindPopup('Chappell, Nebraska&lt;br&gt;&lt;span style=font-size:11px&gt;White 1900-44&lt;/span&gt;&lt;br&gt;LAUM 436 (Allen, 1973)').addTo(W1900);</v>
      </c>
      <c r="AG470" t="s">
        <v>8196</v>
      </c>
    </row>
    <row r="471" spans="1:64">
      <c r="A471" t="s">
        <v>5327</v>
      </c>
      <c r="B471" t="s">
        <v>4055</v>
      </c>
      <c r="D471" t="s">
        <v>6969</v>
      </c>
      <c r="F471" s="41" t="s">
        <v>5097</v>
      </c>
      <c r="I471" s="5">
        <v>-87.822900000000004</v>
      </c>
      <c r="J471" s="5">
        <v>42.588079999999998</v>
      </c>
      <c r="N471" t="str">
        <f t="shared" si="112"/>
        <v>Kenosha, &lt;br&gt;&lt;span style=font-size:11px&gt;White 1945-74&lt;/span&gt;&lt;br&gt;TS 3 (Labov et al, 2003)</v>
      </c>
      <c r="O471" t="str">
        <f t="shared" si="113"/>
        <v>W1950KenoshaTS3</v>
      </c>
      <c r="R471" t="str">
        <f t="shared" si="114"/>
        <v>dp</v>
      </c>
      <c r="S471" t="str">
        <f t="shared" si="116"/>
        <v>ar</v>
      </c>
      <c r="T471" t="str">
        <f t="shared" si="111"/>
        <v>r0</v>
      </c>
      <c r="U471" t="str">
        <f>IF(M471="consonant",#REF!,"")</f>
        <v/>
      </c>
      <c r="V471" t="str">
        <f t="shared" si="117"/>
        <v>lx</v>
      </c>
      <c r="W471" t="str">
        <f t="shared" si="118"/>
        <v>bk</v>
      </c>
      <c r="X471" t="str">
        <f t="shared" si="119"/>
        <v>ho</v>
      </c>
      <c r="Y471" t="str">
        <f t="shared" si="115"/>
        <v>b</v>
      </c>
      <c r="AA471" t="str">
        <f t="shared" si="110"/>
        <v>const W1950KenoshaTS3= L.marker([42.58808,-87.8229], {icon: dp_lx}).bindPopup('Kenosha, &lt;br&gt;&lt;span style=font-size:11px&gt;White 1945-74&lt;/span&gt;&lt;br&gt;TS 3 (Labov et al, 2003)').addTo(W1950);</v>
      </c>
      <c r="AG471" t="s">
        <v>8197</v>
      </c>
      <c r="BL471" t="s">
        <v>7160</v>
      </c>
    </row>
    <row r="472" spans="1:64">
      <c r="A472" t="s">
        <v>5326</v>
      </c>
      <c r="B472" t="s">
        <v>4107</v>
      </c>
      <c r="D472" t="s">
        <v>6969</v>
      </c>
      <c r="F472" s="41" t="s">
        <v>93</v>
      </c>
      <c r="I472" s="5">
        <v>-87.623180000000005</v>
      </c>
      <c r="J472" s="5">
        <v>41.881830000000001</v>
      </c>
      <c r="N472" t="str">
        <f t="shared" si="112"/>
        <v>Chicago, &lt;br&gt;&lt;span style=font-size:11px&gt;White 1900-44&lt;/span&gt;&lt;br&gt;TS 55 (Labov et al, 2003)</v>
      </c>
      <c r="O472" t="str">
        <f t="shared" si="113"/>
        <v>W1900ChicagoTS55</v>
      </c>
      <c r="R472" t="str">
        <f t="shared" si="114"/>
        <v>dp</v>
      </c>
      <c r="S472" t="str">
        <f t="shared" si="116"/>
        <v>ar</v>
      </c>
      <c r="T472" t="str">
        <f t="shared" si="111"/>
        <v>r0</v>
      </c>
      <c r="U472" t="str">
        <f>IF(M472="consonant",#REF!,"")</f>
        <v/>
      </c>
      <c r="V472" t="str">
        <f t="shared" si="117"/>
        <v>lx</v>
      </c>
      <c r="W472" t="str">
        <f t="shared" si="118"/>
        <v>bk</v>
      </c>
      <c r="X472" t="str">
        <f t="shared" si="119"/>
        <v>ho</v>
      </c>
      <c r="Y472" t="str">
        <f t="shared" si="115"/>
        <v>b</v>
      </c>
      <c r="AA472" t="str">
        <f t="shared" si="110"/>
        <v>const W1900ChicagoTS55= L.marker([41.88183,-87.62318], {icon: dp_lx}).bindPopup('Chicago, &lt;br&gt;&lt;span style=font-size:11px&gt;White 1900-44&lt;/span&gt;&lt;br&gt;TS 55 (Labov et al, 2003)').addTo(W1900);</v>
      </c>
      <c r="AG472" t="s">
        <v>8198</v>
      </c>
      <c r="BL472" t="s">
        <v>7161</v>
      </c>
    </row>
    <row r="473" spans="1:64">
      <c r="A473" t="s">
        <v>5326</v>
      </c>
      <c r="B473" t="s">
        <v>4152</v>
      </c>
      <c r="D473" t="s">
        <v>6969</v>
      </c>
      <c r="F473" s="41" t="s">
        <v>234</v>
      </c>
      <c r="I473" s="5">
        <v>-82.998800000000003</v>
      </c>
      <c r="J473" s="5">
        <v>39.961199999999998</v>
      </c>
      <c r="N473" t="str">
        <f t="shared" si="112"/>
        <v>Columbus, &lt;br&gt;&lt;span style=font-size:11px&gt;White 1900-44&lt;/span&gt;&lt;br&gt;TS 100 (Labov et al, 2003)</v>
      </c>
      <c r="O473" t="str">
        <f t="shared" si="113"/>
        <v>W1900ColumbusTS100</v>
      </c>
      <c r="R473" t="str">
        <f t="shared" si="114"/>
        <v>dp</v>
      </c>
      <c r="S473" t="str">
        <f t="shared" si="116"/>
        <v>ar</v>
      </c>
      <c r="T473" t="str">
        <f t="shared" si="111"/>
        <v>r0</v>
      </c>
      <c r="U473" t="str">
        <f>IF(M473="consonant",#REF!,"")</f>
        <v/>
      </c>
      <c r="V473" t="str">
        <f t="shared" si="117"/>
        <v>lx</v>
      </c>
      <c r="W473" t="str">
        <f t="shared" si="118"/>
        <v>bk</v>
      </c>
      <c r="X473" t="str">
        <f t="shared" si="119"/>
        <v>ho</v>
      </c>
      <c r="Y473" t="str">
        <f t="shared" si="115"/>
        <v>b</v>
      </c>
      <c r="AA473" t="str">
        <f t="shared" si="110"/>
        <v>const W1900ColumbusTS100= L.marker([39.9612,-82.9988], {icon: dp_lx}).bindPopup('Columbus, &lt;br&gt;&lt;span style=font-size:11px&gt;White 1900-44&lt;/span&gt;&lt;br&gt;TS 100 (Labov et al, 2003)').addTo(W1900);</v>
      </c>
      <c r="AG473" t="s">
        <v>8199</v>
      </c>
      <c r="BL473" t="s">
        <v>7162</v>
      </c>
    </row>
    <row r="474" spans="1:64">
      <c r="A474" t="s">
        <v>5326</v>
      </c>
      <c r="B474" t="s">
        <v>4161</v>
      </c>
      <c r="D474" t="s">
        <v>6969</v>
      </c>
      <c r="F474" s="41" t="s">
        <v>557</v>
      </c>
      <c r="I474" s="5">
        <v>-90.199399999999997</v>
      </c>
      <c r="J474" s="5">
        <v>38.627000000000002</v>
      </c>
      <c r="N474" t="str">
        <f t="shared" si="112"/>
        <v>St Louis, &lt;br&gt;&lt;span style=font-size:11px&gt;White 1900-44&lt;/span&gt;&lt;br&gt;TS 109 (Labov et al, 2003)</v>
      </c>
      <c r="O474" t="str">
        <f t="shared" si="113"/>
        <v>W1900StLouisTS109</v>
      </c>
      <c r="P474" s="39"/>
      <c r="R474" t="str">
        <f t="shared" si="114"/>
        <v>dp</v>
      </c>
      <c r="S474" t="str">
        <f t="shared" si="116"/>
        <v>ar</v>
      </c>
      <c r="T474" t="str">
        <f t="shared" si="111"/>
        <v>r0</v>
      </c>
      <c r="U474" t="str">
        <f>IF(M474="consonant",#REF!,"")</f>
        <v/>
      </c>
      <c r="V474" t="str">
        <f t="shared" si="117"/>
        <v>lx</v>
      </c>
      <c r="W474" t="str">
        <f t="shared" si="118"/>
        <v>bk</v>
      </c>
      <c r="X474" t="str">
        <f t="shared" si="119"/>
        <v>ho</v>
      </c>
      <c r="Y474" t="str">
        <f t="shared" si="115"/>
        <v>b</v>
      </c>
      <c r="AA474" t="str">
        <f t="shared" si="110"/>
        <v>const W1900StLouisTS109= L.marker([38.627,-90.1994], {icon: dp_lx}).bindPopup('St Louis, &lt;br&gt;&lt;span style=font-size:11px&gt;White 1900-44&lt;/span&gt;&lt;br&gt;TS 109 (Labov et al, 2003)').addTo(W1900);</v>
      </c>
      <c r="AG474" t="s">
        <v>8200</v>
      </c>
      <c r="BL474" t="s">
        <v>7163</v>
      </c>
    </row>
    <row r="475" spans="1:64">
      <c r="A475" t="s">
        <v>5327</v>
      </c>
      <c r="B475" t="s">
        <v>4162</v>
      </c>
      <c r="D475" t="s">
        <v>6969</v>
      </c>
      <c r="F475" s="41" t="s">
        <v>232</v>
      </c>
      <c r="I475" s="5">
        <v>-81.681290000000004</v>
      </c>
      <c r="J475" s="5">
        <v>41.505490000000002</v>
      </c>
      <c r="N475" t="str">
        <f t="shared" si="112"/>
        <v>Cleveland, &lt;br&gt;&lt;span style=font-size:11px&gt;White 1945-74&lt;/span&gt;&lt;br&gt;TS 110 (Labov et al, 2003)</v>
      </c>
      <c r="O475" t="str">
        <f t="shared" si="113"/>
        <v>W1950ClevelandTS110</v>
      </c>
      <c r="P475" s="39"/>
      <c r="R475" t="str">
        <f t="shared" si="114"/>
        <v>dp</v>
      </c>
      <c r="S475" t="str">
        <f t="shared" si="116"/>
        <v>ar</v>
      </c>
      <c r="T475" t="str">
        <f t="shared" si="111"/>
        <v>r0</v>
      </c>
      <c r="U475" t="str">
        <f>IF(M475="consonant",#REF!,"")</f>
        <v/>
      </c>
      <c r="V475" t="str">
        <f t="shared" si="117"/>
        <v>lx</v>
      </c>
      <c r="W475" t="str">
        <f t="shared" si="118"/>
        <v>bk</v>
      </c>
      <c r="X475" t="str">
        <f t="shared" si="119"/>
        <v>ho</v>
      </c>
      <c r="Y475" t="str">
        <f t="shared" si="115"/>
        <v>b</v>
      </c>
      <c r="AA475" t="str">
        <f t="shared" si="110"/>
        <v>const W1950ClevelandTS110= L.marker([41.50549,-81.68129], {icon: dp_lx}).bindPopup('Cleveland, &lt;br&gt;&lt;span style=font-size:11px&gt;White 1945-74&lt;/span&gt;&lt;br&gt;TS 110 (Labov et al, 2003)').addTo(W1950);</v>
      </c>
      <c r="AG475" t="s">
        <v>8201</v>
      </c>
      <c r="BL475" t="s">
        <v>7164</v>
      </c>
    </row>
    <row r="476" spans="1:64">
      <c r="A476" t="s">
        <v>5327</v>
      </c>
      <c r="B476" t="s">
        <v>4163</v>
      </c>
      <c r="D476" t="s">
        <v>6969</v>
      </c>
      <c r="F476" s="41" t="s">
        <v>557</v>
      </c>
      <c r="I476" s="5">
        <v>-90.199399999999997</v>
      </c>
      <c r="J476" s="5">
        <v>38.627000000000002</v>
      </c>
      <c r="N476" t="str">
        <f t="shared" si="112"/>
        <v>St Louis, &lt;br&gt;&lt;span style=font-size:11px&gt;White 1945-74&lt;/span&gt;&lt;br&gt;TS 111 (Labov et al, 2003)</v>
      </c>
      <c r="O476" t="str">
        <f t="shared" si="113"/>
        <v>W1950StLouisTS111</v>
      </c>
      <c r="R476" t="str">
        <f t="shared" si="114"/>
        <v>dp</v>
      </c>
      <c r="S476" t="str">
        <f t="shared" si="116"/>
        <v>ar</v>
      </c>
      <c r="T476" t="str">
        <f t="shared" si="111"/>
        <v>r0</v>
      </c>
      <c r="U476" t="str">
        <f>IF(M476="consonant",#REF!,"")</f>
        <v/>
      </c>
      <c r="V476" t="str">
        <f t="shared" si="117"/>
        <v>lx</v>
      </c>
      <c r="W476" t="str">
        <f t="shared" si="118"/>
        <v>bk</v>
      </c>
      <c r="X476" t="str">
        <f t="shared" si="119"/>
        <v>ho</v>
      </c>
      <c r="Y476" t="str">
        <f t="shared" si="115"/>
        <v>b</v>
      </c>
      <c r="AA476" t="str">
        <f t="shared" si="110"/>
        <v>const W1950StLouisTS111= L.marker([38.627,-90.1994], {icon: dp_lx}).bindPopup('St Louis, &lt;br&gt;&lt;span style=font-size:11px&gt;White 1945-74&lt;/span&gt;&lt;br&gt;TS 111 (Labov et al, 2003)').addTo(W1950);</v>
      </c>
      <c r="AG476" t="s">
        <v>8202</v>
      </c>
      <c r="BL476" t="s">
        <v>7165</v>
      </c>
    </row>
    <row r="477" spans="1:64">
      <c r="A477" t="s">
        <v>5327</v>
      </c>
      <c r="B477" t="s">
        <v>4167</v>
      </c>
      <c r="D477" t="s">
        <v>6969</v>
      </c>
      <c r="F477" s="41" t="s">
        <v>9246</v>
      </c>
      <c r="I477" s="5">
        <v>-83.732119999999995</v>
      </c>
      <c r="J477" s="5">
        <v>42.279589999999999</v>
      </c>
      <c r="N477" t="str">
        <f t="shared" si="112"/>
        <v>AnnArbor, &lt;br&gt;&lt;span style=font-size:11px&gt;White 1945-74&lt;/span&gt;&lt;br&gt;TS 115 (Labov et al, 2003)</v>
      </c>
      <c r="O477" t="str">
        <f t="shared" si="113"/>
        <v>W1950AnnArborTS115</v>
      </c>
      <c r="R477" t="str">
        <f t="shared" si="114"/>
        <v>dp</v>
      </c>
      <c r="S477" t="str">
        <f t="shared" si="116"/>
        <v>ar</v>
      </c>
      <c r="T477" t="str">
        <f t="shared" si="111"/>
        <v>r0</v>
      </c>
      <c r="U477" t="str">
        <f>IF(M477="consonant",#REF!,"")</f>
        <v/>
      </c>
      <c r="V477" t="str">
        <f t="shared" si="117"/>
        <v>lx</v>
      </c>
      <c r="W477" t="str">
        <f t="shared" si="118"/>
        <v>bk</v>
      </c>
      <c r="X477" t="str">
        <f t="shared" si="119"/>
        <v>ho</v>
      </c>
      <c r="Y477" t="str">
        <f t="shared" si="115"/>
        <v>b</v>
      </c>
      <c r="AA477" t="str">
        <f t="shared" si="110"/>
        <v>const W1950AnnArborTS115= L.marker([42.27959,-83.73212], {icon: dp_lx}).bindPopup('AnnArbor, &lt;br&gt;&lt;span style=font-size:11px&gt;White 1945-74&lt;/span&gt;&lt;br&gt;TS 115 (Labov et al, 2003)').addTo(W1950);</v>
      </c>
      <c r="AG477" t="s">
        <v>8203</v>
      </c>
      <c r="BL477" t="s">
        <v>7166</v>
      </c>
    </row>
    <row r="478" spans="1:64">
      <c r="A478" t="s">
        <v>5326</v>
      </c>
      <c r="B478" t="s">
        <v>4170</v>
      </c>
      <c r="D478" t="s">
        <v>6969</v>
      </c>
      <c r="F478" s="41" t="s">
        <v>230</v>
      </c>
      <c r="I478" s="5">
        <v>-84.512020000000007</v>
      </c>
      <c r="J478" s="5">
        <v>39.103119999999997</v>
      </c>
      <c r="N478" t="str">
        <f t="shared" si="112"/>
        <v>Cincinnati, &lt;br&gt;&lt;span style=font-size:11px&gt;White 1900-44&lt;/span&gt;&lt;br&gt;TS 118 (Labov et al, 2003)</v>
      </c>
      <c r="O478" t="str">
        <f t="shared" si="113"/>
        <v>W1900CincinnatiTS118</v>
      </c>
      <c r="R478" t="str">
        <f t="shared" si="114"/>
        <v>dp</v>
      </c>
      <c r="S478" t="str">
        <f t="shared" si="116"/>
        <v>ar</v>
      </c>
      <c r="T478" t="str">
        <f t="shared" si="111"/>
        <v>r0</v>
      </c>
      <c r="U478" t="str">
        <f>IF(M478="consonant",#REF!,"")</f>
        <v/>
      </c>
      <c r="V478" t="str">
        <f t="shared" si="117"/>
        <v>lx</v>
      </c>
      <c r="W478" t="str">
        <f t="shared" si="118"/>
        <v>bk</v>
      </c>
      <c r="X478" t="str">
        <f t="shared" si="119"/>
        <v>ho</v>
      </c>
      <c r="Y478" t="str">
        <f t="shared" si="115"/>
        <v>b</v>
      </c>
      <c r="AA478" t="str">
        <f t="shared" si="110"/>
        <v>const W1900CincinnatiTS118= L.marker([39.10312,-84.51202], {icon: dp_lx}).bindPopup('Cincinnati, &lt;br&gt;&lt;span style=font-size:11px&gt;White 1900-44&lt;/span&gt;&lt;br&gt;TS 118 (Labov et al, 2003)').addTo(W1900);</v>
      </c>
      <c r="AG478" t="s">
        <v>8204</v>
      </c>
      <c r="BL478" t="s">
        <v>7167</v>
      </c>
    </row>
    <row r="479" spans="1:64">
      <c r="A479" t="s">
        <v>5328</v>
      </c>
      <c r="B479" t="s">
        <v>4176</v>
      </c>
      <c r="D479" t="s">
        <v>6969</v>
      </c>
      <c r="F479" s="41" t="s">
        <v>142</v>
      </c>
      <c r="I479" s="5">
        <v>-83.045749999999998</v>
      </c>
      <c r="J479" s="5">
        <v>42.331429999999997</v>
      </c>
      <c r="N479" t="str">
        <f t="shared" si="112"/>
        <v>Detroit, &lt;br&gt;&lt;span style=font-size:11px&gt;White 1975-99&lt;/span&gt;&lt;br&gt;TS 124 (Labov et al, 2003)</v>
      </c>
      <c r="O479" t="str">
        <f t="shared" si="113"/>
        <v>W1970DetroitTS124</v>
      </c>
      <c r="R479" t="str">
        <f t="shared" si="114"/>
        <v>dp</v>
      </c>
      <c r="S479" t="str">
        <f t="shared" si="116"/>
        <v>ar</v>
      </c>
      <c r="T479" t="str">
        <f t="shared" si="111"/>
        <v>r0</v>
      </c>
      <c r="U479" t="str">
        <f>IF(M479="consonant",#REF!,"")</f>
        <v/>
      </c>
      <c r="V479" t="str">
        <f t="shared" si="117"/>
        <v>lx</v>
      </c>
      <c r="W479" t="str">
        <f t="shared" si="118"/>
        <v>bk</v>
      </c>
      <c r="X479" t="str">
        <f t="shared" si="119"/>
        <v>ho</v>
      </c>
      <c r="Y479" t="str">
        <f t="shared" si="115"/>
        <v>b</v>
      </c>
      <c r="AA479" t="str">
        <f t="shared" si="110"/>
        <v>const W1970DetroitTS124= L.marker([42.33143,-83.04575], {icon: dp_lx}).bindPopup('Detroit, &lt;br&gt;&lt;span style=font-size:11px&gt;White 1975-99&lt;/span&gt;&lt;br&gt;TS 124 (Labov et al, 2003)').addTo(W1970);</v>
      </c>
      <c r="AG479" t="s">
        <v>8205</v>
      </c>
      <c r="BL479" t="s">
        <v>7168</v>
      </c>
    </row>
    <row r="480" spans="1:64">
      <c r="A480" t="s">
        <v>5327</v>
      </c>
      <c r="B480" t="s">
        <v>4177</v>
      </c>
      <c r="D480" t="s">
        <v>6969</v>
      </c>
      <c r="F480" s="41" t="s">
        <v>142</v>
      </c>
      <c r="I480" s="5">
        <v>-83.045749999999998</v>
      </c>
      <c r="J480" s="5">
        <v>42.331429999999997</v>
      </c>
      <c r="N480" t="str">
        <f t="shared" si="112"/>
        <v>Detroit, &lt;br&gt;&lt;span style=font-size:11px&gt;White 1945-74&lt;/span&gt;&lt;br&gt;TS 125 (Labov et al, 2003)</v>
      </c>
      <c r="O480" t="str">
        <f t="shared" si="113"/>
        <v>W1950DetroitTS125</v>
      </c>
      <c r="R480" t="str">
        <f t="shared" si="114"/>
        <v>dp</v>
      </c>
      <c r="S480" t="str">
        <f t="shared" si="116"/>
        <v>ar</v>
      </c>
      <c r="T480" t="str">
        <f t="shared" si="111"/>
        <v>r0</v>
      </c>
      <c r="U480" t="str">
        <f>IF(M480="consonant",#REF!,"")</f>
        <v/>
      </c>
      <c r="V480" t="str">
        <f t="shared" si="117"/>
        <v>lx</v>
      </c>
      <c r="W480" t="str">
        <f t="shared" si="118"/>
        <v>bk</v>
      </c>
      <c r="X480" t="str">
        <f t="shared" si="119"/>
        <v>ho</v>
      </c>
      <c r="Y480" t="str">
        <f t="shared" si="115"/>
        <v>b</v>
      </c>
      <c r="AA480" t="str">
        <f t="shared" si="110"/>
        <v>const W1950DetroitTS125= L.marker([42.33143,-83.04575], {icon: dp_lx}).bindPopup('Detroit, &lt;br&gt;&lt;span style=font-size:11px&gt;White 1945-74&lt;/span&gt;&lt;br&gt;TS 125 (Labov et al, 2003)').addTo(W1950);</v>
      </c>
      <c r="AG480" t="s">
        <v>8206</v>
      </c>
      <c r="BL480" t="s">
        <v>7169</v>
      </c>
    </row>
    <row r="481" spans="1:64">
      <c r="A481" t="s">
        <v>5327</v>
      </c>
      <c r="B481" t="s">
        <v>4179</v>
      </c>
      <c r="D481" t="s">
        <v>6969</v>
      </c>
      <c r="F481" s="41" t="s">
        <v>142</v>
      </c>
      <c r="I481" s="5">
        <v>-83.045749999999998</v>
      </c>
      <c r="J481" s="5">
        <v>42.331429999999997</v>
      </c>
      <c r="N481" t="str">
        <f t="shared" si="112"/>
        <v>Detroit, &lt;br&gt;&lt;span style=font-size:11px&gt;White 1945-74&lt;/span&gt;&lt;br&gt;TS 127 (Labov et al, 2003)</v>
      </c>
      <c r="O481" t="str">
        <f t="shared" si="113"/>
        <v>W1950DetroitTS127</v>
      </c>
      <c r="R481" t="str">
        <f t="shared" si="114"/>
        <v>dp</v>
      </c>
      <c r="S481" t="str">
        <f t="shared" si="116"/>
        <v>ar</v>
      </c>
      <c r="T481" t="str">
        <f t="shared" si="111"/>
        <v>r0</v>
      </c>
      <c r="U481" t="str">
        <f>IF(M481="consonant",#REF!,"")</f>
        <v/>
      </c>
      <c r="V481" t="str">
        <f t="shared" si="117"/>
        <v>lx</v>
      </c>
      <c r="W481" t="str">
        <f t="shared" si="118"/>
        <v>bk</v>
      </c>
      <c r="X481" t="str">
        <f t="shared" si="119"/>
        <v>ho</v>
      </c>
      <c r="Y481" t="str">
        <f t="shared" si="115"/>
        <v>b</v>
      </c>
      <c r="AA481" t="str">
        <f t="shared" si="110"/>
        <v>const W1950DetroitTS127= L.marker([42.33143,-83.04575], {icon: dp_lx}).bindPopup('Detroit, &lt;br&gt;&lt;span style=font-size:11px&gt;White 1945-74&lt;/span&gt;&lt;br&gt;TS 127 (Labov et al, 2003)').addTo(W1950);</v>
      </c>
      <c r="AG481" t="s">
        <v>8207</v>
      </c>
      <c r="BL481" t="s">
        <v>7170</v>
      </c>
    </row>
    <row r="482" spans="1:64">
      <c r="A482" t="s">
        <v>5327</v>
      </c>
      <c r="B482" t="s">
        <v>4204</v>
      </c>
      <c r="D482" t="s">
        <v>6969</v>
      </c>
      <c r="F482" s="41" t="s">
        <v>9247</v>
      </c>
      <c r="I482" s="5">
        <v>-94.676389999999998</v>
      </c>
      <c r="J482" s="5">
        <v>39.106670000000001</v>
      </c>
      <c r="N482" t="str">
        <f t="shared" si="112"/>
        <v>KansasCity, &lt;br&gt;&lt;span style=font-size:11px&gt;White 1945-74&lt;/span&gt;&lt;br&gt;TS 152 (Labov et al, 2003)</v>
      </c>
      <c r="O482" t="str">
        <f t="shared" si="113"/>
        <v>W1950KansasCityTS152</v>
      </c>
      <c r="R482" t="str">
        <f t="shared" si="114"/>
        <v>dp</v>
      </c>
      <c r="S482" t="str">
        <f t="shared" si="116"/>
        <v>ar</v>
      </c>
      <c r="T482" t="str">
        <f t="shared" si="111"/>
        <v>r0</v>
      </c>
      <c r="U482" t="str">
        <f>IF(M482="consonant",#REF!,"")</f>
        <v/>
      </c>
      <c r="V482" t="str">
        <f t="shared" si="117"/>
        <v>lx</v>
      </c>
      <c r="W482" t="str">
        <f t="shared" si="118"/>
        <v>bk</v>
      </c>
      <c r="X482" t="str">
        <f t="shared" si="119"/>
        <v>ho</v>
      </c>
      <c r="Y482" t="str">
        <f t="shared" si="115"/>
        <v>b</v>
      </c>
      <c r="AA482" t="str">
        <f t="shared" si="110"/>
        <v>const W1950KansasCityTS152= L.marker([39.10667,-94.67639], {icon: dp_lx}).bindPopup('KansasCity, &lt;br&gt;&lt;span style=font-size:11px&gt;White 1945-74&lt;/span&gt;&lt;br&gt;TS 152 (Labov et al, 2003)').addTo(W1950);</v>
      </c>
      <c r="AG482" t="s">
        <v>8208</v>
      </c>
      <c r="BL482" t="s">
        <v>7171</v>
      </c>
    </row>
    <row r="483" spans="1:64">
      <c r="A483" t="s">
        <v>5327</v>
      </c>
      <c r="B483" t="s">
        <v>4213</v>
      </c>
      <c r="D483" t="s">
        <v>6969</v>
      </c>
      <c r="F483" s="41" t="s">
        <v>557</v>
      </c>
      <c r="I483" s="5">
        <v>-90.199399999999997</v>
      </c>
      <c r="J483" s="5">
        <v>38.627000000000002</v>
      </c>
      <c r="N483" t="str">
        <f t="shared" si="112"/>
        <v>St Louis, &lt;br&gt;&lt;span style=font-size:11px&gt;White 1945-74&lt;/span&gt;&lt;br&gt;TS 161 (Labov et al, 2003)</v>
      </c>
      <c r="O483" t="str">
        <f t="shared" si="113"/>
        <v>W1950StLouisTS161</v>
      </c>
      <c r="R483" t="str">
        <f t="shared" si="114"/>
        <v>dp</v>
      </c>
      <c r="S483" t="str">
        <f t="shared" si="116"/>
        <v>ar</v>
      </c>
      <c r="T483" t="str">
        <f t="shared" si="111"/>
        <v>r0</v>
      </c>
      <c r="U483" t="str">
        <f>IF(M483="consonant",#REF!,"")</f>
        <v/>
      </c>
      <c r="V483" t="str">
        <f t="shared" si="117"/>
        <v>lx</v>
      </c>
      <c r="W483" t="str">
        <f t="shared" si="118"/>
        <v>bk</v>
      </c>
      <c r="X483" t="str">
        <f t="shared" si="119"/>
        <v>ho</v>
      </c>
      <c r="Y483" t="str">
        <f t="shared" si="115"/>
        <v>b</v>
      </c>
      <c r="AA483" t="str">
        <f t="shared" si="110"/>
        <v>const W1950StLouisTS161= L.marker([38.627,-90.1994], {icon: dp_lx}).bindPopup('St Louis, &lt;br&gt;&lt;span style=font-size:11px&gt;White 1945-74&lt;/span&gt;&lt;br&gt;TS 161 (Labov et al, 2003)').addTo(W1950);</v>
      </c>
      <c r="AG483" t="s">
        <v>8209</v>
      </c>
      <c r="BL483" t="s">
        <v>7172</v>
      </c>
    </row>
    <row r="484" spans="1:64">
      <c r="A484" t="s">
        <v>5326</v>
      </c>
      <c r="B484" t="s">
        <v>4219</v>
      </c>
      <c r="D484" t="s">
        <v>6969</v>
      </c>
      <c r="F484" s="41" t="s">
        <v>557</v>
      </c>
      <c r="I484" s="5">
        <v>-90.199399999999997</v>
      </c>
      <c r="J484" s="5">
        <v>38.627000000000002</v>
      </c>
      <c r="N484" t="str">
        <f t="shared" si="112"/>
        <v>St Louis, &lt;br&gt;&lt;span style=font-size:11px&gt;White 1900-44&lt;/span&gt;&lt;br&gt;TS 167 (Labov et al, 2003)</v>
      </c>
      <c r="O484" t="str">
        <f t="shared" si="113"/>
        <v>W1900StLouisTS167</v>
      </c>
      <c r="R484" t="str">
        <f t="shared" si="114"/>
        <v>dp</v>
      </c>
      <c r="S484" t="str">
        <f t="shared" si="116"/>
        <v>ar</v>
      </c>
      <c r="T484" t="str">
        <f t="shared" si="111"/>
        <v>r0</v>
      </c>
      <c r="U484" t="str">
        <f>IF(M484="consonant",#REF!,"")</f>
        <v/>
      </c>
      <c r="V484" t="str">
        <f t="shared" si="117"/>
        <v>lx</v>
      </c>
      <c r="W484" t="str">
        <f t="shared" si="118"/>
        <v>bk</v>
      </c>
      <c r="X484" t="str">
        <f t="shared" si="119"/>
        <v>ho</v>
      </c>
      <c r="Y484" t="str">
        <f t="shared" si="115"/>
        <v>b</v>
      </c>
      <c r="AA484" t="str">
        <f t="shared" si="110"/>
        <v>const W1900StLouisTS167= L.marker([38.627,-90.1994], {icon: dp_lx}).bindPopup('St Louis, &lt;br&gt;&lt;span style=font-size:11px&gt;White 1900-44&lt;/span&gt;&lt;br&gt;TS 167 (Labov et al, 2003)').addTo(W1900);</v>
      </c>
      <c r="AG484" t="s">
        <v>8210</v>
      </c>
      <c r="BL484" t="s">
        <v>7173</v>
      </c>
    </row>
    <row r="485" spans="1:64">
      <c r="A485" t="s">
        <v>5327</v>
      </c>
      <c r="B485" t="s">
        <v>4228</v>
      </c>
      <c r="D485" t="s">
        <v>6969</v>
      </c>
      <c r="F485" s="41" t="s">
        <v>142</v>
      </c>
      <c r="I485" s="5">
        <v>-83.045749999999998</v>
      </c>
      <c r="J485" s="5">
        <v>42.331429999999997</v>
      </c>
      <c r="N485" t="str">
        <f t="shared" si="112"/>
        <v>Detroit, &lt;br&gt;&lt;span style=font-size:11px&gt;White 1945-74&lt;/span&gt;&lt;br&gt;TS 176 (Labov et al, 2003)</v>
      </c>
      <c r="O485" t="str">
        <f t="shared" si="113"/>
        <v>W1950DetroitTS176</v>
      </c>
      <c r="R485" t="str">
        <f t="shared" si="114"/>
        <v>dp</v>
      </c>
      <c r="S485" t="str">
        <f t="shared" si="116"/>
        <v>ar</v>
      </c>
      <c r="T485" t="str">
        <f t="shared" si="111"/>
        <v>r0</v>
      </c>
      <c r="U485" t="str">
        <f>IF(M485="consonant",#REF!,"")</f>
        <v/>
      </c>
      <c r="V485" t="str">
        <f t="shared" si="117"/>
        <v>lx</v>
      </c>
      <c r="W485" t="str">
        <f t="shared" si="118"/>
        <v>bk</v>
      </c>
      <c r="X485" t="str">
        <f t="shared" si="119"/>
        <v>ho</v>
      </c>
      <c r="Y485" t="str">
        <f t="shared" si="115"/>
        <v>b</v>
      </c>
      <c r="AA485" t="str">
        <f t="shared" si="110"/>
        <v>const W1950DetroitTS176= L.marker([42.33143,-83.04575], {icon: dp_lx}).bindPopup('Detroit, &lt;br&gt;&lt;span style=font-size:11px&gt;White 1945-74&lt;/span&gt;&lt;br&gt;TS 176 (Labov et al, 2003)').addTo(W1950);</v>
      </c>
      <c r="AG485" t="s">
        <v>8211</v>
      </c>
      <c r="BL485" t="s">
        <v>7174</v>
      </c>
    </row>
    <row r="486" spans="1:64">
      <c r="A486" t="s">
        <v>5327</v>
      </c>
      <c r="B486" t="s">
        <v>4335</v>
      </c>
      <c r="D486" t="s">
        <v>6969</v>
      </c>
      <c r="F486" s="41" t="s">
        <v>412</v>
      </c>
      <c r="I486" s="5">
        <v>-84.501639999999995</v>
      </c>
      <c r="J486" s="5">
        <v>38.047989999999999</v>
      </c>
      <c r="N486" t="str">
        <f t="shared" si="112"/>
        <v>Lexington, &lt;br&gt;&lt;span style=font-size:11px&gt;White 1945-74&lt;/span&gt;&lt;br&gt;TS 283 (Labov et al, 2003)</v>
      </c>
      <c r="O486" t="str">
        <f t="shared" si="113"/>
        <v>W1950LexingtonTS283</v>
      </c>
      <c r="R486" t="str">
        <f t="shared" si="114"/>
        <v>dp</v>
      </c>
      <c r="S486" t="str">
        <f t="shared" si="116"/>
        <v>ar</v>
      </c>
      <c r="T486" t="str">
        <f t="shared" si="111"/>
        <v>r0</v>
      </c>
      <c r="U486" t="str">
        <f>IF(M486="consonant",#REF!,"")</f>
        <v/>
      </c>
      <c r="V486" t="str">
        <f t="shared" si="117"/>
        <v>lx</v>
      </c>
      <c r="W486" t="str">
        <f t="shared" si="118"/>
        <v>bk</v>
      </c>
      <c r="X486" t="str">
        <f t="shared" si="119"/>
        <v>ho</v>
      </c>
      <c r="Y486" t="str">
        <f t="shared" si="115"/>
        <v>b</v>
      </c>
      <c r="AA486" t="str">
        <f t="shared" si="110"/>
        <v>const W1950LexingtonTS283= L.marker([38.04799,-84.50164], {icon: dp_lx}).bindPopup('Lexington, &lt;br&gt;&lt;span style=font-size:11px&gt;White 1945-74&lt;/span&gt;&lt;br&gt;TS 283 (Labov et al, 2003)').addTo(W1950);</v>
      </c>
      <c r="AG486" t="s">
        <v>8212</v>
      </c>
      <c r="BL486" t="s">
        <v>7175</v>
      </c>
    </row>
    <row r="487" spans="1:64">
      <c r="A487" t="s">
        <v>5327</v>
      </c>
      <c r="B487" t="s">
        <v>4375</v>
      </c>
      <c r="D487" t="s">
        <v>6969</v>
      </c>
      <c r="F487" s="41" t="s">
        <v>9248</v>
      </c>
      <c r="I487" s="5">
        <v>-115.17646999999999</v>
      </c>
      <c r="J487" s="5">
        <v>36.188110000000002</v>
      </c>
      <c r="N487" t="str">
        <f t="shared" si="112"/>
        <v>LasVegas, &lt;br&gt;&lt;span style=font-size:11px&gt;White 1945-74&lt;/span&gt;&lt;br&gt;TS 323 (Labov et al, 2003)</v>
      </c>
      <c r="O487" t="str">
        <f t="shared" si="113"/>
        <v>W1950LasVegasTS323</v>
      </c>
      <c r="R487" t="str">
        <f t="shared" si="114"/>
        <v>dp</v>
      </c>
      <c r="S487" t="str">
        <f t="shared" si="116"/>
        <v>ar</v>
      </c>
      <c r="T487" t="str">
        <f t="shared" si="111"/>
        <v>r0</v>
      </c>
      <c r="U487" t="str">
        <f>IF(M487="consonant",#REF!,"")</f>
        <v/>
      </c>
      <c r="V487" t="str">
        <f t="shared" si="117"/>
        <v>lx</v>
      </c>
      <c r="W487" t="str">
        <f t="shared" si="118"/>
        <v>bk</v>
      </c>
      <c r="X487" t="str">
        <f t="shared" si="119"/>
        <v>ho</v>
      </c>
      <c r="Y487" t="str">
        <f t="shared" si="115"/>
        <v>b</v>
      </c>
      <c r="AA487" t="str">
        <f t="shared" si="110"/>
        <v>const W1950LasVegasTS323= L.marker([36.18811,-115.17647], {icon: dp_lx}).bindPopup('LasVegas, &lt;br&gt;&lt;span style=font-size:11px&gt;White 1945-74&lt;/span&gt;&lt;br&gt;TS 323 (Labov et al, 2003)').addTo(W1950);</v>
      </c>
      <c r="AG487" t="s">
        <v>8213</v>
      </c>
      <c r="BL487" t="s">
        <v>7176</v>
      </c>
    </row>
    <row r="488" spans="1:64">
      <c r="A488" t="s">
        <v>5327</v>
      </c>
      <c r="B488" t="s">
        <v>4384</v>
      </c>
      <c r="D488" t="s">
        <v>6969</v>
      </c>
      <c r="F488" s="41" t="s">
        <v>5101</v>
      </c>
      <c r="I488" s="5">
        <v>-111.65853</v>
      </c>
      <c r="J488" s="5">
        <v>40.233849999999997</v>
      </c>
      <c r="N488" t="str">
        <f t="shared" si="112"/>
        <v>Provo, &lt;br&gt;&lt;span style=font-size:11px&gt;White 1945-74&lt;/span&gt;&lt;br&gt;TS 332 (Labov et al, 2003)</v>
      </c>
      <c r="O488" t="str">
        <f t="shared" si="113"/>
        <v>W1950ProvoTS332</v>
      </c>
      <c r="R488" t="str">
        <f t="shared" si="114"/>
        <v>dp</v>
      </c>
      <c r="S488" t="str">
        <f t="shared" si="116"/>
        <v>ar</v>
      </c>
      <c r="T488" t="str">
        <f t="shared" si="111"/>
        <v>r0</v>
      </c>
      <c r="U488" t="str">
        <f>IF(M488="consonant",#REF!,"")</f>
        <v/>
      </c>
      <c r="V488" t="str">
        <f t="shared" si="117"/>
        <v>lx</v>
      </c>
      <c r="W488" t="str">
        <f t="shared" si="118"/>
        <v>bk</v>
      </c>
      <c r="X488" t="str">
        <f t="shared" si="119"/>
        <v>ho</v>
      </c>
      <c r="Y488" t="str">
        <f t="shared" si="115"/>
        <v>b</v>
      </c>
      <c r="AA488" t="str">
        <f t="shared" si="110"/>
        <v>const W1950ProvoTS332= L.marker([40.23385,-111.65853], {icon: dp_lx}).bindPopup('Provo, &lt;br&gt;&lt;span style=font-size:11px&gt;White 1945-74&lt;/span&gt;&lt;br&gt;TS 332 (Labov et al, 2003)').addTo(W1950);</v>
      </c>
      <c r="AG488" t="s">
        <v>8214</v>
      </c>
      <c r="BL488" t="s">
        <v>7177</v>
      </c>
    </row>
    <row r="489" spans="1:64">
      <c r="A489" t="s">
        <v>5326</v>
      </c>
      <c r="B489" t="s">
        <v>4392</v>
      </c>
      <c r="D489" t="s">
        <v>6969</v>
      </c>
      <c r="F489" s="41" t="s">
        <v>4</v>
      </c>
      <c r="I489" s="5">
        <v>-86.779629999999997</v>
      </c>
      <c r="J489" s="5">
        <v>33.543680000000002</v>
      </c>
      <c r="N489" t="str">
        <f t="shared" si="112"/>
        <v>Birmingham, &lt;br&gt;&lt;span style=font-size:11px&gt;White 1900-44&lt;/span&gt;&lt;br&gt;TS 340 (Labov et al, 2003)</v>
      </c>
      <c r="O489" t="str">
        <f t="shared" si="113"/>
        <v>W1900BirminghamTS340</v>
      </c>
      <c r="R489" t="str">
        <f t="shared" si="114"/>
        <v>dp</v>
      </c>
      <c r="S489" t="str">
        <f t="shared" si="116"/>
        <v>ar</v>
      </c>
      <c r="T489" t="str">
        <f t="shared" si="111"/>
        <v>r0</v>
      </c>
      <c r="U489" t="str">
        <f>IF(M489="consonant",#REF!,"")</f>
        <v/>
      </c>
      <c r="V489" t="str">
        <f t="shared" si="117"/>
        <v>lx</v>
      </c>
      <c r="W489" t="str">
        <f t="shared" si="118"/>
        <v>bk</v>
      </c>
      <c r="X489" t="str">
        <f t="shared" si="119"/>
        <v>ho</v>
      </c>
      <c r="Y489" t="str">
        <f t="shared" si="115"/>
        <v>b</v>
      </c>
      <c r="AA489" t="str">
        <f t="shared" si="110"/>
        <v>const W1900BirminghamTS340= L.marker([33.54368,-86.77963], {icon: dp_lx}).bindPopup('Birmingham, &lt;br&gt;&lt;span style=font-size:11px&gt;White 1900-44&lt;/span&gt;&lt;br&gt;TS 340 (Labov et al, 2003)').addTo(W1900);</v>
      </c>
      <c r="AG489" t="s">
        <v>8215</v>
      </c>
      <c r="BL489" t="s">
        <v>7178</v>
      </c>
    </row>
    <row r="490" spans="1:64">
      <c r="A490" t="s">
        <v>5327</v>
      </c>
      <c r="B490" t="s">
        <v>4393</v>
      </c>
      <c r="D490" t="s">
        <v>6969</v>
      </c>
      <c r="F490" s="41" t="s">
        <v>4</v>
      </c>
      <c r="I490" s="5">
        <v>-86.779629999999997</v>
      </c>
      <c r="J490" s="5">
        <v>33.543680000000002</v>
      </c>
      <c r="N490" t="str">
        <f t="shared" si="112"/>
        <v>Birmingham, &lt;br&gt;&lt;span style=font-size:11px&gt;White 1945-74&lt;/span&gt;&lt;br&gt;TS 341 (Labov et al, 2003)</v>
      </c>
      <c r="O490" t="str">
        <f t="shared" si="113"/>
        <v>W1950BirminghamTS341</v>
      </c>
      <c r="R490" t="str">
        <f t="shared" si="114"/>
        <v>dp</v>
      </c>
      <c r="S490" t="str">
        <f t="shared" si="116"/>
        <v>ar</v>
      </c>
      <c r="T490" t="str">
        <f t="shared" si="111"/>
        <v>r0</v>
      </c>
      <c r="U490" t="str">
        <f>IF(M490="consonant",#REF!,"")</f>
        <v/>
      </c>
      <c r="V490" t="str">
        <f t="shared" si="117"/>
        <v>lx</v>
      </c>
      <c r="W490" t="str">
        <f t="shared" si="118"/>
        <v>bk</v>
      </c>
      <c r="X490" t="str">
        <f t="shared" si="119"/>
        <v>ho</v>
      </c>
      <c r="Y490" t="str">
        <f t="shared" si="115"/>
        <v>b</v>
      </c>
      <c r="AA490" t="str">
        <f t="shared" si="110"/>
        <v>const W1950BirminghamTS341= L.marker([33.54368,-86.77963], {icon: dp_lx}).bindPopup('Birmingham, &lt;br&gt;&lt;span style=font-size:11px&gt;White 1945-74&lt;/span&gt;&lt;br&gt;TS 341 (Labov et al, 2003)').addTo(W1950);</v>
      </c>
      <c r="AG490" t="s">
        <v>8216</v>
      </c>
      <c r="BL490" t="s">
        <v>7179</v>
      </c>
    </row>
    <row r="491" spans="1:64">
      <c r="A491" t="s">
        <v>5326</v>
      </c>
      <c r="B491" t="s">
        <v>4399</v>
      </c>
      <c r="D491" t="s">
        <v>6969</v>
      </c>
      <c r="F491" s="41" t="s">
        <v>218</v>
      </c>
      <c r="I491" s="5">
        <v>-78.878399999999999</v>
      </c>
      <c r="J491" s="5">
        <v>42.886400000000002</v>
      </c>
      <c r="N491" t="str">
        <f t="shared" si="112"/>
        <v>Buffalo, &lt;br&gt;&lt;span style=font-size:11px&gt;White 1900-44&lt;/span&gt;&lt;br&gt;TS 347 (Labov et al, 2003)</v>
      </c>
      <c r="O491" t="str">
        <f t="shared" si="113"/>
        <v>W1900BuffaloTS347</v>
      </c>
      <c r="R491" t="str">
        <f t="shared" si="114"/>
        <v>dp</v>
      </c>
      <c r="S491" t="str">
        <f t="shared" si="116"/>
        <v>ar</v>
      </c>
      <c r="T491" t="str">
        <f t="shared" si="111"/>
        <v>r0</v>
      </c>
      <c r="U491" t="str">
        <f>IF(M491="consonant",#REF!,"")</f>
        <v/>
      </c>
      <c r="V491" t="str">
        <f t="shared" si="117"/>
        <v>lx</v>
      </c>
      <c r="W491" t="str">
        <f t="shared" si="118"/>
        <v>bk</v>
      </c>
      <c r="X491" t="str">
        <f t="shared" si="119"/>
        <v>ho</v>
      </c>
      <c r="Y491" t="str">
        <f t="shared" si="115"/>
        <v>b</v>
      </c>
      <c r="AA491" t="str">
        <f t="shared" si="110"/>
        <v>const W1900BuffaloTS347= L.marker([42.8864,-78.8784], {icon: dp_lx}).bindPopup('Buffalo, &lt;br&gt;&lt;span style=font-size:11px&gt;White 1900-44&lt;/span&gt;&lt;br&gt;TS 347 (Labov et al, 2003)').addTo(W1900);</v>
      </c>
      <c r="AG491" t="s">
        <v>8217</v>
      </c>
      <c r="BL491" t="s">
        <v>7180</v>
      </c>
    </row>
    <row r="492" spans="1:64">
      <c r="A492" t="s">
        <v>5327</v>
      </c>
      <c r="B492" t="s">
        <v>4405</v>
      </c>
      <c r="D492" t="s">
        <v>6969</v>
      </c>
      <c r="F492" s="41" t="s">
        <v>217</v>
      </c>
      <c r="I492" s="5">
        <v>-73.756230000000002</v>
      </c>
      <c r="J492" s="5">
        <v>42.65258</v>
      </c>
      <c r="N492" t="str">
        <f t="shared" si="112"/>
        <v>Albany, &lt;br&gt;&lt;span style=font-size:11px&gt;White 1945-74&lt;/span&gt;&lt;br&gt;TS 353 (Labov et al, 2003)</v>
      </c>
      <c r="O492" t="str">
        <f t="shared" si="113"/>
        <v>W1950AlbanyTS353</v>
      </c>
      <c r="R492" t="str">
        <f t="shared" si="114"/>
        <v>dp</v>
      </c>
      <c r="S492" t="str">
        <f t="shared" si="116"/>
        <v>ar</v>
      </c>
      <c r="T492" t="str">
        <f t="shared" si="111"/>
        <v>r0</v>
      </c>
      <c r="U492" t="str">
        <f>IF(M492="consonant",#REF!,"")</f>
        <v/>
      </c>
      <c r="V492" t="str">
        <f t="shared" si="117"/>
        <v>lx</v>
      </c>
      <c r="W492" t="str">
        <f t="shared" si="118"/>
        <v>bk</v>
      </c>
      <c r="X492" t="str">
        <f t="shared" si="119"/>
        <v>ho</v>
      </c>
      <c r="Y492" t="str">
        <f t="shared" si="115"/>
        <v>b</v>
      </c>
      <c r="AA492" t="str">
        <f t="shared" si="110"/>
        <v>const W1950AlbanyTS353= L.marker([42.65258,-73.75623], {icon: dp_lx}).bindPopup('Albany, &lt;br&gt;&lt;span style=font-size:11px&gt;White 1945-74&lt;/span&gt;&lt;br&gt;TS 353 (Labov et al, 2003)').addTo(W1950);</v>
      </c>
      <c r="AG492" t="s">
        <v>8218</v>
      </c>
      <c r="BL492" t="s">
        <v>7181</v>
      </c>
    </row>
    <row r="493" spans="1:64">
      <c r="A493" t="s">
        <v>5326</v>
      </c>
      <c r="B493" t="s">
        <v>4408</v>
      </c>
      <c r="D493" t="s">
        <v>6969</v>
      </c>
      <c r="F493" s="41" t="s">
        <v>252</v>
      </c>
      <c r="I493" s="5">
        <v>-79.995890000000003</v>
      </c>
      <c r="J493" s="5">
        <v>40.440620000000003</v>
      </c>
      <c r="N493" t="str">
        <f t="shared" si="112"/>
        <v>Pittsburgh, &lt;br&gt;&lt;span style=font-size:11px&gt;White 1900-44&lt;/span&gt;&lt;br&gt;TS 356 (Labov et al, 2003)</v>
      </c>
      <c r="O493" t="str">
        <f t="shared" si="113"/>
        <v>W1900PittsburghTS356</v>
      </c>
      <c r="R493" t="str">
        <f t="shared" si="114"/>
        <v>dp</v>
      </c>
      <c r="S493" t="str">
        <f t="shared" si="116"/>
        <v>ar</v>
      </c>
      <c r="T493" t="str">
        <f t="shared" si="111"/>
        <v>r0</v>
      </c>
      <c r="U493" t="str">
        <f>IF(M493="consonant",#REF!,"")</f>
        <v/>
      </c>
      <c r="V493" t="str">
        <f t="shared" si="117"/>
        <v>lx</v>
      </c>
      <c r="W493" t="str">
        <f t="shared" si="118"/>
        <v>bk</v>
      </c>
      <c r="X493" t="str">
        <f t="shared" si="119"/>
        <v>ho</v>
      </c>
      <c r="Y493" t="str">
        <f t="shared" si="115"/>
        <v>b</v>
      </c>
      <c r="AA493" t="str">
        <f t="shared" si="110"/>
        <v>const W1900PittsburghTS356= L.marker([40.44062,-79.99589], {icon: dp_lx}).bindPopup('Pittsburgh, &lt;br&gt;&lt;span style=font-size:11px&gt;White 1900-44&lt;/span&gt;&lt;br&gt;TS 356 (Labov et al, 2003)').addTo(W1900);</v>
      </c>
      <c r="AG493" t="s">
        <v>8219</v>
      </c>
      <c r="BL493" t="s">
        <v>7182</v>
      </c>
    </row>
    <row r="494" spans="1:64">
      <c r="A494" t="s">
        <v>5327</v>
      </c>
      <c r="B494" t="s">
        <v>4411</v>
      </c>
      <c r="D494" t="s">
        <v>6969</v>
      </c>
      <c r="F494" s="41" t="s">
        <v>220</v>
      </c>
      <c r="I494" s="5">
        <v>-77.610919999999993</v>
      </c>
      <c r="J494" s="5">
        <v>43.161029999999997</v>
      </c>
      <c r="N494" t="str">
        <f t="shared" si="112"/>
        <v>Rochester, &lt;br&gt;&lt;span style=font-size:11px&gt;White 1945-74&lt;/span&gt;&lt;br&gt;TS 359 (Labov et al, 2003)</v>
      </c>
      <c r="O494" t="str">
        <f t="shared" si="79"/>
        <v>W1950RochesterTS359</v>
      </c>
      <c r="R494" t="str">
        <f t="shared" si="114"/>
        <v>dp</v>
      </c>
      <c r="S494" t="str">
        <f t="shared" si="116"/>
        <v>ar</v>
      </c>
      <c r="T494" t="str">
        <f t="shared" si="111"/>
        <v>r0</v>
      </c>
      <c r="U494" t="str">
        <f>IF(M494="consonant",#REF!,"")</f>
        <v/>
      </c>
      <c r="V494" t="str">
        <f t="shared" si="117"/>
        <v>lx</v>
      </c>
      <c r="W494" t="str">
        <f t="shared" si="118"/>
        <v>bk</v>
      </c>
      <c r="X494" t="str">
        <f t="shared" si="119"/>
        <v>ho</v>
      </c>
      <c r="Y494" t="str">
        <f t="shared" si="115"/>
        <v>b</v>
      </c>
      <c r="AA494" t="str">
        <f t="shared" si="110"/>
        <v>const W1950RochesterTS359= L.marker([43.16103,-77.61092], {icon: dp_lx}).bindPopup('Rochester, &lt;br&gt;&lt;span style=font-size:11px&gt;White 1945-74&lt;/span&gt;&lt;br&gt;TS 359 (Labov et al, 2003)').addTo(W1950);</v>
      </c>
      <c r="AG494" t="s">
        <v>8220</v>
      </c>
      <c r="BL494" t="s">
        <v>7183</v>
      </c>
    </row>
    <row r="495" spans="1:64">
      <c r="A495" t="s">
        <v>5326</v>
      </c>
      <c r="B495" t="s">
        <v>4437</v>
      </c>
      <c r="D495" t="s">
        <v>6969</v>
      </c>
      <c r="F495" s="41" t="s">
        <v>201</v>
      </c>
      <c r="I495" s="5">
        <v>-74.742935000000003</v>
      </c>
      <c r="J495" s="5">
        <v>40.21705</v>
      </c>
      <c r="N495" t="str">
        <f t="shared" si="112"/>
        <v>Trenton, &lt;br&gt;&lt;span style=font-size:11px&gt;White 1900-44&lt;/span&gt;&lt;br&gt;TS 385 (Labov et al, 2003)</v>
      </c>
      <c r="O495" t="str">
        <f t="shared" si="79"/>
        <v>W1900TrentonTS385</v>
      </c>
      <c r="R495" t="str">
        <f t="shared" si="114"/>
        <v>dp</v>
      </c>
      <c r="S495" t="str">
        <f t="shared" si="116"/>
        <v>ar</v>
      </c>
      <c r="T495" t="str">
        <f t="shared" si="111"/>
        <v>r0</v>
      </c>
      <c r="U495" t="str">
        <f>IF(M495="consonant",#REF!,"")</f>
        <v/>
      </c>
      <c r="V495" t="str">
        <f t="shared" si="117"/>
        <v>lx</v>
      </c>
      <c r="W495" t="str">
        <f t="shared" si="118"/>
        <v>bk</v>
      </c>
      <c r="X495" t="str">
        <f t="shared" si="119"/>
        <v>ho</v>
      </c>
      <c r="Y495" t="str">
        <f t="shared" si="115"/>
        <v>b</v>
      </c>
      <c r="AA495" t="str">
        <f t="shared" si="110"/>
        <v>const W1900TrentonTS385= L.marker([40.21705,-74.742935], {icon: dp_lx}).bindPopup('Trenton, &lt;br&gt;&lt;span style=font-size:11px&gt;White 1900-44&lt;/span&gt;&lt;br&gt;TS 385 (Labov et al, 2003)').addTo(W1900);</v>
      </c>
      <c r="AG495" t="s">
        <v>8221</v>
      </c>
      <c r="BL495" t="s">
        <v>7184</v>
      </c>
    </row>
    <row r="496" spans="1:64">
      <c r="A496" t="s">
        <v>5326</v>
      </c>
      <c r="B496" t="s">
        <v>4454</v>
      </c>
      <c r="D496" t="s">
        <v>6969</v>
      </c>
      <c r="F496" s="41" t="s">
        <v>9249</v>
      </c>
      <c r="I496" s="5">
        <v>-92.289599999999993</v>
      </c>
      <c r="J496" s="5">
        <v>34.746479999999998</v>
      </c>
      <c r="N496" t="str">
        <f t="shared" si="112"/>
        <v>LittleRock, &lt;br&gt;&lt;span style=font-size:11px&gt;White 1900-44&lt;/span&gt;&lt;br&gt;TS 402 (Labov et al, 2003)</v>
      </c>
      <c r="O496" t="str">
        <f t="shared" si="79"/>
        <v>W1900LittleRockTS402</v>
      </c>
      <c r="R496" t="str">
        <f t="shared" si="114"/>
        <v>dp</v>
      </c>
      <c r="S496" t="str">
        <f t="shared" si="116"/>
        <v>ar</v>
      </c>
      <c r="T496" t="str">
        <f t="shared" si="111"/>
        <v>r0</v>
      </c>
      <c r="U496" t="str">
        <f>IF(M496="consonant",#REF!,"")</f>
        <v/>
      </c>
      <c r="V496" t="str">
        <f t="shared" si="117"/>
        <v>lx</v>
      </c>
      <c r="W496" t="str">
        <f t="shared" si="118"/>
        <v>bk</v>
      </c>
      <c r="X496" t="str">
        <f t="shared" si="119"/>
        <v>ho</v>
      </c>
      <c r="Y496" t="str">
        <f t="shared" si="115"/>
        <v>b</v>
      </c>
      <c r="AA496" t="str">
        <f t="shared" si="110"/>
        <v>const W1900LittleRockTS402= L.marker([34.74648,-92.2896], {icon: dp_lx}).bindPopup('LittleRock, &lt;br&gt;&lt;span style=font-size:11px&gt;White 1900-44&lt;/span&gt;&lt;br&gt;TS 402 (Labov et al, 2003)').addTo(W1900);</v>
      </c>
      <c r="AG496" t="s">
        <v>8222</v>
      </c>
      <c r="BL496" t="s">
        <v>7185</v>
      </c>
    </row>
    <row r="497" spans="1:64">
      <c r="A497" t="s">
        <v>5327</v>
      </c>
      <c r="B497" t="s">
        <v>4479</v>
      </c>
      <c r="D497" t="s">
        <v>6969</v>
      </c>
      <c r="F497" s="41" t="s">
        <v>127</v>
      </c>
      <c r="I497" s="5">
        <v>-71.057083000000006</v>
      </c>
      <c r="J497" s="5">
        <v>42.361145</v>
      </c>
      <c r="N497" t="str">
        <f t="shared" si="112"/>
        <v>Boston, &lt;br&gt;&lt;span style=font-size:11px&gt;White 1945-74&lt;/span&gt;&lt;br&gt;TS 427 (Labov et al, 2003)</v>
      </c>
      <c r="O497" t="str">
        <f t="shared" si="79"/>
        <v>W1950BostonTS427</v>
      </c>
      <c r="R497" t="str">
        <f t="shared" si="114"/>
        <v>dp</v>
      </c>
      <c r="S497" t="str">
        <f t="shared" si="116"/>
        <v>ar</v>
      </c>
      <c r="T497" t="str">
        <f t="shared" si="111"/>
        <v>r0</v>
      </c>
      <c r="U497" t="str">
        <f>IF(M497="consonant",#REF!,"")</f>
        <v/>
      </c>
      <c r="V497" t="str">
        <f t="shared" si="117"/>
        <v>lx</v>
      </c>
      <c r="W497" t="str">
        <f t="shared" si="118"/>
        <v>bk</v>
      </c>
      <c r="X497" t="str">
        <f t="shared" si="119"/>
        <v>ho</v>
      </c>
      <c r="Y497" t="str">
        <f t="shared" si="115"/>
        <v>b</v>
      </c>
      <c r="AA497" t="str">
        <f t="shared" si="110"/>
        <v>const W1950BostonTS427= L.marker([42.361145,-71.057083], {icon: dp_lx}).bindPopup('Boston, &lt;br&gt;&lt;span style=font-size:11px&gt;White 1945-74&lt;/span&gt;&lt;br&gt;TS 427 (Labov et al, 2003)').addTo(W1950);</v>
      </c>
      <c r="AG497" t="s">
        <v>8223</v>
      </c>
      <c r="BL497" t="s">
        <v>7186</v>
      </c>
    </row>
    <row r="498" spans="1:64">
      <c r="A498" t="s">
        <v>5326</v>
      </c>
      <c r="B498" t="s">
        <v>4486</v>
      </c>
      <c r="D498" t="s">
        <v>6969</v>
      </c>
      <c r="F498" s="41" t="s">
        <v>311</v>
      </c>
      <c r="I498" s="5">
        <v>-72.972603000000007</v>
      </c>
      <c r="J498" s="5">
        <v>43.610621999999999</v>
      </c>
      <c r="N498" t="str">
        <f t="shared" si="112"/>
        <v>Rutland, &lt;br&gt;&lt;span style=font-size:11px&gt;White 1900-44&lt;/span&gt;&lt;br&gt;TS 434 (Labov et al, 2003)</v>
      </c>
      <c r="O498" t="str">
        <f t="shared" si="79"/>
        <v>W1900RutlandTS434</v>
      </c>
      <c r="R498" t="str">
        <f t="shared" si="114"/>
        <v>dp</v>
      </c>
      <c r="S498" t="str">
        <f t="shared" si="116"/>
        <v>ar</v>
      </c>
      <c r="T498" t="str">
        <f t="shared" si="111"/>
        <v>r0</v>
      </c>
      <c r="U498" t="str">
        <f>IF(M498="consonant",#REF!,"")</f>
        <v/>
      </c>
      <c r="V498" t="str">
        <f t="shared" si="117"/>
        <v>lx</v>
      </c>
      <c r="W498" t="str">
        <f t="shared" si="118"/>
        <v>bk</v>
      </c>
      <c r="X498" t="str">
        <f t="shared" si="119"/>
        <v>ho</v>
      </c>
      <c r="Y498" t="str">
        <f t="shared" si="115"/>
        <v>b</v>
      </c>
      <c r="AA498" t="str">
        <f t="shared" si="110"/>
        <v>const W1900RutlandTS434= L.marker([43.610622,-72.972603], {icon: dp_lx}).bindPopup('Rutland, &lt;br&gt;&lt;span style=font-size:11px&gt;White 1900-44&lt;/span&gt;&lt;br&gt;TS 434 (Labov et al, 2003)').addTo(W1900);</v>
      </c>
      <c r="AG498" t="s">
        <v>8224</v>
      </c>
      <c r="BL498" t="s">
        <v>7187</v>
      </c>
    </row>
    <row r="499" spans="1:64">
      <c r="A499" t="s">
        <v>5327</v>
      </c>
      <c r="B499" t="s">
        <v>4487</v>
      </c>
      <c r="D499" t="s">
        <v>6969</v>
      </c>
      <c r="F499" s="41" t="s">
        <v>309</v>
      </c>
      <c r="I499" s="5">
        <v>-73.212100000000007</v>
      </c>
      <c r="J499" s="5">
        <v>44.475900000000003</v>
      </c>
      <c r="N499" t="str">
        <f t="shared" si="112"/>
        <v>Burlington, &lt;br&gt;&lt;span style=font-size:11px&gt;White 1945-74&lt;/span&gt;&lt;br&gt;TS 435 (Labov et al, 2003)</v>
      </c>
      <c r="O499" t="str">
        <f t="shared" si="79"/>
        <v>W1950BurlingtonTS435</v>
      </c>
      <c r="R499" t="str">
        <f t="shared" si="114"/>
        <v>dp</v>
      </c>
      <c r="S499" t="str">
        <f t="shared" si="116"/>
        <v>ar</v>
      </c>
      <c r="T499" t="str">
        <f t="shared" si="111"/>
        <v>r0</v>
      </c>
      <c r="U499" t="str">
        <f>IF(M499="consonant",#REF!,"")</f>
        <v/>
      </c>
      <c r="V499" t="str">
        <f t="shared" si="117"/>
        <v>lx</v>
      </c>
      <c r="W499" t="str">
        <f t="shared" si="118"/>
        <v>bk</v>
      </c>
      <c r="X499" t="str">
        <f t="shared" si="119"/>
        <v>ho</v>
      </c>
      <c r="Y499" t="str">
        <f t="shared" si="115"/>
        <v>b</v>
      </c>
      <c r="AA499" t="str">
        <f t="shared" si="110"/>
        <v>const W1950BurlingtonTS435= L.marker([44.4759,-73.2121], {icon: dp_lx}).bindPopup('Burlington, &lt;br&gt;&lt;span style=font-size:11px&gt;White 1945-74&lt;/span&gt;&lt;br&gt;TS 435 (Labov et al, 2003)').addTo(W1950);</v>
      </c>
      <c r="AG499" t="s">
        <v>8225</v>
      </c>
      <c r="BL499" t="s">
        <v>7188</v>
      </c>
    </row>
    <row r="500" spans="1:64">
      <c r="A500" t="s">
        <v>5326</v>
      </c>
      <c r="B500" t="s">
        <v>4488</v>
      </c>
      <c r="D500" t="s">
        <v>6969</v>
      </c>
      <c r="F500" s="41" t="s">
        <v>5149</v>
      </c>
      <c r="I500" s="5">
        <v>-73.167299999999997</v>
      </c>
      <c r="J500" s="5">
        <v>44.015300000000003</v>
      </c>
      <c r="N500" t="str">
        <f t="shared" si="112"/>
        <v>Middlebury, &lt;br&gt;&lt;span style=font-size:11px&gt;White 1900-44&lt;/span&gt;&lt;br&gt;TS 436 (Labov et al, 2003)</v>
      </c>
      <c r="O500" t="str">
        <f t="shared" si="79"/>
        <v>W1900MiddleburyTS436</v>
      </c>
      <c r="R500" t="str">
        <f t="shared" si="114"/>
        <v>dp</v>
      </c>
      <c r="S500" t="str">
        <f t="shared" si="116"/>
        <v>ar</v>
      </c>
      <c r="T500" t="str">
        <f t="shared" si="111"/>
        <v>r0</v>
      </c>
      <c r="U500" t="str">
        <f>IF(M500="consonant",#REF!,"")</f>
        <v/>
      </c>
      <c r="V500" t="str">
        <f t="shared" si="117"/>
        <v>lx</v>
      </c>
      <c r="W500" t="str">
        <f t="shared" si="118"/>
        <v>bk</v>
      </c>
      <c r="X500" t="str">
        <f t="shared" si="119"/>
        <v>ho</v>
      </c>
      <c r="Y500" t="str">
        <f t="shared" si="115"/>
        <v>b</v>
      </c>
      <c r="AA500" t="str">
        <f t="shared" si="110"/>
        <v>const W1900MiddleburyTS436= L.marker([44.0153,-73.1673], {icon: dp_lx}).bindPopup('Middlebury, &lt;br&gt;&lt;span style=font-size:11px&gt;White 1900-44&lt;/span&gt;&lt;br&gt;TS 436 (Labov et al, 2003)').addTo(W1900);</v>
      </c>
      <c r="AG500" t="s">
        <v>8226</v>
      </c>
      <c r="BL500" t="s">
        <v>7189</v>
      </c>
    </row>
    <row r="501" spans="1:64">
      <c r="A501" t="s">
        <v>5326</v>
      </c>
      <c r="B501" t="s">
        <v>4489</v>
      </c>
      <c r="D501" t="s">
        <v>6969</v>
      </c>
      <c r="F501" s="41" t="s">
        <v>99</v>
      </c>
      <c r="I501" s="5">
        <v>-72.589799999999997</v>
      </c>
      <c r="J501" s="5">
        <v>42.101500000000001</v>
      </c>
      <c r="N501" t="str">
        <f t="shared" si="112"/>
        <v>Springfield, &lt;br&gt;&lt;span style=font-size:11px&gt;White 1900-44&lt;/span&gt;&lt;br&gt;TS 437 (Labov et al, 2003)</v>
      </c>
      <c r="O501" t="str">
        <f t="shared" si="79"/>
        <v>W1900SpringfieldTS437</v>
      </c>
      <c r="R501" t="str">
        <f t="shared" si="114"/>
        <v>dp</v>
      </c>
      <c r="S501" t="str">
        <f t="shared" si="116"/>
        <v>ar</v>
      </c>
      <c r="T501" t="str">
        <f t="shared" si="111"/>
        <v>r0</v>
      </c>
      <c r="U501" t="str">
        <f>IF(M501="consonant",#REF!,"")</f>
        <v/>
      </c>
      <c r="V501" t="str">
        <f t="shared" si="117"/>
        <v>lx</v>
      </c>
      <c r="W501" t="str">
        <f t="shared" si="118"/>
        <v>bk</v>
      </c>
      <c r="X501" t="str">
        <f t="shared" si="119"/>
        <v>ho</v>
      </c>
      <c r="Y501" t="str">
        <f t="shared" si="115"/>
        <v>b</v>
      </c>
      <c r="AA501" t="str">
        <f t="shared" ref="AA501:AA564" si="120">IF(OR(R501="",V501=""),"",IF(I501="","","const "&amp;O501&amp;"= L.marker(["&amp;J501&amp;","&amp;I501&amp;"], {icon: "&amp;R501&amp;"_"&amp;V501&amp;"}).bindPopup('"&amp;N501&amp;"').addTo("&amp;A501&amp;");"))</f>
        <v>const W1900SpringfieldTS437= L.marker([42.1015,-72.5898], {icon: dp_lx}).bindPopup('Springfield, &lt;br&gt;&lt;span style=font-size:11px&gt;White 1900-44&lt;/span&gt;&lt;br&gt;TS 437 (Labov et al, 2003)').addTo(W1900);</v>
      </c>
      <c r="AG501" t="s">
        <v>8227</v>
      </c>
      <c r="BL501" t="s">
        <v>7190</v>
      </c>
    </row>
    <row r="502" spans="1:64">
      <c r="A502" t="s">
        <v>5326</v>
      </c>
      <c r="B502" t="s">
        <v>4499</v>
      </c>
      <c r="D502" t="s">
        <v>6969</v>
      </c>
      <c r="F502" s="41" t="s">
        <v>198</v>
      </c>
      <c r="I502" s="5">
        <v>-71.454800000000006</v>
      </c>
      <c r="J502" s="5">
        <v>42.995600000000003</v>
      </c>
      <c r="N502" t="str">
        <f t="shared" si="112"/>
        <v>Manchester, &lt;br&gt;&lt;span style=font-size:11px&gt;White 1900-44&lt;/span&gt;&lt;br&gt;TS 447 (Labov et al, 2003)</v>
      </c>
      <c r="O502" t="str">
        <f t="shared" si="79"/>
        <v>W1900ManchesterTS447</v>
      </c>
      <c r="R502" t="str">
        <f t="shared" si="114"/>
        <v>dp</v>
      </c>
      <c r="S502" t="str">
        <f t="shared" si="116"/>
        <v>ar</v>
      </c>
      <c r="T502" t="str">
        <f t="shared" ref="T502:T565" si="121">IF(M502="rhot","",IF(M502="AAE_7R","r7",IF(AND(D502="(Labov et al, 2003)",M502="W"),"r3","r0")))</f>
        <v>r0</v>
      </c>
      <c r="U502" t="str">
        <f>IF(M502="consonant",#REF!,"")</f>
        <v/>
      </c>
      <c r="V502" t="str">
        <f t="shared" si="117"/>
        <v>lx</v>
      </c>
      <c r="W502" t="str">
        <f t="shared" si="118"/>
        <v>bk</v>
      </c>
      <c r="X502" t="str">
        <f t="shared" si="119"/>
        <v>ho</v>
      </c>
      <c r="Y502" t="str">
        <f t="shared" si="115"/>
        <v>b</v>
      </c>
      <c r="AA502" t="str">
        <f t="shared" si="120"/>
        <v>const W1900ManchesterTS447= L.marker([42.9956,-71.4548], {icon: dp_lx}).bindPopup('Manchester, &lt;br&gt;&lt;span style=font-size:11px&gt;White 1900-44&lt;/span&gt;&lt;br&gt;TS 447 (Labov et al, 2003)').addTo(W1900);</v>
      </c>
      <c r="AG502" t="s">
        <v>8228</v>
      </c>
      <c r="BL502" t="s">
        <v>7191</v>
      </c>
    </row>
    <row r="503" spans="1:64">
      <c r="A503" t="s">
        <v>5326</v>
      </c>
      <c r="B503" t="s">
        <v>4504</v>
      </c>
      <c r="D503" t="s">
        <v>6969</v>
      </c>
      <c r="F503" s="41" t="s">
        <v>5150</v>
      </c>
      <c r="I503" s="5">
        <v>-72.5745</v>
      </c>
      <c r="J503" s="5">
        <v>42.259300000000003</v>
      </c>
      <c r="N503" t="str">
        <f t="shared" si="112"/>
        <v>South Hadley, &lt;br&gt;&lt;span style=font-size:11px&gt;White 1900-44&lt;/span&gt;&lt;br&gt;TS 452 (Labov et al, 2003)</v>
      </c>
      <c r="O503" t="str">
        <f t="shared" si="79"/>
        <v>W1900SouthHadleyTS452</v>
      </c>
      <c r="R503" t="str">
        <f t="shared" si="114"/>
        <v>dp</v>
      </c>
      <c r="S503" t="str">
        <f t="shared" si="116"/>
        <v>ar</v>
      </c>
      <c r="T503" t="str">
        <f t="shared" si="121"/>
        <v>r0</v>
      </c>
      <c r="U503" t="str">
        <f>IF(M503="consonant",#REF!,"")</f>
        <v/>
      </c>
      <c r="V503" t="str">
        <f t="shared" si="117"/>
        <v>lx</v>
      </c>
      <c r="W503" t="str">
        <f t="shared" si="118"/>
        <v>bk</v>
      </c>
      <c r="X503" t="str">
        <f t="shared" si="119"/>
        <v>ho</v>
      </c>
      <c r="Y503" t="str">
        <f t="shared" si="115"/>
        <v>b</v>
      </c>
      <c r="AA503" t="str">
        <f t="shared" si="120"/>
        <v>const W1900SouthHadleyTS452= L.marker([42.2593,-72.5745], {icon: dp_lx}).bindPopup('South Hadley, &lt;br&gt;&lt;span style=font-size:11px&gt;White 1900-44&lt;/span&gt;&lt;br&gt;TS 452 (Labov et al, 2003)').addTo(W1900);</v>
      </c>
      <c r="AG503" t="s">
        <v>8229</v>
      </c>
      <c r="BL503" t="s">
        <v>7192</v>
      </c>
    </row>
    <row r="504" spans="1:64">
      <c r="A504" t="s">
        <v>5326</v>
      </c>
      <c r="B504" t="s">
        <v>4506</v>
      </c>
      <c r="D504" t="s">
        <v>6969</v>
      </c>
      <c r="F504" s="41" t="s">
        <v>127</v>
      </c>
      <c r="I504" s="5">
        <v>-71.057083000000006</v>
      </c>
      <c r="J504" s="5">
        <v>42.361145</v>
      </c>
      <c r="N504" t="str">
        <f t="shared" si="112"/>
        <v>Boston, &lt;br&gt;&lt;span style=font-size:11px&gt;White 1900-44&lt;/span&gt;&lt;br&gt;TS 454 (Labov et al, 2003)</v>
      </c>
      <c r="O504" t="str">
        <f t="shared" si="79"/>
        <v>W1900BostonTS454</v>
      </c>
      <c r="R504" t="str">
        <f t="shared" si="114"/>
        <v>dp</v>
      </c>
      <c r="S504" t="str">
        <f t="shared" si="116"/>
        <v>ar</v>
      </c>
      <c r="T504" t="str">
        <f t="shared" si="121"/>
        <v>r0</v>
      </c>
      <c r="U504" t="str">
        <f>IF(M504="consonant",#REF!,"")</f>
        <v/>
      </c>
      <c r="V504" t="str">
        <f t="shared" si="117"/>
        <v>lx</v>
      </c>
      <c r="W504" t="str">
        <f t="shared" si="118"/>
        <v>bk</v>
      </c>
      <c r="X504" t="str">
        <f t="shared" si="119"/>
        <v>ho</v>
      </c>
      <c r="Y504" t="str">
        <f t="shared" si="115"/>
        <v>b</v>
      </c>
      <c r="AA504" t="str">
        <f t="shared" si="120"/>
        <v>const W1900BostonTS454= L.marker([42.361145,-71.057083], {icon: dp_lx}).bindPopup('Boston, &lt;br&gt;&lt;span style=font-size:11px&gt;White 1900-44&lt;/span&gt;&lt;br&gt;TS 454 (Labov et al, 2003)').addTo(W1900);</v>
      </c>
      <c r="AG504" t="s">
        <v>8230</v>
      </c>
      <c r="BL504" t="s">
        <v>7193</v>
      </c>
    </row>
    <row r="505" spans="1:64">
      <c r="A505" t="s">
        <v>5327</v>
      </c>
      <c r="B505" t="s">
        <v>4514</v>
      </c>
      <c r="D505" t="s">
        <v>6969</v>
      </c>
      <c r="F505" s="41" t="s">
        <v>5149</v>
      </c>
      <c r="I505" s="5">
        <v>-73.167299999999997</v>
      </c>
      <c r="J505" s="5">
        <v>44.015300000000003</v>
      </c>
      <c r="N505" t="str">
        <f t="shared" si="112"/>
        <v>Middlebury, &lt;br&gt;&lt;span style=font-size:11px&gt;White 1945-74&lt;/span&gt;&lt;br&gt;TS 462 (Labov et al, 2003)</v>
      </c>
      <c r="O505" t="str">
        <f t="shared" si="79"/>
        <v>W1950MiddleburyTS462</v>
      </c>
      <c r="R505" t="str">
        <f t="shared" si="114"/>
        <v>dp</v>
      </c>
      <c r="S505" t="str">
        <f t="shared" si="116"/>
        <v>ar</v>
      </c>
      <c r="T505" t="str">
        <f t="shared" si="121"/>
        <v>r0</v>
      </c>
      <c r="U505" t="str">
        <f>IF(M505="consonant",#REF!,"")</f>
        <v/>
      </c>
      <c r="V505" t="str">
        <f t="shared" si="117"/>
        <v>lx</v>
      </c>
      <c r="W505" t="str">
        <f t="shared" si="118"/>
        <v>bk</v>
      </c>
      <c r="X505" t="str">
        <f t="shared" si="119"/>
        <v>ho</v>
      </c>
      <c r="Y505" t="str">
        <f t="shared" si="115"/>
        <v>b</v>
      </c>
      <c r="AA505" t="str">
        <f t="shared" si="120"/>
        <v>const W1950MiddleburyTS462= L.marker([44.0153,-73.1673], {icon: dp_lx}).bindPopup('Middlebury, &lt;br&gt;&lt;span style=font-size:11px&gt;White 1945-74&lt;/span&gt;&lt;br&gt;TS 462 (Labov et al, 2003)').addTo(W1950);</v>
      </c>
      <c r="AG505" t="s">
        <v>8231</v>
      </c>
      <c r="BL505" t="s">
        <v>7194</v>
      </c>
    </row>
    <row r="506" spans="1:64">
      <c r="A506" t="s">
        <v>5327</v>
      </c>
      <c r="B506" t="s">
        <v>4517</v>
      </c>
      <c r="D506" t="s">
        <v>6969</v>
      </c>
      <c r="F506" s="41" t="s">
        <v>5059</v>
      </c>
      <c r="I506" s="5">
        <v>-72.779539999999997</v>
      </c>
      <c r="J506" s="5">
        <v>41.661209999999997</v>
      </c>
      <c r="N506" t="str">
        <f t="shared" si="112"/>
        <v>New Britain, &lt;br&gt;&lt;span style=font-size:11px&gt;White 1945-74&lt;/span&gt;&lt;br&gt;TS 465 (Labov et al, 2003)</v>
      </c>
      <c r="O506" t="str">
        <f t="shared" si="79"/>
        <v>W1950NewBritainTS465</v>
      </c>
      <c r="R506" t="str">
        <f t="shared" si="114"/>
        <v>dp</v>
      </c>
      <c r="S506" t="str">
        <f t="shared" si="116"/>
        <v>ar</v>
      </c>
      <c r="T506" t="str">
        <f t="shared" si="121"/>
        <v>r0</v>
      </c>
      <c r="U506" t="str">
        <f>IF(M506="consonant",#REF!,"")</f>
        <v/>
      </c>
      <c r="V506" t="str">
        <f t="shared" si="117"/>
        <v>lx</v>
      </c>
      <c r="W506" t="str">
        <f t="shared" si="118"/>
        <v>bk</v>
      </c>
      <c r="X506" t="str">
        <f t="shared" si="119"/>
        <v>ho</v>
      </c>
      <c r="Y506" t="str">
        <f t="shared" si="115"/>
        <v>b</v>
      </c>
      <c r="AA506" t="str">
        <f t="shared" si="120"/>
        <v>const W1950NewBritainTS465= L.marker([41.66121,-72.77954], {icon: dp_lx}).bindPopup('New Britain, &lt;br&gt;&lt;span style=font-size:11px&gt;White 1945-74&lt;/span&gt;&lt;br&gt;TS 465 (Labov et al, 2003)').addTo(W1950);</v>
      </c>
      <c r="AG506" t="s">
        <v>8232</v>
      </c>
      <c r="BL506" t="s">
        <v>7195</v>
      </c>
    </row>
    <row r="507" spans="1:64">
      <c r="A507" t="s">
        <v>5326</v>
      </c>
      <c r="B507" t="s">
        <v>4526</v>
      </c>
      <c r="D507" t="s">
        <v>6969</v>
      </c>
      <c r="F507" s="41" t="s">
        <v>258</v>
      </c>
      <c r="I507" s="5">
        <v>-71.418884000000006</v>
      </c>
      <c r="J507" s="5">
        <v>41.825226000000001</v>
      </c>
      <c r="N507" t="str">
        <f t="shared" si="112"/>
        <v>Providence, &lt;br&gt;&lt;span style=font-size:11px&gt;White 1900-44&lt;/span&gt;&lt;br&gt;TS 474 (Labov et al, 2003)</v>
      </c>
      <c r="O507" t="str">
        <f t="shared" si="79"/>
        <v>W1900ProvidenceTS474</v>
      </c>
      <c r="R507" t="str">
        <f t="shared" si="114"/>
        <v>dp</v>
      </c>
      <c r="S507" t="str">
        <f t="shared" si="116"/>
        <v>ar</v>
      </c>
      <c r="T507" t="str">
        <f t="shared" si="121"/>
        <v>r0</v>
      </c>
      <c r="U507" t="str">
        <f>IF(M507="consonant",#REF!,"")</f>
        <v/>
      </c>
      <c r="V507" t="str">
        <f t="shared" si="117"/>
        <v>lx</v>
      </c>
      <c r="W507" t="str">
        <f t="shared" si="118"/>
        <v>bk</v>
      </c>
      <c r="X507" t="str">
        <f t="shared" si="119"/>
        <v>ho</v>
      </c>
      <c r="Y507" t="str">
        <f t="shared" si="115"/>
        <v>b</v>
      </c>
      <c r="AA507" t="str">
        <f t="shared" si="120"/>
        <v>const W1900ProvidenceTS474= L.marker([41.825226,-71.418884], {icon: dp_lx}).bindPopup('Providence, &lt;br&gt;&lt;span style=font-size:11px&gt;White 1900-44&lt;/span&gt;&lt;br&gt;TS 474 (Labov et al, 2003)').addTo(W1900);</v>
      </c>
      <c r="AG507" t="s">
        <v>8233</v>
      </c>
      <c r="BL507" t="s">
        <v>7196</v>
      </c>
    </row>
    <row r="508" spans="1:64">
      <c r="A508" t="s">
        <v>5326</v>
      </c>
      <c r="B508" t="s">
        <v>4529</v>
      </c>
      <c r="D508" t="s">
        <v>6969</v>
      </c>
      <c r="F508" s="41" t="s">
        <v>99</v>
      </c>
      <c r="I508" s="5">
        <v>-72.779539999999997</v>
      </c>
      <c r="J508" s="5">
        <v>41.661209999999997</v>
      </c>
      <c r="N508" t="str">
        <f t="shared" si="112"/>
        <v>Springfield, &lt;br&gt;&lt;span style=font-size:11px&gt;White 1900-44&lt;/span&gt;&lt;br&gt;TS 477 (Labov et al, 2003)</v>
      </c>
      <c r="O508" t="str">
        <f t="shared" si="79"/>
        <v>W1900SpringfieldTS477</v>
      </c>
      <c r="R508" t="str">
        <f t="shared" si="114"/>
        <v>dp</v>
      </c>
      <c r="S508" t="str">
        <f t="shared" si="116"/>
        <v>ar</v>
      </c>
      <c r="T508" t="str">
        <f t="shared" si="121"/>
        <v>r0</v>
      </c>
      <c r="U508" t="str">
        <f>IF(M508="consonant",#REF!,"")</f>
        <v/>
      </c>
      <c r="V508" t="str">
        <f t="shared" si="117"/>
        <v>lx</v>
      </c>
      <c r="W508" t="str">
        <f t="shared" si="118"/>
        <v>bk</v>
      </c>
      <c r="X508" t="str">
        <f t="shared" si="119"/>
        <v>ho</v>
      </c>
      <c r="Y508" t="str">
        <f t="shared" si="115"/>
        <v>b</v>
      </c>
      <c r="AA508" t="str">
        <f t="shared" si="120"/>
        <v>const W1900SpringfieldTS477= L.marker([41.66121,-72.77954], {icon: dp_lx}).bindPopup('Springfield, &lt;br&gt;&lt;span style=font-size:11px&gt;White 1900-44&lt;/span&gt;&lt;br&gt;TS 477 (Labov et al, 2003)').addTo(W1900);</v>
      </c>
      <c r="AG508" t="s">
        <v>8234</v>
      </c>
      <c r="BL508" t="s">
        <v>7197</v>
      </c>
    </row>
    <row r="509" spans="1:64">
      <c r="A509" t="s">
        <v>5327</v>
      </c>
      <c r="B509" t="s">
        <v>4535</v>
      </c>
      <c r="D509" t="s">
        <v>6969</v>
      </c>
      <c r="F509" s="41" t="s">
        <v>177</v>
      </c>
      <c r="I509" s="5">
        <v>-80.843059999999994</v>
      </c>
      <c r="J509" s="5">
        <v>35.227220000000003</v>
      </c>
      <c r="N509" t="str">
        <f t="shared" si="112"/>
        <v>Charlotte, &lt;br&gt;&lt;span style=font-size:11px&gt;White 1945-74&lt;/span&gt;&lt;br&gt;TS 483 (Labov et al, 2003)</v>
      </c>
      <c r="O509" t="str">
        <f t="shared" si="79"/>
        <v>W1950CharlotteTS483</v>
      </c>
      <c r="R509" t="str">
        <f t="shared" si="114"/>
        <v>dp</v>
      </c>
      <c r="S509" t="str">
        <f t="shared" si="116"/>
        <v>ar</v>
      </c>
      <c r="T509" t="str">
        <f t="shared" si="121"/>
        <v>r0</v>
      </c>
      <c r="U509" t="str">
        <f>IF(M509="consonant",#REF!,"")</f>
        <v/>
      </c>
      <c r="V509" t="str">
        <f t="shared" si="117"/>
        <v>lx</v>
      </c>
      <c r="W509" t="str">
        <f t="shared" si="118"/>
        <v>bk</v>
      </c>
      <c r="X509" t="str">
        <f t="shared" si="119"/>
        <v>ho</v>
      </c>
      <c r="Y509" t="str">
        <f t="shared" si="115"/>
        <v>b</v>
      </c>
      <c r="AA509" t="str">
        <f t="shared" si="120"/>
        <v>const W1950CharlotteTS483= L.marker([35.22722,-80.84306], {icon: dp_lx}).bindPopup('Charlotte, &lt;br&gt;&lt;span style=font-size:11px&gt;White 1945-74&lt;/span&gt;&lt;br&gt;TS 483 (Labov et al, 2003)').addTo(W1950);</v>
      </c>
      <c r="AG509" t="s">
        <v>8235</v>
      </c>
      <c r="BL509" t="s">
        <v>7198</v>
      </c>
    </row>
    <row r="510" spans="1:64">
      <c r="A510" t="s">
        <v>5327</v>
      </c>
      <c r="B510" t="s">
        <v>4547</v>
      </c>
      <c r="D510" t="s">
        <v>6969</v>
      </c>
      <c r="F510" s="41" t="s">
        <v>5151</v>
      </c>
      <c r="I510" s="5">
        <v>-74.006015000000005</v>
      </c>
      <c r="J510" s="5">
        <v>40.712727999999998</v>
      </c>
      <c r="N510" t="str">
        <f t="shared" si="112"/>
        <v>New York, &lt;br&gt;&lt;span style=font-size:11px&gt;White 1945-74&lt;/span&gt;&lt;br&gt;TS 495 (Labov et al, 2003)</v>
      </c>
      <c r="O510" t="str">
        <f t="shared" si="79"/>
        <v>W1950NewYorkTS495</v>
      </c>
      <c r="R510" t="str">
        <f t="shared" si="114"/>
        <v>dp</v>
      </c>
      <c r="S510" t="str">
        <f t="shared" si="116"/>
        <v>ar</v>
      </c>
      <c r="T510" t="str">
        <f t="shared" si="121"/>
        <v>r0</v>
      </c>
      <c r="U510" t="str">
        <f>IF(M510="consonant",#REF!,"")</f>
        <v/>
      </c>
      <c r="V510" t="str">
        <f t="shared" si="117"/>
        <v>lx</v>
      </c>
      <c r="W510" t="str">
        <f t="shared" si="118"/>
        <v>bk</v>
      </c>
      <c r="X510" t="str">
        <f t="shared" si="119"/>
        <v>ho</v>
      </c>
      <c r="Y510" t="str">
        <f t="shared" si="115"/>
        <v>b</v>
      </c>
      <c r="AA510" t="str">
        <f t="shared" si="120"/>
        <v>const W1950NewYorkTS495= L.marker([40.712728,-74.006015], {icon: dp_lx}).bindPopup('New York, &lt;br&gt;&lt;span style=font-size:11px&gt;White 1945-74&lt;/span&gt;&lt;br&gt;TS 495 (Labov et al, 2003)').addTo(W1950);</v>
      </c>
      <c r="AG510" t="s">
        <v>8236</v>
      </c>
      <c r="BL510" t="s">
        <v>7199</v>
      </c>
    </row>
    <row r="511" spans="1:64">
      <c r="A511" t="s">
        <v>5327</v>
      </c>
      <c r="B511" t="s">
        <v>4552</v>
      </c>
      <c r="D511" t="s">
        <v>6969</v>
      </c>
      <c r="F511" s="41" t="s">
        <v>261</v>
      </c>
      <c r="I511" s="5">
        <v>-79.93092</v>
      </c>
      <c r="J511" s="5">
        <v>32.77657</v>
      </c>
      <c r="N511" t="str">
        <f t="shared" si="112"/>
        <v>Charleston, &lt;br&gt;&lt;span style=font-size:11px&gt;White 1945-74&lt;/span&gt;&lt;br&gt;TS 500 (Labov et al, 2003)</v>
      </c>
      <c r="O511" t="str">
        <f t="shared" si="79"/>
        <v>W1950CharlestonTS500</v>
      </c>
      <c r="R511" t="str">
        <f t="shared" si="114"/>
        <v>dp</v>
      </c>
      <c r="S511" t="str">
        <f t="shared" si="116"/>
        <v>ar</v>
      </c>
      <c r="T511" t="str">
        <f t="shared" si="121"/>
        <v>r0</v>
      </c>
      <c r="U511" t="str">
        <f>IF(M511="consonant",#REF!,"")</f>
        <v/>
      </c>
      <c r="V511" t="str">
        <f t="shared" si="117"/>
        <v>lx</v>
      </c>
      <c r="W511" t="str">
        <f t="shared" si="118"/>
        <v>bk</v>
      </c>
      <c r="X511" t="str">
        <f t="shared" si="119"/>
        <v>ho</v>
      </c>
      <c r="Y511" t="str">
        <f t="shared" si="115"/>
        <v>b</v>
      </c>
      <c r="AA511" t="str">
        <f t="shared" si="120"/>
        <v>const W1950CharlestonTS500= L.marker([32.77657,-79.93092], {icon: dp_lx}).bindPopup('Charleston, &lt;br&gt;&lt;span style=font-size:11px&gt;White 1945-74&lt;/span&gt;&lt;br&gt;TS 500 (Labov et al, 2003)').addTo(W1950);</v>
      </c>
      <c r="AG511" t="s">
        <v>8237</v>
      </c>
      <c r="BL511" t="s">
        <v>7200</v>
      </c>
    </row>
    <row r="512" spans="1:64">
      <c r="A512" t="s">
        <v>5327</v>
      </c>
      <c r="B512" t="s">
        <v>4567</v>
      </c>
      <c r="D512" t="s">
        <v>6969</v>
      </c>
      <c r="F512" s="41" t="s">
        <v>5153</v>
      </c>
      <c r="I512" s="5">
        <v>-106.62918000000001</v>
      </c>
      <c r="J512" s="5">
        <v>35.106769999999997</v>
      </c>
      <c r="N512" t="str">
        <f t="shared" si="112"/>
        <v>Albequerque, &lt;br&gt;&lt;span style=font-size:11px&gt;White 1945-74&lt;/span&gt;&lt;br&gt;TS 515 (Labov et al, 2003)</v>
      </c>
      <c r="O512" t="str">
        <f t="shared" si="79"/>
        <v>W1950AlbequerqueTS515</v>
      </c>
      <c r="R512" t="str">
        <f t="shared" si="114"/>
        <v>dp</v>
      </c>
      <c r="S512" t="str">
        <f t="shared" si="116"/>
        <v>ar</v>
      </c>
      <c r="T512" t="str">
        <f t="shared" si="121"/>
        <v>r0</v>
      </c>
      <c r="U512" t="str">
        <f>IF(M512="consonant",#REF!,"")</f>
        <v/>
      </c>
      <c r="V512" t="str">
        <f t="shared" si="117"/>
        <v>lx</v>
      </c>
      <c r="W512" t="str">
        <f t="shared" si="118"/>
        <v>bk</v>
      </c>
      <c r="X512" t="str">
        <f t="shared" si="119"/>
        <v>ho</v>
      </c>
      <c r="Y512" t="str">
        <f t="shared" si="115"/>
        <v>b</v>
      </c>
      <c r="AA512" t="str">
        <f t="shared" si="120"/>
        <v>const W1950AlbequerqueTS515= L.marker([35.10677,-106.62918], {icon: dp_lx}).bindPopup('Albequerque, &lt;br&gt;&lt;span style=font-size:11px&gt;White 1945-74&lt;/span&gt;&lt;br&gt;TS 515 (Labov et al, 2003)').addTo(W1950);</v>
      </c>
      <c r="AG512" t="s">
        <v>8238</v>
      </c>
      <c r="BL512" t="s">
        <v>7201</v>
      </c>
    </row>
    <row r="513" spans="1:64">
      <c r="A513" t="s">
        <v>5327</v>
      </c>
      <c r="B513" t="s">
        <v>4594</v>
      </c>
      <c r="D513" t="s">
        <v>6969</v>
      </c>
      <c r="F513" s="41" t="s">
        <v>296</v>
      </c>
      <c r="I513" s="5">
        <v>-101.85507</v>
      </c>
      <c r="J513" s="5">
        <v>33.576700000000002</v>
      </c>
      <c r="N513" t="str">
        <f t="shared" si="112"/>
        <v>Lubbock, &lt;br&gt;&lt;span style=font-size:11px&gt;White 1945-74&lt;/span&gt;&lt;br&gt;TS 542 (Labov et al, 2003)</v>
      </c>
      <c r="O513" t="str">
        <f t="shared" si="79"/>
        <v>W1950LubbockTS542</v>
      </c>
      <c r="R513" t="str">
        <f t="shared" si="114"/>
        <v>dp</v>
      </c>
      <c r="S513" t="str">
        <f t="shared" si="116"/>
        <v>ar</v>
      </c>
      <c r="T513" t="str">
        <f t="shared" si="121"/>
        <v>r0</v>
      </c>
      <c r="U513" t="str">
        <f>IF(M513="consonant",#REF!,"")</f>
        <v/>
      </c>
      <c r="V513" t="str">
        <f t="shared" si="117"/>
        <v>lx</v>
      </c>
      <c r="W513" t="str">
        <f t="shared" si="118"/>
        <v>bk</v>
      </c>
      <c r="X513" t="str">
        <f t="shared" si="119"/>
        <v>ho</v>
      </c>
      <c r="Y513" t="str">
        <f t="shared" si="115"/>
        <v>b</v>
      </c>
      <c r="AA513" t="str">
        <f t="shared" si="120"/>
        <v>const W1950LubbockTS542= L.marker([33.5767,-101.85507], {icon: dp_lx}).bindPopup('Lubbock, &lt;br&gt;&lt;span style=font-size:11px&gt;White 1945-74&lt;/span&gt;&lt;br&gt;TS 542 (Labov et al, 2003)').addTo(W1950);</v>
      </c>
      <c r="AG513" t="s">
        <v>8239</v>
      </c>
      <c r="BL513" t="s">
        <v>7202</v>
      </c>
    </row>
    <row r="514" spans="1:64">
      <c r="A514" t="s">
        <v>5328</v>
      </c>
      <c r="B514" t="s">
        <v>4596</v>
      </c>
      <c r="D514" t="s">
        <v>6969</v>
      </c>
      <c r="F514" s="41" t="s">
        <v>252</v>
      </c>
      <c r="I514" s="5">
        <v>-79.995890000000003</v>
      </c>
      <c r="J514" s="5">
        <v>40.440620000000003</v>
      </c>
      <c r="N514" t="str">
        <f t="shared" si="112"/>
        <v>Pittsburgh, &lt;br&gt;&lt;span style=font-size:11px&gt;White 1975-99&lt;/span&gt;&lt;br&gt;TS 544 (Labov et al, 2003)</v>
      </c>
      <c r="O514" t="str">
        <f t="shared" si="79"/>
        <v>W1970PittsburghTS544</v>
      </c>
      <c r="R514" t="str">
        <f t="shared" si="114"/>
        <v>dp</v>
      </c>
      <c r="S514" t="str">
        <f t="shared" si="116"/>
        <v>ar</v>
      </c>
      <c r="T514" t="str">
        <f t="shared" si="121"/>
        <v>r0</v>
      </c>
      <c r="U514" t="str">
        <f>IF(M514="consonant",#REF!,"")</f>
        <v/>
      </c>
      <c r="V514" t="str">
        <f t="shared" si="117"/>
        <v>lx</v>
      </c>
      <c r="W514" t="str">
        <f t="shared" si="118"/>
        <v>bk</v>
      </c>
      <c r="X514" t="str">
        <f t="shared" si="119"/>
        <v>ho</v>
      </c>
      <c r="Y514" t="str">
        <f t="shared" si="115"/>
        <v>b</v>
      </c>
      <c r="AA514" t="str">
        <f t="shared" si="120"/>
        <v>const W1970PittsburghTS544= L.marker([40.44062,-79.99589], {icon: dp_lx}).bindPopup('Pittsburgh, &lt;br&gt;&lt;span style=font-size:11px&gt;White 1975-99&lt;/span&gt;&lt;br&gt;TS 544 (Labov et al, 2003)').addTo(W1970);</v>
      </c>
      <c r="AG514" t="s">
        <v>8240</v>
      </c>
      <c r="BL514" t="s">
        <v>7203</v>
      </c>
    </row>
    <row r="515" spans="1:64">
      <c r="A515" t="s">
        <v>5327</v>
      </c>
      <c r="B515" t="s">
        <v>4597</v>
      </c>
      <c r="D515" t="s">
        <v>6969</v>
      </c>
      <c r="F515" s="41" t="s">
        <v>252</v>
      </c>
      <c r="I515" s="5">
        <v>-79.995890000000003</v>
      </c>
      <c r="J515" s="5">
        <v>40.440620000000003</v>
      </c>
      <c r="N515" t="str">
        <f t="shared" si="112"/>
        <v>Pittsburgh, &lt;br&gt;&lt;span style=font-size:11px&gt;White 1945-74&lt;/span&gt;&lt;br&gt;TS 545 (Labov et al, 2003)</v>
      </c>
      <c r="O515" t="str">
        <f t="shared" ref="O515:O578" si="122">A515&amp;SUBSTITUTE(SUBSTITUTE(SUBSTITUTE(F515,".","")," ",""),"-","")&amp;SUBSTITUTE(G515," ","")&amp;SUBSTITUTE(SUBSTITUTE(SUBSTITUTE(B515,".","")," ",""),"-","")</f>
        <v>W1950PittsburghTS545</v>
      </c>
      <c r="R515" t="str">
        <f t="shared" si="114"/>
        <v>dp</v>
      </c>
      <c r="S515" t="str">
        <f t="shared" si="116"/>
        <v>ar</v>
      </c>
      <c r="T515" t="str">
        <f t="shared" si="121"/>
        <v>r0</v>
      </c>
      <c r="U515" t="str">
        <f>IF(M515="consonant",#REF!,"")</f>
        <v/>
      </c>
      <c r="V515" t="str">
        <f t="shared" si="117"/>
        <v>lx</v>
      </c>
      <c r="W515" t="str">
        <f t="shared" si="118"/>
        <v>bk</v>
      </c>
      <c r="X515" t="str">
        <f t="shared" si="119"/>
        <v>ho</v>
      </c>
      <c r="Y515" t="str">
        <f t="shared" si="115"/>
        <v>b</v>
      </c>
      <c r="AA515" t="str">
        <f t="shared" si="120"/>
        <v>const W1950PittsburghTS545= L.marker([40.44062,-79.99589], {icon: dp_lx}).bindPopup('Pittsburgh, &lt;br&gt;&lt;span style=font-size:11px&gt;White 1945-74&lt;/span&gt;&lt;br&gt;TS 545 (Labov et al, 2003)').addTo(W1950);</v>
      </c>
      <c r="AG515" t="s">
        <v>8241</v>
      </c>
      <c r="BL515" t="s">
        <v>7204</v>
      </c>
    </row>
    <row r="516" spans="1:64">
      <c r="A516" t="s">
        <v>5326</v>
      </c>
      <c r="B516" t="s">
        <v>4639</v>
      </c>
      <c r="D516" t="s">
        <v>6969</v>
      </c>
      <c r="F516" s="41" t="s">
        <v>339</v>
      </c>
      <c r="I516" s="5">
        <v>-75.165222</v>
      </c>
      <c r="J516" s="5">
        <v>39.952582999999997</v>
      </c>
      <c r="N516" t="str">
        <f t="shared" ref="N516:N579" si="123">F516&amp;", "&amp;G516&amp;"&lt;br&gt;&lt;span style=font-size:11px&gt;"&amp;IF(E516="","",E516&amp;" ")&amp;IF(TRIM(LEFT(A516,LEN(A516)-4))="W","White ",IF(TRIM(LEFT(A516,LEN(A516)-4))="B","Black ",IF(TRIM(LEFT(A516,LEN(A516)-4))="L","Hispanic ",IF(TRIM(LEFT(A516,LEN(A516)-4))="N","Indigenous ",IF(TRIM(LEFT(A516,LEN(A516)-4))="A","Asian ","")))))&amp;IF(TRIM(RIGHT(A516,LEN(A516)-1))="1700","1700-99",IF(TRIM(RIGHT(A516,LEN(A516)-1))="1800","1800-44",IF(TRIM(RIGHT(A516,LEN(A516)-1))="1850","1845-74",IF(TRIM(RIGHT(A516,LEN(A516)-1))="1870","1875-99",IF(TRIM(RIGHT(A516,LEN(A516)-1))="1900","1900-44",IF(TRIM(RIGHT(A516,LEN(A516)-1))="1950","1945-74",IF(TRIM(RIGHT(A516,LEN(A516)-1))="1970","1975-99","")))))))&amp;"&lt;/span&gt;&lt;br&gt;"&amp;B516&amp;" "&amp;IF(E516="","",E516&amp;" ")&amp;D516</f>
        <v>Philadelphia, &lt;br&gt;&lt;span style=font-size:11px&gt;White 1900-44&lt;/span&gt;&lt;br&gt;TS 587 (Labov et al, 2003)</v>
      </c>
      <c r="O516" t="str">
        <f t="shared" si="122"/>
        <v>W1900PhiladelphiaTS587</v>
      </c>
      <c r="R516" t="str">
        <f t="shared" si="114"/>
        <v>dp</v>
      </c>
      <c r="S516" t="str">
        <f t="shared" si="116"/>
        <v>ar</v>
      </c>
      <c r="T516" t="str">
        <f t="shared" si="121"/>
        <v>r0</v>
      </c>
      <c r="U516" t="str">
        <f>IF(M516="consonant",#REF!,"")</f>
        <v/>
      </c>
      <c r="V516" t="str">
        <f t="shared" si="117"/>
        <v>lx</v>
      </c>
      <c r="W516" t="str">
        <f t="shared" si="118"/>
        <v>bk</v>
      </c>
      <c r="X516" t="str">
        <f t="shared" si="119"/>
        <v>ho</v>
      </c>
      <c r="Y516" t="str">
        <f t="shared" si="115"/>
        <v>b</v>
      </c>
      <c r="AA516" t="str">
        <f t="shared" si="120"/>
        <v>const W1900PhiladelphiaTS587= L.marker([39.952583,-75.165222], {icon: dp_lx}).bindPopup('Philadelphia, &lt;br&gt;&lt;span style=font-size:11px&gt;White 1900-44&lt;/span&gt;&lt;br&gt;TS 587 (Labov et al, 2003)').addTo(W1900);</v>
      </c>
      <c r="AG516" t="s">
        <v>8242</v>
      </c>
      <c r="BL516" t="s">
        <v>7205</v>
      </c>
    </row>
    <row r="517" spans="1:64">
      <c r="A517" t="s">
        <v>5327</v>
      </c>
      <c r="B517" t="s">
        <v>4660</v>
      </c>
      <c r="D517" t="s">
        <v>6969</v>
      </c>
      <c r="F517" s="41" t="s">
        <v>9250</v>
      </c>
      <c r="I517" s="5">
        <v>-90.071529999999996</v>
      </c>
      <c r="J517" s="5">
        <v>29.951070000000001</v>
      </c>
      <c r="N517" t="str">
        <f t="shared" si="123"/>
        <v>NewOrleans, &lt;br&gt;&lt;span style=font-size:11px&gt;White 1945-74&lt;/span&gt;&lt;br&gt;TS 608 (Labov et al, 2003)</v>
      </c>
      <c r="O517" t="str">
        <f t="shared" si="122"/>
        <v>W1950NewOrleansTS608</v>
      </c>
      <c r="R517" t="str">
        <f t="shared" si="114"/>
        <v>dp</v>
      </c>
      <c r="S517" t="str">
        <f t="shared" si="116"/>
        <v>ar</v>
      </c>
      <c r="T517" t="str">
        <f t="shared" si="121"/>
        <v>r0</v>
      </c>
      <c r="U517" t="str">
        <f>IF(M517="consonant",#REF!,"")</f>
        <v/>
      </c>
      <c r="V517" t="str">
        <f t="shared" si="117"/>
        <v>lx</v>
      </c>
      <c r="W517" t="str">
        <f t="shared" si="118"/>
        <v>bk</v>
      </c>
      <c r="X517" t="str">
        <f t="shared" si="119"/>
        <v>ho</v>
      </c>
      <c r="Y517" t="str">
        <f t="shared" si="115"/>
        <v>b</v>
      </c>
      <c r="AA517" t="str">
        <f t="shared" si="120"/>
        <v>const W1950NewOrleansTS608= L.marker([29.95107,-90.07153], {icon: dp_lx}).bindPopup('NewOrleans, &lt;br&gt;&lt;span style=font-size:11px&gt;White 1945-74&lt;/span&gt;&lt;br&gt;TS 608 (Labov et al, 2003)').addTo(W1950);</v>
      </c>
      <c r="AG517" t="s">
        <v>8243</v>
      </c>
      <c r="BL517" t="s">
        <v>7206</v>
      </c>
    </row>
    <row r="518" spans="1:64">
      <c r="A518" t="s">
        <v>5327</v>
      </c>
      <c r="B518" t="s">
        <v>4661</v>
      </c>
      <c r="D518" t="s">
        <v>6969</v>
      </c>
      <c r="F518" s="41" t="s">
        <v>276</v>
      </c>
      <c r="I518" s="5">
        <v>-85.309676999999994</v>
      </c>
      <c r="J518" s="5">
        <v>35.045631</v>
      </c>
      <c r="N518" t="str">
        <f t="shared" si="123"/>
        <v>Chattanooga, &lt;br&gt;&lt;span style=font-size:11px&gt;White 1945-74&lt;/span&gt;&lt;br&gt;TS 609 (Labov et al, 2003)</v>
      </c>
      <c r="O518" t="str">
        <f t="shared" si="122"/>
        <v>W1950ChattanoogaTS609</v>
      </c>
      <c r="R518" t="str">
        <f t="shared" si="114"/>
        <v>dp</v>
      </c>
      <c r="S518" t="str">
        <f t="shared" si="116"/>
        <v>ar</v>
      </c>
      <c r="T518" t="str">
        <f t="shared" si="121"/>
        <v>r0</v>
      </c>
      <c r="U518" t="str">
        <f>IF(M518="consonant",#REF!,"")</f>
        <v/>
      </c>
      <c r="V518" t="str">
        <f t="shared" si="117"/>
        <v>lx</v>
      </c>
      <c r="W518" t="str">
        <f t="shared" si="118"/>
        <v>bk</v>
      </c>
      <c r="X518" t="str">
        <f t="shared" si="119"/>
        <v>ho</v>
      </c>
      <c r="Y518" t="str">
        <f t="shared" si="115"/>
        <v>b</v>
      </c>
      <c r="AA518" t="str">
        <f t="shared" si="120"/>
        <v>const W1950ChattanoogaTS609= L.marker([35.045631,-85.309677], {icon: dp_lx}).bindPopup('Chattanooga, &lt;br&gt;&lt;span style=font-size:11px&gt;White 1945-74&lt;/span&gt;&lt;br&gt;TS 609 (Labov et al, 2003)').addTo(W1950);</v>
      </c>
      <c r="AG518" t="s">
        <v>8244</v>
      </c>
      <c r="BL518" t="s">
        <v>7207</v>
      </c>
    </row>
    <row r="519" spans="1:64">
      <c r="A519" t="s">
        <v>5327</v>
      </c>
      <c r="B519" t="s">
        <v>4663</v>
      </c>
      <c r="D519" t="s">
        <v>6969</v>
      </c>
      <c r="F519" s="41" t="s">
        <v>9251</v>
      </c>
      <c r="I519" s="5">
        <v>-90.071529999999996</v>
      </c>
      <c r="J519" s="5">
        <v>29.951070000000001</v>
      </c>
      <c r="N519" t="str">
        <f t="shared" si="123"/>
        <v>NewOrleansL, &lt;br&gt;&lt;span style=font-size:11px&gt;White 1945-74&lt;/span&gt;&lt;br&gt;TS 611 (Labov et al, 2003)</v>
      </c>
      <c r="O519" t="str">
        <f t="shared" si="122"/>
        <v>W1950NewOrleansLTS611</v>
      </c>
      <c r="R519" t="str">
        <f t="shared" si="114"/>
        <v>dp</v>
      </c>
      <c r="S519" t="str">
        <f t="shared" si="116"/>
        <v>ar</v>
      </c>
      <c r="T519" t="str">
        <f t="shared" si="121"/>
        <v>r0</v>
      </c>
      <c r="U519" t="str">
        <f>IF(M519="consonant",#REF!,"")</f>
        <v/>
      </c>
      <c r="V519" t="str">
        <f t="shared" si="117"/>
        <v>lx</v>
      </c>
      <c r="W519" t="str">
        <f t="shared" si="118"/>
        <v>bk</v>
      </c>
      <c r="X519" t="str">
        <f t="shared" si="119"/>
        <v>ho</v>
      </c>
      <c r="Y519" t="str">
        <f t="shared" si="115"/>
        <v>b</v>
      </c>
      <c r="AA519" t="str">
        <f t="shared" si="120"/>
        <v>const W1950NewOrleansLTS611= L.marker([29.95107,-90.07153], {icon: dp_lx}).bindPopup('NewOrleansL, &lt;br&gt;&lt;span style=font-size:11px&gt;White 1945-74&lt;/span&gt;&lt;br&gt;TS 611 (Labov et al, 2003)').addTo(W1950);</v>
      </c>
      <c r="AG519" t="s">
        <v>8245</v>
      </c>
      <c r="BL519" t="s">
        <v>7208</v>
      </c>
    </row>
    <row r="520" spans="1:64">
      <c r="A520" t="s">
        <v>5327</v>
      </c>
      <c r="B520" t="s">
        <v>4664</v>
      </c>
      <c r="D520" t="s">
        <v>6969</v>
      </c>
      <c r="F520" s="41" t="s">
        <v>9252</v>
      </c>
      <c r="I520" s="5">
        <v>-85.309676999999994</v>
      </c>
      <c r="J520" s="5">
        <v>35.045631</v>
      </c>
      <c r="N520" t="str">
        <f t="shared" si="123"/>
        <v>ChattanoogaT, &lt;br&gt;&lt;span style=font-size:11px&gt;White 1945-74&lt;/span&gt;&lt;br&gt;TS 612 (Labov et al, 2003)</v>
      </c>
      <c r="O520" t="str">
        <f t="shared" si="122"/>
        <v>W1950ChattanoogaTTS612</v>
      </c>
      <c r="R520" t="str">
        <f t="shared" si="114"/>
        <v>dp</v>
      </c>
      <c r="S520" t="str">
        <f t="shared" si="116"/>
        <v>ar</v>
      </c>
      <c r="T520" t="str">
        <f t="shared" si="121"/>
        <v>r0</v>
      </c>
      <c r="U520" t="str">
        <f>IF(M520="consonant",#REF!,"")</f>
        <v/>
      </c>
      <c r="V520" t="str">
        <f t="shared" si="117"/>
        <v>lx</v>
      </c>
      <c r="W520" t="str">
        <f t="shared" si="118"/>
        <v>bk</v>
      </c>
      <c r="X520" t="str">
        <f t="shared" si="119"/>
        <v>ho</v>
      </c>
      <c r="Y520" t="str">
        <f t="shared" si="115"/>
        <v>b</v>
      </c>
      <c r="AA520" t="str">
        <f t="shared" si="120"/>
        <v>const W1950ChattanoogaTTS612= L.marker([35.045631,-85.309677], {icon: dp_lx}).bindPopup('ChattanoogaT, &lt;br&gt;&lt;span style=font-size:11px&gt;White 1945-74&lt;/span&gt;&lt;br&gt;TS 612 (Labov et al, 2003)').addTo(W1950);</v>
      </c>
      <c r="AG520" t="s">
        <v>8246</v>
      </c>
      <c r="BL520" t="s">
        <v>7209</v>
      </c>
    </row>
    <row r="521" spans="1:64">
      <c r="A521" t="s">
        <v>5326</v>
      </c>
      <c r="B521" t="s">
        <v>4695</v>
      </c>
      <c r="D521" t="s">
        <v>6969</v>
      </c>
      <c r="F521" s="41" t="s">
        <v>5152</v>
      </c>
      <c r="I521" s="5">
        <v>-83.0364</v>
      </c>
      <c r="J521" s="5">
        <v>42.314900000000002</v>
      </c>
      <c r="N521" t="str">
        <f t="shared" si="123"/>
        <v>Windsor, &lt;br&gt;&lt;span style=font-size:11px&gt;White 1900-44&lt;/span&gt;&lt;br&gt;TS 643 (Labov et al, 2003)</v>
      </c>
      <c r="O521" t="str">
        <f t="shared" si="122"/>
        <v>W1900WindsorTS643</v>
      </c>
      <c r="R521" t="str">
        <f t="shared" si="114"/>
        <v>dp</v>
      </c>
      <c r="S521" t="str">
        <f t="shared" si="116"/>
        <v>ar</v>
      </c>
      <c r="T521" t="str">
        <f t="shared" si="121"/>
        <v>r0</v>
      </c>
      <c r="U521" t="str">
        <f>IF(M521="consonant",#REF!,"")</f>
        <v/>
      </c>
      <c r="V521" t="str">
        <f t="shared" si="117"/>
        <v>lx</v>
      </c>
      <c r="W521" t="str">
        <f t="shared" si="118"/>
        <v>bk</v>
      </c>
      <c r="X521" t="str">
        <f t="shared" si="119"/>
        <v>ho</v>
      </c>
      <c r="Y521" t="str">
        <f t="shared" si="115"/>
        <v>b</v>
      </c>
      <c r="AA521" t="str">
        <f t="shared" si="120"/>
        <v>const W1900WindsorTS643= L.marker([42.3149,-83.0364], {icon: dp_lx}).bindPopup('Windsor, &lt;br&gt;&lt;span style=font-size:11px&gt;White 1900-44&lt;/span&gt;&lt;br&gt;TS 643 (Labov et al, 2003)').addTo(W1900);</v>
      </c>
      <c r="AG521" t="s">
        <v>8247</v>
      </c>
      <c r="BL521" t="s">
        <v>7210</v>
      </c>
    </row>
    <row r="522" spans="1:64">
      <c r="A522" t="s">
        <v>5327</v>
      </c>
      <c r="B522" t="s">
        <v>4697</v>
      </c>
      <c r="D522" t="s">
        <v>6969</v>
      </c>
      <c r="F522" s="41" t="s">
        <v>425</v>
      </c>
      <c r="I522" s="5">
        <v>-79.383200000000002</v>
      </c>
      <c r="J522" s="5">
        <v>43.653199999999998</v>
      </c>
      <c r="N522" t="str">
        <f t="shared" si="123"/>
        <v>Toronto, &lt;br&gt;&lt;span style=font-size:11px&gt;White 1945-74&lt;/span&gt;&lt;br&gt;TS 645 (Labov et al, 2003)</v>
      </c>
      <c r="O522" t="str">
        <f t="shared" si="122"/>
        <v>W1950TorontoTS645</v>
      </c>
      <c r="R522" t="str">
        <f t="shared" ref="R522:R586" si="124">IF(M522="consonant","",IF(G522="Jamaica","lo",IF(OR(A522="W1700",A522="B1850",M522="Carib",M522="LA",M522="UM",M522="Bra",M522="EaNL"),"mn","dp")))</f>
        <v>dp</v>
      </c>
      <c r="S522" t="str">
        <f t="shared" si="116"/>
        <v>ar</v>
      </c>
      <c r="T522" t="str">
        <f t="shared" si="121"/>
        <v>r0</v>
      </c>
      <c r="U522" t="str">
        <f>IF(M522="consonant",#REF!,"")</f>
        <v/>
      </c>
      <c r="V522" t="str">
        <f t="shared" si="117"/>
        <v>lx</v>
      </c>
      <c r="W522" t="str">
        <f t="shared" si="118"/>
        <v>bk</v>
      </c>
      <c r="X522" t="str">
        <f t="shared" si="119"/>
        <v>ho</v>
      </c>
      <c r="Y522" t="str">
        <f t="shared" si="115"/>
        <v>b</v>
      </c>
      <c r="AA522" t="str">
        <f t="shared" si="120"/>
        <v>const W1950TorontoTS645= L.marker([43.6532,-79.3832], {icon: dp_lx}).bindPopup('Toronto, &lt;br&gt;&lt;span style=font-size:11px&gt;White 1945-74&lt;/span&gt;&lt;br&gt;TS 645 (Labov et al, 2003)').addTo(W1950);</v>
      </c>
      <c r="AG522" t="s">
        <v>8248</v>
      </c>
      <c r="BL522" t="s">
        <v>7211</v>
      </c>
    </row>
    <row r="523" spans="1:64">
      <c r="A523" t="s">
        <v>5326</v>
      </c>
      <c r="B523" t="s">
        <v>4713</v>
      </c>
      <c r="D523" t="s">
        <v>6969</v>
      </c>
      <c r="F523" s="41" t="s">
        <v>5170</v>
      </c>
      <c r="I523" s="5">
        <v>-83.0364</v>
      </c>
      <c r="J523" s="5">
        <v>42.314900000000002</v>
      </c>
      <c r="N523" t="str">
        <f t="shared" si="123"/>
        <v>WindsorON, &lt;br&gt;&lt;span style=font-size:11px&gt;White 1900-44&lt;/span&gt;&lt;br&gt;TS 661 (Labov et al, 2003)</v>
      </c>
      <c r="O523" t="str">
        <f t="shared" si="122"/>
        <v>W1900WindsorONTS661</v>
      </c>
      <c r="R523" t="str">
        <f t="shared" si="124"/>
        <v>dp</v>
      </c>
      <c r="S523" t="str">
        <f t="shared" si="116"/>
        <v>ar</v>
      </c>
      <c r="T523" t="str">
        <f t="shared" si="121"/>
        <v>r0</v>
      </c>
      <c r="U523" t="str">
        <f>IF(M523="consonant",#REF!,"")</f>
        <v/>
      </c>
      <c r="V523" t="str">
        <f t="shared" si="117"/>
        <v>lx</v>
      </c>
      <c r="W523" t="str">
        <f t="shared" si="118"/>
        <v>bk</v>
      </c>
      <c r="X523" t="str">
        <f t="shared" si="119"/>
        <v>ho</v>
      </c>
      <c r="Y523" t="str">
        <f t="shared" si="115"/>
        <v>b</v>
      </c>
      <c r="AA523" t="str">
        <f t="shared" si="120"/>
        <v>const W1900WindsorONTS661= L.marker([42.3149,-83.0364], {icon: dp_lx}).bindPopup('WindsorON, &lt;br&gt;&lt;span style=font-size:11px&gt;White 1900-44&lt;/span&gt;&lt;br&gt;TS 661 (Labov et al, 2003)').addTo(W1900);</v>
      </c>
      <c r="AG523" t="s">
        <v>8249</v>
      </c>
      <c r="BL523" t="s">
        <v>7212</v>
      </c>
    </row>
    <row r="524" spans="1:64">
      <c r="A524" t="s">
        <v>5327</v>
      </c>
      <c r="B524" t="s">
        <v>4714</v>
      </c>
      <c r="D524" t="s">
        <v>6969</v>
      </c>
      <c r="F524" s="41" t="s">
        <v>9253</v>
      </c>
      <c r="I524" s="5">
        <v>-52.711939999999998</v>
      </c>
      <c r="J524" s="5">
        <v>47.561390000000003</v>
      </c>
      <c r="N524" t="str">
        <f t="shared" si="123"/>
        <v>StJohns, &lt;br&gt;&lt;span style=font-size:11px&gt;White 1945-74&lt;/span&gt;&lt;br&gt;TS 662 (Labov et al, 2003)</v>
      </c>
      <c r="O524" t="str">
        <f t="shared" si="122"/>
        <v>W1950StJohnsTS662</v>
      </c>
      <c r="R524" t="str">
        <f t="shared" si="124"/>
        <v>dp</v>
      </c>
      <c r="S524" t="str">
        <f t="shared" si="116"/>
        <v>ar</v>
      </c>
      <c r="T524" t="str">
        <f t="shared" si="121"/>
        <v>r0</v>
      </c>
      <c r="U524" t="str">
        <f>IF(M524="consonant",#REF!,"")</f>
        <v/>
      </c>
      <c r="V524" t="str">
        <f t="shared" si="117"/>
        <v>lx</v>
      </c>
      <c r="W524" t="str">
        <f t="shared" si="118"/>
        <v>bk</v>
      </c>
      <c r="X524" t="str">
        <f t="shared" si="119"/>
        <v>ho</v>
      </c>
      <c r="Y524" t="str">
        <f t="shared" si="115"/>
        <v>b</v>
      </c>
      <c r="AA524" t="str">
        <f t="shared" si="120"/>
        <v>const W1950StJohnsTS662= L.marker([47.56139,-52.71194], {icon: dp_lx}).bindPopup('StJohns, &lt;br&gt;&lt;span style=font-size:11px&gt;White 1945-74&lt;/span&gt;&lt;br&gt;TS 662 (Labov et al, 2003)').addTo(W1950);</v>
      </c>
      <c r="AG524" t="s">
        <v>8250</v>
      </c>
      <c r="BL524" t="s">
        <v>7213</v>
      </c>
    </row>
    <row r="525" spans="1:64">
      <c r="A525" t="s">
        <v>5327</v>
      </c>
      <c r="B525" t="s">
        <v>4763</v>
      </c>
      <c r="D525" t="s">
        <v>6969</v>
      </c>
      <c r="F525" s="41" t="s">
        <v>70</v>
      </c>
      <c r="I525" s="5">
        <v>84.386330000000001</v>
      </c>
      <c r="J525" s="5">
        <v>33.753749999999997</v>
      </c>
      <c r="N525" t="str">
        <f t="shared" si="123"/>
        <v>Atlanta, &lt;br&gt;&lt;span style=font-size:11px&gt;White 1945-74&lt;/span&gt;&lt;br&gt;TS 711 (Labov et al, 2003)</v>
      </c>
      <c r="O525" t="str">
        <f t="shared" si="122"/>
        <v>W1950AtlantaTS711</v>
      </c>
      <c r="R525" t="str">
        <f t="shared" si="124"/>
        <v>dp</v>
      </c>
      <c r="S525" t="str">
        <f t="shared" si="116"/>
        <v>ar</v>
      </c>
      <c r="T525" t="str">
        <f t="shared" si="121"/>
        <v>r0</v>
      </c>
      <c r="U525" t="str">
        <f>IF(M525="consonant",#REF!,"")</f>
        <v/>
      </c>
      <c r="V525" t="str">
        <f t="shared" si="117"/>
        <v>lx</v>
      </c>
      <c r="W525" t="str">
        <f t="shared" si="118"/>
        <v>bk</v>
      </c>
      <c r="X525" t="str">
        <f t="shared" si="119"/>
        <v>ho</v>
      </c>
      <c r="Y525" t="str">
        <f t="shared" si="115"/>
        <v>b</v>
      </c>
      <c r="AA525" t="str">
        <f t="shared" si="120"/>
        <v>const W1950AtlantaTS711= L.marker([33.75375,84.38633], {icon: dp_lx}).bindPopup('Atlanta, &lt;br&gt;&lt;span style=font-size:11px&gt;White 1945-74&lt;/span&gt;&lt;br&gt;TS 711 (Labov et al, 2003)').addTo(W1950);</v>
      </c>
      <c r="AG525" t="s">
        <v>8251</v>
      </c>
      <c r="BL525" t="s">
        <v>7214</v>
      </c>
    </row>
    <row r="526" spans="1:64">
      <c r="A526" t="s">
        <v>5327</v>
      </c>
      <c r="B526" t="s">
        <v>4776</v>
      </c>
      <c r="D526" t="s">
        <v>6969</v>
      </c>
      <c r="F526" s="41" t="s">
        <v>895</v>
      </c>
      <c r="I526" s="5">
        <v>-70.310429999999997</v>
      </c>
      <c r="J526" s="5">
        <v>43.680030000000002</v>
      </c>
      <c r="N526" t="str">
        <f t="shared" si="123"/>
        <v>Portland, &lt;br&gt;&lt;span style=font-size:11px&gt;White 1945-74&lt;/span&gt;&lt;br&gt;TS 724 (Labov et al, 2003)</v>
      </c>
      <c r="O526" t="str">
        <f t="shared" si="122"/>
        <v>W1950PortlandTS724</v>
      </c>
      <c r="R526" t="str">
        <f t="shared" si="124"/>
        <v>dp</v>
      </c>
      <c r="S526" t="str">
        <f t="shared" si="116"/>
        <v>ar</v>
      </c>
      <c r="T526" t="str">
        <f t="shared" si="121"/>
        <v>r0</v>
      </c>
      <c r="U526" t="str">
        <f>IF(M526="consonant",#REF!,"")</f>
        <v/>
      </c>
      <c r="V526" t="str">
        <f t="shared" si="117"/>
        <v>lx</v>
      </c>
      <c r="W526" t="str">
        <f t="shared" si="118"/>
        <v>bk</v>
      </c>
      <c r="X526" t="str">
        <f t="shared" si="119"/>
        <v>ho</v>
      </c>
      <c r="Y526" t="str">
        <f t="shared" si="115"/>
        <v>b</v>
      </c>
      <c r="AA526" t="str">
        <f t="shared" si="120"/>
        <v>const W1950PortlandTS724= L.marker([43.68003,-70.31043], {icon: dp_lx}).bindPopup('Portland, &lt;br&gt;&lt;span style=font-size:11px&gt;White 1945-74&lt;/span&gt;&lt;br&gt;TS 724 (Labov et al, 2003)').addTo(W1950);</v>
      </c>
      <c r="AG526" t="s">
        <v>8252</v>
      </c>
      <c r="BL526" t="s">
        <v>7215</v>
      </c>
    </row>
    <row r="527" spans="1:64">
      <c r="A527" t="s">
        <v>5327</v>
      </c>
      <c r="B527" t="s">
        <v>4789</v>
      </c>
      <c r="D527" t="s">
        <v>6969</v>
      </c>
      <c r="F527" s="41" t="s">
        <v>234</v>
      </c>
      <c r="I527" s="5">
        <v>-82.998800000000003</v>
      </c>
      <c r="J527" s="5">
        <v>39.961199999999998</v>
      </c>
      <c r="N527" t="str">
        <f t="shared" si="123"/>
        <v>Columbus, &lt;br&gt;&lt;span style=font-size:11px&gt;White 1945-74&lt;/span&gt;&lt;br&gt;TS 737 (Labov et al, 2003)</v>
      </c>
      <c r="O527" t="str">
        <f t="shared" si="122"/>
        <v>W1950ColumbusTS737</v>
      </c>
      <c r="R527" t="str">
        <f t="shared" si="124"/>
        <v>dp</v>
      </c>
      <c r="S527" t="str">
        <f t="shared" si="116"/>
        <v>ar</v>
      </c>
      <c r="T527" t="str">
        <f t="shared" si="121"/>
        <v>r0</v>
      </c>
      <c r="U527" t="str">
        <f>IF(M527="consonant",#REF!,"")</f>
        <v/>
      </c>
      <c r="V527" t="str">
        <f t="shared" si="117"/>
        <v>lx</v>
      </c>
      <c r="W527" t="str">
        <f t="shared" si="118"/>
        <v>bk</v>
      </c>
      <c r="X527" t="str">
        <f t="shared" si="119"/>
        <v>ho</v>
      </c>
      <c r="Y527" t="str">
        <f t="shared" si="115"/>
        <v>b</v>
      </c>
      <c r="AA527" t="str">
        <f t="shared" si="120"/>
        <v>const W1950ColumbusTS737= L.marker([39.9612,-82.9988], {icon: dp_lx}).bindPopup('Columbus, &lt;br&gt;&lt;span style=font-size:11px&gt;White 1945-74&lt;/span&gt;&lt;br&gt;TS 737 (Labov et al, 2003)').addTo(W1950);</v>
      </c>
      <c r="AG527" t="s">
        <v>8253</v>
      </c>
      <c r="BL527" t="s">
        <v>7216</v>
      </c>
    </row>
    <row r="528" spans="1:64">
      <c r="A528" t="s">
        <v>5327</v>
      </c>
      <c r="B528" t="s">
        <v>4809</v>
      </c>
      <c r="D528" t="s">
        <v>6969</v>
      </c>
      <c r="F528" s="41" t="s">
        <v>234</v>
      </c>
      <c r="I528" s="5">
        <v>-83.000559999999993</v>
      </c>
      <c r="J528" s="5">
        <v>39.962220000000002</v>
      </c>
      <c r="N528" t="str">
        <f t="shared" si="123"/>
        <v>Columbus, &lt;br&gt;&lt;span style=font-size:11px&gt;White 1945-74&lt;/span&gt;&lt;br&gt;TS 757 (Labov et al, 2003)</v>
      </c>
      <c r="O528" t="str">
        <f t="shared" si="122"/>
        <v>W1950ColumbusTS757</v>
      </c>
      <c r="R528" t="str">
        <f t="shared" si="124"/>
        <v>dp</v>
      </c>
      <c r="S528" t="str">
        <f t="shared" si="116"/>
        <v>ar</v>
      </c>
      <c r="T528" t="str">
        <f t="shared" si="121"/>
        <v>r0</v>
      </c>
      <c r="U528" t="str">
        <f>IF(M528="consonant",#REF!,"")</f>
        <v/>
      </c>
      <c r="V528" t="str">
        <f t="shared" si="117"/>
        <v>lx</v>
      </c>
      <c r="W528" t="str">
        <f t="shared" si="118"/>
        <v>bk</v>
      </c>
      <c r="X528" t="str">
        <f t="shared" si="119"/>
        <v>ho</v>
      </c>
      <c r="Y528" t="str">
        <f t="shared" ref="Y528:Y591" si="125">IF(D528="LAGS","a","b")</f>
        <v>b</v>
      </c>
      <c r="AA528" t="str">
        <f t="shared" si="120"/>
        <v>const W1950ColumbusTS757= L.marker([39.96222,-83.00056], {icon: dp_lx}).bindPopup('Columbus, &lt;br&gt;&lt;span style=font-size:11px&gt;White 1945-74&lt;/span&gt;&lt;br&gt;TS 757 (Labov et al, 2003)').addTo(W1950);</v>
      </c>
      <c r="AG528" t="s">
        <v>8254</v>
      </c>
      <c r="BL528" t="s">
        <v>7217</v>
      </c>
    </row>
    <row r="529" spans="1:64">
      <c r="A529" t="s">
        <v>5327</v>
      </c>
      <c r="B529" t="s">
        <v>4871</v>
      </c>
      <c r="D529" t="s">
        <v>6969</v>
      </c>
      <c r="F529" s="41" t="s">
        <v>1038</v>
      </c>
      <c r="I529" s="5">
        <v>-63.575240000000001</v>
      </c>
      <c r="J529" s="5">
        <v>44.648760000000003</v>
      </c>
      <c r="N529" t="str">
        <f t="shared" si="123"/>
        <v>Halifax, &lt;br&gt;&lt;span style=font-size:11px&gt;White 1945-74&lt;/span&gt;&lt;br&gt;TS 796 (Labov et al, 2003)</v>
      </c>
      <c r="O529" t="str">
        <f t="shared" si="122"/>
        <v>W1950HalifaxTS796</v>
      </c>
      <c r="R529" t="str">
        <f t="shared" si="124"/>
        <v>dp</v>
      </c>
      <c r="S529" t="str">
        <f t="shared" si="116"/>
        <v>ar</v>
      </c>
      <c r="T529" t="str">
        <f t="shared" si="121"/>
        <v>r0</v>
      </c>
      <c r="U529" t="str">
        <f>IF(M529="consonant",#REF!,"")</f>
        <v/>
      </c>
      <c r="V529" t="str">
        <f t="shared" si="117"/>
        <v>lx</v>
      </c>
      <c r="W529" t="str">
        <f t="shared" si="118"/>
        <v>bk</v>
      </c>
      <c r="X529" t="str">
        <f t="shared" si="119"/>
        <v>ho</v>
      </c>
      <c r="Y529" t="str">
        <f t="shared" si="125"/>
        <v>b</v>
      </c>
      <c r="AA529" t="str">
        <f t="shared" si="120"/>
        <v>const W1950HalifaxTS796= L.marker([44.64876,-63.57524], {icon: dp_lx}).bindPopup('Halifax, &lt;br&gt;&lt;span style=font-size:11px&gt;White 1945-74&lt;/span&gt;&lt;br&gt;TS 796 (Labov et al, 2003)').addTo(W1950);</v>
      </c>
      <c r="AG529" t="s">
        <v>8255</v>
      </c>
      <c r="BL529" t="s">
        <v>7218</v>
      </c>
    </row>
    <row r="530" spans="1:64">
      <c r="A530" t="s">
        <v>5327</v>
      </c>
      <c r="B530" t="s">
        <v>4875</v>
      </c>
      <c r="D530" t="s">
        <v>6969</v>
      </c>
      <c r="F530" s="41" t="s">
        <v>9254</v>
      </c>
      <c r="I530" s="49">
        <v>-74.006015000000005</v>
      </c>
      <c r="J530" s="5">
        <v>40.712727999999998</v>
      </c>
      <c r="N530" t="str">
        <f t="shared" si="123"/>
        <v>NewYork, &lt;br&gt;&lt;span style=font-size:11px&gt;White 1945-74&lt;/span&gt;&lt;br&gt;TS 800 (Labov et al, 2003)</v>
      </c>
      <c r="O530" t="str">
        <f t="shared" si="122"/>
        <v>W1950NewYorkTS800</v>
      </c>
      <c r="Q530" s="6"/>
      <c r="R530" t="str">
        <f t="shared" si="124"/>
        <v>dp</v>
      </c>
      <c r="S530" t="str">
        <f t="shared" ref="S530:S593" si="126">IF(A530="W1700","na",IF(OR(M530="Carib",M530="NYC",M530="ENE"),"au",IF(M530="CAN","ao","ar")))</f>
        <v>ar</v>
      </c>
      <c r="T530" t="str">
        <f t="shared" si="121"/>
        <v>r0</v>
      </c>
      <c r="U530" t="str">
        <f>IF(M530="consonant",#REF!,"")</f>
        <v/>
      </c>
      <c r="V530" t="str">
        <f t="shared" ref="V530:V593" si="127">IF(OR(M530="W",M530="M",M530="ENE"),"we",IF(OR(M530="MA",M530="NYC",M530="OH"),"sa1",IF(OR(M530="OS",M530="LAGS_SSE",M530="Speaker _S",M530="PADS_SSE"),"sl","lx")))</f>
        <v>lx</v>
      </c>
      <c r="W530" t="str">
        <f t="shared" ref="W530:W593" si="128">IF(OR(M530="S",M530="M"),"fr",IF(OR(M530="W"),"ce","bk"))</f>
        <v>bk</v>
      </c>
      <c r="X530" t="str">
        <f t="shared" ref="X530:X593" si="129">IF(T530="","",IF(OR(A530="W1900",A530="W1950",A530="W1970"),"ho","un"))</f>
        <v>ho</v>
      </c>
      <c r="Y530" t="str">
        <f t="shared" si="125"/>
        <v>b</v>
      </c>
      <c r="AA530" t="str">
        <f t="shared" si="120"/>
        <v>const W1950NewYorkTS800= L.marker([40.712728,-74.006015], {icon: dp_lx}).bindPopup('NewYork, &lt;br&gt;&lt;span style=font-size:11px&gt;White 1945-74&lt;/span&gt;&lt;br&gt;TS 800 (Labov et al, 2003)').addTo(W1950);</v>
      </c>
      <c r="AG530" t="s">
        <v>8256</v>
      </c>
      <c r="BL530" t="s">
        <v>7219</v>
      </c>
    </row>
    <row r="531" spans="1:64">
      <c r="A531" t="s">
        <v>5327</v>
      </c>
      <c r="B531" t="s">
        <v>4901</v>
      </c>
      <c r="D531" t="s">
        <v>6969</v>
      </c>
      <c r="F531" s="41" t="s">
        <v>9255</v>
      </c>
      <c r="I531" s="5">
        <v>-74.050550000000001</v>
      </c>
      <c r="J531" s="5">
        <v>40.719070000000002</v>
      </c>
      <c r="N531" t="str">
        <f t="shared" si="123"/>
        <v>JerseyCity, &lt;br&gt;&lt;span style=font-size:11px&gt;White 1945-74&lt;/span&gt;&lt;br&gt;TS 807 (Labov et al, 2003)</v>
      </c>
      <c r="O531" t="str">
        <f t="shared" si="122"/>
        <v>W1950JerseyCityTS807</v>
      </c>
      <c r="R531" t="str">
        <f t="shared" si="124"/>
        <v>dp</v>
      </c>
      <c r="S531" t="str">
        <f t="shared" si="126"/>
        <v>ar</v>
      </c>
      <c r="T531" t="str">
        <f t="shared" si="121"/>
        <v>r0</v>
      </c>
      <c r="U531" t="str">
        <f>IF(M531="consonant",#REF!,"")</f>
        <v/>
      </c>
      <c r="V531" t="str">
        <f t="shared" si="127"/>
        <v>lx</v>
      </c>
      <c r="W531" t="str">
        <f t="shared" si="128"/>
        <v>bk</v>
      </c>
      <c r="X531" t="str">
        <f t="shared" si="129"/>
        <v>ho</v>
      </c>
      <c r="Y531" t="str">
        <f t="shared" si="125"/>
        <v>b</v>
      </c>
      <c r="AA531" t="str">
        <f t="shared" si="120"/>
        <v>const W1950JerseyCityTS807= L.marker([40.71907,-74.05055], {icon: dp_lx}).bindPopup('JerseyCity, &lt;br&gt;&lt;span style=font-size:11px&gt;White 1945-74&lt;/span&gt;&lt;br&gt;TS 807 (Labov et al, 2003)').addTo(W1950);</v>
      </c>
      <c r="AG531" t="s">
        <v>8257</v>
      </c>
      <c r="BL531" t="s">
        <v>7220</v>
      </c>
    </row>
    <row r="532" spans="1:64">
      <c r="A532" t="s">
        <v>5327</v>
      </c>
      <c r="B532" s="1" t="s">
        <v>6616</v>
      </c>
      <c r="C532" s="1"/>
      <c r="D532" s="1" t="s">
        <v>5351</v>
      </c>
      <c r="E532" s="1"/>
      <c r="F532" s="41" t="s">
        <v>434</v>
      </c>
      <c r="G532" t="s">
        <v>5278</v>
      </c>
      <c r="I532" s="5">
        <v>-80.430000000000007</v>
      </c>
      <c r="J532" s="5">
        <v>40.700000000000003</v>
      </c>
      <c r="K532" t="s">
        <v>9489</v>
      </c>
      <c r="N532" t="str">
        <f t="shared" si="123"/>
        <v>Burgettstown, Pennsylvania&lt;br&gt;&lt;span style=font-size:11px&gt;White 1945-74&lt;/span&gt;&lt;br&gt;Speaker 12 (Thomas, 2003)</v>
      </c>
      <c r="O532" t="str">
        <f t="shared" si="122"/>
        <v>W1950BurgettstownPennsylvaniaSpeaker12</v>
      </c>
      <c r="R532" t="str">
        <f t="shared" si="124"/>
        <v>dp</v>
      </c>
      <c r="S532" t="str">
        <f t="shared" si="126"/>
        <v>ar</v>
      </c>
      <c r="T532" t="str">
        <f t="shared" si="121"/>
        <v>r0</v>
      </c>
      <c r="U532" t="str">
        <f>IF(M532="consonant",#REF!,"")</f>
        <v/>
      </c>
      <c r="V532" t="str">
        <f t="shared" si="127"/>
        <v>lx</v>
      </c>
      <c r="W532" t="str">
        <f t="shared" si="128"/>
        <v>bk</v>
      </c>
      <c r="X532" t="str">
        <f t="shared" si="129"/>
        <v>ho</v>
      </c>
      <c r="Y532" t="str">
        <f t="shared" si="125"/>
        <v>b</v>
      </c>
      <c r="AA532" t="str">
        <f t="shared" si="120"/>
        <v>const W1950BurgettstownPennsylvaniaSpeaker12= L.marker([40.7,-80.43], {icon: dp_lx}).bindPopup('Burgettstown, Pennsylvania&lt;br&gt;&lt;span style=font-size:11px&gt;White 1945-74&lt;/span&gt;&lt;br&gt;Speaker 12 (Thomas, 2003)').addTo(W1950);</v>
      </c>
      <c r="AB532" t="e">
        <f>IF(I532="","","const "&amp;#REF!&amp;O532&amp;#REF!&amp;G532&amp;" = L.marker(["&amp;J532&amp;","&amp;I532&amp;"], {icon: "&amp;S532&amp;"_"&amp;Z532&amp;"}).bindPopup('This is "&amp;#REF!&amp;"').addTo("&amp;#REF!&amp;");")</f>
        <v>#REF!</v>
      </c>
      <c r="AG532" t="s">
        <v>8258</v>
      </c>
      <c r="BL532" t="s">
        <v>7221</v>
      </c>
    </row>
    <row r="533" spans="1:64">
      <c r="A533" t="s">
        <v>5327</v>
      </c>
      <c r="B533" s="1" t="s">
        <v>6618</v>
      </c>
      <c r="C533" s="1"/>
      <c r="D533" s="1" t="s">
        <v>5351</v>
      </c>
      <c r="E533" s="1"/>
      <c r="F533" s="41" t="s">
        <v>435</v>
      </c>
      <c r="G533" t="s">
        <v>5282</v>
      </c>
      <c r="I533" s="5">
        <v>-81.38</v>
      </c>
      <c r="J533" s="5">
        <v>42.12</v>
      </c>
      <c r="K533" t="s">
        <v>9378</v>
      </c>
      <c r="N533" t="str">
        <f t="shared" si="123"/>
        <v>Mentor, Ohio&lt;br&gt;&lt;span style=font-size:11px&gt;White 1945-74&lt;/span&gt;&lt;br&gt;Speaker 14 (Thomas, 2003)</v>
      </c>
      <c r="O533" t="str">
        <f t="shared" si="122"/>
        <v>W1950MentorOhioSpeaker14</v>
      </c>
      <c r="R533" t="str">
        <f t="shared" si="124"/>
        <v>dp</v>
      </c>
      <c r="S533" t="str">
        <f t="shared" si="126"/>
        <v>ar</v>
      </c>
      <c r="T533" t="str">
        <f t="shared" si="121"/>
        <v>r0</v>
      </c>
      <c r="U533" t="str">
        <f>IF(M533="consonant",#REF!,"")</f>
        <v/>
      </c>
      <c r="V533" t="str">
        <f t="shared" si="127"/>
        <v>lx</v>
      </c>
      <c r="W533" t="str">
        <f t="shared" si="128"/>
        <v>bk</v>
      </c>
      <c r="X533" t="str">
        <f t="shared" si="129"/>
        <v>ho</v>
      </c>
      <c r="Y533" t="str">
        <f t="shared" si="125"/>
        <v>b</v>
      </c>
      <c r="AA533" t="str">
        <f t="shared" si="120"/>
        <v>const W1950MentorOhioSpeaker14= L.marker([42.12,-81.38], {icon: dp_lx}).bindPopup('Mentor, Ohio&lt;br&gt;&lt;span style=font-size:11px&gt;White 1945-74&lt;/span&gt;&lt;br&gt;Speaker 14 (Thomas, 2003)').addTo(W1950);</v>
      </c>
      <c r="AB533" t="e">
        <f>IF(I533="","","const "&amp;#REF!&amp;O533&amp;#REF!&amp;G533&amp;" = L.marker(["&amp;J533&amp;","&amp;I533&amp;"], {icon: "&amp;S533&amp;"_"&amp;Z533&amp;"}).bindPopup('This is "&amp;#REF!&amp;"').addTo("&amp;#REF!&amp;");")</f>
        <v>#REF!</v>
      </c>
      <c r="AG533" t="s">
        <v>8259</v>
      </c>
      <c r="BL533" t="s">
        <v>7222</v>
      </c>
    </row>
    <row r="534" spans="1:64">
      <c r="A534" t="s">
        <v>5327</v>
      </c>
      <c r="B534" s="1" t="s">
        <v>6620</v>
      </c>
      <c r="C534" s="1"/>
      <c r="D534" s="1" t="s">
        <v>5351</v>
      </c>
      <c r="E534" s="1"/>
      <c r="F534" s="41" t="s">
        <v>436</v>
      </c>
      <c r="G534" t="s">
        <v>5282</v>
      </c>
      <c r="I534" s="5">
        <v>-81.53</v>
      </c>
      <c r="J534" s="5">
        <v>41.72</v>
      </c>
      <c r="K534" t="s">
        <v>9378</v>
      </c>
      <c r="N534" t="str">
        <f t="shared" si="123"/>
        <v>Euclid, Ohio&lt;br&gt;&lt;span style=font-size:11px&gt;White 1945-74&lt;/span&gt;&lt;br&gt;Speaker 15 (Thomas, 2003)</v>
      </c>
      <c r="O534" t="str">
        <f t="shared" si="122"/>
        <v>W1950EuclidOhioSpeaker15</v>
      </c>
      <c r="R534" t="str">
        <f t="shared" si="124"/>
        <v>dp</v>
      </c>
      <c r="S534" t="str">
        <f t="shared" si="126"/>
        <v>ar</v>
      </c>
      <c r="T534" t="str">
        <f t="shared" si="121"/>
        <v>r0</v>
      </c>
      <c r="U534" t="str">
        <f>IF(M534="consonant",#REF!,"")</f>
        <v/>
      </c>
      <c r="V534" t="str">
        <f t="shared" si="127"/>
        <v>lx</v>
      </c>
      <c r="W534" t="str">
        <f t="shared" si="128"/>
        <v>bk</v>
      </c>
      <c r="X534" t="str">
        <f t="shared" si="129"/>
        <v>ho</v>
      </c>
      <c r="Y534" t="str">
        <f t="shared" si="125"/>
        <v>b</v>
      </c>
      <c r="AA534" t="str">
        <f t="shared" si="120"/>
        <v>const W1950EuclidOhioSpeaker15= L.marker([41.72,-81.53], {icon: dp_lx}).bindPopup('Euclid, Ohio&lt;br&gt;&lt;span style=font-size:11px&gt;White 1945-74&lt;/span&gt;&lt;br&gt;Speaker 15 (Thomas, 2003)').addTo(W1950);</v>
      </c>
      <c r="AB534" t="e">
        <f>IF(I534="","","const "&amp;#REF!&amp;O534&amp;#REF!&amp;G534&amp;" = L.marker(["&amp;J534&amp;","&amp;I534&amp;"], {icon: "&amp;S534&amp;"_"&amp;Z534&amp;"}).bindPopup('This is "&amp;#REF!&amp;"').addTo("&amp;#REF!&amp;");")</f>
        <v>#REF!</v>
      </c>
      <c r="AG534" t="s">
        <v>8260</v>
      </c>
      <c r="BL534" t="s">
        <v>7223</v>
      </c>
    </row>
    <row r="535" spans="1:64">
      <c r="A535" t="s">
        <v>5327</v>
      </c>
      <c r="B535" s="1" t="s">
        <v>6622</v>
      </c>
      <c r="C535" s="1"/>
      <c r="D535" s="1" t="s">
        <v>5351</v>
      </c>
      <c r="E535" s="1"/>
      <c r="F535" s="41" t="s">
        <v>441</v>
      </c>
      <c r="G535" t="s">
        <v>5282</v>
      </c>
      <c r="I535" s="5">
        <v>-83.73</v>
      </c>
      <c r="J535" s="5">
        <v>41.14</v>
      </c>
      <c r="K535" t="s">
        <v>9492</v>
      </c>
      <c r="N535" t="str">
        <f t="shared" si="123"/>
        <v>Jenera, Ohio&lt;br&gt;&lt;span style=font-size:11px&gt;White 1945-74&lt;/span&gt;&lt;br&gt;Speaker 20 (Thomas, 2003)</v>
      </c>
      <c r="O535" t="str">
        <f t="shared" si="122"/>
        <v>W1950JeneraOhioSpeaker20</v>
      </c>
      <c r="R535" t="str">
        <f t="shared" si="124"/>
        <v>dp</v>
      </c>
      <c r="S535" t="str">
        <f t="shared" si="126"/>
        <v>ar</v>
      </c>
      <c r="T535" t="str">
        <f t="shared" si="121"/>
        <v>r0</v>
      </c>
      <c r="U535" t="str">
        <f>IF(M535="consonant",#REF!,"")</f>
        <v/>
      </c>
      <c r="V535" t="str">
        <f t="shared" si="127"/>
        <v>lx</v>
      </c>
      <c r="W535" t="str">
        <f t="shared" si="128"/>
        <v>bk</v>
      </c>
      <c r="X535" t="str">
        <f t="shared" si="129"/>
        <v>ho</v>
      </c>
      <c r="Y535" t="str">
        <f t="shared" si="125"/>
        <v>b</v>
      </c>
      <c r="AA535" t="str">
        <f t="shared" si="120"/>
        <v>const W1950JeneraOhioSpeaker20= L.marker([41.14,-83.73], {icon: dp_lx}).bindPopup('Jenera, Ohio&lt;br&gt;&lt;span style=font-size:11px&gt;White 1945-74&lt;/span&gt;&lt;br&gt;Speaker 20 (Thomas, 2003)').addTo(W1950);</v>
      </c>
      <c r="AB535" t="e">
        <f>IF(I535="","","const "&amp;#REF!&amp;O535&amp;#REF!&amp;G535&amp;" = L.marker(["&amp;J535&amp;","&amp;I535&amp;"], {icon: "&amp;S535&amp;"_"&amp;Z535&amp;"}).bindPopup('This is "&amp;#REF!&amp;"').addTo("&amp;#REF!&amp;");")</f>
        <v>#REF!</v>
      </c>
      <c r="AG535" t="s">
        <v>8261</v>
      </c>
      <c r="BL535" t="s">
        <v>7224</v>
      </c>
    </row>
    <row r="536" spans="1:64">
      <c r="A536" t="s">
        <v>5327</v>
      </c>
      <c r="B536" s="1" t="s">
        <v>6624</v>
      </c>
      <c r="C536" s="1"/>
      <c r="D536" s="1" t="s">
        <v>5351</v>
      </c>
      <c r="E536" s="1"/>
      <c r="F536" s="41" t="s">
        <v>444</v>
      </c>
      <c r="G536" t="s">
        <v>5282</v>
      </c>
      <c r="I536" s="5">
        <v>-81.78</v>
      </c>
      <c r="J536" s="5">
        <v>39.409999999999997</v>
      </c>
      <c r="K536" t="s">
        <v>9495</v>
      </c>
      <c r="N536" t="str">
        <f t="shared" si="123"/>
        <v>Long Bottom, Ohio&lt;br&gt;&lt;span style=font-size:11px&gt;White 1945-74&lt;/span&gt;&lt;br&gt;Speaker 23 (Thomas, 2003)</v>
      </c>
      <c r="O536" t="str">
        <f t="shared" si="122"/>
        <v>W1950LongBottomOhioSpeaker23</v>
      </c>
      <c r="R536" t="str">
        <f t="shared" si="124"/>
        <v>dp</v>
      </c>
      <c r="S536" t="str">
        <f t="shared" si="126"/>
        <v>ar</v>
      </c>
      <c r="T536" t="str">
        <f t="shared" si="121"/>
        <v>r0</v>
      </c>
      <c r="U536" t="str">
        <f>IF(M536="consonant",#REF!,"")</f>
        <v/>
      </c>
      <c r="V536" t="str">
        <f t="shared" si="127"/>
        <v>lx</v>
      </c>
      <c r="W536" t="str">
        <f t="shared" si="128"/>
        <v>bk</v>
      </c>
      <c r="X536" t="str">
        <f t="shared" si="129"/>
        <v>ho</v>
      </c>
      <c r="Y536" t="str">
        <f t="shared" si="125"/>
        <v>b</v>
      </c>
      <c r="AA536" t="str">
        <f t="shared" si="120"/>
        <v>const W1950LongBottomOhioSpeaker23= L.marker([39.41,-81.78], {icon: dp_lx}).bindPopup('Long Bottom, Ohio&lt;br&gt;&lt;span style=font-size:11px&gt;White 1945-74&lt;/span&gt;&lt;br&gt;Speaker 23 (Thomas, 2003)').addTo(W1950);</v>
      </c>
      <c r="AB536" t="e">
        <f>IF(I536="","","const "&amp;#REF!&amp;O536&amp;#REF!&amp;G536&amp;" = L.marker(["&amp;J536&amp;","&amp;I536&amp;"], {icon: "&amp;S536&amp;"_"&amp;Z536&amp;"}).bindPopup('This is "&amp;#REF!&amp;"').addTo("&amp;#REF!&amp;");")</f>
        <v>#REF!</v>
      </c>
      <c r="AG536" t="s">
        <v>8262</v>
      </c>
      <c r="BL536" t="s">
        <v>7225</v>
      </c>
    </row>
    <row r="537" spans="1:64">
      <c r="A537" t="s">
        <v>5327</v>
      </c>
      <c r="B537" s="1" t="s">
        <v>6626</v>
      </c>
      <c r="C537" s="1"/>
      <c r="D537" s="1" t="s">
        <v>5351</v>
      </c>
      <c r="E537" s="1"/>
      <c r="F537" s="41" t="s">
        <v>445</v>
      </c>
      <c r="G537" t="s">
        <v>5282</v>
      </c>
      <c r="I537" s="5">
        <v>-82.68</v>
      </c>
      <c r="J537" s="5">
        <v>38.85</v>
      </c>
      <c r="K537" t="s">
        <v>9495</v>
      </c>
      <c r="N537" t="str">
        <f t="shared" si="123"/>
        <v>Ironton, Ohio&lt;br&gt;&lt;span style=font-size:11px&gt;White 1945-74&lt;/span&gt;&lt;br&gt;Speaker 24 (Thomas, 2003)</v>
      </c>
      <c r="O537" t="str">
        <f t="shared" si="122"/>
        <v>W1950IrontonOhioSpeaker24</v>
      </c>
      <c r="R537" t="str">
        <f t="shared" si="124"/>
        <v>dp</v>
      </c>
      <c r="S537" t="str">
        <f t="shared" si="126"/>
        <v>ar</v>
      </c>
      <c r="T537" t="str">
        <f t="shared" si="121"/>
        <v>r0</v>
      </c>
      <c r="U537" t="str">
        <f>IF(M537="consonant",#REF!,"")</f>
        <v/>
      </c>
      <c r="V537" t="str">
        <f t="shared" si="127"/>
        <v>lx</v>
      </c>
      <c r="W537" t="str">
        <f t="shared" si="128"/>
        <v>bk</v>
      </c>
      <c r="X537" t="str">
        <f t="shared" si="129"/>
        <v>ho</v>
      </c>
      <c r="Y537" t="str">
        <f t="shared" si="125"/>
        <v>b</v>
      </c>
      <c r="AA537" t="str">
        <f t="shared" si="120"/>
        <v>const W1950IrontonOhioSpeaker24= L.marker([38.85,-82.68], {icon: dp_lx}).bindPopup('Ironton, Ohio&lt;br&gt;&lt;span style=font-size:11px&gt;White 1945-74&lt;/span&gt;&lt;br&gt;Speaker 24 (Thomas, 2003)').addTo(W1950);</v>
      </c>
      <c r="AB537" t="e">
        <f>IF(I537="","","const "&amp;#REF!&amp;O537&amp;#REF!&amp;G537&amp;" = L.marker(["&amp;J537&amp;","&amp;I537&amp;"], {icon: "&amp;S537&amp;"_"&amp;Z537&amp;"}).bindPopup('This is "&amp;#REF!&amp;"').addTo("&amp;#REF!&amp;");")</f>
        <v>#REF!</v>
      </c>
      <c r="AG537" t="s">
        <v>8263</v>
      </c>
      <c r="BL537" t="s">
        <v>7226</v>
      </c>
    </row>
    <row r="538" spans="1:64">
      <c r="A538" t="s">
        <v>5327</v>
      </c>
      <c r="B538" s="1" t="s">
        <v>6628</v>
      </c>
      <c r="C538" s="1"/>
      <c r="D538" s="1" t="s">
        <v>5351</v>
      </c>
      <c r="E538" s="1"/>
      <c r="F538" s="41" t="s">
        <v>448</v>
      </c>
      <c r="G538" t="s">
        <v>5282</v>
      </c>
      <c r="I538" s="5">
        <v>-82.29</v>
      </c>
      <c r="J538" s="5">
        <v>40.69</v>
      </c>
      <c r="K538" s="10" t="s">
        <v>9492</v>
      </c>
      <c r="N538" t="str">
        <f t="shared" si="123"/>
        <v>Bladensburg, Ohio&lt;br&gt;&lt;span style=font-size:11px&gt;White 1945-74&lt;/span&gt;&lt;br&gt;Speaker 28 (Thomas, 2003)</v>
      </c>
      <c r="O538" t="str">
        <f t="shared" si="122"/>
        <v>W1950BladensburgOhioSpeaker28</v>
      </c>
      <c r="R538" t="str">
        <f t="shared" si="124"/>
        <v>dp</v>
      </c>
      <c r="S538" t="str">
        <f t="shared" si="126"/>
        <v>ar</v>
      </c>
      <c r="T538" t="str">
        <f t="shared" si="121"/>
        <v>r0</v>
      </c>
      <c r="U538" t="str">
        <f>IF(M538="consonant",#REF!,"")</f>
        <v/>
      </c>
      <c r="V538" t="str">
        <f t="shared" si="127"/>
        <v>lx</v>
      </c>
      <c r="W538" t="str">
        <f t="shared" si="128"/>
        <v>bk</v>
      </c>
      <c r="X538" t="str">
        <f t="shared" si="129"/>
        <v>ho</v>
      </c>
      <c r="Y538" t="str">
        <f t="shared" si="125"/>
        <v>b</v>
      </c>
      <c r="AA538" t="str">
        <f t="shared" si="120"/>
        <v>const W1950BladensburgOhioSpeaker28= L.marker([40.69,-82.29], {icon: dp_lx}).bindPopup('Bladensburg, Ohio&lt;br&gt;&lt;span style=font-size:11px&gt;White 1945-74&lt;/span&gt;&lt;br&gt;Speaker 28 (Thomas, 2003)').addTo(W1950);</v>
      </c>
      <c r="AB538" t="e">
        <f>IF(I538="","","const "&amp;#REF!&amp;O538&amp;#REF!&amp;G538&amp;" = L.marker(["&amp;J538&amp;","&amp;I538&amp;"], {icon: "&amp;S538&amp;"_"&amp;Z538&amp;"}).bindPopup('This is "&amp;#REF!&amp;"').addTo("&amp;#REF!&amp;");")</f>
        <v>#REF!</v>
      </c>
      <c r="AG538" t="s">
        <v>8264</v>
      </c>
      <c r="BL538" t="s">
        <v>7227</v>
      </c>
    </row>
    <row r="539" spans="1:64">
      <c r="A539" t="s">
        <v>5327</v>
      </c>
      <c r="B539" s="1" t="s">
        <v>6630</v>
      </c>
      <c r="C539" s="1"/>
      <c r="D539" s="1" t="s">
        <v>5351</v>
      </c>
      <c r="E539" s="1"/>
      <c r="F539" s="41" t="s">
        <v>234</v>
      </c>
      <c r="G539" t="s">
        <v>5282</v>
      </c>
      <c r="I539" s="5">
        <v>-83.03</v>
      </c>
      <c r="J539" s="5">
        <v>40.21</v>
      </c>
      <c r="K539" s="10" t="s">
        <v>9491</v>
      </c>
      <c r="N539" t="str">
        <f t="shared" si="123"/>
        <v>Columbus, Ohio&lt;br&gt;&lt;span style=font-size:11px&gt;White 1945-74&lt;/span&gt;&lt;br&gt;Speaker 29 (Thomas, 2003)</v>
      </c>
      <c r="O539" t="str">
        <f t="shared" si="122"/>
        <v>W1950ColumbusOhioSpeaker29</v>
      </c>
      <c r="R539" t="str">
        <f t="shared" si="124"/>
        <v>dp</v>
      </c>
      <c r="S539" t="str">
        <f t="shared" si="126"/>
        <v>ar</v>
      </c>
      <c r="T539" t="str">
        <f t="shared" si="121"/>
        <v>r0</v>
      </c>
      <c r="U539" t="str">
        <f>IF(M539="consonant",#REF!,"")</f>
        <v/>
      </c>
      <c r="V539" t="str">
        <f t="shared" si="127"/>
        <v>lx</v>
      </c>
      <c r="W539" t="str">
        <f t="shared" si="128"/>
        <v>bk</v>
      </c>
      <c r="X539" t="str">
        <f t="shared" si="129"/>
        <v>ho</v>
      </c>
      <c r="Y539" t="str">
        <f t="shared" si="125"/>
        <v>b</v>
      </c>
      <c r="AA539" t="str">
        <f t="shared" si="120"/>
        <v>const W1950ColumbusOhioSpeaker29= L.marker([40.21,-83.03], {icon: dp_lx}).bindPopup('Columbus, Ohio&lt;br&gt;&lt;span style=font-size:11px&gt;White 1945-74&lt;/span&gt;&lt;br&gt;Speaker 29 (Thomas, 2003)').addTo(W1950);</v>
      </c>
      <c r="AB539" t="e">
        <f>IF(I539="","","const "&amp;#REF!&amp;O539&amp;#REF!&amp;G539&amp;" = L.marker(["&amp;J539&amp;","&amp;I539&amp;"], {icon: "&amp;S539&amp;"_"&amp;Z539&amp;"}).bindPopup('This is "&amp;#REF!&amp;"').addTo("&amp;#REF!&amp;");")</f>
        <v>#REF!</v>
      </c>
      <c r="AG539" t="s">
        <v>8265</v>
      </c>
      <c r="BL539" t="s">
        <v>7228</v>
      </c>
    </row>
    <row r="540" spans="1:64">
      <c r="A540" t="s">
        <v>5327</v>
      </c>
      <c r="B540" s="1" t="s">
        <v>6632</v>
      </c>
      <c r="C540" s="1"/>
      <c r="D540" s="1" t="s">
        <v>5351</v>
      </c>
      <c r="E540" s="1"/>
      <c r="F540" s="41" t="s">
        <v>453</v>
      </c>
      <c r="G540" t="s">
        <v>903</v>
      </c>
      <c r="I540" s="5">
        <v>-77.44</v>
      </c>
      <c r="J540" s="5">
        <v>38.1</v>
      </c>
      <c r="K540" t="s">
        <v>9492</v>
      </c>
      <c r="N540" t="str">
        <f t="shared" si="123"/>
        <v>Hanover, Virginia&lt;br&gt;&lt;span style=font-size:11px&gt;White 1945-74&lt;/span&gt;&lt;br&gt;Speaker 56 (Thomas, 2003)</v>
      </c>
      <c r="O540" t="str">
        <f t="shared" si="122"/>
        <v>W1950HanoverVirginiaSpeaker56</v>
      </c>
      <c r="R540" t="str">
        <f t="shared" si="124"/>
        <v>dp</v>
      </c>
      <c r="S540" t="str">
        <f t="shared" si="126"/>
        <v>ar</v>
      </c>
      <c r="T540" t="str">
        <f t="shared" si="121"/>
        <v>r0</v>
      </c>
      <c r="U540" t="str">
        <f>IF(M540="consonant",#REF!,"")</f>
        <v/>
      </c>
      <c r="V540" t="str">
        <f t="shared" si="127"/>
        <v>lx</v>
      </c>
      <c r="W540" t="str">
        <f t="shared" si="128"/>
        <v>bk</v>
      </c>
      <c r="X540" t="str">
        <f t="shared" si="129"/>
        <v>ho</v>
      </c>
      <c r="Y540" t="str">
        <f t="shared" si="125"/>
        <v>b</v>
      </c>
      <c r="AA540" t="str">
        <f t="shared" si="120"/>
        <v>const W1950HanoverVirginiaSpeaker56= L.marker([38.1,-77.44], {icon: dp_lx}).bindPopup('Hanover, Virginia&lt;br&gt;&lt;span style=font-size:11px&gt;White 1945-74&lt;/span&gt;&lt;br&gt;Speaker 56 (Thomas, 2003)').addTo(W1950);</v>
      </c>
      <c r="AB540" t="e">
        <f>IF(I540="","","const "&amp;#REF!&amp;O540&amp;#REF!&amp;G540&amp;" = L.marker(["&amp;J540&amp;","&amp;I540&amp;"], {icon: "&amp;S540&amp;"_"&amp;Z540&amp;"}).bindPopup('This is "&amp;#REF!&amp;"').addTo("&amp;#REF!&amp;");")</f>
        <v>#REF!</v>
      </c>
      <c r="AG540" t="s">
        <v>8266</v>
      </c>
      <c r="BL540" t="s">
        <v>7229</v>
      </c>
    </row>
    <row r="541" spans="1:64">
      <c r="A541" t="s">
        <v>5327</v>
      </c>
      <c r="B541" s="1" t="s">
        <v>6634</v>
      </c>
      <c r="C541" s="1"/>
      <c r="D541" s="1" t="s">
        <v>5351</v>
      </c>
      <c r="E541" s="1"/>
      <c r="F541" s="41" t="s">
        <v>456</v>
      </c>
      <c r="G541" t="s">
        <v>5298</v>
      </c>
      <c r="I541" s="5">
        <v>-86.31</v>
      </c>
      <c r="J541" s="5">
        <v>32.799999999999997</v>
      </c>
      <c r="K541" t="s">
        <v>9502</v>
      </c>
      <c r="N541" t="str">
        <f t="shared" si="123"/>
        <v>Montgomery, Alabama&lt;br&gt;&lt;span style=font-size:11px&gt;White 1945-74&lt;/span&gt;&lt;br&gt;Speaker 61 (Thomas, 2003)</v>
      </c>
      <c r="O541" t="str">
        <f t="shared" si="122"/>
        <v>W1950MontgomeryAlabamaSpeaker61</v>
      </c>
      <c r="R541" t="str">
        <f t="shared" si="124"/>
        <v>dp</v>
      </c>
      <c r="S541" t="str">
        <f t="shared" si="126"/>
        <v>ar</v>
      </c>
      <c r="T541" t="str">
        <f t="shared" si="121"/>
        <v>r0</v>
      </c>
      <c r="U541" t="str">
        <f>IF(M541="consonant",#REF!,"")</f>
        <v/>
      </c>
      <c r="V541" t="str">
        <f t="shared" si="127"/>
        <v>lx</v>
      </c>
      <c r="W541" t="str">
        <f t="shared" si="128"/>
        <v>bk</v>
      </c>
      <c r="X541" t="str">
        <f t="shared" si="129"/>
        <v>ho</v>
      </c>
      <c r="Y541" t="str">
        <f t="shared" si="125"/>
        <v>b</v>
      </c>
      <c r="AA541" t="str">
        <f t="shared" si="120"/>
        <v>const W1950MontgomeryAlabamaSpeaker61= L.marker([32.8,-86.31], {icon: dp_lx}).bindPopup('Montgomery, Alabama&lt;br&gt;&lt;span style=font-size:11px&gt;White 1945-74&lt;/span&gt;&lt;br&gt;Speaker 61 (Thomas, 2003)').addTo(W1950);</v>
      </c>
      <c r="AB541" t="e">
        <f>IF(I541="","","const "&amp;#REF!&amp;O541&amp;#REF!&amp;G541&amp;" = L.marker(["&amp;J541&amp;","&amp;I541&amp;"], {icon: "&amp;S541&amp;"_"&amp;Z541&amp;"}).bindPopup('This is "&amp;#REF!&amp;"').addTo("&amp;#REF!&amp;");")</f>
        <v>#REF!</v>
      </c>
      <c r="AG541" t="s">
        <v>8267</v>
      </c>
      <c r="BL541" t="s">
        <v>7230</v>
      </c>
    </row>
    <row r="542" spans="1:64">
      <c r="A542" t="s">
        <v>5327</v>
      </c>
      <c r="B542" s="1" t="s">
        <v>6636</v>
      </c>
      <c r="C542" s="1"/>
      <c r="D542" s="1" t="s">
        <v>5351</v>
      </c>
      <c r="E542" s="1"/>
      <c r="F542" s="41" t="s">
        <v>458</v>
      </c>
      <c r="G542" t="s">
        <v>5288</v>
      </c>
      <c r="I542" s="5">
        <v>-83.76</v>
      </c>
      <c r="J542" s="5">
        <v>35.72</v>
      </c>
      <c r="K542" t="s">
        <v>9506</v>
      </c>
      <c r="N542" t="str">
        <f t="shared" si="123"/>
        <v>Robbinisville, North Carolina&lt;br&gt;&lt;span style=font-size:11px&gt;White 1945-74&lt;/span&gt;&lt;br&gt;Speaker 65-67 (Thomas, 2003)</v>
      </c>
      <c r="O542" t="str">
        <f t="shared" si="122"/>
        <v>W1950RobbinisvilleNorthCarolinaSpeaker6567</v>
      </c>
      <c r="R542" t="str">
        <f t="shared" si="124"/>
        <v>dp</v>
      </c>
      <c r="S542" t="str">
        <f t="shared" si="126"/>
        <v>ar</v>
      </c>
      <c r="T542" t="str">
        <f t="shared" si="121"/>
        <v>r0</v>
      </c>
      <c r="U542" t="str">
        <f>IF(M542="consonant",#REF!,"")</f>
        <v/>
      </c>
      <c r="V542" t="str">
        <f t="shared" si="127"/>
        <v>lx</v>
      </c>
      <c r="W542" t="str">
        <f t="shared" si="128"/>
        <v>bk</v>
      </c>
      <c r="X542" t="str">
        <f t="shared" si="129"/>
        <v>ho</v>
      </c>
      <c r="Y542" t="str">
        <f t="shared" si="125"/>
        <v>b</v>
      </c>
      <c r="AA542" t="str">
        <f t="shared" si="120"/>
        <v>const W1950RobbinisvilleNorthCarolinaSpeaker6567= L.marker([35.72,-83.76], {icon: dp_lx}).bindPopup('Robbinisville, North Carolina&lt;br&gt;&lt;span style=font-size:11px&gt;White 1945-74&lt;/span&gt;&lt;br&gt;Speaker 65-67 (Thomas, 2003)').addTo(W1950);</v>
      </c>
      <c r="AB542" t="e">
        <f>IF(I542="","","const "&amp;#REF!&amp;O542&amp;#REF!&amp;G542&amp;" = L.marker(["&amp;J542&amp;","&amp;I542&amp;"], {icon: "&amp;S542&amp;"_"&amp;Z542&amp;"}).bindPopup('This is "&amp;#REF!&amp;"').addTo("&amp;#REF!&amp;");")</f>
        <v>#REF!</v>
      </c>
      <c r="AG542" t="s">
        <v>8268</v>
      </c>
      <c r="BL542" t="s">
        <v>7231</v>
      </c>
    </row>
    <row r="543" spans="1:64">
      <c r="A543" t="s">
        <v>5327</v>
      </c>
      <c r="B543" s="1" t="s">
        <v>6638</v>
      </c>
      <c r="C543" s="1"/>
      <c r="D543" s="1" t="s">
        <v>5351</v>
      </c>
      <c r="E543" s="1"/>
      <c r="F543" s="41" t="s">
        <v>52</v>
      </c>
      <c r="G543" t="s">
        <v>5288</v>
      </c>
      <c r="I543" s="5">
        <v>-77.97</v>
      </c>
      <c r="J543" s="5">
        <v>34.53</v>
      </c>
      <c r="K543" t="s">
        <v>9492</v>
      </c>
      <c r="N543" t="str">
        <f t="shared" si="123"/>
        <v>Wilmington, North Carolina&lt;br&gt;&lt;span style=font-size:11px&gt;White 1945-74&lt;/span&gt;&lt;br&gt;Speaker 70 (Thomas, 2003)</v>
      </c>
      <c r="O543" t="str">
        <f t="shared" si="122"/>
        <v>W1950WilmingtonNorthCarolinaSpeaker70</v>
      </c>
      <c r="R543" t="str">
        <f t="shared" si="124"/>
        <v>dp</v>
      </c>
      <c r="S543" t="str">
        <f t="shared" si="126"/>
        <v>ar</v>
      </c>
      <c r="T543" t="str">
        <f t="shared" si="121"/>
        <v>r0</v>
      </c>
      <c r="U543" t="str">
        <f>IF(M543="consonant",#REF!,"")</f>
        <v/>
      </c>
      <c r="V543" t="str">
        <f t="shared" si="127"/>
        <v>lx</v>
      </c>
      <c r="W543" t="str">
        <f t="shared" si="128"/>
        <v>bk</v>
      </c>
      <c r="X543" t="str">
        <f t="shared" si="129"/>
        <v>ho</v>
      </c>
      <c r="Y543" t="str">
        <f t="shared" si="125"/>
        <v>b</v>
      </c>
      <c r="AA543" t="str">
        <f t="shared" si="120"/>
        <v>const W1950WilmingtonNorthCarolinaSpeaker70= L.marker([34.53,-77.97], {icon: dp_lx}).bindPopup('Wilmington, North Carolina&lt;br&gt;&lt;span style=font-size:11px&gt;White 1945-74&lt;/span&gt;&lt;br&gt;Speaker 70 (Thomas, 2003)').addTo(W1950);</v>
      </c>
      <c r="AB543" t="e">
        <f>IF(I543="","","const "&amp;#REF!&amp;O543&amp;#REF!&amp;G543&amp;" = L.marker(["&amp;J543&amp;","&amp;I543&amp;"], {icon: "&amp;S543&amp;"_"&amp;Z543&amp;"}).bindPopup('This is "&amp;#REF!&amp;"').addTo("&amp;#REF!&amp;");")</f>
        <v>#REF!</v>
      </c>
      <c r="AG543" t="s">
        <v>8269</v>
      </c>
      <c r="BL543" t="s">
        <v>7232</v>
      </c>
    </row>
    <row r="544" spans="1:64">
      <c r="A544" t="s">
        <v>5327</v>
      </c>
      <c r="B544" s="1" t="s">
        <v>6640</v>
      </c>
      <c r="C544" s="1"/>
      <c r="D544" s="1" t="s">
        <v>5351</v>
      </c>
      <c r="E544" s="1"/>
      <c r="F544" s="41" t="s">
        <v>459</v>
      </c>
      <c r="G544" t="s">
        <v>5288</v>
      </c>
      <c r="I544" s="5">
        <v>-79.36</v>
      </c>
      <c r="J544" s="5">
        <v>35.869999999999997</v>
      </c>
      <c r="K544" t="s">
        <v>9492</v>
      </c>
      <c r="N544" t="str">
        <f t="shared" si="123"/>
        <v>Goldston, North Carolina&lt;br&gt;&lt;span style=font-size:11px&gt;White 1945-74&lt;/span&gt;&lt;br&gt;Speaker 71 (Thomas, 2003)</v>
      </c>
      <c r="O544" t="str">
        <f t="shared" si="122"/>
        <v>W1950GoldstonNorthCarolinaSpeaker71</v>
      </c>
      <c r="R544" t="str">
        <f t="shared" si="124"/>
        <v>dp</v>
      </c>
      <c r="S544" t="str">
        <f t="shared" si="126"/>
        <v>ar</v>
      </c>
      <c r="T544" t="str">
        <f t="shared" si="121"/>
        <v>r0</v>
      </c>
      <c r="U544" t="str">
        <f>IF(M544="consonant",#REF!,"")</f>
        <v/>
      </c>
      <c r="V544" t="str">
        <f t="shared" si="127"/>
        <v>lx</v>
      </c>
      <c r="W544" t="str">
        <f t="shared" si="128"/>
        <v>bk</v>
      </c>
      <c r="X544" t="str">
        <f t="shared" si="129"/>
        <v>ho</v>
      </c>
      <c r="Y544" t="str">
        <f t="shared" si="125"/>
        <v>b</v>
      </c>
      <c r="AA544" t="str">
        <f t="shared" si="120"/>
        <v>const W1950GoldstonNorthCarolinaSpeaker71= L.marker([35.87,-79.36], {icon: dp_lx}).bindPopup('Goldston, North Carolina&lt;br&gt;&lt;span style=font-size:11px&gt;White 1945-74&lt;/span&gt;&lt;br&gt;Speaker 71 (Thomas, 2003)').addTo(W1950);</v>
      </c>
      <c r="AB544" t="e">
        <f>IF(I544="","","const "&amp;#REF!&amp;O544&amp;#REF!&amp;G544&amp;" = L.marker(["&amp;J544&amp;","&amp;I544&amp;"], {icon: "&amp;S544&amp;"_"&amp;Z544&amp;"}).bindPopup('This is "&amp;#REF!&amp;"').addTo("&amp;#REF!&amp;");")</f>
        <v>#REF!</v>
      </c>
      <c r="AG544" t="s">
        <v>8270</v>
      </c>
      <c r="BL544" t="s">
        <v>7233</v>
      </c>
    </row>
    <row r="545" spans="1:64">
      <c r="A545" t="s">
        <v>5327</v>
      </c>
      <c r="B545" s="1" t="s">
        <v>6642</v>
      </c>
      <c r="C545" s="1"/>
      <c r="D545" s="1" t="s">
        <v>5351</v>
      </c>
      <c r="E545" s="1"/>
      <c r="F545" s="41" t="s">
        <v>181</v>
      </c>
      <c r="G545" t="s">
        <v>5288</v>
      </c>
      <c r="I545" s="5">
        <v>-78.650000000000006</v>
      </c>
      <c r="J545" s="5">
        <v>36.1</v>
      </c>
      <c r="K545" t="s">
        <v>9492</v>
      </c>
      <c r="N545" t="str">
        <f t="shared" si="123"/>
        <v>Raleigh, North Carolina&lt;br&gt;&lt;span style=font-size:11px&gt;White 1945-74&lt;/span&gt;&lt;br&gt;Speaker 73 (Thomas, 2003)</v>
      </c>
      <c r="O545" t="str">
        <f t="shared" si="122"/>
        <v>W1950RaleighNorthCarolinaSpeaker73</v>
      </c>
      <c r="R545" t="str">
        <f t="shared" si="124"/>
        <v>dp</v>
      </c>
      <c r="S545" t="str">
        <f t="shared" si="126"/>
        <v>ar</v>
      </c>
      <c r="T545" t="str">
        <f t="shared" si="121"/>
        <v>r0</v>
      </c>
      <c r="U545" t="str">
        <f>IF(M545="consonant",#REF!,"")</f>
        <v/>
      </c>
      <c r="V545" t="str">
        <f t="shared" si="127"/>
        <v>lx</v>
      </c>
      <c r="W545" t="str">
        <f t="shared" si="128"/>
        <v>bk</v>
      </c>
      <c r="X545" t="str">
        <f t="shared" si="129"/>
        <v>ho</v>
      </c>
      <c r="Y545" t="str">
        <f t="shared" si="125"/>
        <v>b</v>
      </c>
      <c r="AA545" t="str">
        <f t="shared" si="120"/>
        <v>const W1950RaleighNorthCarolinaSpeaker73= L.marker([36.1,-78.65], {icon: dp_lx}).bindPopup('Raleigh, North Carolina&lt;br&gt;&lt;span style=font-size:11px&gt;White 1945-74&lt;/span&gt;&lt;br&gt;Speaker 73 (Thomas, 2003)').addTo(W1950);</v>
      </c>
      <c r="AB545" t="e">
        <f>IF(I545="","","const "&amp;#REF!&amp;O545&amp;#REF!&amp;G545&amp;" = L.marker(["&amp;J545&amp;","&amp;I545&amp;"], {icon: "&amp;S545&amp;"_"&amp;Z545&amp;"}).bindPopup('This is "&amp;#REF!&amp;"').addTo("&amp;#REF!&amp;");")</f>
        <v>#REF!</v>
      </c>
      <c r="AG545" t="s">
        <v>8271</v>
      </c>
      <c r="BL545" t="s">
        <v>7234</v>
      </c>
    </row>
    <row r="546" spans="1:64">
      <c r="A546" t="s">
        <v>5327</v>
      </c>
      <c r="B546" s="1" t="s">
        <v>6644</v>
      </c>
      <c r="C546" s="1"/>
      <c r="D546" s="1" t="s">
        <v>5351</v>
      </c>
      <c r="E546" s="1"/>
      <c r="F546" s="41" t="s">
        <v>465</v>
      </c>
      <c r="G546" t="s">
        <v>5288</v>
      </c>
      <c r="I546" s="5">
        <v>-76.010000000000005</v>
      </c>
      <c r="J546" s="5">
        <v>35.49</v>
      </c>
      <c r="K546" t="s">
        <v>9507</v>
      </c>
      <c r="N546" t="str">
        <f t="shared" si="123"/>
        <v>Ocracoke, North Carolina&lt;br&gt;&lt;span style=font-size:11px&gt;White 1945-74&lt;/span&gt;&lt;br&gt;Speaker 86 (Thomas, 2003)</v>
      </c>
      <c r="O546" t="str">
        <f t="shared" si="122"/>
        <v>W1950OcracokeNorthCarolinaSpeaker86</v>
      </c>
      <c r="R546" t="str">
        <f t="shared" si="124"/>
        <v>dp</v>
      </c>
      <c r="S546" t="str">
        <f t="shared" si="126"/>
        <v>ar</v>
      </c>
      <c r="T546" t="str">
        <f t="shared" si="121"/>
        <v>r0</v>
      </c>
      <c r="U546" t="str">
        <f>IF(M546="consonant",#REF!,"")</f>
        <v/>
      </c>
      <c r="V546" t="str">
        <f t="shared" si="127"/>
        <v>lx</v>
      </c>
      <c r="W546" t="str">
        <f t="shared" si="128"/>
        <v>bk</v>
      </c>
      <c r="X546" t="str">
        <f t="shared" si="129"/>
        <v>ho</v>
      </c>
      <c r="Y546" t="str">
        <f t="shared" si="125"/>
        <v>b</v>
      </c>
      <c r="AA546" t="str">
        <f t="shared" si="120"/>
        <v>const W1950OcracokeNorthCarolinaSpeaker86= L.marker([35.49,-76.01], {icon: dp_lx}).bindPopup('Ocracoke, North Carolina&lt;br&gt;&lt;span style=font-size:11px&gt;White 1945-74&lt;/span&gt;&lt;br&gt;Speaker 86 (Thomas, 2003)').addTo(W1950);</v>
      </c>
      <c r="AB546" t="e">
        <f>IF(I546="","","const "&amp;#REF!&amp;O546&amp;#REF!&amp;G546&amp;" = L.marker(["&amp;J546&amp;","&amp;I546&amp;"], {icon: "&amp;S546&amp;"_"&amp;Z546&amp;"}).bindPopup('This is "&amp;#REF!&amp;"').addTo("&amp;#REF!&amp;");")</f>
        <v>#REF!</v>
      </c>
      <c r="AG546" t="s">
        <v>8272</v>
      </c>
      <c r="BL546" t="s">
        <v>7235</v>
      </c>
    </row>
    <row r="547" spans="1:64">
      <c r="A547" t="s">
        <v>5327</v>
      </c>
      <c r="B547" s="1" t="s">
        <v>6646</v>
      </c>
      <c r="C547" s="1"/>
      <c r="D547" s="1" t="s">
        <v>5351</v>
      </c>
      <c r="E547" s="1"/>
      <c r="F547" s="41" t="s">
        <v>467</v>
      </c>
      <c r="G547" t="s">
        <v>240</v>
      </c>
      <c r="I547" s="5">
        <v>36.54</v>
      </c>
      <c r="J547" s="5">
        <v>-96.6</v>
      </c>
      <c r="K547" t="s">
        <v>9492</v>
      </c>
      <c r="N547" t="str">
        <f t="shared" si="123"/>
        <v>Yale, OK&lt;br&gt;&lt;span style=font-size:11px&gt;White 1945-74&lt;/span&gt;&lt;br&gt;Speaker 92 (Thomas, 2003)</v>
      </c>
      <c r="O547" t="str">
        <f t="shared" si="122"/>
        <v>W1950YaleOKSpeaker92</v>
      </c>
      <c r="R547" t="str">
        <f t="shared" si="124"/>
        <v>dp</v>
      </c>
      <c r="S547" t="str">
        <f t="shared" si="126"/>
        <v>ar</v>
      </c>
      <c r="T547" t="str">
        <f t="shared" si="121"/>
        <v>r0</v>
      </c>
      <c r="U547" t="str">
        <f>IF(M547="consonant",#REF!,"")</f>
        <v/>
      </c>
      <c r="V547" t="str">
        <f t="shared" si="127"/>
        <v>lx</v>
      </c>
      <c r="W547" t="str">
        <f t="shared" si="128"/>
        <v>bk</v>
      </c>
      <c r="X547" t="str">
        <f t="shared" si="129"/>
        <v>ho</v>
      </c>
      <c r="Y547" t="str">
        <f t="shared" si="125"/>
        <v>b</v>
      </c>
      <c r="AA547" t="str">
        <f t="shared" si="120"/>
        <v>const W1950YaleOKSpeaker92= L.marker([-96.6,36.54], {icon: dp_lx}).bindPopup('Yale, OK&lt;br&gt;&lt;span style=font-size:11px&gt;White 1945-74&lt;/span&gt;&lt;br&gt;Speaker 92 (Thomas, 2003)').addTo(W1950);</v>
      </c>
      <c r="AB547" t="e">
        <f>IF(I547="","","const "&amp;#REF!&amp;O547&amp;#REF!&amp;G547&amp;" = L.marker(["&amp;J547&amp;","&amp;I547&amp;"], {icon: "&amp;S547&amp;"_"&amp;Z547&amp;"}).bindPopup('This is "&amp;#REF!&amp;"').addTo("&amp;#REF!&amp;");")</f>
        <v>#REF!</v>
      </c>
      <c r="AG547" t="s">
        <v>8273</v>
      </c>
      <c r="BL547" t="s">
        <v>7236</v>
      </c>
    </row>
    <row r="548" spans="1:64">
      <c r="A548" t="s">
        <v>5327</v>
      </c>
      <c r="B548" s="1" t="s">
        <v>6648</v>
      </c>
      <c r="C548" s="1"/>
      <c r="D548" s="1" t="s">
        <v>5351</v>
      </c>
      <c r="E548" s="1"/>
      <c r="F548" s="41" t="s">
        <v>484</v>
      </c>
      <c r="G548" t="s">
        <v>5294</v>
      </c>
      <c r="I548" s="5">
        <v>36.67</v>
      </c>
      <c r="J548" s="5">
        <v>-102.04</v>
      </c>
      <c r="K548" t="s">
        <v>9492</v>
      </c>
      <c r="N548" t="str">
        <f t="shared" si="123"/>
        <v>Dumas, Texas&lt;br&gt;&lt;span style=font-size:11px&gt;White 1945-74&lt;/span&gt;&lt;br&gt;Speaker 114 (Thomas, 2003)</v>
      </c>
      <c r="O548" t="str">
        <f t="shared" si="122"/>
        <v>W1950DumasTexasSpeaker114</v>
      </c>
      <c r="R548" t="str">
        <f t="shared" si="124"/>
        <v>dp</v>
      </c>
      <c r="S548" t="str">
        <f t="shared" si="126"/>
        <v>ar</v>
      </c>
      <c r="T548" t="str">
        <f t="shared" si="121"/>
        <v>r0</v>
      </c>
      <c r="U548" t="str">
        <f>IF(M548="consonant",#REF!,"")</f>
        <v/>
      </c>
      <c r="V548" t="str">
        <f t="shared" si="127"/>
        <v>lx</v>
      </c>
      <c r="W548" t="str">
        <f t="shared" si="128"/>
        <v>bk</v>
      </c>
      <c r="X548" t="str">
        <f t="shared" si="129"/>
        <v>ho</v>
      </c>
      <c r="Y548" t="str">
        <f t="shared" si="125"/>
        <v>b</v>
      </c>
      <c r="AA548" t="str">
        <f t="shared" si="120"/>
        <v>const W1950DumasTexasSpeaker114= L.marker([-102.04,36.67], {icon: dp_lx}).bindPopup('Dumas, Texas&lt;br&gt;&lt;span style=font-size:11px&gt;White 1945-74&lt;/span&gt;&lt;br&gt;Speaker 114 (Thomas, 2003)').addTo(W1950);</v>
      </c>
      <c r="AB548" t="e">
        <f>IF(I548="","","const "&amp;#REF!&amp;O548&amp;#REF!&amp;G548&amp;" = L.marker(["&amp;J548&amp;","&amp;I548&amp;"], {icon: "&amp;S548&amp;"_"&amp;Z548&amp;"}).bindPopup('This is "&amp;#REF!&amp;"').addTo("&amp;#REF!&amp;");")</f>
        <v>#REF!</v>
      </c>
      <c r="AG548" t="s">
        <v>8274</v>
      </c>
      <c r="BL548" t="s">
        <v>7237</v>
      </c>
    </row>
    <row r="549" spans="1:64">
      <c r="A549" t="s">
        <v>5327</v>
      </c>
      <c r="B549" s="1" t="s">
        <v>6650</v>
      </c>
      <c r="C549" s="1"/>
      <c r="D549" s="1" t="s">
        <v>5351</v>
      </c>
      <c r="E549" s="1"/>
      <c r="F549" s="41" t="s">
        <v>485</v>
      </c>
      <c r="G549" t="s">
        <v>5294</v>
      </c>
      <c r="I549" s="5">
        <v>32.65</v>
      </c>
      <c r="J549" s="5">
        <v>-95.57</v>
      </c>
      <c r="K549" t="s">
        <v>9492</v>
      </c>
      <c r="N549" t="str">
        <f t="shared" si="123"/>
        <v>Elkhart, Texas&lt;br&gt;&lt;span style=font-size:11px&gt;White 1945-74&lt;/span&gt;&lt;br&gt;Speaker 115 (Thomas, 2003)</v>
      </c>
      <c r="O549" t="str">
        <f t="shared" si="122"/>
        <v>W1950ElkhartTexasSpeaker115</v>
      </c>
      <c r="R549" t="str">
        <f t="shared" si="124"/>
        <v>dp</v>
      </c>
      <c r="S549" t="str">
        <f t="shared" si="126"/>
        <v>ar</v>
      </c>
      <c r="T549" t="str">
        <f t="shared" si="121"/>
        <v>r0</v>
      </c>
      <c r="U549" t="str">
        <f>IF(M549="consonant",#REF!,"")</f>
        <v/>
      </c>
      <c r="V549" t="str">
        <f t="shared" si="127"/>
        <v>lx</v>
      </c>
      <c r="W549" t="str">
        <f t="shared" si="128"/>
        <v>bk</v>
      </c>
      <c r="X549" t="str">
        <f t="shared" si="129"/>
        <v>ho</v>
      </c>
      <c r="Y549" t="str">
        <f t="shared" si="125"/>
        <v>b</v>
      </c>
      <c r="AA549" t="str">
        <f t="shared" si="120"/>
        <v>const W1950ElkhartTexasSpeaker115= L.marker([-95.57,32.65], {icon: dp_lx}).bindPopup('Elkhart, Texas&lt;br&gt;&lt;span style=font-size:11px&gt;White 1945-74&lt;/span&gt;&lt;br&gt;Speaker 115 (Thomas, 2003)').addTo(W1950);</v>
      </c>
      <c r="AB549" t="e">
        <f>IF(I549="","","const "&amp;#REF!&amp;O549&amp;#REF!&amp;G549&amp;" = L.marker(["&amp;J549&amp;","&amp;I549&amp;"], {icon: "&amp;S549&amp;"_"&amp;Z549&amp;"}).bindPopup('This is "&amp;#REF!&amp;"').addTo("&amp;#REF!&amp;");")</f>
        <v>#REF!</v>
      </c>
      <c r="AG549" t="s">
        <v>8275</v>
      </c>
      <c r="BL549" t="s">
        <v>7238</v>
      </c>
    </row>
    <row r="550" spans="1:64">
      <c r="A550" t="s">
        <v>5327</v>
      </c>
      <c r="B550" s="1" t="s">
        <v>6652</v>
      </c>
      <c r="C550" s="1"/>
      <c r="D550" s="1" t="s">
        <v>5351</v>
      </c>
      <c r="E550" s="1"/>
      <c r="F550" s="41" t="s">
        <v>486</v>
      </c>
      <c r="G550" t="s">
        <v>5294</v>
      </c>
      <c r="I550" s="5">
        <v>32.979999999999997</v>
      </c>
      <c r="J550" s="5">
        <v>-97</v>
      </c>
      <c r="K550" t="s">
        <v>9492</v>
      </c>
      <c r="N550" t="str">
        <f t="shared" si="123"/>
        <v>Grand Prarie, Texas&lt;br&gt;&lt;span style=font-size:11px&gt;White 1945-74&lt;/span&gt;&lt;br&gt;Speaker 116 (Thomas, 2003)</v>
      </c>
      <c r="O550" t="str">
        <f t="shared" si="122"/>
        <v>W1950GrandPrarieTexasSpeaker116</v>
      </c>
      <c r="R550" t="str">
        <f t="shared" si="124"/>
        <v>dp</v>
      </c>
      <c r="S550" t="str">
        <f t="shared" si="126"/>
        <v>ar</v>
      </c>
      <c r="T550" t="str">
        <f t="shared" si="121"/>
        <v>r0</v>
      </c>
      <c r="U550" t="str">
        <f>IF(M550="consonant",#REF!,"")</f>
        <v/>
      </c>
      <c r="V550" t="str">
        <f t="shared" si="127"/>
        <v>lx</v>
      </c>
      <c r="W550" t="str">
        <f t="shared" si="128"/>
        <v>bk</v>
      </c>
      <c r="X550" t="str">
        <f t="shared" si="129"/>
        <v>ho</v>
      </c>
      <c r="Y550" t="str">
        <f t="shared" si="125"/>
        <v>b</v>
      </c>
      <c r="AA550" t="str">
        <f t="shared" si="120"/>
        <v>const W1950GrandPrarieTexasSpeaker116= L.marker([-97,32.98], {icon: dp_lx}).bindPopup('Grand Prarie, Texas&lt;br&gt;&lt;span style=font-size:11px&gt;White 1945-74&lt;/span&gt;&lt;br&gt;Speaker 116 (Thomas, 2003)').addTo(W1950);</v>
      </c>
      <c r="AB550" t="e">
        <f>IF(I550="","","const "&amp;#REF!&amp;O550&amp;#REF!&amp;G550&amp;" = L.marker(["&amp;J550&amp;","&amp;I550&amp;"], {icon: "&amp;S550&amp;"_"&amp;Z550&amp;"}).bindPopup('This is "&amp;#REF!&amp;"').addTo("&amp;#REF!&amp;");")</f>
        <v>#REF!</v>
      </c>
      <c r="AG550" t="s">
        <v>8276</v>
      </c>
      <c r="BL550" t="s">
        <v>7239</v>
      </c>
    </row>
    <row r="551" spans="1:64">
      <c r="A551" t="s">
        <v>5327</v>
      </c>
      <c r="B551" s="1" t="s">
        <v>6654</v>
      </c>
      <c r="C551" s="1"/>
      <c r="D551" s="1" t="s">
        <v>5351</v>
      </c>
      <c r="E551" s="1"/>
      <c r="F551" s="41" t="s">
        <v>533</v>
      </c>
      <c r="G551" t="s">
        <v>5294</v>
      </c>
      <c r="I551" s="5">
        <v>33.68</v>
      </c>
      <c r="J551" s="5">
        <v>-94.92</v>
      </c>
      <c r="K551" t="s">
        <v>9492</v>
      </c>
      <c r="N551" t="str">
        <f t="shared" si="123"/>
        <v>Kilgore1, Texas&lt;br&gt;&lt;span style=font-size:11px&gt;White 1945-74&lt;/span&gt;&lt;br&gt;Speaker 117 (Thomas, 2003)</v>
      </c>
      <c r="O551" t="str">
        <f t="shared" si="122"/>
        <v>W1950Kilgore1TexasSpeaker117</v>
      </c>
      <c r="R551" t="str">
        <f t="shared" si="124"/>
        <v>dp</v>
      </c>
      <c r="S551" t="str">
        <f t="shared" si="126"/>
        <v>ar</v>
      </c>
      <c r="T551" t="str">
        <f t="shared" si="121"/>
        <v>r0</v>
      </c>
      <c r="U551" t="str">
        <f>IF(M551="consonant",#REF!,"")</f>
        <v/>
      </c>
      <c r="V551" t="str">
        <f t="shared" si="127"/>
        <v>lx</v>
      </c>
      <c r="W551" t="str">
        <f t="shared" si="128"/>
        <v>bk</v>
      </c>
      <c r="X551" t="str">
        <f t="shared" si="129"/>
        <v>ho</v>
      </c>
      <c r="Y551" t="str">
        <f t="shared" si="125"/>
        <v>b</v>
      </c>
      <c r="AA551" t="str">
        <f t="shared" si="120"/>
        <v>const W1950Kilgore1TexasSpeaker117= L.marker([-94.92,33.68], {icon: dp_lx}).bindPopup('Kilgore1, Texas&lt;br&gt;&lt;span style=font-size:11px&gt;White 1945-74&lt;/span&gt;&lt;br&gt;Speaker 117 (Thomas, 2003)').addTo(W1950);</v>
      </c>
      <c r="AB551" t="e">
        <f>IF(I551="","","const "&amp;#REF!&amp;O551&amp;#REF!&amp;G551&amp;" = L.marker(["&amp;J551&amp;","&amp;I551&amp;"], {icon: "&amp;S551&amp;"_"&amp;Z551&amp;"}).bindPopup('This is "&amp;#REF!&amp;"').addTo("&amp;#REF!&amp;");")</f>
        <v>#REF!</v>
      </c>
      <c r="AG551" t="s">
        <v>8277</v>
      </c>
      <c r="BL551" t="s">
        <v>7240</v>
      </c>
    </row>
    <row r="552" spans="1:64">
      <c r="A552" t="s">
        <v>5327</v>
      </c>
      <c r="B552" s="1" t="s">
        <v>6656</v>
      </c>
      <c r="C552" s="1"/>
      <c r="D552" s="1" t="s">
        <v>5351</v>
      </c>
      <c r="E552" s="1"/>
      <c r="F552" s="41" t="s">
        <v>487</v>
      </c>
      <c r="G552" t="s">
        <v>5294</v>
      </c>
      <c r="I552" s="5">
        <v>31.5</v>
      </c>
      <c r="J552" s="5">
        <v>-94.1</v>
      </c>
      <c r="K552" t="s">
        <v>9492</v>
      </c>
      <c r="N552" t="str">
        <f t="shared" si="123"/>
        <v>Silsbee, Texas&lt;br&gt;&lt;span style=font-size:11px&gt;White 1945-74&lt;/span&gt;&lt;br&gt;Speaker 118 (Thomas, 2003)</v>
      </c>
      <c r="O552" t="str">
        <f t="shared" si="122"/>
        <v>W1950SilsbeeTexasSpeaker118</v>
      </c>
      <c r="R552" t="str">
        <f t="shared" si="124"/>
        <v>dp</v>
      </c>
      <c r="S552" t="str">
        <f t="shared" si="126"/>
        <v>ar</v>
      </c>
      <c r="T552" t="str">
        <f t="shared" si="121"/>
        <v>r0</v>
      </c>
      <c r="U552" t="str">
        <f>IF(M552="consonant",#REF!,"")</f>
        <v/>
      </c>
      <c r="V552" t="str">
        <f t="shared" si="127"/>
        <v>lx</v>
      </c>
      <c r="W552" t="str">
        <f t="shared" si="128"/>
        <v>bk</v>
      </c>
      <c r="X552" t="str">
        <f t="shared" si="129"/>
        <v>ho</v>
      </c>
      <c r="Y552" t="str">
        <f t="shared" si="125"/>
        <v>b</v>
      </c>
      <c r="AA552" t="str">
        <f t="shared" si="120"/>
        <v>const W1950SilsbeeTexasSpeaker118= L.marker([-94.1,31.5], {icon: dp_lx}).bindPopup('Silsbee, Texas&lt;br&gt;&lt;span style=font-size:11px&gt;White 1945-74&lt;/span&gt;&lt;br&gt;Speaker 118 (Thomas, 2003)').addTo(W1950);</v>
      </c>
      <c r="AB552" t="e">
        <f>IF(I552="","","const "&amp;#REF!&amp;O552&amp;#REF!&amp;G552&amp;" = L.marker(["&amp;J552&amp;","&amp;I552&amp;"], {icon: "&amp;S552&amp;"_"&amp;Z552&amp;"}).bindPopup('This is "&amp;#REF!&amp;"').addTo("&amp;#REF!&amp;");")</f>
        <v>#REF!</v>
      </c>
      <c r="AG552" t="s">
        <v>8278</v>
      </c>
      <c r="BL552" t="s">
        <v>7241</v>
      </c>
    </row>
    <row r="553" spans="1:64">
      <c r="A553" t="s">
        <v>5327</v>
      </c>
      <c r="B553" s="1" t="s">
        <v>6658</v>
      </c>
      <c r="C553" s="1"/>
      <c r="D553" s="1" t="s">
        <v>5351</v>
      </c>
      <c r="E553" s="1"/>
      <c r="F553" s="41" t="s">
        <v>488</v>
      </c>
      <c r="G553" t="s">
        <v>5294</v>
      </c>
      <c r="I553" s="5">
        <v>34.520000000000003</v>
      </c>
      <c r="J553" s="5">
        <v>-101.01</v>
      </c>
      <c r="K553" t="s">
        <v>9492</v>
      </c>
      <c r="N553" t="str">
        <f t="shared" si="123"/>
        <v>Snyder, Texas&lt;br&gt;&lt;span style=font-size:11px&gt;White 1945-74&lt;/span&gt;&lt;br&gt;Speaker 120 (Thomas, 2003)</v>
      </c>
      <c r="O553" t="str">
        <f t="shared" si="122"/>
        <v>W1950SnyderTexasSpeaker120</v>
      </c>
      <c r="R553" t="str">
        <f t="shared" si="124"/>
        <v>dp</v>
      </c>
      <c r="S553" t="str">
        <f t="shared" si="126"/>
        <v>ar</v>
      </c>
      <c r="T553" t="str">
        <f t="shared" si="121"/>
        <v>r0</v>
      </c>
      <c r="U553" t="str">
        <f>IF(M553="consonant",#REF!,"")</f>
        <v/>
      </c>
      <c r="V553" t="str">
        <f t="shared" si="127"/>
        <v>lx</v>
      </c>
      <c r="W553" t="str">
        <f t="shared" si="128"/>
        <v>bk</v>
      </c>
      <c r="X553" t="str">
        <f t="shared" si="129"/>
        <v>ho</v>
      </c>
      <c r="Y553" t="str">
        <f t="shared" si="125"/>
        <v>b</v>
      </c>
      <c r="AA553" t="str">
        <f t="shared" si="120"/>
        <v>const W1950SnyderTexasSpeaker120= L.marker([-101.01,34.52], {icon: dp_lx}).bindPopup('Snyder, Texas&lt;br&gt;&lt;span style=font-size:11px&gt;White 1945-74&lt;/span&gt;&lt;br&gt;Speaker 120 (Thomas, 2003)').addTo(W1950);</v>
      </c>
      <c r="AB553" t="e">
        <f>IF(I553="","","const "&amp;#REF!&amp;O553&amp;#REF!&amp;G553&amp;" = L.marker(["&amp;J553&amp;","&amp;I553&amp;"], {icon: "&amp;S553&amp;"_"&amp;Z553&amp;"}).bindPopup('This is "&amp;#REF!&amp;"').addTo("&amp;#REF!&amp;");")</f>
        <v>#REF!</v>
      </c>
      <c r="AG553" t="s">
        <v>8279</v>
      </c>
      <c r="BL553" t="s">
        <v>7242</v>
      </c>
    </row>
    <row r="554" spans="1:64">
      <c r="A554" t="s">
        <v>5327</v>
      </c>
      <c r="B554" s="1" t="s">
        <v>6660</v>
      </c>
      <c r="C554" s="1"/>
      <c r="D554" s="1" t="s">
        <v>5351</v>
      </c>
      <c r="E554" s="1"/>
      <c r="F554" s="41" t="s">
        <v>534</v>
      </c>
      <c r="G554" t="s">
        <v>5294</v>
      </c>
      <c r="I554" s="5">
        <v>33.68</v>
      </c>
      <c r="J554" s="5">
        <v>-94.92</v>
      </c>
      <c r="K554" t="s">
        <v>9492</v>
      </c>
      <c r="N554" t="str">
        <f t="shared" si="123"/>
        <v>Kilgore2, Texas&lt;br&gt;&lt;span style=font-size:11px&gt;White 1945-74&lt;/span&gt;&lt;br&gt;Speaker 121 (Thomas, 2003)</v>
      </c>
      <c r="O554" t="str">
        <f t="shared" si="122"/>
        <v>W1950Kilgore2TexasSpeaker121</v>
      </c>
      <c r="R554" t="str">
        <f t="shared" si="124"/>
        <v>dp</v>
      </c>
      <c r="S554" t="str">
        <f t="shared" si="126"/>
        <v>ar</v>
      </c>
      <c r="T554" t="str">
        <f t="shared" si="121"/>
        <v>r0</v>
      </c>
      <c r="U554" t="str">
        <f>IF(M554="consonant",#REF!,"")</f>
        <v/>
      </c>
      <c r="V554" t="str">
        <f t="shared" si="127"/>
        <v>lx</v>
      </c>
      <c r="W554" t="str">
        <f t="shared" si="128"/>
        <v>bk</v>
      </c>
      <c r="X554" t="str">
        <f t="shared" si="129"/>
        <v>ho</v>
      </c>
      <c r="Y554" t="str">
        <f t="shared" si="125"/>
        <v>b</v>
      </c>
      <c r="AA554" t="str">
        <f t="shared" si="120"/>
        <v>const W1950Kilgore2TexasSpeaker121= L.marker([-94.92,33.68], {icon: dp_lx}).bindPopup('Kilgore2, Texas&lt;br&gt;&lt;span style=font-size:11px&gt;White 1945-74&lt;/span&gt;&lt;br&gt;Speaker 121 (Thomas, 2003)').addTo(W1950);</v>
      </c>
      <c r="AB554" t="e">
        <f>IF(I554="","","const "&amp;#REF!&amp;O554&amp;#REF!&amp;G554&amp;" = L.marker(["&amp;J554&amp;","&amp;I554&amp;"], {icon: "&amp;S554&amp;"_"&amp;Z554&amp;"}).bindPopup('This is "&amp;#REF!&amp;"').addTo("&amp;#REF!&amp;");")</f>
        <v>#REF!</v>
      </c>
      <c r="AG554" t="s">
        <v>8280</v>
      </c>
      <c r="BL554" t="s">
        <v>7243</v>
      </c>
    </row>
    <row r="555" spans="1:64">
      <c r="A555" t="s">
        <v>5327</v>
      </c>
      <c r="B555" s="1" t="s">
        <v>6662</v>
      </c>
      <c r="C555" s="1"/>
      <c r="D555" s="1" t="s">
        <v>5351</v>
      </c>
      <c r="E555" s="1"/>
      <c r="F555" s="41" t="s">
        <v>489</v>
      </c>
      <c r="G555" t="s">
        <v>5294</v>
      </c>
      <c r="I555" s="5">
        <v>33.22</v>
      </c>
      <c r="J555" s="5">
        <v>-96.32</v>
      </c>
      <c r="K555" t="s">
        <v>9492</v>
      </c>
      <c r="N555" t="str">
        <f t="shared" si="123"/>
        <v>Royse City, Texas&lt;br&gt;&lt;span style=font-size:11px&gt;White 1945-74&lt;/span&gt;&lt;br&gt;Speaker 124 (Thomas, 2003)</v>
      </c>
      <c r="O555" t="str">
        <f t="shared" si="122"/>
        <v>W1950RoyseCityTexasSpeaker124</v>
      </c>
      <c r="R555" t="str">
        <f t="shared" si="124"/>
        <v>dp</v>
      </c>
      <c r="S555" t="str">
        <f t="shared" si="126"/>
        <v>ar</v>
      </c>
      <c r="T555" t="str">
        <f t="shared" si="121"/>
        <v>r0</v>
      </c>
      <c r="U555" t="str">
        <f>IF(M555="consonant",#REF!,"")</f>
        <v/>
      </c>
      <c r="V555" t="str">
        <f t="shared" si="127"/>
        <v>lx</v>
      </c>
      <c r="W555" t="str">
        <f t="shared" si="128"/>
        <v>bk</v>
      </c>
      <c r="X555" t="str">
        <f t="shared" si="129"/>
        <v>ho</v>
      </c>
      <c r="Y555" t="str">
        <f t="shared" si="125"/>
        <v>b</v>
      </c>
      <c r="AA555" t="str">
        <f t="shared" si="120"/>
        <v>const W1950RoyseCityTexasSpeaker124= L.marker([-96.32,33.22], {icon: dp_lx}).bindPopup('Royse City, Texas&lt;br&gt;&lt;span style=font-size:11px&gt;White 1945-74&lt;/span&gt;&lt;br&gt;Speaker 124 (Thomas, 2003)').addTo(W1950);</v>
      </c>
      <c r="AB555" t="e">
        <f>IF(I555="","","const "&amp;#REF!&amp;O555&amp;#REF!&amp;G555&amp;" = L.marker(["&amp;J555&amp;","&amp;I555&amp;"], {icon: "&amp;S555&amp;"_"&amp;Z555&amp;"}).bindPopup('This is "&amp;#REF!&amp;"').addTo("&amp;#REF!&amp;");")</f>
        <v>#REF!</v>
      </c>
      <c r="AG555" t="s">
        <v>8281</v>
      </c>
      <c r="BL555" t="s">
        <v>7244</v>
      </c>
    </row>
    <row r="556" spans="1:64">
      <c r="A556" t="s">
        <v>5327</v>
      </c>
      <c r="B556" s="1" t="s">
        <v>6664</v>
      </c>
      <c r="C556" s="1"/>
      <c r="D556" s="1" t="s">
        <v>5351</v>
      </c>
      <c r="E556" s="1"/>
      <c r="F556" s="41" t="s">
        <v>490</v>
      </c>
      <c r="G556" t="s">
        <v>5294</v>
      </c>
      <c r="I556" s="5">
        <v>37.56</v>
      </c>
      <c r="J556" s="5">
        <v>-100.81</v>
      </c>
      <c r="K556" t="s">
        <v>9492</v>
      </c>
      <c r="N556" t="str">
        <f t="shared" si="123"/>
        <v>Perryton, Texas&lt;br&gt;&lt;span style=font-size:11px&gt;White 1945-74&lt;/span&gt;&lt;br&gt;Speaker 126 (Thomas, 2003)</v>
      </c>
      <c r="O556" t="str">
        <f t="shared" si="122"/>
        <v>W1950PerrytonTexasSpeaker126</v>
      </c>
      <c r="R556" t="str">
        <f t="shared" si="124"/>
        <v>dp</v>
      </c>
      <c r="S556" t="str">
        <f t="shared" si="126"/>
        <v>ar</v>
      </c>
      <c r="T556" t="str">
        <f t="shared" si="121"/>
        <v>r0</v>
      </c>
      <c r="U556" t="str">
        <f>IF(M556="consonant",#REF!,"")</f>
        <v/>
      </c>
      <c r="V556" t="str">
        <f t="shared" si="127"/>
        <v>lx</v>
      </c>
      <c r="W556" t="str">
        <f t="shared" si="128"/>
        <v>bk</v>
      </c>
      <c r="X556" t="str">
        <f t="shared" si="129"/>
        <v>ho</v>
      </c>
      <c r="Y556" t="str">
        <f t="shared" si="125"/>
        <v>b</v>
      </c>
      <c r="AA556" t="str">
        <f t="shared" si="120"/>
        <v>const W1950PerrytonTexasSpeaker126= L.marker([-100.81,37.56], {icon: dp_lx}).bindPopup('Perryton, Texas&lt;br&gt;&lt;span style=font-size:11px&gt;White 1945-74&lt;/span&gt;&lt;br&gt;Speaker 126 (Thomas, 2003)').addTo(W1950);</v>
      </c>
      <c r="AB556" t="e">
        <f>IF(I556="","","const "&amp;#REF!&amp;O556&amp;#REF!&amp;G556&amp;" = L.marker(["&amp;J556&amp;","&amp;I556&amp;"], {icon: "&amp;S556&amp;"_"&amp;Z556&amp;"}).bindPopup('This is "&amp;#REF!&amp;"').addTo("&amp;#REF!&amp;");")</f>
        <v>#REF!</v>
      </c>
      <c r="AG556" t="s">
        <v>8282</v>
      </c>
      <c r="BL556" t="s">
        <v>7245</v>
      </c>
    </row>
    <row r="557" spans="1:64">
      <c r="A557" t="s">
        <v>5327</v>
      </c>
      <c r="B557" s="1" t="s">
        <v>6666</v>
      </c>
      <c r="C557" s="1"/>
      <c r="D557" s="1" t="s">
        <v>5351</v>
      </c>
      <c r="E557" s="1"/>
      <c r="F557" s="41" t="s">
        <v>491</v>
      </c>
      <c r="G557" t="s">
        <v>5294</v>
      </c>
      <c r="I557" s="5">
        <v>33</v>
      </c>
      <c r="J557" s="5">
        <v>-96.72</v>
      </c>
      <c r="K557" t="s">
        <v>9492</v>
      </c>
      <c r="N557" t="str">
        <f t="shared" si="123"/>
        <v>Richardson, Texas&lt;br&gt;&lt;span style=font-size:11px&gt;White 1945-74&lt;/span&gt;&lt;br&gt;Speaker 128 (Thomas, 2003)</v>
      </c>
      <c r="O557" t="str">
        <f t="shared" si="122"/>
        <v>W1950RichardsonTexasSpeaker128</v>
      </c>
      <c r="R557" t="str">
        <f t="shared" si="124"/>
        <v>dp</v>
      </c>
      <c r="S557" t="str">
        <f t="shared" si="126"/>
        <v>ar</v>
      </c>
      <c r="T557" t="str">
        <f t="shared" si="121"/>
        <v>r0</v>
      </c>
      <c r="U557" t="str">
        <f>IF(M557="consonant",#REF!,"")</f>
        <v/>
      </c>
      <c r="V557" t="str">
        <f t="shared" si="127"/>
        <v>lx</v>
      </c>
      <c r="W557" t="str">
        <f t="shared" si="128"/>
        <v>bk</v>
      </c>
      <c r="X557" t="str">
        <f t="shared" si="129"/>
        <v>ho</v>
      </c>
      <c r="Y557" t="str">
        <f t="shared" si="125"/>
        <v>b</v>
      </c>
      <c r="AA557" t="str">
        <f t="shared" si="120"/>
        <v>const W1950RichardsonTexasSpeaker128= L.marker([-96.72,33], {icon: dp_lx}).bindPopup('Richardson, Texas&lt;br&gt;&lt;span style=font-size:11px&gt;White 1945-74&lt;/span&gt;&lt;br&gt;Speaker 128 (Thomas, 2003)').addTo(W1950);</v>
      </c>
      <c r="AB557" t="e">
        <f>IF(I557="","","const "&amp;#REF!&amp;O557&amp;#REF!&amp;G557&amp;" = L.marker(["&amp;J557&amp;","&amp;I557&amp;"], {icon: "&amp;S557&amp;"_"&amp;Z557&amp;"}).bindPopup('This is "&amp;#REF!&amp;"').addTo("&amp;#REF!&amp;");")</f>
        <v>#REF!</v>
      </c>
      <c r="AG557" t="s">
        <v>8283</v>
      </c>
      <c r="BL557" t="s">
        <v>7246</v>
      </c>
    </row>
    <row r="558" spans="1:64">
      <c r="A558" t="s">
        <v>5327</v>
      </c>
      <c r="B558" s="1" t="s">
        <v>6668</v>
      </c>
      <c r="C558" s="1"/>
      <c r="D558" s="1" t="s">
        <v>5351</v>
      </c>
      <c r="E558" s="1"/>
      <c r="F558" s="41" t="s">
        <v>492</v>
      </c>
      <c r="G558" t="s">
        <v>5294</v>
      </c>
      <c r="I558" s="5">
        <v>33.08</v>
      </c>
      <c r="J558" s="5">
        <v>-96.69</v>
      </c>
      <c r="K558" t="s">
        <v>9492</v>
      </c>
      <c r="N558" t="str">
        <f t="shared" si="123"/>
        <v>Plano, Texas&lt;br&gt;&lt;span style=font-size:11px&gt;White 1945-74&lt;/span&gt;&lt;br&gt;Speaker 129 (Thomas, 2003)</v>
      </c>
      <c r="O558" t="str">
        <f t="shared" si="122"/>
        <v>W1950PlanoTexasSpeaker129</v>
      </c>
      <c r="R558" t="str">
        <f t="shared" si="124"/>
        <v>dp</v>
      </c>
      <c r="S558" t="str">
        <f t="shared" si="126"/>
        <v>ar</v>
      </c>
      <c r="T558" t="str">
        <f t="shared" si="121"/>
        <v>r0</v>
      </c>
      <c r="U558" t="str">
        <f>IF(M558="consonant",#REF!,"")</f>
        <v/>
      </c>
      <c r="V558" t="str">
        <f t="shared" si="127"/>
        <v>lx</v>
      </c>
      <c r="W558" t="str">
        <f t="shared" si="128"/>
        <v>bk</v>
      </c>
      <c r="X558" t="str">
        <f t="shared" si="129"/>
        <v>ho</v>
      </c>
      <c r="Y558" t="str">
        <f t="shared" si="125"/>
        <v>b</v>
      </c>
      <c r="AA558" t="str">
        <f t="shared" si="120"/>
        <v>const W1950PlanoTexasSpeaker129= L.marker([-96.69,33.08], {icon: dp_lx}).bindPopup('Plano, Texas&lt;br&gt;&lt;span style=font-size:11px&gt;White 1945-74&lt;/span&gt;&lt;br&gt;Speaker 129 (Thomas, 2003)').addTo(W1950);</v>
      </c>
      <c r="AB558" t="e">
        <f>IF(I558="","","const "&amp;#REF!&amp;O558&amp;#REF!&amp;G558&amp;" = L.marker(["&amp;J558&amp;","&amp;I558&amp;"], {icon: "&amp;S558&amp;"_"&amp;Z558&amp;"}).bindPopup('This is "&amp;#REF!&amp;"').addTo("&amp;#REF!&amp;");")</f>
        <v>#REF!</v>
      </c>
      <c r="AG558" t="s">
        <v>8284</v>
      </c>
      <c r="BL558" t="s">
        <v>7247</v>
      </c>
    </row>
    <row r="559" spans="1:64">
      <c r="A559" t="s">
        <v>5327</v>
      </c>
      <c r="B559" s="1" t="s">
        <v>6670</v>
      </c>
      <c r="C559" s="1"/>
      <c r="D559" s="1" t="s">
        <v>5351</v>
      </c>
      <c r="E559" s="1"/>
      <c r="F559" s="41" t="s">
        <v>493</v>
      </c>
      <c r="G559" t="s">
        <v>5294</v>
      </c>
      <c r="I559" s="5">
        <v>33.200000000000003</v>
      </c>
      <c r="J559" s="5">
        <v>-96.68</v>
      </c>
      <c r="K559" t="s">
        <v>9492</v>
      </c>
      <c r="N559" t="str">
        <f t="shared" si="123"/>
        <v>Carrollton, Texas&lt;br&gt;&lt;span style=font-size:11px&gt;White 1945-74&lt;/span&gt;&lt;br&gt;Speaker 130 (Thomas, 2003)</v>
      </c>
      <c r="O559" t="str">
        <f t="shared" si="122"/>
        <v>W1950CarrolltonTexasSpeaker130</v>
      </c>
      <c r="R559" t="str">
        <f t="shared" si="124"/>
        <v>dp</v>
      </c>
      <c r="S559" t="str">
        <f t="shared" si="126"/>
        <v>ar</v>
      </c>
      <c r="T559" t="str">
        <f t="shared" si="121"/>
        <v>r0</v>
      </c>
      <c r="U559" t="str">
        <f>IF(M559="consonant",#REF!,"")</f>
        <v/>
      </c>
      <c r="V559" t="str">
        <f t="shared" si="127"/>
        <v>lx</v>
      </c>
      <c r="W559" t="str">
        <f t="shared" si="128"/>
        <v>bk</v>
      </c>
      <c r="X559" t="str">
        <f t="shared" si="129"/>
        <v>ho</v>
      </c>
      <c r="Y559" t="str">
        <f t="shared" si="125"/>
        <v>b</v>
      </c>
      <c r="AA559" t="str">
        <f t="shared" si="120"/>
        <v>const W1950CarrolltonTexasSpeaker130= L.marker([-96.68,33.2], {icon: dp_lx}).bindPopup('Carrollton, Texas&lt;br&gt;&lt;span style=font-size:11px&gt;White 1945-74&lt;/span&gt;&lt;br&gt;Speaker 130 (Thomas, 2003)').addTo(W1950);</v>
      </c>
      <c r="AB559" t="e">
        <f>IF(I559="","","const "&amp;#REF!&amp;O559&amp;#REF!&amp;G559&amp;" = L.marker(["&amp;J559&amp;","&amp;I559&amp;"], {icon: "&amp;S559&amp;"_"&amp;Z559&amp;"}).bindPopup('This is "&amp;#REF!&amp;"').addTo("&amp;#REF!&amp;");")</f>
        <v>#REF!</v>
      </c>
      <c r="AG559" t="s">
        <v>8285</v>
      </c>
      <c r="BL559" t="s">
        <v>7248</v>
      </c>
    </row>
    <row r="560" spans="1:64">
      <c r="A560" t="s">
        <v>5327</v>
      </c>
      <c r="B560" s="1" t="s">
        <v>6672</v>
      </c>
      <c r="C560" s="1"/>
      <c r="D560" s="1" t="s">
        <v>5351</v>
      </c>
      <c r="E560" s="1"/>
      <c r="F560" s="41" t="s">
        <v>293</v>
      </c>
      <c r="G560" t="s">
        <v>5294</v>
      </c>
      <c r="I560" s="5">
        <v>-84.63</v>
      </c>
      <c r="J560" s="5">
        <v>30.25</v>
      </c>
      <c r="K560" t="s">
        <v>9492</v>
      </c>
      <c r="N560" t="str">
        <f t="shared" si="123"/>
        <v>Houston, Texas&lt;br&gt;&lt;span style=font-size:11px&gt;White 1945-74&lt;/span&gt;&lt;br&gt;Speaker 132 (Thomas, 2003)</v>
      </c>
      <c r="O560" t="str">
        <f t="shared" si="122"/>
        <v>W1950HoustonTexasSpeaker132</v>
      </c>
      <c r="R560" t="str">
        <f t="shared" si="124"/>
        <v>dp</v>
      </c>
      <c r="S560" t="str">
        <f t="shared" si="126"/>
        <v>ar</v>
      </c>
      <c r="T560" t="str">
        <f t="shared" si="121"/>
        <v>r0</v>
      </c>
      <c r="U560" t="str">
        <f>IF(M560="consonant",#REF!,"")</f>
        <v/>
      </c>
      <c r="V560" t="str">
        <f t="shared" si="127"/>
        <v>lx</v>
      </c>
      <c r="W560" t="str">
        <f t="shared" si="128"/>
        <v>bk</v>
      </c>
      <c r="X560" t="str">
        <f t="shared" si="129"/>
        <v>ho</v>
      </c>
      <c r="Y560" t="str">
        <f t="shared" si="125"/>
        <v>b</v>
      </c>
      <c r="AA560" t="str">
        <f t="shared" si="120"/>
        <v>const W1950HoustonTexasSpeaker132= L.marker([30.25,-84.63], {icon: dp_lx}).bindPopup('Houston, Texas&lt;br&gt;&lt;span style=font-size:11px&gt;White 1945-74&lt;/span&gt;&lt;br&gt;Speaker 132 (Thomas, 2003)').addTo(W1950);</v>
      </c>
      <c r="AB560" t="e">
        <f>IF(I560="","","const "&amp;#REF!&amp;O560&amp;#REF!&amp;G560&amp;" = L.marker(["&amp;J560&amp;","&amp;I560&amp;"], {icon: "&amp;S560&amp;"_"&amp;Z560&amp;"}).bindPopup('This is "&amp;#REF!&amp;"').addTo("&amp;#REF!&amp;");")</f>
        <v>#REF!</v>
      </c>
      <c r="AG560" t="s">
        <v>8286</v>
      </c>
      <c r="BL560" t="s">
        <v>7249</v>
      </c>
    </row>
    <row r="561" spans="1:64">
      <c r="A561" t="s">
        <v>5327</v>
      </c>
      <c r="B561" s="1" t="s">
        <v>6674</v>
      </c>
      <c r="C561" s="1"/>
      <c r="D561" s="1" t="s">
        <v>5351</v>
      </c>
      <c r="E561" s="1"/>
      <c r="F561" s="41" t="s">
        <v>286</v>
      </c>
      <c r="G561" t="s">
        <v>5294</v>
      </c>
      <c r="I561" s="5">
        <v>-106.8</v>
      </c>
      <c r="J561" s="5">
        <v>32.25</v>
      </c>
      <c r="K561" t="s">
        <v>9492</v>
      </c>
      <c r="N561" t="str">
        <f t="shared" si="123"/>
        <v>El Paso, Texas&lt;br&gt;&lt;span style=font-size:11px&gt;White 1945-74&lt;/span&gt;&lt;br&gt;Speaker 133 (Thomas, 2003)</v>
      </c>
      <c r="O561" t="str">
        <f t="shared" si="122"/>
        <v>W1950ElPasoTexasSpeaker133</v>
      </c>
      <c r="R561" t="str">
        <f t="shared" si="124"/>
        <v>dp</v>
      </c>
      <c r="S561" t="str">
        <f t="shared" si="126"/>
        <v>ar</v>
      </c>
      <c r="T561" t="str">
        <f t="shared" si="121"/>
        <v>r0</v>
      </c>
      <c r="U561" t="str">
        <f>IF(M561="consonant",#REF!,"")</f>
        <v/>
      </c>
      <c r="V561" t="str">
        <f t="shared" si="127"/>
        <v>lx</v>
      </c>
      <c r="W561" t="str">
        <f t="shared" si="128"/>
        <v>bk</v>
      </c>
      <c r="X561" t="str">
        <f t="shared" si="129"/>
        <v>ho</v>
      </c>
      <c r="Y561" t="str">
        <f t="shared" si="125"/>
        <v>b</v>
      </c>
      <c r="AA561" t="str">
        <f t="shared" si="120"/>
        <v>const W1950ElPasoTexasSpeaker133= L.marker([32.25,-106.8], {icon: dp_lx}).bindPopup('El Paso, Texas&lt;br&gt;&lt;span style=font-size:11px&gt;White 1945-74&lt;/span&gt;&lt;br&gt;Speaker 133 (Thomas, 2003)').addTo(W1950);</v>
      </c>
      <c r="AB561" t="e">
        <f>IF(I561="","","const "&amp;#REF!&amp;O561&amp;#REF!&amp;G561&amp;" = L.marker(["&amp;J561&amp;","&amp;I561&amp;"], {icon: "&amp;S561&amp;"_"&amp;Z561&amp;"}).bindPopup('This is "&amp;#REF!&amp;"').addTo("&amp;#REF!&amp;");")</f>
        <v>#REF!</v>
      </c>
      <c r="AG561" t="s">
        <v>8287</v>
      </c>
      <c r="BL561" t="s">
        <v>7250</v>
      </c>
    </row>
    <row r="562" spans="1:64">
      <c r="A562" t="s">
        <v>5327</v>
      </c>
      <c r="B562" s="1" t="s">
        <v>6676</v>
      </c>
      <c r="C562" s="1"/>
      <c r="D562" s="1" t="s">
        <v>5351</v>
      </c>
      <c r="E562" s="1"/>
      <c r="F562" s="41" t="s">
        <v>495</v>
      </c>
      <c r="G562" t="s">
        <v>5294</v>
      </c>
      <c r="I562" s="5">
        <v>31.6</v>
      </c>
      <c r="J562" s="5">
        <v>-98.04</v>
      </c>
      <c r="K562" t="s">
        <v>9492</v>
      </c>
      <c r="N562" t="str">
        <f t="shared" si="123"/>
        <v>Leander, Texas&lt;br&gt;&lt;span style=font-size:11px&gt;White 1945-74&lt;/span&gt;&lt;br&gt;Speaker 134 (Thomas, 2003)</v>
      </c>
      <c r="O562" t="str">
        <f t="shared" si="122"/>
        <v>W1950LeanderTexasSpeaker134</v>
      </c>
      <c r="R562" t="str">
        <f t="shared" si="124"/>
        <v>dp</v>
      </c>
      <c r="S562" t="str">
        <f t="shared" si="126"/>
        <v>ar</v>
      </c>
      <c r="T562" t="str">
        <f t="shared" si="121"/>
        <v>r0</v>
      </c>
      <c r="U562" t="str">
        <f>IF(M562="consonant",#REF!,"")</f>
        <v/>
      </c>
      <c r="V562" t="str">
        <f t="shared" si="127"/>
        <v>lx</v>
      </c>
      <c r="W562" t="str">
        <f t="shared" si="128"/>
        <v>bk</v>
      </c>
      <c r="X562" t="str">
        <f t="shared" si="129"/>
        <v>ho</v>
      </c>
      <c r="Y562" t="str">
        <f t="shared" si="125"/>
        <v>b</v>
      </c>
      <c r="AA562" t="str">
        <f t="shared" si="120"/>
        <v>const W1950LeanderTexasSpeaker134= L.marker([-98.04,31.6], {icon: dp_lx}).bindPopup('Leander, Texas&lt;br&gt;&lt;span style=font-size:11px&gt;White 1945-74&lt;/span&gt;&lt;br&gt;Speaker 134 (Thomas, 2003)').addTo(W1950);</v>
      </c>
      <c r="AB562" t="e">
        <f>IF(I562="","","const "&amp;#REF!&amp;O562&amp;#REF!&amp;G562&amp;" = L.marker(["&amp;J562&amp;","&amp;I562&amp;"], {icon: "&amp;S562&amp;"_"&amp;Z562&amp;"}).bindPopup('This is "&amp;#REF!&amp;"').addTo("&amp;#REF!&amp;");")</f>
        <v>#REF!</v>
      </c>
      <c r="AG562" t="s">
        <v>8288</v>
      </c>
      <c r="BL562" t="s">
        <v>7251</v>
      </c>
    </row>
    <row r="563" spans="1:64">
      <c r="A563" t="s">
        <v>5327</v>
      </c>
      <c r="B563" s="3" t="s">
        <v>205</v>
      </c>
      <c r="C563" s="1"/>
      <c r="D563" s="1" t="s">
        <v>6969</v>
      </c>
      <c r="E563" s="1"/>
      <c r="F563" s="41" t="s">
        <v>206</v>
      </c>
      <c r="G563" t="s">
        <v>5315</v>
      </c>
      <c r="I563" s="5">
        <v>-106.58</v>
      </c>
      <c r="J563" s="5">
        <v>36.119999999999997</v>
      </c>
      <c r="N563" t="str">
        <f t="shared" si="123"/>
        <v>Santa Fe, New Mexico&lt;br&gt;&lt;span style=font-size:11px&gt;White 1945-74&lt;/span&gt;&lt;br&gt;NM1 (Labov et al, 2003)</v>
      </c>
      <c r="O563" t="str">
        <f t="shared" si="122"/>
        <v>W1950SantaFeNewMexicoNM1</v>
      </c>
      <c r="R563" t="str">
        <f t="shared" si="124"/>
        <v>dp</v>
      </c>
      <c r="S563" t="str">
        <f t="shared" si="126"/>
        <v>ar</v>
      </c>
      <c r="T563" t="str">
        <f t="shared" si="121"/>
        <v>r0</v>
      </c>
      <c r="U563" t="str">
        <f>IF(M563="consonant",#REF!,"")</f>
        <v/>
      </c>
      <c r="V563" t="str">
        <f t="shared" si="127"/>
        <v>lx</v>
      </c>
      <c r="W563" t="str">
        <f t="shared" si="128"/>
        <v>bk</v>
      </c>
      <c r="X563" t="str">
        <f t="shared" si="129"/>
        <v>ho</v>
      </c>
      <c r="Y563" t="str">
        <f t="shared" si="125"/>
        <v>b</v>
      </c>
      <c r="AA563" t="str">
        <f t="shared" si="120"/>
        <v>const W1950SantaFeNewMexicoNM1= L.marker([36.12,-106.58], {icon: dp_lx}).bindPopup('Santa Fe, New Mexico&lt;br&gt;&lt;span style=font-size:11px&gt;White 1945-74&lt;/span&gt;&lt;br&gt;NM1 (Labov et al, 2003)').addTo(W1950);</v>
      </c>
      <c r="AB563" t="e">
        <f>IF(I563="","","const "&amp;#REF!&amp;O563&amp;#REF!&amp;G563&amp;" = L.marker(["&amp;J563&amp;","&amp;I563&amp;"], {icon: "&amp;S563&amp;"_"&amp;Z563&amp;"}).bindPopup('This is "&amp;#REF!&amp;"').addTo("&amp;#REF!&amp;");")</f>
        <v>#REF!</v>
      </c>
      <c r="AG563" t="s">
        <v>8289</v>
      </c>
      <c r="BL563" t="s">
        <v>5650</v>
      </c>
    </row>
    <row r="564" spans="1:64">
      <c r="A564" t="s">
        <v>5327</v>
      </c>
      <c r="B564" s="3" t="s">
        <v>246</v>
      </c>
      <c r="C564" s="1"/>
      <c r="D564" s="1" t="s">
        <v>6969</v>
      </c>
      <c r="E564" s="1"/>
      <c r="F564" s="41" t="s">
        <v>247</v>
      </c>
      <c r="G564" t="s">
        <v>1148</v>
      </c>
      <c r="I564" s="5">
        <v>-123.13</v>
      </c>
      <c r="J564" s="5">
        <v>44.08</v>
      </c>
      <c r="N564" t="str">
        <f t="shared" si="123"/>
        <v>Eugene, Oregon&lt;br&gt;&lt;span style=font-size:11px&gt;White 1945-74&lt;/span&gt;&lt;br&gt;OR1 (Labov et al, 2003)</v>
      </c>
      <c r="O564" t="str">
        <f t="shared" si="122"/>
        <v>W1950EugeneOregonOR1</v>
      </c>
      <c r="R564" t="str">
        <f t="shared" si="124"/>
        <v>dp</v>
      </c>
      <c r="S564" t="str">
        <f t="shared" si="126"/>
        <v>ar</v>
      </c>
      <c r="T564" t="str">
        <f t="shared" si="121"/>
        <v>r0</v>
      </c>
      <c r="U564" t="str">
        <f>IF(M564="consonant",#REF!,"")</f>
        <v/>
      </c>
      <c r="V564" t="str">
        <f t="shared" si="127"/>
        <v>lx</v>
      </c>
      <c r="W564" t="str">
        <f t="shared" si="128"/>
        <v>bk</v>
      </c>
      <c r="X564" t="str">
        <f t="shared" si="129"/>
        <v>ho</v>
      </c>
      <c r="Y564" t="str">
        <f t="shared" si="125"/>
        <v>b</v>
      </c>
      <c r="AA564" t="str">
        <f t="shared" si="120"/>
        <v>const W1950EugeneOregonOR1= L.marker([44.08,-123.13], {icon: dp_lx}).bindPopup('Eugene, Oregon&lt;br&gt;&lt;span style=font-size:11px&gt;White 1945-74&lt;/span&gt;&lt;br&gt;OR1 (Labov et al, 2003)').addTo(W1950);</v>
      </c>
      <c r="AB564" t="e">
        <f>IF(I564="","","const "&amp;#REF!&amp;O564&amp;#REF!&amp;G564&amp;" = L.marker(["&amp;J564&amp;","&amp;I564&amp;"], {icon: "&amp;S564&amp;"_"&amp;Z564&amp;"}).bindPopup('This is "&amp;#REF!&amp;"').addTo("&amp;#REF!&amp;");")</f>
        <v>#REF!</v>
      </c>
      <c r="AG564" t="s">
        <v>8290</v>
      </c>
      <c r="BL564" t="s">
        <v>5651</v>
      </c>
    </row>
    <row r="565" spans="1:64">
      <c r="A565" t="s">
        <v>5327</v>
      </c>
      <c r="B565" s="2" t="s">
        <v>207</v>
      </c>
      <c r="C565" s="1"/>
      <c r="D565" s="1" t="s">
        <v>6969</v>
      </c>
      <c r="E565" s="1"/>
      <c r="F565" s="41" t="s">
        <v>209</v>
      </c>
      <c r="G565" t="s">
        <v>1093</v>
      </c>
      <c r="I565" s="5">
        <v>-90.3</v>
      </c>
      <c r="J565" s="5">
        <v>32.47</v>
      </c>
      <c r="N565" t="str">
        <f t="shared" si="123"/>
        <v>Jackson, Nova Scotia&lt;br&gt;&lt;span style=font-size:11px&gt;White 1945-74&lt;/span&gt;&lt;br&gt;Jk (Labov et al, 2003)</v>
      </c>
      <c r="O565" t="str">
        <f t="shared" si="122"/>
        <v>W1950JacksonNovaScotiaJk</v>
      </c>
      <c r="R565" t="str">
        <f t="shared" si="124"/>
        <v>dp</v>
      </c>
      <c r="S565" t="str">
        <f t="shared" si="126"/>
        <v>ar</v>
      </c>
      <c r="T565" t="str">
        <f t="shared" si="121"/>
        <v>r0</v>
      </c>
      <c r="U565" t="str">
        <f>IF(M565="consonant",#REF!,"")</f>
        <v/>
      </c>
      <c r="V565" t="str">
        <f t="shared" si="127"/>
        <v>lx</v>
      </c>
      <c r="W565" t="str">
        <f t="shared" si="128"/>
        <v>bk</v>
      </c>
      <c r="X565" t="str">
        <f t="shared" si="129"/>
        <v>ho</v>
      </c>
      <c r="Y565" t="str">
        <f t="shared" si="125"/>
        <v>b</v>
      </c>
      <c r="AA565" t="str">
        <f t="shared" ref="AA565:AA628" si="130">IF(OR(R565="",V565=""),"",IF(I565="","","const "&amp;O565&amp;"= L.marker(["&amp;J565&amp;","&amp;I565&amp;"], {icon: "&amp;R565&amp;"_"&amp;V565&amp;"}).bindPopup('"&amp;N565&amp;"').addTo("&amp;A565&amp;");"))</f>
        <v>const W1950JacksonNovaScotiaJk= L.marker([32.47,-90.3], {icon: dp_lx}).bindPopup('Jackson, Nova Scotia&lt;br&gt;&lt;span style=font-size:11px&gt;White 1945-74&lt;/span&gt;&lt;br&gt;Jk (Labov et al, 2003)').addTo(W1950);</v>
      </c>
      <c r="AB565" t="e">
        <f>IF(I565="","","const "&amp;#REF!&amp;O565&amp;#REF!&amp;G565&amp;" = L.marker(["&amp;J565&amp;","&amp;I565&amp;"], {icon: "&amp;S565&amp;"_"&amp;Z565&amp;"}).bindPopup('This is "&amp;#REF!&amp;"').addTo("&amp;#REF!&amp;");")</f>
        <v>#REF!</v>
      </c>
      <c r="AG565" t="s">
        <v>8291</v>
      </c>
      <c r="BL565" t="s">
        <v>5652</v>
      </c>
    </row>
    <row r="566" spans="1:64">
      <c r="A566" t="s">
        <v>5327</v>
      </c>
      <c r="B566" t="s">
        <v>1069</v>
      </c>
      <c r="C566" s="1"/>
      <c r="D566" s="1" t="s">
        <v>6969</v>
      </c>
      <c r="E566" s="1"/>
      <c r="F566" s="41" t="s">
        <v>1069</v>
      </c>
      <c r="G566" t="s">
        <v>5317</v>
      </c>
      <c r="I566" s="5">
        <v>-123.1207</v>
      </c>
      <c r="J566" s="5">
        <v>49.282699999999998</v>
      </c>
      <c r="N566" t="str">
        <f t="shared" si="123"/>
        <v>Vancouver, British Columbia&lt;br&gt;&lt;span style=font-size:11px&gt;White 1945-74&lt;/span&gt;&lt;br&gt;Vancouver (Labov et al, 2003)</v>
      </c>
      <c r="O566" t="str">
        <f t="shared" si="122"/>
        <v>W1950VancouverBritishColumbiaVancouver</v>
      </c>
      <c r="R566" t="str">
        <f t="shared" si="124"/>
        <v>dp</v>
      </c>
      <c r="S566" t="str">
        <f t="shared" si="126"/>
        <v>ar</v>
      </c>
      <c r="T566" t="str">
        <f t="shared" ref="T566:T629" si="131">IF(M566="rhot","",IF(M566="AAE_7R","r7",IF(AND(D566="(Labov et al, 2003)",M566="W"),"r3","r0")))</f>
        <v>r0</v>
      </c>
      <c r="U566" t="str">
        <f>IF(M566="consonant",#REF!,"")</f>
        <v/>
      </c>
      <c r="V566" t="str">
        <f t="shared" si="127"/>
        <v>lx</v>
      </c>
      <c r="W566" t="str">
        <f t="shared" si="128"/>
        <v>bk</v>
      </c>
      <c r="X566" t="str">
        <f t="shared" si="129"/>
        <v>ho</v>
      </c>
      <c r="Y566" t="str">
        <f t="shared" si="125"/>
        <v>b</v>
      </c>
      <c r="AA566" t="str">
        <f t="shared" si="130"/>
        <v>const W1950VancouverBritishColumbiaVancouver= L.marker([49.2827,-123.1207], {icon: dp_lx}).bindPopup('Vancouver, British Columbia&lt;br&gt;&lt;span style=font-size:11px&gt;White 1945-74&lt;/span&gt;&lt;br&gt;Vancouver (Labov et al, 2003)').addTo(W1950);</v>
      </c>
      <c r="AB566" t="e">
        <f>IF(I566="","","const "&amp;#REF!&amp;O566&amp;#REF!&amp;G566&amp;" = L.marker(["&amp;J566&amp;","&amp;I566&amp;"], {icon: "&amp;S566&amp;"_"&amp;Z566&amp;"}).bindPopup('This is "&amp;#REF!&amp;"').addTo("&amp;#REF!&amp;");")</f>
        <v>#REF!</v>
      </c>
      <c r="AG566" t="s">
        <v>8292</v>
      </c>
      <c r="BL566" t="s">
        <v>5653</v>
      </c>
    </row>
    <row r="567" spans="1:64">
      <c r="A567" t="s">
        <v>5327</v>
      </c>
      <c r="B567" t="s">
        <v>1070</v>
      </c>
      <c r="C567" s="1"/>
      <c r="D567" s="1" t="s">
        <v>6969</v>
      </c>
      <c r="E567" s="1"/>
      <c r="F567" s="41" t="s">
        <v>1070</v>
      </c>
      <c r="G567" t="s">
        <v>5318</v>
      </c>
      <c r="I567" s="5">
        <v>-113.49379999999999</v>
      </c>
      <c r="J567" s="5">
        <v>53.546100000000003</v>
      </c>
      <c r="N567" t="str">
        <f t="shared" si="123"/>
        <v>Edmonton, Alberta&lt;br&gt;&lt;span style=font-size:11px&gt;White 1945-74&lt;/span&gt;&lt;br&gt;Edmonton (Labov et al, 2003)</v>
      </c>
      <c r="O567" t="str">
        <f t="shared" si="122"/>
        <v>W1950EdmontonAlbertaEdmonton</v>
      </c>
      <c r="R567" t="str">
        <f t="shared" si="124"/>
        <v>dp</v>
      </c>
      <c r="S567" t="str">
        <f t="shared" si="126"/>
        <v>ar</v>
      </c>
      <c r="T567" t="str">
        <f t="shared" si="131"/>
        <v>r0</v>
      </c>
      <c r="U567" t="str">
        <f>IF(M567="consonant",#REF!,"")</f>
        <v/>
      </c>
      <c r="V567" t="str">
        <f t="shared" si="127"/>
        <v>lx</v>
      </c>
      <c r="W567" t="str">
        <f t="shared" si="128"/>
        <v>bk</v>
      </c>
      <c r="X567" t="str">
        <f t="shared" si="129"/>
        <v>ho</v>
      </c>
      <c r="Y567" t="str">
        <f t="shared" si="125"/>
        <v>b</v>
      </c>
      <c r="AA567" t="str">
        <f t="shared" si="130"/>
        <v>const W1950EdmontonAlbertaEdmonton= L.marker([53.5461,-113.4938], {icon: dp_lx}).bindPopup('Edmonton, Alberta&lt;br&gt;&lt;span style=font-size:11px&gt;White 1945-74&lt;/span&gt;&lt;br&gt;Edmonton (Labov et al, 2003)').addTo(W1950);</v>
      </c>
      <c r="AB567" t="e">
        <f>IF(I567="","","const "&amp;#REF!&amp;O567&amp;#REF!&amp;G567&amp;" = L.marker(["&amp;J567&amp;","&amp;I567&amp;"], {icon: "&amp;S567&amp;"_"&amp;Z567&amp;"}).bindPopup('This is "&amp;#REF!&amp;"').addTo("&amp;#REF!&amp;");")</f>
        <v>#REF!</v>
      </c>
      <c r="AG567" t="s">
        <v>8293</v>
      </c>
      <c r="BL567" t="s">
        <v>5654</v>
      </c>
    </row>
    <row r="568" spans="1:64">
      <c r="A568" t="s">
        <v>5327</v>
      </c>
      <c r="B568" t="s">
        <v>1071</v>
      </c>
      <c r="C568" s="1"/>
      <c r="D568" s="1" t="s">
        <v>6969</v>
      </c>
      <c r="E568" s="1"/>
      <c r="F568" s="41" t="s">
        <v>1071</v>
      </c>
      <c r="G568" t="s">
        <v>5318</v>
      </c>
      <c r="I568" s="5">
        <v>-114.0719</v>
      </c>
      <c r="J568" s="5">
        <v>51.044699999999999</v>
      </c>
      <c r="N568" t="str">
        <f t="shared" si="123"/>
        <v>Calgary, Alberta&lt;br&gt;&lt;span style=font-size:11px&gt;White 1945-74&lt;/span&gt;&lt;br&gt;Calgary (Labov et al, 2003)</v>
      </c>
      <c r="O568" t="str">
        <f t="shared" si="122"/>
        <v>W1950CalgaryAlbertaCalgary</v>
      </c>
      <c r="R568" t="str">
        <f t="shared" si="124"/>
        <v>dp</v>
      </c>
      <c r="S568" t="str">
        <f t="shared" si="126"/>
        <v>ar</v>
      </c>
      <c r="T568" t="str">
        <f t="shared" si="131"/>
        <v>r0</v>
      </c>
      <c r="U568" t="str">
        <f>IF(M568="consonant",#REF!,"")</f>
        <v/>
      </c>
      <c r="V568" t="str">
        <f t="shared" si="127"/>
        <v>lx</v>
      </c>
      <c r="W568" t="str">
        <f t="shared" si="128"/>
        <v>bk</v>
      </c>
      <c r="X568" t="str">
        <f t="shared" si="129"/>
        <v>ho</v>
      </c>
      <c r="Y568" t="str">
        <f t="shared" si="125"/>
        <v>b</v>
      </c>
      <c r="AA568" t="str">
        <f t="shared" si="130"/>
        <v>const W1950CalgaryAlbertaCalgary= L.marker([51.0447,-114.0719], {icon: dp_lx}).bindPopup('Calgary, Alberta&lt;br&gt;&lt;span style=font-size:11px&gt;White 1945-74&lt;/span&gt;&lt;br&gt;Calgary (Labov et al, 2003)').addTo(W1950);</v>
      </c>
      <c r="AB568" t="e">
        <f>IF(I568="","","const "&amp;#REF!&amp;O568&amp;#REF!&amp;G568&amp;" = L.marker(["&amp;J568&amp;","&amp;I568&amp;"], {icon: "&amp;S568&amp;"_"&amp;Z568&amp;"}).bindPopup('This is "&amp;#REF!&amp;"').addTo("&amp;#REF!&amp;");")</f>
        <v>#REF!</v>
      </c>
      <c r="AG568" t="s">
        <v>8294</v>
      </c>
      <c r="BL568" t="s">
        <v>5655</v>
      </c>
    </row>
    <row r="569" spans="1:64">
      <c r="A569" t="s">
        <v>5327</v>
      </c>
      <c r="B569" t="s">
        <v>1072</v>
      </c>
      <c r="C569" s="1"/>
      <c r="D569" s="1" t="s">
        <v>6969</v>
      </c>
      <c r="E569" s="1"/>
      <c r="F569" s="41" t="s">
        <v>1072</v>
      </c>
      <c r="G569" t="s">
        <v>5319</v>
      </c>
      <c r="I569" s="5">
        <v>-106.67</v>
      </c>
      <c r="J569" s="5">
        <v>52.133200000000002</v>
      </c>
      <c r="N569" t="str">
        <f t="shared" si="123"/>
        <v>Saskatoon, Saskatchewan&lt;br&gt;&lt;span style=font-size:11px&gt;White 1945-74&lt;/span&gt;&lt;br&gt;Saskatoon (Labov et al, 2003)</v>
      </c>
      <c r="O569" t="str">
        <f t="shared" si="122"/>
        <v>W1950SaskatoonSaskatchewanSaskatoon</v>
      </c>
      <c r="R569" t="str">
        <f t="shared" si="124"/>
        <v>dp</v>
      </c>
      <c r="S569" t="str">
        <f t="shared" si="126"/>
        <v>ar</v>
      </c>
      <c r="T569" t="str">
        <f t="shared" si="131"/>
        <v>r0</v>
      </c>
      <c r="U569" t="str">
        <f>IF(M569="consonant",#REF!,"")</f>
        <v/>
      </c>
      <c r="V569" t="str">
        <f t="shared" si="127"/>
        <v>lx</v>
      </c>
      <c r="W569" t="str">
        <f t="shared" si="128"/>
        <v>bk</v>
      </c>
      <c r="X569" t="str">
        <f t="shared" si="129"/>
        <v>ho</v>
      </c>
      <c r="Y569" t="str">
        <f t="shared" si="125"/>
        <v>b</v>
      </c>
      <c r="AA569" t="str">
        <f t="shared" si="130"/>
        <v>const W1950SaskatoonSaskatchewanSaskatoon= L.marker([52.1332,-106.67], {icon: dp_lx}).bindPopup('Saskatoon, Saskatchewan&lt;br&gt;&lt;span style=font-size:11px&gt;White 1945-74&lt;/span&gt;&lt;br&gt;Saskatoon (Labov et al, 2003)').addTo(W1950);</v>
      </c>
      <c r="AB569" t="e">
        <f>IF(I569="","","const "&amp;#REF!&amp;O569&amp;#REF!&amp;G569&amp;" = L.marker(["&amp;J569&amp;","&amp;I569&amp;"], {icon: "&amp;S569&amp;"_"&amp;Z569&amp;"}).bindPopup('This is "&amp;#REF!&amp;"').addTo("&amp;#REF!&amp;");")</f>
        <v>#REF!</v>
      </c>
      <c r="AG569" t="s">
        <v>8295</v>
      </c>
      <c r="BL569" t="s">
        <v>5656</v>
      </c>
    </row>
    <row r="570" spans="1:64">
      <c r="A570" t="s">
        <v>5327</v>
      </c>
      <c r="B570" t="s">
        <v>1074</v>
      </c>
      <c r="C570" s="1"/>
      <c r="D570" s="1" t="s">
        <v>6969</v>
      </c>
      <c r="E570" s="1"/>
      <c r="F570" s="41" t="s">
        <v>1074</v>
      </c>
      <c r="G570" t="s">
        <v>5319</v>
      </c>
      <c r="I570" s="5">
        <v>-104.6189</v>
      </c>
      <c r="J570" s="5">
        <v>50.4452</v>
      </c>
      <c r="N570" t="str">
        <f t="shared" si="123"/>
        <v>Regina, Saskatchewan&lt;br&gt;&lt;span style=font-size:11px&gt;White 1945-74&lt;/span&gt;&lt;br&gt;Regina (Labov et al, 2003)</v>
      </c>
      <c r="O570" t="str">
        <f t="shared" si="122"/>
        <v>W1950ReginaSaskatchewanRegina</v>
      </c>
      <c r="R570" t="str">
        <f t="shared" si="124"/>
        <v>dp</v>
      </c>
      <c r="S570" t="str">
        <f t="shared" si="126"/>
        <v>ar</v>
      </c>
      <c r="T570" t="str">
        <f t="shared" si="131"/>
        <v>r0</v>
      </c>
      <c r="U570" t="str">
        <f>IF(M570="consonant",#REF!,"")</f>
        <v/>
      </c>
      <c r="V570" t="str">
        <f t="shared" si="127"/>
        <v>lx</v>
      </c>
      <c r="W570" t="str">
        <f t="shared" si="128"/>
        <v>bk</v>
      </c>
      <c r="X570" t="str">
        <f t="shared" si="129"/>
        <v>ho</v>
      </c>
      <c r="Y570" t="str">
        <f t="shared" si="125"/>
        <v>b</v>
      </c>
      <c r="AA570" t="str">
        <f t="shared" si="130"/>
        <v>const W1950ReginaSaskatchewanRegina= L.marker([50.4452,-104.6189], {icon: dp_lx}).bindPopup('Regina, Saskatchewan&lt;br&gt;&lt;span style=font-size:11px&gt;White 1945-74&lt;/span&gt;&lt;br&gt;Regina (Labov et al, 2003)').addTo(W1950);</v>
      </c>
      <c r="AB570" t="e">
        <f>IF(I570="","","const "&amp;#REF!&amp;O570&amp;#REF!&amp;G570&amp;" = L.marker(["&amp;J570&amp;","&amp;I570&amp;"], {icon: "&amp;S570&amp;"_"&amp;Z570&amp;"}).bindPopup('This is "&amp;#REF!&amp;"').addTo("&amp;#REF!&amp;");")</f>
        <v>#REF!</v>
      </c>
      <c r="AG570" t="s">
        <v>8296</v>
      </c>
      <c r="BL570" t="s">
        <v>5657</v>
      </c>
    </row>
    <row r="571" spans="1:64">
      <c r="A571" t="s">
        <v>5327</v>
      </c>
      <c r="B571" t="s">
        <v>1073</v>
      </c>
      <c r="C571" s="1"/>
      <c r="D571" s="1" t="s">
        <v>6969</v>
      </c>
      <c r="E571" s="1"/>
      <c r="F571" s="41" t="s">
        <v>1073</v>
      </c>
      <c r="G571" t="s">
        <v>5292</v>
      </c>
      <c r="I571" s="5">
        <v>-97.138400000000004</v>
      </c>
      <c r="J571" s="5">
        <v>49.895099999999999</v>
      </c>
      <c r="N571" t="str">
        <f t="shared" si="123"/>
        <v>Winnipeg, Manitoba&lt;br&gt;&lt;span style=font-size:11px&gt;White 1945-74&lt;/span&gt;&lt;br&gt;Winnipeg (Labov et al, 2003)</v>
      </c>
      <c r="O571" t="str">
        <f t="shared" si="122"/>
        <v>W1950WinnipegManitobaWinnipeg</v>
      </c>
      <c r="R571" t="str">
        <f t="shared" si="124"/>
        <v>dp</v>
      </c>
      <c r="S571" t="str">
        <f t="shared" si="126"/>
        <v>ar</v>
      </c>
      <c r="T571" t="str">
        <f t="shared" si="131"/>
        <v>r0</v>
      </c>
      <c r="U571" t="str">
        <f>IF(M571="consonant",#REF!,"")</f>
        <v/>
      </c>
      <c r="V571" t="str">
        <f t="shared" si="127"/>
        <v>lx</v>
      </c>
      <c r="W571" t="str">
        <f t="shared" si="128"/>
        <v>bk</v>
      </c>
      <c r="X571" t="str">
        <f t="shared" si="129"/>
        <v>ho</v>
      </c>
      <c r="Y571" t="str">
        <f t="shared" si="125"/>
        <v>b</v>
      </c>
      <c r="AA571" t="str">
        <f t="shared" si="130"/>
        <v>const W1950WinnipegManitobaWinnipeg= L.marker([49.8951,-97.1384], {icon: dp_lx}).bindPopup('Winnipeg, Manitoba&lt;br&gt;&lt;span style=font-size:11px&gt;White 1945-74&lt;/span&gt;&lt;br&gt;Winnipeg (Labov et al, 2003)').addTo(W1950);</v>
      </c>
      <c r="AB571" t="e">
        <f>IF(I571="","","const "&amp;#REF!&amp;O571&amp;#REF!&amp;G571&amp;" = L.marker(["&amp;J571&amp;","&amp;I571&amp;"], {icon: "&amp;S571&amp;"_"&amp;Z571&amp;"}).bindPopup('This is "&amp;#REF!&amp;"').addTo("&amp;#REF!&amp;");")</f>
        <v>#REF!</v>
      </c>
      <c r="AG571" t="s">
        <v>8297</v>
      </c>
      <c r="BL571" t="s">
        <v>5658</v>
      </c>
    </row>
    <row r="572" spans="1:64">
      <c r="A572" t="s">
        <v>5327</v>
      </c>
      <c r="B572" t="s">
        <v>1076</v>
      </c>
      <c r="C572" s="1"/>
      <c r="D572" s="1" t="s">
        <v>6969</v>
      </c>
      <c r="E572" s="1"/>
      <c r="F572" s="41" t="s">
        <v>1076</v>
      </c>
      <c r="G572" t="s">
        <v>931</v>
      </c>
      <c r="I572" s="5">
        <v>-89.247699999999995</v>
      </c>
      <c r="J572" s="5">
        <v>48.380899999999997</v>
      </c>
      <c r="N572" t="str">
        <f t="shared" si="123"/>
        <v>Thunder Bay, Ontario&lt;br&gt;&lt;span style=font-size:11px&gt;White 1945-74&lt;/span&gt;&lt;br&gt;Thunder Bay (Labov et al, 2003)</v>
      </c>
      <c r="O572" t="str">
        <f t="shared" si="122"/>
        <v>W1950ThunderBayOntarioThunderBay</v>
      </c>
      <c r="R572" t="str">
        <f t="shared" si="124"/>
        <v>dp</v>
      </c>
      <c r="S572" t="str">
        <f t="shared" si="126"/>
        <v>ar</v>
      </c>
      <c r="T572" t="str">
        <f t="shared" si="131"/>
        <v>r0</v>
      </c>
      <c r="U572" t="str">
        <f>IF(M572="consonant",#REF!,"")</f>
        <v/>
      </c>
      <c r="V572" t="str">
        <f t="shared" si="127"/>
        <v>lx</v>
      </c>
      <c r="W572" t="str">
        <f t="shared" si="128"/>
        <v>bk</v>
      </c>
      <c r="X572" t="str">
        <f t="shared" si="129"/>
        <v>ho</v>
      </c>
      <c r="Y572" t="str">
        <f t="shared" si="125"/>
        <v>b</v>
      </c>
      <c r="AA572" t="str">
        <f t="shared" si="130"/>
        <v>const W1950ThunderBayOntarioThunderBay= L.marker([48.3809,-89.2477], {icon: dp_lx}).bindPopup('Thunder Bay, Ontario&lt;br&gt;&lt;span style=font-size:11px&gt;White 1945-74&lt;/span&gt;&lt;br&gt;Thunder Bay (Labov et al, 2003)').addTo(W1950);</v>
      </c>
      <c r="AB572" t="e">
        <f>IF(I572="","","const "&amp;#REF!&amp;O572&amp;#REF!&amp;G572&amp;" = L.marker(["&amp;J572&amp;","&amp;I572&amp;"], {icon: "&amp;S572&amp;"_"&amp;Z572&amp;"}).bindPopup('This is "&amp;#REF!&amp;"').addTo("&amp;#REF!&amp;");")</f>
        <v>#REF!</v>
      </c>
      <c r="AG572" t="s">
        <v>8298</v>
      </c>
      <c r="BL572" t="s">
        <v>6453</v>
      </c>
    </row>
    <row r="573" spans="1:64">
      <c r="A573" t="s">
        <v>5327</v>
      </c>
      <c r="B573" t="s">
        <v>1075</v>
      </c>
      <c r="C573" s="1"/>
      <c r="D573" s="1" t="s">
        <v>6969</v>
      </c>
      <c r="E573" s="1"/>
      <c r="F573" s="41" t="s">
        <v>1075</v>
      </c>
      <c r="G573" t="s">
        <v>931</v>
      </c>
      <c r="I573" s="5">
        <v>-84.346100000000007</v>
      </c>
      <c r="J573" s="5">
        <v>46.521900000000002</v>
      </c>
      <c r="N573" t="str">
        <f t="shared" si="123"/>
        <v>SltSteMarie, Ontario&lt;br&gt;&lt;span style=font-size:11px&gt;White 1945-74&lt;/span&gt;&lt;br&gt;SltSteMarie (Labov et al, 2003)</v>
      </c>
      <c r="O573" t="str">
        <f t="shared" si="122"/>
        <v>W1950SltSteMarieOntarioSltSteMarie</v>
      </c>
      <c r="R573" t="str">
        <f t="shared" si="124"/>
        <v>dp</v>
      </c>
      <c r="S573" t="str">
        <f t="shared" si="126"/>
        <v>ar</v>
      </c>
      <c r="T573" t="str">
        <f t="shared" si="131"/>
        <v>r0</v>
      </c>
      <c r="U573" t="str">
        <f>IF(M573="consonant",#REF!,"")</f>
        <v/>
      </c>
      <c r="V573" t="str">
        <f t="shared" si="127"/>
        <v>lx</v>
      </c>
      <c r="W573" t="str">
        <f t="shared" si="128"/>
        <v>bk</v>
      </c>
      <c r="X573" t="str">
        <f t="shared" si="129"/>
        <v>ho</v>
      </c>
      <c r="Y573" t="str">
        <f t="shared" si="125"/>
        <v>b</v>
      </c>
      <c r="AA573" t="str">
        <f t="shared" si="130"/>
        <v>const W1950SltSteMarieOntarioSltSteMarie= L.marker([46.5219,-84.3461], {icon: dp_lx}).bindPopup('SltSteMarie, Ontario&lt;br&gt;&lt;span style=font-size:11px&gt;White 1945-74&lt;/span&gt;&lt;br&gt;SltSteMarie (Labov et al, 2003)').addTo(W1950);</v>
      </c>
      <c r="AB573" t="e">
        <f>IF(I573="","","const "&amp;#REF!&amp;O573&amp;#REF!&amp;G573&amp;" = L.marker(["&amp;J573&amp;","&amp;I573&amp;"], {icon: "&amp;S573&amp;"_"&amp;Z573&amp;"}).bindPopup('This is "&amp;#REF!&amp;"').addTo("&amp;#REF!&amp;");")</f>
        <v>#REF!</v>
      </c>
      <c r="AG573" t="s">
        <v>8299</v>
      </c>
      <c r="BL573" t="s">
        <v>5659</v>
      </c>
    </row>
    <row r="574" spans="1:64">
      <c r="A574" t="s">
        <v>5327</v>
      </c>
      <c r="B574" t="s">
        <v>1077</v>
      </c>
      <c r="C574" s="1"/>
      <c r="D574" s="1" t="s">
        <v>6969</v>
      </c>
      <c r="E574" s="1"/>
      <c r="F574" s="41" t="s">
        <v>1077</v>
      </c>
      <c r="G574" t="s">
        <v>931</v>
      </c>
      <c r="I574" s="5">
        <v>-81.2453</v>
      </c>
      <c r="J574" s="5">
        <v>42.984900000000003</v>
      </c>
      <c r="N574" t="str">
        <f t="shared" si="123"/>
        <v>London, Ontario&lt;br&gt;&lt;span style=font-size:11px&gt;White 1945-74&lt;/span&gt;&lt;br&gt;London (Labov et al, 2003)</v>
      </c>
      <c r="O574" t="str">
        <f t="shared" si="122"/>
        <v>W1950LondonOntarioLondon</v>
      </c>
      <c r="R574" t="str">
        <f t="shared" si="124"/>
        <v>dp</v>
      </c>
      <c r="S574" t="str">
        <f t="shared" si="126"/>
        <v>ar</v>
      </c>
      <c r="T574" t="str">
        <f t="shared" si="131"/>
        <v>r0</v>
      </c>
      <c r="U574" t="str">
        <f>IF(M574="consonant",#REF!,"")</f>
        <v/>
      </c>
      <c r="V574" t="str">
        <f t="shared" si="127"/>
        <v>lx</v>
      </c>
      <c r="W574" t="str">
        <f t="shared" si="128"/>
        <v>bk</v>
      </c>
      <c r="X574" t="str">
        <f t="shared" si="129"/>
        <v>ho</v>
      </c>
      <c r="Y574" t="str">
        <f t="shared" si="125"/>
        <v>b</v>
      </c>
      <c r="AA574" t="str">
        <f t="shared" si="130"/>
        <v>const W1950LondonOntarioLondon= L.marker([42.9849,-81.2453], {icon: dp_lx}).bindPopup('London, Ontario&lt;br&gt;&lt;span style=font-size:11px&gt;White 1945-74&lt;/span&gt;&lt;br&gt;London (Labov et al, 2003)').addTo(W1950);</v>
      </c>
      <c r="AB574" t="e">
        <f>IF(I574="","","const "&amp;#REF!&amp;O574&amp;#REF!&amp;G574&amp;" = L.marker(["&amp;J574&amp;","&amp;I574&amp;"], {icon: "&amp;S574&amp;"_"&amp;Z574&amp;"}).bindPopup('This is "&amp;#REF!&amp;"').addTo("&amp;#REF!&amp;");")</f>
        <v>#REF!</v>
      </c>
      <c r="AG574" t="s">
        <v>8300</v>
      </c>
      <c r="BL574" t="s">
        <v>5660</v>
      </c>
    </row>
    <row r="575" spans="1:64">
      <c r="A575" t="s">
        <v>5327</v>
      </c>
      <c r="B575" t="s">
        <v>425</v>
      </c>
      <c r="C575" s="1"/>
      <c r="D575" s="1" t="s">
        <v>6969</v>
      </c>
      <c r="E575" s="1"/>
      <c r="F575" s="41" t="s">
        <v>425</v>
      </c>
      <c r="G575" t="s">
        <v>931</v>
      </c>
      <c r="I575" s="5">
        <v>-79.346999999999994</v>
      </c>
      <c r="J575" s="5">
        <v>43.651000000000003</v>
      </c>
      <c r="N575" t="str">
        <f t="shared" si="123"/>
        <v>Toronto, Ontario&lt;br&gt;&lt;span style=font-size:11px&gt;White 1945-74&lt;/span&gt;&lt;br&gt;Toronto (Labov et al, 2003)</v>
      </c>
      <c r="O575" t="str">
        <f t="shared" si="122"/>
        <v>W1950TorontoOntarioToronto</v>
      </c>
      <c r="R575" t="str">
        <f t="shared" si="124"/>
        <v>dp</v>
      </c>
      <c r="S575" t="str">
        <f t="shared" si="126"/>
        <v>ar</v>
      </c>
      <c r="T575" t="str">
        <f t="shared" si="131"/>
        <v>r0</v>
      </c>
      <c r="U575" t="str">
        <f>IF(M575="consonant",#REF!,"")</f>
        <v/>
      </c>
      <c r="V575" t="str">
        <f t="shared" si="127"/>
        <v>lx</v>
      </c>
      <c r="W575" t="str">
        <f t="shared" si="128"/>
        <v>bk</v>
      </c>
      <c r="X575" t="str">
        <f t="shared" si="129"/>
        <v>ho</v>
      </c>
      <c r="Y575" t="str">
        <f t="shared" si="125"/>
        <v>b</v>
      </c>
      <c r="AA575" t="str">
        <f t="shared" si="130"/>
        <v>const W1950TorontoOntarioToronto= L.marker([43.651,-79.347], {icon: dp_lx}).bindPopup('Toronto, Ontario&lt;br&gt;&lt;span style=font-size:11px&gt;White 1945-74&lt;/span&gt;&lt;br&gt;Toronto (Labov et al, 2003)').addTo(W1950);</v>
      </c>
      <c r="AB575" t="e">
        <f>IF(I575="","","const "&amp;#REF!&amp;O575&amp;#REF!&amp;G575&amp;" = L.marker(["&amp;J575&amp;","&amp;I575&amp;"], {icon: "&amp;S575&amp;"_"&amp;Z575&amp;"}).bindPopup('This is "&amp;#REF!&amp;"').addTo("&amp;#REF!&amp;");")</f>
        <v>#REF!</v>
      </c>
      <c r="AG575" t="s">
        <v>8301</v>
      </c>
      <c r="BL575" t="s">
        <v>5661</v>
      </c>
    </row>
    <row r="576" spans="1:64">
      <c r="A576" t="s">
        <v>5327</v>
      </c>
      <c r="B576" t="s">
        <v>1078</v>
      </c>
      <c r="C576" s="1"/>
      <c r="D576" s="1" t="s">
        <v>6969</v>
      </c>
      <c r="E576" s="1"/>
      <c r="F576" s="41" t="s">
        <v>1078</v>
      </c>
      <c r="G576" t="s">
        <v>931</v>
      </c>
      <c r="I576" s="5">
        <v>-75.691900000000004</v>
      </c>
      <c r="J576" s="5">
        <v>45.421500000000002</v>
      </c>
      <c r="N576" t="str">
        <f t="shared" si="123"/>
        <v>Ottawa, Ontario&lt;br&gt;&lt;span style=font-size:11px&gt;White 1945-74&lt;/span&gt;&lt;br&gt;Ottawa (Labov et al, 2003)</v>
      </c>
      <c r="O576" t="str">
        <f t="shared" si="122"/>
        <v>W1950OttawaOntarioOttawa</v>
      </c>
      <c r="R576" t="str">
        <f t="shared" si="124"/>
        <v>dp</v>
      </c>
      <c r="S576" t="str">
        <f t="shared" si="126"/>
        <v>ar</v>
      </c>
      <c r="T576" t="str">
        <f t="shared" si="131"/>
        <v>r0</v>
      </c>
      <c r="U576" t="str">
        <f>IF(M576="consonant",#REF!,"")</f>
        <v/>
      </c>
      <c r="V576" t="str">
        <f t="shared" si="127"/>
        <v>lx</v>
      </c>
      <c r="W576" t="str">
        <f t="shared" si="128"/>
        <v>bk</v>
      </c>
      <c r="X576" t="str">
        <f t="shared" si="129"/>
        <v>ho</v>
      </c>
      <c r="Y576" t="str">
        <f t="shared" si="125"/>
        <v>b</v>
      </c>
      <c r="AA576" t="str">
        <f t="shared" si="130"/>
        <v>const W1950OttawaOntarioOttawa= L.marker([45.4215,-75.6919], {icon: dp_lx}).bindPopup('Ottawa, Ontario&lt;br&gt;&lt;span style=font-size:11px&gt;White 1945-74&lt;/span&gt;&lt;br&gt;Ottawa (Labov et al, 2003)').addTo(W1950);</v>
      </c>
      <c r="AB576" t="e">
        <f>IF(I576="","","const "&amp;#REF!&amp;O576&amp;#REF!&amp;G576&amp;" = L.marker(["&amp;J576&amp;","&amp;I576&amp;"], {icon: "&amp;S576&amp;"_"&amp;Z576&amp;"}).bindPopup('This is "&amp;#REF!&amp;"').addTo("&amp;#REF!&amp;");")</f>
        <v>#REF!</v>
      </c>
      <c r="AG576" t="s">
        <v>8302</v>
      </c>
      <c r="BL576" t="s">
        <v>5662</v>
      </c>
    </row>
    <row r="577" spans="1:64">
      <c r="A577" t="s">
        <v>5327</v>
      </c>
      <c r="B577" t="s">
        <v>1079</v>
      </c>
      <c r="C577" s="1"/>
      <c r="D577" s="1" t="s">
        <v>6969</v>
      </c>
      <c r="E577" s="1"/>
      <c r="F577" s="41" t="s">
        <v>1079</v>
      </c>
      <c r="G577" t="s">
        <v>5320</v>
      </c>
      <c r="I577" s="5">
        <v>-73.567300000000003</v>
      </c>
      <c r="J577" s="5">
        <v>45.5017</v>
      </c>
      <c r="N577" t="str">
        <f t="shared" si="123"/>
        <v>Montreal, Quebec&lt;br&gt;&lt;span style=font-size:11px&gt;White 1945-74&lt;/span&gt;&lt;br&gt;Montreal (Labov et al, 2003)</v>
      </c>
      <c r="O577" t="str">
        <f t="shared" si="122"/>
        <v>W1950MontrealQuebecMontreal</v>
      </c>
      <c r="R577" t="str">
        <f t="shared" si="124"/>
        <v>dp</v>
      </c>
      <c r="S577" t="str">
        <f t="shared" si="126"/>
        <v>ar</v>
      </c>
      <c r="T577" t="str">
        <f t="shared" si="131"/>
        <v>r0</v>
      </c>
      <c r="U577" t="str">
        <f>IF(M577="consonant",#REF!,"")</f>
        <v/>
      </c>
      <c r="V577" t="str">
        <f t="shared" si="127"/>
        <v>lx</v>
      </c>
      <c r="W577" t="str">
        <f t="shared" si="128"/>
        <v>bk</v>
      </c>
      <c r="X577" t="str">
        <f t="shared" si="129"/>
        <v>ho</v>
      </c>
      <c r="Y577" t="str">
        <f t="shared" si="125"/>
        <v>b</v>
      </c>
      <c r="AA577" t="str">
        <f t="shared" si="130"/>
        <v>const W1950MontrealQuebecMontreal= L.marker([45.5017,-73.5673], {icon: dp_lx}).bindPopup('Montreal, Quebec&lt;br&gt;&lt;span style=font-size:11px&gt;White 1945-74&lt;/span&gt;&lt;br&gt;Montreal (Labov et al, 2003)').addTo(W1950);</v>
      </c>
      <c r="AB577" t="e">
        <f>IF(I577="","","const "&amp;#REF!&amp;O577&amp;#REF!&amp;G577&amp;" = L.marker(["&amp;J577&amp;","&amp;I577&amp;"], {icon: "&amp;S577&amp;"_"&amp;Z577&amp;"}).bindPopup('This is "&amp;#REF!&amp;"').addTo("&amp;#REF!&amp;");")</f>
        <v>#REF!</v>
      </c>
      <c r="AG577" t="s">
        <v>8303</v>
      </c>
      <c r="BL577" t="s">
        <v>5663</v>
      </c>
    </row>
    <row r="578" spans="1:64">
      <c r="A578" t="s">
        <v>5327</v>
      </c>
      <c r="B578" t="s">
        <v>1080</v>
      </c>
      <c r="C578" s="1"/>
      <c r="D578" s="1" t="s">
        <v>6969</v>
      </c>
      <c r="E578" s="1"/>
      <c r="F578" s="41" t="s">
        <v>1080</v>
      </c>
      <c r="G578" t="s">
        <v>950</v>
      </c>
      <c r="I578" s="5">
        <v>-66.063299999999998</v>
      </c>
      <c r="J578" s="5">
        <v>45.273299999999999</v>
      </c>
      <c r="N578" t="str">
        <f t="shared" si="123"/>
        <v>St John, New Brunswick&lt;br&gt;&lt;span style=font-size:11px&gt;White 1945-74&lt;/span&gt;&lt;br&gt;St John (Labov et al, 2003)</v>
      </c>
      <c r="O578" t="str">
        <f t="shared" si="122"/>
        <v>W1950StJohnNewBrunswickStJohn</v>
      </c>
      <c r="R578" t="str">
        <f t="shared" si="124"/>
        <v>dp</v>
      </c>
      <c r="S578" t="str">
        <f t="shared" si="126"/>
        <v>ar</v>
      </c>
      <c r="T578" t="str">
        <f t="shared" si="131"/>
        <v>r0</v>
      </c>
      <c r="U578" t="str">
        <f>IF(M578="consonant",#REF!,"")</f>
        <v/>
      </c>
      <c r="V578" t="str">
        <f t="shared" si="127"/>
        <v>lx</v>
      </c>
      <c r="W578" t="str">
        <f t="shared" si="128"/>
        <v>bk</v>
      </c>
      <c r="X578" t="str">
        <f t="shared" si="129"/>
        <v>ho</v>
      </c>
      <c r="Y578" t="str">
        <f t="shared" si="125"/>
        <v>b</v>
      </c>
      <c r="AA578" t="str">
        <f t="shared" si="130"/>
        <v>const W1950StJohnNewBrunswickStJohn= L.marker([45.2733,-66.0633], {icon: dp_lx}).bindPopup('St John, New Brunswick&lt;br&gt;&lt;span style=font-size:11px&gt;White 1945-74&lt;/span&gt;&lt;br&gt;St John (Labov et al, 2003)').addTo(W1950);</v>
      </c>
      <c r="AB578" t="e">
        <f>IF(I578="","","const "&amp;#REF!&amp;O578&amp;#REF!&amp;G578&amp;" = L.marker(["&amp;J578&amp;","&amp;I578&amp;"], {icon: "&amp;S578&amp;"_"&amp;Z578&amp;"}).bindPopup('This is "&amp;#REF!&amp;"').addTo("&amp;#REF!&amp;");")</f>
        <v>#REF!</v>
      </c>
      <c r="AG578" t="s">
        <v>8304</v>
      </c>
      <c r="BL578" t="s">
        <v>6454</v>
      </c>
    </row>
    <row r="579" spans="1:64">
      <c r="A579" t="s">
        <v>5327</v>
      </c>
      <c r="B579" t="s">
        <v>1081</v>
      </c>
      <c r="C579" s="1"/>
      <c r="D579" s="1" t="s">
        <v>6969</v>
      </c>
      <c r="E579" s="1"/>
      <c r="F579" s="41" t="s">
        <v>1081</v>
      </c>
      <c r="G579" t="s">
        <v>1093</v>
      </c>
      <c r="I579" s="5">
        <v>-63.575200000000002</v>
      </c>
      <c r="J579" s="5">
        <v>44.648800000000001</v>
      </c>
      <c r="N579" t="str">
        <f t="shared" si="123"/>
        <v>Hallifax, Nova Scotia&lt;br&gt;&lt;span style=font-size:11px&gt;White 1945-74&lt;/span&gt;&lt;br&gt;Hallifax (Labov et al, 2003)</v>
      </c>
      <c r="O579" t="str">
        <f t="shared" ref="O579:O642" si="132">A579&amp;SUBSTITUTE(SUBSTITUTE(SUBSTITUTE(F579,".","")," ",""),"-","")&amp;SUBSTITUTE(G579," ","")&amp;SUBSTITUTE(SUBSTITUTE(SUBSTITUTE(B579,".","")," ",""),"-","")</f>
        <v>W1950HallifaxNovaScotiaHallifax</v>
      </c>
      <c r="R579" t="str">
        <f t="shared" si="124"/>
        <v>dp</v>
      </c>
      <c r="S579" t="str">
        <f t="shared" si="126"/>
        <v>ar</v>
      </c>
      <c r="T579" t="str">
        <f t="shared" si="131"/>
        <v>r0</v>
      </c>
      <c r="U579" t="str">
        <f>IF(M579="consonant",#REF!,"")</f>
        <v/>
      </c>
      <c r="V579" t="str">
        <f t="shared" si="127"/>
        <v>lx</v>
      </c>
      <c r="W579" t="str">
        <f t="shared" si="128"/>
        <v>bk</v>
      </c>
      <c r="X579" t="str">
        <f t="shared" si="129"/>
        <v>ho</v>
      </c>
      <c r="Y579" t="str">
        <f t="shared" si="125"/>
        <v>b</v>
      </c>
      <c r="AA579" t="str">
        <f t="shared" si="130"/>
        <v>const W1950HallifaxNovaScotiaHallifax= L.marker([44.6488,-63.5752], {icon: dp_lx}).bindPopup('Hallifax, Nova Scotia&lt;br&gt;&lt;span style=font-size:11px&gt;White 1945-74&lt;/span&gt;&lt;br&gt;Hallifax (Labov et al, 2003)').addTo(W1950);</v>
      </c>
      <c r="AB579" t="e">
        <f>IF(I579="","","const "&amp;#REF!&amp;O579&amp;#REF!&amp;G579&amp;" = L.marker(["&amp;J579&amp;","&amp;I579&amp;"], {icon: "&amp;S579&amp;"_"&amp;Z579&amp;"}).bindPopup('This is "&amp;#REF!&amp;"').addTo("&amp;#REF!&amp;");")</f>
        <v>#REF!</v>
      </c>
      <c r="AG579" t="s">
        <v>8305</v>
      </c>
      <c r="BL579" t="s">
        <v>5664</v>
      </c>
    </row>
    <row r="580" spans="1:64">
      <c r="A580" t="s">
        <v>5327</v>
      </c>
      <c r="B580" t="s">
        <v>1082</v>
      </c>
      <c r="C580" s="1"/>
      <c r="D580" s="1" t="s">
        <v>6969</v>
      </c>
      <c r="E580" s="1"/>
      <c r="F580" s="41" t="s">
        <v>1082</v>
      </c>
      <c r="G580" t="s">
        <v>1093</v>
      </c>
      <c r="I580" s="5">
        <v>-60.194200000000002</v>
      </c>
      <c r="J580" s="5">
        <v>46.136800000000001</v>
      </c>
      <c r="N580" t="str">
        <f t="shared" ref="N580:N643" si="133">F580&amp;", "&amp;G580&amp;"&lt;br&gt;&lt;span style=font-size:11px&gt;"&amp;IF(E580="","",E580&amp;" ")&amp;IF(TRIM(LEFT(A580,LEN(A580)-4))="W","White ",IF(TRIM(LEFT(A580,LEN(A580)-4))="B","Black ",IF(TRIM(LEFT(A580,LEN(A580)-4))="L","Hispanic ",IF(TRIM(LEFT(A580,LEN(A580)-4))="N","Indigenous ",IF(TRIM(LEFT(A580,LEN(A580)-4))="A","Asian ","")))))&amp;IF(TRIM(RIGHT(A580,LEN(A580)-1))="1700","1700-99",IF(TRIM(RIGHT(A580,LEN(A580)-1))="1800","1800-44",IF(TRIM(RIGHT(A580,LEN(A580)-1))="1850","1845-74",IF(TRIM(RIGHT(A580,LEN(A580)-1))="1870","1875-99",IF(TRIM(RIGHT(A580,LEN(A580)-1))="1900","1900-44",IF(TRIM(RIGHT(A580,LEN(A580)-1))="1950","1945-74",IF(TRIM(RIGHT(A580,LEN(A580)-1))="1970","1975-99","")))))))&amp;"&lt;/span&gt;&lt;br&gt;"&amp;B580&amp;" "&amp;IF(E580="","",E580&amp;" ")&amp;D580</f>
        <v>Sydney, Nova Scotia&lt;br&gt;&lt;span style=font-size:11px&gt;White 1945-74&lt;/span&gt;&lt;br&gt;Sydney (Labov et al, 2003)</v>
      </c>
      <c r="O580" t="str">
        <f t="shared" si="132"/>
        <v>W1950SydneyNovaScotiaSydney</v>
      </c>
      <c r="R580" t="str">
        <f t="shared" si="124"/>
        <v>dp</v>
      </c>
      <c r="S580" t="str">
        <f t="shared" si="126"/>
        <v>ar</v>
      </c>
      <c r="T580" t="str">
        <f t="shared" si="131"/>
        <v>r0</v>
      </c>
      <c r="U580" t="str">
        <f>IF(M580="consonant",#REF!,"")</f>
        <v/>
      </c>
      <c r="V580" t="str">
        <f t="shared" si="127"/>
        <v>lx</v>
      </c>
      <c r="W580" t="str">
        <f t="shared" si="128"/>
        <v>bk</v>
      </c>
      <c r="X580" t="str">
        <f t="shared" si="129"/>
        <v>ho</v>
      </c>
      <c r="Y580" t="str">
        <f t="shared" si="125"/>
        <v>b</v>
      </c>
      <c r="AA580" t="str">
        <f t="shared" si="130"/>
        <v>const W1950SydneyNovaScotiaSydney= L.marker([46.1368,-60.1942], {icon: dp_lx}).bindPopup('Sydney, Nova Scotia&lt;br&gt;&lt;span style=font-size:11px&gt;White 1945-74&lt;/span&gt;&lt;br&gt;Sydney (Labov et al, 2003)').addTo(W1950);</v>
      </c>
      <c r="AB580" t="e">
        <f>IF(I580="","","const "&amp;#REF!&amp;O580&amp;#REF!&amp;G580&amp;" = L.marker(["&amp;J580&amp;","&amp;I580&amp;"], {icon: "&amp;S580&amp;"_"&amp;Z580&amp;"}).bindPopup('This is "&amp;#REF!&amp;"').addTo("&amp;#REF!&amp;");")</f>
        <v>#REF!</v>
      </c>
      <c r="AG580" t="s">
        <v>8306</v>
      </c>
      <c r="BL580" t="s">
        <v>5665</v>
      </c>
    </row>
    <row r="581" spans="1:64">
      <c r="A581" t="s">
        <v>5327</v>
      </c>
      <c r="B581" t="s">
        <v>540</v>
      </c>
      <c r="C581" s="1"/>
      <c r="D581" s="1" t="s">
        <v>6969</v>
      </c>
      <c r="E581" s="1"/>
      <c r="F581" s="41" t="s">
        <v>540</v>
      </c>
      <c r="G581" t="s">
        <v>5299</v>
      </c>
      <c r="I581" s="5">
        <v>-52.712600000000002</v>
      </c>
      <c r="J581" s="5">
        <v>47.561500000000002</v>
      </c>
      <c r="N581" t="str">
        <f t="shared" si="133"/>
        <v>St Johns, Newfoundland&lt;br&gt;&lt;span style=font-size:11px&gt;White 1945-74&lt;/span&gt;&lt;br&gt;St Johns (Labov et al, 2003)</v>
      </c>
      <c r="O581" t="str">
        <f t="shared" si="132"/>
        <v>W1950StJohnsNewfoundlandStJohns</v>
      </c>
      <c r="R581" t="str">
        <f t="shared" si="124"/>
        <v>dp</v>
      </c>
      <c r="S581" t="str">
        <f t="shared" si="126"/>
        <v>ar</v>
      </c>
      <c r="T581" t="str">
        <f t="shared" si="131"/>
        <v>r0</v>
      </c>
      <c r="U581" t="str">
        <f>IF(M581="consonant",#REF!,"")</f>
        <v/>
      </c>
      <c r="V581" t="str">
        <f t="shared" si="127"/>
        <v>lx</v>
      </c>
      <c r="W581" t="str">
        <f t="shared" si="128"/>
        <v>bk</v>
      </c>
      <c r="X581" t="str">
        <f t="shared" si="129"/>
        <v>ho</v>
      </c>
      <c r="Y581" t="str">
        <f t="shared" si="125"/>
        <v>b</v>
      </c>
      <c r="AA581" t="str">
        <f t="shared" si="130"/>
        <v>const W1950StJohnsNewfoundlandStJohns= L.marker([47.5615,-52.7126], {icon: dp_lx}).bindPopup('St Johns, Newfoundland&lt;br&gt;&lt;span style=font-size:11px&gt;White 1945-74&lt;/span&gt;&lt;br&gt;St Johns (Labov et al, 2003)').addTo(W1950);</v>
      </c>
      <c r="AB581" t="e">
        <f>IF(I581="","","const "&amp;#REF!&amp;O581&amp;#REF!&amp;G581&amp;" = L.marker(["&amp;J581&amp;","&amp;I581&amp;"], {icon: "&amp;S581&amp;"_"&amp;Z581&amp;"}).bindPopup('This is "&amp;#REF!&amp;"').addTo("&amp;#REF!&amp;");")</f>
        <v>#REF!</v>
      </c>
      <c r="AG581" t="s">
        <v>8307</v>
      </c>
      <c r="BL581" t="s">
        <v>6455</v>
      </c>
    </row>
    <row r="582" spans="1:64">
      <c r="A582" t="s">
        <v>5327</v>
      </c>
      <c r="B582" t="s">
        <v>1223</v>
      </c>
      <c r="C582" s="1"/>
      <c r="D582" s="1" t="s">
        <v>1241</v>
      </c>
      <c r="E582" s="1"/>
      <c r="F582" s="41" t="s">
        <v>1014</v>
      </c>
      <c r="G582" t="s">
        <v>1014</v>
      </c>
      <c r="I582" s="5">
        <v>-77.396299999999997</v>
      </c>
      <c r="J582" s="5">
        <v>25.034300000000002</v>
      </c>
      <c r="N582" t="str">
        <f t="shared" si="133"/>
        <v>Bahamas, Bahamas&lt;br&gt;&lt;span style=font-size:11px&gt;White 1945-74&lt;/span&gt;&lt;br&gt;Handbook (Childs &amp; Wolfram,  2005)</v>
      </c>
      <c r="O582" t="str">
        <f t="shared" si="132"/>
        <v>W1950BahamasBahamasHandbook</v>
      </c>
      <c r="R582" t="str">
        <f t="shared" si="124"/>
        <v>dp</v>
      </c>
      <c r="S582" t="str">
        <f t="shared" si="126"/>
        <v>ar</v>
      </c>
      <c r="T582" t="str">
        <f t="shared" si="131"/>
        <v>r0</v>
      </c>
      <c r="U582" t="str">
        <f>IF(M582="consonant",#REF!,"")</f>
        <v/>
      </c>
      <c r="V582" t="str">
        <f t="shared" si="127"/>
        <v>lx</v>
      </c>
      <c r="W582" t="str">
        <f t="shared" si="128"/>
        <v>bk</v>
      </c>
      <c r="X582" t="str">
        <f t="shared" si="129"/>
        <v>ho</v>
      </c>
      <c r="Y582" t="str">
        <f t="shared" si="125"/>
        <v>b</v>
      </c>
      <c r="AA582" t="str">
        <f t="shared" si="130"/>
        <v>const W1950BahamasBahamasHandbook= L.marker([25.0343,-77.3963], {icon: dp_lx}).bindPopup('Bahamas, Bahamas&lt;br&gt;&lt;span style=font-size:11px&gt;White 1945-74&lt;/span&gt;&lt;br&gt;Handbook (Childs &amp; Wolfram,  2005)').addTo(W1950);</v>
      </c>
      <c r="AB582" t="e">
        <f>IF(I582="","","const "&amp;#REF!&amp;O582&amp;#REF!&amp;G582&amp;" = L.marker(["&amp;J582&amp;","&amp;I582&amp;"], {icon: "&amp;S582&amp;"_"&amp;Z582&amp;"}).bindPopup('This is "&amp;#REF!&amp;"').addTo("&amp;#REF!&amp;");")</f>
        <v>#REF!</v>
      </c>
      <c r="AG582" t="s">
        <v>5164</v>
      </c>
      <c r="BL582" t="s">
        <v>5164</v>
      </c>
    </row>
    <row r="583" spans="1:64">
      <c r="A583" t="s">
        <v>5328</v>
      </c>
      <c r="B583" s="1" t="s">
        <v>6694</v>
      </c>
      <c r="C583" s="1"/>
      <c r="D583" s="1" t="s">
        <v>5351</v>
      </c>
      <c r="E583" s="1"/>
      <c r="F583" s="41" t="s">
        <v>429</v>
      </c>
      <c r="G583" t="s">
        <v>5280</v>
      </c>
      <c r="I583" s="5">
        <v>-71.67</v>
      </c>
      <c r="J583" s="5">
        <v>42.35</v>
      </c>
      <c r="K583" t="s">
        <v>9486</v>
      </c>
      <c r="N583" t="str">
        <f>F583&amp;", "&amp;G583&amp;"&lt;br&gt;&lt;span style=font-size:11px&gt;"&amp;IF(E583="","",E583&amp;" ")&amp;IF(TRIM(LEFT(A583,LEN(A583)-4))="W","White ",IF(TRIM(LEFT(A583,LEN(A583)-4))="B","Black ",IF(TRIM(LEFT(A583,LEN(A583)-4))="L","Hispanic ",IF(TRIM(LEFT(A583,LEN(A583)-4))="N","Indigenous ",IF(TRIM(LEFT(A583,LEN(A583)-4))="A","Asian ","")))))&amp;IF(TRIM(RIGHT(A583,LEN(A583)-1))="1700","1700-99",IF(TRIM(RIGHT(A583,LEN(A583)-1))="1800","1800-44",IF(TRIM(RIGHT(A583,LEN(A583)-1))="1850","1845-74",IF(TRIM(RIGHT(A583,LEN(A583)-1))="1870","1875-99",IF(TRIM(RIGHT(A583,LEN(A583)-1))="1900","1900-44",IF(TRIM(RIGHT(A583,LEN(A583)-1))="1950","1945-74",IF(TRIM(RIGHT(A583,LEN(A583)-1))="1970","1975-99","")))))))&amp;"&lt;/span&gt;&lt;br&gt;"&amp;B583&amp;" "&amp;IF(E583="","",E583&amp;" ")&amp;D583</f>
        <v>Uxbridge, Massachusetts&lt;br&gt;&lt;span style=font-size:11px&gt;White 1975-99&lt;/span&gt;&lt;br&gt;Speaker 6 (Thomas, 2003)</v>
      </c>
      <c r="O583" t="str">
        <f>A583&amp;SUBSTITUTE(SUBSTITUTE(SUBSTITUTE(F583,".","")," ",""),"-","")&amp;SUBSTITUTE(G583," ","")&amp;SUBSTITUTE(SUBSTITUTE(SUBSTITUTE(B583,".","")," ",""),"-","")</f>
        <v>W1970UxbridgeMassachusettsSpeaker6</v>
      </c>
      <c r="R583" t="str">
        <f>IF(M583="consonant","",IF(G583="Jamaica","lo",IF(OR(A583="W1700",A583="B1850",M583="Carib",M583="LA",M583="UM",M583="Bra",M583="EaNL"),"mn","dp")))</f>
        <v>dp</v>
      </c>
      <c r="S583" t="str">
        <f>IF(A583="W1700","na",IF(OR(M583="Carib",M583="NYC",M583="ENE"),"au",IF(M583="CAN","ao","ar")))</f>
        <v>ar</v>
      </c>
      <c r="T583" t="str">
        <f>IF(M583="rhot","",IF(M583="AAE_7R","r7",IF(AND(D583="(Labov et al, 2003)",M583="W"),"r3","r0")))</f>
        <v>r0</v>
      </c>
      <c r="U583" t="str">
        <f>IF(M583="consonant",#REF!,"")</f>
        <v/>
      </c>
      <c r="V583" t="str">
        <f>IF(OR(M583="W",M583="M",M583="ENE"),"we",IF(OR(M583="MA",M583="NYC",M583="OH"),"sa1",IF(OR(M583="OS",M583="LAGS_SSE",M583="Speaker _S",M583="PADS_SSE"),"sl","lx")))</f>
        <v>lx</v>
      </c>
      <c r="W583" t="str">
        <f>IF(OR(M583="S",M583="M"),"fr",IF(OR(M583="W"),"ce","bk"))</f>
        <v>bk</v>
      </c>
      <c r="X583" t="str">
        <f>IF(T583="","",IF(OR(A583="W1900",A583="W1950",A583="W1970"),"ho","un"))</f>
        <v>ho</v>
      </c>
      <c r="Y583" t="str">
        <f>IF(D583="LAGS","a","b")</f>
        <v>b</v>
      </c>
      <c r="AA583" t="str">
        <f>IF(OR(R583="",V583=""),"",IF(I583="","","const "&amp;O583&amp;"= L.marker(["&amp;J583&amp;","&amp;I583&amp;"], {icon: "&amp;R583&amp;"_"&amp;V583&amp;"}).bindPopup('"&amp;N583&amp;"').addTo("&amp;A583&amp;");"))</f>
        <v>const W1970UxbridgeMassachusettsSpeaker6= L.marker([42.35,-71.67], {icon: dp_lx}).bindPopup('Uxbridge, Massachusetts&lt;br&gt;&lt;span style=font-size:11px&gt;White 1975-99&lt;/span&gt;&lt;br&gt;Speaker 6 (Thomas, 2003)').addTo(W1970);</v>
      </c>
      <c r="AB583" t="e">
        <f>IF(I583="","","const "&amp;#REF!&amp;O583&amp;#REF!&amp;G583&amp;" = L.marker(["&amp;J583&amp;","&amp;I583&amp;"], {icon: "&amp;S583&amp;"_"&amp;Z583&amp;"}).bindPopup('This is "&amp;#REF!&amp;"').addTo("&amp;#REF!&amp;");")</f>
        <v>#REF!</v>
      </c>
      <c r="AG583" t="s">
        <v>8316</v>
      </c>
      <c r="BL583" t="s">
        <v>7260</v>
      </c>
    </row>
    <row r="584" spans="1:64">
      <c r="A584" t="s">
        <v>5328</v>
      </c>
      <c r="B584" s="1" t="s">
        <v>6678</v>
      </c>
      <c r="C584" s="1"/>
      <c r="D584" s="1" t="s">
        <v>5351</v>
      </c>
      <c r="E584" s="1"/>
      <c r="F584" s="41" t="s">
        <v>437</v>
      </c>
      <c r="G584" t="s">
        <v>5282</v>
      </c>
      <c r="I584" s="5">
        <v>-81.83</v>
      </c>
      <c r="J584" s="5">
        <v>41.45</v>
      </c>
      <c r="K584" t="s">
        <v>9382</v>
      </c>
      <c r="N584" t="str">
        <f t="shared" si="133"/>
        <v>Brunswick, Ohio&lt;br&gt;&lt;span style=font-size:11px&gt;White 1975-99&lt;/span&gt;&lt;br&gt;Speaker 16 (Thomas, 2003)</v>
      </c>
      <c r="O584" t="str">
        <f t="shared" si="132"/>
        <v>W1970BrunswickOhioSpeaker16</v>
      </c>
      <c r="R584" t="str">
        <f t="shared" si="124"/>
        <v>dp</v>
      </c>
      <c r="S584" t="str">
        <f t="shared" si="126"/>
        <v>ar</v>
      </c>
      <c r="T584" t="str">
        <f t="shared" si="131"/>
        <v>r0</v>
      </c>
      <c r="U584" t="str">
        <f>IF(M584="consonant",#REF!,"")</f>
        <v/>
      </c>
      <c r="V584" t="str">
        <f t="shared" si="127"/>
        <v>lx</v>
      </c>
      <c r="W584" t="str">
        <f t="shared" si="128"/>
        <v>bk</v>
      </c>
      <c r="X584" t="str">
        <f t="shared" si="129"/>
        <v>ho</v>
      </c>
      <c r="Y584" t="str">
        <f t="shared" si="125"/>
        <v>b</v>
      </c>
      <c r="AA584" t="str">
        <f t="shared" si="130"/>
        <v>const W1970BrunswickOhioSpeaker16= L.marker([41.45,-81.83], {icon: dp_lx}).bindPopup('Brunswick, Ohio&lt;br&gt;&lt;span style=font-size:11px&gt;White 1975-99&lt;/span&gt;&lt;br&gt;Speaker 16 (Thomas, 2003)').addTo(W1970);</v>
      </c>
      <c r="AB584" t="e">
        <f>IF(I584="","","const "&amp;#REF!&amp;O584&amp;#REF!&amp;G584&amp;" = L.marker(["&amp;J584&amp;","&amp;I584&amp;"], {icon: "&amp;S584&amp;"_"&amp;Z584&amp;"}).bindPopup('This is "&amp;#REF!&amp;"').addTo("&amp;#REF!&amp;");")</f>
        <v>#REF!</v>
      </c>
      <c r="AG584" t="s">
        <v>8308</v>
      </c>
      <c r="BL584" t="s">
        <v>7252</v>
      </c>
    </row>
    <row r="585" spans="1:64">
      <c r="A585" t="s">
        <v>5328</v>
      </c>
      <c r="B585" s="1" t="s">
        <v>6680</v>
      </c>
      <c r="C585" s="1"/>
      <c r="D585" s="1" t="s">
        <v>5351</v>
      </c>
      <c r="E585" s="1"/>
      <c r="F585" s="41" t="s">
        <v>440</v>
      </c>
      <c r="G585" t="s">
        <v>5282</v>
      </c>
      <c r="I585" s="5">
        <v>-83.72</v>
      </c>
      <c r="J585" s="5">
        <v>41.15</v>
      </c>
      <c r="K585" t="s">
        <v>9492</v>
      </c>
      <c r="N585" t="str">
        <f t="shared" si="133"/>
        <v>Benton Ridge, Ohio&lt;br&gt;&lt;span style=font-size:11px&gt;White 1975-99&lt;/span&gt;&lt;br&gt;Speaker 19 (Thomas, 2003)</v>
      </c>
      <c r="O585" t="str">
        <f t="shared" si="132"/>
        <v>W1970BentonRidgeOhioSpeaker19</v>
      </c>
      <c r="R585" t="str">
        <f t="shared" si="124"/>
        <v>dp</v>
      </c>
      <c r="S585" t="str">
        <f t="shared" si="126"/>
        <v>ar</v>
      </c>
      <c r="T585" t="str">
        <f t="shared" si="131"/>
        <v>r0</v>
      </c>
      <c r="U585" t="str">
        <f>IF(M585="consonant",#REF!,"")</f>
        <v/>
      </c>
      <c r="V585" t="str">
        <f t="shared" si="127"/>
        <v>lx</v>
      </c>
      <c r="W585" t="str">
        <f t="shared" si="128"/>
        <v>bk</v>
      </c>
      <c r="X585" t="str">
        <f t="shared" si="129"/>
        <v>ho</v>
      </c>
      <c r="Y585" t="str">
        <f t="shared" si="125"/>
        <v>b</v>
      </c>
      <c r="AA585" t="str">
        <f t="shared" si="130"/>
        <v>const W1970BentonRidgeOhioSpeaker19= L.marker([41.15,-83.72], {icon: dp_lx}).bindPopup('Benton Ridge, Ohio&lt;br&gt;&lt;span style=font-size:11px&gt;White 1975-99&lt;/span&gt;&lt;br&gt;Speaker 19 (Thomas, 2003)').addTo(W1970);</v>
      </c>
      <c r="AB585" t="e">
        <f>IF(I585="","","const "&amp;#REF!&amp;O585&amp;#REF!&amp;G585&amp;" = L.marker(["&amp;J585&amp;","&amp;I585&amp;"], {icon: "&amp;S585&amp;"_"&amp;Z585&amp;"}).bindPopup('This is "&amp;#REF!&amp;"').addTo("&amp;#REF!&amp;");")</f>
        <v>#REF!</v>
      </c>
      <c r="AG585" t="s">
        <v>8309</v>
      </c>
      <c r="BL585" t="s">
        <v>7253</v>
      </c>
    </row>
    <row r="586" spans="1:64">
      <c r="A586" t="s">
        <v>5328</v>
      </c>
      <c r="B586" s="1" t="s">
        <v>6682</v>
      </c>
      <c r="C586" s="1"/>
      <c r="D586" s="1" t="s">
        <v>5351</v>
      </c>
      <c r="E586" s="1"/>
      <c r="F586" s="41" t="s">
        <v>456</v>
      </c>
      <c r="G586" t="s">
        <v>5298</v>
      </c>
      <c r="I586" s="5">
        <v>32.799999999999997</v>
      </c>
      <c r="J586" s="5">
        <v>-86.31</v>
      </c>
      <c r="K586" t="s">
        <v>9504</v>
      </c>
      <c r="N586" t="str">
        <f t="shared" si="133"/>
        <v>Montgomery, Alabama&lt;br&gt;&lt;span style=font-size:11px&gt;White 1975-99&lt;/span&gt;&lt;br&gt;Speaker 62 (Thomas, 2003)</v>
      </c>
      <c r="O586" t="str">
        <f t="shared" si="132"/>
        <v>W1970MontgomeryAlabamaSpeaker62</v>
      </c>
      <c r="R586" t="str">
        <f t="shared" si="124"/>
        <v>dp</v>
      </c>
      <c r="S586" t="str">
        <f t="shared" si="126"/>
        <v>ar</v>
      </c>
      <c r="T586" t="str">
        <f t="shared" si="131"/>
        <v>r0</v>
      </c>
      <c r="U586" t="str">
        <f>IF(M586="consonant",#REF!,"")</f>
        <v/>
      </c>
      <c r="V586" t="str">
        <f t="shared" si="127"/>
        <v>lx</v>
      </c>
      <c r="W586" t="str">
        <f t="shared" si="128"/>
        <v>bk</v>
      </c>
      <c r="X586" t="str">
        <f t="shared" si="129"/>
        <v>ho</v>
      </c>
      <c r="Y586" t="str">
        <f t="shared" si="125"/>
        <v>b</v>
      </c>
      <c r="AA586" t="str">
        <f t="shared" si="130"/>
        <v>const W1970MontgomeryAlabamaSpeaker62= L.marker([-86.31,32.8], {icon: dp_lx}).bindPopup('Montgomery, Alabama&lt;br&gt;&lt;span style=font-size:11px&gt;White 1975-99&lt;/span&gt;&lt;br&gt;Speaker 62 (Thomas, 2003)').addTo(W1970);</v>
      </c>
      <c r="AB586" t="e">
        <f>IF(I586="","","const "&amp;#REF!&amp;O586&amp;#REF!&amp;G586&amp;" = L.marker(["&amp;J586&amp;","&amp;I586&amp;"], {icon: "&amp;S586&amp;"_"&amp;Z586&amp;"}).bindPopup('This is "&amp;#REF!&amp;"').addTo("&amp;#REF!&amp;");")</f>
        <v>#REF!</v>
      </c>
      <c r="AG586" t="s">
        <v>8310</v>
      </c>
      <c r="BL586" t="s">
        <v>7254</v>
      </c>
    </row>
    <row r="587" spans="1:64">
      <c r="A587" t="s">
        <v>5328</v>
      </c>
      <c r="B587" s="1" t="s">
        <v>6684</v>
      </c>
      <c r="C587" s="1"/>
      <c r="D587" s="1" t="s">
        <v>5351</v>
      </c>
      <c r="E587" s="1"/>
      <c r="F587" s="41" t="s">
        <v>181</v>
      </c>
      <c r="G587" t="s">
        <v>5288</v>
      </c>
      <c r="I587" s="5">
        <v>-78.66</v>
      </c>
      <c r="J587" s="5">
        <v>36.06</v>
      </c>
      <c r="K587" t="s">
        <v>9492</v>
      </c>
      <c r="N587" t="str">
        <f t="shared" si="133"/>
        <v>Raleigh, North Carolina&lt;br&gt;&lt;span style=font-size:11px&gt;White 1975-99&lt;/span&gt;&lt;br&gt;Speaker 74 (Thomas, 2003)</v>
      </c>
      <c r="O587" t="str">
        <f t="shared" si="132"/>
        <v>W1970RaleighNorthCarolinaSpeaker74</v>
      </c>
      <c r="R587" t="str">
        <f t="shared" ref="R587:R649" si="134">IF(M587="consonant","",IF(G587="Jamaica","lo",IF(OR(A587="W1700",A587="B1850",M587="Carib",M587="LA",M587="UM",M587="Bra",M587="EaNL"),"mn","dp")))</f>
        <v>dp</v>
      </c>
      <c r="S587" t="str">
        <f t="shared" si="126"/>
        <v>ar</v>
      </c>
      <c r="T587" t="str">
        <f t="shared" si="131"/>
        <v>r0</v>
      </c>
      <c r="U587" t="str">
        <f>IF(M587="consonant",#REF!,"")</f>
        <v/>
      </c>
      <c r="V587" t="str">
        <f t="shared" si="127"/>
        <v>lx</v>
      </c>
      <c r="W587" t="str">
        <f t="shared" si="128"/>
        <v>bk</v>
      </c>
      <c r="X587" t="str">
        <f t="shared" si="129"/>
        <v>ho</v>
      </c>
      <c r="Y587" t="str">
        <f t="shared" si="125"/>
        <v>b</v>
      </c>
      <c r="AA587" t="str">
        <f t="shared" si="130"/>
        <v>const W1970RaleighNorthCarolinaSpeaker74= L.marker([36.06,-78.66], {icon: dp_lx}).bindPopup('Raleigh, North Carolina&lt;br&gt;&lt;span style=font-size:11px&gt;White 1975-99&lt;/span&gt;&lt;br&gt;Speaker 74 (Thomas, 2003)').addTo(W1970);</v>
      </c>
      <c r="AB587" t="e">
        <f>IF(I587="","","const "&amp;#REF!&amp;O587&amp;#REF!&amp;G587&amp;" = L.marker(["&amp;J587&amp;","&amp;I587&amp;"], {icon: "&amp;S587&amp;"_"&amp;Z587&amp;"}).bindPopup('This is "&amp;#REF!&amp;"').addTo("&amp;#REF!&amp;");")</f>
        <v>#REF!</v>
      </c>
      <c r="AG587" t="s">
        <v>8311</v>
      </c>
      <c r="BL587" t="s">
        <v>7255</v>
      </c>
    </row>
    <row r="588" spans="1:64">
      <c r="A588" t="s">
        <v>5328</v>
      </c>
      <c r="B588" s="1" t="s">
        <v>6686</v>
      </c>
      <c r="C588" s="1"/>
      <c r="D588" s="1" t="s">
        <v>5351</v>
      </c>
      <c r="E588" s="1"/>
      <c r="F588" s="41" t="s">
        <v>561</v>
      </c>
      <c r="G588" t="s">
        <v>5288</v>
      </c>
      <c r="I588" s="5">
        <v>-78.099999999999994</v>
      </c>
      <c r="J588" s="5">
        <v>36.5</v>
      </c>
      <c r="K588" t="s">
        <v>9492</v>
      </c>
      <c r="N588" t="str">
        <f t="shared" si="133"/>
        <v>Inez, North Carolina&lt;br&gt;&lt;span style=font-size:11px&gt;White 1975-99&lt;/span&gt;&lt;br&gt;Speaker 78 (Thomas, 2003)</v>
      </c>
      <c r="O588" t="str">
        <f t="shared" si="132"/>
        <v>W1970InezNorthCarolinaSpeaker78</v>
      </c>
      <c r="R588" t="str">
        <f t="shared" si="134"/>
        <v>dp</v>
      </c>
      <c r="S588" t="str">
        <f t="shared" si="126"/>
        <v>ar</v>
      </c>
      <c r="T588" t="str">
        <f t="shared" si="131"/>
        <v>r0</v>
      </c>
      <c r="U588" t="str">
        <f>IF(M588="consonant",#REF!,"")</f>
        <v/>
      </c>
      <c r="V588" t="str">
        <f t="shared" si="127"/>
        <v>lx</v>
      </c>
      <c r="W588" t="str">
        <f t="shared" si="128"/>
        <v>bk</v>
      </c>
      <c r="X588" t="str">
        <f t="shared" si="129"/>
        <v>ho</v>
      </c>
      <c r="Y588" t="str">
        <f t="shared" si="125"/>
        <v>b</v>
      </c>
      <c r="AA588" t="str">
        <f t="shared" si="130"/>
        <v>const W1970InezNorthCarolinaSpeaker78= L.marker([36.5,-78.1], {icon: dp_lx}).bindPopup('Inez, North Carolina&lt;br&gt;&lt;span style=font-size:11px&gt;White 1975-99&lt;/span&gt;&lt;br&gt;Speaker 78 (Thomas, 2003)').addTo(W1970);</v>
      </c>
      <c r="AB588" t="e">
        <f>IF(I588="","","const "&amp;#REF!&amp;O588&amp;#REF!&amp;G588&amp;" = L.marker(["&amp;J588&amp;","&amp;I588&amp;"], {icon: "&amp;S588&amp;"_"&amp;Z588&amp;"}).bindPopup('This is "&amp;#REF!&amp;"').addTo("&amp;#REF!&amp;");")</f>
        <v>#REF!</v>
      </c>
      <c r="AG588" t="s">
        <v>8312</v>
      </c>
      <c r="BL588" t="s">
        <v>7256</v>
      </c>
    </row>
    <row r="589" spans="1:64">
      <c r="A589" t="s">
        <v>5328</v>
      </c>
      <c r="B589" s="1" t="s">
        <v>6688</v>
      </c>
      <c r="C589" s="1"/>
      <c r="D589" s="1" t="s">
        <v>5351</v>
      </c>
      <c r="E589" s="1"/>
      <c r="F589" s="41" t="s">
        <v>464</v>
      </c>
      <c r="G589" t="s">
        <v>5288</v>
      </c>
      <c r="I589" s="5">
        <v>-76.25</v>
      </c>
      <c r="J589" s="5">
        <v>35.630000000000003</v>
      </c>
      <c r="K589" t="s">
        <v>9507</v>
      </c>
      <c r="N589" t="str">
        <f t="shared" si="133"/>
        <v>Swan Quarter, North Carolina&lt;br&gt;&lt;span style=font-size:11px&gt;White 1975-99&lt;/span&gt;&lt;br&gt;Speaker 82 (Thomas, 2003)</v>
      </c>
      <c r="O589" t="str">
        <f t="shared" si="132"/>
        <v>W1970SwanQuarterNorthCarolinaSpeaker82</v>
      </c>
      <c r="R589" t="str">
        <f t="shared" si="134"/>
        <v>dp</v>
      </c>
      <c r="S589" t="str">
        <f t="shared" si="126"/>
        <v>ar</v>
      </c>
      <c r="T589" t="str">
        <f t="shared" si="131"/>
        <v>r0</v>
      </c>
      <c r="U589" t="str">
        <f>IF(M589="consonant",#REF!,"")</f>
        <v/>
      </c>
      <c r="V589" t="str">
        <f t="shared" si="127"/>
        <v>lx</v>
      </c>
      <c r="W589" t="str">
        <f t="shared" si="128"/>
        <v>bk</v>
      </c>
      <c r="X589" t="str">
        <f t="shared" si="129"/>
        <v>ho</v>
      </c>
      <c r="Y589" t="str">
        <f t="shared" si="125"/>
        <v>b</v>
      </c>
      <c r="AA589" t="str">
        <f t="shared" si="130"/>
        <v>const W1970SwanQuarterNorthCarolinaSpeaker82= L.marker([35.63,-76.25], {icon: dp_lx}).bindPopup('Swan Quarter, North Carolina&lt;br&gt;&lt;span style=font-size:11px&gt;White 1975-99&lt;/span&gt;&lt;br&gt;Speaker 82 (Thomas, 2003)').addTo(W1970);</v>
      </c>
      <c r="AB589" t="e">
        <f>IF(I589="","","const "&amp;#REF!&amp;O589&amp;#REF!&amp;G589&amp;" = L.marker(["&amp;J589&amp;","&amp;I589&amp;"], {icon: "&amp;S589&amp;"_"&amp;Z589&amp;"}).bindPopup('This is "&amp;#REF!&amp;"').addTo("&amp;#REF!&amp;");")</f>
        <v>#REF!</v>
      </c>
      <c r="AG589" t="s">
        <v>8313</v>
      </c>
      <c r="BL589" t="s">
        <v>7257</v>
      </c>
    </row>
    <row r="590" spans="1:64">
      <c r="A590" t="s">
        <v>5328</v>
      </c>
      <c r="B590" s="1" t="s">
        <v>6690</v>
      </c>
      <c r="C590" s="1"/>
      <c r="D590" s="1" t="s">
        <v>5351</v>
      </c>
      <c r="E590" s="1"/>
      <c r="F590" s="41" t="s">
        <v>467</v>
      </c>
      <c r="G590" t="s">
        <v>420</v>
      </c>
      <c r="I590" s="5">
        <v>-96.6</v>
      </c>
      <c r="J590" s="5">
        <v>36.54</v>
      </c>
      <c r="K590" t="s">
        <v>9492</v>
      </c>
      <c r="N590" t="str">
        <f t="shared" si="133"/>
        <v>Yale, Oklahoma&lt;br&gt;&lt;span style=font-size:11px&gt;White 1975-99&lt;/span&gt;&lt;br&gt;Speaker 93 (Thomas, 2003)</v>
      </c>
      <c r="O590" t="str">
        <f t="shared" si="132"/>
        <v>W1970YaleOklahomaSpeaker93</v>
      </c>
      <c r="R590" t="str">
        <f t="shared" si="134"/>
        <v>dp</v>
      </c>
      <c r="S590" t="str">
        <f t="shared" si="126"/>
        <v>ar</v>
      </c>
      <c r="T590" t="str">
        <f t="shared" si="131"/>
        <v>r0</v>
      </c>
      <c r="U590" t="str">
        <f>IF(M590="consonant",#REF!,"")</f>
        <v/>
      </c>
      <c r="V590" t="str">
        <f t="shared" si="127"/>
        <v>lx</v>
      </c>
      <c r="W590" t="str">
        <f t="shared" si="128"/>
        <v>bk</v>
      </c>
      <c r="X590" t="str">
        <f t="shared" si="129"/>
        <v>ho</v>
      </c>
      <c r="Y590" t="str">
        <f t="shared" si="125"/>
        <v>b</v>
      </c>
      <c r="AA590" t="str">
        <f t="shared" si="130"/>
        <v>const W1970YaleOklahomaSpeaker93= L.marker([36.54,-96.6], {icon: dp_lx}).bindPopup('Yale, Oklahoma&lt;br&gt;&lt;span style=font-size:11px&gt;White 1975-99&lt;/span&gt;&lt;br&gt;Speaker 93 (Thomas, 2003)').addTo(W1970);</v>
      </c>
      <c r="AB590" t="e">
        <f>IF(I590="","","const "&amp;#REF!&amp;O590&amp;#REF!&amp;G590&amp;" = L.marker(["&amp;J590&amp;","&amp;I590&amp;"], {icon: "&amp;S590&amp;"_"&amp;Z590&amp;"}).bindPopup('This is "&amp;#REF!&amp;"').addTo("&amp;#REF!&amp;");")</f>
        <v>#REF!</v>
      </c>
      <c r="AG590" t="s">
        <v>8314</v>
      </c>
      <c r="BL590" t="s">
        <v>7258</v>
      </c>
    </row>
    <row r="591" spans="1:64">
      <c r="A591" t="s">
        <v>5328</v>
      </c>
      <c r="B591" s="1" t="s">
        <v>6692</v>
      </c>
      <c r="C591" s="1"/>
      <c r="D591" s="1" t="s">
        <v>5351</v>
      </c>
      <c r="E591" s="1"/>
      <c r="F591" s="41" t="s">
        <v>494</v>
      </c>
      <c r="G591" t="s">
        <v>5294</v>
      </c>
      <c r="I591" s="5">
        <v>-96.83</v>
      </c>
      <c r="J591" s="5">
        <v>32.81</v>
      </c>
      <c r="K591" t="s">
        <v>9492</v>
      </c>
      <c r="N591" t="str">
        <f t="shared" si="133"/>
        <v>DeSoto, Texas&lt;br&gt;&lt;span style=font-size:11px&gt;White 1975-99&lt;/span&gt;&lt;br&gt;Speaker 131 (Thomas, 2003)</v>
      </c>
      <c r="O591" t="str">
        <f t="shared" si="132"/>
        <v>W1970DeSotoTexasSpeaker131</v>
      </c>
      <c r="R591" t="str">
        <f t="shared" si="134"/>
        <v>dp</v>
      </c>
      <c r="S591" t="str">
        <f t="shared" si="126"/>
        <v>ar</v>
      </c>
      <c r="T591" t="str">
        <f t="shared" si="131"/>
        <v>r0</v>
      </c>
      <c r="U591" t="str">
        <f>IF(M591="consonant",#REF!,"")</f>
        <v/>
      </c>
      <c r="V591" t="str">
        <f t="shared" si="127"/>
        <v>lx</v>
      </c>
      <c r="W591" t="str">
        <f t="shared" si="128"/>
        <v>bk</v>
      </c>
      <c r="X591" t="str">
        <f t="shared" si="129"/>
        <v>ho</v>
      </c>
      <c r="Y591" t="str">
        <f t="shared" si="125"/>
        <v>b</v>
      </c>
      <c r="AA591" t="str">
        <f t="shared" si="130"/>
        <v>const W1970DeSotoTexasSpeaker131= L.marker([32.81,-96.83], {icon: dp_lx}).bindPopup('DeSoto, Texas&lt;br&gt;&lt;span style=font-size:11px&gt;White 1975-99&lt;/span&gt;&lt;br&gt;Speaker 131 (Thomas, 2003)').addTo(W1970);</v>
      </c>
      <c r="AB591" t="e">
        <f>IF(I591="","","const "&amp;#REF!&amp;O591&amp;#REF!&amp;G591&amp;" = L.marker(["&amp;J591&amp;","&amp;I591&amp;"], {icon: "&amp;S591&amp;"_"&amp;Z591&amp;"}).bindPopup('This is "&amp;#REF!&amp;"').addTo("&amp;#REF!&amp;");")</f>
        <v>#REF!</v>
      </c>
      <c r="AG591" t="s">
        <v>8315</v>
      </c>
      <c r="BL591" t="s">
        <v>7259</v>
      </c>
    </row>
    <row r="592" spans="1:64">
      <c r="A592" t="s">
        <v>5328</v>
      </c>
      <c r="B592" s="1" t="s">
        <v>563</v>
      </c>
      <c r="C592" s="1"/>
      <c r="D592" s="1" t="s">
        <v>564</v>
      </c>
      <c r="E592" s="1"/>
      <c r="F592" s="41" t="s">
        <v>565</v>
      </c>
      <c r="G592" t="s">
        <v>5278</v>
      </c>
      <c r="I592" s="5">
        <v>-75.349999999999994</v>
      </c>
      <c r="J592" s="5">
        <v>40.53</v>
      </c>
      <c r="N592" t="str">
        <f t="shared" si="133"/>
        <v>Philadelphia3, Pennsylvania&lt;br&gt;&lt;span style=font-size:11px&gt;White 1975-99&lt;/span&gt;&lt;br&gt;Labov 13 Labov</v>
      </c>
      <c r="O592" t="str">
        <f t="shared" si="132"/>
        <v>W1970Philadelphia3PennsylvaniaLabov13</v>
      </c>
      <c r="R592" t="str">
        <f t="shared" si="134"/>
        <v>dp</v>
      </c>
      <c r="S592" t="str">
        <f t="shared" si="126"/>
        <v>ar</v>
      </c>
      <c r="T592" t="str">
        <f t="shared" si="131"/>
        <v>r0</v>
      </c>
      <c r="U592" t="str">
        <f>IF(M592="consonant",#REF!,"")</f>
        <v/>
      </c>
      <c r="V592" t="str">
        <f t="shared" si="127"/>
        <v>lx</v>
      </c>
      <c r="W592" t="str">
        <f t="shared" si="128"/>
        <v>bk</v>
      </c>
      <c r="X592" t="str">
        <f t="shared" si="129"/>
        <v>ho</v>
      </c>
      <c r="Y592" t="str">
        <f t="shared" ref="Y592:Y655" si="135">IF(D592="LAGS","a","b")</f>
        <v>b</v>
      </c>
      <c r="AA592" t="str">
        <f t="shared" si="130"/>
        <v>const W1970Philadelphia3PennsylvaniaLabov13= L.marker([40.53,-75.35], {icon: dp_lx}).bindPopup('Philadelphia3, Pennsylvania&lt;br&gt;&lt;span style=font-size:11px&gt;White 1975-99&lt;/span&gt;&lt;br&gt;Labov 13 Labov').addTo(W1970);</v>
      </c>
      <c r="AB592" t="e">
        <f>IF(I592="","","const "&amp;#REF!&amp;O592&amp;#REF!&amp;G592&amp;" = L.marker(["&amp;J592&amp;","&amp;I592&amp;"], {icon: "&amp;S592&amp;"_"&amp;Z592&amp;"}).bindPopup('This is "&amp;#REF!&amp;"').addTo("&amp;#REF!&amp;");")</f>
        <v>#REF!</v>
      </c>
      <c r="AG592" t="s">
        <v>8317</v>
      </c>
      <c r="BL592" t="s">
        <v>6456</v>
      </c>
    </row>
    <row r="593" spans="1:64">
      <c r="A593" t="s">
        <v>5328</v>
      </c>
      <c r="B593" t="s">
        <v>609</v>
      </c>
      <c r="C593" s="1"/>
      <c r="D593" s="1" t="s">
        <v>608</v>
      </c>
      <c r="E593" s="1"/>
      <c r="F593" s="41" t="s">
        <v>611</v>
      </c>
      <c r="G593" t="s">
        <v>5304</v>
      </c>
      <c r="I593" s="5">
        <v>-80.55</v>
      </c>
      <c r="J593" s="5">
        <v>26.5</v>
      </c>
      <c r="N593" t="str">
        <f t="shared" si="133"/>
        <v>Miami2, Florida&lt;br&gt;&lt;span style=font-size:11px&gt;White 1975-99&lt;/span&gt;&lt;br&gt;AS Miami AS_95.2</v>
      </c>
      <c r="O593" t="str">
        <f t="shared" si="132"/>
        <v>W1970Miami2FloridaASMiami</v>
      </c>
      <c r="R593" t="str">
        <f t="shared" si="134"/>
        <v>dp</v>
      </c>
      <c r="S593" t="str">
        <f t="shared" si="126"/>
        <v>ar</v>
      </c>
      <c r="T593" t="str">
        <f t="shared" si="131"/>
        <v>r0</v>
      </c>
      <c r="U593" t="str">
        <f>IF(M593="consonant",#REF!,"")</f>
        <v/>
      </c>
      <c r="V593" t="str">
        <f t="shared" si="127"/>
        <v>lx</v>
      </c>
      <c r="W593" t="str">
        <f t="shared" si="128"/>
        <v>bk</v>
      </c>
      <c r="X593" t="str">
        <f t="shared" si="129"/>
        <v>ho</v>
      </c>
      <c r="Y593" t="str">
        <f t="shared" si="135"/>
        <v>b</v>
      </c>
      <c r="AA593" t="str">
        <f t="shared" si="130"/>
        <v>const W1970Miami2FloridaASMiami= L.marker([26.5,-80.55], {icon: dp_lx}).bindPopup('Miami2, Florida&lt;br&gt;&lt;span style=font-size:11px&gt;White 1975-99&lt;/span&gt;&lt;br&gt;AS Miami AS_95.2').addTo(W1970);</v>
      </c>
      <c r="AB593" t="e">
        <f>IF(I593="","","const "&amp;#REF!&amp;O593&amp;#REF!&amp;G593&amp;" = L.marker(["&amp;J593&amp;","&amp;I593&amp;"], {icon: "&amp;S593&amp;"_"&amp;Z593&amp;"}).bindPopup('This is "&amp;#REF!&amp;"').addTo("&amp;#REF!&amp;");")</f>
        <v>#REF!</v>
      </c>
      <c r="AG593" t="s">
        <v>8318</v>
      </c>
      <c r="BL593" t="s">
        <v>6457</v>
      </c>
    </row>
    <row r="594" spans="1:64">
      <c r="A594" t="s">
        <v>5328</v>
      </c>
      <c r="B594" t="s">
        <v>614</v>
      </c>
      <c r="C594" s="1"/>
      <c r="D594" s="1" t="s">
        <v>613</v>
      </c>
      <c r="E594" s="1"/>
      <c r="F594" s="41" t="s">
        <v>612</v>
      </c>
      <c r="G594" t="s">
        <v>5151</v>
      </c>
      <c r="I594" s="5">
        <v>-76.22</v>
      </c>
      <c r="J594" s="5">
        <v>43.05</v>
      </c>
      <c r="N594" t="str">
        <f t="shared" si="133"/>
        <v>Syracuse2, New York&lt;br&gt;&lt;span style=font-size:11px&gt;White 1975-99&lt;/span&gt;&lt;br&gt;DriscollNY Driscoll</v>
      </c>
      <c r="O594" t="str">
        <f t="shared" si="132"/>
        <v>W1970Syracuse2NewYorkDriscollNY</v>
      </c>
      <c r="R594" t="str">
        <f t="shared" si="134"/>
        <v>dp</v>
      </c>
      <c r="S594" t="str">
        <f t="shared" ref="S594:S657" si="136">IF(A594="W1700","na",IF(OR(M594="Carib",M594="NYC",M594="ENE"),"au",IF(M594="CAN","ao","ar")))</f>
        <v>ar</v>
      </c>
      <c r="T594" t="str">
        <f t="shared" si="131"/>
        <v>r0</v>
      </c>
      <c r="U594" t="str">
        <f>IF(M594="consonant",#REF!,"")</f>
        <v/>
      </c>
      <c r="V594" t="str">
        <f t="shared" ref="V594:V657" si="137">IF(OR(M594="W",M594="M",M594="ENE"),"we",IF(OR(M594="MA",M594="NYC",M594="OH"),"sa1",IF(OR(M594="OS",M594="LAGS_SSE",M594="Speaker _S",M594="PADS_SSE"),"sl","lx")))</f>
        <v>lx</v>
      </c>
      <c r="W594" t="str">
        <f t="shared" ref="W594:W657" si="138">IF(OR(M594="S",M594="M"),"fr",IF(OR(M594="W"),"ce","bk"))</f>
        <v>bk</v>
      </c>
      <c r="X594" t="str">
        <f t="shared" ref="X594:X657" si="139">IF(T594="","",IF(OR(A594="W1900",A594="W1950",A594="W1970"),"ho","un"))</f>
        <v>ho</v>
      </c>
      <c r="Y594" t="str">
        <f t="shared" si="135"/>
        <v>b</v>
      </c>
      <c r="AA594" t="str">
        <f t="shared" si="130"/>
        <v>const W1970Syracuse2NewYorkDriscollNY= L.marker([43.05,-76.22], {icon: dp_lx}).bindPopup('Syracuse2, New York&lt;br&gt;&lt;span style=font-size:11px&gt;White 1975-99&lt;/span&gt;&lt;br&gt;DriscollNY Driscoll').addTo(W1970);</v>
      </c>
      <c r="AB594" t="e">
        <f>IF(I594="","","const "&amp;#REF!&amp;O594&amp;#REF!&amp;G594&amp;" = L.marker(["&amp;J594&amp;","&amp;I594&amp;"], {icon: "&amp;S594&amp;"_"&amp;Z594&amp;"}).bindPopup('This is "&amp;#REF!&amp;"').addTo("&amp;#REF!&amp;");")</f>
        <v>#REF!</v>
      </c>
      <c r="AG594" t="s">
        <v>8319</v>
      </c>
      <c r="BL594" t="s">
        <v>5666</v>
      </c>
    </row>
    <row r="595" spans="1:64">
      <c r="A595" t="s">
        <v>5328</v>
      </c>
      <c r="B595" t="s">
        <v>1098</v>
      </c>
      <c r="C595" s="1"/>
      <c r="D595" s="1" t="s">
        <v>1100</v>
      </c>
      <c r="E595" s="1"/>
      <c r="F595" s="41" t="s">
        <v>1098</v>
      </c>
      <c r="G595" t="s">
        <v>5321</v>
      </c>
      <c r="I595" s="5">
        <v>-107.91</v>
      </c>
      <c r="J595" s="50">
        <v>30.419599999999999</v>
      </c>
      <c r="N595" t="str">
        <f t="shared" si="133"/>
        <v>ColoniaJuarez, Mexico&lt;br&gt;&lt;span style=font-size:11px&gt;White 1975-99&lt;/span&gt;&lt;br&gt;ColoniaJuarez Smemoe</v>
      </c>
      <c r="O595" t="str">
        <f t="shared" si="132"/>
        <v>W1970ColoniaJuarezMexicoColoniaJuarez</v>
      </c>
      <c r="R595" t="str">
        <f t="shared" si="134"/>
        <v>dp</v>
      </c>
      <c r="S595" t="str">
        <f t="shared" si="136"/>
        <v>ar</v>
      </c>
      <c r="T595" t="str">
        <f t="shared" si="131"/>
        <v>r0</v>
      </c>
      <c r="U595" t="str">
        <f>IF(M595="consonant",#REF!,"")</f>
        <v/>
      </c>
      <c r="V595" t="str">
        <f t="shared" si="137"/>
        <v>lx</v>
      </c>
      <c r="W595" t="str">
        <f t="shared" si="138"/>
        <v>bk</v>
      </c>
      <c r="X595" t="str">
        <f t="shared" si="139"/>
        <v>ho</v>
      </c>
      <c r="Y595" t="str">
        <f t="shared" si="135"/>
        <v>b</v>
      </c>
      <c r="AA595" t="str">
        <f t="shared" si="130"/>
        <v>const W1970ColoniaJuarezMexicoColoniaJuarez= L.marker([30.4196,-107.91], {icon: dp_lx}).bindPopup('ColoniaJuarez, Mexico&lt;br&gt;&lt;span style=font-size:11px&gt;White 1975-99&lt;/span&gt;&lt;br&gt;ColoniaJuarez Smemoe').addTo(W1970);</v>
      </c>
      <c r="AB595" t="e">
        <f>IF(I595="","","const "&amp;#REF!&amp;O595&amp;#REF!&amp;G595&amp;" = L.marker(["&amp;J595&amp;","&amp;I595&amp;"], {icon: "&amp;S595&amp;"_"&amp;Z595&amp;"}).bindPopup('This is "&amp;#REF!&amp;"').addTo("&amp;#REF!&amp;");")</f>
        <v>#REF!</v>
      </c>
      <c r="AG595" t="s">
        <v>8320</v>
      </c>
      <c r="BL595" t="s">
        <v>5667</v>
      </c>
    </row>
    <row r="596" spans="1:64">
      <c r="A596" t="s">
        <v>5328</v>
      </c>
      <c r="B596" s="22" t="s">
        <v>148</v>
      </c>
      <c r="D596" t="s">
        <v>1250</v>
      </c>
      <c r="F596" s="42" t="s">
        <v>1105</v>
      </c>
      <c r="G596" t="s">
        <v>5295</v>
      </c>
      <c r="I596" s="5">
        <v>-84.555499999999995</v>
      </c>
      <c r="J596" s="5">
        <v>42.732500000000002</v>
      </c>
      <c r="N596" t="str">
        <f t="shared" si="133"/>
        <v>Lansing1, Michigan&lt;br&gt;&lt;span style=font-size:11px&gt;White 1975-99&lt;/span&gt;&lt;br&gt;Lansing (Wagner,  2016)</v>
      </c>
      <c r="O596" t="str">
        <f t="shared" si="132"/>
        <v>W1970Lansing1MichiganLansing</v>
      </c>
      <c r="R596" t="str">
        <f t="shared" si="134"/>
        <v>dp</v>
      </c>
      <c r="S596" t="str">
        <f t="shared" si="136"/>
        <v>ar</v>
      </c>
      <c r="T596" t="str">
        <f t="shared" si="131"/>
        <v>r0</v>
      </c>
      <c r="U596" t="str">
        <f>IF(M596="consonant",#REF!,"")</f>
        <v/>
      </c>
      <c r="V596" t="str">
        <f t="shared" si="137"/>
        <v>lx</v>
      </c>
      <c r="W596" t="str">
        <f t="shared" si="138"/>
        <v>bk</v>
      </c>
      <c r="X596" t="str">
        <f t="shared" si="139"/>
        <v>ho</v>
      </c>
      <c r="Y596" t="str">
        <f t="shared" si="135"/>
        <v>b</v>
      </c>
      <c r="AA596" t="str">
        <f t="shared" si="130"/>
        <v>const W1970Lansing1MichiganLansing= L.marker([42.7325,-84.5555], {icon: dp_lx}).bindPopup('Lansing1, Michigan&lt;br&gt;&lt;span style=font-size:11px&gt;White 1975-99&lt;/span&gt;&lt;br&gt;Lansing (Wagner,  2016)').addTo(W1970);</v>
      </c>
      <c r="AB596" t="e">
        <f>IF(I596="","","const "&amp;#REF!&amp;O596&amp;#REF!&amp;G596&amp;" = L.marker(["&amp;J596&amp;","&amp;I596&amp;"], {icon: "&amp;S596&amp;"_"&amp;Z596&amp;"}).bindPopup('This is "&amp;#REF!&amp;"').addTo("&amp;#REF!&amp;");")</f>
        <v>#REF!</v>
      </c>
      <c r="AG596" t="s">
        <v>8321</v>
      </c>
      <c r="BL596" t="s">
        <v>6488</v>
      </c>
    </row>
    <row r="597" spans="1:64">
      <c r="A597" t="s">
        <v>5328</v>
      </c>
      <c r="B597" s="22" t="s">
        <v>1104</v>
      </c>
      <c r="D597" t="s">
        <v>1253</v>
      </c>
      <c r="F597" s="42" t="s">
        <v>1104</v>
      </c>
      <c r="G597" t="s">
        <v>5295</v>
      </c>
      <c r="I597" s="5">
        <v>-75.4863</v>
      </c>
      <c r="J597" s="5">
        <v>44.694800000000001</v>
      </c>
      <c r="N597" t="str">
        <f t="shared" si="133"/>
        <v>Ogdensburg, Michigan&lt;br&gt;&lt;span style=font-size:11px&gt;White 1975-99&lt;/span&gt;&lt;br&gt;Ogdensburg (Thiel., 2019)</v>
      </c>
      <c r="O597" t="str">
        <f t="shared" si="132"/>
        <v>W1970OgdensburgMichiganOgdensburg</v>
      </c>
      <c r="R597" t="str">
        <f t="shared" si="134"/>
        <v>dp</v>
      </c>
      <c r="S597" t="str">
        <f t="shared" si="136"/>
        <v>ar</v>
      </c>
      <c r="T597" t="str">
        <f t="shared" si="131"/>
        <v>r0</v>
      </c>
      <c r="U597" t="str">
        <f>IF(M597="consonant",#REF!,"")</f>
        <v/>
      </c>
      <c r="V597" t="str">
        <f t="shared" si="137"/>
        <v>lx</v>
      </c>
      <c r="W597" t="str">
        <f t="shared" si="138"/>
        <v>bk</v>
      </c>
      <c r="X597" t="str">
        <f t="shared" si="139"/>
        <v>ho</v>
      </c>
      <c r="Y597" t="str">
        <f t="shared" si="135"/>
        <v>b</v>
      </c>
      <c r="AA597" t="str">
        <f t="shared" si="130"/>
        <v>const W1970OgdensburgMichiganOgdensburg= L.marker([44.6948,-75.4863], {icon: dp_lx}).bindPopup('Ogdensburg, Michigan&lt;br&gt;&lt;span style=font-size:11px&gt;White 1975-99&lt;/span&gt;&lt;br&gt;Ogdensburg (Thiel., 2019)').addTo(W1970);</v>
      </c>
      <c r="AB597" t="e">
        <f>IF(I597="","","const "&amp;#REF!&amp;O597&amp;#REF!&amp;G597&amp;" = L.marker(["&amp;J597&amp;","&amp;I597&amp;"], {icon: "&amp;S597&amp;"_"&amp;Z597&amp;"}).bindPopup('This is "&amp;#REF!&amp;"').addTo("&amp;#REF!&amp;");")</f>
        <v>#REF!</v>
      </c>
      <c r="AG597" t="s">
        <v>8322</v>
      </c>
      <c r="BL597" t="s">
        <v>6489</v>
      </c>
    </row>
    <row r="598" spans="1:64">
      <c r="A598" t="s">
        <v>5328</v>
      </c>
      <c r="B598" s="22" t="s">
        <v>220</v>
      </c>
      <c r="D598" t="s">
        <v>1252</v>
      </c>
      <c r="F598" s="42" t="s">
        <v>1106</v>
      </c>
      <c r="G598" t="s">
        <v>5151</v>
      </c>
      <c r="I598" s="5">
        <v>-77.608800000000002</v>
      </c>
      <c r="J598" s="5">
        <v>43.156599999999997</v>
      </c>
      <c r="N598" t="str">
        <f t="shared" si="133"/>
        <v>Rochester1, New York&lt;br&gt;&lt;span style=font-size:11px&gt;White 1975-99&lt;/span&gt;&lt;br&gt;Rochester (Kapner, 2019)</v>
      </c>
      <c r="O598" t="str">
        <f t="shared" si="132"/>
        <v>W1970Rochester1NewYorkRochester</v>
      </c>
      <c r="R598" t="str">
        <f t="shared" si="134"/>
        <v>dp</v>
      </c>
      <c r="S598" t="str">
        <f t="shared" si="136"/>
        <v>ar</v>
      </c>
      <c r="T598" t="str">
        <f t="shared" si="131"/>
        <v>r0</v>
      </c>
      <c r="U598" t="str">
        <f>IF(M598="consonant",#REF!,"")</f>
        <v/>
      </c>
      <c r="V598" t="str">
        <f t="shared" si="137"/>
        <v>lx</v>
      </c>
      <c r="W598" t="str">
        <f t="shared" si="138"/>
        <v>bk</v>
      </c>
      <c r="X598" t="str">
        <f t="shared" si="139"/>
        <v>ho</v>
      </c>
      <c r="Y598" t="str">
        <f t="shared" si="135"/>
        <v>b</v>
      </c>
      <c r="AA598" t="str">
        <f t="shared" si="130"/>
        <v>const W1970Rochester1NewYorkRochester= L.marker([43.1566,-77.6088], {icon: dp_lx}).bindPopup('Rochester1, New York&lt;br&gt;&lt;span style=font-size:11px&gt;White 1975-99&lt;/span&gt;&lt;br&gt;Rochester (Kapner, 2019)').addTo(W1970);</v>
      </c>
      <c r="AB598" t="e">
        <f>IF(I598="","","const "&amp;#REF!&amp;O598&amp;#REF!&amp;G598&amp;" = L.marker(["&amp;J598&amp;","&amp;I598&amp;"], {icon: "&amp;S598&amp;"_"&amp;Z598&amp;"}).bindPopup('This is "&amp;#REF!&amp;"').addTo("&amp;#REF!&amp;");")</f>
        <v>#REF!</v>
      </c>
      <c r="AG598" t="s">
        <v>8323</v>
      </c>
      <c r="BL598" t="s">
        <v>6490</v>
      </c>
    </row>
    <row r="599" spans="1:64">
      <c r="A599" t="s">
        <v>5328</v>
      </c>
      <c r="B599" s="22" t="s">
        <v>419</v>
      </c>
      <c r="D599" t="s">
        <v>1251</v>
      </c>
      <c r="F599" s="42" t="s">
        <v>419</v>
      </c>
      <c r="G599" t="s">
        <v>5151</v>
      </c>
      <c r="I599" s="5">
        <v>-76.147400000000005</v>
      </c>
      <c r="J599" s="5">
        <v>43.048099999999998</v>
      </c>
      <c r="N599" t="str">
        <f t="shared" si="133"/>
        <v>Syracuse, New York&lt;br&gt;&lt;span style=font-size:11px&gt;White 1975-99&lt;/span&gt;&lt;br&gt;Syracuse (Driscoll, 2016)</v>
      </c>
      <c r="O599" t="str">
        <f t="shared" si="132"/>
        <v>W1970SyracuseNewYorkSyracuse</v>
      </c>
      <c r="R599" t="str">
        <f t="shared" si="134"/>
        <v>dp</v>
      </c>
      <c r="S599" t="str">
        <f t="shared" si="136"/>
        <v>ar</v>
      </c>
      <c r="T599" t="str">
        <f t="shared" si="131"/>
        <v>r0</v>
      </c>
      <c r="U599" t="str">
        <f>IF(M599="consonant",#REF!,"")</f>
        <v/>
      </c>
      <c r="V599" t="str">
        <f t="shared" si="137"/>
        <v>lx</v>
      </c>
      <c r="W599" t="str">
        <f t="shared" si="138"/>
        <v>bk</v>
      </c>
      <c r="X599" t="str">
        <f t="shared" si="139"/>
        <v>ho</v>
      </c>
      <c r="Y599" t="str">
        <f t="shared" si="135"/>
        <v>b</v>
      </c>
      <c r="AA599" t="str">
        <f t="shared" si="130"/>
        <v>const W1970SyracuseNewYorkSyracuse= L.marker([43.0481,-76.1474], {icon: dp_lx}).bindPopup('Syracuse, New York&lt;br&gt;&lt;span style=font-size:11px&gt;White 1975-99&lt;/span&gt;&lt;br&gt;Syracuse (Driscoll, 2016)').addTo(W1970);</v>
      </c>
      <c r="AB599" t="e">
        <f>IF(I599="","","const "&amp;#REF!&amp;O599&amp;#REF!&amp;G599&amp;" = L.marker(["&amp;J599&amp;","&amp;I599&amp;"], {icon: "&amp;S599&amp;"_"&amp;Z599&amp;"}).bindPopup('This is "&amp;#REF!&amp;"').addTo("&amp;#REF!&amp;");")</f>
        <v>#REF!</v>
      </c>
      <c r="AG599" t="s">
        <v>8324</v>
      </c>
      <c r="BL599" t="s">
        <v>6491</v>
      </c>
    </row>
    <row r="600" spans="1:64">
      <c r="A600" t="s">
        <v>5328</v>
      </c>
      <c r="B600" s="22" t="s">
        <v>142</v>
      </c>
      <c r="D600" t="s">
        <v>1102</v>
      </c>
      <c r="F600" s="42" t="s">
        <v>1108</v>
      </c>
      <c r="G600" t="s">
        <v>5295</v>
      </c>
      <c r="I600" s="5">
        <v>-83.0458</v>
      </c>
      <c r="J600" s="5">
        <v>42.331400000000002</v>
      </c>
      <c r="N600" t="str">
        <f t="shared" si="133"/>
        <v>Detroit2, Michigan&lt;br&gt;&lt;span style=font-size:11px&gt;White 1975-99&lt;/span&gt;&lt;br&gt;Detroit wiki</v>
      </c>
      <c r="O600" t="str">
        <f t="shared" si="132"/>
        <v>W1970Detroit2MichiganDetroit</v>
      </c>
      <c r="R600" t="str">
        <f t="shared" si="134"/>
        <v>dp</v>
      </c>
      <c r="S600" t="str">
        <f t="shared" si="136"/>
        <v>ar</v>
      </c>
      <c r="T600" t="str">
        <f t="shared" si="131"/>
        <v>r0</v>
      </c>
      <c r="U600" t="str">
        <f>IF(M600="consonant",#REF!,"")</f>
        <v/>
      </c>
      <c r="V600" t="str">
        <f t="shared" si="137"/>
        <v>lx</v>
      </c>
      <c r="W600" t="str">
        <f t="shared" si="138"/>
        <v>bk</v>
      </c>
      <c r="X600" t="str">
        <f t="shared" si="139"/>
        <v>ho</v>
      </c>
      <c r="Y600" t="str">
        <f t="shared" si="135"/>
        <v>b</v>
      </c>
      <c r="AA600" t="str">
        <f t="shared" si="130"/>
        <v>const W1970Detroit2MichiganDetroit= L.marker([42.3314,-83.0458], {icon: dp_lx}).bindPopup('Detroit2, Michigan&lt;br&gt;&lt;span style=font-size:11px&gt;White 1975-99&lt;/span&gt;&lt;br&gt;Detroit wiki').addTo(W1970);</v>
      </c>
      <c r="AB600" t="e">
        <f>IF(I600="","","const "&amp;#REF!&amp;O600&amp;#REF!&amp;G600&amp;" = L.marker(["&amp;J600&amp;","&amp;I600&amp;"], {icon: "&amp;S600&amp;"_"&amp;Z600&amp;"}).bindPopup('This is "&amp;#REF!&amp;"').addTo("&amp;#REF!&amp;");")</f>
        <v>#REF!</v>
      </c>
      <c r="AG600" t="s">
        <v>8325</v>
      </c>
      <c r="BL600" t="s">
        <v>6492</v>
      </c>
    </row>
    <row r="601" spans="1:64">
      <c r="A601" t="s">
        <v>5328</v>
      </c>
      <c r="B601" s="22" t="s">
        <v>218</v>
      </c>
      <c r="D601" t="s">
        <v>1102</v>
      </c>
      <c r="F601" s="42" t="s">
        <v>1107</v>
      </c>
      <c r="G601" t="s">
        <v>5151</v>
      </c>
      <c r="I601" s="5">
        <v>-78.878399999999999</v>
      </c>
      <c r="J601" s="5">
        <v>42.886400000000002</v>
      </c>
      <c r="N601" t="str">
        <f t="shared" si="133"/>
        <v>Buffalo1, New York&lt;br&gt;&lt;span style=font-size:11px&gt;White 1975-99&lt;/span&gt;&lt;br&gt;Buffalo wiki</v>
      </c>
      <c r="O601" t="str">
        <f t="shared" si="132"/>
        <v>W1970Buffalo1NewYorkBuffalo</v>
      </c>
      <c r="R601" t="str">
        <f t="shared" si="134"/>
        <v>dp</v>
      </c>
      <c r="S601" t="str">
        <f t="shared" si="136"/>
        <v>ar</v>
      </c>
      <c r="T601" t="str">
        <f t="shared" si="131"/>
        <v>r0</v>
      </c>
      <c r="U601" t="str">
        <f>IF(M601="consonant",#REF!,"")</f>
        <v/>
      </c>
      <c r="V601" t="str">
        <f t="shared" si="137"/>
        <v>lx</v>
      </c>
      <c r="W601" t="str">
        <f t="shared" si="138"/>
        <v>bk</v>
      </c>
      <c r="X601" t="str">
        <f t="shared" si="139"/>
        <v>ho</v>
      </c>
      <c r="Y601" t="str">
        <f t="shared" si="135"/>
        <v>b</v>
      </c>
      <c r="AA601" t="str">
        <f t="shared" si="130"/>
        <v>const W1970Buffalo1NewYorkBuffalo= L.marker([42.8864,-78.8784], {icon: dp_lx}).bindPopup('Buffalo1, New York&lt;br&gt;&lt;span style=font-size:11px&gt;White 1975-99&lt;/span&gt;&lt;br&gt;Buffalo wiki').addTo(W1970);</v>
      </c>
      <c r="AB601" t="e">
        <f>IF(I601="","","const "&amp;#REF!&amp;O601&amp;#REF!&amp;G601&amp;" = L.marker(["&amp;J601&amp;","&amp;I601&amp;"], {icon: "&amp;S601&amp;"_"&amp;Z601&amp;"}).bindPopup('This is "&amp;#REF!&amp;"').addTo("&amp;#REF!&amp;");")</f>
        <v>#REF!</v>
      </c>
      <c r="AG601" t="s">
        <v>8326</v>
      </c>
      <c r="BL601" t="s">
        <v>6493</v>
      </c>
    </row>
    <row r="602" spans="1:64">
      <c r="A602" t="s">
        <v>5328</v>
      </c>
      <c r="B602" s="22" t="s">
        <v>93</v>
      </c>
      <c r="D602" t="s">
        <v>1102</v>
      </c>
      <c r="F602" s="42" t="s">
        <v>1109</v>
      </c>
      <c r="G602" t="s">
        <v>5310</v>
      </c>
      <c r="I602" s="5">
        <v>-87.629800000000003</v>
      </c>
      <c r="J602" s="5">
        <v>41.878100000000003</v>
      </c>
      <c r="N602" t="str">
        <f t="shared" si="133"/>
        <v>Chicago2, Illinois&lt;br&gt;&lt;span style=font-size:11px&gt;White 1975-99&lt;/span&gt;&lt;br&gt;Chicago wiki</v>
      </c>
      <c r="O602" t="str">
        <f t="shared" si="132"/>
        <v>W1970Chicago2IllinoisChicago</v>
      </c>
      <c r="R602" t="str">
        <f t="shared" si="134"/>
        <v>dp</v>
      </c>
      <c r="S602" t="str">
        <f t="shared" si="136"/>
        <v>ar</v>
      </c>
      <c r="T602" t="str">
        <f t="shared" si="131"/>
        <v>r0</v>
      </c>
      <c r="U602" t="str">
        <f>IF(M602="consonant",#REF!,"")</f>
        <v/>
      </c>
      <c r="V602" t="str">
        <f t="shared" si="137"/>
        <v>lx</v>
      </c>
      <c r="W602" t="str">
        <f t="shared" si="138"/>
        <v>bk</v>
      </c>
      <c r="X602" t="str">
        <f t="shared" si="139"/>
        <v>ho</v>
      </c>
      <c r="Y602" t="str">
        <f t="shared" si="135"/>
        <v>b</v>
      </c>
      <c r="AA602" t="str">
        <f t="shared" si="130"/>
        <v>const W1970Chicago2IllinoisChicago= L.marker([41.8781,-87.6298], {icon: dp_lx}).bindPopup('Chicago2, Illinois&lt;br&gt;&lt;span style=font-size:11px&gt;White 1975-99&lt;/span&gt;&lt;br&gt;Chicago wiki').addTo(W1970);</v>
      </c>
      <c r="AB602" t="e">
        <f>IF(I602="","","const "&amp;#REF!&amp;O602&amp;#REF!&amp;G602&amp;" = L.marker(["&amp;J602&amp;","&amp;I602&amp;"], {icon: "&amp;S602&amp;"_"&amp;Z602&amp;"}).bindPopup('This is "&amp;#REF!&amp;"').addTo("&amp;#REF!&amp;");")</f>
        <v>#REF!</v>
      </c>
      <c r="AG602" t="s">
        <v>8327</v>
      </c>
      <c r="BL602" t="s">
        <v>6494</v>
      </c>
    </row>
    <row r="603" spans="1:64">
      <c r="A603" t="s">
        <v>5328</v>
      </c>
      <c r="B603" s="22" t="s">
        <v>1101</v>
      </c>
      <c r="D603" t="s">
        <v>1102</v>
      </c>
      <c r="F603" s="42" t="s">
        <v>1101</v>
      </c>
      <c r="G603" t="s">
        <v>5296</v>
      </c>
      <c r="I603" s="5">
        <v>-91.498500000000007</v>
      </c>
      <c r="J603" s="5">
        <v>44.811300000000003</v>
      </c>
      <c r="N603" t="str">
        <f t="shared" si="133"/>
        <v>Eau, Wisconsin&lt;br&gt;&lt;span style=font-size:11px&gt;White 1975-99&lt;/span&gt;&lt;br&gt;Eau wiki</v>
      </c>
      <c r="O603" t="str">
        <f t="shared" si="132"/>
        <v>W1970EauWisconsinEau</v>
      </c>
      <c r="R603" t="str">
        <f t="shared" si="134"/>
        <v>dp</v>
      </c>
      <c r="S603" t="str">
        <f t="shared" si="136"/>
        <v>ar</v>
      </c>
      <c r="T603" t="str">
        <f t="shared" si="131"/>
        <v>r0</v>
      </c>
      <c r="U603" t="str">
        <f>IF(M603="consonant",#REF!,"")</f>
        <v/>
      </c>
      <c r="V603" t="str">
        <f t="shared" si="137"/>
        <v>lx</v>
      </c>
      <c r="W603" t="str">
        <f t="shared" si="138"/>
        <v>bk</v>
      </c>
      <c r="X603" t="str">
        <f t="shared" si="139"/>
        <v>ho</v>
      </c>
      <c r="Y603" t="str">
        <f t="shared" si="135"/>
        <v>b</v>
      </c>
      <c r="AA603" t="str">
        <f t="shared" si="130"/>
        <v>const W1970EauWisconsinEau= L.marker([44.8113,-91.4985], {icon: dp_lx}).bindPopup('Eau, Wisconsin&lt;br&gt;&lt;span style=font-size:11px&gt;White 1975-99&lt;/span&gt;&lt;br&gt;Eau wiki').addTo(W1970);</v>
      </c>
      <c r="AB603" t="e">
        <f>IF(I603="","","const "&amp;#REF!&amp;O603&amp;#REF!&amp;G603&amp;" = L.marker(["&amp;J603&amp;","&amp;I603&amp;"], {icon: "&amp;S603&amp;"_"&amp;Z603&amp;"}).bindPopup('This is "&amp;#REF!&amp;"').addTo("&amp;#REF!&amp;");")</f>
        <v>#REF!</v>
      </c>
      <c r="AG603" t="s">
        <v>8328</v>
      </c>
      <c r="BL603" t="s">
        <v>5668</v>
      </c>
    </row>
    <row r="604" spans="1:64">
      <c r="A604" t="s">
        <v>5328</v>
      </c>
      <c r="B604" s="22" t="s">
        <v>1165</v>
      </c>
      <c r="D604" t="s">
        <v>1164</v>
      </c>
      <c r="F604" s="45" t="s">
        <v>314</v>
      </c>
      <c r="G604" t="s">
        <v>1068</v>
      </c>
      <c r="I604" s="5">
        <v>-85.63</v>
      </c>
      <c r="J604" s="5">
        <v>48</v>
      </c>
      <c r="N604" t="str">
        <f t="shared" si="133"/>
        <v>Seattle, Washington&lt;br&gt;&lt;span style=font-size:11px&gt;White 1975-99&lt;/span&gt;&lt;br&gt;YSeattle Wassink</v>
      </c>
      <c r="O604" t="str">
        <f t="shared" si="132"/>
        <v>W1970SeattleWashingtonYSeattle</v>
      </c>
      <c r="R604" t="str">
        <f t="shared" si="134"/>
        <v>dp</v>
      </c>
      <c r="S604" t="str">
        <f t="shared" si="136"/>
        <v>ar</v>
      </c>
      <c r="T604" t="str">
        <f t="shared" si="131"/>
        <v>r0</v>
      </c>
      <c r="U604" t="str">
        <f>IF(M604="consonant",#REF!,"")</f>
        <v/>
      </c>
      <c r="V604" t="str">
        <f t="shared" si="137"/>
        <v>lx</v>
      </c>
      <c r="W604" t="str">
        <f t="shared" si="138"/>
        <v>bk</v>
      </c>
      <c r="X604" t="str">
        <f t="shared" si="139"/>
        <v>ho</v>
      </c>
      <c r="Y604" t="str">
        <f t="shared" si="135"/>
        <v>b</v>
      </c>
      <c r="AA604" t="str">
        <f t="shared" si="130"/>
        <v>const W1970SeattleWashingtonYSeattle= L.marker([48,-85.63], {icon: dp_lx}).bindPopup('Seattle, Washington&lt;br&gt;&lt;span style=font-size:11px&gt;White 1975-99&lt;/span&gt;&lt;br&gt;YSeattle Wassink').addTo(W1970);</v>
      </c>
      <c r="AB604" t="e">
        <f>IF(I604="","","const "&amp;#REF!&amp;O604&amp;#REF!&amp;G604&amp;" = L.marker(["&amp;J604&amp;","&amp;I604&amp;"], {icon: "&amp;S604&amp;"_"&amp;Z604&amp;"}).bindPopup('This is "&amp;#REF!&amp;"').addTo("&amp;#REF!&amp;");")</f>
        <v>#REF!</v>
      </c>
      <c r="AG604" t="s">
        <v>8329</v>
      </c>
      <c r="BL604" t="s">
        <v>5669</v>
      </c>
    </row>
    <row r="605" spans="1:64">
      <c r="A605" t="s">
        <v>5328</v>
      </c>
      <c r="B605" t="s">
        <v>1184</v>
      </c>
      <c r="D605" t="s">
        <v>1254</v>
      </c>
      <c r="F605" s="45" t="s">
        <v>895</v>
      </c>
      <c r="G605" t="s">
        <v>1148</v>
      </c>
      <c r="I605" s="5">
        <v>-123.12</v>
      </c>
      <c r="J605" s="5">
        <v>45.87</v>
      </c>
      <c r="N605" t="str">
        <f t="shared" si="133"/>
        <v>Portland, Oregon&lt;br&gt;&lt;span style=font-size:11px&gt;White 1975-99&lt;/span&gt;&lt;br&gt;Mclarty (Mclarty, 2016)</v>
      </c>
      <c r="O605" t="str">
        <f t="shared" si="132"/>
        <v>W1970PortlandOregonMclarty</v>
      </c>
      <c r="R605" t="str">
        <f t="shared" si="134"/>
        <v>dp</v>
      </c>
      <c r="S605" t="str">
        <f t="shared" si="136"/>
        <v>ar</v>
      </c>
      <c r="T605" t="str">
        <f t="shared" si="131"/>
        <v>r0</v>
      </c>
      <c r="U605" t="str">
        <f>IF(M605="consonant",#REF!,"")</f>
        <v/>
      </c>
      <c r="V605" t="str">
        <f t="shared" si="137"/>
        <v>lx</v>
      </c>
      <c r="W605" t="str">
        <f t="shared" si="138"/>
        <v>bk</v>
      </c>
      <c r="X605" t="str">
        <f t="shared" si="139"/>
        <v>ho</v>
      </c>
      <c r="Y605" t="str">
        <f t="shared" si="135"/>
        <v>b</v>
      </c>
      <c r="AA605" t="str">
        <f t="shared" si="130"/>
        <v>const W1970PortlandOregonMclarty= L.marker([45.87,-123.12], {icon: dp_lx}).bindPopup('Portland, Oregon&lt;br&gt;&lt;span style=font-size:11px&gt;White 1975-99&lt;/span&gt;&lt;br&gt;Mclarty (Mclarty, 2016)').addTo(W1970);</v>
      </c>
      <c r="AB605" t="e">
        <f>IF(I605="","","const "&amp;#REF!&amp;O605&amp;#REF!&amp;G605&amp;" = L.marker(["&amp;J605&amp;","&amp;I605&amp;"], {icon: "&amp;S605&amp;"_"&amp;Z605&amp;"}).bindPopup('This is "&amp;#REF!&amp;"').addTo("&amp;#REF!&amp;");")</f>
        <v>#REF!</v>
      </c>
      <c r="AG605" t="s">
        <v>8330</v>
      </c>
      <c r="BL605" t="s">
        <v>5670</v>
      </c>
    </row>
    <row r="606" spans="1:64">
      <c r="A606" t="s">
        <v>5328</v>
      </c>
      <c r="B606" t="s">
        <v>1184</v>
      </c>
      <c r="D606" t="s">
        <v>1254</v>
      </c>
      <c r="F606" s="45" t="s">
        <v>1168</v>
      </c>
      <c r="G606" t="s">
        <v>1148</v>
      </c>
      <c r="I606" s="5">
        <v>-123.13</v>
      </c>
      <c r="J606" s="5">
        <v>44.08</v>
      </c>
      <c r="N606" t="str">
        <f t="shared" si="133"/>
        <v>Eugene1, Oregon&lt;br&gt;&lt;span style=font-size:11px&gt;White 1975-99&lt;/span&gt;&lt;br&gt;Mclarty (Mclarty, 2016)</v>
      </c>
      <c r="O606" t="str">
        <f t="shared" si="132"/>
        <v>W1970Eugene1OregonMclarty</v>
      </c>
      <c r="R606" t="str">
        <f t="shared" si="134"/>
        <v>dp</v>
      </c>
      <c r="S606" t="str">
        <f t="shared" si="136"/>
        <v>ar</v>
      </c>
      <c r="T606" t="str">
        <f t="shared" si="131"/>
        <v>r0</v>
      </c>
      <c r="U606" t="str">
        <f>IF(M606="consonant",#REF!,"")</f>
        <v/>
      </c>
      <c r="V606" t="str">
        <f t="shared" si="137"/>
        <v>lx</v>
      </c>
      <c r="W606" t="str">
        <f t="shared" si="138"/>
        <v>bk</v>
      </c>
      <c r="X606" t="str">
        <f t="shared" si="139"/>
        <v>ho</v>
      </c>
      <c r="Y606" t="str">
        <f t="shared" si="135"/>
        <v>b</v>
      </c>
      <c r="AA606" t="str">
        <f t="shared" si="130"/>
        <v>const W1970Eugene1OregonMclarty= L.marker([44.08,-123.13], {icon: dp_lx}).bindPopup('Eugene1, Oregon&lt;br&gt;&lt;span style=font-size:11px&gt;White 1975-99&lt;/span&gt;&lt;br&gt;Mclarty (Mclarty, 2016)').addTo(W1970);</v>
      </c>
      <c r="AB606" t="e">
        <f>IF(I606="","","const "&amp;#REF!&amp;O606&amp;#REF!&amp;G606&amp;" = L.marker(["&amp;J606&amp;","&amp;I606&amp;"], {icon: "&amp;S606&amp;"_"&amp;Z606&amp;"}).bindPopup('This is "&amp;#REF!&amp;"').addTo("&amp;#REF!&amp;");")</f>
        <v>#REF!</v>
      </c>
      <c r="AG606" t="s">
        <v>8331</v>
      </c>
      <c r="BL606" t="s">
        <v>5671</v>
      </c>
    </row>
    <row r="607" spans="1:64">
      <c r="A607" t="s">
        <v>5328</v>
      </c>
      <c r="B607" t="s">
        <v>1166</v>
      </c>
      <c r="D607" t="s">
        <v>1166</v>
      </c>
      <c r="F607" s="45" t="s">
        <v>1167</v>
      </c>
      <c r="G607" t="s">
        <v>5290</v>
      </c>
      <c r="I607" s="5">
        <v>-112.67</v>
      </c>
      <c r="J607" s="5">
        <v>38.369999999999997</v>
      </c>
      <c r="N607" t="str">
        <f t="shared" si="133"/>
        <v>San Francisco1, California&lt;br&gt;&lt;span style=font-size:11px&gt;White 1975-99&lt;/span&gt;&lt;br&gt;Hall-Lew Hall-Lew</v>
      </c>
      <c r="O607" t="str">
        <f t="shared" si="132"/>
        <v>W1970SanFrancisco1CaliforniaHallLew</v>
      </c>
      <c r="R607" t="str">
        <f t="shared" si="134"/>
        <v>dp</v>
      </c>
      <c r="S607" t="str">
        <f t="shared" si="136"/>
        <v>ar</v>
      </c>
      <c r="T607" t="str">
        <f t="shared" si="131"/>
        <v>r0</v>
      </c>
      <c r="U607" t="str">
        <f>IF(M607="consonant",#REF!,"")</f>
        <v/>
      </c>
      <c r="V607" t="str">
        <f t="shared" si="137"/>
        <v>lx</v>
      </c>
      <c r="W607" t="str">
        <f t="shared" si="138"/>
        <v>bk</v>
      </c>
      <c r="X607" t="str">
        <f t="shared" si="139"/>
        <v>ho</v>
      </c>
      <c r="Y607" t="str">
        <f t="shared" si="135"/>
        <v>b</v>
      </c>
      <c r="AA607" t="str">
        <f t="shared" si="130"/>
        <v>const W1970SanFrancisco1CaliforniaHallLew= L.marker([38.37,-112.67], {icon: dp_lx}).bindPopup('San Francisco1, California&lt;br&gt;&lt;span style=font-size:11px&gt;White 1975-99&lt;/span&gt;&lt;br&gt;Hall-Lew Hall-Lew').addTo(W1970);</v>
      </c>
      <c r="AB607" t="e">
        <f>IF(I607="","","const "&amp;#REF!&amp;O607&amp;#REF!&amp;G607&amp;" = L.marker(["&amp;J607&amp;","&amp;I607&amp;"], {icon: "&amp;S607&amp;"_"&amp;Z607&amp;"}).bindPopup('This is "&amp;#REF!&amp;"').addTo("&amp;#REF!&amp;");")</f>
        <v>#REF!</v>
      </c>
      <c r="AG607" t="s">
        <v>8332</v>
      </c>
      <c r="BL607" t="s">
        <v>6474</v>
      </c>
    </row>
    <row r="608" spans="1:64">
      <c r="A608" t="s">
        <v>5328</v>
      </c>
      <c r="D608" t="s">
        <v>1245</v>
      </c>
      <c r="F608" s="41" t="s">
        <v>1202</v>
      </c>
      <c r="G608" t="s">
        <v>5278</v>
      </c>
      <c r="I608" s="5">
        <v>-94.578599999999994</v>
      </c>
      <c r="J608" s="5">
        <v>39.099699999999999</v>
      </c>
      <c r="K608" t="s">
        <v>1206</v>
      </c>
      <c r="L608" t="s">
        <v>1206</v>
      </c>
      <c r="M608" t="s">
        <v>1206</v>
      </c>
      <c r="N608" t="str">
        <f t="shared" si="133"/>
        <v>PhiladelphiaC, Pennsylvania&lt;br&gt;&lt;span style=font-size:11px&gt;White 1975-99&lt;/span&gt;&lt;br&gt; (Sneller, 2020)</v>
      </c>
      <c r="O608" t="str">
        <f t="shared" si="132"/>
        <v>W1970PhiladelphiaCPennsylvania</v>
      </c>
      <c r="R608" t="str">
        <f t="shared" si="134"/>
        <v/>
      </c>
      <c r="S608" t="str">
        <f t="shared" si="136"/>
        <v>ar</v>
      </c>
      <c r="T608" t="str">
        <f t="shared" si="131"/>
        <v>r0</v>
      </c>
      <c r="U608" t="e">
        <f>IF(M608="consonant",#REF!,"")</f>
        <v>#REF!</v>
      </c>
      <c r="V608" t="str">
        <f t="shared" si="137"/>
        <v>lx</v>
      </c>
      <c r="W608" t="str">
        <f t="shared" si="138"/>
        <v>bk</v>
      </c>
      <c r="X608" t="str">
        <f t="shared" si="139"/>
        <v>ho</v>
      </c>
      <c r="Y608" t="str">
        <f t="shared" si="135"/>
        <v>b</v>
      </c>
      <c r="AA608" t="str">
        <f t="shared" si="130"/>
        <v/>
      </c>
      <c r="AB608" t="e">
        <f>IF(I608="","","const "&amp;#REF!&amp;O608&amp;#REF!&amp;G608&amp;" = L.marker(["&amp;J608&amp;","&amp;I608&amp;"], {icon: "&amp;S608&amp;"_"&amp;Z608&amp;"}).bindPopup('This is "&amp;#REF!&amp;"').addTo("&amp;#REF!&amp;");")</f>
        <v>#REF!</v>
      </c>
      <c r="AG608" t="s">
        <v>5164</v>
      </c>
      <c r="BL608" t="s">
        <v>5164</v>
      </c>
    </row>
    <row r="609" spans="1:64">
      <c r="A609" t="s">
        <v>5328</v>
      </c>
      <c r="D609">
        <v>0</v>
      </c>
      <c r="F609" s="42" t="s">
        <v>1203</v>
      </c>
      <c r="G609" t="s">
        <v>5289</v>
      </c>
      <c r="I609" s="5">
        <v>-84.388000000000005</v>
      </c>
      <c r="J609" s="5">
        <v>33.749000000000002</v>
      </c>
      <c r="K609" t="s">
        <v>1206</v>
      </c>
      <c r="L609" t="s">
        <v>1206</v>
      </c>
      <c r="M609" t="s">
        <v>1206</v>
      </c>
      <c r="N609" t="str">
        <f t="shared" si="133"/>
        <v>GeorgiaC, Georgia&lt;br&gt;&lt;span style=font-size:11px&gt;White 1975-99&lt;/span&gt;&lt;br&gt; 0</v>
      </c>
      <c r="O609" t="str">
        <f t="shared" si="132"/>
        <v>W1970GeorgiaCGeorgia</v>
      </c>
      <c r="R609" t="str">
        <f t="shared" si="134"/>
        <v/>
      </c>
      <c r="S609" t="str">
        <f t="shared" si="136"/>
        <v>ar</v>
      </c>
      <c r="T609" t="str">
        <f t="shared" si="131"/>
        <v>r0</v>
      </c>
      <c r="U609" t="e">
        <f>IF(M609="consonant",#REF!,"")</f>
        <v>#REF!</v>
      </c>
      <c r="V609" t="str">
        <f t="shared" si="137"/>
        <v>lx</v>
      </c>
      <c r="W609" t="str">
        <f t="shared" si="138"/>
        <v>bk</v>
      </c>
      <c r="X609" t="str">
        <f t="shared" si="139"/>
        <v>ho</v>
      </c>
      <c r="Y609" t="str">
        <f t="shared" si="135"/>
        <v>b</v>
      </c>
      <c r="AA609" t="str">
        <f t="shared" si="130"/>
        <v/>
      </c>
      <c r="AB609" t="e">
        <f>IF(I609="","","const "&amp;#REF!&amp;O609&amp;#REF!&amp;G609&amp;" = L.marker(["&amp;J609&amp;","&amp;I609&amp;"], {icon: "&amp;S609&amp;"_"&amp;Z609&amp;"}).bindPopup('This is "&amp;#REF!&amp;"').addTo("&amp;#REF!&amp;");")</f>
        <v>#REF!</v>
      </c>
      <c r="AG609" t="s">
        <v>5164</v>
      </c>
      <c r="BL609" t="s">
        <v>5164</v>
      </c>
    </row>
    <row r="610" spans="1:64">
      <c r="A610" t="s">
        <v>5328</v>
      </c>
      <c r="D610">
        <v>0</v>
      </c>
      <c r="F610" s="42" t="s">
        <v>1204</v>
      </c>
      <c r="G610" t="s">
        <v>5293</v>
      </c>
      <c r="I610" s="5">
        <v>-90.0715</v>
      </c>
      <c r="J610" s="5">
        <v>29.9511</v>
      </c>
      <c r="K610" t="s">
        <v>1206</v>
      </c>
      <c r="L610" t="s">
        <v>1206</v>
      </c>
      <c r="M610" t="s">
        <v>1206</v>
      </c>
      <c r="N610" t="str">
        <f t="shared" si="133"/>
        <v>LouisianaC, Louisiana&lt;br&gt;&lt;span style=font-size:11px&gt;White 1975-99&lt;/span&gt;&lt;br&gt; 0</v>
      </c>
      <c r="O610" t="str">
        <f t="shared" si="132"/>
        <v>W1970LouisianaCLouisiana</v>
      </c>
      <c r="R610" t="str">
        <f t="shared" si="134"/>
        <v/>
      </c>
      <c r="S610" t="str">
        <f t="shared" si="136"/>
        <v>ar</v>
      </c>
      <c r="T610" t="str">
        <f t="shared" si="131"/>
        <v>r0</v>
      </c>
      <c r="U610" t="e">
        <f>IF(M610="consonant",#REF!,"")</f>
        <v>#REF!</v>
      </c>
      <c r="V610" t="str">
        <f t="shared" si="137"/>
        <v>lx</v>
      </c>
      <c r="W610" t="str">
        <f t="shared" si="138"/>
        <v>bk</v>
      </c>
      <c r="X610" t="str">
        <f t="shared" si="139"/>
        <v>ho</v>
      </c>
      <c r="Y610" t="str">
        <f t="shared" si="135"/>
        <v>b</v>
      </c>
      <c r="AA610" t="str">
        <f t="shared" si="130"/>
        <v/>
      </c>
      <c r="AB610" t="e">
        <f>IF(I610="","","const "&amp;#REF!&amp;O610&amp;#REF!&amp;G610&amp;" = L.marker(["&amp;J610&amp;","&amp;I610&amp;"], {icon: "&amp;S610&amp;"_"&amp;Z610&amp;"}).bindPopup('This is "&amp;#REF!&amp;"').addTo("&amp;#REF!&amp;");")</f>
        <v>#REF!</v>
      </c>
      <c r="AG610" t="s">
        <v>5164</v>
      </c>
      <c r="BL610" t="s">
        <v>5164</v>
      </c>
    </row>
    <row r="611" spans="1:64">
      <c r="A611" t="s">
        <v>5328</v>
      </c>
      <c r="D611">
        <v>0</v>
      </c>
      <c r="F611" s="41" t="s">
        <v>1205</v>
      </c>
      <c r="G611" t="s">
        <v>5282</v>
      </c>
      <c r="I611" s="5">
        <v>-81.694400000000002</v>
      </c>
      <c r="J611" s="5">
        <v>41.499299999999998</v>
      </c>
      <c r="K611" t="s">
        <v>1206</v>
      </c>
      <c r="L611" t="s">
        <v>1206</v>
      </c>
      <c r="M611" t="s">
        <v>1206</v>
      </c>
      <c r="N611" t="str">
        <f t="shared" si="133"/>
        <v>ColumbusC, Ohio&lt;br&gt;&lt;span style=font-size:11px&gt;White 1975-99&lt;/span&gt;&lt;br&gt; 0</v>
      </c>
      <c r="O611" t="str">
        <f t="shared" si="132"/>
        <v>W1970ColumbusCOhio</v>
      </c>
      <c r="R611" t="str">
        <f t="shared" si="134"/>
        <v/>
      </c>
      <c r="S611" t="str">
        <f t="shared" si="136"/>
        <v>ar</v>
      </c>
      <c r="T611" t="str">
        <f t="shared" si="131"/>
        <v>r0</v>
      </c>
      <c r="U611" t="e">
        <f>IF(M611="consonant",#REF!,"")</f>
        <v>#REF!</v>
      </c>
      <c r="V611" t="str">
        <f t="shared" si="137"/>
        <v>lx</v>
      </c>
      <c r="W611" t="str">
        <f t="shared" si="138"/>
        <v>bk</v>
      </c>
      <c r="X611" t="str">
        <f t="shared" si="139"/>
        <v>ho</v>
      </c>
      <c r="Y611" t="str">
        <f t="shared" si="135"/>
        <v>b</v>
      </c>
      <c r="AA611" t="str">
        <f t="shared" si="130"/>
        <v/>
      </c>
      <c r="AB611" t="e">
        <f>IF(I611="","","const "&amp;#REF!&amp;O611&amp;#REF!&amp;G611&amp;" = L.marker(["&amp;J611&amp;","&amp;I611&amp;"], {icon: "&amp;S611&amp;"_"&amp;Z611&amp;"}).bindPopup('This is "&amp;#REF!&amp;"').addTo("&amp;#REF!&amp;");")</f>
        <v>#REF!</v>
      </c>
      <c r="AG611" t="s">
        <v>5164</v>
      </c>
      <c r="BL611" t="s">
        <v>5164</v>
      </c>
    </row>
    <row r="612" spans="1:64">
      <c r="A612" t="s">
        <v>5328</v>
      </c>
      <c r="B612" t="s">
        <v>1166</v>
      </c>
      <c r="D612" t="s">
        <v>1247</v>
      </c>
      <c r="F612" s="41" t="s">
        <v>1208</v>
      </c>
      <c r="G612" t="s">
        <v>5290</v>
      </c>
      <c r="I612" s="5">
        <v>-112.67</v>
      </c>
      <c r="J612" s="5">
        <v>38.369999999999997</v>
      </c>
      <c r="K612" t="s">
        <v>1206</v>
      </c>
      <c r="L612" t="s">
        <v>1206</v>
      </c>
      <c r="M612" t="s">
        <v>1206</v>
      </c>
      <c r="N612" t="str">
        <f t="shared" si="133"/>
        <v>SanFranciscoC, California&lt;br&gt;&lt;span style=font-size:11px&gt;White 1975-99&lt;/span&gt;&lt;br&gt;Hall-Lew (Hall-Lew, 2007)</v>
      </c>
      <c r="O612" t="str">
        <f t="shared" si="132"/>
        <v>W1970SanFranciscoCCaliforniaHallLew</v>
      </c>
      <c r="R612" t="str">
        <f t="shared" si="134"/>
        <v/>
      </c>
      <c r="S612" t="str">
        <f t="shared" si="136"/>
        <v>ar</v>
      </c>
      <c r="T612" t="str">
        <f t="shared" si="131"/>
        <v>r0</v>
      </c>
      <c r="U612" t="e">
        <f>IF(M612="consonant",#REF!,"")</f>
        <v>#REF!</v>
      </c>
      <c r="V612" t="str">
        <f t="shared" si="137"/>
        <v>lx</v>
      </c>
      <c r="W612" t="str">
        <f t="shared" si="138"/>
        <v>bk</v>
      </c>
      <c r="X612" t="str">
        <f t="shared" si="139"/>
        <v>ho</v>
      </c>
      <c r="Y612" t="str">
        <f t="shared" si="135"/>
        <v>b</v>
      </c>
      <c r="AA612" t="str">
        <f t="shared" si="130"/>
        <v/>
      </c>
      <c r="AB612" t="e">
        <f>IF(I612="","","const "&amp;#REF!&amp;O612&amp;#REF!&amp;G612&amp;" = L.marker(["&amp;J612&amp;","&amp;I612&amp;"], {icon: "&amp;S612&amp;"_"&amp;Z612&amp;"}).bindPopup('This is "&amp;#REF!&amp;"').addTo("&amp;#REF!&amp;");")</f>
        <v>#REF!</v>
      </c>
      <c r="AG612" t="s">
        <v>5164</v>
      </c>
      <c r="BL612" t="s">
        <v>5164</v>
      </c>
    </row>
    <row r="613" spans="1:64">
      <c r="A613" t="s">
        <v>5329</v>
      </c>
      <c r="B613" t="s">
        <v>6696</v>
      </c>
      <c r="C613" s="1"/>
      <c r="D613" s="1" t="s">
        <v>5351</v>
      </c>
      <c r="E613" s="1"/>
      <c r="F613" s="41" t="s">
        <v>1170</v>
      </c>
      <c r="G613" t="s">
        <v>5289</v>
      </c>
      <c r="I613" s="5">
        <v>-81.051699999999997</v>
      </c>
      <c r="J613" s="5">
        <v>31.945699999999999</v>
      </c>
      <c r="K613" s="23"/>
      <c r="L613" s="23"/>
      <c r="M613" s="23"/>
      <c r="N613" t="str">
        <f t="shared" si="133"/>
        <v>Skidaway, Georgia&lt;br&gt;&lt;span style=font-size:11px&gt;Black 1800-44&lt;/span&gt;&lt;br&gt;Speaker 139 (Thomas, 2003)</v>
      </c>
      <c r="O613" t="str">
        <f t="shared" si="132"/>
        <v>B1800SkidawayGeorgiaSpeaker139</v>
      </c>
      <c r="R613" t="str">
        <f t="shared" si="134"/>
        <v>dp</v>
      </c>
      <c r="S613" t="str">
        <f t="shared" si="136"/>
        <v>ar</v>
      </c>
      <c r="T613" t="str">
        <f t="shared" si="131"/>
        <v>r0</v>
      </c>
      <c r="U613" t="str">
        <f>IF(M613="consonant",#REF!,"")</f>
        <v/>
      </c>
      <c r="V613" t="str">
        <f t="shared" si="137"/>
        <v>lx</v>
      </c>
      <c r="W613" t="str">
        <f t="shared" si="138"/>
        <v>bk</v>
      </c>
      <c r="X613" t="str">
        <f t="shared" si="139"/>
        <v>un</v>
      </c>
      <c r="Y613" t="str">
        <f t="shared" si="135"/>
        <v>b</v>
      </c>
      <c r="AA613" t="str">
        <f t="shared" si="130"/>
        <v>const B1800SkidawayGeorgiaSpeaker139= L.marker([31.9457,-81.0517], {icon: dp_lx}).bindPopup('Skidaway, Georgia&lt;br&gt;&lt;span style=font-size:11px&gt;Black 1800-44&lt;/span&gt;&lt;br&gt;Speaker 139 (Thomas, 2003)').addTo(B1800);</v>
      </c>
      <c r="AB613" t="e">
        <f>IF(I613="","","const "&amp;#REF!&amp;O613&amp;#REF!&amp;G613&amp;" = L.marker(["&amp;J613&amp;","&amp;I613&amp;"], {icon: "&amp;S613&amp;"_"&amp;Z613&amp;"}).bindPopup('This is "&amp;#REF!&amp;"').addTo("&amp;#REF!&amp;");")</f>
        <v>#REF!</v>
      </c>
      <c r="AG613" t="s">
        <v>8333</v>
      </c>
      <c r="BL613" t="s">
        <v>7261</v>
      </c>
    </row>
    <row r="614" spans="1:64">
      <c r="A614" t="s">
        <v>5329</v>
      </c>
      <c r="B614" t="s">
        <v>6698</v>
      </c>
      <c r="C614" s="1"/>
      <c r="D614" s="1" t="s">
        <v>5351</v>
      </c>
      <c r="E614" s="1"/>
      <c r="F614" s="41" t="s">
        <v>982</v>
      </c>
      <c r="G614" t="s">
        <v>903</v>
      </c>
      <c r="I614" s="5">
        <v>-78.476699999999994</v>
      </c>
      <c r="J614" s="5">
        <v>38.029299999999999</v>
      </c>
      <c r="K614" s="23"/>
      <c r="L614" s="23"/>
      <c r="M614" s="23"/>
      <c r="N614" t="str">
        <f t="shared" si="133"/>
        <v>Charlottesville, Virginia&lt;br&gt;&lt;span style=font-size:11px&gt;Black 1800-44&lt;/span&gt;&lt;br&gt;Speaker 140 (Thomas, 2003)</v>
      </c>
      <c r="O614" t="str">
        <f t="shared" si="132"/>
        <v>B1800CharlottesvilleVirginiaSpeaker140</v>
      </c>
      <c r="R614" t="str">
        <f t="shared" si="134"/>
        <v>dp</v>
      </c>
      <c r="S614" t="str">
        <f t="shared" si="136"/>
        <v>ar</v>
      </c>
      <c r="T614" t="str">
        <f t="shared" si="131"/>
        <v>r0</v>
      </c>
      <c r="U614" t="str">
        <f>IF(M614="consonant",#REF!,"")</f>
        <v/>
      </c>
      <c r="V614" t="str">
        <f t="shared" si="137"/>
        <v>lx</v>
      </c>
      <c r="W614" t="str">
        <f t="shared" si="138"/>
        <v>bk</v>
      </c>
      <c r="X614" t="str">
        <f t="shared" si="139"/>
        <v>un</v>
      </c>
      <c r="Y614" t="str">
        <f t="shared" si="135"/>
        <v>b</v>
      </c>
      <c r="AA614" t="str">
        <f t="shared" si="130"/>
        <v>const B1800CharlottesvilleVirginiaSpeaker140= L.marker([38.0293,-78.4767], {icon: dp_lx}).bindPopup('Charlottesville, Virginia&lt;br&gt;&lt;span style=font-size:11px&gt;Black 1800-44&lt;/span&gt;&lt;br&gt;Speaker 140 (Thomas, 2003)').addTo(B1800);</v>
      </c>
      <c r="AB614" t="e">
        <f>IF(I614="","","const "&amp;#REF!&amp;O614&amp;#REF!&amp;G614&amp;" = L.marker(["&amp;J614&amp;","&amp;I614&amp;"], {icon: "&amp;S614&amp;"_"&amp;Z614&amp;"}).bindPopup('This is "&amp;#REF!&amp;"').addTo("&amp;#REF!&amp;");")</f>
        <v>#REF!</v>
      </c>
      <c r="AG614" t="s">
        <v>8334</v>
      </c>
      <c r="BL614" t="s">
        <v>7262</v>
      </c>
    </row>
    <row r="615" spans="1:64">
      <c r="A615" t="s">
        <v>5330</v>
      </c>
      <c r="B615" t="s">
        <v>6700</v>
      </c>
      <c r="C615" s="1"/>
      <c r="D615" s="1" t="s">
        <v>5351</v>
      </c>
      <c r="E615" s="1"/>
      <c r="F615" s="41" t="s">
        <v>1171</v>
      </c>
      <c r="G615" t="s">
        <v>5298</v>
      </c>
      <c r="I615" s="5">
        <v>-87.142300000000006</v>
      </c>
      <c r="J615" s="5">
        <v>32.233199999999997</v>
      </c>
      <c r="K615" s="23"/>
      <c r="L615" s="23"/>
      <c r="M615" s="23"/>
      <c r="N615" t="str">
        <f t="shared" si="133"/>
        <v>Dallas County, Alabama&lt;br&gt;&lt;span style=font-size:11px&gt;Black 1845-74&lt;/span&gt;&lt;br&gt;Speaker 141 (Thomas, 2003)</v>
      </c>
      <c r="O615" t="str">
        <f t="shared" si="132"/>
        <v>B1850DallasCountyAlabamaSpeaker141</v>
      </c>
      <c r="R615" t="str">
        <f t="shared" si="134"/>
        <v>mn</v>
      </c>
      <c r="S615" t="str">
        <f t="shared" si="136"/>
        <v>ar</v>
      </c>
      <c r="T615" t="str">
        <f t="shared" si="131"/>
        <v>r0</v>
      </c>
      <c r="U615" t="str">
        <f>IF(M615="consonant",#REF!,"")</f>
        <v/>
      </c>
      <c r="V615" t="str">
        <f t="shared" si="137"/>
        <v>lx</v>
      </c>
      <c r="W615" t="str">
        <f t="shared" si="138"/>
        <v>bk</v>
      </c>
      <c r="X615" t="str">
        <f t="shared" si="139"/>
        <v>un</v>
      </c>
      <c r="Y615" t="str">
        <f t="shared" si="135"/>
        <v>b</v>
      </c>
      <c r="AA615" t="str">
        <f t="shared" si="130"/>
        <v>const B1850DallasCountyAlabamaSpeaker141= L.marker([32.2332,-87.1423], {icon: mn_lx}).bindPopup('Dallas County, Alabama&lt;br&gt;&lt;span style=font-size:11px&gt;Black 1845-74&lt;/span&gt;&lt;br&gt;Speaker 141 (Thomas, 2003)').addTo(B1850);</v>
      </c>
      <c r="AB615" t="e">
        <f>IF(I615="","","const "&amp;#REF!&amp;O615&amp;#REF!&amp;G615&amp;" = L.marker(["&amp;J615&amp;","&amp;I615&amp;"], {icon: "&amp;S615&amp;"_"&amp;Z615&amp;"}).bindPopup('This is "&amp;#REF!&amp;"').addTo("&amp;#REF!&amp;");")</f>
        <v>#REF!</v>
      </c>
      <c r="AG615" t="s">
        <v>8335</v>
      </c>
      <c r="BL615" t="s">
        <v>7263</v>
      </c>
    </row>
    <row r="616" spans="1:64">
      <c r="A616" t="s">
        <v>5330</v>
      </c>
      <c r="B616" t="s">
        <v>6702</v>
      </c>
      <c r="C616" s="1"/>
      <c r="D616" s="1" t="s">
        <v>5351</v>
      </c>
      <c r="E616" s="1"/>
      <c r="F616" s="41" t="s">
        <v>1172</v>
      </c>
      <c r="G616" t="s">
        <v>5294</v>
      </c>
      <c r="I616" s="5">
        <v>-96.080500000000001</v>
      </c>
      <c r="J616" s="5">
        <v>30.0977</v>
      </c>
      <c r="K616" s="23"/>
      <c r="L616" s="23"/>
      <c r="M616" s="23"/>
      <c r="N616" t="str">
        <f t="shared" si="133"/>
        <v>Hempstead, Texas&lt;br&gt;&lt;span style=font-size:11px&gt;Black 1845-74&lt;/span&gt;&lt;br&gt;Speaker 142 (Thomas, 2003)</v>
      </c>
      <c r="O616" t="str">
        <f t="shared" si="132"/>
        <v>B1850HempsteadTexasSpeaker142</v>
      </c>
      <c r="R616" t="str">
        <f t="shared" si="134"/>
        <v>mn</v>
      </c>
      <c r="S616" t="str">
        <f t="shared" si="136"/>
        <v>ar</v>
      </c>
      <c r="T616" t="str">
        <f t="shared" si="131"/>
        <v>r0</v>
      </c>
      <c r="U616" t="str">
        <f>IF(M616="consonant",#REF!,"")</f>
        <v/>
      </c>
      <c r="V616" t="str">
        <f t="shared" si="137"/>
        <v>lx</v>
      </c>
      <c r="W616" t="str">
        <f t="shared" si="138"/>
        <v>bk</v>
      </c>
      <c r="X616" t="str">
        <f t="shared" si="139"/>
        <v>un</v>
      </c>
      <c r="Y616" t="str">
        <f t="shared" si="135"/>
        <v>b</v>
      </c>
      <c r="AA616" t="str">
        <f t="shared" si="130"/>
        <v>const B1850HempsteadTexasSpeaker142= L.marker([30.0977,-96.0805], {icon: mn_lx}).bindPopup('Hempstead, Texas&lt;br&gt;&lt;span style=font-size:11px&gt;Black 1845-74&lt;/span&gt;&lt;br&gt;Speaker 142 (Thomas, 2003)').addTo(B1850);</v>
      </c>
      <c r="AB616" t="e">
        <f>IF(I616="","","const "&amp;#REF!&amp;O616&amp;#REF!&amp;G616&amp;" = L.marker(["&amp;J616&amp;","&amp;I616&amp;"], {icon: "&amp;S616&amp;"_"&amp;Z616&amp;"}).bindPopup('This is "&amp;#REF!&amp;"').addTo("&amp;#REF!&amp;");")</f>
        <v>#REF!</v>
      </c>
      <c r="AG616" t="s">
        <v>8336</v>
      </c>
      <c r="BL616" t="s">
        <v>7264</v>
      </c>
    </row>
    <row r="617" spans="1:64">
      <c r="A617" t="s">
        <v>5330</v>
      </c>
      <c r="B617" t="s">
        <v>6704</v>
      </c>
      <c r="C617" s="1"/>
      <c r="D617" s="1" t="s">
        <v>5351</v>
      </c>
      <c r="E617" s="1"/>
      <c r="F617" s="41" t="s">
        <v>478</v>
      </c>
      <c r="G617" t="s">
        <v>5294</v>
      </c>
      <c r="I617" s="5">
        <v>-95.301100000000005</v>
      </c>
      <c r="J617" s="5">
        <v>32.351300000000002</v>
      </c>
      <c r="K617" s="23"/>
      <c r="L617" s="23"/>
      <c r="M617" s="23"/>
      <c r="N617" t="str">
        <f t="shared" si="133"/>
        <v>Tyler, Texas&lt;br&gt;&lt;span style=font-size:11px&gt;Black 1845-74&lt;/span&gt;&lt;br&gt;Speaker 143 (Thomas, 2003)</v>
      </c>
      <c r="O617" t="str">
        <f t="shared" si="132"/>
        <v>B1850TylerTexasSpeaker143</v>
      </c>
      <c r="R617" t="str">
        <f t="shared" si="134"/>
        <v>mn</v>
      </c>
      <c r="S617" t="str">
        <f t="shared" si="136"/>
        <v>ar</v>
      </c>
      <c r="T617" t="str">
        <f t="shared" si="131"/>
        <v>r0</v>
      </c>
      <c r="U617" t="str">
        <f>IF(M617="consonant",#REF!,"")</f>
        <v/>
      </c>
      <c r="V617" t="str">
        <f t="shared" si="137"/>
        <v>lx</v>
      </c>
      <c r="W617" t="str">
        <f t="shared" si="138"/>
        <v>bk</v>
      </c>
      <c r="X617" t="str">
        <f t="shared" si="139"/>
        <v>un</v>
      </c>
      <c r="Y617" t="str">
        <f t="shared" si="135"/>
        <v>b</v>
      </c>
      <c r="AA617" t="str">
        <f t="shared" si="130"/>
        <v>const B1850TylerTexasSpeaker143= L.marker([32.3513,-95.3011], {icon: mn_lx}).bindPopup('Tyler, Texas&lt;br&gt;&lt;span style=font-size:11px&gt;Black 1845-74&lt;/span&gt;&lt;br&gt;Speaker 143 (Thomas, 2003)').addTo(B1850);</v>
      </c>
      <c r="AB617" t="e">
        <f>IF(I617="","","const "&amp;#REF!&amp;O617&amp;#REF!&amp;G617&amp;" = L.marker(["&amp;J617&amp;","&amp;I617&amp;"], {icon: "&amp;S617&amp;"_"&amp;Z617&amp;"}).bindPopup('This is "&amp;#REF!&amp;"').addTo("&amp;#REF!&amp;");")</f>
        <v>#REF!</v>
      </c>
      <c r="AG617" t="s">
        <v>8337</v>
      </c>
      <c r="BL617" t="s">
        <v>7265</v>
      </c>
    </row>
    <row r="618" spans="1:64">
      <c r="A618" t="s">
        <v>5331</v>
      </c>
      <c r="B618" t="s">
        <v>6706</v>
      </c>
      <c r="C618" s="1"/>
      <c r="D618" s="1" t="s">
        <v>5351</v>
      </c>
      <c r="E618" s="1"/>
      <c r="F618" s="41" t="s">
        <v>1177</v>
      </c>
      <c r="G618" t="s">
        <v>5294</v>
      </c>
      <c r="I618" s="5">
        <v>-96.515000000000001</v>
      </c>
      <c r="J618" s="5">
        <v>29.04</v>
      </c>
      <c r="K618" s="23"/>
      <c r="L618" s="23"/>
      <c r="M618" s="23"/>
      <c r="N618" t="str">
        <f t="shared" si="133"/>
        <v>Ganada, Texas&lt;br&gt;&lt;span style=font-size:11px&gt;Black 1875-99&lt;/span&gt;&lt;br&gt;Speaker 160 (Thomas, 2003)</v>
      </c>
      <c r="O618" t="str">
        <f t="shared" si="132"/>
        <v>B1870GanadaTexasSpeaker160</v>
      </c>
      <c r="R618" t="str">
        <f t="shared" si="134"/>
        <v>dp</v>
      </c>
      <c r="S618" t="str">
        <f t="shared" si="136"/>
        <v>ar</v>
      </c>
      <c r="T618" t="str">
        <f t="shared" si="131"/>
        <v>r0</v>
      </c>
      <c r="U618" t="str">
        <f>IF(M618="consonant",#REF!,"")</f>
        <v/>
      </c>
      <c r="V618" t="str">
        <f t="shared" si="137"/>
        <v>lx</v>
      </c>
      <c r="W618" t="str">
        <f t="shared" si="138"/>
        <v>bk</v>
      </c>
      <c r="X618" t="str">
        <f t="shared" si="139"/>
        <v>un</v>
      </c>
      <c r="Y618" t="str">
        <f t="shared" si="135"/>
        <v>b</v>
      </c>
      <c r="AA618" t="str">
        <f t="shared" si="130"/>
        <v>const B1870GanadaTexasSpeaker160= L.marker([29.04,-96.515], {icon: dp_lx}).bindPopup('Ganada, Texas&lt;br&gt;&lt;span style=font-size:11px&gt;Black 1875-99&lt;/span&gt;&lt;br&gt;Speaker 160 (Thomas, 2003)').addTo(B1870);</v>
      </c>
      <c r="AB618" t="e">
        <f>IF(I618="","","const "&amp;#REF!&amp;O618&amp;#REF!&amp;G618&amp;" = L.marker(["&amp;J618&amp;","&amp;I618&amp;"], {icon: "&amp;S618&amp;"_"&amp;Z618&amp;"}).bindPopup('This is "&amp;#REF!&amp;"').addTo("&amp;#REF!&amp;");")</f>
        <v>#REF!</v>
      </c>
      <c r="AG618" t="s">
        <v>8338</v>
      </c>
      <c r="BL618" t="s">
        <v>7266</v>
      </c>
    </row>
    <row r="619" spans="1:64">
      <c r="A619" t="s">
        <v>5332</v>
      </c>
      <c r="B619" t="s">
        <v>7776</v>
      </c>
      <c r="D619" t="s">
        <v>5398</v>
      </c>
      <c r="F619" s="41" t="s">
        <v>1015</v>
      </c>
      <c r="G619" t="s">
        <v>1009</v>
      </c>
      <c r="I619" s="5">
        <v>-77.297499999999999</v>
      </c>
      <c r="J619" s="5">
        <v>18.1096</v>
      </c>
      <c r="N619" t="str">
        <f t="shared" si="133"/>
        <v>Jamaica1, Jamaica&lt;br&gt;&lt;span style=font-size:11px&gt;Black 1900-44&lt;/span&gt;&lt;br&gt;description (Wells, 1984)</v>
      </c>
      <c r="O619" t="str">
        <f t="shared" si="132"/>
        <v>B1900Jamaica1Jamaicadescription</v>
      </c>
      <c r="R619" t="str">
        <f t="shared" si="134"/>
        <v>lo</v>
      </c>
      <c r="S619" t="str">
        <f t="shared" si="136"/>
        <v>ar</v>
      </c>
      <c r="T619" t="str">
        <f t="shared" si="131"/>
        <v>r0</v>
      </c>
      <c r="U619" t="str">
        <f>IF(M619="consonant",#REF!,"")</f>
        <v/>
      </c>
      <c r="V619" t="str">
        <f t="shared" si="137"/>
        <v>lx</v>
      </c>
      <c r="W619" t="str">
        <f t="shared" si="138"/>
        <v>bk</v>
      </c>
      <c r="X619" t="str">
        <f t="shared" si="139"/>
        <v>un</v>
      </c>
      <c r="Y619" t="str">
        <f t="shared" si="135"/>
        <v>b</v>
      </c>
      <c r="AA619" t="str">
        <f t="shared" si="130"/>
        <v>const B1900Jamaica1Jamaicadescription= L.marker([18.1096,-77.2975], {icon: lo_lx}).bindPopup('Jamaica1, Jamaica&lt;br&gt;&lt;span style=font-size:11px&gt;Black 1900-44&lt;/span&gt;&lt;br&gt;description (Wells, 1984)').addTo(B1900);</v>
      </c>
      <c r="AB619" t="e">
        <f>IF(I619="","","const "&amp;#REF!&amp;O619&amp;#REF!&amp;G619&amp;" = L.marker(["&amp;J619&amp;","&amp;I619&amp;"], {icon: "&amp;S619&amp;"_"&amp;Z619&amp;"}).bindPopup('This is "&amp;#REF!&amp;"').addTo("&amp;#REF!&amp;");")</f>
        <v>#REF!</v>
      </c>
      <c r="AG619" t="s">
        <v>8339</v>
      </c>
      <c r="BL619" t="s">
        <v>5672</v>
      </c>
    </row>
    <row r="620" spans="1:64">
      <c r="A620" t="s">
        <v>5332</v>
      </c>
      <c r="B620" t="s">
        <v>7776</v>
      </c>
      <c r="D620" t="s">
        <v>5398</v>
      </c>
      <c r="F620" s="41" t="s">
        <v>1026</v>
      </c>
      <c r="G620" t="s">
        <v>1010</v>
      </c>
      <c r="I620" s="5">
        <v>-61.222499999999997</v>
      </c>
      <c r="J620" s="5">
        <v>10.691800000000001</v>
      </c>
      <c r="N620" t="str">
        <f t="shared" si="133"/>
        <v>Trinidad1, Trinidad&lt;br&gt;&lt;span style=font-size:11px&gt;Black 1900-44&lt;/span&gt;&lt;br&gt;description (Wells, 1984)</v>
      </c>
      <c r="O620" t="str">
        <f t="shared" si="132"/>
        <v>B1900Trinidad1Trinidaddescription</v>
      </c>
      <c r="R620" t="str">
        <f t="shared" si="134"/>
        <v>dp</v>
      </c>
      <c r="S620" t="str">
        <f t="shared" si="136"/>
        <v>ar</v>
      </c>
      <c r="T620" t="str">
        <f t="shared" si="131"/>
        <v>r0</v>
      </c>
      <c r="U620" t="str">
        <f>IF(M620="consonant",#REF!,"")</f>
        <v/>
      </c>
      <c r="V620" t="str">
        <f t="shared" si="137"/>
        <v>lx</v>
      </c>
      <c r="W620" t="str">
        <f t="shared" si="138"/>
        <v>bk</v>
      </c>
      <c r="X620" t="str">
        <f t="shared" si="139"/>
        <v>un</v>
      </c>
      <c r="Y620" t="str">
        <f t="shared" si="135"/>
        <v>b</v>
      </c>
      <c r="AA620" t="str">
        <f t="shared" si="130"/>
        <v>const B1900Trinidad1Trinidaddescription= L.marker([10.6918,-61.2225], {icon: dp_lx}).bindPopup('Trinidad1, Trinidad&lt;br&gt;&lt;span style=font-size:11px&gt;Black 1900-44&lt;/span&gt;&lt;br&gt;description (Wells, 1984)').addTo(B1900);</v>
      </c>
      <c r="AB620" t="e">
        <f>IF(I620="","","const "&amp;#REF!&amp;O620&amp;#REF!&amp;G620&amp;" = L.marker(["&amp;J620&amp;","&amp;I620&amp;"], {icon: "&amp;S620&amp;"_"&amp;Z620&amp;"}).bindPopup('This is "&amp;#REF!&amp;"').addTo("&amp;#REF!&amp;");")</f>
        <v>#REF!</v>
      </c>
      <c r="AG620" t="s">
        <v>8340</v>
      </c>
      <c r="BL620" t="s">
        <v>5673</v>
      </c>
    </row>
    <row r="621" spans="1:64">
      <c r="A621" t="s">
        <v>5332</v>
      </c>
      <c r="B621" t="s">
        <v>7776</v>
      </c>
      <c r="D621" t="s">
        <v>5398</v>
      </c>
      <c r="F621" s="41" t="s">
        <v>1027</v>
      </c>
      <c r="G621" t="s">
        <v>1011</v>
      </c>
      <c r="I621" s="5">
        <v>-58.930199999999999</v>
      </c>
      <c r="J621" s="5">
        <v>4.8604000000000003</v>
      </c>
      <c r="N621" t="str">
        <f t="shared" si="133"/>
        <v>Guyana1, Guyana&lt;br&gt;&lt;span style=font-size:11px&gt;Black 1900-44&lt;/span&gt;&lt;br&gt;description (Wells, 1984)</v>
      </c>
      <c r="O621" t="str">
        <f t="shared" si="132"/>
        <v>B1900Guyana1Guyanadescription</v>
      </c>
      <c r="R621" t="str">
        <f t="shared" si="134"/>
        <v>dp</v>
      </c>
      <c r="S621" t="str">
        <f t="shared" si="136"/>
        <v>ar</v>
      </c>
      <c r="T621" t="str">
        <f t="shared" si="131"/>
        <v>r0</v>
      </c>
      <c r="U621" t="str">
        <f>IF(M621="consonant",#REF!,"")</f>
        <v/>
      </c>
      <c r="V621" t="str">
        <f t="shared" si="137"/>
        <v>lx</v>
      </c>
      <c r="W621" t="str">
        <f t="shared" si="138"/>
        <v>bk</v>
      </c>
      <c r="X621" t="str">
        <f t="shared" si="139"/>
        <v>un</v>
      </c>
      <c r="Y621" t="str">
        <f t="shared" si="135"/>
        <v>b</v>
      </c>
      <c r="AA621" t="str">
        <f t="shared" si="130"/>
        <v>const B1900Guyana1Guyanadescription= L.marker([4.8604,-58.9302], {icon: dp_lx}).bindPopup('Guyana1, Guyana&lt;br&gt;&lt;span style=font-size:11px&gt;Black 1900-44&lt;/span&gt;&lt;br&gt;description (Wells, 1984)').addTo(B1900);</v>
      </c>
      <c r="AB621" t="e">
        <f>IF(I621="","","const "&amp;#REF!&amp;O621&amp;#REF!&amp;G621&amp;" = L.marker(["&amp;J621&amp;","&amp;I621&amp;"], {icon: "&amp;S621&amp;"_"&amp;Z621&amp;"}).bindPopup('This is "&amp;#REF!&amp;"').addTo("&amp;#REF!&amp;");")</f>
        <v>#REF!</v>
      </c>
      <c r="AG621" t="s">
        <v>8341</v>
      </c>
      <c r="BL621" t="s">
        <v>5674</v>
      </c>
    </row>
    <row r="622" spans="1:64">
      <c r="A622" t="s">
        <v>5332</v>
      </c>
      <c r="B622" t="s">
        <v>7776</v>
      </c>
      <c r="D622" t="s">
        <v>5398</v>
      </c>
      <c r="F622" s="41" t="s">
        <v>1028</v>
      </c>
      <c r="G622" t="s">
        <v>1012</v>
      </c>
      <c r="I622" s="5">
        <v>-59.543199999999999</v>
      </c>
      <c r="J622" s="5">
        <v>13.193899999999999</v>
      </c>
      <c r="N622" t="str">
        <f t="shared" si="133"/>
        <v>Barbados1, Barbados&lt;br&gt;&lt;span style=font-size:11px&gt;Black 1900-44&lt;/span&gt;&lt;br&gt;description (Wells, 1984)</v>
      </c>
      <c r="O622" t="str">
        <f t="shared" si="132"/>
        <v>B1900Barbados1Barbadosdescription</v>
      </c>
      <c r="R622" t="str">
        <f t="shared" si="134"/>
        <v>dp</v>
      </c>
      <c r="S622" t="str">
        <f t="shared" si="136"/>
        <v>ar</v>
      </c>
      <c r="T622" t="str">
        <f t="shared" si="131"/>
        <v>r0</v>
      </c>
      <c r="U622" t="str">
        <f>IF(M622="consonant",#REF!,"")</f>
        <v/>
      </c>
      <c r="V622" t="str">
        <f t="shared" si="137"/>
        <v>lx</v>
      </c>
      <c r="W622" t="str">
        <f t="shared" si="138"/>
        <v>bk</v>
      </c>
      <c r="X622" t="str">
        <f t="shared" si="139"/>
        <v>un</v>
      </c>
      <c r="Y622" t="str">
        <f t="shared" si="135"/>
        <v>b</v>
      </c>
      <c r="AA622" t="str">
        <f t="shared" si="130"/>
        <v>const B1900Barbados1Barbadosdescription= L.marker([13.1939,-59.5432], {icon: dp_lx}).bindPopup('Barbados1, Barbados&lt;br&gt;&lt;span style=font-size:11px&gt;Black 1900-44&lt;/span&gt;&lt;br&gt;description (Wells, 1984)').addTo(B1900);</v>
      </c>
      <c r="AB622" t="e">
        <f>IF(I622="","","const "&amp;#REF!&amp;O622&amp;#REF!&amp;G622&amp;" = L.marker(["&amp;J622&amp;","&amp;I622&amp;"], {icon: "&amp;S622&amp;"_"&amp;Z622&amp;"}).bindPopup('This is "&amp;#REF!&amp;"').addTo("&amp;#REF!&amp;");")</f>
        <v>#REF!</v>
      </c>
      <c r="AG622" t="s">
        <v>8342</v>
      </c>
      <c r="BL622" t="s">
        <v>5675</v>
      </c>
    </row>
    <row r="623" spans="1:64">
      <c r="A623" t="s">
        <v>5332</v>
      </c>
      <c r="B623" t="s">
        <v>7776</v>
      </c>
      <c r="D623" t="s">
        <v>5398</v>
      </c>
      <c r="F623" s="41" t="s">
        <v>1029</v>
      </c>
      <c r="G623" t="s">
        <v>1013</v>
      </c>
      <c r="I623" s="5">
        <v>-62.187399999999997</v>
      </c>
      <c r="J623" s="5">
        <v>16.7425</v>
      </c>
      <c r="N623" t="str">
        <f t="shared" si="133"/>
        <v>Monserrat1, Monserrat&lt;br&gt;&lt;span style=font-size:11px&gt;Black 1900-44&lt;/span&gt;&lt;br&gt;description (Wells, 1984)</v>
      </c>
      <c r="O623" t="str">
        <f t="shared" si="132"/>
        <v>B1900Monserrat1Monserratdescription</v>
      </c>
      <c r="R623" t="str">
        <f t="shared" si="134"/>
        <v>dp</v>
      </c>
      <c r="S623" t="str">
        <f t="shared" si="136"/>
        <v>ar</v>
      </c>
      <c r="T623" t="str">
        <f t="shared" si="131"/>
        <v>r0</v>
      </c>
      <c r="U623" t="str">
        <f>IF(M623="consonant",#REF!,"")</f>
        <v/>
      </c>
      <c r="V623" t="str">
        <f t="shared" si="137"/>
        <v>lx</v>
      </c>
      <c r="W623" t="str">
        <f t="shared" si="138"/>
        <v>bk</v>
      </c>
      <c r="X623" t="str">
        <f t="shared" si="139"/>
        <v>un</v>
      </c>
      <c r="Y623" t="str">
        <f t="shared" si="135"/>
        <v>b</v>
      </c>
      <c r="AA623" t="str">
        <f t="shared" si="130"/>
        <v>const B1900Monserrat1Monserratdescription= L.marker([16.7425,-62.1874], {icon: dp_lx}).bindPopup('Monserrat1, Monserrat&lt;br&gt;&lt;span style=font-size:11px&gt;Black 1900-44&lt;/span&gt;&lt;br&gt;description (Wells, 1984)').addTo(B1900);</v>
      </c>
      <c r="AB623" t="e">
        <f>IF(I623="","","const "&amp;#REF!&amp;O623&amp;#REF!&amp;G623&amp;" = L.marker(["&amp;J623&amp;","&amp;I623&amp;"], {icon: "&amp;S623&amp;"_"&amp;Z623&amp;"}).bindPopup('This is "&amp;#REF!&amp;"').addTo("&amp;#REF!&amp;");")</f>
        <v>#REF!</v>
      </c>
      <c r="AG623" t="s">
        <v>8343</v>
      </c>
      <c r="BL623" t="s">
        <v>5676</v>
      </c>
    </row>
    <row r="624" spans="1:64">
      <c r="A624" t="s">
        <v>5332</v>
      </c>
      <c r="B624" t="s">
        <v>7776</v>
      </c>
      <c r="D624" t="s">
        <v>1240</v>
      </c>
      <c r="F624" s="41" t="s">
        <v>1030</v>
      </c>
      <c r="G624" t="s">
        <v>1025</v>
      </c>
      <c r="I624" s="5">
        <v>-61.3</v>
      </c>
      <c r="J624" s="5">
        <v>45.23</v>
      </c>
      <c r="N624" t="str">
        <f t="shared" si="133"/>
        <v>Bermuda1, Bermuda&lt;br&gt;&lt;span style=font-size:11px&gt;Black 1900-44&lt;/span&gt;&lt;br&gt;description (Ayres, 1933)</v>
      </c>
      <c r="O624" t="str">
        <f t="shared" si="132"/>
        <v>B1900Bermuda1Bermudadescription</v>
      </c>
      <c r="R624" t="str">
        <f t="shared" si="134"/>
        <v>dp</v>
      </c>
      <c r="S624" t="str">
        <f t="shared" si="136"/>
        <v>ar</v>
      </c>
      <c r="T624" t="str">
        <f t="shared" si="131"/>
        <v>r0</v>
      </c>
      <c r="U624" t="str">
        <f>IF(M624="consonant",#REF!,"")</f>
        <v/>
      </c>
      <c r="V624" t="str">
        <f t="shared" si="137"/>
        <v>lx</v>
      </c>
      <c r="W624" t="str">
        <f t="shared" si="138"/>
        <v>bk</v>
      </c>
      <c r="X624" t="str">
        <f t="shared" si="139"/>
        <v>un</v>
      </c>
      <c r="Y624" t="str">
        <f t="shared" si="135"/>
        <v>b</v>
      </c>
      <c r="AA624" t="str">
        <f t="shared" si="130"/>
        <v>const B1900Bermuda1Bermudadescription= L.marker([45.23,-61.3], {icon: dp_lx}).bindPopup('Bermuda1, Bermuda&lt;br&gt;&lt;span style=font-size:11px&gt;Black 1900-44&lt;/span&gt;&lt;br&gt;description (Ayres, 1933)').addTo(B1900);</v>
      </c>
      <c r="AB624" t="e">
        <f>IF(I624="","","const "&amp;#REF!&amp;O624&amp;#REF!&amp;G624&amp;" = L.marker(["&amp;J624&amp;","&amp;I624&amp;"], {icon: "&amp;S624&amp;"_"&amp;Z624&amp;"}).bindPopup('This is "&amp;#REF!&amp;"').addTo("&amp;#REF!&amp;");")</f>
        <v>#REF!</v>
      </c>
      <c r="AG624" t="s">
        <v>8344</v>
      </c>
      <c r="BL624" t="s">
        <v>5677</v>
      </c>
    </row>
    <row r="625" spans="1:64">
      <c r="A625" t="s">
        <v>5332</v>
      </c>
      <c r="B625" t="s">
        <v>6708</v>
      </c>
      <c r="C625" s="1"/>
      <c r="D625" s="1" t="s">
        <v>5351</v>
      </c>
      <c r="E625" s="1"/>
      <c r="F625" s="41" t="s">
        <v>1169</v>
      </c>
      <c r="G625" t="s">
        <v>1169</v>
      </c>
      <c r="I625" s="5">
        <v>-61.45</v>
      </c>
      <c r="J625" s="5">
        <v>12.03</v>
      </c>
      <c r="N625" t="str">
        <f t="shared" si="133"/>
        <v>Grenada, Grenada&lt;br&gt;&lt;span style=font-size:11px&gt;Black 1900-44&lt;/span&gt;&lt;br&gt;Speaker 138 (Thomas, 2003)</v>
      </c>
      <c r="O625" t="str">
        <f t="shared" si="132"/>
        <v>B1900GrenadaGrenadaSpeaker138</v>
      </c>
      <c r="R625" t="str">
        <f t="shared" si="134"/>
        <v>dp</v>
      </c>
      <c r="S625" t="str">
        <f t="shared" si="136"/>
        <v>ar</v>
      </c>
      <c r="T625" t="str">
        <f t="shared" si="131"/>
        <v>r0</v>
      </c>
      <c r="U625" t="str">
        <f>IF(M625="consonant",#REF!,"")</f>
        <v/>
      </c>
      <c r="V625" t="str">
        <f t="shared" si="137"/>
        <v>lx</v>
      </c>
      <c r="W625" t="str">
        <f t="shared" si="138"/>
        <v>bk</v>
      </c>
      <c r="X625" t="str">
        <f t="shared" si="139"/>
        <v>un</v>
      </c>
      <c r="Y625" t="str">
        <f t="shared" si="135"/>
        <v>b</v>
      </c>
      <c r="AA625" t="str">
        <f t="shared" si="130"/>
        <v>const B1900GrenadaGrenadaSpeaker138= L.marker([12.03,-61.45], {icon: dp_lx}).bindPopup('Grenada, Grenada&lt;br&gt;&lt;span style=font-size:11px&gt;Black 1900-44&lt;/span&gt;&lt;br&gt;Speaker 138 (Thomas, 2003)').addTo(B1900);</v>
      </c>
      <c r="AB625" t="e">
        <f>IF(I625="","","const "&amp;#REF!&amp;O625&amp;#REF!&amp;G625&amp;" = L.marker(["&amp;J625&amp;","&amp;I625&amp;"], {icon: "&amp;S625&amp;"_"&amp;Z625&amp;"}).bindPopup('This is "&amp;#REF!&amp;"').addTo("&amp;#REF!&amp;");")</f>
        <v>#REF!</v>
      </c>
      <c r="AG625" t="s">
        <v>8345</v>
      </c>
      <c r="BL625" t="s">
        <v>7267</v>
      </c>
    </row>
    <row r="626" spans="1:64">
      <c r="A626" t="s">
        <v>5332</v>
      </c>
      <c r="B626" t="s">
        <v>6710</v>
      </c>
      <c r="C626" s="1"/>
      <c r="D626" s="1" t="s">
        <v>5351</v>
      </c>
      <c r="E626" s="1"/>
      <c r="F626" s="41" t="s">
        <v>52</v>
      </c>
      <c r="G626" t="s">
        <v>5288</v>
      </c>
      <c r="I626" s="5">
        <v>-77.944699999999997</v>
      </c>
      <c r="J626" s="5">
        <v>34.225700000000003</v>
      </c>
      <c r="K626" s="23"/>
      <c r="L626" s="23"/>
      <c r="M626" s="23"/>
      <c r="N626" t="str">
        <f t="shared" si="133"/>
        <v>Wilmington, North Carolina&lt;br&gt;&lt;span style=font-size:11px&gt;Black 1900-44&lt;/span&gt;&lt;br&gt;Speaker 144 (Thomas, 2003)</v>
      </c>
      <c r="O626" t="str">
        <f t="shared" si="132"/>
        <v>B1900WilmingtonNorthCarolinaSpeaker144</v>
      </c>
      <c r="R626" t="str">
        <f t="shared" si="134"/>
        <v>dp</v>
      </c>
      <c r="S626" t="str">
        <f t="shared" si="136"/>
        <v>ar</v>
      </c>
      <c r="T626" t="str">
        <f t="shared" si="131"/>
        <v>r0</v>
      </c>
      <c r="U626" t="str">
        <f>IF(M626="consonant",#REF!,"")</f>
        <v/>
      </c>
      <c r="V626" t="str">
        <f t="shared" si="137"/>
        <v>lx</v>
      </c>
      <c r="W626" t="str">
        <f t="shared" si="138"/>
        <v>bk</v>
      </c>
      <c r="X626" t="str">
        <f t="shared" si="139"/>
        <v>un</v>
      </c>
      <c r="Y626" t="str">
        <f t="shared" si="135"/>
        <v>b</v>
      </c>
      <c r="AA626" t="str">
        <f t="shared" si="130"/>
        <v>const B1900WilmingtonNorthCarolinaSpeaker144= L.marker([34.2257,-77.9447], {icon: dp_lx}).bindPopup('Wilmington, North Carolina&lt;br&gt;&lt;span style=font-size:11px&gt;Black 1900-44&lt;/span&gt;&lt;br&gt;Speaker 144 (Thomas, 2003)').addTo(B1900);</v>
      </c>
      <c r="AB626" t="e">
        <f>IF(I626="","","const "&amp;#REF!&amp;O626&amp;#REF!&amp;G626&amp;" = L.marker(["&amp;J626&amp;","&amp;I626&amp;"], {icon: "&amp;S626&amp;"_"&amp;Z626&amp;"}).bindPopup('This is "&amp;#REF!&amp;"').addTo("&amp;#REF!&amp;");")</f>
        <v>#REF!</v>
      </c>
      <c r="AG626" t="s">
        <v>8346</v>
      </c>
      <c r="BL626" t="s">
        <v>7268</v>
      </c>
    </row>
    <row r="627" spans="1:64">
      <c r="A627" t="s">
        <v>5332</v>
      </c>
      <c r="B627" t="s">
        <v>6712</v>
      </c>
      <c r="C627" s="1"/>
      <c r="D627" s="1" t="s">
        <v>5351</v>
      </c>
      <c r="E627" s="1"/>
      <c r="F627" s="41" t="s">
        <v>561</v>
      </c>
      <c r="G627" t="s">
        <v>5288</v>
      </c>
      <c r="I627" s="5">
        <v>-78.071799999999996</v>
      </c>
      <c r="J627" s="5">
        <v>36.270699999999998</v>
      </c>
      <c r="K627" s="23"/>
      <c r="L627" s="23"/>
      <c r="M627" s="23"/>
      <c r="N627" t="str">
        <f t="shared" si="133"/>
        <v>Inez, North Carolina&lt;br&gt;&lt;span style=font-size:11px&gt;Black 1900-44&lt;/span&gt;&lt;br&gt;Speaker 146 (Thomas, 2003)</v>
      </c>
      <c r="O627" t="str">
        <f t="shared" si="132"/>
        <v>B1900InezNorthCarolinaSpeaker146</v>
      </c>
      <c r="R627" t="str">
        <f t="shared" si="134"/>
        <v>dp</v>
      </c>
      <c r="S627" t="str">
        <f t="shared" si="136"/>
        <v>ar</v>
      </c>
      <c r="T627" t="str">
        <f t="shared" si="131"/>
        <v>r0</v>
      </c>
      <c r="U627" t="str">
        <f>IF(M627="consonant",#REF!,"")</f>
        <v/>
      </c>
      <c r="V627" t="str">
        <f t="shared" si="137"/>
        <v>lx</v>
      </c>
      <c r="W627" t="str">
        <f t="shared" si="138"/>
        <v>bk</v>
      </c>
      <c r="X627" t="str">
        <f t="shared" si="139"/>
        <v>un</v>
      </c>
      <c r="Y627" t="str">
        <f t="shared" si="135"/>
        <v>b</v>
      </c>
      <c r="AA627" t="str">
        <f t="shared" si="130"/>
        <v>const B1900InezNorthCarolinaSpeaker146= L.marker([36.2707,-78.0718], {icon: dp_lx}).bindPopup('Inez, North Carolina&lt;br&gt;&lt;span style=font-size:11px&gt;Black 1900-44&lt;/span&gt;&lt;br&gt;Speaker 146 (Thomas, 2003)').addTo(B1900);</v>
      </c>
      <c r="AB627" t="e">
        <f>IF(I627="","","const "&amp;#REF!&amp;O627&amp;#REF!&amp;G627&amp;" = L.marker(["&amp;J627&amp;","&amp;I627&amp;"], {icon: "&amp;S627&amp;"_"&amp;Z627&amp;"}).bindPopup('This is "&amp;#REF!&amp;"').addTo("&amp;#REF!&amp;");")</f>
        <v>#REF!</v>
      </c>
      <c r="AG627" t="s">
        <v>8347</v>
      </c>
      <c r="BL627" t="s">
        <v>7269</v>
      </c>
    </row>
    <row r="628" spans="1:64">
      <c r="A628" t="s">
        <v>5332</v>
      </c>
      <c r="B628" t="s">
        <v>6714</v>
      </c>
      <c r="C628" s="1"/>
      <c r="D628" s="1" t="s">
        <v>5351</v>
      </c>
      <c r="E628" s="1"/>
      <c r="F628" s="41" t="s">
        <v>1180</v>
      </c>
      <c r="G628" t="s">
        <v>5288</v>
      </c>
      <c r="I628" s="5">
        <v>-79.180000000000007</v>
      </c>
      <c r="J628" s="5">
        <v>34.814900000000002</v>
      </c>
      <c r="K628" s="23"/>
      <c r="L628" s="23"/>
      <c r="M628" s="23"/>
      <c r="N628" t="str">
        <f t="shared" si="133"/>
        <v>Red Springs, North Carolina&lt;br&gt;&lt;span style=font-size:11px&gt;Black 1900-44&lt;/span&gt;&lt;br&gt;Speaker 148 (Thomas, 2003)</v>
      </c>
      <c r="O628" t="str">
        <f t="shared" si="132"/>
        <v>B1900RedSpringsNorthCarolinaSpeaker148</v>
      </c>
      <c r="R628" t="str">
        <f t="shared" si="134"/>
        <v>dp</v>
      </c>
      <c r="S628" t="str">
        <f t="shared" si="136"/>
        <v>ar</v>
      </c>
      <c r="T628" t="str">
        <f t="shared" si="131"/>
        <v>r0</v>
      </c>
      <c r="U628" t="str">
        <f>IF(M628="consonant",#REF!,"")</f>
        <v/>
      </c>
      <c r="V628" t="str">
        <f t="shared" si="137"/>
        <v>lx</v>
      </c>
      <c r="W628" t="str">
        <f t="shared" si="138"/>
        <v>bk</v>
      </c>
      <c r="X628" t="str">
        <f t="shared" si="139"/>
        <v>un</v>
      </c>
      <c r="Y628" t="str">
        <f t="shared" si="135"/>
        <v>b</v>
      </c>
      <c r="AA628" t="str">
        <f t="shared" si="130"/>
        <v>const B1900RedSpringsNorthCarolinaSpeaker148= L.marker([34.8149,-79.18], {icon: dp_lx}).bindPopup('Red Springs, North Carolina&lt;br&gt;&lt;span style=font-size:11px&gt;Black 1900-44&lt;/span&gt;&lt;br&gt;Speaker 148 (Thomas, 2003)').addTo(B1900);</v>
      </c>
      <c r="AB628" t="e">
        <f>IF(I628="","","const "&amp;#REF!&amp;O628&amp;#REF!&amp;G628&amp;" = L.marker(["&amp;J628&amp;","&amp;I628&amp;"], {icon: "&amp;S628&amp;"_"&amp;Z628&amp;"}).bindPopup('This is "&amp;#REF!&amp;"').addTo("&amp;#REF!&amp;");")</f>
        <v>#REF!</v>
      </c>
      <c r="AG628" t="s">
        <v>8348</v>
      </c>
      <c r="BL628" t="s">
        <v>7270</v>
      </c>
    </row>
    <row r="629" spans="1:64">
      <c r="A629" t="s">
        <v>5332</v>
      </c>
      <c r="B629" t="s">
        <v>6716</v>
      </c>
      <c r="C629" s="1"/>
      <c r="D629" s="1" t="s">
        <v>5351</v>
      </c>
      <c r="E629" s="1"/>
      <c r="F629" s="41" t="s">
        <v>465</v>
      </c>
      <c r="G629" t="s">
        <v>5288</v>
      </c>
      <c r="I629" s="5">
        <v>-75.981300000000005</v>
      </c>
      <c r="J629" s="5">
        <v>35.1143</v>
      </c>
      <c r="K629" s="23"/>
      <c r="L629" s="23"/>
      <c r="M629" s="23"/>
      <c r="N629" t="str">
        <f t="shared" si="133"/>
        <v>Ocracoke, North Carolina&lt;br&gt;&lt;span style=font-size:11px&gt;Black 1900-44&lt;/span&gt;&lt;br&gt;Speaker 150 (Thomas, 2003)</v>
      </c>
      <c r="O629" t="str">
        <f t="shared" si="132"/>
        <v>B1900OcracokeNorthCarolinaSpeaker150</v>
      </c>
      <c r="R629" t="str">
        <f t="shared" si="134"/>
        <v>dp</v>
      </c>
      <c r="S629" t="str">
        <f t="shared" si="136"/>
        <v>ar</v>
      </c>
      <c r="T629" t="str">
        <f t="shared" si="131"/>
        <v>r0</v>
      </c>
      <c r="U629" t="str">
        <f>IF(M629="consonant",#REF!,"")</f>
        <v/>
      </c>
      <c r="V629" t="str">
        <f t="shared" si="137"/>
        <v>lx</v>
      </c>
      <c r="W629" t="str">
        <f t="shared" si="138"/>
        <v>bk</v>
      </c>
      <c r="X629" t="str">
        <f t="shared" si="139"/>
        <v>un</v>
      </c>
      <c r="Y629" t="str">
        <f t="shared" si="135"/>
        <v>b</v>
      </c>
      <c r="AA629" t="str">
        <f t="shared" ref="AA629:AA692" si="140">IF(OR(R629="",V629=""),"",IF(I629="","","const "&amp;O629&amp;"= L.marker(["&amp;J629&amp;","&amp;I629&amp;"], {icon: "&amp;R629&amp;"_"&amp;V629&amp;"}).bindPopup('"&amp;N629&amp;"').addTo("&amp;A629&amp;");"))</f>
        <v>const B1900OcracokeNorthCarolinaSpeaker150= L.marker([35.1143,-75.9813], {icon: dp_lx}).bindPopup('Ocracoke, North Carolina&lt;br&gt;&lt;span style=font-size:11px&gt;Black 1900-44&lt;/span&gt;&lt;br&gt;Speaker 150 (Thomas, 2003)').addTo(B1900);</v>
      </c>
      <c r="AB629" t="e">
        <f>IF(I629="","","const "&amp;#REF!&amp;O629&amp;#REF!&amp;G629&amp;" = L.marker(["&amp;J629&amp;","&amp;I629&amp;"], {icon: "&amp;S629&amp;"_"&amp;Z629&amp;"}).bindPopup('This is "&amp;#REF!&amp;"').addTo("&amp;#REF!&amp;");")</f>
        <v>#REF!</v>
      </c>
      <c r="AG629" t="s">
        <v>8349</v>
      </c>
      <c r="BL629" t="s">
        <v>7271</v>
      </c>
    </row>
    <row r="630" spans="1:64">
      <c r="A630" t="s">
        <v>5332</v>
      </c>
      <c r="B630" t="s">
        <v>6718</v>
      </c>
      <c r="C630" s="1"/>
      <c r="D630" s="1" t="s">
        <v>5351</v>
      </c>
      <c r="E630" s="1"/>
      <c r="F630" s="41" t="s">
        <v>465</v>
      </c>
      <c r="G630" t="s">
        <v>5288</v>
      </c>
      <c r="I630" s="5">
        <v>-75.981300000000005</v>
      </c>
      <c r="J630" s="5">
        <v>35.1143</v>
      </c>
      <c r="K630" s="23"/>
      <c r="L630" s="23"/>
      <c r="M630" s="23"/>
      <c r="N630" t="str">
        <f t="shared" si="133"/>
        <v>Ocracoke, North Carolina&lt;br&gt;&lt;span style=font-size:11px&gt;Black 1900-44&lt;/span&gt;&lt;br&gt;Speaker 151 (Thomas, 2003)</v>
      </c>
      <c r="O630" t="str">
        <f t="shared" si="132"/>
        <v>B1900OcracokeNorthCarolinaSpeaker151</v>
      </c>
      <c r="R630" t="str">
        <f t="shared" si="134"/>
        <v>dp</v>
      </c>
      <c r="S630" t="str">
        <f t="shared" si="136"/>
        <v>ar</v>
      </c>
      <c r="T630" t="str">
        <f t="shared" ref="T630:T693" si="141">IF(M630="rhot","",IF(M630="AAE_7R","r7",IF(AND(D630="(Labov et al, 2003)",M630="W"),"r3","r0")))</f>
        <v>r0</v>
      </c>
      <c r="U630" t="str">
        <f>IF(M630="consonant",#REF!,"")</f>
        <v/>
      </c>
      <c r="V630" t="str">
        <f t="shared" si="137"/>
        <v>lx</v>
      </c>
      <c r="W630" t="str">
        <f t="shared" si="138"/>
        <v>bk</v>
      </c>
      <c r="X630" t="str">
        <f t="shared" si="139"/>
        <v>un</v>
      </c>
      <c r="Y630" t="str">
        <f t="shared" si="135"/>
        <v>b</v>
      </c>
      <c r="AA630" t="str">
        <f t="shared" si="140"/>
        <v>const B1900OcracokeNorthCarolinaSpeaker151= L.marker([35.1143,-75.9813], {icon: dp_lx}).bindPopup('Ocracoke, North Carolina&lt;br&gt;&lt;span style=font-size:11px&gt;Black 1900-44&lt;/span&gt;&lt;br&gt;Speaker 151 (Thomas, 2003)').addTo(B1900);</v>
      </c>
      <c r="AB630" t="e">
        <f>IF(I630="","","const "&amp;#REF!&amp;O630&amp;#REF!&amp;G630&amp;" = L.marker(["&amp;J630&amp;","&amp;I630&amp;"], {icon: "&amp;S630&amp;"_"&amp;Z630&amp;"}).bindPopup('This is "&amp;#REF!&amp;"').addTo("&amp;#REF!&amp;");")</f>
        <v>#REF!</v>
      </c>
      <c r="AG630" t="s">
        <v>8350</v>
      </c>
      <c r="BL630" t="s">
        <v>7272</v>
      </c>
    </row>
    <row r="631" spans="1:64">
      <c r="A631" t="s">
        <v>5332</v>
      </c>
      <c r="B631" t="s">
        <v>6720</v>
      </c>
      <c r="C631" s="1"/>
      <c r="D631" s="1" t="s">
        <v>5351</v>
      </c>
      <c r="E631" s="1"/>
      <c r="F631" s="41" t="s">
        <v>463</v>
      </c>
      <c r="G631" t="s">
        <v>5288</v>
      </c>
      <c r="I631" s="5">
        <v>-75.994900000000001</v>
      </c>
      <c r="J631" s="5">
        <v>35.508200000000002</v>
      </c>
      <c r="K631" s="23"/>
      <c r="L631" s="23"/>
      <c r="M631" s="23"/>
      <c r="N631" t="str">
        <f t="shared" si="133"/>
        <v>Engelhard, North Carolina&lt;br&gt;&lt;span style=font-size:11px&gt;Black 1900-44&lt;/span&gt;&lt;br&gt;Speaker 152 (Thomas, 2003)</v>
      </c>
      <c r="O631" t="str">
        <f t="shared" si="132"/>
        <v>B1900EngelhardNorthCarolinaSpeaker152</v>
      </c>
      <c r="R631" t="str">
        <f t="shared" si="134"/>
        <v>dp</v>
      </c>
      <c r="S631" t="str">
        <f t="shared" si="136"/>
        <v>ar</v>
      </c>
      <c r="T631" t="str">
        <f t="shared" si="141"/>
        <v>r0</v>
      </c>
      <c r="U631" t="str">
        <f>IF(M631="consonant",#REF!,"")</f>
        <v/>
      </c>
      <c r="V631" t="str">
        <f t="shared" si="137"/>
        <v>lx</v>
      </c>
      <c r="W631" t="str">
        <f t="shared" si="138"/>
        <v>bk</v>
      </c>
      <c r="X631" t="str">
        <f t="shared" si="139"/>
        <v>un</v>
      </c>
      <c r="Y631" t="str">
        <f t="shared" si="135"/>
        <v>b</v>
      </c>
      <c r="AA631" t="str">
        <f t="shared" si="140"/>
        <v>const B1900EngelhardNorthCarolinaSpeaker152= L.marker([35.5082,-75.9949], {icon: dp_lx}).bindPopup('Engelhard, North Carolina&lt;br&gt;&lt;span style=font-size:11px&gt;Black 1900-44&lt;/span&gt;&lt;br&gt;Speaker 152 (Thomas, 2003)').addTo(B1900);</v>
      </c>
      <c r="AB631" t="e">
        <f>IF(I631="","","const "&amp;#REF!&amp;O631&amp;#REF!&amp;G631&amp;" = L.marker(["&amp;J631&amp;","&amp;I631&amp;"], {icon: "&amp;S631&amp;"_"&amp;Z631&amp;"}).bindPopup('This is "&amp;#REF!&amp;"').addTo("&amp;#REF!&amp;");")</f>
        <v>#REF!</v>
      </c>
      <c r="AG631" t="s">
        <v>8351</v>
      </c>
      <c r="BL631" t="s">
        <v>7273</v>
      </c>
    </row>
    <row r="632" spans="1:64">
      <c r="A632" t="s">
        <v>5332</v>
      </c>
      <c r="B632" t="s">
        <v>6722</v>
      </c>
      <c r="C632" s="1"/>
      <c r="D632" s="1" t="s">
        <v>5351</v>
      </c>
      <c r="E632" s="1"/>
      <c r="F632" s="41" t="s">
        <v>1178</v>
      </c>
      <c r="G632" t="s">
        <v>5288</v>
      </c>
      <c r="I632" s="5">
        <v>-76.329400000000007</v>
      </c>
      <c r="J632" s="5">
        <v>35.4054</v>
      </c>
      <c r="K632" s="23"/>
      <c r="L632" s="23"/>
      <c r="M632" s="23"/>
      <c r="N632" t="str">
        <f t="shared" si="133"/>
        <v>Swan Quarte, North Carolina&lt;br&gt;&lt;span style=font-size:11px&gt;Black 1900-44&lt;/span&gt;&lt;br&gt;Speaker 153 (Thomas, 2003)</v>
      </c>
      <c r="O632" t="str">
        <f t="shared" si="132"/>
        <v>B1900SwanQuarteNorthCarolinaSpeaker153</v>
      </c>
      <c r="R632" t="str">
        <f t="shared" si="134"/>
        <v>dp</v>
      </c>
      <c r="S632" t="str">
        <f t="shared" si="136"/>
        <v>ar</v>
      </c>
      <c r="T632" t="str">
        <f t="shared" si="141"/>
        <v>r0</v>
      </c>
      <c r="U632" t="str">
        <f>IF(M632="consonant",#REF!,"")</f>
        <v/>
      </c>
      <c r="V632" t="str">
        <f t="shared" si="137"/>
        <v>lx</v>
      </c>
      <c r="W632" t="str">
        <f t="shared" si="138"/>
        <v>bk</v>
      </c>
      <c r="X632" t="str">
        <f t="shared" si="139"/>
        <v>un</v>
      </c>
      <c r="Y632" t="str">
        <f t="shared" si="135"/>
        <v>b</v>
      </c>
      <c r="AA632" t="str">
        <f t="shared" si="140"/>
        <v>const B1900SwanQuarteNorthCarolinaSpeaker153= L.marker([35.4054,-76.3294], {icon: dp_lx}).bindPopup('Swan Quarte, North Carolina&lt;br&gt;&lt;span style=font-size:11px&gt;Black 1900-44&lt;/span&gt;&lt;br&gt;Speaker 153 (Thomas, 2003)').addTo(B1900);</v>
      </c>
      <c r="AB632" t="e">
        <f>IF(I632="","","const "&amp;#REF!&amp;O632&amp;#REF!&amp;G632&amp;" = L.marker(["&amp;J632&amp;","&amp;I632&amp;"], {icon: "&amp;S632&amp;"_"&amp;Z632&amp;"}).bindPopup('This is "&amp;#REF!&amp;"').addTo("&amp;#REF!&amp;");")</f>
        <v>#REF!</v>
      </c>
      <c r="AG632" t="s">
        <v>8352</v>
      </c>
      <c r="BL632" t="s">
        <v>7274</v>
      </c>
    </row>
    <row r="633" spans="1:64">
      <c r="A633" t="s">
        <v>5332</v>
      </c>
      <c r="B633" t="s">
        <v>6724</v>
      </c>
      <c r="C633" s="1"/>
      <c r="D633" s="1" t="s">
        <v>5351</v>
      </c>
      <c r="E633" s="1"/>
      <c r="F633" s="41" t="s">
        <v>463</v>
      </c>
      <c r="G633" t="s">
        <v>5288</v>
      </c>
      <c r="I633" s="5">
        <v>-75.994900000000001</v>
      </c>
      <c r="J633" s="5">
        <v>35.508200000000002</v>
      </c>
      <c r="K633" s="23"/>
      <c r="L633" s="23"/>
      <c r="M633" s="23"/>
      <c r="N633" t="str">
        <f t="shared" si="133"/>
        <v>Engelhard, North Carolina&lt;br&gt;&lt;span style=font-size:11px&gt;Black 1900-44&lt;/span&gt;&lt;br&gt;Speaker 154 (Thomas, 2003)</v>
      </c>
      <c r="O633" t="str">
        <f t="shared" si="132"/>
        <v>B1900EngelhardNorthCarolinaSpeaker154</v>
      </c>
      <c r="R633" t="str">
        <f t="shared" si="134"/>
        <v>dp</v>
      </c>
      <c r="S633" t="str">
        <f t="shared" si="136"/>
        <v>ar</v>
      </c>
      <c r="T633" t="str">
        <f t="shared" si="141"/>
        <v>r0</v>
      </c>
      <c r="U633" t="str">
        <f>IF(M633="consonant",#REF!,"")</f>
        <v/>
      </c>
      <c r="V633" t="str">
        <f t="shared" si="137"/>
        <v>lx</v>
      </c>
      <c r="W633" t="str">
        <f t="shared" si="138"/>
        <v>bk</v>
      </c>
      <c r="X633" t="str">
        <f t="shared" si="139"/>
        <v>un</v>
      </c>
      <c r="Y633" t="str">
        <f t="shared" si="135"/>
        <v>b</v>
      </c>
      <c r="AA633" t="str">
        <f t="shared" si="140"/>
        <v>const B1900EngelhardNorthCarolinaSpeaker154= L.marker([35.5082,-75.9949], {icon: dp_lx}).bindPopup('Engelhard, North Carolina&lt;br&gt;&lt;span style=font-size:11px&gt;Black 1900-44&lt;/span&gt;&lt;br&gt;Speaker 154 (Thomas, 2003)').addTo(B1900);</v>
      </c>
      <c r="AB633" t="e">
        <f>IF(I633="","","const "&amp;#REF!&amp;O633&amp;#REF!&amp;G633&amp;" = L.marker(["&amp;J633&amp;","&amp;I633&amp;"], {icon: "&amp;S633&amp;"_"&amp;Z633&amp;"}).bindPopup('This is "&amp;#REF!&amp;"').addTo("&amp;#REF!&amp;");")</f>
        <v>#REF!</v>
      </c>
      <c r="AG633" t="s">
        <v>8353</v>
      </c>
      <c r="BL633" t="s">
        <v>7275</v>
      </c>
    </row>
    <row r="634" spans="1:64">
      <c r="A634" t="s">
        <v>5332</v>
      </c>
      <c r="B634" t="s">
        <v>6726</v>
      </c>
      <c r="C634" s="1"/>
      <c r="D634" s="1" t="s">
        <v>5351</v>
      </c>
      <c r="E634" s="1"/>
      <c r="F634" s="41" t="s">
        <v>1174</v>
      </c>
      <c r="G634" t="s">
        <v>5294</v>
      </c>
      <c r="I634" s="5">
        <v>-96.515000000000001</v>
      </c>
      <c r="J634" s="5">
        <v>29.04</v>
      </c>
      <c r="K634" s="23"/>
      <c r="L634" s="23"/>
      <c r="M634" s="23"/>
      <c r="N634" t="str">
        <f t="shared" si="133"/>
        <v>Springville, Texas&lt;br&gt;&lt;span style=font-size:11px&gt;Black 1900-44&lt;/span&gt;&lt;br&gt;Speaker 161 (Thomas, 2003)</v>
      </c>
      <c r="O634" t="str">
        <f t="shared" si="132"/>
        <v>B1900SpringvilleTexasSpeaker161</v>
      </c>
      <c r="R634" t="str">
        <f t="shared" si="134"/>
        <v>dp</v>
      </c>
      <c r="S634" t="str">
        <f t="shared" si="136"/>
        <v>ar</v>
      </c>
      <c r="T634" t="str">
        <f t="shared" si="141"/>
        <v>r0</v>
      </c>
      <c r="U634" t="str">
        <f>IF(M634="consonant",#REF!,"")</f>
        <v/>
      </c>
      <c r="V634" t="str">
        <f t="shared" si="137"/>
        <v>lx</v>
      </c>
      <c r="W634" t="str">
        <f t="shared" si="138"/>
        <v>bk</v>
      </c>
      <c r="X634" t="str">
        <f t="shared" si="139"/>
        <v>un</v>
      </c>
      <c r="Y634" t="str">
        <f t="shared" si="135"/>
        <v>b</v>
      </c>
      <c r="AA634" t="str">
        <f t="shared" si="140"/>
        <v>const B1900SpringvilleTexasSpeaker161= L.marker([29.04,-96.515], {icon: dp_lx}).bindPopup('Springville, Texas&lt;br&gt;&lt;span style=font-size:11px&gt;Black 1900-44&lt;/span&gt;&lt;br&gt;Speaker 161 (Thomas, 2003)').addTo(B1900);</v>
      </c>
      <c r="AB634" t="e">
        <f>IF(I634="","","const "&amp;#REF!&amp;O634&amp;#REF!&amp;G634&amp;" = L.marker(["&amp;J634&amp;","&amp;I634&amp;"], {icon: "&amp;S634&amp;"_"&amp;Z634&amp;"}).bindPopup('This is "&amp;#REF!&amp;"').addTo("&amp;#REF!&amp;");")</f>
        <v>#REF!</v>
      </c>
      <c r="AG634" t="s">
        <v>8354</v>
      </c>
      <c r="BL634" t="s">
        <v>7276</v>
      </c>
    </row>
    <row r="635" spans="1:64">
      <c r="A635" t="s">
        <v>5332</v>
      </c>
      <c r="B635" t="s">
        <v>6728</v>
      </c>
      <c r="C635" s="1"/>
      <c r="D635" s="1" t="s">
        <v>5351</v>
      </c>
      <c r="E635" s="1"/>
      <c r="F635" s="41" t="s">
        <v>1174</v>
      </c>
      <c r="G635" t="s">
        <v>5294</v>
      </c>
      <c r="I635" s="5">
        <v>-96.37</v>
      </c>
      <c r="J635" s="5">
        <v>30.674399999999999</v>
      </c>
      <c r="K635" s="23"/>
      <c r="L635" s="23"/>
      <c r="M635" s="23"/>
      <c r="N635" t="str">
        <f t="shared" si="133"/>
        <v>Springville, Texas&lt;br&gt;&lt;span style=font-size:11px&gt;Black 1900-44&lt;/span&gt;&lt;br&gt;Speaker 162 (Thomas, 2003)</v>
      </c>
      <c r="O635" t="str">
        <f t="shared" si="132"/>
        <v>B1900SpringvilleTexasSpeaker162</v>
      </c>
      <c r="R635" t="str">
        <f t="shared" si="134"/>
        <v>dp</v>
      </c>
      <c r="S635" t="str">
        <f t="shared" si="136"/>
        <v>ar</v>
      </c>
      <c r="T635" t="str">
        <f t="shared" si="141"/>
        <v>r0</v>
      </c>
      <c r="U635" t="str">
        <f>IF(M635="consonant",#REF!,"")</f>
        <v/>
      </c>
      <c r="V635" t="str">
        <f t="shared" si="137"/>
        <v>lx</v>
      </c>
      <c r="W635" t="str">
        <f t="shared" si="138"/>
        <v>bk</v>
      </c>
      <c r="X635" t="str">
        <f t="shared" si="139"/>
        <v>un</v>
      </c>
      <c r="Y635" t="str">
        <f t="shared" si="135"/>
        <v>b</v>
      </c>
      <c r="AA635" t="str">
        <f t="shared" si="140"/>
        <v>const B1900SpringvilleTexasSpeaker162= L.marker([30.6744,-96.37], {icon: dp_lx}).bindPopup('Springville, Texas&lt;br&gt;&lt;span style=font-size:11px&gt;Black 1900-44&lt;/span&gt;&lt;br&gt;Speaker 162 (Thomas, 2003)').addTo(B1900);</v>
      </c>
      <c r="AB635" t="e">
        <f>IF(I635="","","const "&amp;#REF!&amp;O635&amp;#REF!&amp;G635&amp;" = L.marker(["&amp;J635&amp;","&amp;I635&amp;"], {icon: "&amp;S635&amp;"_"&amp;Z635&amp;"}).bindPopup('This is "&amp;#REF!&amp;"').addTo("&amp;#REF!&amp;");")</f>
        <v>#REF!</v>
      </c>
      <c r="AG635" t="s">
        <v>8355</v>
      </c>
      <c r="BL635" t="s">
        <v>7277</v>
      </c>
    </row>
    <row r="636" spans="1:64">
      <c r="A636" t="s">
        <v>5332</v>
      </c>
      <c r="B636" t="s">
        <v>6730</v>
      </c>
      <c r="C636" s="1"/>
      <c r="D636" s="1" t="s">
        <v>5351</v>
      </c>
      <c r="E636" s="1"/>
      <c r="F636" s="41" t="s">
        <v>1176</v>
      </c>
      <c r="G636" t="s">
        <v>5294</v>
      </c>
      <c r="I636" s="5">
        <v>-95.751599999999996</v>
      </c>
      <c r="J636" s="5">
        <v>31.0246</v>
      </c>
      <c r="K636" s="23"/>
      <c r="L636" s="23"/>
      <c r="M636" s="23"/>
      <c r="N636" t="str">
        <f t="shared" si="133"/>
        <v>Midway, Texas&lt;br&gt;&lt;span style=font-size:11px&gt;Black 1900-44&lt;/span&gt;&lt;br&gt;Speaker 163 (Thomas, 2003)</v>
      </c>
      <c r="O636" t="str">
        <f t="shared" si="132"/>
        <v>B1900MidwayTexasSpeaker163</v>
      </c>
      <c r="R636" t="str">
        <f t="shared" si="134"/>
        <v>dp</v>
      </c>
      <c r="S636" t="str">
        <f t="shared" si="136"/>
        <v>ar</v>
      </c>
      <c r="T636" t="str">
        <f t="shared" si="141"/>
        <v>r0</v>
      </c>
      <c r="U636" t="str">
        <f>IF(M636="consonant",#REF!,"")</f>
        <v/>
      </c>
      <c r="V636" t="str">
        <f t="shared" si="137"/>
        <v>lx</v>
      </c>
      <c r="W636" t="str">
        <f t="shared" si="138"/>
        <v>bk</v>
      </c>
      <c r="X636" t="str">
        <f t="shared" si="139"/>
        <v>un</v>
      </c>
      <c r="Y636" t="str">
        <f t="shared" si="135"/>
        <v>b</v>
      </c>
      <c r="AA636" t="str">
        <f t="shared" si="140"/>
        <v>const B1900MidwayTexasSpeaker163= L.marker([31.0246,-95.7516], {icon: dp_lx}).bindPopup('Midway, Texas&lt;br&gt;&lt;span style=font-size:11px&gt;Black 1900-44&lt;/span&gt;&lt;br&gt;Speaker 163 (Thomas, 2003)').addTo(B1900);</v>
      </c>
      <c r="AB636" t="e">
        <f>IF(I636="","","const "&amp;#REF!&amp;O636&amp;#REF!&amp;G636&amp;" = L.marker(["&amp;J636&amp;","&amp;I636&amp;"], {icon: "&amp;S636&amp;"_"&amp;Z636&amp;"}).bindPopup('This is "&amp;#REF!&amp;"').addTo("&amp;#REF!&amp;");")</f>
        <v>#REF!</v>
      </c>
      <c r="AG636" t="s">
        <v>8356</v>
      </c>
      <c r="BL636" t="s">
        <v>7278</v>
      </c>
    </row>
    <row r="637" spans="1:64">
      <c r="A637" t="s">
        <v>5332</v>
      </c>
      <c r="B637" t="s">
        <v>6732</v>
      </c>
      <c r="C637" s="1"/>
      <c r="D637" s="1" t="s">
        <v>5351</v>
      </c>
      <c r="E637" s="1"/>
      <c r="F637" s="41" t="s">
        <v>1175</v>
      </c>
      <c r="G637" t="s">
        <v>5294</v>
      </c>
      <c r="I637" s="5">
        <v>-96.37</v>
      </c>
      <c r="J637" s="5">
        <v>30.674399999999999</v>
      </c>
      <c r="K637" s="23"/>
      <c r="L637" s="23"/>
      <c r="M637" s="23"/>
      <c r="N637" t="str">
        <f t="shared" si="133"/>
        <v>Bryan, Texas&lt;br&gt;&lt;span style=font-size:11px&gt;Black 1900-44&lt;/span&gt;&lt;br&gt;Speaker 164 (Thomas, 2003)</v>
      </c>
      <c r="O637" t="str">
        <f t="shared" si="132"/>
        <v>B1900BryanTexasSpeaker164</v>
      </c>
      <c r="R637" t="str">
        <f t="shared" si="134"/>
        <v>dp</v>
      </c>
      <c r="S637" t="str">
        <f t="shared" si="136"/>
        <v>ar</v>
      </c>
      <c r="T637" t="str">
        <f t="shared" si="141"/>
        <v>r0</v>
      </c>
      <c r="U637" t="str">
        <f>IF(M637="consonant",#REF!,"")</f>
        <v/>
      </c>
      <c r="V637" t="str">
        <f t="shared" si="137"/>
        <v>lx</v>
      </c>
      <c r="W637" t="str">
        <f t="shared" si="138"/>
        <v>bk</v>
      </c>
      <c r="X637" t="str">
        <f t="shared" si="139"/>
        <v>un</v>
      </c>
      <c r="Y637" t="str">
        <f t="shared" si="135"/>
        <v>b</v>
      </c>
      <c r="AA637" t="str">
        <f t="shared" si="140"/>
        <v>const B1900BryanTexasSpeaker164= L.marker([30.6744,-96.37], {icon: dp_lx}).bindPopup('Bryan, Texas&lt;br&gt;&lt;span style=font-size:11px&gt;Black 1900-44&lt;/span&gt;&lt;br&gt;Speaker 164 (Thomas, 2003)').addTo(B1900);</v>
      </c>
      <c r="AB637" t="e">
        <f>IF(I637="","","const "&amp;#REF!&amp;O637&amp;#REF!&amp;G637&amp;" = L.marker(["&amp;J637&amp;","&amp;I637&amp;"], {icon: "&amp;S637&amp;"_"&amp;Z637&amp;"}).bindPopup('This is "&amp;#REF!&amp;"').addTo("&amp;#REF!&amp;");")</f>
        <v>#REF!</v>
      </c>
      <c r="AG637" t="s">
        <v>8357</v>
      </c>
      <c r="BL637" t="s">
        <v>7279</v>
      </c>
    </row>
    <row r="638" spans="1:64">
      <c r="A638" t="s">
        <v>5332</v>
      </c>
      <c r="C638" s="1"/>
      <c r="D638" s="1" t="s">
        <v>1246</v>
      </c>
      <c r="E638" s="1"/>
      <c r="F638" s="41" t="s">
        <v>52</v>
      </c>
      <c r="G638" t="s">
        <v>5288</v>
      </c>
      <c r="I638" s="5">
        <v>-77.31</v>
      </c>
      <c r="J638" s="5">
        <v>35.53</v>
      </c>
      <c r="M638" t="s">
        <v>1206</v>
      </c>
      <c r="N638" t="str">
        <f t="shared" si="133"/>
        <v>Wilmington, North Carolina&lt;br&gt;&lt;span style=font-size:11px&gt;Black 1900-44&lt;/span&gt;&lt;br&gt; (Butters &amp; Nix, 1986)</v>
      </c>
      <c r="O638" t="str">
        <f t="shared" si="132"/>
        <v>B1900WilmingtonNorthCarolina</v>
      </c>
      <c r="R638" t="str">
        <f t="shared" si="134"/>
        <v/>
      </c>
      <c r="S638" t="str">
        <f t="shared" si="136"/>
        <v>ar</v>
      </c>
      <c r="T638" t="str">
        <f t="shared" si="141"/>
        <v>r0</v>
      </c>
      <c r="U638" t="e">
        <f>IF(M638="consonant",#REF!,"")</f>
        <v>#REF!</v>
      </c>
      <c r="V638" t="str">
        <f t="shared" si="137"/>
        <v>lx</v>
      </c>
      <c r="W638" t="str">
        <f t="shared" si="138"/>
        <v>bk</v>
      </c>
      <c r="X638" t="str">
        <f t="shared" si="139"/>
        <v>un</v>
      </c>
      <c r="Y638" t="str">
        <f t="shared" si="135"/>
        <v>b</v>
      </c>
      <c r="AA638" t="str">
        <f t="shared" si="140"/>
        <v/>
      </c>
      <c r="AB638" t="e">
        <f>IF(I638="","","const "&amp;#REF!&amp;O638&amp;#REF!&amp;G638&amp;" = L.marker(["&amp;J638&amp;","&amp;I638&amp;"], {icon: "&amp;S638&amp;"_"&amp;Z638&amp;"}).bindPopup('This is "&amp;#REF!&amp;"').addTo("&amp;#REF!&amp;");")</f>
        <v>#REF!</v>
      </c>
      <c r="AG638" t="s">
        <v>5164</v>
      </c>
      <c r="BL638" t="s">
        <v>5164</v>
      </c>
    </row>
    <row r="639" spans="1:64">
      <c r="A639" t="s">
        <v>5332</v>
      </c>
      <c r="B639" t="s">
        <v>7776</v>
      </c>
      <c r="C639" s="1"/>
      <c r="D639" s="1" t="s">
        <v>5398</v>
      </c>
      <c r="E639" s="1"/>
      <c r="F639" s="42"/>
      <c r="G639" t="s">
        <v>1014</v>
      </c>
      <c r="I639" s="5">
        <v>-77.396299999999997</v>
      </c>
      <c r="J639" s="5">
        <v>25.034300000000002</v>
      </c>
      <c r="M639" t="s">
        <v>1206</v>
      </c>
      <c r="N639" t="str">
        <f t="shared" si="133"/>
        <v>, Bahamas&lt;br&gt;&lt;span style=font-size:11px&gt;Black 1900-44&lt;/span&gt;&lt;br&gt;description (Wells, 1984)</v>
      </c>
      <c r="O639" t="str">
        <f t="shared" si="132"/>
        <v>B1900Bahamasdescription</v>
      </c>
      <c r="R639" t="str">
        <f t="shared" si="134"/>
        <v/>
      </c>
      <c r="S639" t="str">
        <f t="shared" si="136"/>
        <v>ar</v>
      </c>
      <c r="T639" t="str">
        <f t="shared" si="141"/>
        <v>r0</v>
      </c>
      <c r="U639" t="e">
        <f>IF(M639="consonant",#REF!,"")</f>
        <v>#REF!</v>
      </c>
      <c r="V639" t="str">
        <f t="shared" si="137"/>
        <v>lx</v>
      </c>
      <c r="W639" t="str">
        <f t="shared" si="138"/>
        <v>bk</v>
      </c>
      <c r="X639" t="str">
        <f t="shared" si="139"/>
        <v>un</v>
      </c>
      <c r="Y639" t="str">
        <f t="shared" si="135"/>
        <v>b</v>
      </c>
      <c r="AA639" t="str">
        <f t="shared" si="140"/>
        <v/>
      </c>
      <c r="AB639" t="e">
        <f>IF(I639="","","const "&amp;#REF!&amp;O639&amp;#REF!&amp;G639&amp;" = L.marker(["&amp;J639&amp;","&amp;I639&amp;"], {icon: "&amp;S639&amp;"_"&amp;Z639&amp;"}).bindPopup('This is "&amp;#REF!&amp;"').addTo("&amp;#REF!&amp;");")</f>
        <v>#REF!</v>
      </c>
      <c r="AG639" t="s">
        <v>5164</v>
      </c>
      <c r="BL639" t="s">
        <v>5164</v>
      </c>
    </row>
    <row r="640" spans="1:64">
      <c r="A640" t="s">
        <v>5332</v>
      </c>
      <c r="B640" t="s">
        <v>7776</v>
      </c>
      <c r="C640" s="1"/>
      <c r="D640" s="1" t="s">
        <v>5398</v>
      </c>
      <c r="E640" s="1"/>
      <c r="F640" s="42"/>
      <c r="G640" t="s">
        <v>1009</v>
      </c>
      <c r="I640" s="5">
        <v>-77.297499999999999</v>
      </c>
      <c r="J640" s="5">
        <v>18.1096</v>
      </c>
      <c r="M640" t="s">
        <v>1206</v>
      </c>
      <c r="N640" t="str">
        <f t="shared" si="133"/>
        <v>, Jamaica&lt;br&gt;&lt;span style=font-size:11px&gt;Black 1900-44&lt;/span&gt;&lt;br&gt;description (Wells, 1984)</v>
      </c>
      <c r="O640" t="str">
        <f t="shared" si="132"/>
        <v>B1900Jamaicadescription</v>
      </c>
      <c r="R640" t="str">
        <f t="shared" si="134"/>
        <v/>
      </c>
      <c r="S640" t="str">
        <f t="shared" si="136"/>
        <v>ar</v>
      </c>
      <c r="T640" t="str">
        <f t="shared" si="141"/>
        <v>r0</v>
      </c>
      <c r="U640" t="e">
        <f>IF(M640="consonant",#REF!,"")</f>
        <v>#REF!</v>
      </c>
      <c r="V640" t="str">
        <f t="shared" si="137"/>
        <v>lx</v>
      </c>
      <c r="W640" t="str">
        <f t="shared" si="138"/>
        <v>bk</v>
      </c>
      <c r="X640" t="str">
        <f t="shared" si="139"/>
        <v>un</v>
      </c>
      <c r="Y640" t="str">
        <f t="shared" si="135"/>
        <v>b</v>
      </c>
      <c r="AA640" t="str">
        <f t="shared" si="140"/>
        <v/>
      </c>
      <c r="AB640" t="e">
        <f>IF(I640="","","const "&amp;#REF!&amp;O640&amp;#REF!&amp;G640&amp;" = L.marker(["&amp;J640&amp;","&amp;I640&amp;"], {icon: "&amp;S640&amp;"_"&amp;Z640&amp;"}).bindPopup('This is "&amp;#REF!&amp;"').addTo("&amp;#REF!&amp;");")</f>
        <v>#REF!</v>
      </c>
      <c r="AG640" t="s">
        <v>5164</v>
      </c>
      <c r="BL640" t="s">
        <v>5164</v>
      </c>
    </row>
    <row r="641" spans="1:64">
      <c r="A641" t="s">
        <v>5332</v>
      </c>
      <c r="B641" s="1">
        <v>847</v>
      </c>
      <c r="C641" s="1"/>
      <c r="D641" s="1" t="s">
        <v>5400</v>
      </c>
      <c r="E641" s="1"/>
      <c r="F641" s="41" t="s">
        <v>1193</v>
      </c>
      <c r="G641" t="s">
        <v>5294</v>
      </c>
      <c r="I641" s="5"/>
      <c r="J641" s="5"/>
      <c r="N641" t="str">
        <f t="shared" si="133"/>
        <v>Dallas1, Texas&lt;br&gt;&lt;span style=font-size:11px&gt;Black 1900-44&lt;/span&gt;&lt;br&gt;847 DASS 847 (LAGS 847)</v>
      </c>
      <c r="O641" t="str">
        <f t="shared" si="132"/>
        <v>B1900Dallas1Texas847</v>
      </c>
      <c r="R641" t="str">
        <f t="shared" si="134"/>
        <v>dp</v>
      </c>
      <c r="S641" t="str">
        <f t="shared" si="136"/>
        <v>ar</v>
      </c>
      <c r="T641" t="str">
        <f t="shared" si="141"/>
        <v>r0</v>
      </c>
      <c r="U641" t="str">
        <f>IF(M641="consonant",#REF!,"")</f>
        <v/>
      </c>
      <c r="V641" t="str">
        <f t="shared" si="137"/>
        <v>lx</v>
      </c>
      <c r="W641" t="str">
        <f t="shared" si="138"/>
        <v>bk</v>
      </c>
      <c r="X641" t="str">
        <f t="shared" si="139"/>
        <v>un</v>
      </c>
      <c r="Y641" t="str">
        <f t="shared" si="135"/>
        <v>b</v>
      </c>
      <c r="AA641" t="str">
        <f t="shared" si="140"/>
        <v/>
      </c>
      <c r="AB641" t="str">
        <f>IF(I641="","","const "&amp;#REF!&amp;O641&amp;#REF!&amp;G641&amp;" = L.marker(["&amp;J641&amp;","&amp;I641&amp;"], {icon: "&amp;S641&amp;"_"&amp;Z641&amp;"}).bindPopup('This is "&amp;#REF!&amp;"').addTo("&amp;#REF!&amp;");")</f>
        <v/>
      </c>
      <c r="AG641" t="s">
        <v>5164</v>
      </c>
      <c r="BL641" t="s">
        <v>5164</v>
      </c>
    </row>
    <row r="642" spans="1:64">
      <c r="A642" t="s">
        <v>5333</v>
      </c>
      <c r="B642" s="16" t="s">
        <v>183</v>
      </c>
      <c r="D642" t="s">
        <v>5399</v>
      </c>
      <c r="F642" s="41" t="s">
        <v>183</v>
      </c>
      <c r="G642" t="s">
        <v>5288</v>
      </c>
      <c r="I642" s="5">
        <v>-78.898600000000002</v>
      </c>
      <c r="J642" s="5">
        <v>35.994</v>
      </c>
      <c r="N642" t="str">
        <f t="shared" si="133"/>
        <v>Durham, North Carolina&lt;br&gt;&lt;span style=font-size:11px&gt;Black 1945-74&lt;/span&gt;&lt;br&gt;Durham ANAE (Labov et al, 2003)</v>
      </c>
      <c r="O642" t="str">
        <f t="shared" si="132"/>
        <v>B1950DurhamNorthCarolinaDurham</v>
      </c>
      <c r="R642" t="str">
        <f t="shared" si="134"/>
        <v>dp</v>
      </c>
      <c r="S642" t="str">
        <f t="shared" si="136"/>
        <v>ar</v>
      </c>
      <c r="T642" t="str">
        <f t="shared" si="141"/>
        <v>r0</v>
      </c>
      <c r="U642" t="str">
        <f>IF(M642="consonant",#REF!,"")</f>
        <v/>
      </c>
      <c r="V642" t="str">
        <f t="shared" si="137"/>
        <v>lx</v>
      </c>
      <c r="W642" t="str">
        <f t="shared" si="138"/>
        <v>bk</v>
      </c>
      <c r="X642" t="str">
        <f t="shared" si="139"/>
        <v>un</v>
      </c>
      <c r="Y642" t="str">
        <f t="shared" si="135"/>
        <v>b</v>
      </c>
      <c r="AA642" t="str">
        <f t="shared" si="140"/>
        <v>const B1950DurhamNorthCarolinaDurham= L.marker([35.994,-78.8986], {icon: dp_lx}).bindPopup('Durham, North Carolina&lt;br&gt;&lt;span style=font-size:11px&gt;Black 1945-74&lt;/span&gt;&lt;br&gt;Durham ANAE (Labov et al, 2003)').addTo(B1950);</v>
      </c>
      <c r="AB642" t="e">
        <f>IF(I642="","","const "&amp;#REF!&amp;O642&amp;#REF!&amp;G642&amp;" = L.marker(["&amp;J642&amp;","&amp;I642&amp;"], {icon: "&amp;S642&amp;"_"&amp;Z642&amp;"}).bindPopup('This is "&amp;#REF!&amp;"').addTo("&amp;#REF!&amp;");")</f>
        <v>#REF!</v>
      </c>
      <c r="AG642" t="s">
        <v>8358</v>
      </c>
      <c r="BL642" t="s">
        <v>5678</v>
      </c>
    </row>
    <row r="643" spans="1:64">
      <c r="A643" t="s">
        <v>5333</v>
      </c>
      <c r="B643" s="16" t="s">
        <v>264</v>
      </c>
      <c r="D643" t="s">
        <v>5399</v>
      </c>
      <c r="F643" s="41" t="s">
        <v>264</v>
      </c>
      <c r="G643" t="s">
        <v>5283</v>
      </c>
      <c r="I643" s="5">
        <v>-81.034800000000004</v>
      </c>
      <c r="J643" s="5">
        <v>34.000700000000002</v>
      </c>
      <c r="N643" t="str">
        <f t="shared" si="133"/>
        <v>Columbia, South Carolina&lt;br&gt;&lt;span style=font-size:11px&gt;Black 1945-74&lt;/span&gt;&lt;br&gt;Columbia ANAE (Labov et al, 2003)</v>
      </c>
      <c r="O643" t="str">
        <f t="shared" ref="O643" si="142">A643&amp;SUBSTITUTE(SUBSTITUTE(SUBSTITUTE(F643,".","")," ",""),"-","")&amp;SUBSTITUTE(G643," ","")&amp;SUBSTITUTE(SUBSTITUTE(SUBSTITUTE(B643,".","")," ",""),"-","")</f>
        <v>B1950ColumbiaSouthCarolinaColumbia</v>
      </c>
      <c r="R643" t="str">
        <f t="shared" si="134"/>
        <v>dp</v>
      </c>
      <c r="S643" t="str">
        <f t="shared" si="136"/>
        <v>ar</v>
      </c>
      <c r="T643" t="str">
        <f t="shared" si="141"/>
        <v>r0</v>
      </c>
      <c r="U643" t="str">
        <f>IF(M643="consonant",#REF!,"")</f>
        <v/>
      </c>
      <c r="V643" t="str">
        <f t="shared" si="137"/>
        <v>lx</v>
      </c>
      <c r="W643" t="str">
        <f t="shared" si="138"/>
        <v>bk</v>
      </c>
      <c r="X643" t="str">
        <f t="shared" si="139"/>
        <v>un</v>
      </c>
      <c r="Y643" t="str">
        <f t="shared" si="135"/>
        <v>b</v>
      </c>
      <c r="AA643" t="str">
        <f t="shared" si="140"/>
        <v>const B1950ColumbiaSouthCarolinaColumbia= L.marker([34.0007,-81.0348], {icon: dp_lx}).bindPopup('Columbia, South Carolina&lt;br&gt;&lt;span style=font-size:11px&gt;Black 1945-74&lt;/span&gt;&lt;br&gt;Columbia ANAE (Labov et al, 2003)').addTo(B1950);</v>
      </c>
      <c r="AB643" t="e">
        <f>IF(I643="","","const "&amp;#REF!&amp;O643&amp;#REF!&amp;G643&amp;" = L.marker(["&amp;J643&amp;","&amp;I643&amp;"], {icon: "&amp;S643&amp;"_"&amp;Z643&amp;"}).bindPopup('This is "&amp;#REF!&amp;"').addTo("&amp;#REF!&amp;");")</f>
        <v>#REF!</v>
      </c>
      <c r="AG643" t="s">
        <v>8359</v>
      </c>
      <c r="BL643" t="s">
        <v>5679</v>
      </c>
    </row>
    <row r="644" spans="1:64">
      <c r="A644" t="s">
        <v>5333</v>
      </c>
      <c r="B644" s="16" t="s">
        <v>72</v>
      </c>
      <c r="D644" t="s">
        <v>5399</v>
      </c>
      <c r="F644" s="41" t="s">
        <v>72</v>
      </c>
      <c r="G644" t="s">
        <v>5289</v>
      </c>
      <c r="I644" s="5">
        <v>-82.010499999999993</v>
      </c>
      <c r="J644" s="5">
        <v>33.473500000000001</v>
      </c>
      <c r="N644" t="str">
        <f t="shared" ref="N644:N707" si="143">F644&amp;", "&amp;G644&amp;"&lt;br&gt;&lt;span style=font-size:11px&gt;"&amp;IF(E644="","",E644&amp;" ")&amp;IF(TRIM(LEFT(A644,LEN(A644)-4))="W","White ",IF(TRIM(LEFT(A644,LEN(A644)-4))="B","Black ",IF(TRIM(LEFT(A644,LEN(A644)-4))="L","Hispanic ",IF(TRIM(LEFT(A644,LEN(A644)-4))="N","Indigenous ",IF(TRIM(LEFT(A644,LEN(A644)-4))="A","Asian ","")))))&amp;IF(TRIM(RIGHT(A644,LEN(A644)-1))="1700","1700-99",IF(TRIM(RIGHT(A644,LEN(A644)-1))="1800","1800-44",IF(TRIM(RIGHT(A644,LEN(A644)-1))="1850","1845-74",IF(TRIM(RIGHT(A644,LEN(A644)-1))="1870","1875-99",IF(TRIM(RIGHT(A644,LEN(A644)-1))="1900","1900-44",IF(TRIM(RIGHT(A644,LEN(A644)-1))="1950","1945-74",IF(TRIM(RIGHT(A644,LEN(A644)-1))="1970","1975-99","")))))))&amp;"&lt;/span&gt;&lt;br&gt;"&amp;B644&amp;" "&amp;IF(E644="","",E644&amp;" ")&amp;D644</f>
        <v>Augusta, Georgia&lt;br&gt;&lt;span style=font-size:11px&gt;Black 1945-74&lt;/span&gt;&lt;br&gt;Augusta ANAE (Labov et al, 2003)</v>
      </c>
      <c r="O644" t="str">
        <f t="shared" ref="O644:O670" si="144">A644&amp;SUBSTITUTE(SUBSTITUTE(SUBSTITUTE(F644,".","")," ",""),"-","")&amp;SUBSTITUTE(G644," ","")&amp;SUBSTITUTE(SUBSTITUTE(SUBSTITUTE(B644,".","")," ",""),"-","")</f>
        <v>B1950AugustaGeorgiaAugusta</v>
      </c>
      <c r="R644" t="str">
        <f t="shared" si="134"/>
        <v>dp</v>
      </c>
      <c r="S644" t="str">
        <f t="shared" si="136"/>
        <v>ar</v>
      </c>
      <c r="T644" t="str">
        <f t="shared" si="141"/>
        <v>r0</v>
      </c>
      <c r="U644" t="str">
        <f>IF(M644="consonant",#REF!,"")</f>
        <v/>
      </c>
      <c r="V644" t="str">
        <f t="shared" si="137"/>
        <v>lx</v>
      </c>
      <c r="W644" t="str">
        <f t="shared" si="138"/>
        <v>bk</v>
      </c>
      <c r="X644" t="str">
        <f t="shared" si="139"/>
        <v>un</v>
      </c>
      <c r="Y644" t="str">
        <f t="shared" si="135"/>
        <v>b</v>
      </c>
      <c r="AA644" t="str">
        <f t="shared" si="140"/>
        <v>const B1950AugustaGeorgiaAugusta= L.marker([33.4735,-82.0105], {icon: dp_lx}).bindPopup('Augusta, Georgia&lt;br&gt;&lt;span style=font-size:11px&gt;Black 1945-74&lt;/span&gt;&lt;br&gt;Augusta ANAE (Labov et al, 2003)').addTo(B1950);</v>
      </c>
      <c r="AB644" t="e">
        <f>IF(I644="","","const "&amp;#REF!&amp;O644&amp;#REF!&amp;G644&amp;" = L.marker(["&amp;J644&amp;","&amp;I644&amp;"], {icon: "&amp;S644&amp;"_"&amp;Z644&amp;"}).bindPopup('This is "&amp;#REF!&amp;"').addTo("&amp;#REF!&amp;");")</f>
        <v>#REF!</v>
      </c>
      <c r="AG644" t="s">
        <v>8360</v>
      </c>
      <c r="BL644" t="s">
        <v>5680</v>
      </c>
    </row>
    <row r="645" spans="1:64">
      <c r="A645" t="s">
        <v>5333</v>
      </c>
      <c r="B645" s="16" t="s">
        <v>70</v>
      </c>
      <c r="D645" t="s">
        <v>5399</v>
      </c>
      <c r="F645" s="41" t="s">
        <v>70</v>
      </c>
      <c r="G645" t="s">
        <v>5289</v>
      </c>
      <c r="I645" s="5">
        <v>-84.388000000000005</v>
      </c>
      <c r="J645" s="5">
        <v>33.749000000000002</v>
      </c>
      <c r="N645" t="str">
        <f t="shared" si="143"/>
        <v>Atlanta, Georgia&lt;br&gt;&lt;span style=font-size:11px&gt;Black 1945-74&lt;/span&gt;&lt;br&gt;Atlanta ANAE (Labov et al, 2003)</v>
      </c>
      <c r="O645" t="str">
        <f t="shared" si="144"/>
        <v>B1950AtlantaGeorgiaAtlanta</v>
      </c>
      <c r="R645" t="str">
        <f t="shared" si="134"/>
        <v>dp</v>
      </c>
      <c r="S645" t="str">
        <f t="shared" si="136"/>
        <v>ar</v>
      </c>
      <c r="T645" t="str">
        <f t="shared" si="141"/>
        <v>r0</v>
      </c>
      <c r="U645" t="str">
        <f>IF(M645="consonant",#REF!,"")</f>
        <v/>
      </c>
      <c r="V645" t="str">
        <f t="shared" si="137"/>
        <v>lx</v>
      </c>
      <c r="W645" t="str">
        <f t="shared" si="138"/>
        <v>bk</v>
      </c>
      <c r="X645" t="str">
        <f t="shared" si="139"/>
        <v>un</v>
      </c>
      <c r="Y645" t="str">
        <f t="shared" si="135"/>
        <v>b</v>
      </c>
      <c r="AA645" t="str">
        <f t="shared" si="140"/>
        <v>const B1950AtlantaGeorgiaAtlanta= L.marker([33.749,-84.388], {icon: dp_lx}).bindPopup('Atlanta, Georgia&lt;br&gt;&lt;span style=font-size:11px&gt;Black 1945-74&lt;/span&gt;&lt;br&gt;Atlanta ANAE (Labov et al, 2003)').addTo(B1950);</v>
      </c>
      <c r="AB645" t="e">
        <f>IF(I645="","","const "&amp;#REF!&amp;O645&amp;#REF!&amp;G645&amp;" = L.marker(["&amp;J645&amp;","&amp;I645&amp;"], {icon: "&amp;S645&amp;"_"&amp;Z645&amp;"}).bindPopup('This is "&amp;#REF!&amp;"').addTo("&amp;#REF!&amp;");")</f>
        <v>#REF!</v>
      </c>
      <c r="AG645" t="s">
        <v>8361</v>
      </c>
      <c r="BL645" t="s">
        <v>5681</v>
      </c>
    </row>
    <row r="646" spans="1:64">
      <c r="A646" t="s">
        <v>5333</v>
      </c>
      <c r="B646" s="16" t="s">
        <v>209</v>
      </c>
      <c r="D646" t="s">
        <v>5399</v>
      </c>
      <c r="F646" s="41" t="s">
        <v>209</v>
      </c>
      <c r="G646" t="s">
        <v>5295</v>
      </c>
      <c r="I646" s="5">
        <v>-90.184799999999996</v>
      </c>
      <c r="J646" s="5">
        <v>32.2988</v>
      </c>
      <c r="N646" t="str">
        <f t="shared" si="143"/>
        <v>Jackson, Michigan&lt;br&gt;&lt;span style=font-size:11px&gt;Black 1945-74&lt;/span&gt;&lt;br&gt;Jackson ANAE (Labov et al, 2003)</v>
      </c>
      <c r="O646" t="str">
        <f t="shared" si="144"/>
        <v>B1950JacksonMichiganJackson</v>
      </c>
      <c r="R646" t="str">
        <f t="shared" si="134"/>
        <v>dp</v>
      </c>
      <c r="S646" t="str">
        <f t="shared" si="136"/>
        <v>ar</v>
      </c>
      <c r="T646" t="str">
        <f t="shared" si="141"/>
        <v>r0</v>
      </c>
      <c r="U646" t="str">
        <f>IF(M646="consonant",#REF!,"")</f>
        <v/>
      </c>
      <c r="V646" t="str">
        <f t="shared" si="137"/>
        <v>lx</v>
      </c>
      <c r="W646" t="str">
        <f t="shared" si="138"/>
        <v>bk</v>
      </c>
      <c r="X646" t="str">
        <f t="shared" si="139"/>
        <v>un</v>
      </c>
      <c r="Y646" t="str">
        <f t="shared" si="135"/>
        <v>b</v>
      </c>
      <c r="AA646" t="str">
        <f t="shared" si="140"/>
        <v>const B1950JacksonMichiganJackson= L.marker([32.2988,-90.1848], {icon: dp_lx}).bindPopup('Jackson, Michigan&lt;br&gt;&lt;span style=font-size:11px&gt;Black 1945-74&lt;/span&gt;&lt;br&gt;Jackson ANAE (Labov et al, 2003)').addTo(B1950);</v>
      </c>
      <c r="AB646" t="e">
        <f>IF(I646="","","const "&amp;#REF!&amp;O646&amp;#REF!&amp;G646&amp;" = L.marker(["&amp;J646&amp;","&amp;I646&amp;"], {icon: "&amp;S646&amp;"_"&amp;Z646&amp;"}).bindPopup('This is "&amp;#REF!&amp;"').addTo("&amp;#REF!&amp;");")</f>
        <v>#REF!</v>
      </c>
      <c r="AG646" t="s">
        <v>8362</v>
      </c>
      <c r="BL646" t="s">
        <v>5682</v>
      </c>
    </row>
    <row r="647" spans="1:64">
      <c r="A647" t="s">
        <v>5333</v>
      </c>
      <c r="B647" s="16" t="s">
        <v>121</v>
      </c>
      <c r="D647" t="s">
        <v>5399</v>
      </c>
      <c r="F647" s="41" t="s">
        <v>121</v>
      </c>
      <c r="G647" t="s">
        <v>5293</v>
      </c>
      <c r="I647" s="5">
        <v>-90.0715</v>
      </c>
      <c r="J647" s="5">
        <v>29.9511</v>
      </c>
      <c r="N647" t="str">
        <f t="shared" si="143"/>
        <v>New Orleans, Louisiana&lt;br&gt;&lt;span style=font-size:11px&gt;Black 1945-74&lt;/span&gt;&lt;br&gt;New Orleans ANAE (Labov et al, 2003)</v>
      </c>
      <c r="O647" t="str">
        <f t="shared" si="144"/>
        <v>B1950NewOrleansLouisianaNewOrleans</v>
      </c>
      <c r="R647" t="str">
        <f t="shared" si="134"/>
        <v>dp</v>
      </c>
      <c r="S647" t="str">
        <f t="shared" si="136"/>
        <v>ar</v>
      </c>
      <c r="T647" t="str">
        <f t="shared" si="141"/>
        <v>r0</v>
      </c>
      <c r="U647" t="str">
        <f>IF(M647="consonant",#REF!,"")</f>
        <v/>
      </c>
      <c r="V647" t="str">
        <f t="shared" si="137"/>
        <v>lx</v>
      </c>
      <c r="W647" t="str">
        <f t="shared" si="138"/>
        <v>bk</v>
      </c>
      <c r="X647" t="str">
        <f t="shared" si="139"/>
        <v>un</v>
      </c>
      <c r="Y647" t="str">
        <f t="shared" si="135"/>
        <v>b</v>
      </c>
      <c r="AA647" t="str">
        <f t="shared" si="140"/>
        <v>const B1950NewOrleansLouisianaNewOrleans= L.marker([29.9511,-90.0715], {icon: dp_lx}).bindPopup('New Orleans, Louisiana&lt;br&gt;&lt;span style=font-size:11px&gt;Black 1945-74&lt;/span&gt;&lt;br&gt;New Orleans ANAE (Labov et al, 2003)').addTo(B1950);</v>
      </c>
      <c r="AB647" t="e">
        <f>IF(I647="","","const "&amp;#REF!&amp;O647&amp;#REF!&amp;G647&amp;" = L.marker(["&amp;J647&amp;","&amp;I647&amp;"], {icon: "&amp;S647&amp;"_"&amp;Z647&amp;"}).bindPopup('This is "&amp;#REF!&amp;"').addTo("&amp;#REF!&amp;");")</f>
        <v>#REF!</v>
      </c>
      <c r="AG647" t="s">
        <v>8363</v>
      </c>
      <c r="BL647" t="s">
        <v>6458</v>
      </c>
    </row>
    <row r="648" spans="1:64">
      <c r="A648" t="s">
        <v>5333</v>
      </c>
      <c r="B648" s="16" t="s">
        <v>296</v>
      </c>
      <c r="D648" t="s">
        <v>5399</v>
      </c>
      <c r="F648" s="41" t="s">
        <v>296</v>
      </c>
      <c r="G648" t="s">
        <v>5294</v>
      </c>
      <c r="I648" s="5">
        <v>-101.8552</v>
      </c>
      <c r="J648" s="5">
        <v>33.5779</v>
      </c>
      <c r="N648" t="str">
        <f t="shared" si="143"/>
        <v>Lubbock, Texas&lt;br&gt;&lt;span style=font-size:11px&gt;Black 1945-74&lt;/span&gt;&lt;br&gt;Lubbock ANAE (Labov et al, 2003)</v>
      </c>
      <c r="O648" t="str">
        <f t="shared" si="144"/>
        <v>B1950LubbockTexasLubbock</v>
      </c>
      <c r="R648" t="str">
        <f t="shared" si="134"/>
        <v>dp</v>
      </c>
      <c r="S648" t="str">
        <f t="shared" si="136"/>
        <v>ar</v>
      </c>
      <c r="T648" t="str">
        <f t="shared" si="141"/>
        <v>r0</v>
      </c>
      <c r="U648" t="str">
        <f>IF(M648="consonant",#REF!,"")</f>
        <v/>
      </c>
      <c r="V648" t="str">
        <f t="shared" si="137"/>
        <v>lx</v>
      </c>
      <c r="W648" t="str">
        <f t="shared" si="138"/>
        <v>bk</v>
      </c>
      <c r="X648" t="str">
        <f t="shared" si="139"/>
        <v>un</v>
      </c>
      <c r="Y648" t="str">
        <f t="shared" si="135"/>
        <v>b</v>
      </c>
      <c r="AA648" t="str">
        <f t="shared" si="140"/>
        <v>const B1950LubbockTexasLubbock= L.marker([33.5779,-101.8552], {icon: dp_lx}).bindPopup('Lubbock, Texas&lt;br&gt;&lt;span style=font-size:11px&gt;Black 1945-74&lt;/span&gt;&lt;br&gt;Lubbock ANAE (Labov et al, 2003)').addTo(B1950);</v>
      </c>
      <c r="AB648" t="e">
        <f>IF(I648="","","const "&amp;#REF!&amp;O648&amp;#REF!&amp;G648&amp;" = L.marker(["&amp;J648&amp;","&amp;I648&amp;"], {icon: "&amp;S648&amp;"_"&amp;Z648&amp;"}).bindPopup('This is "&amp;#REF!&amp;"').addTo("&amp;#REF!&amp;");")</f>
        <v>#REF!</v>
      </c>
      <c r="AG648" t="s">
        <v>8364</v>
      </c>
      <c r="BL648" t="s">
        <v>5683</v>
      </c>
    </row>
    <row r="649" spans="1:64">
      <c r="A649" t="s">
        <v>5333</v>
      </c>
      <c r="B649" s="16" t="s">
        <v>25</v>
      </c>
      <c r="D649" t="s">
        <v>5399</v>
      </c>
      <c r="F649" s="41" t="s">
        <v>25</v>
      </c>
      <c r="G649" t="s">
        <v>5290</v>
      </c>
      <c r="I649" s="5">
        <v>-118.2437</v>
      </c>
      <c r="J649" s="5">
        <v>34.052199999999999</v>
      </c>
      <c r="N649" t="str">
        <f t="shared" si="143"/>
        <v>Los Angeles, California&lt;br&gt;&lt;span style=font-size:11px&gt;Black 1945-74&lt;/span&gt;&lt;br&gt;Los Angeles ANAE (Labov et al, 2003)</v>
      </c>
      <c r="O649" t="str">
        <f t="shared" si="144"/>
        <v>B1950LosAngelesCaliforniaLosAngeles</v>
      </c>
      <c r="R649" t="str">
        <f t="shared" si="134"/>
        <v>dp</v>
      </c>
      <c r="S649" t="str">
        <f t="shared" si="136"/>
        <v>ar</v>
      </c>
      <c r="T649" t="str">
        <f t="shared" si="141"/>
        <v>r0</v>
      </c>
      <c r="U649" t="str">
        <f>IF(M649="consonant",#REF!,"")</f>
        <v/>
      </c>
      <c r="V649" t="str">
        <f t="shared" si="137"/>
        <v>lx</v>
      </c>
      <c r="W649" t="str">
        <f t="shared" si="138"/>
        <v>bk</v>
      </c>
      <c r="X649" t="str">
        <f t="shared" si="139"/>
        <v>un</v>
      </c>
      <c r="Y649" t="str">
        <f t="shared" si="135"/>
        <v>b</v>
      </c>
      <c r="AA649" t="str">
        <f t="shared" si="140"/>
        <v>const B1950LosAngelesCaliforniaLosAngeles= L.marker([34.0522,-118.2437], {icon: dp_lx}).bindPopup('Los Angeles, California&lt;br&gt;&lt;span style=font-size:11px&gt;Black 1945-74&lt;/span&gt;&lt;br&gt;Los Angeles ANAE (Labov et al, 2003)').addTo(B1950);</v>
      </c>
      <c r="AB649" t="e">
        <f>IF(I649="","","const "&amp;#REF!&amp;O649&amp;#REF!&amp;G649&amp;" = L.marker(["&amp;J649&amp;","&amp;I649&amp;"], {icon: "&amp;S649&amp;"_"&amp;Z649&amp;"}).bindPopup('This is "&amp;#REF!&amp;"').addTo("&amp;#REF!&amp;");")</f>
        <v>#REF!</v>
      </c>
      <c r="AG649" t="s">
        <v>8365</v>
      </c>
      <c r="BL649" t="s">
        <v>6459</v>
      </c>
    </row>
    <row r="650" spans="1:64">
      <c r="A650" t="s">
        <v>5333</v>
      </c>
      <c r="B650" s="16" t="s">
        <v>93</v>
      </c>
      <c r="D650" t="s">
        <v>5399</v>
      </c>
      <c r="F650" s="41" t="s">
        <v>93</v>
      </c>
      <c r="G650" t="s">
        <v>92</v>
      </c>
      <c r="I650" s="5">
        <v>-87.629800000000003</v>
      </c>
      <c r="J650" s="5">
        <v>41.878100000000003</v>
      </c>
      <c r="N650" t="str">
        <f t="shared" si="143"/>
        <v>Chicago, IL&lt;br&gt;&lt;span style=font-size:11px&gt;Black 1945-74&lt;/span&gt;&lt;br&gt;Chicago ANAE (Labov et al, 2003)</v>
      </c>
      <c r="O650" t="str">
        <f t="shared" si="144"/>
        <v>B1950ChicagoILChicago</v>
      </c>
      <c r="R650" t="str">
        <f t="shared" ref="R650:R713" si="145">IF(M650="consonant","",IF(G650="Jamaica","lo",IF(OR(A650="W1700",A650="B1850",M650="Carib",M650="LA",M650="UM",M650="Bra",M650="EaNL"),"mn","dp")))</f>
        <v>dp</v>
      </c>
      <c r="S650" t="str">
        <f t="shared" si="136"/>
        <v>ar</v>
      </c>
      <c r="T650" t="str">
        <f t="shared" si="141"/>
        <v>r0</v>
      </c>
      <c r="U650" t="str">
        <f>IF(M650="consonant",#REF!,"")</f>
        <v/>
      </c>
      <c r="V650" t="str">
        <f t="shared" si="137"/>
        <v>lx</v>
      </c>
      <c r="W650" t="str">
        <f t="shared" si="138"/>
        <v>bk</v>
      </c>
      <c r="X650" t="str">
        <f t="shared" si="139"/>
        <v>un</v>
      </c>
      <c r="Y650" t="str">
        <f t="shared" si="135"/>
        <v>b</v>
      </c>
      <c r="AA650" t="str">
        <f t="shared" si="140"/>
        <v>const B1950ChicagoILChicago= L.marker([41.8781,-87.6298], {icon: dp_lx}).bindPopup('Chicago, IL&lt;br&gt;&lt;span style=font-size:11px&gt;Black 1945-74&lt;/span&gt;&lt;br&gt;Chicago ANAE (Labov et al, 2003)').addTo(B1950);</v>
      </c>
      <c r="AB650" t="e">
        <f>IF(I650="","","const "&amp;#REF!&amp;O650&amp;#REF!&amp;G650&amp;" = L.marker(["&amp;J650&amp;","&amp;I650&amp;"], {icon: "&amp;S650&amp;"_"&amp;Z650&amp;"}).bindPopup('This is "&amp;#REF!&amp;"').addTo("&amp;#REF!&amp;");")</f>
        <v>#REF!</v>
      </c>
      <c r="AG650" t="s">
        <v>8366</v>
      </c>
      <c r="BL650" t="s">
        <v>5684</v>
      </c>
    </row>
    <row r="651" spans="1:64">
      <c r="A651" t="s">
        <v>5333</v>
      </c>
      <c r="B651" s="16" t="s">
        <v>142</v>
      </c>
      <c r="D651" t="s">
        <v>5399</v>
      </c>
      <c r="F651" s="41" t="s">
        <v>142</v>
      </c>
      <c r="G651" t="s">
        <v>5295</v>
      </c>
      <c r="I651" s="5">
        <v>-83.0458</v>
      </c>
      <c r="J651" s="5">
        <v>42.331400000000002</v>
      </c>
      <c r="N651" t="str">
        <f t="shared" si="143"/>
        <v>Detroit, Michigan&lt;br&gt;&lt;span style=font-size:11px&gt;Black 1945-74&lt;/span&gt;&lt;br&gt;Detroit ANAE (Labov et al, 2003)</v>
      </c>
      <c r="O651" t="str">
        <f t="shared" si="144"/>
        <v>B1950DetroitMichiganDetroit</v>
      </c>
      <c r="R651" t="str">
        <f t="shared" si="145"/>
        <v>dp</v>
      </c>
      <c r="S651" t="str">
        <f t="shared" si="136"/>
        <v>ar</v>
      </c>
      <c r="T651" t="str">
        <f t="shared" si="141"/>
        <v>r0</v>
      </c>
      <c r="U651" t="str">
        <f>IF(M651="consonant",#REF!,"")</f>
        <v/>
      </c>
      <c r="V651" t="str">
        <f t="shared" si="137"/>
        <v>lx</v>
      </c>
      <c r="W651" t="str">
        <f t="shared" si="138"/>
        <v>bk</v>
      </c>
      <c r="X651" t="str">
        <f t="shared" si="139"/>
        <v>un</v>
      </c>
      <c r="Y651" t="str">
        <f t="shared" si="135"/>
        <v>b</v>
      </c>
      <c r="AA651" t="str">
        <f t="shared" si="140"/>
        <v>const B1950DetroitMichiganDetroit= L.marker([42.3314,-83.0458], {icon: dp_lx}).bindPopup('Detroit, Michigan&lt;br&gt;&lt;span style=font-size:11px&gt;Black 1945-74&lt;/span&gt;&lt;br&gt;Detroit ANAE (Labov et al, 2003)').addTo(B1950);</v>
      </c>
      <c r="AB651" t="e">
        <f>IF(I651="","","const "&amp;#REF!&amp;O651&amp;#REF!&amp;G651&amp;" = L.marker(["&amp;J651&amp;","&amp;I651&amp;"], {icon: "&amp;S651&amp;"_"&amp;Z651&amp;"}).bindPopup('This is "&amp;#REF!&amp;"').addTo("&amp;#REF!&amp;");")</f>
        <v>#REF!</v>
      </c>
      <c r="AG651" t="s">
        <v>8367</v>
      </c>
      <c r="BL651" t="s">
        <v>5685</v>
      </c>
    </row>
    <row r="652" spans="1:64">
      <c r="A652" t="s">
        <v>5333</v>
      </c>
      <c r="B652" s="16" t="s">
        <v>327</v>
      </c>
      <c r="D652" t="s">
        <v>5399</v>
      </c>
      <c r="F652" s="41" t="s">
        <v>327</v>
      </c>
      <c r="G652" t="s">
        <v>5151</v>
      </c>
      <c r="I652" s="5">
        <v>-74.006</v>
      </c>
      <c r="J652" s="5">
        <v>40.712800000000001</v>
      </c>
      <c r="N652" t="str">
        <f t="shared" si="143"/>
        <v>NYC, New York&lt;br&gt;&lt;span style=font-size:11px&gt;Black 1945-74&lt;/span&gt;&lt;br&gt;NYC ANAE (Labov et al, 2003)</v>
      </c>
      <c r="O652" t="str">
        <f t="shared" si="144"/>
        <v>B1950NYCNewYorkNYC</v>
      </c>
      <c r="R652" t="str">
        <f t="shared" si="145"/>
        <v>dp</v>
      </c>
      <c r="S652" t="str">
        <f t="shared" si="136"/>
        <v>ar</v>
      </c>
      <c r="T652" t="str">
        <f t="shared" si="141"/>
        <v>r0</v>
      </c>
      <c r="U652" t="str">
        <f>IF(M652="consonant",#REF!,"")</f>
        <v/>
      </c>
      <c r="V652" t="str">
        <f t="shared" si="137"/>
        <v>lx</v>
      </c>
      <c r="W652" t="str">
        <f t="shared" si="138"/>
        <v>bk</v>
      </c>
      <c r="X652" t="str">
        <f t="shared" si="139"/>
        <v>un</v>
      </c>
      <c r="Y652" t="str">
        <f t="shared" si="135"/>
        <v>b</v>
      </c>
      <c r="AA652" t="str">
        <f t="shared" si="140"/>
        <v>const B1950NYCNewYorkNYC= L.marker([40.7128,-74.006], {icon: dp_lx}).bindPopup('NYC, New York&lt;br&gt;&lt;span style=font-size:11px&gt;Black 1945-74&lt;/span&gt;&lt;br&gt;NYC ANAE (Labov et al, 2003)').addTo(B1950);</v>
      </c>
      <c r="AB652" t="e">
        <f>IF(I652="","","const "&amp;#REF!&amp;O652&amp;#REF!&amp;G652&amp;" = L.marker(["&amp;J652&amp;","&amp;I652&amp;"], {icon: "&amp;S652&amp;"_"&amp;Z652&amp;"}).bindPopup('This is "&amp;#REF!&amp;"').addTo("&amp;#REF!&amp;");")</f>
        <v>#REF!</v>
      </c>
      <c r="AG652" t="s">
        <v>8368</v>
      </c>
      <c r="BL652" t="s">
        <v>5686</v>
      </c>
    </row>
    <row r="653" spans="1:64">
      <c r="A653" t="s">
        <v>5333</v>
      </c>
      <c r="B653" t="s">
        <v>1031</v>
      </c>
      <c r="D653" t="s">
        <v>5398</v>
      </c>
      <c r="F653" s="41" t="s">
        <v>1014</v>
      </c>
      <c r="G653" t="s">
        <v>1014</v>
      </c>
      <c r="I653" s="5">
        <v>-77.396299999999997</v>
      </c>
      <c r="J653" s="5">
        <v>25.034300000000002</v>
      </c>
      <c r="N653" t="str">
        <f t="shared" si="143"/>
        <v>Bahamas, Bahamas&lt;br&gt;&lt;span style=font-size:11px&gt;Black 1945-74&lt;/span&gt;&lt;br&gt;Bahamas2 (Wells, 1984)</v>
      </c>
      <c r="O653" t="str">
        <f t="shared" si="144"/>
        <v>B1950BahamasBahamasBahamas2</v>
      </c>
      <c r="R653" t="str">
        <f t="shared" si="145"/>
        <v>dp</v>
      </c>
      <c r="S653" t="str">
        <f t="shared" si="136"/>
        <v>ar</v>
      </c>
      <c r="T653" t="str">
        <f t="shared" si="141"/>
        <v>r0</v>
      </c>
      <c r="U653" t="str">
        <f>IF(M653="consonant",#REF!,"")</f>
        <v/>
      </c>
      <c r="V653" t="str">
        <f t="shared" si="137"/>
        <v>lx</v>
      </c>
      <c r="W653" t="str">
        <f t="shared" si="138"/>
        <v>bk</v>
      </c>
      <c r="X653" t="str">
        <f t="shared" si="139"/>
        <v>un</v>
      </c>
      <c r="Y653" t="str">
        <f t="shared" si="135"/>
        <v>b</v>
      </c>
      <c r="AA653" t="str">
        <f t="shared" si="140"/>
        <v>const B1950BahamasBahamasBahamas2= L.marker([25.0343,-77.3963], {icon: dp_lx}).bindPopup('Bahamas, Bahamas&lt;br&gt;&lt;span style=font-size:11px&gt;Black 1945-74&lt;/span&gt;&lt;br&gt;Bahamas2 (Wells, 1984)').addTo(B1950);</v>
      </c>
      <c r="AB653" t="e">
        <f>IF(I653="","","const "&amp;#REF!&amp;O653&amp;#REF!&amp;G653&amp;" = L.marker(["&amp;J653&amp;","&amp;I653&amp;"], {icon: "&amp;S653&amp;"_"&amp;Z653&amp;"}).bindPopup('This is "&amp;#REF!&amp;"').addTo("&amp;#REF!&amp;");")</f>
        <v>#REF!</v>
      </c>
      <c r="AG653" t="s">
        <v>8369</v>
      </c>
      <c r="BL653" t="s">
        <v>5687</v>
      </c>
    </row>
    <row r="654" spans="1:64">
      <c r="A654" t="s">
        <v>5333</v>
      </c>
      <c r="B654" t="s">
        <v>1032</v>
      </c>
      <c r="D654" t="s">
        <v>5398</v>
      </c>
      <c r="F654" s="41" t="s">
        <v>1009</v>
      </c>
      <c r="G654" t="s">
        <v>1009</v>
      </c>
      <c r="I654" s="5">
        <v>-77.297499999999999</v>
      </c>
      <c r="J654" s="5">
        <v>18.1096</v>
      </c>
      <c r="N654" t="str">
        <f t="shared" si="143"/>
        <v>Jamaica, Jamaica&lt;br&gt;&lt;span style=font-size:11px&gt;Black 1945-74&lt;/span&gt;&lt;br&gt;Jamaica2 (Wells, 1984)</v>
      </c>
      <c r="O654" t="str">
        <f t="shared" si="144"/>
        <v>B1950JamaicaJamaicaJamaica2</v>
      </c>
      <c r="R654" t="str">
        <f t="shared" si="145"/>
        <v>lo</v>
      </c>
      <c r="S654" t="str">
        <f t="shared" si="136"/>
        <v>ar</v>
      </c>
      <c r="T654" t="str">
        <f t="shared" si="141"/>
        <v>r0</v>
      </c>
      <c r="U654" t="str">
        <f>IF(M654="consonant",#REF!,"")</f>
        <v/>
      </c>
      <c r="V654" t="str">
        <f t="shared" si="137"/>
        <v>lx</v>
      </c>
      <c r="W654" t="str">
        <f t="shared" si="138"/>
        <v>bk</v>
      </c>
      <c r="X654" t="str">
        <f t="shared" si="139"/>
        <v>un</v>
      </c>
      <c r="Y654" t="str">
        <f t="shared" si="135"/>
        <v>b</v>
      </c>
      <c r="AA654" t="str">
        <f t="shared" si="140"/>
        <v>const B1950JamaicaJamaicaJamaica2= L.marker([18.1096,-77.2975], {icon: lo_lx}).bindPopup('Jamaica, Jamaica&lt;br&gt;&lt;span style=font-size:11px&gt;Black 1945-74&lt;/span&gt;&lt;br&gt;Jamaica2 (Wells, 1984)').addTo(B1950);</v>
      </c>
      <c r="AB654" t="e">
        <f>IF(I654="","","const "&amp;#REF!&amp;O654&amp;#REF!&amp;G654&amp;" = L.marker(["&amp;J654&amp;","&amp;I654&amp;"], {icon: "&amp;S654&amp;"_"&amp;Z654&amp;"}).bindPopup('This is "&amp;#REF!&amp;"').addTo("&amp;#REF!&amp;");")</f>
        <v>#REF!</v>
      </c>
      <c r="AG654" t="s">
        <v>8370</v>
      </c>
      <c r="BL654" t="s">
        <v>5688</v>
      </c>
    </row>
    <row r="655" spans="1:64">
      <c r="A655" t="s">
        <v>5333</v>
      </c>
      <c r="B655" t="s">
        <v>1033</v>
      </c>
      <c r="D655" t="s">
        <v>5398</v>
      </c>
      <c r="F655" s="41" t="s">
        <v>1010</v>
      </c>
      <c r="G655" t="s">
        <v>1010</v>
      </c>
      <c r="I655" s="5">
        <v>-61.222499999999997</v>
      </c>
      <c r="J655" s="5">
        <v>10.691800000000001</v>
      </c>
      <c r="N655" t="str">
        <f t="shared" si="143"/>
        <v>Trinidad, Trinidad&lt;br&gt;&lt;span style=font-size:11px&gt;Black 1945-74&lt;/span&gt;&lt;br&gt;Trinidad2 (Wells, 1984)</v>
      </c>
      <c r="O655" t="str">
        <f t="shared" si="144"/>
        <v>B1950TrinidadTrinidadTrinidad2</v>
      </c>
      <c r="R655" t="str">
        <f t="shared" si="145"/>
        <v>dp</v>
      </c>
      <c r="S655" t="str">
        <f t="shared" si="136"/>
        <v>ar</v>
      </c>
      <c r="T655" t="str">
        <f t="shared" si="141"/>
        <v>r0</v>
      </c>
      <c r="U655" t="str">
        <f>IF(M655="consonant",#REF!,"")</f>
        <v/>
      </c>
      <c r="V655" t="str">
        <f t="shared" si="137"/>
        <v>lx</v>
      </c>
      <c r="W655" t="str">
        <f t="shared" si="138"/>
        <v>bk</v>
      </c>
      <c r="X655" t="str">
        <f t="shared" si="139"/>
        <v>un</v>
      </c>
      <c r="Y655" t="str">
        <f t="shared" si="135"/>
        <v>b</v>
      </c>
      <c r="AA655" t="str">
        <f t="shared" si="140"/>
        <v>const B1950TrinidadTrinidadTrinidad2= L.marker([10.6918,-61.2225], {icon: dp_lx}).bindPopup('Trinidad, Trinidad&lt;br&gt;&lt;span style=font-size:11px&gt;Black 1945-74&lt;/span&gt;&lt;br&gt;Trinidad2 (Wells, 1984)').addTo(B1950);</v>
      </c>
      <c r="AB655" t="e">
        <f>IF(I655="","","const "&amp;#REF!&amp;O655&amp;#REF!&amp;G655&amp;" = L.marker(["&amp;J655&amp;","&amp;I655&amp;"], {icon: "&amp;S655&amp;"_"&amp;Z655&amp;"}).bindPopup('This is "&amp;#REF!&amp;"').addTo("&amp;#REF!&amp;");")</f>
        <v>#REF!</v>
      </c>
      <c r="AG655" t="s">
        <v>8371</v>
      </c>
      <c r="BL655" t="s">
        <v>5689</v>
      </c>
    </row>
    <row r="656" spans="1:64">
      <c r="A656" t="s">
        <v>5333</v>
      </c>
      <c r="B656" t="s">
        <v>1034</v>
      </c>
      <c r="D656" t="s">
        <v>5398</v>
      </c>
      <c r="F656" s="41" t="s">
        <v>1011</v>
      </c>
      <c r="G656" t="s">
        <v>1011</v>
      </c>
      <c r="I656" s="5">
        <v>-58.930199999999999</v>
      </c>
      <c r="J656" s="5">
        <v>4.8604000000000003</v>
      </c>
      <c r="N656" t="str">
        <f t="shared" si="143"/>
        <v>Guyana, Guyana&lt;br&gt;&lt;span style=font-size:11px&gt;Black 1945-74&lt;/span&gt;&lt;br&gt;Guyana2 (Wells, 1984)</v>
      </c>
      <c r="O656" t="str">
        <f t="shared" si="144"/>
        <v>B1950GuyanaGuyanaGuyana2</v>
      </c>
      <c r="R656" t="str">
        <f t="shared" si="145"/>
        <v>dp</v>
      </c>
      <c r="S656" t="str">
        <f t="shared" si="136"/>
        <v>ar</v>
      </c>
      <c r="T656" t="str">
        <f t="shared" si="141"/>
        <v>r0</v>
      </c>
      <c r="U656" t="str">
        <f>IF(M656="consonant",#REF!,"")</f>
        <v/>
      </c>
      <c r="V656" t="str">
        <f t="shared" si="137"/>
        <v>lx</v>
      </c>
      <c r="W656" t="str">
        <f t="shared" si="138"/>
        <v>bk</v>
      </c>
      <c r="X656" t="str">
        <f t="shared" si="139"/>
        <v>un</v>
      </c>
      <c r="Y656" t="str">
        <f t="shared" ref="Y656:Y719" si="146">IF(D656="LAGS","a","b")</f>
        <v>b</v>
      </c>
      <c r="AA656" t="str">
        <f t="shared" si="140"/>
        <v>const B1950GuyanaGuyanaGuyana2= L.marker([4.8604,-58.9302], {icon: dp_lx}).bindPopup('Guyana, Guyana&lt;br&gt;&lt;span style=font-size:11px&gt;Black 1945-74&lt;/span&gt;&lt;br&gt;Guyana2 (Wells, 1984)').addTo(B1950);</v>
      </c>
      <c r="AB656" t="e">
        <f>IF(I656="","","const "&amp;#REF!&amp;O656&amp;#REF!&amp;G656&amp;" = L.marker(["&amp;J656&amp;","&amp;I656&amp;"], {icon: "&amp;S656&amp;"_"&amp;Z656&amp;"}).bindPopup('This is "&amp;#REF!&amp;"').addTo("&amp;#REF!&amp;");")</f>
        <v>#REF!</v>
      </c>
      <c r="AG656" t="s">
        <v>8372</v>
      </c>
      <c r="BL656" t="s">
        <v>5690</v>
      </c>
    </row>
    <row r="657" spans="1:64">
      <c r="A657" t="s">
        <v>5333</v>
      </c>
      <c r="B657" t="s">
        <v>1035</v>
      </c>
      <c r="D657" t="s">
        <v>5398</v>
      </c>
      <c r="F657" s="41" t="s">
        <v>1012</v>
      </c>
      <c r="G657" t="s">
        <v>1012</v>
      </c>
      <c r="I657" s="5">
        <v>-59.543199999999999</v>
      </c>
      <c r="J657" s="5">
        <v>13.193899999999999</v>
      </c>
      <c r="N657" t="str">
        <f t="shared" si="143"/>
        <v>Barbados, Barbados&lt;br&gt;&lt;span style=font-size:11px&gt;Black 1945-74&lt;/span&gt;&lt;br&gt;Barbados2 (Wells, 1984)</v>
      </c>
      <c r="O657" t="str">
        <f t="shared" si="144"/>
        <v>B1950BarbadosBarbadosBarbados2</v>
      </c>
      <c r="R657" t="str">
        <f t="shared" si="145"/>
        <v>dp</v>
      </c>
      <c r="S657" t="str">
        <f t="shared" si="136"/>
        <v>ar</v>
      </c>
      <c r="T657" t="str">
        <f t="shared" si="141"/>
        <v>r0</v>
      </c>
      <c r="U657" t="str">
        <f>IF(M657="consonant",#REF!,"")</f>
        <v/>
      </c>
      <c r="V657" t="str">
        <f t="shared" si="137"/>
        <v>lx</v>
      </c>
      <c r="W657" t="str">
        <f t="shared" si="138"/>
        <v>bk</v>
      </c>
      <c r="X657" t="str">
        <f t="shared" si="139"/>
        <v>un</v>
      </c>
      <c r="Y657" t="str">
        <f t="shared" si="146"/>
        <v>b</v>
      </c>
      <c r="AA657" t="str">
        <f t="shared" si="140"/>
        <v>const B1950BarbadosBarbadosBarbados2= L.marker([13.1939,-59.5432], {icon: dp_lx}).bindPopup('Barbados, Barbados&lt;br&gt;&lt;span style=font-size:11px&gt;Black 1945-74&lt;/span&gt;&lt;br&gt;Barbados2 (Wells, 1984)').addTo(B1950);</v>
      </c>
      <c r="AB657" t="e">
        <f>IF(I657="","","const "&amp;#REF!&amp;O657&amp;#REF!&amp;G657&amp;" = L.marker(["&amp;J657&amp;","&amp;I657&amp;"], {icon: "&amp;S657&amp;"_"&amp;Z657&amp;"}).bindPopup('This is "&amp;#REF!&amp;"').addTo("&amp;#REF!&amp;");")</f>
        <v>#REF!</v>
      </c>
      <c r="AG657" t="s">
        <v>8373</v>
      </c>
      <c r="BL657" t="s">
        <v>5691</v>
      </c>
    </row>
    <row r="658" spans="1:64">
      <c r="A658" t="s">
        <v>5333</v>
      </c>
      <c r="B658" t="s">
        <v>1036</v>
      </c>
      <c r="D658" t="s">
        <v>5398</v>
      </c>
      <c r="F658" s="41" t="s">
        <v>1013</v>
      </c>
      <c r="G658" t="s">
        <v>1013</v>
      </c>
      <c r="I658" s="5">
        <v>-62.187399999999997</v>
      </c>
      <c r="J658" s="5">
        <v>16.7425</v>
      </c>
      <c r="N658" t="str">
        <f t="shared" si="143"/>
        <v>Monserrat, Monserrat&lt;br&gt;&lt;span style=font-size:11px&gt;Black 1945-74&lt;/span&gt;&lt;br&gt;Monserrat2 (Wells, 1984)</v>
      </c>
      <c r="O658" t="str">
        <f t="shared" si="144"/>
        <v>B1950MonserratMonserratMonserrat2</v>
      </c>
      <c r="R658" t="str">
        <f t="shared" si="145"/>
        <v>dp</v>
      </c>
      <c r="S658" t="str">
        <f t="shared" ref="S658:S721" si="147">IF(A658="W1700","na",IF(OR(M658="Carib",M658="NYC",M658="ENE"),"au",IF(M658="CAN","ao","ar")))</f>
        <v>ar</v>
      </c>
      <c r="T658" t="str">
        <f t="shared" si="141"/>
        <v>r0</v>
      </c>
      <c r="U658" t="str">
        <f>IF(M658="consonant",#REF!,"")</f>
        <v/>
      </c>
      <c r="V658" t="str">
        <f t="shared" ref="V658:V721" si="148">IF(OR(M658="W",M658="M",M658="ENE"),"we",IF(OR(M658="MA",M658="NYC",M658="OH"),"sa1",IF(OR(M658="OS",M658="LAGS_SSE",M658="Speaker _S",M658="PADS_SSE"),"sl","lx")))</f>
        <v>lx</v>
      </c>
      <c r="W658" t="str">
        <f t="shared" ref="W658:W721" si="149">IF(OR(M658="S",M658="M"),"fr",IF(OR(M658="W"),"ce","bk"))</f>
        <v>bk</v>
      </c>
      <c r="X658" t="str">
        <f t="shared" ref="X658:X721" si="150">IF(T658="","",IF(OR(A658="W1900",A658="W1950",A658="W1970"),"ho","un"))</f>
        <v>un</v>
      </c>
      <c r="Y658" t="str">
        <f t="shared" si="146"/>
        <v>b</v>
      </c>
      <c r="AA658" t="str">
        <f t="shared" si="140"/>
        <v>const B1950MonserratMonserratMonserrat2= L.marker([16.7425,-62.1874], {icon: dp_lx}).bindPopup('Monserrat, Monserrat&lt;br&gt;&lt;span style=font-size:11px&gt;Black 1945-74&lt;/span&gt;&lt;br&gt;Monserrat2 (Wells, 1984)').addTo(B1950);</v>
      </c>
      <c r="AB658" t="e">
        <f>IF(I658="","","const "&amp;#REF!&amp;O658&amp;#REF!&amp;G658&amp;" = L.marker(["&amp;J658&amp;","&amp;I658&amp;"], {icon: "&amp;S658&amp;"_"&amp;Z658&amp;"}).bindPopup('This is "&amp;#REF!&amp;"').addTo("&amp;#REF!&amp;");")</f>
        <v>#REF!</v>
      </c>
      <c r="AG658" t="s">
        <v>8374</v>
      </c>
      <c r="BL658" t="s">
        <v>5692</v>
      </c>
    </row>
    <row r="659" spans="1:64">
      <c r="A659" t="s">
        <v>5333</v>
      </c>
      <c r="B659" t="s">
        <v>1018</v>
      </c>
      <c r="D659" t="s">
        <v>1265</v>
      </c>
      <c r="F659" s="41" t="s">
        <v>1018</v>
      </c>
      <c r="G659" t="s">
        <v>1018</v>
      </c>
      <c r="I659" s="5">
        <v>-88.497600000000006</v>
      </c>
      <c r="J659" s="5">
        <v>17.189900000000002</v>
      </c>
      <c r="N659" t="str">
        <f t="shared" si="143"/>
        <v>Belize, Belize&lt;br&gt;&lt;span style=font-size:11px&gt;Black 1945-74&lt;/span&gt;&lt;br&gt;Belize (Escure, 1983)</v>
      </c>
      <c r="O659" t="str">
        <f t="shared" si="144"/>
        <v>B1950BelizeBelizeBelize</v>
      </c>
      <c r="R659" t="str">
        <f t="shared" si="145"/>
        <v>dp</v>
      </c>
      <c r="S659" t="str">
        <f t="shared" si="147"/>
        <v>ar</v>
      </c>
      <c r="T659" t="str">
        <f t="shared" si="141"/>
        <v>r0</v>
      </c>
      <c r="U659" t="str">
        <f>IF(M659="consonant",#REF!,"")</f>
        <v/>
      </c>
      <c r="V659" t="str">
        <f t="shared" si="148"/>
        <v>lx</v>
      </c>
      <c r="W659" t="str">
        <f t="shared" si="149"/>
        <v>bk</v>
      </c>
      <c r="X659" t="str">
        <f t="shared" si="150"/>
        <v>un</v>
      </c>
      <c r="Y659" t="str">
        <f t="shared" si="146"/>
        <v>b</v>
      </c>
      <c r="AA659" t="str">
        <f t="shared" si="140"/>
        <v>const B1950BelizeBelizeBelize= L.marker([17.1899,-88.4976], {icon: dp_lx}).bindPopup('Belize, Belize&lt;br&gt;&lt;span style=font-size:11px&gt;Black 1945-74&lt;/span&gt;&lt;br&gt;Belize (Escure, 1983)').addTo(B1950);</v>
      </c>
      <c r="AB659" t="e">
        <f>IF(I659="","","const "&amp;#REF!&amp;O659&amp;#REF!&amp;G659&amp;" = L.marker(["&amp;J659&amp;","&amp;I659&amp;"], {icon: "&amp;S659&amp;"_"&amp;Z659&amp;"}).bindPopup('This is "&amp;#REF!&amp;"').addTo("&amp;#REF!&amp;");")</f>
        <v>#REF!</v>
      </c>
      <c r="AG659" t="s">
        <v>8375</v>
      </c>
      <c r="BL659" t="s">
        <v>5693</v>
      </c>
    </row>
    <row r="660" spans="1:64">
      <c r="A660" t="s">
        <v>5333</v>
      </c>
      <c r="B660" t="s">
        <v>1023</v>
      </c>
      <c r="D660" t="s">
        <v>6500</v>
      </c>
      <c r="F660" s="41" t="s">
        <v>1023</v>
      </c>
      <c r="G660" t="s">
        <v>1023</v>
      </c>
      <c r="I660" s="5">
        <v>-85.2072</v>
      </c>
      <c r="J660" s="5">
        <v>12.865399999999999</v>
      </c>
      <c r="N660" t="str">
        <f t="shared" si="143"/>
        <v>Nicaragua, Nicaragua&lt;br&gt;&lt;span style=font-size:11px&gt;Black 1945-74&lt;/span&gt;&lt;br&gt;Nicaragua (ONeil, 1993)</v>
      </c>
      <c r="O660" t="str">
        <f t="shared" si="144"/>
        <v>B1950NicaraguaNicaraguaNicaragua</v>
      </c>
      <c r="R660" t="str">
        <f t="shared" si="145"/>
        <v>dp</v>
      </c>
      <c r="S660" t="str">
        <f t="shared" si="147"/>
        <v>ar</v>
      </c>
      <c r="T660" t="str">
        <f t="shared" si="141"/>
        <v>r0</v>
      </c>
      <c r="U660" t="str">
        <f>IF(M660="consonant",#REF!,"")</f>
        <v/>
      </c>
      <c r="V660" t="str">
        <f t="shared" si="148"/>
        <v>lx</v>
      </c>
      <c r="W660" t="str">
        <f t="shared" si="149"/>
        <v>bk</v>
      </c>
      <c r="X660" t="str">
        <f t="shared" si="150"/>
        <v>un</v>
      </c>
      <c r="Y660" t="str">
        <f t="shared" si="146"/>
        <v>b</v>
      </c>
      <c r="AA660" t="str">
        <f t="shared" si="140"/>
        <v>const B1950NicaraguaNicaraguaNicaragua= L.marker([12.8654,-85.2072], {icon: dp_lx}).bindPopup('Nicaragua, Nicaragua&lt;br&gt;&lt;span style=font-size:11px&gt;Black 1945-74&lt;/span&gt;&lt;br&gt;Nicaragua (ONeil, 1993)').addTo(B1950);</v>
      </c>
      <c r="AB660" t="e">
        <f>IF(I660="","","const "&amp;#REF!&amp;O660&amp;#REF!&amp;G660&amp;" = L.marker(["&amp;J660&amp;","&amp;I660&amp;"], {icon: "&amp;S660&amp;"_"&amp;Z660&amp;"}).bindPopup('This is "&amp;#REF!&amp;"').addTo("&amp;#REF!&amp;");")</f>
        <v>#REF!</v>
      </c>
      <c r="AG660" t="s">
        <v>8376</v>
      </c>
      <c r="BL660" t="s">
        <v>7280</v>
      </c>
    </row>
    <row r="661" spans="1:64">
      <c r="A661" t="s">
        <v>5333</v>
      </c>
      <c r="B661" t="s">
        <v>1024</v>
      </c>
      <c r="D661" t="s">
        <v>1244</v>
      </c>
      <c r="F661" s="41" t="s">
        <v>1024</v>
      </c>
      <c r="G661" t="s">
        <v>1024</v>
      </c>
      <c r="I661" s="5">
        <v>-59.523600000000002</v>
      </c>
      <c r="J661" s="5">
        <v>51.796300000000002</v>
      </c>
      <c r="N661" t="str">
        <f t="shared" si="143"/>
        <v>Falklands, Falklands&lt;br&gt;&lt;span style=font-size:11px&gt;Black 1945-74&lt;/span&gt;&lt;br&gt;Falklands (Britain &amp; Sudbury,  2008)</v>
      </c>
      <c r="O661" t="str">
        <f t="shared" si="144"/>
        <v>B1950FalklandsFalklandsFalklands</v>
      </c>
      <c r="R661" t="str">
        <f t="shared" si="145"/>
        <v>dp</v>
      </c>
      <c r="S661" t="str">
        <f t="shared" si="147"/>
        <v>ar</v>
      </c>
      <c r="T661" t="str">
        <f t="shared" si="141"/>
        <v>r0</v>
      </c>
      <c r="U661" t="str">
        <f>IF(M661="consonant",#REF!,"")</f>
        <v/>
      </c>
      <c r="V661" t="str">
        <f t="shared" si="148"/>
        <v>lx</v>
      </c>
      <c r="W661" t="str">
        <f t="shared" si="149"/>
        <v>bk</v>
      </c>
      <c r="X661" t="str">
        <f t="shared" si="150"/>
        <v>un</v>
      </c>
      <c r="Y661" t="str">
        <f t="shared" si="146"/>
        <v>b</v>
      </c>
      <c r="AA661" t="str">
        <f t="shared" si="140"/>
        <v>const B1950FalklandsFalklandsFalklands= L.marker([51.7963,-59.5236], {icon: dp_lx}).bindPopup('Falklands, Falklands&lt;br&gt;&lt;span style=font-size:11px&gt;Black 1945-74&lt;/span&gt;&lt;br&gt;Falklands (Britain &amp; Sudbury,  2008)').addTo(B1950);</v>
      </c>
      <c r="AB661" t="e">
        <f>IF(I661="","","const "&amp;#REF!&amp;O661&amp;#REF!&amp;G661&amp;" = L.marker(["&amp;J661&amp;","&amp;I661&amp;"], {icon: "&amp;S661&amp;"_"&amp;Z661&amp;"}).bindPopup('This is "&amp;#REF!&amp;"').addTo("&amp;#REF!&amp;");")</f>
        <v>#REF!</v>
      </c>
      <c r="AG661" t="s">
        <v>8377</v>
      </c>
      <c r="BL661" t="s">
        <v>5695</v>
      </c>
    </row>
    <row r="662" spans="1:64">
      <c r="A662" t="s">
        <v>5333</v>
      </c>
      <c r="B662" t="s">
        <v>1025</v>
      </c>
      <c r="D662" t="s">
        <v>1243</v>
      </c>
      <c r="F662" s="41" t="s">
        <v>1025</v>
      </c>
      <c r="G662" t="s">
        <v>1025</v>
      </c>
      <c r="I662" s="5">
        <v>-64.750500000000002</v>
      </c>
      <c r="J662" s="5">
        <v>32.3078</v>
      </c>
      <c r="N662" t="str">
        <f t="shared" si="143"/>
        <v>Bermuda, Bermuda&lt;br&gt;&lt;span style=font-size:11px&gt;Black 1945-74&lt;/span&gt;&lt;br&gt;Bermuda (Holiday, 2013)</v>
      </c>
      <c r="O662" t="str">
        <f t="shared" si="144"/>
        <v>B1950BermudaBermudaBermuda</v>
      </c>
      <c r="R662" t="str">
        <f t="shared" si="145"/>
        <v>dp</v>
      </c>
      <c r="S662" t="str">
        <f t="shared" si="147"/>
        <v>ar</v>
      </c>
      <c r="T662" t="str">
        <f t="shared" si="141"/>
        <v>r0</v>
      </c>
      <c r="U662" t="str">
        <f>IF(M662="consonant",#REF!,"")</f>
        <v/>
      </c>
      <c r="V662" t="str">
        <f t="shared" si="148"/>
        <v>lx</v>
      </c>
      <c r="W662" t="str">
        <f t="shared" si="149"/>
        <v>bk</v>
      </c>
      <c r="X662" t="str">
        <f t="shared" si="150"/>
        <v>un</v>
      </c>
      <c r="Y662" t="str">
        <f t="shared" si="146"/>
        <v>b</v>
      </c>
      <c r="AA662" t="str">
        <f t="shared" si="140"/>
        <v>const B1950BermudaBermudaBermuda= L.marker([32.3078,-64.7505], {icon: dp_lx}).bindPopup('Bermuda, Bermuda&lt;br&gt;&lt;span style=font-size:11px&gt;Black 1945-74&lt;/span&gt;&lt;br&gt;Bermuda (Holiday, 2013)').addTo(B1950);</v>
      </c>
      <c r="AB662" t="e">
        <f>IF(I662="","","const "&amp;#REF!&amp;O662&amp;#REF!&amp;G662&amp;" = L.marker(["&amp;J662&amp;","&amp;I662&amp;"], {icon: "&amp;S662&amp;"_"&amp;Z662&amp;"}).bindPopup('This is "&amp;#REF!&amp;"').addTo("&amp;#REF!&amp;");")</f>
        <v>#REF!</v>
      </c>
      <c r="AG662" t="s">
        <v>8378</v>
      </c>
      <c r="BL662" t="s">
        <v>5696</v>
      </c>
    </row>
    <row r="663" spans="1:64">
      <c r="A663" t="s">
        <v>5333</v>
      </c>
      <c r="B663" t="s">
        <v>1094</v>
      </c>
      <c r="D663" t="s">
        <v>1095</v>
      </c>
      <c r="F663" s="41" t="s">
        <v>1093</v>
      </c>
      <c r="G663" t="s">
        <v>208</v>
      </c>
      <c r="I663" s="5">
        <v>-61.3</v>
      </c>
      <c r="J663" s="5">
        <v>45.23</v>
      </c>
      <c r="N663" t="str">
        <f t="shared" si="143"/>
        <v>Nova Scotia, NS&lt;br&gt;&lt;span style=font-size:11px&gt;Black 1945-74&lt;/span&gt;&lt;br&gt;Guysborough Poplack</v>
      </c>
      <c r="O663" t="str">
        <f t="shared" si="144"/>
        <v>B1950NovaScotiaNSGuysborough</v>
      </c>
      <c r="R663" t="str">
        <f t="shared" si="145"/>
        <v>dp</v>
      </c>
      <c r="S663" t="str">
        <f t="shared" si="147"/>
        <v>ar</v>
      </c>
      <c r="T663" t="str">
        <f t="shared" si="141"/>
        <v>r0</v>
      </c>
      <c r="U663" t="str">
        <f>IF(M663="consonant",#REF!,"")</f>
        <v/>
      </c>
      <c r="V663" t="str">
        <f t="shared" si="148"/>
        <v>lx</v>
      </c>
      <c r="W663" t="str">
        <f t="shared" si="149"/>
        <v>bk</v>
      </c>
      <c r="X663" t="str">
        <f t="shared" si="150"/>
        <v>un</v>
      </c>
      <c r="Y663" t="str">
        <f t="shared" si="146"/>
        <v>b</v>
      </c>
      <c r="AA663" t="str">
        <f t="shared" si="140"/>
        <v>const B1950NovaScotiaNSGuysborough= L.marker([45.23,-61.3], {icon: dp_lx}).bindPopup('Nova Scotia, NS&lt;br&gt;&lt;span style=font-size:11px&gt;Black 1945-74&lt;/span&gt;&lt;br&gt;Guysborough Poplack').addTo(B1950);</v>
      </c>
      <c r="AB663" t="e">
        <f>IF(I663="","","const "&amp;#REF!&amp;O663&amp;#REF!&amp;G663&amp;" = L.marker(["&amp;J663&amp;","&amp;I663&amp;"], {icon: "&amp;S663&amp;"_"&amp;Z663&amp;"}).bindPopup('This is "&amp;#REF!&amp;"').addTo("&amp;#REF!&amp;");")</f>
        <v>#REF!</v>
      </c>
      <c r="AG663" t="s">
        <v>8379</v>
      </c>
      <c r="BL663" t="s">
        <v>5697</v>
      </c>
    </row>
    <row r="664" spans="1:64">
      <c r="A664" t="s">
        <v>5333</v>
      </c>
      <c r="B664" t="s">
        <v>1097</v>
      </c>
      <c r="D664" t="s">
        <v>1095</v>
      </c>
      <c r="F664" s="41" t="s">
        <v>1097</v>
      </c>
      <c r="G664" t="s">
        <v>1096</v>
      </c>
      <c r="I664" s="5">
        <v>-69.19</v>
      </c>
      <c r="J664" s="5">
        <v>19.12</v>
      </c>
      <c r="N664" t="str">
        <f t="shared" si="143"/>
        <v>Samana, DR&lt;br&gt;&lt;span style=font-size:11px&gt;Black 1945-74&lt;/span&gt;&lt;br&gt;Samana Poplack</v>
      </c>
      <c r="O664" t="str">
        <f t="shared" si="144"/>
        <v>B1950SamanaDRSamana</v>
      </c>
      <c r="R664" t="str">
        <f t="shared" si="145"/>
        <v>dp</v>
      </c>
      <c r="S664" t="str">
        <f t="shared" si="147"/>
        <v>ar</v>
      </c>
      <c r="T664" t="str">
        <f t="shared" si="141"/>
        <v>r0</v>
      </c>
      <c r="U664" t="str">
        <f>IF(M664="consonant",#REF!,"")</f>
        <v/>
      </c>
      <c r="V664" t="str">
        <f t="shared" si="148"/>
        <v>lx</v>
      </c>
      <c r="W664" t="str">
        <f t="shared" si="149"/>
        <v>bk</v>
      </c>
      <c r="X664" t="str">
        <f t="shared" si="150"/>
        <v>un</v>
      </c>
      <c r="Y664" t="str">
        <f t="shared" si="146"/>
        <v>b</v>
      </c>
      <c r="AA664" t="str">
        <f t="shared" si="140"/>
        <v>const B1950SamanaDRSamana= L.marker([19.12,-69.19], {icon: dp_lx}).bindPopup('Samana, DR&lt;br&gt;&lt;span style=font-size:11px&gt;Black 1945-74&lt;/span&gt;&lt;br&gt;Samana Poplack').addTo(B1950);</v>
      </c>
      <c r="AB664" t="e">
        <f>IF(I664="","","const "&amp;#REF!&amp;O664&amp;#REF!&amp;G664&amp;" = L.marker(["&amp;J664&amp;","&amp;I664&amp;"], {icon: "&amp;S664&amp;"_"&amp;Z664&amp;"}).bindPopup('This is "&amp;#REF!&amp;"').addTo("&amp;#REF!&amp;");")</f>
        <v>#REF!</v>
      </c>
      <c r="AG664" t="s">
        <v>8380</v>
      </c>
      <c r="BL664" t="s">
        <v>5698</v>
      </c>
    </row>
    <row r="665" spans="1:64">
      <c r="A665" t="s">
        <v>5333</v>
      </c>
      <c r="B665" t="s">
        <v>6734</v>
      </c>
      <c r="C665" s="1"/>
      <c r="D665" s="1" t="s">
        <v>5351</v>
      </c>
      <c r="E665" s="1"/>
      <c r="F665" s="41" t="s">
        <v>52</v>
      </c>
      <c r="G665" t="s">
        <v>5288</v>
      </c>
      <c r="I665" s="5">
        <v>-77.944699999999997</v>
      </c>
      <c r="J665" s="5">
        <v>34.225700000000003</v>
      </c>
      <c r="K665" s="23"/>
      <c r="L665" s="23"/>
      <c r="M665" s="23"/>
      <c r="N665" t="str">
        <f t="shared" si="143"/>
        <v>Wilmington, North Carolina&lt;br&gt;&lt;span style=font-size:11px&gt;Black 1945-74&lt;/span&gt;&lt;br&gt;Speaker 145 (Thomas, 2003)</v>
      </c>
      <c r="O665" t="str">
        <f t="shared" si="144"/>
        <v>B1950WilmingtonNorthCarolinaSpeaker145</v>
      </c>
      <c r="R665" t="str">
        <f t="shared" si="145"/>
        <v>dp</v>
      </c>
      <c r="S665" t="str">
        <f t="shared" si="147"/>
        <v>ar</v>
      </c>
      <c r="T665" t="str">
        <f t="shared" si="141"/>
        <v>r0</v>
      </c>
      <c r="U665" t="str">
        <f>IF(M665="consonant",#REF!,"")</f>
        <v/>
      </c>
      <c r="V665" t="str">
        <f t="shared" si="148"/>
        <v>lx</v>
      </c>
      <c r="W665" t="str">
        <f t="shared" si="149"/>
        <v>bk</v>
      </c>
      <c r="X665" t="str">
        <f t="shared" si="150"/>
        <v>un</v>
      </c>
      <c r="Y665" t="str">
        <f t="shared" si="146"/>
        <v>b</v>
      </c>
      <c r="AA665" t="str">
        <f t="shared" si="140"/>
        <v>const B1950WilmingtonNorthCarolinaSpeaker145= L.marker([34.2257,-77.9447], {icon: dp_lx}).bindPopup('Wilmington, North Carolina&lt;br&gt;&lt;span style=font-size:11px&gt;Black 1945-74&lt;/span&gt;&lt;br&gt;Speaker 145 (Thomas, 2003)').addTo(B1950);</v>
      </c>
      <c r="AB665" t="e">
        <f>IF(I665="","","const "&amp;#REF!&amp;O665&amp;#REF!&amp;G665&amp;" = L.marker(["&amp;J665&amp;","&amp;I665&amp;"], {icon: "&amp;S665&amp;"_"&amp;Z665&amp;"}).bindPopup('This is "&amp;#REF!&amp;"').addTo("&amp;#REF!&amp;");")</f>
        <v>#REF!</v>
      </c>
      <c r="AG665" t="s">
        <v>8381</v>
      </c>
      <c r="BL665" t="s">
        <v>7281</v>
      </c>
    </row>
    <row r="666" spans="1:64">
      <c r="A666" t="s">
        <v>5333</v>
      </c>
      <c r="B666" t="s">
        <v>6736</v>
      </c>
      <c r="C666" s="1"/>
      <c r="D666" s="1" t="s">
        <v>5351</v>
      </c>
      <c r="E666" s="1"/>
      <c r="F666" s="41" t="s">
        <v>1179</v>
      </c>
      <c r="G666" t="s">
        <v>5288</v>
      </c>
      <c r="I666" s="5">
        <v>-79.351699999999994</v>
      </c>
      <c r="J666" s="5">
        <v>34.735199999999999</v>
      </c>
      <c r="K666" s="23"/>
      <c r="L666" s="23"/>
      <c r="M666" s="23"/>
      <c r="N666" t="str">
        <f t="shared" si="143"/>
        <v>Maxton, North Carolina&lt;br&gt;&lt;span style=font-size:11px&gt;Black 1945-74&lt;/span&gt;&lt;br&gt;Speaker 149 (Thomas, 2003)</v>
      </c>
      <c r="O666" t="str">
        <f t="shared" si="144"/>
        <v>B1950MaxtonNorthCarolinaSpeaker149</v>
      </c>
      <c r="R666" t="str">
        <f t="shared" si="145"/>
        <v>dp</v>
      </c>
      <c r="S666" t="str">
        <f t="shared" si="147"/>
        <v>ar</v>
      </c>
      <c r="T666" t="str">
        <f t="shared" si="141"/>
        <v>r0</v>
      </c>
      <c r="U666" t="str">
        <f>IF(M666="consonant",#REF!,"")</f>
        <v/>
      </c>
      <c r="V666" t="str">
        <f t="shared" si="148"/>
        <v>lx</v>
      </c>
      <c r="W666" t="str">
        <f t="shared" si="149"/>
        <v>bk</v>
      </c>
      <c r="X666" t="str">
        <f t="shared" si="150"/>
        <v>un</v>
      </c>
      <c r="Y666" t="str">
        <f t="shared" si="146"/>
        <v>b</v>
      </c>
      <c r="AA666" t="str">
        <f t="shared" si="140"/>
        <v>const B1950MaxtonNorthCarolinaSpeaker149= L.marker([34.7352,-79.3517], {icon: dp_lx}).bindPopup('Maxton, North Carolina&lt;br&gt;&lt;span style=font-size:11px&gt;Black 1945-74&lt;/span&gt;&lt;br&gt;Speaker 149 (Thomas, 2003)').addTo(B1950);</v>
      </c>
      <c r="AB666" t="e">
        <f>IF(I666="","","const "&amp;#REF!&amp;O666&amp;#REF!&amp;G666&amp;" = L.marker(["&amp;J666&amp;","&amp;I666&amp;"], {icon: "&amp;S666&amp;"_"&amp;Z666&amp;"}).bindPopup('This is "&amp;#REF!&amp;"').addTo("&amp;#REF!&amp;");")</f>
        <v>#REF!</v>
      </c>
      <c r="AG666" t="s">
        <v>8382</v>
      </c>
      <c r="BL666" t="s">
        <v>7282</v>
      </c>
    </row>
    <row r="667" spans="1:64">
      <c r="A667" t="s">
        <v>5333</v>
      </c>
      <c r="B667" t="s">
        <v>6738</v>
      </c>
      <c r="C667" s="1"/>
      <c r="D667" s="1" t="s">
        <v>5351</v>
      </c>
      <c r="E667" s="1"/>
      <c r="F667" s="41" t="s">
        <v>463</v>
      </c>
      <c r="G667" t="s">
        <v>5288</v>
      </c>
      <c r="I667" s="5">
        <v>-75.994900000000001</v>
      </c>
      <c r="J667" s="5">
        <v>35.508200000000002</v>
      </c>
      <c r="K667" s="23"/>
      <c r="L667" s="23"/>
      <c r="M667" s="23"/>
      <c r="N667" t="str">
        <f t="shared" si="143"/>
        <v>Engelhard, North Carolina&lt;br&gt;&lt;span style=font-size:11px&gt;Black 1945-74&lt;/span&gt;&lt;br&gt;Speaker 155 (Thomas, 2003)</v>
      </c>
      <c r="O667" t="str">
        <f t="shared" si="144"/>
        <v>B1950EngelhardNorthCarolinaSpeaker155</v>
      </c>
      <c r="R667" t="str">
        <f t="shared" si="145"/>
        <v>dp</v>
      </c>
      <c r="S667" t="str">
        <f t="shared" si="147"/>
        <v>ar</v>
      </c>
      <c r="T667" t="str">
        <f t="shared" si="141"/>
        <v>r0</v>
      </c>
      <c r="U667" t="str">
        <f>IF(M667="consonant",#REF!,"")</f>
        <v/>
      </c>
      <c r="V667" t="str">
        <f t="shared" si="148"/>
        <v>lx</v>
      </c>
      <c r="W667" t="str">
        <f t="shared" si="149"/>
        <v>bk</v>
      </c>
      <c r="X667" t="str">
        <f t="shared" si="150"/>
        <v>un</v>
      </c>
      <c r="Y667" t="str">
        <f t="shared" si="146"/>
        <v>b</v>
      </c>
      <c r="AA667" t="str">
        <f t="shared" si="140"/>
        <v>const B1950EngelhardNorthCarolinaSpeaker155= L.marker([35.5082,-75.9949], {icon: dp_lx}).bindPopup('Engelhard, North Carolina&lt;br&gt;&lt;span style=font-size:11px&gt;Black 1945-74&lt;/span&gt;&lt;br&gt;Speaker 155 (Thomas, 2003)').addTo(B1950);</v>
      </c>
      <c r="AB667" t="e">
        <f>IF(I667="","","const "&amp;#REF!&amp;O667&amp;#REF!&amp;G667&amp;" = L.marker(["&amp;J667&amp;","&amp;I667&amp;"], {icon: "&amp;S667&amp;"_"&amp;Z667&amp;"}).bindPopup('This is "&amp;#REF!&amp;"').addTo("&amp;#REF!&amp;");")</f>
        <v>#REF!</v>
      </c>
      <c r="AG667" t="s">
        <v>8383</v>
      </c>
      <c r="BL667" t="s">
        <v>7283</v>
      </c>
    </row>
    <row r="668" spans="1:64">
      <c r="A668" t="s">
        <v>5333</v>
      </c>
      <c r="B668" t="s">
        <v>6740</v>
      </c>
      <c r="C668" s="1"/>
      <c r="D668" s="1" t="s">
        <v>5351</v>
      </c>
      <c r="E668" s="1"/>
      <c r="F668" s="41" t="s">
        <v>280</v>
      </c>
      <c r="G668" t="s">
        <v>904</v>
      </c>
      <c r="I668" s="5">
        <v>-90.049000000000007</v>
      </c>
      <c r="J668" s="5">
        <v>35.149500000000003</v>
      </c>
      <c r="K668" s="23"/>
      <c r="L668" s="23"/>
      <c r="M668" s="23"/>
      <c r="N668" t="str">
        <f t="shared" si="143"/>
        <v>Memphis, Tennessee&lt;br&gt;&lt;span style=font-size:11px&gt;Black 1945-74&lt;/span&gt;&lt;br&gt;Speaker 158 (Thomas, 2003)</v>
      </c>
      <c r="O668" t="str">
        <f t="shared" si="144"/>
        <v>B1950MemphisTennesseeSpeaker158</v>
      </c>
      <c r="R668" t="str">
        <f t="shared" si="145"/>
        <v>dp</v>
      </c>
      <c r="S668" t="str">
        <f t="shared" si="147"/>
        <v>ar</v>
      </c>
      <c r="T668" t="str">
        <f t="shared" si="141"/>
        <v>r0</v>
      </c>
      <c r="U668" t="str">
        <f>IF(M668="consonant",#REF!,"")</f>
        <v/>
      </c>
      <c r="V668" t="str">
        <f t="shared" si="148"/>
        <v>lx</v>
      </c>
      <c r="W668" t="str">
        <f t="shared" si="149"/>
        <v>bk</v>
      </c>
      <c r="X668" t="str">
        <f t="shared" si="150"/>
        <v>un</v>
      </c>
      <c r="Y668" t="str">
        <f t="shared" si="146"/>
        <v>b</v>
      </c>
      <c r="AA668" t="str">
        <f t="shared" si="140"/>
        <v>const B1950MemphisTennesseeSpeaker158= L.marker([35.1495,-90.049], {icon: dp_lx}).bindPopup('Memphis, Tennessee&lt;br&gt;&lt;span style=font-size:11px&gt;Black 1945-74&lt;/span&gt;&lt;br&gt;Speaker 158 (Thomas, 2003)').addTo(B1950);</v>
      </c>
      <c r="AB668" t="e">
        <f>IF(I668="","","const "&amp;#REF!&amp;O668&amp;#REF!&amp;G668&amp;" = L.marker(["&amp;J668&amp;","&amp;I668&amp;"], {icon: "&amp;S668&amp;"_"&amp;Z668&amp;"}).bindPopup('This is "&amp;#REF!&amp;"').addTo("&amp;#REF!&amp;");")</f>
        <v>#REF!</v>
      </c>
      <c r="AG668" t="s">
        <v>8384</v>
      </c>
      <c r="BL668" t="s">
        <v>7284</v>
      </c>
    </row>
    <row r="669" spans="1:64">
      <c r="A669" t="s">
        <v>5333</v>
      </c>
      <c r="B669" t="s">
        <v>6742</v>
      </c>
      <c r="C669" s="1"/>
      <c r="D669" s="1" t="s">
        <v>5351</v>
      </c>
      <c r="E669" s="1"/>
      <c r="F669" s="41" t="s">
        <v>280</v>
      </c>
      <c r="G669" t="s">
        <v>904</v>
      </c>
      <c r="I669" s="5">
        <v>-90.049000000000007</v>
      </c>
      <c r="J669" s="5">
        <v>35.149500000000003</v>
      </c>
      <c r="K669" s="23"/>
      <c r="L669" s="23"/>
      <c r="M669" s="23"/>
      <c r="N669" t="str">
        <f t="shared" si="143"/>
        <v>Memphis, Tennessee&lt;br&gt;&lt;span style=font-size:11px&gt;Black 1945-74&lt;/span&gt;&lt;br&gt;Speaker 159 (Thomas, 2003)</v>
      </c>
      <c r="O669" t="str">
        <f t="shared" si="144"/>
        <v>B1950MemphisTennesseeSpeaker159</v>
      </c>
      <c r="R669" t="str">
        <f t="shared" si="145"/>
        <v>dp</v>
      </c>
      <c r="S669" t="str">
        <f t="shared" si="147"/>
        <v>ar</v>
      </c>
      <c r="T669" t="str">
        <f t="shared" si="141"/>
        <v>r0</v>
      </c>
      <c r="U669" t="str">
        <f>IF(M669="consonant",#REF!,"")</f>
        <v/>
      </c>
      <c r="V669" t="str">
        <f t="shared" si="148"/>
        <v>lx</v>
      </c>
      <c r="W669" t="str">
        <f t="shared" si="149"/>
        <v>bk</v>
      </c>
      <c r="X669" t="str">
        <f t="shared" si="150"/>
        <v>un</v>
      </c>
      <c r="Y669" t="str">
        <f t="shared" si="146"/>
        <v>b</v>
      </c>
      <c r="AA669" t="str">
        <f t="shared" si="140"/>
        <v>const B1950MemphisTennesseeSpeaker159= L.marker([35.1495,-90.049], {icon: dp_lx}).bindPopup('Memphis, Tennessee&lt;br&gt;&lt;span style=font-size:11px&gt;Black 1945-74&lt;/span&gt;&lt;br&gt;Speaker 159 (Thomas, 2003)').addTo(B1950);</v>
      </c>
      <c r="AB669" t="e">
        <f>IF(I669="","","const "&amp;#REF!&amp;O669&amp;#REF!&amp;G669&amp;" = L.marker(["&amp;J669&amp;","&amp;I669&amp;"], {icon: "&amp;S669&amp;"_"&amp;Z669&amp;"}).bindPopup('This is "&amp;#REF!&amp;"').addTo("&amp;#REF!&amp;");")</f>
        <v>#REF!</v>
      </c>
      <c r="AG669" t="s">
        <v>8385</v>
      </c>
      <c r="BL669" t="s">
        <v>7285</v>
      </c>
    </row>
    <row r="670" spans="1:64">
      <c r="A670" t="s">
        <v>5333</v>
      </c>
      <c r="B670" t="s">
        <v>6744</v>
      </c>
      <c r="C670" s="1"/>
      <c r="D670" s="1" t="s">
        <v>5351</v>
      </c>
      <c r="E670" s="1"/>
      <c r="F670" s="41" t="s">
        <v>293</v>
      </c>
      <c r="G670" t="s">
        <v>5294</v>
      </c>
      <c r="I670" s="5">
        <v>-95.369799999999998</v>
      </c>
      <c r="J670" s="5">
        <v>29.760400000000001</v>
      </c>
      <c r="K670" s="23"/>
      <c r="L670" s="23"/>
      <c r="M670" s="23"/>
      <c r="N670" t="str">
        <f t="shared" si="143"/>
        <v>Houston, Texas&lt;br&gt;&lt;span style=font-size:11px&gt;Black 1945-74&lt;/span&gt;&lt;br&gt;Speaker 165 (Thomas, 2003)</v>
      </c>
      <c r="O670" t="str">
        <f t="shared" si="144"/>
        <v>B1950HoustonTexasSpeaker165</v>
      </c>
      <c r="R670" t="str">
        <f t="shared" si="145"/>
        <v>dp</v>
      </c>
      <c r="S670" t="str">
        <f t="shared" si="147"/>
        <v>ar</v>
      </c>
      <c r="T670" t="str">
        <f t="shared" si="141"/>
        <v>r0</v>
      </c>
      <c r="U670" t="str">
        <f>IF(M670="consonant",#REF!,"")</f>
        <v/>
      </c>
      <c r="V670" t="str">
        <f t="shared" si="148"/>
        <v>lx</v>
      </c>
      <c r="W670" t="str">
        <f t="shared" si="149"/>
        <v>bk</v>
      </c>
      <c r="X670" t="str">
        <f t="shared" si="150"/>
        <v>un</v>
      </c>
      <c r="Y670" t="str">
        <f t="shared" si="146"/>
        <v>b</v>
      </c>
      <c r="AA670" t="str">
        <f t="shared" si="140"/>
        <v>const B1950HoustonTexasSpeaker165= L.marker([29.7604,-95.3698], {icon: dp_lx}).bindPopup('Houston, Texas&lt;br&gt;&lt;span style=font-size:11px&gt;Black 1945-74&lt;/span&gt;&lt;br&gt;Speaker 165 (Thomas, 2003)').addTo(B1950);</v>
      </c>
      <c r="AB670" t="e">
        <f>IF(I670="","","const "&amp;#REF!&amp;O670&amp;#REF!&amp;G670&amp;" = L.marker(["&amp;J670&amp;","&amp;I670&amp;"], {icon: "&amp;S670&amp;"_"&amp;Z670&amp;"}).bindPopup('This is "&amp;#REF!&amp;"').addTo("&amp;#REF!&amp;");")</f>
        <v>#REF!</v>
      </c>
      <c r="AG670" t="s">
        <v>8386</v>
      </c>
      <c r="BL670" t="s">
        <v>7286</v>
      </c>
    </row>
    <row r="671" spans="1:64">
      <c r="A671" t="s">
        <v>5333</v>
      </c>
      <c r="B671" t="s">
        <v>6746</v>
      </c>
      <c r="C671" s="1"/>
      <c r="D671" s="1" t="s">
        <v>5351</v>
      </c>
      <c r="E671" s="1"/>
      <c r="F671" s="41" t="s">
        <v>1174</v>
      </c>
      <c r="G671" t="s">
        <v>5294</v>
      </c>
      <c r="I671" s="5">
        <v>-96.37</v>
      </c>
      <c r="J671" s="5">
        <v>30.674399999999999</v>
      </c>
      <c r="K671" s="23"/>
      <c r="L671" s="23"/>
      <c r="M671" s="23"/>
      <c r="N671" t="str">
        <f t="shared" si="143"/>
        <v>Springville, Texas&lt;br&gt;&lt;span style=font-size:11px&gt;Black 1945-74&lt;/span&gt;&lt;br&gt;Speaker 166 (Thomas, 2003)</v>
      </c>
      <c r="O671" t="str">
        <f t="shared" ref="O671:O734" si="151">A671&amp;SUBSTITUTE(SUBSTITUTE(SUBSTITUTE(F671,".","")," ",""),"-","")&amp;SUBSTITUTE(G671," ","")&amp;SUBSTITUTE(SUBSTITUTE(SUBSTITUTE(B671,".","")," ",""),"-","")</f>
        <v>B1950SpringvilleTexasSpeaker166</v>
      </c>
      <c r="R671" t="str">
        <f t="shared" si="145"/>
        <v>dp</v>
      </c>
      <c r="S671" t="str">
        <f t="shared" si="147"/>
        <v>ar</v>
      </c>
      <c r="T671" t="str">
        <f t="shared" si="141"/>
        <v>r0</v>
      </c>
      <c r="U671" t="str">
        <f>IF(M671="consonant",#REF!,"")</f>
        <v/>
      </c>
      <c r="V671" t="str">
        <f t="shared" si="148"/>
        <v>lx</v>
      </c>
      <c r="W671" t="str">
        <f t="shared" si="149"/>
        <v>bk</v>
      </c>
      <c r="X671" t="str">
        <f t="shared" si="150"/>
        <v>un</v>
      </c>
      <c r="Y671" t="str">
        <f t="shared" si="146"/>
        <v>b</v>
      </c>
      <c r="AA671" t="str">
        <f t="shared" si="140"/>
        <v>const B1950SpringvilleTexasSpeaker166= L.marker([30.6744,-96.37], {icon: dp_lx}).bindPopup('Springville, Texas&lt;br&gt;&lt;span style=font-size:11px&gt;Black 1945-74&lt;/span&gt;&lt;br&gt;Speaker 166 (Thomas, 2003)').addTo(B1950);</v>
      </c>
      <c r="AB671" t="e">
        <f>IF(I671="","","const "&amp;#REF!&amp;O671&amp;#REF!&amp;G671&amp;" = L.marker(["&amp;J671&amp;","&amp;I671&amp;"], {icon: "&amp;S671&amp;"_"&amp;Z671&amp;"}).bindPopup('This is "&amp;#REF!&amp;"').addTo("&amp;#REF!&amp;");")</f>
        <v>#REF!</v>
      </c>
      <c r="AG671" t="s">
        <v>8387</v>
      </c>
      <c r="BL671" t="s">
        <v>7287</v>
      </c>
    </row>
    <row r="672" spans="1:64">
      <c r="A672" t="s">
        <v>5333</v>
      </c>
      <c r="B672" t="s">
        <v>6748</v>
      </c>
      <c r="C672" s="1"/>
      <c r="D672" s="1" t="s">
        <v>5351</v>
      </c>
      <c r="E672" s="1"/>
      <c r="F672" s="41" t="s">
        <v>288</v>
      </c>
      <c r="G672" t="s">
        <v>5294</v>
      </c>
      <c r="I672" s="5">
        <v>-97.743099999999998</v>
      </c>
      <c r="J672" s="5">
        <v>30.267199999999999</v>
      </c>
      <c r="K672" s="23"/>
      <c r="L672" s="23"/>
      <c r="M672" s="23"/>
      <c r="N672" t="str">
        <f t="shared" si="143"/>
        <v>Austin, Texas&lt;br&gt;&lt;span style=font-size:11px&gt;Black 1945-74&lt;/span&gt;&lt;br&gt;Speaker 167 (Thomas, 2003)</v>
      </c>
      <c r="O672" t="str">
        <f t="shared" si="151"/>
        <v>B1950AustinTexasSpeaker167</v>
      </c>
      <c r="R672" t="str">
        <f t="shared" si="145"/>
        <v>dp</v>
      </c>
      <c r="S672" t="str">
        <f t="shared" si="147"/>
        <v>ar</v>
      </c>
      <c r="T672" t="str">
        <f t="shared" si="141"/>
        <v>r0</v>
      </c>
      <c r="U672" t="str">
        <f>IF(M672="consonant",#REF!,"")</f>
        <v/>
      </c>
      <c r="V672" t="str">
        <f t="shared" si="148"/>
        <v>lx</v>
      </c>
      <c r="W672" t="str">
        <f t="shared" si="149"/>
        <v>bk</v>
      </c>
      <c r="X672" t="str">
        <f t="shared" si="150"/>
        <v>un</v>
      </c>
      <c r="Y672" t="str">
        <f t="shared" si="146"/>
        <v>b</v>
      </c>
      <c r="AA672" t="str">
        <f t="shared" si="140"/>
        <v>const B1950AustinTexasSpeaker167= L.marker([30.2672,-97.7431], {icon: dp_lx}).bindPopup('Austin, Texas&lt;br&gt;&lt;span style=font-size:11px&gt;Black 1945-74&lt;/span&gt;&lt;br&gt;Speaker 167 (Thomas, 2003)').addTo(B1950);</v>
      </c>
      <c r="AB672" t="e">
        <f>IF(I672="","","const "&amp;#REF!&amp;O672&amp;#REF!&amp;G672&amp;" = L.marker(["&amp;J672&amp;","&amp;I672&amp;"], {icon: "&amp;S672&amp;"_"&amp;Z672&amp;"}).bindPopup('This is "&amp;#REF!&amp;"').addTo("&amp;#REF!&amp;");")</f>
        <v>#REF!</v>
      </c>
      <c r="AG672" t="s">
        <v>8388</v>
      </c>
      <c r="BL672" t="s">
        <v>7288</v>
      </c>
    </row>
    <row r="673" spans="1:64">
      <c r="A673" t="s">
        <v>5333</v>
      </c>
      <c r="B673" t="s">
        <v>6750</v>
      </c>
      <c r="C673" s="1"/>
      <c r="D673" s="1" t="s">
        <v>5351</v>
      </c>
      <c r="E673" s="1"/>
      <c r="F673" s="41" t="s">
        <v>487</v>
      </c>
      <c r="G673" t="s">
        <v>5294</v>
      </c>
      <c r="I673" s="5">
        <v>-94.177400000000006</v>
      </c>
      <c r="J673" s="5">
        <v>30.3491</v>
      </c>
      <c r="K673" s="23"/>
      <c r="L673" s="23"/>
      <c r="M673" s="23"/>
      <c r="N673" t="str">
        <f t="shared" si="143"/>
        <v>Silsbee, Texas&lt;br&gt;&lt;span style=font-size:11px&gt;Black 1945-74&lt;/span&gt;&lt;br&gt;Speaker 168 (Thomas, 2003)</v>
      </c>
      <c r="O673" t="str">
        <f t="shared" si="151"/>
        <v>B1950SilsbeeTexasSpeaker168</v>
      </c>
      <c r="R673" t="str">
        <f t="shared" si="145"/>
        <v>dp</v>
      </c>
      <c r="S673" t="str">
        <f t="shared" si="147"/>
        <v>ar</v>
      </c>
      <c r="T673" t="str">
        <f t="shared" si="141"/>
        <v>r0</v>
      </c>
      <c r="U673" t="str">
        <f>IF(M673="consonant",#REF!,"")</f>
        <v/>
      </c>
      <c r="V673" t="str">
        <f t="shared" si="148"/>
        <v>lx</v>
      </c>
      <c r="W673" t="str">
        <f t="shared" si="149"/>
        <v>bk</v>
      </c>
      <c r="X673" t="str">
        <f t="shared" si="150"/>
        <v>un</v>
      </c>
      <c r="Y673" t="str">
        <f t="shared" si="146"/>
        <v>b</v>
      </c>
      <c r="AA673" t="str">
        <f t="shared" si="140"/>
        <v>const B1950SilsbeeTexasSpeaker168= L.marker([30.3491,-94.1774], {icon: dp_lx}).bindPopup('Silsbee, Texas&lt;br&gt;&lt;span style=font-size:11px&gt;Black 1945-74&lt;/span&gt;&lt;br&gt;Speaker 168 (Thomas, 2003)').addTo(B1950);</v>
      </c>
      <c r="AB673" t="e">
        <f>IF(I673="","","const "&amp;#REF!&amp;O673&amp;#REF!&amp;G673&amp;" = L.marker(["&amp;J673&amp;","&amp;I673&amp;"], {icon: "&amp;S673&amp;"_"&amp;Z673&amp;"}).bindPopup('This is "&amp;#REF!&amp;"').addTo("&amp;#REF!&amp;");")</f>
        <v>#REF!</v>
      </c>
      <c r="AG673" t="s">
        <v>8389</v>
      </c>
      <c r="BL673" t="s">
        <v>7289</v>
      </c>
    </row>
    <row r="674" spans="1:64">
      <c r="A674" t="s">
        <v>5333</v>
      </c>
      <c r="B674" t="s">
        <v>6752</v>
      </c>
      <c r="C674" s="1"/>
      <c r="D674" s="1" t="s">
        <v>5351</v>
      </c>
      <c r="E674" s="1"/>
      <c r="F674" s="41" t="s">
        <v>487</v>
      </c>
      <c r="G674" t="s">
        <v>5294</v>
      </c>
      <c r="I674" s="5">
        <v>-94.177400000000006</v>
      </c>
      <c r="J674" s="5">
        <v>30.3491</v>
      </c>
      <c r="K674" s="23"/>
      <c r="L674" s="23"/>
      <c r="M674" s="23"/>
      <c r="N674" t="str">
        <f t="shared" si="143"/>
        <v>Silsbee, Texas&lt;br&gt;&lt;span style=font-size:11px&gt;Black 1945-74&lt;/span&gt;&lt;br&gt;Speaker 169 (Thomas, 2003)</v>
      </c>
      <c r="O674" t="str">
        <f t="shared" si="151"/>
        <v>B1950SilsbeeTexasSpeaker169</v>
      </c>
      <c r="P674" t="s">
        <v>1006</v>
      </c>
      <c r="R674" t="str">
        <f t="shared" si="145"/>
        <v>dp</v>
      </c>
      <c r="S674" t="str">
        <f t="shared" si="147"/>
        <v>ar</v>
      </c>
      <c r="T674" t="str">
        <f t="shared" si="141"/>
        <v>r0</v>
      </c>
      <c r="U674" t="str">
        <f>IF(M674="consonant",#REF!,"")</f>
        <v/>
      </c>
      <c r="V674" t="str">
        <f t="shared" si="148"/>
        <v>lx</v>
      </c>
      <c r="W674" t="str">
        <f t="shared" si="149"/>
        <v>bk</v>
      </c>
      <c r="X674" t="str">
        <f t="shared" si="150"/>
        <v>un</v>
      </c>
      <c r="Y674" t="str">
        <f t="shared" si="146"/>
        <v>b</v>
      </c>
      <c r="AA674" t="str">
        <f t="shared" si="140"/>
        <v>const B1950SilsbeeTexasSpeaker169= L.marker([30.3491,-94.1774], {icon: dp_lx}).bindPopup('Silsbee, Texas&lt;br&gt;&lt;span style=font-size:11px&gt;Black 1945-74&lt;/span&gt;&lt;br&gt;Speaker 169 (Thomas, 2003)').addTo(B1950);</v>
      </c>
      <c r="AB674" t="e">
        <f>IF(I674="","","const "&amp;#REF!&amp;O674&amp;#REF!&amp;G674&amp;" = L.marker(["&amp;J674&amp;","&amp;I674&amp;"], {icon: "&amp;S674&amp;"_"&amp;Z674&amp;"}).bindPopup('This is "&amp;#REF!&amp;"').addTo("&amp;#REF!&amp;");")</f>
        <v>#REF!</v>
      </c>
      <c r="AG674" t="s">
        <v>8390</v>
      </c>
      <c r="BL674" t="s">
        <v>7290</v>
      </c>
    </row>
    <row r="675" spans="1:64">
      <c r="A675" t="s">
        <v>5333</v>
      </c>
      <c r="B675" t="s">
        <v>6754</v>
      </c>
      <c r="C675" s="1"/>
      <c r="D675" s="1" t="s">
        <v>5351</v>
      </c>
      <c r="E675" s="1"/>
      <c r="F675" s="41" t="s">
        <v>1173</v>
      </c>
      <c r="G675" t="s">
        <v>5294</v>
      </c>
      <c r="I675" s="5">
        <v>-94.875500000000002</v>
      </c>
      <c r="J675" s="5">
        <v>32.386499999999998</v>
      </c>
      <c r="K675" s="23"/>
      <c r="L675" s="23"/>
      <c r="M675" s="23"/>
      <c r="N675" t="str">
        <f t="shared" si="143"/>
        <v>Kilgore, Texas&lt;br&gt;&lt;span style=font-size:11px&gt;Black 1945-74&lt;/span&gt;&lt;br&gt;Speaker 170 (Thomas, 2003)</v>
      </c>
      <c r="O675" t="str">
        <f t="shared" si="151"/>
        <v>B1950KilgoreTexasSpeaker170</v>
      </c>
      <c r="P675" t="s">
        <v>1006</v>
      </c>
      <c r="R675" t="str">
        <f t="shared" si="145"/>
        <v>dp</v>
      </c>
      <c r="S675" t="str">
        <f t="shared" si="147"/>
        <v>ar</v>
      </c>
      <c r="T675" t="str">
        <f t="shared" si="141"/>
        <v>r0</v>
      </c>
      <c r="U675" t="str">
        <f>IF(M675="consonant",#REF!,"")</f>
        <v/>
      </c>
      <c r="V675" t="str">
        <f t="shared" si="148"/>
        <v>lx</v>
      </c>
      <c r="W675" t="str">
        <f t="shared" si="149"/>
        <v>bk</v>
      </c>
      <c r="X675" t="str">
        <f t="shared" si="150"/>
        <v>un</v>
      </c>
      <c r="Y675" t="str">
        <f t="shared" si="146"/>
        <v>b</v>
      </c>
      <c r="AA675" t="str">
        <f t="shared" si="140"/>
        <v>const B1950KilgoreTexasSpeaker170= L.marker([32.3865,-94.8755], {icon: dp_lx}).bindPopup('Kilgore, Texas&lt;br&gt;&lt;span style=font-size:11px&gt;Black 1945-74&lt;/span&gt;&lt;br&gt;Speaker 170 (Thomas, 2003)').addTo(B1950);</v>
      </c>
      <c r="AB675" t="e">
        <f>IF(I675="","","const "&amp;#REF!&amp;O675&amp;#REF!&amp;G675&amp;" = L.marker(["&amp;J675&amp;","&amp;I675&amp;"], {icon: "&amp;S675&amp;"_"&amp;Z675&amp;"}).bindPopup('This is "&amp;#REF!&amp;"').addTo("&amp;#REF!&amp;");")</f>
        <v>#REF!</v>
      </c>
      <c r="AG675" t="s">
        <v>8391</v>
      </c>
      <c r="BL675" t="s">
        <v>7291</v>
      </c>
    </row>
    <row r="676" spans="1:64">
      <c r="A676" t="s">
        <v>5333</v>
      </c>
      <c r="B676" t="s">
        <v>6756</v>
      </c>
      <c r="C676" s="1"/>
      <c r="D676" s="1" t="s">
        <v>5351</v>
      </c>
      <c r="E676" s="1"/>
      <c r="F676" s="41" t="s">
        <v>480</v>
      </c>
      <c r="G676" t="s">
        <v>5294</v>
      </c>
      <c r="I676" s="5">
        <v>-96.796999999999997</v>
      </c>
      <c r="J676" s="5">
        <v>32.776699999999998</v>
      </c>
      <c r="K676" s="23"/>
      <c r="L676" s="23"/>
      <c r="M676" s="23"/>
      <c r="N676" t="str">
        <f t="shared" si="143"/>
        <v>Dallas, Texas&lt;br&gt;&lt;span style=font-size:11px&gt;Black 1945-74&lt;/span&gt;&lt;br&gt;Speaker 171 (Thomas, 2003)</v>
      </c>
      <c r="O676" t="str">
        <f t="shared" si="151"/>
        <v>B1950DallasTexasSpeaker171</v>
      </c>
      <c r="P676" t="s">
        <v>735</v>
      </c>
      <c r="R676" t="str">
        <f t="shared" si="145"/>
        <v>dp</v>
      </c>
      <c r="S676" t="str">
        <f t="shared" si="147"/>
        <v>ar</v>
      </c>
      <c r="T676" t="str">
        <f t="shared" si="141"/>
        <v>r0</v>
      </c>
      <c r="U676" t="str">
        <f>IF(M676="consonant",#REF!,"")</f>
        <v/>
      </c>
      <c r="V676" t="str">
        <f t="shared" si="148"/>
        <v>lx</v>
      </c>
      <c r="W676" t="str">
        <f t="shared" si="149"/>
        <v>bk</v>
      </c>
      <c r="X676" t="str">
        <f t="shared" si="150"/>
        <v>un</v>
      </c>
      <c r="Y676" t="str">
        <f t="shared" si="146"/>
        <v>b</v>
      </c>
      <c r="AA676" t="str">
        <f t="shared" si="140"/>
        <v>const B1950DallasTexasSpeaker171= L.marker([32.7767,-96.797], {icon: dp_lx}).bindPopup('Dallas, Texas&lt;br&gt;&lt;span style=font-size:11px&gt;Black 1945-74&lt;/span&gt;&lt;br&gt;Speaker 171 (Thomas, 2003)').addTo(B1950);</v>
      </c>
      <c r="AB676" t="e">
        <f>IF(I676="","","const "&amp;#REF!&amp;O676&amp;#REF!&amp;G676&amp;" = L.marker(["&amp;J676&amp;","&amp;I676&amp;"], {icon: "&amp;S676&amp;"_"&amp;Z676&amp;"}).bindPopup('This is "&amp;#REF!&amp;"').addTo("&amp;#REF!&amp;");")</f>
        <v>#REF!</v>
      </c>
      <c r="AG676" t="s">
        <v>8392</v>
      </c>
      <c r="BL676" t="s">
        <v>7292</v>
      </c>
    </row>
    <row r="677" spans="1:64">
      <c r="A677" t="s">
        <v>5333</v>
      </c>
      <c r="C677" s="1"/>
      <c r="D677" s="1" t="s">
        <v>1241</v>
      </c>
      <c r="E677" s="1"/>
      <c r="G677" t="s">
        <v>1014</v>
      </c>
      <c r="I677" s="5">
        <v>-77.396299999999997</v>
      </c>
      <c r="J677" s="5">
        <v>25.034300000000002</v>
      </c>
      <c r="M677" t="s">
        <v>1206</v>
      </c>
      <c r="N677" t="str">
        <f t="shared" si="143"/>
        <v>, Bahamas&lt;br&gt;&lt;span style=font-size:11px&gt;Black 1945-74&lt;/span&gt;&lt;br&gt; (Childs &amp; Wolfram,  2005)</v>
      </c>
      <c r="O677" t="str">
        <f t="shared" si="151"/>
        <v>B1950Bahamas</v>
      </c>
      <c r="P677" t="s">
        <v>158</v>
      </c>
      <c r="R677" t="str">
        <f t="shared" si="145"/>
        <v/>
      </c>
      <c r="S677" t="str">
        <f t="shared" si="147"/>
        <v>ar</v>
      </c>
      <c r="T677" t="str">
        <f t="shared" si="141"/>
        <v>r0</v>
      </c>
      <c r="U677" t="e">
        <f>IF(M677="consonant",#REF!,"")</f>
        <v>#REF!</v>
      </c>
      <c r="V677" t="str">
        <f t="shared" si="148"/>
        <v>lx</v>
      </c>
      <c r="W677" t="str">
        <f t="shared" si="149"/>
        <v>bk</v>
      </c>
      <c r="X677" t="str">
        <f t="shared" si="150"/>
        <v>un</v>
      </c>
      <c r="Y677" t="str">
        <f t="shared" si="146"/>
        <v>b</v>
      </c>
      <c r="AA677" t="str">
        <f t="shared" si="140"/>
        <v/>
      </c>
      <c r="AB677" t="e">
        <f>IF(I677="","","const "&amp;#REF!&amp;O677&amp;#REF!&amp;G677&amp;" = L.marker(["&amp;J677&amp;","&amp;I677&amp;"], {icon: "&amp;S677&amp;"_"&amp;Z677&amp;"}).bindPopup('This is "&amp;#REF!&amp;"').addTo("&amp;#REF!&amp;");")</f>
        <v>#REF!</v>
      </c>
      <c r="AG677" t="s">
        <v>5164</v>
      </c>
      <c r="BL677" t="s">
        <v>5164</v>
      </c>
    </row>
    <row r="678" spans="1:64">
      <c r="A678" t="s">
        <v>5333</v>
      </c>
      <c r="C678" s="1"/>
      <c r="D678" s="1" t="s">
        <v>5398</v>
      </c>
      <c r="E678" s="1"/>
      <c r="G678" t="s">
        <v>1009</v>
      </c>
      <c r="I678" s="5">
        <v>-77.297499999999999</v>
      </c>
      <c r="J678" s="5">
        <v>18.1096</v>
      </c>
      <c r="M678" t="s">
        <v>1206</v>
      </c>
      <c r="N678" t="str">
        <f t="shared" si="143"/>
        <v>, Jamaica&lt;br&gt;&lt;span style=font-size:11px&gt;Black 1945-74&lt;/span&gt;&lt;br&gt; (Wells, 1984)</v>
      </c>
      <c r="O678" t="str">
        <f t="shared" si="151"/>
        <v>B1950Jamaica</v>
      </c>
      <c r="R678" t="str">
        <f t="shared" si="145"/>
        <v/>
      </c>
      <c r="S678" t="str">
        <f t="shared" si="147"/>
        <v>ar</v>
      </c>
      <c r="T678" t="str">
        <f t="shared" si="141"/>
        <v>r0</v>
      </c>
      <c r="U678" t="e">
        <f>IF(M678="consonant",#REF!,"")</f>
        <v>#REF!</v>
      </c>
      <c r="V678" t="str">
        <f t="shared" si="148"/>
        <v>lx</v>
      </c>
      <c r="W678" t="str">
        <f t="shared" si="149"/>
        <v>bk</v>
      </c>
      <c r="X678" t="str">
        <f t="shared" si="150"/>
        <v>un</v>
      </c>
      <c r="Y678" t="str">
        <f t="shared" si="146"/>
        <v>b</v>
      </c>
      <c r="AA678" t="str">
        <f t="shared" si="140"/>
        <v/>
      </c>
      <c r="AB678" t="e">
        <f>IF(I678="","","const "&amp;#REF!&amp;O678&amp;#REF!&amp;G678&amp;" = L.marker(["&amp;J678&amp;","&amp;I678&amp;"], {icon: "&amp;S678&amp;"_"&amp;Z678&amp;"}).bindPopup('This is "&amp;#REF!&amp;"').addTo("&amp;#REF!&amp;");")</f>
        <v>#REF!</v>
      </c>
      <c r="AG678" t="s">
        <v>5164</v>
      </c>
      <c r="BL678" t="s">
        <v>5164</v>
      </c>
    </row>
    <row r="679" spans="1:64">
      <c r="A679" t="s">
        <v>5333</v>
      </c>
      <c r="B679" s="1">
        <v>888</v>
      </c>
      <c r="C679" s="1"/>
      <c r="D679" s="1" t="s">
        <v>5401</v>
      </c>
      <c r="E679" s="1"/>
      <c r="F679" s="41" t="s">
        <v>1214</v>
      </c>
      <c r="G679" t="s">
        <v>5294</v>
      </c>
      <c r="I679" s="5"/>
      <c r="J679" s="5"/>
      <c r="N679" t="str">
        <f t="shared" si="143"/>
        <v>San Antonio2, Texas&lt;br&gt;&lt;span style=font-size:11px&gt;Black 1945-74&lt;/span&gt;&lt;br&gt;888 DASS 888 (LAGS 888)</v>
      </c>
      <c r="O679" t="str">
        <f t="shared" si="151"/>
        <v>B1950SanAntonio2Texas888</v>
      </c>
      <c r="R679" t="str">
        <f t="shared" si="145"/>
        <v>dp</v>
      </c>
      <c r="S679" t="str">
        <f t="shared" si="147"/>
        <v>ar</v>
      </c>
      <c r="T679" t="str">
        <f t="shared" si="141"/>
        <v>r0</v>
      </c>
      <c r="U679" t="str">
        <f>IF(M679="consonant",#REF!,"")</f>
        <v/>
      </c>
      <c r="V679" t="str">
        <f t="shared" si="148"/>
        <v>lx</v>
      </c>
      <c r="W679" t="str">
        <f t="shared" si="149"/>
        <v>bk</v>
      </c>
      <c r="X679" t="str">
        <f t="shared" si="150"/>
        <v>un</v>
      </c>
      <c r="Y679" t="str">
        <f t="shared" si="146"/>
        <v>b</v>
      </c>
      <c r="AA679" t="str">
        <f t="shared" si="140"/>
        <v/>
      </c>
      <c r="AB679" t="str">
        <f>IF(I679="","","const "&amp;#REF!&amp;O679&amp;#REF!&amp;G679&amp;" = L.marker(["&amp;J679&amp;","&amp;I679&amp;"], {icon: "&amp;S679&amp;"_"&amp;Z679&amp;"}).bindPopup('This is "&amp;#REF!&amp;"').addTo("&amp;#REF!&amp;");")</f>
        <v/>
      </c>
      <c r="AG679" t="s">
        <v>5164</v>
      </c>
      <c r="BL679" t="s">
        <v>5164</v>
      </c>
    </row>
    <row r="680" spans="1:64">
      <c r="A680" t="s">
        <v>5334</v>
      </c>
      <c r="B680" t="s">
        <v>6487</v>
      </c>
      <c r="D680" t="s">
        <v>5402</v>
      </c>
      <c r="F680" s="41" t="s">
        <v>6487</v>
      </c>
      <c r="G680" t="s">
        <v>5291</v>
      </c>
      <c r="I680" s="5">
        <v>-74.524900000000002</v>
      </c>
      <c r="J680" s="5">
        <v>39.389800000000001</v>
      </c>
      <c r="N680" t="str">
        <f t="shared" si="143"/>
        <v>Rahway, New Jersey&lt;br&gt;&lt;span style=font-size:11px&gt;Black 1975-99&lt;/span&gt;&lt;br&gt;Rahway (Jones, 2020)</v>
      </c>
      <c r="O680" t="str">
        <f>A680&amp;SUBSTITUTE(SUBSTITUTE(SUBSTITUTE(F680,".","")," ",""),"-","")&amp;SUBSTITUTE(G680," ","")&amp;SUBSTITUTE(SUBSTITUTE(SUBSTITUTE(B680,".","")," ",""),"-","")</f>
        <v>B1970RahwayNewJerseyRahway</v>
      </c>
      <c r="R680" t="str">
        <f t="shared" si="145"/>
        <v>dp</v>
      </c>
      <c r="S680" t="str">
        <f t="shared" si="147"/>
        <v>ar</v>
      </c>
      <c r="T680" t="str">
        <f t="shared" si="141"/>
        <v>r0</v>
      </c>
      <c r="U680" t="str">
        <f>IF(M680="consonant",#REF!,"")</f>
        <v/>
      </c>
      <c r="V680" t="str">
        <f t="shared" si="148"/>
        <v>lx</v>
      </c>
      <c r="W680" t="str">
        <f t="shared" si="149"/>
        <v>bk</v>
      </c>
      <c r="X680" t="str">
        <f t="shared" si="150"/>
        <v>un</v>
      </c>
      <c r="Y680" t="str">
        <f t="shared" si="146"/>
        <v>b</v>
      </c>
      <c r="AA680" t="str">
        <f t="shared" si="140"/>
        <v>const B1970RahwayNewJerseyRahway= L.marker([39.3898,-74.5249], {icon: dp_lx}).bindPopup('Rahway, New Jersey&lt;br&gt;&lt;span style=font-size:11px&gt;Black 1975-99&lt;/span&gt;&lt;br&gt;Rahway (Jones, 2020)').addTo(B1970);</v>
      </c>
      <c r="AB680" t="e">
        <f>IF(I680="","","const "&amp;#REF!&amp;O680&amp;#REF!&amp;G680&amp;" = L.marker(["&amp;J680&amp;","&amp;I680&amp;"], {icon: "&amp;S680&amp;"_"&amp;Z680&amp;"}).bindPopup('This is "&amp;#REF!&amp;"').addTo("&amp;#REF!&amp;");")</f>
        <v>#REF!</v>
      </c>
      <c r="AG680" t="s">
        <v>8393</v>
      </c>
      <c r="BL680" t="s">
        <v>6495</v>
      </c>
    </row>
    <row r="681" spans="1:64">
      <c r="A681" t="s">
        <v>5334</v>
      </c>
      <c r="B681" t="s">
        <v>201</v>
      </c>
      <c r="D681" t="s">
        <v>5402</v>
      </c>
      <c r="F681" s="41" t="s">
        <v>201</v>
      </c>
      <c r="G681" t="s">
        <v>5291</v>
      </c>
      <c r="I681" s="5">
        <v>-74.011099999999999</v>
      </c>
      <c r="J681" s="5">
        <v>40.8887</v>
      </c>
      <c r="N681" t="str">
        <f t="shared" si="143"/>
        <v>Trenton, New Jersey&lt;br&gt;&lt;span style=font-size:11px&gt;Black 1975-99&lt;/span&gt;&lt;br&gt;Trenton (Jones, 2020)</v>
      </c>
      <c r="O681" t="str">
        <f t="shared" si="151"/>
        <v>B1970TrentonNewJerseyTrenton</v>
      </c>
      <c r="R681" t="str">
        <f t="shared" si="145"/>
        <v>dp</v>
      </c>
      <c r="S681" t="str">
        <f t="shared" si="147"/>
        <v>ar</v>
      </c>
      <c r="T681" t="str">
        <f t="shared" si="141"/>
        <v>r0</v>
      </c>
      <c r="U681" t="str">
        <f>IF(M681="consonant",#REF!,"")</f>
        <v/>
      </c>
      <c r="V681" t="str">
        <f t="shared" si="148"/>
        <v>lx</v>
      </c>
      <c r="W681" t="str">
        <f t="shared" si="149"/>
        <v>bk</v>
      </c>
      <c r="X681" t="str">
        <f t="shared" si="150"/>
        <v>un</v>
      </c>
      <c r="Y681" t="str">
        <f t="shared" si="146"/>
        <v>b</v>
      </c>
      <c r="AA681" t="str">
        <f t="shared" si="140"/>
        <v>const B1970TrentonNewJerseyTrenton= L.marker([40.8887,-74.0111], {icon: dp_lx}).bindPopup('Trenton, New Jersey&lt;br&gt;&lt;span style=font-size:11px&gt;Black 1975-99&lt;/span&gt;&lt;br&gt;Trenton (Jones, 2020)').addTo(B1970);</v>
      </c>
      <c r="AB681" t="e">
        <f>IF(I681="","","const "&amp;#REF!&amp;O681&amp;#REF!&amp;G681&amp;" = L.marker(["&amp;J681&amp;","&amp;I681&amp;"], {icon: "&amp;S681&amp;"_"&amp;Z681&amp;"}).bindPopup('This is "&amp;#REF!&amp;"').addTo("&amp;#REF!&amp;");")</f>
        <v>#REF!</v>
      </c>
      <c r="AG681" t="s">
        <v>8394</v>
      </c>
      <c r="BL681" t="s">
        <v>6496</v>
      </c>
    </row>
    <row r="682" spans="1:64">
      <c r="A682" t="s">
        <v>5334</v>
      </c>
      <c r="B682" t="s">
        <v>159</v>
      </c>
      <c r="D682" t="s">
        <v>5402</v>
      </c>
      <c r="F682" s="41" t="s">
        <v>159</v>
      </c>
      <c r="G682" t="s">
        <v>416</v>
      </c>
      <c r="I682" s="5">
        <v>-94.627499999999998</v>
      </c>
      <c r="J682" s="5">
        <v>39.114199999999997</v>
      </c>
      <c r="N682" t="str">
        <f t="shared" si="143"/>
        <v>Kansas City, Kansas&lt;br&gt;&lt;span style=font-size:11px&gt;Black 1975-99&lt;/span&gt;&lt;br&gt;Kansas City (Jones, 2020)</v>
      </c>
      <c r="O682" t="str">
        <f t="shared" si="151"/>
        <v>B1970KansasCityKansasKansasCity</v>
      </c>
      <c r="R682" t="str">
        <f t="shared" si="145"/>
        <v>dp</v>
      </c>
      <c r="S682" t="str">
        <f t="shared" si="147"/>
        <v>ar</v>
      </c>
      <c r="T682" t="str">
        <f t="shared" si="141"/>
        <v>r0</v>
      </c>
      <c r="U682" t="str">
        <f>IF(M682="consonant",#REF!,"")</f>
        <v/>
      </c>
      <c r="V682" t="str">
        <f t="shared" si="148"/>
        <v>lx</v>
      </c>
      <c r="W682" t="str">
        <f t="shared" si="149"/>
        <v>bk</v>
      </c>
      <c r="X682" t="str">
        <f t="shared" si="150"/>
        <v>un</v>
      </c>
      <c r="Y682" t="str">
        <f t="shared" si="146"/>
        <v>b</v>
      </c>
      <c r="AA682" t="str">
        <f t="shared" si="140"/>
        <v>const B1970KansasCityKansasKansasCity= L.marker([39.1142,-94.6275], {icon: dp_lx}).bindPopup('Kansas City, Kansas&lt;br&gt;&lt;span style=font-size:11px&gt;Black 1975-99&lt;/span&gt;&lt;br&gt;Kansas City (Jones, 2020)').addTo(B1970);</v>
      </c>
      <c r="AB682" t="e">
        <f>IF(I682="","","const "&amp;#REF!&amp;O682&amp;#REF!&amp;G682&amp;" = L.marker(["&amp;J682&amp;","&amp;I682&amp;"], {icon: "&amp;S682&amp;"_"&amp;Z682&amp;"}).bindPopup('This is "&amp;#REF!&amp;"').addTo("&amp;#REF!&amp;");")</f>
        <v>#REF!</v>
      </c>
      <c r="AG682" t="s">
        <v>8395</v>
      </c>
      <c r="BL682" t="s">
        <v>6497</v>
      </c>
    </row>
    <row r="683" spans="1:64">
      <c r="A683" t="s">
        <v>5334</v>
      </c>
      <c r="B683" t="s">
        <v>159</v>
      </c>
      <c r="D683" t="s">
        <v>5402</v>
      </c>
      <c r="F683" s="41" t="s">
        <v>159</v>
      </c>
      <c r="G683" t="s">
        <v>5303</v>
      </c>
      <c r="I683" s="5">
        <v>-94.578599999999994</v>
      </c>
      <c r="J683" s="5">
        <v>39.099699999999999</v>
      </c>
      <c r="N683" t="str">
        <f t="shared" si="143"/>
        <v>Kansas City, Missouri&lt;br&gt;&lt;span style=font-size:11px&gt;Black 1975-99&lt;/span&gt;&lt;br&gt;Kansas City (Jones, 2020)</v>
      </c>
      <c r="O683" t="str">
        <f t="shared" si="151"/>
        <v>B1970KansasCityMissouriKansasCity</v>
      </c>
      <c r="R683" t="str">
        <f t="shared" si="145"/>
        <v>dp</v>
      </c>
      <c r="S683" t="str">
        <f t="shared" si="147"/>
        <v>ar</v>
      </c>
      <c r="T683" t="str">
        <f t="shared" si="141"/>
        <v>r0</v>
      </c>
      <c r="U683" t="str">
        <f>IF(M683="consonant",#REF!,"")</f>
        <v/>
      </c>
      <c r="V683" t="str">
        <f t="shared" si="148"/>
        <v>lx</v>
      </c>
      <c r="W683" t="str">
        <f t="shared" si="149"/>
        <v>bk</v>
      </c>
      <c r="X683" t="str">
        <f t="shared" si="150"/>
        <v>un</v>
      </c>
      <c r="Y683" t="str">
        <f t="shared" si="146"/>
        <v>b</v>
      </c>
      <c r="AA683" t="str">
        <f t="shared" si="140"/>
        <v>const B1970KansasCityMissouriKansasCity= L.marker([39.0997,-94.5786], {icon: dp_lx}).bindPopup('Kansas City, Missouri&lt;br&gt;&lt;span style=font-size:11px&gt;Black 1975-99&lt;/span&gt;&lt;br&gt;Kansas City (Jones, 2020)').addTo(B1970);</v>
      </c>
      <c r="AB683" t="e">
        <f>IF(I683="","","const "&amp;#REF!&amp;O683&amp;#REF!&amp;G683&amp;" = L.marker(["&amp;J683&amp;","&amp;I683&amp;"], {icon: "&amp;S683&amp;"_"&amp;Z683&amp;"}).bindPopup('This is "&amp;#REF!&amp;"').addTo("&amp;#REF!&amp;");")</f>
        <v>#REF!</v>
      </c>
      <c r="AG683" t="s">
        <v>8396</v>
      </c>
      <c r="BL683" t="s">
        <v>6498</v>
      </c>
    </row>
    <row r="684" spans="1:64">
      <c r="A684" t="s">
        <v>5334</v>
      </c>
      <c r="B684" t="s">
        <v>499</v>
      </c>
      <c r="D684" t="s">
        <v>5402</v>
      </c>
      <c r="F684" s="41" t="s">
        <v>1039</v>
      </c>
      <c r="G684" t="s">
        <v>5278</v>
      </c>
      <c r="I684" s="5">
        <v>-75.150000000000006</v>
      </c>
      <c r="J684" s="5">
        <v>39.950000000000003</v>
      </c>
      <c r="N684" t="str">
        <f t="shared" si="143"/>
        <v>Philadelphia4, Pennsylvania&lt;br&gt;&lt;span style=font-size:11px&gt;Black 1975-99&lt;/span&gt;&lt;br&gt;Philadelphia1 (Jones, 2020)</v>
      </c>
      <c r="O684" t="str">
        <f t="shared" si="151"/>
        <v>B1970Philadelphia4PennsylvaniaPhiladelphia1</v>
      </c>
      <c r="R684" t="str">
        <f t="shared" si="145"/>
        <v>dp</v>
      </c>
      <c r="S684" t="str">
        <f t="shared" si="147"/>
        <v>ar</v>
      </c>
      <c r="T684" t="str">
        <f t="shared" si="141"/>
        <v>r0</v>
      </c>
      <c r="U684" t="str">
        <f>IF(M684="consonant",#REF!,"")</f>
        <v/>
      </c>
      <c r="V684" t="str">
        <f t="shared" si="148"/>
        <v>lx</v>
      </c>
      <c r="W684" t="str">
        <f t="shared" si="149"/>
        <v>bk</v>
      </c>
      <c r="X684" t="str">
        <f t="shared" si="150"/>
        <v>un</v>
      </c>
      <c r="Y684" t="str">
        <f t="shared" si="146"/>
        <v>b</v>
      </c>
      <c r="AA684" t="str">
        <f t="shared" si="140"/>
        <v>const B1970Philadelphia4PennsylvaniaPhiladelphia1= L.marker([39.95,-75.15], {icon: dp_lx}).bindPopup('Philadelphia4, Pennsylvania&lt;br&gt;&lt;span style=font-size:11px&gt;Black 1975-99&lt;/span&gt;&lt;br&gt;Philadelphia1 (Jones, 2020)').addTo(B1970);</v>
      </c>
      <c r="AB684" t="e">
        <f>IF(I684="","","const "&amp;#REF!&amp;O684&amp;#REF!&amp;G684&amp;" = L.marker(["&amp;J684&amp;","&amp;I684&amp;"], {icon: "&amp;S684&amp;"_"&amp;Z684&amp;"}).bindPopup('This is "&amp;#REF!&amp;"').addTo("&amp;#REF!&amp;");")</f>
        <v>#REF!</v>
      </c>
      <c r="AG684" t="s">
        <v>8397</v>
      </c>
      <c r="BL684" t="s">
        <v>5699</v>
      </c>
    </row>
    <row r="685" spans="1:64">
      <c r="A685" t="s">
        <v>5334</v>
      </c>
      <c r="B685" t="s">
        <v>6</v>
      </c>
      <c r="D685" t="s">
        <v>5402</v>
      </c>
      <c r="F685" s="41" t="s">
        <v>1040</v>
      </c>
      <c r="G685" t="s">
        <v>5298</v>
      </c>
      <c r="I685" s="5">
        <v>-88.05</v>
      </c>
      <c r="J685" s="5">
        <v>31.13</v>
      </c>
      <c r="N685" t="str">
        <f t="shared" si="143"/>
        <v>Mobile1, Alabama&lt;br&gt;&lt;span style=font-size:11px&gt;Black 1975-99&lt;/span&gt;&lt;br&gt;Mobile (Jones, 2020)</v>
      </c>
      <c r="O685" t="str">
        <f t="shared" si="151"/>
        <v>B1970Mobile1AlabamaMobile</v>
      </c>
      <c r="R685" t="str">
        <f t="shared" si="145"/>
        <v>dp</v>
      </c>
      <c r="S685" t="str">
        <f t="shared" si="147"/>
        <v>ar</v>
      </c>
      <c r="T685" t="str">
        <f t="shared" si="141"/>
        <v>r0</v>
      </c>
      <c r="U685" t="str">
        <f>IF(M685="consonant",#REF!,"")</f>
        <v/>
      </c>
      <c r="V685" t="str">
        <f t="shared" si="148"/>
        <v>lx</v>
      </c>
      <c r="W685" t="str">
        <f t="shared" si="149"/>
        <v>bk</v>
      </c>
      <c r="X685" t="str">
        <f t="shared" si="150"/>
        <v>un</v>
      </c>
      <c r="Y685" t="str">
        <f t="shared" si="146"/>
        <v>b</v>
      </c>
      <c r="AA685" t="str">
        <f t="shared" si="140"/>
        <v>const B1970Mobile1AlabamaMobile= L.marker([31.13,-88.05], {icon: dp_lx}).bindPopup('Mobile1, Alabama&lt;br&gt;&lt;span style=font-size:11px&gt;Black 1975-99&lt;/span&gt;&lt;br&gt;Mobile (Jones, 2020)').addTo(B1970);</v>
      </c>
      <c r="AB685" t="e">
        <f>IF(I685="","","const "&amp;#REF!&amp;O685&amp;#REF!&amp;G685&amp;" = L.marker(["&amp;J685&amp;","&amp;I685&amp;"], {icon: "&amp;S685&amp;"_"&amp;Z685&amp;"}).bindPopup('This is "&amp;#REF!&amp;"').addTo("&amp;#REF!&amp;");")</f>
        <v>#REF!</v>
      </c>
      <c r="AG685" t="s">
        <v>8398</v>
      </c>
      <c r="BL685" t="s">
        <v>5700</v>
      </c>
    </row>
    <row r="686" spans="1:64">
      <c r="A686" t="s">
        <v>5334</v>
      </c>
      <c r="B686" t="s">
        <v>671</v>
      </c>
      <c r="D686" t="s">
        <v>5402</v>
      </c>
      <c r="F686" s="41" t="s">
        <v>671</v>
      </c>
      <c r="G686" t="s">
        <v>2751</v>
      </c>
      <c r="I686" s="5">
        <v>-93.74</v>
      </c>
      <c r="J686" s="5">
        <v>36.4</v>
      </c>
      <c r="N686" t="str">
        <f t="shared" si="143"/>
        <v>Eureka Springs, Arkansas&lt;br&gt;&lt;span style=font-size:11px&gt;Black 1975-99&lt;/span&gt;&lt;br&gt;Eureka Springs (Jones, 2020)</v>
      </c>
      <c r="O686" t="str">
        <f t="shared" si="151"/>
        <v>B1970EurekaSpringsArkansasEurekaSprings</v>
      </c>
      <c r="R686" t="str">
        <f t="shared" si="145"/>
        <v>dp</v>
      </c>
      <c r="S686" t="str">
        <f t="shared" si="147"/>
        <v>ar</v>
      </c>
      <c r="T686" t="str">
        <f t="shared" si="141"/>
        <v>r0</v>
      </c>
      <c r="U686" t="str">
        <f>IF(M686="consonant",#REF!,"")</f>
        <v/>
      </c>
      <c r="V686" t="str">
        <f t="shared" si="148"/>
        <v>lx</v>
      </c>
      <c r="W686" t="str">
        <f t="shared" si="149"/>
        <v>bk</v>
      </c>
      <c r="X686" t="str">
        <f t="shared" si="150"/>
        <v>un</v>
      </c>
      <c r="Y686" t="str">
        <f t="shared" si="146"/>
        <v>b</v>
      </c>
      <c r="AA686" t="str">
        <f t="shared" si="140"/>
        <v>const B1970EurekaSpringsArkansasEurekaSprings= L.marker([36.4,-93.74], {icon: dp_lx}).bindPopup('Eureka Springs, Arkansas&lt;br&gt;&lt;span style=font-size:11px&gt;Black 1975-99&lt;/span&gt;&lt;br&gt;Eureka Springs (Jones, 2020)').addTo(B1970);</v>
      </c>
      <c r="AB686" t="e">
        <f>IF(I686="","","const "&amp;#REF!&amp;O686&amp;#REF!&amp;G686&amp;" = L.marker(["&amp;J686&amp;","&amp;I686&amp;"], {icon: "&amp;S686&amp;"_"&amp;Z686&amp;"}).bindPopup('This is "&amp;#REF!&amp;"').addTo("&amp;#REF!&amp;");")</f>
        <v>#REF!</v>
      </c>
      <c r="AG686" t="s">
        <v>8399</v>
      </c>
      <c r="BL686" t="s">
        <v>6460</v>
      </c>
    </row>
    <row r="687" spans="1:64">
      <c r="A687" t="s">
        <v>5334</v>
      </c>
      <c r="B687" t="s">
        <v>11</v>
      </c>
      <c r="D687" t="s">
        <v>5402</v>
      </c>
      <c r="F687" s="41" t="s">
        <v>1041</v>
      </c>
      <c r="G687" t="s">
        <v>2751</v>
      </c>
      <c r="I687" s="5">
        <v>-92.53</v>
      </c>
      <c r="J687" s="5">
        <v>35.22</v>
      </c>
      <c r="N687" t="str">
        <f t="shared" si="143"/>
        <v>Little Rock1, Arkansas&lt;br&gt;&lt;span style=font-size:11px&gt;Black 1975-99&lt;/span&gt;&lt;br&gt;Little Rock (Jones, 2020)</v>
      </c>
      <c r="O687" t="str">
        <f t="shared" si="151"/>
        <v>B1970LittleRock1ArkansasLittleRock</v>
      </c>
      <c r="R687" t="str">
        <f t="shared" si="145"/>
        <v>dp</v>
      </c>
      <c r="S687" t="str">
        <f t="shared" si="147"/>
        <v>ar</v>
      </c>
      <c r="T687" t="str">
        <f t="shared" si="141"/>
        <v>r0</v>
      </c>
      <c r="U687" t="str">
        <f>IF(M687="consonant",#REF!,"")</f>
        <v/>
      </c>
      <c r="V687" t="str">
        <f t="shared" si="148"/>
        <v>lx</v>
      </c>
      <c r="W687" t="str">
        <f t="shared" si="149"/>
        <v>bk</v>
      </c>
      <c r="X687" t="str">
        <f t="shared" si="150"/>
        <v>un</v>
      </c>
      <c r="Y687" t="str">
        <f t="shared" si="146"/>
        <v>b</v>
      </c>
      <c r="AA687" t="str">
        <f t="shared" si="140"/>
        <v>const B1970LittleRock1ArkansasLittleRock= L.marker([35.22,-92.53], {icon: dp_lx}).bindPopup('Little Rock1, Arkansas&lt;br&gt;&lt;span style=font-size:11px&gt;Black 1975-99&lt;/span&gt;&lt;br&gt;Little Rock (Jones, 2020)').addTo(B1970);</v>
      </c>
      <c r="AB687" t="e">
        <f>IF(I687="","","const "&amp;#REF!&amp;O687&amp;#REF!&amp;G687&amp;" = L.marker(["&amp;J687&amp;","&amp;I687&amp;"], {icon: "&amp;S687&amp;"_"&amp;Z687&amp;"}).bindPopup('This is "&amp;#REF!&amp;"').addTo("&amp;#REF!&amp;");")</f>
        <v>#REF!</v>
      </c>
      <c r="AG687" t="s">
        <v>8400</v>
      </c>
      <c r="BL687" t="s">
        <v>6461</v>
      </c>
    </row>
    <row r="688" spans="1:64">
      <c r="A688" t="s">
        <v>5334</v>
      </c>
      <c r="B688" t="s">
        <v>712</v>
      </c>
      <c r="D688" t="s">
        <v>5402</v>
      </c>
      <c r="F688" s="41" t="s">
        <v>712</v>
      </c>
      <c r="G688" t="s">
        <v>5290</v>
      </c>
      <c r="I688" s="5">
        <v>-117.9</v>
      </c>
      <c r="J688" s="5">
        <v>33.82</v>
      </c>
      <c r="N688" t="str">
        <f t="shared" si="143"/>
        <v>Anaheim, California&lt;br&gt;&lt;span style=font-size:11px&gt;Black 1975-99&lt;/span&gt;&lt;br&gt;Anaheim (Jones, 2020)</v>
      </c>
      <c r="O688" t="str">
        <f t="shared" si="151"/>
        <v>B1970AnaheimCaliforniaAnaheim</v>
      </c>
      <c r="R688" t="str">
        <f t="shared" si="145"/>
        <v>dp</v>
      </c>
      <c r="S688" t="str">
        <f t="shared" si="147"/>
        <v>ar</v>
      </c>
      <c r="T688" t="str">
        <f t="shared" si="141"/>
        <v>r0</v>
      </c>
      <c r="U688" t="str">
        <f>IF(M688="consonant",#REF!,"")</f>
        <v/>
      </c>
      <c r="V688" t="str">
        <f t="shared" si="148"/>
        <v>lx</v>
      </c>
      <c r="W688" t="str">
        <f t="shared" si="149"/>
        <v>bk</v>
      </c>
      <c r="X688" t="str">
        <f t="shared" si="150"/>
        <v>un</v>
      </c>
      <c r="Y688" t="str">
        <f t="shared" si="146"/>
        <v>b</v>
      </c>
      <c r="AA688" t="str">
        <f t="shared" si="140"/>
        <v>const B1970AnaheimCaliforniaAnaheim= L.marker([33.82,-117.9], {icon: dp_lx}).bindPopup('Anaheim, California&lt;br&gt;&lt;span style=font-size:11px&gt;Black 1975-99&lt;/span&gt;&lt;br&gt;Anaheim (Jones, 2020)').addTo(B1970);</v>
      </c>
      <c r="AB688" t="e">
        <f>IF(I688="","","const "&amp;#REF!&amp;O688&amp;#REF!&amp;G688&amp;" = L.marker(["&amp;J688&amp;","&amp;I688&amp;"], {icon: "&amp;S688&amp;"_"&amp;Z688&amp;"}).bindPopup('This is "&amp;#REF!&amp;"').addTo("&amp;#REF!&amp;");")</f>
        <v>#REF!</v>
      </c>
      <c r="AG688" t="s">
        <v>8401</v>
      </c>
      <c r="BL688" t="s">
        <v>5701</v>
      </c>
    </row>
    <row r="689" spans="1:64">
      <c r="A689" t="s">
        <v>5334</v>
      </c>
      <c r="B689" t="s">
        <v>21</v>
      </c>
      <c r="D689" t="s">
        <v>5402</v>
      </c>
      <c r="F689" s="41" t="s">
        <v>1042</v>
      </c>
      <c r="G689" t="s">
        <v>5290</v>
      </c>
      <c r="I689" s="5">
        <v>-119.28</v>
      </c>
      <c r="J689" s="5">
        <v>35.619999999999997</v>
      </c>
      <c r="N689" t="str">
        <f t="shared" si="143"/>
        <v>Bakersfield1, California&lt;br&gt;&lt;span style=font-size:11px&gt;Black 1975-99&lt;/span&gt;&lt;br&gt;Bakersfield (Jones, 2020)</v>
      </c>
      <c r="O689" t="str">
        <f t="shared" si="151"/>
        <v>B1970Bakersfield1CaliforniaBakersfield</v>
      </c>
      <c r="R689" t="str">
        <f t="shared" si="145"/>
        <v>dp</v>
      </c>
      <c r="S689" t="str">
        <f t="shared" si="147"/>
        <v>ar</v>
      </c>
      <c r="T689" t="str">
        <f t="shared" si="141"/>
        <v>r0</v>
      </c>
      <c r="U689" t="str">
        <f>IF(M689="consonant",#REF!,"")</f>
        <v/>
      </c>
      <c r="V689" t="str">
        <f t="shared" si="148"/>
        <v>lx</v>
      </c>
      <c r="W689" t="str">
        <f t="shared" si="149"/>
        <v>bk</v>
      </c>
      <c r="X689" t="str">
        <f t="shared" si="150"/>
        <v>un</v>
      </c>
      <c r="Y689" t="str">
        <f t="shared" si="146"/>
        <v>b</v>
      </c>
      <c r="AA689" t="str">
        <f t="shared" si="140"/>
        <v>const B1970Bakersfield1CaliforniaBakersfield= L.marker([35.62,-119.28], {icon: dp_lx}).bindPopup('Bakersfield1, California&lt;br&gt;&lt;span style=font-size:11px&gt;Black 1975-99&lt;/span&gt;&lt;br&gt;Bakersfield (Jones, 2020)').addTo(B1970);</v>
      </c>
      <c r="AB689" t="e">
        <f>IF(I689="","","const "&amp;#REF!&amp;O689&amp;#REF!&amp;G689&amp;" = L.marker(["&amp;J689&amp;","&amp;I689&amp;"], {icon: "&amp;S689&amp;"_"&amp;Z689&amp;"}).bindPopup('This is "&amp;#REF!&amp;"').addTo("&amp;#REF!&amp;");")</f>
        <v>#REF!</v>
      </c>
      <c r="AG689" t="s">
        <v>8402</v>
      </c>
      <c r="BL689" t="s">
        <v>5702</v>
      </c>
    </row>
    <row r="690" spans="1:64">
      <c r="A690" t="s">
        <v>5334</v>
      </c>
      <c r="B690" t="s">
        <v>25</v>
      </c>
      <c r="D690" t="s">
        <v>5402</v>
      </c>
      <c r="F690" s="41" t="s">
        <v>1043</v>
      </c>
      <c r="G690" t="s">
        <v>5290</v>
      </c>
      <c r="I690" s="5">
        <v>-118.42</v>
      </c>
      <c r="J690" s="5">
        <v>34.08</v>
      </c>
      <c r="N690" t="str">
        <f t="shared" si="143"/>
        <v>Los Angeles1, California&lt;br&gt;&lt;span style=font-size:11px&gt;Black 1975-99&lt;/span&gt;&lt;br&gt;Los Angeles (Jones, 2020)</v>
      </c>
      <c r="O690" t="str">
        <f t="shared" si="151"/>
        <v>B1970LosAngeles1CaliforniaLosAngeles</v>
      </c>
      <c r="R690" t="str">
        <f t="shared" si="145"/>
        <v>dp</v>
      </c>
      <c r="S690" t="str">
        <f t="shared" si="147"/>
        <v>ar</v>
      </c>
      <c r="T690" t="str">
        <f t="shared" si="141"/>
        <v>r0</v>
      </c>
      <c r="U690" t="str">
        <f>IF(M690="consonant",#REF!,"")</f>
        <v/>
      </c>
      <c r="V690" t="str">
        <f t="shared" si="148"/>
        <v>lx</v>
      </c>
      <c r="W690" t="str">
        <f t="shared" si="149"/>
        <v>bk</v>
      </c>
      <c r="X690" t="str">
        <f t="shared" si="150"/>
        <v>un</v>
      </c>
      <c r="Y690" t="str">
        <f t="shared" si="146"/>
        <v>b</v>
      </c>
      <c r="AA690" t="str">
        <f t="shared" si="140"/>
        <v>const B1970LosAngeles1CaliforniaLosAngeles= L.marker([34.08,-118.42], {icon: dp_lx}).bindPopup('Los Angeles1, California&lt;br&gt;&lt;span style=font-size:11px&gt;Black 1975-99&lt;/span&gt;&lt;br&gt;Los Angeles (Jones, 2020)').addTo(B1970);</v>
      </c>
      <c r="AB690" t="e">
        <f>IF(I690="","","const "&amp;#REF!&amp;O690&amp;#REF!&amp;G690&amp;" = L.marker(["&amp;J690&amp;","&amp;I690&amp;"], {icon: "&amp;S690&amp;"_"&amp;Z690&amp;"}).bindPopup('This is "&amp;#REF!&amp;"').addTo("&amp;#REF!&amp;");")</f>
        <v>#REF!</v>
      </c>
      <c r="AG690" t="s">
        <v>8403</v>
      </c>
      <c r="BL690" t="s">
        <v>6462</v>
      </c>
    </row>
    <row r="691" spans="1:64">
      <c r="A691" t="s">
        <v>5334</v>
      </c>
      <c r="B691" t="s">
        <v>710</v>
      </c>
      <c r="D691" t="s">
        <v>5402</v>
      </c>
      <c r="F691" s="41" t="s">
        <v>710</v>
      </c>
      <c r="G691" t="s">
        <v>5290</v>
      </c>
      <c r="I691" s="5">
        <v>-122.2711</v>
      </c>
      <c r="J691" s="5">
        <v>37.804400000000001</v>
      </c>
      <c r="N691" t="str">
        <f t="shared" si="143"/>
        <v>Oakland, California&lt;br&gt;&lt;span style=font-size:11px&gt;Black 1975-99&lt;/span&gt;&lt;br&gt;Oakland (Jones, 2020)</v>
      </c>
      <c r="O691" t="str">
        <f t="shared" si="151"/>
        <v>B1970OaklandCaliforniaOakland</v>
      </c>
      <c r="R691" t="str">
        <f t="shared" si="145"/>
        <v>dp</v>
      </c>
      <c r="S691" t="str">
        <f t="shared" si="147"/>
        <v>ar</v>
      </c>
      <c r="T691" t="str">
        <f t="shared" si="141"/>
        <v>r0</v>
      </c>
      <c r="U691" t="str">
        <f>IF(M691="consonant",#REF!,"")</f>
        <v/>
      </c>
      <c r="V691" t="str">
        <f t="shared" si="148"/>
        <v>lx</v>
      </c>
      <c r="W691" t="str">
        <f t="shared" si="149"/>
        <v>bk</v>
      </c>
      <c r="X691" t="str">
        <f t="shared" si="150"/>
        <v>un</v>
      </c>
      <c r="Y691" t="str">
        <f t="shared" si="146"/>
        <v>b</v>
      </c>
      <c r="AA691" t="str">
        <f t="shared" si="140"/>
        <v>const B1970OaklandCaliforniaOakland= L.marker([37.8044,-122.2711], {icon: dp_lx}).bindPopup('Oakland, California&lt;br&gt;&lt;span style=font-size:11px&gt;Black 1975-99&lt;/span&gt;&lt;br&gt;Oakland (Jones, 2020)').addTo(B1970);</v>
      </c>
      <c r="AB691" t="e">
        <f>IF(I691="","","const "&amp;#REF!&amp;O691&amp;#REF!&amp;G691&amp;" = L.marker(["&amp;J691&amp;","&amp;I691&amp;"], {icon: "&amp;S691&amp;"_"&amp;Z691&amp;"}).bindPopup('This is "&amp;#REF!&amp;"').addTo("&amp;#REF!&amp;");")</f>
        <v>#REF!</v>
      </c>
      <c r="AG691" t="s">
        <v>8404</v>
      </c>
      <c r="BL691" t="s">
        <v>5703</v>
      </c>
    </row>
    <row r="692" spans="1:64">
      <c r="A692" t="s">
        <v>5334</v>
      </c>
      <c r="B692" t="s">
        <v>709</v>
      </c>
      <c r="D692" t="s">
        <v>5402</v>
      </c>
      <c r="F692" s="41" t="s">
        <v>709</v>
      </c>
      <c r="G692" t="s">
        <v>5290</v>
      </c>
      <c r="I692" s="5">
        <v>-119.7921</v>
      </c>
      <c r="J692" s="5">
        <v>36.875</v>
      </c>
      <c r="N692" t="str">
        <f t="shared" si="143"/>
        <v>Parksdale, California&lt;br&gt;&lt;span style=font-size:11px&gt;Black 1975-99&lt;/span&gt;&lt;br&gt;Parksdale (Jones, 2020)</v>
      </c>
      <c r="O692" t="str">
        <f t="shared" si="151"/>
        <v>B1970ParksdaleCaliforniaParksdale</v>
      </c>
      <c r="R692" t="str">
        <f t="shared" si="145"/>
        <v>dp</v>
      </c>
      <c r="S692" t="str">
        <f t="shared" si="147"/>
        <v>ar</v>
      </c>
      <c r="T692" t="str">
        <f t="shared" si="141"/>
        <v>r0</v>
      </c>
      <c r="U692" t="str">
        <f>IF(M692="consonant",#REF!,"")</f>
        <v/>
      </c>
      <c r="V692" t="str">
        <f t="shared" si="148"/>
        <v>lx</v>
      </c>
      <c r="W692" t="str">
        <f t="shared" si="149"/>
        <v>bk</v>
      </c>
      <c r="X692" t="str">
        <f t="shared" si="150"/>
        <v>un</v>
      </c>
      <c r="Y692" t="str">
        <f t="shared" si="146"/>
        <v>b</v>
      </c>
      <c r="AA692" t="str">
        <f t="shared" si="140"/>
        <v>const B1970ParksdaleCaliforniaParksdale= L.marker([36.875,-119.7921], {icon: dp_lx}).bindPopup('Parksdale, California&lt;br&gt;&lt;span style=font-size:11px&gt;Black 1975-99&lt;/span&gt;&lt;br&gt;Parksdale (Jones, 2020)').addTo(B1970);</v>
      </c>
      <c r="AB692" t="e">
        <f>IF(I692="","","const "&amp;#REF!&amp;O692&amp;#REF!&amp;G692&amp;" = L.marker(["&amp;J692&amp;","&amp;I692&amp;"], {icon: "&amp;S692&amp;"_"&amp;Z692&amp;"}).bindPopup('This is "&amp;#REF!&amp;"').addTo("&amp;#REF!&amp;");")</f>
        <v>#REF!</v>
      </c>
      <c r="AG692" t="s">
        <v>8405</v>
      </c>
      <c r="BL692" t="s">
        <v>5704</v>
      </c>
    </row>
    <row r="693" spans="1:64">
      <c r="A693" t="s">
        <v>5334</v>
      </c>
      <c r="B693" t="s">
        <v>711</v>
      </c>
      <c r="D693" t="s">
        <v>5402</v>
      </c>
      <c r="F693" s="41" t="s">
        <v>711</v>
      </c>
      <c r="G693" t="s">
        <v>5290</v>
      </c>
      <c r="I693" s="5">
        <v>-118.14449999999999</v>
      </c>
      <c r="J693" s="5">
        <v>34.147799999999997</v>
      </c>
      <c r="N693" t="str">
        <f t="shared" si="143"/>
        <v>Pasadena, California&lt;br&gt;&lt;span style=font-size:11px&gt;Black 1975-99&lt;/span&gt;&lt;br&gt;Pasadena (Jones, 2020)</v>
      </c>
      <c r="O693" t="str">
        <f t="shared" si="151"/>
        <v>B1970PasadenaCaliforniaPasadena</v>
      </c>
      <c r="R693" t="str">
        <f t="shared" si="145"/>
        <v>dp</v>
      </c>
      <c r="S693" t="str">
        <f t="shared" si="147"/>
        <v>ar</v>
      </c>
      <c r="T693" t="str">
        <f t="shared" si="141"/>
        <v>r0</v>
      </c>
      <c r="U693" t="str">
        <f>IF(M693="consonant",#REF!,"")</f>
        <v/>
      </c>
      <c r="V693" t="str">
        <f t="shared" si="148"/>
        <v>lx</v>
      </c>
      <c r="W693" t="str">
        <f t="shared" si="149"/>
        <v>bk</v>
      </c>
      <c r="X693" t="str">
        <f t="shared" si="150"/>
        <v>un</v>
      </c>
      <c r="Y693" t="str">
        <f t="shared" si="146"/>
        <v>b</v>
      </c>
      <c r="AA693" t="str">
        <f t="shared" ref="AA693:AA756" si="152">IF(OR(R693="",V693=""),"",IF(I693="","","const "&amp;O693&amp;"= L.marker(["&amp;J693&amp;","&amp;I693&amp;"], {icon: "&amp;R693&amp;"_"&amp;V693&amp;"}).bindPopup('"&amp;N693&amp;"').addTo("&amp;A693&amp;");"))</f>
        <v>const B1970PasadenaCaliforniaPasadena= L.marker([34.1478,-118.1445], {icon: dp_lx}).bindPopup('Pasadena, California&lt;br&gt;&lt;span style=font-size:11px&gt;Black 1975-99&lt;/span&gt;&lt;br&gt;Pasadena (Jones, 2020)').addTo(B1970);</v>
      </c>
      <c r="AB693" t="e">
        <f>IF(I693="","","const "&amp;#REF!&amp;O693&amp;#REF!&amp;G693&amp;" = L.marker(["&amp;J693&amp;","&amp;I693&amp;"], {icon: "&amp;S693&amp;"_"&amp;Z693&amp;"}).bindPopup('This is "&amp;#REF!&amp;"').addTo("&amp;#REF!&amp;");")</f>
        <v>#REF!</v>
      </c>
      <c r="AG693" t="s">
        <v>8406</v>
      </c>
      <c r="BL693" t="s">
        <v>5705</v>
      </c>
    </row>
    <row r="694" spans="1:64">
      <c r="A694" t="s">
        <v>5334</v>
      </c>
      <c r="B694" t="s">
        <v>306</v>
      </c>
      <c r="D694" t="s">
        <v>5402</v>
      </c>
      <c r="F694" s="41" t="s">
        <v>1044</v>
      </c>
      <c r="G694" t="s">
        <v>5290</v>
      </c>
      <c r="I694" s="5">
        <v>-122.3477</v>
      </c>
      <c r="J694" s="5">
        <v>37.9358</v>
      </c>
      <c r="N694" t="str">
        <f t="shared" si="143"/>
        <v>Richmond1, California&lt;br&gt;&lt;span style=font-size:11px&gt;Black 1975-99&lt;/span&gt;&lt;br&gt;Richmond (Jones, 2020)</v>
      </c>
      <c r="O694" t="str">
        <f t="shared" si="151"/>
        <v>B1970Richmond1CaliforniaRichmond</v>
      </c>
      <c r="R694" t="str">
        <f t="shared" si="145"/>
        <v>dp</v>
      </c>
      <c r="S694" t="str">
        <f t="shared" si="147"/>
        <v>ar</v>
      </c>
      <c r="T694" t="str">
        <f t="shared" ref="T694:T757" si="153">IF(M694="rhot","",IF(M694="AAE_7R","r7",IF(AND(D694="(Labov et al, 2003)",M694="W"),"r3","r0")))</f>
        <v>r0</v>
      </c>
      <c r="U694" t="str">
        <f>IF(M694="consonant",#REF!,"")</f>
        <v/>
      </c>
      <c r="V694" t="str">
        <f t="shared" si="148"/>
        <v>lx</v>
      </c>
      <c r="W694" t="str">
        <f t="shared" si="149"/>
        <v>bk</v>
      </c>
      <c r="X694" t="str">
        <f t="shared" si="150"/>
        <v>un</v>
      </c>
      <c r="Y694" t="str">
        <f t="shared" si="146"/>
        <v>b</v>
      </c>
      <c r="AA694" t="str">
        <f t="shared" si="152"/>
        <v>const B1970Richmond1CaliforniaRichmond= L.marker([37.9358,-122.3477], {icon: dp_lx}).bindPopup('Richmond1, California&lt;br&gt;&lt;span style=font-size:11px&gt;Black 1975-99&lt;/span&gt;&lt;br&gt;Richmond (Jones, 2020)').addTo(B1970);</v>
      </c>
      <c r="AB694" t="e">
        <f>IF(I694="","","const "&amp;#REF!&amp;O694&amp;#REF!&amp;G694&amp;" = L.marker(["&amp;J694&amp;","&amp;I694&amp;"], {icon: "&amp;S694&amp;"_"&amp;Z694&amp;"}).bindPopup('This is "&amp;#REF!&amp;"').addTo("&amp;#REF!&amp;");")</f>
        <v>#REF!</v>
      </c>
      <c r="AG694" t="s">
        <v>8407</v>
      </c>
      <c r="BL694" t="s">
        <v>5706</v>
      </c>
    </row>
    <row r="695" spans="1:64">
      <c r="A695" t="s">
        <v>5334</v>
      </c>
      <c r="B695" t="s">
        <v>389</v>
      </c>
      <c r="D695" t="s">
        <v>5402</v>
      </c>
      <c r="F695" s="41" t="s">
        <v>1045</v>
      </c>
      <c r="G695" t="s">
        <v>5290</v>
      </c>
      <c r="I695" s="5">
        <v>-121.2908</v>
      </c>
      <c r="J695" s="5">
        <v>37.957700000000003</v>
      </c>
      <c r="N695" t="str">
        <f t="shared" si="143"/>
        <v>Stockton1, California&lt;br&gt;&lt;span style=font-size:11px&gt;Black 1975-99&lt;/span&gt;&lt;br&gt;Stockton (Jones, 2020)</v>
      </c>
      <c r="O695" t="str">
        <f t="shared" si="151"/>
        <v>B1970Stockton1CaliforniaStockton</v>
      </c>
      <c r="R695" t="str">
        <f t="shared" si="145"/>
        <v>dp</v>
      </c>
      <c r="S695" t="str">
        <f t="shared" si="147"/>
        <v>ar</v>
      </c>
      <c r="T695" t="str">
        <f t="shared" si="153"/>
        <v>r0</v>
      </c>
      <c r="U695" t="str">
        <f>IF(M695="consonant",#REF!,"")</f>
        <v/>
      </c>
      <c r="V695" t="str">
        <f t="shared" si="148"/>
        <v>lx</v>
      </c>
      <c r="W695" t="str">
        <f t="shared" si="149"/>
        <v>bk</v>
      </c>
      <c r="X695" t="str">
        <f t="shared" si="150"/>
        <v>un</v>
      </c>
      <c r="Y695" t="str">
        <f t="shared" si="146"/>
        <v>b</v>
      </c>
      <c r="AA695" t="str">
        <f t="shared" si="152"/>
        <v>const B1970Stockton1CaliforniaStockton= L.marker([37.9577,-121.2908], {icon: dp_lx}).bindPopup('Stockton1, California&lt;br&gt;&lt;span style=font-size:11px&gt;Black 1975-99&lt;/span&gt;&lt;br&gt;Stockton (Jones, 2020)').addTo(B1970);</v>
      </c>
      <c r="AB695" t="e">
        <f>IF(I695="","","const "&amp;#REF!&amp;O695&amp;#REF!&amp;G695&amp;" = L.marker(["&amp;J695&amp;","&amp;I695&amp;"], {icon: "&amp;S695&amp;"_"&amp;Z695&amp;"}).bindPopup('This is "&amp;#REF!&amp;"').addTo("&amp;#REF!&amp;");")</f>
        <v>#REF!</v>
      </c>
      <c r="AG695" t="s">
        <v>8408</v>
      </c>
      <c r="BL695" t="s">
        <v>5707</v>
      </c>
    </row>
    <row r="696" spans="1:64">
      <c r="A696" t="s">
        <v>5334</v>
      </c>
      <c r="B696" t="s">
        <v>39</v>
      </c>
      <c r="D696" t="s">
        <v>5402</v>
      </c>
      <c r="F696" s="41" t="s">
        <v>1046</v>
      </c>
      <c r="G696" t="s">
        <v>404</v>
      </c>
      <c r="I696" s="5">
        <v>-104.8214</v>
      </c>
      <c r="J696" s="5">
        <v>38.8339</v>
      </c>
      <c r="N696" t="str">
        <f t="shared" si="143"/>
        <v>Colorado Springs1, Colorado&lt;br&gt;&lt;span style=font-size:11px&gt;Black 1975-99&lt;/span&gt;&lt;br&gt;Colorado Springs (Jones, 2020)</v>
      </c>
      <c r="O696" t="str">
        <f t="shared" si="151"/>
        <v>B1970ColoradoSprings1ColoradoColoradoSprings</v>
      </c>
      <c r="R696" t="str">
        <f t="shared" si="145"/>
        <v>dp</v>
      </c>
      <c r="S696" t="str">
        <f t="shared" si="147"/>
        <v>ar</v>
      </c>
      <c r="T696" t="str">
        <f t="shared" si="153"/>
        <v>r0</v>
      </c>
      <c r="U696" t="str">
        <f>IF(M696="consonant",#REF!,"")</f>
        <v/>
      </c>
      <c r="V696" t="str">
        <f t="shared" si="148"/>
        <v>lx</v>
      </c>
      <c r="W696" t="str">
        <f t="shared" si="149"/>
        <v>bk</v>
      </c>
      <c r="X696" t="str">
        <f t="shared" si="150"/>
        <v>un</v>
      </c>
      <c r="Y696" t="str">
        <f t="shared" si="146"/>
        <v>b</v>
      </c>
      <c r="AA696" t="str">
        <f t="shared" si="152"/>
        <v>const B1970ColoradoSprings1ColoradoColoradoSprings= L.marker([38.8339,-104.8214], {icon: dp_lx}).bindPopup('Colorado Springs1, Colorado&lt;br&gt;&lt;span style=font-size:11px&gt;Black 1975-99&lt;/span&gt;&lt;br&gt;Colorado Springs (Jones, 2020)').addTo(B1970);</v>
      </c>
      <c r="AB696" t="e">
        <f>IF(I696="","","const "&amp;#REF!&amp;O696&amp;#REF!&amp;G696&amp;" = L.marker(["&amp;J696&amp;","&amp;I696&amp;"], {icon: "&amp;S696&amp;"_"&amp;Z696&amp;"}).bindPopup('This is "&amp;#REF!&amp;"').addTo("&amp;#REF!&amp;");")</f>
        <v>#REF!</v>
      </c>
      <c r="AG696" t="s">
        <v>8409</v>
      </c>
      <c r="BL696" t="s">
        <v>6463</v>
      </c>
    </row>
    <row r="697" spans="1:64">
      <c r="A697" t="s">
        <v>5334</v>
      </c>
      <c r="B697" t="s">
        <v>46</v>
      </c>
      <c r="D697" t="s">
        <v>5402</v>
      </c>
      <c r="F697" s="41" t="s">
        <v>1047</v>
      </c>
      <c r="G697" t="s">
        <v>5279</v>
      </c>
      <c r="I697" s="5">
        <v>-72.927899999999994</v>
      </c>
      <c r="J697" s="5">
        <v>41.308300000000003</v>
      </c>
      <c r="N697" t="str">
        <f t="shared" si="143"/>
        <v>New Haven1, Connecticut&lt;br&gt;&lt;span style=font-size:11px&gt;Black 1975-99&lt;/span&gt;&lt;br&gt;New Haven (Jones, 2020)</v>
      </c>
      <c r="O697" t="str">
        <f t="shared" si="151"/>
        <v>B1970NewHaven1ConnecticutNewHaven</v>
      </c>
      <c r="R697" t="str">
        <f t="shared" si="145"/>
        <v>dp</v>
      </c>
      <c r="S697" t="str">
        <f t="shared" si="147"/>
        <v>ar</v>
      </c>
      <c r="T697" t="str">
        <f t="shared" si="153"/>
        <v>r0</v>
      </c>
      <c r="U697" t="str">
        <f>IF(M697="consonant",#REF!,"")</f>
        <v/>
      </c>
      <c r="V697" t="str">
        <f t="shared" si="148"/>
        <v>lx</v>
      </c>
      <c r="W697" t="str">
        <f t="shared" si="149"/>
        <v>bk</v>
      </c>
      <c r="X697" t="str">
        <f t="shared" si="150"/>
        <v>un</v>
      </c>
      <c r="Y697" t="str">
        <f t="shared" si="146"/>
        <v>b</v>
      </c>
      <c r="AA697" t="str">
        <f t="shared" si="152"/>
        <v>const B1970NewHaven1ConnecticutNewHaven= L.marker([41.3083,-72.9279], {icon: dp_lx}).bindPopup('New Haven1, Connecticut&lt;br&gt;&lt;span style=font-size:11px&gt;Black 1975-99&lt;/span&gt;&lt;br&gt;New Haven (Jones, 2020)').addTo(B1970);</v>
      </c>
      <c r="AB697" t="e">
        <f>IF(I697="","","const "&amp;#REF!&amp;O697&amp;#REF!&amp;G697&amp;" = L.marker(["&amp;J697&amp;","&amp;I697&amp;"], {icon: "&amp;S697&amp;"_"&amp;Z697&amp;"}).bindPopup('This is "&amp;#REF!&amp;"').addTo("&amp;#REF!&amp;");")</f>
        <v>#REF!</v>
      </c>
      <c r="AG697" t="s">
        <v>8410</v>
      </c>
      <c r="BL697" t="s">
        <v>6464</v>
      </c>
    </row>
    <row r="698" spans="1:64">
      <c r="A698" t="s">
        <v>5334</v>
      </c>
      <c r="B698" t="s">
        <v>719</v>
      </c>
      <c r="D698" t="s">
        <v>5402</v>
      </c>
      <c r="F698" s="41" t="s">
        <v>719</v>
      </c>
      <c r="G698" t="s">
        <v>5308</v>
      </c>
      <c r="I698" s="5">
        <v>-77.036900000000003</v>
      </c>
      <c r="J698" s="5">
        <v>38.907200000000003</v>
      </c>
      <c r="N698" t="str">
        <f t="shared" si="143"/>
        <v>Washington DC, District of Columbia&lt;br&gt;&lt;span style=font-size:11px&gt;Black 1975-99&lt;/span&gt;&lt;br&gt;Washington DC (Jones, 2020)</v>
      </c>
      <c r="O698" t="str">
        <f t="shared" si="151"/>
        <v>B1970WashingtonDCDistrictofColumbiaWashingtonDC</v>
      </c>
      <c r="R698" t="str">
        <f t="shared" si="145"/>
        <v>dp</v>
      </c>
      <c r="S698" t="str">
        <f t="shared" si="147"/>
        <v>ar</v>
      </c>
      <c r="T698" t="str">
        <f t="shared" si="153"/>
        <v>r0</v>
      </c>
      <c r="U698" t="str">
        <f>IF(M698="consonant",#REF!,"")</f>
        <v/>
      </c>
      <c r="V698" t="str">
        <f t="shared" si="148"/>
        <v>lx</v>
      </c>
      <c r="W698" t="str">
        <f t="shared" si="149"/>
        <v>bk</v>
      </c>
      <c r="X698" t="str">
        <f t="shared" si="150"/>
        <v>un</v>
      </c>
      <c r="Y698" t="str">
        <f t="shared" si="146"/>
        <v>b</v>
      </c>
      <c r="AA698" t="str">
        <f t="shared" si="152"/>
        <v>const B1970WashingtonDCDistrictofColumbiaWashingtonDC= L.marker([38.9072,-77.0369], {icon: dp_lx}).bindPopup('Washington DC, District of Columbia&lt;br&gt;&lt;span style=font-size:11px&gt;Black 1975-99&lt;/span&gt;&lt;br&gt;Washington DC (Jones, 2020)').addTo(B1970);</v>
      </c>
      <c r="AB698" t="e">
        <f>IF(I698="","","const "&amp;#REF!&amp;O698&amp;#REF!&amp;G698&amp;" = L.marker(["&amp;J698&amp;","&amp;I698&amp;"], {icon: "&amp;S698&amp;"_"&amp;Z698&amp;"}).bindPopup('This is "&amp;#REF!&amp;"').addTo("&amp;#REF!&amp;");")</f>
        <v>#REF!</v>
      </c>
      <c r="AG698" t="s">
        <v>8411</v>
      </c>
      <c r="BL698" t="s">
        <v>6465</v>
      </c>
    </row>
    <row r="699" spans="1:64">
      <c r="A699" t="s">
        <v>5334</v>
      </c>
      <c r="B699" t="s">
        <v>693</v>
      </c>
      <c r="D699" t="s">
        <v>5402</v>
      </c>
      <c r="F699" s="41" t="s">
        <v>693</v>
      </c>
      <c r="G699" t="s">
        <v>5304</v>
      </c>
      <c r="I699" s="5">
        <v>-80.137299999999996</v>
      </c>
      <c r="J699" s="5">
        <v>26.122399999999999</v>
      </c>
      <c r="N699" t="str">
        <f t="shared" si="143"/>
        <v>Ft. Lauderdale, Florida&lt;br&gt;&lt;span style=font-size:11px&gt;Black 1975-99&lt;/span&gt;&lt;br&gt;Ft. Lauderdale (Jones, 2020)</v>
      </c>
      <c r="O699" t="str">
        <f t="shared" si="151"/>
        <v>B1970FtLauderdaleFloridaFtLauderdale</v>
      </c>
      <c r="R699" t="str">
        <f t="shared" si="145"/>
        <v>dp</v>
      </c>
      <c r="S699" t="str">
        <f t="shared" si="147"/>
        <v>ar</v>
      </c>
      <c r="T699" t="str">
        <f t="shared" si="153"/>
        <v>r0</v>
      </c>
      <c r="U699" t="str">
        <f>IF(M699="consonant",#REF!,"")</f>
        <v/>
      </c>
      <c r="V699" t="str">
        <f t="shared" si="148"/>
        <v>lx</v>
      </c>
      <c r="W699" t="str">
        <f t="shared" si="149"/>
        <v>bk</v>
      </c>
      <c r="X699" t="str">
        <f t="shared" si="150"/>
        <v>un</v>
      </c>
      <c r="Y699" t="str">
        <f t="shared" si="146"/>
        <v>b</v>
      </c>
      <c r="AA699" t="str">
        <f t="shared" si="152"/>
        <v>const B1970FtLauderdaleFloridaFtLauderdale= L.marker([26.1224,-80.1373], {icon: dp_lx}).bindPopup('Ft. Lauderdale, Florida&lt;br&gt;&lt;span style=font-size:11px&gt;Black 1975-99&lt;/span&gt;&lt;br&gt;Ft. Lauderdale (Jones, 2020)').addTo(B1970);</v>
      </c>
      <c r="AB699" t="e">
        <f>IF(I699="","","const "&amp;#REF!&amp;O699&amp;#REF!&amp;G699&amp;" = L.marker(["&amp;J699&amp;","&amp;I699&amp;"], {icon: "&amp;S699&amp;"_"&amp;Z699&amp;"}).bindPopup('This is "&amp;#REF!&amp;"').addTo("&amp;#REF!&amp;");")</f>
        <v>#REF!</v>
      </c>
      <c r="AG699" t="s">
        <v>8412</v>
      </c>
      <c r="BL699" t="s">
        <v>6475</v>
      </c>
    </row>
    <row r="700" spans="1:64">
      <c r="A700" t="s">
        <v>5334</v>
      </c>
      <c r="B700" t="s">
        <v>694</v>
      </c>
      <c r="D700" t="s">
        <v>5402</v>
      </c>
      <c r="F700" s="41" t="s">
        <v>694</v>
      </c>
      <c r="G700" t="s">
        <v>5304</v>
      </c>
      <c r="I700" s="5">
        <v>-82.324799999999996</v>
      </c>
      <c r="J700" s="5">
        <v>29.651599999999998</v>
      </c>
      <c r="N700" t="str">
        <f t="shared" si="143"/>
        <v>Gainesville, Florida&lt;br&gt;&lt;span style=font-size:11px&gt;Black 1975-99&lt;/span&gt;&lt;br&gt;Gainesville (Jones, 2020)</v>
      </c>
      <c r="O700" t="str">
        <f t="shared" si="151"/>
        <v>B1970GainesvilleFloridaGainesville</v>
      </c>
      <c r="R700" t="str">
        <f t="shared" si="145"/>
        <v>dp</v>
      </c>
      <c r="S700" t="str">
        <f t="shared" si="147"/>
        <v>ar</v>
      </c>
      <c r="T700" t="str">
        <f t="shared" si="153"/>
        <v>r0</v>
      </c>
      <c r="U700" t="str">
        <f>IF(M700="consonant",#REF!,"")</f>
        <v/>
      </c>
      <c r="V700" t="str">
        <f t="shared" si="148"/>
        <v>lx</v>
      </c>
      <c r="W700" t="str">
        <f t="shared" si="149"/>
        <v>bk</v>
      </c>
      <c r="X700" t="str">
        <f t="shared" si="150"/>
        <v>un</v>
      </c>
      <c r="Y700" t="str">
        <f t="shared" si="146"/>
        <v>b</v>
      </c>
      <c r="AA700" t="str">
        <f t="shared" si="152"/>
        <v>const B1970GainesvilleFloridaGainesville= L.marker([29.6516,-82.3248], {icon: dp_lx}).bindPopup('Gainesville, Florida&lt;br&gt;&lt;span style=font-size:11px&gt;Black 1975-99&lt;/span&gt;&lt;br&gt;Gainesville (Jones, 2020)').addTo(B1970);</v>
      </c>
      <c r="AB700" t="e">
        <f>IF(I700="","","const "&amp;#REF!&amp;O700&amp;#REF!&amp;G700&amp;" = L.marker(["&amp;J700&amp;","&amp;I700&amp;"], {icon: "&amp;S700&amp;"_"&amp;Z700&amp;"}).bindPopup('This is "&amp;#REF!&amp;"').addTo("&amp;#REF!&amp;");")</f>
        <v>#REF!</v>
      </c>
      <c r="AG700" t="s">
        <v>8413</v>
      </c>
      <c r="BL700" t="s">
        <v>5708</v>
      </c>
    </row>
    <row r="701" spans="1:64">
      <c r="A701" t="s">
        <v>5334</v>
      </c>
      <c r="B701" t="s">
        <v>55</v>
      </c>
      <c r="D701" t="s">
        <v>5402</v>
      </c>
      <c r="F701" s="41" t="s">
        <v>1048</v>
      </c>
      <c r="G701" t="s">
        <v>5304</v>
      </c>
      <c r="I701" s="5">
        <v>-81.655699999999996</v>
      </c>
      <c r="J701" s="5">
        <v>30.3322</v>
      </c>
      <c r="N701" t="str">
        <f t="shared" si="143"/>
        <v>Jacksonville2, Florida&lt;br&gt;&lt;span style=font-size:11px&gt;Black 1975-99&lt;/span&gt;&lt;br&gt;Jacksonville (Jones, 2020)</v>
      </c>
      <c r="O701" t="str">
        <f t="shared" si="151"/>
        <v>B1970Jacksonville2FloridaJacksonville</v>
      </c>
      <c r="R701" t="str">
        <f t="shared" si="145"/>
        <v>dp</v>
      </c>
      <c r="S701" t="str">
        <f t="shared" si="147"/>
        <v>ar</v>
      </c>
      <c r="T701" t="str">
        <f t="shared" si="153"/>
        <v>r0</v>
      </c>
      <c r="U701" t="str">
        <f>IF(M701="consonant",#REF!,"")</f>
        <v/>
      </c>
      <c r="V701" t="str">
        <f t="shared" si="148"/>
        <v>lx</v>
      </c>
      <c r="W701" t="str">
        <f t="shared" si="149"/>
        <v>bk</v>
      </c>
      <c r="X701" t="str">
        <f t="shared" si="150"/>
        <v>un</v>
      </c>
      <c r="Y701" t="str">
        <f t="shared" si="146"/>
        <v>b</v>
      </c>
      <c r="AA701" t="str">
        <f t="shared" si="152"/>
        <v>const B1970Jacksonville2FloridaJacksonville= L.marker([30.3322,-81.6557], {icon: dp_lx}).bindPopup('Jacksonville2, Florida&lt;br&gt;&lt;span style=font-size:11px&gt;Black 1975-99&lt;/span&gt;&lt;br&gt;Jacksonville (Jones, 2020)').addTo(B1970);</v>
      </c>
      <c r="AB701" t="e">
        <f>IF(I701="","","const "&amp;#REF!&amp;O701&amp;#REF!&amp;G701&amp;" = L.marker(["&amp;J701&amp;","&amp;I701&amp;"], {icon: "&amp;S701&amp;"_"&amp;Z701&amp;"}).bindPopup('This is "&amp;#REF!&amp;"').addTo("&amp;#REF!&amp;");")</f>
        <v>#REF!</v>
      </c>
      <c r="AG701" t="s">
        <v>8414</v>
      </c>
      <c r="BL701" t="s">
        <v>5709</v>
      </c>
    </row>
    <row r="702" spans="1:64">
      <c r="A702" t="s">
        <v>5334</v>
      </c>
      <c r="B702" t="s">
        <v>57</v>
      </c>
      <c r="D702" t="s">
        <v>5402</v>
      </c>
      <c r="F702" s="41" t="s">
        <v>57</v>
      </c>
      <c r="G702" t="s">
        <v>5304</v>
      </c>
      <c r="I702" s="5">
        <v>-80.191800000000001</v>
      </c>
      <c r="J702" s="5">
        <v>25.761700000000001</v>
      </c>
      <c r="N702" t="str">
        <f t="shared" si="143"/>
        <v>Miami, Florida&lt;br&gt;&lt;span style=font-size:11px&gt;Black 1975-99&lt;/span&gt;&lt;br&gt;Miami (Jones, 2020)</v>
      </c>
      <c r="O702" t="str">
        <f t="shared" si="151"/>
        <v>B1970MiamiFloridaMiami</v>
      </c>
      <c r="R702" t="str">
        <f t="shared" si="145"/>
        <v>dp</v>
      </c>
      <c r="S702" t="str">
        <f t="shared" si="147"/>
        <v>ar</v>
      </c>
      <c r="T702" t="str">
        <f t="shared" si="153"/>
        <v>r0</v>
      </c>
      <c r="U702" t="str">
        <f>IF(M702="consonant",#REF!,"")</f>
        <v/>
      </c>
      <c r="V702" t="str">
        <f t="shared" si="148"/>
        <v>lx</v>
      </c>
      <c r="W702" t="str">
        <f t="shared" si="149"/>
        <v>bk</v>
      </c>
      <c r="X702" t="str">
        <f t="shared" si="150"/>
        <v>un</v>
      </c>
      <c r="Y702" t="str">
        <f t="shared" si="146"/>
        <v>b</v>
      </c>
      <c r="AA702" t="str">
        <f t="shared" si="152"/>
        <v>const B1970MiamiFloridaMiami= L.marker([25.7617,-80.1918], {icon: dp_lx}).bindPopup('Miami, Florida&lt;br&gt;&lt;span style=font-size:11px&gt;Black 1975-99&lt;/span&gt;&lt;br&gt;Miami (Jones, 2020)').addTo(B1970);</v>
      </c>
      <c r="AB702" t="e">
        <f>IF(I702="","","const "&amp;#REF!&amp;O702&amp;#REF!&amp;G702&amp;" = L.marker(["&amp;J702&amp;","&amp;I702&amp;"], {icon: "&amp;S702&amp;"_"&amp;Z702&amp;"}).bindPopup('This is "&amp;#REF!&amp;"').addTo("&amp;#REF!&amp;");")</f>
        <v>#REF!</v>
      </c>
      <c r="AG702" t="s">
        <v>8415</v>
      </c>
      <c r="BL702" t="s">
        <v>5710</v>
      </c>
    </row>
    <row r="703" spans="1:64">
      <c r="A703" t="s">
        <v>5334</v>
      </c>
      <c r="B703" t="s">
        <v>696</v>
      </c>
      <c r="D703" t="s">
        <v>5402</v>
      </c>
      <c r="F703" s="41" t="s">
        <v>696</v>
      </c>
      <c r="G703" t="s">
        <v>5304</v>
      </c>
      <c r="I703" s="5">
        <v>-82.140100000000004</v>
      </c>
      <c r="J703" s="5">
        <v>29.187200000000001</v>
      </c>
      <c r="N703" t="str">
        <f t="shared" si="143"/>
        <v>Ocala, Florida&lt;br&gt;&lt;span style=font-size:11px&gt;Black 1975-99&lt;/span&gt;&lt;br&gt;Ocala (Jones, 2020)</v>
      </c>
      <c r="O703" t="str">
        <f t="shared" si="151"/>
        <v>B1970OcalaFloridaOcala</v>
      </c>
      <c r="R703" t="str">
        <f t="shared" si="145"/>
        <v>dp</v>
      </c>
      <c r="S703" t="str">
        <f t="shared" si="147"/>
        <v>ar</v>
      </c>
      <c r="T703" t="str">
        <f t="shared" si="153"/>
        <v>r0</v>
      </c>
      <c r="U703" t="str">
        <f>IF(M703="consonant",#REF!,"")</f>
        <v/>
      </c>
      <c r="V703" t="str">
        <f t="shared" si="148"/>
        <v>lx</v>
      </c>
      <c r="W703" t="str">
        <f t="shared" si="149"/>
        <v>bk</v>
      </c>
      <c r="X703" t="str">
        <f t="shared" si="150"/>
        <v>un</v>
      </c>
      <c r="Y703" t="str">
        <f t="shared" si="146"/>
        <v>b</v>
      </c>
      <c r="AA703" t="str">
        <f t="shared" si="152"/>
        <v>const B1970OcalaFloridaOcala= L.marker([29.1872,-82.1401], {icon: dp_lx}).bindPopup('Ocala, Florida&lt;br&gt;&lt;span style=font-size:11px&gt;Black 1975-99&lt;/span&gt;&lt;br&gt;Ocala (Jones, 2020)').addTo(B1970);</v>
      </c>
      <c r="AB703" t="e">
        <f>IF(I703="","","const "&amp;#REF!&amp;O703&amp;#REF!&amp;G703&amp;" = L.marker(["&amp;J703&amp;","&amp;I703&amp;"], {icon: "&amp;S703&amp;"_"&amp;Z703&amp;"}).bindPopup('This is "&amp;#REF!&amp;"').addTo("&amp;#REF!&amp;");")</f>
        <v>#REF!</v>
      </c>
      <c r="AG703" t="s">
        <v>8416</v>
      </c>
      <c r="BL703" t="s">
        <v>5711</v>
      </c>
    </row>
    <row r="704" spans="1:64">
      <c r="A704" t="s">
        <v>5334</v>
      </c>
      <c r="B704" t="s">
        <v>59</v>
      </c>
      <c r="D704" t="s">
        <v>5402</v>
      </c>
      <c r="F704" s="41" t="s">
        <v>1049</v>
      </c>
      <c r="G704" t="s">
        <v>5304</v>
      </c>
      <c r="I704" s="5">
        <v>-81.379199999999997</v>
      </c>
      <c r="J704" s="5">
        <v>28.5383</v>
      </c>
      <c r="N704" t="str">
        <f t="shared" si="143"/>
        <v>Orlando1, Florida&lt;br&gt;&lt;span style=font-size:11px&gt;Black 1975-99&lt;/span&gt;&lt;br&gt;Orlando (Jones, 2020)</v>
      </c>
      <c r="O704" t="str">
        <f t="shared" si="151"/>
        <v>B1970Orlando1FloridaOrlando</v>
      </c>
      <c r="R704" t="str">
        <f t="shared" si="145"/>
        <v>dp</v>
      </c>
      <c r="S704" t="str">
        <f t="shared" si="147"/>
        <v>ar</v>
      </c>
      <c r="T704" t="str">
        <f t="shared" si="153"/>
        <v>r0</v>
      </c>
      <c r="U704" t="str">
        <f>IF(M704="consonant",#REF!,"")</f>
        <v/>
      </c>
      <c r="V704" t="str">
        <f t="shared" si="148"/>
        <v>lx</v>
      </c>
      <c r="W704" t="str">
        <f t="shared" si="149"/>
        <v>bk</v>
      </c>
      <c r="X704" t="str">
        <f t="shared" si="150"/>
        <v>un</v>
      </c>
      <c r="Y704" t="str">
        <f t="shared" si="146"/>
        <v>b</v>
      </c>
      <c r="AA704" t="str">
        <f t="shared" si="152"/>
        <v>const B1970Orlando1FloridaOrlando= L.marker([28.5383,-81.3792], {icon: dp_lx}).bindPopup('Orlando1, Florida&lt;br&gt;&lt;span style=font-size:11px&gt;Black 1975-99&lt;/span&gt;&lt;br&gt;Orlando (Jones, 2020)').addTo(B1970);</v>
      </c>
      <c r="AB704" t="e">
        <f>IF(I704="","","const "&amp;#REF!&amp;O704&amp;#REF!&amp;G704&amp;" = L.marker(["&amp;J704&amp;","&amp;I704&amp;"], {icon: "&amp;S704&amp;"_"&amp;Z704&amp;"}).bindPopup('This is "&amp;#REF!&amp;"').addTo("&amp;#REF!&amp;");")</f>
        <v>#REF!</v>
      </c>
      <c r="AG704" t="s">
        <v>8417</v>
      </c>
      <c r="BL704" t="s">
        <v>5712</v>
      </c>
    </row>
    <row r="705" spans="1:64">
      <c r="A705" t="s">
        <v>5334</v>
      </c>
      <c r="B705" t="s">
        <v>63</v>
      </c>
      <c r="D705" t="s">
        <v>5402</v>
      </c>
      <c r="F705" s="41" t="s">
        <v>1050</v>
      </c>
      <c r="G705" t="s">
        <v>5304</v>
      </c>
      <c r="I705" s="5">
        <v>-82.4572</v>
      </c>
      <c r="J705" s="5">
        <v>27.950600000000001</v>
      </c>
      <c r="N705" t="str">
        <f t="shared" si="143"/>
        <v>Tampa1, Florida&lt;br&gt;&lt;span style=font-size:11px&gt;Black 1975-99&lt;/span&gt;&lt;br&gt;Tampa (Jones, 2020)</v>
      </c>
      <c r="O705" t="str">
        <f t="shared" si="151"/>
        <v>B1970Tampa1FloridaTampa</v>
      </c>
      <c r="R705" t="str">
        <f t="shared" si="145"/>
        <v>dp</v>
      </c>
      <c r="S705" t="str">
        <f t="shared" si="147"/>
        <v>ar</v>
      </c>
      <c r="T705" t="str">
        <f t="shared" si="153"/>
        <v>r0</v>
      </c>
      <c r="U705" t="str">
        <f>IF(M705="consonant",#REF!,"")</f>
        <v/>
      </c>
      <c r="V705" t="str">
        <f t="shared" si="148"/>
        <v>lx</v>
      </c>
      <c r="W705" t="str">
        <f t="shared" si="149"/>
        <v>bk</v>
      </c>
      <c r="X705" t="str">
        <f t="shared" si="150"/>
        <v>un</v>
      </c>
      <c r="Y705" t="str">
        <f t="shared" si="146"/>
        <v>b</v>
      </c>
      <c r="AA705" t="str">
        <f t="shared" si="152"/>
        <v>const B1970Tampa1FloridaTampa= L.marker([27.9506,-82.4572], {icon: dp_lx}).bindPopup('Tampa1, Florida&lt;br&gt;&lt;span style=font-size:11px&gt;Black 1975-99&lt;/span&gt;&lt;br&gt;Tampa (Jones, 2020)').addTo(B1970);</v>
      </c>
      <c r="AB705" t="e">
        <f>IF(I705="","","const "&amp;#REF!&amp;O705&amp;#REF!&amp;G705&amp;" = L.marker(["&amp;J705&amp;","&amp;I705&amp;"], {icon: "&amp;S705&amp;"_"&amp;Z705&amp;"}).bindPopup('This is "&amp;#REF!&amp;"').addTo("&amp;#REF!&amp;");")</f>
        <v>#REF!</v>
      </c>
      <c r="AG705" t="s">
        <v>8418</v>
      </c>
      <c r="BL705" t="s">
        <v>5713</v>
      </c>
    </row>
    <row r="706" spans="1:64">
      <c r="A706" t="s">
        <v>5334</v>
      </c>
      <c r="B706" t="s">
        <v>70</v>
      </c>
      <c r="D706" t="s">
        <v>5402</v>
      </c>
      <c r="F706" s="41" t="s">
        <v>1051</v>
      </c>
      <c r="G706" t="s">
        <v>5289</v>
      </c>
      <c r="I706" s="5">
        <v>-84.388000000000005</v>
      </c>
      <c r="J706" s="5">
        <v>33.749000000000002</v>
      </c>
      <c r="N706" t="str">
        <f t="shared" si="143"/>
        <v>Atlanta1, Georgia&lt;br&gt;&lt;span style=font-size:11px&gt;Black 1975-99&lt;/span&gt;&lt;br&gt;Atlanta (Jones, 2020)</v>
      </c>
      <c r="O706" t="str">
        <f t="shared" si="151"/>
        <v>B1970Atlanta1GeorgiaAtlanta</v>
      </c>
      <c r="R706" t="str">
        <f t="shared" si="145"/>
        <v>dp</v>
      </c>
      <c r="S706" t="str">
        <f t="shared" si="147"/>
        <v>ar</v>
      </c>
      <c r="T706" t="str">
        <f t="shared" si="153"/>
        <v>r0</v>
      </c>
      <c r="U706" t="str">
        <f>IF(M706="consonant",#REF!,"")</f>
        <v/>
      </c>
      <c r="V706" t="str">
        <f t="shared" si="148"/>
        <v>lx</v>
      </c>
      <c r="W706" t="str">
        <f t="shared" si="149"/>
        <v>bk</v>
      </c>
      <c r="X706" t="str">
        <f t="shared" si="150"/>
        <v>un</v>
      </c>
      <c r="Y706" t="str">
        <f t="shared" si="146"/>
        <v>b</v>
      </c>
      <c r="AA706" t="str">
        <f t="shared" si="152"/>
        <v>const B1970Atlanta1GeorgiaAtlanta= L.marker([33.749,-84.388], {icon: dp_lx}).bindPopup('Atlanta1, Georgia&lt;br&gt;&lt;span style=font-size:11px&gt;Black 1975-99&lt;/span&gt;&lt;br&gt;Atlanta (Jones, 2020)').addTo(B1970);</v>
      </c>
      <c r="AB706" t="e">
        <f>IF(I706="","","const "&amp;#REF!&amp;O706&amp;#REF!&amp;G706&amp;" = L.marker(["&amp;J706&amp;","&amp;I706&amp;"], {icon: "&amp;S706&amp;"_"&amp;Z706&amp;"}).bindPopup('This is "&amp;#REF!&amp;"').addTo("&amp;#REF!&amp;");")</f>
        <v>#REF!</v>
      </c>
      <c r="AG706" t="s">
        <v>8419</v>
      </c>
      <c r="BL706" t="s">
        <v>5714</v>
      </c>
    </row>
    <row r="707" spans="1:64">
      <c r="A707" t="s">
        <v>5334</v>
      </c>
      <c r="B707" t="s">
        <v>72</v>
      </c>
      <c r="D707" t="s">
        <v>5402</v>
      </c>
      <c r="F707" s="41" t="s">
        <v>1052</v>
      </c>
      <c r="G707" t="s">
        <v>5289</v>
      </c>
      <c r="I707" s="5">
        <v>-82.010499999999993</v>
      </c>
      <c r="J707" s="5">
        <v>33.473500000000001</v>
      </c>
      <c r="N707" t="str">
        <f t="shared" si="143"/>
        <v>Augusta1, Georgia&lt;br&gt;&lt;span style=font-size:11px&gt;Black 1975-99&lt;/span&gt;&lt;br&gt;Augusta (Jones, 2020)</v>
      </c>
      <c r="O707" t="str">
        <f t="shared" si="151"/>
        <v>B1970Augusta1GeorgiaAugusta</v>
      </c>
      <c r="R707" t="str">
        <f t="shared" si="145"/>
        <v>dp</v>
      </c>
      <c r="S707" t="str">
        <f t="shared" si="147"/>
        <v>ar</v>
      </c>
      <c r="T707" t="str">
        <f t="shared" si="153"/>
        <v>r0</v>
      </c>
      <c r="U707" t="str">
        <f>IF(M707="consonant",#REF!,"")</f>
        <v/>
      </c>
      <c r="V707" t="str">
        <f t="shared" si="148"/>
        <v>lx</v>
      </c>
      <c r="W707" t="str">
        <f t="shared" si="149"/>
        <v>bk</v>
      </c>
      <c r="X707" t="str">
        <f t="shared" si="150"/>
        <v>un</v>
      </c>
      <c r="Y707" t="str">
        <f t="shared" si="146"/>
        <v>b</v>
      </c>
      <c r="AA707" t="str">
        <f t="shared" si="152"/>
        <v>const B1970Augusta1GeorgiaAugusta= L.marker([33.4735,-82.0105], {icon: dp_lx}).bindPopup('Augusta1, Georgia&lt;br&gt;&lt;span style=font-size:11px&gt;Black 1975-99&lt;/span&gt;&lt;br&gt;Augusta (Jones, 2020)').addTo(B1970);</v>
      </c>
      <c r="AB707" t="e">
        <f>IF(I707="","","const "&amp;#REF!&amp;O707&amp;#REF!&amp;G707&amp;" = L.marker(["&amp;J707&amp;","&amp;I707&amp;"], {icon: "&amp;S707&amp;"_"&amp;Z707&amp;"}).bindPopup('This is "&amp;#REF!&amp;"').addTo("&amp;#REF!&amp;");")</f>
        <v>#REF!</v>
      </c>
      <c r="AG707" t="s">
        <v>8420</v>
      </c>
      <c r="BL707" t="s">
        <v>5715</v>
      </c>
    </row>
    <row r="708" spans="1:64">
      <c r="A708" t="s">
        <v>5334</v>
      </c>
      <c r="B708" t="s">
        <v>731</v>
      </c>
      <c r="D708" t="s">
        <v>5402</v>
      </c>
      <c r="F708" s="41" t="s">
        <v>731</v>
      </c>
      <c r="G708" t="s">
        <v>5310</v>
      </c>
      <c r="I708" s="5">
        <v>-87.6601</v>
      </c>
      <c r="J708" s="5">
        <v>41.876399999999997</v>
      </c>
      <c r="N708" t="str">
        <f t="shared" ref="N708:N771" si="154">F708&amp;", "&amp;G708&amp;"&lt;br&gt;&lt;span style=font-size:11px&gt;"&amp;IF(E708="","",E708&amp;" ")&amp;IF(TRIM(LEFT(A708,LEN(A708)-4))="W","White ",IF(TRIM(LEFT(A708,LEN(A708)-4))="B","Black ",IF(TRIM(LEFT(A708,LEN(A708)-4))="L","Hispanic ",IF(TRIM(LEFT(A708,LEN(A708)-4))="N","Indigenous ",IF(TRIM(LEFT(A708,LEN(A708)-4))="A","Asian ","")))))&amp;IF(TRIM(RIGHT(A708,LEN(A708)-1))="1700","1700-99",IF(TRIM(RIGHT(A708,LEN(A708)-1))="1800","1800-44",IF(TRIM(RIGHT(A708,LEN(A708)-1))="1850","1845-74",IF(TRIM(RIGHT(A708,LEN(A708)-1))="1870","1875-99",IF(TRIM(RIGHT(A708,LEN(A708)-1))="1900","1900-44",IF(TRIM(RIGHT(A708,LEN(A708)-1))="1950","1945-74",IF(TRIM(RIGHT(A708,LEN(A708)-1))="1970","1975-99","")))))))&amp;"&lt;/span&gt;&lt;br&gt;"&amp;B708&amp;" "&amp;IF(E708="","",E708&amp;" ")&amp;D708</f>
        <v>Bedford, Illinois&lt;br&gt;&lt;span style=font-size:11px&gt;Black 1975-99&lt;/span&gt;&lt;br&gt;Bedford (Jones, 2020)</v>
      </c>
      <c r="O708" t="str">
        <f t="shared" si="151"/>
        <v>B1970BedfordIllinoisBedford</v>
      </c>
      <c r="R708" t="str">
        <f t="shared" si="145"/>
        <v>dp</v>
      </c>
      <c r="S708" t="str">
        <f t="shared" si="147"/>
        <v>ar</v>
      </c>
      <c r="T708" t="str">
        <f t="shared" si="153"/>
        <v>r0</v>
      </c>
      <c r="U708" t="str">
        <f>IF(M708="consonant",#REF!,"")</f>
        <v/>
      </c>
      <c r="V708" t="str">
        <f t="shared" si="148"/>
        <v>lx</v>
      </c>
      <c r="W708" t="str">
        <f t="shared" si="149"/>
        <v>bk</v>
      </c>
      <c r="X708" t="str">
        <f t="shared" si="150"/>
        <v>un</v>
      </c>
      <c r="Y708" t="str">
        <f t="shared" si="146"/>
        <v>b</v>
      </c>
      <c r="AA708" t="str">
        <f t="shared" si="152"/>
        <v>const B1970BedfordIllinoisBedford= L.marker([41.8764,-87.6601], {icon: dp_lx}).bindPopup('Bedford, Illinois&lt;br&gt;&lt;span style=font-size:11px&gt;Black 1975-99&lt;/span&gt;&lt;br&gt;Bedford (Jones, 2020)').addTo(B1970);</v>
      </c>
      <c r="AB708" t="e">
        <f>IF(I708="","","const "&amp;#REF!&amp;O708&amp;#REF!&amp;G708&amp;" = L.marker(["&amp;J708&amp;","&amp;I708&amp;"], {icon: "&amp;S708&amp;"_"&amp;Z708&amp;"}).bindPopup('This is "&amp;#REF!&amp;"').addTo("&amp;#REF!&amp;");")</f>
        <v>#REF!</v>
      </c>
      <c r="AG708" t="s">
        <v>8421</v>
      </c>
      <c r="BL708" t="s">
        <v>5716</v>
      </c>
    </row>
    <row r="709" spans="1:64">
      <c r="A709" t="s">
        <v>5334</v>
      </c>
      <c r="B709" t="s">
        <v>675</v>
      </c>
      <c r="D709" t="s">
        <v>5402</v>
      </c>
      <c r="F709" s="41" t="s">
        <v>675</v>
      </c>
      <c r="G709" t="s">
        <v>5310</v>
      </c>
      <c r="I709" s="5">
        <v>-89.216800000000006</v>
      </c>
      <c r="J709" s="5">
        <v>37.7273</v>
      </c>
      <c r="N709" t="str">
        <f t="shared" si="154"/>
        <v>Carbondale, Illinois&lt;br&gt;&lt;span style=font-size:11px&gt;Black 1975-99&lt;/span&gt;&lt;br&gt;Carbondale (Jones, 2020)</v>
      </c>
      <c r="O709" t="str">
        <f t="shared" si="151"/>
        <v>B1970CarbondaleIllinoisCarbondale</v>
      </c>
      <c r="R709" t="str">
        <f t="shared" si="145"/>
        <v>dp</v>
      </c>
      <c r="S709" t="str">
        <f t="shared" si="147"/>
        <v>ar</v>
      </c>
      <c r="T709" t="str">
        <f t="shared" si="153"/>
        <v>r0</v>
      </c>
      <c r="U709" t="str">
        <f>IF(M709="consonant",#REF!,"")</f>
        <v/>
      </c>
      <c r="V709" t="str">
        <f t="shared" si="148"/>
        <v>lx</v>
      </c>
      <c r="W709" t="str">
        <f t="shared" si="149"/>
        <v>bk</v>
      </c>
      <c r="X709" t="str">
        <f t="shared" si="150"/>
        <v>un</v>
      </c>
      <c r="Y709" t="str">
        <f t="shared" si="146"/>
        <v>b</v>
      </c>
      <c r="AA709" t="str">
        <f t="shared" si="152"/>
        <v>const B1970CarbondaleIllinoisCarbondale= L.marker([37.7273,-89.2168], {icon: dp_lx}).bindPopup('Carbondale, Illinois&lt;br&gt;&lt;span style=font-size:11px&gt;Black 1975-99&lt;/span&gt;&lt;br&gt;Carbondale (Jones, 2020)').addTo(B1970);</v>
      </c>
      <c r="AB709" t="e">
        <f>IF(I709="","","const "&amp;#REF!&amp;O709&amp;#REF!&amp;G709&amp;" = L.marker(["&amp;J709&amp;","&amp;I709&amp;"], {icon: "&amp;S709&amp;"_"&amp;Z709&amp;"}).bindPopup('This is "&amp;#REF!&amp;"').addTo("&amp;#REF!&amp;");")</f>
        <v>#REF!</v>
      </c>
      <c r="AG709" t="s">
        <v>8422</v>
      </c>
      <c r="BL709" t="s">
        <v>5717</v>
      </c>
    </row>
    <row r="710" spans="1:64">
      <c r="A710" t="s">
        <v>5334</v>
      </c>
      <c r="B710" t="s">
        <v>93</v>
      </c>
      <c r="D710" t="s">
        <v>5402</v>
      </c>
      <c r="F710" s="41" t="s">
        <v>1053</v>
      </c>
      <c r="G710" t="s">
        <v>5310</v>
      </c>
      <c r="I710" s="5">
        <v>-87.629800000000003</v>
      </c>
      <c r="J710" s="5">
        <v>41.878100000000003</v>
      </c>
      <c r="N710" t="str">
        <f t="shared" si="154"/>
        <v>Chicago1, Illinois&lt;br&gt;&lt;span style=font-size:11px&gt;Black 1975-99&lt;/span&gt;&lt;br&gt;Chicago (Jones, 2020)</v>
      </c>
      <c r="O710" t="str">
        <f t="shared" si="151"/>
        <v>B1970Chicago1IllinoisChicago</v>
      </c>
      <c r="R710" t="str">
        <f t="shared" si="145"/>
        <v>dp</v>
      </c>
      <c r="S710" t="str">
        <f t="shared" si="147"/>
        <v>ar</v>
      </c>
      <c r="T710" t="str">
        <f t="shared" si="153"/>
        <v>r0</v>
      </c>
      <c r="U710" t="str">
        <f>IF(M710="consonant",#REF!,"")</f>
        <v/>
      </c>
      <c r="V710" t="str">
        <f t="shared" si="148"/>
        <v>lx</v>
      </c>
      <c r="W710" t="str">
        <f t="shared" si="149"/>
        <v>bk</v>
      </c>
      <c r="X710" t="str">
        <f t="shared" si="150"/>
        <v>un</v>
      </c>
      <c r="Y710" t="str">
        <f t="shared" si="146"/>
        <v>b</v>
      </c>
      <c r="AA710" t="str">
        <f t="shared" si="152"/>
        <v>const B1970Chicago1IllinoisChicago= L.marker([41.8781,-87.6298], {icon: dp_lx}).bindPopup('Chicago1, Illinois&lt;br&gt;&lt;span style=font-size:11px&gt;Black 1975-99&lt;/span&gt;&lt;br&gt;Chicago (Jones, 2020)').addTo(B1970);</v>
      </c>
      <c r="AB710" t="e">
        <f>IF(I710="","","const "&amp;#REF!&amp;O710&amp;#REF!&amp;G710&amp;" = L.marker(["&amp;J710&amp;","&amp;I710&amp;"], {icon: "&amp;S710&amp;"_"&amp;Z710&amp;"}).bindPopup('This is "&amp;#REF!&amp;"').addTo("&amp;#REF!&amp;");")</f>
        <v>#REF!</v>
      </c>
      <c r="AG710" t="s">
        <v>8423</v>
      </c>
      <c r="BL710" t="s">
        <v>5718</v>
      </c>
    </row>
    <row r="711" spans="1:64">
      <c r="A711" t="s">
        <v>5334</v>
      </c>
      <c r="B711" t="s">
        <v>95</v>
      </c>
      <c r="D711" t="s">
        <v>5402</v>
      </c>
      <c r="F711" s="41" t="s">
        <v>1054</v>
      </c>
      <c r="G711" t="s">
        <v>5310</v>
      </c>
      <c r="I711" s="5">
        <v>-89.093699999999998</v>
      </c>
      <c r="J711" s="5">
        <v>42.271099999999997</v>
      </c>
      <c r="N711" t="str">
        <f t="shared" si="154"/>
        <v>Rockford1, Illinois&lt;br&gt;&lt;span style=font-size:11px&gt;Black 1975-99&lt;/span&gt;&lt;br&gt;Rockford (Jones, 2020)</v>
      </c>
      <c r="O711" t="str">
        <f t="shared" si="151"/>
        <v>B1970Rockford1IllinoisRockford</v>
      </c>
      <c r="R711" t="str">
        <f t="shared" si="145"/>
        <v>dp</v>
      </c>
      <c r="S711" t="str">
        <f t="shared" si="147"/>
        <v>ar</v>
      </c>
      <c r="T711" t="str">
        <f t="shared" si="153"/>
        <v>r0</v>
      </c>
      <c r="U711" t="str">
        <f>IF(M711="consonant",#REF!,"")</f>
        <v/>
      </c>
      <c r="V711" t="str">
        <f t="shared" si="148"/>
        <v>lx</v>
      </c>
      <c r="W711" t="str">
        <f t="shared" si="149"/>
        <v>bk</v>
      </c>
      <c r="X711" t="str">
        <f t="shared" si="150"/>
        <v>un</v>
      </c>
      <c r="Y711" t="str">
        <f t="shared" si="146"/>
        <v>b</v>
      </c>
      <c r="AA711" t="str">
        <f t="shared" si="152"/>
        <v>const B1970Rockford1IllinoisRockford= L.marker([42.2711,-89.0937], {icon: dp_lx}).bindPopup('Rockford1, Illinois&lt;br&gt;&lt;span style=font-size:11px&gt;Black 1975-99&lt;/span&gt;&lt;br&gt;Rockford (Jones, 2020)').addTo(B1970);</v>
      </c>
      <c r="AB711" t="e">
        <f>IF(I711="","","const "&amp;#REF!&amp;O711&amp;#REF!&amp;G711&amp;" = L.marker(["&amp;J711&amp;","&amp;I711&amp;"], {icon: "&amp;S711&amp;"_"&amp;Z711&amp;"}).bindPopup('This is "&amp;#REF!&amp;"').addTo("&amp;#REF!&amp;");")</f>
        <v>#REF!</v>
      </c>
      <c r="AG711" t="s">
        <v>8424</v>
      </c>
      <c r="BL711" t="s">
        <v>5719</v>
      </c>
    </row>
    <row r="712" spans="1:64">
      <c r="A712" t="s">
        <v>5334</v>
      </c>
      <c r="B712" t="s">
        <v>104</v>
      </c>
      <c r="D712" t="s">
        <v>5402</v>
      </c>
      <c r="F712" s="41" t="s">
        <v>1055</v>
      </c>
      <c r="G712" t="s">
        <v>5302</v>
      </c>
      <c r="I712" s="5">
        <v>-86.158100000000005</v>
      </c>
      <c r="J712" s="5">
        <v>39.7684</v>
      </c>
      <c r="N712" t="str">
        <f t="shared" si="154"/>
        <v>Indianapolis1, Indiana&lt;br&gt;&lt;span style=font-size:11px&gt;Black 1975-99&lt;/span&gt;&lt;br&gt;Indianapolis (Jones, 2020)</v>
      </c>
      <c r="O712" t="str">
        <f t="shared" si="151"/>
        <v>B1970Indianapolis1IndianaIndianapolis</v>
      </c>
      <c r="R712" t="str">
        <f t="shared" si="145"/>
        <v>dp</v>
      </c>
      <c r="S712" t="str">
        <f t="shared" si="147"/>
        <v>ar</v>
      </c>
      <c r="T712" t="str">
        <f t="shared" si="153"/>
        <v>r0</v>
      </c>
      <c r="U712" t="str">
        <f>IF(M712="consonant",#REF!,"")</f>
        <v/>
      </c>
      <c r="V712" t="str">
        <f t="shared" si="148"/>
        <v>lx</v>
      </c>
      <c r="W712" t="str">
        <f t="shared" si="149"/>
        <v>bk</v>
      </c>
      <c r="X712" t="str">
        <f t="shared" si="150"/>
        <v>un</v>
      </c>
      <c r="Y712" t="str">
        <f t="shared" si="146"/>
        <v>b</v>
      </c>
      <c r="AA712" t="str">
        <f t="shared" si="152"/>
        <v>const B1970Indianapolis1IndianaIndianapolis= L.marker([39.7684,-86.1581], {icon: dp_lx}).bindPopup('Indianapolis1, Indiana&lt;br&gt;&lt;span style=font-size:11px&gt;Black 1975-99&lt;/span&gt;&lt;br&gt;Indianapolis (Jones, 2020)').addTo(B1970);</v>
      </c>
      <c r="AB712" t="e">
        <f>IF(I712="","","const "&amp;#REF!&amp;O712&amp;#REF!&amp;G712&amp;" = L.marker(["&amp;J712&amp;","&amp;I712&amp;"], {icon: "&amp;S712&amp;"_"&amp;Z712&amp;"}).bindPopup('This is "&amp;#REF!&amp;"').addTo("&amp;#REF!&amp;");")</f>
        <v>#REF!</v>
      </c>
      <c r="AG712" t="s">
        <v>8425</v>
      </c>
      <c r="BL712" t="s">
        <v>5720</v>
      </c>
    </row>
    <row r="713" spans="1:64">
      <c r="A713" t="s">
        <v>5334</v>
      </c>
      <c r="B713" t="s">
        <v>117</v>
      </c>
      <c r="D713" t="s">
        <v>5402</v>
      </c>
      <c r="F713" s="41" t="s">
        <v>117</v>
      </c>
      <c r="G713" t="s">
        <v>5311</v>
      </c>
      <c r="I713" s="5">
        <v>-85.758499999999998</v>
      </c>
      <c r="J713" s="5">
        <v>38.252699999999997</v>
      </c>
      <c r="N713" t="str">
        <f t="shared" si="154"/>
        <v>Louisville, Kentucky&lt;br&gt;&lt;span style=font-size:11px&gt;Black 1975-99&lt;/span&gt;&lt;br&gt;Louisville (Jones, 2020)</v>
      </c>
      <c r="O713" t="str">
        <f t="shared" si="151"/>
        <v>B1970LouisvilleKentuckyLouisville</v>
      </c>
      <c r="R713" t="str">
        <f t="shared" si="145"/>
        <v>dp</v>
      </c>
      <c r="S713" t="str">
        <f t="shared" si="147"/>
        <v>ar</v>
      </c>
      <c r="T713" t="str">
        <f t="shared" si="153"/>
        <v>r0</v>
      </c>
      <c r="U713" t="str">
        <f>IF(M713="consonant",#REF!,"")</f>
        <v/>
      </c>
      <c r="V713" t="str">
        <f t="shared" si="148"/>
        <v>lx</v>
      </c>
      <c r="W713" t="str">
        <f t="shared" si="149"/>
        <v>bk</v>
      </c>
      <c r="X713" t="str">
        <f t="shared" si="150"/>
        <v>un</v>
      </c>
      <c r="Y713" t="str">
        <f t="shared" si="146"/>
        <v>b</v>
      </c>
      <c r="AA713" t="str">
        <f t="shared" si="152"/>
        <v>const B1970LouisvilleKentuckyLouisville= L.marker([38.2527,-85.7585], {icon: dp_lx}).bindPopup('Louisville, Kentucky&lt;br&gt;&lt;span style=font-size:11px&gt;Black 1975-99&lt;/span&gt;&lt;br&gt;Louisville (Jones, 2020)').addTo(B1970);</v>
      </c>
      <c r="AB713" t="e">
        <f>IF(I713="","","const "&amp;#REF!&amp;O713&amp;#REF!&amp;G713&amp;" = L.marker(["&amp;J713&amp;","&amp;I713&amp;"], {icon: "&amp;S713&amp;"_"&amp;Z713&amp;"}).bindPopup('This is "&amp;#REF!&amp;"').addTo("&amp;#REF!&amp;");")</f>
        <v>#REF!</v>
      </c>
      <c r="AG713" t="s">
        <v>8426</v>
      </c>
      <c r="BL713" t="s">
        <v>6499</v>
      </c>
    </row>
    <row r="714" spans="1:64">
      <c r="A714" t="s">
        <v>5334</v>
      </c>
      <c r="B714" t="s">
        <v>714</v>
      </c>
      <c r="D714" t="s">
        <v>5402</v>
      </c>
      <c r="F714" s="41" t="s">
        <v>714</v>
      </c>
      <c r="G714" t="s">
        <v>5293</v>
      </c>
      <c r="I714" s="5">
        <v>-93.217399999999998</v>
      </c>
      <c r="J714" s="5">
        <v>30.226600000000001</v>
      </c>
      <c r="N714" t="str">
        <f t="shared" si="154"/>
        <v>Lake Charles, Louisiana&lt;br&gt;&lt;span style=font-size:11px&gt;Black 1975-99&lt;/span&gt;&lt;br&gt;Lake Charles (Jones, 2020)</v>
      </c>
      <c r="O714" t="str">
        <f t="shared" si="151"/>
        <v>B1970LakeCharlesLouisianaLakeCharles</v>
      </c>
      <c r="R714" t="str">
        <f t="shared" ref="R714:R777" si="155">IF(M714="consonant","",IF(G714="Jamaica","lo",IF(OR(A714="W1700",A714="B1850",M714="Carib",M714="LA",M714="UM",M714="Bra",M714="EaNL"),"mn","dp")))</f>
        <v>dp</v>
      </c>
      <c r="S714" t="str">
        <f t="shared" si="147"/>
        <v>ar</v>
      </c>
      <c r="T714" t="str">
        <f t="shared" si="153"/>
        <v>r0</v>
      </c>
      <c r="U714" t="str">
        <f>IF(M714="consonant",#REF!,"")</f>
        <v/>
      </c>
      <c r="V714" t="str">
        <f t="shared" si="148"/>
        <v>lx</v>
      </c>
      <c r="W714" t="str">
        <f t="shared" si="149"/>
        <v>bk</v>
      </c>
      <c r="X714" t="str">
        <f t="shared" si="150"/>
        <v>un</v>
      </c>
      <c r="Y714" t="str">
        <f t="shared" si="146"/>
        <v>b</v>
      </c>
      <c r="AA714" t="str">
        <f t="shared" si="152"/>
        <v>const B1970LakeCharlesLouisianaLakeCharles= L.marker([30.2266,-93.2174], {icon: dp_lx}).bindPopup('Lake Charles, Louisiana&lt;br&gt;&lt;span style=font-size:11px&gt;Black 1975-99&lt;/span&gt;&lt;br&gt;Lake Charles (Jones, 2020)').addTo(B1970);</v>
      </c>
      <c r="AB714" t="e">
        <f>IF(I714="","","const "&amp;#REF!&amp;O714&amp;#REF!&amp;G714&amp;" = L.marker(["&amp;J714&amp;","&amp;I714&amp;"], {icon: "&amp;S714&amp;"_"&amp;Z714&amp;"}).bindPopup('This is "&amp;#REF!&amp;"').addTo("&amp;#REF!&amp;");")</f>
        <v>#REF!</v>
      </c>
      <c r="AG714" t="s">
        <v>8427</v>
      </c>
      <c r="BL714" t="s">
        <v>6466</v>
      </c>
    </row>
    <row r="715" spans="1:64">
      <c r="A715" t="s">
        <v>5334</v>
      </c>
      <c r="B715" t="s">
        <v>121</v>
      </c>
      <c r="D715" t="s">
        <v>5402</v>
      </c>
      <c r="F715" s="41" t="s">
        <v>1056</v>
      </c>
      <c r="G715" t="s">
        <v>5293</v>
      </c>
      <c r="I715" s="5">
        <v>-90.0715</v>
      </c>
      <c r="J715" s="5">
        <v>29.9511</v>
      </c>
      <c r="N715" t="str">
        <f t="shared" si="154"/>
        <v>New Orleans3, Louisiana&lt;br&gt;&lt;span style=font-size:11px&gt;Black 1975-99&lt;/span&gt;&lt;br&gt;New Orleans (Jones, 2020)</v>
      </c>
      <c r="O715" t="str">
        <f t="shared" si="151"/>
        <v>B1970NewOrleans3LouisianaNewOrleans</v>
      </c>
      <c r="R715" t="str">
        <f t="shared" si="155"/>
        <v>dp</v>
      </c>
      <c r="S715" t="str">
        <f t="shared" si="147"/>
        <v>ar</v>
      </c>
      <c r="T715" t="str">
        <f t="shared" si="153"/>
        <v>r0</v>
      </c>
      <c r="U715" t="str">
        <f>IF(M715="consonant",#REF!,"")</f>
        <v/>
      </c>
      <c r="V715" t="str">
        <f t="shared" si="148"/>
        <v>lx</v>
      </c>
      <c r="W715" t="str">
        <f t="shared" si="149"/>
        <v>bk</v>
      </c>
      <c r="X715" t="str">
        <f t="shared" si="150"/>
        <v>un</v>
      </c>
      <c r="Y715" t="str">
        <f t="shared" si="146"/>
        <v>b</v>
      </c>
      <c r="AA715" t="str">
        <f t="shared" si="152"/>
        <v>const B1970NewOrleans3LouisianaNewOrleans= L.marker([29.9511,-90.0715], {icon: dp_lx}).bindPopup('New Orleans3, Louisiana&lt;br&gt;&lt;span style=font-size:11px&gt;Black 1975-99&lt;/span&gt;&lt;br&gt;New Orleans (Jones, 2020)').addTo(B1970);</v>
      </c>
      <c r="AB715" t="e">
        <f>IF(I715="","","const "&amp;#REF!&amp;O715&amp;#REF!&amp;G715&amp;" = L.marker(["&amp;J715&amp;","&amp;I715&amp;"], {icon: "&amp;S715&amp;"_"&amp;Z715&amp;"}).bindPopup('This is "&amp;#REF!&amp;"').addTo("&amp;#REF!&amp;");")</f>
        <v>#REF!</v>
      </c>
      <c r="AG715" t="s">
        <v>8428</v>
      </c>
      <c r="BL715" t="s">
        <v>6467</v>
      </c>
    </row>
    <row r="716" spans="1:64">
      <c r="A716" t="s">
        <v>5334</v>
      </c>
      <c r="B716" t="s">
        <v>715</v>
      </c>
      <c r="D716" t="s">
        <v>5402</v>
      </c>
      <c r="F716" s="41" t="s">
        <v>715</v>
      </c>
      <c r="G716" t="s">
        <v>5293</v>
      </c>
      <c r="I716" s="5">
        <v>-91.233999999999995</v>
      </c>
      <c r="J716" s="5">
        <v>30.289899999999999</v>
      </c>
      <c r="N716" t="str">
        <f t="shared" si="154"/>
        <v>Plaquemine, Louisiana&lt;br&gt;&lt;span style=font-size:11px&gt;Black 1975-99&lt;/span&gt;&lt;br&gt;Plaquemine (Jones, 2020)</v>
      </c>
      <c r="O716" t="str">
        <f t="shared" si="151"/>
        <v>B1970PlaquemineLouisianaPlaquemine</v>
      </c>
      <c r="R716" t="str">
        <f t="shared" si="155"/>
        <v>dp</v>
      </c>
      <c r="S716" t="str">
        <f t="shared" si="147"/>
        <v>ar</v>
      </c>
      <c r="T716" t="str">
        <f t="shared" si="153"/>
        <v>r0</v>
      </c>
      <c r="U716" t="str">
        <f>IF(M716="consonant",#REF!,"")</f>
        <v/>
      </c>
      <c r="V716" t="str">
        <f t="shared" si="148"/>
        <v>lx</v>
      </c>
      <c r="W716" t="str">
        <f t="shared" si="149"/>
        <v>bk</v>
      </c>
      <c r="X716" t="str">
        <f t="shared" si="150"/>
        <v>un</v>
      </c>
      <c r="Y716" t="str">
        <f t="shared" si="146"/>
        <v>b</v>
      </c>
      <c r="AA716" t="str">
        <f t="shared" si="152"/>
        <v>const B1970PlaquemineLouisianaPlaquemine= L.marker([30.2899,-91.234], {icon: dp_lx}).bindPopup('Plaquemine, Louisiana&lt;br&gt;&lt;span style=font-size:11px&gt;Black 1975-99&lt;/span&gt;&lt;br&gt;Plaquemine (Jones, 2020)').addTo(B1970);</v>
      </c>
      <c r="AB716" t="e">
        <f>IF(I716="","","const "&amp;#REF!&amp;O716&amp;#REF!&amp;G716&amp;" = L.marker(["&amp;J716&amp;","&amp;I716&amp;"], {icon: "&amp;S716&amp;"_"&amp;Z716&amp;"}).bindPopup('This is "&amp;#REF!&amp;"').addTo("&amp;#REF!&amp;");")</f>
        <v>#REF!</v>
      </c>
      <c r="AG716" t="s">
        <v>8429</v>
      </c>
      <c r="BL716" t="s">
        <v>5721</v>
      </c>
    </row>
    <row r="717" spans="1:64">
      <c r="A717" t="s">
        <v>5334</v>
      </c>
      <c r="B717" t="s">
        <v>631</v>
      </c>
      <c r="D717" t="s">
        <v>5402</v>
      </c>
      <c r="F717" s="41" t="s">
        <v>631</v>
      </c>
      <c r="G717" t="s">
        <v>5280</v>
      </c>
      <c r="I717" s="5">
        <v>-71.908100000000005</v>
      </c>
      <c r="J717" s="5">
        <v>42.243699999999997</v>
      </c>
      <c r="N717" t="str">
        <f t="shared" si="154"/>
        <v>Leicester, Massachusetts&lt;br&gt;&lt;span style=font-size:11px&gt;Black 1975-99&lt;/span&gt;&lt;br&gt;Leicester (Jones, 2020)</v>
      </c>
      <c r="O717" t="str">
        <f t="shared" si="151"/>
        <v>B1970LeicesterMassachusettsLeicester</v>
      </c>
      <c r="R717" t="str">
        <f t="shared" si="155"/>
        <v>dp</v>
      </c>
      <c r="S717" t="str">
        <f t="shared" si="147"/>
        <v>ar</v>
      </c>
      <c r="T717" t="str">
        <f t="shared" si="153"/>
        <v>r0</v>
      </c>
      <c r="U717" t="str">
        <f>IF(M717="consonant",#REF!,"")</f>
        <v/>
      </c>
      <c r="V717" t="str">
        <f t="shared" si="148"/>
        <v>lx</v>
      </c>
      <c r="W717" t="str">
        <f t="shared" si="149"/>
        <v>bk</v>
      </c>
      <c r="X717" t="str">
        <f t="shared" si="150"/>
        <v>un</v>
      </c>
      <c r="Y717" t="str">
        <f t="shared" si="146"/>
        <v>b</v>
      </c>
      <c r="AA717" t="str">
        <f t="shared" si="152"/>
        <v>const B1970LeicesterMassachusettsLeicester= L.marker([42.2437,-71.9081], {icon: dp_lx}).bindPopup('Leicester, Massachusetts&lt;br&gt;&lt;span style=font-size:11px&gt;Black 1975-99&lt;/span&gt;&lt;br&gt;Leicester (Jones, 2020)').addTo(B1970);</v>
      </c>
      <c r="AB717" t="e">
        <f>IF(I717="","","const "&amp;#REF!&amp;O717&amp;#REF!&amp;G717&amp;" = L.marker(["&amp;J717&amp;","&amp;I717&amp;"], {icon: "&amp;S717&amp;"_"&amp;Z717&amp;"}).bindPopup('This is "&amp;#REF!&amp;"').addTo("&amp;#REF!&amp;");")</f>
        <v>#REF!</v>
      </c>
      <c r="AG717" t="s">
        <v>8430</v>
      </c>
      <c r="BL717" t="s">
        <v>5722</v>
      </c>
    </row>
    <row r="718" spans="1:64">
      <c r="A718" t="s">
        <v>5334</v>
      </c>
      <c r="B718" t="s">
        <v>673</v>
      </c>
      <c r="D718" t="s">
        <v>5402</v>
      </c>
      <c r="F718" s="41" t="s">
        <v>673</v>
      </c>
      <c r="G718" t="s">
        <v>5280</v>
      </c>
      <c r="I718" s="5">
        <v>-71.992000000000004</v>
      </c>
      <c r="J718" s="5">
        <v>42.244500000000002</v>
      </c>
      <c r="N718" t="str">
        <f t="shared" si="154"/>
        <v>Spencer, Massachusetts&lt;br&gt;&lt;span style=font-size:11px&gt;Black 1975-99&lt;/span&gt;&lt;br&gt;Spencer (Jones, 2020)</v>
      </c>
      <c r="O718" t="str">
        <f t="shared" si="151"/>
        <v>B1970SpencerMassachusettsSpencer</v>
      </c>
      <c r="R718" t="str">
        <f t="shared" si="155"/>
        <v>dp</v>
      </c>
      <c r="S718" t="str">
        <f t="shared" si="147"/>
        <v>ar</v>
      </c>
      <c r="T718" t="str">
        <f t="shared" si="153"/>
        <v>r0</v>
      </c>
      <c r="U718" t="str">
        <f>IF(M718="consonant",#REF!,"")</f>
        <v/>
      </c>
      <c r="V718" t="str">
        <f t="shared" si="148"/>
        <v>lx</v>
      </c>
      <c r="W718" t="str">
        <f t="shared" si="149"/>
        <v>bk</v>
      </c>
      <c r="X718" t="str">
        <f t="shared" si="150"/>
        <v>un</v>
      </c>
      <c r="Y718" t="str">
        <f t="shared" si="146"/>
        <v>b</v>
      </c>
      <c r="AA718" t="str">
        <f t="shared" si="152"/>
        <v>const B1970SpencerMassachusettsSpencer= L.marker([42.2445,-71.992], {icon: dp_lx}).bindPopup('Spencer, Massachusetts&lt;br&gt;&lt;span style=font-size:11px&gt;Black 1975-99&lt;/span&gt;&lt;br&gt;Spencer (Jones, 2020)').addTo(B1970);</v>
      </c>
      <c r="AB718" t="e">
        <f>IF(I718="","","const "&amp;#REF!&amp;O718&amp;#REF!&amp;G718&amp;" = L.marker(["&amp;J718&amp;","&amp;I718&amp;"], {icon: "&amp;S718&amp;"_"&amp;Z718&amp;"}).bindPopup('This is "&amp;#REF!&amp;"').addTo("&amp;#REF!&amp;");")</f>
        <v>#REF!</v>
      </c>
      <c r="AG718" t="s">
        <v>8431</v>
      </c>
      <c r="BL718" t="s">
        <v>5723</v>
      </c>
    </row>
    <row r="719" spans="1:64">
      <c r="A719" t="s">
        <v>5334</v>
      </c>
      <c r="B719" t="s">
        <v>132</v>
      </c>
      <c r="D719" t="s">
        <v>5402</v>
      </c>
      <c r="F719" s="41" t="s">
        <v>1057</v>
      </c>
      <c r="G719" t="s">
        <v>905</v>
      </c>
      <c r="I719" s="5">
        <v>-76.612200000000001</v>
      </c>
      <c r="J719" s="5">
        <v>39.290399999999998</v>
      </c>
      <c r="N719" t="str">
        <f t="shared" si="154"/>
        <v>Baltimore1, Maryland&lt;br&gt;&lt;span style=font-size:11px&gt;Black 1975-99&lt;/span&gt;&lt;br&gt;Baltimore (Jones, 2020)</v>
      </c>
      <c r="O719" t="str">
        <f t="shared" si="151"/>
        <v>B1970Baltimore1MarylandBaltimore</v>
      </c>
      <c r="R719" t="str">
        <f t="shared" si="155"/>
        <v>dp</v>
      </c>
      <c r="S719" t="str">
        <f t="shared" si="147"/>
        <v>ar</v>
      </c>
      <c r="T719" t="str">
        <f t="shared" si="153"/>
        <v>r0</v>
      </c>
      <c r="U719" t="str">
        <f>IF(M719="consonant",#REF!,"")</f>
        <v/>
      </c>
      <c r="V719" t="str">
        <f t="shared" si="148"/>
        <v>lx</v>
      </c>
      <c r="W719" t="str">
        <f t="shared" si="149"/>
        <v>bk</v>
      </c>
      <c r="X719" t="str">
        <f t="shared" si="150"/>
        <v>un</v>
      </c>
      <c r="Y719" t="str">
        <f t="shared" si="146"/>
        <v>b</v>
      </c>
      <c r="AA719" t="str">
        <f t="shared" si="152"/>
        <v>const B1970Baltimore1MarylandBaltimore= L.marker([39.2904,-76.6122], {icon: dp_lx}).bindPopup('Baltimore1, Maryland&lt;br&gt;&lt;span style=font-size:11px&gt;Black 1975-99&lt;/span&gt;&lt;br&gt;Baltimore (Jones, 2020)').addTo(B1970);</v>
      </c>
      <c r="AB719" t="e">
        <f>IF(I719="","","const "&amp;#REF!&amp;O719&amp;#REF!&amp;G719&amp;" = L.marker(["&amp;J719&amp;","&amp;I719&amp;"], {icon: "&amp;S719&amp;"_"&amp;Z719&amp;"}).bindPopup('This is "&amp;#REF!&amp;"').addTo("&amp;#REF!&amp;");")</f>
        <v>#REF!</v>
      </c>
      <c r="AG719" t="s">
        <v>8432</v>
      </c>
      <c r="BL719" t="s">
        <v>5724</v>
      </c>
    </row>
    <row r="720" spans="1:64">
      <c r="A720" t="s">
        <v>5334</v>
      </c>
      <c r="B720" t="s">
        <v>142</v>
      </c>
      <c r="D720" t="s">
        <v>5402</v>
      </c>
      <c r="F720" s="41" t="s">
        <v>1058</v>
      </c>
      <c r="G720" t="s">
        <v>5295</v>
      </c>
      <c r="I720" s="5">
        <v>-83.0458</v>
      </c>
      <c r="J720" s="5">
        <v>42.331400000000002</v>
      </c>
      <c r="N720" t="str">
        <f t="shared" si="154"/>
        <v>Detroit1, Michigan&lt;br&gt;&lt;span style=font-size:11px&gt;Black 1975-99&lt;/span&gt;&lt;br&gt;Detroit (Jones, 2020)</v>
      </c>
      <c r="O720" t="str">
        <f t="shared" si="151"/>
        <v>B1970Detroit1MichiganDetroit</v>
      </c>
      <c r="R720" t="str">
        <f t="shared" si="155"/>
        <v>dp</v>
      </c>
      <c r="S720" t="str">
        <f t="shared" si="147"/>
        <v>ar</v>
      </c>
      <c r="T720" t="str">
        <f t="shared" si="153"/>
        <v>r0</v>
      </c>
      <c r="U720" t="str">
        <f>IF(M720="consonant",#REF!,"")</f>
        <v/>
      </c>
      <c r="V720" t="str">
        <f t="shared" si="148"/>
        <v>lx</v>
      </c>
      <c r="W720" t="str">
        <f t="shared" si="149"/>
        <v>bk</v>
      </c>
      <c r="X720" t="str">
        <f t="shared" si="150"/>
        <v>un</v>
      </c>
      <c r="Y720" t="str">
        <f t="shared" ref="Y720:Y780" si="156">IF(D720="LAGS","a","b")</f>
        <v>b</v>
      </c>
      <c r="AA720" t="str">
        <f t="shared" si="152"/>
        <v>const B1970Detroit1MichiganDetroit= L.marker([42.3314,-83.0458], {icon: dp_lx}).bindPopup('Detroit1, Michigan&lt;br&gt;&lt;span style=font-size:11px&gt;Black 1975-99&lt;/span&gt;&lt;br&gt;Detroit (Jones, 2020)').addTo(B1970);</v>
      </c>
      <c r="AB720" t="e">
        <f>IF(I720="","","const "&amp;#REF!&amp;O720&amp;#REF!&amp;G720&amp;" = L.marker(["&amp;J720&amp;","&amp;I720&amp;"], {icon: "&amp;S720&amp;"_"&amp;Z720&amp;"}).bindPopup('This is "&amp;#REF!&amp;"').addTo("&amp;#REF!&amp;");")</f>
        <v>#REF!</v>
      </c>
      <c r="AG720" t="s">
        <v>8433</v>
      </c>
      <c r="BL720" t="s">
        <v>5725</v>
      </c>
    </row>
    <row r="721" spans="1:64">
      <c r="A721" t="s">
        <v>5334</v>
      </c>
      <c r="B721" t="s">
        <v>144</v>
      </c>
      <c r="D721" t="s">
        <v>5402</v>
      </c>
      <c r="F721" s="41" t="s">
        <v>1059</v>
      </c>
      <c r="G721" t="s">
        <v>5295</v>
      </c>
      <c r="I721" s="5">
        <v>-83.6875</v>
      </c>
      <c r="J721" s="5">
        <v>43.012500000000003</v>
      </c>
      <c r="N721" t="str">
        <f t="shared" si="154"/>
        <v>Flint1, Michigan&lt;br&gt;&lt;span style=font-size:11px&gt;Black 1975-99&lt;/span&gt;&lt;br&gt;Flint (Jones, 2020)</v>
      </c>
      <c r="O721" t="str">
        <f t="shared" si="151"/>
        <v>B1970Flint1MichiganFlint</v>
      </c>
      <c r="R721" t="str">
        <f t="shared" si="155"/>
        <v>dp</v>
      </c>
      <c r="S721" t="str">
        <f t="shared" si="147"/>
        <v>ar</v>
      </c>
      <c r="T721" t="str">
        <f t="shared" si="153"/>
        <v>r0</v>
      </c>
      <c r="U721" t="str">
        <f>IF(M721="consonant",#REF!,"")</f>
        <v/>
      </c>
      <c r="V721" t="str">
        <f t="shared" si="148"/>
        <v>lx</v>
      </c>
      <c r="W721" t="str">
        <f t="shared" si="149"/>
        <v>bk</v>
      </c>
      <c r="X721" t="str">
        <f t="shared" si="150"/>
        <v>un</v>
      </c>
      <c r="Y721" t="str">
        <f t="shared" si="156"/>
        <v>b</v>
      </c>
      <c r="AA721" t="str">
        <f t="shared" si="152"/>
        <v>const B1970Flint1MichiganFlint= L.marker([43.0125,-83.6875], {icon: dp_lx}).bindPopup('Flint1, Michigan&lt;br&gt;&lt;span style=font-size:11px&gt;Black 1975-99&lt;/span&gt;&lt;br&gt;Flint (Jones, 2020)').addTo(B1970);</v>
      </c>
      <c r="AB721" t="e">
        <f>IF(I721="","","const "&amp;#REF!&amp;O721&amp;#REF!&amp;G721&amp;" = L.marker(["&amp;J721&amp;","&amp;I721&amp;"], {icon: "&amp;S721&amp;"_"&amp;Z721&amp;"}).bindPopup('This is "&amp;#REF!&amp;"').addTo("&amp;#REF!&amp;");")</f>
        <v>#REF!</v>
      </c>
      <c r="AG721" t="s">
        <v>8434</v>
      </c>
      <c r="BL721" t="s">
        <v>5726</v>
      </c>
    </row>
    <row r="722" spans="1:64">
      <c r="A722" t="s">
        <v>5334</v>
      </c>
      <c r="B722" t="s">
        <v>737</v>
      </c>
      <c r="D722" t="s">
        <v>5402</v>
      </c>
      <c r="F722" s="41" t="s">
        <v>737</v>
      </c>
      <c r="G722" t="s">
        <v>5295</v>
      </c>
      <c r="I722" s="5">
        <v>-83.305199999999999</v>
      </c>
      <c r="J722" s="5">
        <v>42.590600000000002</v>
      </c>
      <c r="N722" t="str">
        <f t="shared" si="154"/>
        <v>Franklin Township, Michigan&lt;br&gt;&lt;span style=font-size:11px&gt;Black 1975-99&lt;/span&gt;&lt;br&gt;Franklin Township (Jones, 2020)</v>
      </c>
      <c r="O722" t="str">
        <f t="shared" si="151"/>
        <v>B1970FranklinTownshipMichiganFranklinTownship</v>
      </c>
      <c r="R722" t="str">
        <f t="shared" si="155"/>
        <v>dp</v>
      </c>
      <c r="S722" t="str">
        <f t="shared" ref="S722:S781" si="157">IF(A722="W1700","na",IF(OR(M722="Carib",M722="NYC",M722="ENE"),"au",IF(M722="CAN","ao","ar")))</f>
        <v>ar</v>
      </c>
      <c r="T722" t="str">
        <f t="shared" si="153"/>
        <v>r0</v>
      </c>
      <c r="U722" t="str">
        <f>IF(M722="consonant",#REF!,"")</f>
        <v/>
      </c>
      <c r="V722" t="str">
        <f t="shared" ref="V722:V780" si="158">IF(OR(M722="W",M722="M",M722="ENE"),"we",IF(OR(M722="MA",M722="NYC",M722="OH"),"sa1",IF(OR(M722="OS",M722="LAGS_SSE",M722="Speaker _S",M722="PADS_SSE"),"sl","lx")))</f>
        <v>lx</v>
      </c>
      <c r="W722" t="str">
        <f t="shared" ref="W722:W780" si="159">IF(OR(M722="S",M722="M"),"fr",IF(OR(M722="W"),"ce","bk"))</f>
        <v>bk</v>
      </c>
      <c r="X722" t="str">
        <f t="shared" ref="X722:X780" si="160">IF(T722="","",IF(OR(A722="W1900",A722="W1950",A722="W1970"),"ho","un"))</f>
        <v>un</v>
      </c>
      <c r="Y722" t="str">
        <f t="shared" si="156"/>
        <v>b</v>
      </c>
      <c r="AA722" t="str">
        <f t="shared" si="152"/>
        <v>const B1970FranklinTownshipMichiganFranklinTownship= L.marker([42.5906,-83.3052], {icon: dp_lx}).bindPopup('Franklin Township, Michigan&lt;br&gt;&lt;span style=font-size:11px&gt;Black 1975-99&lt;/span&gt;&lt;br&gt;Franklin Township (Jones, 2020)').addTo(B1970);</v>
      </c>
      <c r="AB722" t="e">
        <f>IF(I722="","","const "&amp;#REF!&amp;O722&amp;#REF!&amp;G722&amp;" = L.marker(["&amp;J722&amp;","&amp;I722&amp;"], {icon: "&amp;S722&amp;"_"&amp;Z722&amp;"}).bindPopup('This is "&amp;#REF!&amp;"').addTo("&amp;#REF!&amp;");")</f>
        <v>#REF!</v>
      </c>
      <c r="AG722" t="s">
        <v>8435</v>
      </c>
      <c r="BL722" t="s">
        <v>6468</v>
      </c>
    </row>
    <row r="723" spans="1:64">
      <c r="A723" t="s">
        <v>5334</v>
      </c>
      <c r="B723" t="s">
        <v>685</v>
      </c>
      <c r="D723" t="s">
        <v>5402</v>
      </c>
      <c r="F723" s="41" t="s">
        <v>685</v>
      </c>
      <c r="G723" t="s">
        <v>5295</v>
      </c>
      <c r="I723" s="5">
        <v>-85.587199999999996</v>
      </c>
      <c r="J723" s="5">
        <v>42.291699999999999</v>
      </c>
      <c r="N723" t="str">
        <f t="shared" si="154"/>
        <v>Kalamazoo, Michigan&lt;br&gt;&lt;span style=font-size:11px&gt;Black 1975-99&lt;/span&gt;&lt;br&gt;Kalamazoo (Jones, 2020)</v>
      </c>
      <c r="O723" t="str">
        <f t="shared" si="151"/>
        <v>B1970KalamazooMichiganKalamazoo</v>
      </c>
      <c r="R723" t="str">
        <f t="shared" si="155"/>
        <v>dp</v>
      </c>
      <c r="S723" t="str">
        <f t="shared" si="157"/>
        <v>ar</v>
      </c>
      <c r="T723" t="str">
        <f t="shared" si="153"/>
        <v>r0</v>
      </c>
      <c r="U723" t="str">
        <f>IF(M723="consonant",#REF!,"")</f>
        <v/>
      </c>
      <c r="V723" t="str">
        <f t="shared" si="158"/>
        <v>lx</v>
      </c>
      <c r="W723" t="str">
        <f t="shared" si="159"/>
        <v>bk</v>
      </c>
      <c r="X723" t="str">
        <f t="shared" si="160"/>
        <v>un</v>
      </c>
      <c r="Y723" t="str">
        <f t="shared" si="156"/>
        <v>b</v>
      </c>
      <c r="AA723" t="str">
        <f t="shared" si="152"/>
        <v>const B1970KalamazooMichiganKalamazoo= L.marker([42.2917,-85.5872], {icon: dp_lx}).bindPopup('Kalamazoo, Michigan&lt;br&gt;&lt;span style=font-size:11px&gt;Black 1975-99&lt;/span&gt;&lt;br&gt;Kalamazoo (Jones, 2020)').addTo(B1970);</v>
      </c>
      <c r="AB723" t="e">
        <f>IF(I723="","","const "&amp;#REF!&amp;O723&amp;#REF!&amp;G723&amp;" = L.marker(["&amp;J723&amp;","&amp;I723&amp;"], {icon: "&amp;S723&amp;"_"&amp;Z723&amp;"}).bindPopup('This is "&amp;#REF!&amp;"').addTo("&amp;#REF!&amp;");")</f>
        <v>#REF!</v>
      </c>
      <c r="AG723" t="s">
        <v>8436</v>
      </c>
      <c r="BL723" t="s">
        <v>5727</v>
      </c>
    </row>
    <row r="724" spans="1:64">
      <c r="A724" t="s">
        <v>5334</v>
      </c>
      <c r="B724" t="s">
        <v>151</v>
      </c>
      <c r="D724" t="s">
        <v>5402</v>
      </c>
      <c r="F724" s="41" t="s">
        <v>1060</v>
      </c>
      <c r="G724" t="s">
        <v>5300</v>
      </c>
      <c r="I724" s="5">
        <v>-93.265000000000001</v>
      </c>
      <c r="J724" s="5">
        <v>44.977800000000002</v>
      </c>
      <c r="N724" t="str">
        <f t="shared" si="154"/>
        <v>Minneapolis1, Minnesota&lt;br&gt;&lt;span style=font-size:11px&gt;Black 1975-99&lt;/span&gt;&lt;br&gt;Minneapolis (Jones, 2020)</v>
      </c>
      <c r="O724" t="str">
        <f t="shared" si="151"/>
        <v>B1970Minneapolis1MinnesotaMinneapolis</v>
      </c>
      <c r="R724" t="str">
        <f t="shared" si="155"/>
        <v>dp</v>
      </c>
      <c r="S724" t="str">
        <f t="shared" si="157"/>
        <v>ar</v>
      </c>
      <c r="T724" t="str">
        <f t="shared" si="153"/>
        <v>r0</v>
      </c>
      <c r="U724" t="str">
        <f>IF(M724="consonant",#REF!,"")</f>
        <v/>
      </c>
      <c r="V724" t="str">
        <f t="shared" si="158"/>
        <v>lx</v>
      </c>
      <c r="W724" t="str">
        <f t="shared" si="159"/>
        <v>bk</v>
      </c>
      <c r="X724" t="str">
        <f t="shared" si="160"/>
        <v>un</v>
      </c>
      <c r="Y724" t="str">
        <f t="shared" si="156"/>
        <v>b</v>
      </c>
      <c r="AA724" t="str">
        <f t="shared" si="152"/>
        <v>const B1970Minneapolis1MinnesotaMinneapolis= L.marker([44.9778,-93.265], {icon: dp_lx}).bindPopup('Minneapolis1, Minnesota&lt;br&gt;&lt;span style=font-size:11px&gt;Black 1975-99&lt;/span&gt;&lt;br&gt;Minneapolis (Jones, 2020)').addTo(B1970);</v>
      </c>
      <c r="AB724" t="e">
        <f>IF(I724="","","const "&amp;#REF!&amp;O724&amp;#REF!&amp;G724&amp;" = L.marker(["&amp;J724&amp;","&amp;I724&amp;"], {icon: "&amp;S724&amp;"_"&amp;Z724&amp;"}).bindPopup('This is "&amp;#REF!&amp;"').addTo("&amp;#REF!&amp;");")</f>
        <v>#REF!</v>
      </c>
      <c r="AG724" t="s">
        <v>8437</v>
      </c>
      <c r="BL724" t="s">
        <v>5728</v>
      </c>
    </row>
    <row r="725" spans="1:64">
      <c r="A725" t="s">
        <v>5334</v>
      </c>
      <c r="B725" t="s">
        <v>163</v>
      </c>
      <c r="D725" t="s">
        <v>5402</v>
      </c>
      <c r="F725" s="41" t="s">
        <v>163</v>
      </c>
      <c r="G725" t="s">
        <v>5303</v>
      </c>
      <c r="I725" s="5">
        <v>-90.199399999999997</v>
      </c>
      <c r="J725" s="5">
        <v>38.627000000000002</v>
      </c>
      <c r="N725" t="str">
        <f t="shared" si="154"/>
        <v>St. Louis, Missouri&lt;br&gt;&lt;span style=font-size:11px&gt;Black 1975-99&lt;/span&gt;&lt;br&gt;St. Louis (Jones, 2020)</v>
      </c>
      <c r="O725" t="str">
        <f t="shared" si="151"/>
        <v>B1970StLouisMissouriStLouis</v>
      </c>
      <c r="R725" t="str">
        <f t="shared" si="155"/>
        <v>dp</v>
      </c>
      <c r="S725" t="str">
        <f t="shared" si="157"/>
        <v>ar</v>
      </c>
      <c r="T725" t="str">
        <f t="shared" si="153"/>
        <v>r0</v>
      </c>
      <c r="U725" t="str">
        <f>IF(M725="consonant",#REF!,"")</f>
        <v/>
      </c>
      <c r="V725" t="str">
        <f t="shared" si="158"/>
        <v>lx</v>
      </c>
      <c r="W725" t="str">
        <f t="shared" si="159"/>
        <v>bk</v>
      </c>
      <c r="X725" t="str">
        <f t="shared" si="160"/>
        <v>un</v>
      </c>
      <c r="Y725" t="str">
        <f t="shared" si="156"/>
        <v>b</v>
      </c>
      <c r="AA725" t="str">
        <f t="shared" si="152"/>
        <v>const B1970StLouisMissouriStLouis= L.marker([38.627,-90.1994], {icon: dp_lx}).bindPopup('St. Louis, Missouri&lt;br&gt;&lt;span style=font-size:11px&gt;Black 1975-99&lt;/span&gt;&lt;br&gt;St. Louis (Jones, 2020)').addTo(B1970);</v>
      </c>
      <c r="AB725" t="e">
        <f>IF(I725="","","const "&amp;#REF!&amp;O725&amp;#REF!&amp;G725&amp;" = L.marker(["&amp;J725&amp;","&amp;I725&amp;"], {icon: "&amp;S725&amp;"_"&amp;Z725&amp;"}).bindPopup('This is "&amp;#REF!&amp;"').addTo("&amp;#REF!&amp;");")</f>
        <v>#REF!</v>
      </c>
      <c r="AG725" t="s">
        <v>8438</v>
      </c>
      <c r="BL725" t="s">
        <v>6476</v>
      </c>
    </row>
    <row r="726" spans="1:64">
      <c r="A726" t="s">
        <v>5334</v>
      </c>
      <c r="B726" t="s">
        <v>209</v>
      </c>
      <c r="D726" t="s">
        <v>5402</v>
      </c>
      <c r="F726" s="41" t="s">
        <v>1061</v>
      </c>
      <c r="G726" t="s">
        <v>1505</v>
      </c>
      <c r="I726" s="5">
        <v>-90.184799999999996</v>
      </c>
      <c r="J726" s="5">
        <v>32.2988</v>
      </c>
      <c r="N726" t="str">
        <f t="shared" si="154"/>
        <v>Jackson1, Mississippi&lt;br&gt;&lt;span style=font-size:11px&gt;Black 1975-99&lt;/span&gt;&lt;br&gt;Jackson (Jones, 2020)</v>
      </c>
      <c r="O726" t="str">
        <f t="shared" si="151"/>
        <v>B1970Jackson1MississippiJackson</v>
      </c>
      <c r="R726" t="str">
        <f t="shared" si="155"/>
        <v>dp</v>
      </c>
      <c r="S726" t="str">
        <f t="shared" si="157"/>
        <v>ar</v>
      </c>
      <c r="T726" t="str">
        <f t="shared" si="153"/>
        <v>r0</v>
      </c>
      <c r="U726" t="str">
        <f>IF(M726="consonant",#REF!,"")</f>
        <v/>
      </c>
      <c r="V726" t="str">
        <f t="shared" si="158"/>
        <v>lx</v>
      </c>
      <c r="W726" t="str">
        <f t="shared" si="159"/>
        <v>bk</v>
      </c>
      <c r="X726" t="str">
        <f t="shared" si="160"/>
        <v>un</v>
      </c>
      <c r="Y726" t="str">
        <f t="shared" si="156"/>
        <v>b</v>
      </c>
      <c r="AA726" t="str">
        <f t="shared" si="152"/>
        <v>const B1970Jackson1MississippiJackson= L.marker([32.2988,-90.1848], {icon: dp_lx}).bindPopup('Jackson1, Mississippi&lt;br&gt;&lt;span style=font-size:11px&gt;Black 1975-99&lt;/span&gt;&lt;br&gt;Jackson (Jones, 2020)').addTo(B1970);</v>
      </c>
      <c r="AB726" t="e">
        <f>IF(I726="","","const "&amp;#REF!&amp;O726&amp;#REF!&amp;G726&amp;" = L.marker(["&amp;J726&amp;","&amp;I726&amp;"], {icon: "&amp;S726&amp;"_"&amp;Z726&amp;"}).bindPopup('This is "&amp;#REF!&amp;"').addTo("&amp;#REF!&amp;");")</f>
        <v>#REF!</v>
      </c>
      <c r="AG726" t="s">
        <v>8439</v>
      </c>
      <c r="BL726" t="s">
        <v>5729</v>
      </c>
    </row>
    <row r="727" spans="1:64">
      <c r="A727" t="s">
        <v>5334</v>
      </c>
      <c r="B727" t="s">
        <v>716</v>
      </c>
      <c r="D727" t="s">
        <v>5402</v>
      </c>
      <c r="F727" s="41" t="s">
        <v>716</v>
      </c>
      <c r="G727" t="s">
        <v>1505</v>
      </c>
      <c r="I727" s="5">
        <v>-88.827500000000001</v>
      </c>
      <c r="J727" s="5">
        <v>30.411000000000001</v>
      </c>
      <c r="N727" t="str">
        <f t="shared" si="154"/>
        <v>Ocean Springs, Mississippi&lt;br&gt;&lt;span style=font-size:11px&gt;Black 1975-99&lt;/span&gt;&lt;br&gt;Ocean Springs (Jones, 2020)</v>
      </c>
      <c r="O727" t="str">
        <f t="shared" si="151"/>
        <v>B1970OceanSpringsMississippiOceanSprings</v>
      </c>
      <c r="R727" t="str">
        <f t="shared" si="155"/>
        <v>dp</v>
      </c>
      <c r="S727" t="str">
        <f t="shared" si="157"/>
        <v>ar</v>
      </c>
      <c r="T727" t="str">
        <f t="shared" si="153"/>
        <v>r0</v>
      </c>
      <c r="U727" t="str">
        <f>IF(M727="consonant",#REF!,"")</f>
        <v/>
      </c>
      <c r="V727" t="str">
        <f t="shared" si="158"/>
        <v>lx</v>
      </c>
      <c r="W727" t="str">
        <f t="shared" si="159"/>
        <v>bk</v>
      </c>
      <c r="X727" t="str">
        <f t="shared" si="160"/>
        <v>un</v>
      </c>
      <c r="Y727" t="str">
        <f t="shared" si="156"/>
        <v>b</v>
      </c>
      <c r="AA727" t="str">
        <f t="shared" si="152"/>
        <v>const B1970OceanSpringsMississippiOceanSprings= L.marker([30.411,-88.8275], {icon: dp_lx}).bindPopup('Ocean Springs, Mississippi&lt;br&gt;&lt;span style=font-size:11px&gt;Black 1975-99&lt;/span&gt;&lt;br&gt;Ocean Springs (Jones, 2020)').addTo(B1970);</v>
      </c>
      <c r="AB727" t="e">
        <f>IF(I727="","","const "&amp;#REF!&amp;O727&amp;#REF!&amp;G727&amp;" = L.marker(["&amp;J727&amp;","&amp;I727&amp;"], {icon: "&amp;S727&amp;"_"&amp;Z727&amp;"}).bindPopup('This is "&amp;#REF!&amp;"').addTo("&amp;#REF!&amp;");")</f>
        <v>#REF!</v>
      </c>
      <c r="AG727" t="s">
        <v>8440</v>
      </c>
      <c r="BL727" t="s">
        <v>6469</v>
      </c>
    </row>
    <row r="728" spans="1:64">
      <c r="A728" t="s">
        <v>5334</v>
      </c>
      <c r="B728" t="s">
        <v>177</v>
      </c>
      <c r="D728" t="s">
        <v>5402</v>
      </c>
      <c r="F728" s="41" t="s">
        <v>1062</v>
      </c>
      <c r="G728" t="s">
        <v>5288</v>
      </c>
      <c r="I728" s="5">
        <v>-80.843100000000007</v>
      </c>
      <c r="J728" s="5">
        <v>35.2271</v>
      </c>
      <c r="N728" t="str">
        <f t="shared" si="154"/>
        <v>Charlotte1, North Carolina&lt;br&gt;&lt;span style=font-size:11px&gt;Black 1975-99&lt;/span&gt;&lt;br&gt;Charlotte (Jones, 2020)</v>
      </c>
      <c r="O728" t="str">
        <f t="shared" si="151"/>
        <v>B1970Charlotte1NorthCarolinaCharlotte</v>
      </c>
      <c r="R728" t="str">
        <f t="shared" si="155"/>
        <v>dp</v>
      </c>
      <c r="S728" t="str">
        <f t="shared" si="157"/>
        <v>ar</v>
      </c>
      <c r="T728" t="str">
        <f t="shared" si="153"/>
        <v>r0</v>
      </c>
      <c r="U728" t="str">
        <f>IF(M728="consonant",#REF!,"")</f>
        <v/>
      </c>
      <c r="V728" t="str">
        <f t="shared" si="158"/>
        <v>lx</v>
      </c>
      <c r="W728" t="str">
        <f t="shared" si="159"/>
        <v>bk</v>
      </c>
      <c r="X728" t="str">
        <f t="shared" si="160"/>
        <v>un</v>
      </c>
      <c r="Y728" t="str">
        <f t="shared" si="156"/>
        <v>b</v>
      </c>
      <c r="AA728" t="str">
        <f t="shared" si="152"/>
        <v>const B1970Charlotte1NorthCarolinaCharlotte= L.marker([35.2271,-80.8431], {icon: dp_lx}).bindPopup('Charlotte1, North Carolina&lt;br&gt;&lt;span style=font-size:11px&gt;Black 1975-99&lt;/span&gt;&lt;br&gt;Charlotte (Jones, 2020)').addTo(B1970);</v>
      </c>
      <c r="AB728" t="e">
        <f>IF(I728="","","const "&amp;#REF!&amp;O728&amp;#REF!&amp;G728&amp;" = L.marker(["&amp;J728&amp;","&amp;I728&amp;"], {icon: "&amp;S728&amp;"_"&amp;Z728&amp;"}).bindPopup('This is "&amp;#REF!&amp;"').addTo("&amp;#REF!&amp;");")</f>
        <v>#REF!</v>
      </c>
      <c r="AG728" t="s">
        <v>8441</v>
      </c>
      <c r="BL728" t="s">
        <v>5730</v>
      </c>
    </row>
    <row r="729" spans="1:64">
      <c r="A729" t="s">
        <v>5334</v>
      </c>
      <c r="B729" t="s">
        <v>728</v>
      </c>
      <c r="D729" t="s">
        <v>5402</v>
      </c>
      <c r="F729" s="41" t="s">
        <v>728</v>
      </c>
      <c r="G729" t="s">
        <v>5288</v>
      </c>
      <c r="I729" s="5">
        <v>-78.898600000000002</v>
      </c>
      <c r="J729" s="5">
        <v>35.994</v>
      </c>
      <c r="N729" t="str">
        <f t="shared" si="154"/>
        <v>Durham-Raleigh, North Carolina&lt;br&gt;&lt;span style=font-size:11px&gt;Black 1975-99&lt;/span&gt;&lt;br&gt;Durham-Raleigh (Jones, 2020)</v>
      </c>
      <c r="O729" t="str">
        <f t="shared" si="151"/>
        <v>B1970DurhamRaleighNorthCarolinaDurhamRaleigh</v>
      </c>
      <c r="R729" t="str">
        <f t="shared" si="155"/>
        <v>dp</v>
      </c>
      <c r="S729" t="str">
        <f t="shared" si="157"/>
        <v>ar</v>
      </c>
      <c r="T729" t="str">
        <f t="shared" si="153"/>
        <v>r0</v>
      </c>
      <c r="U729" t="str">
        <f>IF(M729="consonant",#REF!,"")</f>
        <v/>
      </c>
      <c r="V729" t="str">
        <f t="shared" si="158"/>
        <v>lx</v>
      </c>
      <c r="W729" t="str">
        <f t="shared" si="159"/>
        <v>bk</v>
      </c>
      <c r="X729" t="str">
        <f t="shared" si="160"/>
        <v>un</v>
      </c>
      <c r="Y729" t="str">
        <f t="shared" si="156"/>
        <v>b</v>
      </c>
      <c r="AA729" t="str">
        <f t="shared" si="152"/>
        <v>const B1970DurhamRaleighNorthCarolinaDurhamRaleigh= L.marker([35.994,-78.8986], {icon: dp_lx}).bindPopup('Durham-Raleigh, North Carolina&lt;br&gt;&lt;span style=font-size:11px&gt;Black 1975-99&lt;/span&gt;&lt;br&gt;Durham-Raleigh (Jones, 2020)').addTo(B1970);</v>
      </c>
      <c r="AB729" t="e">
        <f>IF(I729="","","const "&amp;#REF!&amp;O729&amp;#REF!&amp;G729&amp;" = L.marker(["&amp;J729&amp;","&amp;I729&amp;"], {icon: "&amp;S729&amp;"_"&amp;Z729&amp;"}).bindPopup('This is "&amp;#REF!&amp;"').addTo("&amp;#REF!&amp;");")</f>
        <v>#REF!</v>
      </c>
      <c r="AG729" t="s">
        <v>8442</v>
      </c>
      <c r="BL729" t="s">
        <v>6477</v>
      </c>
    </row>
    <row r="730" spans="1:64">
      <c r="A730" t="s">
        <v>5334</v>
      </c>
      <c r="B730" t="s">
        <v>554</v>
      </c>
      <c r="D730" t="s">
        <v>5402</v>
      </c>
      <c r="F730" s="41" t="s">
        <v>554</v>
      </c>
      <c r="G730" t="s">
        <v>5288</v>
      </c>
      <c r="I730" s="5">
        <v>-78.638199999999998</v>
      </c>
      <c r="J730" s="5">
        <v>35.779600000000002</v>
      </c>
      <c r="N730" t="str">
        <f t="shared" si="154"/>
        <v>Greensboro, North Carolina&lt;br&gt;&lt;span style=font-size:11px&gt;Black 1975-99&lt;/span&gt;&lt;br&gt;Greensboro (Jones, 2020)</v>
      </c>
      <c r="O730" t="str">
        <f t="shared" si="151"/>
        <v>B1970GreensboroNorthCarolinaGreensboro</v>
      </c>
      <c r="R730" t="str">
        <f t="shared" si="155"/>
        <v>dp</v>
      </c>
      <c r="S730" t="str">
        <f t="shared" si="157"/>
        <v>ar</v>
      </c>
      <c r="T730" t="str">
        <f t="shared" si="153"/>
        <v>r0</v>
      </c>
      <c r="U730" t="str">
        <f>IF(M730="consonant",#REF!,"")</f>
        <v/>
      </c>
      <c r="V730" t="str">
        <f t="shared" si="158"/>
        <v>lx</v>
      </c>
      <c r="W730" t="str">
        <f t="shared" si="159"/>
        <v>bk</v>
      </c>
      <c r="X730" t="str">
        <f t="shared" si="160"/>
        <v>un</v>
      </c>
      <c r="Y730" t="str">
        <f t="shared" si="156"/>
        <v>b</v>
      </c>
      <c r="AA730" t="str">
        <f t="shared" si="152"/>
        <v>const B1970GreensboroNorthCarolinaGreensboro= L.marker([35.7796,-78.6382], {icon: dp_lx}).bindPopup('Greensboro, North Carolina&lt;br&gt;&lt;span style=font-size:11px&gt;Black 1975-99&lt;/span&gt;&lt;br&gt;Greensboro (Jones, 2020)').addTo(B1970);</v>
      </c>
      <c r="AB730" t="e">
        <f>IF(I730="","","const "&amp;#REF!&amp;O730&amp;#REF!&amp;G730&amp;" = L.marker(["&amp;J730&amp;","&amp;I730&amp;"], {icon: "&amp;S730&amp;"_"&amp;Z730&amp;"}).bindPopup('This is "&amp;#REF!&amp;"').addTo("&amp;#REF!&amp;");")</f>
        <v>#REF!</v>
      </c>
      <c r="AG730" t="s">
        <v>8443</v>
      </c>
      <c r="BL730" t="s">
        <v>5731</v>
      </c>
    </row>
    <row r="731" spans="1:64">
      <c r="A731" t="s">
        <v>5334</v>
      </c>
      <c r="B731" t="s">
        <v>729</v>
      </c>
      <c r="D731" t="s">
        <v>5402</v>
      </c>
      <c r="F731" s="41" t="s">
        <v>729</v>
      </c>
      <c r="G731" t="s">
        <v>5288</v>
      </c>
      <c r="I731" s="5">
        <v>-79.792000000000002</v>
      </c>
      <c r="J731" s="5">
        <v>36.072600000000001</v>
      </c>
      <c r="N731" t="str">
        <f t="shared" si="154"/>
        <v>Laurinburg, North Carolina&lt;br&gt;&lt;span style=font-size:11px&gt;Black 1975-99&lt;/span&gt;&lt;br&gt;Laurinburg (Jones, 2020)</v>
      </c>
      <c r="O731" t="str">
        <f t="shared" si="151"/>
        <v>B1970LaurinburgNorthCarolinaLaurinburg</v>
      </c>
      <c r="R731" t="str">
        <f t="shared" si="155"/>
        <v>dp</v>
      </c>
      <c r="S731" t="str">
        <f t="shared" si="157"/>
        <v>ar</v>
      </c>
      <c r="T731" t="str">
        <f t="shared" si="153"/>
        <v>r0</v>
      </c>
      <c r="U731" t="str">
        <f>IF(M731="consonant",#REF!,"")</f>
        <v/>
      </c>
      <c r="V731" t="str">
        <f t="shared" si="158"/>
        <v>lx</v>
      </c>
      <c r="W731" t="str">
        <f t="shared" si="159"/>
        <v>bk</v>
      </c>
      <c r="X731" t="str">
        <f t="shared" si="160"/>
        <v>un</v>
      </c>
      <c r="Y731" t="str">
        <f t="shared" si="156"/>
        <v>b</v>
      </c>
      <c r="AA731" t="str">
        <f t="shared" si="152"/>
        <v>const B1970LaurinburgNorthCarolinaLaurinburg= L.marker([36.0726,-79.792], {icon: dp_lx}).bindPopup('Laurinburg, North Carolina&lt;br&gt;&lt;span style=font-size:11px&gt;Black 1975-99&lt;/span&gt;&lt;br&gt;Laurinburg (Jones, 2020)').addTo(B1970);</v>
      </c>
      <c r="AB731" t="e">
        <f>IF(I731="","","const "&amp;#REF!&amp;O731&amp;#REF!&amp;G731&amp;" = L.marker(["&amp;J731&amp;","&amp;I731&amp;"], {icon: "&amp;S731&amp;"_"&amp;Z731&amp;"}).bindPopup('This is "&amp;#REF!&amp;"').addTo("&amp;#REF!&amp;");")</f>
        <v>#REF!</v>
      </c>
      <c r="AG731" t="s">
        <v>8444</v>
      </c>
      <c r="BL731" t="s">
        <v>5732</v>
      </c>
    </row>
    <row r="732" spans="1:64">
      <c r="A732" t="s">
        <v>5334</v>
      </c>
      <c r="B732" t="s">
        <v>678</v>
      </c>
      <c r="D732" t="s">
        <v>5402</v>
      </c>
      <c r="F732" s="41" t="s">
        <v>678</v>
      </c>
      <c r="G732" t="s">
        <v>5288</v>
      </c>
      <c r="I732" s="5">
        <v>-79.462800000000001</v>
      </c>
      <c r="J732" s="5">
        <v>34.774299999999997</v>
      </c>
      <c r="N732" t="str">
        <f t="shared" si="154"/>
        <v>Moorseville, North Carolina&lt;br&gt;&lt;span style=font-size:11px&gt;Black 1975-99&lt;/span&gt;&lt;br&gt;Moorseville (Jones, 2020)</v>
      </c>
      <c r="O732" t="str">
        <f t="shared" si="151"/>
        <v>B1970MoorsevilleNorthCarolinaMoorseville</v>
      </c>
      <c r="R732" t="str">
        <f t="shared" si="155"/>
        <v>dp</v>
      </c>
      <c r="S732" t="str">
        <f t="shared" si="157"/>
        <v>ar</v>
      </c>
      <c r="T732" t="str">
        <f t="shared" si="153"/>
        <v>r0</v>
      </c>
      <c r="U732" t="str">
        <f>IF(M732="consonant",#REF!,"")</f>
        <v/>
      </c>
      <c r="V732" t="str">
        <f t="shared" si="158"/>
        <v>lx</v>
      </c>
      <c r="W732" t="str">
        <f t="shared" si="159"/>
        <v>bk</v>
      </c>
      <c r="X732" t="str">
        <f t="shared" si="160"/>
        <v>un</v>
      </c>
      <c r="Y732" t="str">
        <f t="shared" si="156"/>
        <v>b</v>
      </c>
      <c r="AA732" t="str">
        <f t="shared" si="152"/>
        <v>const B1970MoorsevilleNorthCarolinaMoorseville= L.marker([34.7743,-79.4628], {icon: dp_lx}).bindPopup('Moorseville, North Carolina&lt;br&gt;&lt;span style=font-size:11px&gt;Black 1975-99&lt;/span&gt;&lt;br&gt;Moorseville (Jones, 2020)').addTo(B1970);</v>
      </c>
      <c r="AB732" t="e">
        <f>IF(I732="","","const "&amp;#REF!&amp;O732&amp;#REF!&amp;G732&amp;" = L.marker(["&amp;J732&amp;","&amp;I732&amp;"], {icon: "&amp;S732&amp;"_"&amp;Z732&amp;"}).bindPopup('This is "&amp;#REF!&amp;"').addTo("&amp;#REF!&amp;");")</f>
        <v>#REF!</v>
      </c>
      <c r="AG732" t="s">
        <v>8445</v>
      </c>
      <c r="BL732" t="s">
        <v>5733</v>
      </c>
    </row>
    <row r="733" spans="1:64">
      <c r="A733" t="s">
        <v>5334</v>
      </c>
      <c r="B733" t="s">
        <v>730</v>
      </c>
      <c r="D733" t="s">
        <v>5402</v>
      </c>
      <c r="F733" s="41" t="s">
        <v>730</v>
      </c>
      <c r="G733" t="s">
        <v>5288</v>
      </c>
      <c r="I733" s="5">
        <v>-80.810100000000006</v>
      </c>
      <c r="J733" s="5">
        <v>35.584899999999998</v>
      </c>
      <c r="N733" t="str">
        <f t="shared" si="154"/>
        <v>Pinehurst, North Carolina&lt;br&gt;&lt;span style=font-size:11px&gt;Black 1975-99&lt;/span&gt;&lt;br&gt;Pinehurst (Jones, 2020)</v>
      </c>
      <c r="O733" t="str">
        <f t="shared" si="151"/>
        <v>B1970PinehurstNorthCarolinaPinehurst</v>
      </c>
      <c r="R733" t="str">
        <f t="shared" si="155"/>
        <v>dp</v>
      </c>
      <c r="S733" t="str">
        <f t="shared" si="157"/>
        <v>ar</v>
      </c>
      <c r="T733" t="str">
        <f t="shared" si="153"/>
        <v>r0</v>
      </c>
      <c r="U733" t="str">
        <f>IF(M733="consonant",#REF!,"")</f>
        <v/>
      </c>
      <c r="V733" t="str">
        <f t="shared" si="158"/>
        <v>lx</v>
      </c>
      <c r="W733" t="str">
        <f t="shared" si="159"/>
        <v>bk</v>
      </c>
      <c r="X733" t="str">
        <f t="shared" si="160"/>
        <v>un</v>
      </c>
      <c r="Y733" t="str">
        <f t="shared" si="156"/>
        <v>b</v>
      </c>
      <c r="AA733" t="str">
        <f t="shared" si="152"/>
        <v>const B1970PinehurstNorthCarolinaPinehurst= L.marker([35.5849,-80.8101], {icon: dp_lx}).bindPopup('Pinehurst, North Carolina&lt;br&gt;&lt;span style=font-size:11px&gt;Black 1975-99&lt;/span&gt;&lt;br&gt;Pinehurst (Jones, 2020)').addTo(B1970);</v>
      </c>
      <c r="AB733" t="e">
        <f>IF(I733="","","const "&amp;#REF!&amp;O733&amp;#REF!&amp;G733&amp;" = L.marker(["&amp;J733&amp;","&amp;I733&amp;"], {icon: "&amp;S733&amp;"_"&amp;Z733&amp;"}).bindPopup('This is "&amp;#REF!&amp;"').addTo("&amp;#REF!&amp;");")</f>
        <v>#REF!</v>
      </c>
      <c r="AG733" t="s">
        <v>8446</v>
      </c>
      <c r="BL733" t="s">
        <v>5734</v>
      </c>
    </row>
    <row r="734" spans="1:64">
      <c r="A734" t="s">
        <v>5334</v>
      </c>
      <c r="B734" t="s">
        <v>718</v>
      </c>
      <c r="D734" t="s">
        <v>5402</v>
      </c>
      <c r="F734" s="41" t="s">
        <v>718</v>
      </c>
      <c r="G734" t="s">
        <v>5288</v>
      </c>
      <c r="I734" s="5">
        <v>-79.469200000000001</v>
      </c>
      <c r="J734" s="5">
        <v>35.195399999999999</v>
      </c>
      <c r="N734" t="str">
        <f t="shared" si="154"/>
        <v>Smithfield, North Carolina&lt;br&gt;&lt;span style=font-size:11px&gt;Black 1975-99&lt;/span&gt;&lt;br&gt;Smithfield (Jones, 2020)</v>
      </c>
      <c r="O734" t="str">
        <f t="shared" si="151"/>
        <v>B1970SmithfieldNorthCarolinaSmithfield</v>
      </c>
      <c r="R734" t="str">
        <f t="shared" si="155"/>
        <v>dp</v>
      </c>
      <c r="S734" t="str">
        <f t="shared" si="157"/>
        <v>ar</v>
      </c>
      <c r="T734" t="str">
        <f t="shared" si="153"/>
        <v>r0</v>
      </c>
      <c r="U734" t="str">
        <f>IF(M734="consonant",#REF!,"")</f>
        <v/>
      </c>
      <c r="V734" t="str">
        <f t="shared" si="158"/>
        <v>lx</v>
      </c>
      <c r="W734" t="str">
        <f t="shared" si="159"/>
        <v>bk</v>
      </c>
      <c r="X734" t="str">
        <f t="shared" si="160"/>
        <v>un</v>
      </c>
      <c r="Y734" t="str">
        <f t="shared" si="156"/>
        <v>b</v>
      </c>
      <c r="AA734" t="str">
        <f t="shared" si="152"/>
        <v>const B1970SmithfieldNorthCarolinaSmithfield= L.marker([35.1954,-79.4692], {icon: dp_lx}).bindPopup('Smithfield, North Carolina&lt;br&gt;&lt;span style=font-size:11px&gt;Black 1975-99&lt;/span&gt;&lt;br&gt;Smithfield (Jones, 2020)').addTo(B1970);</v>
      </c>
      <c r="AB734" t="e">
        <f>IF(I734="","","const "&amp;#REF!&amp;O734&amp;#REF!&amp;G734&amp;" = L.marker(["&amp;J734&amp;","&amp;I734&amp;"], {icon: "&amp;S734&amp;"_"&amp;Z734&amp;"}).bindPopup('This is "&amp;#REF!&amp;"').addTo("&amp;#REF!&amp;");")</f>
        <v>#REF!</v>
      </c>
      <c r="AG734" t="s">
        <v>8447</v>
      </c>
      <c r="BL734" t="s">
        <v>5735</v>
      </c>
    </row>
    <row r="735" spans="1:64">
      <c r="A735" t="s">
        <v>5334</v>
      </c>
      <c r="B735" t="s">
        <v>727</v>
      </c>
      <c r="D735" t="s">
        <v>5402</v>
      </c>
      <c r="F735" s="41" t="s">
        <v>727</v>
      </c>
      <c r="G735" t="s">
        <v>5288</v>
      </c>
      <c r="I735" s="5">
        <v>-78.339699999999993</v>
      </c>
      <c r="J735" s="5">
        <v>35.508499999999998</v>
      </c>
      <c r="N735" t="str">
        <f t="shared" si="154"/>
        <v>Wilson, North Carolina&lt;br&gt;&lt;span style=font-size:11px&gt;Black 1975-99&lt;/span&gt;&lt;br&gt;Wilson (Jones, 2020)</v>
      </c>
      <c r="O735" t="str">
        <f t="shared" ref="O735:O801" si="161">A735&amp;SUBSTITUTE(SUBSTITUTE(SUBSTITUTE(F735,".","")," ",""),"-","")&amp;SUBSTITUTE(G735," ","")&amp;SUBSTITUTE(SUBSTITUTE(SUBSTITUTE(B735,".","")," ",""),"-","")</f>
        <v>B1970WilsonNorthCarolinaWilson</v>
      </c>
      <c r="R735" t="str">
        <f t="shared" si="155"/>
        <v>dp</v>
      </c>
      <c r="S735" t="str">
        <f t="shared" si="157"/>
        <v>ar</v>
      </c>
      <c r="T735" t="str">
        <f t="shared" si="153"/>
        <v>r0</v>
      </c>
      <c r="U735" t="str">
        <f>IF(M735="consonant",#REF!,"")</f>
        <v/>
      </c>
      <c r="V735" t="str">
        <f t="shared" si="158"/>
        <v>lx</v>
      </c>
      <c r="W735" t="str">
        <f t="shared" si="159"/>
        <v>bk</v>
      </c>
      <c r="X735" t="str">
        <f t="shared" si="160"/>
        <v>un</v>
      </c>
      <c r="Y735" t="str">
        <f t="shared" si="156"/>
        <v>b</v>
      </c>
      <c r="AA735" t="str">
        <f t="shared" si="152"/>
        <v>const B1970WilsonNorthCarolinaWilson= L.marker([35.5085,-78.3397], {icon: dp_lx}).bindPopup('Wilson, North Carolina&lt;br&gt;&lt;span style=font-size:11px&gt;Black 1975-99&lt;/span&gt;&lt;br&gt;Wilson (Jones, 2020)').addTo(B1970);</v>
      </c>
      <c r="AB735" t="e">
        <f>IF(I735="","","const "&amp;#REF!&amp;O735&amp;#REF!&amp;G735&amp;" = L.marker(["&amp;J735&amp;","&amp;I735&amp;"], {icon: "&amp;S735&amp;"_"&amp;Z735&amp;"}).bindPopup('This is "&amp;#REF!&amp;"').addTo("&amp;#REF!&amp;");")</f>
        <v>#REF!</v>
      </c>
      <c r="AG735" t="s">
        <v>8448</v>
      </c>
      <c r="BL735" t="s">
        <v>5736</v>
      </c>
    </row>
    <row r="736" spans="1:64">
      <c r="A736" t="s">
        <v>5334</v>
      </c>
      <c r="B736" t="s">
        <v>733</v>
      </c>
      <c r="D736" t="s">
        <v>5402</v>
      </c>
      <c r="F736" s="41" t="s">
        <v>733</v>
      </c>
      <c r="G736" t="s">
        <v>5291</v>
      </c>
      <c r="I736" s="5">
        <v>-77.915499999999994</v>
      </c>
      <c r="J736" s="5">
        <v>35.721299999999999</v>
      </c>
      <c r="N736" t="str">
        <f t="shared" si="154"/>
        <v>Pleasantville, New Jersey&lt;br&gt;&lt;span style=font-size:11px&gt;Black 1975-99&lt;/span&gt;&lt;br&gt;Pleasantville (Jones, 2020)</v>
      </c>
      <c r="O736" t="str">
        <f t="shared" si="161"/>
        <v>B1970PleasantvilleNewJerseyPleasantville</v>
      </c>
      <c r="R736" t="str">
        <f t="shared" si="155"/>
        <v>dp</v>
      </c>
      <c r="S736" t="str">
        <f t="shared" si="157"/>
        <v>ar</v>
      </c>
      <c r="T736" t="str">
        <f t="shared" si="153"/>
        <v>r0</v>
      </c>
      <c r="U736" t="str">
        <f>IF(M736="consonant",#REF!,"")</f>
        <v/>
      </c>
      <c r="V736" t="str">
        <f t="shared" si="158"/>
        <v>lx</v>
      </c>
      <c r="W736" t="str">
        <f t="shared" si="159"/>
        <v>bk</v>
      </c>
      <c r="X736" t="str">
        <f t="shared" si="160"/>
        <v>un</v>
      </c>
      <c r="Y736" t="str">
        <f t="shared" si="156"/>
        <v>b</v>
      </c>
      <c r="AA736" t="str">
        <f t="shared" si="152"/>
        <v>const B1970PleasantvilleNewJerseyPleasantville= L.marker([35.7213,-77.9155], {icon: dp_lx}).bindPopup('Pleasantville, New Jersey&lt;br&gt;&lt;span style=font-size:11px&gt;Black 1975-99&lt;/span&gt;&lt;br&gt;Pleasantville (Jones, 2020)').addTo(B1970);</v>
      </c>
      <c r="AB736" t="e">
        <f>IF(I736="","","const "&amp;#REF!&amp;O736&amp;#REF!&amp;G736&amp;" = L.marker(["&amp;J736&amp;","&amp;I736&amp;"], {icon: "&amp;S736&amp;"_"&amp;Z736&amp;"}).bindPopup('This is "&amp;#REF!&amp;"').addTo("&amp;#REF!&amp;");")</f>
        <v>#REF!</v>
      </c>
      <c r="AG736" t="s">
        <v>8449</v>
      </c>
      <c r="BL736" t="s">
        <v>5737</v>
      </c>
    </row>
    <row r="737" spans="1:64">
      <c r="A737" t="s">
        <v>5334</v>
      </c>
      <c r="B737" t="s">
        <v>724</v>
      </c>
      <c r="D737" t="s">
        <v>5402</v>
      </c>
      <c r="F737" s="41" t="s">
        <v>724</v>
      </c>
      <c r="G737" t="s">
        <v>5291</v>
      </c>
      <c r="I737" s="5">
        <v>-74.277600000000007</v>
      </c>
      <c r="J737" s="5">
        <v>40.608199999999997</v>
      </c>
      <c r="N737" t="str">
        <f t="shared" si="154"/>
        <v>Teaneck, New Jersey&lt;br&gt;&lt;span style=font-size:11px&gt;Black 1975-99&lt;/span&gt;&lt;br&gt;Teaneck (Jones, 2020)</v>
      </c>
      <c r="O737" t="str">
        <f t="shared" si="161"/>
        <v>B1970TeaneckNewJerseyTeaneck</v>
      </c>
      <c r="R737" t="str">
        <f t="shared" si="155"/>
        <v>dp</v>
      </c>
      <c r="S737" t="str">
        <f t="shared" si="157"/>
        <v>ar</v>
      </c>
      <c r="T737" t="str">
        <f t="shared" si="153"/>
        <v>r0</v>
      </c>
      <c r="U737" t="str">
        <f>IF(M737="consonant",#REF!,"")</f>
        <v/>
      </c>
      <c r="V737" t="str">
        <f t="shared" si="158"/>
        <v>lx</v>
      </c>
      <c r="W737" t="str">
        <f t="shared" si="159"/>
        <v>bk</v>
      </c>
      <c r="X737" t="str">
        <f t="shared" si="160"/>
        <v>un</v>
      </c>
      <c r="Y737" t="str">
        <f t="shared" si="156"/>
        <v>b</v>
      </c>
      <c r="AA737" t="str">
        <f t="shared" si="152"/>
        <v>const B1970TeaneckNewJerseyTeaneck= L.marker([40.6082,-74.2776], {icon: dp_lx}).bindPopup('Teaneck, New Jersey&lt;br&gt;&lt;span style=font-size:11px&gt;Black 1975-99&lt;/span&gt;&lt;br&gt;Teaneck (Jones, 2020)').addTo(B1970);</v>
      </c>
      <c r="AB737" t="e">
        <f>IF(I737="","","const "&amp;#REF!&amp;O737&amp;#REF!&amp;G737&amp;" = L.marker(["&amp;J737&amp;","&amp;I737&amp;"], {icon: "&amp;S737&amp;"_"&amp;Z737&amp;"}).bindPopup('This is "&amp;#REF!&amp;"').addTo("&amp;#REF!&amp;");")</f>
        <v>#REF!</v>
      </c>
      <c r="AG737" t="s">
        <v>8450</v>
      </c>
      <c r="BL737" t="s">
        <v>5738</v>
      </c>
    </row>
    <row r="738" spans="1:64">
      <c r="A738" t="s">
        <v>5334</v>
      </c>
      <c r="B738" t="s">
        <v>327</v>
      </c>
      <c r="D738" t="s">
        <v>5402</v>
      </c>
      <c r="F738" s="41" t="s">
        <v>1063</v>
      </c>
      <c r="G738" t="s">
        <v>5151</v>
      </c>
      <c r="I738" s="5">
        <v>-74.742900000000006</v>
      </c>
      <c r="J738" s="5">
        <v>40.217100000000002</v>
      </c>
      <c r="N738" t="str">
        <f t="shared" si="154"/>
        <v>NYC2, New York&lt;br&gt;&lt;span style=font-size:11px&gt;Black 1975-99&lt;/span&gt;&lt;br&gt;NYC (Jones, 2020)</v>
      </c>
      <c r="O738" t="str">
        <f t="shared" si="161"/>
        <v>B1970NYC2NewYorkNYC</v>
      </c>
      <c r="R738" t="str">
        <f t="shared" si="155"/>
        <v>dp</v>
      </c>
      <c r="S738" t="str">
        <f t="shared" si="157"/>
        <v>ar</v>
      </c>
      <c r="T738" t="str">
        <f t="shared" si="153"/>
        <v>r0</v>
      </c>
      <c r="U738" t="str">
        <f>IF(M738="consonant",#REF!,"")</f>
        <v/>
      </c>
      <c r="V738" t="str">
        <f t="shared" si="158"/>
        <v>lx</v>
      </c>
      <c r="W738" t="str">
        <f t="shared" si="159"/>
        <v>bk</v>
      </c>
      <c r="X738" t="str">
        <f t="shared" si="160"/>
        <v>un</v>
      </c>
      <c r="Y738" t="str">
        <f t="shared" si="156"/>
        <v>b</v>
      </c>
      <c r="AA738" t="str">
        <f t="shared" si="152"/>
        <v>const B1970NYC2NewYorkNYC= L.marker([40.2171,-74.7429], {icon: dp_lx}).bindPopup('NYC2, New York&lt;br&gt;&lt;span style=font-size:11px&gt;Black 1975-99&lt;/span&gt;&lt;br&gt;NYC (Jones, 2020)').addTo(B1970);</v>
      </c>
      <c r="AB738" t="e">
        <f>IF(I738="","","const "&amp;#REF!&amp;O738&amp;#REF!&amp;G738&amp;" = L.marker(["&amp;J738&amp;","&amp;I738&amp;"], {icon: "&amp;S738&amp;"_"&amp;Z738&amp;"}).bindPopup('This is "&amp;#REF!&amp;"').addTo("&amp;#REF!&amp;");")</f>
        <v>#REF!</v>
      </c>
      <c r="AG738" t="s">
        <v>8451</v>
      </c>
      <c r="BL738" t="s">
        <v>5739</v>
      </c>
    </row>
    <row r="739" spans="1:64">
      <c r="A739" t="s">
        <v>5334</v>
      </c>
      <c r="B739" t="s">
        <v>692</v>
      </c>
      <c r="D739" t="s">
        <v>5402</v>
      </c>
      <c r="F739" s="41" t="s">
        <v>692</v>
      </c>
      <c r="G739" t="s">
        <v>5151</v>
      </c>
      <c r="I739" s="5">
        <v>-74.006</v>
      </c>
      <c r="J739" s="5">
        <v>40.712800000000001</v>
      </c>
      <c r="N739" t="str">
        <f t="shared" si="154"/>
        <v>Tonawanda, New York&lt;br&gt;&lt;span style=font-size:11px&gt;Black 1975-99&lt;/span&gt;&lt;br&gt;Tonawanda (Jones, 2020)</v>
      </c>
      <c r="O739" t="str">
        <f t="shared" si="161"/>
        <v>B1970TonawandaNewYorkTonawanda</v>
      </c>
      <c r="R739" t="str">
        <f t="shared" si="155"/>
        <v>dp</v>
      </c>
      <c r="S739" t="str">
        <f t="shared" si="157"/>
        <v>ar</v>
      </c>
      <c r="T739" t="str">
        <f t="shared" si="153"/>
        <v>r0</v>
      </c>
      <c r="U739" t="str">
        <f>IF(M739="consonant",#REF!,"")</f>
        <v/>
      </c>
      <c r="V739" t="str">
        <f t="shared" si="158"/>
        <v>lx</v>
      </c>
      <c r="W739" t="str">
        <f t="shared" si="159"/>
        <v>bk</v>
      </c>
      <c r="X739" t="str">
        <f t="shared" si="160"/>
        <v>un</v>
      </c>
      <c r="Y739" t="str">
        <f t="shared" si="156"/>
        <v>b</v>
      </c>
      <c r="AA739" t="str">
        <f t="shared" si="152"/>
        <v>const B1970TonawandaNewYorkTonawanda= L.marker([40.7128,-74.006], {icon: dp_lx}).bindPopup('Tonawanda, New York&lt;br&gt;&lt;span style=font-size:11px&gt;Black 1975-99&lt;/span&gt;&lt;br&gt;Tonawanda (Jones, 2020)').addTo(B1970);</v>
      </c>
      <c r="AB739" t="e">
        <f>IF(I739="","","const "&amp;#REF!&amp;O739&amp;#REF!&amp;G739&amp;" = L.marker(["&amp;J739&amp;","&amp;I739&amp;"], {icon: "&amp;S739&amp;"_"&amp;Z739&amp;"}).bindPopup('This is "&amp;#REF!&amp;"').addTo("&amp;#REF!&amp;");")</f>
        <v>#REF!</v>
      </c>
      <c r="AG739" t="s">
        <v>8452</v>
      </c>
      <c r="BL739" t="s">
        <v>5740</v>
      </c>
    </row>
    <row r="740" spans="1:64">
      <c r="A740" t="s">
        <v>5334</v>
      </c>
      <c r="B740" t="s">
        <v>725</v>
      </c>
      <c r="D740" t="s">
        <v>5402</v>
      </c>
      <c r="F740" s="41" t="s">
        <v>725</v>
      </c>
      <c r="G740" t="s">
        <v>5151</v>
      </c>
      <c r="I740" s="5">
        <v>-78.880300000000005</v>
      </c>
      <c r="J740" s="5">
        <v>43.020299999999999</v>
      </c>
      <c r="N740" t="str">
        <f t="shared" si="154"/>
        <v>White Plains, New York&lt;br&gt;&lt;span style=font-size:11px&gt;Black 1975-99&lt;/span&gt;&lt;br&gt;White Plains (Jones, 2020)</v>
      </c>
      <c r="O740" t="str">
        <f t="shared" si="161"/>
        <v>B1970WhitePlainsNewYorkWhitePlains</v>
      </c>
      <c r="R740" t="str">
        <f t="shared" si="155"/>
        <v>dp</v>
      </c>
      <c r="S740" t="str">
        <f t="shared" si="157"/>
        <v>ar</v>
      </c>
      <c r="T740" t="str">
        <f t="shared" si="153"/>
        <v>r0</v>
      </c>
      <c r="U740" t="str">
        <f>IF(M740="consonant",#REF!,"")</f>
        <v/>
      </c>
      <c r="V740" t="str">
        <f t="shared" si="158"/>
        <v>lx</v>
      </c>
      <c r="W740" t="str">
        <f t="shared" si="159"/>
        <v>bk</v>
      </c>
      <c r="X740" t="str">
        <f t="shared" si="160"/>
        <v>un</v>
      </c>
      <c r="Y740" t="str">
        <f t="shared" si="156"/>
        <v>b</v>
      </c>
      <c r="AA740" t="str">
        <f t="shared" si="152"/>
        <v>const B1970WhitePlainsNewYorkWhitePlains= L.marker([43.0203,-78.8803], {icon: dp_lx}).bindPopup('White Plains, New York&lt;br&gt;&lt;span style=font-size:11px&gt;Black 1975-99&lt;/span&gt;&lt;br&gt;White Plains (Jones, 2020)').addTo(B1970);</v>
      </c>
      <c r="AB740" t="e">
        <f>IF(I740="","","const "&amp;#REF!&amp;O740&amp;#REF!&amp;G740&amp;" = L.marker(["&amp;J740&amp;","&amp;I740&amp;"], {icon: "&amp;S740&amp;"_"&amp;Z740&amp;"}).bindPopup('This is "&amp;#REF!&amp;"').addTo("&amp;#REF!&amp;");")</f>
        <v>#REF!</v>
      </c>
      <c r="AG740" t="s">
        <v>8453</v>
      </c>
      <c r="BL740" t="s">
        <v>6470</v>
      </c>
    </row>
    <row r="741" spans="1:64">
      <c r="A741" t="s">
        <v>5334</v>
      </c>
      <c r="B741" t="s">
        <v>228</v>
      </c>
      <c r="D741" t="s">
        <v>5402</v>
      </c>
      <c r="F741" s="41" t="s">
        <v>1064</v>
      </c>
      <c r="G741" t="s">
        <v>5282</v>
      </c>
      <c r="I741" s="5">
        <v>-73.762900000000002</v>
      </c>
      <c r="J741" s="5">
        <v>41.033000000000001</v>
      </c>
      <c r="N741" t="str">
        <f t="shared" si="154"/>
        <v>Canton1, Ohio&lt;br&gt;&lt;span style=font-size:11px&gt;Black 1975-99&lt;/span&gt;&lt;br&gt;Canton (Jones, 2020)</v>
      </c>
      <c r="O741" t="str">
        <f t="shared" si="161"/>
        <v>B1970Canton1OhioCanton</v>
      </c>
      <c r="R741" t="str">
        <f t="shared" si="155"/>
        <v>dp</v>
      </c>
      <c r="S741" t="str">
        <f t="shared" si="157"/>
        <v>ar</v>
      </c>
      <c r="T741" t="str">
        <f t="shared" si="153"/>
        <v>r0</v>
      </c>
      <c r="U741" t="str">
        <f>IF(M741="consonant",#REF!,"")</f>
        <v/>
      </c>
      <c r="V741" t="str">
        <f t="shared" si="158"/>
        <v>lx</v>
      </c>
      <c r="W741" t="str">
        <f t="shared" si="159"/>
        <v>bk</v>
      </c>
      <c r="X741" t="str">
        <f t="shared" si="160"/>
        <v>un</v>
      </c>
      <c r="Y741" t="str">
        <f t="shared" si="156"/>
        <v>b</v>
      </c>
      <c r="AA741" t="str">
        <f t="shared" si="152"/>
        <v>const B1970Canton1OhioCanton= L.marker([41.033,-73.7629], {icon: dp_lx}).bindPopup('Canton1, Ohio&lt;br&gt;&lt;span style=font-size:11px&gt;Black 1975-99&lt;/span&gt;&lt;br&gt;Canton (Jones, 2020)').addTo(B1970);</v>
      </c>
      <c r="AB741" t="e">
        <f>IF(I741="","","const "&amp;#REF!&amp;O741&amp;#REF!&amp;G741&amp;" = L.marker(["&amp;J741&amp;","&amp;I741&amp;"], {icon: "&amp;S741&amp;"_"&amp;Z741&amp;"}).bindPopup('This is "&amp;#REF!&amp;"').addTo("&amp;#REF!&amp;");")</f>
        <v>#REF!</v>
      </c>
      <c r="AG741" t="s">
        <v>8454</v>
      </c>
      <c r="BL741" t="s">
        <v>5741</v>
      </c>
    </row>
    <row r="742" spans="1:64">
      <c r="A742" t="s">
        <v>5334</v>
      </c>
      <c r="B742" t="s">
        <v>689</v>
      </c>
      <c r="D742" t="s">
        <v>5402</v>
      </c>
      <c r="F742" s="41" t="s">
        <v>689</v>
      </c>
      <c r="G742" t="s">
        <v>5282</v>
      </c>
      <c r="I742" s="5">
        <v>-81.378399999999999</v>
      </c>
      <c r="J742" s="5">
        <v>40.798900000000003</v>
      </c>
      <c r="N742" t="str">
        <f t="shared" si="154"/>
        <v>Cincinatti, Ohio&lt;br&gt;&lt;span style=font-size:11px&gt;Black 1975-99&lt;/span&gt;&lt;br&gt;Cincinatti (Jones, 2020)</v>
      </c>
      <c r="O742" t="str">
        <f t="shared" si="161"/>
        <v>B1970CincinattiOhioCincinatti</v>
      </c>
      <c r="R742" t="str">
        <f t="shared" si="155"/>
        <v>dp</v>
      </c>
      <c r="S742" t="str">
        <f t="shared" si="157"/>
        <v>ar</v>
      </c>
      <c r="T742" t="str">
        <f t="shared" si="153"/>
        <v>r0</v>
      </c>
      <c r="U742" t="str">
        <f>IF(M742="consonant",#REF!,"")</f>
        <v/>
      </c>
      <c r="V742" t="str">
        <f t="shared" si="158"/>
        <v>lx</v>
      </c>
      <c r="W742" t="str">
        <f t="shared" si="159"/>
        <v>bk</v>
      </c>
      <c r="X742" t="str">
        <f t="shared" si="160"/>
        <v>un</v>
      </c>
      <c r="Y742" t="str">
        <f t="shared" si="156"/>
        <v>b</v>
      </c>
      <c r="AA742" t="str">
        <f t="shared" si="152"/>
        <v>const B1970CincinattiOhioCincinatti= L.marker([40.7989,-81.3784], {icon: dp_lx}).bindPopup('Cincinatti, Ohio&lt;br&gt;&lt;span style=font-size:11px&gt;Black 1975-99&lt;/span&gt;&lt;br&gt;Cincinatti (Jones, 2020)').addTo(B1970);</v>
      </c>
      <c r="AB742" t="e">
        <f>IF(I742="","","const "&amp;#REF!&amp;O742&amp;#REF!&amp;G742&amp;" = L.marker(["&amp;J742&amp;","&amp;I742&amp;"], {icon: "&amp;S742&amp;"_"&amp;Z742&amp;"}).bindPopup('This is "&amp;#REF!&amp;"').addTo("&amp;#REF!&amp;");")</f>
        <v>#REF!</v>
      </c>
      <c r="AG742" t="s">
        <v>8455</v>
      </c>
      <c r="BL742" t="s">
        <v>5742</v>
      </c>
    </row>
    <row r="743" spans="1:64">
      <c r="A743" t="s">
        <v>5334</v>
      </c>
      <c r="B743" t="s">
        <v>232</v>
      </c>
      <c r="D743" t="s">
        <v>5402</v>
      </c>
      <c r="F743" s="41" t="s">
        <v>1065</v>
      </c>
      <c r="G743" t="s">
        <v>5282</v>
      </c>
      <c r="I743" s="5">
        <v>-84.512</v>
      </c>
      <c r="J743" s="5">
        <v>39.103099999999998</v>
      </c>
      <c r="N743" t="str">
        <f t="shared" si="154"/>
        <v>Cleveland1, Ohio&lt;br&gt;&lt;span style=font-size:11px&gt;Black 1975-99&lt;/span&gt;&lt;br&gt;Cleveland (Jones, 2020)</v>
      </c>
      <c r="O743" t="str">
        <f t="shared" si="161"/>
        <v>B1970Cleveland1OhioCleveland</v>
      </c>
      <c r="R743" t="str">
        <f t="shared" si="155"/>
        <v>dp</v>
      </c>
      <c r="S743" t="str">
        <f t="shared" si="157"/>
        <v>ar</v>
      </c>
      <c r="T743" t="str">
        <f t="shared" si="153"/>
        <v>r0</v>
      </c>
      <c r="U743" t="str">
        <f>IF(M743="consonant",#REF!,"")</f>
        <v/>
      </c>
      <c r="V743" t="str">
        <f t="shared" si="158"/>
        <v>lx</v>
      </c>
      <c r="W743" t="str">
        <f t="shared" si="159"/>
        <v>bk</v>
      </c>
      <c r="X743" t="str">
        <f t="shared" si="160"/>
        <v>un</v>
      </c>
      <c r="Y743" t="str">
        <f t="shared" si="156"/>
        <v>b</v>
      </c>
      <c r="AA743" t="str">
        <f t="shared" si="152"/>
        <v>const B1970Cleveland1OhioCleveland= L.marker([39.1031,-84.512], {icon: dp_lx}).bindPopup('Cleveland1, Ohio&lt;br&gt;&lt;span style=font-size:11px&gt;Black 1975-99&lt;/span&gt;&lt;br&gt;Cleveland (Jones, 2020)').addTo(B1970);</v>
      </c>
      <c r="AB743" t="e">
        <f>IF(I743="","","const "&amp;#REF!&amp;O743&amp;#REF!&amp;G743&amp;" = L.marker(["&amp;J743&amp;","&amp;I743&amp;"], {icon: "&amp;S743&amp;"_"&amp;Z743&amp;"}).bindPopup('This is "&amp;#REF!&amp;"').addTo("&amp;#REF!&amp;");")</f>
        <v>#REF!</v>
      </c>
      <c r="AG743" t="s">
        <v>8456</v>
      </c>
      <c r="BL743" t="s">
        <v>5743</v>
      </c>
    </row>
    <row r="744" spans="1:64">
      <c r="A744" t="s">
        <v>5334</v>
      </c>
      <c r="B744" t="s">
        <v>234</v>
      </c>
      <c r="D744" t="s">
        <v>5402</v>
      </c>
      <c r="F744" s="41" t="s">
        <v>1067</v>
      </c>
      <c r="G744" t="s">
        <v>5282</v>
      </c>
      <c r="I744" s="5">
        <v>-81.694400000000002</v>
      </c>
      <c r="J744" s="5">
        <v>41.499299999999998</v>
      </c>
      <c r="N744" t="str">
        <f t="shared" si="154"/>
        <v>Columbus2, Ohio&lt;br&gt;&lt;span style=font-size:11px&gt;Black 1975-99&lt;/span&gt;&lt;br&gt;Columbus (Jones, 2020)</v>
      </c>
      <c r="O744" t="str">
        <f t="shared" si="161"/>
        <v>B1970Columbus2OhioColumbus</v>
      </c>
      <c r="R744" t="str">
        <f t="shared" si="155"/>
        <v>dp</v>
      </c>
      <c r="S744" t="str">
        <f t="shared" si="157"/>
        <v>ar</v>
      </c>
      <c r="T744" t="str">
        <f t="shared" si="153"/>
        <v>r0</v>
      </c>
      <c r="U744" t="str">
        <f>IF(M744="consonant",#REF!,"")</f>
        <v/>
      </c>
      <c r="V744" t="str">
        <f t="shared" si="158"/>
        <v>lx</v>
      </c>
      <c r="W744" t="str">
        <f t="shared" si="159"/>
        <v>bk</v>
      </c>
      <c r="X744" t="str">
        <f t="shared" si="160"/>
        <v>un</v>
      </c>
      <c r="Y744" t="str">
        <f t="shared" si="156"/>
        <v>b</v>
      </c>
      <c r="AA744" t="str">
        <f t="shared" si="152"/>
        <v>const B1970Columbus2OhioColumbus= L.marker([41.4993,-81.6944], {icon: dp_lx}).bindPopup('Columbus2, Ohio&lt;br&gt;&lt;span style=font-size:11px&gt;Black 1975-99&lt;/span&gt;&lt;br&gt;Columbus (Jones, 2020)').addTo(B1970);</v>
      </c>
      <c r="AB744" t="e">
        <f>IF(I744="","","const "&amp;#REF!&amp;O744&amp;#REF!&amp;G744&amp;" = L.marker(["&amp;J744&amp;","&amp;I744&amp;"], {icon: "&amp;S744&amp;"_"&amp;Z744&amp;"}).bindPopup('This is "&amp;#REF!&amp;"').addTo("&amp;#REF!&amp;");")</f>
        <v>#REF!</v>
      </c>
      <c r="AG744" t="s">
        <v>8457</v>
      </c>
      <c r="BL744" t="s">
        <v>5744</v>
      </c>
    </row>
    <row r="745" spans="1:64">
      <c r="A745" t="s">
        <v>5334</v>
      </c>
      <c r="B745" t="s">
        <v>722</v>
      </c>
      <c r="D745" t="s">
        <v>5402</v>
      </c>
      <c r="F745" s="41" t="s">
        <v>722</v>
      </c>
      <c r="G745" t="s">
        <v>5282</v>
      </c>
      <c r="I745" s="5">
        <v>-82.998800000000003</v>
      </c>
      <c r="J745" s="5">
        <v>39.961199999999998</v>
      </c>
      <c r="N745" t="str">
        <f t="shared" si="154"/>
        <v>Gahana, Ohio&lt;br&gt;&lt;span style=font-size:11px&gt;Black 1975-99&lt;/span&gt;&lt;br&gt;Gahana (Jones, 2020)</v>
      </c>
      <c r="O745" t="str">
        <f t="shared" si="161"/>
        <v>B1970GahanaOhioGahana</v>
      </c>
      <c r="R745" t="str">
        <f t="shared" si="155"/>
        <v>dp</v>
      </c>
      <c r="S745" t="str">
        <f t="shared" si="157"/>
        <v>ar</v>
      </c>
      <c r="T745" t="str">
        <f t="shared" si="153"/>
        <v>r0</v>
      </c>
      <c r="U745" t="str">
        <f>IF(M745="consonant",#REF!,"")</f>
        <v/>
      </c>
      <c r="V745" t="str">
        <f t="shared" si="158"/>
        <v>lx</v>
      </c>
      <c r="W745" t="str">
        <f t="shared" si="159"/>
        <v>bk</v>
      </c>
      <c r="X745" t="str">
        <f t="shared" si="160"/>
        <v>un</v>
      </c>
      <c r="Y745" t="str">
        <f t="shared" si="156"/>
        <v>b</v>
      </c>
      <c r="AA745" t="str">
        <f t="shared" si="152"/>
        <v>const B1970GahanaOhioGahana= L.marker([39.9612,-82.9988], {icon: dp_lx}).bindPopup('Gahana, Ohio&lt;br&gt;&lt;span style=font-size:11px&gt;Black 1975-99&lt;/span&gt;&lt;br&gt;Gahana (Jones, 2020)').addTo(B1970);</v>
      </c>
      <c r="AB745" t="e">
        <f>IF(I745="","","const "&amp;#REF!&amp;O745&amp;#REF!&amp;G745&amp;" = L.marker(["&amp;J745&amp;","&amp;I745&amp;"], {icon: "&amp;S745&amp;"_"&amp;Z745&amp;"}).bindPopup('This is "&amp;#REF!&amp;"').addTo("&amp;#REF!&amp;");")</f>
        <v>#REF!</v>
      </c>
      <c r="AG745" t="s">
        <v>8458</v>
      </c>
      <c r="BL745" t="s">
        <v>5745</v>
      </c>
    </row>
    <row r="746" spans="1:64">
      <c r="A746" t="s">
        <v>5334</v>
      </c>
      <c r="B746" t="s">
        <v>241</v>
      </c>
      <c r="D746" t="s">
        <v>5402</v>
      </c>
      <c r="F746" s="41" t="s">
        <v>1066</v>
      </c>
      <c r="G746" t="s">
        <v>420</v>
      </c>
      <c r="I746" s="5">
        <v>-82.879599999999996</v>
      </c>
      <c r="J746" s="5">
        <v>40.019199999999998</v>
      </c>
      <c r="N746" t="str">
        <f t="shared" si="154"/>
        <v>Tulsa1, Oklahoma&lt;br&gt;&lt;span style=font-size:11px&gt;Black 1975-99&lt;/span&gt;&lt;br&gt;Tulsa (Jones, 2020)</v>
      </c>
      <c r="O746" t="str">
        <f t="shared" si="161"/>
        <v>B1970Tulsa1OklahomaTulsa</v>
      </c>
      <c r="R746" t="str">
        <f t="shared" si="155"/>
        <v>dp</v>
      </c>
      <c r="S746" t="str">
        <f t="shared" si="157"/>
        <v>ar</v>
      </c>
      <c r="T746" t="str">
        <f t="shared" si="153"/>
        <v>r0</v>
      </c>
      <c r="U746" t="str">
        <f>IF(M746="consonant",#REF!,"")</f>
        <v/>
      </c>
      <c r="V746" t="str">
        <f t="shared" si="158"/>
        <v>lx</v>
      </c>
      <c r="W746" t="str">
        <f t="shared" si="159"/>
        <v>bk</v>
      </c>
      <c r="X746" t="str">
        <f t="shared" si="160"/>
        <v>un</v>
      </c>
      <c r="Y746" t="str">
        <f t="shared" si="156"/>
        <v>b</v>
      </c>
      <c r="AA746" t="str">
        <f t="shared" si="152"/>
        <v>const B1970Tulsa1OklahomaTulsa= L.marker([40.0192,-82.8796], {icon: dp_lx}).bindPopup('Tulsa1, Oklahoma&lt;br&gt;&lt;span style=font-size:11px&gt;Black 1975-99&lt;/span&gt;&lt;br&gt;Tulsa (Jones, 2020)').addTo(B1970);</v>
      </c>
      <c r="AB746" t="e">
        <f>IF(I746="","","const "&amp;#REF!&amp;O746&amp;#REF!&amp;G746&amp;" = L.marker(["&amp;J746&amp;","&amp;I746&amp;"], {icon: "&amp;S746&amp;"_"&amp;Z746&amp;"}).bindPopup('This is "&amp;#REF!&amp;"').addTo("&amp;#REF!&amp;");")</f>
        <v>#REF!</v>
      </c>
      <c r="AG746" t="s">
        <v>8459</v>
      </c>
      <c r="BL746" t="s">
        <v>5746</v>
      </c>
    </row>
    <row r="747" spans="1:64">
      <c r="A747" t="s">
        <v>5334</v>
      </c>
      <c r="B747" t="s">
        <v>576</v>
      </c>
      <c r="D747" t="s">
        <v>5402</v>
      </c>
      <c r="F747" s="41" t="s">
        <v>576</v>
      </c>
      <c r="G747" t="s">
        <v>1148</v>
      </c>
      <c r="I747" s="5">
        <v>-95.992800000000003</v>
      </c>
      <c r="J747" s="5">
        <v>36.153599999999997</v>
      </c>
      <c r="N747" t="str">
        <f t="shared" si="154"/>
        <v>Corvalis, Oregon&lt;br&gt;&lt;span style=font-size:11px&gt;Black 1975-99&lt;/span&gt;&lt;br&gt;Corvalis (Jones, 2020)</v>
      </c>
      <c r="O747" t="str">
        <f t="shared" si="161"/>
        <v>B1970CorvalisOregonCorvalis</v>
      </c>
      <c r="R747" t="str">
        <f t="shared" si="155"/>
        <v>dp</v>
      </c>
      <c r="S747" t="str">
        <f t="shared" si="157"/>
        <v>ar</v>
      </c>
      <c r="T747" t="str">
        <f t="shared" si="153"/>
        <v>r0</v>
      </c>
      <c r="U747" t="str">
        <f>IF(M747="consonant",#REF!,"")</f>
        <v/>
      </c>
      <c r="V747" t="str">
        <f t="shared" si="158"/>
        <v>lx</v>
      </c>
      <c r="W747" t="str">
        <f t="shared" si="159"/>
        <v>bk</v>
      </c>
      <c r="X747" t="str">
        <f t="shared" si="160"/>
        <v>un</v>
      </c>
      <c r="Y747" t="str">
        <f t="shared" si="156"/>
        <v>b</v>
      </c>
      <c r="AA747" t="str">
        <f t="shared" si="152"/>
        <v>const B1970CorvalisOregonCorvalis= L.marker([36.1536,-95.9928], {icon: dp_lx}).bindPopup('Corvalis, Oregon&lt;br&gt;&lt;span style=font-size:11px&gt;Black 1975-99&lt;/span&gt;&lt;br&gt;Corvalis (Jones, 2020)').addTo(B1970);</v>
      </c>
      <c r="AB747" t="e">
        <f>IF(I747="","","const "&amp;#REF!&amp;O747&amp;#REF!&amp;G747&amp;" = L.marker(["&amp;J747&amp;","&amp;I747&amp;"], {icon: "&amp;S747&amp;"_"&amp;Z747&amp;"}).bindPopup('This is "&amp;#REF!&amp;"').addTo("&amp;#REF!&amp;");")</f>
        <v>#REF!</v>
      </c>
      <c r="AG747" t="s">
        <v>8460</v>
      </c>
      <c r="BL747" t="s">
        <v>5747</v>
      </c>
    </row>
    <row r="748" spans="1:64">
      <c r="A748" t="s">
        <v>5334</v>
      </c>
      <c r="B748" t="s">
        <v>732</v>
      </c>
      <c r="D748" t="s">
        <v>5402</v>
      </c>
      <c r="F748" s="41" t="s">
        <v>732</v>
      </c>
      <c r="G748" t="s">
        <v>5278</v>
      </c>
      <c r="I748" s="5">
        <v>-123.262</v>
      </c>
      <c r="J748" s="5">
        <v>44.564599999999999</v>
      </c>
      <c r="N748" t="str">
        <f t="shared" si="154"/>
        <v>Parkesburg, Pennsylvania&lt;br&gt;&lt;span style=font-size:11px&gt;Black 1975-99&lt;/span&gt;&lt;br&gt;Parkesburg (Jones, 2020)</v>
      </c>
      <c r="O748" t="str">
        <f t="shared" si="161"/>
        <v>B1970ParkesburgPennsylvaniaParkesburg</v>
      </c>
      <c r="R748" t="str">
        <f t="shared" si="155"/>
        <v>dp</v>
      </c>
      <c r="S748" t="str">
        <f t="shared" si="157"/>
        <v>ar</v>
      </c>
      <c r="T748" t="str">
        <f t="shared" si="153"/>
        <v>r0</v>
      </c>
      <c r="U748" t="str">
        <f>IF(M748="consonant",#REF!,"")</f>
        <v/>
      </c>
      <c r="V748" t="str">
        <f t="shared" si="158"/>
        <v>lx</v>
      </c>
      <c r="W748" t="str">
        <f t="shared" si="159"/>
        <v>bk</v>
      </c>
      <c r="X748" t="str">
        <f t="shared" si="160"/>
        <v>un</v>
      </c>
      <c r="Y748" t="str">
        <f t="shared" si="156"/>
        <v>b</v>
      </c>
      <c r="AA748" t="str">
        <f t="shared" si="152"/>
        <v>const B1970ParkesburgPennsylvaniaParkesburg= L.marker([44.5646,-123.262], {icon: dp_lx}).bindPopup('Parkesburg, Pennsylvania&lt;br&gt;&lt;span style=font-size:11px&gt;Black 1975-99&lt;/span&gt;&lt;br&gt;Parkesburg (Jones, 2020)').addTo(B1970);</v>
      </c>
      <c r="AB748" t="e">
        <f>IF(I748="","","const "&amp;#REF!&amp;O748&amp;#REF!&amp;G748&amp;" = L.marker(["&amp;J748&amp;","&amp;I748&amp;"], {icon: "&amp;S748&amp;"_"&amp;Z748&amp;"}).bindPopup('This is "&amp;#REF!&amp;"').addTo("&amp;#REF!&amp;");")</f>
        <v>#REF!</v>
      </c>
      <c r="AG748" t="s">
        <v>8461</v>
      </c>
      <c r="BL748" t="s">
        <v>5748</v>
      </c>
    </row>
    <row r="749" spans="1:64">
      <c r="A749" t="s">
        <v>5334</v>
      </c>
      <c r="B749" t="s">
        <v>339</v>
      </c>
      <c r="D749" t="s">
        <v>5402</v>
      </c>
      <c r="F749" s="41" t="s">
        <v>339</v>
      </c>
      <c r="G749" t="s">
        <v>5278</v>
      </c>
      <c r="I749" s="5">
        <v>-75.918599999999998</v>
      </c>
      <c r="J749" s="5">
        <v>39.9587</v>
      </c>
      <c r="N749" t="str">
        <f t="shared" si="154"/>
        <v>Philadelphia, Pennsylvania&lt;br&gt;&lt;span style=font-size:11px&gt;Black 1975-99&lt;/span&gt;&lt;br&gt;Philadelphia (Jones, 2020)</v>
      </c>
      <c r="O749" t="str">
        <f t="shared" si="161"/>
        <v>B1970PhiladelphiaPennsylvaniaPhiladelphia</v>
      </c>
      <c r="R749" t="str">
        <f t="shared" si="155"/>
        <v>dp</v>
      </c>
      <c r="S749" t="str">
        <f t="shared" si="157"/>
        <v>ar</v>
      </c>
      <c r="T749" t="str">
        <f t="shared" si="153"/>
        <v>r0</v>
      </c>
      <c r="U749" t="str">
        <f>IF(M749="consonant",#REF!,"")</f>
        <v/>
      </c>
      <c r="V749" t="str">
        <f t="shared" si="158"/>
        <v>lx</v>
      </c>
      <c r="W749" t="str">
        <f t="shared" si="159"/>
        <v>bk</v>
      </c>
      <c r="X749" t="str">
        <f t="shared" si="160"/>
        <v>un</v>
      </c>
      <c r="Y749" t="str">
        <f t="shared" si="156"/>
        <v>b</v>
      </c>
      <c r="AA749" t="str">
        <f t="shared" si="152"/>
        <v>const B1970PhiladelphiaPennsylvaniaPhiladelphia= L.marker([39.9587,-75.9186], {icon: dp_lx}).bindPopup('Philadelphia, Pennsylvania&lt;br&gt;&lt;span style=font-size:11px&gt;Black 1975-99&lt;/span&gt;&lt;br&gt;Philadelphia (Jones, 2020)').addTo(B1970);</v>
      </c>
      <c r="AB749" t="e">
        <f>IF(I749="","","const "&amp;#REF!&amp;O749&amp;#REF!&amp;G749&amp;" = L.marker(["&amp;J749&amp;","&amp;I749&amp;"], {icon: "&amp;S749&amp;"_"&amp;Z749&amp;"}).bindPopup('This is "&amp;#REF!&amp;"').addTo("&amp;#REF!&amp;");")</f>
        <v>#REF!</v>
      </c>
      <c r="AG749" t="s">
        <v>8462</v>
      </c>
      <c r="BL749" t="s">
        <v>5749</v>
      </c>
    </row>
    <row r="750" spans="1:64">
      <c r="A750" t="s">
        <v>5334</v>
      </c>
      <c r="B750" t="s">
        <v>681</v>
      </c>
      <c r="D750" t="s">
        <v>5402</v>
      </c>
      <c r="F750" s="41" t="s">
        <v>681</v>
      </c>
      <c r="G750" t="s">
        <v>5283</v>
      </c>
      <c r="I750" s="5">
        <v>-75.165199999999999</v>
      </c>
      <c r="J750" s="5">
        <v>39.952599999999997</v>
      </c>
      <c r="N750" t="str">
        <f t="shared" si="154"/>
        <v>Bamberg, South Carolina&lt;br&gt;&lt;span style=font-size:11px&gt;Black 1975-99&lt;/span&gt;&lt;br&gt;Bamberg (Jones, 2020)</v>
      </c>
      <c r="O750" t="str">
        <f t="shared" si="161"/>
        <v>B1970BambergSouthCarolinaBamberg</v>
      </c>
      <c r="R750" t="str">
        <f t="shared" si="155"/>
        <v>dp</v>
      </c>
      <c r="S750" t="str">
        <f t="shared" si="157"/>
        <v>ar</v>
      </c>
      <c r="T750" t="str">
        <f t="shared" si="153"/>
        <v>r0</v>
      </c>
      <c r="U750" t="str">
        <f>IF(M750="consonant",#REF!,"")</f>
        <v/>
      </c>
      <c r="V750" t="str">
        <f t="shared" si="158"/>
        <v>lx</v>
      </c>
      <c r="W750" t="str">
        <f t="shared" si="159"/>
        <v>bk</v>
      </c>
      <c r="X750" t="str">
        <f t="shared" si="160"/>
        <v>un</v>
      </c>
      <c r="Y750" t="str">
        <f t="shared" si="156"/>
        <v>b</v>
      </c>
      <c r="AA750" t="str">
        <f t="shared" si="152"/>
        <v>const B1970BambergSouthCarolinaBamberg= L.marker([39.9526,-75.1652], {icon: dp_lx}).bindPopup('Bamberg, South Carolina&lt;br&gt;&lt;span style=font-size:11px&gt;Black 1975-99&lt;/span&gt;&lt;br&gt;Bamberg (Jones, 2020)').addTo(B1970);</v>
      </c>
      <c r="AB750" t="e">
        <f>IF(I750="","","const "&amp;#REF!&amp;O750&amp;#REF!&amp;G750&amp;" = L.marker(["&amp;J750&amp;","&amp;I750&amp;"], {icon: "&amp;S750&amp;"_"&amp;Z750&amp;"}).bindPopup('This is "&amp;#REF!&amp;"').addTo("&amp;#REF!&amp;");")</f>
        <v>#REF!</v>
      </c>
      <c r="AG750" t="s">
        <v>8463</v>
      </c>
      <c r="BL750" t="s">
        <v>5750</v>
      </c>
    </row>
    <row r="751" spans="1:64">
      <c r="A751" t="s">
        <v>5334</v>
      </c>
      <c r="B751" t="s">
        <v>263</v>
      </c>
      <c r="D751" t="s">
        <v>5402</v>
      </c>
      <c r="F751" s="41" t="s">
        <v>263</v>
      </c>
      <c r="G751" t="s">
        <v>5283</v>
      </c>
      <c r="I751" s="5">
        <v>-81.034499999999994</v>
      </c>
      <c r="J751" s="5">
        <v>33.297400000000003</v>
      </c>
      <c r="N751" t="str">
        <f t="shared" si="154"/>
        <v>Greenville, South Carolina&lt;br&gt;&lt;span style=font-size:11px&gt;Black 1975-99&lt;/span&gt;&lt;br&gt;Greenville (Jones, 2020)</v>
      </c>
      <c r="O751" t="str">
        <f t="shared" si="161"/>
        <v>B1970GreenvilleSouthCarolinaGreenville</v>
      </c>
      <c r="R751" t="str">
        <f t="shared" si="155"/>
        <v>dp</v>
      </c>
      <c r="S751" t="str">
        <f t="shared" si="157"/>
        <v>ar</v>
      </c>
      <c r="T751" t="str">
        <f t="shared" si="153"/>
        <v>r0</v>
      </c>
      <c r="U751" t="str">
        <f>IF(M751="consonant",#REF!,"")</f>
        <v/>
      </c>
      <c r="V751" t="str">
        <f t="shared" si="158"/>
        <v>lx</v>
      </c>
      <c r="W751" t="str">
        <f t="shared" si="159"/>
        <v>bk</v>
      </c>
      <c r="X751" t="str">
        <f t="shared" si="160"/>
        <v>un</v>
      </c>
      <c r="Y751" t="str">
        <f t="shared" si="156"/>
        <v>b</v>
      </c>
      <c r="AA751" t="str">
        <f t="shared" si="152"/>
        <v>const B1970GreenvilleSouthCarolinaGreenville= L.marker([33.2974,-81.0345], {icon: dp_lx}).bindPopup('Greenville, South Carolina&lt;br&gt;&lt;span style=font-size:11px&gt;Black 1975-99&lt;/span&gt;&lt;br&gt;Greenville (Jones, 2020)').addTo(B1970);</v>
      </c>
      <c r="AB751" t="e">
        <f>IF(I751="","","const "&amp;#REF!&amp;O751&amp;#REF!&amp;G751&amp;" = L.marker(["&amp;J751&amp;","&amp;I751&amp;"], {icon: "&amp;S751&amp;"_"&amp;Z751&amp;"}).bindPopup('This is "&amp;#REF!&amp;"').addTo("&amp;#REF!&amp;");")</f>
        <v>#REF!</v>
      </c>
      <c r="AG751" t="s">
        <v>8464</v>
      </c>
      <c r="BL751" t="s">
        <v>5751</v>
      </c>
    </row>
    <row r="752" spans="1:64">
      <c r="A752" t="s">
        <v>5334</v>
      </c>
      <c r="B752" t="s">
        <v>680</v>
      </c>
      <c r="D752" t="s">
        <v>5402</v>
      </c>
      <c r="F752" s="41" t="s">
        <v>680</v>
      </c>
      <c r="G752" t="s">
        <v>5294</v>
      </c>
      <c r="I752" s="5">
        <v>-82.394000000000005</v>
      </c>
      <c r="J752" s="5">
        <v>34.852600000000002</v>
      </c>
      <c r="N752" t="str">
        <f t="shared" si="154"/>
        <v>Arlington, Texas&lt;br&gt;&lt;span style=font-size:11px&gt;Black 1975-99&lt;/span&gt;&lt;br&gt;Arlington (Jones, 2020)</v>
      </c>
      <c r="O752" t="str">
        <f t="shared" si="161"/>
        <v>B1970ArlingtonTexasArlington</v>
      </c>
      <c r="R752" t="str">
        <f t="shared" si="155"/>
        <v>dp</v>
      </c>
      <c r="S752" t="str">
        <f t="shared" si="157"/>
        <v>ar</v>
      </c>
      <c r="T752" t="str">
        <f t="shared" si="153"/>
        <v>r0</v>
      </c>
      <c r="U752" t="str">
        <f>IF(M752="consonant",#REF!,"")</f>
        <v/>
      </c>
      <c r="V752" t="str">
        <f t="shared" si="158"/>
        <v>lx</v>
      </c>
      <c r="W752" t="str">
        <f t="shared" si="159"/>
        <v>bk</v>
      </c>
      <c r="X752" t="str">
        <f t="shared" si="160"/>
        <v>un</v>
      </c>
      <c r="Y752" t="str">
        <f t="shared" si="156"/>
        <v>b</v>
      </c>
      <c r="AA752" t="str">
        <f t="shared" si="152"/>
        <v>const B1970ArlingtonTexasArlington= L.marker([34.8526,-82.394], {icon: dp_lx}).bindPopup('Arlington, Texas&lt;br&gt;&lt;span style=font-size:11px&gt;Black 1975-99&lt;/span&gt;&lt;br&gt;Arlington (Jones, 2020)').addTo(B1970);</v>
      </c>
      <c r="AB752" t="e">
        <f>IF(I752="","","const "&amp;#REF!&amp;O752&amp;#REF!&amp;G752&amp;" = L.marker(["&amp;J752&amp;","&amp;I752&amp;"], {icon: "&amp;S752&amp;"_"&amp;Z752&amp;"}).bindPopup('This is "&amp;#REF!&amp;"').addTo("&amp;#REF!&amp;");")</f>
        <v>#REF!</v>
      </c>
      <c r="AG752" t="s">
        <v>8465</v>
      </c>
      <c r="BL752" t="s">
        <v>5752</v>
      </c>
    </row>
    <row r="753" spans="1:64">
      <c r="A753" t="s">
        <v>5334</v>
      </c>
      <c r="B753" t="s">
        <v>280</v>
      </c>
      <c r="D753" t="s">
        <v>5402</v>
      </c>
      <c r="F753" s="41" t="s">
        <v>280</v>
      </c>
      <c r="G753" t="s">
        <v>904</v>
      </c>
      <c r="I753" s="5">
        <v>-97.108099999999993</v>
      </c>
      <c r="J753" s="5">
        <v>32.735700000000001</v>
      </c>
      <c r="N753" t="str">
        <f t="shared" si="154"/>
        <v>Memphis, Tennessee&lt;br&gt;&lt;span style=font-size:11px&gt;Black 1975-99&lt;/span&gt;&lt;br&gt;Memphis (Jones, 2020)</v>
      </c>
      <c r="O753" t="str">
        <f t="shared" si="161"/>
        <v>B1970MemphisTennesseeMemphis</v>
      </c>
      <c r="R753" t="str">
        <f t="shared" si="155"/>
        <v>dp</v>
      </c>
      <c r="S753" t="str">
        <f t="shared" si="157"/>
        <v>ar</v>
      </c>
      <c r="T753" t="str">
        <f t="shared" si="153"/>
        <v>r0</v>
      </c>
      <c r="U753" t="str">
        <f>IF(M753="consonant",#REF!,"")</f>
        <v/>
      </c>
      <c r="V753" t="str">
        <f t="shared" si="158"/>
        <v>lx</v>
      </c>
      <c r="W753" t="str">
        <f t="shared" si="159"/>
        <v>bk</v>
      </c>
      <c r="X753" t="str">
        <f t="shared" si="160"/>
        <v>un</v>
      </c>
      <c r="Y753" t="str">
        <f t="shared" si="156"/>
        <v>b</v>
      </c>
      <c r="AA753" t="str">
        <f t="shared" si="152"/>
        <v>const B1970MemphisTennesseeMemphis= L.marker([32.7357,-97.1081], {icon: dp_lx}).bindPopup('Memphis, Tennessee&lt;br&gt;&lt;span style=font-size:11px&gt;Black 1975-99&lt;/span&gt;&lt;br&gt;Memphis (Jones, 2020)').addTo(B1970);</v>
      </c>
      <c r="AB753" t="e">
        <f>IF(I753="","","const "&amp;#REF!&amp;O753&amp;#REF!&amp;G753&amp;" = L.marker(["&amp;J753&amp;","&amp;I753&amp;"], {icon: "&amp;S753&amp;"_"&amp;Z753&amp;"}).bindPopup('This is "&amp;#REF!&amp;"').addTo("&amp;#REF!&amp;");")</f>
        <v>#REF!</v>
      </c>
      <c r="AG753" t="s">
        <v>8466</v>
      </c>
      <c r="BL753" t="s">
        <v>5753</v>
      </c>
    </row>
    <row r="754" spans="1:64">
      <c r="A754" t="s">
        <v>5334</v>
      </c>
      <c r="B754" t="s">
        <v>291</v>
      </c>
      <c r="D754" t="s">
        <v>5402</v>
      </c>
      <c r="F754" s="41" t="s">
        <v>291</v>
      </c>
      <c r="G754" t="s">
        <v>5294</v>
      </c>
      <c r="I754" s="5">
        <v>-90.049000000000007</v>
      </c>
      <c r="J754" s="5">
        <v>35.149500000000003</v>
      </c>
      <c r="N754" t="str">
        <f t="shared" si="154"/>
        <v>DFW, Texas&lt;br&gt;&lt;span style=font-size:11px&gt;Black 1975-99&lt;/span&gt;&lt;br&gt;DFW (Jones, 2020)</v>
      </c>
      <c r="O754" t="str">
        <f t="shared" si="161"/>
        <v>B1970DFWTexasDFW</v>
      </c>
      <c r="R754" t="str">
        <f t="shared" si="155"/>
        <v>dp</v>
      </c>
      <c r="S754" t="str">
        <f t="shared" si="157"/>
        <v>ar</v>
      </c>
      <c r="T754" t="str">
        <f t="shared" si="153"/>
        <v>r0</v>
      </c>
      <c r="U754" t="str">
        <f>IF(M754="consonant",#REF!,"")</f>
        <v/>
      </c>
      <c r="V754" t="str">
        <f t="shared" si="158"/>
        <v>lx</v>
      </c>
      <c r="W754" t="str">
        <f t="shared" si="159"/>
        <v>bk</v>
      </c>
      <c r="X754" t="str">
        <f t="shared" si="160"/>
        <v>un</v>
      </c>
      <c r="Y754" t="str">
        <f t="shared" si="156"/>
        <v>b</v>
      </c>
      <c r="AA754" t="str">
        <f t="shared" si="152"/>
        <v>const B1970DFWTexasDFW= L.marker([35.1495,-90.049], {icon: dp_lx}).bindPopup('DFW, Texas&lt;br&gt;&lt;span style=font-size:11px&gt;Black 1975-99&lt;/span&gt;&lt;br&gt;DFW (Jones, 2020)').addTo(B1970);</v>
      </c>
      <c r="AB754" t="e">
        <f>IF(I754="","","const "&amp;#REF!&amp;O754&amp;#REF!&amp;G754&amp;" = L.marker(["&amp;J754&amp;","&amp;I754&amp;"], {icon: "&amp;S754&amp;"_"&amp;Z754&amp;"}).bindPopup('This is "&amp;#REF!&amp;"').addTo("&amp;#REF!&amp;");")</f>
        <v>#REF!</v>
      </c>
      <c r="AG754" t="s">
        <v>8467</v>
      </c>
      <c r="BL754" t="s">
        <v>5754</v>
      </c>
    </row>
    <row r="755" spans="1:64">
      <c r="A755" t="s">
        <v>5334</v>
      </c>
      <c r="B755" t="s">
        <v>293</v>
      </c>
      <c r="D755" t="s">
        <v>5402</v>
      </c>
      <c r="F755" s="41" t="s">
        <v>293</v>
      </c>
      <c r="G755" t="s">
        <v>5294</v>
      </c>
      <c r="I755" s="5">
        <v>-97.040300000000002</v>
      </c>
      <c r="J755" s="5">
        <v>32.899799999999999</v>
      </c>
      <c r="N755" t="str">
        <f t="shared" si="154"/>
        <v>Houston, Texas&lt;br&gt;&lt;span style=font-size:11px&gt;Black 1975-99&lt;/span&gt;&lt;br&gt;Houston (Jones, 2020)</v>
      </c>
      <c r="O755" t="str">
        <f t="shared" si="161"/>
        <v>B1970HoustonTexasHouston</v>
      </c>
      <c r="R755" t="str">
        <f t="shared" si="155"/>
        <v>dp</v>
      </c>
      <c r="S755" t="str">
        <f t="shared" si="157"/>
        <v>ar</v>
      </c>
      <c r="T755" t="str">
        <f t="shared" si="153"/>
        <v>r0</v>
      </c>
      <c r="U755" t="str">
        <f>IF(M755="consonant",#REF!,"")</f>
        <v/>
      </c>
      <c r="V755" t="str">
        <f t="shared" si="158"/>
        <v>lx</v>
      </c>
      <c r="W755" t="str">
        <f t="shared" si="159"/>
        <v>bk</v>
      </c>
      <c r="X755" t="str">
        <f t="shared" si="160"/>
        <v>un</v>
      </c>
      <c r="Y755" t="str">
        <f t="shared" si="156"/>
        <v>b</v>
      </c>
      <c r="AA755" t="str">
        <f t="shared" si="152"/>
        <v>const B1970HoustonTexasHouston= L.marker([32.8998,-97.0403], {icon: dp_lx}).bindPopup('Houston, Texas&lt;br&gt;&lt;span style=font-size:11px&gt;Black 1975-99&lt;/span&gt;&lt;br&gt;Houston (Jones, 2020)').addTo(B1970);</v>
      </c>
      <c r="AB755" t="e">
        <f>IF(I755="","","const "&amp;#REF!&amp;O755&amp;#REF!&amp;G755&amp;" = L.marker(["&amp;J755&amp;","&amp;I755&amp;"], {icon: "&amp;S755&amp;"_"&amp;Z755&amp;"}).bindPopup('This is "&amp;#REF!&amp;"').addTo("&amp;#REF!&amp;");")</f>
        <v>#REF!</v>
      </c>
      <c r="AG755" t="s">
        <v>8468</v>
      </c>
      <c r="BL755" t="s">
        <v>5755</v>
      </c>
    </row>
    <row r="756" spans="1:64">
      <c r="A756" t="s">
        <v>5334</v>
      </c>
      <c r="B756" t="s">
        <v>701</v>
      </c>
      <c r="D756" t="s">
        <v>5402</v>
      </c>
      <c r="F756" s="41" t="s">
        <v>701</v>
      </c>
      <c r="G756" t="s">
        <v>903</v>
      </c>
      <c r="I756" s="5">
        <v>-95.369799999999998</v>
      </c>
      <c r="J756" s="5">
        <v>29.760400000000001</v>
      </c>
      <c r="N756" t="str">
        <f t="shared" si="154"/>
        <v>Ashburn, Virginia&lt;br&gt;&lt;span style=font-size:11px&gt;Black 1975-99&lt;/span&gt;&lt;br&gt;Ashburn (Jones, 2020)</v>
      </c>
      <c r="O756" t="str">
        <f t="shared" si="161"/>
        <v>B1970AshburnVirginiaAshburn</v>
      </c>
      <c r="R756" t="str">
        <f t="shared" si="155"/>
        <v>dp</v>
      </c>
      <c r="S756" t="str">
        <f t="shared" si="157"/>
        <v>ar</v>
      </c>
      <c r="T756" t="str">
        <f t="shared" si="153"/>
        <v>r0</v>
      </c>
      <c r="U756" t="str">
        <f>IF(M756="consonant",#REF!,"")</f>
        <v/>
      </c>
      <c r="V756" t="str">
        <f t="shared" si="158"/>
        <v>lx</v>
      </c>
      <c r="W756" t="str">
        <f t="shared" si="159"/>
        <v>bk</v>
      </c>
      <c r="X756" t="str">
        <f t="shared" si="160"/>
        <v>un</v>
      </c>
      <c r="Y756" t="str">
        <f t="shared" si="156"/>
        <v>b</v>
      </c>
      <c r="AA756" t="str">
        <f t="shared" si="152"/>
        <v>const B1970AshburnVirginiaAshburn= L.marker([29.7604,-95.3698], {icon: dp_lx}).bindPopup('Ashburn, Virginia&lt;br&gt;&lt;span style=font-size:11px&gt;Black 1975-99&lt;/span&gt;&lt;br&gt;Ashburn (Jones, 2020)').addTo(B1970);</v>
      </c>
      <c r="AB756" t="e">
        <f>IF(I756="","","const "&amp;#REF!&amp;O756&amp;#REF!&amp;G756&amp;" = L.marker(["&amp;J756&amp;","&amp;I756&amp;"], {icon: "&amp;S756&amp;"_"&amp;Z756&amp;"}).bindPopup('This is "&amp;#REF!&amp;"').addTo("&amp;#REF!&amp;");")</f>
        <v>#REF!</v>
      </c>
      <c r="AG756" t="s">
        <v>8469</v>
      </c>
      <c r="BL756" t="s">
        <v>5756</v>
      </c>
    </row>
    <row r="757" spans="1:64">
      <c r="A757" t="s">
        <v>5334</v>
      </c>
      <c r="B757" t="s">
        <v>717</v>
      </c>
      <c r="D757" t="s">
        <v>5402</v>
      </c>
      <c r="F757" s="41" t="s">
        <v>717</v>
      </c>
      <c r="G757" t="s">
        <v>903</v>
      </c>
      <c r="I757" s="5">
        <v>-77.487499999999997</v>
      </c>
      <c r="J757" s="5">
        <v>39.043700000000001</v>
      </c>
      <c r="N757" t="str">
        <f t="shared" si="154"/>
        <v>Halifax County, Virginia&lt;br&gt;&lt;span style=font-size:11px&gt;Black 1975-99&lt;/span&gt;&lt;br&gt;Halifax County (Jones, 2020)</v>
      </c>
      <c r="O757" t="str">
        <f t="shared" si="161"/>
        <v>B1970HalifaxCountyVirginiaHalifaxCounty</v>
      </c>
      <c r="R757" t="str">
        <f t="shared" si="155"/>
        <v>dp</v>
      </c>
      <c r="S757" t="str">
        <f t="shared" si="157"/>
        <v>ar</v>
      </c>
      <c r="T757" t="str">
        <f t="shared" si="153"/>
        <v>r0</v>
      </c>
      <c r="U757" t="str">
        <f>IF(M757="consonant",#REF!,"")</f>
        <v/>
      </c>
      <c r="V757" t="str">
        <f t="shared" si="158"/>
        <v>lx</v>
      </c>
      <c r="W757" t="str">
        <f t="shared" si="159"/>
        <v>bk</v>
      </c>
      <c r="X757" t="str">
        <f t="shared" si="160"/>
        <v>un</v>
      </c>
      <c r="Y757" t="str">
        <f t="shared" si="156"/>
        <v>b</v>
      </c>
      <c r="AA757" t="str">
        <f t="shared" ref="AA757:AA820" si="162">IF(OR(R757="",V757=""),"",IF(I757="","","const "&amp;O757&amp;"= L.marker(["&amp;J757&amp;","&amp;I757&amp;"], {icon: "&amp;R757&amp;"_"&amp;V757&amp;"}).bindPopup('"&amp;N757&amp;"').addTo("&amp;A757&amp;");"))</f>
        <v>const B1970HalifaxCountyVirginiaHalifaxCounty= L.marker([39.0437,-77.4875], {icon: dp_lx}).bindPopup('Halifax County, Virginia&lt;br&gt;&lt;span style=font-size:11px&gt;Black 1975-99&lt;/span&gt;&lt;br&gt;Halifax County (Jones, 2020)').addTo(B1970);</v>
      </c>
      <c r="AB757" t="e">
        <f>IF(I757="","","const "&amp;#REF!&amp;O757&amp;#REF!&amp;G757&amp;" = L.marker(["&amp;J757&amp;","&amp;I757&amp;"], {icon: "&amp;S757&amp;"_"&amp;Z757&amp;"}).bindPopup('This is "&amp;#REF!&amp;"').addTo("&amp;#REF!&amp;");")</f>
        <v>#REF!</v>
      </c>
      <c r="AG757" t="s">
        <v>8470</v>
      </c>
      <c r="BL757" t="s">
        <v>6471</v>
      </c>
    </row>
    <row r="758" spans="1:64">
      <c r="A758" t="s">
        <v>5334</v>
      </c>
      <c r="B758" t="s">
        <v>193</v>
      </c>
      <c r="D758" t="s">
        <v>5402</v>
      </c>
      <c r="F758" s="41" t="s">
        <v>193</v>
      </c>
      <c r="G758" t="s">
        <v>903</v>
      </c>
      <c r="I758" s="5">
        <v>-78.928799999999995</v>
      </c>
      <c r="J758" s="5">
        <v>36.6982</v>
      </c>
      <c r="N758" t="str">
        <f t="shared" si="154"/>
        <v>Norfolk, Virginia&lt;br&gt;&lt;span style=font-size:11px&gt;Black 1975-99&lt;/span&gt;&lt;br&gt;Norfolk (Jones, 2020)</v>
      </c>
      <c r="O758" t="str">
        <f t="shared" si="161"/>
        <v>B1970NorfolkVirginiaNorfolk</v>
      </c>
      <c r="R758" t="str">
        <f t="shared" si="155"/>
        <v>dp</v>
      </c>
      <c r="S758" t="str">
        <f t="shared" si="157"/>
        <v>ar</v>
      </c>
      <c r="T758" t="str">
        <f t="shared" ref="T758:T821" si="163">IF(M758="rhot","",IF(M758="AAE_7R","r7",IF(AND(D758="(Labov et al, 2003)",M758="W"),"r3","r0")))</f>
        <v>r0</v>
      </c>
      <c r="U758" t="str">
        <f>IF(M758="consonant",#REF!,"")</f>
        <v/>
      </c>
      <c r="V758" t="str">
        <f t="shared" si="158"/>
        <v>lx</v>
      </c>
      <c r="W758" t="str">
        <f t="shared" si="159"/>
        <v>bk</v>
      </c>
      <c r="X758" t="str">
        <f t="shared" si="160"/>
        <v>un</v>
      </c>
      <c r="Y758" t="str">
        <f t="shared" si="156"/>
        <v>b</v>
      </c>
      <c r="AA758" t="str">
        <f t="shared" si="162"/>
        <v>const B1970NorfolkVirginiaNorfolk= L.marker([36.6982,-78.9288], {icon: dp_lx}).bindPopup('Norfolk, Virginia&lt;br&gt;&lt;span style=font-size:11px&gt;Black 1975-99&lt;/span&gt;&lt;br&gt;Norfolk (Jones, 2020)').addTo(B1970);</v>
      </c>
      <c r="AB758" t="e">
        <f>IF(I758="","","const "&amp;#REF!&amp;O758&amp;#REF!&amp;G758&amp;" = L.marker(["&amp;J758&amp;","&amp;I758&amp;"], {icon: "&amp;S758&amp;"_"&amp;Z758&amp;"}).bindPopup('This is "&amp;#REF!&amp;"').addTo("&amp;#REF!&amp;");")</f>
        <v>#REF!</v>
      </c>
      <c r="AG758" t="s">
        <v>8471</v>
      </c>
      <c r="BL758" t="s">
        <v>5757</v>
      </c>
    </row>
    <row r="759" spans="1:64">
      <c r="A759" t="s">
        <v>5334</v>
      </c>
      <c r="B759" t="s">
        <v>726</v>
      </c>
      <c r="D759" t="s">
        <v>5402</v>
      </c>
      <c r="F759" s="41" t="s">
        <v>726</v>
      </c>
      <c r="G759" t="s">
        <v>903</v>
      </c>
      <c r="I759" s="5">
        <v>-76.285899999999998</v>
      </c>
      <c r="J759" s="5">
        <v>36.8508</v>
      </c>
      <c r="N759" t="str">
        <f t="shared" si="154"/>
        <v>Stafford County, Virginia&lt;br&gt;&lt;span style=font-size:11px&gt;Black 1975-99&lt;/span&gt;&lt;br&gt;Stafford County (Jones, 2020)</v>
      </c>
      <c r="O759" t="str">
        <f t="shared" si="161"/>
        <v>B1970StaffordCountyVirginiaStaffordCounty</v>
      </c>
      <c r="R759" t="str">
        <f t="shared" si="155"/>
        <v>dp</v>
      </c>
      <c r="S759" t="str">
        <f t="shared" si="157"/>
        <v>ar</v>
      </c>
      <c r="T759" t="str">
        <f t="shared" si="163"/>
        <v>r0</v>
      </c>
      <c r="U759" t="str">
        <f>IF(M759="consonant",#REF!,"")</f>
        <v/>
      </c>
      <c r="V759" t="str">
        <f t="shared" si="158"/>
        <v>lx</v>
      </c>
      <c r="W759" t="str">
        <f t="shared" si="159"/>
        <v>bk</v>
      </c>
      <c r="X759" t="str">
        <f t="shared" si="160"/>
        <v>un</v>
      </c>
      <c r="Y759" t="str">
        <f t="shared" si="156"/>
        <v>b</v>
      </c>
      <c r="AA759" t="str">
        <f t="shared" si="162"/>
        <v>const B1970StaffordCountyVirginiaStaffordCounty= L.marker([36.8508,-76.2859], {icon: dp_lx}).bindPopup('Stafford County, Virginia&lt;br&gt;&lt;span style=font-size:11px&gt;Black 1975-99&lt;/span&gt;&lt;br&gt;Stafford County (Jones, 2020)').addTo(B1970);</v>
      </c>
      <c r="AB759" t="e">
        <f>IF(I759="","","const "&amp;#REF!&amp;O759&amp;#REF!&amp;G759&amp;" = L.marker(["&amp;J759&amp;","&amp;I759&amp;"], {icon: "&amp;S759&amp;"_"&amp;Z759&amp;"}).bindPopup('This is "&amp;#REF!&amp;"').addTo("&amp;#REF!&amp;");")</f>
        <v>#REF!</v>
      </c>
      <c r="AG759" t="s">
        <v>8472</v>
      </c>
      <c r="BL759" t="s">
        <v>6472</v>
      </c>
    </row>
    <row r="760" spans="1:64">
      <c r="A760" t="s">
        <v>5334</v>
      </c>
      <c r="B760" t="s">
        <v>450</v>
      </c>
      <c r="D760" t="s">
        <v>5402</v>
      </c>
      <c r="F760" s="41" t="s">
        <v>450</v>
      </c>
      <c r="G760" t="s">
        <v>903</v>
      </c>
      <c r="I760" s="5">
        <v>-77.408299999999997</v>
      </c>
      <c r="J760" s="5">
        <v>38.433500000000002</v>
      </c>
      <c r="N760" t="str">
        <f t="shared" si="154"/>
        <v>Suffolk, Virginia&lt;br&gt;&lt;span style=font-size:11px&gt;Black 1975-99&lt;/span&gt;&lt;br&gt;Suffolk (Jones, 2020)</v>
      </c>
      <c r="O760" t="str">
        <f t="shared" si="161"/>
        <v>B1970SuffolkVirginiaSuffolk</v>
      </c>
      <c r="R760" t="str">
        <f t="shared" si="155"/>
        <v>dp</v>
      </c>
      <c r="S760" t="str">
        <f t="shared" si="157"/>
        <v>ar</v>
      </c>
      <c r="T760" t="str">
        <f t="shared" si="163"/>
        <v>r0</v>
      </c>
      <c r="U760" t="str">
        <f>IF(M760="consonant",#REF!,"")</f>
        <v/>
      </c>
      <c r="V760" t="str">
        <f t="shared" si="158"/>
        <v>lx</v>
      </c>
      <c r="W760" t="str">
        <f t="shared" si="159"/>
        <v>bk</v>
      </c>
      <c r="X760" t="str">
        <f t="shared" si="160"/>
        <v>un</v>
      </c>
      <c r="Y760" t="str">
        <f t="shared" si="156"/>
        <v>b</v>
      </c>
      <c r="AA760" t="str">
        <f t="shared" si="162"/>
        <v>const B1970SuffolkVirginiaSuffolk= L.marker([38.4335,-77.4083], {icon: dp_lx}).bindPopup('Suffolk, Virginia&lt;br&gt;&lt;span style=font-size:11px&gt;Black 1975-99&lt;/span&gt;&lt;br&gt;Suffolk (Jones, 2020)').addTo(B1970);</v>
      </c>
      <c r="AB760" t="e">
        <f>IF(I760="","","const "&amp;#REF!&amp;O760&amp;#REF!&amp;G760&amp;" = L.marker(["&amp;J760&amp;","&amp;I760&amp;"], {icon: "&amp;S760&amp;"_"&amp;Z760&amp;"}).bindPopup('This is "&amp;#REF!&amp;"').addTo("&amp;#REF!&amp;");")</f>
        <v>#REF!</v>
      </c>
      <c r="AG760" t="s">
        <v>8473</v>
      </c>
      <c r="BL760" t="s">
        <v>5758</v>
      </c>
    </row>
    <row r="761" spans="1:64">
      <c r="A761" t="s">
        <v>5334</v>
      </c>
      <c r="B761" t="s">
        <v>6758</v>
      </c>
      <c r="D761" s="1" t="s">
        <v>5351</v>
      </c>
      <c r="E761" s="1"/>
      <c r="F761" s="41" t="s">
        <v>1181</v>
      </c>
      <c r="G761" t="s">
        <v>5288</v>
      </c>
      <c r="I761" s="5">
        <v>-79.687799999999996</v>
      </c>
      <c r="J761" s="5">
        <v>36.438499999999998</v>
      </c>
      <c r="K761" s="23"/>
      <c r="L761" s="23"/>
      <c r="M761" s="23"/>
      <c r="N761" t="str">
        <f t="shared" si="154"/>
        <v>Liberia, North Carolina&lt;br&gt;&lt;span style=font-size:11px&gt;Black 1975-99&lt;/span&gt;&lt;br&gt;Speaker 147 (Thomas, 2003)</v>
      </c>
      <c r="O761" t="str">
        <f t="shared" si="161"/>
        <v>B1970LiberiaNorthCarolinaSpeaker147</v>
      </c>
      <c r="R761" t="str">
        <f t="shared" si="155"/>
        <v>dp</v>
      </c>
      <c r="S761" t="str">
        <f t="shared" si="157"/>
        <v>ar</v>
      </c>
      <c r="T761" t="str">
        <f t="shared" si="163"/>
        <v>r0</v>
      </c>
      <c r="U761" t="str">
        <f>IF(M761="consonant",#REF!,"")</f>
        <v/>
      </c>
      <c r="V761" t="str">
        <f t="shared" si="158"/>
        <v>lx</v>
      </c>
      <c r="W761" t="str">
        <f t="shared" si="159"/>
        <v>bk</v>
      </c>
      <c r="X761" t="str">
        <f t="shared" si="160"/>
        <v>un</v>
      </c>
      <c r="Y761" t="str">
        <f t="shared" si="156"/>
        <v>b</v>
      </c>
      <c r="AA761" t="str">
        <f t="shared" si="162"/>
        <v>const B1970LiberiaNorthCarolinaSpeaker147= L.marker([36.4385,-79.6878], {icon: dp_lx}).bindPopup('Liberia, North Carolina&lt;br&gt;&lt;span style=font-size:11px&gt;Black 1975-99&lt;/span&gt;&lt;br&gt;Speaker 147 (Thomas, 2003)').addTo(B1970);</v>
      </c>
      <c r="AB761" t="e">
        <f>IF(I761="","","const "&amp;#REF!&amp;O761&amp;#REF!&amp;G761&amp;" = L.marker(["&amp;J761&amp;","&amp;I761&amp;"], {icon: "&amp;S761&amp;"_"&amp;Z761&amp;"}).bindPopup('This is "&amp;#REF!&amp;"').addTo("&amp;#REF!&amp;");")</f>
        <v>#REF!</v>
      </c>
      <c r="AG761" t="s">
        <v>8474</v>
      </c>
      <c r="BL761" t="s">
        <v>7293</v>
      </c>
    </row>
    <row r="762" spans="1:64">
      <c r="A762" t="s">
        <v>5334</v>
      </c>
      <c r="B762" t="s">
        <v>6760</v>
      </c>
      <c r="D762" s="1" t="s">
        <v>5351</v>
      </c>
      <c r="E762" s="1"/>
      <c r="F762" s="41" t="s">
        <v>463</v>
      </c>
      <c r="G762" t="s">
        <v>5288</v>
      </c>
      <c r="I762" s="5">
        <v>-75.994900000000001</v>
      </c>
      <c r="J762" s="5">
        <v>35.508200000000002</v>
      </c>
      <c r="K762" s="23"/>
      <c r="L762" s="23"/>
      <c r="M762" s="23"/>
      <c r="N762" t="str">
        <f t="shared" si="154"/>
        <v>Engelhard, North Carolina&lt;br&gt;&lt;span style=font-size:11px&gt;Black 1975-99&lt;/span&gt;&lt;br&gt;Speaker 156 (Thomas, 2003)</v>
      </c>
      <c r="O762" t="str">
        <f t="shared" si="161"/>
        <v>B1970EngelhardNorthCarolinaSpeaker156</v>
      </c>
      <c r="R762" t="str">
        <f t="shared" si="155"/>
        <v>dp</v>
      </c>
      <c r="S762" t="str">
        <f t="shared" si="157"/>
        <v>ar</v>
      </c>
      <c r="T762" t="str">
        <f t="shared" si="163"/>
        <v>r0</v>
      </c>
      <c r="U762" t="str">
        <f>IF(M762="consonant",#REF!,"")</f>
        <v/>
      </c>
      <c r="V762" t="str">
        <f t="shared" si="158"/>
        <v>lx</v>
      </c>
      <c r="W762" t="str">
        <f t="shared" si="159"/>
        <v>bk</v>
      </c>
      <c r="X762" t="str">
        <f t="shared" si="160"/>
        <v>un</v>
      </c>
      <c r="Y762" t="str">
        <f t="shared" si="156"/>
        <v>b</v>
      </c>
      <c r="AA762" t="str">
        <f t="shared" si="162"/>
        <v>const B1970EngelhardNorthCarolinaSpeaker156= L.marker([35.5082,-75.9949], {icon: dp_lx}).bindPopup('Engelhard, North Carolina&lt;br&gt;&lt;span style=font-size:11px&gt;Black 1975-99&lt;/span&gt;&lt;br&gt;Speaker 156 (Thomas, 2003)').addTo(B1970);</v>
      </c>
      <c r="AB762" t="e">
        <f>IF(I762="","","const "&amp;#REF!&amp;O762&amp;#REF!&amp;G762&amp;" = L.marker(["&amp;J762&amp;","&amp;I762&amp;"], {icon: "&amp;S762&amp;"_"&amp;Z762&amp;"}).bindPopup('This is "&amp;#REF!&amp;"').addTo("&amp;#REF!&amp;");")</f>
        <v>#REF!</v>
      </c>
      <c r="AG762" t="s">
        <v>8475</v>
      </c>
      <c r="BL762" t="s">
        <v>7294</v>
      </c>
    </row>
    <row r="763" spans="1:64">
      <c r="A763" t="s">
        <v>5334</v>
      </c>
      <c r="B763" t="s">
        <v>6762</v>
      </c>
      <c r="D763" s="1" t="s">
        <v>5351</v>
      </c>
      <c r="E763" s="1"/>
      <c r="F763" s="41" t="s">
        <v>234</v>
      </c>
      <c r="G763" t="s">
        <v>5282</v>
      </c>
      <c r="I763" s="5">
        <v>-82.998800000000003</v>
      </c>
      <c r="J763" s="5">
        <v>39.961199999999998</v>
      </c>
      <c r="K763" s="23"/>
      <c r="L763" s="23"/>
      <c r="M763" s="23"/>
      <c r="N763" t="str">
        <f t="shared" si="154"/>
        <v>Columbus, Ohio&lt;br&gt;&lt;span style=font-size:11px&gt;Black 1975-99&lt;/span&gt;&lt;br&gt;Speaker 157 (Thomas, 2003)</v>
      </c>
      <c r="O763" t="str">
        <f t="shared" si="161"/>
        <v>B1970ColumbusOhioSpeaker157</v>
      </c>
      <c r="R763" t="str">
        <f t="shared" si="155"/>
        <v>dp</v>
      </c>
      <c r="S763" t="str">
        <f t="shared" si="157"/>
        <v>ar</v>
      </c>
      <c r="T763" t="str">
        <f t="shared" si="163"/>
        <v>r0</v>
      </c>
      <c r="U763" t="str">
        <f>IF(M763="consonant",#REF!,"")</f>
        <v/>
      </c>
      <c r="V763" t="str">
        <f t="shared" si="158"/>
        <v>lx</v>
      </c>
      <c r="W763" t="str">
        <f t="shared" si="159"/>
        <v>bk</v>
      </c>
      <c r="X763" t="str">
        <f t="shared" si="160"/>
        <v>un</v>
      </c>
      <c r="Y763" t="str">
        <f t="shared" si="156"/>
        <v>b</v>
      </c>
      <c r="AA763" t="str">
        <f t="shared" si="162"/>
        <v>const B1970ColumbusOhioSpeaker157= L.marker([39.9612,-82.9988], {icon: dp_lx}).bindPopup('Columbus, Ohio&lt;br&gt;&lt;span style=font-size:11px&gt;Black 1975-99&lt;/span&gt;&lt;br&gt;Speaker 157 (Thomas, 2003)').addTo(B1970);</v>
      </c>
      <c r="AB763" t="e">
        <f>IF(I763="","","const "&amp;#REF!&amp;O763&amp;#REF!&amp;G763&amp;" = L.marker(["&amp;J763&amp;","&amp;I763&amp;"], {icon: "&amp;S763&amp;"_"&amp;Z763&amp;"}).bindPopup('This is "&amp;#REF!&amp;"').addTo("&amp;#REF!&amp;");")</f>
        <v>#REF!</v>
      </c>
      <c r="AG763" t="s">
        <v>8476</v>
      </c>
      <c r="BL763" t="s">
        <v>7295</v>
      </c>
    </row>
    <row r="764" spans="1:64">
      <c r="A764" t="s">
        <v>5334</v>
      </c>
      <c r="D764">
        <v>0</v>
      </c>
      <c r="F764" s="41" t="s">
        <v>719</v>
      </c>
      <c r="G764" t="s">
        <v>48</v>
      </c>
      <c r="I764" s="5">
        <v>-77</v>
      </c>
      <c r="J764" s="5">
        <v>39.5</v>
      </c>
      <c r="K764" t="s">
        <v>1206</v>
      </c>
      <c r="L764" t="s">
        <v>1206</v>
      </c>
      <c r="M764" t="s">
        <v>1206</v>
      </c>
      <c r="N764" t="str">
        <f t="shared" si="154"/>
        <v>Washington DC, DC&lt;br&gt;&lt;span style=font-size:11px&gt;Black 1975-99&lt;/span&gt;&lt;br&gt; 0</v>
      </c>
      <c r="O764" t="str">
        <f t="shared" si="161"/>
        <v>B1970WashingtonDCDC</v>
      </c>
      <c r="R764" t="str">
        <f t="shared" si="155"/>
        <v/>
      </c>
      <c r="S764" t="str">
        <f t="shared" si="157"/>
        <v>ar</v>
      </c>
      <c r="T764" t="str">
        <f t="shared" si="163"/>
        <v>r0</v>
      </c>
      <c r="U764" t="e">
        <f>IF(M764="consonant",#REF!,"")</f>
        <v>#REF!</v>
      </c>
      <c r="V764" t="str">
        <f t="shared" si="158"/>
        <v>lx</v>
      </c>
      <c r="W764" t="str">
        <f t="shared" si="159"/>
        <v>bk</v>
      </c>
      <c r="X764" t="str">
        <f t="shared" si="160"/>
        <v>un</v>
      </c>
      <c r="Y764" t="str">
        <f t="shared" si="156"/>
        <v>b</v>
      </c>
      <c r="AA764" t="str">
        <f t="shared" si="162"/>
        <v/>
      </c>
      <c r="AB764" t="e">
        <f>IF(I764="","","const "&amp;#REF!&amp;O764&amp;#REF!&amp;G764&amp;" = L.marker(["&amp;J764&amp;","&amp;I764&amp;"], {icon: "&amp;S764&amp;"_"&amp;Z764&amp;"}).bindPopup('This is "&amp;#REF!&amp;"').addTo("&amp;#REF!&amp;");")</f>
        <v>#REF!</v>
      </c>
      <c r="AG764" t="s">
        <v>5164</v>
      </c>
      <c r="BL764" t="s">
        <v>5164</v>
      </c>
    </row>
    <row r="765" spans="1:64">
      <c r="A765" t="s">
        <v>5334</v>
      </c>
      <c r="D765">
        <v>0</v>
      </c>
      <c r="F765" s="41" t="s">
        <v>1209</v>
      </c>
      <c r="G765" t="s">
        <v>905</v>
      </c>
      <c r="I765" s="5">
        <v>-76.63</v>
      </c>
      <c r="J765" s="5">
        <v>39.409999999999997</v>
      </c>
      <c r="K765" t="s">
        <v>1206</v>
      </c>
      <c r="L765" t="s">
        <v>1206</v>
      </c>
      <c r="M765" t="s">
        <v>1206</v>
      </c>
      <c r="N765" t="str">
        <f t="shared" si="154"/>
        <v>Baltimore2, Maryland&lt;br&gt;&lt;span style=font-size:11px&gt;Black 1975-99&lt;/span&gt;&lt;br&gt; 0</v>
      </c>
      <c r="O765" t="str">
        <f t="shared" si="161"/>
        <v>B1970Baltimore2Maryland</v>
      </c>
      <c r="P765" t="s">
        <v>398</v>
      </c>
      <c r="R765" t="str">
        <f t="shared" si="155"/>
        <v/>
      </c>
      <c r="S765" t="str">
        <f t="shared" si="157"/>
        <v>ar</v>
      </c>
      <c r="T765" t="str">
        <f t="shared" si="163"/>
        <v>r0</v>
      </c>
      <c r="U765" t="e">
        <f>IF(M765="consonant",#REF!,"")</f>
        <v>#REF!</v>
      </c>
      <c r="V765" t="str">
        <f t="shared" si="158"/>
        <v>lx</v>
      </c>
      <c r="W765" t="str">
        <f t="shared" si="159"/>
        <v>bk</v>
      </c>
      <c r="X765" t="str">
        <f t="shared" si="160"/>
        <v>un</v>
      </c>
      <c r="Y765" t="str">
        <f t="shared" si="156"/>
        <v>b</v>
      </c>
      <c r="AA765" t="str">
        <f t="shared" si="162"/>
        <v/>
      </c>
      <c r="AB765" t="e">
        <f>IF(I765="","","const "&amp;#REF!&amp;O765&amp;#REF!&amp;G765&amp;" = L.marker(["&amp;J765&amp;","&amp;I765&amp;"], {icon: "&amp;S765&amp;"_"&amp;Z765&amp;"}).bindPopup('This is "&amp;#REF!&amp;"').addTo("&amp;#REF!&amp;");")</f>
        <v>#REF!</v>
      </c>
      <c r="AG765" t="s">
        <v>5164</v>
      </c>
      <c r="BL765" t="s">
        <v>5164</v>
      </c>
    </row>
    <row r="766" spans="1:64">
      <c r="A766" t="s">
        <v>5334</v>
      </c>
      <c r="D766">
        <v>0</v>
      </c>
      <c r="F766" s="41" t="s">
        <v>339</v>
      </c>
      <c r="G766" t="s">
        <v>5278</v>
      </c>
      <c r="I766" s="5">
        <v>-75.150000000000006</v>
      </c>
      <c r="J766" s="5">
        <v>39.950000000000003</v>
      </c>
      <c r="K766" t="s">
        <v>1206</v>
      </c>
      <c r="L766" t="s">
        <v>1206</v>
      </c>
      <c r="M766" t="s">
        <v>1206</v>
      </c>
      <c r="N766" t="str">
        <f t="shared" si="154"/>
        <v>Philadelphia, Pennsylvania&lt;br&gt;&lt;span style=font-size:11px&gt;Black 1975-99&lt;/span&gt;&lt;br&gt; 0</v>
      </c>
      <c r="O766" t="str">
        <f t="shared" si="161"/>
        <v>B1970PhiladelphiaPennsylvania</v>
      </c>
      <c r="R766" t="str">
        <f t="shared" si="155"/>
        <v/>
      </c>
      <c r="S766" t="str">
        <f t="shared" si="157"/>
        <v>ar</v>
      </c>
      <c r="T766" t="str">
        <f t="shared" si="163"/>
        <v>r0</v>
      </c>
      <c r="U766" t="e">
        <f>IF(M766="consonant",#REF!,"")</f>
        <v>#REF!</v>
      </c>
      <c r="V766" t="str">
        <f t="shared" si="158"/>
        <v>lx</v>
      </c>
      <c r="W766" t="str">
        <f t="shared" si="159"/>
        <v>bk</v>
      </c>
      <c r="X766" t="str">
        <f t="shared" si="160"/>
        <v>un</v>
      </c>
      <c r="Y766" t="str">
        <f t="shared" si="156"/>
        <v>b</v>
      </c>
      <c r="AA766" t="str">
        <f t="shared" si="162"/>
        <v/>
      </c>
      <c r="AB766" t="e">
        <f>IF(I766="","","const "&amp;#REF!&amp;O766&amp;#REF!&amp;G766&amp;" = L.marker(["&amp;J766&amp;","&amp;I766&amp;"], {icon: "&amp;S766&amp;"_"&amp;Z766&amp;"}).bindPopup('This is "&amp;#REF!&amp;"').addTo("&amp;#REF!&amp;");")</f>
        <v>#REF!</v>
      </c>
      <c r="AG766" t="s">
        <v>5164</v>
      </c>
      <c r="BL766" t="s">
        <v>5164</v>
      </c>
    </row>
    <row r="767" spans="1:64">
      <c r="A767" t="s">
        <v>5334</v>
      </c>
      <c r="D767">
        <v>0</v>
      </c>
      <c r="F767" s="41" t="s">
        <v>328</v>
      </c>
      <c r="G767" t="s">
        <v>5151</v>
      </c>
      <c r="I767" s="5">
        <v>-74.16</v>
      </c>
      <c r="J767" s="5">
        <v>41.2</v>
      </c>
      <c r="K767" t="s">
        <v>1206</v>
      </c>
      <c r="L767" t="s">
        <v>1206</v>
      </c>
      <c r="M767" t="s">
        <v>1206</v>
      </c>
      <c r="N767" t="str">
        <f t="shared" si="154"/>
        <v>New York City, New York&lt;br&gt;&lt;span style=font-size:11px&gt;Black 1975-99&lt;/span&gt;&lt;br&gt; 0</v>
      </c>
      <c r="O767" t="str">
        <f t="shared" si="161"/>
        <v>B1970NewYorkCityNewYork</v>
      </c>
      <c r="P767" t="s">
        <v>398</v>
      </c>
      <c r="Q767">
        <v>3</v>
      </c>
      <c r="R767" t="str">
        <f t="shared" si="155"/>
        <v/>
      </c>
      <c r="S767" t="str">
        <f t="shared" si="157"/>
        <v>ar</v>
      </c>
      <c r="T767" t="str">
        <f t="shared" si="163"/>
        <v>r0</v>
      </c>
      <c r="U767" t="e">
        <f>IF(M767="consonant",#REF!,"")</f>
        <v>#REF!</v>
      </c>
      <c r="V767" t="str">
        <f t="shared" si="158"/>
        <v>lx</v>
      </c>
      <c r="W767" t="str">
        <f t="shared" si="159"/>
        <v>bk</v>
      </c>
      <c r="X767" t="str">
        <f t="shared" si="160"/>
        <v>un</v>
      </c>
      <c r="Y767" t="str">
        <f t="shared" si="156"/>
        <v>b</v>
      </c>
      <c r="AA767" t="str">
        <f t="shared" si="162"/>
        <v/>
      </c>
      <c r="AB767" t="e">
        <f>IF(I767="","","const "&amp;#REF!&amp;O767&amp;#REF!&amp;G767&amp;" = L.marker(["&amp;J767&amp;","&amp;I767&amp;"], {icon: "&amp;S767&amp;"_"&amp;Z767&amp;"}).bindPopup('This is "&amp;#REF!&amp;"').addTo("&amp;#REF!&amp;");")</f>
        <v>#REF!</v>
      </c>
      <c r="AG767" t="s">
        <v>5164</v>
      </c>
      <c r="BL767" t="s">
        <v>5164</v>
      </c>
    </row>
    <row r="768" spans="1:64">
      <c r="A768" t="s">
        <v>5334</v>
      </c>
      <c r="D768" t="s">
        <v>1241</v>
      </c>
      <c r="F768" s="42" t="s">
        <v>1014</v>
      </c>
      <c r="G768" t="s">
        <v>1014</v>
      </c>
      <c r="I768" s="5">
        <v>-77.396299999999997</v>
      </c>
      <c r="J768" s="5">
        <v>25.034300000000002</v>
      </c>
      <c r="N768" t="str">
        <f t="shared" si="154"/>
        <v>Bahamas, Bahamas&lt;br&gt;&lt;span style=font-size:11px&gt;Black 1975-99&lt;/span&gt;&lt;br&gt; (Childs &amp; Wolfram,  2005)</v>
      </c>
      <c r="O768" t="str">
        <f t="shared" si="161"/>
        <v>B1970BahamasBahamas</v>
      </c>
      <c r="R768" t="str">
        <f t="shared" si="155"/>
        <v>dp</v>
      </c>
      <c r="S768" t="str">
        <f t="shared" si="157"/>
        <v>ar</v>
      </c>
      <c r="T768" t="str">
        <f t="shared" si="163"/>
        <v>r0</v>
      </c>
      <c r="U768" t="str">
        <f>IF(M768="consonant",#REF!,"")</f>
        <v/>
      </c>
      <c r="V768" t="str">
        <f t="shared" si="158"/>
        <v>lx</v>
      </c>
      <c r="W768" t="str">
        <f t="shared" si="159"/>
        <v>bk</v>
      </c>
      <c r="X768" t="str">
        <f t="shared" si="160"/>
        <v>un</v>
      </c>
      <c r="Y768" t="str">
        <f t="shared" si="156"/>
        <v>b</v>
      </c>
      <c r="AA768" t="str">
        <f t="shared" si="162"/>
        <v>const B1970BahamasBahamas= L.marker([25.0343,-77.3963], {icon: dp_lx}).bindPopup('Bahamas, Bahamas&lt;br&gt;&lt;span style=font-size:11px&gt;Black 1975-99&lt;/span&gt;&lt;br&gt; (Childs &amp; Wolfram,  2005)').addTo(B1970);</v>
      </c>
      <c r="AB768" t="e">
        <f>IF(I768="","","const "&amp;#REF!&amp;O768&amp;#REF!&amp;G768&amp;" = L.marker(["&amp;J768&amp;","&amp;I768&amp;"], {icon: "&amp;S768&amp;"_"&amp;Z768&amp;"}).bindPopup('This is "&amp;#REF!&amp;"').addTo("&amp;#REF!&amp;");")</f>
        <v>#REF!</v>
      </c>
      <c r="AG768" t="s">
        <v>8477</v>
      </c>
      <c r="BL768" t="s">
        <v>5403</v>
      </c>
    </row>
    <row r="769" spans="1:64">
      <c r="A769" t="s">
        <v>5334</v>
      </c>
      <c r="D769">
        <v>0</v>
      </c>
      <c r="F769" s="41" t="s">
        <v>1237</v>
      </c>
      <c r="G769" t="s">
        <v>1009</v>
      </c>
      <c r="I769" s="5">
        <v>-77.297499999999999</v>
      </c>
      <c r="J769" s="5">
        <v>18.1096</v>
      </c>
      <c r="N769" t="str">
        <f t="shared" si="154"/>
        <v>Jamaica3, Jamaica&lt;br&gt;&lt;span style=font-size:11px&gt;Black 1975-99&lt;/span&gt;&lt;br&gt; 0</v>
      </c>
      <c r="O769" t="str">
        <f t="shared" si="161"/>
        <v>B1970Jamaica3Jamaica</v>
      </c>
      <c r="R769" t="str">
        <f t="shared" si="155"/>
        <v>lo</v>
      </c>
      <c r="S769" t="str">
        <f t="shared" si="157"/>
        <v>ar</v>
      </c>
      <c r="T769" t="str">
        <f t="shared" si="163"/>
        <v>r0</v>
      </c>
      <c r="U769" t="str">
        <f>IF(M769="consonant",#REF!,"")</f>
        <v/>
      </c>
      <c r="V769" t="str">
        <f t="shared" si="158"/>
        <v>lx</v>
      </c>
      <c r="W769" t="str">
        <f t="shared" si="159"/>
        <v>bk</v>
      </c>
      <c r="X769" t="str">
        <f t="shared" si="160"/>
        <v>un</v>
      </c>
      <c r="Y769" t="str">
        <f t="shared" si="156"/>
        <v>b</v>
      </c>
      <c r="AA769" t="str">
        <f t="shared" si="162"/>
        <v>const B1970Jamaica3Jamaica= L.marker([18.1096,-77.2975], {icon: lo_lx}).bindPopup('Jamaica3, Jamaica&lt;br&gt;&lt;span style=font-size:11px&gt;Black 1975-99&lt;/span&gt;&lt;br&gt; 0').addTo(B1970);</v>
      </c>
      <c r="AB769" t="e">
        <f>IF(I769="","","const "&amp;#REF!&amp;O769&amp;#REF!&amp;G769&amp;" = L.marker(["&amp;J769&amp;","&amp;I769&amp;"], {icon: "&amp;S769&amp;"_"&amp;Z769&amp;"}).bindPopup('This is "&amp;#REF!&amp;"').addTo("&amp;#REF!&amp;");")</f>
        <v>#REF!</v>
      </c>
      <c r="AG769" t="s">
        <v>8478</v>
      </c>
      <c r="BL769" t="s">
        <v>5404</v>
      </c>
    </row>
    <row r="770" spans="1:64">
      <c r="A770" t="s">
        <v>5334</v>
      </c>
      <c r="D770">
        <v>0</v>
      </c>
      <c r="F770" s="42" t="s">
        <v>1034</v>
      </c>
      <c r="G770" t="s">
        <v>1011</v>
      </c>
      <c r="I770" s="5">
        <v>-58.930199999999999</v>
      </c>
      <c r="J770" s="5">
        <v>4.8604000000000003</v>
      </c>
      <c r="N770" t="str">
        <f t="shared" si="154"/>
        <v>Guyana2, Guyana&lt;br&gt;&lt;span style=font-size:11px&gt;Black 1975-99&lt;/span&gt;&lt;br&gt; 0</v>
      </c>
      <c r="O770" t="str">
        <f t="shared" si="161"/>
        <v>B1970Guyana2Guyana</v>
      </c>
      <c r="R770" t="str">
        <f t="shared" si="155"/>
        <v>dp</v>
      </c>
      <c r="S770" t="str">
        <f t="shared" si="157"/>
        <v>ar</v>
      </c>
      <c r="T770" t="str">
        <f t="shared" si="163"/>
        <v>r0</v>
      </c>
      <c r="U770" t="str">
        <f>IF(M770="consonant",#REF!,"")</f>
        <v/>
      </c>
      <c r="V770" t="str">
        <f t="shared" si="158"/>
        <v>lx</v>
      </c>
      <c r="W770" t="str">
        <f t="shared" si="159"/>
        <v>bk</v>
      </c>
      <c r="X770" t="str">
        <f t="shared" si="160"/>
        <v>un</v>
      </c>
      <c r="Y770" t="str">
        <f t="shared" si="156"/>
        <v>b</v>
      </c>
      <c r="AA770" t="str">
        <f t="shared" si="162"/>
        <v>const B1970Guyana2Guyana= L.marker([4.8604,-58.9302], {icon: dp_lx}).bindPopup('Guyana2, Guyana&lt;br&gt;&lt;span style=font-size:11px&gt;Black 1975-99&lt;/span&gt;&lt;br&gt; 0').addTo(B1970);</v>
      </c>
      <c r="AB770" t="e">
        <f>IF(I770="","","const "&amp;#REF!&amp;O770&amp;#REF!&amp;G770&amp;" = L.marker(["&amp;J770&amp;","&amp;I770&amp;"], {icon: "&amp;S770&amp;"_"&amp;Z770&amp;"}).bindPopup('This is "&amp;#REF!&amp;"').addTo("&amp;#REF!&amp;");")</f>
        <v>#REF!</v>
      </c>
      <c r="AG770" t="s">
        <v>8479</v>
      </c>
      <c r="BL770" t="s">
        <v>5405</v>
      </c>
    </row>
    <row r="771" spans="1:64">
      <c r="A771" t="s">
        <v>5335</v>
      </c>
      <c r="D771" s="1" t="s">
        <v>5351</v>
      </c>
      <c r="E771" t="s">
        <v>1016</v>
      </c>
      <c r="F771" s="41" t="s">
        <v>1110</v>
      </c>
      <c r="G771" t="s">
        <v>5288</v>
      </c>
      <c r="I771" s="5">
        <v>-79.017700000000005</v>
      </c>
      <c r="J771" s="5">
        <v>34.572299999999998</v>
      </c>
      <c r="N771" t="str">
        <f t="shared" si="154"/>
        <v>Lumbee1, North Carolina&lt;br&gt;&lt;span style=font-size:11px&gt;Lumbee Indigenous 1900-44&lt;/span&gt;&lt;br&gt; Lumbee (Thomas, 2003)</v>
      </c>
      <c r="O771" t="str">
        <f t="shared" si="161"/>
        <v>N1900Lumbee1NorthCarolina</v>
      </c>
      <c r="R771" t="str">
        <f t="shared" si="155"/>
        <v>dp</v>
      </c>
      <c r="S771" t="str">
        <f t="shared" si="157"/>
        <v>ar</v>
      </c>
      <c r="T771" t="str">
        <f t="shared" si="163"/>
        <v>r0</v>
      </c>
      <c r="U771" t="str">
        <f>IF(M771="consonant",#REF!,"")</f>
        <v/>
      </c>
      <c r="V771" t="str">
        <f t="shared" si="158"/>
        <v>lx</v>
      </c>
      <c r="W771" t="str">
        <f t="shared" si="159"/>
        <v>bk</v>
      </c>
      <c r="X771" t="str">
        <f t="shared" si="160"/>
        <v>un</v>
      </c>
      <c r="Y771" t="str">
        <f t="shared" si="156"/>
        <v>b</v>
      </c>
      <c r="AA771" t="str">
        <f t="shared" si="162"/>
        <v>const N1900Lumbee1NorthCarolina= L.marker([34.5723,-79.0177], {icon: dp_lx}).bindPopup('Lumbee1, North Carolina&lt;br&gt;&lt;span style=font-size:11px&gt;Lumbee Indigenous 1900-44&lt;/span&gt;&lt;br&gt; Lumbee (Thomas, 2003)').addTo(N1900);</v>
      </c>
      <c r="AB771" t="e">
        <f>IF(I771="","","const "&amp;#REF!&amp;O771&amp;#REF!&amp;G771&amp;" = L.marker(["&amp;J771&amp;","&amp;I771&amp;"], {icon: "&amp;S771&amp;"_"&amp;Z771&amp;"}).bindPopup('This is "&amp;#REF!&amp;"').addTo("&amp;#REF!&amp;");")</f>
        <v>#REF!</v>
      </c>
      <c r="AG771" t="s">
        <v>8480</v>
      </c>
      <c r="BL771" t="s">
        <v>5759</v>
      </c>
    </row>
    <row r="772" spans="1:64">
      <c r="A772" t="s">
        <v>5336</v>
      </c>
      <c r="D772" s="1" t="s">
        <v>5351</v>
      </c>
      <c r="E772" t="s">
        <v>1016</v>
      </c>
      <c r="F772" s="41" t="s">
        <v>1111</v>
      </c>
      <c r="G772" t="s">
        <v>5288</v>
      </c>
      <c r="I772" s="5">
        <v>-79.017700000000005</v>
      </c>
      <c r="J772" s="5">
        <v>34.572299999999998</v>
      </c>
      <c r="N772" t="str">
        <f t="shared" ref="N772:N835" si="164">F772&amp;", "&amp;G772&amp;"&lt;br&gt;&lt;span style=font-size:11px&gt;"&amp;IF(E772="","",E772&amp;" ")&amp;IF(TRIM(LEFT(A772,LEN(A772)-4))="W","White ",IF(TRIM(LEFT(A772,LEN(A772)-4))="B","Black ",IF(TRIM(LEFT(A772,LEN(A772)-4))="L","Hispanic ",IF(TRIM(LEFT(A772,LEN(A772)-4))="N","Indigenous ",IF(TRIM(LEFT(A772,LEN(A772)-4))="A","Asian ","")))))&amp;IF(TRIM(RIGHT(A772,LEN(A772)-1))="1700","1700-99",IF(TRIM(RIGHT(A772,LEN(A772)-1))="1800","1800-44",IF(TRIM(RIGHT(A772,LEN(A772)-1))="1850","1845-74",IF(TRIM(RIGHT(A772,LEN(A772)-1))="1870","1875-99",IF(TRIM(RIGHT(A772,LEN(A772)-1))="1900","1900-44",IF(TRIM(RIGHT(A772,LEN(A772)-1))="1950","1945-74",IF(TRIM(RIGHT(A772,LEN(A772)-1))="1970","1975-99","")))))))&amp;"&lt;/span&gt;&lt;br&gt;"&amp;B772&amp;" "&amp;IF(E772="","",E772&amp;" ")&amp;D772</f>
        <v>Lumbee2, North Carolina&lt;br&gt;&lt;span style=font-size:11px&gt;Lumbee Indigenous 1945-74&lt;/span&gt;&lt;br&gt; Lumbee (Thomas, 2003)</v>
      </c>
      <c r="O772" t="str">
        <f t="shared" si="161"/>
        <v>N1950Lumbee2NorthCarolina</v>
      </c>
      <c r="R772" t="str">
        <f t="shared" si="155"/>
        <v>dp</v>
      </c>
      <c r="S772" t="str">
        <f t="shared" si="157"/>
        <v>ar</v>
      </c>
      <c r="T772" t="str">
        <f t="shared" si="163"/>
        <v>r0</v>
      </c>
      <c r="U772" t="str">
        <f>IF(M772="consonant",#REF!,"")</f>
        <v/>
      </c>
      <c r="V772" t="str">
        <f t="shared" si="158"/>
        <v>lx</v>
      </c>
      <c r="W772" t="str">
        <f t="shared" si="159"/>
        <v>bk</v>
      </c>
      <c r="X772" t="str">
        <f t="shared" si="160"/>
        <v>un</v>
      </c>
      <c r="Y772" t="str">
        <f t="shared" si="156"/>
        <v>b</v>
      </c>
      <c r="AA772" t="str">
        <f t="shared" si="162"/>
        <v>const N1950Lumbee2NorthCarolina= L.marker([34.5723,-79.0177], {icon: dp_lx}).bindPopup('Lumbee2, North Carolina&lt;br&gt;&lt;span style=font-size:11px&gt;Lumbee Indigenous 1945-74&lt;/span&gt;&lt;br&gt; Lumbee (Thomas, 2003)').addTo(N1950);</v>
      </c>
      <c r="AB772" t="e">
        <f>IF(I772="","","const "&amp;#REF!&amp;O772&amp;#REF!&amp;G772&amp;" = L.marker(["&amp;J772&amp;","&amp;I772&amp;"], {icon: "&amp;S772&amp;"_"&amp;Z772&amp;"}).bindPopup('This is "&amp;#REF!&amp;"').addTo("&amp;#REF!&amp;");")</f>
        <v>#REF!</v>
      </c>
      <c r="AG772" t="s">
        <v>8481</v>
      </c>
      <c r="BL772" t="s">
        <v>5760</v>
      </c>
    </row>
    <row r="773" spans="1:64">
      <c r="A773" t="s">
        <v>5336</v>
      </c>
      <c r="D773" s="1" t="s">
        <v>5351</v>
      </c>
      <c r="E773" t="s">
        <v>497</v>
      </c>
      <c r="F773" s="41" t="s">
        <v>497</v>
      </c>
      <c r="G773" t="s">
        <v>5288</v>
      </c>
      <c r="I773" s="5">
        <v>-83.314300000000003</v>
      </c>
      <c r="J773" s="5">
        <v>35.474499999999999</v>
      </c>
      <c r="N773" t="str">
        <f t="shared" si="164"/>
        <v>Cherokee, North Carolina&lt;br&gt;&lt;span style=font-size:11px&gt;Cherokee Indigenous 1945-74&lt;/span&gt;&lt;br&gt; Cherokee (Thomas, 2003)</v>
      </c>
      <c r="O773" t="str">
        <f t="shared" si="161"/>
        <v>N1950CherokeeNorthCarolina</v>
      </c>
      <c r="R773" t="str">
        <f t="shared" si="155"/>
        <v>dp</v>
      </c>
      <c r="S773" t="str">
        <f t="shared" si="157"/>
        <v>ar</v>
      </c>
      <c r="T773" t="str">
        <f t="shared" si="163"/>
        <v>r0</v>
      </c>
      <c r="U773" t="str">
        <f>IF(M773="consonant",#REF!,"")</f>
        <v/>
      </c>
      <c r="V773" t="str">
        <f t="shared" si="158"/>
        <v>lx</v>
      </c>
      <c r="W773" t="str">
        <f t="shared" si="159"/>
        <v>bk</v>
      </c>
      <c r="X773" t="str">
        <f t="shared" si="160"/>
        <v>un</v>
      </c>
      <c r="Y773" t="str">
        <f t="shared" si="156"/>
        <v>b</v>
      </c>
      <c r="AA773" t="str">
        <f t="shared" si="162"/>
        <v>const N1950CherokeeNorthCarolina= L.marker([35.4745,-83.3143], {icon: dp_lx}).bindPopup('Cherokee, North Carolina&lt;br&gt;&lt;span style=font-size:11px&gt;Cherokee Indigenous 1945-74&lt;/span&gt;&lt;br&gt; Cherokee (Thomas, 2003)').addTo(N1950);</v>
      </c>
      <c r="AB773" t="e">
        <f>IF(I773="","","const "&amp;#REF!&amp;O773&amp;#REF!&amp;G773&amp;" = L.marker(["&amp;J773&amp;","&amp;I773&amp;"], {icon: "&amp;S773&amp;"_"&amp;Z773&amp;"}).bindPopup('This is "&amp;#REF!&amp;"').addTo("&amp;#REF!&amp;");")</f>
        <v>#REF!</v>
      </c>
      <c r="AG773" t="s">
        <v>8482</v>
      </c>
      <c r="BL773" t="s">
        <v>5761</v>
      </c>
    </row>
    <row r="774" spans="1:64">
      <c r="A774" t="s">
        <v>5336</v>
      </c>
      <c r="D774" s="1" t="s">
        <v>5351</v>
      </c>
      <c r="E774" t="s">
        <v>1017</v>
      </c>
      <c r="F774" s="41" t="s">
        <v>1017</v>
      </c>
      <c r="G774" t="s">
        <v>13</v>
      </c>
      <c r="I774" s="5">
        <v>-109.04519999999999</v>
      </c>
      <c r="J774" s="5">
        <v>36.067799999999998</v>
      </c>
      <c r="N774" t="str">
        <f t="shared" si="164"/>
        <v>Navajo, AZ&lt;br&gt;&lt;span style=font-size:11px&gt;Navajo Indigenous 1945-74&lt;/span&gt;&lt;br&gt; Navajo (Thomas, 2003)</v>
      </c>
      <c r="O774" t="str">
        <f t="shared" si="161"/>
        <v>N1950NavajoAZ</v>
      </c>
      <c r="R774" t="str">
        <f t="shared" si="155"/>
        <v>dp</v>
      </c>
      <c r="S774" t="str">
        <f t="shared" si="157"/>
        <v>ar</v>
      </c>
      <c r="T774" t="str">
        <f t="shared" si="163"/>
        <v>r0</v>
      </c>
      <c r="U774" t="str">
        <f>IF(M774="consonant",#REF!,"")</f>
        <v/>
      </c>
      <c r="V774" t="str">
        <f t="shared" si="158"/>
        <v>lx</v>
      </c>
      <c r="W774" t="str">
        <f t="shared" si="159"/>
        <v>bk</v>
      </c>
      <c r="X774" t="str">
        <f t="shared" si="160"/>
        <v>un</v>
      </c>
      <c r="Y774" t="str">
        <f t="shared" si="156"/>
        <v>b</v>
      </c>
      <c r="AA774" t="str">
        <f t="shared" si="162"/>
        <v>const N1950NavajoAZ= L.marker([36.0678,-109.0452], {icon: dp_lx}).bindPopup('Navajo, AZ&lt;br&gt;&lt;span style=font-size:11px&gt;Navajo Indigenous 1945-74&lt;/span&gt;&lt;br&gt; Navajo (Thomas, 2003)').addTo(N1950);</v>
      </c>
      <c r="AB774" t="e">
        <f>IF(I774="","","const "&amp;#REF!&amp;O774&amp;#REF!&amp;G774&amp;" = L.marker(["&amp;J774&amp;","&amp;I774&amp;"], {icon: "&amp;S774&amp;"_"&amp;Z774&amp;"}).bindPopup('This is "&amp;#REF!&amp;"').addTo("&amp;#REF!&amp;");")</f>
        <v>#REF!</v>
      </c>
      <c r="AG774" t="s">
        <v>8483</v>
      </c>
      <c r="BL774" t="s">
        <v>5762</v>
      </c>
    </row>
    <row r="775" spans="1:64">
      <c r="A775" t="s">
        <v>5336</v>
      </c>
      <c r="D775" t="s">
        <v>1267</v>
      </c>
      <c r="E775" t="s">
        <v>1019</v>
      </c>
      <c r="F775" s="41" t="s">
        <v>1019</v>
      </c>
      <c r="G775" t="s">
        <v>13</v>
      </c>
      <c r="I775" s="5">
        <v>-110.6417</v>
      </c>
      <c r="J775" s="5">
        <v>35.869700000000002</v>
      </c>
      <c r="N775" t="str">
        <f t="shared" si="164"/>
        <v>Hopi, AZ&lt;br&gt;&lt;span style=font-size:11px&gt;Hopi Indigenous 1945-74&lt;/span&gt;&lt;br&gt; Hopi (Penfield-Japser, 1977) &amp; (Leap, 1993)</v>
      </c>
      <c r="O775" t="str">
        <f t="shared" si="161"/>
        <v>N1950HopiAZ</v>
      </c>
      <c r="R775" t="str">
        <f t="shared" si="155"/>
        <v>dp</v>
      </c>
      <c r="S775" t="str">
        <f t="shared" si="157"/>
        <v>ar</v>
      </c>
      <c r="T775" t="str">
        <f t="shared" si="163"/>
        <v>r0</v>
      </c>
      <c r="U775" t="str">
        <f>IF(M775="consonant",#REF!,"")</f>
        <v/>
      </c>
      <c r="V775" t="str">
        <f t="shared" si="158"/>
        <v>lx</v>
      </c>
      <c r="W775" t="str">
        <f t="shared" si="159"/>
        <v>bk</v>
      </c>
      <c r="X775" t="str">
        <f t="shared" si="160"/>
        <v>un</v>
      </c>
      <c r="Y775" t="str">
        <f t="shared" si="156"/>
        <v>b</v>
      </c>
      <c r="AA775" t="str">
        <f t="shared" si="162"/>
        <v>const N1950HopiAZ= L.marker([35.8697,-110.6417], {icon: dp_lx}).bindPopup('Hopi, AZ&lt;br&gt;&lt;span style=font-size:11px&gt;Hopi Indigenous 1945-74&lt;/span&gt;&lt;br&gt; Hopi (Penfield-Japser, 1977) &amp; (Leap, 1993)').addTo(N1950);</v>
      </c>
      <c r="AB775" t="e">
        <f>IF(I775="","","const "&amp;#REF!&amp;O775&amp;#REF!&amp;G775&amp;" = L.marker(["&amp;J775&amp;","&amp;I775&amp;"], {icon: "&amp;S775&amp;"_"&amp;Z775&amp;"}).bindPopup('This is "&amp;#REF!&amp;"').addTo("&amp;#REF!&amp;");")</f>
        <v>#REF!</v>
      </c>
      <c r="AG775" t="s">
        <v>8484</v>
      </c>
      <c r="BL775" t="s">
        <v>5763</v>
      </c>
    </row>
    <row r="776" spans="1:64">
      <c r="A776" t="s">
        <v>5336</v>
      </c>
      <c r="D776" t="s">
        <v>1267</v>
      </c>
      <c r="E776" t="s">
        <v>1020</v>
      </c>
      <c r="F776" s="41" t="s">
        <v>1020</v>
      </c>
      <c r="G776" t="s">
        <v>5290</v>
      </c>
      <c r="I776" s="5">
        <v>-114.6323</v>
      </c>
      <c r="J776" s="5">
        <v>34.8964</v>
      </c>
      <c r="N776" t="str">
        <f t="shared" si="164"/>
        <v>Mohave, California&lt;br&gt;&lt;span style=font-size:11px&gt;Mohave Indigenous 1945-74&lt;/span&gt;&lt;br&gt; Mohave (Penfield-Japser, 1977) &amp; (Leap, 1993)</v>
      </c>
      <c r="O776" t="str">
        <f t="shared" si="161"/>
        <v>N1950MohaveCalifornia</v>
      </c>
      <c r="R776" t="str">
        <f t="shared" si="155"/>
        <v>dp</v>
      </c>
      <c r="S776" t="str">
        <f t="shared" si="157"/>
        <v>ar</v>
      </c>
      <c r="T776" t="str">
        <f t="shared" si="163"/>
        <v>r0</v>
      </c>
      <c r="U776" t="str">
        <f>IF(M776="consonant",#REF!,"")</f>
        <v/>
      </c>
      <c r="V776" t="str">
        <f t="shared" si="158"/>
        <v>lx</v>
      </c>
      <c r="W776" t="str">
        <f t="shared" si="159"/>
        <v>bk</v>
      </c>
      <c r="X776" t="str">
        <f t="shared" si="160"/>
        <v>un</v>
      </c>
      <c r="Y776" t="str">
        <f t="shared" si="156"/>
        <v>b</v>
      </c>
      <c r="AA776" t="str">
        <f t="shared" si="162"/>
        <v>const N1950MohaveCalifornia= L.marker([34.8964,-114.6323], {icon: dp_lx}).bindPopup('Mohave, California&lt;br&gt;&lt;span style=font-size:11px&gt;Mohave Indigenous 1945-74&lt;/span&gt;&lt;br&gt; Mohave (Penfield-Japser, 1977) &amp; (Leap, 1993)').addTo(N1950);</v>
      </c>
      <c r="AB776" t="e">
        <f>IF(I776="","","const "&amp;#REF!&amp;O776&amp;#REF!&amp;G776&amp;" = L.marker(["&amp;J776&amp;","&amp;I776&amp;"], {icon: "&amp;S776&amp;"_"&amp;Z776&amp;"}).bindPopup('This is "&amp;#REF!&amp;"').addTo("&amp;#REF!&amp;");")</f>
        <v>#REF!</v>
      </c>
      <c r="AG776" t="s">
        <v>8485</v>
      </c>
      <c r="BL776" t="s">
        <v>5764</v>
      </c>
    </row>
    <row r="777" spans="1:64">
      <c r="A777" t="s">
        <v>5336</v>
      </c>
      <c r="D777" t="s">
        <v>1266</v>
      </c>
      <c r="E777" t="s">
        <v>1021</v>
      </c>
      <c r="F777" s="41" t="s">
        <v>1021</v>
      </c>
      <c r="G777" t="s">
        <v>203</v>
      </c>
      <c r="I777" s="5">
        <v>-106.68940000000001</v>
      </c>
      <c r="J777" s="5">
        <v>34.906100000000002</v>
      </c>
      <c r="N777" t="str">
        <f t="shared" si="164"/>
        <v>Isleta, NM&lt;br&gt;&lt;span style=font-size:11px&gt;Isleta Indigenous 1945-74&lt;/span&gt;&lt;br&gt; Isleta (Leap, 1973) in (Leap, 1993)</v>
      </c>
      <c r="O777" t="str">
        <f t="shared" si="161"/>
        <v>N1950IsletaNM</v>
      </c>
      <c r="R777" t="str">
        <f t="shared" si="155"/>
        <v>dp</v>
      </c>
      <c r="S777" t="str">
        <f t="shared" si="157"/>
        <v>ar</v>
      </c>
      <c r="T777" t="str">
        <f t="shared" si="163"/>
        <v>r0</v>
      </c>
      <c r="U777" t="str">
        <f>IF(M777="consonant",#REF!,"")</f>
        <v/>
      </c>
      <c r="V777" t="str">
        <f t="shared" si="158"/>
        <v>lx</v>
      </c>
      <c r="W777" t="str">
        <f t="shared" si="159"/>
        <v>bk</v>
      </c>
      <c r="X777" t="str">
        <f t="shared" si="160"/>
        <v>un</v>
      </c>
      <c r="Y777" t="str">
        <f t="shared" si="156"/>
        <v>b</v>
      </c>
      <c r="AA777" t="str">
        <f t="shared" si="162"/>
        <v>const N1950IsletaNM= L.marker([34.9061,-106.6894], {icon: dp_lx}).bindPopup('Isleta, NM&lt;br&gt;&lt;span style=font-size:11px&gt;Isleta Indigenous 1945-74&lt;/span&gt;&lt;br&gt; Isleta (Leap, 1973) in (Leap, 1993)').addTo(N1950);</v>
      </c>
      <c r="AB777" t="e">
        <f>IF(I777="","","const "&amp;#REF!&amp;O777&amp;#REF!&amp;G777&amp;" = L.marker(["&amp;J777&amp;","&amp;I777&amp;"], {icon: "&amp;S777&amp;"_"&amp;Z777&amp;"}).bindPopup('This is "&amp;#REF!&amp;"').addTo("&amp;#REF!&amp;");")</f>
        <v>#REF!</v>
      </c>
      <c r="AG777" t="s">
        <v>8486</v>
      </c>
      <c r="BL777" t="s">
        <v>5765</v>
      </c>
    </row>
    <row r="778" spans="1:64">
      <c r="A778" t="s">
        <v>5336</v>
      </c>
      <c r="D778" t="s">
        <v>1103</v>
      </c>
      <c r="E778" t="s">
        <v>1022</v>
      </c>
      <c r="F778" s="41" t="s">
        <v>1022</v>
      </c>
      <c r="G778" t="s">
        <v>1083</v>
      </c>
      <c r="I778" s="5">
        <v>-131.57669999999999</v>
      </c>
      <c r="J778" s="5">
        <v>55.129199999999997</v>
      </c>
      <c r="N778" t="str">
        <f t="shared" si="164"/>
        <v>Tsimshian, BC&lt;br&gt;&lt;span style=font-size:11px&gt;Tsimshian Indigenous 1945-74&lt;/span&gt;&lt;br&gt; Tsimshian Leap</v>
      </c>
      <c r="O778" t="str">
        <f t="shared" si="161"/>
        <v>N1950TsimshianBC</v>
      </c>
      <c r="R778" t="str">
        <f t="shared" ref="R778:R845" si="165">IF(M778="consonant","",IF(G778="Jamaica","lo",IF(OR(A778="W1700",A778="B1850",M778="Carib",M778="LA",M778="UM",M778="Bra",M778="EaNL"),"mn","dp")))</f>
        <v>dp</v>
      </c>
      <c r="S778" t="str">
        <f t="shared" si="157"/>
        <v>ar</v>
      </c>
      <c r="T778" t="str">
        <f t="shared" si="163"/>
        <v>r0</v>
      </c>
      <c r="U778" t="str">
        <f>IF(M778="consonant",#REF!,"")</f>
        <v/>
      </c>
      <c r="V778" t="str">
        <f t="shared" si="158"/>
        <v>lx</v>
      </c>
      <c r="W778" t="str">
        <f t="shared" si="159"/>
        <v>bk</v>
      </c>
      <c r="X778" t="str">
        <f t="shared" si="160"/>
        <v>un</v>
      </c>
      <c r="Y778" t="str">
        <f t="shared" si="156"/>
        <v>b</v>
      </c>
      <c r="AA778" t="str">
        <f t="shared" si="162"/>
        <v>const N1950TsimshianBC= L.marker([55.1292,-131.5767], {icon: dp_lx}).bindPopup('Tsimshian, BC&lt;br&gt;&lt;span style=font-size:11px&gt;Tsimshian Indigenous 1945-74&lt;/span&gt;&lt;br&gt; Tsimshian Leap').addTo(N1950);</v>
      </c>
      <c r="AB778" t="e">
        <f>IF(I778="","","const "&amp;#REF!&amp;O778&amp;#REF!&amp;G778&amp;" = L.marker(["&amp;J778&amp;","&amp;I778&amp;"], {icon: "&amp;S778&amp;"_"&amp;Z778&amp;"}).bindPopup('This is "&amp;#REF!&amp;"').addTo("&amp;#REF!&amp;");")</f>
        <v>#REF!</v>
      </c>
      <c r="AG778" t="s">
        <v>8487</v>
      </c>
      <c r="BL778" t="s">
        <v>5766</v>
      </c>
    </row>
    <row r="779" spans="1:64">
      <c r="A779" t="s">
        <v>5336</v>
      </c>
      <c r="B779" s="22"/>
      <c r="C779" s="22"/>
      <c r="D779" t="s">
        <v>1263</v>
      </c>
      <c r="E779" s="22" t="s">
        <v>1113</v>
      </c>
      <c r="F779" s="42" t="s">
        <v>1113</v>
      </c>
      <c r="G779" t="s">
        <v>5293</v>
      </c>
      <c r="I779" s="5">
        <v>-131.57669999999999</v>
      </c>
      <c r="J779" s="5">
        <v>56.129199999999997</v>
      </c>
      <c r="K779" t="s">
        <v>24</v>
      </c>
      <c r="L779" t="s">
        <v>24</v>
      </c>
      <c r="M779" t="s">
        <v>24</v>
      </c>
      <c r="N779" t="str">
        <f t="shared" si="164"/>
        <v>Houma, Louisiana&lt;br&gt;&lt;span style=font-size:11px&gt;Houma Indigenous 1945-74&lt;/span&gt;&lt;br&gt; Houma (Strand &amp; Wroblewski, 2010)</v>
      </c>
      <c r="O779" t="str">
        <f t="shared" si="161"/>
        <v>N1950HoumaLouisiana</v>
      </c>
      <c r="R779" t="str">
        <f t="shared" si="165"/>
        <v>mn</v>
      </c>
      <c r="S779" t="str">
        <f t="shared" si="157"/>
        <v>ar</v>
      </c>
      <c r="T779" t="str">
        <f t="shared" si="163"/>
        <v>r0</v>
      </c>
      <c r="U779" t="str">
        <f>IF(M779="consonant",#REF!,"")</f>
        <v/>
      </c>
      <c r="V779" t="str">
        <f t="shared" si="158"/>
        <v>lx</v>
      </c>
      <c r="W779" t="str">
        <f t="shared" si="159"/>
        <v>bk</v>
      </c>
      <c r="X779" t="str">
        <f t="shared" si="160"/>
        <v>un</v>
      </c>
      <c r="Y779" t="str">
        <f t="shared" si="156"/>
        <v>b</v>
      </c>
      <c r="AA779" t="str">
        <f t="shared" si="162"/>
        <v>const N1950HoumaLouisiana= L.marker([56.1292,-131.5767], {icon: mn_lx}).bindPopup('Houma, Louisiana&lt;br&gt;&lt;span style=font-size:11px&gt;Houma Indigenous 1945-74&lt;/span&gt;&lt;br&gt; Houma (Strand &amp; Wroblewski, 2010)').addTo(N1950);</v>
      </c>
      <c r="AB779" t="e">
        <f>IF(I779="","","const "&amp;#REF!&amp;O779&amp;#REF!&amp;G779&amp;" = L.marker(["&amp;J779&amp;","&amp;I779&amp;"], {icon: "&amp;S779&amp;"_"&amp;Z779&amp;"}).bindPopup('This is "&amp;#REF!&amp;"').addTo("&amp;#REF!&amp;");")</f>
        <v>#REF!</v>
      </c>
      <c r="AG779" t="s">
        <v>8488</v>
      </c>
      <c r="BL779" t="s">
        <v>5767</v>
      </c>
    </row>
    <row r="780" spans="1:64">
      <c r="A780" t="s">
        <v>5336</v>
      </c>
      <c r="B780" s="22"/>
      <c r="C780" s="22"/>
      <c r="D780" t="s">
        <v>1264</v>
      </c>
      <c r="E780" s="22"/>
      <c r="F780" s="42" t="s">
        <v>1207</v>
      </c>
      <c r="G780" t="s">
        <v>240</v>
      </c>
      <c r="I780" s="5"/>
      <c r="J780" s="5"/>
      <c r="N780" t="str">
        <f t="shared" si="164"/>
        <v>Eoklahoma, OK&lt;br&gt;&lt;span style=font-size:11px&gt;Indigenous 1945-74&lt;/span&gt;&lt;br&gt; (McBride, 2015)</v>
      </c>
      <c r="O780" t="str">
        <f t="shared" si="161"/>
        <v>N1950EoklahomaOK</v>
      </c>
      <c r="R780" t="str">
        <f t="shared" si="165"/>
        <v>dp</v>
      </c>
      <c r="S780" t="str">
        <f t="shared" si="157"/>
        <v>ar</v>
      </c>
      <c r="T780" t="str">
        <f t="shared" si="163"/>
        <v>r0</v>
      </c>
      <c r="U780" t="str">
        <f>IF(M780="consonant",#REF!,"")</f>
        <v/>
      </c>
      <c r="V780" t="str">
        <f t="shared" si="158"/>
        <v>lx</v>
      </c>
      <c r="W780" t="str">
        <f t="shared" si="159"/>
        <v>bk</v>
      </c>
      <c r="X780" t="str">
        <f t="shared" si="160"/>
        <v>un</v>
      </c>
      <c r="Y780" t="str">
        <f t="shared" si="156"/>
        <v>b</v>
      </c>
      <c r="AA780" t="str">
        <f t="shared" si="162"/>
        <v/>
      </c>
      <c r="AB780" t="str">
        <f>IF(I780="","","const "&amp;#REF!&amp;O780&amp;#REF!&amp;G780&amp;" = L.marker(["&amp;J780&amp;","&amp;I780&amp;"], {icon: "&amp;S780&amp;"_"&amp;Z780&amp;"}).bindPopup('This is "&amp;#REF!&amp;"').addTo("&amp;#REF!&amp;");")</f>
        <v/>
      </c>
      <c r="AG780" t="s">
        <v>5164</v>
      </c>
      <c r="BL780" t="s">
        <v>5164</v>
      </c>
    </row>
    <row r="781" spans="1:64">
      <c r="A781" t="s">
        <v>5336</v>
      </c>
      <c r="B781" s="22"/>
      <c r="C781" s="22"/>
      <c r="E781" s="22" t="s">
        <v>7775</v>
      </c>
      <c r="F781" s="42"/>
      <c r="I781" s="5"/>
      <c r="J781" s="5"/>
      <c r="N781" t="str">
        <f t="shared" si="164"/>
        <v xml:space="preserve">, &lt;br&gt;&lt;span style=font-size:11px&gt;Paiute, Shoshone, Washo Indigenous 1945-74&lt;/span&gt;&lt;br&gt; Paiute, Shoshone, Washo </v>
      </c>
      <c r="S781" t="str">
        <f t="shared" si="157"/>
        <v>ar</v>
      </c>
      <c r="T781" t="str">
        <f t="shared" si="163"/>
        <v>r0</v>
      </c>
      <c r="AA781" t="str">
        <f t="shared" si="162"/>
        <v/>
      </c>
      <c r="AG781" t="s">
        <v>5164</v>
      </c>
    </row>
    <row r="782" spans="1:64">
      <c r="A782" t="s">
        <v>7774</v>
      </c>
      <c r="B782" s="22"/>
      <c r="C782" s="22"/>
      <c r="E782" s="22" t="s">
        <v>7775</v>
      </c>
      <c r="F782" s="42"/>
      <c r="I782" s="5"/>
      <c r="J782" s="5"/>
      <c r="N782" t="str">
        <f t="shared" si="164"/>
        <v xml:space="preserve">, &lt;br&gt;&lt;span style=font-size:11px&gt;Paiute, Shoshone, Washo Indigenous 1975-99&lt;/span&gt;&lt;br&gt; Paiute, Shoshone, Washo </v>
      </c>
      <c r="T782" t="str">
        <f t="shared" si="163"/>
        <v>r0</v>
      </c>
      <c r="AA782" t="str">
        <f t="shared" si="162"/>
        <v/>
      </c>
      <c r="AG782" t="s">
        <v>5164</v>
      </c>
    </row>
    <row r="783" spans="1:64">
      <c r="A783" t="s">
        <v>7774</v>
      </c>
      <c r="B783" s="22"/>
      <c r="C783" s="22"/>
      <c r="E783" s="22" t="s">
        <v>7773</v>
      </c>
      <c r="F783" s="42"/>
      <c r="I783" s="5"/>
      <c r="J783" s="5"/>
      <c r="N783" t="str">
        <f t="shared" si="164"/>
        <v xml:space="preserve">, &lt;br&gt;&lt;span style=font-size:11px&gt;Yakama Indigenous 1975-99&lt;/span&gt;&lt;br&gt; Yakama </v>
      </c>
      <c r="T783" t="str">
        <f t="shared" si="163"/>
        <v>r0</v>
      </c>
      <c r="AA783" t="str">
        <f t="shared" si="162"/>
        <v/>
      </c>
      <c r="AG783" t="s">
        <v>5164</v>
      </c>
    </row>
    <row r="784" spans="1:64">
      <c r="A784" t="s">
        <v>5339</v>
      </c>
      <c r="B784" t="s">
        <v>6764</v>
      </c>
      <c r="D784" s="1" t="s">
        <v>5351</v>
      </c>
      <c r="E784" s="1"/>
      <c r="F784" s="42" t="s">
        <v>1227</v>
      </c>
      <c r="G784" s="23" t="s">
        <v>5294</v>
      </c>
      <c r="H784" s="23"/>
      <c r="I784" s="5">
        <v>-96.23</v>
      </c>
      <c r="J784" s="5">
        <v>33.590000000000003</v>
      </c>
      <c r="N784" t="str">
        <f t="shared" si="164"/>
        <v>Cuero, Texas&lt;br&gt;&lt;span style=font-size:11px&gt;Hispanic 1900-44&lt;/span&gt;&lt;br&gt;Speaker 172 (Thomas, 2003)</v>
      </c>
      <c r="O784" t="str">
        <f t="shared" si="161"/>
        <v>L1900CueroTexasSpeaker172</v>
      </c>
      <c r="R784" t="str">
        <f t="shared" si="165"/>
        <v>dp</v>
      </c>
      <c r="S784" t="str">
        <f t="shared" ref="S784:S810" si="166">IF(A784="W1700","na",IF(OR(M784="Carib",M784="NYC",M784="ENE"),"au",IF(M784="CAN","ao","ar")))</f>
        <v>ar</v>
      </c>
      <c r="T784" t="str">
        <f t="shared" si="163"/>
        <v>r0</v>
      </c>
      <c r="U784" t="str">
        <f>IF(M784="consonant",#REF!,"")</f>
        <v/>
      </c>
      <c r="V784" t="str">
        <f t="shared" ref="V784:V810" si="167">IF(OR(M784="W",M784="M",M784="ENE"),"we",IF(OR(M784="MA",M784="NYC",M784="OH"),"sa1",IF(OR(M784="OS",M784="LAGS_SSE",M784="Speaker _S",M784="PADS_SSE"),"sl","lx")))</f>
        <v>lx</v>
      </c>
      <c r="W784" t="str">
        <f t="shared" ref="W784:W810" si="168">IF(OR(M784="S",M784="M"),"fr",IF(OR(M784="W"),"ce","bk"))</f>
        <v>bk</v>
      </c>
      <c r="X784" t="str">
        <f t="shared" ref="X784:X810" si="169">IF(T784="","",IF(OR(A784="W1900",A784="W1950",A784="W1970"),"ho","un"))</f>
        <v>un</v>
      </c>
      <c r="Y784" t="str">
        <f t="shared" ref="Y784:Y810" si="170">IF(D784="LAGS","a","b")</f>
        <v>b</v>
      </c>
      <c r="AA784" t="str">
        <f t="shared" si="162"/>
        <v>const L1900CueroTexasSpeaker172= L.marker([33.59,-96.23], {icon: dp_lx}).bindPopup('Cuero, Texas&lt;br&gt;&lt;span style=font-size:11px&gt;Hispanic 1900-44&lt;/span&gt;&lt;br&gt;Speaker 172 (Thomas, 2003)').addTo(L1900);</v>
      </c>
      <c r="AB784" t="e">
        <f>IF(I784="","","const "&amp;#REF!&amp;O784&amp;#REF!&amp;G784&amp;" = L.marker(["&amp;J784&amp;","&amp;I784&amp;"], {icon: "&amp;S784&amp;"_"&amp;Z784&amp;"}).bindPopup('This is "&amp;#REF!&amp;"').addTo("&amp;#REF!&amp;");")</f>
        <v>#REF!</v>
      </c>
      <c r="AG784" t="s">
        <v>8489</v>
      </c>
      <c r="BL784" t="s">
        <v>7296</v>
      </c>
    </row>
    <row r="785" spans="1:64" ht="22" customHeight="1">
      <c r="A785" t="s">
        <v>5339</v>
      </c>
      <c r="B785" t="s">
        <v>6766</v>
      </c>
      <c r="D785" s="1" t="s">
        <v>5351</v>
      </c>
      <c r="E785" s="1"/>
      <c r="F785" s="42" t="s">
        <v>1228</v>
      </c>
      <c r="G785" t="s">
        <v>5294</v>
      </c>
      <c r="I785" s="5">
        <v>-97.289400000000001</v>
      </c>
      <c r="J785" s="5">
        <v>29.092400000000001</v>
      </c>
      <c r="N785" t="str">
        <f t="shared" si="164"/>
        <v>Edinburgh, Texas&lt;br&gt;&lt;span style=font-size:11px&gt;Hispanic 1900-44&lt;/span&gt;&lt;br&gt;Speaker 173 (Thomas, 2003)</v>
      </c>
      <c r="O785" t="str">
        <f t="shared" si="161"/>
        <v>L1900EdinburghTexasSpeaker173</v>
      </c>
      <c r="R785" t="str">
        <f t="shared" si="165"/>
        <v>dp</v>
      </c>
      <c r="S785" t="str">
        <f t="shared" si="166"/>
        <v>ar</v>
      </c>
      <c r="T785" t="str">
        <f t="shared" si="163"/>
        <v>r0</v>
      </c>
      <c r="U785" t="str">
        <f>IF(M785="consonant",#REF!,"")</f>
        <v/>
      </c>
      <c r="V785" t="str">
        <f t="shared" si="167"/>
        <v>lx</v>
      </c>
      <c r="W785" t="str">
        <f t="shared" si="168"/>
        <v>bk</v>
      </c>
      <c r="X785" t="str">
        <f t="shared" si="169"/>
        <v>un</v>
      </c>
      <c r="Y785" t="str">
        <f t="shared" si="170"/>
        <v>b</v>
      </c>
      <c r="AA785" t="str">
        <f t="shared" si="162"/>
        <v>const L1900EdinburghTexasSpeaker173= L.marker([29.0924,-97.2894], {icon: dp_lx}).bindPopup('Edinburgh, Texas&lt;br&gt;&lt;span style=font-size:11px&gt;Hispanic 1900-44&lt;/span&gt;&lt;br&gt;Speaker 173 (Thomas, 2003)').addTo(L1900);</v>
      </c>
      <c r="AB785" t="e">
        <f>IF(I785="","","const "&amp;#REF!&amp;O785&amp;#REF!&amp;G785&amp;" = L.marker(["&amp;J785&amp;","&amp;I785&amp;"], {icon: "&amp;S785&amp;"_"&amp;Z785&amp;"}).bindPopup('This is "&amp;#REF!&amp;"').addTo("&amp;#REF!&amp;");")</f>
        <v>#REF!</v>
      </c>
      <c r="AG785" t="s">
        <v>8490</v>
      </c>
      <c r="BL785" t="s">
        <v>7297</v>
      </c>
    </row>
    <row r="786" spans="1:64" ht="22" customHeight="1">
      <c r="A786" t="s">
        <v>5339</v>
      </c>
      <c r="D786" s="1" t="s">
        <v>1255</v>
      </c>
      <c r="E786" s="1"/>
      <c r="F786" s="41" t="s">
        <v>327</v>
      </c>
      <c r="G786" t="s">
        <v>5151</v>
      </c>
      <c r="I786" s="5"/>
      <c r="J786" s="5"/>
      <c r="N786" t="str">
        <f t="shared" si="164"/>
        <v>NYC, New York&lt;br&gt;&lt;span style=font-size:11px&gt;Hispanic 1900-44&lt;/span&gt;&lt;br&gt; (Labov, 1968)</v>
      </c>
      <c r="O786" t="str">
        <f t="shared" si="161"/>
        <v>L1900NYCNewYork</v>
      </c>
      <c r="R786" t="str">
        <f t="shared" si="165"/>
        <v>dp</v>
      </c>
      <c r="S786" t="str">
        <f t="shared" si="166"/>
        <v>ar</v>
      </c>
      <c r="T786" t="str">
        <f t="shared" si="163"/>
        <v>r0</v>
      </c>
      <c r="U786" t="str">
        <f>IF(M786="consonant",#REF!,"")</f>
        <v/>
      </c>
      <c r="V786" t="str">
        <f t="shared" si="167"/>
        <v>lx</v>
      </c>
      <c r="W786" t="str">
        <f t="shared" si="168"/>
        <v>bk</v>
      </c>
      <c r="X786" t="str">
        <f t="shared" si="169"/>
        <v>un</v>
      </c>
      <c r="Y786" t="str">
        <f t="shared" si="170"/>
        <v>b</v>
      </c>
      <c r="AA786" t="str">
        <f t="shared" si="162"/>
        <v/>
      </c>
      <c r="AB786" t="str">
        <f>IF(I786="","","const "&amp;#REF!&amp;O786&amp;#REF!&amp;G786&amp;" = L.marker(["&amp;J786&amp;","&amp;I786&amp;"], {icon: "&amp;S786&amp;"_"&amp;Z786&amp;"}).bindPopup('This is "&amp;#REF!&amp;"').addTo("&amp;#REF!&amp;");")</f>
        <v/>
      </c>
      <c r="AG786" t="s">
        <v>5164</v>
      </c>
      <c r="BL786" t="s">
        <v>5164</v>
      </c>
    </row>
    <row r="787" spans="1:64" ht="22" customHeight="1">
      <c r="A787" t="s">
        <v>5340</v>
      </c>
      <c r="D787" s="1" t="s">
        <v>1262</v>
      </c>
      <c r="E787" s="1"/>
      <c r="F787" s="41" t="s">
        <v>1224</v>
      </c>
      <c r="G787" t="s">
        <v>416</v>
      </c>
      <c r="I787" s="5">
        <v>-98.163300000000007</v>
      </c>
      <c r="J787" s="5">
        <v>26.3017</v>
      </c>
      <c r="N787" t="str">
        <f t="shared" si="164"/>
        <v>Liberal, Kansas&lt;br&gt;&lt;span style=font-size:11px&gt;Hispanic 1945-74&lt;/span&gt;&lt;br&gt; (Kohn, 2016)</v>
      </c>
      <c r="O787" t="str">
        <f t="shared" si="161"/>
        <v>L1950LiberalKansas</v>
      </c>
      <c r="R787" t="str">
        <f t="shared" si="165"/>
        <v>dp</v>
      </c>
      <c r="S787" t="str">
        <f t="shared" si="166"/>
        <v>ar</v>
      </c>
      <c r="T787" t="str">
        <f t="shared" si="163"/>
        <v>r0</v>
      </c>
      <c r="U787" t="str">
        <f>IF(M787="consonant",#REF!,"")</f>
        <v/>
      </c>
      <c r="V787" t="str">
        <f t="shared" si="167"/>
        <v>lx</v>
      </c>
      <c r="W787" t="str">
        <f t="shared" si="168"/>
        <v>bk</v>
      </c>
      <c r="X787" t="str">
        <f t="shared" si="169"/>
        <v>un</v>
      </c>
      <c r="Y787" t="str">
        <f t="shared" si="170"/>
        <v>b</v>
      </c>
      <c r="AA787" t="str">
        <f t="shared" si="162"/>
        <v>const L1950LiberalKansas= L.marker([26.3017,-98.1633], {icon: dp_lx}).bindPopup('Liberal, Kansas&lt;br&gt;&lt;span style=font-size:11px&gt;Hispanic 1945-74&lt;/span&gt;&lt;br&gt; (Kohn, 2016)').addTo(L1950);</v>
      </c>
      <c r="AB787" t="e">
        <f>IF(I787="","","const "&amp;#REF!&amp;O787&amp;#REF!&amp;G787&amp;" = L.marker(["&amp;J787&amp;","&amp;I787&amp;"], {icon: "&amp;S787&amp;"_"&amp;Z787&amp;"}).bindPopup('This is "&amp;#REF!&amp;"').addTo("&amp;#REF!&amp;");")</f>
        <v>#REF!</v>
      </c>
      <c r="AG787" t="s">
        <v>8491</v>
      </c>
      <c r="BL787" t="s">
        <v>5406</v>
      </c>
    </row>
    <row r="788" spans="1:64" ht="22" customHeight="1">
      <c r="A788" t="s">
        <v>5340</v>
      </c>
      <c r="D788" s="1" t="s">
        <v>1261</v>
      </c>
      <c r="E788" s="1"/>
      <c r="F788" s="42" t="s">
        <v>181</v>
      </c>
      <c r="G788" t="s">
        <v>5288</v>
      </c>
      <c r="I788" s="5">
        <v>-100.92100000000001</v>
      </c>
      <c r="J788" s="5">
        <v>37.043599999999998</v>
      </c>
      <c r="N788" t="str">
        <f t="shared" si="164"/>
        <v>Raleigh, North Carolina&lt;br&gt;&lt;span style=font-size:11px&gt;Hispanic 1945-74&lt;/span&gt;&lt;br&gt; (Carter, 2004)</v>
      </c>
      <c r="O788" t="str">
        <f t="shared" si="161"/>
        <v>L1950RaleighNorthCarolina</v>
      </c>
      <c r="R788" t="str">
        <f t="shared" si="165"/>
        <v>dp</v>
      </c>
      <c r="S788" t="str">
        <f t="shared" si="166"/>
        <v>ar</v>
      </c>
      <c r="T788" t="str">
        <f t="shared" si="163"/>
        <v>r0</v>
      </c>
      <c r="U788" t="str">
        <f>IF(M788="consonant",#REF!,"")</f>
        <v/>
      </c>
      <c r="V788" t="str">
        <f t="shared" si="167"/>
        <v>lx</v>
      </c>
      <c r="W788" t="str">
        <f t="shared" si="168"/>
        <v>bk</v>
      </c>
      <c r="X788" t="str">
        <f t="shared" si="169"/>
        <v>un</v>
      </c>
      <c r="Y788" t="str">
        <f t="shared" si="170"/>
        <v>b</v>
      </c>
      <c r="AA788" t="str">
        <f t="shared" si="162"/>
        <v>const L1950RaleighNorthCarolina= L.marker([37.0436,-100.921], {icon: dp_lx}).bindPopup('Raleigh, North Carolina&lt;br&gt;&lt;span style=font-size:11px&gt;Hispanic 1945-74&lt;/span&gt;&lt;br&gt; (Carter, 2004)').addTo(L1950);</v>
      </c>
      <c r="AB788" t="e">
        <f>IF(I788="","","const "&amp;#REF!&amp;O788&amp;#REF!&amp;G788&amp;" = L.marker(["&amp;J788&amp;","&amp;I788&amp;"], {icon: "&amp;S788&amp;"_"&amp;Z788&amp;"}).bindPopup('This is "&amp;#REF!&amp;"').addTo("&amp;#REF!&amp;");")</f>
        <v>#REF!</v>
      </c>
      <c r="AG788" t="s">
        <v>8492</v>
      </c>
      <c r="BL788" t="s">
        <v>5407</v>
      </c>
    </row>
    <row r="789" spans="1:64">
      <c r="A789" t="s">
        <v>5340</v>
      </c>
      <c r="D789" t="s">
        <v>1260</v>
      </c>
      <c r="F789" s="42" t="s">
        <v>183</v>
      </c>
      <c r="G789" t="s">
        <v>5288</v>
      </c>
      <c r="I789" s="5">
        <v>-78.638199999999998</v>
      </c>
      <c r="J789" s="5">
        <v>35.779600000000002</v>
      </c>
      <c r="N789" t="str">
        <f t="shared" si="164"/>
        <v>Durham, North Carolina&lt;br&gt;&lt;span style=font-size:11px&gt;Hispanic 1945-74&lt;/span&gt;&lt;br&gt; (Thomas, 2019)</v>
      </c>
      <c r="O789" t="str">
        <f t="shared" si="161"/>
        <v>L1950DurhamNorthCarolina</v>
      </c>
      <c r="R789" t="str">
        <f t="shared" si="165"/>
        <v>dp</v>
      </c>
      <c r="S789" t="str">
        <f t="shared" si="166"/>
        <v>ar</v>
      </c>
      <c r="T789" t="str">
        <f t="shared" si="163"/>
        <v>r0</v>
      </c>
      <c r="U789" t="str">
        <f>IF(M789="consonant",#REF!,"")</f>
        <v/>
      </c>
      <c r="V789" t="str">
        <f t="shared" si="167"/>
        <v>lx</v>
      </c>
      <c r="W789" t="str">
        <f t="shared" si="168"/>
        <v>bk</v>
      </c>
      <c r="X789" t="str">
        <f t="shared" si="169"/>
        <v>un</v>
      </c>
      <c r="Y789" t="str">
        <f t="shared" si="170"/>
        <v>b</v>
      </c>
      <c r="AA789" t="str">
        <f t="shared" si="162"/>
        <v>const L1950DurhamNorthCarolina= L.marker([35.7796,-78.6382], {icon: dp_lx}).bindPopup('Durham, North Carolina&lt;br&gt;&lt;span style=font-size:11px&gt;Hispanic 1945-74&lt;/span&gt;&lt;br&gt; (Thomas, 2019)').addTo(L1950);</v>
      </c>
      <c r="AB789" t="e">
        <f>IF(I789="","","const "&amp;#REF!&amp;O789&amp;#REF!&amp;G789&amp;" = L.marker(["&amp;J789&amp;","&amp;I789&amp;"], {icon: "&amp;S789&amp;"_"&amp;Z789&amp;"}).bindPopup('This is "&amp;#REF!&amp;"').addTo("&amp;#REF!&amp;");")</f>
        <v>#REF!</v>
      </c>
      <c r="AG789" t="s">
        <v>8493</v>
      </c>
      <c r="BL789" t="s">
        <v>5408</v>
      </c>
    </row>
    <row r="790" spans="1:64">
      <c r="A790" t="s">
        <v>5340</v>
      </c>
      <c r="D790" t="s">
        <v>1260</v>
      </c>
      <c r="F790" s="42" t="s">
        <v>1226</v>
      </c>
      <c r="G790" t="s">
        <v>5288</v>
      </c>
      <c r="I790" s="5">
        <v>-78.898600000000002</v>
      </c>
      <c r="J790" s="5">
        <v>35.994</v>
      </c>
      <c r="N790" t="str">
        <f t="shared" si="164"/>
        <v>Hickory, North Carolina&lt;br&gt;&lt;span style=font-size:11px&gt;Hispanic 1945-74&lt;/span&gt;&lt;br&gt; (Thomas, 2019)</v>
      </c>
      <c r="O790" t="str">
        <f t="shared" si="161"/>
        <v>L1950HickoryNorthCarolina</v>
      </c>
      <c r="R790" t="str">
        <f t="shared" si="165"/>
        <v>dp</v>
      </c>
      <c r="S790" t="str">
        <f t="shared" si="166"/>
        <v>ar</v>
      </c>
      <c r="T790" t="str">
        <f t="shared" si="163"/>
        <v>r0</v>
      </c>
      <c r="U790" t="str">
        <f>IF(M790="consonant",#REF!,"")</f>
        <v/>
      </c>
      <c r="V790" t="str">
        <f t="shared" si="167"/>
        <v>lx</v>
      </c>
      <c r="W790" t="str">
        <f t="shared" si="168"/>
        <v>bk</v>
      </c>
      <c r="X790" t="str">
        <f t="shared" si="169"/>
        <v>un</v>
      </c>
      <c r="Y790" t="str">
        <f t="shared" si="170"/>
        <v>b</v>
      </c>
      <c r="AA790" t="str">
        <f t="shared" si="162"/>
        <v>const L1950HickoryNorthCarolina= L.marker([35.994,-78.8986], {icon: dp_lx}).bindPopup('Hickory, North Carolina&lt;br&gt;&lt;span style=font-size:11px&gt;Hispanic 1945-74&lt;/span&gt;&lt;br&gt; (Thomas, 2019)').addTo(L1950);</v>
      </c>
      <c r="AB790" t="e">
        <f>IF(I790="","","const "&amp;#REF!&amp;O790&amp;#REF!&amp;G790&amp;" = L.marker(["&amp;J790&amp;","&amp;I790&amp;"], {icon: "&amp;S790&amp;"_"&amp;Z790&amp;"}).bindPopup('This is "&amp;#REF!&amp;"').addTo("&amp;#REF!&amp;");")</f>
        <v>#REF!</v>
      </c>
      <c r="AG790" t="s">
        <v>8494</v>
      </c>
      <c r="BL790" t="s">
        <v>5409</v>
      </c>
    </row>
    <row r="791" spans="1:64">
      <c r="A791" t="s">
        <v>5340</v>
      </c>
      <c r="D791" t="s">
        <v>1249</v>
      </c>
      <c r="F791" s="42" t="s">
        <v>327</v>
      </c>
      <c r="G791" t="s">
        <v>5151</v>
      </c>
      <c r="I791" s="5"/>
      <c r="J791" s="5"/>
      <c r="N791" t="str">
        <f t="shared" si="164"/>
        <v>NYC, New York&lt;br&gt;&lt;span style=font-size:11px&gt;Hispanic 1945-74&lt;/span&gt;&lt;br&gt; (Labov,  1968)</v>
      </c>
      <c r="O791" t="str">
        <f t="shared" si="161"/>
        <v>L1950NYCNewYork</v>
      </c>
      <c r="R791" t="str">
        <f t="shared" si="165"/>
        <v>dp</v>
      </c>
      <c r="S791" t="str">
        <f t="shared" si="166"/>
        <v>ar</v>
      </c>
      <c r="T791" t="str">
        <f t="shared" si="163"/>
        <v>r0</v>
      </c>
      <c r="U791" t="str">
        <f>IF(M791="consonant",#REF!,"")</f>
        <v/>
      </c>
      <c r="V791" t="str">
        <f t="shared" si="167"/>
        <v>lx</v>
      </c>
      <c r="W791" t="str">
        <f t="shared" si="168"/>
        <v>bk</v>
      </c>
      <c r="X791" t="str">
        <f t="shared" si="169"/>
        <v>un</v>
      </c>
      <c r="Y791" t="str">
        <f t="shared" si="170"/>
        <v>b</v>
      </c>
      <c r="AA791" t="str">
        <f t="shared" si="162"/>
        <v/>
      </c>
      <c r="AB791" t="str">
        <f>IF(I791="","","const "&amp;#REF!&amp;O791&amp;#REF!&amp;G791&amp;" = L.marker(["&amp;J791&amp;","&amp;I791&amp;"], {icon: "&amp;S791&amp;"_"&amp;Z791&amp;"}).bindPopup('This is "&amp;#REF!&amp;"').addTo("&amp;#REF!&amp;");")</f>
        <v/>
      </c>
      <c r="AG791" t="s">
        <v>5164</v>
      </c>
      <c r="BL791" t="s">
        <v>5164</v>
      </c>
    </row>
    <row r="792" spans="1:64">
      <c r="A792" t="s">
        <v>5340</v>
      </c>
      <c r="B792" t="s">
        <v>6768</v>
      </c>
      <c r="D792" s="1" t="s">
        <v>5351</v>
      </c>
      <c r="E792" s="1"/>
      <c r="F792" s="42" t="s">
        <v>1229</v>
      </c>
      <c r="G792" t="s">
        <v>5294</v>
      </c>
      <c r="I792" s="5">
        <v>-81.341200000000001</v>
      </c>
      <c r="J792" s="5">
        <v>35.733199999999997</v>
      </c>
      <c r="N792" t="str">
        <f t="shared" si="164"/>
        <v>Donna, Texas&lt;br&gt;&lt;span style=font-size:11px&gt;Hispanic 1945-74&lt;/span&gt;&lt;br&gt;Speaker 174 (Thomas, 2003)</v>
      </c>
      <c r="O792" t="str">
        <f t="shared" si="161"/>
        <v>L1950DonnaTexasSpeaker174</v>
      </c>
      <c r="R792" t="str">
        <f t="shared" si="165"/>
        <v>dp</v>
      </c>
      <c r="S792" t="str">
        <f t="shared" si="166"/>
        <v>ar</v>
      </c>
      <c r="T792" t="str">
        <f t="shared" si="163"/>
        <v>r0</v>
      </c>
      <c r="U792" t="str">
        <f>IF(M792="consonant",#REF!,"")</f>
        <v/>
      </c>
      <c r="V792" t="str">
        <f t="shared" si="167"/>
        <v>lx</v>
      </c>
      <c r="W792" t="str">
        <f t="shared" si="168"/>
        <v>bk</v>
      </c>
      <c r="X792" t="str">
        <f t="shared" si="169"/>
        <v>un</v>
      </c>
      <c r="Y792" t="str">
        <f t="shared" si="170"/>
        <v>b</v>
      </c>
      <c r="AA792" t="str">
        <f t="shared" si="162"/>
        <v>const L1950DonnaTexasSpeaker174= L.marker([35.7332,-81.3412], {icon: dp_lx}).bindPopup('Donna, Texas&lt;br&gt;&lt;span style=font-size:11px&gt;Hispanic 1945-74&lt;/span&gt;&lt;br&gt;Speaker 174 (Thomas, 2003)').addTo(L1950);</v>
      </c>
      <c r="AB792" t="e">
        <f>IF(I792="","","const "&amp;#REF!&amp;O792&amp;#REF!&amp;G792&amp;" = L.marker(["&amp;J792&amp;","&amp;I792&amp;"], {icon: "&amp;S792&amp;"_"&amp;Z792&amp;"}).bindPopup('This is "&amp;#REF!&amp;"').addTo("&amp;#REF!&amp;");")</f>
        <v>#REF!</v>
      </c>
      <c r="AG792" t="s">
        <v>8495</v>
      </c>
      <c r="BL792" t="s">
        <v>7298</v>
      </c>
    </row>
    <row r="793" spans="1:64">
      <c r="A793" t="s">
        <v>5340</v>
      </c>
      <c r="B793" t="s">
        <v>6770</v>
      </c>
      <c r="D793" s="1" t="s">
        <v>5351</v>
      </c>
      <c r="E793" s="1"/>
      <c r="F793" s="42" t="s">
        <v>1230</v>
      </c>
      <c r="G793" t="s">
        <v>5294</v>
      </c>
      <c r="I793" s="5">
        <v>-98.052199999999999</v>
      </c>
      <c r="J793" s="5">
        <v>26.170400000000001</v>
      </c>
      <c r="N793" t="str">
        <f t="shared" si="164"/>
        <v>Cotula, Texas&lt;br&gt;&lt;span style=font-size:11px&gt;Hispanic 1945-74&lt;/span&gt;&lt;br&gt;Speaker 175 (Thomas, 2003)</v>
      </c>
      <c r="O793" t="str">
        <f t="shared" si="161"/>
        <v>L1950CotulaTexasSpeaker175</v>
      </c>
      <c r="R793" t="str">
        <f t="shared" si="165"/>
        <v>dp</v>
      </c>
      <c r="S793" t="str">
        <f t="shared" si="166"/>
        <v>ar</v>
      </c>
      <c r="T793" t="str">
        <f t="shared" si="163"/>
        <v>r0</v>
      </c>
      <c r="U793" t="str">
        <f>IF(M793="consonant",#REF!,"")</f>
        <v/>
      </c>
      <c r="V793" t="str">
        <f t="shared" si="167"/>
        <v>lx</v>
      </c>
      <c r="W793" t="str">
        <f t="shared" si="168"/>
        <v>bk</v>
      </c>
      <c r="X793" t="str">
        <f t="shared" si="169"/>
        <v>un</v>
      </c>
      <c r="Y793" t="str">
        <f t="shared" si="170"/>
        <v>b</v>
      </c>
      <c r="AA793" t="str">
        <f t="shared" si="162"/>
        <v>const L1950CotulaTexasSpeaker175= L.marker([26.1704,-98.0522], {icon: dp_lx}).bindPopup('Cotula, Texas&lt;br&gt;&lt;span style=font-size:11px&gt;Hispanic 1945-74&lt;/span&gt;&lt;br&gt;Speaker 175 (Thomas, 2003)').addTo(L1950);</v>
      </c>
      <c r="AB793" t="e">
        <f>IF(I793="","","const "&amp;#REF!&amp;O793&amp;#REF!&amp;G793&amp;" = L.marker(["&amp;J793&amp;","&amp;I793&amp;"], {icon: "&amp;S793&amp;"_"&amp;Z793&amp;"}).bindPopup('This is "&amp;#REF!&amp;"').addTo("&amp;#REF!&amp;");")</f>
        <v>#REF!</v>
      </c>
      <c r="AG793" t="s">
        <v>8496</v>
      </c>
      <c r="BL793" t="s">
        <v>7299</v>
      </c>
    </row>
    <row r="794" spans="1:64">
      <c r="A794" t="s">
        <v>5340</v>
      </c>
      <c r="B794" t="s">
        <v>6772</v>
      </c>
      <c r="D794" s="1" t="s">
        <v>5351</v>
      </c>
      <c r="E794" s="1"/>
      <c r="F794" s="42" t="s">
        <v>374</v>
      </c>
      <c r="G794" t="s">
        <v>5294</v>
      </c>
      <c r="I794" s="5">
        <v>-99.235900000000001</v>
      </c>
      <c r="J794" s="5">
        <v>28.4361</v>
      </c>
      <c r="N794" t="str">
        <f t="shared" si="164"/>
        <v>Laredo, Texas&lt;br&gt;&lt;span style=font-size:11px&gt;Hispanic 1945-74&lt;/span&gt;&lt;br&gt;Speaker 176 (Thomas, 2003)</v>
      </c>
      <c r="O794" t="str">
        <f t="shared" si="161"/>
        <v>L1950LaredoTexasSpeaker176</v>
      </c>
      <c r="R794" t="str">
        <f t="shared" si="165"/>
        <v>dp</v>
      </c>
      <c r="S794" t="str">
        <f t="shared" si="166"/>
        <v>ar</v>
      </c>
      <c r="T794" t="str">
        <f t="shared" si="163"/>
        <v>r0</v>
      </c>
      <c r="U794" t="str">
        <f>IF(M794="consonant",#REF!,"")</f>
        <v/>
      </c>
      <c r="V794" t="str">
        <f t="shared" si="167"/>
        <v>lx</v>
      </c>
      <c r="W794" t="str">
        <f t="shared" si="168"/>
        <v>bk</v>
      </c>
      <c r="X794" t="str">
        <f t="shared" si="169"/>
        <v>un</v>
      </c>
      <c r="Y794" t="str">
        <f t="shared" si="170"/>
        <v>b</v>
      </c>
      <c r="AA794" t="str">
        <f t="shared" si="162"/>
        <v>const L1950LaredoTexasSpeaker176= L.marker([28.4361,-99.2359], {icon: dp_lx}).bindPopup('Laredo, Texas&lt;br&gt;&lt;span style=font-size:11px&gt;Hispanic 1945-74&lt;/span&gt;&lt;br&gt;Speaker 176 (Thomas, 2003)').addTo(L1950);</v>
      </c>
      <c r="AB794" t="e">
        <f>IF(I794="","","const "&amp;#REF!&amp;O794&amp;#REF!&amp;G794&amp;" = L.marker(["&amp;J794&amp;","&amp;I794&amp;"], {icon: "&amp;S794&amp;"_"&amp;Z794&amp;"}).bindPopup('This is "&amp;#REF!&amp;"').addTo("&amp;#REF!&amp;");")</f>
        <v>#REF!</v>
      </c>
      <c r="AG794" t="s">
        <v>8497</v>
      </c>
      <c r="BL794" t="s">
        <v>7300</v>
      </c>
    </row>
    <row r="795" spans="1:64">
      <c r="A795" t="s">
        <v>5340</v>
      </c>
      <c r="B795" t="s">
        <v>6774</v>
      </c>
      <c r="D795" s="1" t="s">
        <v>5351</v>
      </c>
      <c r="E795" s="1"/>
      <c r="F795" s="42" t="s">
        <v>1231</v>
      </c>
      <c r="G795" s="23" t="s">
        <v>5294</v>
      </c>
      <c r="H795" s="23"/>
      <c r="I795" s="5">
        <v>-99.4803</v>
      </c>
      <c r="J795" s="5">
        <v>27.5306</v>
      </c>
      <c r="N795" t="str">
        <f t="shared" si="164"/>
        <v>SanAntonio, Texas&lt;br&gt;&lt;span style=font-size:11px&gt;Hispanic 1945-74&lt;/span&gt;&lt;br&gt;Speaker 177 (Thomas, 2003)</v>
      </c>
      <c r="O795" t="str">
        <f t="shared" si="161"/>
        <v>L1950SanAntonioTexasSpeaker177</v>
      </c>
      <c r="R795" t="str">
        <f t="shared" si="165"/>
        <v>dp</v>
      </c>
      <c r="S795" t="str">
        <f t="shared" si="166"/>
        <v>ar</v>
      </c>
      <c r="T795" t="str">
        <f t="shared" si="163"/>
        <v>r0</v>
      </c>
      <c r="U795" t="str">
        <f>IF(M795="consonant",#REF!,"")</f>
        <v/>
      </c>
      <c r="V795" t="str">
        <f t="shared" si="167"/>
        <v>lx</v>
      </c>
      <c r="W795" t="str">
        <f t="shared" si="168"/>
        <v>bk</v>
      </c>
      <c r="X795" t="str">
        <f t="shared" si="169"/>
        <v>un</v>
      </c>
      <c r="Y795" t="str">
        <f t="shared" si="170"/>
        <v>b</v>
      </c>
      <c r="AA795" t="str">
        <f t="shared" si="162"/>
        <v>const L1950SanAntonioTexasSpeaker177= L.marker([27.5306,-99.4803], {icon: dp_lx}).bindPopup('SanAntonio, Texas&lt;br&gt;&lt;span style=font-size:11px&gt;Hispanic 1945-74&lt;/span&gt;&lt;br&gt;Speaker 177 (Thomas, 2003)').addTo(L1950);</v>
      </c>
      <c r="AB795" t="e">
        <f>IF(I795="","","const "&amp;#REF!&amp;O795&amp;#REF!&amp;G795&amp;" = L.marker(["&amp;J795&amp;","&amp;I795&amp;"], {icon: "&amp;S795&amp;"_"&amp;Z795&amp;"}).bindPopup('This is "&amp;#REF!&amp;"').addTo("&amp;#REF!&amp;");")</f>
        <v>#REF!</v>
      </c>
      <c r="AG795" t="s">
        <v>8498</v>
      </c>
      <c r="BL795" t="s">
        <v>7301</v>
      </c>
    </row>
    <row r="796" spans="1:64">
      <c r="A796" t="s">
        <v>5340</v>
      </c>
      <c r="B796" t="s">
        <v>6776</v>
      </c>
      <c r="D796" s="1" t="s">
        <v>5351</v>
      </c>
      <c r="E796" s="1"/>
      <c r="F796" s="42" t="s">
        <v>1232</v>
      </c>
      <c r="G796" t="s">
        <v>5294</v>
      </c>
      <c r="I796" s="5">
        <v>-98.493600000000001</v>
      </c>
      <c r="J796" s="5">
        <v>29.424099999999999</v>
      </c>
      <c r="N796" t="str">
        <f t="shared" si="164"/>
        <v>McAllen, Texas&lt;br&gt;&lt;span style=font-size:11px&gt;Hispanic 1945-74&lt;/span&gt;&lt;br&gt;Speaker 178 (Thomas, 2003)</v>
      </c>
      <c r="O796" t="str">
        <f t="shared" si="161"/>
        <v>L1950McAllenTexasSpeaker178</v>
      </c>
      <c r="R796" t="str">
        <f t="shared" si="165"/>
        <v>dp</v>
      </c>
      <c r="S796" t="str">
        <f t="shared" si="166"/>
        <v>ar</v>
      </c>
      <c r="T796" t="str">
        <f t="shared" si="163"/>
        <v>r0</v>
      </c>
      <c r="U796" t="str">
        <f>IF(M796="consonant",#REF!,"")</f>
        <v/>
      </c>
      <c r="V796" t="str">
        <f t="shared" si="167"/>
        <v>lx</v>
      </c>
      <c r="W796" t="str">
        <f t="shared" si="168"/>
        <v>bk</v>
      </c>
      <c r="X796" t="str">
        <f t="shared" si="169"/>
        <v>un</v>
      </c>
      <c r="Y796" t="str">
        <f t="shared" si="170"/>
        <v>b</v>
      </c>
      <c r="AA796" t="str">
        <f t="shared" si="162"/>
        <v>const L1950McAllenTexasSpeaker178= L.marker([29.4241,-98.4936], {icon: dp_lx}).bindPopup('McAllen, Texas&lt;br&gt;&lt;span style=font-size:11px&gt;Hispanic 1945-74&lt;/span&gt;&lt;br&gt;Speaker 178 (Thomas, 2003)').addTo(L1950);</v>
      </c>
      <c r="AB796" t="e">
        <f>IF(I796="","","const "&amp;#REF!&amp;O796&amp;#REF!&amp;G796&amp;" = L.marker(["&amp;J796&amp;","&amp;I796&amp;"], {icon: "&amp;S796&amp;"_"&amp;Z796&amp;"}).bindPopup('This is "&amp;#REF!&amp;"').addTo("&amp;#REF!&amp;");")</f>
        <v>#REF!</v>
      </c>
      <c r="AG796" t="s">
        <v>8499</v>
      </c>
      <c r="BL796" t="s">
        <v>7302</v>
      </c>
    </row>
    <row r="797" spans="1:64">
      <c r="A797" t="s">
        <v>5340</v>
      </c>
      <c r="B797" t="s">
        <v>6778</v>
      </c>
      <c r="D797" s="1" t="s">
        <v>5351</v>
      </c>
      <c r="E797" s="1"/>
      <c r="F797" s="42" t="s">
        <v>1174</v>
      </c>
      <c r="G797" t="s">
        <v>5294</v>
      </c>
      <c r="I797" s="5">
        <v>-96.37</v>
      </c>
      <c r="J797" s="5">
        <v>30.674399999999999</v>
      </c>
      <c r="N797" t="str">
        <f t="shared" si="164"/>
        <v>Springville, Texas&lt;br&gt;&lt;span style=font-size:11px&gt;Hispanic 1945-74&lt;/span&gt;&lt;br&gt;Speaker 179 (Thomas, 2003)</v>
      </c>
      <c r="O797" t="str">
        <f t="shared" si="161"/>
        <v>L1950SpringvilleTexasSpeaker179</v>
      </c>
      <c r="R797" t="str">
        <f t="shared" si="165"/>
        <v>dp</v>
      </c>
      <c r="S797" t="str">
        <f t="shared" si="166"/>
        <v>ar</v>
      </c>
      <c r="T797" t="str">
        <f t="shared" si="163"/>
        <v>r0</v>
      </c>
      <c r="U797" t="str">
        <f>IF(M797="consonant",#REF!,"")</f>
        <v/>
      </c>
      <c r="V797" t="str">
        <f t="shared" si="167"/>
        <v>lx</v>
      </c>
      <c r="W797" t="str">
        <f t="shared" si="168"/>
        <v>bk</v>
      </c>
      <c r="X797" t="str">
        <f t="shared" si="169"/>
        <v>un</v>
      </c>
      <c r="Y797" t="str">
        <f t="shared" si="170"/>
        <v>b</v>
      </c>
      <c r="AA797" t="str">
        <f t="shared" si="162"/>
        <v>const L1950SpringvilleTexasSpeaker179= L.marker([30.6744,-96.37], {icon: dp_lx}).bindPopup('Springville, Texas&lt;br&gt;&lt;span style=font-size:11px&gt;Hispanic 1945-74&lt;/span&gt;&lt;br&gt;Speaker 179 (Thomas, 2003)').addTo(L1950);</v>
      </c>
      <c r="AB797" t="e">
        <f>IF(I797="","","const "&amp;#REF!&amp;O797&amp;#REF!&amp;G797&amp;" = L.marker(["&amp;J797&amp;","&amp;I797&amp;"], {icon: "&amp;S797&amp;"_"&amp;Z797&amp;"}).bindPopup('This is "&amp;#REF!&amp;"').addTo("&amp;#REF!&amp;");")</f>
        <v>#REF!</v>
      </c>
      <c r="AG797" t="s">
        <v>8500</v>
      </c>
      <c r="BL797" t="s">
        <v>7303</v>
      </c>
    </row>
    <row r="798" spans="1:64">
      <c r="A798" t="s">
        <v>5340</v>
      </c>
      <c r="B798" t="s">
        <v>6780</v>
      </c>
      <c r="D798" s="1" t="s">
        <v>5351</v>
      </c>
      <c r="E798" s="1"/>
      <c r="F798" s="42" t="s">
        <v>1233</v>
      </c>
      <c r="G798" t="s">
        <v>5294</v>
      </c>
      <c r="I798" s="5">
        <v>-98.23</v>
      </c>
      <c r="J798" s="5">
        <v>26.203399999999998</v>
      </c>
      <c r="N798" t="str">
        <f t="shared" si="164"/>
        <v>Bovina, Texas&lt;br&gt;&lt;span style=font-size:11px&gt;Hispanic 1945-74&lt;/span&gt;&lt;br&gt;Speaker 180 (Thomas, 2003)</v>
      </c>
      <c r="O798" t="str">
        <f t="shared" si="161"/>
        <v>L1950BovinaTexasSpeaker180</v>
      </c>
      <c r="R798" t="str">
        <f t="shared" si="165"/>
        <v>dp</v>
      </c>
      <c r="S798" t="str">
        <f t="shared" si="166"/>
        <v>ar</v>
      </c>
      <c r="T798" t="str">
        <f t="shared" si="163"/>
        <v>r0</v>
      </c>
      <c r="U798" t="str">
        <f>IF(M798="consonant",#REF!,"")</f>
        <v/>
      </c>
      <c r="V798" t="str">
        <f t="shared" si="167"/>
        <v>lx</v>
      </c>
      <c r="W798" t="str">
        <f t="shared" si="168"/>
        <v>bk</v>
      </c>
      <c r="X798" t="str">
        <f t="shared" si="169"/>
        <v>un</v>
      </c>
      <c r="Y798" t="str">
        <f t="shared" si="170"/>
        <v>b</v>
      </c>
      <c r="AA798" t="str">
        <f t="shared" si="162"/>
        <v>const L1950BovinaTexasSpeaker180= L.marker([26.2034,-98.23], {icon: dp_lx}).bindPopup('Bovina, Texas&lt;br&gt;&lt;span style=font-size:11px&gt;Hispanic 1945-74&lt;/span&gt;&lt;br&gt;Speaker 180 (Thomas, 2003)').addTo(L1950);</v>
      </c>
      <c r="AB798" t="e">
        <f>IF(I798="","","const "&amp;#REF!&amp;O798&amp;#REF!&amp;G798&amp;" = L.marker(["&amp;J798&amp;","&amp;I798&amp;"], {icon: "&amp;S798&amp;"_"&amp;Z798&amp;"}).bindPopup('This is "&amp;#REF!&amp;"').addTo("&amp;#REF!&amp;");")</f>
        <v>#REF!</v>
      </c>
      <c r="AG798" t="s">
        <v>8501</v>
      </c>
      <c r="BL798" t="s">
        <v>7304</v>
      </c>
    </row>
    <row r="799" spans="1:64">
      <c r="A799" t="s">
        <v>5340</v>
      </c>
      <c r="B799" t="s">
        <v>6782</v>
      </c>
      <c r="D799" s="1" t="s">
        <v>5351</v>
      </c>
      <c r="E799" s="1"/>
      <c r="F799" s="42" t="s">
        <v>286</v>
      </c>
      <c r="G799" s="23" t="s">
        <v>5294</v>
      </c>
      <c r="H799" s="23"/>
      <c r="I799" s="5">
        <v>-102.8857</v>
      </c>
      <c r="J799" s="5">
        <v>34.516500000000001</v>
      </c>
      <c r="N799" t="str">
        <f t="shared" si="164"/>
        <v>El Paso, Texas&lt;br&gt;&lt;span style=font-size:11px&gt;Hispanic 1945-74&lt;/span&gt;&lt;br&gt;Speaker 182 (Thomas, 2003)</v>
      </c>
      <c r="O799" t="str">
        <f t="shared" si="161"/>
        <v>L1950ElPasoTexasSpeaker182</v>
      </c>
      <c r="R799" t="str">
        <f t="shared" si="165"/>
        <v>dp</v>
      </c>
      <c r="S799" t="str">
        <f t="shared" si="166"/>
        <v>ar</v>
      </c>
      <c r="T799" t="str">
        <f t="shared" si="163"/>
        <v>r0</v>
      </c>
      <c r="U799" t="str">
        <f>IF(M799="consonant",#REF!,"")</f>
        <v/>
      </c>
      <c r="V799" t="str">
        <f t="shared" si="167"/>
        <v>lx</v>
      </c>
      <c r="W799" t="str">
        <f t="shared" si="168"/>
        <v>bk</v>
      </c>
      <c r="X799" t="str">
        <f t="shared" si="169"/>
        <v>un</v>
      </c>
      <c r="Y799" t="str">
        <f t="shared" si="170"/>
        <v>b</v>
      </c>
      <c r="AA799" t="str">
        <f t="shared" si="162"/>
        <v>const L1950ElPasoTexasSpeaker182= L.marker([34.5165,-102.8857], {icon: dp_lx}).bindPopup('El Paso, Texas&lt;br&gt;&lt;span style=font-size:11px&gt;Hispanic 1945-74&lt;/span&gt;&lt;br&gt;Speaker 182 (Thomas, 2003)').addTo(L1950);</v>
      </c>
      <c r="AB799" t="e">
        <f>IF(I799="","","const "&amp;#REF!&amp;O799&amp;#REF!&amp;G799&amp;" = L.marker(["&amp;J799&amp;","&amp;I799&amp;"], {icon: "&amp;S799&amp;"_"&amp;Z799&amp;"}).bindPopup('This is "&amp;#REF!&amp;"').addTo("&amp;#REF!&amp;");")</f>
        <v>#REF!</v>
      </c>
      <c r="AG799" t="s">
        <v>8502</v>
      </c>
      <c r="BL799" t="s">
        <v>7305</v>
      </c>
    </row>
    <row r="800" spans="1:64">
      <c r="A800" t="s">
        <v>5340</v>
      </c>
      <c r="B800" t="s">
        <v>6784</v>
      </c>
      <c r="D800" s="1" t="s">
        <v>5351</v>
      </c>
      <c r="E800" s="1"/>
      <c r="F800" s="42" t="s">
        <v>488</v>
      </c>
      <c r="G800" t="s">
        <v>5294</v>
      </c>
      <c r="I800" s="5">
        <v>-106.485</v>
      </c>
      <c r="J800" s="5">
        <v>31.761900000000001</v>
      </c>
      <c r="N800" t="str">
        <f t="shared" si="164"/>
        <v>Snyder, Texas&lt;br&gt;&lt;span style=font-size:11px&gt;Hispanic 1945-74&lt;/span&gt;&lt;br&gt;Speaker 183 (Thomas, 2003)</v>
      </c>
      <c r="O800" t="str">
        <f t="shared" si="161"/>
        <v>L1950SnyderTexasSpeaker183</v>
      </c>
      <c r="R800" t="str">
        <f t="shared" si="165"/>
        <v>dp</v>
      </c>
      <c r="S800" t="str">
        <f t="shared" si="166"/>
        <v>ar</v>
      </c>
      <c r="T800" t="str">
        <f t="shared" si="163"/>
        <v>r0</v>
      </c>
      <c r="U800" t="str">
        <f>IF(M800="consonant",#REF!,"")</f>
        <v/>
      </c>
      <c r="V800" t="str">
        <f t="shared" si="167"/>
        <v>lx</v>
      </c>
      <c r="W800" t="str">
        <f t="shared" si="168"/>
        <v>bk</v>
      </c>
      <c r="X800" t="str">
        <f t="shared" si="169"/>
        <v>un</v>
      </c>
      <c r="Y800" t="str">
        <f t="shared" si="170"/>
        <v>b</v>
      </c>
      <c r="AA800" t="str">
        <f t="shared" si="162"/>
        <v>const L1950SnyderTexasSpeaker183= L.marker([31.7619,-106.485], {icon: dp_lx}).bindPopup('Snyder, Texas&lt;br&gt;&lt;span style=font-size:11px&gt;Hispanic 1945-74&lt;/span&gt;&lt;br&gt;Speaker 183 (Thomas, 2003)').addTo(L1950);</v>
      </c>
      <c r="AB800" t="e">
        <f>IF(I800="","","const "&amp;#REF!&amp;O800&amp;#REF!&amp;G800&amp;" = L.marker(["&amp;J800&amp;","&amp;I800&amp;"], {icon: "&amp;S800&amp;"_"&amp;Z800&amp;"}).bindPopup('This is "&amp;#REF!&amp;"').addTo("&amp;#REF!&amp;");")</f>
        <v>#REF!</v>
      </c>
      <c r="AG800" t="s">
        <v>8503</v>
      </c>
      <c r="BL800" t="s">
        <v>7306</v>
      </c>
    </row>
    <row r="801" spans="1:64">
      <c r="A801" t="s">
        <v>5341</v>
      </c>
      <c r="D801" s="1" t="s">
        <v>1248</v>
      </c>
      <c r="E801" s="1"/>
      <c r="F801" s="42" t="s">
        <v>1235</v>
      </c>
      <c r="G801" t="s">
        <v>5151</v>
      </c>
      <c r="I801" s="5">
        <v>-74.006</v>
      </c>
      <c r="J801" s="5">
        <v>40.712800000000001</v>
      </c>
      <c r="N801" t="str">
        <f t="shared" si="164"/>
        <v>NYCL, New York&lt;br&gt;&lt;span style=font-size:11px&gt;Hispanic 1975-99&lt;/span&gt;&lt;br&gt; (Newman et al., 2018)</v>
      </c>
      <c r="O801" t="str">
        <f t="shared" si="161"/>
        <v>L1970NYCLNewYork</v>
      </c>
      <c r="R801" t="str">
        <f t="shared" si="165"/>
        <v>dp</v>
      </c>
      <c r="S801" t="str">
        <f t="shared" si="166"/>
        <v>ar</v>
      </c>
      <c r="T801" t="str">
        <f t="shared" si="163"/>
        <v>r0</v>
      </c>
      <c r="U801" t="str">
        <f>IF(M801="consonant",#REF!,"")</f>
        <v/>
      </c>
      <c r="V801" t="str">
        <f t="shared" si="167"/>
        <v>lx</v>
      </c>
      <c r="W801" t="str">
        <f t="shared" si="168"/>
        <v>bk</v>
      </c>
      <c r="X801" t="str">
        <f t="shared" si="169"/>
        <v>un</v>
      </c>
      <c r="Y801" t="str">
        <f t="shared" si="170"/>
        <v>b</v>
      </c>
      <c r="AA801" t="str">
        <f t="shared" si="162"/>
        <v>const L1970NYCLNewYork= L.marker([40.7128,-74.006], {icon: dp_lx}).bindPopup('NYCL, New York&lt;br&gt;&lt;span style=font-size:11px&gt;Hispanic 1975-99&lt;/span&gt;&lt;br&gt; (Newman et al., 2018)').addTo(L1970);</v>
      </c>
      <c r="AB801" t="e">
        <f>IF(I801="","","const "&amp;#REF!&amp;O801&amp;#REF!&amp;G801&amp;" = L.marker(["&amp;J801&amp;","&amp;I801&amp;"], {icon: "&amp;S801&amp;"_"&amp;Z801&amp;"}).bindPopup('This is "&amp;#REF!&amp;"').addTo("&amp;#REF!&amp;");")</f>
        <v>#REF!</v>
      </c>
      <c r="AG801" t="s">
        <v>8504</v>
      </c>
      <c r="BL801" t="s">
        <v>5410</v>
      </c>
    </row>
    <row r="802" spans="1:64">
      <c r="A802" t="s">
        <v>5341</v>
      </c>
      <c r="D802" s="1" t="s">
        <v>1268</v>
      </c>
      <c r="E802" s="1"/>
      <c r="F802" s="41" t="s">
        <v>1053</v>
      </c>
      <c r="G802" t="s">
        <v>5310</v>
      </c>
      <c r="I802" s="5">
        <v>-100.91759999999999</v>
      </c>
      <c r="J802" s="5">
        <v>32.717100000000002</v>
      </c>
      <c r="N802" t="str">
        <f t="shared" si="164"/>
        <v>Chicago1, Illinois&lt;br&gt;&lt;span style=font-size:11px&gt;Hispanic 1975-99&lt;/span&gt;&lt;br&gt; (Roeder, 2010)</v>
      </c>
      <c r="O802" t="str">
        <f t="shared" ref="O802:O866" si="171">A802&amp;SUBSTITUTE(SUBSTITUTE(SUBSTITUTE(F802,".","")," ",""),"-","")&amp;SUBSTITUTE(G802," ","")&amp;SUBSTITUTE(SUBSTITUTE(SUBSTITUTE(B802,".","")," ",""),"-","")</f>
        <v>L1970Chicago1Illinois</v>
      </c>
      <c r="R802" t="str">
        <f t="shared" si="165"/>
        <v>dp</v>
      </c>
      <c r="S802" t="str">
        <f t="shared" si="166"/>
        <v>ar</v>
      </c>
      <c r="T802" t="str">
        <f t="shared" si="163"/>
        <v>r0</v>
      </c>
      <c r="U802" t="str">
        <f>IF(M802="consonant",#REF!,"")</f>
        <v/>
      </c>
      <c r="V802" t="str">
        <f t="shared" si="167"/>
        <v>lx</v>
      </c>
      <c r="W802" t="str">
        <f t="shared" si="168"/>
        <v>bk</v>
      </c>
      <c r="X802" t="str">
        <f t="shared" si="169"/>
        <v>un</v>
      </c>
      <c r="Y802" t="str">
        <f t="shared" si="170"/>
        <v>b</v>
      </c>
      <c r="AA802" t="str">
        <f t="shared" si="162"/>
        <v>const L1970Chicago1Illinois= L.marker([32.7171,-100.9176], {icon: dp_lx}).bindPopup('Chicago1, Illinois&lt;br&gt;&lt;span style=font-size:11px&gt;Hispanic 1975-99&lt;/span&gt;&lt;br&gt; (Roeder, 2010)').addTo(L1970);</v>
      </c>
      <c r="AB802" t="e">
        <f>IF(I802="","","const "&amp;#REF!&amp;O802&amp;#REF!&amp;G802&amp;" = L.marker(["&amp;J802&amp;","&amp;I802&amp;"], {icon: "&amp;S802&amp;"_"&amp;Z802&amp;"}).bindPopup('This is "&amp;#REF!&amp;"').addTo("&amp;#REF!&amp;");")</f>
        <v>#REF!</v>
      </c>
      <c r="AG802" t="s">
        <v>8505</v>
      </c>
      <c r="BL802" t="s">
        <v>5411</v>
      </c>
    </row>
    <row r="803" spans="1:64">
      <c r="A803" t="s">
        <v>5341</v>
      </c>
      <c r="B803" t="s">
        <v>6786</v>
      </c>
      <c r="D803" s="1" t="s">
        <v>5351</v>
      </c>
      <c r="E803" s="1"/>
      <c r="F803" s="42" t="s">
        <v>284</v>
      </c>
      <c r="G803" t="s">
        <v>5294</v>
      </c>
      <c r="I803" s="5">
        <v>-87.629800000000003</v>
      </c>
      <c r="J803" s="5">
        <v>41.878100000000003</v>
      </c>
      <c r="N803" t="str">
        <f t="shared" si="164"/>
        <v>San Antonio, Texas&lt;br&gt;&lt;span style=font-size:11px&gt;Hispanic 1975-99&lt;/span&gt;&lt;br&gt;Speaker 184 (Thomas, 2003)</v>
      </c>
      <c r="O803" t="str">
        <f t="shared" si="171"/>
        <v>L1970SanAntonioTexasSpeaker184</v>
      </c>
      <c r="R803" t="str">
        <f t="shared" si="165"/>
        <v>dp</v>
      </c>
      <c r="S803" t="str">
        <f t="shared" si="166"/>
        <v>ar</v>
      </c>
      <c r="T803" t="str">
        <f t="shared" si="163"/>
        <v>r0</v>
      </c>
      <c r="U803" t="str">
        <f>IF(M803="consonant",#REF!,"")</f>
        <v/>
      </c>
      <c r="V803" t="str">
        <f t="shared" si="167"/>
        <v>lx</v>
      </c>
      <c r="W803" t="str">
        <f t="shared" si="168"/>
        <v>bk</v>
      </c>
      <c r="X803" t="str">
        <f t="shared" si="169"/>
        <v>un</v>
      </c>
      <c r="Y803" t="str">
        <f t="shared" si="170"/>
        <v>b</v>
      </c>
      <c r="AA803" t="str">
        <f t="shared" si="162"/>
        <v>const L1970SanAntonioTexasSpeaker184= L.marker([41.8781,-87.6298], {icon: dp_lx}).bindPopup('San Antonio, Texas&lt;br&gt;&lt;span style=font-size:11px&gt;Hispanic 1975-99&lt;/span&gt;&lt;br&gt;Speaker 184 (Thomas, 2003)').addTo(L1970);</v>
      </c>
      <c r="AB803" t="e">
        <f>IF(I803="","","const "&amp;#REF!&amp;O803&amp;#REF!&amp;G803&amp;" = L.marker(["&amp;J803&amp;","&amp;I803&amp;"], {icon: "&amp;S803&amp;"_"&amp;Z803&amp;"}).bindPopup('This is "&amp;#REF!&amp;"').addTo("&amp;#REF!&amp;");")</f>
        <v>#REF!</v>
      </c>
      <c r="AG803" t="s">
        <v>8506</v>
      </c>
      <c r="BL803" t="s">
        <v>7307</v>
      </c>
    </row>
    <row r="804" spans="1:64">
      <c r="A804" t="s">
        <v>5341</v>
      </c>
      <c r="B804" t="s">
        <v>6788</v>
      </c>
      <c r="D804" s="1" t="s">
        <v>5351</v>
      </c>
      <c r="E804" s="1"/>
      <c r="F804" s="42" t="s">
        <v>1234</v>
      </c>
      <c r="G804" t="s">
        <v>5288</v>
      </c>
      <c r="I804" s="5">
        <v>-79.462500000000006</v>
      </c>
      <c r="J804" s="5">
        <v>35.723199999999999</v>
      </c>
      <c r="N804" t="str">
        <f t="shared" si="164"/>
        <v>Siler City, North Carolina&lt;br&gt;&lt;span style=font-size:11px&gt;Hispanic 1975-99&lt;/span&gt;&lt;br&gt;Speaker 185 (Thomas, 2003)</v>
      </c>
      <c r="O804" t="str">
        <f t="shared" si="171"/>
        <v>L1970SilerCityNorthCarolinaSpeaker185</v>
      </c>
      <c r="R804" t="str">
        <f t="shared" si="165"/>
        <v>dp</v>
      </c>
      <c r="S804" t="str">
        <f t="shared" si="166"/>
        <v>ar</v>
      </c>
      <c r="T804" t="str">
        <f t="shared" si="163"/>
        <v>r0</v>
      </c>
      <c r="U804" t="str">
        <f>IF(M804="consonant",#REF!,"")</f>
        <v/>
      </c>
      <c r="V804" t="str">
        <f t="shared" si="167"/>
        <v>lx</v>
      </c>
      <c r="W804" t="str">
        <f t="shared" si="168"/>
        <v>bk</v>
      </c>
      <c r="X804" t="str">
        <f t="shared" si="169"/>
        <v>un</v>
      </c>
      <c r="Y804" t="str">
        <f t="shared" si="170"/>
        <v>b</v>
      </c>
      <c r="AA804" t="str">
        <f t="shared" si="162"/>
        <v>const L1970SilerCityNorthCarolinaSpeaker185= L.marker([35.7232,-79.4625], {icon: dp_lx}).bindPopup('Siler City, North Carolina&lt;br&gt;&lt;span style=font-size:11px&gt;Hispanic 1975-99&lt;/span&gt;&lt;br&gt;Speaker 185 (Thomas, 2003)').addTo(L1970);</v>
      </c>
      <c r="AB804" t="e">
        <f>IF(I804="","","const "&amp;#REF!&amp;O804&amp;#REF!&amp;G804&amp;" = L.marker(["&amp;J804&amp;","&amp;I804&amp;"], {icon: "&amp;S804&amp;"_"&amp;Z804&amp;"}).bindPopup('This is "&amp;#REF!&amp;"').addTo("&amp;#REF!&amp;");")</f>
        <v>#REF!</v>
      </c>
      <c r="AG804" t="s">
        <v>8507</v>
      </c>
      <c r="BL804" t="s">
        <v>7308</v>
      </c>
    </row>
    <row r="805" spans="1:64">
      <c r="A805" t="s">
        <v>5345</v>
      </c>
      <c r="D805" s="1" t="s">
        <v>6501</v>
      </c>
      <c r="E805" s="1" t="s">
        <v>7771</v>
      </c>
      <c r="F805" s="42" t="s">
        <v>1225</v>
      </c>
      <c r="G805" t="s">
        <v>5290</v>
      </c>
      <c r="I805" s="5">
        <v>-120.482</v>
      </c>
      <c r="J805" s="5">
        <v>37.302199999999999</v>
      </c>
      <c r="N805" t="str">
        <f t="shared" si="164"/>
        <v>Merced, California&lt;br&gt;&lt;span style=font-size:11px&gt;Japanese-Americans Asian 1900-44&lt;/span&gt;&lt;br&gt; Japanese-Americans (DOnofrio, 2020)</v>
      </c>
      <c r="O805" t="str">
        <f t="shared" si="171"/>
        <v>A1900MercedCalifornia</v>
      </c>
      <c r="R805" t="str">
        <f t="shared" si="165"/>
        <v>dp</v>
      </c>
      <c r="S805" t="str">
        <f t="shared" si="166"/>
        <v>ar</v>
      </c>
      <c r="T805" t="str">
        <f t="shared" si="163"/>
        <v>r0</v>
      </c>
      <c r="U805" t="str">
        <f>IF(M805="consonant",#REF!,"")</f>
        <v/>
      </c>
      <c r="V805" t="str">
        <f t="shared" si="167"/>
        <v>lx</v>
      </c>
      <c r="W805" t="str">
        <f t="shared" si="168"/>
        <v>bk</v>
      </c>
      <c r="X805" t="str">
        <f t="shared" si="169"/>
        <v>un</v>
      </c>
      <c r="Y805" t="str">
        <f t="shared" si="170"/>
        <v>b</v>
      </c>
      <c r="AA805" t="str">
        <f t="shared" si="162"/>
        <v>const A1900MercedCalifornia= L.marker([37.3022,-120.482], {icon: dp_lx}).bindPopup('Merced, California&lt;br&gt;&lt;span style=font-size:11px&gt;Japanese-Americans Asian 1900-44&lt;/span&gt;&lt;br&gt; Japanese-Americans (DOnofrio, 2020)').addTo(A1900);</v>
      </c>
      <c r="AB805" t="e">
        <f>IF(I805="","","const "&amp;#REF!&amp;O805&amp;#REF!&amp;G805&amp;" = L.marker(["&amp;J805&amp;","&amp;I805&amp;"], {icon: "&amp;S805&amp;"_"&amp;Z805&amp;"}).bindPopup('This is "&amp;#REF!&amp;"').addTo("&amp;#REF!&amp;");")</f>
        <v>#REF!</v>
      </c>
      <c r="AG805" t="s">
        <v>8508</v>
      </c>
      <c r="BL805" t="s">
        <v>7309</v>
      </c>
    </row>
    <row r="806" spans="1:64">
      <c r="A806" t="s">
        <v>5346</v>
      </c>
      <c r="D806" s="1" t="s">
        <v>1259</v>
      </c>
      <c r="E806" s="1" t="s">
        <v>7772</v>
      </c>
      <c r="F806" s="42" t="s">
        <v>151</v>
      </c>
      <c r="G806" t="s">
        <v>5300</v>
      </c>
      <c r="I806" s="5">
        <v>-93.265000000000001</v>
      </c>
      <c r="J806" s="5">
        <v>44.977800000000002</v>
      </c>
      <c r="N806" t="str">
        <f t="shared" si="164"/>
        <v>Minneapolis, Minnesota&lt;br&gt;&lt;span style=font-size:11px&gt;Hmong-Americans Asian 1945-74&lt;/span&gt;&lt;br&gt; Hmong-Americans (Ito,  2010)</v>
      </c>
      <c r="O806" t="str">
        <f t="shared" si="171"/>
        <v>A1950MinneapolisMinnesota</v>
      </c>
      <c r="R806" t="str">
        <f t="shared" si="165"/>
        <v>dp</v>
      </c>
      <c r="S806" t="str">
        <f t="shared" si="166"/>
        <v>ar</v>
      </c>
      <c r="T806" t="str">
        <f t="shared" si="163"/>
        <v>r0</v>
      </c>
      <c r="U806" t="str">
        <f>IF(M806="consonant",#REF!,"")</f>
        <v/>
      </c>
      <c r="V806" t="str">
        <f t="shared" si="167"/>
        <v>lx</v>
      </c>
      <c r="W806" t="str">
        <f t="shared" si="168"/>
        <v>bk</v>
      </c>
      <c r="X806" t="str">
        <f t="shared" si="169"/>
        <v>un</v>
      </c>
      <c r="Y806" t="str">
        <f t="shared" si="170"/>
        <v>b</v>
      </c>
      <c r="AA806" t="str">
        <f t="shared" si="162"/>
        <v>const A1950MinneapolisMinnesota= L.marker([44.9778,-93.265], {icon: dp_lx}).bindPopup('Minneapolis, Minnesota&lt;br&gt;&lt;span style=font-size:11px&gt;Hmong-Americans Asian 1945-74&lt;/span&gt;&lt;br&gt; Hmong-Americans (Ito,  2010)').addTo(A1950);</v>
      </c>
      <c r="AB806" t="e">
        <f>IF(I806="","","const "&amp;#REF!&amp;O806&amp;#REF!&amp;G806&amp;" = L.marker(["&amp;J806&amp;","&amp;I806&amp;"], {icon: "&amp;S806&amp;"_"&amp;Z806&amp;"}).bindPopup('This is "&amp;#REF!&amp;"').addTo("&amp;#REF!&amp;");")</f>
        <v>#REF!</v>
      </c>
      <c r="AG806" t="s">
        <v>8509</v>
      </c>
      <c r="BL806" t="s">
        <v>5413</v>
      </c>
    </row>
    <row r="807" spans="1:64">
      <c r="A807" t="s">
        <v>5347</v>
      </c>
      <c r="D807" t="s">
        <v>1258</v>
      </c>
      <c r="F807" s="42" t="s">
        <v>1236</v>
      </c>
      <c r="G807" t="s">
        <v>5151</v>
      </c>
      <c r="I807" s="5">
        <v>-74.006</v>
      </c>
      <c r="J807" s="5">
        <v>40.712800000000001</v>
      </c>
      <c r="N807" t="str">
        <f t="shared" si="164"/>
        <v>NYCA, New York&lt;br&gt;&lt;span style=font-size:11px&gt;Asian 1975-99&lt;/span&gt;&lt;br&gt; (Hall-Lew, 2014)</v>
      </c>
      <c r="O807" t="str">
        <f t="shared" si="171"/>
        <v>A1970NYCANewYork</v>
      </c>
      <c r="R807" t="str">
        <f t="shared" si="165"/>
        <v>dp</v>
      </c>
      <c r="S807" t="str">
        <f t="shared" si="166"/>
        <v>ar</v>
      </c>
      <c r="T807" t="str">
        <f t="shared" si="163"/>
        <v>r0</v>
      </c>
      <c r="U807" t="str">
        <f>IF(M807="consonant",#REF!,"")</f>
        <v/>
      </c>
      <c r="V807" t="str">
        <f t="shared" si="167"/>
        <v>lx</v>
      </c>
      <c r="W807" t="str">
        <f t="shared" si="168"/>
        <v>bk</v>
      </c>
      <c r="X807" t="str">
        <f t="shared" si="169"/>
        <v>un</v>
      </c>
      <c r="Y807" t="str">
        <f t="shared" si="170"/>
        <v>b</v>
      </c>
      <c r="AA807" t="str">
        <f t="shared" si="162"/>
        <v>const A1970NYCANewYork= L.marker([40.7128,-74.006], {icon: dp_lx}).bindPopup('NYCA, New York&lt;br&gt;&lt;span style=font-size:11px&gt;Asian 1975-99&lt;/span&gt;&lt;br&gt; (Hall-Lew, 2014)').addTo(A1970);</v>
      </c>
      <c r="AB807" t="e">
        <f>IF(I807="","","const "&amp;#REF!&amp;O807&amp;#REF!&amp;G807&amp;" = L.marker(["&amp;J807&amp;","&amp;I807&amp;"], {icon: "&amp;S807&amp;"_"&amp;Z807&amp;"}).bindPopup('This is "&amp;#REF!&amp;"').addTo("&amp;#REF!&amp;");")</f>
        <v>#REF!</v>
      </c>
      <c r="AG807" t="s">
        <v>8510</v>
      </c>
      <c r="BL807" t="s">
        <v>5414</v>
      </c>
    </row>
    <row r="808" spans="1:64">
      <c r="A808" t="s">
        <v>5347</v>
      </c>
      <c r="D808" t="s">
        <v>1257</v>
      </c>
      <c r="F808" s="42"/>
      <c r="G808" t="s">
        <v>5291</v>
      </c>
      <c r="I808" s="5"/>
      <c r="J808" s="5"/>
      <c r="N808" t="str">
        <f t="shared" si="164"/>
        <v>, New Jersey&lt;br&gt;&lt;span style=font-size:11px&gt;Asian 1975-99&lt;/span&gt;&lt;br&gt; (Lee, 2016)</v>
      </c>
      <c r="O808" t="str">
        <f t="shared" si="171"/>
        <v>A1970NewJersey</v>
      </c>
      <c r="R808" t="str">
        <f t="shared" si="165"/>
        <v>dp</v>
      </c>
      <c r="S808" t="str">
        <f t="shared" si="166"/>
        <v>ar</v>
      </c>
      <c r="T808" t="str">
        <f t="shared" si="163"/>
        <v>r0</v>
      </c>
      <c r="U808" t="str">
        <f>IF(M808="consonant",#REF!,"")</f>
        <v/>
      </c>
      <c r="V808" t="str">
        <f t="shared" si="167"/>
        <v>lx</v>
      </c>
      <c r="W808" t="str">
        <f t="shared" si="168"/>
        <v>bk</v>
      </c>
      <c r="X808" t="str">
        <f t="shared" si="169"/>
        <v>un</v>
      </c>
      <c r="Y808" t="str">
        <f t="shared" si="170"/>
        <v>b</v>
      </c>
      <c r="AA808" t="str">
        <f t="shared" si="162"/>
        <v/>
      </c>
      <c r="AB808" t="str">
        <f>IF(I808="","","const "&amp;#REF!&amp;O808&amp;#REF!&amp;G808&amp;" = L.marker(["&amp;J808&amp;","&amp;I808&amp;"], {icon: "&amp;S808&amp;"_"&amp;Z808&amp;"}).bindPopup('This is "&amp;#REF!&amp;"').addTo("&amp;#REF!&amp;");")</f>
        <v/>
      </c>
      <c r="AG808" t="s">
        <v>5164</v>
      </c>
      <c r="BL808" t="s">
        <v>5164</v>
      </c>
    </row>
    <row r="809" spans="1:64">
      <c r="A809" t="s">
        <v>5347</v>
      </c>
      <c r="D809" t="s">
        <v>1247</v>
      </c>
      <c r="F809" s="42" t="s">
        <v>34</v>
      </c>
      <c r="G809" t="s">
        <v>5290</v>
      </c>
      <c r="I809" s="5">
        <v>-122.4194</v>
      </c>
      <c r="J809" s="5">
        <v>37.774900000000002</v>
      </c>
      <c r="N809" t="str">
        <f t="shared" si="164"/>
        <v>San Francisco, California&lt;br&gt;&lt;span style=font-size:11px&gt;Asian 1975-99&lt;/span&gt;&lt;br&gt; (Hall-Lew, 2007)</v>
      </c>
      <c r="O809" t="str">
        <f t="shared" si="171"/>
        <v>A1970SanFranciscoCalifornia</v>
      </c>
      <c r="R809" t="str">
        <f t="shared" si="165"/>
        <v>dp</v>
      </c>
      <c r="S809" t="str">
        <f t="shared" si="166"/>
        <v>ar</v>
      </c>
      <c r="T809" t="str">
        <f t="shared" si="163"/>
        <v>r0</v>
      </c>
      <c r="U809" t="str">
        <f>IF(M809="consonant",#REF!,"")</f>
        <v/>
      </c>
      <c r="V809" t="str">
        <f t="shared" si="167"/>
        <v>lx</v>
      </c>
      <c r="W809" t="str">
        <f t="shared" si="168"/>
        <v>bk</v>
      </c>
      <c r="X809" t="str">
        <f t="shared" si="169"/>
        <v>un</v>
      </c>
      <c r="Y809" t="str">
        <f t="shared" si="170"/>
        <v>b</v>
      </c>
      <c r="AA809" t="str">
        <f t="shared" si="162"/>
        <v>const A1970SanFranciscoCalifornia= L.marker([37.7749,-122.4194], {icon: dp_lx}).bindPopup('San Francisco, California&lt;br&gt;&lt;span style=font-size:11px&gt;Asian 1975-99&lt;/span&gt;&lt;br&gt; (Hall-Lew, 2007)').addTo(A1970);</v>
      </c>
      <c r="AB809" t="e">
        <f>IF(I809="","","const "&amp;#REF!&amp;O809&amp;#REF!&amp;G809&amp;" = L.marker(["&amp;J809&amp;","&amp;I809&amp;"], {icon: "&amp;S809&amp;"_"&amp;Z809&amp;"}).bindPopup('This is "&amp;#REF!&amp;"').addTo("&amp;#REF!&amp;");")</f>
        <v>#REF!</v>
      </c>
      <c r="AG809" t="s">
        <v>8511</v>
      </c>
      <c r="BL809" t="s">
        <v>5415</v>
      </c>
    </row>
    <row r="810" spans="1:64">
      <c r="A810" t="s">
        <v>5347</v>
      </c>
      <c r="D810" t="s">
        <v>1256</v>
      </c>
      <c r="F810" s="42" t="s">
        <v>314</v>
      </c>
      <c r="G810" t="s">
        <v>313</v>
      </c>
      <c r="I810" s="5">
        <v>-122.3321</v>
      </c>
      <c r="J810" s="5">
        <v>47.606200000000001</v>
      </c>
      <c r="N810" t="str">
        <f t="shared" si="164"/>
        <v>Seattle, WA&lt;br&gt;&lt;span style=font-size:11px&gt;Asian 1975-99&lt;/span&gt;&lt;br&gt; (Wassink, 2015)</v>
      </c>
      <c r="O810" t="str">
        <f t="shared" si="171"/>
        <v>A1970SeattleWA</v>
      </c>
      <c r="R810" t="str">
        <f t="shared" si="165"/>
        <v>dp</v>
      </c>
      <c r="S810" t="str">
        <f t="shared" si="166"/>
        <v>ar</v>
      </c>
      <c r="T810" t="str">
        <f t="shared" si="163"/>
        <v>r0</v>
      </c>
      <c r="U810" t="str">
        <f>IF(M810="consonant",#REF!,"")</f>
        <v/>
      </c>
      <c r="V810" t="str">
        <f t="shared" si="167"/>
        <v>lx</v>
      </c>
      <c r="W810" t="str">
        <f t="shared" si="168"/>
        <v>bk</v>
      </c>
      <c r="X810" t="str">
        <f t="shared" si="169"/>
        <v>un</v>
      </c>
      <c r="Y810" t="str">
        <f t="shared" si="170"/>
        <v>b</v>
      </c>
      <c r="AA810" t="str">
        <f t="shared" si="162"/>
        <v>const A1970SeattleWA= L.marker([47.6062,-122.3321], {icon: dp_lx}).bindPopup('Seattle, WA&lt;br&gt;&lt;span style=font-size:11px&gt;Asian 1975-99&lt;/span&gt;&lt;br&gt; (Wassink, 2015)').addTo(A1970);</v>
      </c>
      <c r="AB810" t="e">
        <f>IF(I810="","","const "&amp;#REF!&amp;O810&amp;#REF!&amp;G810&amp;" = L.marker(["&amp;J810&amp;","&amp;I810&amp;"], {icon: "&amp;S810&amp;"_"&amp;Z810&amp;"}).bindPopup('This is "&amp;#REF!&amp;"').addTo("&amp;#REF!&amp;");")</f>
        <v>#REF!</v>
      </c>
      <c r="AG810" t="s">
        <v>8512</v>
      </c>
      <c r="BL810" t="s">
        <v>5416</v>
      </c>
    </row>
    <row r="811" spans="1:64">
      <c r="F811" s="42"/>
      <c r="I811" s="5"/>
      <c r="J811" s="5"/>
      <c r="N811" t="e">
        <f t="shared" si="164"/>
        <v>#VALUE!</v>
      </c>
      <c r="T811" t="str">
        <f t="shared" si="163"/>
        <v>r0</v>
      </c>
      <c r="AA811" t="str">
        <f t="shared" si="162"/>
        <v/>
      </c>
      <c r="AG811" t="s">
        <v>5164</v>
      </c>
    </row>
    <row r="812" spans="1:64">
      <c r="A812" s="30" t="s">
        <v>5325</v>
      </c>
      <c r="B812" s="31" t="s">
        <v>2590</v>
      </c>
      <c r="C812" s="31"/>
      <c r="D812" t="s">
        <v>3937</v>
      </c>
      <c r="F812" s="46" t="s">
        <v>673</v>
      </c>
      <c r="G812" s="31" t="s">
        <v>904</v>
      </c>
      <c r="H812" s="31"/>
      <c r="I812" s="51">
        <v>-85.464830000000006</v>
      </c>
      <c r="J812" s="51">
        <v>35.746980000000001</v>
      </c>
      <c r="K812" s="32"/>
      <c r="L812" s="32"/>
      <c r="M812" s="32"/>
      <c r="N812" t="str">
        <f t="shared" si="164"/>
        <v>Spencer, Tennessee&lt;br&gt;&lt;span style=font-size:11px&gt;White 1875-99&lt;/span&gt;&lt;br&gt;INF319 non-DASS</v>
      </c>
      <c r="O812" t="str">
        <f t="shared" si="171"/>
        <v>W1870SpencerTennesseeINF319</v>
      </c>
      <c r="R812" t="str">
        <f t="shared" si="165"/>
        <v>dp</v>
      </c>
      <c r="S812" t="str">
        <f t="shared" ref="S812:S875" si="172">IF(A812="W1700","na",IF(OR(M812="Carib",M812="NYC",M812="ENE"),"au",IF(M812="CAN","ao","ar")))</f>
        <v>ar</v>
      </c>
      <c r="T812" t="str">
        <f t="shared" si="163"/>
        <v>r0</v>
      </c>
      <c r="U812" t="str">
        <f>IF(M812="consonant",#REF!,"")</f>
        <v/>
      </c>
      <c r="V812" t="str">
        <f t="shared" ref="V812:V875" si="173">IF(OR(M812="W",M812="M",M812="ENE"),"we",IF(OR(M812="MA",M812="NYC",M812="OH"),"sa1",IF(OR(M812="OS",M812="LAGS_SSE",M812="Speaker _S",M812="PADS_SSE"),"sl","lx")))</f>
        <v>lx</v>
      </c>
      <c r="W812" t="str">
        <f t="shared" ref="W812:W875" si="174">IF(OR(M812="S",M812="M"),"fr",IF(OR(M812="W"),"ce","bk"))</f>
        <v>bk</v>
      </c>
      <c r="X812" t="str">
        <f t="shared" ref="X812:X875" si="175">IF(T812="","",IF(OR(A812="W1900",A812="W1950",A812="W1970"),"ho","un"))</f>
        <v>un</v>
      </c>
      <c r="Y812" t="str">
        <f t="shared" ref="Y812:Y875" si="176">IF(D812="LAGS","a","b")</f>
        <v>b</v>
      </c>
      <c r="AA812" t="str">
        <f t="shared" si="162"/>
        <v>const W1870SpencerTennesseeINF319= L.marker([35.74698,-85.46483], {icon: dp_lx}).bindPopup('Spencer, Tennessee&lt;br&gt;&lt;span style=font-size:11px&gt;White 1875-99&lt;/span&gt;&lt;br&gt;INF319 non-DASS').addTo(W1870);</v>
      </c>
      <c r="AG812" t="s">
        <v>8513</v>
      </c>
      <c r="BL812" t="s">
        <v>5768</v>
      </c>
    </row>
    <row r="813" spans="1:64">
      <c r="A813" s="30" t="s">
        <v>5324</v>
      </c>
      <c r="B813" s="31" t="s">
        <v>2501</v>
      </c>
      <c r="C813" s="31"/>
      <c r="D813" t="s">
        <v>3937</v>
      </c>
      <c r="F813" s="46" t="s">
        <v>2502</v>
      </c>
      <c r="G813" s="31" t="s">
        <v>5289</v>
      </c>
      <c r="H813" s="31"/>
      <c r="I813" s="51">
        <v>-84.768410000000003</v>
      </c>
      <c r="J813" s="51">
        <v>33.575369999999999</v>
      </c>
      <c r="K813" s="32"/>
      <c r="L813" s="32"/>
      <c r="M813" s="32"/>
      <c r="N813" t="str">
        <f t="shared" si="164"/>
        <v>Rico, Georgia&lt;br&gt;&lt;span style=font-size:11px&gt;White 1845-74&lt;/span&gt;&lt;br&gt;INF098B non-DASS</v>
      </c>
      <c r="O813" t="str">
        <f t="shared" si="171"/>
        <v>W1850RicoGeorgiaINF098B</v>
      </c>
      <c r="R813" t="str">
        <f t="shared" si="165"/>
        <v>dp</v>
      </c>
      <c r="S813" t="str">
        <f t="shared" si="172"/>
        <v>ar</v>
      </c>
      <c r="T813" t="str">
        <f t="shared" si="163"/>
        <v>r0</v>
      </c>
      <c r="U813" t="str">
        <f>IF(M813="consonant",#REF!,"")</f>
        <v/>
      </c>
      <c r="V813" t="str">
        <f t="shared" si="173"/>
        <v>lx</v>
      </c>
      <c r="W813" t="str">
        <f t="shared" si="174"/>
        <v>bk</v>
      </c>
      <c r="X813" t="str">
        <f t="shared" si="175"/>
        <v>un</v>
      </c>
      <c r="Y813" t="str">
        <f t="shared" si="176"/>
        <v>b</v>
      </c>
      <c r="AA813" t="str">
        <f t="shared" si="162"/>
        <v>const W1850RicoGeorgiaINF098B= L.marker([33.57537,-84.76841], {icon: dp_lx}).bindPopup('Rico, Georgia&lt;br&gt;&lt;span style=font-size:11px&gt;White 1845-74&lt;/span&gt;&lt;br&gt;INF098B non-DASS').addTo(W1850);</v>
      </c>
      <c r="AG813" t="s">
        <v>8514</v>
      </c>
      <c r="BL813" t="s">
        <v>5769</v>
      </c>
    </row>
    <row r="814" spans="1:64">
      <c r="A814" s="30" t="s">
        <v>5325</v>
      </c>
      <c r="B814" s="31" t="s">
        <v>2527</v>
      </c>
      <c r="C814" s="31"/>
      <c r="D814" t="s">
        <v>3937</v>
      </c>
      <c r="F814" s="46" t="s">
        <v>1813</v>
      </c>
      <c r="G814" s="31" t="s">
        <v>5289</v>
      </c>
      <c r="H814" s="31"/>
      <c r="I814" s="51">
        <v>-84.232950000000002</v>
      </c>
      <c r="J814" s="51">
        <v>32.556159999999998</v>
      </c>
      <c r="K814" s="32"/>
      <c r="L814" s="32"/>
      <c r="M814" s="32"/>
      <c r="N814" t="str">
        <f t="shared" si="164"/>
        <v>Butler, Georgia&lt;br&gt;&lt;span style=font-size:11px&gt;White 1875-99&lt;/span&gt;&lt;br&gt;INF147 non-DASS</v>
      </c>
      <c r="O814" t="str">
        <f t="shared" si="171"/>
        <v>W1870ButlerGeorgiaINF147</v>
      </c>
      <c r="R814" t="str">
        <f t="shared" si="165"/>
        <v>dp</v>
      </c>
      <c r="S814" t="str">
        <f t="shared" si="172"/>
        <v>ar</v>
      </c>
      <c r="T814" t="str">
        <f t="shared" si="163"/>
        <v>r0</v>
      </c>
      <c r="U814" t="str">
        <f>IF(M814="consonant",#REF!,"")</f>
        <v/>
      </c>
      <c r="V814" t="str">
        <f t="shared" si="173"/>
        <v>lx</v>
      </c>
      <c r="W814" t="str">
        <f t="shared" si="174"/>
        <v>bk</v>
      </c>
      <c r="X814" t="str">
        <f t="shared" si="175"/>
        <v>un</v>
      </c>
      <c r="Y814" t="str">
        <f t="shared" si="176"/>
        <v>b</v>
      </c>
      <c r="AA814" t="str">
        <f t="shared" si="162"/>
        <v>const W1870ButlerGeorgiaINF147= L.marker([32.55616,-84.23295], {icon: dp_lx}).bindPopup('Butler, Georgia&lt;br&gt;&lt;span style=font-size:11px&gt;White 1875-99&lt;/span&gt;&lt;br&gt;INF147 non-DASS').addTo(W1870);</v>
      </c>
      <c r="AG814" t="s">
        <v>8515</v>
      </c>
      <c r="BL814" t="s">
        <v>5770</v>
      </c>
    </row>
    <row r="815" spans="1:64">
      <c r="A815" s="30" t="s">
        <v>5325</v>
      </c>
      <c r="B815" s="31" t="s">
        <v>2532</v>
      </c>
      <c r="C815" s="31"/>
      <c r="D815" t="s">
        <v>3937</v>
      </c>
      <c r="F815" s="46" t="s">
        <v>99</v>
      </c>
      <c r="G815" s="31" t="s">
        <v>5289</v>
      </c>
      <c r="H815" s="31"/>
      <c r="I815" s="51">
        <v>-81.313159999999996</v>
      </c>
      <c r="J815" s="51">
        <v>32.370640000000002</v>
      </c>
      <c r="K815" s="32"/>
      <c r="L815" s="32"/>
      <c r="M815" s="32"/>
      <c r="N815" t="str">
        <f t="shared" si="164"/>
        <v>Springfield, Georgia&lt;br&gt;&lt;span style=font-size:11px&gt;White 1875-99&lt;/span&gt;&lt;br&gt;INF156 non-DASS</v>
      </c>
      <c r="O815" t="str">
        <f t="shared" si="171"/>
        <v>W1870SpringfieldGeorgiaINF156</v>
      </c>
      <c r="R815" t="str">
        <f t="shared" si="165"/>
        <v>dp</v>
      </c>
      <c r="S815" t="str">
        <f t="shared" si="172"/>
        <v>ar</v>
      </c>
      <c r="T815" t="str">
        <f t="shared" si="163"/>
        <v>r0</v>
      </c>
      <c r="U815" t="str">
        <f>IF(M815="consonant",#REF!,"")</f>
        <v/>
      </c>
      <c r="V815" t="str">
        <f t="shared" si="173"/>
        <v>lx</v>
      </c>
      <c r="W815" t="str">
        <f t="shared" si="174"/>
        <v>bk</v>
      </c>
      <c r="X815" t="str">
        <f t="shared" si="175"/>
        <v>un</v>
      </c>
      <c r="Y815" t="str">
        <f t="shared" si="176"/>
        <v>b</v>
      </c>
      <c r="AA815" t="str">
        <f t="shared" si="162"/>
        <v>const W1870SpringfieldGeorgiaINF156= L.marker([32.37064,-81.31316], {icon: dp_lx}).bindPopup('Springfield, Georgia&lt;br&gt;&lt;span style=font-size:11px&gt;White 1875-99&lt;/span&gt;&lt;br&gt;INF156 non-DASS').addTo(W1870);</v>
      </c>
      <c r="AG815" t="s">
        <v>8516</v>
      </c>
      <c r="BL815" t="s">
        <v>5771</v>
      </c>
    </row>
    <row r="816" spans="1:64">
      <c r="A816" s="30" t="s">
        <v>5325</v>
      </c>
      <c r="B816" s="31" t="s">
        <v>2621</v>
      </c>
      <c r="C816" s="31"/>
      <c r="D816" t="s">
        <v>3937</v>
      </c>
      <c r="F816" s="46" t="s">
        <v>2622</v>
      </c>
      <c r="G816" s="31" t="s">
        <v>5298</v>
      </c>
      <c r="H816" s="31"/>
      <c r="I816" s="51">
        <v>-87.125330000000005</v>
      </c>
      <c r="J816" s="51">
        <v>33.22419</v>
      </c>
      <c r="K816" s="32"/>
      <c r="L816" s="32"/>
      <c r="M816" s="32"/>
      <c r="N816" t="str">
        <f t="shared" si="164"/>
        <v>Green Pond, Alabama&lt;br&gt;&lt;span style=font-size:11px&gt;White 1875-99&lt;/span&gt;&lt;br&gt;INF400A non-DASS</v>
      </c>
      <c r="O816" t="str">
        <f t="shared" si="171"/>
        <v>W1870GreenPondAlabamaINF400A</v>
      </c>
      <c r="R816" t="str">
        <f t="shared" si="165"/>
        <v>dp</v>
      </c>
      <c r="S816" t="str">
        <f t="shared" si="172"/>
        <v>ar</v>
      </c>
      <c r="T816" t="str">
        <f t="shared" si="163"/>
        <v>r0</v>
      </c>
      <c r="U816" t="str">
        <f>IF(M816="consonant",#REF!,"")</f>
        <v/>
      </c>
      <c r="V816" t="str">
        <f t="shared" si="173"/>
        <v>lx</v>
      </c>
      <c r="W816" t="str">
        <f t="shared" si="174"/>
        <v>bk</v>
      </c>
      <c r="X816" t="str">
        <f t="shared" si="175"/>
        <v>un</v>
      </c>
      <c r="Y816" t="str">
        <f t="shared" si="176"/>
        <v>b</v>
      </c>
      <c r="AA816" t="str">
        <f t="shared" si="162"/>
        <v>const W1870GreenPondAlabamaINF400A= L.marker([33.22419,-87.12533], {icon: dp_lx}).bindPopup('Green Pond, Alabama&lt;br&gt;&lt;span style=font-size:11px&gt;White 1875-99&lt;/span&gt;&lt;br&gt;INF400A non-DASS').addTo(W1870);</v>
      </c>
      <c r="AG816" t="s">
        <v>8517</v>
      </c>
      <c r="BL816" t="s">
        <v>5772</v>
      </c>
    </row>
    <row r="817" spans="1:64">
      <c r="A817" s="30" t="s">
        <v>5325</v>
      </c>
      <c r="B817" s="31" t="s">
        <v>2747</v>
      </c>
      <c r="C817" s="31"/>
      <c r="D817" t="s">
        <v>3937</v>
      </c>
      <c r="F817" s="46" t="s">
        <v>1903</v>
      </c>
      <c r="G817" s="31" t="s">
        <v>2751</v>
      </c>
      <c r="H817" s="31"/>
      <c r="I817" s="51">
        <v>-91.745159999999998</v>
      </c>
      <c r="J817" s="51">
        <v>35.250869999999999</v>
      </c>
      <c r="K817" s="32"/>
      <c r="L817" s="32"/>
      <c r="M817" s="32"/>
      <c r="N817" t="str">
        <f t="shared" si="164"/>
        <v>Searcy, Arkansas&lt;br&gt;&lt;span style=font-size:11px&gt;White 1875-99&lt;/span&gt;&lt;br&gt;INF692 non-DASS</v>
      </c>
      <c r="O817" t="str">
        <f t="shared" si="171"/>
        <v>W1870SearcyArkansasINF692</v>
      </c>
      <c r="R817" t="str">
        <f t="shared" si="165"/>
        <v>dp</v>
      </c>
      <c r="S817" t="str">
        <f t="shared" si="172"/>
        <v>ar</v>
      </c>
      <c r="T817" t="str">
        <f t="shared" si="163"/>
        <v>r0</v>
      </c>
      <c r="U817" t="str">
        <f>IF(M817="consonant",#REF!,"")</f>
        <v/>
      </c>
      <c r="V817" t="str">
        <f t="shared" si="173"/>
        <v>lx</v>
      </c>
      <c r="W817" t="str">
        <f t="shared" si="174"/>
        <v>bk</v>
      </c>
      <c r="X817" t="str">
        <f t="shared" si="175"/>
        <v>un</v>
      </c>
      <c r="Y817" t="str">
        <f t="shared" si="176"/>
        <v>b</v>
      </c>
      <c r="AA817" t="str">
        <f t="shared" si="162"/>
        <v>const W1870SearcyArkansasINF692= L.marker([35.25087,-91.74516], {icon: dp_lx}).bindPopup('Searcy, Arkansas&lt;br&gt;&lt;span style=font-size:11px&gt;White 1875-99&lt;/span&gt;&lt;br&gt;INF692 non-DASS').addTo(W1870);</v>
      </c>
      <c r="AG817" t="s">
        <v>8518</v>
      </c>
      <c r="BL817" t="s">
        <v>5773</v>
      </c>
    </row>
    <row r="818" spans="1:64">
      <c r="A818" s="30" t="s">
        <v>5325</v>
      </c>
      <c r="B818" s="31" t="s">
        <v>2794</v>
      </c>
      <c r="C818" s="31"/>
      <c r="D818" t="s">
        <v>3937</v>
      </c>
      <c r="F818" s="46" t="s">
        <v>2795</v>
      </c>
      <c r="G818" s="31" t="s">
        <v>5293</v>
      </c>
      <c r="H818" s="31"/>
      <c r="I818" s="51">
        <v>-93.129469999999998</v>
      </c>
      <c r="J818" s="51">
        <v>30.760560000000002</v>
      </c>
      <c r="K818" s="32"/>
      <c r="L818" s="32"/>
      <c r="M818" s="32"/>
      <c r="N818" t="str">
        <f t="shared" si="164"/>
        <v>Hopewell, Louisiana&lt;br&gt;&lt;span style=font-size:11px&gt;White 1875-99&lt;/span&gt;&lt;br&gt;INF792 non-DASS</v>
      </c>
      <c r="O818" t="str">
        <f t="shared" si="171"/>
        <v>W1870HopewellLouisianaINF792</v>
      </c>
      <c r="R818" t="str">
        <f t="shared" si="165"/>
        <v>dp</v>
      </c>
      <c r="S818" t="str">
        <f t="shared" si="172"/>
        <v>ar</v>
      </c>
      <c r="T818" t="str">
        <f t="shared" si="163"/>
        <v>r0</v>
      </c>
      <c r="U818" t="str">
        <f>IF(M818="consonant",#REF!,"")</f>
        <v/>
      </c>
      <c r="V818" t="str">
        <f t="shared" si="173"/>
        <v>lx</v>
      </c>
      <c r="W818" t="str">
        <f t="shared" si="174"/>
        <v>bk</v>
      </c>
      <c r="X818" t="str">
        <f t="shared" si="175"/>
        <v>un</v>
      </c>
      <c r="Y818" t="str">
        <f t="shared" si="176"/>
        <v>b</v>
      </c>
      <c r="AA818" t="str">
        <f t="shared" si="162"/>
        <v>const W1870HopewellLouisianaINF792= L.marker([30.76056,-93.12947], {icon: dp_lx}).bindPopup('Hopewell, Louisiana&lt;br&gt;&lt;span style=font-size:11px&gt;White 1875-99&lt;/span&gt;&lt;br&gt;INF792 non-DASS').addTo(W1870);</v>
      </c>
      <c r="AG818" t="s">
        <v>8519</v>
      </c>
      <c r="BL818" t="s">
        <v>5774</v>
      </c>
    </row>
    <row r="819" spans="1:64">
      <c r="A819" s="30" t="s">
        <v>5325</v>
      </c>
      <c r="B819" s="31" t="s">
        <v>2827</v>
      </c>
      <c r="C819" s="31"/>
      <c r="D819" t="s">
        <v>3937</v>
      </c>
      <c r="F819" s="46" t="s">
        <v>2826</v>
      </c>
      <c r="G819" s="31" t="s">
        <v>5294</v>
      </c>
      <c r="H819" s="31"/>
      <c r="I819" s="51">
        <v>-97.345089999999999</v>
      </c>
      <c r="J819" s="51">
        <v>31.097740000000002</v>
      </c>
      <c r="K819" s="32"/>
      <c r="L819" s="32"/>
      <c r="M819" s="32"/>
      <c r="N819" t="str">
        <f t="shared" si="164"/>
        <v>Temple, Texas&lt;br&gt;&lt;span style=font-size:11px&gt;White 1875-99&lt;/span&gt;&lt;br&gt;INF854A non-DASS</v>
      </c>
      <c r="O819" t="str">
        <f t="shared" si="171"/>
        <v>W1870TempleTexasINF854A</v>
      </c>
      <c r="R819" t="str">
        <f t="shared" si="165"/>
        <v>dp</v>
      </c>
      <c r="S819" t="str">
        <f t="shared" si="172"/>
        <v>ar</v>
      </c>
      <c r="T819" t="str">
        <f t="shared" si="163"/>
        <v>r0</v>
      </c>
      <c r="U819" t="str">
        <f>IF(M819="consonant",#REF!,"")</f>
        <v/>
      </c>
      <c r="V819" t="str">
        <f t="shared" si="173"/>
        <v>lx</v>
      </c>
      <c r="W819" t="str">
        <f t="shared" si="174"/>
        <v>bk</v>
      </c>
      <c r="X819" t="str">
        <f t="shared" si="175"/>
        <v>un</v>
      </c>
      <c r="Y819" t="str">
        <f t="shared" si="176"/>
        <v>b</v>
      </c>
      <c r="AA819" t="str">
        <f t="shared" si="162"/>
        <v>const W1870TempleTexasINF854A= L.marker([31.09774,-97.34509], {icon: dp_lx}).bindPopup('Temple, Texas&lt;br&gt;&lt;span style=font-size:11px&gt;White 1875-99&lt;/span&gt;&lt;br&gt;INF854A non-DASS').addTo(W1870);</v>
      </c>
      <c r="AG819" t="s">
        <v>8520</v>
      </c>
      <c r="BL819" t="s">
        <v>5775</v>
      </c>
    </row>
    <row r="820" spans="1:64">
      <c r="A820" s="30" t="s">
        <v>5325</v>
      </c>
      <c r="B820" s="31" t="s">
        <v>2479</v>
      </c>
      <c r="C820" s="31"/>
      <c r="D820" t="s">
        <v>3937</v>
      </c>
      <c r="F820" s="46" t="s">
        <v>2481</v>
      </c>
      <c r="G820" s="31" t="s">
        <v>5289</v>
      </c>
      <c r="H820" s="31"/>
      <c r="I820" s="51">
        <v>-84.796250000000001</v>
      </c>
      <c r="J820" s="51">
        <v>34.782580000000003</v>
      </c>
      <c r="K820" s="32"/>
      <c r="L820" s="32"/>
      <c r="M820" s="32"/>
      <c r="N820" t="str">
        <f t="shared" si="164"/>
        <v>Chatsworth, Georgia&lt;br&gt;&lt;span style=font-size:11px&gt;White 1875-99&lt;/span&gt;&lt;br&gt;INF063 non-DASS</v>
      </c>
      <c r="O820" t="str">
        <f t="shared" si="171"/>
        <v>W1870ChatsworthGeorgiaINF063</v>
      </c>
      <c r="R820" t="str">
        <f t="shared" si="165"/>
        <v>dp</v>
      </c>
      <c r="S820" t="str">
        <f t="shared" si="172"/>
        <v>ar</v>
      </c>
      <c r="T820" t="str">
        <f t="shared" si="163"/>
        <v>r0</v>
      </c>
      <c r="U820" t="str">
        <f>IF(M820="consonant",#REF!,"")</f>
        <v/>
      </c>
      <c r="V820" t="str">
        <f t="shared" si="173"/>
        <v>lx</v>
      </c>
      <c r="W820" t="str">
        <f t="shared" si="174"/>
        <v>bk</v>
      </c>
      <c r="X820" t="str">
        <f t="shared" si="175"/>
        <v>un</v>
      </c>
      <c r="Y820" t="str">
        <f t="shared" si="176"/>
        <v>b</v>
      </c>
      <c r="AA820" t="str">
        <f t="shared" si="162"/>
        <v>const W1870ChatsworthGeorgiaINF063= L.marker([34.78258,-84.79625], {icon: dp_lx}).bindPopup('Chatsworth, Georgia&lt;br&gt;&lt;span style=font-size:11px&gt;White 1875-99&lt;/span&gt;&lt;br&gt;INF063 non-DASS').addTo(W1870);</v>
      </c>
      <c r="AG820" t="s">
        <v>8521</v>
      </c>
      <c r="BL820" t="s">
        <v>5776</v>
      </c>
    </row>
    <row r="821" spans="1:64">
      <c r="A821" s="30" t="s">
        <v>5325</v>
      </c>
      <c r="B821" s="31" t="s">
        <v>2485</v>
      </c>
      <c r="C821" s="31"/>
      <c r="D821" t="s">
        <v>3937</v>
      </c>
      <c r="F821" s="46" t="s">
        <v>1305</v>
      </c>
      <c r="G821" s="31" t="s">
        <v>5289</v>
      </c>
      <c r="H821" s="31"/>
      <c r="I821" s="51">
        <v>-85.002099999999999</v>
      </c>
      <c r="J821" s="51">
        <v>34.761040000000001</v>
      </c>
      <c r="K821" s="32"/>
      <c r="L821" s="32"/>
      <c r="M821" s="32"/>
      <c r="N821" t="str">
        <f t="shared" si="164"/>
        <v>Dalton, Georgia&lt;br&gt;&lt;span style=font-size:11px&gt;White 1875-99&lt;/span&gt;&lt;br&gt;INF066A non-DASS</v>
      </c>
      <c r="O821" t="str">
        <f t="shared" si="171"/>
        <v>W1870DaltonGeorgiaINF066A</v>
      </c>
      <c r="R821" t="str">
        <f t="shared" si="165"/>
        <v>dp</v>
      </c>
      <c r="S821" t="str">
        <f t="shared" si="172"/>
        <v>ar</v>
      </c>
      <c r="T821" t="str">
        <f t="shared" si="163"/>
        <v>r0</v>
      </c>
      <c r="U821" t="str">
        <f>IF(M821="consonant",#REF!,"")</f>
        <v/>
      </c>
      <c r="V821" t="str">
        <f t="shared" si="173"/>
        <v>lx</v>
      </c>
      <c r="W821" t="str">
        <f t="shared" si="174"/>
        <v>bk</v>
      </c>
      <c r="X821" t="str">
        <f t="shared" si="175"/>
        <v>un</v>
      </c>
      <c r="Y821" t="str">
        <f t="shared" si="176"/>
        <v>b</v>
      </c>
      <c r="AA821" t="str">
        <f t="shared" ref="AA821:AA884" si="177">IF(OR(R821="",V821=""),"",IF(I821="","","const "&amp;O821&amp;"= L.marker(["&amp;J821&amp;","&amp;I821&amp;"], {icon: "&amp;R821&amp;"_"&amp;V821&amp;"}).bindPopup('"&amp;N821&amp;"').addTo("&amp;A821&amp;");"))</f>
        <v>const W1870DaltonGeorgiaINF066A= L.marker([34.76104,-85.0021], {icon: dp_lx}).bindPopup('Dalton, Georgia&lt;br&gt;&lt;span style=font-size:11px&gt;White 1875-99&lt;/span&gt;&lt;br&gt;INF066A non-DASS').addTo(W1870);</v>
      </c>
      <c r="AG821" t="s">
        <v>8522</v>
      </c>
      <c r="BL821" t="s">
        <v>5777</v>
      </c>
    </row>
    <row r="822" spans="1:64">
      <c r="A822" s="30" t="s">
        <v>5325</v>
      </c>
      <c r="B822" s="31" t="s">
        <v>2597</v>
      </c>
      <c r="C822" s="31"/>
      <c r="D822" t="s">
        <v>3937</v>
      </c>
      <c r="F822" s="46" t="s">
        <v>344</v>
      </c>
      <c r="G822" s="31" t="s">
        <v>904</v>
      </c>
      <c r="H822" s="31"/>
      <c r="I822" s="51">
        <v>-86.462909999999994</v>
      </c>
      <c r="J822" s="51">
        <v>35.485349999999997</v>
      </c>
      <c r="K822" s="32"/>
      <c r="L822" s="32"/>
      <c r="M822" s="32"/>
      <c r="N822" t="str">
        <f t="shared" si="164"/>
        <v>Shelbyville, Tennessee&lt;br&gt;&lt;span style=font-size:11px&gt;White 1875-99&lt;/span&gt;&lt;br&gt;INF326 non-DASS</v>
      </c>
      <c r="O822" t="str">
        <f t="shared" si="171"/>
        <v>W1870ShelbyvilleTennesseeINF326</v>
      </c>
      <c r="R822" t="str">
        <f t="shared" si="165"/>
        <v>dp</v>
      </c>
      <c r="S822" t="str">
        <f t="shared" si="172"/>
        <v>ar</v>
      </c>
      <c r="T822" t="str">
        <f t="shared" ref="T822:T885" si="178">IF(M822="rhot","",IF(M822="AAE_7R","r7",IF(AND(D822="(Labov et al, 2003)",M822="W"),"r3","r0")))</f>
        <v>r0</v>
      </c>
      <c r="U822" t="str">
        <f>IF(M822="consonant",#REF!,"")</f>
        <v/>
      </c>
      <c r="V822" t="str">
        <f t="shared" si="173"/>
        <v>lx</v>
      </c>
      <c r="W822" t="str">
        <f t="shared" si="174"/>
        <v>bk</v>
      </c>
      <c r="X822" t="str">
        <f t="shared" si="175"/>
        <v>un</v>
      </c>
      <c r="Y822" t="str">
        <f t="shared" si="176"/>
        <v>b</v>
      </c>
      <c r="AA822" t="str">
        <f t="shared" si="177"/>
        <v>const W1870ShelbyvilleTennesseeINF326= L.marker([35.48535,-86.46291], {icon: dp_lx}).bindPopup('Shelbyville, Tennessee&lt;br&gt;&lt;span style=font-size:11px&gt;White 1875-99&lt;/span&gt;&lt;br&gt;INF326 non-DASS').addTo(W1870);</v>
      </c>
      <c r="AG822" t="s">
        <v>8523</v>
      </c>
      <c r="BL822" t="s">
        <v>5778</v>
      </c>
    </row>
    <row r="823" spans="1:64">
      <c r="A823" s="30" t="s">
        <v>5325</v>
      </c>
      <c r="B823" s="31" t="s">
        <v>2602</v>
      </c>
      <c r="C823" s="31"/>
      <c r="D823" t="s">
        <v>3937</v>
      </c>
      <c r="F823" s="46" t="s">
        <v>1308</v>
      </c>
      <c r="G823" s="31" t="s">
        <v>5298</v>
      </c>
      <c r="H823" s="31"/>
      <c r="I823" s="51">
        <v>-86.978020000000001</v>
      </c>
      <c r="J823" s="51">
        <v>34.608969999999999</v>
      </c>
      <c r="K823" s="32"/>
      <c r="L823" s="32"/>
      <c r="M823" s="32"/>
      <c r="N823" t="str">
        <f t="shared" si="164"/>
        <v>Decatur, Alabama&lt;br&gt;&lt;span style=font-size:11px&gt;White 1875-99&lt;/span&gt;&lt;br&gt;INF345A non-DASS</v>
      </c>
      <c r="O823" t="str">
        <f t="shared" si="171"/>
        <v>W1870DecaturAlabamaINF345A</v>
      </c>
      <c r="R823" t="str">
        <f t="shared" si="165"/>
        <v>dp</v>
      </c>
      <c r="S823" t="str">
        <f t="shared" si="172"/>
        <v>ar</v>
      </c>
      <c r="T823" t="str">
        <f t="shared" si="178"/>
        <v>r0</v>
      </c>
      <c r="U823" t="str">
        <f>IF(M823="consonant",#REF!,"")</f>
        <v/>
      </c>
      <c r="V823" t="str">
        <f t="shared" si="173"/>
        <v>lx</v>
      </c>
      <c r="W823" t="str">
        <f t="shared" si="174"/>
        <v>bk</v>
      </c>
      <c r="X823" t="str">
        <f t="shared" si="175"/>
        <v>un</v>
      </c>
      <c r="Y823" t="str">
        <f t="shared" si="176"/>
        <v>b</v>
      </c>
      <c r="AA823" t="str">
        <f t="shared" si="177"/>
        <v>const W1870DecaturAlabamaINF345A= L.marker([34.60897,-86.97802], {icon: dp_lx}).bindPopup('Decatur, Alabama&lt;br&gt;&lt;span style=font-size:11px&gt;White 1875-99&lt;/span&gt;&lt;br&gt;INF345A non-DASS').addTo(W1870);</v>
      </c>
      <c r="AG823" t="s">
        <v>8524</v>
      </c>
      <c r="BL823" t="s">
        <v>5779</v>
      </c>
    </row>
    <row r="824" spans="1:64">
      <c r="A824" s="30" t="s">
        <v>5325</v>
      </c>
      <c r="B824" s="31" t="s">
        <v>2716</v>
      </c>
      <c r="C824" s="31"/>
      <c r="D824" t="s">
        <v>3937</v>
      </c>
      <c r="F824" s="46" t="s">
        <v>2717</v>
      </c>
      <c r="G824" s="31" t="s">
        <v>1505</v>
      </c>
      <c r="H824" s="31"/>
      <c r="I824" s="51">
        <v>-90.308440000000004</v>
      </c>
      <c r="J824" s="51">
        <v>31.204789999999999</v>
      </c>
      <c r="K824" s="32"/>
      <c r="L824" s="32"/>
      <c r="M824" s="32"/>
      <c r="N824" t="str">
        <f t="shared" si="164"/>
        <v>Holmesville, Mississippi&lt;br&gt;&lt;span style=font-size:11px&gt;White 1875-99&lt;/span&gt;&lt;br&gt;INF606 non-DASS</v>
      </c>
      <c r="O824" t="str">
        <f t="shared" si="171"/>
        <v>W1870HolmesvilleMississippiINF606</v>
      </c>
      <c r="R824" t="str">
        <f t="shared" si="165"/>
        <v>dp</v>
      </c>
      <c r="S824" t="str">
        <f t="shared" si="172"/>
        <v>ar</v>
      </c>
      <c r="T824" t="str">
        <f t="shared" si="178"/>
        <v>r0</v>
      </c>
      <c r="U824" t="str">
        <f>IF(M824="consonant",#REF!,"")</f>
        <v/>
      </c>
      <c r="V824" t="str">
        <f t="shared" si="173"/>
        <v>lx</v>
      </c>
      <c r="W824" t="str">
        <f t="shared" si="174"/>
        <v>bk</v>
      </c>
      <c r="X824" t="str">
        <f t="shared" si="175"/>
        <v>un</v>
      </c>
      <c r="Y824" t="str">
        <f t="shared" si="176"/>
        <v>b</v>
      </c>
      <c r="AA824" t="str">
        <f t="shared" si="177"/>
        <v>const W1870HolmesvilleMississippiINF606= L.marker([31.20479,-90.30844], {icon: dp_lx}).bindPopup('Holmesville, Mississippi&lt;br&gt;&lt;span style=font-size:11px&gt;White 1875-99&lt;/span&gt;&lt;br&gt;INF606 non-DASS').addTo(W1870);</v>
      </c>
      <c r="AG824" t="s">
        <v>8525</v>
      </c>
      <c r="BL824" t="s">
        <v>5780</v>
      </c>
    </row>
    <row r="825" spans="1:64">
      <c r="A825" s="30" t="s">
        <v>5325</v>
      </c>
      <c r="B825" s="31" t="s">
        <v>2781</v>
      </c>
      <c r="C825" s="31"/>
      <c r="D825" t="s">
        <v>3937</v>
      </c>
      <c r="F825" s="46" t="s">
        <v>1935</v>
      </c>
      <c r="G825" s="31" t="s">
        <v>5293</v>
      </c>
      <c r="H825" s="31"/>
      <c r="I825" s="51">
        <v>-92.608199999999997</v>
      </c>
      <c r="J825" s="51">
        <v>32.934510000000003</v>
      </c>
      <c r="K825" s="32"/>
      <c r="L825" s="32"/>
      <c r="M825" s="32"/>
      <c r="N825" t="str">
        <f t="shared" si="164"/>
        <v>Spearsville, Louisiana&lt;br&gt;&lt;span style=font-size:11px&gt;White 1875-99&lt;/span&gt;&lt;br&gt;INF763 non-DASS</v>
      </c>
      <c r="O825" t="str">
        <f t="shared" si="171"/>
        <v>W1870SpearsvilleLouisianaINF763</v>
      </c>
      <c r="R825" t="str">
        <f t="shared" si="165"/>
        <v>dp</v>
      </c>
      <c r="S825" t="str">
        <f t="shared" si="172"/>
        <v>ar</v>
      </c>
      <c r="T825" t="str">
        <f t="shared" si="178"/>
        <v>r0</v>
      </c>
      <c r="U825" t="str">
        <f>IF(M825="consonant",#REF!,"")</f>
        <v/>
      </c>
      <c r="V825" t="str">
        <f t="shared" si="173"/>
        <v>lx</v>
      </c>
      <c r="W825" t="str">
        <f t="shared" si="174"/>
        <v>bk</v>
      </c>
      <c r="X825" t="str">
        <f t="shared" si="175"/>
        <v>un</v>
      </c>
      <c r="Y825" t="str">
        <f t="shared" si="176"/>
        <v>b</v>
      </c>
      <c r="AA825" t="str">
        <f t="shared" si="177"/>
        <v>const W1870SpearsvilleLouisianaINF763= L.marker([32.93451,-92.6082], {icon: dp_lx}).bindPopup('Spearsville, Louisiana&lt;br&gt;&lt;span style=font-size:11px&gt;White 1875-99&lt;/span&gt;&lt;br&gt;INF763 non-DASS').addTo(W1870);</v>
      </c>
      <c r="AG825" t="s">
        <v>8526</v>
      </c>
      <c r="BL825" t="s">
        <v>5781</v>
      </c>
    </row>
    <row r="826" spans="1:64">
      <c r="A826" s="30" t="s">
        <v>5325</v>
      </c>
      <c r="B826" s="31" t="s">
        <v>2465</v>
      </c>
      <c r="C826" s="31"/>
      <c r="D826" t="s">
        <v>3937</v>
      </c>
      <c r="F826" s="46" t="s">
        <v>953</v>
      </c>
      <c r="G826" s="31" t="s">
        <v>904</v>
      </c>
      <c r="H826" s="31"/>
      <c r="I826" s="51">
        <v>-84.516319999999993</v>
      </c>
      <c r="J826" s="51">
        <v>35.871980000000001</v>
      </c>
      <c r="K826" s="32"/>
      <c r="L826" s="32"/>
      <c r="M826" s="32"/>
      <c r="N826" t="str">
        <f t="shared" si="164"/>
        <v>Kingston, Tennessee&lt;br&gt;&lt;span style=font-size:11px&gt;White 1875-99&lt;/span&gt;&lt;br&gt;INF042 non-DASS</v>
      </c>
      <c r="O826" t="str">
        <f t="shared" si="171"/>
        <v>W1870KingstonTennesseeINF042</v>
      </c>
      <c r="R826" t="str">
        <f t="shared" si="165"/>
        <v>dp</v>
      </c>
      <c r="S826" t="str">
        <f t="shared" si="172"/>
        <v>ar</v>
      </c>
      <c r="T826" t="str">
        <f t="shared" si="178"/>
        <v>r0</v>
      </c>
      <c r="U826" t="str">
        <f>IF(M826="consonant",#REF!,"")</f>
        <v/>
      </c>
      <c r="V826" t="str">
        <f t="shared" si="173"/>
        <v>lx</v>
      </c>
      <c r="W826" t="str">
        <f t="shared" si="174"/>
        <v>bk</v>
      </c>
      <c r="X826" t="str">
        <f t="shared" si="175"/>
        <v>un</v>
      </c>
      <c r="Y826" t="str">
        <f t="shared" si="176"/>
        <v>b</v>
      </c>
      <c r="AA826" t="str">
        <f t="shared" si="177"/>
        <v>const W1870KingstonTennesseeINF042= L.marker([35.87198,-84.51632], {icon: dp_lx}).bindPopup('Kingston, Tennessee&lt;br&gt;&lt;span style=font-size:11px&gt;White 1875-99&lt;/span&gt;&lt;br&gt;INF042 non-DASS').addTo(W1870);</v>
      </c>
      <c r="AG826" t="s">
        <v>8527</v>
      </c>
      <c r="BL826" t="s">
        <v>5782</v>
      </c>
    </row>
    <row r="827" spans="1:64">
      <c r="A827" s="30" t="s">
        <v>5325</v>
      </c>
      <c r="B827" s="31" t="s">
        <v>2513</v>
      </c>
      <c r="C827" s="31"/>
      <c r="D827" t="s">
        <v>3937</v>
      </c>
      <c r="F827" s="46" t="s">
        <v>179</v>
      </c>
      <c r="G827" s="31" t="s">
        <v>5289</v>
      </c>
      <c r="H827" s="31"/>
      <c r="I827" s="51">
        <v>-84.462950000000006</v>
      </c>
      <c r="J827" s="51">
        <v>33.44773</v>
      </c>
      <c r="K827" s="32"/>
      <c r="L827" s="32"/>
      <c r="M827" s="32"/>
      <c r="N827" t="str">
        <f t="shared" si="164"/>
        <v>Fayetteville, Georgia&lt;br&gt;&lt;span style=font-size:11px&gt;White 1875-99&lt;/span&gt;&lt;br&gt;INF113B non-DASS</v>
      </c>
      <c r="O827" t="str">
        <f t="shared" si="171"/>
        <v>W1870FayettevilleGeorgiaINF113B</v>
      </c>
      <c r="R827" t="str">
        <f t="shared" si="165"/>
        <v>dp</v>
      </c>
      <c r="S827" t="str">
        <f t="shared" si="172"/>
        <v>ar</v>
      </c>
      <c r="T827" t="str">
        <f t="shared" si="178"/>
        <v>r0</v>
      </c>
      <c r="U827" t="str">
        <f>IF(M827="consonant",#REF!,"")</f>
        <v/>
      </c>
      <c r="V827" t="str">
        <f t="shared" si="173"/>
        <v>lx</v>
      </c>
      <c r="W827" t="str">
        <f t="shared" si="174"/>
        <v>bk</v>
      </c>
      <c r="X827" t="str">
        <f t="shared" si="175"/>
        <v>un</v>
      </c>
      <c r="Y827" t="str">
        <f t="shared" si="176"/>
        <v>b</v>
      </c>
      <c r="AA827" t="str">
        <f t="shared" si="177"/>
        <v>const W1870FayettevilleGeorgiaINF113B= L.marker([33.44773,-84.46295], {icon: dp_lx}).bindPopup('Fayetteville, Georgia&lt;br&gt;&lt;span style=font-size:11px&gt;White 1875-99&lt;/span&gt;&lt;br&gt;INF113B non-DASS').addTo(W1870);</v>
      </c>
      <c r="AG827" t="s">
        <v>8528</v>
      </c>
      <c r="BL827" t="s">
        <v>5783</v>
      </c>
    </row>
    <row r="828" spans="1:64">
      <c r="A828" s="30" t="s">
        <v>5325</v>
      </c>
      <c r="B828" s="31" t="s">
        <v>2518</v>
      </c>
      <c r="C828" s="31"/>
      <c r="D828" t="s">
        <v>3937</v>
      </c>
      <c r="F828" s="46" t="s">
        <v>72</v>
      </c>
      <c r="G828" s="31" t="s">
        <v>5289</v>
      </c>
      <c r="H828" s="31"/>
      <c r="I828" s="51">
        <v>-81.975290000000001</v>
      </c>
      <c r="J828" s="51">
        <v>33.47916</v>
      </c>
      <c r="K828" s="32"/>
      <c r="L828" s="32"/>
      <c r="M828" s="32"/>
      <c r="N828" t="str">
        <f t="shared" si="164"/>
        <v>Augusta, Georgia&lt;br&gt;&lt;span style=font-size:11px&gt;White 1875-99&lt;/span&gt;&lt;br&gt;INF131 non-DASS</v>
      </c>
      <c r="O828" t="str">
        <f t="shared" si="171"/>
        <v>W1870AugustaGeorgiaINF131</v>
      </c>
      <c r="R828" t="str">
        <f t="shared" si="165"/>
        <v>dp</v>
      </c>
      <c r="S828" t="str">
        <f t="shared" si="172"/>
        <v>ar</v>
      </c>
      <c r="T828" t="str">
        <f t="shared" si="178"/>
        <v>r0</v>
      </c>
      <c r="U828" t="str">
        <f>IF(M828="consonant",#REF!,"")</f>
        <v/>
      </c>
      <c r="V828" t="str">
        <f t="shared" si="173"/>
        <v>lx</v>
      </c>
      <c r="W828" t="str">
        <f t="shared" si="174"/>
        <v>bk</v>
      </c>
      <c r="X828" t="str">
        <f t="shared" si="175"/>
        <v>un</v>
      </c>
      <c r="Y828" t="str">
        <f t="shared" si="176"/>
        <v>b</v>
      </c>
      <c r="AA828" t="str">
        <f t="shared" si="177"/>
        <v>const W1870AugustaGeorgiaINF131= L.marker([33.47916,-81.97529], {icon: dp_lx}).bindPopup('Augusta, Georgia&lt;br&gt;&lt;span style=font-size:11px&gt;White 1875-99&lt;/span&gt;&lt;br&gt;INF131 non-DASS').addTo(W1870);</v>
      </c>
      <c r="AG828" t="s">
        <v>8529</v>
      </c>
      <c r="BL828" t="s">
        <v>5784</v>
      </c>
    </row>
    <row r="829" spans="1:64">
      <c r="A829" s="30" t="s">
        <v>5325</v>
      </c>
      <c r="B829" s="31" t="s">
        <v>2544</v>
      </c>
      <c r="C829" s="31"/>
      <c r="D829" t="s">
        <v>3937</v>
      </c>
      <c r="F829" s="46" t="s">
        <v>2545</v>
      </c>
      <c r="G829" s="31" t="s">
        <v>5289</v>
      </c>
      <c r="H829" s="31"/>
      <c r="I829" s="51">
        <v>-82.20035</v>
      </c>
      <c r="J829" s="51">
        <v>31.718889999999998</v>
      </c>
      <c r="K829" s="32"/>
      <c r="L829" s="32"/>
      <c r="M829" s="32"/>
      <c r="N829" t="str">
        <f t="shared" si="164"/>
        <v>Surrency, Georgia&lt;br&gt;&lt;span style=font-size:11px&gt;White 1875-99&lt;/span&gt;&lt;br&gt;INF173 non-DASS</v>
      </c>
      <c r="O829" t="str">
        <f t="shared" si="171"/>
        <v>W1870SurrencyGeorgiaINF173</v>
      </c>
      <c r="R829" t="str">
        <f t="shared" si="165"/>
        <v>dp</v>
      </c>
      <c r="S829" t="str">
        <f t="shared" si="172"/>
        <v>ar</v>
      </c>
      <c r="T829" t="str">
        <f t="shared" si="178"/>
        <v>r0</v>
      </c>
      <c r="U829" t="str">
        <f>IF(M829="consonant",#REF!,"")</f>
        <v/>
      </c>
      <c r="V829" t="str">
        <f t="shared" si="173"/>
        <v>lx</v>
      </c>
      <c r="W829" t="str">
        <f t="shared" si="174"/>
        <v>bk</v>
      </c>
      <c r="X829" t="str">
        <f t="shared" si="175"/>
        <v>un</v>
      </c>
      <c r="Y829" t="str">
        <f t="shared" si="176"/>
        <v>b</v>
      </c>
      <c r="AA829" t="str">
        <f t="shared" si="177"/>
        <v>const W1870SurrencyGeorgiaINF173= L.marker([31.71889,-82.20035], {icon: dp_lx}).bindPopup('Surrency, Georgia&lt;br&gt;&lt;span style=font-size:11px&gt;White 1875-99&lt;/span&gt;&lt;br&gt;INF173 non-DASS').addTo(W1870);</v>
      </c>
      <c r="AG829" t="s">
        <v>8530</v>
      </c>
      <c r="BL829" t="s">
        <v>5785</v>
      </c>
    </row>
    <row r="830" spans="1:64">
      <c r="A830" s="30" t="s">
        <v>5325</v>
      </c>
      <c r="B830" s="31" t="s">
        <v>2577</v>
      </c>
      <c r="C830" s="31"/>
      <c r="D830" t="s">
        <v>3937</v>
      </c>
      <c r="F830" s="46" t="s">
        <v>1375</v>
      </c>
      <c r="G830" s="31" t="s">
        <v>54</v>
      </c>
      <c r="H830" s="31"/>
      <c r="I830" s="51">
        <v>-81.801079999999999</v>
      </c>
      <c r="J830" s="51">
        <v>24.558420000000002</v>
      </c>
      <c r="K830" s="32"/>
      <c r="L830" s="32"/>
      <c r="M830" s="32"/>
      <c r="N830" t="str">
        <f t="shared" si="164"/>
        <v>Key West, FL&lt;br&gt;&lt;span style=font-size:11px&gt;White 1875-99&lt;/span&gt;&lt;br&gt;INF288A non-DASS</v>
      </c>
      <c r="O830" t="str">
        <f t="shared" si="171"/>
        <v>W1870KeyWestFLINF288A</v>
      </c>
      <c r="R830" t="str">
        <f t="shared" si="165"/>
        <v>dp</v>
      </c>
      <c r="S830" t="str">
        <f t="shared" si="172"/>
        <v>ar</v>
      </c>
      <c r="T830" t="str">
        <f t="shared" si="178"/>
        <v>r0</v>
      </c>
      <c r="U830" t="str">
        <f>IF(M830="consonant",#REF!,"")</f>
        <v/>
      </c>
      <c r="V830" t="str">
        <f t="shared" si="173"/>
        <v>lx</v>
      </c>
      <c r="W830" t="str">
        <f t="shared" si="174"/>
        <v>bk</v>
      </c>
      <c r="X830" t="str">
        <f t="shared" si="175"/>
        <v>un</v>
      </c>
      <c r="Y830" t="str">
        <f t="shared" si="176"/>
        <v>b</v>
      </c>
      <c r="AA830" t="str">
        <f t="shared" si="177"/>
        <v>const W1870KeyWestFLINF288A= L.marker([24.55842,-81.80108], {icon: dp_lx}).bindPopup('Key West, FL&lt;br&gt;&lt;span style=font-size:11px&gt;White 1875-99&lt;/span&gt;&lt;br&gt;INF288A non-DASS').addTo(W1870);</v>
      </c>
      <c r="AG830" t="s">
        <v>8531</v>
      </c>
      <c r="BL830" t="s">
        <v>5786</v>
      </c>
    </row>
    <row r="831" spans="1:64">
      <c r="A831" s="30" t="s">
        <v>5325</v>
      </c>
      <c r="B831" s="31" t="s">
        <v>2612</v>
      </c>
      <c r="C831" s="31"/>
      <c r="D831" t="s">
        <v>3937</v>
      </c>
      <c r="F831" s="46" t="s">
        <v>2613</v>
      </c>
      <c r="G831" s="31" t="s">
        <v>5298</v>
      </c>
      <c r="H831" s="31"/>
      <c r="I831" s="51">
        <v>-86.319770000000005</v>
      </c>
      <c r="J831" s="51">
        <v>34.029040000000002</v>
      </c>
      <c r="K831" s="32"/>
      <c r="L831" s="32"/>
      <c r="M831" s="32"/>
      <c r="N831" t="str">
        <f t="shared" si="164"/>
        <v>Altoona, Alabama&lt;br&gt;&lt;span style=font-size:11px&gt;White 1875-99&lt;/span&gt;&lt;br&gt;INF367 non-DASS</v>
      </c>
      <c r="O831" t="str">
        <f t="shared" si="171"/>
        <v>W1870AltoonaAlabamaINF367</v>
      </c>
      <c r="R831" t="str">
        <f t="shared" si="165"/>
        <v>dp</v>
      </c>
      <c r="S831" t="str">
        <f t="shared" si="172"/>
        <v>ar</v>
      </c>
      <c r="T831" t="str">
        <f t="shared" si="178"/>
        <v>r0</v>
      </c>
      <c r="U831" t="str">
        <f>IF(M831="consonant",#REF!,"")</f>
        <v/>
      </c>
      <c r="V831" t="str">
        <f t="shared" si="173"/>
        <v>lx</v>
      </c>
      <c r="W831" t="str">
        <f t="shared" si="174"/>
        <v>bk</v>
      </c>
      <c r="X831" t="str">
        <f t="shared" si="175"/>
        <v>un</v>
      </c>
      <c r="Y831" t="str">
        <f t="shared" si="176"/>
        <v>b</v>
      </c>
      <c r="AA831" t="str">
        <f t="shared" si="177"/>
        <v>const W1870AltoonaAlabamaINF367= L.marker([34.02904,-86.31977], {icon: dp_lx}).bindPopup('Altoona, Alabama&lt;br&gt;&lt;span style=font-size:11px&gt;White 1875-99&lt;/span&gt;&lt;br&gt;INF367 non-DASS').addTo(W1870);</v>
      </c>
      <c r="AG831" t="s">
        <v>8532</v>
      </c>
      <c r="BL831" t="s">
        <v>5787</v>
      </c>
    </row>
    <row r="832" spans="1:64">
      <c r="A832" s="30" t="s">
        <v>5325</v>
      </c>
      <c r="B832" s="31" t="s">
        <v>2817</v>
      </c>
      <c r="C832" s="31"/>
      <c r="D832" t="s">
        <v>3937</v>
      </c>
      <c r="F832" s="46" t="s">
        <v>356</v>
      </c>
      <c r="G832" s="31" t="s">
        <v>5294</v>
      </c>
      <c r="H832" s="31"/>
      <c r="I832" s="51">
        <v>-96.536619999999999</v>
      </c>
      <c r="J832" s="51">
        <v>33.759610000000002</v>
      </c>
      <c r="K832" s="32"/>
      <c r="L832" s="32"/>
      <c r="M832" s="32"/>
      <c r="N832" t="str">
        <f t="shared" si="164"/>
        <v>Denison, Texas&lt;br&gt;&lt;span style=font-size:11px&gt;White 1875-99&lt;/span&gt;&lt;br&gt;INF838 non-DASS</v>
      </c>
      <c r="O832" t="str">
        <f t="shared" si="171"/>
        <v>W1870DenisonTexasINF838</v>
      </c>
      <c r="R832" t="str">
        <f t="shared" si="165"/>
        <v>dp</v>
      </c>
      <c r="S832" t="str">
        <f t="shared" si="172"/>
        <v>ar</v>
      </c>
      <c r="T832" t="str">
        <f t="shared" si="178"/>
        <v>r0</v>
      </c>
      <c r="U832" t="str">
        <f>IF(M832="consonant",#REF!,"")</f>
        <v/>
      </c>
      <c r="V832" t="str">
        <f t="shared" si="173"/>
        <v>lx</v>
      </c>
      <c r="W832" t="str">
        <f t="shared" si="174"/>
        <v>bk</v>
      </c>
      <c r="X832" t="str">
        <f t="shared" si="175"/>
        <v>un</v>
      </c>
      <c r="Y832" t="str">
        <f t="shared" si="176"/>
        <v>b</v>
      </c>
      <c r="AA832" t="str">
        <f t="shared" si="177"/>
        <v>const W1870DenisonTexasINF838= L.marker([33.75961,-96.53662], {icon: dp_lx}).bindPopup('Denison, Texas&lt;br&gt;&lt;span style=font-size:11px&gt;White 1875-99&lt;/span&gt;&lt;br&gt;INF838 non-DASS').addTo(W1870);</v>
      </c>
      <c r="AG832" t="s">
        <v>8533</v>
      </c>
      <c r="BL832" t="s">
        <v>5788</v>
      </c>
    </row>
    <row r="833" spans="1:64">
      <c r="A833" s="30" t="s">
        <v>5325</v>
      </c>
      <c r="B833" s="31" t="s">
        <v>2497</v>
      </c>
      <c r="C833" s="31"/>
      <c r="D833" t="s">
        <v>3937</v>
      </c>
      <c r="F833" s="46" t="s">
        <v>2498</v>
      </c>
      <c r="G833" s="31" t="s">
        <v>5289</v>
      </c>
      <c r="H833" s="31"/>
      <c r="I833" s="51">
        <v>-83.92465</v>
      </c>
      <c r="J833" s="51">
        <v>34.184620000000002</v>
      </c>
      <c r="K833" s="32"/>
      <c r="L833" s="32"/>
      <c r="M833" s="32"/>
      <c r="N833" t="str">
        <f t="shared" si="164"/>
        <v>Flowery Branch, Georgia&lt;br&gt;&lt;span style=font-size:11px&gt;White 1875-99&lt;/span&gt;&lt;br&gt;INF086 non-DASS</v>
      </c>
      <c r="O833" t="str">
        <f t="shared" si="171"/>
        <v>W1870FloweryBranchGeorgiaINF086</v>
      </c>
      <c r="R833" t="str">
        <f t="shared" si="165"/>
        <v>dp</v>
      </c>
      <c r="S833" t="str">
        <f t="shared" si="172"/>
        <v>ar</v>
      </c>
      <c r="T833" t="str">
        <f t="shared" si="178"/>
        <v>r0</v>
      </c>
      <c r="U833" t="str">
        <f>IF(M833="consonant",#REF!,"")</f>
        <v/>
      </c>
      <c r="V833" t="str">
        <f t="shared" si="173"/>
        <v>lx</v>
      </c>
      <c r="W833" t="str">
        <f t="shared" si="174"/>
        <v>bk</v>
      </c>
      <c r="X833" t="str">
        <f t="shared" si="175"/>
        <v>un</v>
      </c>
      <c r="Y833" t="str">
        <f t="shared" si="176"/>
        <v>b</v>
      </c>
      <c r="AA833" t="str">
        <f t="shared" si="177"/>
        <v>const W1870FloweryBranchGeorgiaINF086= L.marker([34.18462,-83.92465], {icon: dp_lx}).bindPopup('Flowery Branch, Georgia&lt;br&gt;&lt;span style=font-size:11px&gt;White 1875-99&lt;/span&gt;&lt;br&gt;INF086 non-DASS').addTo(W1870);</v>
      </c>
      <c r="AG833" t="s">
        <v>8534</v>
      </c>
      <c r="BL833" t="s">
        <v>5789</v>
      </c>
    </row>
    <row r="834" spans="1:64">
      <c r="A834" s="30" t="s">
        <v>5325</v>
      </c>
      <c r="B834" s="31" t="s">
        <v>2579</v>
      </c>
      <c r="C834" s="31"/>
      <c r="D834" t="s">
        <v>3937</v>
      </c>
      <c r="F834" s="46" t="s">
        <v>99</v>
      </c>
      <c r="G834" s="31" t="s">
        <v>904</v>
      </c>
      <c r="H834" s="31"/>
      <c r="I834" s="51">
        <v>-86.455520000000007</v>
      </c>
      <c r="J834" s="51">
        <v>36.509329999999999</v>
      </c>
      <c r="K834" s="32"/>
      <c r="L834" s="32"/>
      <c r="M834" s="32"/>
      <c r="N834" t="str">
        <f t="shared" si="164"/>
        <v>Springfield, Tennessee&lt;br&gt;&lt;span style=font-size:11px&gt;White 1875-99&lt;/span&gt;&lt;br&gt;INF296 non-DASS</v>
      </c>
      <c r="O834" t="str">
        <f t="shared" si="171"/>
        <v>W1870SpringfieldTennesseeINF296</v>
      </c>
      <c r="R834" t="str">
        <f t="shared" si="165"/>
        <v>dp</v>
      </c>
      <c r="S834" t="str">
        <f t="shared" si="172"/>
        <v>ar</v>
      </c>
      <c r="T834" t="str">
        <f t="shared" si="178"/>
        <v>r0</v>
      </c>
      <c r="U834" t="str">
        <f>IF(M834="consonant",#REF!,"")</f>
        <v/>
      </c>
      <c r="V834" t="str">
        <f t="shared" si="173"/>
        <v>lx</v>
      </c>
      <c r="W834" t="str">
        <f t="shared" si="174"/>
        <v>bk</v>
      </c>
      <c r="X834" t="str">
        <f t="shared" si="175"/>
        <v>un</v>
      </c>
      <c r="Y834" t="str">
        <f t="shared" si="176"/>
        <v>b</v>
      </c>
      <c r="AA834" t="str">
        <f t="shared" si="177"/>
        <v>const W1870SpringfieldTennesseeINF296= L.marker([36.50933,-86.45552], {icon: dp_lx}).bindPopup('Springfield, Tennessee&lt;br&gt;&lt;span style=font-size:11px&gt;White 1875-99&lt;/span&gt;&lt;br&gt;INF296 non-DASS').addTo(W1870);</v>
      </c>
      <c r="AG834" t="s">
        <v>8535</v>
      </c>
      <c r="BL834" t="s">
        <v>5790</v>
      </c>
    </row>
    <row r="835" spans="1:64">
      <c r="A835" s="30" t="s">
        <v>5325</v>
      </c>
      <c r="B835" s="31" t="s">
        <v>2644</v>
      </c>
      <c r="C835" s="31"/>
      <c r="D835" t="s">
        <v>3937</v>
      </c>
      <c r="F835" s="46" t="s">
        <v>2270</v>
      </c>
      <c r="G835" s="31" t="s">
        <v>54</v>
      </c>
      <c r="H835" s="31"/>
      <c r="I835" s="51">
        <v>-84.94332</v>
      </c>
      <c r="J835" s="51">
        <v>30.965720000000001</v>
      </c>
      <c r="K835" s="32"/>
      <c r="L835" s="32"/>
      <c r="M835" s="32"/>
      <c r="N835" t="str">
        <f t="shared" si="164"/>
        <v>Laurel Hill, FL&lt;br&gt;&lt;span style=font-size:11px&gt;White 1875-99&lt;/span&gt;&lt;br&gt;INF466 non-DASS</v>
      </c>
      <c r="O835" t="str">
        <f t="shared" si="171"/>
        <v>W1870LaurelHillFLINF466</v>
      </c>
      <c r="R835" t="str">
        <f t="shared" si="165"/>
        <v>dp</v>
      </c>
      <c r="S835" t="str">
        <f t="shared" si="172"/>
        <v>ar</v>
      </c>
      <c r="T835" t="str">
        <f t="shared" si="178"/>
        <v>r0</v>
      </c>
      <c r="U835" t="str">
        <f>IF(M835="consonant",#REF!,"")</f>
        <v/>
      </c>
      <c r="V835" t="str">
        <f t="shared" si="173"/>
        <v>lx</v>
      </c>
      <c r="W835" t="str">
        <f t="shared" si="174"/>
        <v>bk</v>
      </c>
      <c r="X835" t="str">
        <f t="shared" si="175"/>
        <v>un</v>
      </c>
      <c r="Y835" t="str">
        <f t="shared" si="176"/>
        <v>b</v>
      </c>
      <c r="AA835" t="str">
        <f t="shared" si="177"/>
        <v>const W1870LaurelHillFLINF466= L.marker([30.96572,-84.94332], {icon: dp_lx}).bindPopup('Laurel Hill, FL&lt;br&gt;&lt;span style=font-size:11px&gt;White 1875-99&lt;/span&gt;&lt;br&gt;INF466 non-DASS').addTo(W1870);</v>
      </c>
      <c r="AG835" t="s">
        <v>8536</v>
      </c>
      <c r="BL835" t="s">
        <v>5791</v>
      </c>
    </row>
    <row r="836" spans="1:64">
      <c r="A836" s="30" t="s">
        <v>5325</v>
      </c>
      <c r="B836" s="31" t="s">
        <v>2491</v>
      </c>
      <c r="C836" s="31"/>
      <c r="D836" t="s">
        <v>3937</v>
      </c>
      <c r="F836" s="46" t="s">
        <v>2492</v>
      </c>
      <c r="G836" s="31" t="s">
        <v>5289</v>
      </c>
      <c r="H836" s="31"/>
      <c r="I836" s="51">
        <v>-84.518230000000003</v>
      </c>
      <c r="J836" s="51">
        <v>34.580199999999998</v>
      </c>
      <c r="K836" s="32"/>
      <c r="L836" s="32"/>
      <c r="M836" s="32"/>
      <c r="N836" t="str">
        <f t="shared" ref="N836:N899" si="179">F836&amp;", "&amp;G836&amp;"&lt;br&gt;&lt;span style=font-size:11px&gt;"&amp;IF(E836="","",E836&amp;" ")&amp;IF(TRIM(LEFT(A836,LEN(A836)-4))="W","White ",IF(TRIM(LEFT(A836,LEN(A836)-4))="B","Black ",IF(TRIM(LEFT(A836,LEN(A836)-4))="L","Hispanic ",IF(TRIM(LEFT(A836,LEN(A836)-4))="N","Indigenous ",IF(TRIM(LEFT(A836,LEN(A836)-4))="A","Asian ","")))))&amp;IF(TRIM(RIGHT(A836,LEN(A836)-1))="1700","1700-99",IF(TRIM(RIGHT(A836,LEN(A836)-1))="1800","1800-44",IF(TRIM(RIGHT(A836,LEN(A836)-1))="1850","1845-74",IF(TRIM(RIGHT(A836,LEN(A836)-1))="1870","1875-99",IF(TRIM(RIGHT(A836,LEN(A836)-1))="1900","1900-44",IF(TRIM(RIGHT(A836,LEN(A836)-1))="1950","1945-74",IF(TRIM(RIGHT(A836,LEN(A836)-1))="1970","1975-99","")))))))&amp;"&lt;/span&gt;&lt;br&gt;"&amp;B836&amp;" "&amp;IF(E836="","",E836&amp;" ")&amp;D836</f>
        <v>Resaca, Georgia&lt;br&gt;&lt;span style=font-size:11px&gt;White 1875-99&lt;/span&gt;&lt;br&gt;INF075A non-DASS</v>
      </c>
      <c r="O836" t="str">
        <f t="shared" si="171"/>
        <v>W1870ResacaGeorgiaINF075A</v>
      </c>
      <c r="R836" t="str">
        <f t="shared" si="165"/>
        <v>dp</v>
      </c>
      <c r="S836" t="str">
        <f t="shared" si="172"/>
        <v>ar</v>
      </c>
      <c r="T836" t="str">
        <f t="shared" si="178"/>
        <v>r0</v>
      </c>
      <c r="U836" t="str">
        <f>IF(M836="consonant",#REF!,"")</f>
        <v/>
      </c>
      <c r="V836" t="str">
        <f t="shared" si="173"/>
        <v>lx</v>
      </c>
      <c r="W836" t="str">
        <f t="shared" si="174"/>
        <v>bk</v>
      </c>
      <c r="X836" t="str">
        <f t="shared" si="175"/>
        <v>un</v>
      </c>
      <c r="Y836" t="str">
        <f t="shared" si="176"/>
        <v>b</v>
      </c>
      <c r="AA836" t="str">
        <f t="shared" si="177"/>
        <v>const W1870ResacaGeorgiaINF075A= L.marker([34.5802,-84.51823], {icon: dp_lx}).bindPopup('Resaca, Georgia&lt;br&gt;&lt;span style=font-size:11px&gt;White 1875-99&lt;/span&gt;&lt;br&gt;INF075A non-DASS').addTo(W1870);</v>
      </c>
      <c r="AG836" t="s">
        <v>8537</v>
      </c>
      <c r="BL836" t="s">
        <v>5792</v>
      </c>
    </row>
    <row r="837" spans="1:64">
      <c r="A837" s="30" t="s">
        <v>5325</v>
      </c>
      <c r="B837" s="31" t="s">
        <v>2538</v>
      </c>
      <c r="C837" s="31"/>
      <c r="D837" t="s">
        <v>3937</v>
      </c>
      <c r="F837" s="46" t="s">
        <v>5337</v>
      </c>
      <c r="G837" s="31" t="s">
        <v>5289</v>
      </c>
      <c r="H837" s="31"/>
      <c r="I837" s="51">
        <v>-85.642439999999993</v>
      </c>
      <c r="J837" s="51">
        <v>32.317880000000002</v>
      </c>
      <c r="K837" s="32"/>
      <c r="L837" s="32"/>
      <c r="M837" s="32"/>
      <c r="N837" t="str">
        <f t="shared" si="179"/>
        <v>BueNVista, Georgia&lt;br&gt;&lt;span style=font-size:11px&gt;White 1875-99&lt;/span&gt;&lt;br&gt;INF168 non-DASS</v>
      </c>
      <c r="O837" t="str">
        <f t="shared" si="171"/>
        <v>W1870BueNVistaGeorgiaINF168</v>
      </c>
      <c r="R837" t="str">
        <f t="shared" si="165"/>
        <v>dp</v>
      </c>
      <c r="S837" t="str">
        <f t="shared" si="172"/>
        <v>ar</v>
      </c>
      <c r="T837" t="str">
        <f t="shared" si="178"/>
        <v>r0</v>
      </c>
      <c r="U837" t="str">
        <f>IF(M837="consonant",#REF!,"")</f>
        <v/>
      </c>
      <c r="V837" t="str">
        <f t="shared" si="173"/>
        <v>lx</v>
      </c>
      <c r="W837" t="str">
        <f t="shared" si="174"/>
        <v>bk</v>
      </c>
      <c r="X837" t="str">
        <f t="shared" si="175"/>
        <v>un</v>
      </c>
      <c r="Y837" t="str">
        <f t="shared" si="176"/>
        <v>b</v>
      </c>
      <c r="AA837" t="str">
        <f t="shared" si="177"/>
        <v>const W1870BueNVistaGeorgiaINF168= L.marker([32.31788,-85.64244], {icon: dp_lx}).bindPopup('BueNVista, Georgia&lt;br&gt;&lt;span style=font-size:11px&gt;White 1875-99&lt;/span&gt;&lt;br&gt;INF168 non-DASS').addTo(W1870);</v>
      </c>
      <c r="AG837" t="s">
        <v>8538</v>
      </c>
      <c r="BL837" t="s">
        <v>5793</v>
      </c>
    </row>
    <row r="838" spans="1:64">
      <c r="A838" s="30" t="s">
        <v>5325</v>
      </c>
      <c r="B838" s="31" t="s">
        <v>2643</v>
      </c>
      <c r="C838" s="31"/>
      <c r="D838" t="s">
        <v>3937</v>
      </c>
      <c r="F838" s="46" t="s">
        <v>679</v>
      </c>
      <c r="G838" s="31" t="s">
        <v>54</v>
      </c>
      <c r="H838" s="31"/>
      <c r="I838" s="51">
        <v>-90.882080000000002</v>
      </c>
      <c r="J838" s="51">
        <v>30.77974</v>
      </c>
      <c r="K838" s="32"/>
      <c r="L838" s="32"/>
      <c r="M838" s="32"/>
      <c r="N838" t="str">
        <f t="shared" si="179"/>
        <v>Rock Hill, FL&lt;br&gt;&lt;span style=font-size:11px&gt;White 1875-99&lt;/span&gt;&lt;br&gt;INF460 non-DASS</v>
      </c>
      <c r="O838" t="str">
        <f t="shared" si="171"/>
        <v>W1870RockHillFLINF460</v>
      </c>
      <c r="R838" t="str">
        <f t="shared" si="165"/>
        <v>dp</v>
      </c>
      <c r="S838" t="str">
        <f t="shared" si="172"/>
        <v>ar</v>
      </c>
      <c r="T838" t="str">
        <f t="shared" si="178"/>
        <v>r0</v>
      </c>
      <c r="U838" t="str">
        <f>IF(M838="consonant",#REF!,"")</f>
        <v/>
      </c>
      <c r="V838" t="str">
        <f t="shared" si="173"/>
        <v>lx</v>
      </c>
      <c r="W838" t="str">
        <f t="shared" si="174"/>
        <v>bk</v>
      </c>
      <c r="X838" t="str">
        <f t="shared" si="175"/>
        <v>un</v>
      </c>
      <c r="Y838" t="str">
        <f t="shared" si="176"/>
        <v>b</v>
      </c>
      <c r="AA838" t="str">
        <f t="shared" si="177"/>
        <v>const W1870RockHillFLINF460= L.marker([30.77974,-90.88208], {icon: dp_lx}).bindPopup('Rock Hill, FL&lt;br&gt;&lt;span style=font-size:11px&gt;White 1875-99&lt;/span&gt;&lt;br&gt;INF460 non-DASS').addTo(W1870);</v>
      </c>
      <c r="AG838" t="s">
        <v>8539</v>
      </c>
      <c r="BL838" t="s">
        <v>5794</v>
      </c>
    </row>
    <row r="839" spans="1:64">
      <c r="A839" s="30" t="s">
        <v>5325</v>
      </c>
      <c r="B839" s="31" t="s">
        <v>2696</v>
      </c>
      <c r="C839" s="31"/>
      <c r="D839" t="s">
        <v>3937</v>
      </c>
      <c r="F839" s="46" t="s">
        <v>2697</v>
      </c>
      <c r="G839" s="31" t="s">
        <v>1505</v>
      </c>
      <c r="H839" s="31"/>
      <c r="I839" s="51">
        <v>-89.274500000000003</v>
      </c>
      <c r="J839" s="51">
        <v>32.350090000000002</v>
      </c>
      <c r="K839" s="32"/>
      <c r="L839" s="32"/>
      <c r="M839" s="32"/>
      <c r="N839" t="str">
        <f t="shared" si="179"/>
        <v>Vicksburg, Mississippi&lt;br&gt;&lt;span style=font-size:11px&gt;White 1875-99&lt;/span&gt;&lt;br&gt;INF579 non-DASS</v>
      </c>
      <c r="O839" t="str">
        <f t="shared" si="171"/>
        <v>W1870VicksburgMississippiINF579</v>
      </c>
      <c r="R839" t="str">
        <f t="shared" si="165"/>
        <v>dp</v>
      </c>
      <c r="S839" t="str">
        <f t="shared" si="172"/>
        <v>ar</v>
      </c>
      <c r="T839" t="str">
        <f t="shared" si="178"/>
        <v>r0</v>
      </c>
      <c r="U839" t="str">
        <f>IF(M839="consonant",#REF!,"")</f>
        <v/>
      </c>
      <c r="V839" t="str">
        <f t="shared" si="173"/>
        <v>lx</v>
      </c>
      <c r="W839" t="str">
        <f t="shared" si="174"/>
        <v>bk</v>
      </c>
      <c r="X839" t="str">
        <f t="shared" si="175"/>
        <v>un</v>
      </c>
      <c r="Y839" t="str">
        <f t="shared" si="176"/>
        <v>b</v>
      </c>
      <c r="AA839" t="str">
        <f t="shared" si="177"/>
        <v>const W1870VicksburgMississippiINF579= L.marker([32.35009,-89.2745], {icon: dp_lx}).bindPopup('Vicksburg, Mississippi&lt;br&gt;&lt;span style=font-size:11px&gt;White 1875-99&lt;/span&gt;&lt;br&gt;INF579 non-DASS').addTo(W1870);</v>
      </c>
      <c r="AG839" t="s">
        <v>8540</v>
      </c>
      <c r="BL839" t="s">
        <v>5795</v>
      </c>
    </row>
    <row r="840" spans="1:64">
      <c r="A840" s="30" t="s">
        <v>5325</v>
      </c>
      <c r="B840" s="31" t="s">
        <v>2705</v>
      </c>
      <c r="C840" s="31"/>
      <c r="D840" t="s">
        <v>3937</v>
      </c>
      <c r="F840" s="46" t="s">
        <v>2314</v>
      </c>
      <c r="G840" s="31" t="s">
        <v>1505</v>
      </c>
      <c r="H840" s="31"/>
      <c r="I840" s="51">
        <v>-98.120260000000002</v>
      </c>
      <c r="J840" s="51">
        <v>31.756799999999998</v>
      </c>
      <c r="K840" s="32"/>
      <c r="L840" s="32"/>
      <c r="M840" s="32"/>
      <c r="N840" t="str">
        <f t="shared" si="179"/>
        <v>Soso, Mississippi&lt;br&gt;&lt;span style=font-size:11px&gt;White 1875-99&lt;/span&gt;&lt;br&gt;INF600A non-DASS</v>
      </c>
      <c r="O840" t="str">
        <f t="shared" si="171"/>
        <v>W1870SosoMississippiINF600A</v>
      </c>
      <c r="R840" t="str">
        <f t="shared" si="165"/>
        <v>dp</v>
      </c>
      <c r="S840" t="str">
        <f t="shared" si="172"/>
        <v>ar</v>
      </c>
      <c r="T840" t="str">
        <f t="shared" si="178"/>
        <v>r0</v>
      </c>
      <c r="U840" t="str">
        <f>IF(M840="consonant",#REF!,"")</f>
        <v/>
      </c>
      <c r="V840" t="str">
        <f t="shared" si="173"/>
        <v>lx</v>
      </c>
      <c r="W840" t="str">
        <f t="shared" si="174"/>
        <v>bk</v>
      </c>
      <c r="X840" t="str">
        <f t="shared" si="175"/>
        <v>un</v>
      </c>
      <c r="Y840" t="str">
        <f t="shared" si="176"/>
        <v>b</v>
      </c>
      <c r="AA840" t="str">
        <f t="shared" si="177"/>
        <v>const W1870SosoMississippiINF600A= L.marker([31.7568,-98.12026], {icon: dp_lx}).bindPopup('Soso, Mississippi&lt;br&gt;&lt;span style=font-size:11px&gt;White 1875-99&lt;/span&gt;&lt;br&gt;INF600A non-DASS').addTo(W1870);</v>
      </c>
      <c r="AG840" t="s">
        <v>8541</v>
      </c>
      <c r="BL840" t="s">
        <v>5796</v>
      </c>
    </row>
    <row r="841" spans="1:64">
      <c r="A841" s="30" t="s">
        <v>5325</v>
      </c>
      <c r="B841" s="31" t="s">
        <v>2839</v>
      </c>
      <c r="C841" s="31"/>
      <c r="D841" t="s">
        <v>3937</v>
      </c>
      <c r="F841" s="46" t="s">
        <v>2433</v>
      </c>
      <c r="G841" s="31" t="s">
        <v>5294</v>
      </c>
      <c r="H841" s="31"/>
      <c r="I841" s="51">
        <v>-84.978470000000002</v>
      </c>
      <c r="J841" s="51">
        <v>29.698429999999998</v>
      </c>
      <c r="K841" s="32"/>
      <c r="L841" s="32"/>
      <c r="M841" s="32"/>
      <c r="N841" t="str">
        <f t="shared" si="179"/>
        <v>New Braunfels, Texas&lt;br&gt;&lt;span style=font-size:11px&gt;White 1875-99&lt;/span&gt;&lt;br&gt;INF884 non-DASS</v>
      </c>
      <c r="O841" t="str">
        <f t="shared" si="171"/>
        <v>W1870NewBraunfelsTexasINF884</v>
      </c>
      <c r="R841" t="str">
        <f t="shared" si="165"/>
        <v>dp</v>
      </c>
      <c r="S841" t="str">
        <f t="shared" si="172"/>
        <v>ar</v>
      </c>
      <c r="T841" t="str">
        <f t="shared" si="178"/>
        <v>r0</v>
      </c>
      <c r="U841" t="str">
        <f>IF(M841="consonant",#REF!,"")</f>
        <v/>
      </c>
      <c r="V841" t="str">
        <f t="shared" si="173"/>
        <v>lx</v>
      </c>
      <c r="W841" t="str">
        <f t="shared" si="174"/>
        <v>bk</v>
      </c>
      <c r="X841" t="str">
        <f t="shared" si="175"/>
        <v>un</v>
      </c>
      <c r="Y841" t="str">
        <f t="shared" si="176"/>
        <v>b</v>
      </c>
      <c r="AA841" t="str">
        <f t="shared" si="177"/>
        <v>const W1870NewBraunfelsTexasINF884= L.marker([29.69843,-84.97847], {icon: dp_lx}).bindPopup('New Braunfels, Texas&lt;br&gt;&lt;span style=font-size:11px&gt;White 1875-99&lt;/span&gt;&lt;br&gt;INF884 non-DASS').addTo(W1870);</v>
      </c>
      <c r="AG841" t="s">
        <v>8542</v>
      </c>
      <c r="BL841" t="s">
        <v>5797</v>
      </c>
    </row>
    <row r="842" spans="1:64">
      <c r="A842" s="30" t="s">
        <v>5325</v>
      </c>
      <c r="B842" s="31" t="s">
        <v>2470</v>
      </c>
      <c r="C842" s="31"/>
      <c r="D842" t="s">
        <v>3937</v>
      </c>
      <c r="F842" s="46" t="s">
        <v>2471</v>
      </c>
      <c r="G842" s="31" t="s">
        <v>904</v>
      </c>
      <c r="H842" s="31"/>
      <c r="I842" s="51">
        <v>-84.769570000000002</v>
      </c>
      <c r="J842" s="51">
        <v>35.780349999999999</v>
      </c>
      <c r="K842" s="32"/>
      <c r="L842" s="32"/>
      <c r="M842" s="32"/>
      <c r="N842" t="str">
        <f t="shared" si="179"/>
        <v>Sequatchie Valley, Tennessee&lt;br&gt;&lt;span style=font-size:11px&gt;White 1875-99&lt;/span&gt;&lt;br&gt;INF044 non-DASS</v>
      </c>
      <c r="O842" t="str">
        <f t="shared" si="171"/>
        <v>W1870SequatchieValleyTennesseeINF044</v>
      </c>
      <c r="R842" t="str">
        <f t="shared" si="165"/>
        <v>dp</v>
      </c>
      <c r="S842" t="str">
        <f t="shared" si="172"/>
        <v>ar</v>
      </c>
      <c r="T842" t="str">
        <f t="shared" si="178"/>
        <v>r0</v>
      </c>
      <c r="U842" t="str">
        <f>IF(M842="consonant",#REF!,"")</f>
        <v/>
      </c>
      <c r="V842" t="str">
        <f t="shared" si="173"/>
        <v>lx</v>
      </c>
      <c r="W842" t="str">
        <f t="shared" si="174"/>
        <v>bk</v>
      </c>
      <c r="X842" t="str">
        <f t="shared" si="175"/>
        <v>un</v>
      </c>
      <c r="Y842" t="str">
        <f t="shared" si="176"/>
        <v>b</v>
      </c>
      <c r="AA842" t="str">
        <f t="shared" si="177"/>
        <v>const W1870SequatchieValleyTennesseeINF044= L.marker([35.78035,-84.76957], {icon: dp_lx}).bindPopup('Sequatchie Valley, Tennessee&lt;br&gt;&lt;span style=font-size:11px&gt;White 1875-99&lt;/span&gt;&lt;br&gt;INF044 non-DASS').addTo(W1870);</v>
      </c>
      <c r="AG842" t="s">
        <v>8543</v>
      </c>
      <c r="BL842" t="s">
        <v>5798</v>
      </c>
    </row>
    <row r="843" spans="1:64">
      <c r="A843" s="30" t="s">
        <v>5325</v>
      </c>
      <c r="B843" s="31" t="s">
        <v>2482</v>
      </c>
      <c r="C843" s="31"/>
      <c r="D843" t="s">
        <v>3937</v>
      </c>
      <c r="F843" s="46" t="s">
        <v>2483</v>
      </c>
      <c r="G843" s="31" t="s">
        <v>5289</v>
      </c>
      <c r="H843" s="31"/>
      <c r="I843" s="51">
        <v>-83.958259999999996</v>
      </c>
      <c r="J843" s="51">
        <v>34.766199999999998</v>
      </c>
      <c r="K843" s="32"/>
      <c r="L843" s="32"/>
      <c r="M843" s="32"/>
      <c r="N843" t="str">
        <f t="shared" si="179"/>
        <v>Blairsville, Georgia&lt;br&gt;&lt;span style=font-size:11px&gt;White 1875-99&lt;/span&gt;&lt;br&gt;INF063A non-DASS</v>
      </c>
      <c r="O843" t="str">
        <f t="shared" si="171"/>
        <v>W1870BlairsvilleGeorgiaINF063A</v>
      </c>
      <c r="R843" t="str">
        <f t="shared" si="165"/>
        <v>dp</v>
      </c>
      <c r="S843" t="str">
        <f t="shared" si="172"/>
        <v>ar</v>
      </c>
      <c r="T843" t="str">
        <f t="shared" si="178"/>
        <v>r0</v>
      </c>
      <c r="U843" t="str">
        <f>IF(M843="consonant",#REF!,"")</f>
        <v/>
      </c>
      <c r="V843" t="str">
        <f t="shared" si="173"/>
        <v>lx</v>
      </c>
      <c r="W843" t="str">
        <f t="shared" si="174"/>
        <v>bk</v>
      </c>
      <c r="X843" t="str">
        <f t="shared" si="175"/>
        <v>un</v>
      </c>
      <c r="Y843" t="str">
        <f t="shared" si="176"/>
        <v>b</v>
      </c>
      <c r="AA843" t="str">
        <f t="shared" si="177"/>
        <v>const W1870BlairsvilleGeorgiaINF063A= L.marker([34.7662,-83.95826], {icon: dp_lx}).bindPopup('Blairsville, Georgia&lt;br&gt;&lt;span style=font-size:11px&gt;White 1875-99&lt;/span&gt;&lt;br&gt;INF063A non-DASS').addTo(W1870);</v>
      </c>
      <c r="AG843" t="s">
        <v>8544</v>
      </c>
      <c r="BL843" t="s">
        <v>5799</v>
      </c>
    </row>
    <row r="844" spans="1:64">
      <c r="A844" s="30" t="s">
        <v>5325</v>
      </c>
      <c r="B844" s="31" t="s">
        <v>2514</v>
      </c>
      <c r="C844" s="31"/>
      <c r="D844" t="s">
        <v>3937</v>
      </c>
      <c r="F844" s="46" t="s">
        <v>332</v>
      </c>
      <c r="G844" s="31" t="s">
        <v>5289</v>
      </c>
      <c r="H844" s="31"/>
      <c r="I844" s="51">
        <v>-85.028940000000006</v>
      </c>
      <c r="J844" s="51">
        <v>33.38044</v>
      </c>
      <c r="K844" s="32"/>
      <c r="L844" s="32"/>
      <c r="M844" s="32"/>
      <c r="N844" t="str">
        <f t="shared" si="179"/>
        <v>Newnan, Georgia&lt;br&gt;&lt;span style=font-size:11px&gt;White 1875-99&lt;/span&gt;&lt;br&gt;INF117 non-DASS</v>
      </c>
      <c r="O844" t="str">
        <f t="shared" si="171"/>
        <v>W1870NewnanGeorgiaINF117</v>
      </c>
      <c r="R844" t="str">
        <f t="shared" si="165"/>
        <v>dp</v>
      </c>
      <c r="S844" t="str">
        <f t="shared" si="172"/>
        <v>ar</v>
      </c>
      <c r="T844" t="str">
        <f t="shared" si="178"/>
        <v>r0</v>
      </c>
      <c r="U844" t="str">
        <f>IF(M844="consonant",#REF!,"")</f>
        <v/>
      </c>
      <c r="V844" t="str">
        <f t="shared" si="173"/>
        <v>lx</v>
      </c>
      <c r="W844" t="str">
        <f t="shared" si="174"/>
        <v>bk</v>
      </c>
      <c r="X844" t="str">
        <f t="shared" si="175"/>
        <v>un</v>
      </c>
      <c r="Y844" t="str">
        <f t="shared" si="176"/>
        <v>b</v>
      </c>
      <c r="AA844" t="str">
        <f t="shared" si="177"/>
        <v>const W1870NewnanGeorgiaINF117= L.marker([33.38044,-85.02894], {icon: dp_lx}).bindPopup('Newnan, Georgia&lt;br&gt;&lt;span style=font-size:11px&gt;White 1875-99&lt;/span&gt;&lt;br&gt;INF117 non-DASS').addTo(W1870);</v>
      </c>
      <c r="AG844" t="s">
        <v>8545</v>
      </c>
      <c r="BL844" t="s">
        <v>5800</v>
      </c>
    </row>
    <row r="845" spans="1:64">
      <c r="A845" s="30" t="s">
        <v>5325</v>
      </c>
      <c r="B845" s="31" t="s">
        <v>2525</v>
      </c>
      <c r="C845" s="31"/>
      <c r="D845" t="s">
        <v>3937</v>
      </c>
      <c r="F845" s="46" t="s">
        <v>5342</v>
      </c>
      <c r="G845" s="31" t="s">
        <v>5289</v>
      </c>
      <c r="H845" s="31"/>
      <c r="I845" s="51">
        <v>-85.580439999999996</v>
      </c>
      <c r="J845" s="51">
        <v>33.032919999999997</v>
      </c>
      <c r="K845" s="32"/>
      <c r="L845" s="32"/>
      <c r="M845" s="32"/>
      <c r="N845" t="str">
        <f t="shared" si="179"/>
        <v>LGrange, Georgia&lt;br&gt;&lt;span style=font-size:11px&gt;White 1875-99&lt;/span&gt;&lt;br&gt;INF143A non-DASS</v>
      </c>
      <c r="O845" t="str">
        <f t="shared" si="171"/>
        <v>W1870LGrangeGeorgiaINF143A</v>
      </c>
      <c r="R845" t="str">
        <f t="shared" si="165"/>
        <v>dp</v>
      </c>
      <c r="S845" t="str">
        <f t="shared" si="172"/>
        <v>ar</v>
      </c>
      <c r="T845" t="str">
        <f t="shared" si="178"/>
        <v>r0</v>
      </c>
      <c r="U845" t="str">
        <f>IF(M845="consonant",#REF!,"")</f>
        <v/>
      </c>
      <c r="V845" t="str">
        <f t="shared" si="173"/>
        <v>lx</v>
      </c>
      <c r="W845" t="str">
        <f t="shared" si="174"/>
        <v>bk</v>
      </c>
      <c r="X845" t="str">
        <f t="shared" si="175"/>
        <v>un</v>
      </c>
      <c r="Y845" t="str">
        <f t="shared" si="176"/>
        <v>b</v>
      </c>
      <c r="AA845" t="str">
        <f t="shared" si="177"/>
        <v>const W1870LGrangeGeorgiaINF143A= L.marker([33.03292,-85.58044], {icon: dp_lx}).bindPopup('LGrange, Georgia&lt;br&gt;&lt;span style=font-size:11px&gt;White 1875-99&lt;/span&gt;&lt;br&gt;INF143A non-DASS').addTo(W1870);</v>
      </c>
      <c r="AG845" t="s">
        <v>8546</v>
      </c>
      <c r="BL845" t="s">
        <v>5801</v>
      </c>
    </row>
    <row r="846" spans="1:64">
      <c r="A846" s="30" t="s">
        <v>5325</v>
      </c>
      <c r="B846" s="31" t="s">
        <v>2616</v>
      </c>
      <c r="C846" s="31"/>
      <c r="D846" t="s">
        <v>3937</v>
      </c>
      <c r="F846" s="46" t="s">
        <v>2618</v>
      </c>
      <c r="G846" s="31" t="s">
        <v>5298</v>
      </c>
      <c r="H846" s="31"/>
      <c r="I846" s="51">
        <v>-90.382890000000003</v>
      </c>
      <c r="J846" s="51">
        <v>33.654389999999999</v>
      </c>
      <c r="K846" s="32"/>
      <c r="L846" s="32"/>
      <c r="M846" s="32"/>
      <c r="N846" t="str">
        <f t="shared" si="179"/>
        <v>Heflin, Alabama&lt;br&gt;&lt;span style=font-size:11px&gt;White 1875-99&lt;/span&gt;&lt;br&gt;INF382A non-DASS</v>
      </c>
      <c r="O846" t="str">
        <f t="shared" si="171"/>
        <v>W1870HeflinAlabamaINF382A</v>
      </c>
      <c r="R846" t="str">
        <f t="shared" ref="R846:R909" si="180">IF(M846="consonant","",IF(G846="Jamaica","lo",IF(OR(A846="W1700",A846="B1850",M846="Carib",M846="LA",M846="UM",M846="Bra",M846="EaNL"),"mn","dp")))</f>
        <v>dp</v>
      </c>
      <c r="S846" t="str">
        <f t="shared" si="172"/>
        <v>ar</v>
      </c>
      <c r="T846" t="str">
        <f t="shared" si="178"/>
        <v>r0</v>
      </c>
      <c r="U846" t="str">
        <f>IF(M846="consonant",#REF!,"")</f>
        <v/>
      </c>
      <c r="V846" t="str">
        <f t="shared" si="173"/>
        <v>lx</v>
      </c>
      <c r="W846" t="str">
        <f t="shared" si="174"/>
        <v>bk</v>
      </c>
      <c r="X846" t="str">
        <f t="shared" si="175"/>
        <v>un</v>
      </c>
      <c r="Y846" t="str">
        <f t="shared" si="176"/>
        <v>b</v>
      </c>
      <c r="AA846" t="str">
        <f t="shared" si="177"/>
        <v>const W1870HeflinAlabamaINF382A= L.marker([33.65439,-90.38289], {icon: dp_lx}).bindPopup('Heflin, Alabama&lt;br&gt;&lt;span style=font-size:11px&gt;White 1875-99&lt;/span&gt;&lt;br&gt;INF382A non-DASS').addTo(W1870);</v>
      </c>
      <c r="AG846" t="s">
        <v>8547</v>
      </c>
      <c r="BL846" t="s">
        <v>5802</v>
      </c>
    </row>
    <row r="847" spans="1:64">
      <c r="A847" s="30" t="s">
        <v>5325</v>
      </c>
      <c r="B847" s="31" t="s">
        <v>2664</v>
      </c>
      <c r="C847" s="31"/>
      <c r="D847" t="s">
        <v>3937</v>
      </c>
      <c r="F847" s="46" t="s">
        <v>2665</v>
      </c>
      <c r="G847" s="31" t="s">
        <v>1505</v>
      </c>
      <c r="H847" s="31"/>
      <c r="I847" s="51">
        <v>-93.304419999999993</v>
      </c>
      <c r="J847" s="51">
        <v>34.690260000000002</v>
      </c>
      <c r="K847" s="32"/>
      <c r="L847" s="32"/>
      <c r="M847" s="32"/>
      <c r="N847" t="str">
        <f t="shared" si="179"/>
        <v>Tunica, Mississippi&lt;br&gt;&lt;span style=font-size:11px&gt;White 1875-99&lt;/span&gt;&lt;br&gt;INF528 non-DASS</v>
      </c>
      <c r="O847" t="str">
        <f t="shared" si="171"/>
        <v>W1870TunicaMississippiINF528</v>
      </c>
      <c r="R847" t="str">
        <f t="shared" si="180"/>
        <v>dp</v>
      </c>
      <c r="S847" t="str">
        <f t="shared" si="172"/>
        <v>ar</v>
      </c>
      <c r="T847" t="str">
        <f t="shared" si="178"/>
        <v>r0</v>
      </c>
      <c r="U847" t="str">
        <f>IF(M847="consonant",#REF!,"")</f>
        <v/>
      </c>
      <c r="V847" t="str">
        <f t="shared" si="173"/>
        <v>lx</v>
      </c>
      <c r="W847" t="str">
        <f t="shared" si="174"/>
        <v>bk</v>
      </c>
      <c r="X847" t="str">
        <f t="shared" si="175"/>
        <v>un</v>
      </c>
      <c r="Y847" t="str">
        <f t="shared" si="176"/>
        <v>b</v>
      </c>
      <c r="AA847" t="str">
        <f t="shared" si="177"/>
        <v>const W1870TunicaMississippiINF528= L.marker([34.69026,-93.30442], {icon: dp_lx}).bindPopup('Tunica, Mississippi&lt;br&gt;&lt;span style=font-size:11px&gt;White 1875-99&lt;/span&gt;&lt;br&gt;INF528 non-DASS').addTo(W1870);</v>
      </c>
      <c r="AG847" t="s">
        <v>8548</v>
      </c>
      <c r="BL847" t="s">
        <v>5803</v>
      </c>
    </row>
    <row r="848" spans="1:64">
      <c r="A848" s="30" t="s">
        <v>5325</v>
      </c>
      <c r="B848" s="31" t="s">
        <v>2790</v>
      </c>
      <c r="C848" s="31"/>
      <c r="D848" t="s">
        <v>3937</v>
      </c>
      <c r="F848" s="46" t="s">
        <v>2791</v>
      </c>
      <c r="G848" s="31" t="s">
        <v>5293</v>
      </c>
      <c r="H848" s="31"/>
      <c r="I848" s="51">
        <v>-83.213409999999996</v>
      </c>
      <c r="J848" s="51">
        <v>31.69032</v>
      </c>
      <c r="K848" s="32"/>
      <c r="L848" s="32"/>
      <c r="M848" s="32"/>
      <c r="N848" t="str">
        <f t="shared" si="179"/>
        <v>Robeline, Louisiana&lt;br&gt;&lt;span style=font-size:11px&gt;White 1875-99&lt;/span&gt;&lt;br&gt;INF785 non-DASS</v>
      </c>
      <c r="O848" t="str">
        <f t="shared" si="171"/>
        <v>W1870RobelineLouisianaINF785</v>
      </c>
      <c r="R848" t="str">
        <f t="shared" si="180"/>
        <v>dp</v>
      </c>
      <c r="S848" t="str">
        <f t="shared" si="172"/>
        <v>ar</v>
      </c>
      <c r="T848" t="str">
        <f t="shared" si="178"/>
        <v>r0</v>
      </c>
      <c r="U848" t="str">
        <f>IF(M848="consonant",#REF!,"")</f>
        <v/>
      </c>
      <c r="V848" t="str">
        <f t="shared" si="173"/>
        <v>lx</v>
      </c>
      <c r="W848" t="str">
        <f t="shared" si="174"/>
        <v>bk</v>
      </c>
      <c r="X848" t="str">
        <f t="shared" si="175"/>
        <v>un</v>
      </c>
      <c r="Y848" t="str">
        <f t="shared" si="176"/>
        <v>b</v>
      </c>
      <c r="AA848" t="str">
        <f t="shared" si="177"/>
        <v>const W1870RobelineLouisianaINF785= L.marker([31.69032,-83.21341], {icon: dp_lx}).bindPopup('Robeline, Louisiana&lt;br&gt;&lt;span style=font-size:11px&gt;White 1875-99&lt;/span&gt;&lt;br&gt;INF785 non-DASS').addTo(W1870);</v>
      </c>
      <c r="AG848" t="s">
        <v>8549</v>
      </c>
      <c r="BL848" t="s">
        <v>5804</v>
      </c>
    </row>
    <row r="849" spans="1:64">
      <c r="A849" s="30" t="s">
        <v>5325</v>
      </c>
      <c r="B849" s="31" t="s">
        <v>2453</v>
      </c>
      <c r="C849" s="31"/>
      <c r="D849" t="s">
        <v>3937</v>
      </c>
      <c r="F849" s="46" t="s">
        <v>2208</v>
      </c>
      <c r="G849" s="31" t="s">
        <v>904</v>
      </c>
      <c r="H849" s="31"/>
      <c r="I849" s="51">
        <v>-90.045850000000002</v>
      </c>
      <c r="J849" s="51">
        <v>36.406140000000001</v>
      </c>
      <c r="K849" s="32"/>
      <c r="L849" s="32"/>
      <c r="M849" s="32"/>
      <c r="N849" t="str">
        <f t="shared" si="179"/>
        <v>St. Clair, Tennessee&lt;br&gt;&lt;span style=font-size:11px&gt;White 1875-99&lt;/span&gt;&lt;br&gt;INF017 non-DASS</v>
      </c>
      <c r="O849" t="str">
        <f t="shared" si="171"/>
        <v>W1870StClairTennesseeINF017</v>
      </c>
      <c r="R849" t="str">
        <f t="shared" si="180"/>
        <v>dp</v>
      </c>
      <c r="S849" t="str">
        <f t="shared" si="172"/>
        <v>ar</v>
      </c>
      <c r="T849" t="str">
        <f t="shared" si="178"/>
        <v>r0</v>
      </c>
      <c r="U849" t="str">
        <f>IF(M849="consonant",#REF!,"")</f>
        <v/>
      </c>
      <c r="V849" t="str">
        <f t="shared" si="173"/>
        <v>lx</v>
      </c>
      <c r="W849" t="str">
        <f t="shared" si="174"/>
        <v>bk</v>
      </c>
      <c r="X849" t="str">
        <f t="shared" si="175"/>
        <v>un</v>
      </c>
      <c r="Y849" t="str">
        <f t="shared" si="176"/>
        <v>b</v>
      </c>
      <c r="AA849" t="str">
        <f t="shared" si="177"/>
        <v>const W1870StClairTennesseeINF017= L.marker([36.40614,-90.04585], {icon: dp_lx}).bindPopup('St. Clair, Tennessee&lt;br&gt;&lt;span style=font-size:11px&gt;White 1875-99&lt;/span&gt;&lt;br&gt;INF017 non-DASS').addTo(W1870);</v>
      </c>
      <c r="AG849" t="s">
        <v>8550</v>
      </c>
      <c r="BL849" t="s">
        <v>6478</v>
      </c>
    </row>
    <row r="850" spans="1:64">
      <c r="A850" s="30" t="s">
        <v>5325</v>
      </c>
      <c r="B850" s="31" t="s">
        <v>2658</v>
      </c>
      <c r="C850" s="31"/>
      <c r="D850" t="s">
        <v>3937</v>
      </c>
      <c r="F850" s="46" t="s">
        <v>280</v>
      </c>
      <c r="G850" s="31" t="s">
        <v>904</v>
      </c>
      <c r="H850" s="31"/>
      <c r="I850" s="51">
        <v>-88.968170000000001</v>
      </c>
      <c r="J850" s="51">
        <v>35.13899</v>
      </c>
      <c r="K850" s="32"/>
      <c r="L850" s="32"/>
      <c r="M850" s="32"/>
      <c r="N850" t="str">
        <f t="shared" si="179"/>
        <v>Memphis, Tennessee&lt;br&gt;&lt;span style=font-size:11px&gt;White 1875-99&lt;/span&gt;&lt;br&gt;INF515A non-DASS</v>
      </c>
      <c r="O850" t="str">
        <f t="shared" si="171"/>
        <v>W1870MemphisTennesseeINF515A</v>
      </c>
      <c r="R850" t="str">
        <f t="shared" si="180"/>
        <v>dp</v>
      </c>
      <c r="S850" t="str">
        <f t="shared" si="172"/>
        <v>ar</v>
      </c>
      <c r="T850" t="str">
        <f t="shared" si="178"/>
        <v>r0</v>
      </c>
      <c r="U850" t="str">
        <f>IF(M850="consonant",#REF!,"")</f>
        <v/>
      </c>
      <c r="V850" t="str">
        <f t="shared" si="173"/>
        <v>lx</v>
      </c>
      <c r="W850" t="str">
        <f t="shared" si="174"/>
        <v>bk</v>
      </c>
      <c r="X850" t="str">
        <f t="shared" si="175"/>
        <v>un</v>
      </c>
      <c r="Y850" t="str">
        <f t="shared" si="176"/>
        <v>b</v>
      </c>
      <c r="AA850" t="str">
        <f t="shared" si="177"/>
        <v>const W1870MemphisTennesseeINF515A= L.marker([35.13899,-88.96817], {icon: dp_lx}).bindPopup('Memphis, Tennessee&lt;br&gt;&lt;span style=font-size:11px&gt;White 1875-99&lt;/span&gt;&lt;br&gt;INF515A non-DASS').addTo(W1870);</v>
      </c>
      <c r="AG850" t="s">
        <v>8551</v>
      </c>
      <c r="BL850" t="s">
        <v>5805</v>
      </c>
    </row>
    <row r="851" spans="1:64">
      <c r="A851" s="30" t="s">
        <v>5325</v>
      </c>
      <c r="B851" s="31" t="s">
        <v>2671</v>
      </c>
      <c r="C851" s="31"/>
      <c r="D851" t="s">
        <v>3937</v>
      </c>
      <c r="F851" s="46" t="s">
        <v>2673</v>
      </c>
      <c r="G851" s="31" t="s">
        <v>1505</v>
      </c>
      <c r="H851" s="31"/>
      <c r="I851" s="51">
        <v>-90.175759999999997</v>
      </c>
      <c r="J851" s="51">
        <v>34.121200000000002</v>
      </c>
      <c r="K851" s="32"/>
      <c r="L851" s="32"/>
      <c r="M851" s="32"/>
      <c r="N851" t="str">
        <f t="shared" si="179"/>
        <v>Toxish, Mississippi&lt;br&gt;&lt;span style=font-size:11px&gt;White 1875-99&lt;/span&gt;&lt;br&gt;INF536 non-DASS</v>
      </c>
      <c r="O851" t="str">
        <f t="shared" si="171"/>
        <v>W1870ToxishMississippiINF536</v>
      </c>
      <c r="R851" t="str">
        <f t="shared" si="180"/>
        <v>dp</v>
      </c>
      <c r="S851" t="str">
        <f t="shared" si="172"/>
        <v>ar</v>
      </c>
      <c r="T851" t="str">
        <f t="shared" si="178"/>
        <v>r0</v>
      </c>
      <c r="U851" t="str">
        <f>IF(M851="consonant",#REF!,"")</f>
        <v/>
      </c>
      <c r="V851" t="str">
        <f t="shared" si="173"/>
        <v>lx</v>
      </c>
      <c r="W851" t="str">
        <f t="shared" si="174"/>
        <v>bk</v>
      </c>
      <c r="X851" t="str">
        <f t="shared" si="175"/>
        <v>un</v>
      </c>
      <c r="Y851" t="str">
        <f t="shared" si="176"/>
        <v>b</v>
      </c>
      <c r="AA851" t="str">
        <f t="shared" si="177"/>
        <v>const W1870ToxishMississippiINF536= L.marker([34.1212,-90.17576], {icon: dp_lx}).bindPopup('Toxish, Mississippi&lt;br&gt;&lt;span style=font-size:11px&gt;White 1875-99&lt;/span&gt;&lt;br&gt;INF536 non-DASS').addTo(W1870);</v>
      </c>
      <c r="AG851" t="s">
        <v>8552</v>
      </c>
      <c r="BL851" t="s">
        <v>5806</v>
      </c>
    </row>
    <row r="852" spans="1:64">
      <c r="A852" s="30" t="s">
        <v>5325</v>
      </c>
      <c r="B852" s="31" t="s">
        <v>2693</v>
      </c>
      <c r="C852" s="31"/>
      <c r="D852" t="s">
        <v>3937</v>
      </c>
      <c r="F852" s="46" t="s">
        <v>1860</v>
      </c>
      <c r="G852" s="31" t="s">
        <v>1505</v>
      </c>
      <c r="H852" s="31"/>
      <c r="I852" s="51">
        <v>-90.449330000000003</v>
      </c>
      <c r="J852" s="51">
        <v>33.517440000000001</v>
      </c>
      <c r="K852" s="32"/>
      <c r="L852" s="32"/>
      <c r="M852" s="32"/>
      <c r="N852" t="str">
        <f t="shared" si="179"/>
        <v>Greenwood, Mississippi&lt;br&gt;&lt;span style=font-size:11px&gt;White 1875-99&lt;/span&gt;&lt;br&gt;INF567 non-DASS</v>
      </c>
      <c r="O852" t="str">
        <f t="shared" si="171"/>
        <v>W1870GreenwoodMississippiINF567</v>
      </c>
      <c r="R852" t="str">
        <f t="shared" si="180"/>
        <v>dp</v>
      </c>
      <c r="S852" t="str">
        <f t="shared" si="172"/>
        <v>ar</v>
      </c>
      <c r="T852" t="str">
        <f t="shared" si="178"/>
        <v>r0</v>
      </c>
      <c r="U852" t="str">
        <f>IF(M852="consonant",#REF!,"")</f>
        <v/>
      </c>
      <c r="V852" t="str">
        <f t="shared" si="173"/>
        <v>lx</v>
      </c>
      <c r="W852" t="str">
        <f t="shared" si="174"/>
        <v>bk</v>
      </c>
      <c r="X852" t="str">
        <f t="shared" si="175"/>
        <v>un</v>
      </c>
      <c r="Y852" t="str">
        <f t="shared" si="176"/>
        <v>b</v>
      </c>
      <c r="AA852" t="str">
        <f t="shared" si="177"/>
        <v>const W1870GreenwoodMississippiINF567= L.marker([33.51744,-90.44933], {icon: dp_lx}).bindPopup('Greenwood, Mississippi&lt;br&gt;&lt;span style=font-size:11px&gt;White 1875-99&lt;/span&gt;&lt;br&gt;INF567 non-DASS').addTo(W1870);</v>
      </c>
      <c r="AG852" t="s">
        <v>8553</v>
      </c>
      <c r="BL852" t="s">
        <v>5807</v>
      </c>
    </row>
    <row r="853" spans="1:64">
      <c r="A853" s="30" t="s">
        <v>5325</v>
      </c>
      <c r="B853" s="31" t="s">
        <v>2718</v>
      </c>
      <c r="C853" s="31"/>
      <c r="D853" t="s">
        <v>3937</v>
      </c>
      <c r="F853" s="46" t="s">
        <v>2719</v>
      </c>
      <c r="G853" s="31" t="s">
        <v>1505</v>
      </c>
      <c r="H853" s="31"/>
      <c r="I853" s="51">
        <v>-92.387929999999997</v>
      </c>
      <c r="J853" s="51">
        <v>31.437390000000001</v>
      </c>
      <c r="K853" s="32"/>
      <c r="L853" s="32"/>
      <c r="M853" s="32"/>
      <c r="N853" t="str">
        <f t="shared" si="179"/>
        <v>Bogue Chitto, Mississippi&lt;br&gt;&lt;span style=font-size:11px&gt;White 1875-99&lt;/span&gt;&lt;br&gt;INF607 non-DASS</v>
      </c>
      <c r="O853" t="str">
        <f t="shared" si="171"/>
        <v>W1870BogueChittoMississippiINF607</v>
      </c>
      <c r="R853" t="str">
        <f t="shared" si="180"/>
        <v>dp</v>
      </c>
      <c r="S853" t="str">
        <f t="shared" si="172"/>
        <v>ar</v>
      </c>
      <c r="T853" t="str">
        <f t="shared" si="178"/>
        <v>r0</v>
      </c>
      <c r="U853" t="str">
        <f>IF(M853="consonant",#REF!,"")</f>
        <v/>
      </c>
      <c r="V853" t="str">
        <f t="shared" si="173"/>
        <v>lx</v>
      </c>
      <c r="W853" t="str">
        <f t="shared" si="174"/>
        <v>bk</v>
      </c>
      <c r="X853" t="str">
        <f t="shared" si="175"/>
        <v>un</v>
      </c>
      <c r="Y853" t="str">
        <f t="shared" si="176"/>
        <v>b</v>
      </c>
      <c r="AA853" t="str">
        <f t="shared" si="177"/>
        <v>const W1870BogueChittoMississippiINF607= L.marker([31.43739,-92.38793], {icon: dp_lx}).bindPopup('Bogue Chitto, Mississippi&lt;br&gt;&lt;span style=font-size:11px&gt;White 1875-99&lt;/span&gt;&lt;br&gt;INF607 non-DASS').addTo(W1870);</v>
      </c>
      <c r="AG853" t="s">
        <v>8554</v>
      </c>
      <c r="BL853" t="s">
        <v>5808</v>
      </c>
    </row>
    <row r="854" spans="1:64">
      <c r="A854" s="30" t="s">
        <v>5325</v>
      </c>
      <c r="B854" s="31" t="s">
        <v>2754</v>
      </c>
      <c r="C854" s="31"/>
      <c r="D854" t="s">
        <v>3937</v>
      </c>
      <c r="F854" s="46" t="s">
        <v>1519</v>
      </c>
      <c r="G854" s="31" t="s">
        <v>2751</v>
      </c>
      <c r="H854" s="31"/>
      <c r="I854" s="51">
        <v>-94.052030000000002</v>
      </c>
      <c r="J854" s="51">
        <v>35.234169999999999</v>
      </c>
      <c r="K854" s="32"/>
      <c r="L854" s="32"/>
      <c r="M854" s="32"/>
      <c r="N854" t="str">
        <f t="shared" si="179"/>
        <v>Greenbrier, Arkansas&lt;br&gt;&lt;span style=font-size:11px&gt;White 1875-99&lt;/span&gt;&lt;br&gt;INF713 non-DASS</v>
      </c>
      <c r="O854" t="str">
        <f t="shared" si="171"/>
        <v>W1870GreenbrierArkansasINF713</v>
      </c>
      <c r="R854" t="str">
        <f t="shared" si="180"/>
        <v>dp</v>
      </c>
      <c r="S854" t="str">
        <f t="shared" si="172"/>
        <v>ar</v>
      </c>
      <c r="T854" t="str">
        <f t="shared" si="178"/>
        <v>r0</v>
      </c>
      <c r="U854" t="str">
        <f>IF(M854="consonant",#REF!,"")</f>
        <v/>
      </c>
      <c r="V854" t="str">
        <f t="shared" si="173"/>
        <v>lx</v>
      </c>
      <c r="W854" t="str">
        <f t="shared" si="174"/>
        <v>bk</v>
      </c>
      <c r="X854" t="str">
        <f t="shared" si="175"/>
        <v>un</v>
      </c>
      <c r="Y854" t="str">
        <f t="shared" si="176"/>
        <v>b</v>
      </c>
      <c r="AA854" t="str">
        <f t="shared" si="177"/>
        <v>const W1870GreenbrierArkansasINF713= L.marker([35.23417,-94.05203], {icon: dp_lx}).bindPopup('Greenbrier, Arkansas&lt;br&gt;&lt;span style=font-size:11px&gt;White 1875-99&lt;/span&gt;&lt;br&gt;INF713 non-DASS').addTo(W1870);</v>
      </c>
      <c r="AG854" t="s">
        <v>8555</v>
      </c>
      <c r="BL854" t="s">
        <v>5809</v>
      </c>
    </row>
    <row r="855" spans="1:64">
      <c r="A855" s="30" t="s">
        <v>5325</v>
      </c>
      <c r="B855" s="31" t="s">
        <v>2765</v>
      </c>
      <c r="C855" s="31"/>
      <c r="D855" t="s">
        <v>3937</v>
      </c>
      <c r="F855" s="46" t="s">
        <v>2767</v>
      </c>
      <c r="G855" s="31" t="s">
        <v>2751</v>
      </c>
      <c r="H855" s="31"/>
      <c r="I855" s="51">
        <v>-93.944149999999993</v>
      </c>
      <c r="J855" s="51">
        <v>35.49794</v>
      </c>
      <c r="K855" s="32"/>
      <c r="L855" s="32"/>
      <c r="M855" s="32"/>
      <c r="N855" t="str">
        <f t="shared" si="179"/>
        <v>Mulberry, Arkansas&lt;br&gt;&lt;span style=font-size:11px&gt;White 1875-99&lt;/span&gt;&lt;br&gt;INF726 non-DASS</v>
      </c>
      <c r="O855" t="str">
        <f t="shared" si="171"/>
        <v>W1870MulberryArkansasINF726</v>
      </c>
      <c r="R855" t="str">
        <f t="shared" si="180"/>
        <v>dp</v>
      </c>
      <c r="S855" t="str">
        <f t="shared" si="172"/>
        <v>ar</v>
      </c>
      <c r="T855" t="str">
        <f t="shared" si="178"/>
        <v>r0</v>
      </c>
      <c r="U855" t="str">
        <f>IF(M855="consonant",#REF!,"")</f>
        <v/>
      </c>
      <c r="V855" t="str">
        <f t="shared" si="173"/>
        <v>lx</v>
      </c>
      <c r="W855" t="str">
        <f t="shared" si="174"/>
        <v>bk</v>
      </c>
      <c r="X855" t="str">
        <f t="shared" si="175"/>
        <v>un</v>
      </c>
      <c r="Y855" t="str">
        <f t="shared" si="176"/>
        <v>b</v>
      </c>
      <c r="AA855" t="str">
        <f t="shared" si="177"/>
        <v>const W1870MulberryArkansasINF726= L.marker([35.49794,-93.94415], {icon: dp_lx}).bindPopup('Mulberry, Arkansas&lt;br&gt;&lt;span style=font-size:11px&gt;White 1875-99&lt;/span&gt;&lt;br&gt;INF726 non-DASS').addTo(W1870);</v>
      </c>
      <c r="AG855" t="s">
        <v>8556</v>
      </c>
      <c r="BL855" t="s">
        <v>5810</v>
      </c>
    </row>
    <row r="856" spans="1:64">
      <c r="A856" s="30" t="s">
        <v>5325</v>
      </c>
      <c r="B856" s="31" t="s">
        <v>2784</v>
      </c>
      <c r="C856" s="31"/>
      <c r="D856" t="s">
        <v>3937</v>
      </c>
      <c r="F856" s="46" t="s">
        <v>2785</v>
      </c>
      <c r="G856" s="31" t="s">
        <v>5293</v>
      </c>
      <c r="H856" s="31"/>
      <c r="I856" s="51">
        <v>-93.809659999999994</v>
      </c>
      <c r="J856" s="51">
        <v>32.311900000000001</v>
      </c>
      <c r="K856" s="32"/>
      <c r="L856" s="32"/>
      <c r="M856" s="32"/>
      <c r="N856" t="str">
        <f t="shared" si="179"/>
        <v>Spring Ridge, Louisiana&lt;br&gt;&lt;span style=font-size:11px&gt;White 1875-99&lt;/span&gt;&lt;br&gt;INF775 non-DASS</v>
      </c>
      <c r="O856" t="str">
        <f t="shared" si="171"/>
        <v>W1870SpringRidgeLouisianaINF775</v>
      </c>
      <c r="R856" t="str">
        <f t="shared" si="180"/>
        <v>dp</v>
      </c>
      <c r="S856" t="str">
        <f t="shared" si="172"/>
        <v>ar</v>
      </c>
      <c r="T856" t="str">
        <f t="shared" si="178"/>
        <v>r0</v>
      </c>
      <c r="U856" t="str">
        <f>IF(M856="consonant",#REF!,"")</f>
        <v/>
      </c>
      <c r="V856" t="str">
        <f t="shared" si="173"/>
        <v>lx</v>
      </c>
      <c r="W856" t="str">
        <f t="shared" si="174"/>
        <v>bk</v>
      </c>
      <c r="X856" t="str">
        <f t="shared" si="175"/>
        <v>un</v>
      </c>
      <c r="Y856" t="str">
        <f t="shared" si="176"/>
        <v>b</v>
      </c>
      <c r="AA856" t="str">
        <f t="shared" si="177"/>
        <v>const W1870SpringRidgeLouisianaINF775= L.marker([32.3119,-93.80966], {icon: dp_lx}).bindPopup('Spring Ridge, Louisiana&lt;br&gt;&lt;span style=font-size:11px&gt;White 1875-99&lt;/span&gt;&lt;br&gt;INF775 non-DASS').addTo(W1870);</v>
      </c>
      <c r="AG856" t="s">
        <v>8557</v>
      </c>
      <c r="BL856" t="s">
        <v>5811</v>
      </c>
    </row>
    <row r="857" spans="1:64">
      <c r="A857" s="30" t="s">
        <v>5325</v>
      </c>
      <c r="B857" s="31" t="s">
        <v>2787</v>
      </c>
      <c r="C857" s="31"/>
      <c r="D857" t="s">
        <v>3937</v>
      </c>
      <c r="F857" s="46" t="s">
        <v>2788</v>
      </c>
      <c r="G857" s="31" t="s">
        <v>5293</v>
      </c>
      <c r="H857" s="31"/>
      <c r="I857" s="51">
        <v>-95.569010000000006</v>
      </c>
      <c r="J857" s="51">
        <v>32.084560000000003</v>
      </c>
      <c r="K857" s="32"/>
      <c r="L857" s="32"/>
      <c r="M857" s="32"/>
      <c r="N857" t="str">
        <f t="shared" si="179"/>
        <v>Grand Cane, Louisiana&lt;br&gt;&lt;span style=font-size:11px&gt;White 1875-99&lt;/span&gt;&lt;br&gt;INF781 non-DASS</v>
      </c>
      <c r="O857" t="str">
        <f t="shared" si="171"/>
        <v>W1870GrandCaneLouisianaINF781</v>
      </c>
      <c r="R857" t="str">
        <f t="shared" si="180"/>
        <v>dp</v>
      </c>
      <c r="S857" t="str">
        <f t="shared" si="172"/>
        <v>ar</v>
      </c>
      <c r="T857" t="str">
        <f t="shared" si="178"/>
        <v>r0</v>
      </c>
      <c r="U857" t="str">
        <f>IF(M857="consonant",#REF!,"")</f>
        <v/>
      </c>
      <c r="V857" t="str">
        <f t="shared" si="173"/>
        <v>lx</v>
      </c>
      <c r="W857" t="str">
        <f t="shared" si="174"/>
        <v>bk</v>
      </c>
      <c r="X857" t="str">
        <f t="shared" si="175"/>
        <v>un</v>
      </c>
      <c r="Y857" t="str">
        <f t="shared" si="176"/>
        <v>b</v>
      </c>
      <c r="AA857" t="str">
        <f t="shared" si="177"/>
        <v>const W1870GrandCaneLouisianaINF781= L.marker([32.08456,-95.56901], {icon: dp_lx}).bindPopup('Grand Cane, Louisiana&lt;br&gt;&lt;span style=font-size:11px&gt;White 1875-99&lt;/span&gt;&lt;br&gt;INF781 non-DASS').addTo(W1870);</v>
      </c>
      <c r="AG857" t="s">
        <v>8558</v>
      </c>
      <c r="BL857" t="s">
        <v>5812</v>
      </c>
    </row>
    <row r="858" spans="1:64">
      <c r="A858" s="30" t="s">
        <v>5325</v>
      </c>
      <c r="B858" s="31" t="s">
        <v>2828</v>
      </c>
      <c r="C858" s="31"/>
      <c r="D858" t="s">
        <v>3937</v>
      </c>
      <c r="F858" s="46" t="s">
        <v>370</v>
      </c>
      <c r="G858" s="31" t="s">
        <v>5294</v>
      </c>
      <c r="H858" s="31"/>
      <c r="I858" s="51">
        <v>-81.759649999999993</v>
      </c>
      <c r="J858" s="51">
        <v>30.718240000000002</v>
      </c>
      <c r="K858" s="32"/>
      <c r="L858" s="32"/>
      <c r="M858" s="32"/>
      <c r="N858" t="str">
        <f t="shared" si="179"/>
        <v>Huntsville, Texas&lt;br&gt;&lt;span style=font-size:11px&gt;White 1875-99&lt;/span&gt;&lt;br&gt;INF856 non-DASS</v>
      </c>
      <c r="O858" t="str">
        <f t="shared" si="171"/>
        <v>W1870HuntsvilleTexasINF856</v>
      </c>
      <c r="R858" t="str">
        <f t="shared" si="180"/>
        <v>dp</v>
      </c>
      <c r="S858" t="str">
        <f t="shared" si="172"/>
        <v>ar</v>
      </c>
      <c r="T858" t="str">
        <f t="shared" si="178"/>
        <v>r0</v>
      </c>
      <c r="U858" t="str">
        <f>IF(M858="consonant",#REF!,"")</f>
        <v/>
      </c>
      <c r="V858" t="str">
        <f t="shared" si="173"/>
        <v>lx</v>
      </c>
      <c r="W858" t="str">
        <f t="shared" si="174"/>
        <v>bk</v>
      </c>
      <c r="X858" t="str">
        <f t="shared" si="175"/>
        <v>un</v>
      </c>
      <c r="Y858" t="str">
        <f t="shared" si="176"/>
        <v>b</v>
      </c>
      <c r="AA858" t="str">
        <f t="shared" si="177"/>
        <v>const W1870HuntsvilleTexasINF856= L.marker([30.71824,-81.75965], {icon: dp_lx}).bindPopup('Huntsville, Texas&lt;br&gt;&lt;span style=font-size:11px&gt;White 1875-99&lt;/span&gt;&lt;br&gt;INF856 non-DASS').addTo(W1870);</v>
      </c>
      <c r="AG858" t="s">
        <v>8559</v>
      </c>
      <c r="BL858" t="s">
        <v>5813</v>
      </c>
    </row>
    <row r="859" spans="1:64">
      <c r="A859" s="30" t="s">
        <v>5325</v>
      </c>
      <c r="B859" s="31" t="s">
        <v>2446</v>
      </c>
      <c r="C859" s="31"/>
      <c r="D859" t="s">
        <v>3937</v>
      </c>
      <c r="F859" s="46" t="s">
        <v>1272</v>
      </c>
      <c r="G859" s="31" t="s">
        <v>904</v>
      </c>
      <c r="H859" s="31"/>
      <c r="I859" s="51">
        <v>-84.264899999999997</v>
      </c>
      <c r="J859" s="51">
        <v>36.566549999999999</v>
      </c>
      <c r="K859" s="32"/>
      <c r="L859" s="32"/>
      <c r="M859" s="32"/>
      <c r="N859" t="str">
        <f t="shared" si="179"/>
        <v>Laurel Bloomery, Tennessee&lt;br&gt;&lt;span style=font-size:11px&gt;White 1875-99&lt;/span&gt;&lt;br&gt;INF002 non-DASS</v>
      </c>
      <c r="O859" t="str">
        <f t="shared" si="171"/>
        <v>W1870LaurelBloomeryTennesseeINF002</v>
      </c>
      <c r="R859" t="str">
        <f t="shared" si="180"/>
        <v>dp</v>
      </c>
      <c r="S859" t="str">
        <f t="shared" si="172"/>
        <v>ar</v>
      </c>
      <c r="T859" t="str">
        <f t="shared" si="178"/>
        <v>r0</v>
      </c>
      <c r="U859" t="str">
        <f>IF(M859="consonant",#REF!,"")</f>
        <v/>
      </c>
      <c r="V859" t="str">
        <f t="shared" si="173"/>
        <v>lx</v>
      </c>
      <c r="W859" t="str">
        <f t="shared" si="174"/>
        <v>bk</v>
      </c>
      <c r="X859" t="str">
        <f t="shared" si="175"/>
        <v>un</v>
      </c>
      <c r="Y859" t="str">
        <f t="shared" si="176"/>
        <v>b</v>
      </c>
      <c r="AA859" t="str">
        <f t="shared" si="177"/>
        <v>const W1870LaurelBloomeryTennesseeINF002= L.marker([36.56655,-84.2649], {icon: dp_lx}).bindPopup('Laurel Bloomery, Tennessee&lt;br&gt;&lt;span style=font-size:11px&gt;White 1875-99&lt;/span&gt;&lt;br&gt;INF002 non-DASS').addTo(W1870);</v>
      </c>
      <c r="AG859" t="s">
        <v>8560</v>
      </c>
      <c r="BL859" t="s">
        <v>5814</v>
      </c>
    </row>
    <row r="860" spans="1:64">
      <c r="A860" s="30" t="s">
        <v>5325</v>
      </c>
      <c r="B860" s="31" t="s">
        <v>2462</v>
      </c>
      <c r="C860" s="31"/>
      <c r="D860" t="s">
        <v>3937</v>
      </c>
      <c r="F860" s="46" t="s">
        <v>2464</v>
      </c>
      <c r="G860" s="31" t="s">
        <v>904</v>
      </c>
      <c r="H860" s="31"/>
      <c r="I860" s="51">
        <v>-84.973759999999999</v>
      </c>
      <c r="J860" s="51">
        <v>35.791699999999999</v>
      </c>
      <c r="K860" s="32"/>
      <c r="L860" s="32"/>
      <c r="M860" s="32"/>
      <c r="N860" t="str">
        <f t="shared" si="179"/>
        <v>Lenoir City, Tennessee&lt;br&gt;&lt;span style=font-size:11px&gt;White 1875-99&lt;/span&gt;&lt;br&gt;INF041 non-DASS</v>
      </c>
      <c r="O860" t="str">
        <f t="shared" si="171"/>
        <v>W1870LenoirCityTennesseeINF041</v>
      </c>
      <c r="R860" t="str">
        <f t="shared" si="180"/>
        <v>dp</v>
      </c>
      <c r="S860" t="str">
        <f t="shared" si="172"/>
        <v>ar</v>
      </c>
      <c r="T860" t="str">
        <f t="shared" si="178"/>
        <v>r0</v>
      </c>
      <c r="U860" t="str">
        <f>IF(M860="consonant",#REF!,"")</f>
        <v/>
      </c>
      <c r="V860" t="str">
        <f t="shared" si="173"/>
        <v>lx</v>
      </c>
      <c r="W860" t="str">
        <f t="shared" si="174"/>
        <v>bk</v>
      </c>
      <c r="X860" t="str">
        <f t="shared" si="175"/>
        <v>un</v>
      </c>
      <c r="Y860" t="str">
        <f t="shared" si="176"/>
        <v>b</v>
      </c>
      <c r="AA860" t="str">
        <f t="shared" si="177"/>
        <v>const W1870LenoirCityTennesseeINF041= L.marker([35.7917,-84.97376], {icon: dp_lx}).bindPopup('Lenoir City, Tennessee&lt;br&gt;&lt;span style=font-size:11px&gt;White 1875-99&lt;/span&gt;&lt;br&gt;INF041 non-DASS').addTo(W1870);</v>
      </c>
      <c r="AG860" t="s">
        <v>8561</v>
      </c>
      <c r="BL860" t="s">
        <v>5815</v>
      </c>
    </row>
    <row r="861" spans="1:64">
      <c r="A861" s="30" t="s">
        <v>5325</v>
      </c>
      <c r="B861" s="31" t="s">
        <v>2486</v>
      </c>
      <c r="C861" s="31"/>
      <c r="D861" t="s">
        <v>3937</v>
      </c>
      <c r="F861" s="46" t="s">
        <v>2487</v>
      </c>
      <c r="G861" s="31" t="s">
        <v>5289</v>
      </c>
      <c r="H861" s="31"/>
      <c r="I861" s="51">
        <v>-85.289299999999997</v>
      </c>
      <c r="J861" s="51">
        <v>34.900869999999998</v>
      </c>
      <c r="K861" s="32"/>
      <c r="L861" s="32"/>
      <c r="M861" s="32"/>
      <c r="N861" t="str">
        <f t="shared" si="179"/>
        <v>Varnell, Georgia&lt;br&gt;&lt;span style=font-size:11px&gt;White 1875-99&lt;/span&gt;&lt;br&gt;INF066B non-DASS</v>
      </c>
      <c r="O861" t="str">
        <f t="shared" si="171"/>
        <v>W1870VarnellGeorgiaINF066B</v>
      </c>
      <c r="R861" t="str">
        <f t="shared" si="180"/>
        <v>dp</v>
      </c>
      <c r="S861" t="str">
        <f t="shared" si="172"/>
        <v>ar</v>
      </c>
      <c r="T861" t="str">
        <f t="shared" si="178"/>
        <v>r0</v>
      </c>
      <c r="U861" t="str">
        <f>IF(M861="consonant",#REF!,"")</f>
        <v/>
      </c>
      <c r="V861" t="str">
        <f t="shared" si="173"/>
        <v>lx</v>
      </c>
      <c r="W861" t="str">
        <f t="shared" si="174"/>
        <v>bk</v>
      </c>
      <c r="X861" t="str">
        <f t="shared" si="175"/>
        <v>un</v>
      </c>
      <c r="Y861" t="str">
        <f t="shared" si="176"/>
        <v>b</v>
      </c>
      <c r="AA861" t="str">
        <f t="shared" si="177"/>
        <v>const W1870VarnellGeorgiaINF066B= L.marker([34.90087,-85.2893], {icon: dp_lx}).bindPopup('Varnell, Georgia&lt;br&gt;&lt;span style=font-size:11px&gt;White 1875-99&lt;/span&gt;&lt;br&gt;INF066B non-DASS').addTo(W1870);</v>
      </c>
      <c r="AG861" t="s">
        <v>8562</v>
      </c>
      <c r="BL861" t="s">
        <v>5816</v>
      </c>
    </row>
    <row r="862" spans="1:64">
      <c r="A862" s="30" t="s">
        <v>5325</v>
      </c>
      <c r="B862" s="31" t="s">
        <v>2504</v>
      </c>
      <c r="C862" s="31"/>
      <c r="D862" t="s">
        <v>3937</v>
      </c>
      <c r="F862" s="46" t="s">
        <v>2224</v>
      </c>
      <c r="G862" s="31" t="s">
        <v>5289</v>
      </c>
      <c r="H862" s="31"/>
      <c r="I862" s="51">
        <v>-84.317049999999995</v>
      </c>
      <c r="J862" s="51">
        <v>33.744349999999997</v>
      </c>
      <c r="K862" s="32"/>
      <c r="L862" s="32"/>
      <c r="M862" s="32"/>
      <c r="N862" t="str">
        <f t="shared" si="179"/>
        <v>Tallapoosa, Georgia&lt;br&gt;&lt;span style=font-size:11px&gt;White 1875-99&lt;/span&gt;&lt;br&gt;INF108 non-DASS</v>
      </c>
      <c r="O862" t="str">
        <f t="shared" si="171"/>
        <v>W1870TallapoosaGeorgiaINF108</v>
      </c>
      <c r="R862" t="str">
        <f t="shared" si="180"/>
        <v>dp</v>
      </c>
      <c r="S862" t="str">
        <f t="shared" si="172"/>
        <v>ar</v>
      </c>
      <c r="T862" t="str">
        <f t="shared" si="178"/>
        <v>r0</v>
      </c>
      <c r="U862" t="str">
        <f>IF(M862="consonant",#REF!,"")</f>
        <v/>
      </c>
      <c r="V862" t="str">
        <f t="shared" si="173"/>
        <v>lx</v>
      </c>
      <c r="W862" t="str">
        <f t="shared" si="174"/>
        <v>bk</v>
      </c>
      <c r="X862" t="str">
        <f t="shared" si="175"/>
        <v>un</v>
      </c>
      <c r="Y862" t="str">
        <f t="shared" si="176"/>
        <v>b</v>
      </c>
      <c r="AA862" t="str">
        <f t="shared" si="177"/>
        <v>const W1870TallapoosaGeorgiaINF108= L.marker([33.74435,-84.31705], {icon: dp_lx}).bindPopup('Tallapoosa, Georgia&lt;br&gt;&lt;span style=font-size:11px&gt;White 1875-99&lt;/span&gt;&lt;br&gt;INF108 non-DASS').addTo(W1870);</v>
      </c>
      <c r="AG862" t="s">
        <v>8563</v>
      </c>
      <c r="BL862" t="s">
        <v>5817</v>
      </c>
    </row>
    <row r="863" spans="1:64">
      <c r="A863" s="30" t="s">
        <v>5325</v>
      </c>
      <c r="B863" s="31" t="s">
        <v>2523</v>
      </c>
      <c r="C863" s="31"/>
      <c r="D863" t="s">
        <v>3937</v>
      </c>
      <c r="F863" s="46" t="s">
        <v>2524</v>
      </c>
      <c r="G863" s="31" t="s">
        <v>5289</v>
      </c>
      <c r="H863" s="31"/>
      <c r="I863" s="51">
        <v>-87.216149999999999</v>
      </c>
      <c r="J863" s="51">
        <v>33.115360000000003</v>
      </c>
      <c r="K863" s="32"/>
      <c r="L863" s="32"/>
      <c r="M863" s="32"/>
      <c r="N863" t="str">
        <f t="shared" si="179"/>
        <v>New Hope, Georgia&lt;br&gt;&lt;span style=font-size:11px&gt;White 1875-99&lt;/span&gt;&lt;br&gt;INF138 non-DASS</v>
      </c>
      <c r="O863" t="str">
        <f t="shared" si="171"/>
        <v>W1870NewHopeGeorgiaINF138</v>
      </c>
      <c r="R863" t="str">
        <f t="shared" si="180"/>
        <v>dp</v>
      </c>
      <c r="S863" t="str">
        <f t="shared" si="172"/>
        <v>ar</v>
      </c>
      <c r="T863" t="str">
        <f t="shared" si="178"/>
        <v>r0</v>
      </c>
      <c r="U863" t="str">
        <f>IF(M863="consonant",#REF!,"")</f>
        <v/>
      </c>
      <c r="V863" t="str">
        <f t="shared" si="173"/>
        <v>lx</v>
      </c>
      <c r="W863" t="str">
        <f t="shared" si="174"/>
        <v>bk</v>
      </c>
      <c r="X863" t="str">
        <f t="shared" si="175"/>
        <v>un</v>
      </c>
      <c r="Y863" t="str">
        <f t="shared" si="176"/>
        <v>b</v>
      </c>
      <c r="AA863" t="str">
        <f t="shared" si="177"/>
        <v>const W1870NewHopeGeorgiaINF138= L.marker([33.11536,-87.21615], {icon: dp_lx}).bindPopup('New Hope, Georgia&lt;br&gt;&lt;span style=font-size:11px&gt;White 1875-99&lt;/span&gt;&lt;br&gt;INF138 non-DASS').addTo(W1870);</v>
      </c>
      <c r="AG863" t="s">
        <v>8564</v>
      </c>
      <c r="BL863" t="s">
        <v>5818</v>
      </c>
    </row>
    <row r="864" spans="1:64">
      <c r="A864" s="30" t="s">
        <v>5325</v>
      </c>
      <c r="B864" s="31" t="s">
        <v>2580</v>
      </c>
      <c r="C864" s="31"/>
      <c r="D864" t="s">
        <v>3937</v>
      </c>
      <c r="F864" s="46" t="s">
        <v>2581</v>
      </c>
      <c r="G864" s="31" t="s">
        <v>904</v>
      </c>
      <c r="H864" s="31"/>
      <c r="I864" s="51">
        <v>-89.114710000000002</v>
      </c>
      <c r="J864" s="51">
        <v>36.434869999999997</v>
      </c>
      <c r="K864" s="32"/>
      <c r="L864" s="32"/>
      <c r="M864" s="32"/>
      <c r="N864" t="str">
        <f t="shared" si="179"/>
        <v>Fredonia, Tennessee&lt;br&gt;&lt;span style=font-size:11px&gt;White 1875-99&lt;/span&gt;&lt;br&gt;INF298 non-DASS</v>
      </c>
      <c r="O864" t="str">
        <f t="shared" si="171"/>
        <v>W1870FredoniaTennesseeINF298</v>
      </c>
      <c r="R864" t="str">
        <f t="shared" si="180"/>
        <v>dp</v>
      </c>
      <c r="S864" t="str">
        <f t="shared" si="172"/>
        <v>ar</v>
      </c>
      <c r="T864" t="str">
        <f t="shared" si="178"/>
        <v>r0</v>
      </c>
      <c r="U864" t="str">
        <f>IF(M864="consonant",#REF!,"")</f>
        <v/>
      </c>
      <c r="V864" t="str">
        <f t="shared" si="173"/>
        <v>lx</v>
      </c>
      <c r="W864" t="str">
        <f t="shared" si="174"/>
        <v>bk</v>
      </c>
      <c r="X864" t="str">
        <f t="shared" si="175"/>
        <v>un</v>
      </c>
      <c r="Y864" t="str">
        <f t="shared" si="176"/>
        <v>b</v>
      </c>
      <c r="AA864" t="str">
        <f t="shared" si="177"/>
        <v>const W1870FredoniaTennesseeINF298= L.marker([36.43487,-89.11471], {icon: dp_lx}).bindPopup('Fredonia, Tennessee&lt;br&gt;&lt;span style=font-size:11px&gt;White 1875-99&lt;/span&gt;&lt;br&gt;INF298 non-DASS').addTo(W1870);</v>
      </c>
      <c r="AG864" t="s">
        <v>8565</v>
      </c>
      <c r="BL864" t="s">
        <v>5819</v>
      </c>
    </row>
    <row r="865" spans="1:64">
      <c r="A865" s="30" t="s">
        <v>5325</v>
      </c>
      <c r="B865" s="31" t="s">
        <v>2653</v>
      </c>
      <c r="C865" s="31"/>
      <c r="D865" t="s">
        <v>3937</v>
      </c>
      <c r="F865" s="46" t="s">
        <v>2654</v>
      </c>
      <c r="G865" s="31" t="s">
        <v>904</v>
      </c>
      <c r="H865" s="31"/>
      <c r="I865" s="51">
        <v>-89.287059999999997</v>
      </c>
      <c r="J865" s="51">
        <v>36.487389999999998</v>
      </c>
      <c r="K865" s="32"/>
      <c r="L865" s="32"/>
      <c r="M865" s="32"/>
      <c r="N865" t="str">
        <f t="shared" si="179"/>
        <v>Woodland Mills, Tennessee&lt;br&gt;&lt;span style=font-size:11px&gt;White 1875-99&lt;/span&gt;&lt;br&gt;INF493 non-DASS</v>
      </c>
      <c r="O865" t="str">
        <f t="shared" si="171"/>
        <v>W1870WoodlandMillsTennesseeINF493</v>
      </c>
      <c r="R865" t="str">
        <f t="shared" si="180"/>
        <v>dp</v>
      </c>
      <c r="S865" t="str">
        <f t="shared" si="172"/>
        <v>ar</v>
      </c>
      <c r="T865" t="str">
        <f t="shared" si="178"/>
        <v>r0</v>
      </c>
      <c r="U865" t="str">
        <f>IF(M865="consonant",#REF!,"")</f>
        <v/>
      </c>
      <c r="V865" t="str">
        <f t="shared" si="173"/>
        <v>lx</v>
      </c>
      <c r="W865" t="str">
        <f t="shared" si="174"/>
        <v>bk</v>
      </c>
      <c r="X865" t="str">
        <f t="shared" si="175"/>
        <v>un</v>
      </c>
      <c r="Y865" t="str">
        <f t="shared" si="176"/>
        <v>b</v>
      </c>
      <c r="AA865" t="str">
        <f t="shared" si="177"/>
        <v>const W1870WoodlandMillsTennesseeINF493= L.marker([36.48739,-89.28706], {icon: dp_lx}).bindPopup('Woodland Mills, Tennessee&lt;br&gt;&lt;span style=font-size:11px&gt;White 1875-99&lt;/span&gt;&lt;br&gt;INF493 non-DASS').addTo(W1870);</v>
      </c>
      <c r="AG865" t="s">
        <v>8566</v>
      </c>
      <c r="BL865" t="s">
        <v>5820</v>
      </c>
    </row>
    <row r="866" spans="1:64">
      <c r="A866" s="30" t="s">
        <v>5325</v>
      </c>
      <c r="B866" s="31" t="s">
        <v>2707</v>
      </c>
      <c r="C866" s="31"/>
      <c r="D866" t="s">
        <v>3937</v>
      </c>
      <c r="F866" s="46" t="s">
        <v>2708</v>
      </c>
      <c r="G866" s="31" t="s">
        <v>1505</v>
      </c>
      <c r="H866" s="31"/>
      <c r="I866" s="51">
        <v>-92.578620000000001</v>
      </c>
      <c r="J866" s="51">
        <v>31.78426</v>
      </c>
      <c r="K866" s="32"/>
      <c r="L866" s="32"/>
      <c r="M866" s="32"/>
      <c r="N866" t="str">
        <f t="shared" si="179"/>
        <v>Union Line, Mississippi&lt;br&gt;&lt;span style=font-size:11px&gt;White 1875-99&lt;/span&gt;&lt;br&gt;INF600C non-DASS</v>
      </c>
      <c r="O866" t="str">
        <f t="shared" si="171"/>
        <v>W1870UnionLineMississippiINF600C</v>
      </c>
      <c r="R866" t="str">
        <f t="shared" si="180"/>
        <v>dp</v>
      </c>
      <c r="S866" t="str">
        <f t="shared" si="172"/>
        <v>ar</v>
      </c>
      <c r="T866" t="str">
        <f t="shared" si="178"/>
        <v>r0</v>
      </c>
      <c r="U866" t="str">
        <f>IF(M866="consonant",#REF!,"")</f>
        <v/>
      </c>
      <c r="V866" t="str">
        <f t="shared" si="173"/>
        <v>lx</v>
      </c>
      <c r="W866" t="str">
        <f t="shared" si="174"/>
        <v>bk</v>
      </c>
      <c r="X866" t="str">
        <f t="shared" si="175"/>
        <v>un</v>
      </c>
      <c r="Y866" t="str">
        <f t="shared" si="176"/>
        <v>b</v>
      </c>
      <c r="AA866" t="str">
        <f t="shared" si="177"/>
        <v>const W1870UnionLineMississippiINF600C= L.marker([31.78426,-92.57862], {icon: dp_lx}).bindPopup('Union Line, Mississippi&lt;br&gt;&lt;span style=font-size:11px&gt;White 1875-99&lt;/span&gt;&lt;br&gt;INF600C non-DASS').addTo(W1870);</v>
      </c>
      <c r="AG866" t="s">
        <v>8567</v>
      </c>
      <c r="BL866" t="s">
        <v>5821</v>
      </c>
    </row>
    <row r="867" spans="1:64">
      <c r="A867" s="30" t="s">
        <v>5325</v>
      </c>
      <c r="B867" s="31" t="s">
        <v>2760</v>
      </c>
      <c r="C867" s="31"/>
      <c r="D867" t="s">
        <v>3937</v>
      </c>
      <c r="F867" s="46" t="s">
        <v>2761</v>
      </c>
      <c r="G867" s="31" t="s">
        <v>2751</v>
      </c>
      <c r="H867" s="31"/>
      <c r="I867" s="51">
        <v>-93.46414</v>
      </c>
      <c r="J867" s="51">
        <v>35.919690000000003</v>
      </c>
      <c r="K867" s="32"/>
      <c r="L867" s="32"/>
      <c r="M867" s="32"/>
      <c r="N867" t="str">
        <f t="shared" si="179"/>
        <v>Red Hill, Arkansas&lt;br&gt;&lt;span style=font-size:11px&gt;White 1875-99&lt;/span&gt;&lt;br&gt;INF717A non-DASS</v>
      </c>
      <c r="O867" t="str">
        <f t="shared" ref="O867:O930" si="181">A867&amp;SUBSTITUTE(SUBSTITUTE(SUBSTITUTE(F867,".","")," ",""),"-","")&amp;SUBSTITUTE(G867," ","")&amp;SUBSTITUTE(SUBSTITUTE(SUBSTITUTE(B867,".","")," ",""),"-","")</f>
        <v>W1870RedHillArkansasINF717A</v>
      </c>
      <c r="R867" t="str">
        <f t="shared" si="180"/>
        <v>dp</v>
      </c>
      <c r="S867" t="str">
        <f t="shared" si="172"/>
        <v>ar</v>
      </c>
      <c r="T867" t="str">
        <f t="shared" si="178"/>
        <v>r0</v>
      </c>
      <c r="U867" t="str">
        <f>IF(M867="consonant",#REF!,"")</f>
        <v/>
      </c>
      <c r="V867" t="str">
        <f t="shared" si="173"/>
        <v>lx</v>
      </c>
      <c r="W867" t="str">
        <f t="shared" si="174"/>
        <v>bk</v>
      </c>
      <c r="X867" t="str">
        <f t="shared" si="175"/>
        <v>un</v>
      </c>
      <c r="Y867" t="str">
        <f t="shared" si="176"/>
        <v>b</v>
      </c>
      <c r="AA867" t="str">
        <f t="shared" si="177"/>
        <v>const W1870RedHillArkansasINF717A= L.marker([35.91969,-93.46414], {icon: dp_lx}).bindPopup('Red Hill, Arkansas&lt;br&gt;&lt;span style=font-size:11px&gt;White 1875-99&lt;/span&gt;&lt;br&gt;INF717A non-DASS').addTo(W1870);</v>
      </c>
      <c r="AG867" t="s">
        <v>8568</v>
      </c>
      <c r="BL867" t="s">
        <v>5822</v>
      </c>
    </row>
    <row r="868" spans="1:64">
      <c r="A868" s="30" t="s">
        <v>5325</v>
      </c>
      <c r="B868" s="31" t="s">
        <v>2769</v>
      </c>
      <c r="C868" s="31"/>
      <c r="D868" t="s">
        <v>3937</v>
      </c>
      <c r="F868" s="46" t="s">
        <v>2770</v>
      </c>
      <c r="G868" s="31" t="s">
        <v>2751</v>
      </c>
      <c r="H868" s="31"/>
      <c r="I868" s="51">
        <v>-95.855109999999996</v>
      </c>
      <c r="J868" s="51">
        <v>34.94473</v>
      </c>
      <c r="K868" s="32"/>
      <c r="L868" s="32"/>
      <c r="M868" s="32"/>
      <c r="N868" t="str">
        <f t="shared" si="179"/>
        <v>Wing, Arkansas&lt;br&gt;&lt;span style=font-size:11px&gt;White 1875-99&lt;/span&gt;&lt;br&gt;INF728 non-DASS</v>
      </c>
      <c r="O868" t="str">
        <f t="shared" si="181"/>
        <v>W1870WingArkansasINF728</v>
      </c>
      <c r="R868" t="str">
        <f t="shared" si="180"/>
        <v>dp</v>
      </c>
      <c r="S868" t="str">
        <f t="shared" si="172"/>
        <v>ar</v>
      </c>
      <c r="T868" t="str">
        <f t="shared" si="178"/>
        <v>r0</v>
      </c>
      <c r="U868" t="str">
        <f>IF(M868="consonant",#REF!,"")</f>
        <v/>
      </c>
      <c r="V868" t="str">
        <f t="shared" si="173"/>
        <v>lx</v>
      </c>
      <c r="W868" t="str">
        <f t="shared" si="174"/>
        <v>bk</v>
      </c>
      <c r="X868" t="str">
        <f t="shared" si="175"/>
        <v>un</v>
      </c>
      <c r="Y868" t="str">
        <f t="shared" si="176"/>
        <v>b</v>
      </c>
      <c r="AA868" t="str">
        <f t="shared" si="177"/>
        <v>const W1870WingArkansasINF728= L.marker([34.94473,-95.85511], {icon: dp_lx}).bindPopup('Wing, Arkansas&lt;br&gt;&lt;span style=font-size:11px&gt;White 1875-99&lt;/span&gt;&lt;br&gt;INF728 non-DASS').addTo(W1870);</v>
      </c>
      <c r="AG868" t="s">
        <v>8569</v>
      </c>
      <c r="BL868" t="s">
        <v>5823</v>
      </c>
    </row>
    <row r="869" spans="1:64">
      <c r="A869" s="30" t="s">
        <v>5325</v>
      </c>
      <c r="B869" s="31" t="s">
        <v>2832</v>
      </c>
      <c r="C869" s="31"/>
      <c r="D869" t="s">
        <v>3937</v>
      </c>
      <c r="F869" s="46" t="s">
        <v>2833</v>
      </c>
      <c r="G869" s="31" t="s">
        <v>5294</v>
      </c>
      <c r="H869" s="31"/>
      <c r="I869" s="51">
        <v>-84.263779999999997</v>
      </c>
      <c r="J869" s="51">
        <v>28.963519999999999</v>
      </c>
      <c r="K869" s="32"/>
      <c r="L869" s="32"/>
      <c r="M869" s="32"/>
      <c r="N869" t="str">
        <f t="shared" si="179"/>
        <v>Caney, Texas&lt;br&gt;&lt;span style=font-size:11px&gt;White 1875-99&lt;/span&gt;&lt;br&gt;INF873 non-DASS</v>
      </c>
      <c r="O869" t="str">
        <f t="shared" si="181"/>
        <v>W1870CaneyTexasINF873</v>
      </c>
      <c r="R869" t="str">
        <f t="shared" si="180"/>
        <v>dp</v>
      </c>
      <c r="S869" t="str">
        <f t="shared" si="172"/>
        <v>ar</v>
      </c>
      <c r="T869" t="str">
        <f t="shared" si="178"/>
        <v>r0</v>
      </c>
      <c r="U869" t="str">
        <f>IF(M869="consonant",#REF!,"")</f>
        <v/>
      </c>
      <c r="V869" t="str">
        <f t="shared" si="173"/>
        <v>lx</v>
      </c>
      <c r="W869" t="str">
        <f t="shared" si="174"/>
        <v>bk</v>
      </c>
      <c r="X869" t="str">
        <f t="shared" si="175"/>
        <v>un</v>
      </c>
      <c r="Y869" t="str">
        <f t="shared" si="176"/>
        <v>b</v>
      </c>
      <c r="AA869" t="str">
        <f t="shared" si="177"/>
        <v>const W1870CaneyTexasINF873= L.marker([28.96352,-84.26378], {icon: dp_lx}).bindPopup('Caney, Texas&lt;br&gt;&lt;span style=font-size:11px&gt;White 1875-99&lt;/span&gt;&lt;br&gt;INF873 non-DASS').addTo(W1870);</v>
      </c>
      <c r="AG869" t="s">
        <v>8570</v>
      </c>
      <c r="BL869" t="s">
        <v>5824</v>
      </c>
    </row>
    <row r="870" spans="1:64">
      <c r="A870" s="30" t="s">
        <v>5325</v>
      </c>
      <c r="B870" s="31" t="s">
        <v>2522</v>
      </c>
      <c r="C870" s="31"/>
      <c r="D870" t="s">
        <v>3937</v>
      </c>
      <c r="F870" s="46" t="s">
        <v>1675</v>
      </c>
      <c r="G870" s="31" t="s">
        <v>5289</v>
      </c>
      <c r="H870" s="31"/>
      <c r="I870" s="51">
        <v>-82.590199999999996</v>
      </c>
      <c r="J870" s="51">
        <v>33.251379999999997</v>
      </c>
      <c r="K870" s="32"/>
      <c r="L870" s="32"/>
      <c r="M870" s="32"/>
      <c r="N870" t="str">
        <f t="shared" si="179"/>
        <v>Griffin, Georgia&lt;br&gt;&lt;span style=font-size:11px&gt;White 1875-99&lt;/span&gt;&lt;br&gt;INF134B non-DASS</v>
      </c>
      <c r="O870" t="str">
        <f t="shared" si="181"/>
        <v>W1870GriffinGeorgiaINF134B</v>
      </c>
      <c r="R870" t="str">
        <f t="shared" si="180"/>
        <v>dp</v>
      </c>
      <c r="S870" t="str">
        <f t="shared" si="172"/>
        <v>ar</v>
      </c>
      <c r="T870" t="str">
        <f t="shared" si="178"/>
        <v>r0</v>
      </c>
      <c r="U870" t="str">
        <f>IF(M870="consonant",#REF!,"")</f>
        <v/>
      </c>
      <c r="V870" t="str">
        <f t="shared" si="173"/>
        <v>lx</v>
      </c>
      <c r="W870" t="str">
        <f t="shared" si="174"/>
        <v>bk</v>
      </c>
      <c r="X870" t="str">
        <f t="shared" si="175"/>
        <v>un</v>
      </c>
      <c r="Y870" t="str">
        <f t="shared" si="176"/>
        <v>b</v>
      </c>
      <c r="AA870" t="str">
        <f t="shared" si="177"/>
        <v>const W1870GriffinGeorgiaINF134B= L.marker([33.25138,-82.5902], {icon: dp_lx}).bindPopup('Griffin, Georgia&lt;br&gt;&lt;span style=font-size:11px&gt;White 1875-99&lt;/span&gt;&lt;br&gt;INF134B non-DASS').addTo(W1870);</v>
      </c>
      <c r="AG870" t="s">
        <v>8571</v>
      </c>
      <c r="BL870" t="s">
        <v>5825</v>
      </c>
    </row>
    <row r="871" spans="1:64">
      <c r="A871" s="30" t="s">
        <v>5325</v>
      </c>
      <c r="B871" s="31" t="s">
        <v>2530</v>
      </c>
      <c r="C871" s="31"/>
      <c r="D871" t="s">
        <v>3937</v>
      </c>
      <c r="F871" s="46" t="s">
        <v>2531</v>
      </c>
      <c r="G871" s="31" t="s">
        <v>5289</v>
      </c>
      <c r="H871" s="31"/>
      <c r="I871" s="51">
        <v>-83.177909999999997</v>
      </c>
      <c r="J871" s="51">
        <v>32.531039999999997</v>
      </c>
      <c r="K871" s="32"/>
      <c r="L871" s="32"/>
      <c r="M871" s="32"/>
      <c r="N871" t="str">
        <f t="shared" si="179"/>
        <v>Adrian, Georgia&lt;br&gt;&lt;span style=font-size:11px&gt;White 1875-99&lt;/span&gt;&lt;br&gt;INF151 non-DASS</v>
      </c>
      <c r="O871" t="str">
        <f t="shared" si="181"/>
        <v>W1870AdrianGeorgiaINF151</v>
      </c>
      <c r="R871" t="str">
        <f t="shared" si="180"/>
        <v>dp</v>
      </c>
      <c r="S871" t="str">
        <f t="shared" si="172"/>
        <v>ar</v>
      </c>
      <c r="T871" t="str">
        <f t="shared" si="178"/>
        <v>r0</v>
      </c>
      <c r="U871" t="str">
        <f>IF(M871="consonant",#REF!,"")</f>
        <v/>
      </c>
      <c r="V871" t="str">
        <f t="shared" si="173"/>
        <v>lx</v>
      </c>
      <c r="W871" t="str">
        <f t="shared" si="174"/>
        <v>bk</v>
      </c>
      <c r="X871" t="str">
        <f t="shared" si="175"/>
        <v>un</v>
      </c>
      <c r="Y871" t="str">
        <f t="shared" si="176"/>
        <v>b</v>
      </c>
      <c r="AA871" t="str">
        <f t="shared" si="177"/>
        <v>const W1870AdrianGeorgiaINF151= L.marker([32.53104,-83.17791], {icon: dp_lx}).bindPopup('Adrian, Georgia&lt;br&gt;&lt;span style=font-size:11px&gt;White 1875-99&lt;/span&gt;&lt;br&gt;INF151 non-DASS').addTo(W1870);</v>
      </c>
      <c r="AG871" t="s">
        <v>8572</v>
      </c>
      <c r="BL871" t="s">
        <v>5826</v>
      </c>
    </row>
    <row r="872" spans="1:64">
      <c r="A872" s="30" t="s">
        <v>5325</v>
      </c>
      <c r="B872" s="31" t="s">
        <v>2534</v>
      </c>
      <c r="C872" s="31"/>
      <c r="D872" t="s">
        <v>3937</v>
      </c>
      <c r="F872" s="46" t="s">
        <v>2535</v>
      </c>
      <c r="G872" s="31" t="s">
        <v>5289</v>
      </c>
      <c r="H872" s="31"/>
      <c r="I872" s="51">
        <v>-82.631569999999996</v>
      </c>
      <c r="J872" s="51">
        <v>32.198500000000003</v>
      </c>
      <c r="K872" s="32"/>
      <c r="L872" s="32"/>
      <c r="M872" s="32"/>
      <c r="N872" t="str">
        <f t="shared" si="179"/>
        <v>Eastman, Georgia&lt;br&gt;&lt;span style=font-size:11px&gt;White 1875-99&lt;/span&gt;&lt;br&gt;INF157A non-DASS</v>
      </c>
      <c r="O872" t="str">
        <f t="shared" si="181"/>
        <v>W1870EastmanGeorgiaINF157A</v>
      </c>
      <c r="R872" t="str">
        <f t="shared" si="180"/>
        <v>dp</v>
      </c>
      <c r="S872" t="str">
        <f t="shared" si="172"/>
        <v>ar</v>
      </c>
      <c r="T872" t="str">
        <f t="shared" si="178"/>
        <v>r0</v>
      </c>
      <c r="U872" t="str">
        <f>IF(M872="consonant",#REF!,"")</f>
        <v/>
      </c>
      <c r="V872" t="str">
        <f t="shared" si="173"/>
        <v>lx</v>
      </c>
      <c r="W872" t="str">
        <f t="shared" si="174"/>
        <v>bk</v>
      </c>
      <c r="X872" t="str">
        <f t="shared" si="175"/>
        <v>un</v>
      </c>
      <c r="Y872" t="str">
        <f t="shared" si="176"/>
        <v>b</v>
      </c>
      <c r="AA872" t="str">
        <f t="shared" si="177"/>
        <v>const W1870EastmanGeorgiaINF157A= L.marker([32.1985,-82.63157], {icon: dp_lx}).bindPopup('Eastman, Georgia&lt;br&gt;&lt;span style=font-size:11px&gt;White 1875-99&lt;/span&gt;&lt;br&gt;INF157A non-DASS').addTo(W1870);</v>
      </c>
      <c r="AG872" t="s">
        <v>8573</v>
      </c>
      <c r="BL872" t="s">
        <v>5827</v>
      </c>
    </row>
    <row r="873" spans="1:64">
      <c r="A873" s="30" t="s">
        <v>5325</v>
      </c>
      <c r="B873" s="31" t="s">
        <v>2546</v>
      </c>
      <c r="C873" s="31"/>
      <c r="D873" t="s">
        <v>3937</v>
      </c>
      <c r="F873" s="46" t="s">
        <v>2547</v>
      </c>
      <c r="G873" s="31" t="s">
        <v>5289</v>
      </c>
      <c r="H873" s="31"/>
      <c r="I873" s="51">
        <v>-82.746650000000002</v>
      </c>
      <c r="J873" s="51">
        <v>31.51821</v>
      </c>
      <c r="K873" s="32"/>
      <c r="L873" s="32"/>
      <c r="M873" s="32"/>
      <c r="N873" t="str">
        <f t="shared" si="179"/>
        <v>Nicholls, Georgia&lt;br&gt;&lt;span style=font-size:11px&gt;White 1875-99&lt;/span&gt;&lt;br&gt;INF182 non-DASS</v>
      </c>
      <c r="O873" t="str">
        <f t="shared" si="181"/>
        <v>W1870NichollsGeorgiaINF182</v>
      </c>
      <c r="R873" t="str">
        <f t="shared" si="180"/>
        <v>dp</v>
      </c>
      <c r="S873" t="str">
        <f t="shared" si="172"/>
        <v>ar</v>
      </c>
      <c r="T873" t="str">
        <f t="shared" si="178"/>
        <v>r0</v>
      </c>
      <c r="U873" t="str">
        <f>IF(M873="consonant",#REF!,"")</f>
        <v/>
      </c>
      <c r="V873" t="str">
        <f t="shared" si="173"/>
        <v>lx</v>
      </c>
      <c r="W873" t="str">
        <f t="shared" si="174"/>
        <v>bk</v>
      </c>
      <c r="X873" t="str">
        <f t="shared" si="175"/>
        <v>un</v>
      </c>
      <c r="Y873" t="str">
        <f t="shared" si="176"/>
        <v>b</v>
      </c>
      <c r="AA873" t="str">
        <f t="shared" si="177"/>
        <v>const W1870NichollsGeorgiaINF182= L.marker([31.51821,-82.74665], {icon: dp_lx}).bindPopup('Nicholls, Georgia&lt;br&gt;&lt;span style=font-size:11px&gt;White 1875-99&lt;/span&gt;&lt;br&gt;INF182 non-DASS').addTo(W1870);</v>
      </c>
      <c r="AG873" t="s">
        <v>8574</v>
      </c>
      <c r="BL873" t="s">
        <v>5828</v>
      </c>
    </row>
    <row r="874" spans="1:64">
      <c r="A874" s="30" t="s">
        <v>5325</v>
      </c>
      <c r="B874" s="31" t="s">
        <v>2555</v>
      </c>
      <c r="C874" s="31"/>
      <c r="D874" t="s">
        <v>3937</v>
      </c>
      <c r="F874" s="46" t="s">
        <v>1714</v>
      </c>
      <c r="G874" s="31" t="s">
        <v>5289</v>
      </c>
      <c r="H874" s="31"/>
      <c r="I874" s="51">
        <v>-84.879260000000002</v>
      </c>
      <c r="J874" s="51">
        <v>31.035689999999999</v>
      </c>
      <c r="K874" s="32"/>
      <c r="L874" s="32"/>
      <c r="M874" s="32"/>
      <c r="N874" t="str">
        <f t="shared" si="179"/>
        <v>Homerville, Georgia&lt;br&gt;&lt;span style=font-size:11px&gt;White 1875-99&lt;/span&gt;&lt;br&gt;INF203C non-DASS</v>
      </c>
      <c r="O874" t="str">
        <f t="shared" si="181"/>
        <v>W1870HomervilleGeorgiaINF203C</v>
      </c>
      <c r="R874" t="str">
        <f t="shared" si="180"/>
        <v>dp</v>
      </c>
      <c r="S874" t="str">
        <f t="shared" si="172"/>
        <v>ar</v>
      </c>
      <c r="T874" t="str">
        <f t="shared" si="178"/>
        <v>r0</v>
      </c>
      <c r="U874" t="str">
        <f>IF(M874="consonant",#REF!,"")</f>
        <v/>
      </c>
      <c r="V874" t="str">
        <f t="shared" si="173"/>
        <v>lx</v>
      </c>
      <c r="W874" t="str">
        <f t="shared" si="174"/>
        <v>bk</v>
      </c>
      <c r="X874" t="str">
        <f t="shared" si="175"/>
        <v>un</v>
      </c>
      <c r="Y874" t="str">
        <f t="shared" si="176"/>
        <v>b</v>
      </c>
      <c r="AA874" t="str">
        <f t="shared" si="177"/>
        <v>const W1870HomervilleGeorgiaINF203C= L.marker([31.03569,-84.87926], {icon: dp_lx}).bindPopup('Homerville, Georgia&lt;br&gt;&lt;span style=font-size:11px&gt;White 1875-99&lt;/span&gt;&lt;br&gt;INF203C non-DASS').addTo(W1870);</v>
      </c>
      <c r="AG874" t="s">
        <v>8575</v>
      </c>
      <c r="BL874" t="s">
        <v>5829</v>
      </c>
    </row>
    <row r="875" spans="1:64">
      <c r="A875" s="30" t="s">
        <v>5325</v>
      </c>
      <c r="B875" s="31" t="s">
        <v>2557</v>
      </c>
      <c r="C875" s="31"/>
      <c r="D875" t="s">
        <v>3937</v>
      </c>
      <c r="F875" s="46" t="s">
        <v>2558</v>
      </c>
      <c r="G875" s="31" t="s">
        <v>5289</v>
      </c>
      <c r="H875" s="31"/>
      <c r="I875" s="51">
        <v>-81.801689999999994</v>
      </c>
      <c r="J875" s="51">
        <v>31.040410000000001</v>
      </c>
      <c r="K875" s="32"/>
      <c r="L875" s="32"/>
      <c r="M875" s="32"/>
      <c r="N875" t="str">
        <f t="shared" si="179"/>
        <v>Donalsonville, Georgia&lt;br&gt;&lt;span style=font-size:11px&gt;White 1875-99&lt;/span&gt;&lt;br&gt;INF225 non-DASS</v>
      </c>
      <c r="O875" t="str">
        <f t="shared" si="181"/>
        <v>W1870DonalsonvilleGeorgiaINF225</v>
      </c>
      <c r="R875" t="str">
        <f t="shared" si="180"/>
        <v>dp</v>
      </c>
      <c r="S875" t="str">
        <f t="shared" si="172"/>
        <v>ar</v>
      </c>
      <c r="T875" t="str">
        <f t="shared" si="178"/>
        <v>r0</v>
      </c>
      <c r="U875" t="str">
        <f>IF(M875="consonant",#REF!,"")</f>
        <v/>
      </c>
      <c r="V875" t="str">
        <f t="shared" si="173"/>
        <v>lx</v>
      </c>
      <c r="W875" t="str">
        <f t="shared" si="174"/>
        <v>bk</v>
      </c>
      <c r="X875" t="str">
        <f t="shared" si="175"/>
        <v>un</v>
      </c>
      <c r="Y875" t="str">
        <f t="shared" si="176"/>
        <v>b</v>
      </c>
      <c r="AA875" t="str">
        <f t="shared" si="177"/>
        <v>const W1870DonalsonvilleGeorgiaINF225= L.marker([31.04041,-81.80169], {icon: dp_lx}).bindPopup('Donalsonville, Georgia&lt;br&gt;&lt;span style=font-size:11px&gt;White 1875-99&lt;/span&gt;&lt;br&gt;INF225 non-DASS').addTo(W1870);</v>
      </c>
      <c r="AG875" t="s">
        <v>8576</v>
      </c>
      <c r="BL875" t="s">
        <v>5830</v>
      </c>
    </row>
    <row r="876" spans="1:64">
      <c r="A876" s="30" t="s">
        <v>5325</v>
      </c>
      <c r="B876" s="31" t="s">
        <v>2567</v>
      </c>
      <c r="C876" s="31"/>
      <c r="D876" t="s">
        <v>3937</v>
      </c>
      <c r="F876" s="46" t="s">
        <v>1359</v>
      </c>
      <c r="G876" s="31" t="s">
        <v>5304</v>
      </c>
      <c r="H876" s="31"/>
      <c r="I876" s="51">
        <v>-86.533280000000005</v>
      </c>
      <c r="J876" s="51">
        <v>27.751899999999999</v>
      </c>
      <c r="K876" s="32"/>
      <c r="L876" s="32"/>
      <c r="M876" s="32"/>
      <c r="N876" t="str">
        <f t="shared" si="179"/>
        <v>Fort Meade, Florida&lt;br&gt;&lt;span style=font-size:11px&gt;White 1875-99&lt;/span&gt;&lt;br&gt;INF262 non-DASS</v>
      </c>
      <c r="O876" t="str">
        <f t="shared" si="181"/>
        <v>W1870FortMeadeFloridaINF262</v>
      </c>
      <c r="R876" t="str">
        <f t="shared" si="180"/>
        <v>dp</v>
      </c>
      <c r="S876" t="str">
        <f t="shared" ref="S876:S939" si="182">IF(A876="W1700","na",IF(OR(M876="Carib",M876="NYC",M876="ENE"),"au",IF(M876="CAN","ao","ar")))</f>
        <v>ar</v>
      </c>
      <c r="T876" t="str">
        <f t="shared" si="178"/>
        <v>r0</v>
      </c>
      <c r="U876" t="str">
        <f>IF(M876="consonant",#REF!,"")</f>
        <v/>
      </c>
      <c r="V876" t="str">
        <f t="shared" ref="V876:V939" si="183">IF(OR(M876="W",M876="M",M876="ENE"),"we",IF(OR(M876="MA",M876="NYC",M876="OH"),"sa1",IF(OR(M876="OS",M876="LAGS_SSE",M876="Speaker _S",M876="PADS_SSE"),"sl","lx")))</f>
        <v>lx</v>
      </c>
      <c r="W876" t="str">
        <f t="shared" ref="W876:W939" si="184">IF(OR(M876="S",M876="M"),"fr",IF(OR(M876="W"),"ce","bk"))</f>
        <v>bk</v>
      </c>
      <c r="X876" t="str">
        <f t="shared" ref="X876:X939" si="185">IF(T876="","",IF(OR(A876="W1900",A876="W1950",A876="W1970"),"ho","un"))</f>
        <v>un</v>
      </c>
      <c r="Y876" t="str">
        <f t="shared" ref="Y876:Y939" si="186">IF(D876="LAGS","a","b")</f>
        <v>b</v>
      </c>
      <c r="AA876" t="str">
        <f t="shared" si="177"/>
        <v>const W1870FortMeadeFloridaINF262= L.marker([27.7519,-86.53328], {icon: dp_lx}).bindPopup('Fort Meade, Florida&lt;br&gt;&lt;span style=font-size:11px&gt;White 1875-99&lt;/span&gt;&lt;br&gt;INF262 non-DASS').addTo(W1870);</v>
      </c>
      <c r="AG876" t="s">
        <v>8577</v>
      </c>
      <c r="BL876" t="s">
        <v>5831</v>
      </c>
    </row>
    <row r="877" spans="1:64">
      <c r="A877" s="30" t="s">
        <v>5325</v>
      </c>
      <c r="B877" s="31" t="s">
        <v>2630</v>
      </c>
      <c r="C877" s="31"/>
      <c r="D877" t="s">
        <v>3937</v>
      </c>
      <c r="F877" s="46" t="s">
        <v>2631</v>
      </c>
      <c r="G877" s="31" t="s">
        <v>5298</v>
      </c>
      <c r="H877" s="31"/>
      <c r="I877" s="51">
        <v>-88.987899999999996</v>
      </c>
      <c r="J877" s="51">
        <v>32.32338</v>
      </c>
      <c r="K877" s="32"/>
      <c r="L877" s="32"/>
      <c r="M877" s="32"/>
      <c r="N877" t="str">
        <f t="shared" si="179"/>
        <v>Burkville, Alabama&lt;br&gt;&lt;span style=font-size:11px&gt;White 1875-99&lt;/span&gt;&lt;br&gt;INF422 non-DASS</v>
      </c>
      <c r="O877" t="str">
        <f t="shared" si="181"/>
        <v>W1870BurkvilleAlabamaINF422</v>
      </c>
      <c r="R877" t="str">
        <f t="shared" si="180"/>
        <v>dp</v>
      </c>
      <c r="S877" t="str">
        <f t="shared" si="182"/>
        <v>ar</v>
      </c>
      <c r="T877" t="str">
        <f t="shared" si="178"/>
        <v>r0</v>
      </c>
      <c r="U877" t="str">
        <f>IF(M877="consonant",#REF!,"")</f>
        <v/>
      </c>
      <c r="V877" t="str">
        <f t="shared" si="183"/>
        <v>lx</v>
      </c>
      <c r="W877" t="str">
        <f t="shared" si="184"/>
        <v>bk</v>
      </c>
      <c r="X877" t="str">
        <f t="shared" si="185"/>
        <v>un</v>
      </c>
      <c r="Y877" t="str">
        <f t="shared" si="186"/>
        <v>b</v>
      </c>
      <c r="AA877" t="str">
        <f t="shared" si="177"/>
        <v>const W1870BurkvilleAlabamaINF422= L.marker([32.32338,-88.9879], {icon: dp_lx}).bindPopup('Burkville, Alabama&lt;br&gt;&lt;span style=font-size:11px&gt;White 1875-99&lt;/span&gt;&lt;br&gt;INF422 non-DASS').addTo(W1870);</v>
      </c>
      <c r="AG877" t="s">
        <v>8578</v>
      </c>
      <c r="BL877" t="s">
        <v>5832</v>
      </c>
    </row>
    <row r="878" spans="1:64">
      <c r="A878" s="30" t="s">
        <v>5325</v>
      </c>
      <c r="B878" s="31" t="s">
        <v>2657</v>
      </c>
      <c r="C878" s="31"/>
      <c r="D878" t="s">
        <v>3937</v>
      </c>
      <c r="F878" s="46" t="s">
        <v>352</v>
      </c>
      <c r="G878" s="31" t="s">
        <v>904</v>
      </c>
      <c r="H878" s="31"/>
      <c r="I878" s="51">
        <v>-90.984920000000002</v>
      </c>
      <c r="J878" s="51">
        <v>35.256100000000004</v>
      </c>
      <c r="K878" s="32"/>
      <c r="L878" s="32"/>
      <c r="M878" s="32"/>
      <c r="N878" t="str">
        <f t="shared" si="179"/>
        <v>Bolivar, Tennessee&lt;br&gt;&lt;span style=font-size:11px&gt;White 1875-99&lt;/span&gt;&lt;br&gt;INF509A non-DASS</v>
      </c>
      <c r="O878" t="str">
        <f t="shared" si="181"/>
        <v>W1870BolivarTennesseeINF509A</v>
      </c>
      <c r="R878" t="str">
        <f t="shared" si="180"/>
        <v>dp</v>
      </c>
      <c r="S878" t="str">
        <f t="shared" si="182"/>
        <v>ar</v>
      </c>
      <c r="T878" t="str">
        <f t="shared" si="178"/>
        <v>r0</v>
      </c>
      <c r="U878" t="str">
        <f>IF(M878="consonant",#REF!,"")</f>
        <v/>
      </c>
      <c r="V878" t="str">
        <f t="shared" si="183"/>
        <v>lx</v>
      </c>
      <c r="W878" t="str">
        <f t="shared" si="184"/>
        <v>bk</v>
      </c>
      <c r="X878" t="str">
        <f t="shared" si="185"/>
        <v>un</v>
      </c>
      <c r="Y878" t="str">
        <f t="shared" si="186"/>
        <v>b</v>
      </c>
      <c r="AA878" t="str">
        <f t="shared" si="177"/>
        <v>const W1870BolivarTennesseeINF509A= L.marker([35.2561,-90.98492], {icon: dp_lx}).bindPopup('Bolivar, Tennessee&lt;br&gt;&lt;span style=font-size:11px&gt;White 1875-99&lt;/span&gt;&lt;br&gt;INF509A non-DASS').addTo(W1870);</v>
      </c>
      <c r="AG878" t="s">
        <v>8579</v>
      </c>
      <c r="BL878" t="s">
        <v>5833</v>
      </c>
    </row>
    <row r="879" spans="1:64">
      <c r="A879" s="30" t="s">
        <v>5325</v>
      </c>
      <c r="B879" s="31" t="s">
        <v>2738</v>
      </c>
      <c r="C879" s="31"/>
      <c r="D879" t="s">
        <v>3937</v>
      </c>
      <c r="F879" s="46" t="s">
        <v>2740</v>
      </c>
      <c r="G879" s="31" t="s">
        <v>5293</v>
      </c>
      <c r="H879" s="31"/>
      <c r="I879" s="51">
        <v>-91.432289999999995</v>
      </c>
      <c r="J879" s="51">
        <v>3010531</v>
      </c>
      <c r="K879" s="32"/>
      <c r="L879" s="32"/>
      <c r="M879" s="32"/>
      <c r="N879" t="str">
        <f t="shared" si="179"/>
        <v>Donaldsonville, Louisiana&lt;br&gt;&lt;span style=font-size:11px&gt;White 1875-99&lt;/span&gt;&lt;br&gt;INF666 non-DASS</v>
      </c>
      <c r="O879" t="str">
        <f t="shared" si="181"/>
        <v>W1870DonaldsonvilleLouisianaINF666</v>
      </c>
      <c r="R879" t="str">
        <f t="shared" si="180"/>
        <v>dp</v>
      </c>
      <c r="S879" t="str">
        <f t="shared" si="182"/>
        <v>ar</v>
      </c>
      <c r="T879" t="str">
        <f t="shared" si="178"/>
        <v>r0</v>
      </c>
      <c r="U879" t="str">
        <f>IF(M879="consonant",#REF!,"")</f>
        <v/>
      </c>
      <c r="V879" t="str">
        <f t="shared" si="183"/>
        <v>lx</v>
      </c>
      <c r="W879" t="str">
        <f t="shared" si="184"/>
        <v>bk</v>
      </c>
      <c r="X879" t="str">
        <f t="shared" si="185"/>
        <v>un</v>
      </c>
      <c r="Y879" t="str">
        <f t="shared" si="186"/>
        <v>b</v>
      </c>
      <c r="AA879" t="str">
        <f t="shared" si="177"/>
        <v>const W1870DonaldsonvilleLouisianaINF666= L.marker([3010531,-91.43229], {icon: dp_lx}).bindPopup('Donaldsonville, Louisiana&lt;br&gt;&lt;span style=font-size:11px&gt;White 1875-99&lt;/span&gt;&lt;br&gt;INF666 non-DASS').addTo(W1870);</v>
      </c>
      <c r="AG879" t="s">
        <v>8580</v>
      </c>
      <c r="BL879" t="s">
        <v>5834</v>
      </c>
    </row>
    <row r="880" spans="1:64">
      <c r="A880" s="30" t="s">
        <v>5325</v>
      </c>
      <c r="B880" s="31" t="s">
        <v>2741</v>
      </c>
      <c r="C880" s="31"/>
      <c r="D880" t="s">
        <v>3937</v>
      </c>
      <c r="F880" s="46" t="s">
        <v>1887</v>
      </c>
      <c r="G880" s="31" t="s">
        <v>5293</v>
      </c>
      <c r="H880" s="31"/>
      <c r="I880" s="51">
        <v>-92.385279999999995</v>
      </c>
      <c r="J880" s="51">
        <v>30.41159</v>
      </c>
      <c r="K880" s="32"/>
      <c r="L880" s="32"/>
      <c r="M880" s="32"/>
      <c r="N880" t="str">
        <f t="shared" si="179"/>
        <v>Grosse Tete, Louisiana&lt;br&gt;&lt;span style=font-size:11px&gt;White 1875-99&lt;/span&gt;&lt;br&gt;INF670 non-DASS</v>
      </c>
      <c r="O880" t="str">
        <f t="shared" si="181"/>
        <v>W1870GrosseTeteLouisianaINF670</v>
      </c>
      <c r="R880" t="str">
        <f t="shared" si="180"/>
        <v>dp</v>
      </c>
      <c r="S880" t="str">
        <f t="shared" si="182"/>
        <v>ar</v>
      </c>
      <c r="T880" t="str">
        <f t="shared" si="178"/>
        <v>r0</v>
      </c>
      <c r="U880" t="str">
        <f>IF(M880="consonant",#REF!,"")</f>
        <v/>
      </c>
      <c r="V880" t="str">
        <f t="shared" si="183"/>
        <v>lx</v>
      </c>
      <c r="W880" t="str">
        <f t="shared" si="184"/>
        <v>bk</v>
      </c>
      <c r="X880" t="str">
        <f t="shared" si="185"/>
        <v>un</v>
      </c>
      <c r="Y880" t="str">
        <f t="shared" si="186"/>
        <v>b</v>
      </c>
      <c r="AA880" t="str">
        <f t="shared" si="177"/>
        <v>const W1870GrosseTeteLouisianaINF670= L.marker([30.41159,-92.38528], {icon: dp_lx}).bindPopup('Grosse Tete, Louisiana&lt;br&gt;&lt;span style=font-size:11px&gt;White 1875-99&lt;/span&gt;&lt;br&gt;INF670 non-DASS').addTo(W1870);</v>
      </c>
      <c r="AG880" t="s">
        <v>8581</v>
      </c>
      <c r="BL880" t="s">
        <v>5835</v>
      </c>
    </row>
    <row r="881" spans="1:64">
      <c r="A881" s="30" t="s">
        <v>5325</v>
      </c>
      <c r="B881" s="31" t="s">
        <v>2757</v>
      </c>
      <c r="C881" s="31"/>
      <c r="D881" t="s">
        <v>3937</v>
      </c>
      <c r="F881" s="46" t="s">
        <v>2759</v>
      </c>
      <c r="G881" s="31" t="s">
        <v>2751</v>
      </c>
      <c r="H881" s="31"/>
      <c r="I881" s="51">
        <v>-92.45035</v>
      </c>
      <c r="J881" s="51">
        <v>36.335419999999999</v>
      </c>
      <c r="K881" s="32"/>
      <c r="L881" s="32"/>
      <c r="M881" s="32"/>
      <c r="N881" t="str">
        <f t="shared" si="179"/>
        <v>Mountain Home, Arkansas&lt;br&gt;&lt;span style=font-size:11px&gt;White 1875-99&lt;/span&gt;&lt;br&gt;INF716 non-DASS</v>
      </c>
      <c r="O881" t="str">
        <f t="shared" si="181"/>
        <v>W1870MountainHomeArkansasINF716</v>
      </c>
      <c r="R881" t="str">
        <f t="shared" si="180"/>
        <v>dp</v>
      </c>
      <c r="S881" t="str">
        <f t="shared" si="182"/>
        <v>ar</v>
      </c>
      <c r="T881" t="str">
        <f t="shared" si="178"/>
        <v>r0</v>
      </c>
      <c r="U881" t="str">
        <f>IF(M881="consonant",#REF!,"")</f>
        <v/>
      </c>
      <c r="V881" t="str">
        <f t="shared" si="183"/>
        <v>lx</v>
      </c>
      <c r="W881" t="str">
        <f t="shared" si="184"/>
        <v>bk</v>
      </c>
      <c r="X881" t="str">
        <f t="shared" si="185"/>
        <v>un</v>
      </c>
      <c r="Y881" t="str">
        <f t="shared" si="186"/>
        <v>b</v>
      </c>
      <c r="AA881" t="str">
        <f t="shared" si="177"/>
        <v>const W1870MountainHomeArkansasINF716= L.marker([36.33542,-92.45035], {icon: dp_lx}).bindPopup('Mountain Home, Arkansas&lt;br&gt;&lt;span style=font-size:11px&gt;White 1875-99&lt;/span&gt;&lt;br&gt;INF716 non-DASS').addTo(W1870);</v>
      </c>
      <c r="AG881" t="s">
        <v>8582</v>
      </c>
      <c r="BL881" t="s">
        <v>5836</v>
      </c>
    </row>
    <row r="882" spans="1:64">
      <c r="A882" s="30" t="s">
        <v>5325</v>
      </c>
      <c r="B882" s="31" t="s">
        <v>2812</v>
      </c>
      <c r="C882" s="31"/>
      <c r="D882" t="s">
        <v>3937</v>
      </c>
      <c r="F882" s="46" t="s">
        <v>1954</v>
      </c>
      <c r="G882" s="31" t="s">
        <v>5293</v>
      </c>
      <c r="H882" s="31"/>
      <c r="I882" s="51">
        <v>-96.796189999999996</v>
      </c>
      <c r="J882" s="51">
        <v>29.646570000000001</v>
      </c>
      <c r="K882" s="32"/>
      <c r="L882" s="32"/>
      <c r="M882" s="32"/>
      <c r="N882" t="str">
        <f t="shared" si="179"/>
        <v>Pecan Island, Louisiana&lt;br&gt;&lt;span style=font-size:11px&gt;White 1875-99&lt;/span&gt;&lt;br&gt;INF812 non-DASS</v>
      </c>
      <c r="O882" t="str">
        <f t="shared" si="181"/>
        <v>W1870PecanIslandLouisianaINF812</v>
      </c>
      <c r="R882" t="str">
        <f t="shared" si="180"/>
        <v>dp</v>
      </c>
      <c r="S882" t="str">
        <f t="shared" si="182"/>
        <v>ar</v>
      </c>
      <c r="T882" t="str">
        <f t="shared" si="178"/>
        <v>r0</v>
      </c>
      <c r="U882" t="str">
        <f>IF(M882="consonant",#REF!,"")</f>
        <v/>
      </c>
      <c r="V882" t="str">
        <f t="shared" si="183"/>
        <v>lx</v>
      </c>
      <c r="W882" t="str">
        <f t="shared" si="184"/>
        <v>bk</v>
      </c>
      <c r="X882" t="str">
        <f t="shared" si="185"/>
        <v>un</v>
      </c>
      <c r="Y882" t="str">
        <f t="shared" si="186"/>
        <v>b</v>
      </c>
      <c r="AA882" t="str">
        <f t="shared" si="177"/>
        <v>const W1870PecanIslandLouisianaINF812= L.marker([29.64657,-96.79619], {icon: dp_lx}).bindPopup('Pecan Island, Louisiana&lt;br&gt;&lt;span style=font-size:11px&gt;White 1875-99&lt;/span&gt;&lt;br&gt;INF812 non-DASS').addTo(W1870);</v>
      </c>
      <c r="AG882" t="s">
        <v>8583</v>
      </c>
      <c r="BL882" t="s">
        <v>5837</v>
      </c>
    </row>
    <row r="883" spans="1:64">
      <c r="A883" s="30" t="s">
        <v>5325</v>
      </c>
      <c r="B883" s="31" t="s">
        <v>2820</v>
      </c>
      <c r="C883" s="31"/>
      <c r="D883" t="s">
        <v>3937</v>
      </c>
      <c r="F883" s="46" t="s">
        <v>480</v>
      </c>
      <c r="G883" s="31" t="s">
        <v>5294</v>
      </c>
      <c r="H883" s="31"/>
      <c r="I883" s="51">
        <v>-97.391499999999994</v>
      </c>
      <c r="J883" s="51">
        <v>32.778019999999998</v>
      </c>
      <c r="K883" s="32"/>
      <c r="L883" s="32"/>
      <c r="M883" s="32"/>
      <c r="N883" t="str">
        <f t="shared" si="179"/>
        <v>Dallas, Texas&lt;br&gt;&lt;span style=font-size:11px&gt;White 1875-99&lt;/span&gt;&lt;br&gt;INF844 non-DASS</v>
      </c>
      <c r="O883" t="str">
        <f t="shared" si="181"/>
        <v>W1870DallasTexasINF844</v>
      </c>
      <c r="R883" t="str">
        <f t="shared" si="180"/>
        <v>dp</v>
      </c>
      <c r="S883" t="str">
        <f t="shared" si="182"/>
        <v>ar</v>
      </c>
      <c r="T883" t="str">
        <f t="shared" si="178"/>
        <v>r0</v>
      </c>
      <c r="U883" t="str">
        <f>IF(M883="consonant",#REF!,"")</f>
        <v/>
      </c>
      <c r="V883" t="str">
        <f t="shared" si="183"/>
        <v>lx</v>
      </c>
      <c r="W883" t="str">
        <f t="shared" si="184"/>
        <v>bk</v>
      </c>
      <c r="X883" t="str">
        <f t="shared" si="185"/>
        <v>un</v>
      </c>
      <c r="Y883" t="str">
        <f t="shared" si="186"/>
        <v>b</v>
      </c>
      <c r="AA883" t="str">
        <f t="shared" si="177"/>
        <v>const W1870DallasTexasINF844= L.marker([32.77802,-97.3915], {icon: dp_lx}).bindPopup('Dallas, Texas&lt;br&gt;&lt;span style=font-size:11px&gt;White 1875-99&lt;/span&gt;&lt;br&gt;INF844 non-DASS').addTo(W1870);</v>
      </c>
      <c r="AG883" t="s">
        <v>8584</v>
      </c>
      <c r="BL883" t="s">
        <v>5838</v>
      </c>
    </row>
    <row r="884" spans="1:64">
      <c r="A884" s="30" t="s">
        <v>5325</v>
      </c>
      <c r="B884" s="31" t="s">
        <v>2841</v>
      </c>
      <c r="C884" s="31"/>
      <c r="D884" t="s">
        <v>3937</v>
      </c>
      <c r="F884" s="46" t="s">
        <v>290</v>
      </c>
      <c r="G884" s="31" t="s">
        <v>5294</v>
      </c>
      <c r="H884" s="31"/>
      <c r="I884" s="51">
        <v>-98.230050000000006</v>
      </c>
      <c r="J884" s="51">
        <v>27.794149999999998</v>
      </c>
      <c r="K884" s="32"/>
      <c r="L884" s="32"/>
      <c r="M884" s="32"/>
      <c r="N884" t="str">
        <f t="shared" si="179"/>
        <v>Corpus Christi, Texas&lt;br&gt;&lt;span style=font-size:11px&gt;White 1875-99&lt;/span&gt;&lt;br&gt;INF904 non-DASS</v>
      </c>
      <c r="O884" t="str">
        <f t="shared" si="181"/>
        <v>W1870CorpusChristiTexasINF904</v>
      </c>
      <c r="R884" t="str">
        <f t="shared" si="180"/>
        <v>dp</v>
      </c>
      <c r="S884" t="str">
        <f t="shared" si="182"/>
        <v>ar</v>
      </c>
      <c r="T884" t="str">
        <f t="shared" si="178"/>
        <v>r0</v>
      </c>
      <c r="U884" t="str">
        <f>IF(M884="consonant",#REF!,"")</f>
        <v/>
      </c>
      <c r="V884" t="str">
        <f t="shared" si="183"/>
        <v>lx</v>
      </c>
      <c r="W884" t="str">
        <f t="shared" si="184"/>
        <v>bk</v>
      </c>
      <c r="X884" t="str">
        <f t="shared" si="185"/>
        <v>un</v>
      </c>
      <c r="Y884" t="str">
        <f t="shared" si="186"/>
        <v>b</v>
      </c>
      <c r="AA884" t="str">
        <f t="shared" si="177"/>
        <v>const W1870CorpusChristiTexasINF904= L.marker([27.79415,-98.23005], {icon: dp_lx}).bindPopup('Corpus Christi, Texas&lt;br&gt;&lt;span style=font-size:11px&gt;White 1875-99&lt;/span&gt;&lt;br&gt;INF904 non-DASS').addTo(W1870);</v>
      </c>
      <c r="AG884" t="s">
        <v>8585</v>
      </c>
      <c r="BL884" t="s">
        <v>5839</v>
      </c>
    </row>
    <row r="885" spans="1:64">
      <c r="A885" s="30" t="s">
        <v>5325</v>
      </c>
      <c r="B885" s="31" t="s">
        <v>2842</v>
      </c>
      <c r="C885" s="31"/>
      <c r="D885" t="s">
        <v>3937</v>
      </c>
      <c r="F885" s="46" t="s">
        <v>1232</v>
      </c>
      <c r="G885" s="31" t="s">
        <v>5294</v>
      </c>
      <c r="H885" s="31"/>
      <c r="I885" s="51">
        <v>-83.415360000000007</v>
      </c>
      <c r="J885" s="51">
        <v>26.20346</v>
      </c>
      <c r="K885" s="32"/>
      <c r="L885" s="32"/>
      <c r="M885" s="32"/>
      <c r="N885" t="str">
        <f t="shared" si="179"/>
        <v>McAllen, Texas&lt;br&gt;&lt;span style=font-size:11px&gt;White 1875-99&lt;/span&gt;&lt;br&gt;INF907 non-DASS</v>
      </c>
      <c r="O885" t="str">
        <f t="shared" si="181"/>
        <v>W1870McAllenTexasINF907</v>
      </c>
      <c r="R885" t="str">
        <f t="shared" si="180"/>
        <v>dp</v>
      </c>
      <c r="S885" t="str">
        <f t="shared" si="182"/>
        <v>ar</v>
      </c>
      <c r="T885" t="str">
        <f t="shared" si="178"/>
        <v>r0</v>
      </c>
      <c r="U885" t="str">
        <f>IF(M885="consonant",#REF!,"")</f>
        <v/>
      </c>
      <c r="V885" t="str">
        <f t="shared" si="183"/>
        <v>lx</v>
      </c>
      <c r="W885" t="str">
        <f t="shared" si="184"/>
        <v>bk</v>
      </c>
      <c r="X885" t="str">
        <f t="shared" si="185"/>
        <v>un</v>
      </c>
      <c r="Y885" t="str">
        <f t="shared" si="186"/>
        <v>b</v>
      </c>
      <c r="AA885" t="str">
        <f t="shared" ref="AA885:AA948" si="187">IF(OR(R885="",V885=""),"",IF(I885="","","const "&amp;O885&amp;"= L.marker(["&amp;J885&amp;","&amp;I885&amp;"], {icon: "&amp;R885&amp;"_"&amp;V885&amp;"}).bindPopup('"&amp;N885&amp;"').addTo("&amp;A885&amp;");"))</f>
        <v>const W1870McAllenTexasINF907= L.marker([26.20346,-83.41536], {icon: dp_lx}).bindPopup('McAllen, Texas&lt;br&gt;&lt;span style=font-size:11px&gt;White 1875-99&lt;/span&gt;&lt;br&gt;INF907 non-DASS').addTo(W1870);</v>
      </c>
      <c r="AG885" t="s">
        <v>8586</v>
      </c>
      <c r="BL885" t="s">
        <v>5840</v>
      </c>
    </row>
    <row r="886" spans="1:64">
      <c r="A886" s="30" t="s">
        <v>5325</v>
      </c>
      <c r="B886" s="31" t="s">
        <v>2455</v>
      </c>
      <c r="C886" s="31"/>
      <c r="D886" t="s">
        <v>3937</v>
      </c>
      <c r="F886" s="46" t="s">
        <v>2456</v>
      </c>
      <c r="G886" s="31" t="s">
        <v>904</v>
      </c>
      <c r="H886" s="31"/>
      <c r="I886" s="51">
        <v>-84.515929999999997</v>
      </c>
      <c r="J886" s="51">
        <v>36.152839999999998</v>
      </c>
      <c r="K886" s="32"/>
      <c r="L886" s="32"/>
      <c r="M886" s="32"/>
      <c r="N886" t="str">
        <f t="shared" si="179"/>
        <v>Talbott, Tennessee&lt;br&gt;&lt;span style=font-size:11px&gt;White 1875-99&lt;/span&gt;&lt;br&gt;INF021 non-DASS</v>
      </c>
      <c r="O886" t="str">
        <f t="shared" si="181"/>
        <v>W1870TalbottTennesseeINF021</v>
      </c>
      <c r="R886" t="str">
        <f t="shared" si="180"/>
        <v>dp</v>
      </c>
      <c r="S886" t="str">
        <f t="shared" si="182"/>
        <v>ar</v>
      </c>
      <c r="T886" t="str">
        <f t="shared" ref="T886:T949" si="188">IF(M886="rhot","",IF(M886="AAE_7R","r7",IF(AND(D886="(Labov et al, 2003)",M886="W"),"r3","r0")))</f>
        <v>r0</v>
      </c>
      <c r="U886" t="str">
        <f>IF(M886="consonant",#REF!,"")</f>
        <v/>
      </c>
      <c r="V886" t="str">
        <f t="shared" si="183"/>
        <v>lx</v>
      </c>
      <c r="W886" t="str">
        <f t="shared" si="184"/>
        <v>bk</v>
      </c>
      <c r="X886" t="str">
        <f t="shared" si="185"/>
        <v>un</v>
      </c>
      <c r="Y886" t="str">
        <f t="shared" si="186"/>
        <v>b</v>
      </c>
      <c r="AA886" t="str">
        <f t="shared" si="187"/>
        <v>const W1870TalbottTennesseeINF021= L.marker([36.15284,-84.51593], {icon: dp_lx}).bindPopup('Talbott, Tennessee&lt;br&gt;&lt;span style=font-size:11px&gt;White 1875-99&lt;/span&gt;&lt;br&gt;INF021 non-DASS').addTo(W1870);</v>
      </c>
      <c r="AG886" t="s">
        <v>8587</v>
      </c>
      <c r="BL886" t="s">
        <v>5841</v>
      </c>
    </row>
    <row r="887" spans="1:64">
      <c r="A887" s="30" t="s">
        <v>5325</v>
      </c>
      <c r="B887" s="31" t="s">
        <v>2460</v>
      </c>
      <c r="C887" s="31"/>
      <c r="D887" t="s">
        <v>3937</v>
      </c>
      <c r="F887" s="46" t="s">
        <v>2461</v>
      </c>
      <c r="G887" s="31" t="s">
        <v>904</v>
      </c>
      <c r="H887" s="31"/>
      <c r="I887" s="51">
        <v>-85.655550000000005</v>
      </c>
      <c r="J887" s="51">
        <v>36.500869999999999</v>
      </c>
      <c r="K887" s="32"/>
      <c r="L887" s="32"/>
      <c r="M887" s="32"/>
      <c r="N887" t="str">
        <f t="shared" si="179"/>
        <v>Oneida, Tennessee&lt;br&gt;&lt;span style=font-size:11px&gt;White 1875-99&lt;/span&gt;&lt;br&gt;INF038 non-DASS</v>
      </c>
      <c r="O887" t="str">
        <f t="shared" si="181"/>
        <v>W1870OneidaTennesseeINF038</v>
      </c>
      <c r="R887" t="str">
        <f t="shared" si="180"/>
        <v>dp</v>
      </c>
      <c r="S887" t="str">
        <f t="shared" si="182"/>
        <v>ar</v>
      </c>
      <c r="T887" t="str">
        <f t="shared" si="188"/>
        <v>r0</v>
      </c>
      <c r="U887" t="str">
        <f>IF(M887="consonant",#REF!,"")</f>
        <v/>
      </c>
      <c r="V887" t="str">
        <f t="shared" si="183"/>
        <v>lx</v>
      </c>
      <c r="W887" t="str">
        <f t="shared" si="184"/>
        <v>bk</v>
      </c>
      <c r="X887" t="str">
        <f t="shared" si="185"/>
        <v>un</v>
      </c>
      <c r="Y887" t="str">
        <f t="shared" si="186"/>
        <v>b</v>
      </c>
      <c r="AA887" t="str">
        <f t="shared" si="187"/>
        <v>const W1870OneidaTennesseeINF038= L.marker([36.50087,-85.65555], {icon: dp_lx}).bindPopup('Oneida, Tennessee&lt;br&gt;&lt;span style=font-size:11px&gt;White 1875-99&lt;/span&gt;&lt;br&gt;INF038 non-DASS').addTo(W1870);</v>
      </c>
      <c r="AG887" t="s">
        <v>8588</v>
      </c>
      <c r="BL887" t="s">
        <v>5842</v>
      </c>
    </row>
    <row r="888" spans="1:64">
      <c r="A888" s="30" t="s">
        <v>5325</v>
      </c>
      <c r="B888" s="31" t="s">
        <v>2582</v>
      </c>
      <c r="C888" s="31"/>
      <c r="D888" t="s">
        <v>3937</v>
      </c>
      <c r="F888" s="46" t="s">
        <v>342</v>
      </c>
      <c r="G888" s="31" t="s">
        <v>904</v>
      </c>
      <c r="H888" s="31"/>
      <c r="I888" s="51">
        <v>-86.496139999999997</v>
      </c>
      <c r="J888" s="51">
        <v>36.354579999999999</v>
      </c>
      <c r="K888" s="32"/>
      <c r="L888" s="32"/>
      <c r="M888" s="32"/>
      <c r="N888" t="str">
        <f t="shared" si="179"/>
        <v>Gainesboro, Tennessee&lt;br&gt;&lt;span style=font-size:11px&gt;White 1875-99&lt;/span&gt;&lt;br&gt;INF301 non-DASS</v>
      </c>
      <c r="O888" t="str">
        <f t="shared" si="181"/>
        <v>W1870GainesboroTennesseeINF301</v>
      </c>
      <c r="R888" t="str">
        <f t="shared" si="180"/>
        <v>dp</v>
      </c>
      <c r="S888" t="str">
        <f t="shared" si="182"/>
        <v>ar</v>
      </c>
      <c r="T888" t="str">
        <f t="shared" si="188"/>
        <v>r0</v>
      </c>
      <c r="U888" t="str">
        <f>IF(M888="consonant",#REF!,"")</f>
        <v/>
      </c>
      <c r="V888" t="str">
        <f t="shared" si="183"/>
        <v>lx</v>
      </c>
      <c r="W888" t="str">
        <f t="shared" si="184"/>
        <v>bk</v>
      </c>
      <c r="X888" t="str">
        <f t="shared" si="185"/>
        <v>un</v>
      </c>
      <c r="Y888" t="str">
        <f t="shared" si="186"/>
        <v>b</v>
      </c>
      <c r="AA888" t="str">
        <f t="shared" si="187"/>
        <v>const W1870GainesboroTennesseeINF301= L.marker([36.35458,-86.49614], {icon: dp_lx}).bindPopup('Gainesboro, Tennessee&lt;br&gt;&lt;span style=font-size:11px&gt;White 1875-99&lt;/span&gt;&lt;br&gt;INF301 non-DASS').addTo(W1870);</v>
      </c>
      <c r="AG888" t="s">
        <v>8589</v>
      </c>
      <c r="BL888" t="s">
        <v>5843</v>
      </c>
    </row>
    <row r="889" spans="1:64">
      <c r="A889" s="30" t="s">
        <v>5325</v>
      </c>
      <c r="B889" s="31" t="s">
        <v>2607</v>
      </c>
      <c r="C889" s="31"/>
      <c r="D889" t="s">
        <v>3937</v>
      </c>
      <c r="F889" s="46" t="s">
        <v>2608</v>
      </c>
      <c r="G889" s="31" t="s">
        <v>5298</v>
      </c>
      <c r="H889" s="31"/>
      <c r="I889" s="51">
        <v>-85.956490000000002</v>
      </c>
      <c r="J889" s="51">
        <v>34.322400000000002</v>
      </c>
      <c r="K889" s="32"/>
      <c r="L889" s="32"/>
      <c r="M889" s="32"/>
      <c r="N889" t="str">
        <f t="shared" si="179"/>
        <v>Arab, Alabama&lt;br&gt;&lt;span style=font-size:11px&gt;White 1875-99&lt;/span&gt;&lt;br&gt;INF353 non-DASS</v>
      </c>
      <c r="O889" t="str">
        <f t="shared" si="181"/>
        <v>W1870ArabAlabamaINF353</v>
      </c>
      <c r="R889" t="str">
        <f t="shared" si="180"/>
        <v>dp</v>
      </c>
      <c r="S889" t="str">
        <f t="shared" si="182"/>
        <v>ar</v>
      </c>
      <c r="T889" t="str">
        <f t="shared" si="188"/>
        <v>r0</v>
      </c>
      <c r="U889" t="str">
        <f>IF(M889="consonant",#REF!,"")</f>
        <v/>
      </c>
      <c r="V889" t="str">
        <f t="shared" si="183"/>
        <v>lx</v>
      </c>
      <c r="W889" t="str">
        <f t="shared" si="184"/>
        <v>bk</v>
      </c>
      <c r="X889" t="str">
        <f t="shared" si="185"/>
        <v>un</v>
      </c>
      <c r="Y889" t="str">
        <f t="shared" si="186"/>
        <v>b</v>
      </c>
      <c r="AA889" t="str">
        <f t="shared" si="187"/>
        <v>const W1870ArabAlabamaINF353= L.marker([34.3224,-85.95649], {icon: dp_lx}).bindPopup('Arab, Alabama&lt;br&gt;&lt;span style=font-size:11px&gt;White 1875-99&lt;/span&gt;&lt;br&gt;INF353 non-DASS').addTo(W1870);</v>
      </c>
      <c r="AG889" t="s">
        <v>8590</v>
      </c>
      <c r="BL889" t="s">
        <v>5844</v>
      </c>
    </row>
    <row r="890" spans="1:64">
      <c r="A890" s="30" t="s">
        <v>5325</v>
      </c>
      <c r="B890" s="31" t="s">
        <v>2620</v>
      </c>
      <c r="C890" s="31"/>
      <c r="D890" t="s">
        <v>3937</v>
      </c>
      <c r="F890" s="46" t="s">
        <v>2225</v>
      </c>
      <c r="G890" s="31" t="s">
        <v>5298</v>
      </c>
      <c r="H890" s="31"/>
      <c r="I890" s="51">
        <v>-89.594819999999999</v>
      </c>
      <c r="J890" s="51">
        <v>32.943069999999999</v>
      </c>
      <c r="K890" s="32"/>
      <c r="L890" s="32"/>
      <c r="M890" s="32"/>
      <c r="N890" t="str">
        <f t="shared" si="179"/>
        <v>Alexander City, Alabama&lt;br&gt;&lt;span style=font-size:11px&gt;White 1875-99&lt;/span&gt;&lt;br&gt;INF392A non-DASS</v>
      </c>
      <c r="O890" t="str">
        <f t="shared" si="181"/>
        <v>W1870AlexanderCityAlabamaINF392A</v>
      </c>
      <c r="R890" t="str">
        <f t="shared" si="180"/>
        <v>dp</v>
      </c>
      <c r="S890" t="str">
        <f t="shared" si="182"/>
        <v>ar</v>
      </c>
      <c r="T890" t="str">
        <f t="shared" si="188"/>
        <v>r0</v>
      </c>
      <c r="U890" t="str">
        <f>IF(M890="consonant",#REF!,"")</f>
        <v/>
      </c>
      <c r="V890" t="str">
        <f t="shared" si="183"/>
        <v>lx</v>
      </c>
      <c r="W890" t="str">
        <f t="shared" si="184"/>
        <v>bk</v>
      </c>
      <c r="X890" t="str">
        <f t="shared" si="185"/>
        <v>un</v>
      </c>
      <c r="Y890" t="str">
        <f t="shared" si="186"/>
        <v>b</v>
      </c>
      <c r="AA890" t="str">
        <f t="shared" si="187"/>
        <v>const W1870AlexanderCityAlabamaINF392A= L.marker([32.94307,-89.59482], {icon: dp_lx}).bindPopup('Alexander City, Alabama&lt;br&gt;&lt;span style=font-size:11px&gt;White 1875-99&lt;/span&gt;&lt;br&gt;INF392A non-DASS').addTo(W1870);</v>
      </c>
      <c r="AG890" t="s">
        <v>8591</v>
      </c>
      <c r="BL890" t="s">
        <v>5845</v>
      </c>
    </row>
    <row r="891" spans="1:64">
      <c r="A891" s="30" t="s">
        <v>5325</v>
      </c>
      <c r="B891" s="31" t="s">
        <v>2656</v>
      </c>
      <c r="C891" s="31"/>
      <c r="D891" t="s">
        <v>3937</v>
      </c>
      <c r="F891" s="46" t="s">
        <v>350</v>
      </c>
      <c r="G891" s="31" t="s">
        <v>904</v>
      </c>
      <c r="H891" s="31"/>
      <c r="I891" s="51">
        <v>-89.326030000000003</v>
      </c>
      <c r="J891" s="51">
        <v>35.769649999999999</v>
      </c>
      <c r="K891" s="32"/>
      <c r="L891" s="32"/>
      <c r="M891" s="32"/>
      <c r="N891" t="str">
        <f t="shared" si="179"/>
        <v>Arp, Tennessee&lt;br&gt;&lt;span style=font-size:11px&gt;White 1875-99&lt;/span&gt;&lt;br&gt;INF507A non-DASS</v>
      </c>
      <c r="O891" t="str">
        <f t="shared" si="181"/>
        <v>W1870ArpTennesseeINF507A</v>
      </c>
      <c r="R891" t="str">
        <f t="shared" si="180"/>
        <v>dp</v>
      </c>
      <c r="S891" t="str">
        <f t="shared" si="182"/>
        <v>ar</v>
      </c>
      <c r="T891" t="str">
        <f t="shared" si="188"/>
        <v>r0</v>
      </c>
      <c r="U891" t="str">
        <f>IF(M891="consonant",#REF!,"")</f>
        <v/>
      </c>
      <c r="V891" t="str">
        <f t="shared" si="183"/>
        <v>lx</v>
      </c>
      <c r="W891" t="str">
        <f t="shared" si="184"/>
        <v>bk</v>
      </c>
      <c r="X891" t="str">
        <f t="shared" si="185"/>
        <v>un</v>
      </c>
      <c r="Y891" t="str">
        <f t="shared" si="186"/>
        <v>b</v>
      </c>
      <c r="AA891" t="str">
        <f t="shared" si="187"/>
        <v>const W1870ArpTennesseeINF507A= L.marker([35.76965,-89.32603], {icon: dp_lx}).bindPopup('Arp, Tennessee&lt;br&gt;&lt;span style=font-size:11px&gt;White 1875-99&lt;/span&gt;&lt;br&gt;INF507A non-DASS').addTo(W1870);</v>
      </c>
      <c r="AG891" t="s">
        <v>8592</v>
      </c>
      <c r="BL891" t="s">
        <v>5846</v>
      </c>
    </row>
    <row r="892" spans="1:64">
      <c r="A892" s="30" t="s">
        <v>5325</v>
      </c>
      <c r="B892" s="31" t="s">
        <v>2660</v>
      </c>
      <c r="C892" s="31"/>
      <c r="D892" t="s">
        <v>3937</v>
      </c>
      <c r="F892" s="46" t="s">
        <v>2661</v>
      </c>
      <c r="G892" s="31" t="s">
        <v>1505</v>
      </c>
      <c r="H892" s="31"/>
      <c r="I892" s="51">
        <v>-88.428200000000004</v>
      </c>
      <c r="J892" s="51">
        <v>34.574800000000003</v>
      </c>
      <c r="K892" s="32"/>
      <c r="L892" s="32"/>
      <c r="M892" s="32"/>
      <c r="N892" t="str">
        <f t="shared" si="179"/>
        <v>Bethlehem, Mississippi&lt;br&gt;&lt;span style=font-size:11px&gt;White 1875-99&lt;/span&gt;&lt;br&gt;INF525A non-DASS</v>
      </c>
      <c r="O892" t="str">
        <f t="shared" si="181"/>
        <v>W1870BethlehemMississippiINF525A</v>
      </c>
      <c r="R892" t="str">
        <f t="shared" si="180"/>
        <v>dp</v>
      </c>
      <c r="S892" t="str">
        <f t="shared" si="182"/>
        <v>ar</v>
      </c>
      <c r="T892" t="str">
        <f t="shared" si="188"/>
        <v>r0</v>
      </c>
      <c r="U892" t="str">
        <f>IF(M892="consonant",#REF!,"")</f>
        <v/>
      </c>
      <c r="V892" t="str">
        <f t="shared" si="183"/>
        <v>lx</v>
      </c>
      <c r="W892" t="str">
        <f t="shared" si="184"/>
        <v>bk</v>
      </c>
      <c r="X892" t="str">
        <f t="shared" si="185"/>
        <v>un</v>
      </c>
      <c r="Y892" t="str">
        <f t="shared" si="186"/>
        <v>b</v>
      </c>
      <c r="AA892" t="str">
        <f t="shared" si="187"/>
        <v>const W1870BethlehemMississippiINF525A= L.marker([34.5748,-88.4282], {icon: dp_lx}).bindPopup('Bethlehem, Mississippi&lt;br&gt;&lt;span style=font-size:11px&gt;White 1875-99&lt;/span&gt;&lt;br&gt;INF525A non-DASS').addTo(W1870);</v>
      </c>
      <c r="AG892" t="s">
        <v>8593</v>
      </c>
      <c r="BL892" t="s">
        <v>5847</v>
      </c>
    </row>
    <row r="893" spans="1:64">
      <c r="A893" s="30" t="s">
        <v>5325</v>
      </c>
      <c r="B893" s="31" t="s">
        <v>2680</v>
      </c>
      <c r="C893" s="31"/>
      <c r="D893" t="s">
        <v>3937</v>
      </c>
      <c r="F893" s="46" t="s">
        <v>234</v>
      </c>
      <c r="G893" s="31" t="s">
        <v>1505</v>
      </c>
      <c r="H893" s="31"/>
      <c r="I893" s="51">
        <v>-89.238219999999998</v>
      </c>
      <c r="J893" s="51">
        <v>33.495170000000002</v>
      </c>
      <c r="K893" s="32"/>
      <c r="L893" s="32"/>
      <c r="M893" s="32"/>
      <c r="N893" t="str">
        <f t="shared" si="179"/>
        <v>Columbus, Mississippi&lt;br&gt;&lt;span style=font-size:11px&gt;White 1875-99&lt;/span&gt;&lt;br&gt;INF553A non-DASS</v>
      </c>
      <c r="O893" t="str">
        <f t="shared" si="181"/>
        <v>W1870ColumbusMississippiINF553A</v>
      </c>
      <c r="R893" t="str">
        <f t="shared" si="180"/>
        <v>dp</v>
      </c>
      <c r="S893" t="str">
        <f t="shared" si="182"/>
        <v>ar</v>
      </c>
      <c r="T893" t="str">
        <f t="shared" si="188"/>
        <v>r0</v>
      </c>
      <c r="U893" t="str">
        <f>IF(M893="consonant",#REF!,"")</f>
        <v/>
      </c>
      <c r="V893" t="str">
        <f t="shared" si="183"/>
        <v>lx</v>
      </c>
      <c r="W893" t="str">
        <f t="shared" si="184"/>
        <v>bk</v>
      </c>
      <c r="X893" t="str">
        <f t="shared" si="185"/>
        <v>un</v>
      </c>
      <c r="Y893" t="str">
        <f t="shared" si="186"/>
        <v>b</v>
      </c>
      <c r="AA893" t="str">
        <f t="shared" si="187"/>
        <v>const W1870ColumbusMississippiINF553A= L.marker([33.49517,-89.23822], {icon: dp_lx}).bindPopup('Columbus, Mississippi&lt;br&gt;&lt;span style=font-size:11px&gt;White 1875-99&lt;/span&gt;&lt;br&gt;INF553A non-DASS').addTo(W1870);</v>
      </c>
      <c r="AG893" t="s">
        <v>8594</v>
      </c>
      <c r="BL893" t="s">
        <v>5848</v>
      </c>
    </row>
    <row r="894" spans="1:64">
      <c r="A894" s="30" t="s">
        <v>5325</v>
      </c>
      <c r="B894" s="31" t="s">
        <v>2687</v>
      </c>
      <c r="C894" s="31"/>
      <c r="D894" t="s">
        <v>3937</v>
      </c>
      <c r="F894" s="46" t="s">
        <v>2688</v>
      </c>
      <c r="G894" s="31" t="s">
        <v>1505</v>
      </c>
      <c r="H894" s="31"/>
      <c r="I894" s="51">
        <v>-88.807329999999993</v>
      </c>
      <c r="J894" s="51">
        <v>33.357210000000002</v>
      </c>
      <c r="K894" s="32"/>
      <c r="L894" s="32"/>
      <c r="M894" s="32"/>
      <c r="N894" t="str">
        <f t="shared" si="179"/>
        <v>Chester, Mississippi&lt;br&gt;&lt;span style=font-size:11px&gt;White 1875-99&lt;/span&gt;&lt;br&gt;INF559 non-DASS</v>
      </c>
      <c r="O894" t="str">
        <f t="shared" si="181"/>
        <v>W1870ChesterMississippiINF559</v>
      </c>
      <c r="R894" t="str">
        <f t="shared" si="180"/>
        <v>dp</v>
      </c>
      <c r="S894" t="str">
        <f t="shared" si="182"/>
        <v>ar</v>
      </c>
      <c r="T894" t="str">
        <f t="shared" si="188"/>
        <v>r0</v>
      </c>
      <c r="U894" t="str">
        <f>IF(M894="consonant",#REF!,"")</f>
        <v/>
      </c>
      <c r="V894" t="str">
        <f t="shared" si="183"/>
        <v>lx</v>
      </c>
      <c r="W894" t="str">
        <f t="shared" si="184"/>
        <v>bk</v>
      </c>
      <c r="X894" t="str">
        <f t="shared" si="185"/>
        <v>un</v>
      </c>
      <c r="Y894" t="str">
        <f t="shared" si="186"/>
        <v>b</v>
      </c>
      <c r="AA894" t="str">
        <f t="shared" si="187"/>
        <v>const W1870ChesterMississippiINF559= L.marker([33.35721,-88.80733], {icon: dp_lx}).bindPopup('Chester, Mississippi&lt;br&gt;&lt;span style=font-size:11px&gt;White 1875-99&lt;/span&gt;&lt;br&gt;INF559 non-DASS').addTo(W1870);</v>
      </c>
      <c r="AG894" t="s">
        <v>8595</v>
      </c>
      <c r="BL894" t="s">
        <v>5849</v>
      </c>
    </row>
    <row r="895" spans="1:64">
      <c r="A895" s="30" t="s">
        <v>5325</v>
      </c>
      <c r="B895" s="31" t="s">
        <v>2724</v>
      </c>
      <c r="C895" s="31"/>
      <c r="D895" t="s">
        <v>3937</v>
      </c>
      <c r="F895" s="46" t="s">
        <v>716</v>
      </c>
      <c r="G895" s="31" t="s">
        <v>1505</v>
      </c>
      <c r="H895" s="31"/>
      <c r="I895" s="51">
        <v>-88.97278</v>
      </c>
      <c r="J895" s="51">
        <v>30.416360000000001</v>
      </c>
      <c r="K895" s="32"/>
      <c r="L895" s="32"/>
      <c r="M895" s="32"/>
      <c r="N895" t="str">
        <f t="shared" si="179"/>
        <v>Ocean Springs, Mississippi&lt;br&gt;&lt;span style=font-size:11px&gt;White 1875-99&lt;/span&gt;&lt;br&gt;INF616A non-DASS</v>
      </c>
      <c r="O895" t="str">
        <f t="shared" si="181"/>
        <v>W1870OceanSpringsMississippiINF616A</v>
      </c>
      <c r="R895" t="str">
        <f t="shared" si="180"/>
        <v>dp</v>
      </c>
      <c r="S895" t="str">
        <f t="shared" si="182"/>
        <v>ar</v>
      </c>
      <c r="T895" t="str">
        <f t="shared" si="188"/>
        <v>r0</v>
      </c>
      <c r="U895" t="str">
        <f>IF(M895="consonant",#REF!,"")</f>
        <v/>
      </c>
      <c r="V895" t="str">
        <f t="shared" si="183"/>
        <v>lx</v>
      </c>
      <c r="W895" t="str">
        <f t="shared" si="184"/>
        <v>bk</v>
      </c>
      <c r="X895" t="str">
        <f t="shared" si="185"/>
        <v>un</v>
      </c>
      <c r="Y895" t="str">
        <f t="shared" si="186"/>
        <v>b</v>
      </c>
      <c r="AA895" t="str">
        <f t="shared" si="187"/>
        <v>const W1870OceanSpringsMississippiINF616A= L.marker([30.41636,-88.97278], {icon: dp_lx}).bindPopup('Ocean Springs, Mississippi&lt;br&gt;&lt;span style=font-size:11px&gt;White 1875-99&lt;/span&gt;&lt;br&gt;INF616A non-DASS').addTo(W1870);</v>
      </c>
      <c r="AG895" t="s">
        <v>8596</v>
      </c>
      <c r="BL895" t="s">
        <v>5850</v>
      </c>
    </row>
    <row r="896" spans="1:64">
      <c r="A896" s="30" t="s">
        <v>5325</v>
      </c>
      <c r="B896" s="31" t="s">
        <v>2727</v>
      </c>
      <c r="C896" s="31"/>
      <c r="D896" t="s">
        <v>3937</v>
      </c>
      <c r="F896" s="46" t="s">
        <v>1868</v>
      </c>
      <c r="G896" s="31" t="s">
        <v>1505</v>
      </c>
      <c r="H896" s="31"/>
      <c r="I896" s="51">
        <v>-91.203500000000005</v>
      </c>
      <c r="J896" s="51">
        <v>30.395140000000001</v>
      </c>
      <c r="K896" s="32"/>
      <c r="L896" s="32"/>
      <c r="M896" s="32"/>
      <c r="N896" t="str">
        <f t="shared" si="179"/>
        <v>Biloxi, Mississippi&lt;br&gt;&lt;span style=font-size:11px&gt;White 1875-99&lt;/span&gt;&lt;br&gt;INF619 non-DASS</v>
      </c>
      <c r="O896" t="str">
        <f t="shared" si="181"/>
        <v>W1870BiloxiMississippiINF619</v>
      </c>
      <c r="R896" t="str">
        <f t="shared" si="180"/>
        <v>dp</v>
      </c>
      <c r="S896" t="str">
        <f t="shared" si="182"/>
        <v>ar</v>
      </c>
      <c r="T896" t="str">
        <f t="shared" si="188"/>
        <v>r0</v>
      </c>
      <c r="U896" t="str">
        <f>IF(M896="consonant",#REF!,"")</f>
        <v/>
      </c>
      <c r="V896" t="str">
        <f t="shared" si="183"/>
        <v>lx</v>
      </c>
      <c r="W896" t="str">
        <f t="shared" si="184"/>
        <v>bk</v>
      </c>
      <c r="X896" t="str">
        <f t="shared" si="185"/>
        <v>un</v>
      </c>
      <c r="Y896" t="str">
        <f t="shared" si="186"/>
        <v>b</v>
      </c>
      <c r="AA896" t="str">
        <f t="shared" si="187"/>
        <v>const W1870BiloxiMississippiINF619= L.marker([30.39514,-91.2035], {icon: dp_lx}).bindPopup('Biloxi, Mississippi&lt;br&gt;&lt;span style=font-size:11px&gt;White 1875-99&lt;/span&gt;&lt;br&gt;INF619 non-DASS').addTo(W1870);</v>
      </c>
      <c r="AG896" t="s">
        <v>8597</v>
      </c>
      <c r="BL896" t="s">
        <v>5851</v>
      </c>
    </row>
    <row r="897" spans="1:64">
      <c r="A897" s="30" t="s">
        <v>5325</v>
      </c>
      <c r="B897" s="31" t="s">
        <v>2735</v>
      </c>
      <c r="C897" s="31"/>
      <c r="D897" t="s">
        <v>3937</v>
      </c>
      <c r="F897" s="46" t="s">
        <v>2737</v>
      </c>
      <c r="G897" s="31" t="s">
        <v>5293</v>
      </c>
      <c r="H897" s="31"/>
      <c r="I897" s="51">
        <v>-91.433859999999996</v>
      </c>
      <c r="J897" s="51">
        <v>29.701029999999999</v>
      </c>
      <c r="K897" s="32"/>
      <c r="L897" s="32"/>
      <c r="M897" s="32"/>
      <c r="N897" t="str">
        <f t="shared" si="179"/>
        <v>Morgan City, Louisiana&lt;br&gt;&lt;span style=font-size:11px&gt;White 1875-99&lt;/span&gt;&lt;br&gt;INF663 non-DASS</v>
      </c>
      <c r="O897" t="str">
        <f t="shared" si="181"/>
        <v>W1870MorganCityLouisianaINF663</v>
      </c>
      <c r="R897" t="str">
        <f t="shared" si="180"/>
        <v>dp</v>
      </c>
      <c r="S897" t="str">
        <f t="shared" si="182"/>
        <v>ar</v>
      </c>
      <c r="T897" t="str">
        <f t="shared" si="188"/>
        <v>r0</v>
      </c>
      <c r="U897" t="str">
        <f>IF(M897="consonant",#REF!,"")</f>
        <v/>
      </c>
      <c r="V897" t="str">
        <f t="shared" si="183"/>
        <v>lx</v>
      </c>
      <c r="W897" t="str">
        <f t="shared" si="184"/>
        <v>bk</v>
      </c>
      <c r="X897" t="str">
        <f t="shared" si="185"/>
        <v>un</v>
      </c>
      <c r="Y897" t="str">
        <f t="shared" si="186"/>
        <v>b</v>
      </c>
      <c r="AA897" t="str">
        <f t="shared" si="187"/>
        <v>const W1870MorganCityLouisianaINF663= L.marker([29.70103,-91.43386], {icon: dp_lx}).bindPopup('Morgan City, Louisiana&lt;br&gt;&lt;span style=font-size:11px&gt;White 1875-99&lt;/span&gt;&lt;br&gt;INF663 non-DASS').addTo(W1870);</v>
      </c>
      <c r="AG897" t="s">
        <v>8598</v>
      </c>
      <c r="BL897" t="s">
        <v>5852</v>
      </c>
    </row>
    <row r="898" spans="1:64">
      <c r="A898" s="30" t="s">
        <v>5325</v>
      </c>
      <c r="B898" s="31" t="s">
        <v>2792</v>
      </c>
      <c r="C898" s="31"/>
      <c r="D898" t="s">
        <v>3937</v>
      </c>
      <c r="F898" s="46" t="s">
        <v>2793</v>
      </c>
      <c r="G898" s="31" t="s">
        <v>5293</v>
      </c>
      <c r="H898" s="31"/>
      <c r="I898" s="51">
        <v>-96.10718</v>
      </c>
      <c r="J898" s="51">
        <v>31.251840000000001</v>
      </c>
      <c r="K898" s="32"/>
      <c r="L898" s="32"/>
      <c r="M898" s="32"/>
      <c r="N898" t="str">
        <f t="shared" si="179"/>
        <v>Anacoco, Louisiana&lt;br&gt;&lt;span style=font-size:11px&gt;White 1875-99&lt;/span&gt;&lt;br&gt;INF790 non-DASS</v>
      </c>
      <c r="O898" t="str">
        <f t="shared" si="181"/>
        <v>W1870AnacocoLouisianaINF790</v>
      </c>
      <c r="R898" t="str">
        <f t="shared" si="180"/>
        <v>dp</v>
      </c>
      <c r="S898" t="str">
        <f t="shared" si="182"/>
        <v>ar</v>
      </c>
      <c r="T898" t="str">
        <f t="shared" si="188"/>
        <v>r0</v>
      </c>
      <c r="U898" t="str">
        <f>IF(M898="consonant",#REF!,"")</f>
        <v/>
      </c>
      <c r="V898" t="str">
        <f t="shared" si="183"/>
        <v>lx</v>
      </c>
      <c r="W898" t="str">
        <f t="shared" si="184"/>
        <v>bk</v>
      </c>
      <c r="X898" t="str">
        <f t="shared" si="185"/>
        <v>un</v>
      </c>
      <c r="Y898" t="str">
        <f t="shared" si="186"/>
        <v>b</v>
      </c>
      <c r="AA898" t="str">
        <f t="shared" si="187"/>
        <v>const W1870AnacocoLouisianaINF790= L.marker([31.25184,-96.10718], {icon: dp_lx}).bindPopup('Anacoco, Louisiana&lt;br&gt;&lt;span style=font-size:11px&gt;White 1875-99&lt;/span&gt;&lt;br&gt;INF790 non-DASS').addTo(W1870);</v>
      </c>
      <c r="AG898" t="s">
        <v>8599</v>
      </c>
      <c r="BL898" t="s">
        <v>5853</v>
      </c>
    </row>
    <row r="899" spans="1:64">
      <c r="A899" s="30" t="s">
        <v>5325</v>
      </c>
      <c r="B899" s="31" t="s">
        <v>2815</v>
      </c>
      <c r="C899" s="31"/>
      <c r="D899" t="s">
        <v>3937</v>
      </c>
      <c r="F899" s="46" t="s">
        <v>263</v>
      </c>
      <c r="G899" s="31" t="s">
        <v>5294</v>
      </c>
      <c r="H899" s="31"/>
      <c r="I899" s="51">
        <v>-81.928669999999997</v>
      </c>
      <c r="J899" s="51">
        <v>33.139060000000001</v>
      </c>
      <c r="K899" s="32"/>
      <c r="L899" s="32"/>
      <c r="M899" s="32"/>
      <c r="N899" t="str">
        <f t="shared" si="179"/>
        <v>Greenville, Texas&lt;br&gt;&lt;span style=font-size:11px&gt;White 1875-99&lt;/span&gt;&lt;br&gt;INF837 non-DASS</v>
      </c>
      <c r="O899" t="str">
        <f t="shared" si="181"/>
        <v>W1870GreenvilleTexasINF837</v>
      </c>
      <c r="R899" t="str">
        <f t="shared" si="180"/>
        <v>dp</v>
      </c>
      <c r="S899" t="str">
        <f t="shared" si="182"/>
        <v>ar</v>
      </c>
      <c r="T899" t="str">
        <f t="shared" si="188"/>
        <v>r0</v>
      </c>
      <c r="U899" t="str">
        <f>IF(M899="consonant",#REF!,"")</f>
        <v/>
      </c>
      <c r="V899" t="str">
        <f t="shared" si="183"/>
        <v>lx</v>
      </c>
      <c r="W899" t="str">
        <f t="shared" si="184"/>
        <v>bk</v>
      </c>
      <c r="X899" t="str">
        <f t="shared" si="185"/>
        <v>un</v>
      </c>
      <c r="Y899" t="str">
        <f t="shared" si="186"/>
        <v>b</v>
      </c>
      <c r="AA899" t="str">
        <f t="shared" si="187"/>
        <v>const W1870GreenvilleTexasINF837= L.marker([33.13906,-81.92867], {icon: dp_lx}).bindPopup('Greenville, Texas&lt;br&gt;&lt;span style=font-size:11px&gt;White 1875-99&lt;/span&gt;&lt;br&gt;INF837 non-DASS').addTo(W1870);</v>
      </c>
      <c r="AG899" t="s">
        <v>8600</v>
      </c>
      <c r="BL899" t="s">
        <v>5854</v>
      </c>
    </row>
    <row r="900" spans="1:64">
      <c r="A900" s="30" t="s">
        <v>5325</v>
      </c>
      <c r="B900" s="31" t="s">
        <v>2447</v>
      </c>
      <c r="C900" s="31"/>
      <c r="D900" t="s">
        <v>3937</v>
      </c>
      <c r="F900" s="46" t="s">
        <v>2448</v>
      </c>
      <c r="G900" s="31" t="s">
        <v>904</v>
      </c>
      <c r="H900" s="31"/>
      <c r="I900" s="51">
        <v>-82.070170000000005</v>
      </c>
      <c r="J900" s="51">
        <v>36.51905</v>
      </c>
      <c r="K900" s="32"/>
      <c r="L900" s="32"/>
      <c r="M900" s="32"/>
      <c r="N900" t="str">
        <f t="shared" ref="N900:N963" si="189">F900&amp;", "&amp;G900&amp;"&lt;br&gt;&lt;span style=font-size:11px&gt;"&amp;IF(E900="","",E900&amp;" ")&amp;IF(TRIM(LEFT(A900,LEN(A900)-4))="W","White ",IF(TRIM(LEFT(A900,LEN(A900)-4))="B","Black ",IF(TRIM(LEFT(A900,LEN(A900)-4))="L","Hispanic ",IF(TRIM(LEFT(A900,LEN(A900)-4))="N","Indigenous ",IF(TRIM(LEFT(A900,LEN(A900)-4))="A","Asian ","")))))&amp;IF(TRIM(RIGHT(A900,LEN(A900)-1))="1700","1700-99",IF(TRIM(RIGHT(A900,LEN(A900)-1))="1800","1800-44",IF(TRIM(RIGHT(A900,LEN(A900)-1))="1850","1845-74",IF(TRIM(RIGHT(A900,LEN(A900)-1))="1870","1875-99",IF(TRIM(RIGHT(A900,LEN(A900)-1))="1900","1900-44",IF(TRIM(RIGHT(A900,LEN(A900)-1))="1950","1945-74",IF(TRIM(RIGHT(A900,LEN(A900)-1))="1970","1975-99","")))))))&amp;"&lt;/span&gt;&lt;br&gt;"&amp;B900&amp;" "&amp;IF(E900="","",E900&amp;" ")&amp;D900</f>
        <v>Shady Valley, Tennessee&lt;br&gt;&lt;span style=font-size:11px&gt;White 1875-99&lt;/span&gt;&lt;br&gt;INF003 non-DASS</v>
      </c>
      <c r="O900" t="str">
        <f t="shared" si="181"/>
        <v>W1870ShadyValleyTennesseeINF003</v>
      </c>
      <c r="R900" t="str">
        <f t="shared" si="180"/>
        <v>dp</v>
      </c>
      <c r="S900" t="str">
        <f t="shared" si="182"/>
        <v>ar</v>
      </c>
      <c r="T900" t="str">
        <f t="shared" si="188"/>
        <v>r0</v>
      </c>
      <c r="U900" t="str">
        <f>IF(M900="consonant",#REF!,"")</f>
        <v/>
      </c>
      <c r="V900" t="str">
        <f t="shared" si="183"/>
        <v>lx</v>
      </c>
      <c r="W900" t="str">
        <f t="shared" si="184"/>
        <v>bk</v>
      </c>
      <c r="X900" t="str">
        <f t="shared" si="185"/>
        <v>un</v>
      </c>
      <c r="Y900" t="str">
        <f t="shared" si="186"/>
        <v>b</v>
      </c>
      <c r="AA900" t="str">
        <f t="shared" si="187"/>
        <v>const W1870ShadyValleyTennesseeINF003= L.marker([36.51905,-82.07017], {icon: dp_lx}).bindPopup('Shady Valley, Tennessee&lt;br&gt;&lt;span style=font-size:11px&gt;White 1875-99&lt;/span&gt;&lt;br&gt;INF003 non-DASS').addTo(W1870);</v>
      </c>
      <c r="AG900" t="s">
        <v>8601</v>
      </c>
      <c r="BL900" t="s">
        <v>5855</v>
      </c>
    </row>
    <row r="901" spans="1:64">
      <c r="A901" s="30" t="s">
        <v>5325</v>
      </c>
      <c r="B901" s="31" t="s">
        <v>2452</v>
      </c>
      <c r="C901" s="31"/>
      <c r="D901" t="s">
        <v>3937</v>
      </c>
      <c r="F901" s="46" t="s">
        <v>1599</v>
      </c>
      <c r="G901" s="31" t="s">
        <v>904</v>
      </c>
      <c r="H901" s="31"/>
      <c r="I901" s="51">
        <v>-83.415909999999997</v>
      </c>
      <c r="J901" s="51">
        <v>36.565530000000003</v>
      </c>
      <c r="K901" s="32"/>
      <c r="L901" s="32"/>
      <c r="M901" s="32"/>
      <c r="N901" t="str">
        <f t="shared" si="189"/>
        <v>Holston Valley, Tennessee&lt;br&gt;&lt;span style=font-size:11px&gt;White 1875-99&lt;/span&gt;&lt;br&gt;INF015 non-DASS</v>
      </c>
      <c r="O901" t="str">
        <f t="shared" si="181"/>
        <v>W1870HolstonValleyTennesseeINF015</v>
      </c>
      <c r="R901" t="str">
        <f t="shared" si="180"/>
        <v>dp</v>
      </c>
      <c r="S901" t="str">
        <f t="shared" si="182"/>
        <v>ar</v>
      </c>
      <c r="T901" t="str">
        <f t="shared" si="188"/>
        <v>r0</v>
      </c>
      <c r="U901" t="str">
        <f>IF(M901="consonant",#REF!,"")</f>
        <v/>
      </c>
      <c r="V901" t="str">
        <f t="shared" si="183"/>
        <v>lx</v>
      </c>
      <c r="W901" t="str">
        <f t="shared" si="184"/>
        <v>bk</v>
      </c>
      <c r="X901" t="str">
        <f t="shared" si="185"/>
        <v>un</v>
      </c>
      <c r="Y901" t="str">
        <f t="shared" si="186"/>
        <v>b</v>
      </c>
      <c r="AA901" t="str">
        <f t="shared" si="187"/>
        <v>const W1870HolstonValleyTennesseeINF015= L.marker([36.56553,-83.41591], {icon: dp_lx}).bindPopup('Holston Valley, Tennessee&lt;br&gt;&lt;span style=font-size:11px&gt;White 1875-99&lt;/span&gt;&lt;br&gt;INF015 non-DASS').addTo(W1870);</v>
      </c>
      <c r="AG901" t="s">
        <v>8602</v>
      </c>
      <c r="BL901" t="s">
        <v>5856</v>
      </c>
    </row>
    <row r="902" spans="1:64">
      <c r="A902" s="30" t="s">
        <v>5325</v>
      </c>
      <c r="B902" s="31" t="s">
        <v>2457</v>
      </c>
      <c r="C902" s="31"/>
      <c r="D902" t="s">
        <v>3937</v>
      </c>
      <c r="F902" s="46" t="s">
        <v>1602</v>
      </c>
      <c r="G902" s="31" t="s">
        <v>904</v>
      </c>
      <c r="H902" s="31"/>
      <c r="I902" s="51">
        <v>-84.187340000000006</v>
      </c>
      <c r="J902" s="51">
        <v>36.51155</v>
      </c>
      <c r="K902" s="32"/>
      <c r="L902" s="32"/>
      <c r="M902" s="32"/>
      <c r="N902" t="str">
        <f t="shared" si="189"/>
        <v>Little Sycamore, Tennessee&lt;br&gt;&lt;span style=font-size:11px&gt;White 1875-99&lt;/span&gt;&lt;br&gt;INF023 non-DASS</v>
      </c>
      <c r="O902" t="str">
        <f t="shared" si="181"/>
        <v>W1870LittleSycamoreTennesseeINF023</v>
      </c>
      <c r="R902" t="str">
        <f t="shared" si="180"/>
        <v>dp</v>
      </c>
      <c r="S902" t="str">
        <f t="shared" si="182"/>
        <v>ar</v>
      </c>
      <c r="T902" t="str">
        <f t="shared" si="188"/>
        <v>r0</v>
      </c>
      <c r="U902" t="str">
        <f>IF(M902="consonant",#REF!,"")</f>
        <v/>
      </c>
      <c r="V902" t="str">
        <f t="shared" si="183"/>
        <v>lx</v>
      </c>
      <c r="W902" t="str">
        <f t="shared" si="184"/>
        <v>bk</v>
      </c>
      <c r="X902" t="str">
        <f t="shared" si="185"/>
        <v>un</v>
      </c>
      <c r="Y902" t="str">
        <f t="shared" si="186"/>
        <v>b</v>
      </c>
      <c r="AA902" t="str">
        <f t="shared" si="187"/>
        <v>const W1870LittleSycamoreTennesseeINF023= L.marker([36.51155,-84.18734], {icon: dp_lx}).bindPopup('Little Sycamore, Tennessee&lt;br&gt;&lt;span style=font-size:11px&gt;White 1875-99&lt;/span&gt;&lt;br&gt;INF023 non-DASS').addTo(W1870);</v>
      </c>
      <c r="AG902" t="s">
        <v>8603</v>
      </c>
      <c r="BL902" t="s">
        <v>5857</v>
      </c>
    </row>
    <row r="903" spans="1:64">
      <c r="A903" s="30" t="s">
        <v>5325</v>
      </c>
      <c r="B903" s="31" t="s">
        <v>2458</v>
      </c>
      <c r="C903" s="31"/>
      <c r="D903" t="s">
        <v>3937</v>
      </c>
      <c r="F903" s="46" t="s">
        <v>2459</v>
      </c>
      <c r="G903" s="31" t="s">
        <v>904</v>
      </c>
      <c r="H903" s="31"/>
      <c r="I903" s="51">
        <v>-85.476439999999997</v>
      </c>
      <c r="J903" s="51">
        <v>36.331490000000002</v>
      </c>
      <c r="K903" s="32"/>
      <c r="L903" s="32"/>
      <c r="M903" s="32"/>
      <c r="N903" t="str">
        <f t="shared" si="189"/>
        <v>Jacksboro, Tennessee&lt;br&gt;&lt;span style=font-size:11px&gt;White 1875-99&lt;/span&gt;&lt;br&gt;INF036 non-DASS</v>
      </c>
      <c r="O903" t="str">
        <f t="shared" si="181"/>
        <v>W1870JacksboroTennesseeINF036</v>
      </c>
      <c r="R903" t="str">
        <f t="shared" si="180"/>
        <v>dp</v>
      </c>
      <c r="S903" t="str">
        <f t="shared" si="182"/>
        <v>ar</v>
      </c>
      <c r="T903" t="str">
        <f t="shared" si="188"/>
        <v>r0</v>
      </c>
      <c r="U903" t="str">
        <f>IF(M903="consonant",#REF!,"")</f>
        <v/>
      </c>
      <c r="V903" t="str">
        <f t="shared" si="183"/>
        <v>lx</v>
      </c>
      <c r="W903" t="str">
        <f t="shared" si="184"/>
        <v>bk</v>
      </c>
      <c r="X903" t="str">
        <f t="shared" si="185"/>
        <v>un</v>
      </c>
      <c r="Y903" t="str">
        <f t="shared" si="186"/>
        <v>b</v>
      </c>
      <c r="AA903" t="str">
        <f t="shared" si="187"/>
        <v>const W1870JacksboroTennesseeINF036= L.marker([36.33149,-85.47644], {icon: dp_lx}).bindPopup('Jacksboro, Tennessee&lt;br&gt;&lt;span style=font-size:11px&gt;White 1875-99&lt;/span&gt;&lt;br&gt;INF036 non-DASS').addTo(W1870);</v>
      </c>
      <c r="AG903" t="s">
        <v>8604</v>
      </c>
      <c r="BL903" t="s">
        <v>5858</v>
      </c>
    </row>
    <row r="904" spans="1:64">
      <c r="A904" s="30" t="s">
        <v>5325</v>
      </c>
      <c r="B904" s="31" t="s">
        <v>2017</v>
      </c>
      <c r="C904" s="31"/>
      <c r="D904" t="s">
        <v>3937</v>
      </c>
      <c r="F904" s="46" t="s">
        <v>2019</v>
      </c>
      <c r="G904" s="31" t="s">
        <v>5289</v>
      </c>
      <c r="H904" s="31"/>
      <c r="I904" s="51">
        <v>-82.864369999999994</v>
      </c>
      <c r="J904" s="51">
        <v>34.483060000000002</v>
      </c>
      <c r="K904" s="32"/>
      <c r="L904" s="32"/>
      <c r="M904" s="32"/>
      <c r="N904" t="str">
        <f t="shared" si="189"/>
        <v>Menlo, Georgia&lt;br&gt;&lt;span style=font-size:11px&gt;White 1875-99&lt;/span&gt;&lt;br&gt;INF080 non-DASS</v>
      </c>
      <c r="O904" t="str">
        <f t="shared" si="181"/>
        <v>W1870MenloGeorgiaINF080</v>
      </c>
      <c r="R904" t="str">
        <f t="shared" si="180"/>
        <v>dp</v>
      </c>
      <c r="S904" t="str">
        <f t="shared" si="182"/>
        <v>ar</v>
      </c>
      <c r="T904" t="str">
        <f t="shared" si="188"/>
        <v>r0</v>
      </c>
      <c r="U904" t="str">
        <f>IF(M904="consonant",#REF!,"")</f>
        <v/>
      </c>
      <c r="V904" t="str">
        <f t="shared" si="183"/>
        <v>lx</v>
      </c>
      <c r="W904" t="str">
        <f t="shared" si="184"/>
        <v>bk</v>
      </c>
      <c r="X904" t="str">
        <f t="shared" si="185"/>
        <v>un</v>
      </c>
      <c r="Y904" t="str">
        <f t="shared" si="186"/>
        <v>b</v>
      </c>
      <c r="AA904" t="str">
        <f t="shared" si="187"/>
        <v>const W1870MenloGeorgiaINF080= L.marker([34.48306,-82.86437], {icon: dp_lx}).bindPopup('Menlo, Georgia&lt;br&gt;&lt;span style=font-size:11px&gt;White 1875-99&lt;/span&gt;&lt;br&gt;INF080 non-DASS').addTo(W1870);</v>
      </c>
      <c r="AG904" t="s">
        <v>8605</v>
      </c>
      <c r="BL904" t="s">
        <v>5859</v>
      </c>
    </row>
    <row r="905" spans="1:64">
      <c r="A905" s="30" t="s">
        <v>5325</v>
      </c>
      <c r="B905" s="31" t="s">
        <v>2041</v>
      </c>
      <c r="C905" s="31"/>
      <c r="D905" t="s">
        <v>3937</v>
      </c>
      <c r="F905" s="46" t="s">
        <v>2043</v>
      </c>
      <c r="G905" s="31" t="s">
        <v>5289</v>
      </c>
      <c r="H905" s="31"/>
      <c r="I905" s="51">
        <v>-84.455060000000003</v>
      </c>
      <c r="J905" s="51">
        <v>34.10998</v>
      </c>
      <c r="K905" s="32"/>
      <c r="L905" s="32"/>
      <c r="M905" s="32"/>
      <c r="N905" t="str">
        <f t="shared" si="189"/>
        <v>Elberton, Georgia&lt;br&gt;&lt;span style=font-size:11px&gt;White 1875-99&lt;/span&gt;&lt;br&gt;INF094 non-DASS</v>
      </c>
      <c r="O905" t="str">
        <f t="shared" si="181"/>
        <v>W1870ElbertonGeorgiaINF094</v>
      </c>
      <c r="R905" t="str">
        <f t="shared" si="180"/>
        <v>dp</v>
      </c>
      <c r="S905" t="str">
        <f t="shared" si="182"/>
        <v>ar</v>
      </c>
      <c r="T905" t="str">
        <f t="shared" si="188"/>
        <v>r0</v>
      </c>
      <c r="U905" t="str">
        <f>IF(M905="consonant",#REF!,"")</f>
        <v/>
      </c>
      <c r="V905" t="str">
        <f t="shared" si="183"/>
        <v>lx</v>
      </c>
      <c r="W905" t="str">
        <f t="shared" si="184"/>
        <v>bk</v>
      </c>
      <c r="X905" t="str">
        <f t="shared" si="185"/>
        <v>un</v>
      </c>
      <c r="Y905" t="str">
        <f t="shared" si="186"/>
        <v>b</v>
      </c>
      <c r="AA905" t="str">
        <f t="shared" si="187"/>
        <v>const W1870ElbertonGeorgiaINF094= L.marker([34.10998,-84.45506], {icon: dp_lx}).bindPopup('Elberton, Georgia&lt;br&gt;&lt;span style=font-size:11px&gt;White 1875-99&lt;/span&gt;&lt;br&gt;INF094 non-DASS').addTo(W1870);</v>
      </c>
      <c r="AG905" t="s">
        <v>8606</v>
      </c>
      <c r="BL905" t="s">
        <v>5860</v>
      </c>
    </row>
    <row r="906" spans="1:64">
      <c r="A906" s="30" t="s">
        <v>5325</v>
      </c>
      <c r="B906" s="31" t="s">
        <v>2537</v>
      </c>
      <c r="C906" s="31"/>
      <c r="D906" t="s">
        <v>3937</v>
      </c>
      <c r="F906" s="46" t="s">
        <v>333</v>
      </c>
      <c r="G906" s="31" t="s">
        <v>5289</v>
      </c>
      <c r="H906" s="31"/>
      <c r="I906" s="51">
        <v>-84.619560000000007</v>
      </c>
      <c r="J906" s="51">
        <v>32.072769999999998</v>
      </c>
      <c r="K906" s="32"/>
      <c r="L906" s="32"/>
      <c r="M906" s="32"/>
      <c r="N906" t="str">
        <f t="shared" si="189"/>
        <v>Americus, Georgia&lt;br&gt;&lt;span style=font-size:11px&gt;White 1875-99&lt;/span&gt;&lt;br&gt;INF166 non-DASS</v>
      </c>
      <c r="O906" t="str">
        <f t="shared" si="181"/>
        <v>W1870AmericusGeorgiaINF166</v>
      </c>
      <c r="R906" t="str">
        <f t="shared" si="180"/>
        <v>dp</v>
      </c>
      <c r="S906" t="str">
        <f t="shared" si="182"/>
        <v>ar</v>
      </c>
      <c r="T906" t="str">
        <f t="shared" si="188"/>
        <v>r0</v>
      </c>
      <c r="U906" t="str">
        <f>IF(M906="consonant",#REF!,"")</f>
        <v/>
      </c>
      <c r="V906" t="str">
        <f t="shared" si="183"/>
        <v>lx</v>
      </c>
      <c r="W906" t="str">
        <f t="shared" si="184"/>
        <v>bk</v>
      </c>
      <c r="X906" t="str">
        <f t="shared" si="185"/>
        <v>un</v>
      </c>
      <c r="Y906" t="str">
        <f t="shared" si="186"/>
        <v>b</v>
      </c>
      <c r="AA906" t="str">
        <f t="shared" si="187"/>
        <v>const W1870AmericusGeorgiaINF166= L.marker([32.07277,-84.61956], {icon: dp_lx}).bindPopup('Americus, Georgia&lt;br&gt;&lt;span style=font-size:11px&gt;White 1875-99&lt;/span&gt;&lt;br&gt;INF166 non-DASS').addTo(W1870);</v>
      </c>
      <c r="AG906" t="s">
        <v>8607</v>
      </c>
      <c r="BL906" t="s">
        <v>5861</v>
      </c>
    </row>
    <row r="907" spans="1:64">
      <c r="A907" s="30" t="s">
        <v>5325</v>
      </c>
      <c r="B907" s="31" t="s">
        <v>2562</v>
      </c>
      <c r="C907" s="31"/>
      <c r="D907" t="s">
        <v>3937</v>
      </c>
      <c r="F907" s="46" t="s">
        <v>1346</v>
      </c>
      <c r="G907" s="31" t="s">
        <v>54</v>
      </c>
      <c r="H907" s="31"/>
      <c r="I907" s="51">
        <v>-87.691649999999996</v>
      </c>
      <c r="J907" s="51">
        <v>30.081949999999999</v>
      </c>
      <c r="K907" s="32"/>
      <c r="L907" s="32"/>
      <c r="M907" s="32"/>
      <c r="N907" t="str">
        <f t="shared" si="189"/>
        <v>Sopchoppy, FL&lt;br&gt;&lt;span style=font-size:11px&gt;White 1875-99&lt;/span&gt;&lt;br&gt;INF242 non-DASS</v>
      </c>
      <c r="O907" t="str">
        <f t="shared" si="181"/>
        <v>W1870SopchoppyFLINF242</v>
      </c>
      <c r="R907" t="str">
        <f t="shared" si="180"/>
        <v>dp</v>
      </c>
      <c r="S907" t="str">
        <f t="shared" si="182"/>
        <v>ar</v>
      </c>
      <c r="T907" t="str">
        <f t="shared" si="188"/>
        <v>r0</v>
      </c>
      <c r="U907" t="str">
        <f>IF(M907="consonant",#REF!,"")</f>
        <v/>
      </c>
      <c r="V907" t="str">
        <f t="shared" si="183"/>
        <v>lx</v>
      </c>
      <c r="W907" t="str">
        <f t="shared" si="184"/>
        <v>bk</v>
      </c>
      <c r="X907" t="str">
        <f t="shared" si="185"/>
        <v>un</v>
      </c>
      <c r="Y907" t="str">
        <f t="shared" si="186"/>
        <v>b</v>
      </c>
      <c r="AA907" t="str">
        <f t="shared" si="187"/>
        <v>const W1870SopchoppyFLINF242= L.marker([30.08195,-87.69165], {icon: dp_lx}).bindPopup('Sopchoppy, FL&lt;br&gt;&lt;span style=font-size:11px&gt;White 1875-99&lt;/span&gt;&lt;br&gt;INF242 non-DASS').addTo(W1870);</v>
      </c>
      <c r="AG907" t="s">
        <v>8608</v>
      </c>
      <c r="BL907" t="s">
        <v>5862</v>
      </c>
    </row>
    <row r="908" spans="1:64">
      <c r="A908" s="30" t="s">
        <v>5325</v>
      </c>
      <c r="B908" s="31" t="s">
        <v>2588</v>
      </c>
      <c r="C908" s="31"/>
      <c r="D908" t="s">
        <v>3937</v>
      </c>
      <c r="F908" s="46" t="s">
        <v>2589</v>
      </c>
      <c r="G908" s="31" t="s">
        <v>904</v>
      </c>
      <c r="H908" s="31"/>
      <c r="I908" s="51">
        <v>-85.457499999999996</v>
      </c>
      <c r="J908" s="51">
        <v>35.858069999999998</v>
      </c>
      <c r="K908" s="32"/>
      <c r="L908" s="32"/>
      <c r="M908" s="32"/>
      <c r="N908" t="str">
        <f t="shared" si="189"/>
        <v>Only, Tennessee&lt;br&gt;&lt;span style=font-size:11px&gt;White 1875-99&lt;/span&gt;&lt;br&gt;INF317 non-DASS</v>
      </c>
      <c r="O908" t="str">
        <f t="shared" si="181"/>
        <v>W1870OnlyTennesseeINF317</v>
      </c>
      <c r="R908" t="str">
        <f t="shared" si="180"/>
        <v>dp</v>
      </c>
      <c r="S908" t="str">
        <f t="shared" si="182"/>
        <v>ar</v>
      </c>
      <c r="T908" t="str">
        <f t="shared" si="188"/>
        <v>r0</v>
      </c>
      <c r="U908" t="str">
        <f>IF(M908="consonant",#REF!,"")</f>
        <v/>
      </c>
      <c r="V908" t="str">
        <f t="shared" si="183"/>
        <v>lx</v>
      </c>
      <c r="W908" t="str">
        <f t="shared" si="184"/>
        <v>bk</v>
      </c>
      <c r="X908" t="str">
        <f t="shared" si="185"/>
        <v>un</v>
      </c>
      <c r="Y908" t="str">
        <f t="shared" si="186"/>
        <v>b</v>
      </c>
      <c r="AA908" t="str">
        <f t="shared" si="187"/>
        <v>const W1870OnlyTennesseeINF317= L.marker([35.85807,-85.4575], {icon: dp_lx}).bindPopup('Only, Tennessee&lt;br&gt;&lt;span style=font-size:11px&gt;White 1875-99&lt;/span&gt;&lt;br&gt;INF317 non-DASS').addTo(W1870);</v>
      </c>
      <c r="AG908" t="s">
        <v>8609</v>
      </c>
      <c r="BL908" t="s">
        <v>5863</v>
      </c>
    </row>
    <row r="909" spans="1:64">
      <c r="A909" s="30" t="s">
        <v>5325</v>
      </c>
      <c r="B909" s="31" t="s">
        <v>2603</v>
      </c>
      <c r="C909" s="31"/>
      <c r="D909" t="s">
        <v>3937</v>
      </c>
      <c r="F909" s="46" t="s">
        <v>2604</v>
      </c>
      <c r="G909" s="31" t="s">
        <v>5298</v>
      </c>
      <c r="H909" s="31"/>
      <c r="I909" s="51">
        <v>-85.679270000000002</v>
      </c>
      <c r="J909" s="51">
        <v>34.973939999999999</v>
      </c>
      <c r="K909" s="32"/>
      <c r="L909" s="32"/>
      <c r="M909" s="32"/>
      <c r="N909" t="str">
        <f t="shared" si="189"/>
        <v>Green Hill, Alabama&lt;br&gt;&lt;span style=font-size:11px&gt;White 1875-99&lt;/span&gt;&lt;br&gt;INF349 non-DASS</v>
      </c>
      <c r="O909" t="str">
        <f t="shared" si="181"/>
        <v>W1870GreenHillAlabamaINF349</v>
      </c>
      <c r="R909" t="str">
        <f t="shared" si="180"/>
        <v>dp</v>
      </c>
      <c r="S909" t="str">
        <f t="shared" si="182"/>
        <v>ar</v>
      </c>
      <c r="T909" t="str">
        <f t="shared" si="188"/>
        <v>r0</v>
      </c>
      <c r="U909" t="str">
        <f>IF(M909="consonant",#REF!,"")</f>
        <v/>
      </c>
      <c r="V909" t="str">
        <f t="shared" si="183"/>
        <v>lx</v>
      </c>
      <c r="W909" t="str">
        <f t="shared" si="184"/>
        <v>bk</v>
      </c>
      <c r="X909" t="str">
        <f t="shared" si="185"/>
        <v>un</v>
      </c>
      <c r="Y909" t="str">
        <f t="shared" si="186"/>
        <v>b</v>
      </c>
      <c r="AA909" t="str">
        <f t="shared" si="187"/>
        <v>const W1870GreenHillAlabamaINF349= L.marker([34.97394,-85.67927], {icon: dp_lx}).bindPopup('Green Hill, Alabama&lt;br&gt;&lt;span style=font-size:11px&gt;White 1875-99&lt;/span&gt;&lt;br&gt;INF349 non-DASS').addTo(W1870);</v>
      </c>
      <c r="AG909" t="s">
        <v>8610</v>
      </c>
      <c r="BL909" t="s">
        <v>5864</v>
      </c>
    </row>
    <row r="910" spans="1:64">
      <c r="A910" s="30" t="s">
        <v>5325</v>
      </c>
      <c r="B910" s="31" t="s">
        <v>2610</v>
      </c>
      <c r="C910" s="31"/>
      <c r="D910" t="s">
        <v>3937</v>
      </c>
      <c r="F910" s="46" t="s">
        <v>2611</v>
      </c>
      <c r="G910" s="31" t="s">
        <v>5298</v>
      </c>
      <c r="H910" s="31"/>
      <c r="I910" s="51">
        <v>-87.573679999999996</v>
      </c>
      <c r="J910" s="51">
        <v>34.15213</v>
      </c>
      <c r="K910" s="32"/>
      <c r="L910" s="32"/>
      <c r="M910" s="32"/>
      <c r="N910" t="str">
        <f t="shared" si="189"/>
        <v>Centre, Alabama&lt;br&gt;&lt;span style=font-size:11px&gt;White 1875-99&lt;/span&gt;&lt;br&gt;INF366 non-DASS</v>
      </c>
      <c r="O910" t="str">
        <f t="shared" si="181"/>
        <v>W1870CentreAlabamaINF366</v>
      </c>
      <c r="R910" t="str">
        <f t="shared" ref="R910:R973" si="190">IF(M910="consonant","",IF(G910="Jamaica","lo",IF(OR(A910="W1700",A910="B1850",M910="Carib",M910="LA",M910="UM",M910="Bra",M910="EaNL"),"mn","dp")))</f>
        <v>dp</v>
      </c>
      <c r="S910" t="str">
        <f t="shared" si="182"/>
        <v>ar</v>
      </c>
      <c r="T910" t="str">
        <f t="shared" si="188"/>
        <v>r0</v>
      </c>
      <c r="U910" t="str">
        <f>IF(M910="consonant",#REF!,"")</f>
        <v/>
      </c>
      <c r="V910" t="str">
        <f t="shared" si="183"/>
        <v>lx</v>
      </c>
      <c r="W910" t="str">
        <f t="shared" si="184"/>
        <v>bk</v>
      </c>
      <c r="X910" t="str">
        <f t="shared" si="185"/>
        <v>un</v>
      </c>
      <c r="Y910" t="str">
        <f t="shared" si="186"/>
        <v>b</v>
      </c>
      <c r="AA910" t="str">
        <f t="shared" si="187"/>
        <v>const W1870CentreAlabamaINF366= L.marker([34.15213,-87.57368], {icon: dp_lx}).bindPopup('Centre, Alabama&lt;br&gt;&lt;span style=font-size:11px&gt;White 1875-99&lt;/span&gt;&lt;br&gt;INF366 non-DASS').addTo(W1870);</v>
      </c>
      <c r="AG910" t="s">
        <v>8611</v>
      </c>
      <c r="BL910" t="s">
        <v>5865</v>
      </c>
    </row>
    <row r="911" spans="1:64">
      <c r="A911" s="30" t="s">
        <v>5325</v>
      </c>
      <c r="B911" s="31" t="s">
        <v>2626</v>
      </c>
      <c r="C911" s="31"/>
      <c r="D911" t="s">
        <v>3937</v>
      </c>
      <c r="F911" s="46" t="s">
        <v>2627</v>
      </c>
      <c r="G911" s="31" t="s">
        <v>5298</v>
      </c>
      <c r="H911" s="31"/>
      <c r="I911" s="51">
        <v>-85.866280000000003</v>
      </c>
      <c r="J911" s="51">
        <v>31.86298</v>
      </c>
      <c r="K911" s="32"/>
      <c r="L911" s="32"/>
      <c r="M911" s="32"/>
      <c r="N911" t="str">
        <f t="shared" si="189"/>
        <v>Lower Peach Tree, Alabama&lt;br&gt;&lt;span style=font-size:11px&gt;White 1875-99&lt;/span&gt;&lt;br&gt;INF405A non-DASS</v>
      </c>
      <c r="O911" t="str">
        <f t="shared" si="181"/>
        <v>W1870LowerPeachTreeAlabamaINF405A</v>
      </c>
      <c r="R911" t="str">
        <f t="shared" si="190"/>
        <v>dp</v>
      </c>
      <c r="S911" t="str">
        <f t="shared" si="182"/>
        <v>ar</v>
      </c>
      <c r="T911" t="str">
        <f t="shared" si="188"/>
        <v>r0</v>
      </c>
      <c r="U911" t="str">
        <f>IF(M911="consonant",#REF!,"")</f>
        <v/>
      </c>
      <c r="V911" t="str">
        <f t="shared" si="183"/>
        <v>lx</v>
      </c>
      <c r="W911" t="str">
        <f t="shared" si="184"/>
        <v>bk</v>
      </c>
      <c r="X911" t="str">
        <f t="shared" si="185"/>
        <v>un</v>
      </c>
      <c r="Y911" t="str">
        <f t="shared" si="186"/>
        <v>b</v>
      </c>
      <c r="AA911" t="str">
        <f t="shared" si="187"/>
        <v>const W1870LowerPeachTreeAlabamaINF405A= L.marker([31.86298,-85.86628], {icon: dp_lx}).bindPopup('Lower Peach Tree, Alabama&lt;br&gt;&lt;span style=font-size:11px&gt;White 1875-99&lt;/span&gt;&lt;br&gt;INF405A non-DASS').addTo(W1870);</v>
      </c>
      <c r="AG911" t="s">
        <v>8612</v>
      </c>
      <c r="BL911" t="s">
        <v>5866</v>
      </c>
    </row>
    <row r="912" spans="1:64">
      <c r="A912" s="30" t="s">
        <v>5325</v>
      </c>
      <c r="B912" s="31" t="s">
        <v>2635</v>
      </c>
      <c r="C912" s="31"/>
      <c r="D912" t="s">
        <v>3937</v>
      </c>
      <c r="F912" s="46" t="s">
        <v>922</v>
      </c>
      <c r="G912" s="31" t="s">
        <v>5298</v>
      </c>
      <c r="H912" s="31"/>
      <c r="I912" s="51">
        <v>-89.997240000000005</v>
      </c>
      <c r="J912" s="51">
        <v>31.0395</v>
      </c>
      <c r="K912" s="32"/>
      <c r="L912" s="32"/>
      <c r="M912" s="32"/>
      <c r="N912" t="str">
        <f t="shared" si="189"/>
        <v>Geneva, Alabama&lt;br&gt;&lt;span style=font-size:11px&gt;White 1875-99&lt;/span&gt;&lt;br&gt;INF431 non-DASS</v>
      </c>
      <c r="O912" t="str">
        <f t="shared" si="181"/>
        <v>W1870GenevaAlabamaINF431</v>
      </c>
      <c r="R912" t="str">
        <f t="shared" si="190"/>
        <v>dp</v>
      </c>
      <c r="S912" t="str">
        <f t="shared" si="182"/>
        <v>ar</v>
      </c>
      <c r="T912" t="str">
        <f t="shared" si="188"/>
        <v>r0</v>
      </c>
      <c r="U912" t="str">
        <f>IF(M912="consonant",#REF!,"")</f>
        <v/>
      </c>
      <c r="V912" t="str">
        <f t="shared" si="183"/>
        <v>lx</v>
      </c>
      <c r="W912" t="str">
        <f t="shared" si="184"/>
        <v>bk</v>
      </c>
      <c r="X912" t="str">
        <f t="shared" si="185"/>
        <v>un</v>
      </c>
      <c r="Y912" t="str">
        <f t="shared" si="186"/>
        <v>b</v>
      </c>
      <c r="AA912" t="str">
        <f t="shared" si="187"/>
        <v>const W1870GenevaAlabamaINF431= L.marker([31.0395,-89.99724], {icon: dp_lx}).bindPopup('Geneva, Alabama&lt;br&gt;&lt;span style=font-size:11px&gt;White 1875-99&lt;/span&gt;&lt;br&gt;INF431 non-DASS').addTo(W1870);</v>
      </c>
      <c r="AG912" t="s">
        <v>8613</v>
      </c>
      <c r="BL912" t="s">
        <v>5867</v>
      </c>
    </row>
    <row r="913" spans="1:64">
      <c r="A913" s="30" t="s">
        <v>5325</v>
      </c>
      <c r="B913" s="31" t="s">
        <v>2662</v>
      </c>
      <c r="C913" s="31"/>
      <c r="D913" t="s">
        <v>3937</v>
      </c>
      <c r="F913" s="46" t="s">
        <v>2663</v>
      </c>
      <c r="G913" s="31" t="s">
        <v>1505</v>
      </c>
      <c r="H913" s="31"/>
      <c r="I913" s="51">
        <v>-90.640259999999998</v>
      </c>
      <c r="J913" s="51">
        <v>34.823540000000001</v>
      </c>
      <c r="K913" s="32"/>
      <c r="L913" s="32"/>
      <c r="M913" s="32"/>
      <c r="N913" t="str">
        <f t="shared" si="189"/>
        <v>Hernando, Mississippi&lt;br&gt;&lt;span style=font-size:11px&gt;White 1875-99&lt;/span&gt;&lt;br&gt;INF527 non-DASS</v>
      </c>
      <c r="O913" t="str">
        <f t="shared" si="181"/>
        <v>W1870HernandoMississippiINF527</v>
      </c>
      <c r="R913" t="str">
        <f t="shared" si="190"/>
        <v>dp</v>
      </c>
      <c r="S913" t="str">
        <f t="shared" si="182"/>
        <v>ar</v>
      </c>
      <c r="T913" t="str">
        <f t="shared" si="188"/>
        <v>r0</v>
      </c>
      <c r="U913" t="str">
        <f>IF(M913="consonant",#REF!,"")</f>
        <v/>
      </c>
      <c r="V913" t="str">
        <f t="shared" si="183"/>
        <v>lx</v>
      </c>
      <c r="W913" t="str">
        <f t="shared" si="184"/>
        <v>bk</v>
      </c>
      <c r="X913" t="str">
        <f t="shared" si="185"/>
        <v>un</v>
      </c>
      <c r="Y913" t="str">
        <f t="shared" si="186"/>
        <v>b</v>
      </c>
      <c r="AA913" t="str">
        <f t="shared" si="187"/>
        <v>const W1870HernandoMississippiINF527= L.marker([34.82354,-90.64026], {icon: dp_lx}).bindPopup('Hernando, Mississippi&lt;br&gt;&lt;span style=font-size:11px&gt;White 1875-99&lt;/span&gt;&lt;br&gt;INF527 non-DASS').addTo(W1870);</v>
      </c>
      <c r="AG913" t="s">
        <v>8614</v>
      </c>
      <c r="BL913" t="s">
        <v>5868</v>
      </c>
    </row>
    <row r="914" spans="1:64">
      <c r="A914" s="30" t="s">
        <v>5325</v>
      </c>
      <c r="B914" s="31" t="s">
        <v>2668</v>
      </c>
      <c r="C914" s="31"/>
      <c r="D914" t="s">
        <v>3937</v>
      </c>
      <c r="F914" s="46" t="s">
        <v>2670</v>
      </c>
      <c r="G914" s="31" t="s">
        <v>1505</v>
      </c>
      <c r="H914" s="31"/>
      <c r="I914" s="51">
        <v>-89.43459</v>
      </c>
      <c r="J914" s="51">
        <v>34.364699999999999</v>
      </c>
      <c r="K914" s="32"/>
      <c r="L914" s="32"/>
      <c r="M914" s="32"/>
      <c r="N914" t="str">
        <f t="shared" si="189"/>
        <v>Friars Point, Mississippi&lt;br&gt;&lt;span style=font-size:11px&gt;White 1875-99&lt;/span&gt;&lt;br&gt;INF531 non-DASS</v>
      </c>
      <c r="O914" t="str">
        <f t="shared" si="181"/>
        <v>W1870FriarsPointMississippiINF531</v>
      </c>
      <c r="R914" t="str">
        <f t="shared" si="190"/>
        <v>dp</v>
      </c>
      <c r="S914" t="str">
        <f t="shared" si="182"/>
        <v>ar</v>
      </c>
      <c r="T914" t="str">
        <f t="shared" si="188"/>
        <v>r0</v>
      </c>
      <c r="U914" t="str">
        <f>IF(M914="consonant",#REF!,"")</f>
        <v/>
      </c>
      <c r="V914" t="str">
        <f t="shared" si="183"/>
        <v>lx</v>
      </c>
      <c r="W914" t="str">
        <f t="shared" si="184"/>
        <v>bk</v>
      </c>
      <c r="X914" t="str">
        <f t="shared" si="185"/>
        <v>un</v>
      </c>
      <c r="Y914" t="str">
        <f t="shared" si="186"/>
        <v>b</v>
      </c>
      <c r="AA914" t="str">
        <f t="shared" si="187"/>
        <v>const W1870FriarsPointMississippiINF531= L.marker([34.3647,-89.43459], {icon: dp_lx}).bindPopup('Friars Point, Mississippi&lt;br&gt;&lt;span style=font-size:11px&gt;White 1875-99&lt;/span&gt;&lt;br&gt;INF531 non-DASS').addTo(W1870);</v>
      </c>
      <c r="AG914" t="s">
        <v>8615</v>
      </c>
      <c r="BL914" t="s">
        <v>5869</v>
      </c>
    </row>
    <row r="915" spans="1:64">
      <c r="A915" s="30" t="s">
        <v>5325</v>
      </c>
      <c r="B915" s="31" t="s">
        <v>2728</v>
      </c>
      <c r="C915" s="31"/>
      <c r="D915" t="s">
        <v>3937</v>
      </c>
      <c r="F915" s="46" t="s">
        <v>337</v>
      </c>
      <c r="G915" s="31" t="s">
        <v>1505</v>
      </c>
      <c r="H915" s="31"/>
      <c r="I915" s="51">
        <v>-90.19359</v>
      </c>
      <c r="J915" s="51">
        <v>30.41169</v>
      </c>
      <c r="K915" s="32"/>
      <c r="L915" s="32"/>
      <c r="M915" s="32"/>
      <c r="N915" t="str">
        <f t="shared" si="189"/>
        <v>Kiln, Mississippi&lt;br&gt;&lt;span style=font-size:11px&gt;White 1875-99&lt;/span&gt;&lt;br&gt;INF625 non-DASS</v>
      </c>
      <c r="O915" t="str">
        <f t="shared" si="181"/>
        <v>W1870KilnMississippiINF625</v>
      </c>
      <c r="R915" t="str">
        <f t="shared" si="190"/>
        <v>dp</v>
      </c>
      <c r="S915" t="str">
        <f t="shared" si="182"/>
        <v>ar</v>
      </c>
      <c r="T915" t="str">
        <f t="shared" si="188"/>
        <v>r0</v>
      </c>
      <c r="U915" t="str">
        <f>IF(M915="consonant",#REF!,"")</f>
        <v/>
      </c>
      <c r="V915" t="str">
        <f t="shared" si="183"/>
        <v>lx</v>
      </c>
      <c r="W915" t="str">
        <f t="shared" si="184"/>
        <v>bk</v>
      </c>
      <c r="X915" t="str">
        <f t="shared" si="185"/>
        <v>un</v>
      </c>
      <c r="Y915" t="str">
        <f t="shared" si="186"/>
        <v>b</v>
      </c>
      <c r="AA915" t="str">
        <f t="shared" si="187"/>
        <v>const W1870KilnMississippiINF625= L.marker([30.41169,-90.19359], {icon: dp_lx}).bindPopup('Kiln, Mississippi&lt;br&gt;&lt;span style=font-size:11px&gt;White 1875-99&lt;/span&gt;&lt;br&gt;INF625 non-DASS').addTo(W1870);</v>
      </c>
      <c r="AG915" t="s">
        <v>8616</v>
      </c>
      <c r="BL915" t="s">
        <v>5870</v>
      </c>
    </row>
    <row r="916" spans="1:64">
      <c r="A916" s="30" t="s">
        <v>5325</v>
      </c>
      <c r="B916" s="31" t="s">
        <v>2743</v>
      </c>
      <c r="C916" s="31"/>
      <c r="D916" t="s">
        <v>3937</v>
      </c>
      <c r="F916" s="46" t="s">
        <v>1890</v>
      </c>
      <c r="G916" s="31" t="s">
        <v>2751</v>
      </c>
      <c r="H916" s="31"/>
      <c r="I916" s="51">
        <v>-90.787390000000002</v>
      </c>
      <c r="J916" s="51">
        <v>36.385579999999997</v>
      </c>
      <c r="K916" s="32"/>
      <c r="L916" s="32"/>
      <c r="M916" s="32"/>
      <c r="N916" t="str">
        <f t="shared" si="189"/>
        <v>Piggott, Arkansas&lt;br&gt;&lt;span style=font-size:11px&gt;White 1875-99&lt;/span&gt;&lt;br&gt;INF674 non-DASS</v>
      </c>
      <c r="O916" t="str">
        <f t="shared" si="181"/>
        <v>W1870PiggottArkansasINF674</v>
      </c>
      <c r="R916" t="str">
        <f t="shared" si="190"/>
        <v>dp</v>
      </c>
      <c r="S916" t="str">
        <f t="shared" si="182"/>
        <v>ar</v>
      </c>
      <c r="T916" t="str">
        <f t="shared" si="188"/>
        <v>r0</v>
      </c>
      <c r="U916" t="str">
        <f>IF(M916="consonant",#REF!,"")</f>
        <v/>
      </c>
      <c r="V916" t="str">
        <f t="shared" si="183"/>
        <v>lx</v>
      </c>
      <c r="W916" t="str">
        <f t="shared" si="184"/>
        <v>bk</v>
      </c>
      <c r="X916" t="str">
        <f t="shared" si="185"/>
        <v>un</v>
      </c>
      <c r="Y916" t="str">
        <f t="shared" si="186"/>
        <v>b</v>
      </c>
      <c r="AA916" t="str">
        <f t="shared" si="187"/>
        <v>const W1870PiggottArkansasINF674= L.marker([36.38558,-90.78739], {icon: dp_lx}).bindPopup('Piggott, Arkansas&lt;br&gt;&lt;span style=font-size:11px&gt;White 1875-99&lt;/span&gt;&lt;br&gt;INF674 non-DASS').addTo(W1870);</v>
      </c>
      <c r="AG916" t="s">
        <v>8617</v>
      </c>
      <c r="BL916" t="s">
        <v>5871</v>
      </c>
    </row>
    <row r="917" spans="1:64">
      <c r="A917" s="30" t="s">
        <v>5325</v>
      </c>
      <c r="B917" s="31" t="s">
        <v>2746</v>
      </c>
      <c r="C917" s="31"/>
      <c r="D917" t="s">
        <v>3937</v>
      </c>
      <c r="F917" s="46" t="s">
        <v>1901</v>
      </c>
      <c r="G917" s="31" t="s">
        <v>2751</v>
      </c>
      <c r="H917" s="31"/>
      <c r="I917" s="51">
        <v>-90.822630000000004</v>
      </c>
      <c r="J917" s="51">
        <v>35.008569999999999</v>
      </c>
      <c r="K917" s="32"/>
      <c r="L917" s="32"/>
      <c r="M917" s="32"/>
      <c r="N917" t="str">
        <f t="shared" si="189"/>
        <v>Forrest City, Arkansas&lt;br&gt;&lt;span style=font-size:11px&gt;White 1875-99&lt;/span&gt;&lt;br&gt;INF689 non-DASS</v>
      </c>
      <c r="O917" t="str">
        <f t="shared" si="181"/>
        <v>W1870ForrestCityArkansasINF689</v>
      </c>
      <c r="R917" t="str">
        <f t="shared" si="190"/>
        <v>dp</v>
      </c>
      <c r="S917" t="str">
        <f t="shared" si="182"/>
        <v>ar</v>
      </c>
      <c r="T917" t="str">
        <f t="shared" si="188"/>
        <v>r0</v>
      </c>
      <c r="U917" t="str">
        <f>IF(M917="consonant",#REF!,"")</f>
        <v/>
      </c>
      <c r="V917" t="str">
        <f t="shared" si="183"/>
        <v>lx</v>
      </c>
      <c r="W917" t="str">
        <f t="shared" si="184"/>
        <v>bk</v>
      </c>
      <c r="X917" t="str">
        <f t="shared" si="185"/>
        <v>un</v>
      </c>
      <c r="Y917" t="str">
        <f t="shared" si="186"/>
        <v>b</v>
      </c>
      <c r="AA917" t="str">
        <f t="shared" si="187"/>
        <v>const W1870ForrestCityArkansasINF689= L.marker([35.00857,-90.82263], {icon: dp_lx}).bindPopup('Forrest City, Arkansas&lt;br&gt;&lt;span style=font-size:11px&gt;White 1875-99&lt;/span&gt;&lt;br&gt;INF689 non-DASS').addTo(W1870);</v>
      </c>
      <c r="AG917" t="s">
        <v>8618</v>
      </c>
      <c r="BL917" t="s">
        <v>5872</v>
      </c>
    </row>
    <row r="918" spans="1:64">
      <c r="A918" s="30" t="s">
        <v>5325</v>
      </c>
      <c r="B918" s="31" t="s">
        <v>2748</v>
      </c>
      <c r="C918" s="31"/>
      <c r="D918" t="s">
        <v>3937</v>
      </c>
      <c r="F918" s="46" t="s">
        <v>2749</v>
      </c>
      <c r="G918" s="31" t="s">
        <v>2751</v>
      </c>
      <c r="H918" s="31"/>
      <c r="I918" s="51">
        <v>-92.0625</v>
      </c>
      <c r="J918" s="51">
        <v>34.659669999999998</v>
      </c>
      <c r="K918" s="32"/>
      <c r="L918" s="32"/>
      <c r="M918" s="32"/>
      <c r="N918" t="str">
        <f t="shared" si="189"/>
        <v>Rondo, Arkansas&lt;br&gt;&lt;span style=font-size:11px&gt;White 1875-99&lt;/span&gt;&lt;br&gt;INF696 non-DASS</v>
      </c>
      <c r="O918" t="str">
        <f t="shared" si="181"/>
        <v>W1870RondoArkansasINF696</v>
      </c>
      <c r="R918" t="str">
        <f t="shared" si="190"/>
        <v>dp</v>
      </c>
      <c r="S918" t="str">
        <f t="shared" si="182"/>
        <v>ar</v>
      </c>
      <c r="T918" t="str">
        <f t="shared" si="188"/>
        <v>r0</v>
      </c>
      <c r="U918" t="str">
        <f>IF(M918="consonant",#REF!,"")</f>
        <v/>
      </c>
      <c r="V918" t="str">
        <f t="shared" si="183"/>
        <v>lx</v>
      </c>
      <c r="W918" t="str">
        <f t="shared" si="184"/>
        <v>bk</v>
      </c>
      <c r="X918" t="str">
        <f t="shared" si="185"/>
        <v>un</v>
      </c>
      <c r="Y918" t="str">
        <f t="shared" si="186"/>
        <v>b</v>
      </c>
      <c r="AA918" t="str">
        <f t="shared" si="187"/>
        <v>const W1870RondoArkansasINF696= L.marker([34.65967,-92.0625], {icon: dp_lx}).bindPopup('Rondo, Arkansas&lt;br&gt;&lt;span style=font-size:11px&gt;White 1875-99&lt;/span&gt;&lt;br&gt;INF696 non-DASS').addTo(W1870);</v>
      </c>
      <c r="AG918" t="s">
        <v>8619</v>
      </c>
      <c r="BL918" t="s">
        <v>5873</v>
      </c>
    </row>
    <row r="919" spans="1:64">
      <c r="A919" s="30" t="s">
        <v>5325</v>
      </c>
      <c r="B919" s="31" t="s">
        <v>2804</v>
      </c>
      <c r="C919" s="31"/>
      <c r="D919" t="s">
        <v>3937</v>
      </c>
      <c r="F919" s="46" t="s">
        <v>2805</v>
      </c>
      <c r="G919" s="31" t="s">
        <v>5293</v>
      </c>
      <c r="H919" s="31"/>
      <c r="I919" s="51">
        <v>-92.063249999999996</v>
      </c>
      <c r="J919" s="51">
        <v>31.12462</v>
      </c>
      <c r="K919" s="32"/>
      <c r="L919" s="32"/>
      <c r="M919" s="32"/>
      <c r="N919" t="str">
        <f t="shared" si="189"/>
        <v>Marksville, Louisiana&lt;br&gt;&lt;span style=font-size:11px&gt;White 1875-99&lt;/span&gt;&lt;br&gt;INF802 non-DASS</v>
      </c>
      <c r="O919" t="str">
        <f t="shared" si="181"/>
        <v>W1870MarksvilleLouisianaINF802</v>
      </c>
      <c r="R919" t="str">
        <f t="shared" si="190"/>
        <v>dp</v>
      </c>
      <c r="S919" t="str">
        <f t="shared" si="182"/>
        <v>ar</v>
      </c>
      <c r="T919" t="str">
        <f t="shared" si="188"/>
        <v>r0</v>
      </c>
      <c r="U919" t="str">
        <f>IF(M919="consonant",#REF!,"")</f>
        <v/>
      </c>
      <c r="V919" t="str">
        <f t="shared" si="183"/>
        <v>lx</v>
      </c>
      <c r="W919" t="str">
        <f t="shared" si="184"/>
        <v>bk</v>
      </c>
      <c r="X919" t="str">
        <f t="shared" si="185"/>
        <v>un</v>
      </c>
      <c r="Y919" t="str">
        <f t="shared" si="186"/>
        <v>b</v>
      </c>
      <c r="AA919" t="str">
        <f t="shared" si="187"/>
        <v>const W1870MarksvilleLouisianaINF802= L.marker([31.12462,-92.06325], {icon: dp_lx}).bindPopup('Marksville, Louisiana&lt;br&gt;&lt;span style=font-size:11px&gt;White 1875-99&lt;/span&gt;&lt;br&gt;INF802 non-DASS').addTo(W1870);</v>
      </c>
      <c r="AG919" t="s">
        <v>8620</v>
      </c>
      <c r="BL919" t="s">
        <v>5874</v>
      </c>
    </row>
    <row r="920" spans="1:64">
      <c r="A920" s="30" t="s">
        <v>5325</v>
      </c>
      <c r="B920" s="31" t="s">
        <v>2807</v>
      </c>
      <c r="C920" s="31"/>
      <c r="D920" t="s">
        <v>3937</v>
      </c>
      <c r="F920" s="46" t="s">
        <v>2808</v>
      </c>
      <c r="G920" s="31" t="s">
        <v>5293</v>
      </c>
      <c r="H920" s="31"/>
      <c r="I920" s="51">
        <v>-94.043049999999994</v>
      </c>
      <c r="J920" s="51">
        <v>30.159210000000002</v>
      </c>
      <c r="K920" s="32"/>
      <c r="L920" s="32"/>
      <c r="M920" s="32"/>
      <c r="N920" t="str">
        <f t="shared" si="189"/>
        <v>Ridge, Louisiana&lt;br&gt;&lt;span style=font-size:11px&gt;White 1875-99&lt;/span&gt;&lt;br&gt;INF807 non-DASS</v>
      </c>
      <c r="O920" t="str">
        <f t="shared" si="181"/>
        <v>W1870RidgeLouisianaINF807</v>
      </c>
      <c r="R920" t="str">
        <f t="shared" si="190"/>
        <v>dp</v>
      </c>
      <c r="S920" t="str">
        <f t="shared" si="182"/>
        <v>ar</v>
      </c>
      <c r="T920" t="str">
        <f t="shared" si="188"/>
        <v>r0</v>
      </c>
      <c r="U920" t="str">
        <f>IF(M920="consonant",#REF!,"")</f>
        <v/>
      </c>
      <c r="V920" t="str">
        <f t="shared" si="183"/>
        <v>lx</v>
      </c>
      <c r="W920" t="str">
        <f t="shared" si="184"/>
        <v>bk</v>
      </c>
      <c r="X920" t="str">
        <f t="shared" si="185"/>
        <v>un</v>
      </c>
      <c r="Y920" t="str">
        <f t="shared" si="186"/>
        <v>b</v>
      </c>
      <c r="AA920" t="str">
        <f t="shared" si="187"/>
        <v>const W1870RidgeLouisianaINF807= L.marker([30.15921,-94.04305], {icon: dp_lx}).bindPopup('Ridge, Louisiana&lt;br&gt;&lt;span style=font-size:11px&gt;White 1875-99&lt;/span&gt;&lt;br&gt;INF807 non-DASS').addTo(W1870);</v>
      </c>
      <c r="AG920" t="s">
        <v>8621</v>
      </c>
      <c r="BL920" t="s">
        <v>5875</v>
      </c>
    </row>
    <row r="921" spans="1:64">
      <c r="A921" s="30" t="s">
        <v>5325</v>
      </c>
      <c r="B921" s="31" t="s">
        <v>2814</v>
      </c>
      <c r="C921" s="31"/>
      <c r="D921" t="s">
        <v>3937</v>
      </c>
      <c r="F921" s="46" t="s">
        <v>1560</v>
      </c>
      <c r="G921" s="31" t="s">
        <v>5294</v>
      </c>
      <c r="H921" s="31"/>
      <c r="I921" s="51">
        <v>-81.759429999999995</v>
      </c>
      <c r="J921" s="51">
        <v>33.428269999999998</v>
      </c>
      <c r="K921" s="32"/>
      <c r="L921" s="32"/>
      <c r="M921" s="32"/>
      <c r="N921" t="str">
        <f t="shared" si="189"/>
        <v>Texarkana, Texas&lt;br&gt;&lt;span style=font-size:11px&gt;White 1875-99&lt;/span&gt;&lt;br&gt;INF832 non-DASS</v>
      </c>
      <c r="O921" t="str">
        <f t="shared" si="181"/>
        <v>W1870TexarkanaTexasINF832</v>
      </c>
      <c r="R921" t="str">
        <f t="shared" si="190"/>
        <v>dp</v>
      </c>
      <c r="S921" t="str">
        <f t="shared" si="182"/>
        <v>ar</v>
      </c>
      <c r="T921" t="str">
        <f t="shared" si="188"/>
        <v>r0</v>
      </c>
      <c r="U921" t="str">
        <f>IF(M921="consonant",#REF!,"")</f>
        <v/>
      </c>
      <c r="V921" t="str">
        <f t="shared" si="183"/>
        <v>lx</v>
      </c>
      <c r="W921" t="str">
        <f t="shared" si="184"/>
        <v>bk</v>
      </c>
      <c r="X921" t="str">
        <f t="shared" si="185"/>
        <v>un</v>
      </c>
      <c r="Y921" t="str">
        <f t="shared" si="186"/>
        <v>b</v>
      </c>
      <c r="AA921" t="str">
        <f t="shared" si="187"/>
        <v>const W1870TexarkanaTexasINF832= L.marker([33.42827,-81.75943], {icon: dp_lx}).bindPopup('Texarkana, Texas&lt;br&gt;&lt;span style=font-size:11px&gt;White 1875-99&lt;/span&gt;&lt;br&gt;INF832 non-DASS').addTo(W1870);</v>
      </c>
      <c r="AG921" t="s">
        <v>8622</v>
      </c>
      <c r="BL921" t="s">
        <v>5876</v>
      </c>
    </row>
    <row r="922" spans="1:64">
      <c r="A922" s="30" t="s">
        <v>5325</v>
      </c>
      <c r="B922" s="31" t="s">
        <v>2451</v>
      </c>
      <c r="C922" s="31"/>
      <c r="D922" t="s">
        <v>3937</v>
      </c>
      <c r="F922" s="46" t="s">
        <v>2118</v>
      </c>
      <c r="G922" s="31" t="s">
        <v>904</v>
      </c>
      <c r="H922" s="31"/>
      <c r="I922" s="51">
        <v>-84.887</v>
      </c>
      <c r="J922" s="51">
        <v>36.293019999999999</v>
      </c>
      <c r="K922" s="32"/>
      <c r="L922" s="32"/>
      <c r="M922" s="32"/>
      <c r="N922" t="str">
        <f t="shared" si="189"/>
        <v>Leesburg, Tennessee&lt;br&gt;&lt;span style=font-size:11px&gt;White 1875-99&lt;/span&gt;&lt;br&gt;INF010 non-DASS</v>
      </c>
      <c r="O922" t="str">
        <f t="shared" si="181"/>
        <v>W1870LeesburgTennesseeINF010</v>
      </c>
      <c r="R922" t="str">
        <f t="shared" si="190"/>
        <v>dp</v>
      </c>
      <c r="S922" t="str">
        <f t="shared" si="182"/>
        <v>ar</v>
      </c>
      <c r="T922" t="str">
        <f t="shared" si="188"/>
        <v>r0</v>
      </c>
      <c r="U922" t="str">
        <f>IF(M922="consonant",#REF!,"")</f>
        <v/>
      </c>
      <c r="V922" t="str">
        <f t="shared" si="183"/>
        <v>lx</v>
      </c>
      <c r="W922" t="str">
        <f t="shared" si="184"/>
        <v>bk</v>
      </c>
      <c r="X922" t="str">
        <f t="shared" si="185"/>
        <v>un</v>
      </c>
      <c r="Y922" t="str">
        <f t="shared" si="186"/>
        <v>b</v>
      </c>
      <c r="AA922" t="str">
        <f t="shared" si="187"/>
        <v>const W1870LeesburgTennesseeINF010= L.marker([36.29302,-84.887], {icon: dp_lx}).bindPopup('Leesburg, Tennessee&lt;br&gt;&lt;span style=font-size:11px&gt;White 1875-99&lt;/span&gt;&lt;br&gt;INF010 non-DASS').addTo(W1870);</v>
      </c>
      <c r="AG922" t="s">
        <v>8623</v>
      </c>
      <c r="BL922" t="s">
        <v>5877</v>
      </c>
    </row>
    <row r="923" spans="1:64">
      <c r="A923" s="30" t="s">
        <v>5325</v>
      </c>
      <c r="B923" s="31" t="s">
        <v>2475</v>
      </c>
      <c r="C923" s="31"/>
      <c r="D923" t="s">
        <v>3937</v>
      </c>
      <c r="F923" s="46" t="s">
        <v>232</v>
      </c>
      <c r="G923" s="30">
        <v>0</v>
      </c>
      <c r="H923" s="30"/>
      <c r="I923" s="51">
        <v>-84.482789999999994</v>
      </c>
      <c r="J923" s="51">
        <v>35.19435</v>
      </c>
      <c r="K923" s="32"/>
      <c r="L923" s="32"/>
      <c r="M923" s="32"/>
      <c r="N923" t="str">
        <f t="shared" si="189"/>
        <v>Cleveland, 0&lt;br&gt;&lt;span style=font-size:11px&gt;White 1875-99&lt;/span&gt;&lt;br&gt;INF051A non-DASS</v>
      </c>
      <c r="O923" t="str">
        <f t="shared" si="181"/>
        <v>W1870Cleveland0INF051A</v>
      </c>
      <c r="R923" t="str">
        <f t="shared" si="190"/>
        <v>dp</v>
      </c>
      <c r="S923" t="str">
        <f t="shared" si="182"/>
        <v>ar</v>
      </c>
      <c r="T923" t="str">
        <f t="shared" si="188"/>
        <v>r0</v>
      </c>
      <c r="U923" t="str">
        <f>IF(M923="consonant",#REF!,"")</f>
        <v/>
      </c>
      <c r="V923" t="str">
        <f t="shared" si="183"/>
        <v>lx</v>
      </c>
      <c r="W923" t="str">
        <f t="shared" si="184"/>
        <v>bk</v>
      </c>
      <c r="X923" t="str">
        <f t="shared" si="185"/>
        <v>un</v>
      </c>
      <c r="Y923" t="str">
        <f t="shared" si="186"/>
        <v>b</v>
      </c>
      <c r="AA923" t="str">
        <f t="shared" si="187"/>
        <v>const W1870Cleveland0INF051A= L.marker([35.19435,-84.48279], {icon: dp_lx}).bindPopup('Cleveland, 0&lt;br&gt;&lt;span style=font-size:11px&gt;White 1875-99&lt;/span&gt;&lt;br&gt;INF051A non-DASS').addTo(W1870);</v>
      </c>
      <c r="AG923" t="s">
        <v>8624</v>
      </c>
      <c r="BL923" t="s">
        <v>5878</v>
      </c>
    </row>
    <row r="924" spans="1:64">
      <c r="A924" s="30" t="s">
        <v>5325</v>
      </c>
      <c r="B924" s="31" t="s">
        <v>2477</v>
      </c>
      <c r="C924" s="31"/>
      <c r="D924" t="s">
        <v>3937</v>
      </c>
      <c r="F924" s="46" t="s">
        <v>2478</v>
      </c>
      <c r="G924" s="31" t="s">
        <v>5289</v>
      </c>
      <c r="H924" s="31"/>
      <c r="I924" s="51">
        <v>-84.339340000000007</v>
      </c>
      <c r="J924" s="51">
        <v>34.694870000000002</v>
      </c>
      <c r="K924" s="32"/>
      <c r="L924" s="32"/>
      <c r="M924" s="32"/>
      <c r="N924" t="str">
        <f t="shared" si="189"/>
        <v>Ellijay, Georgia&lt;br&gt;&lt;span style=font-size:11px&gt;White 1875-99&lt;/span&gt;&lt;br&gt;INF061 non-DASS</v>
      </c>
      <c r="O924" t="str">
        <f t="shared" si="181"/>
        <v>W1870EllijayGeorgiaINF061</v>
      </c>
      <c r="R924" t="str">
        <f t="shared" si="190"/>
        <v>dp</v>
      </c>
      <c r="S924" t="str">
        <f t="shared" si="182"/>
        <v>ar</v>
      </c>
      <c r="T924" t="str">
        <f t="shared" si="188"/>
        <v>r0</v>
      </c>
      <c r="U924" t="str">
        <f>IF(M924="consonant",#REF!,"")</f>
        <v/>
      </c>
      <c r="V924" t="str">
        <f t="shared" si="183"/>
        <v>lx</v>
      </c>
      <c r="W924" t="str">
        <f t="shared" si="184"/>
        <v>bk</v>
      </c>
      <c r="X924" t="str">
        <f t="shared" si="185"/>
        <v>un</v>
      </c>
      <c r="Y924" t="str">
        <f t="shared" si="186"/>
        <v>b</v>
      </c>
      <c r="AA924" t="str">
        <f t="shared" si="187"/>
        <v>const W1870EllijayGeorgiaINF061= L.marker([34.69487,-84.33934], {icon: dp_lx}).bindPopup('Ellijay, Georgia&lt;br&gt;&lt;span style=font-size:11px&gt;White 1875-99&lt;/span&gt;&lt;br&gt;INF061 non-DASS').addTo(W1870);</v>
      </c>
      <c r="AG924" t="s">
        <v>8625</v>
      </c>
      <c r="BL924" t="s">
        <v>5879</v>
      </c>
    </row>
    <row r="925" spans="1:64">
      <c r="A925" s="30" t="s">
        <v>5325</v>
      </c>
      <c r="B925" s="31" t="s">
        <v>2507</v>
      </c>
      <c r="C925" s="31"/>
      <c r="D925" t="s">
        <v>3937</v>
      </c>
      <c r="F925" s="46" t="s">
        <v>2509</v>
      </c>
      <c r="G925" s="31" t="s">
        <v>5289</v>
      </c>
      <c r="H925" s="31"/>
      <c r="I925" s="51">
        <v>-81.731309999999993</v>
      </c>
      <c r="J925" s="51">
        <v>33.583309999999997</v>
      </c>
      <c r="K925" s="32"/>
      <c r="L925" s="32"/>
      <c r="M925" s="32"/>
      <c r="N925" t="str">
        <f t="shared" si="189"/>
        <v>Morrow, Georgia&lt;br&gt;&lt;span style=font-size:11px&gt;White 1875-99&lt;/span&gt;&lt;br&gt;INF112 non-DASS</v>
      </c>
      <c r="O925" t="str">
        <f t="shared" si="181"/>
        <v>W1870MorrowGeorgiaINF112</v>
      </c>
      <c r="R925" t="str">
        <f t="shared" si="190"/>
        <v>dp</v>
      </c>
      <c r="S925" t="str">
        <f t="shared" si="182"/>
        <v>ar</v>
      </c>
      <c r="T925" t="str">
        <f t="shared" si="188"/>
        <v>r0</v>
      </c>
      <c r="U925" t="str">
        <f>IF(M925="consonant",#REF!,"")</f>
        <v/>
      </c>
      <c r="V925" t="str">
        <f t="shared" si="183"/>
        <v>lx</v>
      </c>
      <c r="W925" t="str">
        <f t="shared" si="184"/>
        <v>bk</v>
      </c>
      <c r="X925" t="str">
        <f t="shared" si="185"/>
        <v>un</v>
      </c>
      <c r="Y925" t="str">
        <f t="shared" si="186"/>
        <v>b</v>
      </c>
      <c r="AA925" t="str">
        <f t="shared" si="187"/>
        <v>const W1870MorrowGeorgiaINF112= L.marker([33.58331,-81.73131], {icon: dp_lx}).bindPopup('Morrow, Georgia&lt;br&gt;&lt;span style=font-size:11px&gt;White 1875-99&lt;/span&gt;&lt;br&gt;INF112 non-DASS').addTo(W1870);</v>
      </c>
      <c r="AG925" t="s">
        <v>8626</v>
      </c>
      <c r="BL925" t="s">
        <v>5880</v>
      </c>
    </row>
    <row r="926" spans="1:64">
      <c r="A926" s="30" t="s">
        <v>5325</v>
      </c>
      <c r="B926" s="31" t="s">
        <v>2566</v>
      </c>
      <c r="C926" s="31"/>
      <c r="D926" t="s">
        <v>3937</v>
      </c>
      <c r="F926" s="46" t="s">
        <v>1741</v>
      </c>
      <c r="G926" s="31" t="s">
        <v>54</v>
      </c>
      <c r="H926" s="31"/>
      <c r="I926" s="51">
        <v>-86.115650000000002</v>
      </c>
      <c r="J926" s="51">
        <v>29.725549999999998</v>
      </c>
      <c r="K926" s="32"/>
      <c r="L926" s="32"/>
      <c r="M926" s="32"/>
      <c r="N926" t="str">
        <f t="shared" si="189"/>
        <v>Bardin, FL&lt;br&gt;&lt;span style=font-size:11px&gt;White 1875-99&lt;/span&gt;&lt;br&gt;INF256 non-DASS</v>
      </c>
      <c r="O926" t="str">
        <f t="shared" si="181"/>
        <v>W1870BardinFLINF256</v>
      </c>
      <c r="R926" t="str">
        <f t="shared" si="190"/>
        <v>dp</v>
      </c>
      <c r="S926" t="str">
        <f t="shared" si="182"/>
        <v>ar</v>
      </c>
      <c r="T926" t="str">
        <f t="shared" si="188"/>
        <v>r0</v>
      </c>
      <c r="U926" t="str">
        <f>IF(M926="consonant",#REF!,"")</f>
        <v/>
      </c>
      <c r="V926" t="str">
        <f t="shared" si="183"/>
        <v>lx</v>
      </c>
      <c r="W926" t="str">
        <f t="shared" si="184"/>
        <v>bk</v>
      </c>
      <c r="X926" t="str">
        <f t="shared" si="185"/>
        <v>un</v>
      </c>
      <c r="Y926" t="str">
        <f t="shared" si="186"/>
        <v>b</v>
      </c>
      <c r="AA926" t="str">
        <f t="shared" si="187"/>
        <v>const W1870BardinFLINF256= L.marker([29.72555,-86.11565], {icon: dp_lx}).bindPopup('Bardin, FL&lt;br&gt;&lt;span style=font-size:11px&gt;White 1875-99&lt;/span&gt;&lt;br&gt;INF256 non-DASS').addTo(W1870);</v>
      </c>
      <c r="AG926" t="s">
        <v>8627</v>
      </c>
      <c r="BL926" t="s">
        <v>5881</v>
      </c>
    </row>
    <row r="927" spans="1:64">
      <c r="A927" s="30" t="s">
        <v>5325</v>
      </c>
      <c r="B927" s="31" t="s">
        <v>2583</v>
      </c>
      <c r="C927" s="31"/>
      <c r="D927" t="s">
        <v>3937</v>
      </c>
      <c r="F927" s="46" t="s">
        <v>343</v>
      </c>
      <c r="G927" s="31" t="s">
        <v>904</v>
      </c>
      <c r="H927" s="31"/>
      <c r="I927" s="51">
        <v>-87.795779999999993</v>
      </c>
      <c r="J927" s="51">
        <v>36.017899999999997</v>
      </c>
      <c r="K927" s="32"/>
      <c r="L927" s="32"/>
      <c r="M927" s="32"/>
      <c r="N927" t="str">
        <f t="shared" si="189"/>
        <v>Statesville, Tennessee&lt;br&gt;&lt;span style=font-size:11px&gt;White 1875-99&lt;/span&gt;&lt;br&gt;INF304 non-DASS</v>
      </c>
      <c r="O927" t="str">
        <f t="shared" si="181"/>
        <v>W1870StatesvilleTennesseeINF304</v>
      </c>
      <c r="R927" t="str">
        <f t="shared" si="190"/>
        <v>dp</v>
      </c>
      <c r="S927" t="str">
        <f t="shared" si="182"/>
        <v>ar</v>
      </c>
      <c r="T927" t="str">
        <f t="shared" si="188"/>
        <v>r0</v>
      </c>
      <c r="U927" t="str">
        <f>IF(M927="consonant",#REF!,"")</f>
        <v/>
      </c>
      <c r="V927" t="str">
        <f t="shared" si="183"/>
        <v>lx</v>
      </c>
      <c r="W927" t="str">
        <f t="shared" si="184"/>
        <v>bk</v>
      </c>
      <c r="X927" t="str">
        <f t="shared" si="185"/>
        <v>un</v>
      </c>
      <c r="Y927" t="str">
        <f t="shared" si="186"/>
        <v>b</v>
      </c>
      <c r="AA927" t="str">
        <f t="shared" si="187"/>
        <v>const W1870StatesvilleTennesseeINF304= L.marker([36.0179,-87.79578], {icon: dp_lx}).bindPopup('Statesville, Tennessee&lt;br&gt;&lt;span style=font-size:11px&gt;White 1875-99&lt;/span&gt;&lt;br&gt;INF304 non-DASS').addTo(W1870);</v>
      </c>
      <c r="AG927" t="s">
        <v>8628</v>
      </c>
      <c r="BL927" t="s">
        <v>5882</v>
      </c>
    </row>
    <row r="928" spans="1:64">
      <c r="A928" s="30" t="s">
        <v>5325</v>
      </c>
      <c r="B928" s="31" t="s">
        <v>2586</v>
      </c>
      <c r="C928" s="31"/>
      <c r="D928" t="s">
        <v>3937</v>
      </c>
      <c r="F928" s="46" t="s">
        <v>345</v>
      </c>
      <c r="G928" s="31" t="s">
        <v>904</v>
      </c>
      <c r="H928" s="31"/>
      <c r="I928" s="51">
        <v>-85.737560000000002</v>
      </c>
      <c r="J928" s="51">
        <v>36.083329999999997</v>
      </c>
      <c r="K928" s="32"/>
      <c r="L928" s="32"/>
      <c r="M928" s="32"/>
      <c r="N928" t="str">
        <f t="shared" si="189"/>
        <v>Waverly, Tennessee&lt;br&gt;&lt;span style=font-size:11px&gt;White 1875-99&lt;/span&gt;&lt;br&gt;INF315 non-DASS</v>
      </c>
      <c r="O928" t="str">
        <f t="shared" si="181"/>
        <v>W1870WaverlyTennesseeINF315</v>
      </c>
      <c r="R928" t="str">
        <f t="shared" si="190"/>
        <v>dp</v>
      </c>
      <c r="S928" t="str">
        <f t="shared" si="182"/>
        <v>ar</v>
      </c>
      <c r="T928" t="str">
        <f t="shared" si="188"/>
        <v>r0</v>
      </c>
      <c r="U928" t="str">
        <f>IF(M928="consonant",#REF!,"")</f>
        <v/>
      </c>
      <c r="V928" t="str">
        <f t="shared" si="183"/>
        <v>lx</v>
      </c>
      <c r="W928" t="str">
        <f t="shared" si="184"/>
        <v>bk</v>
      </c>
      <c r="X928" t="str">
        <f t="shared" si="185"/>
        <v>un</v>
      </c>
      <c r="Y928" t="str">
        <f t="shared" si="186"/>
        <v>b</v>
      </c>
      <c r="AA928" t="str">
        <f t="shared" si="187"/>
        <v>const W1870WaverlyTennesseeINF315= L.marker([36.08333,-85.73756], {icon: dp_lx}).bindPopup('Waverly, Tennessee&lt;br&gt;&lt;span style=font-size:11px&gt;White 1875-99&lt;/span&gt;&lt;br&gt;INF315 non-DASS').addTo(W1870);</v>
      </c>
      <c r="AG928" t="s">
        <v>8629</v>
      </c>
      <c r="BL928" t="s">
        <v>5883</v>
      </c>
    </row>
    <row r="929" spans="1:64">
      <c r="A929" s="30" t="s">
        <v>5325</v>
      </c>
      <c r="B929" s="31" t="s">
        <v>2592</v>
      </c>
      <c r="C929" s="31"/>
      <c r="D929" t="s">
        <v>3937</v>
      </c>
      <c r="F929" s="46" t="s">
        <v>2594</v>
      </c>
      <c r="G929" s="31" t="s">
        <v>904</v>
      </c>
      <c r="H929" s="31"/>
      <c r="I929" s="51">
        <v>-86.583600000000004</v>
      </c>
      <c r="J929" s="51">
        <v>35.261969999999998</v>
      </c>
      <c r="K929" s="32"/>
      <c r="L929" s="32"/>
      <c r="M929" s="32"/>
      <c r="N929" t="str">
        <f t="shared" si="189"/>
        <v>Tracy City, Tennessee&lt;br&gt;&lt;span style=font-size:11px&gt;White 1875-99&lt;/span&gt;&lt;br&gt;INF323 non-DASS</v>
      </c>
      <c r="O929" t="str">
        <f t="shared" si="181"/>
        <v>W1870TracyCityTennesseeINF323</v>
      </c>
      <c r="R929" t="str">
        <f t="shared" si="190"/>
        <v>dp</v>
      </c>
      <c r="S929" t="str">
        <f t="shared" si="182"/>
        <v>ar</v>
      </c>
      <c r="T929" t="str">
        <f t="shared" si="188"/>
        <v>r0</v>
      </c>
      <c r="U929" t="str">
        <f>IF(M929="consonant",#REF!,"")</f>
        <v/>
      </c>
      <c r="V929" t="str">
        <f t="shared" si="183"/>
        <v>lx</v>
      </c>
      <c r="W929" t="str">
        <f t="shared" si="184"/>
        <v>bk</v>
      </c>
      <c r="X929" t="str">
        <f t="shared" si="185"/>
        <v>un</v>
      </c>
      <c r="Y929" t="str">
        <f t="shared" si="186"/>
        <v>b</v>
      </c>
      <c r="AA929" t="str">
        <f t="shared" si="187"/>
        <v>const W1870TracyCityTennesseeINF323= L.marker([35.26197,-86.5836], {icon: dp_lx}).bindPopup('Tracy City, Tennessee&lt;br&gt;&lt;span style=font-size:11px&gt;White 1875-99&lt;/span&gt;&lt;br&gt;INF323 non-DASS').addTo(W1870);</v>
      </c>
      <c r="AG929" t="s">
        <v>8630</v>
      </c>
      <c r="BL929" t="s">
        <v>5884</v>
      </c>
    </row>
    <row r="930" spans="1:64">
      <c r="A930" s="30" t="s">
        <v>5325</v>
      </c>
      <c r="B930" s="31" t="s">
        <v>2619</v>
      </c>
      <c r="C930" s="31"/>
      <c r="D930" t="s">
        <v>3937</v>
      </c>
      <c r="F930" s="46" t="s">
        <v>3618</v>
      </c>
      <c r="G930" s="31" t="s">
        <v>5298</v>
      </c>
      <c r="H930" s="31"/>
      <c r="I930" s="51">
        <v>-87.988500000000002</v>
      </c>
      <c r="J930" s="51">
        <v>33.1145</v>
      </c>
      <c r="K930" s="32"/>
      <c r="L930" s="32"/>
      <c r="M930" s="32"/>
      <c r="N930" t="str">
        <f t="shared" si="189"/>
        <v>Shelby , Alabama&lt;br&gt;&lt;span style=font-size:11px&gt;White 1875-99&lt;/span&gt;&lt;br&gt;INF388 non-DASS</v>
      </c>
      <c r="O930" t="str">
        <f t="shared" si="181"/>
        <v>W1870ShelbyAlabamaINF388</v>
      </c>
      <c r="R930" t="str">
        <f t="shared" si="190"/>
        <v>dp</v>
      </c>
      <c r="S930" t="str">
        <f t="shared" si="182"/>
        <v>ar</v>
      </c>
      <c r="T930" t="str">
        <f t="shared" si="188"/>
        <v>r0</v>
      </c>
      <c r="U930" t="str">
        <f>IF(M930="consonant",#REF!,"")</f>
        <v/>
      </c>
      <c r="V930" t="str">
        <f t="shared" si="183"/>
        <v>lx</v>
      </c>
      <c r="W930" t="str">
        <f t="shared" si="184"/>
        <v>bk</v>
      </c>
      <c r="X930" t="str">
        <f t="shared" si="185"/>
        <v>un</v>
      </c>
      <c r="Y930" t="str">
        <f t="shared" si="186"/>
        <v>b</v>
      </c>
      <c r="AA930" t="str">
        <f t="shared" si="187"/>
        <v>const W1870ShelbyAlabamaINF388= L.marker([33.1145,-87.9885], {icon: dp_lx}).bindPopup('Shelby , Alabama&lt;br&gt;&lt;span style=font-size:11px&gt;White 1875-99&lt;/span&gt;&lt;br&gt;INF388 non-DASS').addTo(W1870);</v>
      </c>
      <c r="AG930" t="s">
        <v>8631</v>
      </c>
      <c r="BL930" t="s">
        <v>5885</v>
      </c>
    </row>
    <row r="931" spans="1:64">
      <c r="A931" s="30" t="s">
        <v>5325</v>
      </c>
      <c r="B931" s="31" t="s">
        <v>2639</v>
      </c>
      <c r="C931" s="31"/>
      <c r="D931" t="s">
        <v>3937</v>
      </c>
      <c r="F931" s="46" t="s">
        <v>2640</v>
      </c>
      <c r="G931" s="31" t="s">
        <v>5298</v>
      </c>
      <c r="H931" s="31"/>
      <c r="I931" s="51">
        <v>-88.336359999999999</v>
      </c>
      <c r="J931" s="51">
        <v>31.49841</v>
      </c>
      <c r="K931" s="32"/>
      <c r="L931" s="32"/>
      <c r="M931" s="32"/>
      <c r="N931" t="str">
        <f t="shared" si="189"/>
        <v>Leroy, Alabama&lt;br&gt;&lt;span style=font-size:11px&gt;White 1875-99&lt;/span&gt;&lt;br&gt;INF450 non-DASS</v>
      </c>
      <c r="O931" t="str">
        <f t="shared" ref="O931:O994" si="191">A931&amp;SUBSTITUTE(SUBSTITUTE(SUBSTITUTE(F931,".","")," ",""),"-","")&amp;SUBSTITUTE(G931," ","")&amp;SUBSTITUTE(SUBSTITUTE(SUBSTITUTE(B931,".","")," ",""),"-","")</f>
        <v>W1870LeroyAlabamaINF450</v>
      </c>
      <c r="R931" t="str">
        <f t="shared" si="190"/>
        <v>dp</v>
      </c>
      <c r="S931" t="str">
        <f t="shared" si="182"/>
        <v>ar</v>
      </c>
      <c r="T931" t="str">
        <f t="shared" si="188"/>
        <v>r0</v>
      </c>
      <c r="U931" t="str">
        <f>IF(M931="consonant",#REF!,"")</f>
        <v/>
      </c>
      <c r="V931" t="str">
        <f t="shared" si="183"/>
        <v>lx</v>
      </c>
      <c r="W931" t="str">
        <f t="shared" si="184"/>
        <v>bk</v>
      </c>
      <c r="X931" t="str">
        <f t="shared" si="185"/>
        <v>un</v>
      </c>
      <c r="Y931" t="str">
        <f t="shared" si="186"/>
        <v>b</v>
      </c>
      <c r="AA931" t="str">
        <f t="shared" si="187"/>
        <v>const W1870LeroyAlabamaINF450= L.marker([31.49841,-88.33636], {icon: dp_lx}).bindPopup('Leroy, Alabama&lt;br&gt;&lt;span style=font-size:11px&gt;White 1875-99&lt;/span&gt;&lt;br&gt;INF450 non-DASS').addTo(W1870);</v>
      </c>
      <c r="AG931" t="s">
        <v>8632</v>
      </c>
      <c r="BL931" t="s">
        <v>5886</v>
      </c>
    </row>
    <row r="932" spans="1:64">
      <c r="A932" s="30" t="s">
        <v>5325</v>
      </c>
      <c r="B932" s="31" t="s">
        <v>2641</v>
      </c>
      <c r="C932" s="31"/>
      <c r="D932" t="s">
        <v>3937</v>
      </c>
      <c r="F932" s="46" t="s">
        <v>2642</v>
      </c>
      <c r="G932" s="31" t="s">
        <v>5298</v>
      </c>
      <c r="H932" s="31"/>
      <c r="I932" s="51">
        <v>-88.043019999999999</v>
      </c>
      <c r="J932" s="51">
        <v>31.98799</v>
      </c>
      <c r="K932" s="32"/>
      <c r="L932" s="32"/>
      <c r="M932" s="32"/>
      <c r="N932" t="str">
        <f t="shared" si="189"/>
        <v>Needham, Alabama&lt;br&gt;&lt;span style=font-size:11px&gt;White 1875-99&lt;/span&gt;&lt;br&gt;INF451 non-DASS</v>
      </c>
      <c r="O932" t="str">
        <f t="shared" si="191"/>
        <v>W1870NeedhamAlabamaINF451</v>
      </c>
      <c r="R932" t="str">
        <f t="shared" si="190"/>
        <v>dp</v>
      </c>
      <c r="S932" t="str">
        <f t="shared" si="182"/>
        <v>ar</v>
      </c>
      <c r="T932" t="str">
        <f t="shared" si="188"/>
        <v>r0</v>
      </c>
      <c r="U932" t="str">
        <f>IF(M932="consonant",#REF!,"")</f>
        <v/>
      </c>
      <c r="V932" t="str">
        <f t="shared" si="183"/>
        <v>lx</v>
      </c>
      <c r="W932" t="str">
        <f t="shared" si="184"/>
        <v>bk</v>
      </c>
      <c r="X932" t="str">
        <f t="shared" si="185"/>
        <v>un</v>
      </c>
      <c r="Y932" t="str">
        <f t="shared" si="186"/>
        <v>b</v>
      </c>
      <c r="AA932" t="str">
        <f t="shared" si="187"/>
        <v>const W1870NeedhamAlabamaINF451= L.marker([31.98799,-88.04302], {icon: dp_lx}).bindPopup('Needham, Alabama&lt;br&gt;&lt;span style=font-size:11px&gt;White 1875-99&lt;/span&gt;&lt;br&gt;INF451 non-DASS').addTo(W1870);</v>
      </c>
      <c r="AG932" t="s">
        <v>8633</v>
      </c>
      <c r="BL932" t="s">
        <v>5887</v>
      </c>
    </row>
    <row r="933" spans="1:64">
      <c r="A933" s="30" t="s">
        <v>5325</v>
      </c>
      <c r="B933" s="31" t="s">
        <v>2648</v>
      </c>
      <c r="C933" s="31"/>
      <c r="D933" t="s">
        <v>3937</v>
      </c>
      <c r="F933" s="46" t="s">
        <v>6</v>
      </c>
      <c r="G933" s="31" t="s">
        <v>5298</v>
      </c>
      <c r="H933" s="31"/>
      <c r="I933" s="51">
        <v>-89.262209999999996</v>
      </c>
      <c r="J933" s="51">
        <v>30.686720000000001</v>
      </c>
      <c r="K933" s="32"/>
      <c r="L933" s="32"/>
      <c r="M933" s="32"/>
      <c r="N933" t="str">
        <f t="shared" si="189"/>
        <v>Mobile, Alabama&lt;br&gt;&lt;span style=font-size:11px&gt;White 1875-99&lt;/span&gt;&lt;br&gt;INF482 non-DASS</v>
      </c>
      <c r="O933" t="str">
        <f t="shared" si="191"/>
        <v>W1870MobileAlabamaINF482</v>
      </c>
      <c r="R933" t="str">
        <f t="shared" si="190"/>
        <v>dp</v>
      </c>
      <c r="S933" t="str">
        <f t="shared" si="182"/>
        <v>ar</v>
      </c>
      <c r="T933" t="str">
        <f t="shared" si="188"/>
        <v>r0</v>
      </c>
      <c r="U933" t="str">
        <f>IF(M933="consonant",#REF!,"")</f>
        <v/>
      </c>
      <c r="V933" t="str">
        <f t="shared" si="183"/>
        <v>lx</v>
      </c>
      <c r="W933" t="str">
        <f t="shared" si="184"/>
        <v>bk</v>
      </c>
      <c r="X933" t="str">
        <f t="shared" si="185"/>
        <v>un</v>
      </c>
      <c r="Y933" t="str">
        <f t="shared" si="186"/>
        <v>b</v>
      </c>
      <c r="AA933" t="str">
        <f t="shared" si="187"/>
        <v>const W1870MobileAlabamaINF482= L.marker([30.68672,-89.26221], {icon: dp_lx}).bindPopup('Mobile, Alabama&lt;br&gt;&lt;span style=font-size:11px&gt;White 1875-99&lt;/span&gt;&lt;br&gt;INF482 non-DASS').addTo(W1870);</v>
      </c>
      <c r="AG933" t="s">
        <v>8634</v>
      </c>
      <c r="BL933" t="s">
        <v>5888</v>
      </c>
    </row>
    <row r="934" spans="1:64">
      <c r="A934" s="30" t="s">
        <v>5325</v>
      </c>
      <c r="B934" s="31" t="s">
        <v>2655</v>
      </c>
      <c r="C934" s="31"/>
      <c r="D934" t="s">
        <v>3937</v>
      </c>
      <c r="F934" s="46" t="s">
        <v>355</v>
      </c>
      <c r="G934" s="31" t="s">
        <v>904</v>
      </c>
      <c r="H934" s="31"/>
      <c r="I934" s="51">
        <v>-88.197599999999994</v>
      </c>
      <c r="J934" s="51">
        <v>35.594099999999997</v>
      </c>
      <c r="K934" s="32"/>
      <c r="L934" s="32"/>
      <c r="M934" s="32"/>
      <c r="N934" t="str">
        <f t="shared" si="189"/>
        <v>Brownsville, Tennessee&lt;br&gt;&lt;span style=font-size:11px&gt;White 1875-99&lt;/span&gt;&lt;br&gt;INF503 non-DASS</v>
      </c>
      <c r="O934" t="str">
        <f t="shared" si="191"/>
        <v>W1870BrownsvilleTennesseeINF503</v>
      </c>
      <c r="R934" t="str">
        <f t="shared" si="190"/>
        <v>dp</v>
      </c>
      <c r="S934" t="str">
        <f t="shared" si="182"/>
        <v>ar</v>
      </c>
      <c r="T934" t="str">
        <f t="shared" si="188"/>
        <v>r0</v>
      </c>
      <c r="U934" t="str">
        <f>IF(M934="consonant",#REF!,"")</f>
        <v/>
      </c>
      <c r="V934" t="str">
        <f t="shared" si="183"/>
        <v>lx</v>
      </c>
      <c r="W934" t="str">
        <f t="shared" si="184"/>
        <v>bk</v>
      </c>
      <c r="X934" t="str">
        <f t="shared" si="185"/>
        <v>un</v>
      </c>
      <c r="Y934" t="str">
        <f t="shared" si="186"/>
        <v>b</v>
      </c>
      <c r="AA934" t="str">
        <f t="shared" si="187"/>
        <v>const W1870BrownsvilleTennesseeINF503= L.marker([35.5941,-88.1976], {icon: dp_lx}).bindPopup('Brownsville, Tennessee&lt;br&gt;&lt;span style=font-size:11px&gt;White 1875-99&lt;/span&gt;&lt;br&gt;INF503 non-DASS').addTo(W1870);</v>
      </c>
      <c r="AG934" t="s">
        <v>8635</v>
      </c>
      <c r="BL934" t="s">
        <v>5889</v>
      </c>
    </row>
    <row r="935" spans="1:64">
      <c r="A935" s="30" t="s">
        <v>5325</v>
      </c>
      <c r="B935" s="31" t="s">
        <v>2659</v>
      </c>
      <c r="C935" s="31"/>
      <c r="D935" t="s">
        <v>3937</v>
      </c>
      <c r="F935" s="46" t="s">
        <v>2288</v>
      </c>
      <c r="G935" s="31" t="s">
        <v>1505</v>
      </c>
      <c r="H935" s="31"/>
      <c r="I935" s="51">
        <v>-90.274640000000005</v>
      </c>
      <c r="J935" s="51">
        <v>34.814999999999998</v>
      </c>
      <c r="K935" s="32"/>
      <c r="L935" s="32"/>
      <c r="M935" s="32"/>
      <c r="N935" t="str">
        <f t="shared" si="189"/>
        <v>Iuka, Mississippi&lt;br&gt;&lt;span style=font-size:11px&gt;White 1875-99&lt;/span&gt;&lt;br&gt;INF521 non-DASS</v>
      </c>
      <c r="O935" t="str">
        <f t="shared" si="191"/>
        <v>W1870IukaMississippiINF521</v>
      </c>
      <c r="R935" t="str">
        <f t="shared" si="190"/>
        <v>dp</v>
      </c>
      <c r="S935" t="str">
        <f t="shared" si="182"/>
        <v>ar</v>
      </c>
      <c r="T935" t="str">
        <f t="shared" si="188"/>
        <v>r0</v>
      </c>
      <c r="U935" t="str">
        <f>IF(M935="consonant",#REF!,"")</f>
        <v/>
      </c>
      <c r="V935" t="str">
        <f t="shared" si="183"/>
        <v>lx</v>
      </c>
      <c r="W935" t="str">
        <f t="shared" si="184"/>
        <v>bk</v>
      </c>
      <c r="X935" t="str">
        <f t="shared" si="185"/>
        <v>un</v>
      </c>
      <c r="Y935" t="str">
        <f t="shared" si="186"/>
        <v>b</v>
      </c>
      <c r="AA935" t="str">
        <f t="shared" si="187"/>
        <v>const W1870IukaMississippiINF521= L.marker([34.815,-90.27464], {icon: dp_lx}).bindPopup('Iuka, Mississippi&lt;br&gt;&lt;span style=font-size:11px&gt;White 1875-99&lt;/span&gt;&lt;br&gt;INF521 non-DASS').addTo(W1870);</v>
      </c>
      <c r="AG935" t="s">
        <v>8636</v>
      </c>
      <c r="BL935" t="s">
        <v>5890</v>
      </c>
    </row>
    <row r="936" spans="1:64">
      <c r="A936" s="30" t="s">
        <v>5325</v>
      </c>
      <c r="B936" s="31" t="s">
        <v>2666</v>
      </c>
      <c r="C936" s="31"/>
      <c r="D936" t="s">
        <v>3937</v>
      </c>
      <c r="F936" s="46" t="s">
        <v>2667</v>
      </c>
      <c r="G936" s="31" t="s">
        <v>1505</v>
      </c>
      <c r="H936" s="31"/>
      <c r="I936" s="51">
        <v>-88.996070000000003</v>
      </c>
      <c r="J936" s="51">
        <v>34.253450000000001</v>
      </c>
      <c r="K936" s="32"/>
      <c r="L936" s="32"/>
      <c r="M936" s="32"/>
      <c r="N936" t="str">
        <f t="shared" si="189"/>
        <v>Marks, Mississippi&lt;br&gt;&lt;span style=font-size:11px&gt;White 1875-99&lt;/span&gt;&lt;br&gt;INF529 non-DASS</v>
      </c>
      <c r="O936" t="str">
        <f t="shared" si="191"/>
        <v>W1870MarksMississippiINF529</v>
      </c>
      <c r="R936" t="str">
        <f t="shared" si="190"/>
        <v>dp</v>
      </c>
      <c r="S936" t="str">
        <f t="shared" si="182"/>
        <v>ar</v>
      </c>
      <c r="T936" t="str">
        <f t="shared" si="188"/>
        <v>r0</v>
      </c>
      <c r="U936" t="str">
        <f>IF(M936="consonant",#REF!,"")</f>
        <v/>
      </c>
      <c r="V936" t="str">
        <f t="shared" si="183"/>
        <v>lx</v>
      </c>
      <c r="W936" t="str">
        <f t="shared" si="184"/>
        <v>bk</v>
      </c>
      <c r="X936" t="str">
        <f t="shared" si="185"/>
        <v>un</v>
      </c>
      <c r="Y936" t="str">
        <f t="shared" si="186"/>
        <v>b</v>
      </c>
      <c r="AA936" t="str">
        <f t="shared" si="187"/>
        <v>const W1870MarksMississippiINF529= L.marker([34.25345,-88.99607], {icon: dp_lx}).bindPopup('Marks, Mississippi&lt;br&gt;&lt;span style=font-size:11px&gt;White 1875-99&lt;/span&gt;&lt;br&gt;INF529 non-DASS').addTo(W1870);</v>
      </c>
      <c r="AG936" t="s">
        <v>8637</v>
      </c>
      <c r="BL936" t="s">
        <v>5891</v>
      </c>
    </row>
    <row r="937" spans="1:64">
      <c r="A937" s="30" t="s">
        <v>5325</v>
      </c>
      <c r="B937" s="31" t="s">
        <v>2675</v>
      </c>
      <c r="C937" s="31"/>
      <c r="D937" t="s">
        <v>3937</v>
      </c>
      <c r="F937" s="46" t="s">
        <v>2672</v>
      </c>
      <c r="G937" s="31" t="s">
        <v>1505</v>
      </c>
      <c r="H937" s="31"/>
      <c r="I937" s="51">
        <v>-90.349689999999995</v>
      </c>
      <c r="J937" s="51">
        <v>34.241</v>
      </c>
      <c r="K937" s="32"/>
      <c r="L937" s="32"/>
      <c r="M937" s="32"/>
      <c r="N937" t="str">
        <f t="shared" si="189"/>
        <v>Pontotoc, Mississippi&lt;br&gt;&lt;span style=font-size:11px&gt;White 1875-99&lt;/span&gt;&lt;br&gt;INF538 non-DASS</v>
      </c>
      <c r="O937" t="str">
        <f t="shared" si="191"/>
        <v>W1870PontotocMississippiINF538</v>
      </c>
      <c r="R937" t="str">
        <f t="shared" si="190"/>
        <v>dp</v>
      </c>
      <c r="S937" t="str">
        <f t="shared" si="182"/>
        <v>ar</v>
      </c>
      <c r="T937" t="str">
        <f t="shared" si="188"/>
        <v>r0</v>
      </c>
      <c r="U937" t="str">
        <f>IF(M937="consonant",#REF!,"")</f>
        <v/>
      </c>
      <c r="V937" t="str">
        <f t="shared" si="183"/>
        <v>lx</v>
      </c>
      <c r="W937" t="str">
        <f t="shared" si="184"/>
        <v>bk</v>
      </c>
      <c r="X937" t="str">
        <f t="shared" si="185"/>
        <v>un</v>
      </c>
      <c r="Y937" t="str">
        <f t="shared" si="186"/>
        <v>b</v>
      </c>
      <c r="AA937" t="str">
        <f t="shared" si="187"/>
        <v>const W1870PontotocMississippiINF538= L.marker([34.241,-90.34969], {icon: dp_lx}).bindPopup('Pontotoc, Mississippi&lt;br&gt;&lt;span style=font-size:11px&gt;White 1875-99&lt;/span&gt;&lt;br&gt;INF538 non-DASS').addTo(W1870);</v>
      </c>
      <c r="AG937" t="s">
        <v>8638</v>
      </c>
      <c r="BL937" t="s">
        <v>5892</v>
      </c>
    </row>
    <row r="938" spans="1:64">
      <c r="A938" s="30" t="s">
        <v>5325</v>
      </c>
      <c r="B938" s="31" t="s">
        <v>2694</v>
      </c>
      <c r="C938" s="31"/>
      <c r="D938" t="s">
        <v>3937</v>
      </c>
      <c r="F938" s="46" t="s">
        <v>2695</v>
      </c>
      <c r="G938" s="31" t="s">
        <v>1505</v>
      </c>
      <c r="H938" s="31"/>
      <c r="I938" s="51">
        <v>-89.278149999999997</v>
      </c>
      <c r="J938" s="51">
        <v>32.873640000000002</v>
      </c>
      <c r="K938" s="32"/>
      <c r="L938" s="32"/>
      <c r="M938" s="32"/>
      <c r="N938" t="str">
        <f t="shared" si="189"/>
        <v>Freerun, Mississippi&lt;br&gt;&lt;span style=font-size:11px&gt;White 1875-99&lt;/span&gt;&lt;br&gt;INF575 non-DASS</v>
      </c>
      <c r="O938" t="str">
        <f t="shared" si="191"/>
        <v>W1870FreerunMississippiINF575</v>
      </c>
      <c r="R938" t="str">
        <f t="shared" si="190"/>
        <v>dp</v>
      </c>
      <c r="S938" t="str">
        <f t="shared" si="182"/>
        <v>ar</v>
      </c>
      <c r="T938" t="str">
        <f t="shared" si="188"/>
        <v>r0</v>
      </c>
      <c r="U938" t="str">
        <f>IF(M938="consonant",#REF!,"")</f>
        <v/>
      </c>
      <c r="V938" t="str">
        <f t="shared" si="183"/>
        <v>lx</v>
      </c>
      <c r="W938" t="str">
        <f t="shared" si="184"/>
        <v>bk</v>
      </c>
      <c r="X938" t="str">
        <f t="shared" si="185"/>
        <v>un</v>
      </c>
      <c r="Y938" t="str">
        <f t="shared" si="186"/>
        <v>b</v>
      </c>
      <c r="AA938" t="str">
        <f t="shared" si="187"/>
        <v>const W1870FreerunMississippiINF575= L.marker([32.87364,-89.27815], {icon: dp_lx}).bindPopup('Freerun, Mississippi&lt;br&gt;&lt;span style=font-size:11px&gt;White 1875-99&lt;/span&gt;&lt;br&gt;INF575 non-DASS').addTo(W1870);</v>
      </c>
      <c r="AG938" t="s">
        <v>8639</v>
      </c>
      <c r="BL938" t="s">
        <v>5893</v>
      </c>
    </row>
    <row r="939" spans="1:64">
      <c r="A939" s="30" t="s">
        <v>5325</v>
      </c>
      <c r="B939" s="31" t="s">
        <v>2711</v>
      </c>
      <c r="C939" s="31"/>
      <c r="D939" t="s">
        <v>3937</v>
      </c>
      <c r="F939" s="46" t="s">
        <v>2713</v>
      </c>
      <c r="G939" s="31" t="s">
        <v>1505</v>
      </c>
      <c r="H939" s="31"/>
      <c r="I939" s="51">
        <v>-90.447479999999999</v>
      </c>
      <c r="J939" s="51">
        <v>31.933489999999999</v>
      </c>
      <c r="K939" s="32"/>
      <c r="L939" s="32"/>
      <c r="M939" s="32"/>
      <c r="N939" t="str">
        <f t="shared" si="189"/>
        <v>Weathersby, Mississippi&lt;br&gt;&lt;span style=font-size:11px&gt;White 1875-99&lt;/span&gt;&lt;br&gt;INF605 non-DASS</v>
      </c>
      <c r="O939" t="str">
        <f t="shared" si="191"/>
        <v>W1870WeathersbyMississippiINF605</v>
      </c>
      <c r="R939" t="str">
        <f t="shared" si="190"/>
        <v>dp</v>
      </c>
      <c r="S939" t="str">
        <f t="shared" si="182"/>
        <v>ar</v>
      </c>
      <c r="T939" t="str">
        <f t="shared" si="188"/>
        <v>r0</v>
      </c>
      <c r="U939" t="str">
        <f>IF(M939="consonant",#REF!,"")</f>
        <v/>
      </c>
      <c r="V939" t="str">
        <f t="shared" si="183"/>
        <v>lx</v>
      </c>
      <c r="W939" t="str">
        <f t="shared" si="184"/>
        <v>bk</v>
      </c>
      <c r="X939" t="str">
        <f t="shared" si="185"/>
        <v>un</v>
      </c>
      <c r="Y939" t="str">
        <f t="shared" si="186"/>
        <v>b</v>
      </c>
      <c r="AA939" t="str">
        <f t="shared" si="187"/>
        <v>const W1870WeathersbyMississippiINF605= L.marker([31.93349,-90.44748], {icon: dp_lx}).bindPopup('Weathersby, Mississippi&lt;br&gt;&lt;span style=font-size:11px&gt;White 1875-99&lt;/span&gt;&lt;br&gt;INF605 non-DASS').addTo(W1870);</v>
      </c>
      <c r="AG939" t="s">
        <v>8640</v>
      </c>
      <c r="BL939" t="s">
        <v>5894</v>
      </c>
    </row>
    <row r="940" spans="1:64">
      <c r="A940" s="30" t="s">
        <v>5325</v>
      </c>
      <c r="B940" s="31" t="s">
        <v>2720</v>
      </c>
      <c r="C940" s="31"/>
      <c r="D940" t="s">
        <v>3937</v>
      </c>
      <c r="F940" s="46" t="s">
        <v>2319</v>
      </c>
      <c r="G940" s="31" t="s">
        <v>1505</v>
      </c>
      <c r="H940" s="31"/>
      <c r="I940" s="51">
        <v>-88.538079999999994</v>
      </c>
      <c r="J940" s="51">
        <v>31.58099</v>
      </c>
      <c r="K940" s="32"/>
      <c r="L940" s="32"/>
      <c r="M940" s="32"/>
      <c r="N940" t="str">
        <f t="shared" si="189"/>
        <v>Brookhaven, Mississippi&lt;br&gt;&lt;span style=font-size:11px&gt;White 1875-99&lt;/span&gt;&lt;br&gt;INF608A non-DASS</v>
      </c>
      <c r="O940" t="str">
        <f t="shared" si="191"/>
        <v>W1870BrookhavenMississippiINF608A</v>
      </c>
      <c r="R940" t="str">
        <f t="shared" si="190"/>
        <v>dp</v>
      </c>
      <c r="S940" t="str">
        <f t="shared" ref="S940:S1003" si="192">IF(A940="W1700","na",IF(OR(M940="Carib",M940="NYC",M940="ENE"),"au",IF(M940="CAN","ao","ar")))</f>
        <v>ar</v>
      </c>
      <c r="T940" t="str">
        <f t="shared" si="188"/>
        <v>r0</v>
      </c>
      <c r="U940" t="str">
        <f>IF(M940="consonant",#REF!,"")</f>
        <v/>
      </c>
      <c r="V940" t="str">
        <f t="shared" ref="V940:V1003" si="193">IF(OR(M940="W",M940="M",M940="ENE"),"we",IF(OR(M940="MA",M940="NYC",M940="OH"),"sa1",IF(OR(M940="OS",M940="LAGS_SSE",M940="Speaker _S",M940="PADS_SSE"),"sl","lx")))</f>
        <v>lx</v>
      </c>
      <c r="W940" t="str">
        <f t="shared" ref="W940:W1003" si="194">IF(OR(M940="S",M940="M"),"fr",IF(OR(M940="W"),"ce","bk"))</f>
        <v>bk</v>
      </c>
      <c r="X940" t="str">
        <f t="shared" ref="X940:X1003" si="195">IF(T940="","",IF(OR(A940="W1900",A940="W1950",A940="W1970"),"ho","un"))</f>
        <v>un</v>
      </c>
      <c r="Y940" t="str">
        <f t="shared" ref="Y940:Y1003" si="196">IF(D940="LAGS","a","b")</f>
        <v>b</v>
      </c>
      <c r="AA940" t="str">
        <f t="shared" si="187"/>
        <v>const W1870BrookhavenMississippiINF608A= L.marker([31.58099,-88.53808], {icon: dp_lx}).bindPopup('Brookhaven, Mississippi&lt;br&gt;&lt;span style=font-size:11px&gt;White 1875-99&lt;/span&gt;&lt;br&gt;INF608A non-DASS').addTo(W1870);</v>
      </c>
      <c r="AG940" t="s">
        <v>8641</v>
      </c>
      <c r="BL940" t="s">
        <v>5895</v>
      </c>
    </row>
    <row r="941" spans="1:64">
      <c r="A941" s="30" t="s">
        <v>5325</v>
      </c>
      <c r="B941" s="31" t="s">
        <v>2725</v>
      </c>
      <c r="C941" s="31"/>
      <c r="D941" t="s">
        <v>3937</v>
      </c>
      <c r="F941" s="46" t="s">
        <v>2726</v>
      </c>
      <c r="G941" s="31" t="s">
        <v>1505</v>
      </c>
      <c r="H941" s="31"/>
      <c r="I941" s="51">
        <v>-90.752870000000001</v>
      </c>
      <c r="J941" s="51">
        <v>30.396850000000001</v>
      </c>
      <c r="K941" s="32"/>
      <c r="L941" s="32"/>
      <c r="M941" s="32"/>
      <c r="N941" t="str">
        <f t="shared" si="189"/>
        <v>Moss Point, Mississippi&lt;br&gt;&lt;span style=font-size:11px&gt;White 1875-99&lt;/span&gt;&lt;br&gt;INF618 non-DASS</v>
      </c>
      <c r="O941" t="str">
        <f t="shared" si="191"/>
        <v>W1870MossPointMississippiINF618</v>
      </c>
      <c r="R941" t="str">
        <f t="shared" si="190"/>
        <v>dp</v>
      </c>
      <c r="S941" t="str">
        <f t="shared" si="192"/>
        <v>ar</v>
      </c>
      <c r="T941" t="str">
        <f t="shared" si="188"/>
        <v>r0</v>
      </c>
      <c r="U941" t="str">
        <f>IF(M941="consonant",#REF!,"")</f>
        <v/>
      </c>
      <c r="V941" t="str">
        <f t="shared" si="193"/>
        <v>lx</v>
      </c>
      <c r="W941" t="str">
        <f t="shared" si="194"/>
        <v>bk</v>
      </c>
      <c r="X941" t="str">
        <f t="shared" si="195"/>
        <v>un</v>
      </c>
      <c r="Y941" t="str">
        <f t="shared" si="196"/>
        <v>b</v>
      </c>
      <c r="AA941" t="str">
        <f t="shared" si="187"/>
        <v>const W1870MossPointMississippiINF618= L.marker([30.39685,-90.75287], {icon: dp_lx}).bindPopup('Moss Point, Mississippi&lt;br&gt;&lt;span style=font-size:11px&gt;White 1875-99&lt;/span&gt;&lt;br&gt;INF618 non-DASS').addTo(W1870);</v>
      </c>
      <c r="AG941" t="s">
        <v>8642</v>
      </c>
      <c r="BL941" t="s">
        <v>5896</v>
      </c>
    </row>
    <row r="942" spans="1:64">
      <c r="A942" s="30" t="s">
        <v>5325</v>
      </c>
      <c r="B942" s="31" t="s">
        <v>2732</v>
      </c>
      <c r="C942" s="31"/>
      <c r="D942" t="s">
        <v>3937</v>
      </c>
      <c r="F942" s="46" t="s">
        <v>1804</v>
      </c>
      <c r="G942" s="31" t="s">
        <v>5293</v>
      </c>
      <c r="H942" s="31"/>
      <c r="I942" s="51">
        <v>-91.150369999999995</v>
      </c>
      <c r="J942" s="51">
        <v>30.503119999999999</v>
      </c>
      <c r="K942" s="32"/>
      <c r="L942" s="32"/>
      <c r="M942" s="32"/>
      <c r="N942" t="str">
        <f t="shared" si="189"/>
        <v>Livingston, Louisiana&lt;br&gt;&lt;span style=font-size:11px&gt;White 1875-99&lt;/span&gt;&lt;br&gt;INF636 non-DASS</v>
      </c>
      <c r="O942" t="str">
        <f t="shared" si="191"/>
        <v>W1870LivingstonLouisianaINF636</v>
      </c>
      <c r="R942" t="str">
        <f t="shared" si="190"/>
        <v>dp</v>
      </c>
      <c r="S942" t="str">
        <f t="shared" si="192"/>
        <v>ar</v>
      </c>
      <c r="T942" t="str">
        <f t="shared" si="188"/>
        <v>r0</v>
      </c>
      <c r="U942" t="str">
        <f>IF(M942="consonant",#REF!,"")</f>
        <v/>
      </c>
      <c r="V942" t="str">
        <f t="shared" si="193"/>
        <v>lx</v>
      </c>
      <c r="W942" t="str">
        <f t="shared" si="194"/>
        <v>bk</v>
      </c>
      <c r="X942" t="str">
        <f t="shared" si="195"/>
        <v>un</v>
      </c>
      <c r="Y942" t="str">
        <f t="shared" si="196"/>
        <v>b</v>
      </c>
      <c r="AA942" t="str">
        <f t="shared" si="187"/>
        <v>const W1870LivingstonLouisianaINF636= L.marker([30.50312,-91.15037], {icon: dp_lx}).bindPopup('Livingston, Louisiana&lt;br&gt;&lt;span style=font-size:11px&gt;White 1875-99&lt;/span&gt;&lt;br&gt;INF636 non-DASS').addTo(W1870);</v>
      </c>
      <c r="AG942" t="s">
        <v>8643</v>
      </c>
      <c r="BL942" t="s">
        <v>5897</v>
      </c>
    </row>
    <row r="943" spans="1:64">
      <c r="A943" s="30" t="s">
        <v>5325</v>
      </c>
      <c r="B943" s="31" t="s">
        <v>2733</v>
      </c>
      <c r="C943" s="31"/>
      <c r="D943" t="s">
        <v>3937</v>
      </c>
      <c r="F943" s="46" t="s">
        <v>1488</v>
      </c>
      <c r="G943" s="31" t="s">
        <v>5293</v>
      </c>
      <c r="H943" s="31"/>
      <c r="I943" s="51">
        <v>-91.55265</v>
      </c>
      <c r="J943" s="51">
        <v>30.6477</v>
      </c>
      <c r="K943" s="32"/>
      <c r="L943" s="32"/>
      <c r="M943" s="32"/>
      <c r="N943" t="str">
        <f t="shared" si="189"/>
        <v>Zachary, Louisiana&lt;br&gt;&lt;span style=font-size:11px&gt;White 1875-99&lt;/span&gt;&lt;br&gt;INF639 non-DASS</v>
      </c>
      <c r="O943" t="str">
        <f t="shared" si="191"/>
        <v>W1870ZacharyLouisianaINF639</v>
      </c>
      <c r="R943" t="str">
        <f t="shared" si="190"/>
        <v>dp</v>
      </c>
      <c r="S943" t="str">
        <f t="shared" si="192"/>
        <v>ar</v>
      </c>
      <c r="T943" t="str">
        <f t="shared" si="188"/>
        <v>r0</v>
      </c>
      <c r="U943" t="str">
        <f>IF(M943="consonant",#REF!,"")</f>
        <v/>
      </c>
      <c r="V943" t="str">
        <f t="shared" si="193"/>
        <v>lx</v>
      </c>
      <c r="W943" t="str">
        <f t="shared" si="194"/>
        <v>bk</v>
      </c>
      <c r="X943" t="str">
        <f t="shared" si="195"/>
        <v>un</v>
      </c>
      <c r="Y943" t="str">
        <f t="shared" si="196"/>
        <v>b</v>
      </c>
      <c r="AA943" t="str">
        <f t="shared" si="187"/>
        <v>const W1870ZacharyLouisianaINF639= L.marker([30.6477,-91.55265], {icon: dp_lx}).bindPopup('Zachary, Louisiana&lt;br&gt;&lt;span style=font-size:11px&gt;White 1875-99&lt;/span&gt;&lt;br&gt;INF639 non-DASS').addTo(W1870);</v>
      </c>
      <c r="AG943" t="s">
        <v>8644</v>
      </c>
      <c r="BL943" t="s">
        <v>5898</v>
      </c>
    </row>
    <row r="944" spans="1:64">
      <c r="A944" s="30" t="s">
        <v>5325</v>
      </c>
      <c r="B944" s="31" t="s">
        <v>2750</v>
      </c>
      <c r="C944" s="31"/>
      <c r="D944" t="s">
        <v>3937</v>
      </c>
      <c r="F944" s="46" t="s">
        <v>2752</v>
      </c>
      <c r="G944" s="31" t="s">
        <v>2751</v>
      </c>
      <c r="H944" s="31"/>
      <c r="I944" s="51">
        <v>-92.274060000000006</v>
      </c>
      <c r="J944" s="51">
        <v>34.49841</v>
      </c>
      <c r="K944" s="32"/>
      <c r="L944" s="32"/>
      <c r="M944" s="32"/>
      <c r="N944" t="str">
        <f t="shared" si="189"/>
        <v>Stuttgart, Arkansas&lt;br&gt;&lt;span style=font-size:11px&gt;White 1875-99&lt;/span&gt;&lt;br&gt;INF700 non-DASS</v>
      </c>
      <c r="O944" t="str">
        <f t="shared" si="191"/>
        <v>W1870StuttgartArkansasINF700</v>
      </c>
      <c r="R944" t="str">
        <f t="shared" si="190"/>
        <v>dp</v>
      </c>
      <c r="S944" t="str">
        <f t="shared" si="192"/>
        <v>ar</v>
      </c>
      <c r="T944" t="str">
        <f t="shared" si="188"/>
        <v>r0</v>
      </c>
      <c r="U944" t="str">
        <f>IF(M944="consonant",#REF!,"")</f>
        <v/>
      </c>
      <c r="V944" t="str">
        <f t="shared" si="193"/>
        <v>lx</v>
      </c>
      <c r="W944" t="str">
        <f t="shared" si="194"/>
        <v>bk</v>
      </c>
      <c r="X944" t="str">
        <f t="shared" si="195"/>
        <v>un</v>
      </c>
      <c r="Y944" t="str">
        <f t="shared" si="196"/>
        <v>b</v>
      </c>
      <c r="AA944" t="str">
        <f t="shared" si="187"/>
        <v>const W1870StuttgartArkansasINF700= L.marker([34.49841,-92.27406], {icon: dp_lx}).bindPopup('Stuttgart, Arkansas&lt;br&gt;&lt;span style=font-size:11px&gt;White 1875-99&lt;/span&gt;&lt;br&gt;INF700 non-DASS').addTo(W1870);</v>
      </c>
      <c r="AG944" t="s">
        <v>8645</v>
      </c>
      <c r="BL944" t="s">
        <v>5899</v>
      </c>
    </row>
    <row r="945" spans="1:64">
      <c r="A945" s="30" t="s">
        <v>5325</v>
      </c>
      <c r="B945" s="31" t="s">
        <v>2753</v>
      </c>
      <c r="C945" s="31"/>
      <c r="D945" t="s">
        <v>3937</v>
      </c>
      <c r="F945" s="46" t="s">
        <v>11</v>
      </c>
      <c r="G945" s="31" t="s">
        <v>2751</v>
      </c>
      <c r="H945" s="31"/>
      <c r="I945" s="51">
        <v>-92.706119999999999</v>
      </c>
      <c r="J945" s="51">
        <v>34.747579999999999</v>
      </c>
      <c r="K945" s="32"/>
      <c r="L945" s="32"/>
      <c r="M945" s="32"/>
      <c r="N945" t="str">
        <f t="shared" si="189"/>
        <v>Little Rock, Arkansas&lt;br&gt;&lt;span style=font-size:11px&gt;White 1875-99&lt;/span&gt;&lt;br&gt;INF705 non-DASS</v>
      </c>
      <c r="O945" t="str">
        <f t="shared" si="191"/>
        <v>W1870LittleRockArkansasINF705</v>
      </c>
      <c r="R945" t="str">
        <f t="shared" si="190"/>
        <v>dp</v>
      </c>
      <c r="S945" t="str">
        <f t="shared" si="192"/>
        <v>ar</v>
      </c>
      <c r="T945" t="str">
        <f t="shared" si="188"/>
        <v>r0</v>
      </c>
      <c r="U945" t="str">
        <f>IF(M945="consonant",#REF!,"")</f>
        <v/>
      </c>
      <c r="V945" t="str">
        <f t="shared" si="193"/>
        <v>lx</v>
      </c>
      <c r="W945" t="str">
        <f t="shared" si="194"/>
        <v>bk</v>
      </c>
      <c r="X945" t="str">
        <f t="shared" si="195"/>
        <v>un</v>
      </c>
      <c r="Y945" t="str">
        <f t="shared" si="196"/>
        <v>b</v>
      </c>
      <c r="AA945" t="str">
        <f t="shared" si="187"/>
        <v>const W1870LittleRockArkansasINF705= L.marker([34.74758,-92.70612], {icon: dp_lx}).bindPopup('Little Rock, Arkansas&lt;br&gt;&lt;span style=font-size:11px&gt;White 1875-99&lt;/span&gt;&lt;br&gt;INF705 non-DASS').addTo(W1870);</v>
      </c>
      <c r="AG945" t="s">
        <v>8646</v>
      </c>
      <c r="BL945" t="s">
        <v>5900</v>
      </c>
    </row>
    <row r="946" spans="1:64">
      <c r="A946" s="30" t="s">
        <v>5325</v>
      </c>
      <c r="B946" s="31" t="s">
        <v>2798</v>
      </c>
      <c r="C946" s="31"/>
      <c r="D946" t="s">
        <v>3937</v>
      </c>
      <c r="F946" s="46" t="s">
        <v>2800</v>
      </c>
      <c r="G946" s="31" t="s">
        <v>5293</v>
      </c>
      <c r="H946" s="31"/>
      <c r="I946" s="51">
        <v>-97.101900000000001</v>
      </c>
      <c r="J946" s="51">
        <v>31.51951</v>
      </c>
      <c r="K946" s="32"/>
      <c r="L946" s="32"/>
      <c r="M946" s="32"/>
      <c r="N946" t="str">
        <f t="shared" si="189"/>
        <v>Colfax, Louisiana&lt;br&gt;&lt;span style=font-size:11px&gt;White 1875-99&lt;/span&gt;&lt;br&gt;INF795 non-DASS</v>
      </c>
      <c r="O946" t="str">
        <f t="shared" si="191"/>
        <v>W1870ColfaxLouisianaINF795</v>
      </c>
      <c r="R946" t="str">
        <f t="shared" si="190"/>
        <v>dp</v>
      </c>
      <c r="S946" t="str">
        <f t="shared" si="192"/>
        <v>ar</v>
      </c>
      <c r="T946" t="str">
        <f t="shared" si="188"/>
        <v>r0</v>
      </c>
      <c r="U946" t="str">
        <f>IF(M946="consonant",#REF!,"")</f>
        <v/>
      </c>
      <c r="V946" t="str">
        <f t="shared" si="193"/>
        <v>lx</v>
      </c>
      <c r="W946" t="str">
        <f t="shared" si="194"/>
        <v>bk</v>
      </c>
      <c r="X946" t="str">
        <f t="shared" si="195"/>
        <v>un</v>
      </c>
      <c r="Y946" t="str">
        <f t="shared" si="196"/>
        <v>b</v>
      </c>
      <c r="AA946" t="str">
        <f t="shared" si="187"/>
        <v>const W1870ColfaxLouisianaINF795= L.marker([31.51951,-97.1019], {icon: dp_lx}).bindPopup('Colfax, Louisiana&lt;br&gt;&lt;span style=font-size:11px&gt;White 1875-99&lt;/span&gt;&lt;br&gt;INF795 non-DASS').addTo(W1870);</v>
      </c>
      <c r="AG946" t="s">
        <v>8647</v>
      </c>
      <c r="BL946" t="s">
        <v>5901</v>
      </c>
    </row>
    <row r="947" spans="1:64">
      <c r="A947" s="30" t="s">
        <v>5325</v>
      </c>
      <c r="B947" s="31" t="s">
        <v>2821</v>
      </c>
      <c r="C947" s="31"/>
      <c r="D947" t="s">
        <v>3937</v>
      </c>
      <c r="F947" s="46" t="s">
        <v>2822</v>
      </c>
      <c r="G947" s="31" t="s">
        <v>5294</v>
      </c>
      <c r="H947" s="31"/>
      <c r="I947" s="51">
        <v>-85.012079999999997</v>
      </c>
      <c r="J947" s="51">
        <v>32.431220000000003</v>
      </c>
      <c r="K947" s="32"/>
      <c r="L947" s="32"/>
      <c r="M947" s="32"/>
      <c r="N947" t="str">
        <f t="shared" si="189"/>
        <v>Venus, Texas&lt;br&gt;&lt;span style=font-size:11px&gt;White 1875-99&lt;/span&gt;&lt;br&gt;INF851 non-DASS</v>
      </c>
      <c r="O947" t="str">
        <f t="shared" si="191"/>
        <v>W1870VenusTexasINF851</v>
      </c>
      <c r="R947" t="str">
        <f t="shared" si="190"/>
        <v>dp</v>
      </c>
      <c r="S947" t="str">
        <f t="shared" si="192"/>
        <v>ar</v>
      </c>
      <c r="T947" t="str">
        <f t="shared" si="188"/>
        <v>r0</v>
      </c>
      <c r="U947" t="str">
        <f>IF(M947="consonant",#REF!,"")</f>
        <v/>
      </c>
      <c r="V947" t="str">
        <f t="shared" si="193"/>
        <v>lx</v>
      </c>
      <c r="W947" t="str">
        <f t="shared" si="194"/>
        <v>bk</v>
      </c>
      <c r="X947" t="str">
        <f t="shared" si="195"/>
        <v>un</v>
      </c>
      <c r="Y947" t="str">
        <f t="shared" si="196"/>
        <v>b</v>
      </c>
      <c r="AA947" t="str">
        <f t="shared" si="187"/>
        <v>const W1870VenusTexasINF851= L.marker([32.43122,-85.01208], {icon: dp_lx}).bindPopup('Venus, Texas&lt;br&gt;&lt;span style=font-size:11px&gt;White 1875-99&lt;/span&gt;&lt;br&gt;INF851 non-DASS').addTo(W1870);</v>
      </c>
      <c r="AG947" t="s">
        <v>8648</v>
      </c>
      <c r="BL947" t="s">
        <v>5902</v>
      </c>
    </row>
    <row r="948" spans="1:64">
      <c r="A948" s="30" t="s">
        <v>5325</v>
      </c>
      <c r="B948" s="31" t="s">
        <v>2474</v>
      </c>
      <c r="C948" s="31"/>
      <c r="D948" t="s">
        <v>3937</v>
      </c>
      <c r="F948" s="46" t="s">
        <v>236</v>
      </c>
      <c r="G948" s="31" t="s">
        <v>904</v>
      </c>
      <c r="H948" s="31"/>
      <c r="I948" s="51">
        <v>-84.348920000000007</v>
      </c>
      <c r="J948" s="51">
        <v>35.495179999999998</v>
      </c>
      <c r="K948" s="32"/>
      <c r="L948" s="32"/>
      <c r="M948" s="32"/>
      <c r="N948" t="str">
        <f t="shared" si="189"/>
        <v>Dayton, Tennessee&lt;br&gt;&lt;span style=font-size:11px&gt;White 1875-99&lt;/span&gt;&lt;br&gt;INF048 non-DASS</v>
      </c>
      <c r="O948" t="str">
        <f t="shared" si="191"/>
        <v>W1870DaytonTennesseeINF048</v>
      </c>
      <c r="R948" t="str">
        <f t="shared" si="190"/>
        <v>dp</v>
      </c>
      <c r="S948" t="str">
        <f t="shared" si="192"/>
        <v>ar</v>
      </c>
      <c r="T948" t="str">
        <f t="shared" si="188"/>
        <v>r0</v>
      </c>
      <c r="U948" t="str">
        <f>IF(M948="consonant",#REF!,"")</f>
        <v/>
      </c>
      <c r="V948" t="str">
        <f t="shared" si="193"/>
        <v>lx</v>
      </c>
      <c r="W948" t="str">
        <f t="shared" si="194"/>
        <v>bk</v>
      </c>
      <c r="X948" t="str">
        <f t="shared" si="195"/>
        <v>un</v>
      </c>
      <c r="Y948" t="str">
        <f t="shared" si="196"/>
        <v>b</v>
      </c>
      <c r="AA948" t="str">
        <f t="shared" si="187"/>
        <v>const W1870DaytonTennesseeINF048= L.marker([35.49518,-84.34892], {icon: dp_lx}).bindPopup('Dayton, Tennessee&lt;br&gt;&lt;span style=font-size:11px&gt;White 1875-99&lt;/span&gt;&lt;br&gt;INF048 non-DASS').addTo(W1870);</v>
      </c>
      <c r="AG948" t="s">
        <v>8649</v>
      </c>
      <c r="BL948" t="s">
        <v>5903</v>
      </c>
    </row>
    <row r="949" spans="1:64">
      <c r="A949" s="30" t="s">
        <v>5325</v>
      </c>
      <c r="B949" s="31" t="s">
        <v>2503</v>
      </c>
      <c r="C949" s="31"/>
      <c r="D949" t="s">
        <v>3937</v>
      </c>
      <c r="F949" s="46" t="s">
        <v>70</v>
      </c>
      <c r="G949" s="31" t="s">
        <v>5289</v>
      </c>
      <c r="H949" s="31"/>
      <c r="I949" s="51">
        <v>-84.417699999999996</v>
      </c>
      <c r="J949" s="51">
        <v>33.773919999999997</v>
      </c>
      <c r="K949" s="32"/>
      <c r="L949" s="32"/>
      <c r="M949" s="32"/>
      <c r="N949" t="str">
        <f t="shared" si="189"/>
        <v>Atlanta, Georgia&lt;br&gt;&lt;span style=font-size:11px&gt;White 1875-99&lt;/span&gt;&lt;br&gt;INF102A non-DASS</v>
      </c>
      <c r="O949" t="str">
        <f t="shared" si="191"/>
        <v>W1870AtlantaGeorgiaINF102A</v>
      </c>
      <c r="R949" t="str">
        <f t="shared" si="190"/>
        <v>dp</v>
      </c>
      <c r="S949" t="str">
        <f t="shared" si="192"/>
        <v>ar</v>
      </c>
      <c r="T949" t="str">
        <f t="shared" si="188"/>
        <v>r0</v>
      </c>
      <c r="U949" t="str">
        <f>IF(M949="consonant",#REF!,"")</f>
        <v/>
      </c>
      <c r="V949" t="str">
        <f t="shared" si="193"/>
        <v>lx</v>
      </c>
      <c r="W949" t="str">
        <f t="shared" si="194"/>
        <v>bk</v>
      </c>
      <c r="X949" t="str">
        <f t="shared" si="195"/>
        <v>un</v>
      </c>
      <c r="Y949" t="str">
        <f t="shared" si="196"/>
        <v>b</v>
      </c>
      <c r="AA949" t="str">
        <f t="shared" ref="AA949:AA1012" si="197">IF(OR(R949="",V949=""),"",IF(I949="","","const "&amp;O949&amp;"= L.marker(["&amp;J949&amp;","&amp;I949&amp;"], {icon: "&amp;R949&amp;"_"&amp;V949&amp;"}).bindPopup('"&amp;N949&amp;"').addTo("&amp;A949&amp;");"))</f>
        <v>const W1870AtlantaGeorgiaINF102A= L.marker([33.77392,-84.4177], {icon: dp_lx}).bindPopup('Atlanta, Georgia&lt;br&gt;&lt;span style=font-size:11px&gt;White 1875-99&lt;/span&gt;&lt;br&gt;INF102A non-DASS').addTo(W1870);</v>
      </c>
      <c r="AG949" t="s">
        <v>8650</v>
      </c>
      <c r="BL949" t="s">
        <v>5904</v>
      </c>
    </row>
    <row r="950" spans="1:64">
      <c r="A950" s="30" t="s">
        <v>5325</v>
      </c>
      <c r="B950" s="31" t="s">
        <v>2510</v>
      </c>
      <c r="C950" s="31"/>
      <c r="D950" t="s">
        <v>3937</v>
      </c>
      <c r="F950" s="46" t="s">
        <v>2511</v>
      </c>
      <c r="G950" s="31" t="s">
        <v>5289</v>
      </c>
      <c r="H950" s="31"/>
      <c r="I950" s="51">
        <v>-84.155337000000003</v>
      </c>
      <c r="J950" s="51">
        <v>33.392389999999999</v>
      </c>
      <c r="K950" s="32"/>
      <c r="L950" s="32"/>
      <c r="M950" s="32"/>
      <c r="N950" t="str">
        <f t="shared" si="189"/>
        <v>Inman, Georgia&lt;br&gt;&lt;span style=font-size:11px&gt;White 1875-99&lt;/span&gt;&lt;br&gt;INF113 non-DASS</v>
      </c>
      <c r="O950" t="str">
        <f t="shared" si="191"/>
        <v>W1870InmanGeorgiaINF113</v>
      </c>
      <c r="R950" t="str">
        <f t="shared" si="190"/>
        <v>dp</v>
      </c>
      <c r="S950" t="str">
        <f t="shared" si="192"/>
        <v>ar</v>
      </c>
      <c r="T950" t="str">
        <f t="shared" ref="T950:T1013" si="198">IF(M950="rhot","",IF(M950="AAE_7R","r7",IF(AND(D950="(Labov et al, 2003)",M950="W"),"r3","r0")))</f>
        <v>r0</v>
      </c>
      <c r="U950" t="str">
        <f>IF(M950="consonant",#REF!,"")</f>
        <v/>
      </c>
      <c r="V950" t="str">
        <f t="shared" si="193"/>
        <v>lx</v>
      </c>
      <c r="W950" t="str">
        <f t="shared" si="194"/>
        <v>bk</v>
      </c>
      <c r="X950" t="str">
        <f t="shared" si="195"/>
        <v>un</v>
      </c>
      <c r="Y950" t="str">
        <f t="shared" si="196"/>
        <v>b</v>
      </c>
      <c r="AA950" t="str">
        <f t="shared" si="197"/>
        <v>const W1870InmanGeorgiaINF113= L.marker([33.39239,-84.155337], {icon: dp_lx}).bindPopup('Inman, Georgia&lt;br&gt;&lt;span style=font-size:11px&gt;White 1875-99&lt;/span&gt;&lt;br&gt;INF113 non-DASS').addTo(W1870);</v>
      </c>
      <c r="AG950" t="s">
        <v>8651</v>
      </c>
      <c r="BL950" t="s">
        <v>5905</v>
      </c>
    </row>
    <row r="951" spans="1:64">
      <c r="A951" s="30" t="s">
        <v>5325</v>
      </c>
      <c r="B951" s="31" t="s">
        <v>2521</v>
      </c>
      <c r="C951" s="31"/>
      <c r="D951" t="s">
        <v>3937</v>
      </c>
      <c r="F951" s="46" t="s">
        <v>2520</v>
      </c>
      <c r="G951" s="31" t="s">
        <v>5289</v>
      </c>
      <c r="H951" s="31"/>
      <c r="I951" s="51">
        <v>-81.552369999999996</v>
      </c>
      <c r="J951" s="51">
        <v>33.054600000000001</v>
      </c>
      <c r="K951" s="32"/>
      <c r="L951" s="32"/>
      <c r="M951" s="32"/>
      <c r="N951" t="str">
        <f t="shared" si="189"/>
        <v>Barnesville, Georgia&lt;br&gt;&lt;span style=font-size:11px&gt;White 1875-99&lt;/span&gt;&lt;br&gt;INF133B non-DASS</v>
      </c>
      <c r="O951" t="str">
        <f t="shared" si="191"/>
        <v>W1870BarnesvilleGeorgiaINF133B</v>
      </c>
      <c r="R951" t="str">
        <f t="shared" si="190"/>
        <v>dp</v>
      </c>
      <c r="S951" t="str">
        <f t="shared" si="192"/>
        <v>ar</v>
      </c>
      <c r="T951" t="str">
        <f t="shared" si="198"/>
        <v>r0</v>
      </c>
      <c r="U951" t="str">
        <f>IF(M951="consonant",#REF!,"")</f>
        <v/>
      </c>
      <c r="V951" t="str">
        <f t="shared" si="193"/>
        <v>lx</v>
      </c>
      <c r="W951" t="str">
        <f t="shared" si="194"/>
        <v>bk</v>
      </c>
      <c r="X951" t="str">
        <f t="shared" si="195"/>
        <v>un</v>
      </c>
      <c r="Y951" t="str">
        <f t="shared" si="196"/>
        <v>b</v>
      </c>
      <c r="AA951" t="str">
        <f t="shared" si="197"/>
        <v>const W1870BarnesvilleGeorgiaINF133B= L.marker([33.0546,-81.55237], {icon: dp_lx}).bindPopup('Barnesville, Georgia&lt;br&gt;&lt;span style=font-size:11px&gt;White 1875-99&lt;/span&gt;&lt;br&gt;INF133B non-DASS').addTo(W1870);</v>
      </c>
      <c r="AG951" t="s">
        <v>8652</v>
      </c>
      <c r="BL951" t="s">
        <v>5906</v>
      </c>
    </row>
    <row r="952" spans="1:64">
      <c r="A952" s="30" t="s">
        <v>5325</v>
      </c>
      <c r="B952" s="31" t="s">
        <v>2550</v>
      </c>
      <c r="C952" s="31"/>
      <c r="D952" t="s">
        <v>3937</v>
      </c>
      <c r="F952" s="46" t="s">
        <v>2551</v>
      </c>
      <c r="G952" s="31" t="s">
        <v>5289</v>
      </c>
      <c r="H952" s="31"/>
      <c r="I952" s="51">
        <v>-83.980450000000005</v>
      </c>
      <c r="J952" s="51">
        <v>30.733529999999998</v>
      </c>
      <c r="K952" s="32"/>
      <c r="L952" s="32"/>
      <c r="M952" s="32"/>
      <c r="N952" t="str">
        <f t="shared" si="189"/>
        <v>St. Marys, Georgia&lt;br&gt;&lt;span style=font-size:11px&gt;White 1875-99&lt;/span&gt;&lt;br&gt;INF195 non-DASS</v>
      </c>
      <c r="O952" t="str">
        <f t="shared" si="191"/>
        <v>W1870StMarysGeorgiaINF195</v>
      </c>
      <c r="R952" t="str">
        <f t="shared" si="190"/>
        <v>dp</v>
      </c>
      <c r="S952" t="str">
        <f t="shared" si="192"/>
        <v>ar</v>
      </c>
      <c r="T952" t="str">
        <f t="shared" si="198"/>
        <v>r0</v>
      </c>
      <c r="U952" t="str">
        <f>IF(M952="consonant",#REF!,"")</f>
        <v/>
      </c>
      <c r="V952" t="str">
        <f t="shared" si="193"/>
        <v>lx</v>
      </c>
      <c r="W952" t="str">
        <f t="shared" si="194"/>
        <v>bk</v>
      </c>
      <c r="X952" t="str">
        <f t="shared" si="195"/>
        <v>un</v>
      </c>
      <c r="Y952" t="str">
        <f t="shared" si="196"/>
        <v>b</v>
      </c>
      <c r="AA952" t="str">
        <f t="shared" si="197"/>
        <v>const W1870StMarysGeorgiaINF195= L.marker([30.73353,-83.98045], {icon: dp_lx}).bindPopup('St. Marys, Georgia&lt;br&gt;&lt;span style=font-size:11px&gt;White 1875-99&lt;/span&gt;&lt;br&gt;INF195 non-DASS').addTo(W1870);</v>
      </c>
      <c r="AG952" t="s">
        <v>8653</v>
      </c>
      <c r="BL952" t="s">
        <v>6479</v>
      </c>
    </row>
    <row r="953" spans="1:64">
      <c r="A953" s="30" t="s">
        <v>5325</v>
      </c>
      <c r="B953" s="31" t="s">
        <v>2556</v>
      </c>
      <c r="C953" s="31"/>
      <c r="D953" t="s">
        <v>3937</v>
      </c>
      <c r="F953" s="46" t="s">
        <v>1722</v>
      </c>
      <c r="G953" s="31" t="s">
        <v>5289</v>
      </c>
      <c r="H953" s="31"/>
      <c r="I953" s="51">
        <v>-84.351089999999999</v>
      </c>
      <c r="J953" s="51">
        <v>30.836349999999999</v>
      </c>
      <c r="K953" s="32"/>
      <c r="L953" s="32"/>
      <c r="M953" s="32"/>
      <c r="N953" t="str">
        <f t="shared" si="189"/>
        <v>Thomasville, Georgia&lt;br&gt;&lt;span style=font-size:11px&gt;White 1875-99&lt;/span&gt;&lt;br&gt;INF213 non-DASS</v>
      </c>
      <c r="O953" t="str">
        <f t="shared" si="191"/>
        <v>W1870ThomasvilleGeorgiaINF213</v>
      </c>
      <c r="R953" t="str">
        <f t="shared" si="190"/>
        <v>dp</v>
      </c>
      <c r="S953" t="str">
        <f t="shared" si="192"/>
        <v>ar</v>
      </c>
      <c r="T953" t="str">
        <f t="shared" si="198"/>
        <v>r0</v>
      </c>
      <c r="U953" t="str">
        <f>IF(M953="consonant",#REF!,"")</f>
        <v/>
      </c>
      <c r="V953" t="str">
        <f t="shared" si="193"/>
        <v>lx</v>
      </c>
      <c r="W953" t="str">
        <f t="shared" si="194"/>
        <v>bk</v>
      </c>
      <c r="X953" t="str">
        <f t="shared" si="195"/>
        <v>un</v>
      </c>
      <c r="Y953" t="str">
        <f t="shared" si="196"/>
        <v>b</v>
      </c>
      <c r="AA953" t="str">
        <f t="shared" si="197"/>
        <v>const W1870ThomasvilleGeorgiaINF213= L.marker([30.83635,-84.35109], {icon: dp_lx}).bindPopup('Thomasville, Georgia&lt;br&gt;&lt;span style=font-size:11px&gt;White 1875-99&lt;/span&gt;&lt;br&gt;INF213 non-DASS').addTo(W1870);</v>
      </c>
      <c r="AG953" t="s">
        <v>8654</v>
      </c>
      <c r="BL953" t="s">
        <v>5907</v>
      </c>
    </row>
    <row r="954" spans="1:64">
      <c r="A954" s="30" t="s">
        <v>5325</v>
      </c>
      <c r="B954" s="31" t="s">
        <v>2142</v>
      </c>
      <c r="C954" s="31"/>
      <c r="D954" t="s">
        <v>3937</v>
      </c>
      <c r="F954" s="46" t="s">
        <v>2143</v>
      </c>
      <c r="G954" s="31" t="s">
        <v>5289</v>
      </c>
      <c r="H954" s="31"/>
      <c r="I954" s="51">
        <v>-87.739249999999998</v>
      </c>
      <c r="J954" s="51">
        <v>31.313680000000002</v>
      </c>
      <c r="K954" s="32"/>
      <c r="L954" s="32"/>
      <c r="M954" s="32"/>
      <c r="N954" t="str">
        <f t="shared" si="189"/>
        <v>Newton, Georgia&lt;br&gt;&lt;span style=font-size:11px&gt;White 1875-99&lt;/span&gt;&lt;br&gt;INF221 non-DASS</v>
      </c>
      <c r="O954" t="str">
        <f t="shared" si="191"/>
        <v>W1870NewtonGeorgiaINF221</v>
      </c>
      <c r="R954" t="str">
        <f t="shared" si="190"/>
        <v>dp</v>
      </c>
      <c r="S954" t="str">
        <f t="shared" si="192"/>
        <v>ar</v>
      </c>
      <c r="T954" t="str">
        <f t="shared" si="198"/>
        <v>r0</v>
      </c>
      <c r="U954" t="str">
        <f>IF(M954="consonant",#REF!,"")</f>
        <v/>
      </c>
      <c r="V954" t="str">
        <f t="shared" si="193"/>
        <v>lx</v>
      </c>
      <c r="W954" t="str">
        <f t="shared" si="194"/>
        <v>bk</v>
      </c>
      <c r="X954" t="str">
        <f t="shared" si="195"/>
        <v>un</v>
      </c>
      <c r="Y954" t="str">
        <f t="shared" si="196"/>
        <v>b</v>
      </c>
      <c r="AA954" t="str">
        <f t="shared" si="197"/>
        <v>const W1870NewtonGeorgiaINF221= L.marker([31.31368,-87.73925], {icon: dp_lx}).bindPopup('Newton, Georgia&lt;br&gt;&lt;span style=font-size:11px&gt;White 1875-99&lt;/span&gt;&lt;br&gt;INF221 non-DASS').addTo(W1870);</v>
      </c>
      <c r="AG954" t="s">
        <v>8655</v>
      </c>
      <c r="BL954" t="s">
        <v>5908</v>
      </c>
    </row>
    <row r="955" spans="1:64">
      <c r="A955" s="30" t="s">
        <v>5325</v>
      </c>
      <c r="B955" s="31" t="s">
        <v>2598</v>
      </c>
      <c r="C955" s="31"/>
      <c r="D955" t="s">
        <v>3937</v>
      </c>
      <c r="F955" s="46" t="s">
        <v>2599</v>
      </c>
      <c r="G955" s="31" t="s">
        <v>904</v>
      </c>
      <c r="H955" s="31"/>
      <c r="I955" s="51">
        <v>-86.714129999999997</v>
      </c>
      <c r="J955" s="51">
        <v>35.174379999999999</v>
      </c>
      <c r="K955" s="32"/>
      <c r="L955" s="32"/>
      <c r="M955" s="32"/>
      <c r="N955" t="str">
        <f t="shared" si="189"/>
        <v>Collinwood, Tennessee&lt;br&gt;&lt;span style=font-size:11px&gt;White 1875-99&lt;/span&gt;&lt;br&gt;INF336 non-DASS</v>
      </c>
      <c r="O955" t="str">
        <f t="shared" si="191"/>
        <v>W1870CollinwoodTennesseeINF336</v>
      </c>
      <c r="R955" t="str">
        <f t="shared" si="190"/>
        <v>dp</v>
      </c>
      <c r="S955" t="str">
        <f t="shared" si="192"/>
        <v>ar</v>
      </c>
      <c r="T955" t="str">
        <f t="shared" si="198"/>
        <v>r0</v>
      </c>
      <c r="U955" t="str">
        <f>IF(M955="consonant",#REF!,"")</f>
        <v/>
      </c>
      <c r="V955" t="str">
        <f t="shared" si="193"/>
        <v>lx</v>
      </c>
      <c r="W955" t="str">
        <f t="shared" si="194"/>
        <v>bk</v>
      </c>
      <c r="X955" t="str">
        <f t="shared" si="195"/>
        <v>un</v>
      </c>
      <c r="Y955" t="str">
        <f t="shared" si="196"/>
        <v>b</v>
      </c>
      <c r="AA955" t="str">
        <f t="shared" si="197"/>
        <v>const W1870CollinwoodTennesseeINF336= L.marker([35.17438,-86.71413], {icon: dp_lx}).bindPopup('Collinwood, Tennessee&lt;br&gt;&lt;span style=font-size:11px&gt;White 1875-99&lt;/span&gt;&lt;br&gt;INF336 non-DASS').addTo(W1870);</v>
      </c>
      <c r="AG955" t="s">
        <v>8656</v>
      </c>
      <c r="BL955" t="s">
        <v>5909</v>
      </c>
    </row>
    <row r="956" spans="1:64">
      <c r="A956" s="30" t="s">
        <v>5325</v>
      </c>
      <c r="B956" s="31" t="s">
        <v>2600</v>
      </c>
      <c r="C956" s="31"/>
      <c r="D956" t="s">
        <v>3937</v>
      </c>
      <c r="F956" s="46" t="s">
        <v>2601</v>
      </c>
      <c r="G956" s="31" t="s">
        <v>5298</v>
      </c>
      <c r="H956" s="31"/>
      <c r="I956" s="51">
        <v>873.89113999999995</v>
      </c>
      <c r="J956" s="51">
        <v>34.786499999999997</v>
      </c>
      <c r="K956" s="32"/>
      <c r="L956" s="32"/>
      <c r="M956" s="32"/>
      <c r="N956" t="str">
        <f t="shared" si="189"/>
        <v>Monrovia, Alabama&lt;br&gt;&lt;span style=font-size:11px&gt;White 1875-99&lt;/span&gt;&lt;br&gt;INF341 non-DASS</v>
      </c>
      <c r="O956" t="str">
        <f t="shared" si="191"/>
        <v>W1870MonroviaAlabamaINF341</v>
      </c>
      <c r="R956" t="str">
        <f t="shared" si="190"/>
        <v>dp</v>
      </c>
      <c r="S956" t="str">
        <f t="shared" si="192"/>
        <v>ar</v>
      </c>
      <c r="T956" t="str">
        <f t="shared" si="198"/>
        <v>r0</v>
      </c>
      <c r="U956" t="str">
        <f>IF(M956="consonant",#REF!,"")</f>
        <v/>
      </c>
      <c r="V956" t="str">
        <f t="shared" si="193"/>
        <v>lx</v>
      </c>
      <c r="W956" t="str">
        <f t="shared" si="194"/>
        <v>bk</v>
      </c>
      <c r="X956" t="str">
        <f t="shared" si="195"/>
        <v>un</v>
      </c>
      <c r="Y956" t="str">
        <f t="shared" si="196"/>
        <v>b</v>
      </c>
      <c r="AA956" t="str">
        <f t="shared" si="197"/>
        <v>const W1870MonroviaAlabamaINF341= L.marker([34.7865,873.89114], {icon: dp_lx}).bindPopup('Monrovia, Alabama&lt;br&gt;&lt;span style=font-size:11px&gt;White 1875-99&lt;/span&gt;&lt;br&gt;INF341 non-DASS').addTo(W1870);</v>
      </c>
      <c r="AG956" t="s">
        <v>8657</v>
      </c>
      <c r="BL956" t="s">
        <v>5910</v>
      </c>
    </row>
    <row r="957" spans="1:64">
      <c r="A957" s="30" t="s">
        <v>5325</v>
      </c>
      <c r="B957" s="31" t="s">
        <v>2605</v>
      </c>
      <c r="C957" s="31"/>
      <c r="D957" t="s">
        <v>3937</v>
      </c>
      <c r="F957" s="46" t="s">
        <v>2606</v>
      </c>
      <c r="G957" s="31" t="s">
        <v>5298</v>
      </c>
      <c r="H957" s="31"/>
      <c r="I957" s="51">
        <v>-87.024510000000006</v>
      </c>
      <c r="J957" s="51">
        <v>34.738790000000002</v>
      </c>
      <c r="K957" s="32"/>
      <c r="L957" s="32"/>
      <c r="M957" s="32"/>
      <c r="N957" t="str">
        <f t="shared" si="189"/>
        <v>Barton, Alabama&lt;br&gt;&lt;span style=font-size:11px&gt;White 1875-99&lt;/span&gt;&lt;br&gt;INF351 non-DASS</v>
      </c>
      <c r="O957" t="str">
        <f t="shared" si="191"/>
        <v>W1870BartonAlabamaINF351</v>
      </c>
      <c r="R957" t="str">
        <f t="shared" si="190"/>
        <v>dp</v>
      </c>
      <c r="S957" t="str">
        <f t="shared" si="192"/>
        <v>ar</v>
      </c>
      <c r="T957" t="str">
        <f t="shared" si="198"/>
        <v>r0</v>
      </c>
      <c r="U957" t="str">
        <f>IF(M957="consonant",#REF!,"")</f>
        <v/>
      </c>
      <c r="V957" t="str">
        <f t="shared" si="193"/>
        <v>lx</v>
      </c>
      <c r="W957" t="str">
        <f t="shared" si="194"/>
        <v>bk</v>
      </c>
      <c r="X957" t="str">
        <f t="shared" si="195"/>
        <v>un</v>
      </c>
      <c r="Y957" t="str">
        <f t="shared" si="196"/>
        <v>b</v>
      </c>
      <c r="AA957" t="str">
        <f t="shared" si="197"/>
        <v>const W1870BartonAlabamaINF351= L.marker([34.73879,-87.02451], {icon: dp_lx}).bindPopup('Barton, Alabama&lt;br&gt;&lt;span style=font-size:11px&gt;White 1875-99&lt;/span&gt;&lt;br&gt;INF351 non-DASS').addTo(W1870);</v>
      </c>
      <c r="AG957" t="s">
        <v>8658</v>
      </c>
      <c r="BL957" t="s">
        <v>5911</v>
      </c>
    </row>
    <row r="958" spans="1:64">
      <c r="A958" s="30" t="s">
        <v>5325</v>
      </c>
      <c r="B958" s="31" t="s">
        <v>2623</v>
      </c>
      <c r="C958" s="31"/>
      <c r="D958" t="s">
        <v>3937</v>
      </c>
      <c r="F958" s="46" t="s">
        <v>2624</v>
      </c>
      <c r="G958" s="31" t="s">
        <v>5298</v>
      </c>
      <c r="H958" s="31"/>
      <c r="I958" s="51">
        <v>-86.308679999999995</v>
      </c>
      <c r="J958" s="51">
        <v>32.431559999999998</v>
      </c>
      <c r="K958" s="32"/>
      <c r="L958" s="32"/>
      <c r="M958" s="32"/>
      <c r="N958" t="str">
        <f t="shared" si="189"/>
        <v>Selma, Alabama&lt;br&gt;&lt;span style=font-size:11px&gt;White 1875-99&lt;/span&gt;&lt;br&gt;INF403A non-DASS</v>
      </c>
      <c r="O958" t="str">
        <f t="shared" si="191"/>
        <v>W1870SelmaAlabamaINF403A</v>
      </c>
      <c r="R958" t="str">
        <f t="shared" si="190"/>
        <v>dp</v>
      </c>
      <c r="S958" t="str">
        <f t="shared" si="192"/>
        <v>ar</v>
      </c>
      <c r="T958" t="str">
        <f t="shared" si="198"/>
        <v>r0</v>
      </c>
      <c r="U958" t="str">
        <f>IF(M958="consonant",#REF!,"")</f>
        <v/>
      </c>
      <c r="V958" t="str">
        <f t="shared" si="193"/>
        <v>lx</v>
      </c>
      <c r="W958" t="str">
        <f t="shared" si="194"/>
        <v>bk</v>
      </c>
      <c r="X958" t="str">
        <f t="shared" si="195"/>
        <v>un</v>
      </c>
      <c r="Y958" t="str">
        <f t="shared" si="196"/>
        <v>b</v>
      </c>
      <c r="AA958" t="str">
        <f t="shared" si="197"/>
        <v>const W1870SelmaAlabamaINF403A= L.marker([32.43156,-86.30868], {icon: dp_lx}).bindPopup('Selma, Alabama&lt;br&gt;&lt;span style=font-size:11px&gt;White 1875-99&lt;/span&gt;&lt;br&gt;INF403A non-DASS').addTo(W1870);</v>
      </c>
      <c r="AG958" t="s">
        <v>8659</v>
      </c>
      <c r="BL958" t="s">
        <v>5912</v>
      </c>
    </row>
    <row r="959" spans="1:64">
      <c r="A959" s="30" t="s">
        <v>5325</v>
      </c>
      <c r="B959" s="31" t="s">
        <v>2629</v>
      </c>
      <c r="C959" s="31"/>
      <c r="D959" t="s">
        <v>3937</v>
      </c>
      <c r="F959" s="46" t="s">
        <v>456</v>
      </c>
      <c r="G959" s="31" t="s">
        <v>5298</v>
      </c>
      <c r="H959" s="31"/>
      <c r="I959" s="51">
        <v>-88.159739999999999</v>
      </c>
      <c r="J959" s="51">
        <v>32.367780000000003</v>
      </c>
      <c r="K959" s="32"/>
      <c r="L959" s="32"/>
      <c r="M959" s="32"/>
      <c r="N959" t="str">
        <f t="shared" si="189"/>
        <v>Montgomery, Alabama&lt;br&gt;&lt;span style=font-size:11px&gt;White 1875-99&lt;/span&gt;&lt;br&gt;INF417A non-DASS</v>
      </c>
      <c r="O959" t="str">
        <f t="shared" si="191"/>
        <v>W1870MontgomeryAlabamaINF417A</v>
      </c>
      <c r="R959" t="str">
        <f t="shared" si="190"/>
        <v>dp</v>
      </c>
      <c r="S959" t="str">
        <f t="shared" si="192"/>
        <v>ar</v>
      </c>
      <c r="T959" t="str">
        <f t="shared" si="198"/>
        <v>r0</v>
      </c>
      <c r="U959" t="str">
        <f>IF(M959="consonant",#REF!,"")</f>
        <v/>
      </c>
      <c r="V959" t="str">
        <f t="shared" si="193"/>
        <v>lx</v>
      </c>
      <c r="W959" t="str">
        <f t="shared" si="194"/>
        <v>bk</v>
      </c>
      <c r="X959" t="str">
        <f t="shared" si="195"/>
        <v>un</v>
      </c>
      <c r="Y959" t="str">
        <f t="shared" si="196"/>
        <v>b</v>
      </c>
      <c r="AA959" t="str">
        <f t="shared" si="197"/>
        <v>const W1870MontgomeryAlabamaINF417A= L.marker([32.36778,-88.15974], {icon: dp_lx}).bindPopup('Montgomery, Alabama&lt;br&gt;&lt;span style=font-size:11px&gt;White 1875-99&lt;/span&gt;&lt;br&gt;INF417A non-DASS').addTo(W1870);</v>
      </c>
      <c r="AG959" t="s">
        <v>8660</v>
      </c>
      <c r="BL959" t="s">
        <v>5913</v>
      </c>
    </row>
    <row r="960" spans="1:64">
      <c r="A960" s="30" t="s">
        <v>5325</v>
      </c>
      <c r="B960" s="31" t="s">
        <v>2649</v>
      </c>
      <c r="C960" s="31"/>
      <c r="D960" t="s">
        <v>3937</v>
      </c>
      <c r="F960" s="46" t="s">
        <v>2650</v>
      </c>
      <c r="G960" s="31" t="s">
        <v>904</v>
      </c>
      <c r="H960" s="31"/>
      <c r="I960" s="51">
        <v>-89.668270000000007</v>
      </c>
      <c r="J960" s="51">
        <v>36.332389999999997</v>
      </c>
      <c r="K960" s="32"/>
      <c r="L960" s="32"/>
      <c r="M960" s="32"/>
      <c r="N960" t="str">
        <f t="shared" si="189"/>
        <v>Elkhorn, Tennessee&lt;br&gt;&lt;span style=font-size:11px&gt;White 1875-99&lt;/span&gt;&lt;br&gt;INF486 non-DASS</v>
      </c>
      <c r="O960" t="str">
        <f t="shared" si="191"/>
        <v>W1870ElkhornTennesseeINF486</v>
      </c>
      <c r="R960" t="str">
        <f t="shared" si="190"/>
        <v>dp</v>
      </c>
      <c r="S960" t="str">
        <f t="shared" si="192"/>
        <v>ar</v>
      </c>
      <c r="T960" t="str">
        <f t="shared" si="198"/>
        <v>r0</v>
      </c>
      <c r="U960" t="str">
        <f>IF(M960="consonant",#REF!,"")</f>
        <v/>
      </c>
      <c r="V960" t="str">
        <f t="shared" si="193"/>
        <v>lx</v>
      </c>
      <c r="W960" t="str">
        <f t="shared" si="194"/>
        <v>bk</v>
      </c>
      <c r="X960" t="str">
        <f t="shared" si="195"/>
        <v>un</v>
      </c>
      <c r="Y960" t="str">
        <f t="shared" si="196"/>
        <v>b</v>
      </c>
      <c r="AA960" t="str">
        <f t="shared" si="197"/>
        <v>const W1870ElkhornTennesseeINF486= L.marker([36.33239,-89.66827], {icon: dp_lx}).bindPopup('Elkhorn, Tennessee&lt;br&gt;&lt;span style=font-size:11px&gt;White 1875-99&lt;/span&gt;&lt;br&gt;INF486 non-DASS').addTo(W1870);</v>
      </c>
      <c r="AG960" t="s">
        <v>8661</v>
      </c>
      <c r="BL960" t="s">
        <v>5914</v>
      </c>
    </row>
    <row r="961" spans="1:64">
      <c r="A961" s="30" t="s">
        <v>5325</v>
      </c>
      <c r="B961" s="31" t="s">
        <v>2676</v>
      </c>
      <c r="C961" s="31"/>
      <c r="D961" t="s">
        <v>3937</v>
      </c>
      <c r="F961" s="46" t="s">
        <v>2677</v>
      </c>
      <c r="G961" s="31" t="s">
        <v>1505</v>
      </c>
      <c r="H961" s="31"/>
      <c r="I961" s="51">
        <v>-89.589950000000002</v>
      </c>
      <c r="J961" s="51">
        <v>34.341560000000001</v>
      </c>
      <c r="K961" s="32"/>
      <c r="L961" s="32"/>
      <c r="M961" s="32"/>
      <c r="N961" t="str">
        <f t="shared" si="189"/>
        <v>Burgess, Mississippi&lt;br&gt;&lt;span style=font-size:11px&gt;White 1875-99&lt;/span&gt;&lt;br&gt;INF546 non-DASS</v>
      </c>
      <c r="O961" t="str">
        <f t="shared" si="191"/>
        <v>W1870BurgessMississippiINF546</v>
      </c>
      <c r="R961" t="str">
        <f t="shared" si="190"/>
        <v>dp</v>
      </c>
      <c r="S961" t="str">
        <f t="shared" si="192"/>
        <v>ar</v>
      </c>
      <c r="T961" t="str">
        <f t="shared" si="198"/>
        <v>r0</v>
      </c>
      <c r="U961" t="str">
        <f>IF(M961="consonant",#REF!,"")</f>
        <v/>
      </c>
      <c r="V961" t="str">
        <f t="shared" si="193"/>
        <v>lx</v>
      </c>
      <c r="W961" t="str">
        <f t="shared" si="194"/>
        <v>bk</v>
      </c>
      <c r="X961" t="str">
        <f t="shared" si="195"/>
        <v>un</v>
      </c>
      <c r="Y961" t="str">
        <f t="shared" si="196"/>
        <v>b</v>
      </c>
      <c r="AA961" t="str">
        <f t="shared" si="197"/>
        <v>const W1870BurgessMississippiINF546= L.marker([34.34156,-89.58995], {icon: dp_lx}).bindPopup('Burgess, Mississippi&lt;br&gt;&lt;span style=font-size:11px&gt;White 1875-99&lt;/span&gt;&lt;br&gt;INF546 non-DASS').addTo(W1870);</v>
      </c>
      <c r="AG961" t="s">
        <v>8662</v>
      </c>
      <c r="BL961" t="s">
        <v>5915</v>
      </c>
    </row>
    <row r="962" spans="1:64">
      <c r="A962" s="30" t="s">
        <v>5325</v>
      </c>
      <c r="B962" s="31" t="s">
        <v>2691</v>
      </c>
      <c r="C962" s="31"/>
      <c r="D962" t="s">
        <v>3937</v>
      </c>
      <c r="F962" s="46" t="s">
        <v>1856</v>
      </c>
      <c r="G962" s="31" t="s">
        <v>1505</v>
      </c>
      <c r="H962" s="31"/>
      <c r="I962" s="51">
        <v>-90.422870000000003</v>
      </c>
      <c r="J962" s="51">
        <v>33.062849999999997</v>
      </c>
      <c r="K962" s="32"/>
      <c r="L962" s="32"/>
      <c r="M962" s="32"/>
      <c r="N962" t="str">
        <f t="shared" si="189"/>
        <v>Kosciusko, Mississippi&lt;br&gt;&lt;span style=font-size:11px&gt;White 1875-99&lt;/span&gt;&lt;br&gt;INF562A non-DASS</v>
      </c>
      <c r="O962" t="str">
        <f t="shared" si="191"/>
        <v>W1870KosciuskoMississippiINF562A</v>
      </c>
      <c r="R962" t="str">
        <f t="shared" si="190"/>
        <v>dp</v>
      </c>
      <c r="S962" t="str">
        <f t="shared" si="192"/>
        <v>ar</v>
      </c>
      <c r="T962" t="str">
        <f t="shared" si="198"/>
        <v>r0</v>
      </c>
      <c r="U962" t="str">
        <f>IF(M962="consonant",#REF!,"")</f>
        <v/>
      </c>
      <c r="V962" t="str">
        <f t="shared" si="193"/>
        <v>lx</v>
      </c>
      <c r="W962" t="str">
        <f t="shared" si="194"/>
        <v>bk</v>
      </c>
      <c r="X962" t="str">
        <f t="shared" si="195"/>
        <v>un</v>
      </c>
      <c r="Y962" t="str">
        <f t="shared" si="196"/>
        <v>b</v>
      </c>
      <c r="AA962" t="str">
        <f t="shared" si="197"/>
        <v>const W1870KosciuskoMississippiINF562A= L.marker([33.06285,-90.42287], {icon: dp_lx}).bindPopup('Kosciusko, Mississippi&lt;br&gt;&lt;span style=font-size:11px&gt;White 1875-99&lt;/span&gt;&lt;br&gt;INF562A non-DASS').addTo(W1870);</v>
      </c>
      <c r="AG962" t="s">
        <v>8663</v>
      </c>
      <c r="BL962" t="s">
        <v>5916</v>
      </c>
    </row>
    <row r="963" spans="1:64">
      <c r="A963" s="30" t="s">
        <v>5325</v>
      </c>
      <c r="B963" s="31" t="s">
        <v>2701</v>
      </c>
      <c r="C963" s="31"/>
      <c r="D963" t="s">
        <v>3937</v>
      </c>
      <c r="F963" s="46" t="s">
        <v>2702</v>
      </c>
      <c r="G963" s="31" t="s">
        <v>1505</v>
      </c>
      <c r="H963" s="31"/>
      <c r="I963" s="51">
        <v>-92.993219999999994</v>
      </c>
      <c r="J963" s="51">
        <v>32.25949</v>
      </c>
      <c r="K963" s="32"/>
      <c r="L963" s="32"/>
      <c r="M963" s="32"/>
      <c r="N963" t="str">
        <f t="shared" si="189"/>
        <v>Raymond, Mississippi&lt;br&gt;&lt;span style=font-size:11px&gt;White 1875-99&lt;/span&gt;&lt;br&gt;INF588 non-DASS</v>
      </c>
      <c r="O963" t="str">
        <f t="shared" si="191"/>
        <v>W1870RaymondMississippiINF588</v>
      </c>
      <c r="R963" t="str">
        <f t="shared" si="190"/>
        <v>dp</v>
      </c>
      <c r="S963" t="str">
        <f t="shared" si="192"/>
        <v>ar</v>
      </c>
      <c r="T963" t="str">
        <f t="shared" si="198"/>
        <v>r0</v>
      </c>
      <c r="U963" t="str">
        <f>IF(M963="consonant",#REF!,"")</f>
        <v/>
      </c>
      <c r="V963" t="str">
        <f t="shared" si="193"/>
        <v>lx</v>
      </c>
      <c r="W963" t="str">
        <f t="shared" si="194"/>
        <v>bk</v>
      </c>
      <c r="X963" t="str">
        <f t="shared" si="195"/>
        <v>un</v>
      </c>
      <c r="Y963" t="str">
        <f t="shared" si="196"/>
        <v>b</v>
      </c>
      <c r="AA963" t="str">
        <f t="shared" si="197"/>
        <v>const W1870RaymondMississippiINF588= L.marker([32.25949,-92.99322], {icon: dp_lx}).bindPopup('Raymond, Mississippi&lt;br&gt;&lt;span style=font-size:11px&gt;White 1875-99&lt;/span&gt;&lt;br&gt;INF588 non-DASS').addTo(W1870);</v>
      </c>
      <c r="AG963" t="s">
        <v>8664</v>
      </c>
      <c r="BL963" t="s">
        <v>5917</v>
      </c>
    </row>
    <row r="964" spans="1:64">
      <c r="A964" s="30" t="s">
        <v>5325</v>
      </c>
      <c r="B964" s="31" t="s">
        <v>2762</v>
      </c>
      <c r="C964" s="31"/>
      <c r="D964" t="s">
        <v>3937</v>
      </c>
      <c r="F964" s="46" t="s">
        <v>2764</v>
      </c>
      <c r="G964" s="31" t="s">
        <v>2751</v>
      </c>
      <c r="H964" s="31"/>
      <c r="I964" s="51">
        <v>-93.052980000000005</v>
      </c>
      <c r="J964" s="51">
        <v>36.156419999999997</v>
      </c>
      <c r="K964" s="32"/>
      <c r="L964" s="32"/>
      <c r="M964" s="32"/>
      <c r="N964" t="str">
        <f t="shared" ref="N964:N1027" si="199">F964&amp;", "&amp;G964&amp;"&lt;br&gt;&lt;span style=font-size:11px&gt;"&amp;IF(E964="","",E964&amp;" ")&amp;IF(TRIM(LEFT(A964,LEN(A964)-4))="W","White ",IF(TRIM(LEFT(A964,LEN(A964)-4))="B","Black ",IF(TRIM(LEFT(A964,LEN(A964)-4))="L","Hispanic ",IF(TRIM(LEFT(A964,LEN(A964)-4))="N","Indigenous ",IF(TRIM(LEFT(A964,LEN(A964)-4))="A","Asian ","")))))&amp;IF(TRIM(RIGHT(A964,LEN(A964)-1))="1700","1700-99",IF(TRIM(RIGHT(A964,LEN(A964)-1))="1800","1800-44",IF(TRIM(RIGHT(A964,LEN(A964)-1))="1850","1845-74",IF(TRIM(RIGHT(A964,LEN(A964)-1))="1870","1875-99",IF(TRIM(RIGHT(A964,LEN(A964)-1))="1900","1900-44",IF(TRIM(RIGHT(A964,LEN(A964)-1))="1950","1945-74",IF(TRIM(RIGHT(A964,LEN(A964)-1))="1970","1975-99","")))))))&amp;"&lt;/span&gt;&lt;br&gt;"&amp;B964&amp;" "&amp;IF(E964="","",E964&amp;" ")&amp;D964</f>
        <v>Valley Springs, Arkansas&lt;br&gt;&lt;span style=font-size:11px&gt;White 1875-99&lt;/span&gt;&lt;br&gt;INF720 non-DASS</v>
      </c>
      <c r="O964" t="str">
        <f t="shared" si="191"/>
        <v>W1870ValleySpringsArkansasINF720</v>
      </c>
      <c r="R964" t="str">
        <f t="shared" si="190"/>
        <v>dp</v>
      </c>
      <c r="S964" t="str">
        <f t="shared" si="192"/>
        <v>ar</v>
      </c>
      <c r="T964" t="str">
        <f t="shared" si="198"/>
        <v>r0</v>
      </c>
      <c r="U964" t="str">
        <f>IF(M964="consonant",#REF!,"")</f>
        <v/>
      </c>
      <c r="V964" t="str">
        <f t="shared" si="193"/>
        <v>lx</v>
      </c>
      <c r="W964" t="str">
        <f t="shared" si="194"/>
        <v>bk</v>
      </c>
      <c r="X964" t="str">
        <f t="shared" si="195"/>
        <v>un</v>
      </c>
      <c r="Y964" t="str">
        <f t="shared" si="196"/>
        <v>b</v>
      </c>
      <c r="AA964" t="str">
        <f t="shared" si="197"/>
        <v>const W1870ValleySpringsArkansasINF720= L.marker([36.15642,-93.05298], {icon: dp_lx}).bindPopup('Valley Springs, Arkansas&lt;br&gt;&lt;span style=font-size:11px&gt;White 1875-99&lt;/span&gt;&lt;br&gt;INF720 non-DASS').addTo(W1870);</v>
      </c>
      <c r="AG964" t="s">
        <v>8665</v>
      </c>
      <c r="BL964" t="s">
        <v>5918</v>
      </c>
    </row>
    <row r="965" spans="1:64">
      <c r="A965" s="30" t="s">
        <v>5325</v>
      </c>
      <c r="B965" s="31" t="s">
        <v>2772</v>
      </c>
      <c r="C965" s="31"/>
      <c r="D965" t="s">
        <v>3937</v>
      </c>
      <c r="F965" s="46" t="s">
        <v>1529</v>
      </c>
      <c r="G965" s="31" t="s">
        <v>2751</v>
      </c>
      <c r="H965" s="31"/>
      <c r="I965" s="51">
        <v>-91.355779999999996</v>
      </c>
      <c r="J965" s="51">
        <v>34.507680000000001</v>
      </c>
      <c r="K965" s="32"/>
      <c r="L965" s="32"/>
      <c r="M965" s="32"/>
      <c r="N965" t="str">
        <f t="shared" si="199"/>
        <v>Hot Springs, Arkansas&lt;br&gt;&lt;span style=font-size:11px&gt;White 1875-99&lt;/span&gt;&lt;br&gt;INF737 non-DASS</v>
      </c>
      <c r="O965" t="str">
        <f t="shared" si="191"/>
        <v>W1870HotSpringsArkansasINF737</v>
      </c>
      <c r="R965" t="str">
        <f t="shared" si="190"/>
        <v>dp</v>
      </c>
      <c r="S965" t="str">
        <f t="shared" si="192"/>
        <v>ar</v>
      </c>
      <c r="T965" t="str">
        <f t="shared" si="198"/>
        <v>r0</v>
      </c>
      <c r="U965" t="str">
        <f>IF(M965="consonant",#REF!,"")</f>
        <v/>
      </c>
      <c r="V965" t="str">
        <f t="shared" si="193"/>
        <v>lx</v>
      </c>
      <c r="W965" t="str">
        <f t="shared" si="194"/>
        <v>bk</v>
      </c>
      <c r="X965" t="str">
        <f t="shared" si="195"/>
        <v>un</v>
      </c>
      <c r="Y965" t="str">
        <f t="shared" si="196"/>
        <v>b</v>
      </c>
      <c r="AA965" t="str">
        <f t="shared" si="197"/>
        <v>const W1870HotSpringsArkansasINF737= L.marker([34.50768,-91.35578], {icon: dp_lx}).bindPopup('Hot Springs, Arkansas&lt;br&gt;&lt;span style=font-size:11px&gt;White 1875-99&lt;/span&gt;&lt;br&gt;INF737 non-DASS').addTo(W1870);</v>
      </c>
      <c r="AG965" t="s">
        <v>8666</v>
      </c>
      <c r="BL965" t="s">
        <v>5919</v>
      </c>
    </row>
    <row r="966" spans="1:64">
      <c r="A966" s="30" t="s">
        <v>5325</v>
      </c>
      <c r="B966" s="31" t="s">
        <v>2778</v>
      </c>
      <c r="C966" s="31"/>
      <c r="D966" t="s">
        <v>3937</v>
      </c>
      <c r="F966" s="46" t="s">
        <v>2780</v>
      </c>
      <c r="G966" s="31" t="s">
        <v>5293</v>
      </c>
      <c r="H966" s="31"/>
      <c r="I966" s="51">
        <v>-92.494290000000007</v>
      </c>
      <c r="J966" s="51">
        <v>31.956189999999999</v>
      </c>
      <c r="K966" s="32"/>
      <c r="L966" s="32"/>
      <c r="M966" s="32"/>
      <c r="N966" t="str">
        <f t="shared" si="199"/>
        <v>Delta Bridge, Louisiana&lt;br&gt;&lt;span style=font-size:11px&gt;White 1875-99&lt;/span&gt;&lt;br&gt;INF762 non-DASS</v>
      </c>
      <c r="O966" t="str">
        <f t="shared" si="191"/>
        <v>W1870DeltaBridgeLouisianaINF762</v>
      </c>
      <c r="R966" t="str">
        <f t="shared" si="190"/>
        <v>dp</v>
      </c>
      <c r="S966" t="str">
        <f t="shared" si="192"/>
        <v>ar</v>
      </c>
      <c r="T966" t="str">
        <f t="shared" si="198"/>
        <v>r0</v>
      </c>
      <c r="U966" t="str">
        <f>IF(M966="consonant",#REF!,"")</f>
        <v/>
      </c>
      <c r="V966" t="str">
        <f t="shared" si="193"/>
        <v>lx</v>
      </c>
      <c r="W966" t="str">
        <f t="shared" si="194"/>
        <v>bk</v>
      </c>
      <c r="X966" t="str">
        <f t="shared" si="195"/>
        <v>un</v>
      </c>
      <c r="Y966" t="str">
        <f t="shared" si="196"/>
        <v>b</v>
      </c>
      <c r="AA966" t="str">
        <f t="shared" si="197"/>
        <v>const W1870DeltaBridgeLouisianaINF762= L.marker([31.95619,-92.49429], {icon: dp_lx}).bindPopup('Delta Bridge, Louisiana&lt;br&gt;&lt;span style=font-size:11px&gt;White 1875-99&lt;/span&gt;&lt;br&gt;INF762 non-DASS').addTo(W1870);</v>
      </c>
      <c r="AG966" t="s">
        <v>8667</v>
      </c>
      <c r="BL966" t="s">
        <v>5920</v>
      </c>
    </row>
    <row r="967" spans="1:64">
      <c r="A967" s="30" t="s">
        <v>5325</v>
      </c>
      <c r="B967" s="31" t="s">
        <v>2809</v>
      </c>
      <c r="C967" s="31"/>
      <c r="D967" t="s">
        <v>3937</v>
      </c>
      <c r="F967" s="46" t="s">
        <v>2811</v>
      </c>
      <c r="G967" s="31" t="s">
        <v>5293</v>
      </c>
      <c r="H967" s="31"/>
      <c r="I967" s="51">
        <v>-94.395520000000005</v>
      </c>
      <c r="J967" s="51">
        <v>30.331050000000001</v>
      </c>
      <c r="K967" s="32"/>
      <c r="L967" s="32"/>
      <c r="M967" s="32"/>
      <c r="N967" t="str">
        <f t="shared" si="199"/>
        <v>Iota, Louisiana&lt;br&gt;&lt;span style=font-size:11px&gt;White 1875-99&lt;/span&gt;&lt;br&gt;INF810 non-DASS</v>
      </c>
      <c r="O967" t="str">
        <f t="shared" si="191"/>
        <v>W1870IotaLouisianaINF810</v>
      </c>
      <c r="R967" t="str">
        <f t="shared" si="190"/>
        <v>dp</v>
      </c>
      <c r="S967" t="str">
        <f t="shared" si="192"/>
        <v>ar</v>
      </c>
      <c r="T967" t="str">
        <f t="shared" si="198"/>
        <v>r0</v>
      </c>
      <c r="U967" t="str">
        <f>IF(M967="consonant",#REF!,"")</f>
        <v/>
      </c>
      <c r="V967" t="str">
        <f t="shared" si="193"/>
        <v>lx</v>
      </c>
      <c r="W967" t="str">
        <f t="shared" si="194"/>
        <v>bk</v>
      </c>
      <c r="X967" t="str">
        <f t="shared" si="195"/>
        <v>un</v>
      </c>
      <c r="Y967" t="str">
        <f t="shared" si="196"/>
        <v>b</v>
      </c>
      <c r="AA967" t="str">
        <f t="shared" si="197"/>
        <v>const W1870IotaLouisianaINF810= L.marker([30.33105,-94.39552], {icon: dp_lx}).bindPopup('Iota, Louisiana&lt;br&gt;&lt;span style=font-size:11px&gt;White 1875-99&lt;/span&gt;&lt;br&gt;INF810 non-DASS').addTo(W1870);</v>
      </c>
      <c r="AG967" t="s">
        <v>8668</v>
      </c>
      <c r="BL967" t="s">
        <v>5921</v>
      </c>
    </row>
    <row r="968" spans="1:64">
      <c r="A968" s="30" t="s">
        <v>5325</v>
      </c>
      <c r="B968" s="31" t="s">
        <v>2813</v>
      </c>
      <c r="C968" s="31"/>
      <c r="D968" t="s">
        <v>3937</v>
      </c>
      <c r="F968" s="46" t="s">
        <v>367</v>
      </c>
      <c r="G968" s="31" t="s">
        <v>5294</v>
      </c>
      <c r="H968" s="31"/>
      <c r="I968" s="51">
        <v>-97.388750000000002</v>
      </c>
      <c r="J968" s="51">
        <v>32.55979</v>
      </c>
      <c r="K968" s="32"/>
      <c r="L968" s="32"/>
      <c r="M968" s="32"/>
      <c r="N968" t="str">
        <f t="shared" si="199"/>
        <v>Marshall, Texas&lt;br&gt;&lt;span style=font-size:11px&gt;White 1875-99&lt;/span&gt;&lt;br&gt;INF829 non-DASS</v>
      </c>
      <c r="O968" t="str">
        <f t="shared" si="191"/>
        <v>W1870MarshallTexasINF829</v>
      </c>
      <c r="R968" t="str">
        <f t="shared" si="190"/>
        <v>dp</v>
      </c>
      <c r="S968" t="str">
        <f t="shared" si="192"/>
        <v>ar</v>
      </c>
      <c r="T968" t="str">
        <f t="shared" si="198"/>
        <v>r0</v>
      </c>
      <c r="U968" t="str">
        <f>IF(M968="consonant",#REF!,"")</f>
        <v/>
      </c>
      <c r="V968" t="str">
        <f t="shared" si="193"/>
        <v>lx</v>
      </c>
      <c r="W968" t="str">
        <f t="shared" si="194"/>
        <v>bk</v>
      </c>
      <c r="X968" t="str">
        <f t="shared" si="195"/>
        <v>un</v>
      </c>
      <c r="Y968" t="str">
        <f t="shared" si="196"/>
        <v>b</v>
      </c>
      <c r="AA968" t="str">
        <f t="shared" si="197"/>
        <v>const W1870MarshallTexasINF829= L.marker([32.55979,-97.38875], {icon: dp_lx}).bindPopup('Marshall, Texas&lt;br&gt;&lt;span style=font-size:11px&gt;White 1875-99&lt;/span&gt;&lt;br&gt;INF829 non-DASS').addTo(W1870);</v>
      </c>
      <c r="AG968" t="s">
        <v>8669</v>
      </c>
      <c r="BL968" t="s">
        <v>5922</v>
      </c>
    </row>
    <row r="969" spans="1:64">
      <c r="A969" s="30" t="s">
        <v>5325</v>
      </c>
      <c r="B969" s="31" t="s">
        <v>2834</v>
      </c>
      <c r="C969" s="31"/>
      <c r="D969" t="s">
        <v>3937</v>
      </c>
      <c r="F969" s="46" t="s">
        <v>2835</v>
      </c>
      <c r="G969" s="31" t="s">
        <v>5294</v>
      </c>
      <c r="H969" s="31"/>
      <c r="I969" s="51">
        <v>-84.212190000000007</v>
      </c>
      <c r="J969" s="51">
        <v>28.668199999999999</v>
      </c>
      <c r="K969" s="32"/>
      <c r="L969" s="32"/>
      <c r="M969" s="32"/>
      <c r="N969" t="str">
        <f t="shared" si="199"/>
        <v>Goliad, Texas&lt;br&gt;&lt;span style=font-size:11px&gt;White 1875-99&lt;/span&gt;&lt;br&gt;INF879 non-DASS</v>
      </c>
      <c r="O969" t="str">
        <f t="shared" si="191"/>
        <v>W1870GoliadTexasINF879</v>
      </c>
      <c r="R969" t="str">
        <f t="shared" si="190"/>
        <v>dp</v>
      </c>
      <c r="S969" t="str">
        <f t="shared" si="192"/>
        <v>ar</v>
      </c>
      <c r="T969" t="str">
        <f t="shared" si="198"/>
        <v>r0</v>
      </c>
      <c r="U969" t="str">
        <f>IF(M969="consonant",#REF!,"")</f>
        <v/>
      </c>
      <c r="V969" t="str">
        <f t="shared" si="193"/>
        <v>lx</v>
      </c>
      <c r="W969" t="str">
        <f t="shared" si="194"/>
        <v>bk</v>
      </c>
      <c r="X969" t="str">
        <f t="shared" si="195"/>
        <v>un</v>
      </c>
      <c r="Y969" t="str">
        <f t="shared" si="196"/>
        <v>b</v>
      </c>
      <c r="AA969" t="str">
        <f t="shared" si="197"/>
        <v>const W1870GoliadTexasINF879= L.marker([28.6682,-84.21219], {icon: dp_lx}).bindPopup('Goliad, Texas&lt;br&gt;&lt;span style=font-size:11px&gt;White 1875-99&lt;/span&gt;&lt;br&gt;INF879 non-DASS').addTo(W1870);</v>
      </c>
      <c r="AG969" t="s">
        <v>8670</v>
      </c>
      <c r="BL969" t="s">
        <v>5923</v>
      </c>
    </row>
    <row r="970" spans="1:64">
      <c r="A970" s="30" t="s">
        <v>5325</v>
      </c>
      <c r="B970" s="31" t="s">
        <v>2495</v>
      </c>
      <c r="C970" s="31"/>
      <c r="D970" t="s">
        <v>3937</v>
      </c>
      <c r="F970" s="46" t="s">
        <v>2496</v>
      </c>
      <c r="G970" s="31" t="s">
        <v>5289</v>
      </c>
      <c r="H970" s="31"/>
      <c r="I970" s="51">
        <v>-83.882940000000005</v>
      </c>
      <c r="J970" s="51">
        <v>33.941949999999999</v>
      </c>
      <c r="K970" s="32"/>
      <c r="L970" s="32"/>
      <c r="M970" s="32"/>
      <c r="N970" t="str">
        <f t="shared" si="199"/>
        <v>Norcross, Georgia&lt;br&gt;&lt;span style=font-size:11px&gt;White 1875-99&lt;/span&gt;&lt;br&gt;INF083 non-DASS</v>
      </c>
      <c r="O970" t="str">
        <f t="shared" si="191"/>
        <v>W1870NorcrossGeorgiaINF083</v>
      </c>
      <c r="R970" t="str">
        <f t="shared" si="190"/>
        <v>dp</v>
      </c>
      <c r="S970" t="str">
        <f t="shared" si="192"/>
        <v>ar</v>
      </c>
      <c r="T970" t="str">
        <f t="shared" si="198"/>
        <v>r0</v>
      </c>
      <c r="U970" t="str">
        <f>IF(M970="consonant",#REF!,"")</f>
        <v/>
      </c>
      <c r="V970" t="str">
        <f t="shared" si="193"/>
        <v>lx</v>
      </c>
      <c r="W970" t="str">
        <f t="shared" si="194"/>
        <v>bk</v>
      </c>
      <c r="X970" t="str">
        <f t="shared" si="195"/>
        <v>un</v>
      </c>
      <c r="Y970" t="str">
        <f t="shared" si="196"/>
        <v>b</v>
      </c>
      <c r="AA970" t="str">
        <f t="shared" si="197"/>
        <v>const W1870NorcrossGeorgiaINF083= L.marker([33.94195,-83.88294], {icon: dp_lx}).bindPopup('Norcross, Georgia&lt;br&gt;&lt;span style=font-size:11px&gt;White 1875-99&lt;/span&gt;&lt;br&gt;INF083 non-DASS').addTo(W1870);</v>
      </c>
      <c r="AG970" t="s">
        <v>8671</v>
      </c>
      <c r="BL970" t="s">
        <v>5924</v>
      </c>
    </row>
    <row r="971" spans="1:64">
      <c r="A971" s="30" t="s">
        <v>5325</v>
      </c>
      <c r="B971" s="31" t="s">
        <v>2029</v>
      </c>
      <c r="C971" s="31"/>
      <c r="D971" t="s">
        <v>3937</v>
      </c>
      <c r="F971" s="46" t="s">
        <v>2031</v>
      </c>
      <c r="G971" s="31" t="s">
        <v>5289</v>
      </c>
      <c r="H971" s="31"/>
      <c r="I971" s="51">
        <v>-84.10575</v>
      </c>
      <c r="J971" s="51">
        <v>34.228830000000002</v>
      </c>
      <c r="K971" s="32"/>
      <c r="L971" s="32"/>
      <c r="M971" s="32"/>
      <c r="N971" t="str">
        <f t="shared" si="199"/>
        <v>Oakwood, Georgia&lt;br&gt;&lt;span style=font-size:11px&gt;White 1875-99&lt;/span&gt;&lt;br&gt;INF086A non-DASS</v>
      </c>
      <c r="O971" t="str">
        <f t="shared" si="191"/>
        <v>W1870OakwoodGeorgiaINF086A</v>
      </c>
      <c r="R971" t="str">
        <f t="shared" si="190"/>
        <v>dp</v>
      </c>
      <c r="S971" t="str">
        <f t="shared" si="192"/>
        <v>ar</v>
      </c>
      <c r="T971" t="str">
        <f t="shared" si="198"/>
        <v>r0</v>
      </c>
      <c r="U971" t="str">
        <f>IF(M971="consonant",#REF!,"")</f>
        <v/>
      </c>
      <c r="V971" t="str">
        <f t="shared" si="193"/>
        <v>lx</v>
      </c>
      <c r="W971" t="str">
        <f t="shared" si="194"/>
        <v>bk</v>
      </c>
      <c r="X971" t="str">
        <f t="shared" si="195"/>
        <v>un</v>
      </c>
      <c r="Y971" t="str">
        <f t="shared" si="196"/>
        <v>b</v>
      </c>
      <c r="AA971" t="str">
        <f t="shared" si="197"/>
        <v>const W1870OakwoodGeorgiaINF086A= L.marker([34.22883,-84.10575], {icon: dp_lx}).bindPopup('Oakwood, Georgia&lt;br&gt;&lt;span style=font-size:11px&gt;White 1875-99&lt;/span&gt;&lt;br&gt;INF086A non-DASS').addTo(W1870);</v>
      </c>
      <c r="AG971" t="s">
        <v>8672</v>
      </c>
      <c r="BL971" t="s">
        <v>5925</v>
      </c>
    </row>
    <row r="972" spans="1:64">
      <c r="A972" s="30" t="s">
        <v>5325</v>
      </c>
      <c r="B972" s="31" t="s">
        <v>2499</v>
      </c>
      <c r="C972" s="31"/>
      <c r="D972" t="s">
        <v>3937</v>
      </c>
      <c r="F972" s="46" t="s">
        <v>2500</v>
      </c>
      <c r="G972" s="31" t="s">
        <v>5289</v>
      </c>
      <c r="H972" s="31"/>
      <c r="I972" s="51">
        <v>-85.032150000000001</v>
      </c>
      <c r="J972" s="51">
        <v>33.7121</v>
      </c>
      <c r="K972" s="32"/>
      <c r="L972" s="32"/>
      <c r="M972" s="32"/>
      <c r="N972" t="str">
        <f t="shared" si="199"/>
        <v>Lithonia, Georgia&lt;br&gt;&lt;span style=font-size:11px&gt;White 1875-99&lt;/span&gt;&lt;br&gt;INF095 non-DASS</v>
      </c>
      <c r="O972" t="str">
        <f t="shared" si="191"/>
        <v>W1870LithoniaGeorgiaINF095</v>
      </c>
      <c r="R972" t="str">
        <f t="shared" si="190"/>
        <v>dp</v>
      </c>
      <c r="S972" t="str">
        <f t="shared" si="192"/>
        <v>ar</v>
      </c>
      <c r="T972" t="str">
        <f t="shared" si="198"/>
        <v>r0</v>
      </c>
      <c r="U972" t="str">
        <f>IF(M972="consonant",#REF!,"")</f>
        <v/>
      </c>
      <c r="V972" t="str">
        <f t="shared" si="193"/>
        <v>lx</v>
      </c>
      <c r="W972" t="str">
        <f t="shared" si="194"/>
        <v>bk</v>
      </c>
      <c r="X972" t="str">
        <f t="shared" si="195"/>
        <v>un</v>
      </c>
      <c r="Y972" t="str">
        <f t="shared" si="196"/>
        <v>b</v>
      </c>
      <c r="AA972" t="str">
        <f t="shared" si="197"/>
        <v>const W1870LithoniaGeorgiaINF095= L.marker([33.7121,-85.03215], {icon: dp_lx}).bindPopup('Lithonia, Georgia&lt;br&gt;&lt;span style=font-size:11px&gt;White 1875-99&lt;/span&gt;&lt;br&gt;INF095 non-DASS').addTo(W1870);</v>
      </c>
      <c r="AG972" t="s">
        <v>8673</v>
      </c>
      <c r="BL972" t="s">
        <v>5926</v>
      </c>
    </row>
    <row r="973" spans="1:64">
      <c r="A973" s="30" t="s">
        <v>5325</v>
      </c>
      <c r="B973" s="31" t="s">
        <v>2506</v>
      </c>
      <c r="C973" s="31"/>
      <c r="D973" t="s">
        <v>3937</v>
      </c>
      <c r="F973" s="46" t="s">
        <v>1657</v>
      </c>
      <c r="G973" s="31" t="s">
        <v>5289</v>
      </c>
      <c r="H973" s="31"/>
      <c r="I973" s="51">
        <v>-83.632540000000006</v>
      </c>
      <c r="J973" s="51">
        <v>33.63505</v>
      </c>
      <c r="K973" s="32"/>
      <c r="L973" s="32"/>
      <c r="M973" s="32"/>
      <c r="N973" t="str">
        <f t="shared" si="199"/>
        <v>Hickory Level, Georgia&lt;br&gt;&lt;span style=font-size:11px&gt;White 1875-99&lt;/span&gt;&lt;br&gt;INF109 non-DASS</v>
      </c>
      <c r="O973" t="str">
        <f t="shared" si="191"/>
        <v>W1870HickoryLevelGeorgiaINF109</v>
      </c>
      <c r="R973" t="str">
        <f t="shared" si="190"/>
        <v>dp</v>
      </c>
      <c r="S973" t="str">
        <f t="shared" si="192"/>
        <v>ar</v>
      </c>
      <c r="T973" t="str">
        <f t="shared" si="198"/>
        <v>r0</v>
      </c>
      <c r="U973" t="str">
        <f>IF(M973="consonant",#REF!,"")</f>
        <v/>
      </c>
      <c r="V973" t="str">
        <f t="shared" si="193"/>
        <v>lx</v>
      </c>
      <c r="W973" t="str">
        <f t="shared" si="194"/>
        <v>bk</v>
      </c>
      <c r="X973" t="str">
        <f t="shared" si="195"/>
        <v>un</v>
      </c>
      <c r="Y973" t="str">
        <f t="shared" si="196"/>
        <v>b</v>
      </c>
      <c r="AA973" t="str">
        <f t="shared" si="197"/>
        <v>const W1870HickoryLevelGeorgiaINF109= L.marker([33.63505,-83.63254], {icon: dp_lx}).bindPopup('Hickory Level, Georgia&lt;br&gt;&lt;span style=font-size:11px&gt;White 1875-99&lt;/span&gt;&lt;br&gt;INF109 non-DASS').addTo(W1870);</v>
      </c>
      <c r="AG973" t="s">
        <v>8674</v>
      </c>
      <c r="BL973" t="s">
        <v>5927</v>
      </c>
    </row>
    <row r="974" spans="1:64">
      <c r="A974" s="30" t="s">
        <v>5325</v>
      </c>
      <c r="B974" s="31" t="s">
        <v>2517</v>
      </c>
      <c r="C974" s="31"/>
      <c r="D974" t="s">
        <v>3937</v>
      </c>
      <c r="F974" s="46" t="s">
        <v>74</v>
      </c>
      <c r="G974" s="31" t="s">
        <v>5289</v>
      </c>
      <c r="H974" s="31"/>
      <c r="I974" s="51">
        <v>-81.982529999999997</v>
      </c>
      <c r="J974" s="51">
        <v>32.840649999999997</v>
      </c>
      <c r="K974" s="32"/>
      <c r="L974" s="32"/>
      <c r="M974" s="32"/>
      <c r="N974" t="str">
        <f t="shared" si="199"/>
        <v>Macon, Georgia&lt;br&gt;&lt;span style=font-size:11px&gt;White 1875-99&lt;/span&gt;&lt;br&gt;INF122B non-DASS</v>
      </c>
      <c r="O974" t="str">
        <f t="shared" si="191"/>
        <v>W1870MaconGeorgiaINF122B</v>
      </c>
      <c r="R974" t="str">
        <f t="shared" ref="R974:R1037" si="200">IF(M974="consonant","",IF(G974="Jamaica","lo",IF(OR(A974="W1700",A974="B1850",M974="Carib",M974="LA",M974="UM",M974="Bra",M974="EaNL"),"mn","dp")))</f>
        <v>dp</v>
      </c>
      <c r="S974" t="str">
        <f t="shared" si="192"/>
        <v>ar</v>
      </c>
      <c r="T974" t="str">
        <f t="shared" si="198"/>
        <v>r0</v>
      </c>
      <c r="U974" t="str">
        <f>IF(M974="consonant",#REF!,"")</f>
        <v/>
      </c>
      <c r="V974" t="str">
        <f t="shared" si="193"/>
        <v>lx</v>
      </c>
      <c r="W974" t="str">
        <f t="shared" si="194"/>
        <v>bk</v>
      </c>
      <c r="X974" t="str">
        <f t="shared" si="195"/>
        <v>un</v>
      </c>
      <c r="Y974" t="str">
        <f t="shared" si="196"/>
        <v>b</v>
      </c>
      <c r="AA974" t="str">
        <f t="shared" si="197"/>
        <v>const W1870MaconGeorgiaINF122B= L.marker([32.84065,-81.98253], {icon: dp_lx}).bindPopup('Macon, Georgia&lt;br&gt;&lt;span style=font-size:11px&gt;White 1875-99&lt;/span&gt;&lt;br&gt;INF122B non-DASS').addTo(W1870);</v>
      </c>
      <c r="AG974" t="s">
        <v>8675</v>
      </c>
      <c r="BL974" t="s">
        <v>5928</v>
      </c>
    </row>
    <row r="975" spans="1:64">
      <c r="A975" s="30" t="s">
        <v>5325</v>
      </c>
      <c r="B975" s="31" t="s">
        <v>2548</v>
      </c>
      <c r="C975" s="31"/>
      <c r="D975" t="s">
        <v>3937</v>
      </c>
      <c r="F975" s="46" t="s">
        <v>1377</v>
      </c>
      <c r="G975" s="31" t="s">
        <v>5289</v>
      </c>
      <c r="H975" s="31"/>
      <c r="I975" s="51">
        <v>-81.652590000000004</v>
      </c>
      <c r="J975" s="51">
        <v>31.509180000000001</v>
      </c>
      <c r="K975" s="32"/>
      <c r="L975" s="32"/>
      <c r="M975" s="32"/>
      <c r="N975" t="str">
        <f t="shared" si="199"/>
        <v>Sumner, Georgia&lt;br&gt;&lt;span style=font-size:11px&gt;White 1875-99&lt;/span&gt;&lt;br&gt;INF187 non-DASS</v>
      </c>
      <c r="O975" t="str">
        <f t="shared" si="191"/>
        <v>W1870SumnerGeorgiaINF187</v>
      </c>
      <c r="R975" t="str">
        <f t="shared" si="200"/>
        <v>dp</v>
      </c>
      <c r="S975" t="str">
        <f t="shared" si="192"/>
        <v>ar</v>
      </c>
      <c r="T975" t="str">
        <f t="shared" si="198"/>
        <v>r0</v>
      </c>
      <c r="U975" t="str">
        <f>IF(M975="consonant",#REF!,"")</f>
        <v/>
      </c>
      <c r="V975" t="str">
        <f t="shared" si="193"/>
        <v>lx</v>
      </c>
      <c r="W975" t="str">
        <f t="shared" si="194"/>
        <v>bk</v>
      </c>
      <c r="X975" t="str">
        <f t="shared" si="195"/>
        <v>un</v>
      </c>
      <c r="Y975" t="str">
        <f t="shared" si="196"/>
        <v>b</v>
      </c>
      <c r="AA975" t="str">
        <f t="shared" si="197"/>
        <v>const W1870SumnerGeorgiaINF187= L.marker([31.50918,-81.65259], {icon: dp_lx}).bindPopup('Sumner, Georgia&lt;br&gt;&lt;span style=font-size:11px&gt;White 1875-99&lt;/span&gt;&lt;br&gt;INF187 non-DASS').addTo(W1870);</v>
      </c>
      <c r="AG975" t="s">
        <v>8676</v>
      </c>
      <c r="BL975" t="s">
        <v>5929</v>
      </c>
    </row>
    <row r="976" spans="1:64">
      <c r="A976" s="30" t="s">
        <v>5325</v>
      </c>
      <c r="B976" s="31" t="s">
        <v>2559</v>
      </c>
      <c r="C976" s="31"/>
      <c r="D976" t="s">
        <v>3937</v>
      </c>
      <c r="F976" s="46" t="s">
        <v>55</v>
      </c>
      <c r="G976" s="31" t="s">
        <v>54</v>
      </c>
      <c r="H976" s="31"/>
      <c r="I976" s="51">
        <v>-83.637140000000002</v>
      </c>
      <c r="J976" s="51">
        <v>30.331479999999999</v>
      </c>
      <c r="K976" s="32"/>
      <c r="L976" s="32"/>
      <c r="M976" s="32"/>
      <c r="N976" t="str">
        <f t="shared" si="199"/>
        <v>Jacksonville, FL&lt;br&gt;&lt;span style=font-size:11px&gt;White 1875-99&lt;/span&gt;&lt;br&gt;INF228 non-DASS</v>
      </c>
      <c r="O976" t="str">
        <f t="shared" si="191"/>
        <v>W1870JacksonvilleFLINF228</v>
      </c>
      <c r="R976" t="str">
        <f t="shared" si="200"/>
        <v>dp</v>
      </c>
      <c r="S976" t="str">
        <f t="shared" si="192"/>
        <v>ar</v>
      </c>
      <c r="T976" t="str">
        <f t="shared" si="198"/>
        <v>r0</v>
      </c>
      <c r="U976" t="str">
        <f>IF(M976="consonant",#REF!,"")</f>
        <v/>
      </c>
      <c r="V976" t="str">
        <f t="shared" si="193"/>
        <v>lx</v>
      </c>
      <c r="W976" t="str">
        <f t="shared" si="194"/>
        <v>bk</v>
      </c>
      <c r="X976" t="str">
        <f t="shared" si="195"/>
        <v>un</v>
      </c>
      <c r="Y976" t="str">
        <f t="shared" si="196"/>
        <v>b</v>
      </c>
      <c r="AA976" t="str">
        <f t="shared" si="197"/>
        <v>const W1870JacksonvilleFLINF228= L.marker([30.33148,-83.63714], {icon: dp_lx}).bindPopup('Jacksonville, FL&lt;br&gt;&lt;span style=font-size:11px&gt;White 1875-99&lt;/span&gt;&lt;br&gt;INF228 non-DASS').addTo(W1870);</v>
      </c>
      <c r="AG976" t="s">
        <v>8677</v>
      </c>
      <c r="BL976" t="s">
        <v>5930</v>
      </c>
    </row>
    <row r="977" spans="1:64">
      <c r="A977" s="30" t="s">
        <v>5325</v>
      </c>
      <c r="B977" s="31" t="s">
        <v>2561</v>
      </c>
      <c r="C977" s="31"/>
      <c r="D977" t="s">
        <v>3937</v>
      </c>
      <c r="F977" s="46" t="s">
        <v>386</v>
      </c>
      <c r="G977" s="31" t="s">
        <v>54</v>
      </c>
      <c r="H977" s="31"/>
      <c r="I977" s="51">
        <v>-86.515590000000003</v>
      </c>
      <c r="J977" s="51">
        <v>30.305689999999998</v>
      </c>
      <c r="K977" s="32"/>
      <c r="L977" s="32"/>
      <c r="M977" s="32"/>
      <c r="N977" t="str">
        <f t="shared" si="199"/>
        <v>Shady Grove, FL&lt;br&gt;&lt;span style=font-size:11px&gt;White 1875-99&lt;/span&gt;&lt;br&gt;INF237 non-DASS</v>
      </c>
      <c r="O977" t="str">
        <f t="shared" si="191"/>
        <v>W1870ShadyGroveFLINF237</v>
      </c>
      <c r="R977" t="str">
        <f t="shared" si="200"/>
        <v>dp</v>
      </c>
      <c r="S977" t="str">
        <f t="shared" si="192"/>
        <v>ar</v>
      </c>
      <c r="T977" t="str">
        <f t="shared" si="198"/>
        <v>r0</v>
      </c>
      <c r="U977" t="str">
        <f>IF(M977="consonant",#REF!,"")</f>
        <v/>
      </c>
      <c r="V977" t="str">
        <f t="shared" si="193"/>
        <v>lx</v>
      </c>
      <c r="W977" t="str">
        <f t="shared" si="194"/>
        <v>bk</v>
      </c>
      <c r="X977" t="str">
        <f t="shared" si="195"/>
        <v>un</v>
      </c>
      <c r="Y977" t="str">
        <f t="shared" si="196"/>
        <v>b</v>
      </c>
      <c r="AA977" t="str">
        <f t="shared" si="197"/>
        <v>const W1870ShadyGroveFLINF237= L.marker([30.30569,-86.51559], {icon: dp_lx}).bindPopup('Shady Grove, FL&lt;br&gt;&lt;span style=font-size:11px&gt;White 1875-99&lt;/span&gt;&lt;br&gt;INF237 non-DASS').addTo(W1870);</v>
      </c>
      <c r="AG977" t="s">
        <v>8678</v>
      </c>
      <c r="BL977" t="s">
        <v>5931</v>
      </c>
    </row>
    <row r="978" spans="1:64">
      <c r="A978" s="30" t="s">
        <v>5325</v>
      </c>
      <c r="B978" s="31" t="s">
        <v>2578</v>
      </c>
      <c r="C978" s="31"/>
      <c r="D978" t="s">
        <v>3937</v>
      </c>
      <c r="F978" s="46" t="s">
        <v>895</v>
      </c>
      <c r="G978" s="31" t="s">
        <v>904</v>
      </c>
      <c r="H978" s="31"/>
      <c r="I978" s="51">
        <v>-86.777270000000001</v>
      </c>
      <c r="J978" s="51">
        <v>36.578200000000002</v>
      </c>
      <c r="K978" s="32"/>
      <c r="L978" s="32"/>
      <c r="M978" s="32"/>
      <c r="N978" t="str">
        <f t="shared" si="199"/>
        <v>Portland, Tennessee&lt;br&gt;&lt;span style=font-size:11px&gt;White 1875-99&lt;/span&gt;&lt;br&gt;INF292 non-DASS</v>
      </c>
      <c r="O978" t="str">
        <f t="shared" si="191"/>
        <v>W1870PortlandTennesseeINF292</v>
      </c>
      <c r="R978" t="str">
        <f t="shared" si="200"/>
        <v>dp</v>
      </c>
      <c r="S978" t="str">
        <f t="shared" si="192"/>
        <v>ar</v>
      </c>
      <c r="T978" t="str">
        <f t="shared" si="198"/>
        <v>r0</v>
      </c>
      <c r="U978" t="str">
        <f>IF(M978="consonant",#REF!,"")</f>
        <v/>
      </c>
      <c r="V978" t="str">
        <f t="shared" si="193"/>
        <v>lx</v>
      </c>
      <c r="W978" t="str">
        <f t="shared" si="194"/>
        <v>bk</v>
      </c>
      <c r="X978" t="str">
        <f t="shared" si="195"/>
        <v>un</v>
      </c>
      <c r="Y978" t="str">
        <f t="shared" si="196"/>
        <v>b</v>
      </c>
      <c r="AA978" t="str">
        <f t="shared" si="197"/>
        <v>const W1870PortlandTennesseeINF292= L.marker([36.5782,-86.77727], {icon: dp_lx}).bindPopup('Portland, Tennessee&lt;br&gt;&lt;span style=font-size:11px&gt;White 1875-99&lt;/span&gt;&lt;br&gt;INF292 non-DASS').addTo(W1870);</v>
      </c>
      <c r="AG978" t="s">
        <v>8679</v>
      </c>
      <c r="BL978" t="s">
        <v>5932</v>
      </c>
    </row>
    <row r="979" spans="1:64">
      <c r="A979" s="30" t="s">
        <v>5325</v>
      </c>
      <c r="B979" s="31" t="s">
        <v>2584</v>
      </c>
      <c r="C979" s="31"/>
      <c r="D979" t="s">
        <v>3937</v>
      </c>
      <c r="F979" s="46" t="s">
        <v>354</v>
      </c>
      <c r="G979" s="31" t="s">
        <v>904</v>
      </c>
      <c r="H979" s="31"/>
      <c r="I979" s="51">
        <v>-86.786630000000002</v>
      </c>
      <c r="J979" s="51">
        <v>36.166409999999999</v>
      </c>
      <c r="K979" s="32"/>
      <c r="L979" s="32"/>
      <c r="M979" s="32"/>
      <c r="N979" t="str">
        <f t="shared" si="199"/>
        <v>Nashville, Tennessee&lt;br&gt;&lt;span style=font-size:11px&gt;White 1875-99&lt;/span&gt;&lt;br&gt;INF312 non-DASS</v>
      </c>
      <c r="O979" t="str">
        <f t="shared" si="191"/>
        <v>W1870NashvilleTennesseeINF312</v>
      </c>
      <c r="R979" t="str">
        <f t="shared" si="200"/>
        <v>dp</v>
      </c>
      <c r="S979" t="str">
        <f t="shared" si="192"/>
        <v>ar</v>
      </c>
      <c r="T979" t="str">
        <f t="shared" si="198"/>
        <v>r0</v>
      </c>
      <c r="U979" t="str">
        <f>IF(M979="consonant",#REF!,"")</f>
        <v/>
      </c>
      <c r="V979" t="str">
        <f t="shared" si="193"/>
        <v>lx</v>
      </c>
      <c r="W979" t="str">
        <f t="shared" si="194"/>
        <v>bk</v>
      </c>
      <c r="X979" t="str">
        <f t="shared" si="195"/>
        <v>un</v>
      </c>
      <c r="Y979" t="str">
        <f t="shared" si="196"/>
        <v>b</v>
      </c>
      <c r="AA979" t="str">
        <f t="shared" si="197"/>
        <v>const W1870NashvilleTennesseeINF312= L.marker([36.16641,-86.78663], {icon: dp_lx}).bindPopup('Nashville, Tennessee&lt;br&gt;&lt;span style=font-size:11px&gt;White 1875-99&lt;/span&gt;&lt;br&gt;INF312 non-DASS').addTo(W1870);</v>
      </c>
      <c r="AG979" t="s">
        <v>8680</v>
      </c>
      <c r="BL979" t="s">
        <v>5933</v>
      </c>
    </row>
    <row r="980" spans="1:64">
      <c r="A980" s="30" t="s">
        <v>5325</v>
      </c>
      <c r="B980" s="31" t="s">
        <v>2595</v>
      </c>
      <c r="C980" s="31"/>
      <c r="D980" t="s">
        <v>3937</v>
      </c>
      <c r="F980" s="46" t="s">
        <v>2596</v>
      </c>
      <c r="G980" s="31" t="s">
        <v>904</v>
      </c>
      <c r="H980" s="31"/>
      <c r="I980" s="51">
        <v>-88.998310000000004</v>
      </c>
      <c r="J980" s="51">
        <v>35.210389999999997</v>
      </c>
      <c r="K980" s="32"/>
      <c r="L980" s="32"/>
      <c r="M980" s="32"/>
      <c r="N980" t="str">
        <f t="shared" si="199"/>
        <v>Decherd, Tennessee&lt;br&gt;&lt;span style=font-size:11px&gt;White 1875-99&lt;/span&gt;&lt;br&gt;INF325 non-DASS</v>
      </c>
      <c r="O980" t="str">
        <f t="shared" si="191"/>
        <v>W1870DecherdTennesseeINF325</v>
      </c>
      <c r="R980" t="str">
        <f t="shared" si="200"/>
        <v>dp</v>
      </c>
      <c r="S980" t="str">
        <f t="shared" si="192"/>
        <v>ar</v>
      </c>
      <c r="T980" t="str">
        <f t="shared" si="198"/>
        <v>r0</v>
      </c>
      <c r="U980" t="str">
        <f>IF(M980="consonant",#REF!,"")</f>
        <v/>
      </c>
      <c r="V980" t="str">
        <f t="shared" si="193"/>
        <v>lx</v>
      </c>
      <c r="W980" t="str">
        <f t="shared" si="194"/>
        <v>bk</v>
      </c>
      <c r="X980" t="str">
        <f t="shared" si="195"/>
        <v>un</v>
      </c>
      <c r="Y980" t="str">
        <f t="shared" si="196"/>
        <v>b</v>
      </c>
      <c r="AA980" t="str">
        <f t="shared" si="197"/>
        <v>const W1870DecherdTennesseeINF325= L.marker([35.21039,-88.99831], {icon: dp_lx}).bindPopup('Decherd, Tennessee&lt;br&gt;&lt;span style=font-size:11px&gt;White 1875-99&lt;/span&gt;&lt;br&gt;INF325 non-DASS').addTo(W1870);</v>
      </c>
      <c r="AG980" t="s">
        <v>8681</v>
      </c>
      <c r="BL980" t="s">
        <v>5934</v>
      </c>
    </row>
    <row r="981" spans="1:64">
      <c r="A981" s="30" t="s">
        <v>5325</v>
      </c>
      <c r="B981" s="31" t="s">
        <v>2689</v>
      </c>
      <c r="C981" s="31"/>
      <c r="D981" t="s">
        <v>3937</v>
      </c>
      <c r="F981" s="46" t="s">
        <v>2690</v>
      </c>
      <c r="G981" s="31" t="s">
        <v>1505</v>
      </c>
      <c r="H981" s="31"/>
      <c r="I981" s="51">
        <v>-89.452150000000003</v>
      </c>
      <c r="J981" s="51">
        <v>33.202390000000001</v>
      </c>
      <c r="K981" s="32"/>
      <c r="L981" s="32"/>
      <c r="M981" s="32"/>
      <c r="N981" t="str">
        <f t="shared" si="199"/>
        <v>McCool, Mississippi&lt;br&gt;&lt;span style=font-size:11px&gt;White 1875-99&lt;/span&gt;&lt;br&gt;INF562 non-DASS</v>
      </c>
      <c r="O981" t="str">
        <f t="shared" si="191"/>
        <v>W1870McCoolMississippiINF562</v>
      </c>
      <c r="R981" t="str">
        <f t="shared" si="200"/>
        <v>dp</v>
      </c>
      <c r="S981" t="str">
        <f t="shared" si="192"/>
        <v>ar</v>
      </c>
      <c r="T981" t="str">
        <f t="shared" si="198"/>
        <v>r0</v>
      </c>
      <c r="U981" t="str">
        <f>IF(M981="consonant",#REF!,"")</f>
        <v/>
      </c>
      <c r="V981" t="str">
        <f t="shared" si="193"/>
        <v>lx</v>
      </c>
      <c r="W981" t="str">
        <f t="shared" si="194"/>
        <v>bk</v>
      </c>
      <c r="X981" t="str">
        <f t="shared" si="195"/>
        <v>un</v>
      </c>
      <c r="Y981" t="str">
        <f t="shared" si="196"/>
        <v>b</v>
      </c>
      <c r="AA981" t="str">
        <f t="shared" si="197"/>
        <v>const W1870McCoolMississippiINF562= L.marker([33.20239,-89.45215], {icon: dp_lx}).bindPopup('McCool, Mississippi&lt;br&gt;&lt;span style=font-size:11px&gt;White 1875-99&lt;/span&gt;&lt;br&gt;INF562 non-DASS').addTo(W1870);</v>
      </c>
      <c r="AG981" t="s">
        <v>8682</v>
      </c>
      <c r="BL981" t="s">
        <v>5935</v>
      </c>
    </row>
    <row r="982" spans="1:64">
      <c r="A982" s="30" t="s">
        <v>5325</v>
      </c>
      <c r="B982" s="31" t="s">
        <v>2709</v>
      </c>
      <c r="C982" s="31"/>
      <c r="D982" t="s">
        <v>3937</v>
      </c>
      <c r="F982" s="46" t="s">
        <v>2710</v>
      </c>
      <c r="G982" s="31" t="s">
        <v>1505</v>
      </c>
      <c r="H982" s="31"/>
      <c r="I982" s="51">
        <v>-89.868790000000004</v>
      </c>
      <c r="J982" s="51">
        <v>31.001439999999999</v>
      </c>
      <c r="K982" s="32"/>
      <c r="L982" s="32"/>
      <c r="M982" s="32"/>
      <c r="N982" t="str">
        <f t="shared" si="199"/>
        <v>Lumberton, Mississippi&lt;br&gt;&lt;span style=font-size:11px&gt;White 1875-99&lt;/span&gt;&lt;br&gt;INF604 non-DASS</v>
      </c>
      <c r="O982" t="str">
        <f t="shared" si="191"/>
        <v>W1870LumbertonMississippiINF604</v>
      </c>
      <c r="R982" t="str">
        <f t="shared" si="200"/>
        <v>dp</v>
      </c>
      <c r="S982" t="str">
        <f t="shared" si="192"/>
        <v>ar</v>
      </c>
      <c r="T982" t="str">
        <f t="shared" si="198"/>
        <v>r0</v>
      </c>
      <c r="U982" t="str">
        <f>IF(M982="consonant",#REF!,"")</f>
        <v/>
      </c>
      <c r="V982" t="str">
        <f t="shared" si="193"/>
        <v>lx</v>
      </c>
      <c r="W982" t="str">
        <f t="shared" si="194"/>
        <v>bk</v>
      </c>
      <c r="X982" t="str">
        <f t="shared" si="195"/>
        <v>un</v>
      </c>
      <c r="Y982" t="str">
        <f t="shared" si="196"/>
        <v>b</v>
      </c>
      <c r="AA982" t="str">
        <f t="shared" si="197"/>
        <v>const W1870LumbertonMississippiINF604= L.marker([31.00144,-89.86879], {icon: dp_lx}).bindPopup('Lumberton, Mississippi&lt;br&gt;&lt;span style=font-size:11px&gt;White 1875-99&lt;/span&gt;&lt;br&gt;INF604 non-DASS').addTo(W1870);</v>
      </c>
      <c r="AG982" t="s">
        <v>8683</v>
      </c>
      <c r="BL982" t="s">
        <v>5936</v>
      </c>
    </row>
    <row r="983" spans="1:64">
      <c r="A983" s="30" t="s">
        <v>5325</v>
      </c>
      <c r="B983" s="31" t="s">
        <v>2714</v>
      </c>
      <c r="C983" s="31"/>
      <c r="D983" t="s">
        <v>3937</v>
      </c>
      <c r="F983" s="46" t="s">
        <v>2715</v>
      </c>
      <c r="G983" s="31" t="s">
        <v>1505</v>
      </c>
      <c r="H983" s="31"/>
      <c r="I983" s="51">
        <v>-91.398070000000004</v>
      </c>
      <c r="J983" s="51">
        <v>31.960329999999999</v>
      </c>
      <c r="K983" s="32"/>
      <c r="L983" s="32"/>
      <c r="M983" s="32"/>
      <c r="N983" t="str">
        <f t="shared" si="199"/>
        <v>Mendenhall, Mississippi&lt;br&gt;&lt;span style=font-size:11px&gt;White 1875-99&lt;/span&gt;&lt;br&gt;INF605A non-DASS</v>
      </c>
      <c r="O983" t="str">
        <f t="shared" si="191"/>
        <v>W1870MendenhallMississippiINF605A</v>
      </c>
      <c r="R983" t="str">
        <f t="shared" si="200"/>
        <v>dp</v>
      </c>
      <c r="S983" t="str">
        <f t="shared" si="192"/>
        <v>ar</v>
      </c>
      <c r="T983" t="str">
        <f t="shared" si="198"/>
        <v>r0</v>
      </c>
      <c r="U983" t="str">
        <f>IF(M983="consonant",#REF!,"")</f>
        <v/>
      </c>
      <c r="V983" t="str">
        <f t="shared" si="193"/>
        <v>lx</v>
      </c>
      <c r="W983" t="str">
        <f t="shared" si="194"/>
        <v>bk</v>
      </c>
      <c r="X983" t="str">
        <f t="shared" si="195"/>
        <v>un</v>
      </c>
      <c r="Y983" t="str">
        <f t="shared" si="196"/>
        <v>b</v>
      </c>
      <c r="AA983" t="str">
        <f t="shared" si="197"/>
        <v>const W1870MendenhallMississippiINF605A= L.marker([31.96033,-91.39807], {icon: dp_lx}).bindPopup('Mendenhall, Mississippi&lt;br&gt;&lt;span style=font-size:11px&gt;White 1875-99&lt;/span&gt;&lt;br&gt;INF605A non-DASS').addTo(W1870);</v>
      </c>
      <c r="AG983" t="s">
        <v>8684</v>
      </c>
      <c r="BL983" t="s">
        <v>5937</v>
      </c>
    </row>
    <row r="984" spans="1:64">
      <c r="A984" s="30" t="s">
        <v>5325</v>
      </c>
      <c r="B984" s="31" t="s">
        <v>2721</v>
      </c>
      <c r="C984" s="31"/>
      <c r="D984" t="s">
        <v>3937</v>
      </c>
      <c r="F984" s="46" t="s">
        <v>2723</v>
      </c>
      <c r="G984" s="31" t="s">
        <v>1505</v>
      </c>
      <c r="H984" s="31"/>
      <c r="I984" s="51">
        <v>-91.9071</v>
      </c>
      <c r="J984" s="51">
        <v>31.559360000000002</v>
      </c>
      <c r="K984" s="32"/>
      <c r="L984" s="32"/>
      <c r="M984" s="32"/>
      <c r="N984" t="str">
        <f t="shared" si="199"/>
        <v>Natchez, Mississippi&lt;br&gt;&lt;span style=font-size:11px&gt;White 1875-99&lt;/span&gt;&lt;br&gt;INF615 non-DASS</v>
      </c>
      <c r="O984" t="str">
        <f t="shared" si="191"/>
        <v>W1870NatchezMississippiINF615</v>
      </c>
      <c r="R984" t="str">
        <f t="shared" si="200"/>
        <v>dp</v>
      </c>
      <c r="S984" t="str">
        <f t="shared" si="192"/>
        <v>ar</v>
      </c>
      <c r="T984" t="str">
        <f t="shared" si="198"/>
        <v>r0</v>
      </c>
      <c r="U984" t="str">
        <f>IF(M984="consonant",#REF!,"")</f>
        <v/>
      </c>
      <c r="V984" t="str">
        <f t="shared" si="193"/>
        <v>lx</v>
      </c>
      <c r="W984" t="str">
        <f t="shared" si="194"/>
        <v>bk</v>
      </c>
      <c r="X984" t="str">
        <f t="shared" si="195"/>
        <v>un</v>
      </c>
      <c r="Y984" t="str">
        <f t="shared" si="196"/>
        <v>b</v>
      </c>
      <c r="AA984" t="str">
        <f t="shared" si="197"/>
        <v>const W1870NatchezMississippiINF615= L.marker([31.55936,-91.9071], {icon: dp_lx}).bindPopup('Natchez, Mississippi&lt;br&gt;&lt;span style=font-size:11px&gt;White 1875-99&lt;/span&gt;&lt;br&gt;INF615 non-DASS').addTo(W1870);</v>
      </c>
      <c r="AG984" t="s">
        <v>8685</v>
      </c>
      <c r="BL984" t="s">
        <v>5938</v>
      </c>
    </row>
    <row r="985" spans="1:64">
      <c r="A985" s="30" t="s">
        <v>5325</v>
      </c>
      <c r="B985" s="31" t="s">
        <v>2744</v>
      </c>
      <c r="C985" s="31"/>
      <c r="D985" t="s">
        <v>3937</v>
      </c>
      <c r="F985" s="46" t="s">
        <v>2745</v>
      </c>
      <c r="G985" s="31" t="s">
        <v>2751</v>
      </c>
      <c r="H985" s="31"/>
      <c r="I985" s="51">
        <v>-94.238690000000005</v>
      </c>
      <c r="J985" s="51">
        <v>36.059260000000002</v>
      </c>
      <c r="K985" s="32"/>
      <c r="L985" s="32"/>
      <c r="M985" s="32"/>
      <c r="N985" t="str">
        <f t="shared" si="199"/>
        <v>Melbourne, Arkansas&lt;br&gt;&lt;span style=font-size:11px&gt;White 1875-99&lt;/span&gt;&lt;br&gt;INF686 non-DASS</v>
      </c>
      <c r="O985" t="str">
        <f t="shared" si="191"/>
        <v>W1870MelbourneArkansasINF686</v>
      </c>
      <c r="R985" t="str">
        <f t="shared" si="200"/>
        <v>dp</v>
      </c>
      <c r="S985" t="str">
        <f t="shared" si="192"/>
        <v>ar</v>
      </c>
      <c r="T985" t="str">
        <f t="shared" si="198"/>
        <v>r0</v>
      </c>
      <c r="U985" t="str">
        <f>IF(M985="consonant",#REF!,"")</f>
        <v/>
      </c>
      <c r="V985" t="str">
        <f t="shared" si="193"/>
        <v>lx</v>
      </c>
      <c r="W985" t="str">
        <f t="shared" si="194"/>
        <v>bk</v>
      </c>
      <c r="X985" t="str">
        <f t="shared" si="195"/>
        <v>un</v>
      </c>
      <c r="Y985" t="str">
        <f t="shared" si="196"/>
        <v>b</v>
      </c>
      <c r="AA985" t="str">
        <f t="shared" si="197"/>
        <v>const W1870MelbourneArkansasINF686= L.marker([36.05926,-94.23869], {icon: dp_lx}).bindPopup('Melbourne, Arkansas&lt;br&gt;&lt;span style=font-size:11px&gt;White 1875-99&lt;/span&gt;&lt;br&gt;INF686 non-DASS').addTo(W1870);</v>
      </c>
      <c r="AG985" t="s">
        <v>8686</v>
      </c>
      <c r="BL985" t="s">
        <v>5939</v>
      </c>
    </row>
    <row r="986" spans="1:64">
      <c r="A986" s="30" t="s">
        <v>5325</v>
      </c>
      <c r="B986" s="31" t="s">
        <v>2771</v>
      </c>
      <c r="C986" s="31"/>
      <c r="D986" t="s">
        <v>3937</v>
      </c>
      <c r="F986" s="46" t="s">
        <v>1921</v>
      </c>
      <c r="G986" s="31" t="s">
        <v>2751</v>
      </c>
      <c r="H986" s="31"/>
      <c r="I986" s="51">
        <v>-91.390529999999998</v>
      </c>
      <c r="J986" s="51">
        <v>34.585349999999998</v>
      </c>
      <c r="K986" s="32"/>
      <c r="L986" s="32"/>
      <c r="M986" s="32"/>
      <c r="N986" t="str">
        <f t="shared" si="199"/>
        <v>Mena, Arkansas&lt;br&gt;&lt;span style=font-size:11px&gt;White 1875-99&lt;/span&gt;&lt;br&gt;INF735 non-DASS</v>
      </c>
      <c r="O986" t="str">
        <f t="shared" si="191"/>
        <v>W1870MenaArkansasINF735</v>
      </c>
      <c r="R986" t="str">
        <f t="shared" si="200"/>
        <v>dp</v>
      </c>
      <c r="S986" t="str">
        <f t="shared" si="192"/>
        <v>ar</v>
      </c>
      <c r="T986" t="str">
        <f t="shared" si="198"/>
        <v>r0</v>
      </c>
      <c r="U986" t="str">
        <f>IF(M986="consonant",#REF!,"")</f>
        <v/>
      </c>
      <c r="V986" t="str">
        <f t="shared" si="193"/>
        <v>lx</v>
      </c>
      <c r="W986" t="str">
        <f t="shared" si="194"/>
        <v>bk</v>
      </c>
      <c r="X986" t="str">
        <f t="shared" si="195"/>
        <v>un</v>
      </c>
      <c r="Y986" t="str">
        <f t="shared" si="196"/>
        <v>b</v>
      </c>
      <c r="AA986" t="str">
        <f t="shared" si="197"/>
        <v>const W1870MenaArkansasINF735= L.marker([34.58535,-91.39053], {icon: dp_lx}).bindPopup('Mena, Arkansas&lt;br&gt;&lt;span style=font-size:11px&gt;White 1875-99&lt;/span&gt;&lt;br&gt;INF735 non-DASS').addTo(W1870);</v>
      </c>
      <c r="AG986" t="s">
        <v>8687</v>
      </c>
      <c r="BL986" t="s">
        <v>5940</v>
      </c>
    </row>
    <row r="987" spans="1:64">
      <c r="A987" s="30" t="s">
        <v>5325</v>
      </c>
      <c r="B987" s="31" t="s">
        <v>2775</v>
      </c>
      <c r="C987" s="31"/>
      <c r="D987" t="s">
        <v>3937</v>
      </c>
      <c r="F987" s="46" t="s">
        <v>2777</v>
      </c>
      <c r="G987" s="31" t="s">
        <v>5293</v>
      </c>
      <c r="H987" s="31"/>
      <c r="I987" s="51">
        <v>-97.744500000000002</v>
      </c>
      <c r="J987" s="51">
        <v>32.860959999999999</v>
      </c>
      <c r="K987" s="32"/>
      <c r="L987" s="32"/>
      <c r="M987" s="32"/>
      <c r="N987" t="str">
        <f t="shared" si="199"/>
        <v>Oak Grove, Louisiana&lt;br&gt;&lt;span style=font-size:11px&gt;White 1875-99&lt;/span&gt;&lt;br&gt;INF758 non-DASS</v>
      </c>
      <c r="O987" t="str">
        <f t="shared" si="191"/>
        <v>W1870OakGroveLouisianaINF758</v>
      </c>
      <c r="R987" t="str">
        <f t="shared" si="200"/>
        <v>dp</v>
      </c>
      <c r="S987" t="str">
        <f t="shared" si="192"/>
        <v>ar</v>
      </c>
      <c r="T987" t="str">
        <f t="shared" si="198"/>
        <v>r0</v>
      </c>
      <c r="U987" t="str">
        <f>IF(M987="consonant",#REF!,"")</f>
        <v/>
      </c>
      <c r="V987" t="str">
        <f t="shared" si="193"/>
        <v>lx</v>
      </c>
      <c r="W987" t="str">
        <f t="shared" si="194"/>
        <v>bk</v>
      </c>
      <c r="X987" t="str">
        <f t="shared" si="195"/>
        <v>un</v>
      </c>
      <c r="Y987" t="str">
        <f t="shared" si="196"/>
        <v>b</v>
      </c>
      <c r="AA987" t="str">
        <f t="shared" si="197"/>
        <v>const W1870OakGroveLouisianaINF758= L.marker([32.86096,-97.7445], {icon: dp_lx}).bindPopup('Oak Grove, Louisiana&lt;br&gt;&lt;span style=font-size:11px&gt;White 1875-99&lt;/span&gt;&lt;br&gt;INF758 non-DASS').addTo(W1870);</v>
      </c>
      <c r="AG987" t="s">
        <v>8688</v>
      </c>
      <c r="BL987" t="s">
        <v>5941</v>
      </c>
    </row>
    <row r="988" spans="1:64">
      <c r="A988" s="30" t="s">
        <v>5325</v>
      </c>
      <c r="B988" s="31" t="s">
        <v>2838</v>
      </c>
      <c r="C988" s="31"/>
      <c r="D988" t="s">
        <v>3937</v>
      </c>
      <c r="F988" s="46" t="s">
        <v>288</v>
      </c>
      <c r="G988" s="31" t="s">
        <v>5294</v>
      </c>
      <c r="H988" s="31"/>
      <c r="I988" s="51">
        <v>-83.130669999999995</v>
      </c>
      <c r="J988" s="51">
        <v>30.263300000000001</v>
      </c>
      <c r="K988" s="32"/>
      <c r="L988" s="32"/>
      <c r="M988" s="32"/>
      <c r="N988" t="str">
        <f t="shared" si="199"/>
        <v>Austin, Texas&lt;br&gt;&lt;span style=font-size:11px&gt;White 1875-99&lt;/span&gt;&lt;br&gt;INF883 non-DASS</v>
      </c>
      <c r="O988" t="str">
        <f t="shared" si="191"/>
        <v>W1870AustinTexasINF883</v>
      </c>
      <c r="R988" t="str">
        <f t="shared" si="200"/>
        <v>dp</v>
      </c>
      <c r="S988" t="str">
        <f t="shared" si="192"/>
        <v>ar</v>
      </c>
      <c r="T988" t="str">
        <f t="shared" si="198"/>
        <v>r0</v>
      </c>
      <c r="U988" t="str">
        <f>IF(M988="consonant",#REF!,"")</f>
        <v/>
      </c>
      <c r="V988" t="str">
        <f t="shared" si="193"/>
        <v>lx</v>
      </c>
      <c r="W988" t="str">
        <f t="shared" si="194"/>
        <v>bk</v>
      </c>
      <c r="X988" t="str">
        <f t="shared" si="195"/>
        <v>un</v>
      </c>
      <c r="Y988" t="str">
        <f t="shared" si="196"/>
        <v>b</v>
      </c>
      <c r="AA988" t="str">
        <f t="shared" si="197"/>
        <v>const W1870AustinTexasINF883= L.marker([30.2633,-83.13067], {icon: dp_lx}).bindPopup('Austin, Texas&lt;br&gt;&lt;span style=font-size:11px&gt;White 1875-99&lt;/span&gt;&lt;br&gt;INF883 non-DASS').addTo(W1870);</v>
      </c>
      <c r="AG988" t="s">
        <v>8689</v>
      </c>
      <c r="BL988" t="s">
        <v>5942</v>
      </c>
    </row>
    <row r="989" spans="1:64">
      <c r="A989" s="30" t="s">
        <v>5325</v>
      </c>
      <c r="B989" s="31" t="s">
        <v>1985</v>
      </c>
      <c r="C989" s="31"/>
      <c r="D989" t="s">
        <v>3937</v>
      </c>
      <c r="F989" s="46" t="s">
        <v>1986</v>
      </c>
      <c r="G989" s="31" t="s">
        <v>904</v>
      </c>
      <c r="H989" s="31"/>
      <c r="I989" s="51">
        <v>-82.475920000000002</v>
      </c>
      <c r="J989" s="51">
        <v>35.932450000000003</v>
      </c>
      <c r="K989" s="32"/>
      <c r="L989" s="32"/>
      <c r="M989" s="32"/>
      <c r="N989" t="str">
        <f t="shared" si="199"/>
        <v>Bat Harbor, Tennessee&lt;br&gt;&lt;span style=font-size:11px&gt;White 1875-99&lt;/span&gt;&lt;br&gt;INF019 non-DASS</v>
      </c>
      <c r="O989" t="str">
        <f t="shared" si="191"/>
        <v>W1870BatHarborTennesseeINF019</v>
      </c>
      <c r="R989" t="str">
        <f t="shared" si="200"/>
        <v>dp</v>
      </c>
      <c r="S989" t="str">
        <f t="shared" si="192"/>
        <v>ar</v>
      </c>
      <c r="T989" t="str">
        <f t="shared" si="198"/>
        <v>r0</v>
      </c>
      <c r="U989" t="str">
        <f>IF(M989="consonant",#REF!,"")</f>
        <v/>
      </c>
      <c r="V989" t="str">
        <f t="shared" si="193"/>
        <v>lx</v>
      </c>
      <c r="W989" t="str">
        <f t="shared" si="194"/>
        <v>bk</v>
      </c>
      <c r="X989" t="str">
        <f t="shared" si="195"/>
        <v>un</v>
      </c>
      <c r="Y989" t="str">
        <f t="shared" si="196"/>
        <v>b</v>
      </c>
      <c r="AA989" t="str">
        <f t="shared" si="197"/>
        <v>const W1870BatHarborTennesseeINF019= L.marker([35.93245,-82.47592], {icon: dp_lx}).bindPopup('Bat Harbor, Tennessee&lt;br&gt;&lt;span style=font-size:11px&gt;White 1875-99&lt;/span&gt;&lt;br&gt;INF019 non-DASS').addTo(W1870);</v>
      </c>
      <c r="AG989" t="s">
        <v>8690</v>
      </c>
      <c r="BL989" t="s">
        <v>5943</v>
      </c>
    </row>
    <row r="990" spans="1:64">
      <c r="A990" s="30" t="s">
        <v>5325</v>
      </c>
      <c r="B990" s="31" t="s">
        <v>2053</v>
      </c>
      <c r="C990" s="31"/>
      <c r="D990" t="s">
        <v>3937</v>
      </c>
      <c r="F990" s="46" t="s">
        <v>2054</v>
      </c>
      <c r="G990" s="31" t="s">
        <v>5289</v>
      </c>
      <c r="H990" s="31"/>
      <c r="I990" s="51">
        <v>-83.966470000000001</v>
      </c>
      <c r="J990" s="51">
        <v>33.788069999999998</v>
      </c>
      <c r="K990" s="32"/>
      <c r="L990" s="32"/>
      <c r="M990" s="32"/>
      <c r="N990" t="str">
        <f t="shared" si="199"/>
        <v>Lincolnton, Georgia&lt;br&gt;&lt;span style=font-size:11px&gt;White 1875-99&lt;/span&gt;&lt;br&gt;INF115 non-DASS</v>
      </c>
      <c r="O990" t="str">
        <f t="shared" si="191"/>
        <v>W1870LincolntonGeorgiaINF115</v>
      </c>
      <c r="R990" t="str">
        <f t="shared" si="200"/>
        <v>dp</v>
      </c>
      <c r="S990" t="str">
        <f t="shared" si="192"/>
        <v>ar</v>
      </c>
      <c r="T990" t="str">
        <f t="shared" si="198"/>
        <v>r0</v>
      </c>
      <c r="U990" t="str">
        <f>IF(M990="consonant",#REF!,"")</f>
        <v/>
      </c>
      <c r="V990" t="str">
        <f t="shared" si="193"/>
        <v>lx</v>
      </c>
      <c r="W990" t="str">
        <f t="shared" si="194"/>
        <v>bk</v>
      </c>
      <c r="X990" t="str">
        <f t="shared" si="195"/>
        <v>un</v>
      </c>
      <c r="Y990" t="str">
        <f t="shared" si="196"/>
        <v>b</v>
      </c>
      <c r="AA990" t="str">
        <f t="shared" si="197"/>
        <v>const W1870LincolntonGeorgiaINF115= L.marker([33.78807,-83.96647], {icon: dp_lx}).bindPopup('Lincolnton, Georgia&lt;br&gt;&lt;span style=font-size:11px&gt;White 1875-99&lt;/span&gt;&lt;br&gt;INF115 non-DASS').addTo(W1870);</v>
      </c>
      <c r="AG990" t="s">
        <v>8691</v>
      </c>
      <c r="BL990" t="s">
        <v>5944</v>
      </c>
    </row>
    <row r="991" spans="1:64" ht="17" customHeight="1">
      <c r="A991" s="30" t="s">
        <v>5325</v>
      </c>
      <c r="B991" s="31" t="s">
        <v>2515</v>
      </c>
      <c r="C991" s="31"/>
      <c r="D991" t="s">
        <v>3937</v>
      </c>
      <c r="F991" s="46" t="s">
        <v>209</v>
      </c>
      <c r="G991" s="31" t="s">
        <v>5289</v>
      </c>
      <c r="H991" s="31"/>
      <c r="I991" s="51">
        <v>-83.950980000000001</v>
      </c>
      <c r="J991" s="51">
        <v>33.294400000000003</v>
      </c>
      <c r="K991" s="32"/>
      <c r="L991" s="32"/>
      <c r="M991" s="32"/>
      <c r="N991" t="str">
        <f t="shared" si="199"/>
        <v>Jackson, Georgia&lt;br&gt;&lt;span style=font-size:11px&gt;White 1875-99&lt;/span&gt;&lt;br&gt;INF119C non-DASS</v>
      </c>
      <c r="O991" t="str">
        <f t="shared" si="191"/>
        <v>W1870JacksonGeorgiaINF119C</v>
      </c>
      <c r="R991" t="str">
        <f t="shared" si="200"/>
        <v>dp</v>
      </c>
      <c r="S991" t="str">
        <f t="shared" si="192"/>
        <v>ar</v>
      </c>
      <c r="T991" t="str">
        <f t="shared" si="198"/>
        <v>r0</v>
      </c>
      <c r="U991" t="str">
        <f>IF(M991="consonant",#REF!,"")</f>
        <v/>
      </c>
      <c r="V991" t="str">
        <f t="shared" si="193"/>
        <v>lx</v>
      </c>
      <c r="W991" t="str">
        <f t="shared" si="194"/>
        <v>bk</v>
      </c>
      <c r="X991" t="str">
        <f t="shared" si="195"/>
        <v>un</v>
      </c>
      <c r="Y991" t="str">
        <f t="shared" si="196"/>
        <v>b</v>
      </c>
      <c r="AA991" t="str">
        <f t="shared" si="197"/>
        <v>const W1870JacksonGeorgiaINF119C= L.marker([33.2944,-83.95098], {icon: dp_lx}).bindPopup('Jackson, Georgia&lt;br&gt;&lt;span style=font-size:11px&gt;White 1875-99&lt;/span&gt;&lt;br&gt;INF119C non-DASS').addTo(W1870);</v>
      </c>
      <c r="AG991" t="s">
        <v>8692</v>
      </c>
      <c r="BL991" t="s">
        <v>5945</v>
      </c>
    </row>
    <row r="992" spans="1:64">
      <c r="A992" s="30" t="s">
        <v>5325</v>
      </c>
      <c r="B992" s="31" t="s">
        <v>2098</v>
      </c>
      <c r="C992" s="31"/>
      <c r="D992" t="s">
        <v>3937</v>
      </c>
      <c r="F992" s="46" t="s">
        <v>78</v>
      </c>
      <c r="G992" s="31" t="s">
        <v>5289</v>
      </c>
      <c r="H992" s="31"/>
      <c r="I992" s="51">
        <v>-82.224260000000001</v>
      </c>
      <c r="J992" s="51">
        <v>32.080800000000004</v>
      </c>
      <c r="K992" s="32"/>
      <c r="L992" s="32"/>
      <c r="M992" s="32"/>
      <c r="N992" t="str">
        <f t="shared" si="199"/>
        <v>Savannah, Georgia&lt;br&gt;&lt;span style=font-size:11px&gt;White 1875-99&lt;/span&gt;&lt;br&gt;INF161 non-DASS</v>
      </c>
      <c r="O992" t="str">
        <f t="shared" si="191"/>
        <v>W1870SavannahGeorgiaINF161</v>
      </c>
      <c r="R992" t="str">
        <f t="shared" si="200"/>
        <v>dp</v>
      </c>
      <c r="S992" t="str">
        <f t="shared" si="192"/>
        <v>ar</v>
      </c>
      <c r="T992" t="str">
        <f t="shared" si="198"/>
        <v>r0</v>
      </c>
      <c r="U992" t="str">
        <f>IF(M992="consonant",#REF!,"")</f>
        <v/>
      </c>
      <c r="V992" t="str">
        <f t="shared" si="193"/>
        <v>lx</v>
      </c>
      <c r="W992" t="str">
        <f t="shared" si="194"/>
        <v>bk</v>
      </c>
      <c r="X992" t="str">
        <f t="shared" si="195"/>
        <v>un</v>
      </c>
      <c r="Y992" t="str">
        <f t="shared" si="196"/>
        <v>b</v>
      </c>
      <c r="AA992" t="str">
        <f t="shared" si="197"/>
        <v>const W1870SavannahGeorgiaINF161= L.marker([32.0808,-82.22426], {icon: dp_lx}).bindPopup('Savannah, Georgia&lt;br&gt;&lt;span style=font-size:11px&gt;White 1875-99&lt;/span&gt;&lt;br&gt;INF161 non-DASS').addTo(W1870);</v>
      </c>
      <c r="AG992" t="s">
        <v>8693</v>
      </c>
      <c r="BL992" t="s">
        <v>5946</v>
      </c>
    </row>
    <row r="993" spans="1:64">
      <c r="A993" s="30" t="s">
        <v>5325</v>
      </c>
      <c r="B993" s="31" t="s">
        <v>2129</v>
      </c>
      <c r="C993" s="31"/>
      <c r="D993" t="s">
        <v>3937</v>
      </c>
      <c r="F993" s="46" t="s">
        <v>2130</v>
      </c>
      <c r="G993" s="31" t="s">
        <v>5289</v>
      </c>
      <c r="H993" s="31"/>
      <c r="I993" s="51">
        <v>-82.598029999999994</v>
      </c>
      <c r="J993" s="51">
        <v>30.519220000000001</v>
      </c>
      <c r="K993" s="32"/>
      <c r="L993" s="32"/>
      <c r="M993" s="32"/>
      <c r="N993" t="str">
        <f t="shared" si="199"/>
        <v>Moniac, Georgia&lt;br&gt;&lt;span style=font-size:11px&gt;White 1875-99&lt;/span&gt;&lt;br&gt;INF198 non-DASS</v>
      </c>
      <c r="O993" t="str">
        <f t="shared" si="191"/>
        <v>W1870MoniacGeorgiaINF198</v>
      </c>
      <c r="R993" t="str">
        <f t="shared" si="200"/>
        <v>dp</v>
      </c>
      <c r="S993" t="str">
        <f t="shared" si="192"/>
        <v>ar</v>
      </c>
      <c r="T993" t="str">
        <f t="shared" si="198"/>
        <v>r0</v>
      </c>
      <c r="U993" t="str">
        <f>IF(M993="consonant",#REF!,"")</f>
        <v/>
      </c>
      <c r="V993" t="str">
        <f t="shared" si="193"/>
        <v>lx</v>
      </c>
      <c r="W993" t="str">
        <f t="shared" si="194"/>
        <v>bk</v>
      </c>
      <c r="X993" t="str">
        <f t="shared" si="195"/>
        <v>un</v>
      </c>
      <c r="Y993" t="str">
        <f t="shared" si="196"/>
        <v>b</v>
      </c>
      <c r="AA993" t="str">
        <f t="shared" si="197"/>
        <v>const W1870MoniacGeorgiaINF198= L.marker([30.51922,-82.59803], {icon: dp_lx}).bindPopup('Moniac, Georgia&lt;br&gt;&lt;span style=font-size:11px&gt;White 1875-99&lt;/span&gt;&lt;br&gt;INF198 non-DASS').addTo(W1870);</v>
      </c>
      <c r="AG993" t="s">
        <v>8694</v>
      </c>
      <c r="BL993" t="s">
        <v>5947</v>
      </c>
    </row>
    <row r="994" spans="1:64">
      <c r="A994" s="30" t="s">
        <v>5325</v>
      </c>
      <c r="B994" s="31" t="s">
        <v>2560</v>
      </c>
      <c r="C994" s="31"/>
      <c r="D994" t="s">
        <v>3937</v>
      </c>
      <c r="F994" s="46" t="s">
        <v>83</v>
      </c>
      <c r="G994" s="31" t="s">
        <v>5304</v>
      </c>
      <c r="H994" s="31"/>
      <c r="I994" s="51">
        <v>-80.237440000000007</v>
      </c>
      <c r="J994" s="51">
        <v>30.041309999999999</v>
      </c>
      <c r="K994" s="32"/>
      <c r="L994" s="32"/>
      <c r="M994" s="32"/>
      <c r="N994" t="str">
        <f t="shared" si="199"/>
        <v>Mason City, Florida&lt;br&gt;&lt;span style=font-size:11px&gt;White 1875-99&lt;/span&gt;&lt;br&gt;INF235 non-DASS</v>
      </c>
      <c r="O994" t="str">
        <f t="shared" si="191"/>
        <v>W1870MasonCityFloridaINF235</v>
      </c>
      <c r="R994" t="str">
        <f t="shared" si="200"/>
        <v>dp</v>
      </c>
      <c r="S994" t="str">
        <f t="shared" si="192"/>
        <v>ar</v>
      </c>
      <c r="T994" t="str">
        <f t="shared" si="198"/>
        <v>r0</v>
      </c>
      <c r="U994" t="str">
        <f>IF(M994="consonant",#REF!,"")</f>
        <v/>
      </c>
      <c r="V994" t="str">
        <f t="shared" si="193"/>
        <v>lx</v>
      </c>
      <c r="W994" t="str">
        <f t="shared" si="194"/>
        <v>bk</v>
      </c>
      <c r="X994" t="str">
        <f t="shared" si="195"/>
        <v>un</v>
      </c>
      <c r="Y994" t="str">
        <f t="shared" si="196"/>
        <v>b</v>
      </c>
      <c r="AA994" t="str">
        <f t="shared" si="197"/>
        <v>const W1870MasonCityFloridaINF235= L.marker([30.04131,-80.23744], {icon: dp_lx}).bindPopup('Mason City, Florida&lt;br&gt;&lt;span style=font-size:11px&gt;White 1875-99&lt;/span&gt;&lt;br&gt;INF235 non-DASS').addTo(W1870);</v>
      </c>
      <c r="AG994" t="s">
        <v>8695</v>
      </c>
      <c r="BL994" t="s">
        <v>5948</v>
      </c>
    </row>
    <row r="995" spans="1:64">
      <c r="A995" s="30" t="s">
        <v>5325</v>
      </c>
      <c r="B995" s="31" t="s">
        <v>2576</v>
      </c>
      <c r="C995" s="31"/>
      <c r="D995" t="s">
        <v>3937</v>
      </c>
      <c r="F995" s="46" t="s">
        <v>57</v>
      </c>
      <c r="G995" s="31" t="s">
        <v>5304</v>
      </c>
      <c r="H995" s="31"/>
      <c r="I995" s="51">
        <v>-88.813959999999994</v>
      </c>
      <c r="J995" s="51">
        <v>25.728999999999999</v>
      </c>
      <c r="K995" s="32"/>
      <c r="L995" s="32"/>
      <c r="M995" s="32"/>
      <c r="N995" t="str">
        <f t="shared" si="199"/>
        <v>Miami, Florida&lt;br&gt;&lt;span style=font-size:11px&gt;White 1875-99&lt;/span&gt;&lt;br&gt;INF282 non-DASS</v>
      </c>
      <c r="O995" t="str">
        <f t="shared" ref="O995:O1058" si="201">A995&amp;SUBSTITUTE(SUBSTITUTE(SUBSTITUTE(F995,".","")," ",""),"-","")&amp;SUBSTITUTE(G995," ","")&amp;SUBSTITUTE(SUBSTITUTE(SUBSTITUTE(B995,".","")," ",""),"-","")</f>
        <v>W1870MiamiFloridaINF282</v>
      </c>
      <c r="R995" t="str">
        <f t="shared" si="200"/>
        <v>dp</v>
      </c>
      <c r="S995" t="str">
        <f t="shared" si="192"/>
        <v>ar</v>
      </c>
      <c r="T995" t="str">
        <f t="shared" si="198"/>
        <v>r0</v>
      </c>
      <c r="U995" t="str">
        <f>IF(M995="consonant",#REF!,"")</f>
        <v/>
      </c>
      <c r="V995" t="str">
        <f t="shared" si="193"/>
        <v>lx</v>
      </c>
      <c r="W995" t="str">
        <f t="shared" si="194"/>
        <v>bk</v>
      </c>
      <c r="X995" t="str">
        <f t="shared" si="195"/>
        <v>un</v>
      </c>
      <c r="Y995" t="str">
        <f t="shared" si="196"/>
        <v>b</v>
      </c>
      <c r="AA995" t="str">
        <f t="shared" si="197"/>
        <v>const W1870MiamiFloridaINF282= L.marker([25.729,-88.81396], {icon: dp_lx}).bindPopup('Miami, Florida&lt;br&gt;&lt;span style=font-size:11px&gt;White 1875-99&lt;/span&gt;&lt;br&gt;INF282 non-DASS').addTo(W1870);</v>
      </c>
      <c r="AG995" t="s">
        <v>8696</v>
      </c>
      <c r="BL995" t="s">
        <v>5949</v>
      </c>
    </row>
    <row r="996" spans="1:64">
      <c r="A996" s="30" t="s">
        <v>5325</v>
      </c>
      <c r="B996" s="31" t="s">
        <v>2685</v>
      </c>
      <c r="C996" s="31"/>
      <c r="D996" t="s">
        <v>3937</v>
      </c>
      <c r="F996" s="46" t="s">
        <v>2686</v>
      </c>
      <c r="G996" s="31" t="s">
        <v>1505</v>
      </c>
      <c r="H996" s="31"/>
      <c r="I996" s="51">
        <v>-90.50891</v>
      </c>
      <c r="J996" s="51">
        <v>33.465879999999999</v>
      </c>
      <c r="K996" s="32"/>
      <c r="L996" s="32"/>
      <c r="M996" s="32"/>
      <c r="N996" t="str">
        <f t="shared" si="199"/>
        <v>Starkville, Mississippi&lt;br&gt;&lt;span style=font-size:11px&gt;White 1875-99&lt;/span&gt;&lt;br&gt;INF557 non-DASS</v>
      </c>
      <c r="O996" t="str">
        <f t="shared" si="201"/>
        <v>W1870StarkvilleMississippiINF557</v>
      </c>
      <c r="R996" t="str">
        <f t="shared" si="200"/>
        <v>dp</v>
      </c>
      <c r="S996" t="str">
        <f t="shared" si="192"/>
        <v>ar</v>
      </c>
      <c r="T996" t="str">
        <f t="shared" si="198"/>
        <v>r0</v>
      </c>
      <c r="U996" t="str">
        <f>IF(M996="consonant",#REF!,"")</f>
        <v/>
      </c>
      <c r="V996" t="str">
        <f t="shared" si="193"/>
        <v>lx</v>
      </c>
      <c r="W996" t="str">
        <f t="shared" si="194"/>
        <v>bk</v>
      </c>
      <c r="X996" t="str">
        <f t="shared" si="195"/>
        <v>un</v>
      </c>
      <c r="Y996" t="str">
        <f t="shared" si="196"/>
        <v>b</v>
      </c>
      <c r="AA996" t="str">
        <f t="shared" si="197"/>
        <v>const W1870StarkvilleMississippiINF557= L.marker([33.46588,-90.50891], {icon: dp_lx}).bindPopup('Starkville, Mississippi&lt;br&gt;&lt;span style=font-size:11px&gt;White 1875-99&lt;/span&gt;&lt;br&gt;INF557 non-DASS').addTo(W1870);</v>
      </c>
      <c r="AG996" t="s">
        <v>8697</v>
      </c>
      <c r="BL996" t="s">
        <v>5950</v>
      </c>
    </row>
    <row r="997" spans="1:64">
      <c r="A997" s="30" t="s">
        <v>5325</v>
      </c>
      <c r="B997" s="31" t="s">
        <v>2730</v>
      </c>
      <c r="C997" s="31"/>
      <c r="D997" t="s">
        <v>3937</v>
      </c>
      <c r="F997" s="46" t="s">
        <v>2731</v>
      </c>
      <c r="G997" s="31" t="s">
        <v>5293</v>
      </c>
      <c r="H997" s="31"/>
      <c r="I997" s="51">
        <v>-90.07714</v>
      </c>
      <c r="J997" s="51">
        <v>30.93684</v>
      </c>
      <c r="K997" s="32"/>
      <c r="L997" s="32"/>
      <c r="M997" s="32"/>
      <c r="N997" t="str">
        <f t="shared" si="199"/>
        <v>Kentwood, Louisiana&lt;br&gt;&lt;span style=font-size:11px&gt;White 1875-99&lt;/span&gt;&lt;br&gt;INF634 non-DASS</v>
      </c>
      <c r="O997" t="str">
        <f t="shared" si="201"/>
        <v>W1870KentwoodLouisianaINF634</v>
      </c>
      <c r="R997" t="str">
        <f t="shared" si="200"/>
        <v>dp</v>
      </c>
      <c r="S997" t="str">
        <f t="shared" si="192"/>
        <v>ar</v>
      </c>
      <c r="T997" t="str">
        <f t="shared" si="198"/>
        <v>r0</v>
      </c>
      <c r="U997" t="str">
        <f>IF(M997="consonant",#REF!,"")</f>
        <v/>
      </c>
      <c r="V997" t="str">
        <f t="shared" si="193"/>
        <v>lx</v>
      </c>
      <c r="W997" t="str">
        <f t="shared" si="194"/>
        <v>bk</v>
      </c>
      <c r="X997" t="str">
        <f t="shared" si="195"/>
        <v>un</v>
      </c>
      <c r="Y997" t="str">
        <f t="shared" si="196"/>
        <v>b</v>
      </c>
      <c r="AA997" t="str">
        <f t="shared" si="197"/>
        <v>const W1870KentwoodLouisianaINF634= L.marker([30.93684,-90.07714], {icon: dp_lx}).bindPopup('Kentwood, Louisiana&lt;br&gt;&lt;span style=font-size:11px&gt;White 1875-99&lt;/span&gt;&lt;br&gt;INF634 non-DASS').addTo(W1870);</v>
      </c>
      <c r="AG997" t="s">
        <v>8698</v>
      </c>
      <c r="BL997" t="s">
        <v>5951</v>
      </c>
    </row>
    <row r="998" spans="1:64">
      <c r="A998" s="30" t="s">
        <v>5325</v>
      </c>
      <c r="B998" s="31" t="s">
        <v>2734</v>
      </c>
      <c r="C998" s="31"/>
      <c r="D998" t="s">
        <v>3937</v>
      </c>
      <c r="F998" s="46" t="s">
        <v>121</v>
      </c>
      <c r="G998" s="31" t="s">
        <v>5293</v>
      </c>
      <c r="H998" s="31"/>
      <c r="I998" s="51">
        <v>-93.743120000000005</v>
      </c>
      <c r="J998" s="51">
        <v>29.955639999999999</v>
      </c>
      <c r="K998" s="32"/>
      <c r="L998" s="32"/>
      <c r="M998" s="32"/>
      <c r="N998" t="str">
        <f t="shared" si="199"/>
        <v>New Orleans, Louisiana&lt;br&gt;&lt;span style=font-size:11px&gt;White 1875-99&lt;/span&gt;&lt;br&gt;INF653 non-DASS</v>
      </c>
      <c r="O998" t="str">
        <f t="shared" si="201"/>
        <v>W1870NewOrleansLouisianaINF653</v>
      </c>
      <c r="R998" t="str">
        <f t="shared" si="200"/>
        <v>dp</v>
      </c>
      <c r="S998" t="str">
        <f t="shared" si="192"/>
        <v>ar</v>
      </c>
      <c r="T998" t="str">
        <f t="shared" si="198"/>
        <v>r0</v>
      </c>
      <c r="U998" t="str">
        <f>IF(M998="consonant",#REF!,"")</f>
        <v/>
      </c>
      <c r="V998" t="str">
        <f t="shared" si="193"/>
        <v>lx</v>
      </c>
      <c r="W998" t="str">
        <f t="shared" si="194"/>
        <v>bk</v>
      </c>
      <c r="X998" t="str">
        <f t="shared" si="195"/>
        <v>un</v>
      </c>
      <c r="Y998" t="str">
        <f t="shared" si="196"/>
        <v>b</v>
      </c>
      <c r="AA998" t="str">
        <f t="shared" si="197"/>
        <v>const W1870NewOrleansLouisianaINF653= L.marker([29.95564,-93.74312], {icon: dp_lx}).bindPopup('New Orleans, Louisiana&lt;br&gt;&lt;span style=font-size:11px&gt;White 1875-99&lt;/span&gt;&lt;br&gt;INF653 non-DASS').addTo(W1870);</v>
      </c>
      <c r="AG998" t="s">
        <v>8699</v>
      </c>
      <c r="BL998" t="s">
        <v>5952</v>
      </c>
    </row>
    <row r="999" spans="1:64">
      <c r="A999" s="30" t="s">
        <v>5325</v>
      </c>
      <c r="B999" s="31" t="s">
        <v>2786</v>
      </c>
      <c r="C999" s="31"/>
      <c r="D999" t="s">
        <v>3937</v>
      </c>
      <c r="F999" s="46" t="s">
        <v>123</v>
      </c>
      <c r="G999" s="31" t="s">
        <v>5293</v>
      </c>
      <c r="H999" s="31"/>
      <c r="I999" s="51">
        <v>-82.831149999999994</v>
      </c>
      <c r="J999" s="51">
        <v>32.509639999999997</v>
      </c>
      <c r="K999" s="32"/>
      <c r="L999" s="32"/>
      <c r="M999" s="32"/>
      <c r="N999" t="str">
        <f t="shared" si="199"/>
        <v>Shreveport, Louisiana&lt;br&gt;&lt;span style=font-size:11px&gt;White 1875-99&lt;/span&gt;&lt;br&gt;INF778 non-DASS</v>
      </c>
      <c r="O999" t="str">
        <f t="shared" si="201"/>
        <v>W1870ShreveportLouisianaINF778</v>
      </c>
      <c r="R999" t="str">
        <f t="shared" si="200"/>
        <v>dp</v>
      </c>
      <c r="S999" t="str">
        <f t="shared" si="192"/>
        <v>ar</v>
      </c>
      <c r="T999" t="str">
        <f t="shared" si="198"/>
        <v>r0</v>
      </c>
      <c r="U999" t="str">
        <f>IF(M999="consonant",#REF!,"")</f>
        <v/>
      </c>
      <c r="V999" t="str">
        <f t="shared" si="193"/>
        <v>lx</v>
      </c>
      <c r="W999" t="str">
        <f t="shared" si="194"/>
        <v>bk</v>
      </c>
      <c r="X999" t="str">
        <f t="shared" si="195"/>
        <v>un</v>
      </c>
      <c r="Y999" t="str">
        <f t="shared" si="196"/>
        <v>b</v>
      </c>
      <c r="AA999" t="str">
        <f t="shared" si="197"/>
        <v>const W1870ShreveportLouisianaINF778= L.marker([32.50964,-82.83115], {icon: dp_lx}).bindPopup('Shreveport, Louisiana&lt;br&gt;&lt;span style=font-size:11px&gt;White 1875-99&lt;/span&gt;&lt;br&gt;INF778 non-DASS').addTo(W1870);</v>
      </c>
      <c r="AG999" t="s">
        <v>8700</v>
      </c>
      <c r="BL999" t="s">
        <v>5953</v>
      </c>
    </row>
    <row r="1000" spans="1:64">
      <c r="A1000" s="30" t="s">
        <v>5325</v>
      </c>
      <c r="B1000" s="31" t="s">
        <v>1979</v>
      </c>
      <c r="C1000" s="31"/>
      <c r="D1000" t="s">
        <v>3937</v>
      </c>
      <c r="F1000" s="46" t="s">
        <v>1980</v>
      </c>
      <c r="G1000" s="31" t="s">
        <v>904</v>
      </c>
      <c r="H1000" s="31"/>
      <c r="I1000" s="51">
        <v>-83.647170000000003</v>
      </c>
      <c r="J1000" s="51">
        <v>36.162750000000003</v>
      </c>
      <c r="K1000" s="32"/>
      <c r="L1000" s="32"/>
      <c r="M1000" s="32"/>
      <c r="N1000" t="str">
        <f t="shared" si="199"/>
        <v>Greeneville, Tennessee&lt;br&gt;&lt;span style=font-size:11px&gt;White 1875-99&lt;/span&gt;&lt;br&gt;INF011A non-DASS</v>
      </c>
      <c r="O1000" t="str">
        <f t="shared" si="201"/>
        <v>W1870GreenevilleTennesseeINF011A</v>
      </c>
      <c r="R1000" t="str">
        <f t="shared" si="200"/>
        <v>dp</v>
      </c>
      <c r="S1000" t="str">
        <f t="shared" si="192"/>
        <v>ar</v>
      </c>
      <c r="T1000" t="str">
        <f t="shared" si="198"/>
        <v>r0</v>
      </c>
      <c r="U1000" t="str">
        <f>IF(M1000="consonant",#REF!,"")</f>
        <v/>
      </c>
      <c r="V1000" t="str">
        <f t="shared" si="193"/>
        <v>lx</v>
      </c>
      <c r="W1000" t="str">
        <f t="shared" si="194"/>
        <v>bk</v>
      </c>
      <c r="X1000" t="str">
        <f t="shared" si="195"/>
        <v>un</v>
      </c>
      <c r="Y1000" t="str">
        <f t="shared" si="196"/>
        <v>b</v>
      </c>
      <c r="AA1000" t="str">
        <f t="shared" si="197"/>
        <v>const W1870GreenevilleTennesseeINF011A= L.marker([36.16275,-83.64717], {icon: dp_lx}).bindPopup('Greeneville, Tennessee&lt;br&gt;&lt;span style=font-size:11px&gt;White 1875-99&lt;/span&gt;&lt;br&gt;INF011A non-DASS').addTo(W1870);</v>
      </c>
      <c r="AG1000" t="s">
        <v>8701</v>
      </c>
      <c r="BL1000" t="s">
        <v>5954</v>
      </c>
    </row>
    <row r="1001" spans="1:64">
      <c r="A1001" s="30" t="s">
        <v>5325</v>
      </c>
      <c r="B1001" s="31" t="s">
        <v>1989</v>
      </c>
      <c r="C1001" s="31"/>
      <c r="D1001" t="s">
        <v>3937</v>
      </c>
      <c r="F1001" s="46" t="s">
        <v>1991</v>
      </c>
      <c r="G1001" s="31" t="s">
        <v>904</v>
      </c>
      <c r="H1001" s="31"/>
      <c r="I1001" s="51">
        <v>-83.522630000000007</v>
      </c>
      <c r="J1001" s="51">
        <v>35.719650000000001</v>
      </c>
      <c r="K1001" s="32"/>
      <c r="L1001" s="32"/>
      <c r="M1001" s="32"/>
      <c r="N1001" t="str">
        <f t="shared" si="199"/>
        <v>Wear Valley, Tennessee&lt;br&gt;&lt;span style=font-size:11px&gt;White 1875-99&lt;/span&gt;&lt;br&gt;INF025 non-DASS</v>
      </c>
      <c r="O1001" t="str">
        <f t="shared" si="201"/>
        <v>W1870WearValleyTennesseeINF025</v>
      </c>
      <c r="R1001" t="str">
        <f t="shared" si="200"/>
        <v>dp</v>
      </c>
      <c r="S1001" t="str">
        <f t="shared" si="192"/>
        <v>ar</v>
      </c>
      <c r="T1001" t="str">
        <f t="shared" si="198"/>
        <v>r0</v>
      </c>
      <c r="U1001" t="str">
        <f>IF(M1001="consonant",#REF!,"")</f>
        <v/>
      </c>
      <c r="V1001" t="str">
        <f t="shared" si="193"/>
        <v>lx</v>
      </c>
      <c r="W1001" t="str">
        <f t="shared" si="194"/>
        <v>bk</v>
      </c>
      <c r="X1001" t="str">
        <f t="shared" si="195"/>
        <v>un</v>
      </c>
      <c r="Y1001" t="str">
        <f t="shared" si="196"/>
        <v>b</v>
      </c>
      <c r="AA1001" t="str">
        <f t="shared" si="197"/>
        <v>const W1870WearValleyTennesseeINF025= L.marker([35.71965,-83.52263], {icon: dp_lx}).bindPopup('Wear Valley, Tennessee&lt;br&gt;&lt;span style=font-size:11px&gt;White 1875-99&lt;/span&gt;&lt;br&gt;INF025 non-DASS').addTo(W1870);</v>
      </c>
      <c r="AG1001" t="s">
        <v>8702</v>
      </c>
      <c r="BL1001" t="s">
        <v>5955</v>
      </c>
    </row>
    <row r="1002" spans="1:64">
      <c r="A1002" s="30" t="s">
        <v>5325</v>
      </c>
      <c r="B1002" s="31" t="s">
        <v>1992</v>
      </c>
      <c r="C1002" s="31"/>
      <c r="D1002" t="s">
        <v>3937</v>
      </c>
      <c r="F1002" s="46" t="s">
        <v>1993</v>
      </c>
      <c r="G1002" s="31" t="s">
        <v>904</v>
      </c>
      <c r="H1002" s="31"/>
      <c r="I1002" s="51">
        <v>-85.296930000000003</v>
      </c>
      <c r="J1002" s="51">
        <v>35.959440000000001</v>
      </c>
      <c r="K1002" s="32"/>
      <c r="L1002" s="32"/>
      <c r="M1002" s="32"/>
      <c r="N1002" t="str">
        <f t="shared" si="199"/>
        <v>Allensville, Tennessee&lt;br&gt;&lt;span style=font-size:11px&gt;White 1875-99&lt;/span&gt;&lt;br&gt;INF026 non-DASS</v>
      </c>
      <c r="O1002" t="str">
        <f t="shared" si="201"/>
        <v>W1870AllensvilleTennesseeINF026</v>
      </c>
      <c r="R1002" t="str">
        <f t="shared" si="200"/>
        <v>dp</v>
      </c>
      <c r="S1002" t="str">
        <f t="shared" si="192"/>
        <v>ar</v>
      </c>
      <c r="T1002" t="str">
        <f t="shared" si="198"/>
        <v>r0</v>
      </c>
      <c r="U1002" t="str">
        <f>IF(M1002="consonant",#REF!,"")</f>
        <v/>
      </c>
      <c r="V1002" t="str">
        <f t="shared" si="193"/>
        <v>lx</v>
      </c>
      <c r="W1002" t="str">
        <f t="shared" si="194"/>
        <v>bk</v>
      </c>
      <c r="X1002" t="str">
        <f t="shared" si="195"/>
        <v>un</v>
      </c>
      <c r="Y1002" t="str">
        <f t="shared" si="196"/>
        <v>b</v>
      </c>
      <c r="AA1002" t="str">
        <f t="shared" si="197"/>
        <v>const W1870AllensvilleTennesseeINF026= L.marker([35.95944,-85.29693], {icon: dp_lx}).bindPopup('Allensville, Tennessee&lt;br&gt;&lt;span style=font-size:11px&gt;White 1875-99&lt;/span&gt;&lt;br&gt;INF026 non-DASS').addTo(W1870);</v>
      </c>
      <c r="AG1002" t="s">
        <v>8703</v>
      </c>
      <c r="BL1002" t="s">
        <v>5956</v>
      </c>
    </row>
    <row r="1003" spans="1:64">
      <c r="A1003" s="30" t="s">
        <v>5325</v>
      </c>
      <c r="B1003" s="31" t="s">
        <v>2476</v>
      </c>
      <c r="C1003" s="31"/>
      <c r="D1003" t="s">
        <v>3937</v>
      </c>
      <c r="F1003" s="46" t="s">
        <v>276</v>
      </c>
      <c r="G1003" s="31" t="s">
        <v>904</v>
      </c>
      <c r="H1003" s="31"/>
      <c r="I1003" s="51">
        <v>-84.949700000000007</v>
      </c>
      <c r="J1003" s="51">
        <v>35.051369999999999</v>
      </c>
      <c r="K1003" s="32"/>
      <c r="L1003" s="32"/>
      <c r="M1003" s="32"/>
      <c r="N1003" t="str">
        <f t="shared" si="199"/>
        <v>Chattanooga, Tennessee&lt;br&gt;&lt;span style=font-size:11px&gt;White 1875-99&lt;/span&gt;&lt;br&gt;INF055 non-DASS</v>
      </c>
      <c r="O1003" t="str">
        <f t="shared" si="201"/>
        <v>W1870ChattanoogaTennesseeINF055</v>
      </c>
      <c r="R1003" t="str">
        <f t="shared" si="200"/>
        <v>dp</v>
      </c>
      <c r="S1003" t="str">
        <f t="shared" si="192"/>
        <v>ar</v>
      </c>
      <c r="T1003" t="str">
        <f t="shared" si="198"/>
        <v>r0</v>
      </c>
      <c r="U1003" t="str">
        <f>IF(M1003="consonant",#REF!,"")</f>
        <v/>
      </c>
      <c r="V1003" t="str">
        <f t="shared" si="193"/>
        <v>lx</v>
      </c>
      <c r="W1003" t="str">
        <f t="shared" si="194"/>
        <v>bk</v>
      </c>
      <c r="X1003" t="str">
        <f t="shared" si="195"/>
        <v>un</v>
      </c>
      <c r="Y1003" t="str">
        <f t="shared" si="196"/>
        <v>b</v>
      </c>
      <c r="AA1003" t="str">
        <f t="shared" si="197"/>
        <v>const W1870ChattanoogaTennesseeINF055= L.marker([35.05137,-84.9497], {icon: dp_lx}).bindPopup('Chattanooga, Tennessee&lt;br&gt;&lt;span style=font-size:11px&gt;White 1875-99&lt;/span&gt;&lt;br&gt;INF055 non-DASS').addTo(W1870);</v>
      </c>
      <c r="AG1003" t="s">
        <v>8704</v>
      </c>
      <c r="BL1003" t="s">
        <v>5957</v>
      </c>
    </row>
    <row r="1004" spans="1:64">
      <c r="A1004" s="30" t="s">
        <v>5325</v>
      </c>
      <c r="B1004" s="31" t="s">
        <v>2493</v>
      </c>
      <c r="C1004" s="31"/>
      <c r="D1004" t="s">
        <v>3937</v>
      </c>
      <c r="F1004" s="46" t="s">
        <v>953</v>
      </c>
      <c r="G1004" s="31" t="s">
        <v>5289</v>
      </c>
      <c r="H1004" s="31"/>
      <c r="I1004" s="51">
        <v>-83.571179999999998</v>
      </c>
      <c r="J1004" s="51">
        <v>34.238939999999999</v>
      </c>
      <c r="K1004" s="32"/>
      <c r="L1004" s="32"/>
      <c r="M1004" s="32"/>
      <c r="N1004" t="str">
        <f t="shared" si="199"/>
        <v>Kingston, Georgia&lt;br&gt;&lt;span style=font-size:11px&gt;White 1875-99&lt;/span&gt;&lt;br&gt;INF076 non-DASS</v>
      </c>
      <c r="O1004" t="str">
        <f t="shared" si="201"/>
        <v>W1870KingstonGeorgiaINF076</v>
      </c>
      <c r="R1004" t="str">
        <f t="shared" si="200"/>
        <v>dp</v>
      </c>
      <c r="S1004" t="str">
        <f t="shared" ref="S1004:S1067" si="202">IF(A1004="W1700","na",IF(OR(M1004="Carib",M1004="NYC",M1004="ENE"),"au",IF(M1004="CAN","ao","ar")))</f>
        <v>ar</v>
      </c>
      <c r="T1004" t="str">
        <f t="shared" si="198"/>
        <v>r0</v>
      </c>
      <c r="U1004" t="str">
        <f>IF(M1004="consonant",#REF!,"")</f>
        <v/>
      </c>
      <c r="V1004" t="str">
        <f t="shared" ref="V1004:V1067" si="203">IF(OR(M1004="W",M1004="M",M1004="ENE"),"we",IF(OR(M1004="MA",M1004="NYC",M1004="OH"),"sa1",IF(OR(M1004="OS",M1004="LAGS_SSE",M1004="Speaker _S",M1004="PADS_SSE"),"sl","lx")))</f>
        <v>lx</v>
      </c>
      <c r="W1004" t="str">
        <f t="shared" ref="W1004:W1067" si="204">IF(OR(M1004="S",M1004="M"),"fr",IF(OR(M1004="W"),"ce","bk"))</f>
        <v>bk</v>
      </c>
      <c r="X1004" t="str">
        <f t="shared" ref="X1004:X1067" si="205">IF(T1004="","",IF(OR(A1004="W1900",A1004="W1950",A1004="W1970"),"ho","un"))</f>
        <v>un</v>
      </c>
      <c r="Y1004" t="str">
        <f t="shared" ref="Y1004:Y1067" si="206">IF(D1004="LAGS","a","b")</f>
        <v>b</v>
      </c>
      <c r="AA1004" t="str">
        <f t="shared" si="197"/>
        <v>const W1870KingstonGeorgiaINF076= L.marker([34.23894,-83.57118], {icon: dp_lx}).bindPopup('Kingston, Georgia&lt;br&gt;&lt;span style=font-size:11px&gt;White 1875-99&lt;/span&gt;&lt;br&gt;INF076 non-DASS').addTo(W1870);</v>
      </c>
      <c r="AG1004" t="s">
        <v>8705</v>
      </c>
      <c r="BL1004" t="s">
        <v>5958</v>
      </c>
    </row>
    <row r="1005" spans="1:64">
      <c r="A1005" s="30" t="s">
        <v>5325</v>
      </c>
      <c r="B1005" s="31" t="s">
        <v>2038</v>
      </c>
      <c r="C1005" s="31"/>
      <c r="D1005" t="s">
        <v>3937</v>
      </c>
      <c r="F1005" s="46" t="s">
        <v>958</v>
      </c>
      <c r="G1005" s="31" t="s">
        <v>5289</v>
      </c>
      <c r="H1005" s="31"/>
      <c r="I1005" s="51">
        <v>-83.212779999999995</v>
      </c>
      <c r="J1005" s="51">
        <v>34.118580000000001</v>
      </c>
      <c r="K1005" s="32"/>
      <c r="L1005" s="32"/>
      <c r="M1005" s="32"/>
      <c r="N1005" t="str">
        <f t="shared" si="199"/>
        <v>Jefferson, Georgia&lt;br&gt;&lt;span style=font-size:11px&gt;White 1875-99&lt;/span&gt;&lt;br&gt;INF089 non-DASS</v>
      </c>
      <c r="O1005" t="str">
        <f t="shared" si="201"/>
        <v>W1870JeffersonGeorgiaINF089</v>
      </c>
      <c r="R1005" t="str">
        <f t="shared" si="200"/>
        <v>dp</v>
      </c>
      <c r="S1005" t="str">
        <f t="shared" si="202"/>
        <v>ar</v>
      </c>
      <c r="T1005" t="str">
        <f t="shared" si="198"/>
        <v>r0</v>
      </c>
      <c r="U1005" t="str">
        <f>IF(M1005="consonant",#REF!,"")</f>
        <v/>
      </c>
      <c r="V1005" t="str">
        <f t="shared" si="203"/>
        <v>lx</v>
      </c>
      <c r="W1005" t="str">
        <f t="shared" si="204"/>
        <v>bk</v>
      </c>
      <c r="X1005" t="str">
        <f t="shared" si="205"/>
        <v>un</v>
      </c>
      <c r="Y1005" t="str">
        <f t="shared" si="206"/>
        <v>b</v>
      </c>
      <c r="AA1005" t="str">
        <f t="shared" si="197"/>
        <v>const W1870JeffersonGeorgiaINF089= L.marker([34.11858,-83.21278], {icon: dp_lx}).bindPopup('Jefferson, Georgia&lt;br&gt;&lt;span style=font-size:11px&gt;White 1875-99&lt;/span&gt;&lt;br&gt;INF089 non-DASS').addTo(W1870);</v>
      </c>
      <c r="AG1005" t="s">
        <v>8706</v>
      </c>
      <c r="BL1005" t="s">
        <v>5959</v>
      </c>
    </row>
    <row r="1006" spans="1:64">
      <c r="A1006" s="30" t="s">
        <v>5325</v>
      </c>
      <c r="B1006" s="31" t="s">
        <v>2039</v>
      </c>
      <c r="C1006" s="31"/>
      <c r="D1006" t="s">
        <v>3937</v>
      </c>
      <c r="F1006" s="46" t="s">
        <v>1639</v>
      </c>
      <c r="G1006" s="31" t="s">
        <v>5289</v>
      </c>
      <c r="H1006" s="31"/>
      <c r="I1006" s="51">
        <v>-83.627930000000006</v>
      </c>
      <c r="J1006" s="51">
        <v>34.038530000000002</v>
      </c>
      <c r="K1006" s="32"/>
      <c r="L1006" s="32"/>
      <c r="M1006" s="32"/>
      <c r="N1006" t="str">
        <f t="shared" si="199"/>
        <v>Colbert, Georgia&lt;br&gt;&lt;span style=font-size:11px&gt;White 1875-99&lt;/span&gt;&lt;br&gt;INF091A non-DASS</v>
      </c>
      <c r="O1006" t="str">
        <f t="shared" si="201"/>
        <v>W1870ColbertGeorgiaINF091A</v>
      </c>
      <c r="R1006" t="str">
        <f t="shared" si="200"/>
        <v>dp</v>
      </c>
      <c r="S1006" t="str">
        <f t="shared" si="202"/>
        <v>ar</v>
      </c>
      <c r="T1006" t="str">
        <f t="shared" si="198"/>
        <v>r0</v>
      </c>
      <c r="U1006" t="str">
        <f>IF(M1006="consonant",#REF!,"")</f>
        <v/>
      </c>
      <c r="V1006" t="str">
        <f t="shared" si="203"/>
        <v>lx</v>
      </c>
      <c r="W1006" t="str">
        <f t="shared" si="204"/>
        <v>bk</v>
      </c>
      <c r="X1006" t="str">
        <f t="shared" si="205"/>
        <v>un</v>
      </c>
      <c r="Y1006" t="str">
        <f t="shared" si="206"/>
        <v>b</v>
      </c>
      <c r="AA1006" t="str">
        <f t="shared" si="197"/>
        <v>const W1870ColbertGeorgiaINF091A= L.marker([34.03853,-83.62793], {icon: dp_lx}).bindPopup('Colbert, Georgia&lt;br&gt;&lt;span style=font-size:11px&gt;White 1875-99&lt;/span&gt;&lt;br&gt;INF091A non-DASS').addTo(W1870);</v>
      </c>
      <c r="AG1006" t="s">
        <v>8707</v>
      </c>
      <c r="BL1006" t="s">
        <v>5960</v>
      </c>
    </row>
    <row r="1007" spans="1:64">
      <c r="A1007" s="30" t="s">
        <v>5325</v>
      </c>
      <c r="B1007" s="31" t="s">
        <v>2108</v>
      </c>
      <c r="C1007" s="31"/>
      <c r="D1007" t="s">
        <v>3937</v>
      </c>
      <c r="F1007" s="46" t="s">
        <v>2110</v>
      </c>
      <c r="G1007" s="31" t="s">
        <v>5289</v>
      </c>
      <c r="H1007" s="31"/>
      <c r="I1007" s="51">
        <v>-82.006429999999995</v>
      </c>
      <c r="J1007" s="51">
        <v>31.785869999999999</v>
      </c>
      <c r="K1007" s="32"/>
      <c r="L1007" s="32"/>
      <c r="M1007" s="32"/>
      <c r="N1007" t="str">
        <f t="shared" si="199"/>
        <v>Allenhurst, Georgia&lt;br&gt;&lt;span style=font-size:11px&gt;White 1875-99&lt;/span&gt;&lt;br&gt;INF178 non-DASS</v>
      </c>
      <c r="O1007" t="str">
        <f t="shared" si="201"/>
        <v>W1870AllenhurstGeorgiaINF178</v>
      </c>
      <c r="R1007" t="str">
        <f t="shared" si="200"/>
        <v>dp</v>
      </c>
      <c r="S1007" t="str">
        <f t="shared" si="202"/>
        <v>ar</v>
      </c>
      <c r="T1007" t="str">
        <f t="shared" si="198"/>
        <v>r0</v>
      </c>
      <c r="U1007" t="str">
        <f>IF(M1007="consonant",#REF!,"")</f>
        <v/>
      </c>
      <c r="V1007" t="str">
        <f t="shared" si="203"/>
        <v>lx</v>
      </c>
      <c r="W1007" t="str">
        <f t="shared" si="204"/>
        <v>bk</v>
      </c>
      <c r="X1007" t="str">
        <f t="shared" si="205"/>
        <v>un</v>
      </c>
      <c r="Y1007" t="str">
        <f t="shared" si="206"/>
        <v>b</v>
      </c>
      <c r="AA1007" t="str">
        <f t="shared" si="197"/>
        <v>const W1870AllenhurstGeorgiaINF178= L.marker([31.78587,-82.00643], {icon: dp_lx}).bindPopup('Allenhurst, Georgia&lt;br&gt;&lt;span style=font-size:11px&gt;White 1875-99&lt;/span&gt;&lt;br&gt;INF178 non-DASS').addTo(W1870);</v>
      </c>
      <c r="AG1007" t="s">
        <v>8708</v>
      </c>
      <c r="BL1007" t="s">
        <v>5961</v>
      </c>
    </row>
    <row r="1008" spans="1:64">
      <c r="A1008" s="30" t="s">
        <v>5325</v>
      </c>
      <c r="B1008" s="31" t="s">
        <v>2125</v>
      </c>
      <c r="C1008" s="31"/>
      <c r="D1008" t="s">
        <v>3937</v>
      </c>
      <c r="F1008" s="46" t="s">
        <v>2127</v>
      </c>
      <c r="G1008" s="31" t="s">
        <v>5289</v>
      </c>
      <c r="H1008" s="31"/>
      <c r="I1008" s="51">
        <v>-82.323139999999995</v>
      </c>
      <c r="J1008" s="51">
        <v>30.831659999999999</v>
      </c>
      <c r="K1008" s="32"/>
      <c r="L1008" s="32"/>
      <c r="M1008" s="32"/>
      <c r="N1008" t="str">
        <f t="shared" si="199"/>
        <v>Folkston, Georgia&lt;br&gt;&lt;span style=font-size:11px&gt;White 1875-99&lt;/span&gt;&lt;br&gt;INF197 non-DASS</v>
      </c>
      <c r="O1008" t="str">
        <f t="shared" si="201"/>
        <v>W1870FolkstonGeorgiaINF197</v>
      </c>
      <c r="R1008" t="str">
        <f t="shared" si="200"/>
        <v>dp</v>
      </c>
      <c r="S1008" t="str">
        <f t="shared" si="202"/>
        <v>ar</v>
      </c>
      <c r="T1008" t="str">
        <f t="shared" si="198"/>
        <v>r0</v>
      </c>
      <c r="U1008" t="str">
        <f>IF(M1008="consonant",#REF!,"")</f>
        <v/>
      </c>
      <c r="V1008" t="str">
        <f t="shared" si="203"/>
        <v>lx</v>
      </c>
      <c r="W1008" t="str">
        <f t="shared" si="204"/>
        <v>bk</v>
      </c>
      <c r="X1008" t="str">
        <f t="shared" si="205"/>
        <v>un</v>
      </c>
      <c r="Y1008" t="str">
        <f t="shared" si="206"/>
        <v>b</v>
      </c>
      <c r="AA1008" t="str">
        <f t="shared" si="197"/>
        <v>const W1870FolkstonGeorgiaINF197= L.marker([30.83166,-82.32314], {icon: dp_lx}).bindPopup('Folkston, Georgia&lt;br&gt;&lt;span style=font-size:11px&gt;White 1875-99&lt;/span&gt;&lt;br&gt;INF197 non-DASS').addTo(W1870);</v>
      </c>
      <c r="AG1008" t="s">
        <v>8709</v>
      </c>
      <c r="BL1008" t="s">
        <v>5962</v>
      </c>
    </row>
    <row r="1009" spans="1:64">
      <c r="A1009" s="30" t="s">
        <v>5325</v>
      </c>
      <c r="B1009" s="31" t="s">
        <v>2563</v>
      </c>
      <c r="C1009" s="31"/>
      <c r="D1009" t="s">
        <v>3937</v>
      </c>
      <c r="F1009" s="46" t="s">
        <v>694</v>
      </c>
      <c r="G1009" s="31" t="s">
        <v>5304</v>
      </c>
      <c r="H1009" s="31"/>
      <c r="I1009" s="51">
        <v>-80.603620000000006</v>
      </c>
      <c r="J1009" s="51">
        <v>29.651949999999999</v>
      </c>
      <c r="K1009" s="32"/>
      <c r="L1009" s="32"/>
      <c r="M1009" s="32"/>
      <c r="N1009" t="str">
        <f t="shared" si="199"/>
        <v>Gainesville, Florida&lt;br&gt;&lt;span style=font-size:11px&gt;White 1875-99&lt;/span&gt;&lt;br&gt;INF245 non-DASS</v>
      </c>
      <c r="O1009" t="str">
        <f t="shared" si="201"/>
        <v>W1870GainesvilleFloridaINF245</v>
      </c>
      <c r="R1009" t="str">
        <f t="shared" si="200"/>
        <v>dp</v>
      </c>
      <c r="S1009" t="str">
        <f t="shared" si="202"/>
        <v>ar</v>
      </c>
      <c r="T1009" t="str">
        <f t="shared" si="198"/>
        <v>r0</v>
      </c>
      <c r="U1009" t="str">
        <f>IF(M1009="consonant",#REF!,"")</f>
        <v/>
      </c>
      <c r="V1009" t="str">
        <f t="shared" si="203"/>
        <v>lx</v>
      </c>
      <c r="W1009" t="str">
        <f t="shared" si="204"/>
        <v>bk</v>
      </c>
      <c r="X1009" t="str">
        <f t="shared" si="205"/>
        <v>un</v>
      </c>
      <c r="Y1009" t="str">
        <f t="shared" si="206"/>
        <v>b</v>
      </c>
      <c r="AA1009" t="str">
        <f t="shared" si="197"/>
        <v>const W1870GainesvilleFloridaINF245= L.marker([29.65195,-80.60362], {icon: dp_lx}).bindPopup('Gainesville, Florida&lt;br&gt;&lt;span style=font-size:11px&gt;White 1875-99&lt;/span&gt;&lt;br&gt;INF245 non-DASS').addTo(W1870);</v>
      </c>
      <c r="AG1009" t="s">
        <v>8710</v>
      </c>
      <c r="BL1009" t="s">
        <v>5963</v>
      </c>
    </row>
    <row r="1010" spans="1:64">
      <c r="A1010" s="30" t="s">
        <v>5325</v>
      </c>
      <c r="B1010" s="31" t="s">
        <v>2570</v>
      </c>
      <c r="C1010" s="31"/>
      <c r="D1010" t="s">
        <v>3937</v>
      </c>
      <c r="F1010" s="46" t="s">
        <v>2572</v>
      </c>
      <c r="G1010" s="31" t="s">
        <v>5304</v>
      </c>
      <c r="H1010" s="31"/>
      <c r="I1010" s="51">
        <v>-80.052719999999994</v>
      </c>
      <c r="J1010" s="51">
        <v>27.766649999999998</v>
      </c>
      <c r="K1010" s="32"/>
      <c r="L1010" s="32"/>
      <c r="M1010" s="32"/>
      <c r="N1010" t="str">
        <f t="shared" si="199"/>
        <v>Fellsmere, Florida&lt;br&gt;&lt;span style=font-size:11px&gt;White 1875-99&lt;/span&gt;&lt;br&gt;INF265 non-DASS</v>
      </c>
      <c r="O1010" t="str">
        <f t="shared" si="201"/>
        <v>W1870FellsmereFloridaINF265</v>
      </c>
      <c r="R1010" t="str">
        <f t="shared" si="200"/>
        <v>dp</v>
      </c>
      <c r="S1010" t="str">
        <f t="shared" si="202"/>
        <v>ar</v>
      </c>
      <c r="T1010" t="str">
        <f t="shared" si="198"/>
        <v>r0</v>
      </c>
      <c r="U1010" t="str">
        <f>IF(M1010="consonant",#REF!,"")</f>
        <v/>
      </c>
      <c r="V1010" t="str">
        <f t="shared" si="203"/>
        <v>lx</v>
      </c>
      <c r="W1010" t="str">
        <f t="shared" si="204"/>
        <v>bk</v>
      </c>
      <c r="X1010" t="str">
        <f t="shared" si="205"/>
        <v>un</v>
      </c>
      <c r="Y1010" t="str">
        <f t="shared" si="206"/>
        <v>b</v>
      </c>
      <c r="AA1010" t="str">
        <f t="shared" si="197"/>
        <v>const W1870FellsmereFloridaINF265= L.marker([27.76665,-80.05272], {icon: dp_lx}).bindPopup('Fellsmere, Florida&lt;br&gt;&lt;span style=font-size:11px&gt;White 1875-99&lt;/span&gt;&lt;br&gt;INF265 non-DASS').addTo(W1870);</v>
      </c>
      <c r="AG1010" t="s">
        <v>8711</v>
      </c>
      <c r="BL1010" t="s">
        <v>5964</v>
      </c>
    </row>
    <row r="1011" spans="1:64">
      <c r="A1011" s="30" t="s">
        <v>5325</v>
      </c>
      <c r="B1011" s="31" t="s">
        <v>2166</v>
      </c>
      <c r="C1011" s="31"/>
      <c r="D1011" t="s">
        <v>3937</v>
      </c>
      <c r="F1011" s="46" t="s">
        <v>65</v>
      </c>
      <c r="G1011" s="31" t="s">
        <v>5304</v>
      </c>
      <c r="H1011" s="31"/>
      <c r="I1011" s="51">
        <v>-85.480810000000005</v>
      </c>
      <c r="J1011" s="51">
        <v>26.71433</v>
      </c>
      <c r="K1011" s="32"/>
      <c r="L1011" s="32"/>
      <c r="M1011" s="32"/>
      <c r="N1011" t="str">
        <f t="shared" si="199"/>
        <v>West Palm Beach, Florida&lt;br&gt;&lt;span style=font-size:11px&gt;White 1875-99&lt;/span&gt;&lt;br&gt;INF277 non-DASS</v>
      </c>
      <c r="O1011" t="str">
        <f t="shared" si="201"/>
        <v>W1870WestPalmBeachFloridaINF277</v>
      </c>
      <c r="R1011" t="str">
        <f t="shared" si="200"/>
        <v>dp</v>
      </c>
      <c r="S1011" t="str">
        <f t="shared" si="202"/>
        <v>ar</v>
      </c>
      <c r="T1011" t="str">
        <f t="shared" si="198"/>
        <v>r0</v>
      </c>
      <c r="U1011" t="str">
        <f>IF(M1011="consonant",#REF!,"")</f>
        <v/>
      </c>
      <c r="V1011" t="str">
        <f t="shared" si="203"/>
        <v>lx</v>
      </c>
      <c r="W1011" t="str">
        <f t="shared" si="204"/>
        <v>bk</v>
      </c>
      <c r="X1011" t="str">
        <f t="shared" si="205"/>
        <v>un</v>
      </c>
      <c r="Y1011" t="str">
        <f t="shared" si="206"/>
        <v>b</v>
      </c>
      <c r="AA1011" t="str">
        <f t="shared" si="197"/>
        <v>const W1870WestPalmBeachFloridaINF277= L.marker([26.71433,-85.48081], {icon: dp_lx}).bindPopup('West Palm Beach, Florida&lt;br&gt;&lt;span style=font-size:11px&gt;White 1875-99&lt;/span&gt;&lt;br&gt;INF277 non-DASS').addTo(W1870);</v>
      </c>
      <c r="AG1011" t="s">
        <v>8712</v>
      </c>
      <c r="BL1011" t="s">
        <v>5965</v>
      </c>
    </row>
    <row r="1012" spans="1:64">
      <c r="A1012" s="30" t="s">
        <v>5325</v>
      </c>
      <c r="B1012" s="31" t="s">
        <v>2181</v>
      </c>
      <c r="C1012" s="31"/>
      <c r="D1012" t="s">
        <v>3937</v>
      </c>
      <c r="F1012" s="46" t="s">
        <v>975</v>
      </c>
      <c r="G1012" s="31" t="s">
        <v>904</v>
      </c>
      <c r="H1012" s="31"/>
      <c r="I1012" s="51">
        <v>-87.005200000000002</v>
      </c>
      <c r="J1012" s="51">
        <v>35.186399999999999</v>
      </c>
      <c r="K1012" s="32"/>
      <c r="L1012" s="32"/>
      <c r="M1012" s="32"/>
      <c r="N1012" t="str">
        <f t="shared" si="199"/>
        <v>Winchester, Tennessee&lt;br&gt;&lt;span style=font-size:11px&gt;White 1875-99&lt;/span&gt;&lt;br&gt;INF324 non-DASS</v>
      </c>
      <c r="O1012" t="str">
        <f t="shared" si="201"/>
        <v>W1870WinchesterTennesseeINF324</v>
      </c>
      <c r="R1012" t="str">
        <f t="shared" si="200"/>
        <v>dp</v>
      </c>
      <c r="S1012" t="str">
        <f t="shared" si="202"/>
        <v>ar</v>
      </c>
      <c r="T1012" t="str">
        <f t="shared" si="198"/>
        <v>r0</v>
      </c>
      <c r="U1012" t="str">
        <f>IF(M1012="consonant",#REF!,"")</f>
        <v/>
      </c>
      <c r="V1012" t="str">
        <f t="shared" si="203"/>
        <v>lx</v>
      </c>
      <c r="W1012" t="str">
        <f t="shared" si="204"/>
        <v>bk</v>
      </c>
      <c r="X1012" t="str">
        <f t="shared" si="205"/>
        <v>un</v>
      </c>
      <c r="Y1012" t="str">
        <f t="shared" si="206"/>
        <v>b</v>
      </c>
      <c r="AA1012" t="str">
        <f t="shared" si="197"/>
        <v>const W1870WinchesterTennesseeINF324= L.marker([35.1864,-87.0052], {icon: dp_lx}).bindPopup('Winchester, Tennessee&lt;br&gt;&lt;span style=font-size:11px&gt;White 1875-99&lt;/span&gt;&lt;br&gt;INF324 non-DASS').addTo(W1870);</v>
      </c>
      <c r="AG1012" t="s">
        <v>8713</v>
      </c>
      <c r="BL1012" t="s">
        <v>5966</v>
      </c>
    </row>
    <row r="1013" spans="1:64">
      <c r="A1013" s="30" t="s">
        <v>5325</v>
      </c>
      <c r="B1013" s="31" t="s">
        <v>2186</v>
      </c>
      <c r="C1013" s="31"/>
      <c r="D1013" t="s">
        <v>3937</v>
      </c>
      <c r="F1013" s="46" t="s">
        <v>2188</v>
      </c>
      <c r="G1013" s="31" t="s">
        <v>904</v>
      </c>
      <c r="H1013" s="31"/>
      <c r="I1013" s="51">
        <v>-87.348240000000004</v>
      </c>
      <c r="J1013" s="51">
        <v>35.377160000000003</v>
      </c>
      <c r="K1013" s="32"/>
      <c r="L1013" s="32"/>
      <c r="M1013" s="32"/>
      <c r="N1013" t="str">
        <f t="shared" si="199"/>
        <v>Lynnville, Tennessee&lt;br&gt;&lt;span style=font-size:11px&gt;White 1875-99&lt;/span&gt;&lt;br&gt;INF332 non-DASS</v>
      </c>
      <c r="O1013" t="str">
        <f t="shared" si="201"/>
        <v>W1870LynnvilleTennesseeINF332</v>
      </c>
      <c r="R1013" t="str">
        <f t="shared" si="200"/>
        <v>dp</v>
      </c>
      <c r="S1013" t="str">
        <f t="shared" si="202"/>
        <v>ar</v>
      </c>
      <c r="T1013" t="str">
        <f t="shared" si="198"/>
        <v>r0</v>
      </c>
      <c r="U1013" t="str">
        <f>IF(M1013="consonant",#REF!,"")</f>
        <v/>
      </c>
      <c r="V1013" t="str">
        <f t="shared" si="203"/>
        <v>lx</v>
      </c>
      <c r="W1013" t="str">
        <f t="shared" si="204"/>
        <v>bk</v>
      </c>
      <c r="X1013" t="str">
        <f t="shared" si="205"/>
        <v>un</v>
      </c>
      <c r="Y1013" t="str">
        <f t="shared" si="206"/>
        <v>b</v>
      </c>
      <c r="AA1013" t="str">
        <f t="shared" ref="AA1013:AA1076" si="207">IF(OR(R1013="",V1013=""),"",IF(I1013="","","const "&amp;O1013&amp;"= L.marker(["&amp;J1013&amp;","&amp;I1013&amp;"], {icon: "&amp;R1013&amp;"_"&amp;V1013&amp;"}).bindPopup('"&amp;N1013&amp;"').addTo("&amp;A1013&amp;");"))</f>
        <v>const W1870LynnvilleTennesseeINF332= L.marker([35.37716,-87.34824], {icon: dp_lx}).bindPopup('Lynnville, Tennessee&lt;br&gt;&lt;span style=font-size:11px&gt;White 1875-99&lt;/span&gt;&lt;br&gt;INF332 non-DASS').addTo(W1870);</v>
      </c>
      <c r="AG1013" t="s">
        <v>8714</v>
      </c>
      <c r="BL1013" t="s">
        <v>5967</v>
      </c>
    </row>
    <row r="1014" spans="1:64">
      <c r="A1014" s="30" t="s">
        <v>5325</v>
      </c>
      <c r="B1014" s="31" t="s">
        <v>2191</v>
      </c>
      <c r="C1014" s="31"/>
      <c r="D1014" t="s">
        <v>3937</v>
      </c>
      <c r="F1014" s="46" t="s">
        <v>2190</v>
      </c>
      <c r="G1014" s="31" t="s">
        <v>904</v>
      </c>
      <c r="H1014" s="31"/>
      <c r="I1014" s="51">
        <v>-85.826490000000007</v>
      </c>
      <c r="J1014" s="51">
        <v>35.15981</v>
      </c>
      <c r="K1014" s="32"/>
      <c r="L1014" s="32"/>
      <c r="M1014" s="32"/>
      <c r="N1014" t="str">
        <f t="shared" si="199"/>
        <v>Leoma, Tennessee&lt;br&gt;&lt;span style=font-size:11px&gt;White 1875-99&lt;/span&gt;&lt;br&gt;INF334 non-DASS</v>
      </c>
      <c r="O1014" t="str">
        <f t="shared" si="201"/>
        <v>W1870LeomaTennesseeINF334</v>
      </c>
      <c r="R1014" t="str">
        <f t="shared" si="200"/>
        <v>dp</v>
      </c>
      <c r="S1014" t="str">
        <f t="shared" si="202"/>
        <v>ar</v>
      </c>
      <c r="T1014" t="str">
        <f t="shared" ref="T1014:T1077" si="208">IF(M1014="rhot","",IF(M1014="AAE_7R","r7",IF(AND(D1014="(Labov et al, 2003)",M1014="W"),"r3","r0")))</f>
        <v>r0</v>
      </c>
      <c r="U1014" t="str">
        <f>IF(M1014="consonant",#REF!,"")</f>
        <v/>
      </c>
      <c r="V1014" t="str">
        <f t="shared" si="203"/>
        <v>lx</v>
      </c>
      <c r="W1014" t="str">
        <f t="shared" si="204"/>
        <v>bk</v>
      </c>
      <c r="X1014" t="str">
        <f t="shared" si="205"/>
        <v>un</v>
      </c>
      <c r="Y1014" t="str">
        <f t="shared" si="206"/>
        <v>b</v>
      </c>
      <c r="AA1014" t="str">
        <f t="shared" si="207"/>
        <v>const W1870LeomaTennesseeINF334= L.marker([35.15981,-85.82649], {icon: dp_lx}).bindPopup('Leoma, Tennessee&lt;br&gt;&lt;span style=font-size:11px&gt;White 1875-99&lt;/span&gt;&lt;br&gt;INF334 non-DASS').addTo(W1870);</v>
      </c>
      <c r="AG1014" t="s">
        <v>8715</v>
      </c>
      <c r="BL1014" t="s">
        <v>5968</v>
      </c>
    </row>
    <row r="1015" spans="1:64">
      <c r="A1015" s="30" t="s">
        <v>5325</v>
      </c>
      <c r="B1015" s="31" t="s">
        <v>2217</v>
      </c>
      <c r="C1015" s="31"/>
      <c r="D1015" t="s">
        <v>3937</v>
      </c>
      <c r="F1015" s="46" t="s">
        <v>1410</v>
      </c>
      <c r="G1015" s="31" t="s">
        <v>5298</v>
      </c>
      <c r="H1015" s="31"/>
      <c r="I1015" s="51">
        <v>-85.702219999999997</v>
      </c>
      <c r="J1015" s="51">
        <v>33.65719</v>
      </c>
      <c r="K1015" s="32"/>
      <c r="L1015" s="32"/>
      <c r="M1015" s="32"/>
      <c r="N1015" t="str">
        <f t="shared" si="199"/>
        <v>Anniston, Alabama&lt;br&gt;&lt;span style=font-size:11px&gt;White 1875-99&lt;/span&gt;&lt;br&gt;INF382 non-DASS</v>
      </c>
      <c r="O1015" t="str">
        <f t="shared" si="201"/>
        <v>W1870AnnistonAlabamaINF382</v>
      </c>
      <c r="R1015" t="str">
        <f t="shared" si="200"/>
        <v>dp</v>
      </c>
      <c r="S1015" t="str">
        <f t="shared" si="202"/>
        <v>ar</v>
      </c>
      <c r="T1015" t="str">
        <f t="shared" si="208"/>
        <v>r0</v>
      </c>
      <c r="U1015" t="str">
        <f>IF(M1015="consonant",#REF!,"")</f>
        <v/>
      </c>
      <c r="V1015" t="str">
        <f t="shared" si="203"/>
        <v>lx</v>
      </c>
      <c r="W1015" t="str">
        <f t="shared" si="204"/>
        <v>bk</v>
      </c>
      <c r="X1015" t="str">
        <f t="shared" si="205"/>
        <v>un</v>
      </c>
      <c r="Y1015" t="str">
        <f t="shared" si="206"/>
        <v>b</v>
      </c>
      <c r="AA1015" t="str">
        <f t="shared" si="207"/>
        <v>const W1870AnnistonAlabamaINF382= L.marker([33.65719,-85.70222], {icon: dp_lx}).bindPopup('Anniston, Alabama&lt;br&gt;&lt;span style=font-size:11px&gt;White 1875-99&lt;/span&gt;&lt;br&gt;INF382 non-DASS').addTo(W1870);</v>
      </c>
      <c r="AG1015" t="s">
        <v>8716</v>
      </c>
      <c r="BL1015" t="s">
        <v>5969</v>
      </c>
    </row>
    <row r="1016" spans="1:64">
      <c r="A1016" s="30" t="s">
        <v>5325</v>
      </c>
      <c r="B1016" s="31" t="s">
        <v>2218</v>
      </c>
      <c r="C1016" s="31"/>
      <c r="D1016" t="s">
        <v>3937</v>
      </c>
      <c r="F1016" s="46" t="s">
        <v>2219</v>
      </c>
      <c r="G1016" s="31" t="s">
        <v>5298</v>
      </c>
      <c r="H1016" s="31"/>
      <c r="I1016" s="51">
        <v>-86.632170000000002</v>
      </c>
      <c r="J1016" s="51">
        <v>33.660339999999998</v>
      </c>
      <c r="K1016" s="32"/>
      <c r="L1016" s="32"/>
      <c r="M1016" s="32"/>
      <c r="N1016" t="str">
        <f t="shared" si="199"/>
        <v>Choccolocco, Alabama&lt;br&gt;&lt;span style=font-size:11px&gt;White 1875-99&lt;/span&gt;&lt;br&gt;INF382B non-DASS</v>
      </c>
      <c r="O1016" t="str">
        <f t="shared" si="201"/>
        <v>W1870ChoccoloccoAlabamaINF382B</v>
      </c>
      <c r="R1016" t="str">
        <f t="shared" si="200"/>
        <v>dp</v>
      </c>
      <c r="S1016" t="str">
        <f t="shared" si="202"/>
        <v>ar</v>
      </c>
      <c r="T1016" t="str">
        <f t="shared" si="208"/>
        <v>r0</v>
      </c>
      <c r="U1016" t="str">
        <f>IF(M1016="consonant",#REF!,"")</f>
        <v/>
      </c>
      <c r="V1016" t="str">
        <f t="shared" si="203"/>
        <v>lx</v>
      </c>
      <c r="W1016" t="str">
        <f t="shared" si="204"/>
        <v>bk</v>
      </c>
      <c r="X1016" t="str">
        <f t="shared" si="205"/>
        <v>un</v>
      </c>
      <c r="Y1016" t="str">
        <f t="shared" si="206"/>
        <v>b</v>
      </c>
      <c r="AA1016" t="str">
        <f t="shared" si="207"/>
        <v>const W1870ChoccoloccoAlabamaINF382B= L.marker([33.66034,-86.63217], {icon: dp_lx}).bindPopup('Choccolocco, Alabama&lt;br&gt;&lt;span style=font-size:11px&gt;White 1875-99&lt;/span&gt;&lt;br&gt;INF382B non-DASS').addTo(W1870);</v>
      </c>
      <c r="AG1016" t="s">
        <v>8717</v>
      </c>
      <c r="BL1016" t="s">
        <v>5970</v>
      </c>
    </row>
    <row r="1017" spans="1:64">
      <c r="A1017" s="30" t="s">
        <v>5325</v>
      </c>
      <c r="B1017" s="31" t="s">
        <v>2232</v>
      </c>
      <c r="C1017" s="31"/>
      <c r="D1017" t="s">
        <v>3937</v>
      </c>
      <c r="F1017" s="46" t="s">
        <v>2234</v>
      </c>
      <c r="G1017" s="31" t="s">
        <v>5298</v>
      </c>
      <c r="H1017" s="31"/>
      <c r="I1017" s="51">
        <v>-88.993620000000007</v>
      </c>
      <c r="J1017" s="51">
        <v>32.841009999999997</v>
      </c>
      <c r="K1017" s="32"/>
      <c r="L1017" s="32"/>
      <c r="M1017" s="32"/>
      <c r="N1017" t="str">
        <f t="shared" si="199"/>
        <v>Clanton, Alabama&lt;br&gt;&lt;span style=font-size:11px&gt;White 1875-99&lt;/span&gt;&lt;br&gt;INF399A non-DASS</v>
      </c>
      <c r="O1017" t="str">
        <f t="shared" si="201"/>
        <v>W1870ClantonAlabamaINF399A</v>
      </c>
      <c r="R1017" t="str">
        <f t="shared" si="200"/>
        <v>dp</v>
      </c>
      <c r="S1017" t="str">
        <f t="shared" si="202"/>
        <v>ar</v>
      </c>
      <c r="T1017" t="str">
        <f t="shared" si="208"/>
        <v>r0</v>
      </c>
      <c r="U1017" t="str">
        <f>IF(M1017="consonant",#REF!,"")</f>
        <v/>
      </c>
      <c r="V1017" t="str">
        <f t="shared" si="203"/>
        <v>lx</v>
      </c>
      <c r="W1017" t="str">
        <f t="shared" si="204"/>
        <v>bk</v>
      </c>
      <c r="X1017" t="str">
        <f t="shared" si="205"/>
        <v>un</v>
      </c>
      <c r="Y1017" t="str">
        <f t="shared" si="206"/>
        <v>b</v>
      </c>
      <c r="AA1017" t="str">
        <f t="shared" si="207"/>
        <v>const W1870ClantonAlabamaINF399A= L.marker([32.84101,-88.99362], {icon: dp_lx}).bindPopup('Clanton, Alabama&lt;br&gt;&lt;span style=font-size:11px&gt;White 1875-99&lt;/span&gt;&lt;br&gt;INF399A non-DASS').addTo(W1870);</v>
      </c>
      <c r="AG1017" t="s">
        <v>8718</v>
      </c>
      <c r="BL1017" t="s">
        <v>5971</v>
      </c>
    </row>
    <row r="1018" spans="1:64">
      <c r="A1018" s="30" t="s">
        <v>5325</v>
      </c>
      <c r="B1018" s="31" t="s">
        <v>2651</v>
      </c>
      <c r="C1018" s="31"/>
      <c r="D1018" t="s">
        <v>3937</v>
      </c>
      <c r="F1018" s="46" t="s">
        <v>348</v>
      </c>
      <c r="G1018" s="31" t="s">
        <v>904</v>
      </c>
      <c r="H1018" s="31"/>
      <c r="I1018" s="51">
        <v>-91.010249999999999</v>
      </c>
      <c r="J1018" s="51">
        <v>36.06626</v>
      </c>
      <c r="K1018" s="32"/>
      <c r="L1018" s="32"/>
      <c r="M1018" s="32"/>
      <c r="N1018" t="str">
        <f t="shared" si="199"/>
        <v>Dyer, Tennessee&lt;br&gt;&lt;span style=font-size:11px&gt;White 1875-99&lt;/span&gt;&lt;br&gt;INF491 non-DASS</v>
      </c>
      <c r="O1018" t="str">
        <f t="shared" si="201"/>
        <v>W1870DyerTennesseeINF491</v>
      </c>
      <c r="R1018" t="str">
        <f t="shared" si="200"/>
        <v>dp</v>
      </c>
      <c r="S1018" t="str">
        <f t="shared" si="202"/>
        <v>ar</v>
      </c>
      <c r="T1018" t="str">
        <f t="shared" si="208"/>
        <v>r0</v>
      </c>
      <c r="U1018" t="str">
        <f>IF(M1018="consonant",#REF!,"")</f>
        <v/>
      </c>
      <c r="V1018" t="str">
        <f t="shared" si="203"/>
        <v>lx</v>
      </c>
      <c r="W1018" t="str">
        <f t="shared" si="204"/>
        <v>bk</v>
      </c>
      <c r="X1018" t="str">
        <f t="shared" si="205"/>
        <v>un</v>
      </c>
      <c r="Y1018" t="str">
        <f t="shared" si="206"/>
        <v>b</v>
      </c>
      <c r="AA1018" t="str">
        <f t="shared" si="207"/>
        <v>const W1870DyerTennesseeINF491= L.marker([36.06626,-91.01025], {icon: dp_lx}).bindPopup('Dyer, Tennessee&lt;br&gt;&lt;span style=font-size:11px&gt;White 1875-99&lt;/span&gt;&lt;br&gt;INF491 non-DASS').addTo(W1870);</v>
      </c>
      <c r="AG1018" t="s">
        <v>8719</v>
      </c>
      <c r="BL1018" t="s">
        <v>5972</v>
      </c>
    </row>
    <row r="1019" spans="1:64">
      <c r="A1019" s="30" t="s">
        <v>5325</v>
      </c>
      <c r="B1019" s="31" t="s">
        <v>2678</v>
      </c>
      <c r="C1019" s="31"/>
      <c r="D1019" t="s">
        <v>3937</v>
      </c>
      <c r="F1019" s="46" t="s">
        <v>2679</v>
      </c>
      <c r="G1019" s="31" t="s">
        <v>1505</v>
      </c>
      <c r="H1019" s="31"/>
      <c r="I1019" s="51">
        <v>-88.561229999999995</v>
      </c>
      <c r="J1019" s="51">
        <v>33.652540000000002</v>
      </c>
      <c r="K1019" s="32"/>
      <c r="L1019" s="32"/>
      <c r="M1019" s="32"/>
      <c r="N1019" t="str">
        <f t="shared" si="199"/>
        <v>Benoit, Mississippi&lt;br&gt;&lt;span style=font-size:11px&gt;White 1875-99&lt;/span&gt;&lt;br&gt;INF549 non-DASS</v>
      </c>
      <c r="O1019" t="str">
        <f t="shared" si="201"/>
        <v>W1870BenoitMississippiINF549</v>
      </c>
      <c r="R1019" t="str">
        <f t="shared" si="200"/>
        <v>dp</v>
      </c>
      <c r="S1019" t="str">
        <f t="shared" si="202"/>
        <v>ar</v>
      </c>
      <c r="T1019" t="str">
        <f t="shared" si="208"/>
        <v>r0</v>
      </c>
      <c r="U1019" t="str">
        <f>IF(M1019="consonant",#REF!,"")</f>
        <v/>
      </c>
      <c r="V1019" t="str">
        <f t="shared" si="203"/>
        <v>lx</v>
      </c>
      <c r="W1019" t="str">
        <f t="shared" si="204"/>
        <v>bk</v>
      </c>
      <c r="X1019" t="str">
        <f t="shared" si="205"/>
        <v>un</v>
      </c>
      <c r="Y1019" t="str">
        <f t="shared" si="206"/>
        <v>b</v>
      </c>
      <c r="AA1019" t="str">
        <f t="shared" si="207"/>
        <v>const W1870BenoitMississippiINF549= L.marker([33.65254,-88.56123], {icon: dp_lx}).bindPopup('Benoit, Mississippi&lt;br&gt;&lt;span style=font-size:11px&gt;White 1875-99&lt;/span&gt;&lt;br&gt;INF549 non-DASS').addTo(W1870);</v>
      </c>
      <c r="AG1019" t="s">
        <v>8720</v>
      </c>
      <c r="BL1019" t="s">
        <v>5973</v>
      </c>
    </row>
    <row r="1020" spans="1:64">
      <c r="A1020" s="30" t="s">
        <v>5325</v>
      </c>
      <c r="B1020" s="31" t="s">
        <v>2684</v>
      </c>
      <c r="C1020" s="31"/>
      <c r="D1020" t="s">
        <v>3937</v>
      </c>
      <c r="F1020" s="46" t="s">
        <v>74</v>
      </c>
      <c r="G1020" s="31" t="s">
        <v>1505</v>
      </c>
      <c r="H1020" s="31"/>
      <c r="I1020" s="51">
        <v>-89.610780000000005</v>
      </c>
      <c r="J1020" s="51">
        <v>33.105429999999998</v>
      </c>
      <c r="K1020" s="32"/>
      <c r="L1020" s="32"/>
      <c r="M1020" s="32"/>
      <c r="N1020" t="str">
        <f t="shared" si="199"/>
        <v>Macon, Mississippi&lt;br&gt;&lt;span style=font-size:11px&gt;White 1875-99&lt;/span&gt;&lt;br&gt;INF556 non-DASS</v>
      </c>
      <c r="O1020" t="str">
        <f t="shared" si="201"/>
        <v>W1870MaconMississippiINF556</v>
      </c>
      <c r="R1020" t="str">
        <f t="shared" si="200"/>
        <v>dp</v>
      </c>
      <c r="S1020" t="str">
        <f t="shared" si="202"/>
        <v>ar</v>
      </c>
      <c r="T1020" t="str">
        <f t="shared" si="208"/>
        <v>r0</v>
      </c>
      <c r="U1020" t="str">
        <f>IF(M1020="consonant",#REF!,"")</f>
        <v/>
      </c>
      <c r="V1020" t="str">
        <f t="shared" si="203"/>
        <v>lx</v>
      </c>
      <c r="W1020" t="str">
        <f t="shared" si="204"/>
        <v>bk</v>
      </c>
      <c r="X1020" t="str">
        <f t="shared" si="205"/>
        <v>un</v>
      </c>
      <c r="Y1020" t="str">
        <f t="shared" si="206"/>
        <v>b</v>
      </c>
      <c r="AA1020" t="str">
        <f t="shared" si="207"/>
        <v>const W1870MaconMississippiINF556= L.marker([33.10543,-89.61078], {icon: dp_lx}).bindPopup('Macon, Mississippi&lt;br&gt;&lt;span style=font-size:11px&gt;White 1875-99&lt;/span&gt;&lt;br&gt;INF556 non-DASS').addTo(W1870);</v>
      </c>
      <c r="AG1020" t="s">
        <v>8721</v>
      </c>
      <c r="BL1020" t="s">
        <v>5974</v>
      </c>
    </row>
    <row r="1021" spans="1:64">
      <c r="A1021" s="30" t="s">
        <v>5325</v>
      </c>
      <c r="B1021" s="31" t="s">
        <v>2700</v>
      </c>
      <c r="C1021" s="31"/>
      <c r="D1021" t="s">
        <v>3937</v>
      </c>
      <c r="F1021" s="46" t="s">
        <v>201</v>
      </c>
      <c r="G1021" s="31" t="s">
        <v>1505</v>
      </c>
      <c r="H1021" s="31"/>
      <c r="I1021" s="51">
        <v>-90.068899999999999</v>
      </c>
      <c r="J1021" s="51">
        <v>32.177909999999997</v>
      </c>
      <c r="K1021" s="32"/>
      <c r="L1021" s="32"/>
      <c r="M1021" s="32"/>
      <c r="N1021" t="str">
        <f t="shared" si="199"/>
        <v>Trenton, Mississippi&lt;br&gt;&lt;span style=font-size:11px&gt;White 1875-99&lt;/span&gt;&lt;br&gt;INF583 non-DASS</v>
      </c>
      <c r="O1021" t="str">
        <f t="shared" si="201"/>
        <v>W1870TrentonMississippiINF583</v>
      </c>
      <c r="R1021" t="str">
        <f t="shared" si="200"/>
        <v>dp</v>
      </c>
      <c r="S1021" t="str">
        <f t="shared" si="202"/>
        <v>ar</v>
      </c>
      <c r="T1021" t="str">
        <f t="shared" si="208"/>
        <v>r0</v>
      </c>
      <c r="U1021" t="str">
        <f>IF(M1021="consonant",#REF!,"")</f>
        <v/>
      </c>
      <c r="V1021" t="str">
        <f t="shared" si="203"/>
        <v>lx</v>
      </c>
      <c r="W1021" t="str">
        <f t="shared" si="204"/>
        <v>bk</v>
      </c>
      <c r="X1021" t="str">
        <f t="shared" si="205"/>
        <v>un</v>
      </c>
      <c r="Y1021" t="str">
        <f t="shared" si="206"/>
        <v>b</v>
      </c>
      <c r="AA1021" t="str">
        <f t="shared" si="207"/>
        <v>const W1870TrentonMississippiINF583= L.marker([32.17791,-90.0689], {icon: dp_lx}).bindPopup('Trenton, Mississippi&lt;br&gt;&lt;span style=font-size:11px&gt;White 1875-99&lt;/span&gt;&lt;br&gt;INF583 non-DASS').addTo(W1870);</v>
      </c>
      <c r="AG1021" t="s">
        <v>8722</v>
      </c>
      <c r="BL1021" t="s">
        <v>5975</v>
      </c>
    </row>
    <row r="1022" spans="1:64">
      <c r="A1022" s="30" t="s">
        <v>5325</v>
      </c>
      <c r="B1022" s="31" t="s">
        <v>2755</v>
      </c>
      <c r="C1022" s="31"/>
      <c r="D1022" t="s">
        <v>3937</v>
      </c>
      <c r="F1022" s="46" t="s">
        <v>2756</v>
      </c>
      <c r="G1022" s="31" t="s">
        <v>2751</v>
      </c>
      <c r="H1022" s="31"/>
      <c r="I1022" s="51">
        <v>-97.131730000000005</v>
      </c>
      <c r="J1022" s="51">
        <v>35.605249999999998</v>
      </c>
      <c r="K1022" s="32"/>
      <c r="L1022" s="32"/>
      <c r="M1022" s="32"/>
      <c r="N1022" t="str">
        <f t="shared" si="199"/>
        <v>Pee Dee, Arkansas&lt;br&gt;&lt;span style=font-size:11px&gt;White 1875-99&lt;/span&gt;&lt;br&gt;INF715 non-DASS</v>
      </c>
      <c r="O1022" t="str">
        <f t="shared" si="201"/>
        <v>W1870PeeDeeArkansasINF715</v>
      </c>
      <c r="R1022" t="str">
        <f t="shared" si="200"/>
        <v>dp</v>
      </c>
      <c r="S1022" t="str">
        <f t="shared" si="202"/>
        <v>ar</v>
      </c>
      <c r="T1022" t="str">
        <f t="shared" si="208"/>
        <v>r0</v>
      </c>
      <c r="U1022" t="str">
        <f>IF(M1022="consonant",#REF!,"")</f>
        <v/>
      </c>
      <c r="V1022" t="str">
        <f t="shared" si="203"/>
        <v>lx</v>
      </c>
      <c r="W1022" t="str">
        <f t="shared" si="204"/>
        <v>bk</v>
      </c>
      <c r="X1022" t="str">
        <f t="shared" si="205"/>
        <v>un</v>
      </c>
      <c r="Y1022" t="str">
        <f t="shared" si="206"/>
        <v>b</v>
      </c>
      <c r="AA1022" t="str">
        <f t="shared" si="207"/>
        <v>const W1870PeeDeeArkansasINF715= L.marker([35.60525,-97.13173], {icon: dp_lx}).bindPopup('Pee Dee, Arkansas&lt;br&gt;&lt;span style=font-size:11px&gt;White 1875-99&lt;/span&gt;&lt;br&gt;INF715 non-DASS').addTo(W1870);</v>
      </c>
      <c r="AG1022" t="s">
        <v>8723</v>
      </c>
      <c r="BL1022" t="s">
        <v>5976</v>
      </c>
    </row>
    <row r="1023" spans="1:64">
      <c r="A1023" s="30" t="s">
        <v>5325</v>
      </c>
      <c r="B1023" s="31" t="s">
        <v>2819</v>
      </c>
      <c r="C1023" s="31"/>
      <c r="D1023" t="s">
        <v>3937</v>
      </c>
      <c r="F1023" s="46" t="s">
        <v>357</v>
      </c>
      <c r="G1023" s="31" t="s">
        <v>5294</v>
      </c>
      <c r="H1023" s="31"/>
      <c r="I1023" s="51">
        <v>-97.149109999999993</v>
      </c>
      <c r="J1023" s="51">
        <v>33.216610000000003</v>
      </c>
      <c r="K1023" s="32"/>
      <c r="L1023" s="32"/>
      <c r="M1023" s="32"/>
      <c r="N1023" t="str">
        <f t="shared" si="199"/>
        <v>Denton, Texas&lt;br&gt;&lt;span style=font-size:11px&gt;White 1875-99&lt;/span&gt;&lt;br&gt;INF840 non-DASS</v>
      </c>
      <c r="O1023" t="str">
        <f t="shared" si="201"/>
        <v>W1870DentonTexasINF840</v>
      </c>
      <c r="R1023" t="str">
        <f t="shared" si="200"/>
        <v>dp</v>
      </c>
      <c r="S1023" t="str">
        <f t="shared" si="202"/>
        <v>ar</v>
      </c>
      <c r="T1023" t="str">
        <f t="shared" si="208"/>
        <v>r0</v>
      </c>
      <c r="U1023" t="str">
        <f>IF(M1023="consonant",#REF!,"")</f>
        <v/>
      </c>
      <c r="V1023" t="str">
        <f t="shared" si="203"/>
        <v>lx</v>
      </c>
      <c r="W1023" t="str">
        <f t="shared" si="204"/>
        <v>bk</v>
      </c>
      <c r="X1023" t="str">
        <f t="shared" si="205"/>
        <v>un</v>
      </c>
      <c r="Y1023" t="str">
        <f t="shared" si="206"/>
        <v>b</v>
      </c>
      <c r="AA1023" t="str">
        <f t="shared" si="207"/>
        <v>const W1870DentonTexasINF840= L.marker([33.21661,-97.14911], {icon: dp_lx}).bindPopup('Denton, Texas&lt;br&gt;&lt;span style=font-size:11px&gt;White 1875-99&lt;/span&gt;&lt;br&gt;INF840 non-DASS').addTo(W1870);</v>
      </c>
      <c r="AG1023" t="s">
        <v>8724</v>
      </c>
      <c r="BL1023" t="s">
        <v>5977</v>
      </c>
    </row>
    <row r="1024" spans="1:64">
      <c r="A1024" s="30" t="s">
        <v>5325</v>
      </c>
      <c r="B1024" s="31" t="s">
        <v>2823</v>
      </c>
      <c r="C1024" s="31"/>
      <c r="D1024" t="s">
        <v>3937</v>
      </c>
      <c r="F1024" s="46" t="s">
        <v>359</v>
      </c>
      <c r="G1024" s="31" t="s">
        <v>5294</v>
      </c>
      <c r="H1024" s="31"/>
      <c r="I1024" s="51">
        <v>-82.079849999999993</v>
      </c>
      <c r="J1024" s="51">
        <v>31.57198</v>
      </c>
      <c r="K1024" s="32"/>
      <c r="L1024" s="32"/>
      <c r="M1024" s="32"/>
      <c r="N1024" t="str">
        <f t="shared" si="199"/>
        <v>Waco, Texas&lt;br&gt;&lt;span style=font-size:11px&gt;White 1875-99&lt;/span&gt;&lt;br&gt;INF853 non-DASS</v>
      </c>
      <c r="O1024" t="str">
        <f t="shared" si="201"/>
        <v>W1870WacoTexasINF853</v>
      </c>
      <c r="R1024" t="str">
        <f t="shared" si="200"/>
        <v>dp</v>
      </c>
      <c r="S1024" t="str">
        <f t="shared" si="202"/>
        <v>ar</v>
      </c>
      <c r="T1024" t="str">
        <f t="shared" si="208"/>
        <v>r0</v>
      </c>
      <c r="U1024" t="str">
        <f>IF(M1024="consonant",#REF!,"")</f>
        <v/>
      </c>
      <c r="V1024" t="str">
        <f t="shared" si="203"/>
        <v>lx</v>
      </c>
      <c r="W1024" t="str">
        <f t="shared" si="204"/>
        <v>bk</v>
      </c>
      <c r="X1024" t="str">
        <f t="shared" si="205"/>
        <v>un</v>
      </c>
      <c r="Y1024" t="str">
        <f t="shared" si="206"/>
        <v>b</v>
      </c>
      <c r="AA1024" t="str">
        <f t="shared" si="207"/>
        <v>const W1870WacoTexasINF853= L.marker([31.57198,-82.07985], {icon: dp_lx}).bindPopup('Waco, Texas&lt;br&gt;&lt;span style=font-size:11px&gt;White 1875-99&lt;/span&gt;&lt;br&gt;INF853 non-DASS').addTo(W1870);</v>
      </c>
      <c r="AG1024" t="s">
        <v>8725</v>
      </c>
      <c r="BL1024" t="s">
        <v>5978</v>
      </c>
    </row>
    <row r="1025" spans="1:64">
      <c r="A1025" s="30" t="s">
        <v>5325</v>
      </c>
      <c r="B1025" s="31" t="s">
        <v>1981</v>
      </c>
      <c r="C1025" s="31"/>
      <c r="D1025" t="s">
        <v>3937</v>
      </c>
      <c r="F1025" s="46" t="s">
        <v>1982</v>
      </c>
      <c r="G1025" s="31" t="s">
        <v>904</v>
      </c>
      <c r="H1025" s="31"/>
      <c r="I1025" s="51">
        <v>-82.263630000000006</v>
      </c>
      <c r="J1025" s="51">
        <v>36.492550000000001</v>
      </c>
      <c r="K1025" s="32"/>
      <c r="L1025" s="32"/>
      <c r="M1025" s="32"/>
      <c r="N1025" t="str">
        <f t="shared" si="199"/>
        <v>Big Creek, Tennessee&lt;br&gt;&lt;span style=font-size:11px&gt;White 1875-99&lt;/span&gt;&lt;br&gt;INF012 non-DASS</v>
      </c>
      <c r="O1025" t="str">
        <f t="shared" si="201"/>
        <v>W1870BigCreekTennesseeINF012</v>
      </c>
      <c r="R1025" t="str">
        <f t="shared" si="200"/>
        <v>dp</v>
      </c>
      <c r="S1025" t="str">
        <f t="shared" si="202"/>
        <v>ar</v>
      </c>
      <c r="T1025" t="str">
        <f t="shared" si="208"/>
        <v>r0</v>
      </c>
      <c r="U1025" t="str">
        <f>IF(M1025="consonant",#REF!,"")</f>
        <v/>
      </c>
      <c r="V1025" t="str">
        <f t="shared" si="203"/>
        <v>lx</v>
      </c>
      <c r="W1025" t="str">
        <f t="shared" si="204"/>
        <v>bk</v>
      </c>
      <c r="X1025" t="str">
        <f t="shared" si="205"/>
        <v>un</v>
      </c>
      <c r="Y1025" t="str">
        <f t="shared" si="206"/>
        <v>b</v>
      </c>
      <c r="AA1025" t="str">
        <f t="shared" si="207"/>
        <v>const W1870BigCreekTennesseeINF012= L.marker([36.49255,-82.26363], {icon: dp_lx}).bindPopup('Big Creek, Tennessee&lt;br&gt;&lt;span style=font-size:11px&gt;White 1875-99&lt;/span&gt;&lt;br&gt;INF012 non-DASS').addTo(W1870);</v>
      </c>
      <c r="AG1025" t="s">
        <v>8726</v>
      </c>
      <c r="BL1025" t="s">
        <v>5979</v>
      </c>
    </row>
    <row r="1026" spans="1:64">
      <c r="A1026" s="30" t="s">
        <v>5325</v>
      </c>
      <c r="B1026" s="31" t="s">
        <v>1983</v>
      </c>
      <c r="C1026" s="31"/>
      <c r="D1026" t="s">
        <v>3937</v>
      </c>
      <c r="F1026" s="46" t="s">
        <v>1984</v>
      </c>
      <c r="G1026" s="31" t="s">
        <v>904</v>
      </c>
      <c r="H1026" s="31"/>
      <c r="I1026" s="51">
        <v>-84.245570000000001</v>
      </c>
      <c r="J1026" s="51">
        <v>36.473199999999999</v>
      </c>
      <c r="K1026" s="32"/>
      <c r="L1026" s="32"/>
      <c r="M1026" s="32"/>
      <c r="N1026" t="str">
        <f t="shared" si="199"/>
        <v>Bluff City, Tennessee&lt;br&gt;&lt;span style=font-size:11px&gt;White 1875-99&lt;/span&gt;&lt;br&gt;INF014 non-DASS</v>
      </c>
      <c r="O1026" t="str">
        <f t="shared" si="201"/>
        <v>W1870BluffCityTennesseeINF014</v>
      </c>
      <c r="R1026" t="str">
        <f t="shared" si="200"/>
        <v>dp</v>
      </c>
      <c r="S1026" t="str">
        <f t="shared" si="202"/>
        <v>ar</v>
      </c>
      <c r="T1026" t="str">
        <f t="shared" si="208"/>
        <v>r0</v>
      </c>
      <c r="U1026" t="str">
        <f>IF(M1026="consonant",#REF!,"")</f>
        <v/>
      </c>
      <c r="V1026" t="str">
        <f t="shared" si="203"/>
        <v>lx</v>
      </c>
      <c r="W1026" t="str">
        <f t="shared" si="204"/>
        <v>bk</v>
      </c>
      <c r="X1026" t="str">
        <f t="shared" si="205"/>
        <v>un</v>
      </c>
      <c r="Y1026" t="str">
        <f t="shared" si="206"/>
        <v>b</v>
      </c>
      <c r="AA1026" t="str">
        <f t="shared" si="207"/>
        <v>const W1870BluffCityTennesseeINF014= L.marker([36.4732,-84.24557], {icon: dp_lx}).bindPopup('Bluff City, Tennessee&lt;br&gt;&lt;span style=font-size:11px&gt;White 1875-99&lt;/span&gt;&lt;br&gt;INF014 non-DASS').addTo(W1870);</v>
      </c>
      <c r="AG1026" t="s">
        <v>8727</v>
      </c>
      <c r="BL1026" t="s">
        <v>5980</v>
      </c>
    </row>
    <row r="1027" spans="1:64">
      <c r="A1027" s="30" t="s">
        <v>5325</v>
      </c>
      <c r="B1027" s="31" t="s">
        <v>2020</v>
      </c>
      <c r="C1027" s="31"/>
      <c r="D1027" t="s">
        <v>3937</v>
      </c>
      <c r="F1027" s="46" t="s">
        <v>2022</v>
      </c>
      <c r="G1027" s="31" t="s">
        <v>5289</v>
      </c>
      <c r="H1027" s="31"/>
      <c r="I1027" s="51">
        <v>-81.9285</v>
      </c>
      <c r="J1027" s="51">
        <v>34.241219999999998</v>
      </c>
      <c r="K1027" s="32"/>
      <c r="L1027" s="32"/>
      <c r="M1027" s="32"/>
      <c r="N1027" t="str">
        <f t="shared" si="199"/>
        <v>Ducktown, Georgia&lt;br&gt;&lt;span style=font-size:11px&gt;White 1875-99&lt;/span&gt;&lt;br&gt;INF081 non-DASS</v>
      </c>
      <c r="O1027" t="str">
        <f t="shared" si="201"/>
        <v>W1870DucktownGeorgiaINF081</v>
      </c>
      <c r="R1027" t="str">
        <f t="shared" si="200"/>
        <v>dp</v>
      </c>
      <c r="S1027" t="str">
        <f t="shared" si="202"/>
        <v>ar</v>
      </c>
      <c r="T1027" t="str">
        <f t="shared" si="208"/>
        <v>r0</v>
      </c>
      <c r="U1027" t="str">
        <f>IF(M1027="consonant",#REF!,"")</f>
        <v/>
      </c>
      <c r="V1027" t="str">
        <f t="shared" si="203"/>
        <v>lx</v>
      </c>
      <c r="W1027" t="str">
        <f t="shared" si="204"/>
        <v>bk</v>
      </c>
      <c r="X1027" t="str">
        <f t="shared" si="205"/>
        <v>un</v>
      </c>
      <c r="Y1027" t="str">
        <f t="shared" si="206"/>
        <v>b</v>
      </c>
      <c r="AA1027" t="str">
        <f t="shared" si="207"/>
        <v>const W1870DucktownGeorgiaINF081= L.marker([34.24122,-81.9285], {icon: dp_lx}).bindPopup('Ducktown, Georgia&lt;br&gt;&lt;span style=font-size:11px&gt;White 1875-99&lt;/span&gt;&lt;br&gt;INF081 non-DASS').addTo(W1870);</v>
      </c>
      <c r="AG1027" t="s">
        <v>8728</v>
      </c>
      <c r="BL1027" t="s">
        <v>5981</v>
      </c>
    </row>
    <row r="1028" spans="1:64">
      <c r="A1028" s="30" t="s">
        <v>5325</v>
      </c>
      <c r="B1028" s="31" t="s">
        <v>2094</v>
      </c>
      <c r="C1028" s="31"/>
      <c r="D1028" t="s">
        <v>3937</v>
      </c>
      <c r="F1028" s="46" t="s">
        <v>2095</v>
      </c>
      <c r="G1028" s="31" t="s">
        <v>5289</v>
      </c>
      <c r="H1028" s="31"/>
      <c r="I1028" s="51">
        <v>-81.670749999999998</v>
      </c>
      <c r="J1028" s="51">
        <v>31.936540000000001</v>
      </c>
      <c r="K1028" s="32"/>
      <c r="L1028" s="32"/>
      <c r="M1028" s="32"/>
      <c r="N1028" t="str">
        <f t="shared" ref="N1028:N1091" si="209">F1028&amp;", "&amp;G1028&amp;"&lt;br&gt;&lt;span style=font-size:11px&gt;"&amp;IF(E1028="","",E1028&amp;" ")&amp;IF(TRIM(LEFT(A1028,LEN(A1028)-4))="W","White ",IF(TRIM(LEFT(A1028,LEN(A1028)-4))="B","Black ",IF(TRIM(LEFT(A1028,LEN(A1028)-4))="L","Hispanic ",IF(TRIM(LEFT(A1028,LEN(A1028)-4))="N","Indigenous ",IF(TRIM(LEFT(A1028,LEN(A1028)-4))="A","Asian ","")))))&amp;IF(TRIM(RIGHT(A1028,LEN(A1028)-1))="1700","1700-99",IF(TRIM(RIGHT(A1028,LEN(A1028)-1))="1800","1800-44",IF(TRIM(RIGHT(A1028,LEN(A1028)-1))="1850","1845-74",IF(TRIM(RIGHT(A1028,LEN(A1028)-1))="1870","1875-99",IF(TRIM(RIGHT(A1028,LEN(A1028)-1))="1900","1900-44",IF(TRIM(RIGHT(A1028,LEN(A1028)-1))="1950","1945-74",IF(TRIM(RIGHT(A1028,LEN(A1028)-1))="1970","1975-99","")))))))&amp;"&lt;/span&gt;&lt;br&gt;"&amp;B1028&amp;" "&amp;IF(E1028="","",E1028&amp;" ")&amp;D1028</f>
        <v>Glennville, Georgia&lt;br&gt;&lt;span style=font-size:11px&gt;White 1875-99&lt;/span&gt;&lt;br&gt;INF159 non-DASS</v>
      </c>
      <c r="O1028" t="str">
        <f t="shared" si="201"/>
        <v>W1870GlennvilleGeorgiaINF159</v>
      </c>
      <c r="R1028" t="str">
        <f t="shared" si="200"/>
        <v>dp</v>
      </c>
      <c r="S1028" t="str">
        <f t="shared" si="202"/>
        <v>ar</v>
      </c>
      <c r="T1028" t="str">
        <f t="shared" si="208"/>
        <v>r0</v>
      </c>
      <c r="U1028" t="str">
        <f>IF(M1028="consonant",#REF!,"")</f>
        <v/>
      </c>
      <c r="V1028" t="str">
        <f t="shared" si="203"/>
        <v>lx</v>
      </c>
      <c r="W1028" t="str">
        <f t="shared" si="204"/>
        <v>bk</v>
      </c>
      <c r="X1028" t="str">
        <f t="shared" si="205"/>
        <v>un</v>
      </c>
      <c r="Y1028" t="str">
        <f t="shared" si="206"/>
        <v>b</v>
      </c>
      <c r="AA1028" t="str">
        <f t="shared" si="207"/>
        <v>const W1870GlennvilleGeorgiaINF159= L.marker([31.93654,-81.67075], {icon: dp_lx}).bindPopup('Glennville, Georgia&lt;br&gt;&lt;span style=font-size:11px&gt;White 1875-99&lt;/span&gt;&lt;br&gt;INF159 non-DASS').addTo(W1870);</v>
      </c>
      <c r="AG1028" t="s">
        <v>8729</v>
      </c>
      <c r="BL1028" t="s">
        <v>5982</v>
      </c>
    </row>
    <row r="1029" spans="1:64">
      <c r="A1029" s="30" t="s">
        <v>5325</v>
      </c>
      <c r="B1029" s="31" t="s">
        <v>2105</v>
      </c>
      <c r="C1029" s="31"/>
      <c r="D1029" t="s">
        <v>3937</v>
      </c>
      <c r="F1029" s="46" t="s">
        <v>2107</v>
      </c>
      <c r="G1029" s="31" t="s">
        <v>5289</v>
      </c>
      <c r="H1029" s="31"/>
      <c r="I1029" s="51">
        <v>-81.523330000000001</v>
      </c>
      <c r="J1029" s="51">
        <v>31.426780000000001</v>
      </c>
      <c r="K1029" s="32"/>
      <c r="L1029" s="32"/>
      <c r="M1029" s="32"/>
      <c r="N1029" t="str">
        <f t="shared" si="209"/>
        <v>Mt. Pleasant, Georgia&lt;br&gt;&lt;span style=font-size:11px&gt;White 1875-99&lt;/span&gt;&lt;br&gt;INF177 non-DASS</v>
      </c>
      <c r="O1029" t="str">
        <f t="shared" si="201"/>
        <v>W1870MtPleasantGeorgiaINF177</v>
      </c>
      <c r="R1029" t="str">
        <f t="shared" si="200"/>
        <v>dp</v>
      </c>
      <c r="S1029" t="str">
        <f t="shared" si="202"/>
        <v>ar</v>
      </c>
      <c r="T1029" t="str">
        <f t="shared" si="208"/>
        <v>r0</v>
      </c>
      <c r="U1029" t="str">
        <f>IF(M1029="consonant",#REF!,"")</f>
        <v/>
      </c>
      <c r="V1029" t="str">
        <f t="shared" si="203"/>
        <v>lx</v>
      </c>
      <c r="W1029" t="str">
        <f t="shared" si="204"/>
        <v>bk</v>
      </c>
      <c r="X1029" t="str">
        <f t="shared" si="205"/>
        <v>un</v>
      </c>
      <c r="Y1029" t="str">
        <f t="shared" si="206"/>
        <v>b</v>
      </c>
      <c r="AA1029" t="str">
        <f t="shared" si="207"/>
        <v>const W1870MtPleasantGeorgiaINF177= L.marker([31.42678,-81.52333], {icon: dp_lx}).bindPopup('Mt. Pleasant, Georgia&lt;br&gt;&lt;span style=font-size:11px&gt;White 1875-99&lt;/span&gt;&lt;br&gt;INF177 non-DASS').addTo(W1870);</v>
      </c>
      <c r="AG1029" t="s">
        <v>8730</v>
      </c>
      <c r="BL1029" t="s">
        <v>6480</v>
      </c>
    </row>
    <row r="1030" spans="1:64">
      <c r="A1030" s="30" t="s">
        <v>5325</v>
      </c>
      <c r="B1030" s="31" t="s">
        <v>2111</v>
      </c>
      <c r="C1030" s="31"/>
      <c r="D1030" t="s">
        <v>3937</v>
      </c>
      <c r="F1030" s="46" t="s">
        <v>2113</v>
      </c>
      <c r="G1030" s="31" t="s">
        <v>5289</v>
      </c>
      <c r="H1030" s="31"/>
      <c r="I1030" s="51">
        <v>-82.757069999999999</v>
      </c>
      <c r="J1030" s="51">
        <v>31.54157</v>
      </c>
      <c r="K1030" s="32"/>
      <c r="L1030" s="32"/>
      <c r="M1030" s="32"/>
      <c r="N1030" t="str">
        <f t="shared" si="209"/>
        <v>Townsend, Georgia&lt;br&gt;&lt;span style=font-size:11px&gt;White 1875-99&lt;/span&gt;&lt;br&gt;INF180 non-DASS</v>
      </c>
      <c r="O1030" t="str">
        <f t="shared" si="201"/>
        <v>W1870TownsendGeorgiaINF180</v>
      </c>
      <c r="R1030" t="str">
        <f t="shared" si="200"/>
        <v>dp</v>
      </c>
      <c r="S1030" t="str">
        <f t="shared" si="202"/>
        <v>ar</v>
      </c>
      <c r="T1030" t="str">
        <f t="shared" si="208"/>
        <v>r0</v>
      </c>
      <c r="U1030" t="str">
        <f>IF(M1030="consonant",#REF!,"")</f>
        <v/>
      </c>
      <c r="V1030" t="str">
        <f t="shared" si="203"/>
        <v>lx</v>
      </c>
      <c r="W1030" t="str">
        <f t="shared" si="204"/>
        <v>bk</v>
      </c>
      <c r="X1030" t="str">
        <f t="shared" si="205"/>
        <v>un</v>
      </c>
      <c r="Y1030" t="str">
        <f t="shared" si="206"/>
        <v>b</v>
      </c>
      <c r="AA1030" t="str">
        <f t="shared" si="207"/>
        <v>const W1870TownsendGeorgiaINF180= L.marker([31.54157,-82.75707], {icon: dp_lx}).bindPopup('Townsend, Georgia&lt;br&gt;&lt;span style=font-size:11px&gt;White 1875-99&lt;/span&gt;&lt;br&gt;INF180 non-DASS').addTo(W1870);</v>
      </c>
      <c r="AG1030" t="s">
        <v>8731</v>
      </c>
      <c r="BL1030" t="s">
        <v>5983</v>
      </c>
    </row>
    <row r="1031" spans="1:64">
      <c r="A1031" s="30" t="s">
        <v>5325</v>
      </c>
      <c r="B1031" s="31" t="s">
        <v>2614</v>
      </c>
      <c r="C1031" s="31"/>
      <c r="D1031" t="s">
        <v>3937</v>
      </c>
      <c r="F1031" s="46" t="s">
        <v>2615</v>
      </c>
      <c r="G1031" s="31" t="s">
        <v>5298</v>
      </c>
      <c r="H1031" s="31"/>
      <c r="I1031" s="51">
        <v>-86.299859999999995</v>
      </c>
      <c r="J1031" s="51">
        <v>33.06026</v>
      </c>
      <c r="K1031" s="32"/>
      <c r="L1031" s="32"/>
      <c r="M1031" s="32"/>
      <c r="N1031" t="str">
        <f t="shared" si="209"/>
        <v>Duncanville, Alabama&lt;br&gt;&lt;span style=font-size:11px&gt;White 1875-99&lt;/span&gt;&lt;br&gt;INF376 non-DASS</v>
      </c>
      <c r="O1031" t="str">
        <f t="shared" si="201"/>
        <v>W1870DuncanvilleAlabamaINF376</v>
      </c>
      <c r="R1031" t="str">
        <f t="shared" si="200"/>
        <v>dp</v>
      </c>
      <c r="S1031" t="str">
        <f t="shared" si="202"/>
        <v>ar</v>
      </c>
      <c r="T1031" t="str">
        <f t="shared" si="208"/>
        <v>r0</v>
      </c>
      <c r="U1031" t="str">
        <f>IF(M1031="consonant",#REF!,"")</f>
        <v/>
      </c>
      <c r="V1031" t="str">
        <f t="shared" si="203"/>
        <v>lx</v>
      </c>
      <c r="W1031" t="str">
        <f t="shared" si="204"/>
        <v>bk</v>
      </c>
      <c r="X1031" t="str">
        <f t="shared" si="205"/>
        <v>un</v>
      </c>
      <c r="Y1031" t="str">
        <f t="shared" si="206"/>
        <v>b</v>
      </c>
      <c r="AA1031" t="str">
        <f t="shared" si="207"/>
        <v>const W1870DuncanvilleAlabamaINF376= L.marker([33.06026,-86.29986], {icon: dp_lx}).bindPopup('Duncanville, Alabama&lt;br&gt;&lt;span style=font-size:11px&gt;White 1875-99&lt;/span&gt;&lt;br&gt;INF376 non-DASS').addTo(W1870);</v>
      </c>
      <c r="AG1031" t="s">
        <v>8732</v>
      </c>
      <c r="BL1031" t="s">
        <v>5984</v>
      </c>
    </row>
    <row r="1032" spans="1:64">
      <c r="A1032" s="30" t="s">
        <v>5325</v>
      </c>
      <c r="B1032" s="31" t="s">
        <v>2271</v>
      </c>
      <c r="C1032" s="31"/>
      <c r="D1032" t="s">
        <v>3937</v>
      </c>
      <c r="F1032" s="46" t="s">
        <v>61</v>
      </c>
      <c r="G1032" s="31" t="s">
        <v>5304</v>
      </c>
      <c r="H1032" s="31"/>
      <c r="I1032" s="51">
        <v>-88.141710000000003</v>
      </c>
      <c r="J1032" s="51">
        <v>30.421769999999999</v>
      </c>
      <c r="K1032" s="32"/>
      <c r="L1032" s="32"/>
      <c r="M1032" s="32"/>
      <c r="N1032" t="str">
        <f t="shared" si="209"/>
        <v>Pensacola, Florida&lt;br&gt;&lt;span style=font-size:11px&gt;White 1875-99&lt;/span&gt;&lt;br&gt;INF469 non-DASS</v>
      </c>
      <c r="O1032" t="str">
        <f t="shared" si="201"/>
        <v>W1870PensacolaFloridaINF469</v>
      </c>
      <c r="R1032" t="str">
        <f t="shared" si="200"/>
        <v>dp</v>
      </c>
      <c r="S1032" t="str">
        <f t="shared" si="202"/>
        <v>ar</v>
      </c>
      <c r="T1032" t="str">
        <f t="shared" si="208"/>
        <v>r0</v>
      </c>
      <c r="U1032" t="str">
        <f>IF(M1032="consonant",#REF!,"")</f>
        <v/>
      </c>
      <c r="V1032" t="str">
        <f t="shared" si="203"/>
        <v>lx</v>
      </c>
      <c r="W1032" t="str">
        <f t="shared" si="204"/>
        <v>bk</v>
      </c>
      <c r="X1032" t="str">
        <f t="shared" si="205"/>
        <v>un</v>
      </c>
      <c r="Y1032" t="str">
        <f t="shared" si="206"/>
        <v>b</v>
      </c>
      <c r="AA1032" t="str">
        <f t="shared" si="207"/>
        <v>const W1870PensacolaFloridaINF469= L.marker([30.42177,-88.14171], {icon: dp_lx}).bindPopup('Pensacola, Florida&lt;br&gt;&lt;span style=font-size:11px&gt;White 1875-99&lt;/span&gt;&lt;br&gt;INF469 non-DASS').addTo(W1870);</v>
      </c>
      <c r="AG1032" t="s">
        <v>8733</v>
      </c>
      <c r="BL1032" t="s">
        <v>5985</v>
      </c>
    </row>
    <row r="1033" spans="1:64">
      <c r="A1033" s="30" t="s">
        <v>5325</v>
      </c>
      <c r="B1033" s="31" t="s">
        <v>2277</v>
      </c>
      <c r="C1033" s="31"/>
      <c r="D1033" t="s">
        <v>3937</v>
      </c>
      <c r="F1033" s="46" t="s">
        <v>2278</v>
      </c>
      <c r="G1033" s="31" t="s">
        <v>904</v>
      </c>
      <c r="H1033" s="31"/>
      <c r="I1033" s="51">
        <v>-88.249170000000007</v>
      </c>
      <c r="J1033" s="51">
        <v>35.455680000000001</v>
      </c>
      <c r="K1033" s="32"/>
      <c r="L1033" s="32"/>
      <c r="M1033" s="32"/>
      <c r="N1033" t="str">
        <f t="shared" si="209"/>
        <v>Dunbar, Tennessee&lt;br&gt;&lt;span style=font-size:11px&gt;White 1875-99&lt;/span&gt;&lt;br&gt;INF497 non-DASS</v>
      </c>
      <c r="O1033" t="str">
        <f t="shared" si="201"/>
        <v>W1870DunbarTennesseeINF497</v>
      </c>
      <c r="R1033" t="str">
        <f t="shared" si="200"/>
        <v>dp</v>
      </c>
      <c r="S1033" t="str">
        <f t="shared" si="202"/>
        <v>ar</v>
      </c>
      <c r="T1033" t="str">
        <f t="shared" si="208"/>
        <v>r0</v>
      </c>
      <c r="U1033" t="str">
        <f>IF(M1033="consonant",#REF!,"")</f>
        <v/>
      </c>
      <c r="V1033" t="str">
        <f t="shared" si="203"/>
        <v>lx</v>
      </c>
      <c r="W1033" t="str">
        <f t="shared" si="204"/>
        <v>bk</v>
      </c>
      <c r="X1033" t="str">
        <f t="shared" si="205"/>
        <v>un</v>
      </c>
      <c r="Y1033" t="str">
        <f t="shared" si="206"/>
        <v>b</v>
      </c>
      <c r="AA1033" t="str">
        <f t="shared" si="207"/>
        <v>const W1870DunbarTennesseeINF497= L.marker([35.45568,-88.24917], {icon: dp_lx}).bindPopup('Dunbar, Tennessee&lt;br&gt;&lt;span style=font-size:11px&gt;White 1875-99&lt;/span&gt;&lt;br&gt;INF497 non-DASS').addTo(W1870);</v>
      </c>
      <c r="AG1033" t="s">
        <v>8734</v>
      </c>
      <c r="BL1033" t="s">
        <v>5986</v>
      </c>
    </row>
    <row r="1034" spans="1:64">
      <c r="A1034" s="30" t="s">
        <v>5325</v>
      </c>
      <c r="B1034" s="31" t="s">
        <v>2280</v>
      </c>
      <c r="C1034" s="31"/>
      <c r="D1034" t="s">
        <v>3937</v>
      </c>
      <c r="F1034" s="46" t="s">
        <v>2281</v>
      </c>
      <c r="G1034" s="31" t="s">
        <v>904</v>
      </c>
      <c r="H1034" s="31"/>
      <c r="I1034" s="51">
        <v>-89.450810000000004</v>
      </c>
      <c r="J1034" s="51">
        <v>35.521210000000004</v>
      </c>
      <c r="K1034" s="32"/>
      <c r="L1034" s="32"/>
      <c r="M1034" s="32"/>
      <c r="N1034" t="str">
        <f t="shared" si="209"/>
        <v>Scotts Hill, Tennessee&lt;br&gt;&lt;span style=font-size:11px&gt;White 1875-99&lt;/span&gt;&lt;br&gt;INF500 non-DASS</v>
      </c>
      <c r="O1034" t="str">
        <f t="shared" si="201"/>
        <v>W1870ScottsHillTennesseeINF500</v>
      </c>
      <c r="R1034" t="str">
        <f t="shared" si="200"/>
        <v>dp</v>
      </c>
      <c r="S1034" t="str">
        <f t="shared" si="202"/>
        <v>ar</v>
      </c>
      <c r="T1034" t="str">
        <f t="shared" si="208"/>
        <v>r0</v>
      </c>
      <c r="U1034" t="str">
        <f>IF(M1034="consonant",#REF!,"")</f>
        <v/>
      </c>
      <c r="V1034" t="str">
        <f t="shared" si="203"/>
        <v>lx</v>
      </c>
      <c r="W1034" t="str">
        <f t="shared" si="204"/>
        <v>bk</v>
      </c>
      <c r="X1034" t="str">
        <f t="shared" si="205"/>
        <v>un</v>
      </c>
      <c r="Y1034" t="str">
        <f t="shared" si="206"/>
        <v>b</v>
      </c>
      <c r="AA1034" t="str">
        <f t="shared" si="207"/>
        <v>const W1870ScottsHillTennesseeINF500= L.marker([35.52121,-89.45081], {icon: dp_lx}).bindPopup('Scotts Hill, Tennessee&lt;br&gt;&lt;span style=font-size:11px&gt;White 1875-99&lt;/span&gt;&lt;br&gt;INF500 non-DASS').addTo(W1870);</v>
      </c>
      <c r="AG1034" t="s">
        <v>8735</v>
      </c>
      <c r="BL1034" t="s">
        <v>5987</v>
      </c>
    </row>
    <row r="1035" spans="1:64">
      <c r="A1035" s="30" t="s">
        <v>5325</v>
      </c>
      <c r="B1035" s="31" t="s">
        <v>2289</v>
      </c>
      <c r="C1035" s="31"/>
      <c r="D1035" t="s">
        <v>3937</v>
      </c>
      <c r="F1035" s="46" t="s">
        <v>2290</v>
      </c>
      <c r="G1035" s="31" t="s">
        <v>1505</v>
      </c>
      <c r="H1035" s="31"/>
      <c r="I1035" s="51">
        <v>-89.893280000000004</v>
      </c>
      <c r="J1035" s="51">
        <v>34.76755</v>
      </c>
      <c r="K1035" s="32"/>
      <c r="L1035" s="32"/>
      <c r="M1035" s="32"/>
      <c r="N1035" t="str">
        <f t="shared" si="209"/>
        <v>Holly Springs, Mississippi&lt;br&gt;&lt;span style=font-size:11px&gt;White 1875-99&lt;/span&gt;&lt;br&gt;INF526 non-DASS</v>
      </c>
      <c r="O1035" t="str">
        <f t="shared" si="201"/>
        <v>W1870HollySpringsMississippiINF526</v>
      </c>
      <c r="R1035" t="str">
        <f t="shared" si="200"/>
        <v>dp</v>
      </c>
      <c r="S1035" t="str">
        <f t="shared" si="202"/>
        <v>ar</v>
      </c>
      <c r="T1035" t="str">
        <f t="shared" si="208"/>
        <v>r0</v>
      </c>
      <c r="U1035" t="str">
        <f>IF(M1035="consonant",#REF!,"")</f>
        <v/>
      </c>
      <c r="V1035" t="str">
        <f t="shared" si="203"/>
        <v>lx</v>
      </c>
      <c r="W1035" t="str">
        <f t="shared" si="204"/>
        <v>bk</v>
      </c>
      <c r="X1035" t="str">
        <f t="shared" si="205"/>
        <v>un</v>
      </c>
      <c r="Y1035" t="str">
        <f t="shared" si="206"/>
        <v>b</v>
      </c>
      <c r="AA1035" t="str">
        <f t="shared" si="207"/>
        <v>const W1870HollySpringsMississippiINF526= L.marker([34.76755,-89.89328], {icon: dp_lx}).bindPopup('Holly Springs, Mississippi&lt;br&gt;&lt;span style=font-size:11px&gt;White 1875-99&lt;/span&gt;&lt;br&gt;INF526 non-DASS').addTo(W1870);</v>
      </c>
      <c r="AG1035" t="s">
        <v>8736</v>
      </c>
      <c r="BL1035" t="s">
        <v>5988</v>
      </c>
    </row>
    <row r="1036" spans="1:64">
      <c r="A1036" s="30" t="s">
        <v>5325</v>
      </c>
      <c r="B1036" s="31" t="s">
        <v>2692</v>
      </c>
      <c r="C1036" s="31"/>
      <c r="D1036" t="s">
        <v>3937</v>
      </c>
      <c r="F1036" s="46" t="s">
        <v>958</v>
      </c>
      <c r="G1036" s="31" t="s">
        <v>1505</v>
      </c>
      <c r="H1036" s="31"/>
      <c r="I1036" s="51">
        <v>-89.864769999999993</v>
      </c>
      <c r="J1036" s="51">
        <v>33.632460000000002</v>
      </c>
      <c r="K1036" s="32"/>
      <c r="L1036" s="32"/>
      <c r="M1036" s="32"/>
      <c r="N1036" t="str">
        <f t="shared" si="209"/>
        <v>Jefferson, Mississippi&lt;br&gt;&lt;span style=font-size:11px&gt;White 1875-99&lt;/span&gt;&lt;br&gt;INF565 non-DASS</v>
      </c>
      <c r="O1036" t="str">
        <f t="shared" si="201"/>
        <v>W1870JeffersonMississippiINF565</v>
      </c>
      <c r="R1036" t="str">
        <f t="shared" si="200"/>
        <v>dp</v>
      </c>
      <c r="S1036" t="str">
        <f t="shared" si="202"/>
        <v>ar</v>
      </c>
      <c r="T1036" t="str">
        <f t="shared" si="208"/>
        <v>r0</v>
      </c>
      <c r="U1036" t="str">
        <f>IF(M1036="consonant",#REF!,"")</f>
        <v/>
      </c>
      <c r="V1036" t="str">
        <f t="shared" si="203"/>
        <v>lx</v>
      </c>
      <c r="W1036" t="str">
        <f t="shared" si="204"/>
        <v>bk</v>
      </c>
      <c r="X1036" t="str">
        <f t="shared" si="205"/>
        <v>un</v>
      </c>
      <c r="Y1036" t="str">
        <f t="shared" si="206"/>
        <v>b</v>
      </c>
      <c r="AA1036" t="str">
        <f t="shared" si="207"/>
        <v>const W1870JeffersonMississippiINF565= L.marker([33.63246,-89.86477], {icon: dp_lx}).bindPopup('Jefferson, Mississippi&lt;br&gt;&lt;span style=font-size:11px&gt;White 1875-99&lt;/span&gt;&lt;br&gt;INF565 non-DASS').addTo(W1870);</v>
      </c>
      <c r="AG1036" t="s">
        <v>8737</v>
      </c>
      <c r="BL1036" t="s">
        <v>5989</v>
      </c>
    </row>
    <row r="1037" spans="1:64">
      <c r="A1037" s="30" t="s">
        <v>5325</v>
      </c>
      <c r="B1037" s="31" t="s">
        <v>2729</v>
      </c>
      <c r="C1037" s="31"/>
      <c r="D1037" t="s">
        <v>3937</v>
      </c>
      <c r="F1037" s="46" t="s">
        <v>1873</v>
      </c>
      <c r="G1037" s="31" t="s">
        <v>5293</v>
      </c>
      <c r="H1037" s="31"/>
      <c r="I1037" s="51">
        <v>-93.162660000000002</v>
      </c>
      <c r="J1037" s="51">
        <v>30.790610000000001</v>
      </c>
      <c r="K1037" s="32"/>
      <c r="L1037" s="32"/>
      <c r="M1037" s="32"/>
      <c r="N1037" t="str">
        <f t="shared" si="209"/>
        <v>Bogalusa, Louisiana&lt;br&gt;&lt;span style=font-size:11px&gt;White 1875-99&lt;/span&gt;&lt;br&gt;INF632 non-DASS</v>
      </c>
      <c r="O1037" t="str">
        <f t="shared" si="201"/>
        <v>W1870BogalusaLouisianaINF632</v>
      </c>
      <c r="R1037" t="str">
        <f t="shared" si="200"/>
        <v>dp</v>
      </c>
      <c r="S1037" t="str">
        <f t="shared" si="202"/>
        <v>ar</v>
      </c>
      <c r="T1037" t="str">
        <f t="shared" si="208"/>
        <v>r0</v>
      </c>
      <c r="U1037" t="str">
        <f>IF(M1037="consonant",#REF!,"")</f>
        <v/>
      </c>
      <c r="V1037" t="str">
        <f t="shared" si="203"/>
        <v>lx</v>
      </c>
      <c r="W1037" t="str">
        <f t="shared" si="204"/>
        <v>bk</v>
      </c>
      <c r="X1037" t="str">
        <f t="shared" si="205"/>
        <v>un</v>
      </c>
      <c r="Y1037" t="str">
        <f t="shared" si="206"/>
        <v>b</v>
      </c>
      <c r="AA1037" t="str">
        <f t="shared" si="207"/>
        <v>const W1870BogalusaLouisianaINF632= L.marker([30.79061,-93.16266], {icon: dp_lx}).bindPopup('Bogalusa, Louisiana&lt;br&gt;&lt;span style=font-size:11px&gt;White 1875-99&lt;/span&gt;&lt;br&gt;INF632 non-DASS').addTo(W1870);</v>
      </c>
      <c r="AG1037" t="s">
        <v>8738</v>
      </c>
      <c r="BL1037" t="s">
        <v>5990</v>
      </c>
    </row>
    <row r="1038" spans="1:64">
      <c r="A1038" s="30" t="s">
        <v>5325</v>
      </c>
      <c r="B1038" s="31" t="s">
        <v>2773</v>
      </c>
      <c r="C1038" s="31"/>
      <c r="D1038" t="s">
        <v>3937</v>
      </c>
      <c r="F1038" s="46" t="s">
        <v>2774</v>
      </c>
      <c r="G1038" s="31" t="s">
        <v>2751</v>
      </c>
      <c r="H1038" s="31"/>
      <c r="I1038" s="51">
        <v>-93.338650000000001</v>
      </c>
      <c r="J1038" s="51">
        <v>34.138849999999998</v>
      </c>
      <c r="K1038" s="32"/>
      <c r="L1038" s="32"/>
      <c r="M1038" s="32"/>
      <c r="N1038" t="str">
        <f t="shared" si="209"/>
        <v>Hearn, Arkansas&lt;br&gt;&lt;span style=font-size:11px&gt;White 1875-99&lt;/span&gt;&lt;br&gt;INF740 non-DASS</v>
      </c>
      <c r="O1038" t="str">
        <f t="shared" si="201"/>
        <v>W1870HearnArkansasINF740</v>
      </c>
      <c r="R1038" t="str">
        <f t="shared" ref="R1038:R1101" si="210">IF(M1038="consonant","",IF(G1038="Jamaica","lo",IF(OR(A1038="W1700",A1038="B1850",M1038="Carib",M1038="LA",M1038="UM",M1038="Bra",M1038="EaNL"),"mn","dp")))</f>
        <v>dp</v>
      </c>
      <c r="S1038" t="str">
        <f t="shared" si="202"/>
        <v>ar</v>
      </c>
      <c r="T1038" t="str">
        <f t="shared" si="208"/>
        <v>r0</v>
      </c>
      <c r="U1038" t="str">
        <f>IF(M1038="consonant",#REF!,"")</f>
        <v/>
      </c>
      <c r="V1038" t="str">
        <f t="shared" si="203"/>
        <v>lx</v>
      </c>
      <c r="W1038" t="str">
        <f t="shared" si="204"/>
        <v>bk</v>
      </c>
      <c r="X1038" t="str">
        <f t="shared" si="205"/>
        <v>un</v>
      </c>
      <c r="Y1038" t="str">
        <f t="shared" si="206"/>
        <v>b</v>
      </c>
      <c r="AA1038" t="str">
        <f t="shared" si="207"/>
        <v>const W1870HearnArkansasINF740= L.marker([34.13885,-93.33865], {icon: dp_lx}).bindPopup('Hearn, Arkansas&lt;br&gt;&lt;span style=font-size:11px&gt;White 1875-99&lt;/span&gt;&lt;br&gt;INF740 non-DASS').addTo(W1870);</v>
      </c>
      <c r="AG1038" t="s">
        <v>8739</v>
      </c>
      <c r="BL1038" t="s">
        <v>5991</v>
      </c>
    </row>
    <row r="1039" spans="1:64">
      <c r="A1039" s="30" t="s">
        <v>5325</v>
      </c>
      <c r="B1039" s="31" t="s">
        <v>2789</v>
      </c>
      <c r="C1039" s="31"/>
      <c r="D1039" t="s">
        <v>3937</v>
      </c>
      <c r="F1039" s="46" t="s">
        <v>2387</v>
      </c>
      <c r="G1039" s="31" t="s">
        <v>5293</v>
      </c>
      <c r="H1039" s="31"/>
      <c r="I1039" s="51">
        <v>-92.639600000000002</v>
      </c>
      <c r="J1039" s="51">
        <v>32.015230000000003</v>
      </c>
      <c r="K1039" s="32"/>
      <c r="L1039" s="32"/>
      <c r="M1039" s="32"/>
      <c r="N1039" t="str">
        <f t="shared" si="209"/>
        <v>Coushatta, Louisiana&lt;br&gt;&lt;span style=font-size:11px&gt;White 1875-99&lt;/span&gt;&lt;br&gt;INF782 non-DASS</v>
      </c>
      <c r="O1039" t="str">
        <f t="shared" si="201"/>
        <v>W1870CoushattaLouisianaINF782</v>
      </c>
      <c r="R1039" t="str">
        <f t="shared" si="210"/>
        <v>dp</v>
      </c>
      <c r="S1039" t="str">
        <f t="shared" si="202"/>
        <v>ar</v>
      </c>
      <c r="T1039" t="str">
        <f t="shared" si="208"/>
        <v>r0</v>
      </c>
      <c r="U1039" t="str">
        <f>IF(M1039="consonant",#REF!,"")</f>
        <v/>
      </c>
      <c r="V1039" t="str">
        <f t="shared" si="203"/>
        <v>lx</v>
      </c>
      <c r="W1039" t="str">
        <f t="shared" si="204"/>
        <v>bk</v>
      </c>
      <c r="X1039" t="str">
        <f t="shared" si="205"/>
        <v>un</v>
      </c>
      <c r="Y1039" t="str">
        <f t="shared" si="206"/>
        <v>b</v>
      </c>
      <c r="AA1039" t="str">
        <f t="shared" si="207"/>
        <v>const W1870CoushattaLouisianaINF782= L.marker([32.01523,-92.6396], {icon: dp_lx}).bindPopup('Coushatta, Louisiana&lt;br&gt;&lt;span style=font-size:11px&gt;White 1875-99&lt;/span&gt;&lt;br&gt;INF782 non-DASS').addTo(W1870);</v>
      </c>
      <c r="AG1039" t="s">
        <v>8740</v>
      </c>
      <c r="BL1039" t="s">
        <v>5992</v>
      </c>
    </row>
    <row r="1040" spans="1:64">
      <c r="A1040" s="30" t="s">
        <v>5325</v>
      </c>
      <c r="B1040" s="31" t="s">
        <v>2796</v>
      </c>
      <c r="C1040" s="31"/>
      <c r="D1040" t="s">
        <v>3937</v>
      </c>
      <c r="F1040" s="46" t="s">
        <v>334</v>
      </c>
      <c r="G1040" s="31" t="s">
        <v>5293</v>
      </c>
      <c r="H1040" s="31"/>
      <c r="I1040" s="51">
        <v>-92.321650000000005</v>
      </c>
      <c r="J1040" s="51">
        <v>31.92586</v>
      </c>
      <c r="K1040" s="32"/>
      <c r="L1040" s="32"/>
      <c r="M1040" s="32"/>
      <c r="N1040" t="str">
        <f t="shared" si="209"/>
        <v>Winnfield, Louisiana&lt;br&gt;&lt;span style=font-size:11px&gt;White 1875-99&lt;/span&gt;&lt;br&gt;INF794 non-DASS</v>
      </c>
      <c r="O1040" t="str">
        <f t="shared" si="201"/>
        <v>W1870WinnfieldLouisianaINF794</v>
      </c>
      <c r="R1040" t="str">
        <f t="shared" si="210"/>
        <v>dp</v>
      </c>
      <c r="S1040" t="str">
        <f t="shared" si="202"/>
        <v>ar</v>
      </c>
      <c r="T1040" t="str">
        <f t="shared" si="208"/>
        <v>r0</v>
      </c>
      <c r="U1040" t="str">
        <f>IF(M1040="consonant",#REF!,"")</f>
        <v/>
      </c>
      <c r="V1040" t="str">
        <f t="shared" si="203"/>
        <v>lx</v>
      </c>
      <c r="W1040" t="str">
        <f t="shared" si="204"/>
        <v>bk</v>
      </c>
      <c r="X1040" t="str">
        <f t="shared" si="205"/>
        <v>un</v>
      </c>
      <c r="Y1040" t="str">
        <f t="shared" si="206"/>
        <v>b</v>
      </c>
      <c r="AA1040" t="str">
        <f t="shared" si="207"/>
        <v>const W1870WinnfieldLouisianaINF794= L.marker([31.92586,-92.32165], {icon: dp_lx}).bindPopup('Winnfield, Louisiana&lt;br&gt;&lt;span style=font-size:11px&gt;White 1875-99&lt;/span&gt;&lt;br&gt;INF794 non-DASS').addTo(W1870);</v>
      </c>
      <c r="AG1040" t="s">
        <v>8741</v>
      </c>
      <c r="BL1040" t="s">
        <v>5993</v>
      </c>
    </row>
    <row r="1041" spans="1:64">
      <c r="A1041" s="30" t="s">
        <v>5325</v>
      </c>
      <c r="B1041" s="31" t="s">
        <v>2399</v>
      </c>
      <c r="C1041" s="31"/>
      <c r="D1041" t="s">
        <v>3937</v>
      </c>
      <c r="F1041" s="46" t="s">
        <v>1550</v>
      </c>
      <c r="G1041" s="31" t="s">
        <v>5293</v>
      </c>
      <c r="H1041" s="31"/>
      <c r="I1041" s="51">
        <v>-94.658990000000003</v>
      </c>
      <c r="J1041" s="51">
        <v>30.568909999999999</v>
      </c>
      <c r="K1041" s="32"/>
      <c r="L1041" s="32"/>
      <c r="M1041" s="32"/>
      <c r="N1041" t="str">
        <f t="shared" si="209"/>
        <v>Chataignier, Louisiana&lt;br&gt;&lt;span style=font-size:11px&gt;White 1875-99&lt;/span&gt;&lt;br&gt;INF805 non-DASS</v>
      </c>
      <c r="O1041" t="str">
        <f t="shared" si="201"/>
        <v>W1870ChataignierLouisianaINF805</v>
      </c>
      <c r="R1041" t="str">
        <f t="shared" si="210"/>
        <v>dp</v>
      </c>
      <c r="S1041" t="str">
        <f t="shared" si="202"/>
        <v>ar</v>
      </c>
      <c r="T1041" t="str">
        <f t="shared" si="208"/>
        <v>r0</v>
      </c>
      <c r="U1041" t="str">
        <f>IF(M1041="consonant",#REF!,"")</f>
        <v/>
      </c>
      <c r="V1041" t="str">
        <f t="shared" si="203"/>
        <v>lx</v>
      </c>
      <c r="W1041" t="str">
        <f t="shared" si="204"/>
        <v>bk</v>
      </c>
      <c r="X1041" t="str">
        <f t="shared" si="205"/>
        <v>un</v>
      </c>
      <c r="Y1041" t="str">
        <f t="shared" si="206"/>
        <v>b</v>
      </c>
      <c r="AA1041" t="str">
        <f t="shared" si="207"/>
        <v>const W1870ChataignierLouisianaINF805= L.marker([30.56891,-94.65899], {icon: dp_lx}).bindPopup('Chataignier, Louisiana&lt;br&gt;&lt;span style=font-size:11px&gt;White 1875-99&lt;/span&gt;&lt;br&gt;INF805 non-DASS').addTo(W1870);</v>
      </c>
      <c r="AG1041" t="s">
        <v>8742</v>
      </c>
      <c r="BL1041" t="s">
        <v>5994</v>
      </c>
    </row>
    <row r="1042" spans="1:64">
      <c r="A1042" s="30" t="s">
        <v>5325</v>
      </c>
      <c r="B1042" s="31" t="s">
        <v>2400</v>
      </c>
      <c r="C1042" s="31"/>
      <c r="D1042" t="s">
        <v>3937</v>
      </c>
      <c r="F1042" s="46" t="s">
        <v>1552</v>
      </c>
      <c r="G1042" s="31" t="s">
        <v>5294</v>
      </c>
      <c r="H1042" s="31"/>
      <c r="I1042" s="51">
        <v>-95.296700000000001</v>
      </c>
      <c r="J1042" s="51">
        <v>31.604859999999999</v>
      </c>
      <c r="K1042" s="32"/>
      <c r="L1042" s="32"/>
      <c r="M1042" s="32"/>
      <c r="N1042" t="str">
        <f t="shared" si="209"/>
        <v>Nacogdoches, Texas&lt;br&gt;&lt;span style=font-size:11px&gt;White 1875-99&lt;/span&gt;&lt;br&gt;INF822 non-DASS</v>
      </c>
      <c r="O1042" t="str">
        <f t="shared" si="201"/>
        <v>W1870NacogdochesTexasINF822</v>
      </c>
      <c r="R1042" t="str">
        <f t="shared" si="210"/>
        <v>dp</v>
      </c>
      <c r="S1042" t="str">
        <f t="shared" si="202"/>
        <v>ar</v>
      </c>
      <c r="T1042" t="str">
        <f t="shared" si="208"/>
        <v>r0</v>
      </c>
      <c r="U1042" t="str">
        <f>IF(M1042="consonant",#REF!,"")</f>
        <v/>
      </c>
      <c r="V1042" t="str">
        <f t="shared" si="203"/>
        <v>lx</v>
      </c>
      <c r="W1042" t="str">
        <f t="shared" si="204"/>
        <v>bk</v>
      </c>
      <c r="X1042" t="str">
        <f t="shared" si="205"/>
        <v>un</v>
      </c>
      <c r="Y1042" t="str">
        <f t="shared" si="206"/>
        <v>b</v>
      </c>
      <c r="AA1042" t="str">
        <f t="shared" si="207"/>
        <v>const W1870NacogdochesTexasINF822= L.marker([31.60486,-95.2967], {icon: dp_lx}).bindPopup('Nacogdoches, Texas&lt;br&gt;&lt;span style=font-size:11px&gt;White 1875-99&lt;/span&gt;&lt;br&gt;INF822 non-DASS').addTo(W1870);</v>
      </c>
      <c r="AG1042" t="s">
        <v>8743</v>
      </c>
      <c r="BL1042" t="s">
        <v>5995</v>
      </c>
    </row>
    <row r="1043" spans="1:64">
      <c r="A1043" s="30" t="s">
        <v>5325</v>
      </c>
      <c r="B1043" s="31" t="s">
        <v>2401</v>
      </c>
      <c r="C1043" s="31"/>
      <c r="D1043" t="s">
        <v>3937</v>
      </c>
      <c r="F1043" s="46" t="s">
        <v>478</v>
      </c>
      <c r="G1043" s="31" t="s">
        <v>5294</v>
      </c>
      <c r="H1043" s="31"/>
      <c r="I1043" s="51">
        <v>-95.528490000000005</v>
      </c>
      <c r="J1043" s="51">
        <v>32.345700000000001</v>
      </c>
      <c r="K1043" s="32"/>
      <c r="L1043" s="32"/>
      <c r="M1043" s="32"/>
      <c r="N1043" t="str">
        <f t="shared" si="209"/>
        <v>Tyler, Texas&lt;br&gt;&lt;span style=font-size:11px&gt;White 1875-99&lt;/span&gt;&lt;br&gt;INF825 non-DASS</v>
      </c>
      <c r="O1043" t="str">
        <f t="shared" si="201"/>
        <v>W1870TylerTexasINF825</v>
      </c>
      <c r="R1043" t="str">
        <f t="shared" si="210"/>
        <v>dp</v>
      </c>
      <c r="S1043" t="str">
        <f t="shared" si="202"/>
        <v>ar</v>
      </c>
      <c r="T1043" t="str">
        <f t="shared" si="208"/>
        <v>r0</v>
      </c>
      <c r="U1043" t="str">
        <f>IF(M1043="consonant",#REF!,"")</f>
        <v/>
      </c>
      <c r="V1043" t="str">
        <f t="shared" si="203"/>
        <v>lx</v>
      </c>
      <c r="W1043" t="str">
        <f t="shared" si="204"/>
        <v>bk</v>
      </c>
      <c r="X1043" t="str">
        <f t="shared" si="205"/>
        <v>un</v>
      </c>
      <c r="Y1043" t="str">
        <f t="shared" si="206"/>
        <v>b</v>
      </c>
      <c r="AA1043" t="str">
        <f t="shared" si="207"/>
        <v>const W1870TylerTexasINF825= L.marker([32.3457,-95.52849], {icon: dp_lx}).bindPopup('Tyler, Texas&lt;br&gt;&lt;span style=font-size:11px&gt;White 1875-99&lt;/span&gt;&lt;br&gt;INF825 non-DASS').addTo(W1870);</v>
      </c>
      <c r="AG1043" t="s">
        <v>8744</v>
      </c>
      <c r="BL1043" t="s">
        <v>5996</v>
      </c>
    </row>
    <row r="1044" spans="1:64">
      <c r="A1044" s="30" t="s">
        <v>5325</v>
      </c>
      <c r="B1044" s="31" t="s">
        <v>2830</v>
      </c>
      <c r="C1044" s="31"/>
      <c r="D1044" t="s">
        <v>3937</v>
      </c>
      <c r="F1044" s="46" t="s">
        <v>2831</v>
      </c>
      <c r="G1044" s="31" t="s">
        <v>5294</v>
      </c>
      <c r="H1044" s="31"/>
      <c r="I1044" s="51">
        <v>-84.006240000000005</v>
      </c>
      <c r="J1044" s="51">
        <v>29.295909999999999</v>
      </c>
      <c r="K1044" s="32"/>
      <c r="L1044" s="32"/>
      <c r="M1044" s="32"/>
      <c r="N1044" t="str">
        <f t="shared" si="209"/>
        <v>Galveston, Texas&lt;br&gt;&lt;span style=font-size:11px&gt;White 1875-99&lt;/span&gt;&lt;br&gt;INF871 non-DASS</v>
      </c>
      <c r="O1044" t="str">
        <f t="shared" si="201"/>
        <v>W1870GalvestonTexasINF871</v>
      </c>
      <c r="R1044" t="str">
        <f t="shared" si="210"/>
        <v>dp</v>
      </c>
      <c r="S1044" t="str">
        <f t="shared" si="202"/>
        <v>ar</v>
      </c>
      <c r="T1044" t="str">
        <f t="shared" si="208"/>
        <v>r0</v>
      </c>
      <c r="U1044" t="str">
        <f>IF(M1044="consonant",#REF!,"")</f>
        <v/>
      </c>
      <c r="V1044" t="str">
        <f t="shared" si="203"/>
        <v>lx</v>
      </c>
      <c r="W1044" t="str">
        <f t="shared" si="204"/>
        <v>bk</v>
      </c>
      <c r="X1044" t="str">
        <f t="shared" si="205"/>
        <v>un</v>
      </c>
      <c r="Y1044" t="str">
        <f t="shared" si="206"/>
        <v>b</v>
      </c>
      <c r="AA1044" t="str">
        <f t="shared" si="207"/>
        <v>const W1870GalvestonTexasINF871= L.marker([29.29591,-84.00624], {icon: dp_lx}).bindPopup('Galveston, Texas&lt;br&gt;&lt;span style=font-size:11px&gt;White 1875-99&lt;/span&gt;&lt;br&gt;INF871 non-DASS').addTo(W1870);</v>
      </c>
      <c r="AG1044" t="s">
        <v>8745</v>
      </c>
      <c r="BL1044" t="s">
        <v>5997</v>
      </c>
    </row>
    <row r="1045" spans="1:64">
      <c r="A1045" s="30" t="s">
        <v>5325</v>
      </c>
      <c r="B1045" s="31" t="s">
        <v>2023</v>
      </c>
      <c r="C1045" s="31"/>
      <c r="D1045" t="s">
        <v>3937</v>
      </c>
      <c r="F1045" s="46" t="s">
        <v>2025</v>
      </c>
      <c r="G1045" s="31" t="s">
        <v>5289</v>
      </c>
      <c r="H1045" s="31"/>
      <c r="I1045" s="51">
        <v>-83.333179999999999</v>
      </c>
      <c r="J1045" s="51">
        <v>34.119520000000001</v>
      </c>
      <c r="K1045" s="32"/>
      <c r="L1045" s="32"/>
      <c r="M1045" s="32"/>
      <c r="N1045" t="str">
        <f t="shared" si="209"/>
        <v>Buford, Georgia&lt;br&gt;&lt;span style=font-size:11px&gt;White 1875-99&lt;/span&gt;&lt;br&gt;INF082 non-DASS</v>
      </c>
      <c r="O1045" t="str">
        <f t="shared" si="201"/>
        <v>W1870BufordGeorgiaINF082</v>
      </c>
      <c r="R1045" t="str">
        <f t="shared" si="210"/>
        <v>dp</v>
      </c>
      <c r="S1045" t="str">
        <f t="shared" si="202"/>
        <v>ar</v>
      </c>
      <c r="T1045" t="str">
        <f t="shared" si="208"/>
        <v>r0</v>
      </c>
      <c r="U1045" t="str">
        <f>IF(M1045="consonant",#REF!,"")</f>
        <v/>
      </c>
      <c r="V1045" t="str">
        <f t="shared" si="203"/>
        <v>lx</v>
      </c>
      <c r="W1045" t="str">
        <f t="shared" si="204"/>
        <v>bk</v>
      </c>
      <c r="X1045" t="str">
        <f t="shared" si="205"/>
        <v>un</v>
      </c>
      <c r="Y1045" t="str">
        <f t="shared" si="206"/>
        <v>b</v>
      </c>
      <c r="AA1045" t="str">
        <f t="shared" si="207"/>
        <v>const W1870BufordGeorgiaINF082= L.marker([34.11952,-83.33318], {icon: dp_lx}).bindPopup('Buford, Georgia&lt;br&gt;&lt;span style=font-size:11px&gt;White 1875-99&lt;/span&gt;&lt;br&gt;INF082 non-DASS').addTo(W1870);</v>
      </c>
      <c r="AG1045" t="s">
        <v>8746</v>
      </c>
      <c r="BL1045" t="s">
        <v>5998</v>
      </c>
    </row>
    <row r="1046" spans="1:64">
      <c r="A1046" s="30" t="s">
        <v>5325</v>
      </c>
      <c r="B1046" s="31" t="s">
        <v>2035</v>
      </c>
      <c r="C1046" s="31"/>
      <c r="D1046" t="s">
        <v>3937</v>
      </c>
      <c r="F1046" s="46" t="s">
        <v>2037</v>
      </c>
      <c r="G1046" s="31" t="s">
        <v>5289</v>
      </c>
      <c r="H1046" s="31"/>
      <c r="I1046" s="51">
        <v>-85.182130000000001</v>
      </c>
      <c r="J1046" s="51">
        <v>34.580019999999998</v>
      </c>
      <c r="K1046" s="32"/>
      <c r="L1046" s="32"/>
      <c r="M1046" s="32"/>
      <c r="N1046" t="str">
        <f t="shared" si="209"/>
        <v>Toccoa, Georgia&lt;br&gt;&lt;span style=font-size:11px&gt;White 1875-99&lt;/span&gt;&lt;br&gt;INF088 non-DASS</v>
      </c>
      <c r="O1046" t="str">
        <f t="shared" si="201"/>
        <v>W1870ToccoaGeorgiaINF088</v>
      </c>
      <c r="R1046" t="str">
        <f t="shared" si="210"/>
        <v>dp</v>
      </c>
      <c r="S1046" t="str">
        <f t="shared" si="202"/>
        <v>ar</v>
      </c>
      <c r="T1046" t="str">
        <f t="shared" si="208"/>
        <v>r0</v>
      </c>
      <c r="U1046" t="str">
        <f>IF(M1046="consonant",#REF!,"")</f>
        <v/>
      </c>
      <c r="V1046" t="str">
        <f t="shared" si="203"/>
        <v>lx</v>
      </c>
      <c r="W1046" t="str">
        <f t="shared" si="204"/>
        <v>bk</v>
      </c>
      <c r="X1046" t="str">
        <f t="shared" si="205"/>
        <v>un</v>
      </c>
      <c r="Y1046" t="str">
        <f t="shared" si="206"/>
        <v>b</v>
      </c>
      <c r="AA1046" t="str">
        <f t="shared" si="207"/>
        <v>const W1870ToccoaGeorgiaINF088= L.marker([34.58002,-85.18213], {icon: dp_lx}).bindPopup('Toccoa, Georgia&lt;br&gt;&lt;span style=font-size:11px&gt;White 1875-99&lt;/span&gt;&lt;br&gt;INF088 non-DASS').addTo(W1870);</v>
      </c>
      <c r="AG1046" t="s">
        <v>8747</v>
      </c>
      <c r="BL1046" t="s">
        <v>5999</v>
      </c>
    </row>
    <row r="1047" spans="1:64">
      <c r="A1047" s="30" t="s">
        <v>5325</v>
      </c>
      <c r="B1047" s="31" t="s">
        <v>2078</v>
      </c>
      <c r="C1047" s="31"/>
      <c r="D1047" t="s">
        <v>3937</v>
      </c>
      <c r="F1047" s="46" t="s">
        <v>2077</v>
      </c>
      <c r="G1047" s="31" t="s">
        <v>5289</v>
      </c>
      <c r="H1047" s="31"/>
      <c r="I1047" s="51">
        <v>-81.657179999999997</v>
      </c>
      <c r="J1047" s="51">
        <v>33.04909</v>
      </c>
      <c r="K1047" s="32"/>
      <c r="L1047" s="32"/>
      <c r="M1047" s="32"/>
      <c r="N1047" t="str">
        <f t="shared" si="209"/>
        <v>Abbottsford, Georgia&lt;br&gt;&lt;span style=font-size:11px&gt;White 1875-99&lt;/span&gt;&lt;br&gt;INF143 non-DASS</v>
      </c>
      <c r="O1047" t="str">
        <f t="shared" si="201"/>
        <v>W1870AbbottsfordGeorgiaINF143</v>
      </c>
      <c r="R1047" t="str">
        <f t="shared" si="210"/>
        <v>dp</v>
      </c>
      <c r="S1047" t="str">
        <f t="shared" si="202"/>
        <v>ar</v>
      </c>
      <c r="T1047" t="str">
        <f t="shared" si="208"/>
        <v>r0</v>
      </c>
      <c r="U1047" t="str">
        <f>IF(M1047="consonant",#REF!,"")</f>
        <v/>
      </c>
      <c r="V1047" t="str">
        <f t="shared" si="203"/>
        <v>lx</v>
      </c>
      <c r="W1047" t="str">
        <f t="shared" si="204"/>
        <v>bk</v>
      </c>
      <c r="X1047" t="str">
        <f t="shared" si="205"/>
        <v>un</v>
      </c>
      <c r="Y1047" t="str">
        <f t="shared" si="206"/>
        <v>b</v>
      </c>
      <c r="AA1047" t="str">
        <f t="shared" si="207"/>
        <v>const W1870AbbottsfordGeorgiaINF143= L.marker([33.04909,-81.65718], {icon: dp_lx}).bindPopup('Abbottsford, Georgia&lt;br&gt;&lt;span style=font-size:11px&gt;White 1875-99&lt;/span&gt;&lt;br&gt;INF143 non-DASS').addTo(W1870);</v>
      </c>
      <c r="AG1047" t="s">
        <v>8748</v>
      </c>
      <c r="BL1047" t="s">
        <v>6000</v>
      </c>
    </row>
    <row r="1048" spans="1:64">
      <c r="A1048" s="30" t="s">
        <v>5325</v>
      </c>
      <c r="B1048" s="31" t="s">
        <v>2085</v>
      </c>
      <c r="C1048" s="31"/>
      <c r="D1048" t="s">
        <v>3937</v>
      </c>
      <c r="F1048" s="46" t="s">
        <v>2087</v>
      </c>
      <c r="G1048" s="31" t="s">
        <v>5289</v>
      </c>
      <c r="H1048" s="31"/>
      <c r="I1048" s="51">
        <v>-82.753429999999994</v>
      </c>
      <c r="J1048" s="51">
        <v>32.882359999999998</v>
      </c>
      <c r="K1048" s="32"/>
      <c r="L1048" s="32"/>
      <c r="M1048" s="32"/>
      <c r="N1048" t="str">
        <f t="shared" si="209"/>
        <v>Hilltonia, Georgia&lt;br&gt;&lt;span style=font-size:11px&gt;White 1875-99&lt;/span&gt;&lt;br&gt;INF153 non-DASS</v>
      </c>
      <c r="O1048" t="str">
        <f t="shared" si="201"/>
        <v>W1870HilltoniaGeorgiaINF153</v>
      </c>
      <c r="R1048" t="str">
        <f t="shared" si="210"/>
        <v>dp</v>
      </c>
      <c r="S1048" t="str">
        <f t="shared" si="202"/>
        <v>ar</v>
      </c>
      <c r="T1048" t="str">
        <f t="shared" si="208"/>
        <v>r0</v>
      </c>
      <c r="U1048" t="str">
        <f>IF(M1048="consonant",#REF!,"")</f>
        <v/>
      </c>
      <c r="V1048" t="str">
        <f t="shared" si="203"/>
        <v>lx</v>
      </c>
      <c r="W1048" t="str">
        <f t="shared" si="204"/>
        <v>bk</v>
      </c>
      <c r="X1048" t="str">
        <f t="shared" si="205"/>
        <v>un</v>
      </c>
      <c r="Y1048" t="str">
        <f t="shared" si="206"/>
        <v>b</v>
      </c>
      <c r="AA1048" t="str">
        <f t="shared" si="207"/>
        <v>const W1870HilltoniaGeorgiaINF153= L.marker([32.88236,-82.75343], {icon: dp_lx}).bindPopup('Hilltonia, Georgia&lt;br&gt;&lt;span style=font-size:11px&gt;White 1875-99&lt;/span&gt;&lt;br&gt;INF153 non-DASS').addTo(W1870);</v>
      </c>
      <c r="AG1048" t="s">
        <v>8749</v>
      </c>
      <c r="BL1048" t="s">
        <v>6001</v>
      </c>
    </row>
    <row r="1049" spans="1:64">
      <c r="A1049" s="30" t="s">
        <v>5325</v>
      </c>
      <c r="B1049" s="31" t="s">
        <v>2088</v>
      </c>
      <c r="C1049" s="31"/>
      <c r="D1049" t="s">
        <v>3937</v>
      </c>
      <c r="F1049" s="46" t="s">
        <v>2090</v>
      </c>
      <c r="G1049" s="31" t="s">
        <v>5289</v>
      </c>
      <c r="H1049" s="31"/>
      <c r="I1049" s="51">
        <v>-81.091329999999999</v>
      </c>
      <c r="J1049" s="51">
        <v>32.480629999999998</v>
      </c>
      <c r="K1049" s="32"/>
      <c r="L1049" s="32"/>
      <c r="M1049" s="32"/>
      <c r="N1049" t="str">
        <f t="shared" si="209"/>
        <v>Lollie, Georgia&lt;br&gt;&lt;span style=font-size:11px&gt;White 1875-99&lt;/span&gt;&lt;br&gt;INF154 non-DASS</v>
      </c>
      <c r="O1049" t="str">
        <f t="shared" si="201"/>
        <v>W1870LollieGeorgiaINF154</v>
      </c>
      <c r="R1049" t="str">
        <f t="shared" si="210"/>
        <v>dp</v>
      </c>
      <c r="S1049" t="str">
        <f t="shared" si="202"/>
        <v>ar</v>
      </c>
      <c r="T1049" t="str">
        <f t="shared" si="208"/>
        <v>r0</v>
      </c>
      <c r="U1049" t="str">
        <f>IF(M1049="consonant",#REF!,"")</f>
        <v/>
      </c>
      <c r="V1049" t="str">
        <f t="shared" si="203"/>
        <v>lx</v>
      </c>
      <c r="W1049" t="str">
        <f t="shared" si="204"/>
        <v>bk</v>
      </c>
      <c r="X1049" t="str">
        <f t="shared" si="205"/>
        <v>un</v>
      </c>
      <c r="Y1049" t="str">
        <f t="shared" si="206"/>
        <v>b</v>
      </c>
      <c r="AA1049" t="str">
        <f t="shared" si="207"/>
        <v>const W1870LollieGeorgiaINF154= L.marker([32.48063,-81.09133], {icon: dp_lx}).bindPopup('Lollie, Georgia&lt;br&gt;&lt;span style=font-size:11px&gt;White 1875-99&lt;/span&gt;&lt;br&gt;INF154 non-DASS').addTo(W1870);</v>
      </c>
      <c r="AG1049" t="s">
        <v>8750</v>
      </c>
      <c r="BL1049" t="s">
        <v>6002</v>
      </c>
    </row>
    <row r="1050" spans="1:64">
      <c r="A1050" s="30" t="s">
        <v>5325</v>
      </c>
      <c r="B1050" s="31" t="s">
        <v>2541</v>
      </c>
      <c r="C1050" s="31"/>
      <c r="D1050" t="s">
        <v>3937</v>
      </c>
      <c r="F1050" s="46" t="s">
        <v>2543</v>
      </c>
      <c r="G1050" s="31" t="s">
        <v>5289</v>
      </c>
      <c r="H1050" s="31"/>
      <c r="I1050" s="51">
        <v>-82.573539999999994</v>
      </c>
      <c r="J1050" s="51">
        <v>32.44171</v>
      </c>
      <c r="K1050" s="32"/>
      <c r="L1050" s="32"/>
      <c r="M1050" s="32"/>
      <c r="N1050" t="str">
        <f t="shared" si="209"/>
        <v>Eelbeck, Georgia&lt;br&gt;&lt;span style=font-size:11px&gt;White 1875-99&lt;/span&gt;&lt;br&gt;INF172 non-DASS</v>
      </c>
      <c r="O1050" t="str">
        <f t="shared" si="201"/>
        <v>W1870EelbeckGeorgiaINF172</v>
      </c>
      <c r="R1050" t="str">
        <f t="shared" si="210"/>
        <v>dp</v>
      </c>
      <c r="S1050" t="str">
        <f t="shared" si="202"/>
        <v>ar</v>
      </c>
      <c r="T1050" t="str">
        <f t="shared" si="208"/>
        <v>r0</v>
      </c>
      <c r="U1050" t="str">
        <f>IF(M1050="consonant",#REF!,"")</f>
        <v/>
      </c>
      <c r="V1050" t="str">
        <f t="shared" si="203"/>
        <v>lx</v>
      </c>
      <c r="W1050" t="str">
        <f t="shared" si="204"/>
        <v>bk</v>
      </c>
      <c r="X1050" t="str">
        <f t="shared" si="205"/>
        <v>un</v>
      </c>
      <c r="Y1050" t="str">
        <f t="shared" si="206"/>
        <v>b</v>
      </c>
      <c r="AA1050" t="str">
        <f t="shared" si="207"/>
        <v>const W1870EelbeckGeorgiaINF172= L.marker([32.44171,-82.57354], {icon: dp_lx}).bindPopup('Eelbeck, Georgia&lt;br&gt;&lt;span style=font-size:11px&gt;White 1875-99&lt;/span&gt;&lt;br&gt;INF172 non-DASS').addTo(W1870);</v>
      </c>
      <c r="AG1050" t="s">
        <v>8751</v>
      </c>
      <c r="BL1050" t="s">
        <v>6003</v>
      </c>
    </row>
    <row r="1051" spans="1:64">
      <c r="A1051" s="30" t="s">
        <v>5325</v>
      </c>
      <c r="B1051" s="31" t="s">
        <v>2552</v>
      </c>
      <c r="C1051" s="31"/>
      <c r="D1051" t="s">
        <v>3937</v>
      </c>
      <c r="F1051" s="46" t="s">
        <v>2553</v>
      </c>
      <c r="G1051" s="31" t="s">
        <v>5289</v>
      </c>
      <c r="H1051" s="31"/>
      <c r="I1051" s="51">
        <v>-85.929410000000004</v>
      </c>
      <c r="J1051" s="51">
        <v>31.10435</v>
      </c>
      <c r="K1051" s="32"/>
      <c r="L1051" s="32"/>
      <c r="M1051" s="32"/>
      <c r="N1051" t="str">
        <f t="shared" si="209"/>
        <v>Manor, Georgia&lt;br&gt;&lt;span style=font-size:11px&gt;White 1875-99&lt;/span&gt;&lt;br&gt;INF199 non-DASS</v>
      </c>
      <c r="O1051" t="str">
        <f t="shared" si="201"/>
        <v>W1870ManorGeorgiaINF199</v>
      </c>
      <c r="R1051" t="str">
        <f t="shared" si="210"/>
        <v>dp</v>
      </c>
      <c r="S1051" t="str">
        <f t="shared" si="202"/>
        <v>ar</v>
      </c>
      <c r="T1051" t="str">
        <f t="shared" si="208"/>
        <v>r0</v>
      </c>
      <c r="U1051" t="str">
        <f>IF(M1051="consonant",#REF!,"")</f>
        <v/>
      </c>
      <c r="V1051" t="str">
        <f t="shared" si="203"/>
        <v>lx</v>
      </c>
      <c r="W1051" t="str">
        <f t="shared" si="204"/>
        <v>bk</v>
      </c>
      <c r="X1051" t="str">
        <f t="shared" si="205"/>
        <v>un</v>
      </c>
      <c r="Y1051" t="str">
        <f t="shared" si="206"/>
        <v>b</v>
      </c>
      <c r="AA1051" t="str">
        <f t="shared" si="207"/>
        <v>const W1870ManorGeorgiaINF199= L.marker([31.10435,-85.92941], {icon: dp_lx}).bindPopup('Manor, Georgia&lt;br&gt;&lt;span style=font-size:11px&gt;White 1875-99&lt;/span&gt;&lt;br&gt;INF199 non-DASS').addTo(W1870);</v>
      </c>
      <c r="AG1051" t="s">
        <v>8752</v>
      </c>
      <c r="BL1051" t="s">
        <v>6004</v>
      </c>
    </row>
    <row r="1052" spans="1:64">
      <c r="A1052" s="30" t="s">
        <v>5325</v>
      </c>
      <c r="B1052" s="31" t="s">
        <v>2637</v>
      </c>
      <c r="C1052" s="31"/>
      <c r="D1052" t="s">
        <v>3937</v>
      </c>
      <c r="F1052" s="46" t="s">
        <v>2638</v>
      </c>
      <c r="G1052" s="31" t="s">
        <v>5298</v>
      </c>
      <c r="H1052" s="31"/>
      <c r="I1052" s="51">
        <v>-89.589060000000003</v>
      </c>
      <c r="J1052" s="51">
        <v>31.385919999999999</v>
      </c>
      <c r="K1052" s="32"/>
      <c r="L1052" s="32"/>
      <c r="M1052" s="32"/>
      <c r="N1052" t="str">
        <f t="shared" si="209"/>
        <v>New Brockton, Alabama&lt;br&gt;&lt;span style=font-size:11px&gt;White 1875-99&lt;/span&gt;&lt;br&gt;INF442 non-DASS</v>
      </c>
      <c r="O1052" t="str">
        <f t="shared" si="201"/>
        <v>W1870NewBrocktonAlabamaINF442</v>
      </c>
      <c r="R1052" t="str">
        <f t="shared" si="210"/>
        <v>dp</v>
      </c>
      <c r="S1052" t="str">
        <f t="shared" si="202"/>
        <v>ar</v>
      </c>
      <c r="T1052" t="str">
        <f t="shared" si="208"/>
        <v>r0</v>
      </c>
      <c r="U1052" t="str">
        <f>IF(M1052="consonant",#REF!,"")</f>
        <v/>
      </c>
      <c r="V1052" t="str">
        <f t="shared" si="203"/>
        <v>lx</v>
      </c>
      <c r="W1052" t="str">
        <f t="shared" si="204"/>
        <v>bk</v>
      </c>
      <c r="X1052" t="str">
        <f t="shared" si="205"/>
        <v>un</v>
      </c>
      <c r="Y1052" t="str">
        <f t="shared" si="206"/>
        <v>b</v>
      </c>
      <c r="AA1052" t="str">
        <f t="shared" si="207"/>
        <v>const W1870NewBrocktonAlabamaINF442= L.marker([31.38592,-89.58906], {icon: dp_lx}).bindPopup('New Brockton, Alabama&lt;br&gt;&lt;span style=font-size:11px&gt;White 1875-99&lt;/span&gt;&lt;br&gt;INF442 non-DASS').addTo(W1870);</v>
      </c>
      <c r="AG1052" t="s">
        <v>8753</v>
      </c>
      <c r="BL1052" t="s">
        <v>6005</v>
      </c>
    </row>
    <row r="1053" spans="1:64">
      <c r="A1053" s="30" t="s">
        <v>5325</v>
      </c>
      <c r="B1053" s="31" t="s">
        <v>2297</v>
      </c>
      <c r="C1053" s="31"/>
      <c r="D1053" t="s">
        <v>3937</v>
      </c>
      <c r="F1053" s="46" t="s">
        <v>1341</v>
      </c>
      <c r="G1053" s="31" t="s">
        <v>1505</v>
      </c>
      <c r="H1053" s="31"/>
      <c r="I1053" s="51">
        <v>-92.305980000000005</v>
      </c>
      <c r="J1053" s="51">
        <v>34.269530000000003</v>
      </c>
      <c r="K1053" s="32"/>
      <c r="L1053" s="32"/>
      <c r="M1053" s="32"/>
      <c r="N1053" t="str">
        <f t="shared" si="209"/>
        <v>Taylor, Mississippi&lt;br&gt;&lt;span style=font-size:11px&gt;White 1875-99&lt;/span&gt;&lt;br&gt;INF544 non-DASS</v>
      </c>
      <c r="O1053" t="str">
        <f t="shared" si="201"/>
        <v>W1870TaylorMississippiINF544</v>
      </c>
      <c r="R1053" t="str">
        <f t="shared" si="210"/>
        <v>dp</v>
      </c>
      <c r="S1053" t="str">
        <f t="shared" si="202"/>
        <v>ar</v>
      </c>
      <c r="T1053" t="str">
        <f t="shared" si="208"/>
        <v>r0</v>
      </c>
      <c r="U1053" t="str">
        <f>IF(M1053="consonant",#REF!,"")</f>
        <v/>
      </c>
      <c r="V1053" t="str">
        <f t="shared" si="203"/>
        <v>lx</v>
      </c>
      <c r="W1053" t="str">
        <f t="shared" si="204"/>
        <v>bk</v>
      </c>
      <c r="X1053" t="str">
        <f t="shared" si="205"/>
        <v>un</v>
      </c>
      <c r="Y1053" t="str">
        <f t="shared" si="206"/>
        <v>b</v>
      </c>
      <c r="AA1053" t="str">
        <f t="shared" si="207"/>
        <v>const W1870TaylorMississippiINF544= L.marker([34.26953,-92.30598], {icon: dp_lx}).bindPopup('Taylor, Mississippi&lt;br&gt;&lt;span style=font-size:11px&gt;White 1875-99&lt;/span&gt;&lt;br&gt;INF544 non-DASS').addTo(W1870);</v>
      </c>
      <c r="AG1053" t="s">
        <v>8754</v>
      </c>
      <c r="BL1053" t="s">
        <v>6006</v>
      </c>
    </row>
    <row r="1054" spans="1:64">
      <c r="A1054" s="30" t="s">
        <v>5325</v>
      </c>
      <c r="B1054" s="31" t="s">
        <v>2356</v>
      </c>
      <c r="C1054" s="31"/>
      <c r="D1054" t="s">
        <v>3937</v>
      </c>
      <c r="F1054" s="46" t="s">
        <v>331</v>
      </c>
      <c r="G1054" s="31" t="s">
        <v>2751</v>
      </c>
      <c r="H1054" s="31"/>
      <c r="I1054" s="51">
        <v>-94.458439999999996</v>
      </c>
      <c r="J1054" s="51">
        <v>34.030189999999997</v>
      </c>
      <c r="K1054" s="32"/>
      <c r="L1054" s="32"/>
      <c r="M1054" s="32"/>
      <c r="N1054" t="str">
        <f t="shared" si="209"/>
        <v>White Oak, Arkansas&lt;br&gt;&lt;span style=font-size:11px&gt;White 1875-99&lt;/span&gt;&lt;br&gt;INF703 non-DASS</v>
      </c>
      <c r="O1054" t="str">
        <f t="shared" si="201"/>
        <v>W1870WhiteOakArkansasINF703</v>
      </c>
      <c r="R1054" t="str">
        <f t="shared" si="210"/>
        <v>dp</v>
      </c>
      <c r="S1054" t="str">
        <f t="shared" si="202"/>
        <v>ar</v>
      </c>
      <c r="T1054" t="str">
        <f t="shared" si="208"/>
        <v>r0</v>
      </c>
      <c r="U1054" t="str">
        <f>IF(M1054="consonant",#REF!,"")</f>
        <v/>
      </c>
      <c r="V1054" t="str">
        <f t="shared" si="203"/>
        <v>lx</v>
      </c>
      <c r="W1054" t="str">
        <f t="shared" si="204"/>
        <v>bk</v>
      </c>
      <c r="X1054" t="str">
        <f t="shared" si="205"/>
        <v>un</v>
      </c>
      <c r="Y1054" t="str">
        <f t="shared" si="206"/>
        <v>b</v>
      </c>
      <c r="AA1054" t="str">
        <f t="shared" si="207"/>
        <v>const W1870WhiteOakArkansasINF703= L.marker([34.03019,-94.45844], {icon: dp_lx}).bindPopup('White Oak, Arkansas&lt;br&gt;&lt;span style=font-size:11px&gt;White 1875-99&lt;/span&gt;&lt;br&gt;INF703 non-DASS').addTo(W1870);</v>
      </c>
      <c r="AG1054" t="s">
        <v>8755</v>
      </c>
      <c r="BL1054" t="s">
        <v>6007</v>
      </c>
    </row>
    <row r="1055" spans="1:64">
      <c r="A1055" s="30" t="s">
        <v>5325</v>
      </c>
      <c r="B1055" s="31" t="s">
        <v>2363</v>
      </c>
      <c r="C1055" s="31"/>
      <c r="D1055" t="s">
        <v>3937</v>
      </c>
      <c r="F1055" s="46" t="s">
        <v>2364</v>
      </c>
      <c r="G1055" s="31" t="s">
        <v>2751</v>
      </c>
      <c r="H1055" s="31"/>
      <c r="I1055" s="51">
        <v>-92.555999999999997</v>
      </c>
      <c r="J1055" s="51">
        <v>36.480899999999998</v>
      </c>
      <c r="K1055" s="32"/>
      <c r="L1055" s="32"/>
      <c r="M1055" s="32"/>
      <c r="N1055" t="str">
        <f t="shared" si="209"/>
        <v>Sulphur Springs, Arkansas&lt;br&gt;&lt;span style=font-size:11px&gt;White 1875-99&lt;/span&gt;&lt;br&gt;INF722 non-DASS</v>
      </c>
      <c r="O1055" t="str">
        <f t="shared" si="201"/>
        <v>W1870SulphurSpringsArkansasINF722</v>
      </c>
      <c r="R1055" t="str">
        <f t="shared" si="210"/>
        <v>dp</v>
      </c>
      <c r="S1055" t="str">
        <f t="shared" si="202"/>
        <v>ar</v>
      </c>
      <c r="T1055" t="str">
        <f t="shared" si="208"/>
        <v>r0</v>
      </c>
      <c r="U1055" t="str">
        <f>IF(M1055="consonant",#REF!,"")</f>
        <v/>
      </c>
      <c r="V1055" t="str">
        <f t="shared" si="203"/>
        <v>lx</v>
      </c>
      <c r="W1055" t="str">
        <f t="shared" si="204"/>
        <v>bk</v>
      </c>
      <c r="X1055" t="str">
        <f t="shared" si="205"/>
        <v>un</v>
      </c>
      <c r="Y1055" t="str">
        <f t="shared" si="206"/>
        <v>b</v>
      </c>
      <c r="AA1055" t="str">
        <f t="shared" si="207"/>
        <v>const W1870SulphurSpringsArkansasINF722= L.marker([36.4809,-92.556], {icon: dp_lx}).bindPopup('Sulphur Springs, Arkansas&lt;br&gt;&lt;span style=font-size:11px&gt;White 1875-99&lt;/span&gt;&lt;br&gt;INF722 non-DASS').addTo(W1870);</v>
      </c>
      <c r="AG1055" t="s">
        <v>8756</v>
      </c>
      <c r="BL1055" t="s">
        <v>6008</v>
      </c>
    </row>
    <row r="1056" spans="1:64">
      <c r="A1056" s="30" t="s">
        <v>5325</v>
      </c>
      <c r="B1056" s="31" t="s">
        <v>2379</v>
      </c>
      <c r="C1056" s="31"/>
      <c r="D1056" t="s">
        <v>3937</v>
      </c>
      <c r="F1056" s="46" t="s">
        <v>2380</v>
      </c>
      <c r="G1056" s="31" t="s">
        <v>5293</v>
      </c>
      <c r="H1056" s="31"/>
      <c r="I1056" s="51">
        <v>-93.231560000000002</v>
      </c>
      <c r="J1056" s="51">
        <v>32.934159999999999</v>
      </c>
      <c r="K1056" s="32"/>
      <c r="L1056" s="32"/>
      <c r="M1056" s="32"/>
      <c r="N1056" t="str">
        <f t="shared" si="209"/>
        <v>Mount Union, Louisiana&lt;br&gt;&lt;span style=font-size:11px&gt;White 1875-99&lt;/span&gt;&lt;br&gt;INF764 non-DASS</v>
      </c>
      <c r="O1056" t="str">
        <f t="shared" si="201"/>
        <v>W1870MountUnionLouisianaINF764</v>
      </c>
      <c r="R1056" t="str">
        <f t="shared" si="210"/>
        <v>dp</v>
      </c>
      <c r="S1056" t="str">
        <f t="shared" si="202"/>
        <v>ar</v>
      </c>
      <c r="T1056" t="str">
        <f t="shared" si="208"/>
        <v>r0</v>
      </c>
      <c r="U1056" t="str">
        <f>IF(M1056="consonant",#REF!,"")</f>
        <v/>
      </c>
      <c r="V1056" t="str">
        <f t="shared" si="203"/>
        <v>lx</v>
      </c>
      <c r="W1056" t="str">
        <f t="shared" si="204"/>
        <v>bk</v>
      </c>
      <c r="X1056" t="str">
        <f t="shared" si="205"/>
        <v>un</v>
      </c>
      <c r="Y1056" t="str">
        <f t="shared" si="206"/>
        <v>b</v>
      </c>
      <c r="AA1056" t="str">
        <f t="shared" si="207"/>
        <v>const W1870MountUnionLouisianaINF764= L.marker([32.93416,-93.23156], {icon: dp_lx}).bindPopup('Mount Union, Louisiana&lt;br&gt;&lt;span style=font-size:11px&gt;White 1875-99&lt;/span&gt;&lt;br&gt;INF764 non-DASS').addTo(W1870);</v>
      </c>
      <c r="AG1056" t="s">
        <v>8757</v>
      </c>
      <c r="BL1056" t="s">
        <v>6009</v>
      </c>
    </row>
    <row r="1057" spans="1:64">
      <c r="A1057" s="30" t="s">
        <v>5325</v>
      </c>
      <c r="B1057" s="31" t="s">
        <v>2782</v>
      </c>
      <c r="C1057" s="31"/>
      <c r="D1057" t="s">
        <v>3937</v>
      </c>
      <c r="F1057" s="46" t="s">
        <v>2783</v>
      </c>
      <c r="G1057" s="31" t="s">
        <v>5293</v>
      </c>
      <c r="H1057" s="31"/>
      <c r="I1057" s="51">
        <v>-91.884429999999995</v>
      </c>
      <c r="J1057" s="51">
        <v>32.70102</v>
      </c>
      <c r="K1057" s="32"/>
      <c r="L1057" s="32"/>
      <c r="M1057" s="32"/>
      <c r="N1057" t="str">
        <f t="shared" si="209"/>
        <v>Germantown, Louisiana&lt;br&gt;&lt;span style=font-size:11px&gt;White 1875-99&lt;/span&gt;&lt;br&gt;INF773 non-DASS</v>
      </c>
      <c r="O1057" t="str">
        <f t="shared" si="201"/>
        <v>W1870GermantownLouisianaINF773</v>
      </c>
      <c r="R1057" t="str">
        <f t="shared" si="210"/>
        <v>dp</v>
      </c>
      <c r="S1057" t="str">
        <f t="shared" si="202"/>
        <v>ar</v>
      </c>
      <c r="T1057" t="str">
        <f t="shared" si="208"/>
        <v>r0</v>
      </c>
      <c r="U1057" t="str">
        <f>IF(M1057="consonant",#REF!,"")</f>
        <v/>
      </c>
      <c r="V1057" t="str">
        <f t="shared" si="203"/>
        <v>lx</v>
      </c>
      <c r="W1057" t="str">
        <f t="shared" si="204"/>
        <v>bk</v>
      </c>
      <c r="X1057" t="str">
        <f t="shared" si="205"/>
        <v>un</v>
      </c>
      <c r="Y1057" t="str">
        <f t="shared" si="206"/>
        <v>b</v>
      </c>
      <c r="AA1057" t="str">
        <f t="shared" si="207"/>
        <v>const W1870GermantownLouisianaINF773= L.marker([32.70102,-91.88443], {icon: dp_lx}).bindPopup('Germantown, Louisiana&lt;br&gt;&lt;span style=font-size:11px&gt;White 1875-99&lt;/span&gt;&lt;br&gt;INF773 non-DASS').addTo(W1870);</v>
      </c>
      <c r="AG1057" t="s">
        <v>8758</v>
      </c>
      <c r="BL1057" t="s">
        <v>6010</v>
      </c>
    </row>
    <row r="1058" spans="1:64">
      <c r="A1058" s="30" t="s">
        <v>5325</v>
      </c>
      <c r="B1058" s="31" t="s">
        <v>2398</v>
      </c>
      <c r="C1058" s="31"/>
      <c r="D1058" t="s">
        <v>3937</v>
      </c>
      <c r="F1058" s="46" t="s">
        <v>1439</v>
      </c>
      <c r="G1058" s="31" t="s">
        <v>5293</v>
      </c>
      <c r="H1058" s="31"/>
      <c r="I1058" s="51">
        <v>-96.903379999999999</v>
      </c>
      <c r="J1058" s="51">
        <v>31.903189999999999</v>
      </c>
      <c r="K1058" s="32"/>
      <c r="L1058" s="32"/>
      <c r="M1058" s="32"/>
      <c r="N1058" t="str">
        <f t="shared" si="209"/>
        <v>Enterprise, Louisiana&lt;br&gt;&lt;span style=font-size:11px&gt;White 1875-99&lt;/span&gt;&lt;br&gt;INF800 non-DASS</v>
      </c>
      <c r="O1058" t="str">
        <f t="shared" si="201"/>
        <v>W1870EnterpriseLouisianaINF800</v>
      </c>
      <c r="R1058" t="str">
        <f t="shared" si="210"/>
        <v>dp</v>
      </c>
      <c r="S1058" t="str">
        <f t="shared" si="202"/>
        <v>ar</v>
      </c>
      <c r="T1058" t="str">
        <f t="shared" si="208"/>
        <v>r0</v>
      </c>
      <c r="U1058" t="str">
        <f>IF(M1058="consonant",#REF!,"")</f>
        <v/>
      </c>
      <c r="V1058" t="str">
        <f t="shared" si="203"/>
        <v>lx</v>
      </c>
      <c r="W1058" t="str">
        <f t="shared" si="204"/>
        <v>bk</v>
      </c>
      <c r="X1058" t="str">
        <f t="shared" si="205"/>
        <v>un</v>
      </c>
      <c r="Y1058" t="str">
        <f t="shared" si="206"/>
        <v>b</v>
      </c>
      <c r="AA1058" t="str">
        <f t="shared" si="207"/>
        <v>const W1870EnterpriseLouisianaINF800= L.marker([31.90319,-96.90338], {icon: dp_lx}).bindPopup('Enterprise, Louisiana&lt;br&gt;&lt;span style=font-size:11px&gt;White 1875-99&lt;/span&gt;&lt;br&gt;INF800 non-DASS').addTo(W1870);</v>
      </c>
      <c r="AG1058" t="s">
        <v>8759</v>
      </c>
      <c r="BL1058" t="s">
        <v>6011</v>
      </c>
    </row>
    <row r="1059" spans="1:64">
      <c r="A1059" s="30" t="s">
        <v>5325</v>
      </c>
      <c r="B1059" s="31" t="s">
        <v>2836</v>
      </c>
      <c r="C1059" s="31"/>
      <c r="D1059" t="s">
        <v>3937</v>
      </c>
      <c r="F1059" s="46" t="s">
        <v>2837</v>
      </c>
      <c r="G1059" s="31" t="s">
        <v>5294</v>
      </c>
      <c r="H1059" s="31"/>
      <c r="I1059" s="51">
        <v>-99.437569999999994</v>
      </c>
      <c r="J1059" s="51">
        <v>29.682179999999999</v>
      </c>
      <c r="K1059" s="32"/>
      <c r="L1059" s="32"/>
      <c r="M1059" s="32"/>
      <c r="N1059" t="str">
        <f t="shared" si="209"/>
        <v>Schulenburg, Texas&lt;br&gt;&lt;span style=font-size:11px&gt;White 1875-99&lt;/span&gt;&lt;br&gt;INF880 non-DASS</v>
      </c>
      <c r="O1059" t="str">
        <f t="shared" ref="O1059:O1122" si="211">A1059&amp;SUBSTITUTE(SUBSTITUTE(SUBSTITUTE(F1059,".","")," ",""),"-","")&amp;SUBSTITUTE(G1059," ","")&amp;SUBSTITUTE(SUBSTITUTE(SUBSTITUTE(B1059,".","")," ",""),"-","")</f>
        <v>W1870SchulenburgTexasINF880</v>
      </c>
      <c r="R1059" t="str">
        <f t="shared" si="210"/>
        <v>dp</v>
      </c>
      <c r="S1059" t="str">
        <f t="shared" si="202"/>
        <v>ar</v>
      </c>
      <c r="T1059" t="str">
        <f t="shared" si="208"/>
        <v>r0</v>
      </c>
      <c r="U1059" t="str">
        <f>IF(M1059="consonant",#REF!,"")</f>
        <v/>
      </c>
      <c r="V1059" t="str">
        <f t="shared" si="203"/>
        <v>lx</v>
      </c>
      <c r="W1059" t="str">
        <f t="shared" si="204"/>
        <v>bk</v>
      </c>
      <c r="X1059" t="str">
        <f t="shared" si="205"/>
        <v>un</v>
      </c>
      <c r="Y1059" t="str">
        <f t="shared" si="206"/>
        <v>b</v>
      </c>
      <c r="AA1059" t="str">
        <f t="shared" si="207"/>
        <v>const W1870SchulenburgTexasINF880= L.marker([29.68218,-99.43757], {icon: dp_lx}).bindPopup('Schulenburg, Texas&lt;br&gt;&lt;span style=font-size:11px&gt;White 1875-99&lt;/span&gt;&lt;br&gt;INF880 non-DASS').addTo(W1870);</v>
      </c>
      <c r="AG1059" t="s">
        <v>8760</v>
      </c>
      <c r="BL1059" t="s">
        <v>6012</v>
      </c>
    </row>
    <row r="1060" spans="1:64">
      <c r="A1060" s="30" t="s">
        <v>5325</v>
      </c>
      <c r="B1060" s="31" t="s">
        <v>2840</v>
      </c>
      <c r="C1060" s="31"/>
      <c r="D1060" t="s">
        <v>3937</v>
      </c>
      <c r="F1060" s="46" t="s">
        <v>2439</v>
      </c>
      <c r="G1060" s="31" t="s">
        <v>5294</v>
      </c>
      <c r="H1060" s="31"/>
      <c r="I1060" s="51">
        <v>-82.040030000000002</v>
      </c>
      <c r="J1060" s="51">
        <v>27.047519999999999</v>
      </c>
      <c r="K1060" s="32"/>
      <c r="L1060" s="32"/>
      <c r="M1060" s="32"/>
      <c r="N1060" t="str">
        <f t="shared" si="209"/>
        <v>San Ygnacio, Texas&lt;br&gt;&lt;span style=font-size:11px&gt;White 1875-99&lt;/span&gt;&lt;br&gt;INF896 non-DASS</v>
      </c>
      <c r="O1060" t="str">
        <f t="shared" si="211"/>
        <v>W1870SanYgnacioTexasINF896</v>
      </c>
      <c r="R1060" t="str">
        <f t="shared" si="210"/>
        <v>dp</v>
      </c>
      <c r="S1060" t="str">
        <f t="shared" si="202"/>
        <v>ar</v>
      </c>
      <c r="T1060" t="str">
        <f t="shared" si="208"/>
        <v>r0</v>
      </c>
      <c r="U1060" t="str">
        <f>IF(M1060="consonant",#REF!,"")</f>
        <v/>
      </c>
      <c r="V1060" t="str">
        <f t="shared" si="203"/>
        <v>lx</v>
      </c>
      <c r="W1060" t="str">
        <f t="shared" si="204"/>
        <v>bk</v>
      </c>
      <c r="X1060" t="str">
        <f t="shared" si="205"/>
        <v>un</v>
      </c>
      <c r="Y1060" t="str">
        <f t="shared" si="206"/>
        <v>b</v>
      </c>
      <c r="AA1060" t="str">
        <f t="shared" si="207"/>
        <v>const W1870SanYgnacioTexasINF896= L.marker([27.04752,-82.04003], {icon: dp_lx}).bindPopup('San Ygnacio, Texas&lt;br&gt;&lt;span style=font-size:11px&gt;White 1875-99&lt;/span&gt;&lt;br&gt;INF896 non-DASS').addTo(W1870);</v>
      </c>
      <c r="AG1060" t="s">
        <v>8761</v>
      </c>
      <c r="BL1060" t="s">
        <v>6013</v>
      </c>
    </row>
    <row r="1061" spans="1:64">
      <c r="A1061" s="30" t="s">
        <v>5325</v>
      </c>
      <c r="B1061" s="31" t="s">
        <v>1971</v>
      </c>
      <c r="C1061" s="31"/>
      <c r="D1061" t="s">
        <v>3937</v>
      </c>
      <c r="F1061" s="46" t="s">
        <v>1973</v>
      </c>
      <c r="G1061" s="31" t="s">
        <v>904</v>
      </c>
      <c r="H1061" s="31"/>
      <c r="I1061" s="51">
        <v>-82.040530000000004</v>
      </c>
      <c r="J1061" s="51">
        <v>36.188119999999998</v>
      </c>
      <c r="K1061" s="32"/>
      <c r="L1061" s="32"/>
      <c r="M1061" s="32"/>
      <c r="N1061" t="str">
        <f t="shared" si="209"/>
        <v>Shell Creek, Tennessee&lt;br&gt;&lt;span style=font-size:11px&gt;White 1875-99&lt;/span&gt;&lt;br&gt;INF006 non-DASS</v>
      </c>
      <c r="O1061" t="str">
        <f t="shared" si="211"/>
        <v>W1870ShellCreekTennesseeINF006</v>
      </c>
      <c r="R1061" t="str">
        <f t="shared" si="210"/>
        <v>dp</v>
      </c>
      <c r="S1061" t="str">
        <f t="shared" si="202"/>
        <v>ar</v>
      </c>
      <c r="T1061" t="str">
        <f t="shared" si="208"/>
        <v>r0</v>
      </c>
      <c r="U1061" t="str">
        <f>IF(M1061="consonant",#REF!,"")</f>
        <v/>
      </c>
      <c r="V1061" t="str">
        <f t="shared" si="203"/>
        <v>lx</v>
      </c>
      <c r="W1061" t="str">
        <f t="shared" si="204"/>
        <v>bk</v>
      </c>
      <c r="X1061" t="str">
        <f t="shared" si="205"/>
        <v>un</v>
      </c>
      <c r="Y1061" t="str">
        <f t="shared" si="206"/>
        <v>b</v>
      </c>
      <c r="AA1061" t="str">
        <f t="shared" si="207"/>
        <v>const W1870ShellCreekTennesseeINF006= L.marker([36.18812,-82.04053], {icon: dp_lx}).bindPopup('Shell Creek, Tennessee&lt;br&gt;&lt;span style=font-size:11px&gt;White 1875-99&lt;/span&gt;&lt;br&gt;INF006 non-DASS').addTo(W1870);</v>
      </c>
      <c r="AG1061" t="s">
        <v>8762</v>
      </c>
      <c r="BL1061" t="s">
        <v>6014</v>
      </c>
    </row>
    <row r="1062" spans="1:64">
      <c r="A1062" s="30" t="s">
        <v>5325</v>
      </c>
      <c r="B1062" s="31" t="s">
        <v>1987</v>
      </c>
      <c r="C1062" s="31"/>
      <c r="D1062" t="s">
        <v>3937</v>
      </c>
      <c r="F1062" s="46" t="s">
        <v>1988</v>
      </c>
      <c r="G1062" s="31" t="s">
        <v>904</v>
      </c>
      <c r="H1062" s="31"/>
      <c r="I1062" s="51">
        <v>-84.860669999999999</v>
      </c>
      <c r="J1062" s="51">
        <v>35.798470000000002</v>
      </c>
      <c r="K1062" s="32"/>
      <c r="L1062" s="32"/>
      <c r="M1062" s="32"/>
      <c r="N1062" t="str">
        <f t="shared" si="209"/>
        <v>Cosby, Tennessee&lt;br&gt;&lt;span style=font-size:11px&gt;White 1875-99&lt;/span&gt;&lt;br&gt;INF020 non-DASS</v>
      </c>
      <c r="O1062" t="str">
        <f t="shared" si="211"/>
        <v>W1870CosbyTennesseeINF020</v>
      </c>
      <c r="R1062" t="str">
        <f t="shared" si="210"/>
        <v>dp</v>
      </c>
      <c r="S1062" t="str">
        <f t="shared" si="202"/>
        <v>ar</v>
      </c>
      <c r="T1062" t="str">
        <f t="shared" si="208"/>
        <v>r0</v>
      </c>
      <c r="U1062" t="str">
        <f>IF(M1062="consonant",#REF!,"")</f>
        <v/>
      </c>
      <c r="V1062" t="str">
        <f t="shared" si="203"/>
        <v>lx</v>
      </c>
      <c r="W1062" t="str">
        <f t="shared" si="204"/>
        <v>bk</v>
      </c>
      <c r="X1062" t="str">
        <f t="shared" si="205"/>
        <v>un</v>
      </c>
      <c r="Y1062" t="str">
        <f t="shared" si="206"/>
        <v>b</v>
      </c>
      <c r="AA1062" t="str">
        <f t="shared" si="207"/>
        <v>const W1870CosbyTennesseeINF020= L.marker([35.79847,-84.86067], {icon: dp_lx}).bindPopup('Cosby, Tennessee&lt;br&gt;&lt;span style=font-size:11px&gt;White 1875-99&lt;/span&gt;&lt;br&gt;INF020 non-DASS').addTo(W1870);</v>
      </c>
      <c r="AG1062" t="s">
        <v>8763</v>
      </c>
      <c r="BL1062" t="s">
        <v>6015</v>
      </c>
    </row>
    <row r="1063" spans="1:64">
      <c r="A1063" s="30" t="s">
        <v>5326</v>
      </c>
      <c r="B1063" s="31" t="s">
        <v>2472</v>
      </c>
      <c r="C1063" s="31"/>
      <c r="D1063" t="s">
        <v>3937</v>
      </c>
      <c r="F1063" s="46" t="s">
        <v>2473</v>
      </c>
      <c r="G1063" s="31" t="s">
        <v>904</v>
      </c>
      <c r="H1063" s="31"/>
      <c r="I1063" s="51">
        <v>-83.504080000000002</v>
      </c>
      <c r="J1063" s="51">
        <v>35.692169999999997</v>
      </c>
      <c r="K1063" s="32"/>
      <c r="L1063" s="32"/>
      <c r="M1063" s="32"/>
      <c r="N1063" t="str">
        <f t="shared" si="209"/>
        <v>Spring City, Tennessee&lt;br&gt;&lt;span style=font-size:11px&gt;White 1900-44&lt;/span&gt;&lt;br&gt;INF047 non-DASS</v>
      </c>
      <c r="O1063" t="str">
        <f t="shared" si="211"/>
        <v>W1900SpringCityTennesseeINF047</v>
      </c>
      <c r="R1063" t="str">
        <f t="shared" si="210"/>
        <v>dp</v>
      </c>
      <c r="S1063" t="str">
        <f t="shared" si="202"/>
        <v>ar</v>
      </c>
      <c r="T1063" t="str">
        <f t="shared" si="208"/>
        <v>r0</v>
      </c>
      <c r="U1063" t="str">
        <f>IF(M1063="consonant",#REF!,"")</f>
        <v/>
      </c>
      <c r="V1063" t="str">
        <f t="shared" si="203"/>
        <v>lx</v>
      </c>
      <c r="W1063" t="str">
        <f t="shared" si="204"/>
        <v>bk</v>
      </c>
      <c r="X1063" t="str">
        <f t="shared" si="205"/>
        <v>ho</v>
      </c>
      <c r="Y1063" t="str">
        <f t="shared" si="206"/>
        <v>b</v>
      </c>
      <c r="AA1063" t="str">
        <f t="shared" si="207"/>
        <v>const W1900SpringCityTennesseeINF047= L.marker([35.69217,-83.50408], {icon: dp_lx}).bindPopup('Spring City, Tennessee&lt;br&gt;&lt;span style=font-size:11px&gt;White 1900-44&lt;/span&gt;&lt;br&gt;INF047 non-DASS').addTo(W1900);</v>
      </c>
      <c r="AG1063" t="s">
        <v>8764</v>
      </c>
      <c r="BL1063" t="s">
        <v>6016</v>
      </c>
    </row>
    <row r="1064" spans="1:64">
      <c r="A1064" s="30" t="s">
        <v>5326</v>
      </c>
      <c r="B1064" s="31" t="s">
        <v>2000</v>
      </c>
      <c r="C1064" s="31"/>
      <c r="D1064" t="s">
        <v>3937</v>
      </c>
      <c r="F1064" s="46" t="s">
        <v>2002</v>
      </c>
      <c r="G1064" s="31" t="s">
        <v>5289</v>
      </c>
      <c r="H1064" s="31"/>
      <c r="I1064" s="51">
        <v>-85.108869999999996</v>
      </c>
      <c r="J1064" s="51">
        <v>34.746360000000003</v>
      </c>
      <c r="K1064" s="32"/>
      <c r="L1064" s="32"/>
      <c r="M1064" s="32"/>
      <c r="N1064" t="str">
        <f t="shared" si="209"/>
        <v>Flat Creek, Georgia&lt;br&gt;&lt;span style=font-size:11px&gt;White 1900-44&lt;/span&gt;&lt;br&gt;INF065 non-DASS</v>
      </c>
      <c r="O1064" t="str">
        <f t="shared" si="211"/>
        <v>W1900FlatCreekGeorgiaINF065</v>
      </c>
      <c r="R1064" t="str">
        <f t="shared" si="210"/>
        <v>dp</v>
      </c>
      <c r="S1064" t="str">
        <f t="shared" si="202"/>
        <v>ar</v>
      </c>
      <c r="T1064" t="str">
        <f t="shared" si="208"/>
        <v>r0</v>
      </c>
      <c r="U1064" t="str">
        <f>IF(M1064="consonant",#REF!,"")</f>
        <v/>
      </c>
      <c r="V1064" t="str">
        <f t="shared" si="203"/>
        <v>lx</v>
      </c>
      <c r="W1064" t="str">
        <f t="shared" si="204"/>
        <v>bk</v>
      </c>
      <c r="X1064" t="str">
        <f t="shared" si="205"/>
        <v>ho</v>
      </c>
      <c r="Y1064" t="str">
        <f t="shared" si="206"/>
        <v>b</v>
      </c>
      <c r="AA1064" t="str">
        <f t="shared" si="207"/>
        <v>const W1900FlatCreekGeorgiaINF065= L.marker([34.74636,-85.10887], {icon: dp_lx}).bindPopup('Flat Creek, Georgia&lt;br&gt;&lt;span style=font-size:11px&gt;White 1900-44&lt;/span&gt;&lt;br&gt;INF065 non-DASS').addTo(W1900);</v>
      </c>
      <c r="AG1064" t="s">
        <v>8765</v>
      </c>
      <c r="BL1064" t="s">
        <v>6017</v>
      </c>
    </row>
    <row r="1065" spans="1:64">
      <c r="A1065" s="30" t="s">
        <v>5326</v>
      </c>
      <c r="B1065" s="31" t="s">
        <v>2003</v>
      </c>
      <c r="C1065" s="31"/>
      <c r="D1065" t="s">
        <v>3937</v>
      </c>
      <c r="F1065" s="46" t="s">
        <v>2005</v>
      </c>
      <c r="G1065" s="31" t="s">
        <v>5289</v>
      </c>
      <c r="H1065" s="31"/>
      <c r="I1065" s="51">
        <v>-83.984539999999996</v>
      </c>
      <c r="J1065" s="51">
        <v>34.915469999999999</v>
      </c>
      <c r="K1065" s="32"/>
      <c r="L1065" s="32"/>
      <c r="M1065" s="32"/>
      <c r="N1065" t="str">
        <f t="shared" si="209"/>
        <v>Ringgold, Georgia&lt;br&gt;&lt;span style=font-size:11px&gt;White 1900-44&lt;/span&gt;&lt;br&gt;INF068 non-DASS</v>
      </c>
      <c r="O1065" t="str">
        <f t="shared" si="211"/>
        <v>W1900RinggoldGeorgiaINF068</v>
      </c>
      <c r="R1065" t="str">
        <f t="shared" si="210"/>
        <v>dp</v>
      </c>
      <c r="S1065" t="str">
        <f t="shared" si="202"/>
        <v>ar</v>
      </c>
      <c r="T1065" t="str">
        <f t="shared" si="208"/>
        <v>r0</v>
      </c>
      <c r="U1065" t="str">
        <f>IF(M1065="consonant",#REF!,"")</f>
        <v/>
      </c>
      <c r="V1065" t="str">
        <f t="shared" si="203"/>
        <v>lx</v>
      </c>
      <c r="W1065" t="str">
        <f t="shared" si="204"/>
        <v>bk</v>
      </c>
      <c r="X1065" t="str">
        <f t="shared" si="205"/>
        <v>ho</v>
      </c>
      <c r="Y1065" t="str">
        <f t="shared" si="206"/>
        <v>b</v>
      </c>
      <c r="AA1065" t="str">
        <f t="shared" si="207"/>
        <v>const W1900RinggoldGeorgiaINF068= L.marker([34.91547,-83.98454], {icon: dp_lx}).bindPopup('Ringgold, Georgia&lt;br&gt;&lt;span style=font-size:11px&gt;White 1900-44&lt;/span&gt;&lt;br&gt;INF068 non-DASS').addTo(W1900);</v>
      </c>
      <c r="AG1065" t="s">
        <v>8766</v>
      </c>
      <c r="BL1065" t="s">
        <v>6018</v>
      </c>
    </row>
    <row r="1066" spans="1:64">
      <c r="A1066" s="30" t="s">
        <v>5326</v>
      </c>
      <c r="B1066" s="31" t="s">
        <v>2488</v>
      </c>
      <c r="C1066" s="31"/>
      <c r="D1066" t="s">
        <v>3937</v>
      </c>
      <c r="F1066" s="46" t="s">
        <v>2490</v>
      </c>
      <c r="G1066" s="31" t="s">
        <v>5289</v>
      </c>
      <c r="H1066" s="31"/>
      <c r="I1066" s="51">
        <v>-84.503110000000007</v>
      </c>
      <c r="J1066" s="51">
        <v>34.532850000000003</v>
      </c>
      <c r="K1066" s="32"/>
      <c r="L1066" s="32"/>
      <c r="M1066" s="32"/>
      <c r="N1066" t="str">
        <f t="shared" si="209"/>
        <v>Dahlonega, Georgia&lt;br&gt;&lt;span style=font-size:11px&gt;White 1900-44&lt;/span&gt;&lt;br&gt;INF072 non-DASS</v>
      </c>
      <c r="O1066" t="str">
        <f t="shared" si="211"/>
        <v>W1900DahlonegaGeorgiaINF072</v>
      </c>
      <c r="R1066" t="str">
        <f t="shared" si="210"/>
        <v>dp</v>
      </c>
      <c r="S1066" t="str">
        <f t="shared" si="202"/>
        <v>ar</v>
      </c>
      <c r="T1066" t="str">
        <f t="shared" si="208"/>
        <v>r0</v>
      </c>
      <c r="U1066" t="str">
        <f>IF(M1066="consonant",#REF!,"")</f>
        <v/>
      </c>
      <c r="V1066" t="str">
        <f t="shared" si="203"/>
        <v>lx</v>
      </c>
      <c r="W1066" t="str">
        <f t="shared" si="204"/>
        <v>bk</v>
      </c>
      <c r="X1066" t="str">
        <f t="shared" si="205"/>
        <v>ho</v>
      </c>
      <c r="Y1066" t="str">
        <f t="shared" si="206"/>
        <v>b</v>
      </c>
      <c r="AA1066" t="str">
        <f t="shared" si="207"/>
        <v>const W1900DahlonegaGeorgiaINF072= L.marker([34.53285,-84.50311], {icon: dp_lx}).bindPopup('Dahlonega, Georgia&lt;br&gt;&lt;span style=font-size:11px&gt;White 1900-44&lt;/span&gt;&lt;br&gt;INF072 non-DASS').addTo(W1900);</v>
      </c>
      <c r="AG1066" t="s">
        <v>8767</v>
      </c>
      <c r="BL1066" t="s">
        <v>6019</v>
      </c>
    </row>
    <row r="1067" spans="1:64">
      <c r="A1067" s="30" t="s">
        <v>5326</v>
      </c>
      <c r="B1067" s="31" t="s">
        <v>2073</v>
      </c>
      <c r="C1067" s="31"/>
      <c r="D1067" t="s">
        <v>3937</v>
      </c>
      <c r="F1067" s="46" t="s">
        <v>2074</v>
      </c>
      <c r="G1067" s="31" t="s">
        <v>5289</v>
      </c>
      <c r="H1067" s="31"/>
      <c r="I1067" s="51">
        <v>-82.595669999999998</v>
      </c>
      <c r="J1067" s="51">
        <v>33.068420000000003</v>
      </c>
      <c r="K1067" s="32"/>
      <c r="L1067" s="32"/>
      <c r="M1067" s="32"/>
      <c r="N1067" t="str">
        <f t="shared" si="209"/>
        <v>Pedenville, Georgia&lt;br&gt;&lt;span style=font-size:11px&gt;White 1900-44&lt;/span&gt;&lt;br&gt;INF138B non-DASS</v>
      </c>
      <c r="O1067" t="str">
        <f t="shared" si="211"/>
        <v>W1900PedenvilleGeorgiaINF138B</v>
      </c>
      <c r="R1067" t="str">
        <f t="shared" si="210"/>
        <v>dp</v>
      </c>
      <c r="S1067" t="str">
        <f t="shared" si="202"/>
        <v>ar</v>
      </c>
      <c r="T1067" t="str">
        <f t="shared" si="208"/>
        <v>r0</v>
      </c>
      <c r="U1067" t="str">
        <f>IF(M1067="consonant",#REF!,"")</f>
        <v/>
      </c>
      <c r="V1067" t="str">
        <f t="shared" si="203"/>
        <v>lx</v>
      </c>
      <c r="W1067" t="str">
        <f t="shared" si="204"/>
        <v>bk</v>
      </c>
      <c r="X1067" t="str">
        <f t="shared" si="205"/>
        <v>ho</v>
      </c>
      <c r="Y1067" t="str">
        <f t="shared" si="206"/>
        <v>b</v>
      </c>
      <c r="AA1067" t="str">
        <f t="shared" si="207"/>
        <v>const W1900PedenvilleGeorgiaINF138B= L.marker([33.06842,-82.59567], {icon: dp_lx}).bindPopup('Pedenville, Georgia&lt;br&gt;&lt;span style=font-size:11px&gt;White 1900-44&lt;/span&gt;&lt;br&gt;INF138B non-DASS').addTo(W1900);</v>
      </c>
      <c r="AG1067" t="s">
        <v>8768</v>
      </c>
      <c r="BL1067" t="s">
        <v>6020</v>
      </c>
    </row>
    <row r="1068" spans="1:64">
      <c r="A1068" s="30" t="s">
        <v>5326</v>
      </c>
      <c r="B1068" s="31" t="s">
        <v>2102</v>
      </c>
      <c r="C1068" s="31"/>
      <c r="D1068" t="s">
        <v>3937</v>
      </c>
      <c r="F1068" s="46" t="s">
        <v>2104</v>
      </c>
      <c r="G1068" s="31" t="s">
        <v>5289</v>
      </c>
      <c r="H1068" s="31"/>
      <c r="I1068" s="51">
        <v>-81.434229999999999</v>
      </c>
      <c r="J1068" s="51">
        <v>31.870100000000001</v>
      </c>
      <c r="K1068" s="32"/>
      <c r="L1068" s="32"/>
      <c r="M1068" s="32"/>
      <c r="N1068" t="str">
        <f t="shared" si="209"/>
        <v>Hazlehurst, Georgia&lt;br&gt;&lt;span style=font-size:11px&gt;White 1900-44&lt;/span&gt;&lt;br&gt;INF176 non-DASS</v>
      </c>
      <c r="O1068" t="str">
        <f t="shared" si="211"/>
        <v>W1900HazlehurstGeorgiaINF176</v>
      </c>
      <c r="R1068" t="str">
        <f t="shared" si="210"/>
        <v>dp</v>
      </c>
      <c r="S1068" t="str">
        <f t="shared" ref="S1068:S1131" si="212">IF(A1068="W1700","na",IF(OR(M1068="Carib",M1068="NYC",M1068="ENE"),"au",IF(M1068="CAN","ao","ar")))</f>
        <v>ar</v>
      </c>
      <c r="T1068" t="str">
        <f t="shared" si="208"/>
        <v>r0</v>
      </c>
      <c r="U1068" t="str">
        <f>IF(M1068="consonant",#REF!,"")</f>
        <v/>
      </c>
      <c r="V1068" t="str">
        <f t="shared" ref="V1068:V1131" si="213">IF(OR(M1068="W",M1068="M",M1068="ENE"),"we",IF(OR(M1068="MA",M1068="NYC",M1068="OH"),"sa1",IF(OR(M1068="OS",M1068="LAGS_SSE",M1068="Speaker _S",M1068="PADS_SSE"),"sl","lx")))</f>
        <v>lx</v>
      </c>
      <c r="W1068" t="str">
        <f t="shared" ref="W1068:W1131" si="214">IF(OR(M1068="S",M1068="M"),"fr",IF(OR(M1068="W"),"ce","bk"))</f>
        <v>bk</v>
      </c>
      <c r="X1068" t="str">
        <f t="shared" ref="X1068:X1131" si="215">IF(T1068="","",IF(OR(A1068="W1900",A1068="W1950",A1068="W1970"),"ho","un"))</f>
        <v>ho</v>
      </c>
      <c r="Y1068" t="str">
        <f t="shared" ref="Y1068:Y1131" si="216">IF(D1068="LAGS","a","b")</f>
        <v>b</v>
      </c>
      <c r="AA1068" t="str">
        <f t="shared" si="207"/>
        <v>const W1900HazlehurstGeorgiaINF176= L.marker([31.8701,-81.43423], {icon: dp_lx}).bindPopup('Hazlehurst, Georgia&lt;br&gt;&lt;span style=font-size:11px&gt;White 1900-44&lt;/span&gt;&lt;br&gt;INF176 non-DASS').addTo(W1900);</v>
      </c>
      <c r="AG1068" t="s">
        <v>8769</v>
      </c>
      <c r="BL1068" t="s">
        <v>6021</v>
      </c>
    </row>
    <row r="1069" spans="1:64">
      <c r="A1069" s="30" t="s">
        <v>5326</v>
      </c>
      <c r="B1069" s="31" t="s">
        <v>2114</v>
      </c>
      <c r="C1069" s="31"/>
      <c r="D1069" t="s">
        <v>3937</v>
      </c>
      <c r="F1069" s="46" t="s">
        <v>2115</v>
      </c>
      <c r="G1069" s="31" t="s">
        <v>5289</v>
      </c>
      <c r="H1069" s="31"/>
      <c r="I1069" s="51">
        <v>-84.733339999999998</v>
      </c>
      <c r="J1069" s="51">
        <v>31.371200000000002</v>
      </c>
      <c r="K1069" s="32"/>
      <c r="L1069" s="32"/>
      <c r="M1069" s="32"/>
      <c r="N1069" t="str">
        <f t="shared" si="209"/>
        <v>Darien, Georgia&lt;br&gt;&lt;span style=font-size:11px&gt;White 1900-44&lt;/span&gt;&lt;br&gt;INF181 non-DASS</v>
      </c>
      <c r="O1069" t="str">
        <f t="shared" si="211"/>
        <v>W1900DarienGeorgiaINF181</v>
      </c>
      <c r="R1069" t="str">
        <f t="shared" si="210"/>
        <v>dp</v>
      </c>
      <c r="S1069" t="str">
        <f t="shared" si="212"/>
        <v>ar</v>
      </c>
      <c r="T1069" t="str">
        <f t="shared" si="208"/>
        <v>r0</v>
      </c>
      <c r="U1069" t="str">
        <f>IF(M1069="consonant",#REF!,"")</f>
        <v/>
      </c>
      <c r="V1069" t="str">
        <f t="shared" si="213"/>
        <v>lx</v>
      </c>
      <c r="W1069" t="str">
        <f t="shared" si="214"/>
        <v>bk</v>
      </c>
      <c r="X1069" t="str">
        <f t="shared" si="215"/>
        <v>ho</v>
      </c>
      <c r="Y1069" t="str">
        <f t="shared" si="216"/>
        <v>b</v>
      </c>
      <c r="AA1069" t="str">
        <f t="shared" si="207"/>
        <v>const W1900DarienGeorgiaINF181= L.marker([31.3712,-84.73334], {icon: dp_lx}).bindPopup('Darien, Georgia&lt;br&gt;&lt;span style=font-size:11px&gt;White 1900-44&lt;/span&gt;&lt;br&gt;INF181 non-DASS').addTo(W1900);</v>
      </c>
      <c r="AG1069" t="s">
        <v>8770</v>
      </c>
      <c r="BL1069" t="s">
        <v>6022</v>
      </c>
    </row>
    <row r="1070" spans="1:64">
      <c r="A1070" s="30" t="s">
        <v>5326</v>
      </c>
      <c r="B1070" s="31" t="s">
        <v>2144</v>
      </c>
      <c r="C1070" s="31"/>
      <c r="D1070" t="s">
        <v>3937</v>
      </c>
      <c r="F1070" s="46" t="s">
        <v>1729</v>
      </c>
      <c r="G1070" s="31" t="s">
        <v>5289</v>
      </c>
      <c r="H1070" s="31"/>
      <c r="I1070" s="51">
        <v>-81.310950000000005</v>
      </c>
      <c r="J1070" s="51">
        <v>31.172270000000001</v>
      </c>
      <c r="K1070" s="32"/>
      <c r="L1070" s="32"/>
      <c r="M1070" s="32"/>
      <c r="N1070" t="str">
        <f t="shared" si="209"/>
        <v>Colquitt, Georgia&lt;br&gt;&lt;span style=font-size:11px&gt;White 1900-44&lt;/span&gt;&lt;br&gt;INF222 non-DASS</v>
      </c>
      <c r="O1070" t="str">
        <f t="shared" si="211"/>
        <v>W1900ColquittGeorgiaINF222</v>
      </c>
      <c r="R1070" t="str">
        <f t="shared" si="210"/>
        <v>dp</v>
      </c>
      <c r="S1070" t="str">
        <f t="shared" si="212"/>
        <v>ar</v>
      </c>
      <c r="T1070" t="str">
        <f t="shared" si="208"/>
        <v>r0</v>
      </c>
      <c r="U1070" t="str">
        <f>IF(M1070="consonant",#REF!,"")</f>
        <v/>
      </c>
      <c r="V1070" t="str">
        <f t="shared" si="213"/>
        <v>lx</v>
      </c>
      <c r="W1070" t="str">
        <f t="shared" si="214"/>
        <v>bk</v>
      </c>
      <c r="X1070" t="str">
        <f t="shared" si="215"/>
        <v>ho</v>
      </c>
      <c r="Y1070" t="str">
        <f t="shared" si="216"/>
        <v>b</v>
      </c>
      <c r="AA1070" t="str">
        <f t="shared" si="207"/>
        <v>const W1900ColquittGeorgiaINF222= L.marker([31.17227,-81.31095], {icon: dp_lx}).bindPopup('Colquitt, Georgia&lt;br&gt;&lt;span style=font-size:11px&gt;White 1900-44&lt;/span&gt;&lt;br&gt;INF222 non-DASS').addTo(W1900);</v>
      </c>
      <c r="AG1070" t="s">
        <v>8771</v>
      </c>
      <c r="BL1070" t="s">
        <v>6023</v>
      </c>
    </row>
    <row r="1071" spans="1:64">
      <c r="A1071" s="30" t="s">
        <v>5326</v>
      </c>
      <c r="B1071" s="31" t="s">
        <v>2565</v>
      </c>
      <c r="C1071" s="31"/>
      <c r="D1071" t="s">
        <v>3937</v>
      </c>
      <c r="F1071" s="46" t="s">
        <v>2156</v>
      </c>
      <c r="G1071" s="31" t="s">
        <v>5304</v>
      </c>
      <c r="H1071" s="31"/>
      <c r="I1071" s="51">
        <v>-81.593940000000003</v>
      </c>
      <c r="J1071" s="51">
        <v>29.892790000000002</v>
      </c>
      <c r="K1071" s="32"/>
      <c r="L1071" s="32"/>
      <c r="M1071" s="32"/>
      <c r="N1071" t="str">
        <f t="shared" si="209"/>
        <v>St. Augustine, Florida&lt;br&gt;&lt;span style=font-size:11px&gt;White 1900-44&lt;/span&gt;&lt;br&gt;INF255 non-DASS</v>
      </c>
      <c r="O1071" t="str">
        <f t="shared" si="211"/>
        <v>W1900StAugustineFloridaINF255</v>
      </c>
      <c r="R1071" t="str">
        <f t="shared" si="210"/>
        <v>dp</v>
      </c>
      <c r="S1071" t="str">
        <f t="shared" si="212"/>
        <v>ar</v>
      </c>
      <c r="T1071" t="str">
        <f t="shared" si="208"/>
        <v>r0</v>
      </c>
      <c r="U1071" t="str">
        <f>IF(M1071="consonant",#REF!,"")</f>
        <v/>
      </c>
      <c r="V1071" t="str">
        <f t="shared" si="213"/>
        <v>lx</v>
      </c>
      <c r="W1071" t="str">
        <f t="shared" si="214"/>
        <v>bk</v>
      </c>
      <c r="X1071" t="str">
        <f t="shared" si="215"/>
        <v>ho</v>
      </c>
      <c r="Y1071" t="str">
        <f t="shared" si="216"/>
        <v>b</v>
      </c>
      <c r="AA1071" t="str">
        <f t="shared" si="207"/>
        <v>const W1900StAugustineFloridaINF255= L.marker([29.89279,-81.59394], {icon: dp_lx}).bindPopup('St. Augustine, Florida&lt;br&gt;&lt;span style=font-size:11px&gt;White 1900-44&lt;/span&gt;&lt;br&gt;INF255 non-DASS').addTo(W1900);</v>
      </c>
      <c r="AG1071" t="s">
        <v>8772</v>
      </c>
      <c r="BL1071" t="s">
        <v>6481</v>
      </c>
    </row>
    <row r="1072" spans="1:64">
      <c r="A1072" s="30" t="s">
        <v>5326</v>
      </c>
      <c r="B1072" s="31" t="s">
        <v>2568</v>
      </c>
      <c r="C1072" s="31"/>
      <c r="D1072" t="s">
        <v>3937</v>
      </c>
      <c r="F1072" s="46" t="s">
        <v>2569</v>
      </c>
      <c r="G1072" s="31" t="s">
        <v>5304</v>
      </c>
      <c r="H1072" s="31"/>
      <c r="I1072" s="51">
        <v>-82.125330000000005</v>
      </c>
      <c r="J1072" s="51">
        <v>27.901289999999999</v>
      </c>
      <c r="K1072" s="32"/>
      <c r="L1072" s="32"/>
      <c r="M1072" s="32"/>
      <c r="N1072" t="str">
        <f t="shared" si="209"/>
        <v>Lake Wales, Florida&lt;br&gt;&lt;span style=font-size:11px&gt;White 1900-44&lt;/span&gt;&lt;br&gt;INF263 non-DASS</v>
      </c>
      <c r="O1072" t="str">
        <f t="shared" si="211"/>
        <v>W1900LakeWalesFloridaINF263</v>
      </c>
      <c r="R1072" t="str">
        <f t="shared" si="210"/>
        <v>dp</v>
      </c>
      <c r="S1072" t="str">
        <f t="shared" si="212"/>
        <v>ar</v>
      </c>
      <c r="T1072" t="str">
        <f t="shared" si="208"/>
        <v>r0</v>
      </c>
      <c r="U1072" t="str">
        <f>IF(M1072="consonant",#REF!,"")</f>
        <v/>
      </c>
      <c r="V1072" t="str">
        <f t="shared" si="213"/>
        <v>lx</v>
      </c>
      <c r="W1072" t="str">
        <f t="shared" si="214"/>
        <v>bk</v>
      </c>
      <c r="X1072" t="str">
        <f t="shared" si="215"/>
        <v>ho</v>
      </c>
      <c r="Y1072" t="str">
        <f t="shared" si="216"/>
        <v>b</v>
      </c>
      <c r="AA1072" t="str">
        <f t="shared" si="207"/>
        <v>const W1900LakeWalesFloridaINF263= L.marker([27.90129,-82.12533], {icon: dp_lx}).bindPopup('Lake Wales, Florida&lt;br&gt;&lt;span style=font-size:11px&gt;White 1900-44&lt;/span&gt;&lt;br&gt;INF263 non-DASS').addTo(W1900);</v>
      </c>
      <c r="AG1072" t="s">
        <v>8773</v>
      </c>
      <c r="BL1072" t="s">
        <v>6024</v>
      </c>
    </row>
    <row r="1073" spans="1:64">
      <c r="A1073" s="30" t="s">
        <v>5326</v>
      </c>
      <c r="B1073" s="31" t="s">
        <v>2161</v>
      </c>
      <c r="C1073" s="31"/>
      <c r="D1073" t="s">
        <v>3937</v>
      </c>
      <c r="F1073" s="46" t="s">
        <v>2162</v>
      </c>
      <c r="G1073" s="31" t="s">
        <v>5304</v>
      </c>
      <c r="H1073" s="31"/>
      <c r="I1073" s="51">
        <v>-81.956599999999995</v>
      </c>
      <c r="J1073" s="51">
        <v>28.017199999999999</v>
      </c>
      <c r="K1073" s="32"/>
      <c r="L1073" s="32"/>
      <c r="M1073" s="32"/>
      <c r="N1073" t="str">
        <f t="shared" si="209"/>
        <v>Plant City, Florida&lt;br&gt;&lt;span style=font-size:11px&gt;White 1900-44&lt;/span&gt;&lt;br&gt;INF269 non-DASS</v>
      </c>
      <c r="O1073" t="str">
        <f t="shared" si="211"/>
        <v>W1900PlantCityFloridaINF269</v>
      </c>
      <c r="R1073" t="str">
        <f t="shared" si="210"/>
        <v>dp</v>
      </c>
      <c r="S1073" t="str">
        <f t="shared" si="212"/>
        <v>ar</v>
      </c>
      <c r="T1073" t="str">
        <f t="shared" si="208"/>
        <v>r0</v>
      </c>
      <c r="U1073" t="str">
        <f>IF(M1073="consonant",#REF!,"")</f>
        <v/>
      </c>
      <c r="V1073" t="str">
        <f t="shared" si="213"/>
        <v>lx</v>
      </c>
      <c r="W1073" t="str">
        <f t="shared" si="214"/>
        <v>bk</v>
      </c>
      <c r="X1073" t="str">
        <f t="shared" si="215"/>
        <v>ho</v>
      </c>
      <c r="Y1073" t="str">
        <f t="shared" si="216"/>
        <v>b</v>
      </c>
      <c r="AA1073" t="str">
        <f t="shared" si="207"/>
        <v>const W1900PlantCityFloridaINF269= L.marker([28.0172,-81.9566], {icon: dp_lx}).bindPopup('Plant City, Florida&lt;br&gt;&lt;span style=font-size:11px&gt;White 1900-44&lt;/span&gt;&lt;br&gt;INF269 non-DASS').addTo(W1900);</v>
      </c>
      <c r="AG1073" t="s">
        <v>8774</v>
      </c>
      <c r="BL1073" t="s">
        <v>6025</v>
      </c>
    </row>
    <row r="1074" spans="1:64">
      <c r="A1074" s="30" t="s">
        <v>5326</v>
      </c>
      <c r="B1074" s="31" t="s">
        <v>2573</v>
      </c>
      <c r="C1074" s="31"/>
      <c r="D1074" t="s">
        <v>3937</v>
      </c>
      <c r="F1074" s="46" t="s">
        <v>2575</v>
      </c>
      <c r="G1074" s="31" t="s">
        <v>5304</v>
      </c>
      <c r="H1074" s="31"/>
      <c r="I1074" s="51">
        <v>-87.621099999999998</v>
      </c>
      <c r="J1074" s="51">
        <v>27.081849999999999</v>
      </c>
      <c r="K1074" s="32"/>
      <c r="L1074" s="32"/>
      <c r="M1074" s="32"/>
      <c r="N1074" t="str">
        <f t="shared" si="209"/>
        <v>Fort Ogden, Florida&lt;br&gt;&lt;span style=font-size:11px&gt;White 1900-44&lt;/span&gt;&lt;br&gt;INF275 non-DASS</v>
      </c>
      <c r="O1074" t="str">
        <f t="shared" si="211"/>
        <v>W1900FortOgdenFloridaINF275</v>
      </c>
      <c r="R1074" t="str">
        <f t="shared" si="210"/>
        <v>dp</v>
      </c>
      <c r="S1074" t="str">
        <f t="shared" si="212"/>
        <v>ar</v>
      </c>
      <c r="T1074" t="str">
        <f t="shared" si="208"/>
        <v>r0</v>
      </c>
      <c r="U1074" t="str">
        <f>IF(M1074="consonant",#REF!,"")</f>
        <v/>
      </c>
      <c r="V1074" t="str">
        <f t="shared" si="213"/>
        <v>lx</v>
      </c>
      <c r="W1074" t="str">
        <f t="shared" si="214"/>
        <v>bk</v>
      </c>
      <c r="X1074" t="str">
        <f t="shared" si="215"/>
        <v>ho</v>
      </c>
      <c r="Y1074" t="str">
        <f t="shared" si="216"/>
        <v>b</v>
      </c>
      <c r="AA1074" t="str">
        <f t="shared" si="207"/>
        <v>const W1900FortOgdenFloridaINF275= L.marker([27.08185,-87.6211], {icon: dp_lx}).bindPopup('Fort Ogden, Florida&lt;br&gt;&lt;span style=font-size:11px&gt;White 1900-44&lt;/span&gt;&lt;br&gt;INF275 non-DASS').addTo(W1900);</v>
      </c>
      <c r="AG1074" t="s">
        <v>8775</v>
      </c>
      <c r="BL1074" t="s">
        <v>6026</v>
      </c>
    </row>
    <row r="1075" spans="1:64">
      <c r="A1075" s="30" t="s">
        <v>5326</v>
      </c>
      <c r="B1075" s="31" t="s">
        <v>2609</v>
      </c>
      <c r="C1075" s="31"/>
      <c r="D1075" t="s">
        <v>3937</v>
      </c>
      <c r="F1075" s="46" t="s">
        <v>1779</v>
      </c>
      <c r="G1075" s="31" t="s">
        <v>5298</v>
      </c>
      <c r="H1075" s="31"/>
      <c r="I1075" s="51">
        <v>-86.053610000000006</v>
      </c>
      <c r="J1075" s="51">
        <v>34.220260000000003</v>
      </c>
      <c r="K1075" s="32"/>
      <c r="L1075" s="32"/>
      <c r="M1075" s="32"/>
      <c r="N1075" t="str">
        <f t="shared" si="209"/>
        <v>Haleyville, Alabama&lt;br&gt;&lt;span style=font-size:11px&gt;White 1900-44&lt;/span&gt;&lt;br&gt;INF359 non-DASS</v>
      </c>
      <c r="O1075" t="str">
        <f t="shared" si="211"/>
        <v>W1900HaleyvilleAlabamaINF359</v>
      </c>
      <c r="R1075" t="str">
        <f t="shared" si="210"/>
        <v>dp</v>
      </c>
      <c r="S1075" t="str">
        <f t="shared" si="212"/>
        <v>ar</v>
      </c>
      <c r="T1075" t="str">
        <f t="shared" si="208"/>
        <v>r0</v>
      </c>
      <c r="U1075" t="str">
        <f>IF(M1075="consonant",#REF!,"")</f>
        <v/>
      </c>
      <c r="V1075" t="str">
        <f t="shared" si="213"/>
        <v>lx</v>
      </c>
      <c r="W1075" t="str">
        <f t="shared" si="214"/>
        <v>bk</v>
      </c>
      <c r="X1075" t="str">
        <f t="shared" si="215"/>
        <v>ho</v>
      </c>
      <c r="Y1075" t="str">
        <f t="shared" si="216"/>
        <v>b</v>
      </c>
      <c r="AA1075" t="str">
        <f t="shared" si="207"/>
        <v>const W1900HaleyvilleAlabamaINF359= L.marker([34.22026,-86.05361], {icon: dp_lx}).bindPopup('Haleyville, Alabama&lt;br&gt;&lt;span style=font-size:11px&gt;White 1900-44&lt;/span&gt;&lt;br&gt;INF359 non-DASS').addTo(W1900);</v>
      </c>
      <c r="AG1075" t="s">
        <v>8776</v>
      </c>
      <c r="BL1075" t="s">
        <v>6027</v>
      </c>
    </row>
    <row r="1076" spans="1:64">
      <c r="A1076" s="30" t="s">
        <v>5326</v>
      </c>
      <c r="B1076" s="31" t="s">
        <v>2226</v>
      </c>
      <c r="C1076" s="31"/>
      <c r="D1076" t="s">
        <v>3937</v>
      </c>
      <c r="F1076" s="46" t="s">
        <v>2228</v>
      </c>
      <c r="G1076" s="31" t="s">
        <v>5298</v>
      </c>
      <c r="H1076" s="31"/>
      <c r="I1076" s="51">
        <v>-85.714280000000002</v>
      </c>
      <c r="J1076" s="51">
        <v>33.065669999999997</v>
      </c>
      <c r="K1076" s="32"/>
      <c r="L1076" s="32"/>
      <c r="M1076" s="32"/>
      <c r="N1076" t="str">
        <f t="shared" si="209"/>
        <v>Goodwater, Alabama&lt;br&gt;&lt;span style=font-size:11px&gt;White 1900-44&lt;/span&gt;&lt;br&gt;INF393 non-DASS</v>
      </c>
      <c r="O1076" t="str">
        <f t="shared" si="211"/>
        <v>W1900GoodwaterAlabamaINF393</v>
      </c>
      <c r="R1076" t="str">
        <f t="shared" si="210"/>
        <v>dp</v>
      </c>
      <c r="S1076" t="str">
        <f t="shared" si="212"/>
        <v>ar</v>
      </c>
      <c r="T1076" t="str">
        <f t="shared" si="208"/>
        <v>r0</v>
      </c>
      <c r="U1076" t="str">
        <f>IF(M1076="consonant",#REF!,"")</f>
        <v/>
      </c>
      <c r="V1076" t="str">
        <f t="shared" si="213"/>
        <v>lx</v>
      </c>
      <c r="W1076" t="str">
        <f t="shared" si="214"/>
        <v>bk</v>
      </c>
      <c r="X1076" t="str">
        <f t="shared" si="215"/>
        <v>ho</v>
      </c>
      <c r="Y1076" t="str">
        <f t="shared" si="216"/>
        <v>b</v>
      </c>
      <c r="AA1076" t="str">
        <f t="shared" si="207"/>
        <v>const W1900GoodwaterAlabamaINF393= L.marker([33.06567,-85.71428], {icon: dp_lx}).bindPopup('Goodwater, Alabama&lt;br&gt;&lt;span style=font-size:11px&gt;White 1900-44&lt;/span&gt;&lt;br&gt;INF393 non-DASS').addTo(W1900);</v>
      </c>
      <c r="AG1076" t="s">
        <v>8777</v>
      </c>
      <c r="BL1076" t="s">
        <v>6028</v>
      </c>
    </row>
    <row r="1077" spans="1:64">
      <c r="A1077" s="30" t="s">
        <v>5326</v>
      </c>
      <c r="B1077" s="31" t="s">
        <v>2632</v>
      </c>
      <c r="C1077" s="31"/>
      <c r="D1077" t="s">
        <v>3937</v>
      </c>
      <c r="F1077" s="46" t="s">
        <v>2634</v>
      </c>
      <c r="G1077" s="31" t="s">
        <v>5298</v>
      </c>
      <c r="H1077" s="31"/>
      <c r="I1077" s="51">
        <v>-85.866190000000003</v>
      </c>
      <c r="J1077" s="51">
        <v>31.307110000000002</v>
      </c>
      <c r="K1077" s="32"/>
      <c r="L1077" s="32"/>
      <c r="M1077" s="32"/>
      <c r="N1077" t="str">
        <f t="shared" si="209"/>
        <v>Daleville, Alabama&lt;br&gt;&lt;span style=font-size:11px&gt;White 1900-44&lt;/span&gt;&lt;br&gt;INF430 non-DASS</v>
      </c>
      <c r="O1077" t="str">
        <f t="shared" si="211"/>
        <v>W1900DalevilleAlabamaINF430</v>
      </c>
      <c r="R1077" t="str">
        <f t="shared" si="210"/>
        <v>dp</v>
      </c>
      <c r="S1077" t="str">
        <f t="shared" si="212"/>
        <v>ar</v>
      </c>
      <c r="T1077" t="str">
        <f t="shared" si="208"/>
        <v>r0</v>
      </c>
      <c r="U1077" t="str">
        <f>IF(M1077="consonant",#REF!,"")</f>
        <v/>
      </c>
      <c r="V1077" t="str">
        <f t="shared" si="213"/>
        <v>lx</v>
      </c>
      <c r="W1077" t="str">
        <f t="shared" si="214"/>
        <v>bk</v>
      </c>
      <c r="X1077" t="str">
        <f t="shared" si="215"/>
        <v>ho</v>
      </c>
      <c r="Y1077" t="str">
        <f t="shared" si="216"/>
        <v>b</v>
      </c>
      <c r="AA1077" t="str">
        <f t="shared" ref="AA1077:AA1140" si="217">IF(OR(R1077="",V1077=""),"",IF(I1077="","","const "&amp;O1077&amp;"= L.marker(["&amp;J1077&amp;","&amp;I1077&amp;"], {icon: "&amp;R1077&amp;"_"&amp;V1077&amp;"}).bindPopup('"&amp;N1077&amp;"').addTo("&amp;A1077&amp;");"))</f>
        <v>const W1900DalevilleAlabamaINF430= L.marker([31.30711,-85.86619], {icon: dp_lx}).bindPopup('Daleville, Alabama&lt;br&gt;&lt;span style=font-size:11px&gt;White 1900-44&lt;/span&gt;&lt;br&gt;INF430 non-DASS').addTo(W1900);</v>
      </c>
      <c r="AG1077" t="s">
        <v>8778</v>
      </c>
      <c r="BL1077" t="s">
        <v>6029</v>
      </c>
    </row>
    <row r="1078" spans="1:64">
      <c r="A1078" s="30" t="s">
        <v>5326</v>
      </c>
      <c r="B1078" s="31" t="s">
        <v>2636</v>
      </c>
      <c r="C1078" s="31"/>
      <c r="D1078" t="s">
        <v>3937</v>
      </c>
      <c r="F1078" s="46" t="s">
        <v>922</v>
      </c>
      <c r="G1078" s="31" t="s">
        <v>5298</v>
      </c>
      <c r="H1078" s="31"/>
      <c r="I1078" s="51">
        <v>-86.484979999999993</v>
      </c>
      <c r="J1078" s="51">
        <v>31.041820000000001</v>
      </c>
      <c r="K1078" s="32"/>
      <c r="L1078" s="32"/>
      <c r="M1078" s="32"/>
      <c r="N1078" t="str">
        <f t="shared" si="209"/>
        <v>Geneva, Alabama&lt;br&gt;&lt;span style=font-size:11px&gt;White 1900-44&lt;/span&gt;&lt;br&gt;INF433 non-DASS</v>
      </c>
      <c r="O1078" t="str">
        <f t="shared" si="211"/>
        <v>W1900GenevaAlabamaINF433</v>
      </c>
      <c r="R1078" t="str">
        <f t="shared" si="210"/>
        <v>dp</v>
      </c>
      <c r="S1078" t="str">
        <f t="shared" si="212"/>
        <v>ar</v>
      </c>
      <c r="T1078" t="str">
        <f t="shared" ref="T1078:T1141" si="218">IF(M1078="rhot","",IF(M1078="AAE_7R","r7",IF(AND(D1078="(Labov et al, 2003)",M1078="W"),"r3","r0")))</f>
        <v>r0</v>
      </c>
      <c r="U1078" t="str">
        <f>IF(M1078="consonant",#REF!,"")</f>
        <v/>
      </c>
      <c r="V1078" t="str">
        <f t="shared" si="213"/>
        <v>lx</v>
      </c>
      <c r="W1078" t="str">
        <f t="shared" si="214"/>
        <v>bk</v>
      </c>
      <c r="X1078" t="str">
        <f t="shared" si="215"/>
        <v>ho</v>
      </c>
      <c r="Y1078" t="str">
        <f t="shared" si="216"/>
        <v>b</v>
      </c>
      <c r="AA1078" t="str">
        <f t="shared" si="217"/>
        <v>const W1900GenevaAlabamaINF433= L.marker([31.04182,-86.48498], {icon: dp_lx}).bindPopup('Geneva, Alabama&lt;br&gt;&lt;span style=font-size:11px&gt;White 1900-44&lt;/span&gt;&lt;br&gt;INF433 non-DASS').addTo(W1900);</v>
      </c>
      <c r="AG1078" t="s">
        <v>8779</v>
      </c>
      <c r="BL1078" t="s">
        <v>6030</v>
      </c>
    </row>
    <row r="1079" spans="1:64">
      <c r="A1079" s="30" t="s">
        <v>5326</v>
      </c>
      <c r="B1079" s="31" t="s">
        <v>2645</v>
      </c>
      <c r="C1079" s="31"/>
      <c r="D1079" t="s">
        <v>3937</v>
      </c>
      <c r="F1079" s="46" t="s">
        <v>2647</v>
      </c>
      <c r="G1079" s="31" t="s">
        <v>5304</v>
      </c>
      <c r="H1079" s="31"/>
      <c r="I1079" s="51">
        <v>-91.051860000000005</v>
      </c>
      <c r="J1079" s="51">
        <v>30.951250000000002</v>
      </c>
      <c r="K1079" s="32"/>
      <c r="L1079" s="32"/>
      <c r="M1079" s="32"/>
      <c r="N1079" t="str">
        <f t="shared" si="209"/>
        <v>Jay, Florida&lt;br&gt;&lt;span style=font-size:11px&gt;White 1900-44&lt;/span&gt;&lt;br&gt;INF467 non-DASS</v>
      </c>
      <c r="O1079" t="str">
        <f t="shared" si="211"/>
        <v>W1900JayFloridaINF467</v>
      </c>
      <c r="R1079" t="str">
        <f t="shared" si="210"/>
        <v>dp</v>
      </c>
      <c r="S1079" t="str">
        <f t="shared" si="212"/>
        <v>ar</v>
      </c>
      <c r="T1079" t="str">
        <f t="shared" si="218"/>
        <v>r0</v>
      </c>
      <c r="U1079" t="str">
        <f>IF(M1079="consonant",#REF!,"")</f>
        <v/>
      </c>
      <c r="V1079" t="str">
        <f t="shared" si="213"/>
        <v>lx</v>
      </c>
      <c r="W1079" t="str">
        <f t="shared" si="214"/>
        <v>bk</v>
      </c>
      <c r="X1079" t="str">
        <f t="shared" si="215"/>
        <v>ho</v>
      </c>
      <c r="Y1079" t="str">
        <f t="shared" si="216"/>
        <v>b</v>
      </c>
      <c r="AA1079" t="str">
        <f t="shared" si="217"/>
        <v>const W1900JayFloridaINF467= L.marker([30.95125,-91.05186], {icon: dp_lx}).bindPopup('Jay, Florida&lt;br&gt;&lt;span style=font-size:11px&gt;White 1900-44&lt;/span&gt;&lt;br&gt;INF467 non-DASS').addTo(W1900);</v>
      </c>
      <c r="AG1079" t="s">
        <v>8780</v>
      </c>
      <c r="BL1079" t="s">
        <v>6031</v>
      </c>
    </row>
    <row r="1080" spans="1:64">
      <c r="A1080" s="30" t="s">
        <v>5326</v>
      </c>
      <c r="B1080" s="31" t="s">
        <v>2698</v>
      </c>
      <c r="C1080" s="31"/>
      <c r="D1080" t="s">
        <v>3937</v>
      </c>
      <c r="F1080" s="46" t="s">
        <v>2699</v>
      </c>
      <c r="G1080" s="31" t="s">
        <v>1505</v>
      </c>
      <c r="H1080" s="31"/>
      <c r="I1080" s="51">
        <v>-88.560360000000003</v>
      </c>
      <c r="J1080" s="51">
        <v>32.902050000000003</v>
      </c>
      <c r="K1080" s="32"/>
      <c r="L1080" s="32"/>
      <c r="M1080" s="32"/>
      <c r="N1080" t="str">
        <f t="shared" si="209"/>
        <v>Mayersville, Mississippi&lt;br&gt;&lt;span style=font-size:11px&gt;White 1900-44&lt;/span&gt;&lt;br&gt;INF581 non-DASS</v>
      </c>
      <c r="O1080" t="str">
        <f t="shared" si="211"/>
        <v>W1900MayersvilleMississippiINF581</v>
      </c>
      <c r="R1080" t="str">
        <f t="shared" si="210"/>
        <v>dp</v>
      </c>
      <c r="S1080" t="str">
        <f t="shared" si="212"/>
        <v>ar</v>
      </c>
      <c r="T1080" t="str">
        <f t="shared" si="218"/>
        <v>r0</v>
      </c>
      <c r="U1080" t="str">
        <f>IF(M1080="consonant",#REF!,"")</f>
        <v/>
      </c>
      <c r="V1080" t="str">
        <f t="shared" si="213"/>
        <v>lx</v>
      </c>
      <c r="W1080" t="str">
        <f t="shared" si="214"/>
        <v>bk</v>
      </c>
      <c r="X1080" t="str">
        <f t="shared" si="215"/>
        <v>ho</v>
      </c>
      <c r="Y1080" t="str">
        <f t="shared" si="216"/>
        <v>b</v>
      </c>
      <c r="AA1080" t="str">
        <f t="shared" si="217"/>
        <v>const W1900MayersvilleMississippiINF581= L.marker([32.90205,-88.56036], {icon: dp_lx}).bindPopup('Mayersville, Mississippi&lt;br&gt;&lt;span style=font-size:11px&gt;White 1900-44&lt;/span&gt;&lt;br&gt;INF581 non-DASS').addTo(W1900);</v>
      </c>
      <c r="AG1080" t="s">
        <v>8781</v>
      </c>
      <c r="BL1080" t="s">
        <v>6032</v>
      </c>
    </row>
    <row r="1081" spans="1:64">
      <c r="A1081" s="30" t="s">
        <v>5326</v>
      </c>
      <c r="B1081" s="31" t="s">
        <v>2703</v>
      </c>
      <c r="C1081" s="31"/>
      <c r="D1081" t="s">
        <v>3937</v>
      </c>
      <c r="F1081" s="46" t="s">
        <v>2704</v>
      </c>
      <c r="G1081" s="31" t="s">
        <v>1505</v>
      </c>
      <c r="H1081" s="31"/>
      <c r="I1081" s="51">
        <v>-93.393190000000004</v>
      </c>
      <c r="J1081" s="51">
        <v>31.157229999999998</v>
      </c>
      <c r="K1081" s="32"/>
      <c r="L1081" s="32"/>
      <c r="M1081" s="32"/>
      <c r="N1081" t="str">
        <f t="shared" si="209"/>
        <v>Leakesville, Mississippi&lt;br&gt;&lt;span style=font-size:11px&gt;White 1900-44&lt;/span&gt;&lt;br&gt;INF597 non-DASS</v>
      </c>
      <c r="O1081" t="str">
        <f t="shared" si="211"/>
        <v>W1900LeakesvilleMississippiINF597</v>
      </c>
      <c r="R1081" t="str">
        <f t="shared" si="210"/>
        <v>dp</v>
      </c>
      <c r="S1081" t="str">
        <f t="shared" si="212"/>
        <v>ar</v>
      </c>
      <c r="T1081" t="str">
        <f t="shared" si="218"/>
        <v>r0</v>
      </c>
      <c r="U1081" t="str">
        <f>IF(M1081="consonant",#REF!,"")</f>
        <v/>
      </c>
      <c r="V1081" t="str">
        <f t="shared" si="213"/>
        <v>lx</v>
      </c>
      <c r="W1081" t="str">
        <f t="shared" si="214"/>
        <v>bk</v>
      </c>
      <c r="X1081" t="str">
        <f t="shared" si="215"/>
        <v>ho</v>
      </c>
      <c r="Y1081" t="str">
        <f t="shared" si="216"/>
        <v>b</v>
      </c>
      <c r="AA1081" t="str">
        <f t="shared" si="217"/>
        <v>const W1900LeakesvilleMississippiINF597= L.marker([31.15723,-93.39319], {icon: dp_lx}).bindPopup('Leakesville, Mississippi&lt;br&gt;&lt;span style=font-size:11px&gt;White 1900-44&lt;/span&gt;&lt;br&gt;INF597 non-DASS').addTo(W1900);</v>
      </c>
      <c r="AG1081" t="s">
        <v>8782</v>
      </c>
      <c r="BL1081" t="s">
        <v>6033</v>
      </c>
    </row>
    <row r="1082" spans="1:64">
      <c r="A1082" s="30" t="s">
        <v>5326</v>
      </c>
      <c r="B1082" s="31" t="s">
        <v>2768</v>
      </c>
      <c r="C1082" s="31"/>
      <c r="D1082" t="s">
        <v>3937</v>
      </c>
      <c r="F1082" s="46" t="s">
        <v>1957</v>
      </c>
      <c r="G1082" s="31" t="s">
        <v>2751</v>
      </c>
      <c r="H1082" s="31"/>
      <c r="I1082" s="51">
        <v>-93.479920000000007</v>
      </c>
      <c r="J1082" s="51">
        <v>35.445099999999996</v>
      </c>
      <c r="K1082" s="32"/>
      <c r="L1082" s="32"/>
      <c r="M1082" s="32"/>
      <c r="N1082" t="str">
        <f t="shared" si="209"/>
        <v>Lamar, Arkansas&lt;br&gt;&lt;span style=font-size:11px&gt;White 1900-44&lt;/span&gt;&lt;br&gt;INF727 non-DASS</v>
      </c>
      <c r="O1082" t="str">
        <f t="shared" si="211"/>
        <v>W1900LamarArkansasINF727</v>
      </c>
      <c r="R1082" t="str">
        <f t="shared" si="210"/>
        <v>dp</v>
      </c>
      <c r="S1082" t="str">
        <f t="shared" si="212"/>
        <v>ar</v>
      </c>
      <c r="T1082" t="str">
        <f t="shared" si="218"/>
        <v>r0</v>
      </c>
      <c r="U1082" t="str">
        <f>IF(M1082="consonant",#REF!,"")</f>
        <v/>
      </c>
      <c r="V1082" t="str">
        <f t="shared" si="213"/>
        <v>lx</v>
      </c>
      <c r="W1082" t="str">
        <f t="shared" si="214"/>
        <v>bk</v>
      </c>
      <c r="X1082" t="str">
        <f t="shared" si="215"/>
        <v>ho</v>
      </c>
      <c r="Y1082" t="str">
        <f t="shared" si="216"/>
        <v>b</v>
      </c>
      <c r="AA1082" t="str">
        <f t="shared" si="217"/>
        <v>const W1900LamarArkansasINF727= L.marker([35.4451,-93.47992], {icon: dp_lx}).bindPopup('Lamar, Arkansas&lt;br&gt;&lt;span style=font-size:11px&gt;White 1900-44&lt;/span&gt;&lt;br&gt;INF727 non-DASS').addTo(W1900);</v>
      </c>
      <c r="AG1082" t="s">
        <v>8783</v>
      </c>
      <c r="BL1082" t="s">
        <v>6034</v>
      </c>
    </row>
    <row r="1083" spans="1:64">
      <c r="A1083" s="30" t="s">
        <v>5326</v>
      </c>
      <c r="B1083" s="31" t="s">
        <v>2390</v>
      </c>
      <c r="C1083" s="31"/>
      <c r="D1083" t="s">
        <v>3937</v>
      </c>
      <c r="F1083" s="46" t="s">
        <v>2392</v>
      </c>
      <c r="G1083" s="31" t="s">
        <v>5293</v>
      </c>
      <c r="H1083" s="31"/>
      <c r="I1083" s="51">
        <v>-91.828879999999998</v>
      </c>
      <c r="J1083" s="51">
        <v>31.568809999999999</v>
      </c>
      <c r="K1083" s="32"/>
      <c r="L1083" s="32"/>
      <c r="M1083" s="32"/>
      <c r="N1083" t="str">
        <f t="shared" si="209"/>
        <v>Many, Louisiana&lt;br&gt;&lt;span style=font-size:11px&gt;White 1900-44&lt;/span&gt;&lt;br&gt;INF788 non-DASS</v>
      </c>
      <c r="O1083" t="str">
        <f t="shared" si="211"/>
        <v>W1900ManyLouisianaINF788</v>
      </c>
      <c r="R1083" t="str">
        <f t="shared" si="210"/>
        <v>dp</v>
      </c>
      <c r="S1083" t="str">
        <f t="shared" si="212"/>
        <v>ar</v>
      </c>
      <c r="T1083" t="str">
        <f t="shared" si="218"/>
        <v>r0</v>
      </c>
      <c r="U1083" t="str">
        <f>IF(M1083="consonant",#REF!,"")</f>
        <v/>
      </c>
      <c r="V1083" t="str">
        <f t="shared" si="213"/>
        <v>lx</v>
      </c>
      <c r="W1083" t="str">
        <f t="shared" si="214"/>
        <v>bk</v>
      </c>
      <c r="X1083" t="str">
        <f t="shared" si="215"/>
        <v>ho</v>
      </c>
      <c r="Y1083" t="str">
        <f t="shared" si="216"/>
        <v>b</v>
      </c>
      <c r="AA1083" t="str">
        <f t="shared" si="217"/>
        <v>const W1900ManyLouisianaINF788= L.marker([31.56881,-91.82888], {icon: dp_lx}).bindPopup('Many, Louisiana&lt;br&gt;&lt;span style=font-size:11px&gt;White 1900-44&lt;/span&gt;&lt;br&gt;INF788 non-DASS').addTo(W1900);</v>
      </c>
      <c r="AG1083" t="s">
        <v>8784</v>
      </c>
      <c r="BL1083" t="s">
        <v>6035</v>
      </c>
    </row>
    <row r="1084" spans="1:64">
      <c r="A1084" s="30" t="s">
        <v>5326</v>
      </c>
      <c r="B1084" s="31" t="s">
        <v>2801</v>
      </c>
      <c r="C1084" s="31"/>
      <c r="D1084" t="s">
        <v>3937</v>
      </c>
      <c r="F1084" s="46" t="s">
        <v>2803</v>
      </c>
      <c r="G1084" s="31" t="s">
        <v>5293</v>
      </c>
      <c r="H1084" s="31"/>
      <c r="I1084" s="51">
        <v>-97.342799999999997</v>
      </c>
      <c r="J1084" s="51">
        <v>31.36589</v>
      </c>
      <c r="K1084" s="32"/>
      <c r="L1084" s="32"/>
      <c r="M1084" s="32"/>
      <c r="N1084" t="str">
        <f t="shared" si="209"/>
        <v>New Era, Louisiana&lt;br&gt;&lt;span style=font-size:11px&gt;White 1900-44&lt;/span&gt;&lt;br&gt;INF799 non-DASS</v>
      </c>
      <c r="O1084" t="str">
        <f t="shared" si="211"/>
        <v>W1900NewEraLouisianaINF799</v>
      </c>
      <c r="R1084" t="str">
        <f t="shared" si="210"/>
        <v>dp</v>
      </c>
      <c r="S1084" t="str">
        <f t="shared" si="212"/>
        <v>ar</v>
      </c>
      <c r="T1084" t="str">
        <f t="shared" si="218"/>
        <v>r0</v>
      </c>
      <c r="U1084" t="str">
        <f>IF(M1084="consonant",#REF!,"")</f>
        <v/>
      </c>
      <c r="V1084" t="str">
        <f t="shared" si="213"/>
        <v>lx</v>
      </c>
      <c r="W1084" t="str">
        <f t="shared" si="214"/>
        <v>bk</v>
      </c>
      <c r="X1084" t="str">
        <f t="shared" si="215"/>
        <v>ho</v>
      </c>
      <c r="Y1084" t="str">
        <f t="shared" si="216"/>
        <v>b</v>
      </c>
      <c r="AA1084" t="str">
        <f t="shared" si="217"/>
        <v>const W1900NewEraLouisianaINF799= L.marker([31.36589,-97.3428], {icon: dp_lx}).bindPopup('New Era, Louisiana&lt;br&gt;&lt;span style=font-size:11px&gt;White 1900-44&lt;/span&gt;&lt;br&gt;INF799 non-DASS').addTo(W1900);</v>
      </c>
      <c r="AG1084" t="s">
        <v>8785</v>
      </c>
      <c r="BL1084" t="s">
        <v>6036</v>
      </c>
    </row>
    <row r="1085" spans="1:64">
      <c r="A1085" s="30" t="s">
        <v>5326</v>
      </c>
      <c r="B1085" s="31" t="s">
        <v>2824</v>
      </c>
      <c r="C1085" s="31"/>
      <c r="D1085" t="s">
        <v>3937</v>
      </c>
      <c r="F1085" s="46" t="s">
        <v>2826</v>
      </c>
      <c r="G1085" s="31" t="s">
        <v>5294</v>
      </c>
      <c r="H1085" s="31"/>
      <c r="I1085" s="51">
        <v>-97.172110000000004</v>
      </c>
      <c r="J1085" s="51">
        <v>31.09817</v>
      </c>
      <c r="K1085" s="32"/>
      <c r="L1085" s="32"/>
      <c r="M1085" s="32"/>
      <c r="N1085" t="str">
        <f t="shared" si="209"/>
        <v>Temple, Texas&lt;br&gt;&lt;span style=font-size:11px&gt;White 1900-44&lt;/span&gt;&lt;br&gt;INF854 non-DASS</v>
      </c>
      <c r="O1085" t="str">
        <f t="shared" si="211"/>
        <v>W1900TempleTexasINF854</v>
      </c>
      <c r="R1085" t="str">
        <f t="shared" si="210"/>
        <v>dp</v>
      </c>
      <c r="S1085" t="str">
        <f t="shared" si="212"/>
        <v>ar</v>
      </c>
      <c r="T1085" t="str">
        <f t="shared" si="218"/>
        <v>r0</v>
      </c>
      <c r="U1085" t="str">
        <f>IF(M1085="consonant",#REF!,"")</f>
        <v/>
      </c>
      <c r="V1085" t="str">
        <f t="shared" si="213"/>
        <v>lx</v>
      </c>
      <c r="W1085" t="str">
        <f t="shared" si="214"/>
        <v>bk</v>
      </c>
      <c r="X1085" t="str">
        <f t="shared" si="215"/>
        <v>ho</v>
      </c>
      <c r="Y1085" t="str">
        <f t="shared" si="216"/>
        <v>b</v>
      </c>
      <c r="AA1085" t="str">
        <f t="shared" si="217"/>
        <v>const W1900TempleTexasINF854= L.marker([31.09817,-97.17211], {icon: dp_lx}).bindPopup('Temple, Texas&lt;br&gt;&lt;span style=font-size:11px&gt;White 1900-44&lt;/span&gt;&lt;br&gt;INF854 non-DASS').addTo(W1900);</v>
      </c>
      <c r="AG1085" t="s">
        <v>8786</v>
      </c>
      <c r="BL1085" t="s">
        <v>6037</v>
      </c>
    </row>
    <row r="1086" spans="1:64">
      <c r="A1086" s="30" t="s">
        <v>5326</v>
      </c>
      <c r="B1086" s="31" t="s">
        <v>2427</v>
      </c>
      <c r="C1086" s="31"/>
      <c r="D1086" t="s">
        <v>3937</v>
      </c>
      <c r="F1086" s="46" t="s">
        <v>2428</v>
      </c>
      <c r="G1086" s="31" t="s">
        <v>5294</v>
      </c>
      <c r="H1086" s="31"/>
      <c r="I1086" s="51">
        <v>-97.74109</v>
      </c>
      <c r="J1086" s="51">
        <v>28.880800000000001</v>
      </c>
      <c r="K1086" s="32"/>
      <c r="L1086" s="32"/>
      <c r="M1086" s="32"/>
      <c r="N1086" t="str">
        <f t="shared" si="209"/>
        <v>Mission Valley, Texas&lt;br&gt;&lt;span style=font-size:11px&gt;White 1900-44&lt;/span&gt;&lt;br&gt;INF875 non-DASS</v>
      </c>
      <c r="O1086" t="str">
        <f t="shared" si="211"/>
        <v>W1900MissionValleyTexasINF875</v>
      </c>
      <c r="R1086" t="str">
        <f t="shared" si="210"/>
        <v>dp</v>
      </c>
      <c r="S1086" t="str">
        <f t="shared" si="212"/>
        <v>ar</v>
      </c>
      <c r="T1086" t="str">
        <f t="shared" si="218"/>
        <v>r0</v>
      </c>
      <c r="U1086" t="str">
        <f>IF(M1086="consonant",#REF!,"")</f>
        <v/>
      </c>
      <c r="V1086" t="str">
        <f t="shared" si="213"/>
        <v>lx</v>
      </c>
      <c r="W1086" t="str">
        <f t="shared" si="214"/>
        <v>bk</v>
      </c>
      <c r="X1086" t="str">
        <f t="shared" si="215"/>
        <v>ho</v>
      </c>
      <c r="Y1086" t="str">
        <f t="shared" si="216"/>
        <v>b</v>
      </c>
      <c r="AA1086" t="str">
        <f t="shared" si="217"/>
        <v>const W1900MissionValleyTexasINF875= L.marker([28.8808,-97.74109], {icon: dp_lx}).bindPopup('Mission Valley, Texas&lt;br&gt;&lt;span style=font-size:11px&gt;White 1900-44&lt;/span&gt;&lt;br&gt;INF875 non-DASS').addTo(W1900);</v>
      </c>
      <c r="AG1086" t="s">
        <v>8787</v>
      </c>
      <c r="BL1086" t="s">
        <v>6038</v>
      </c>
    </row>
    <row r="1087" spans="1:64">
      <c r="A1087" s="30" t="s">
        <v>5326</v>
      </c>
      <c r="B1087" s="31" t="s">
        <v>2429</v>
      </c>
      <c r="C1087" s="31"/>
      <c r="D1087" t="s">
        <v>3937</v>
      </c>
      <c r="F1087" s="46" t="s">
        <v>288</v>
      </c>
      <c r="G1087" s="31" t="s">
        <v>5294</v>
      </c>
      <c r="H1087" s="31"/>
      <c r="I1087" s="51">
        <v>-99.358090000000004</v>
      </c>
      <c r="J1087" s="51">
        <v>30.262370000000001</v>
      </c>
      <c r="K1087" s="32"/>
      <c r="L1087" s="32"/>
      <c r="M1087" s="32"/>
      <c r="N1087" t="str">
        <f t="shared" si="209"/>
        <v>Austin, Texas&lt;br&gt;&lt;span style=font-size:11px&gt;White 1900-44&lt;/span&gt;&lt;br&gt;INF882 non-DASS</v>
      </c>
      <c r="O1087" t="str">
        <f t="shared" si="211"/>
        <v>W1900AustinTexasINF882</v>
      </c>
      <c r="R1087" t="str">
        <f t="shared" si="210"/>
        <v>dp</v>
      </c>
      <c r="S1087" t="str">
        <f t="shared" si="212"/>
        <v>ar</v>
      </c>
      <c r="T1087" t="str">
        <f t="shared" si="218"/>
        <v>r0</v>
      </c>
      <c r="U1087" t="str">
        <f>IF(M1087="consonant",#REF!,"")</f>
        <v/>
      </c>
      <c r="V1087" t="str">
        <f t="shared" si="213"/>
        <v>lx</v>
      </c>
      <c r="W1087" t="str">
        <f t="shared" si="214"/>
        <v>bk</v>
      </c>
      <c r="X1087" t="str">
        <f t="shared" si="215"/>
        <v>ho</v>
      </c>
      <c r="Y1087" t="str">
        <f t="shared" si="216"/>
        <v>b</v>
      </c>
      <c r="AA1087" t="str">
        <f t="shared" si="217"/>
        <v>const W1900AustinTexasINF882= L.marker([30.26237,-99.35809], {icon: dp_lx}).bindPopup('Austin, Texas&lt;br&gt;&lt;span style=font-size:11px&gt;White 1900-44&lt;/span&gt;&lt;br&gt;INF882 non-DASS').addTo(W1900);</v>
      </c>
      <c r="AG1087" t="s">
        <v>8788</v>
      </c>
      <c r="BL1087" t="s">
        <v>6039</v>
      </c>
    </row>
    <row r="1088" spans="1:64">
      <c r="A1088" s="30" t="s">
        <v>5326</v>
      </c>
      <c r="B1088" s="31" t="s">
        <v>2436</v>
      </c>
      <c r="C1088" s="31"/>
      <c r="D1088" t="s">
        <v>3937</v>
      </c>
      <c r="F1088" s="46" t="s">
        <v>373</v>
      </c>
      <c r="G1088" s="31" t="s">
        <v>5294</v>
      </c>
      <c r="H1088" s="31"/>
      <c r="I1088" s="51">
        <v>-83.498859999999993</v>
      </c>
      <c r="J1088" s="51">
        <v>28.02947</v>
      </c>
      <c r="K1088" s="32"/>
      <c r="L1088" s="32"/>
      <c r="M1088" s="32"/>
      <c r="N1088" t="str">
        <f t="shared" si="209"/>
        <v>Encinal, Texas&lt;br&gt;&lt;span style=font-size:11px&gt;White 1900-44&lt;/span&gt;&lt;br&gt;INF894 non-DASS</v>
      </c>
      <c r="O1088" t="str">
        <f t="shared" si="211"/>
        <v>W1900EncinalTexasINF894</v>
      </c>
      <c r="R1088" t="str">
        <f t="shared" si="210"/>
        <v>dp</v>
      </c>
      <c r="S1088" t="str">
        <f t="shared" si="212"/>
        <v>ar</v>
      </c>
      <c r="T1088" t="str">
        <f t="shared" si="218"/>
        <v>r0</v>
      </c>
      <c r="U1088" t="str">
        <f>IF(M1088="consonant",#REF!,"")</f>
        <v/>
      </c>
      <c r="V1088" t="str">
        <f t="shared" si="213"/>
        <v>lx</v>
      </c>
      <c r="W1088" t="str">
        <f t="shared" si="214"/>
        <v>bk</v>
      </c>
      <c r="X1088" t="str">
        <f t="shared" si="215"/>
        <v>ho</v>
      </c>
      <c r="Y1088" t="str">
        <f t="shared" si="216"/>
        <v>b</v>
      </c>
      <c r="AA1088" t="str">
        <f t="shared" si="217"/>
        <v>const W1900EncinalTexasINF894= L.marker([28.02947,-83.49886], {icon: dp_lx}).bindPopup('Encinal, Texas&lt;br&gt;&lt;span style=font-size:11px&gt;White 1900-44&lt;/span&gt;&lt;br&gt;INF894 non-DASS').addTo(W1900);</v>
      </c>
      <c r="AG1088" t="s">
        <v>8789</v>
      </c>
      <c r="BL1088" t="s">
        <v>6040</v>
      </c>
    </row>
    <row r="1089" spans="1:64">
      <c r="A1089" s="30" t="s">
        <v>5326</v>
      </c>
      <c r="B1089" s="31" t="s">
        <v>2032</v>
      </c>
      <c r="C1089" s="31"/>
      <c r="D1089" t="s">
        <v>3937</v>
      </c>
      <c r="F1089" s="46" t="s">
        <v>2034</v>
      </c>
      <c r="G1089" s="31" t="s">
        <v>5289</v>
      </c>
      <c r="H1089" s="31"/>
      <c r="I1089" s="51">
        <v>-84.552090000000007</v>
      </c>
      <c r="J1089" s="51">
        <v>34.334069999999997</v>
      </c>
      <c r="K1089" s="32"/>
      <c r="L1089" s="32"/>
      <c r="M1089" s="32"/>
      <c r="N1089" t="str">
        <f t="shared" si="209"/>
        <v>Homer, Georgia&lt;br&gt;&lt;span style=font-size:11px&gt;White 1900-44&lt;/span&gt;&lt;br&gt;INF087 non-DASS</v>
      </c>
      <c r="O1089" t="str">
        <f t="shared" si="211"/>
        <v>W1900HomerGeorgiaINF087</v>
      </c>
      <c r="R1089" t="str">
        <f t="shared" si="210"/>
        <v>dp</v>
      </c>
      <c r="S1089" t="str">
        <f t="shared" si="212"/>
        <v>ar</v>
      </c>
      <c r="T1089" t="str">
        <f t="shared" si="218"/>
        <v>r0</v>
      </c>
      <c r="U1089" t="str">
        <f>IF(M1089="consonant",#REF!,"")</f>
        <v/>
      </c>
      <c r="V1089" t="str">
        <f t="shared" si="213"/>
        <v>lx</v>
      </c>
      <c r="W1089" t="str">
        <f t="shared" si="214"/>
        <v>bk</v>
      </c>
      <c r="X1089" t="str">
        <f t="shared" si="215"/>
        <v>ho</v>
      </c>
      <c r="Y1089" t="str">
        <f t="shared" si="216"/>
        <v>b</v>
      </c>
      <c r="AA1089" t="str">
        <f t="shared" si="217"/>
        <v>const W1900HomerGeorgiaINF087= L.marker([34.33407,-84.55209], {icon: dp_lx}).bindPopup('Homer, Georgia&lt;br&gt;&lt;span style=font-size:11px&gt;White 1900-44&lt;/span&gt;&lt;br&gt;INF087 non-DASS').addTo(W1900);</v>
      </c>
      <c r="AG1089" t="s">
        <v>8790</v>
      </c>
      <c r="BL1089" t="s">
        <v>6041</v>
      </c>
    </row>
    <row r="1090" spans="1:64">
      <c r="A1090" s="30" t="s">
        <v>5326</v>
      </c>
      <c r="B1090" s="31" t="s">
        <v>2047</v>
      </c>
      <c r="C1090" s="31"/>
      <c r="D1090" t="s">
        <v>3937</v>
      </c>
      <c r="F1090" s="46" t="s">
        <v>966</v>
      </c>
      <c r="G1090" s="31" t="s">
        <v>5289</v>
      </c>
      <c r="H1090" s="31"/>
      <c r="I1090" s="51">
        <v>-83.622330000000005</v>
      </c>
      <c r="J1090" s="51">
        <v>33.952269999999999</v>
      </c>
      <c r="K1090" s="32"/>
      <c r="L1090" s="32"/>
      <c r="M1090" s="32"/>
      <c r="N1090" t="str">
        <f t="shared" si="209"/>
        <v>Marietta, Georgia&lt;br&gt;&lt;span style=font-size:11px&gt;White 1900-44&lt;/span&gt;&lt;br&gt;INF105A non-DASS</v>
      </c>
      <c r="O1090" t="str">
        <f t="shared" si="211"/>
        <v>W1900MariettaGeorgiaINF105A</v>
      </c>
      <c r="R1090" t="str">
        <f t="shared" si="210"/>
        <v>dp</v>
      </c>
      <c r="S1090" t="str">
        <f t="shared" si="212"/>
        <v>ar</v>
      </c>
      <c r="T1090" t="str">
        <f t="shared" si="218"/>
        <v>r0</v>
      </c>
      <c r="U1090" t="str">
        <f>IF(M1090="consonant",#REF!,"")</f>
        <v/>
      </c>
      <c r="V1090" t="str">
        <f t="shared" si="213"/>
        <v>lx</v>
      </c>
      <c r="W1090" t="str">
        <f t="shared" si="214"/>
        <v>bk</v>
      </c>
      <c r="X1090" t="str">
        <f t="shared" si="215"/>
        <v>ho</v>
      </c>
      <c r="Y1090" t="str">
        <f t="shared" si="216"/>
        <v>b</v>
      </c>
      <c r="AA1090" t="str">
        <f t="shared" si="217"/>
        <v>const W1900MariettaGeorgiaINF105A= L.marker([33.95227,-83.62233], {icon: dp_lx}).bindPopup('Marietta, Georgia&lt;br&gt;&lt;span style=font-size:11px&gt;White 1900-44&lt;/span&gt;&lt;br&gt;INF105A non-DASS').addTo(W1900);</v>
      </c>
      <c r="AG1090" t="s">
        <v>8791</v>
      </c>
      <c r="BL1090" t="s">
        <v>6042</v>
      </c>
    </row>
    <row r="1091" spans="1:64">
      <c r="A1091" s="30" t="s">
        <v>5326</v>
      </c>
      <c r="B1091" s="31" t="s">
        <v>2059</v>
      </c>
      <c r="C1091" s="31"/>
      <c r="D1091" t="s">
        <v>3937</v>
      </c>
      <c r="F1091" s="46" t="s">
        <v>74</v>
      </c>
      <c r="G1091" s="31" t="s">
        <v>5289</v>
      </c>
      <c r="H1091" s="31"/>
      <c r="I1091" s="51">
        <v>-82.318579999999997</v>
      </c>
      <c r="J1091" s="51">
        <v>32.836550000000003</v>
      </c>
      <c r="K1091" s="32"/>
      <c r="L1091" s="32"/>
      <c r="M1091" s="32"/>
      <c r="N1091" t="str">
        <f t="shared" si="209"/>
        <v>Macon, Georgia&lt;br&gt;&lt;span style=font-size:11px&gt;White 1900-44&lt;/span&gt;&lt;br&gt;INF123 non-DASS</v>
      </c>
      <c r="O1091" t="str">
        <f t="shared" si="211"/>
        <v>W1900MaconGeorgiaINF123</v>
      </c>
      <c r="R1091" t="str">
        <f t="shared" si="210"/>
        <v>dp</v>
      </c>
      <c r="S1091" t="str">
        <f t="shared" si="212"/>
        <v>ar</v>
      </c>
      <c r="T1091" t="str">
        <f t="shared" si="218"/>
        <v>r0</v>
      </c>
      <c r="U1091" t="str">
        <f>IF(M1091="consonant",#REF!,"")</f>
        <v/>
      </c>
      <c r="V1091" t="str">
        <f t="shared" si="213"/>
        <v>lx</v>
      </c>
      <c r="W1091" t="str">
        <f t="shared" si="214"/>
        <v>bk</v>
      </c>
      <c r="X1091" t="str">
        <f t="shared" si="215"/>
        <v>ho</v>
      </c>
      <c r="Y1091" t="str">
        <f t="shared" si="216"/>
        <v>b</v>
      </c>
      <c r="AA1091" t="str">
        <f t="shared" si="217"/>
        <v>const W1900MaconGeorgiaINF123= L.marker([32.83655,-82.31858], {icon: dp_lx}).bindPopup('Macon, Georgia&lt;br&gt;&lt;span style=font-size:11px&gt;White 1900-44&lt;/span&gt;&lt;br&gt;INF123 non-DASS').addTo(W1900);</v>
      </c>
      <c r="AG1091" t="s">
        <v>8792</v>
      </c>
      <c r="BL1091" t="s">
        <v>6043</v>
      </c>
    </row>
    <row r="1092" spans="1:64">
      <c r="A1092" s="30" t="s">
        <v>5326</v>
      </c>
      <c r="B1092" s="31" t="s">
        <v>2060</v>
      </c>
      <c r="C1092" s="31"/>
      <c r="D1092" t="s">
        <v>3937</v>
      </c>
      <c r="F1092" s="46" t="s">
        <v>2061</v>
      </c>
      <c r="G1092" s="31" t="s">
        <v>5289</v>
      </c>
      <c r="H1092" s="31"/>
      <c r="I1092" s="51">
        <v>-82.226799999999997</v>
      </c>
      <c r="J1092" s="51">
        <v>33.556339999999999</v>
      </c>
      <c r="K1092" s="32"/>
      <c r="L1092" s="32"/>
      <c r="M1092" s="32"/>
      <c r="N1092" t="str">
        <f t="shared" ref="N1092:N1155" si="219">F1092&amp;", "&amp;G1092&amp;"&lt;br&gt;&lt;span style=font-size:11px&gt;"&amp;IF(E1092="","",E1092&amp;" ")&amp;IF(TRIM(LEFT(A1092,LEN(A1092)-4))="W","White ",IF(TRIM(LEFT(A1092,LEN(A1092)-4))="B","Black ",IF(TRIM(LEFT(A1092,LEN(A1092)-4))="L","Hispanic ",IF(TRIM(LEFT(A1092,LEN(A1092)-4))="N","Indigenous ",IF(TRIM(LEFT(A1092,LEN(A1092)-4))="A","Asian ","")))))&amp;IF(TRIM(RIGHT(A1092,LEN(A1092)-1))="1700","1700-99",IF(TRIM(RIGHT(A1092,LEN(A1092)-1))="1800","1800-44",IF(TRIM(RIGHT(A1092,LEN(A1092)-1))="1850","1845-74",IF(TRIM(RIGHT(A1092,LEN(A1092)-1))="1870","1875-99",IF(TRIM(RIGHT(A1092,LEN(A1092)-1))="1900","1900-44",IF(TRIM(RIGHT(A1092,LEN(A1092)-1))="1950","1945-74",IF(TRIM(RIGHT(A1092,LEN(A1092)-1))="1970","1975-99","")))))))&amp;"&lt;/span&gt;&lt;br&gt;"&amp;B1092&amp;" "&amp;IF(E1092="","",E1092&amp;" ")&amp;D1092</f>
        <v>Appling, Georgia&lt;br&gt;&lt;span style=font-size:11px&gt;White 1900-44&lt;/span&gt;&lt;br&gt;INF128 non-DASS</v>
      </c>
      <c r="O1092" t="str">
        <f t="shared" si="211"/>
        <v>W1900ApplingGeorgiaINF128</v>
      </c>
      <c r="R1092" t="str">
        <f t="shared" si="210"/>
        <v>dp</v>
      </c>
      <c r="S1092" t="str">
        <f t="shared" si="212"/>
        <v>ar</v>
      </c>
      <c r="T1092" t="str">
        <f t="shared" si="218"/>
        <v>r0</v>
      </c>
      <c r="U1092" t="str">
        <f>IF(M1092="consonant",#REF!,"")</f>
        <v/>
      </c>
      <c r="V1092" t="str">
        <f t="shared" si="213"/>
        <v>lx</v>
      </c>
      <c r="W1092" t="str">
        <f t="shared" si="214"/>
        <v>bk</v>
      </c>
      <c r="X1092" t="str">
        <f t="shared" si="215"/>
        <v>ho</v>
      </c>
      <c r="Y1092" t="str">
        <f t="shared" si="216"/>
        <v>b</v>
      </c>
      <c r="AA1092" t="str">
        <f t="shared" si="217"/>
        <v>const W1900ApplingGeorgiaINF128= L.marker([33.55634,-82.2268], {icon: dp_lx}).bindPopup('Appling, Georgia&lt;br&gt;&lt;span style=font-size:11px&gt;White 1900-44&lt;/span&gt;&lt;br&gt;INF128 non-DASS').addTo(W1900);</v>
      </c>
      <c r="AG1092" t="s">
        <v>8793</v>
      </c>
      <c r="BL1092" t="s">
        <v>6044</v>
      </c>
    </row>
    <row r="1093" spans="1:64">
      <c r="A1093" s="30" t="s">
        <v>5326</v>
      </c>
      <c r="B1093" s="31" t="s">
        <v>2065</v>
      </c>
      <c r="C1093" s="31"/>
      <c r="D1093" t="s">
        <v>3937</v>
      </c>
      <c r="F1093" s="46" t="s">
        <v>2067</v>
      </c>
      <c r="G1093" s="31" t="s">
        <v>5289</v>
      </c>
      <c r="H1093" s="31"/>
      <c r="I1093" s="51">
        <v>-84.328159999999997</v>
      </c>
      <c r="J1093" s="51">
        <v>33.091900000000003</v>
      </c>
      <c r="K1093" s="32"/>
      <c r="L1093" s="32"/>
      <c r="M1093" s="32"/>
      <c r="N1093" t="str">
        <f t="shared" si="219"/>
        <v>Gough, Georgia&lt;br&gt;&lt;span style=font-size:11px&gt;White 1900-44&lt;/span&gt;&lt;br&gt;INF132 non-DASS</v>
      </c>
      <c r="O1093" t="str">
        <f t="shared" si="211"/>
        <v>W1900GoughGeorgiaINF132</v>
      </c>
      <c r="R1093" t="str">
        <f t="shared" si="210"/>
        <v>dp</v>
      </c>
      <c r="S1093" t="str">
        <f t="shared" si="212"/>
        <v>ar</v>
      </c>
      <c r="T1093" t="str">
        <f t="shared" si="218"/>
        <v>r0</v>
      </c>
      <c r="U1093" t="str">
        <f>IF(M1093="consonant",#REF!,"")</f>
        <v/>
      </c>
      <c r="V1093" t="str">
        <f t="shared" si="213"/>
        <v>lx</v>
      </c>
      <c r="W1093" t="str">
        <f t="shared" si="214"/>
        <v>bk</v>
      </c>
      <c r="X1093" t="str">
        <f t="shared" si="215"/>
        <v>ho</v>
      </c>
      <c r="Y1093" t="str">
        <f t="shared" si="216"/>
        <v>b</v>
      </c>
      <c r="AA1093" t="str">
        <f t="shared" si="217"/>
        <v>const W1900GoughGeorgiaINF132= L.marker([33.0919,-84.32816], {icon: dp_lx}).bindPopup('Gough, Georgia&lt;br&gt;&lt;span style=font-size:11px&gt;White 1900-44&lt;/span&gt;&lt;br&gt;INF132 non-DASS').addTo(W1900);</v>
      </c>
      <c r="AG1093" t="s">
        <v>8794</v>
      </c>
      <c r="BL1093" t="s">
        <v>6045</v>
      </c>
    </row>
    <row r="1094" spans="1:64">
      <c r="A1094" s="30" t="s">
        <v>5326</v>
      </c>
      <c r="B1094" s="31" t="s">
        <v>2068</v>
      </c>
      <c r="C1094" s="31"/>
      <c r="D1094" t="s">
        <v>3937</v>
      </c>
      <c r="F1094" s="46" t="s">
        <v>2070</v>
      </c>
      <c r="G1094" s="31" t="s">
        <v>5289</v>
      </c>
      <c r="H1094" s="31"/>
      <c r="I1094" s="51">
        <v>-84.540109999999999</v>
      </c>
      <c r="J1094" s="51">
        <v>32.897579999999998</v>
      </c>
      <c r="K1094" s="32"/>
      <c r="L1094" s="32"/>
      <c r="M1094" s="32"/>
      <c r="N1094" t="str">
        <f t="shared" si="219"/>
        <v>Thomaston, Georgia&lt;br&gt;&lt;span style=font-size:11px&gt;White 1900-44&lt;/span&gt;&lt;br&gt;INF136 non-DASS</v>
      </c>
      <c r="O1094" t="str">
        <f t="shared" si="211"/>
        <v>W1900ThomastonGeorgiaINF136</v>
      </c>
      <c r="R1094" t="str">
        <f t="shared" si="210"/>
        <v>dp</v>
      </c>
      <c r="S1094" t="str">
        <f t="shared" si="212"/>
        <v>ar</v>
      </c>
      <c r="T1094" t="str">
        <f t="shared" si="218"/>
        <v>r0</v>
      </c>
      <c r="U1094" t="str">
        <f>IF(M1094="consonant",#REF!,"")</f>
        <v/>
      </c>
      <c r="V1094" t="str">
        <f t="shared" si="213"/>
        <v>lx</v>
      </c>
      <c r="W1094" t="str">
        <f t="shared" si="214"/>
        <v>bk</v>
      </c>
      <c r="X1094" t="str">
        <f t="shared" si="215"/>
        <v>ho</v>
      </c>
      <c r="Y1094" t="str">
        <f t="shared" si="216"/>
        <v>b</v>
      </c>
      <c r="AA1094" t="str">
        <f t="shared" si="217"/>
        <v>const W1900ThomastonGeorgiaINF136= L.marker([32.89758,-84.54011], {icon: dp_lx}).bindPopup('Thomaston, Georgia&lt;br&gt;&lt;span style=font-size:11px&gt;White 1900-44&lt;/span&gt;&lt;br&gt;INF136 non-DASS').addTo(W1900);</v>
      </c>
      <c r="AG1094" t="s">
        <v>8795</v>
      </c>
      <c r="BL1094" t="s">
        <v>6046</v>
      </c>
    </row>
    <row r="1095" spans="1:64">
      <c r="A1095" s="30" t="s">
        <v>5326</v>
      </c>
      <c r="B1095" s="31" t="s">
        <v>2075</v>
      </c>
      <c r="C1095" s="31"/>
      <c r="D1095" t="s">
        <v>3937</v>
      </c>
      <c r="F1095" s="46" t="s">
        <v>1681</v>
      </c>
      <c r="G1095" s="31" t="s">
        <v>5289</v>
      </c>
      <c r="H1095" s="31"/>
      <c r="I1095" s="51">
        <v>-81.622619999999998</v>
      </c>
      <c r="J1095" s="51">
        <v>32.677619999999997</v>
      </c>
      <c r="K1095" s="32"/>
      <c r="L1095" s="32"/>
      <c r="M1095" s="32"/>
      <c r="N1095" t="str">
        <f t="shared" si="219"/>
        <v>Talbotton, Georgia&lt;br&gt;&lt;span style=font-size:11px&gt;White 1900-44&lt;/span&gt;&lt;br&gt;INF139A non-DASS</v>
      </c>
      <c r="O1095" t="str">
        <f t="shared" si="211"/>
        <v>W1900TalbottonGeorgiaINF139A</v>
      </c>
      <c r="R1095" t="str">
        <f t="shared" si="210"/>
        <v>dp</v>
      </c>
      <c r="S1095" t="str">
        <f t="shared" si="212"/>
        <v>ar</v>
      </c>
      <c r="T1095" t="str">
        <f t="shared" si="218"/>
        <v>r0</v>
      </c>
      <c r="U1095" t="str">
        <f>IF(M1095="consonant",#REF!,"")</f>
        <v/>
      </c>
      <c r="V1095" t="str">
        <f t="shared" si="213"/>
        <v>lx</v>
      </c>
      <c r="W1095" t="str">
        <f t="shared" si="214"/>
        <v>bk</v>
      </c>
      <c r="X1095" t="str">
        <f t="shared" si="215"/>
        <v>ho</v>
      </c>
      <c r="Y1095" t="str">
        <f t="shared" si="216"/>
        <v>b</v>
      </c>
      <c r="AA1095" t="str">
        <f t="shared" si="217"/>
        <v>const W1900TalbottonGeorgiaINF139A= L.marker([32.67762,-81.62262], {icon: dp_lx}).bindPopup('Talbotton, Georgia&lt;br&gt;&lt;span style=font-size:11px&gt;White 1900-44&lt;/span&gt;&lt;br&gt;INF139A non-DASS').addTo(W1900);</v>
      </c>
      <c r="AG1095" t="s">
        <v>8796</v>
      </c>
      <c r="BL1095" t="s">
        <v>6047</v>
      </c>
    </row>
    <row r="1096" spans="1:64">
      <c r="A1096" s="30" t="s">
        <v>5326</v>
      </c>
      <c r="B1096" s="31" t="s">
        <v>2096</v>
      </c>
      <c r="C1096" s="31"/>
      <c r="D1096" t="s">
        <v>3937</v>
      </c>
      <c r="F1096" s="46" t="s">
        <v>2097</v>
      </c>
      <c r="G1096" s="31" t="s">
        <v>5289</v>
      </c>
      <c r="H1096" s="31"/>
      <c r="I1096" s="51">
        <v>-84.172150000000002</v>
      </c>
      <c r="J1096" s="51">
        <v>32.135860000000001</v>
      </c>
      <c r="K1096" s="32"/>
      <c r="L1096" s="32"/>
      <c r="M1096" s="32"/>
      <c r="N1096" t="str">
        <f t="shared" si="219"/>
        <v>Pembroke, Georgia&lt;br&gt;&lt;span style=font-size:11px&gt;White 1900-44&lt;/span&gt;&lt;br&gt;INF160 non-DASS</v>
      </c>
      <c r="O1096" t="str">
        <f t="shared" si="211"/>
        <v>W1900PembrokeGeorgiaINF160</v>
      </c>
      <c r="R1096" t="str">
        <f t="shared" si="210"/>
        <v>dp</v>
      </c>
      <c r="S1096" t="str">
        <f t="shared" si="212"/>
        <v>ar</v>
      </c>
      <c r="T1096" t="str">
        <f t="shared" si="218"/>
        <v>r0</v>
      </c>
      <c r="U1096" t="str">
        <f>IF(M1096="consonant",#REF!,"")</f>
        <v/>
      </c>
      <c r="V1096" t="str">
        <f t="shared" si="213"/>
        <v>lx</v>
      </c>
      <c r="W1096" t="str">
        <f t="shared" si="214"/>
        <v>bk</v>
      </c>
      <c r="X1096" t="str">
        <f t="shared" si="215"/>
        <v>ho</v>
      </c>
      <c r="Y1096" t="str">
        <f t="shared" si="216"/>
        <v>b</v>
      </c>
      <c r="AA1096" t="str">
        <f t="shared" si="217"/>
        <v>const W1900PembrokeGeorgiaINF160= L.marker([32.13586,-84.17215], {icon: dp_lx}).bindPopup('Pembroke, Georgia&lt;br&gt;&lt;span style=font-size:11px&gt;White 1900-44&lt;/span&gt;&lt;br&gt;INF160 non-DASS').addTo(W1900);</v>
      </c>
      <c r="AG1096" t="s">
        <v>8797</v>
      </c>
      <c r="BL1096" t="s">
        <v>6048</v>
      </c>
    </row>
    <row r="1097" spans="1:64">
      <c r="A1097" s="30" t="s">
        <v>5326</v>
      </c>
      <c r="B1097" s="31" t="s">
        <v>2117</v>
      </c>
      <c r="C1097" s="31"/>
      <c r="D1097" t="s">
        <v>3937</v>
      </c>
      <c r="F1097" s="46" t="s">
        <v>2118</v>
      </c>
      <c r="G1097" s="31" t="s">
        <v>5289</v>
      </c>
      <c r="H1097" s="31"/>
      <c r="I1097" s="51">
        <v>-82.296880000000002</v>
      </c>
      <c r="J1097" s="51">
        <v>31.732060000000001</v>
      </c>
      <c r="K1097" s="32"/>
      <c r="L1097" s="32"/>
      <c r="M1097" s="32"/>
      <c r="N1097" t="str">
        <f t="shared" si="219"/>
        <v>Leesburg, Georgia&lt;br&gt;&lt;span style=font-size:11px&gt;White 1900-44&lt;/span&gt;&lt;br&gt;INF189 non-DASS</v>
      </c>
      <c r="O1097" t="str">
        <f t="shared" si="211"/>
        <v>W1900LeesburgGeorgiaINF189</v>
      </c>
      <c r="R1097" t="str">
        <f t="shared" si="210"/>
        <v>dp</v>
      </c>
      <c r="S1097" t="str">
        <f t="shared" si="212"/>
        <v>ar</v>
      </c>
      <c r="T1097" t="str">
        <f t="shared" si="218"/>
        <v>r0</v>
      </c>
      <c r="U1097" t="str">
        <f>IF(M1097="consonant",#REF!,"")</f>
        <v/>
      </c>
      <c r="V1097" t="str">
        <f t="shared" si="213"/>
        <v>lx</v>
      </c>
      <c r="W1097" t="str">
        <f t="shared" si="214"/>
        <v>bk</v>
      </c>
      <c r="X1097" t="str">
        <f t="shared" si="215"/>
        <v>ho</v>
      </c>
      <c r="Y1097" t="str">
        <f t="shared" si="216"/>
        <v>b</v>
      </c>
      <c r="AA1097" t="str">
        <f t="shared" si="217"/>
        <v>const W1900LeesburgGeorgiaINF189= L.marker([31.73206,-82.29688], {icon: dp_lx}).bindPopup('Leesburg, Georgia&lt;br&gt;&lt;span style=font-size:11px&gt;White 1900-44&lt;/span&gt;&lt;br&gt;INF189 non-DASS').addTo(W1900);</v>
      </c>
      <c r="AG1097" t="s">
        <v>8798</v>
      </c>
      <c r="BL1097" t="s">
        <v>6049</v>
      </c>
    </row>
    <row r="1098" spans="1:64">
      <c r="A1098" s="30" t="s">
        <v>5326</v>
      </c>
      <c r="B1098" s="31" t="s">
        <v>2146</v>
      </c>
      <c r="C1098" s="31"/>
      <c r="D1098" t="s">
        <v>3937</v>
      </c>
      <c r="F1098" s="46" t="s">
        <v>2148</v>
      </c>
      <c r="G1098" s="31" t="s">
        <v>5304</v>
      </c>
      <c r="H1098" s="31"/>
      <c r="I1098" s="51">
        <v>-80.567869999999999</v>
      </c>
      <c r="J1098" s="51">
        <v>29.405670000000001</v>
      </c>
      <c r="K1098" s="32"/>
      <c r="L1098" s="32"/>
      <c r="M1098" s="32"/>
      <c r="N1098" t="str">
        <f t="shared" si="219"/>
        <v>Flemington, Florida&lt;br&gt;&lt;span style=font-size:11px&gt;White 1900-44&lt;/span&gt;&lt;br&gt;INF246 non-DASS</v>
      </c>
      <c r="O1098" t="str">
        <f t="shared" si="211"/>
        <v>W1900FlemingtonFloridaINF246</v>
      </c>
      <c r="R1098" t="str">
        <f t="shared" si="210"/>
        <v>dp</v>
      </c>
      <c r="S1098" t="str">
        <f t="shared" si="212"/>
        <v>ar</v>
      </c>
      <c r="T1098" t="str">
        <f t="shared" si="218"/>
        <v>r0</v>
      </c>
      <c r="U1098" t="str">
        <f>IF(M1098="consonant",#REF!,"")</f>
        <v/>
      </c>
      <c r="V1098" t="str">
        <f t="shared" si="213"/>
        <v>lx</v>
      </c>
      <c r="W1098" t="str">
        <f t="shared" si="214"/>
        <v>bk</v>
      </c>
      <c r="X1098" t="str">
        <f t="shared" si="215"/>
        <v>ho</v>
      </c>
      <c r="Y1098" t="str">
        <f t="shared" si="216"/>
        <v>b</v>
      </c>
      <c r="AA1098" t="str">
        <f t="shared" si="217"/>
        <v>const W1900FlemingtonFloridaINF246= L.marker([29.40567,-80.56787], {icon: dp_lx}).bindPopup('Flemington, Florida&lt;br&gt;&lt;span style=font-size:11px&gt;White 1900-44&lt;/span&gt;&lt;br&gt;INF246 non-DASS').addTo(W1900);</v>
      </c>
      <c r="AG1098" t="s">
        <v>8799</v>
      </c>
      <c r="BL1098" t="s">
        <v>6050</v>
      </c>
    </row>
    <row r="1099" spans="1:64">
      <c r="A1099" s="30" t="s">
        <v>5326</v>
      </c>
      <c r="B1099" s="31" t="s">
        <v>2168</v>
      </c>
      <c r="C1099" s="31"/>
      <c r="D1099" t="s">
        <v>3937</v>
      </c>
      <c r="F1099" s="46" t="s">
        <v>2169</v>
      </c>
      <c r="G1099" s="31" t="s">
        <v>5304</v>
      </c>
      <c r="H1099" s="31"/>
      <c r="I1099" s="51">
        <v>-87.610320000000002</v>
      </c>
      <c r="J1099" s="51">
        <v>24.960339999999999</v>
      </c>
      <c r="K1099" s="32"/>
      <c r="L1099" s="32"/>
      <c r="M1099" s="32"/>
      <c r="N1099" t="str">
        <f t="shared" si="219"/>
        <v>Islamorada, Florida&lt;br&gt;&lt;span style=font-size:11px&gt;White 1900-44&lt;/span&gt;&lt;br&gt;INF288 non-DASS</v>
      </c>
      <c r="O1099" t="str">
        <f t="shared" si="211"/>
        <v>W1900IslamoradaFloridaINF288</v>
      </c>
      <c r="R1099" t="str">
        <f t="shared" si="210"/>
        <v>dp</v>
      </c>
      <c r="S1099" t="str">
        <f t="shared" si="212"/>
        <v>ar</v>
      </c>
      <c r="T1099" t="str">
        <f t="shared" si="218"/>
        <v>r0</v>
      </c>
      <c r="U1099" t="str">
        <f>IF(M1099="consonant",#REF!,"")</f>
        <v/>
      </c>
      <c r="V1099" t="str">
        <f t="shared" si="213"/>
        <v>lx</v>
      </c>
      <c r="W1099" t="str">
        <f t="shared" si="214"/>
        <v>bk</v>
      </c>
      <c r="X1099" t="str">
        <f t="shared" si="215"/>
        <v>ho</v>
      </c>
      <c r="Y1099" t="str">
        <f t="shared" si="216"/>
        <v>b</v>
      </c>
      <c r="AA1099" t="str">
        <f t="shared" si="217"/>
        <v>const W1900IslamoradaFloridaINF288= L.marker([24.96034,-87.61032], {icon: dp_lx}).bindPopup('Islamorada, Florida&lt;br&gt;&lt;span style=font-size:11px&gt;White 1900-44&lt;/span&gt;&lt;br&gt;INF288 non-DASS').addTo(W1900);</v>
      </c>
      <c r="AG1099" t="s">
        <v>8800</v>
      </c>
      <c r="BL1099" t="s">
        <v>6051</v>
      </c>
    </row>
    <row r="1100" spans="1:64">
      <c r="A1100" s="30" t="s">
        <v>5326</v>
      </c>
      <c r="B1100" s="31" t="s">
        <v>2176</v>
      </c>
      <c r="C1100" s="31"/>
      <c r="D1100" t="s">
        <v>3937</v>
      </c>
      <c r="F1100" s="46" t="s">
        <v>2178</v>
      </c>
      <c r="G1100" s="31" t="s">
        <v>904</v>
      </c>
      <c r="H1100" s="31"/>
      <c r="I1100" s="51">
        <v>-86.972160000000002</v>
      </c>
      <c r="J1100" s="51">
        <v>35.908700000000003</v>
      </c>
      <c r="K1100" s="32"/>
      <c r="L1100" s="32"/>
      <c r="M1100" s="32"/>
      <c r="N1100" t="str">
        <f t="shared" si="219"/>
        <v>Whitehouse, Tennessee&lt;br&gt;&lt;span style=font-size:11px&gt;White 1900-44&lt;/span&gt;&lt;br&gt;INF318 non-DASS</v>
      </c>
      <c r="O1100" t="str">
        <f t="shared" si="211"/>
        <v>W1900WhitehouseTennesseeINF318</v>
      </c>
      <c r="R1100" t="str">
        <f t="shared" si="210"/>
        <v>dp</v>
      </c>
      <c r="S1100" t="str">
        <f t="shared" si="212"/>
        <v>ar</v>
      </c>
      <c r="T1100" t="str">
        <f t="shared" si="218"/>
        <v>r0</v>
      </c>
      <c r="U1100" t="str">
        <f>IF(M1100="consonant",#REF!,"")</f>
        <v/>
      </c>
      <c r="V1100" t="str">
        <f t="shared" si="213"/>
        <v>lx</v>
      </c>
      <c r="W1100" t="str">
        <f t="shared" si="214"/>
        <v>bk</v>
      </c>
      <c r="X1100" t="str">
        <f t="shared" si="215"/>
        <v>ho</v>
      </c>
      <c r="Y1100" t="str">
        <f t="shared" si="216"/>
        <v>b</v>
      </c>
      <c r="AA1100" t="str">
        <f t="shared" si="217"/>
        <v>const W1900WhitehouseTennesseeINF318= L.marker([35.9087,-86.97216], {icon: dp_lx}).bindPopup('Whitehouse, Tennessee&lt;br&gt;&lt;span style=font-size:11px&gt;White 1900-44&lt;/span&gt;&lt;br&gt;INF318 non-DASS').addTo(W1900);</v>
      </c>
      <c r="AG1100" t="s">
        <v>8801</v>
      </c>
      <c r="BL1100" t="s">
        <v>6052</v>
      </c>
    </row>
    <row r="1101" spans="1:64">
      <c r="A1101" s="30" t="s">
        <v>5326</v>
      </c>
      <c r="B1101" s="31" t="s">
        <v>2194</v>
      </c>
      <c r="C1101" s="31"/>
      <c r="D1101" t="s">
        <v>3937</v>
      </c>
      <c r="F1101" s="46" t="s">
        <v>2196</v>
      </c>
      <c r="G1101" s="31" t="s">
        <v>5298</v>
      </c>
      <c r="H1101" s="31"/>
      <c r="I1101" s="51">
        <v>-87.816820000000007</v>
      </c>
      <c r="J1101" s="51">
        <v>34.802460000000004</v>
      </c>
      <c r="K1101" s="32"/>
      <c r="L1101" s="32"/>
      <c r="M1101" s="32"/>
      <c r="N1101" t="str">
        <f t="shared" si="219"/>
        <v>Athens, Alabama&lt;br&gt;&lt;span style=font-size:11px&gt;White 1900-44&lt;/span&gt;&lt;br&gt;INF345 non-DASS</v>
      </c>
      <c r="O1101" t="str">
        <f t="shared" si="211"/>
        <v>W1900AthensAlabamaINF345</v>
      </c>
      <c r="R1101" t="str">
        <f t="shared" si="210"/>
        <v>dp</v>
      </c>
      <c r="S1101" t="str">
        <f t="shared" si="212"/>
        <v>ar</v>
      </c>
      <c r="T1101" t="str">
        <f t="shared" si="218"/>
        <v>r0</v>
      </c>
      <c r="U1101" t="str">
        <f>IF(M1101="consonant",#REF!,"")</f>
        <v/>
      </c>
      <c r="V1101" t="str">
        <f t="shared" si="213"/>
        <v>lx</v>
      </c>
      <c r="W1101" t="str">
        <f t="shared" si="214"/>
        <v>bk</v>
      </c>
      <c r="X1101" t="str">
        <f t="shared" si="215"/>
        <v>ho</v>
      </c>
      <c r="Y1101" t="str">
        <f t="shared" si="216"/>
        <v>b</v>
      </c>
      <c r="AA1101" t="str">
        <f t="shared" si="217"/>
        <v>const W1900AthensAlabamaINF345= L.marker([34.80246,-87.81682], {icon: dp_lx}).bindPopup('Athens, Alabama&lt;br&gt;&lt;span style=font-size:11px&gt;White 1900-44&lt;/span&gt;&lt;br&gt;INF345 non-DASS').addTo(W1900);</v>
      </c>
      <c r="AG1101" t="s">
        <v>8802</v>
      </c>
      <c r="BL1101" t="s">
        <v>6053</v>
      </c>
    </row>
    <row r="1102" spans="1:64">
      <c r="A1102" s="30" t="s">
        <v>5326</v>
      </c>
      <c r="B1102" s="31" t="s">
        <v>2203</v>
      </c>
      <c r="C1102" s="31"/>
      <c r="D1102" t="s">
        <v>3937</v>
      </c>
      <c r="F1102" s="46" t="s">
        <v>2204</v>
      </c>
      <c r="G1102" s="31" t="s">
        <v>5298</v>
      </c>
      <c r="H1102" s="31"/>
      <c r="I1102" s="51">
        <v>-88.062520000000006</v>
      </c>
      <c r="J1102" s="51">
        <v>33.929180000000002</v>
      </c>
      <c r="K1102" s="32"/>
      <c r="L1102" s="32"/>
      <c r="M1102" s="32"/>
      <c r="N1102" t="str">
        <f t="shared" si="219"/>
        <v>Winfield, Alabama&lt;br&gt;&lt;span style=font-size:11px&gt;White 1900-44&lt;/span&gt;&lt;br&gt;INF362 non-DASS</v>
      </c>
      <c r="O1102" t="str">
        <f t="shared" si="211"/>
        <v>W1900WinfieldAlabamaINF362</v>
      </c>
      <c r="R1102" t="str">
        <f t="shared" ref="R1102:R1165" si="220">IF(M1102="consonant","",IF(G1102="Jamaica","lo",IF(OR(A1102="W1700",A1102="B1850",M1102="Carib",M1102="LA",M1102="UM",M1102="Bra",M1102="EaNL"),"mn","dp")))</f>
        <v>dp</v>
      </c>
      <c r="S1102" t="str">
        <f t="shared" si="212"/>
        <v>ar</v>
      </c>
      <c r="T1102" t="str">
        <f t="shared" si="218"/>
        <v>r0</v>
      </c>
      <c r="U1102" t="str">
        <f>IF(M1102="consonant",#REF!,"")</f>
        <v/>
      </c>
      <c r="V1102" t="str">
        <f t="shared" si="213"/>
        <v>lx</v>
      </c>
      <c r="W1102" t="str">
        <f t="shared" si="214"/>
        <v>bk</v>
      </c>
      <c r="X1102" t="str">
        <f t="shared" si="215"/>
        <v>ho</v>
      </c>
      <c r="Y1102" t="str">
        <f t="shared" si="216"/>
        <v>b</v>
      </c>
      <c r="AA1102" t="str">
        <f t="shared" si="217"/>
        <v>const W1900WinfieldAlabamaINF362= L.marker([33.92918,-88.06252], {icon: dp_lx}).bindPopup('Winfield, Alabama&lt;br&gt;&lt;span style=font-size:11px&gt;White 1900-44&lt;/span&gt;&lt;br&gt;INF362 non-DASS').addTo(W1900);</v>
      </c>
      <c r="AG1102" t="s">
        <v>8803</v>
      </c>
      <c r="BL1102" t="s">
        <v>6054</v>
      </c>
    </row>
    <row r="1103" spans="1:64">
      <c r="A1103" s="30" t="s">
        <v>5326</v>
      </c>
      <c r="B1103" s="31" t="s">
        <v>2205</v>
      </c>
      <c r="C1103" s="31"/>
      <c r="D1103" t="s">
        <v>3937</v>
      </c>
      <c r="F1103" s="46" t="s">
        <v>2206</v>
      </c>
      <c r="G1103" s="31" t="s">
        <v>5298</v>
      </c>
      <c r="H1103" s="31"/>
      <c r="I1103" s="51">
        <v>-86.954409999999996</v>
      </c>
      <c r="J1103" s="51">
        <v>34.376710000000003</v>
      </c>
      <c r="K1103" s="32"/>
      <c r="L1103" s="32"/>
      <c r="M1103" s="32"/>
      <c r="N1103" t="str">
        <f t="shared" si="219"/>
        <v>Vina, Alabama&lt;br&gt;&lt;span style=font-size:11px&gt;White 1900-44&lt;/span&gt;&lt;br&gt;INF364A non-DASS</v>
      </c>
      <c r="O1103" t="str">
        <f t="shared" si="211"/>
        <v>W1900VinaAlabamaINF364A</v>
      </c>
      <c r="R1103" t="str">
        <f t="shared" si="220"/>
        <v>dp</v>
      </c>
      <c r="S1103" t="str">
        <f t="shared" si="212"/>
        <v>ar</v>
      </c>
      <c r="T1103" t="str">
        <f t="shared" si="218"/>
        <v>r0</v>
      </c>
      <c r="U1103" t="str">
        <f>IF(M1103="consonant",#REF!,"")</f>
        <v/>
      </c>
      <c r="V1103" t="str">
        <f t="shared" si="213"/>
        <v>lx</v>
      </c>
      <c r="W1103" t="str">
        <f t="shared" si="214"/>
        <v>bk</v>
      </c>
      <c r="X1103" t="str">
        <f t="shared" si="215"/>
        <v>ho</v>
      </c>
      <c r="Y1103" t="str">
        <f t="shared" si="216"/>
        <v>b</v>
      </c>
      <c r="AA1103" t="str">
        <f t="shared" si="217"/>
        <v>const W1900VinaAlabamaINF364A= L.marker([34.37671,-86.95441], {icon: dp_lx}).bindPopup('Vina, Alabama&lt;br&gt;&lt;span style=font-size:11px&gt;White 1900-44&lt;/span&gt;&lt;br&gt;INF364A non-DASS').addTo(W1900);</v>
      </c>
      <c r="AG1103" t="s">
        <v>8804</v>
      </c>
      <c r="BL1103" t="s">
        <v>6055</v>
      </c>
    </row>
    <row r="1104" spans="1:64">
      <c r="A1104" s="30" t="s">
        <v>5326</v>
      </c>
      <c r="B1104" s="31" t="s">
        <v>2211</v>
      </c>
      <c r="C1104" s="31"/>
      <c r="D1104" t="s">
        <v>3937</v>
      </c>
      <c r="F1104" s="46" t="s">
        <v>2212</v>
      </c>
      <c r="G1104" s="31" t="s">
        <v>5298</v>
      </c>
      <c r="H1104" s="31"/>
      <c r="I1104" s="51">
        <v>-87.552840000000003</v>
      </c>
      <c r="J1104" s="51">
        <v>33.401470000000003</v>
      </c>
      <c r="K1104" s="32"/>
      <c r="L1104" s="32"/>
      <c r="M1104" s="32"/>
      <c r="N1104" t="str">
        <f t="shared" si="219"/>
        <v>Bessemer, Alabama&lt;br&gt;&lt;span style=font-size:11px&gt;White 1900-44&lt;/span&gt;&lt;br&gt;INF370B non-DASS</v>
      </c>
      <c r="O1104" t="str">
        <f t="shared" si="211"/>
        <v>W1900BessemerAlabamaINF370B</v>
      </c>
      <c r="R1104" t="str">
        <f t="shared" si="220"/>
        <v>dp</v>
      </c>
      <c r="S1104" t="str">
        <f t="shared" si="212"/>
        <v>ar</v>
      </c>
      <c r="T1104" t="str">
        <f t="shared" si="218"/>
        <v>r0</v>
      </c>
      <c r="U1104" t="str">
        <f>IF(M1104="consonant",#REF!,"")</f>
        <v/>
      </c>
      <c r="V1104" t="str">
        <f t="shared" si="213"/>
        <v>lx</v>
      </c>
      <c r="W1104" t="str">
        <f t="shared" si="214"/>
        <v>bk</v>
      </c>
      <c r="X1104" t="str">
        <f t="shared" si="215"/>
        <v>ho</v>
      </c>
      <c r="Y1104" t="str">
        <f t="shared" si="216"/>
        <v>b</v>
      </c>
      <c r="AA1104" t="str">
        <f t="shared" si="217"/>
        <v>const W1900BessemerAlabamaINF370B= L.marker([33.40147,-87.55284], {icon: dp_lx}).bindPopup('Bessemer, Alabama&lt;br&gt;&lt;span style=font-size:11px&gt;White 1900-44&lt;/span&gt;&lt;br&gt;INF370B non-DASS').addTo(W1900);</v>
      </c>
      <c r="AG1104" t="s">
        <v>8805</v>
      </c>
      <c r="BL1104" t="s">
        <v>6056</v>
      </c>
    </row>
    <row r="1105" spans="1:64">
      <c r="A1105" s="30" t="s">
        <v>5326</v>
      </c>
      <c r="B1105" s="31" t="s">
        <v>2213</v>
      </c>
      <c r="C1105" s="31"/>
      <c r="D1105" t="s">
        <v>3937</v>
      </c>
      <c r="F1105" s="46" t="s">
        <v>1407</v>
      </c>
      <c r="G1105" s="31" t="s">
        <v>5298</v>
      </c>
      <c r="H1105" s="31"/>
      <c r="I1105" s="51">
        <v>-87.023970000000006</v>
      </c>
      <c r="J1105" s="51">
        <v>33.170119999999997</v>
      </c>
      <c r="K1105" s="32"/>
      <c r="L1105" s="32"/>
      <c r="M1105" s="32"/>
      <c r="N1105" t="str">
        <f t="shared" si="219"/>
        <v>Tuscaloosa, Alabama&lt;br&gt;&lt;span style=font-size:11px&gt;White 1900-44&lt;/span&gt;&lt;br&gt;INF377A non-DASS</v>
      </c>
      <c r="O1105" t="str">
        <f t="shared" si="211"/>
        <v>W1900TuscaloosaAlabamaINF377A</v>
      </c>
      <c r="R1105" t="str">
        <f t="shared" si="220"/>
        <v>dp</v>
      </c>
      <c r="S1105" t="str">
        <f t="shared" si="212"/>
        <v>ar</v>
      </c>
      <c r="T1105" t="str">
        <f t="shared" si="218"/>
        <v>r0</v>
      </c>
      <c r="U1105" t="str">
        <f>IF(M1105="consonant",#REF!,"")</f>
        <v/>
      </c>
      <c r="V1105" t="str">
        <f t="shared" si="213"/>
        <v>lx</v>
      </c>
      <c r="W1105" t="str">
        <f t="shared" si="214"/>
        <v>bk</v>
      </c>
      <c r="X1105" t="str">
        <f t="shared" si="215"/>
        <v>ho</v>
      </c>
      <c r="Y1105" t="str">
        <f t="shared" si="216"/>
        <v>b</v>
      </c>
      <c r="AA1105" t="str">
        <f t="shared" si="217"/>
        <v>const W1900TuscaloosaAlabamaINF377A= L.marker([33.17012,-87.02397], {icon: dp_lx}).bindPopup('Tuscaloosa, Alabama&lt;br&gt;&lt;span style=font-size:11px&gt;White 1900-44&lt;/span&gt;&lt;br&gt;INF377A non-DASS').addTo(W1900);</v>
      </c>
      <c r="AG1105" t="s">
        <v>8806</v>
      </c>
      <c r="BL1105" t="s">
        <v>6057</v>
      </c>
    </row>
    <row r="1106" spans="1:64">
      <c r="A1106" s="30" t="s">
        <v>5326</v>
      </c>
      <c r="B1106" s="31" t="s">
        <v>2625</v>
      </c>
      <c r="C1106" s="31"/>
      <c r="D1106" t="s">
        <v>3937</v>
      </c>
      <c r="F1106" s="46" t="s">
        <v>2624</v>
      </c>
      <c r="G1106" s="31" t="s">
        <v>5298</v>
      </c>
      <c r="H1106" s="31"/>
      <c r="I1106" s="51">
        <v>-86.459590000000006</v>
      </c>
      <c r="J1106" s="51">
        <v>32.414859999999997</v>
      </c>
      <c r="K1106" s="32"/>
      <c r="L1106" s="32"/>
      <c r="M1106" s="32"/>
      <c r="N1106" t="str">
        <f t="shared" si="219"/>
        <v>Selma, Alabama&lt;br&gt;&lt;span style=font-size:11px&gt;White 1900-44&lt;/span&gt;&lt;br&gt;INF404 non-DASS</v>
      </c>
      <c r="O1106" t="str">
        <f t="shared" si="211"/>
        <v>W1900SelmaAlabamaINF404</v>
      </c>
      <c r="R1106" t="str">
        <f t="shared" si="220"/>
        <v>dp</v>
      </c>
      <c r="S1106" t="str">
        <f t="shared" si="212"/>
        <v>ar</v>
      </c>
      <c r="T1106" t="str">
        <f t="shared" si="218"/>
        <v>r0</v>
      </c>
      <c r="U1106" t="str">
        <f>IF(M1106="consonant",#REF!,"")</f>
        <v/>
      </c>
      <c r="V1106" t="str">
        <f t="shared" si="213"/>
        <v>lx</v>
      </c>
      <c r="W1106" t="str">
        <f t="shared" si="214"/>
        <v>bk</v>
      </c>
      <c r="X1106" t="str">
        <f t="shared" si="215"/>
        <v>ho</v>
      </c>
      <c r="Y1106" t="str">
        <f t="shared" si="216"/>
        <v>b</v>
      </c>
      <c r="AA1106" t="str">
        <f t="shared" si="217"/>
        <v>const W1900SelmaAlabamaINF404= L.marker([32.41486,-86.45959], {icon: dp_lx}).bindPopup('Selma, Alabama&lt;br&gt;&lt;span style=font-size:11px&gt;White 1900-44&lt;/span&gt;&lt;br&gt;INF404 non-DASS').addTo(W1900);</v>
      </c>
      <c r="AG1106" t="s">
        <v>8807</v>
      </c>
      <c r="BL1106" t="s">
        <v>6058</v>
      </c>
    </row>
    <row r="1107" spans="1:64">
      <c r="A1107" s="30" t="s">
        <v>5326</v>
      </c>
      <c r="B1107" s="31" t="s">
        <v>2268</v>
      </c>
      <c r="C1107" s="31"/>
      <c r="D1107" t="s">
        <v>3937</v>
      </c>
      <c r="F1107" s="46" t="s">
        <v>2270</v>
      </c>
      <c r="G1107" s="31" t="s">
        <v>5304</v>
      </c>
      <c r="H1107" s="31"/>
      <c r="I1107" s="51">
        <v>-88.197500000000005</v>
      </c>
      <c r="J1107" s="51">
        <v>30.966809999999999</v>
      </c>
      <c r="K1107" s="32"/>
      <c r="L1107" s="32"/>
      <c r="M1107" s="32"/>
      <c r="N1107" t="str">
        <f t="shared" si="219"/>
        <v>Laurel Hill, Florida&lt;br&gt;&lt;span style=font-size:11px&gt;White 1900-44&lt;/span&gt;&lt;br&gt;INF465 non-DASS</v>
      </c>
      <c r="O1107" t="str">
        <f t="shared" si="211"/>
        <v>W1900LaurelHillFloridaINF465</v>
      </c>
      <c r="R1107" t="str">
        <f t="shared" si="220"/>
        <v>dp</v>
      </c>
      <c r="S1107" t="str">
        <f t="shared" si="212"/>
        <v>ar</v>
      </c>
      <c r="T1107" t="str">
        <f t="shared" si="218"/>
        <v>r0</v>
      </c>
      <c r="U1107" t="str">
        <f>IF(M1107="consonant",#REF!,"")</f>
        <v/>
      </c>
      <c r="V1107" t="str">
        <f t="shared" si="213"/>
        <v>lx</v>
      </c>
      <c r="W1107" t="str">
        <f t="shared" si="214"/>
        <v>bk</v>
      </c>
      <c r="X1107" t="str">
        <f t="shared" si="215"/>
        <v>ho</v>
      </c>
      <c r="Y1107" t="str">
        <f t="shared" si="216"/>
        <v>b</v>
      </c>
      <c r="AA1107" t="str">
        <f t="shared" si="217"/>
        <v>const W1900LaurelHillFloridaINF465= L.marker([30.96681,-88.1975], {icon: dp_lx}).bindPopup('Laurel Hill, Florida&lt;br&gt;&lt;span style=font-size:11px&gt;White 1900-44&lt;/span&gt;&lt;br&gt;INF465 non-DASS').addTo(W1900);</v>
      </c>
      <c r="AG1107" t="s">
        <v>8808</v>
      </c>
      <c r="BL1107" t="s">
        <v>6059</v>
      </c>
    </row>
    <row r="1108" spans="1:64">
      <c r="A1108" s="30" t="s">
        <v>5326</v>
      </c>
      <c r="B1108" s="31" t="s">
        <v>2286</v>
      </c>
      <c r="C1108" s="31"/>
      <c r="D1108" t="s">
        <v>3937</v>
      </c>
      <c r="F1108" s="46" t="s">
        <v>2288</v>
      </c>
      <c r="G1108" s="31" t="s">
        <v>1505</v>
      </c>
      <c r="H1108" s="31"/>
      <c r="I1108" s="51">
        <v>-89.595749999999995</v>
      </c>
      <c r="J1108" s="51">
        <v>34.81597</v>
      </c>
      <c r="K1108" s="32"/>
      <c r="L1108" s="32"/>
      <c r="M1108" s="32"/>
      <c r="N1108" t="str">
        <f t="shared" si="219"/>
        <v>Iuka, Mississippi&lt;br&gt;&lt;span style=font-size:11px&gt;White 1900-44&lt;/span&gt;&lt;br&gt;INF520 non-DASS</v>
      </c>
      <c r="O1108" t="str">
        <f t="shared" si="211"/>
        <v>W1900IukaMississippiINF520</v>
      </c>
      <c r="R1108" t="str">
        <f t="shared" si="220"/>
        <v>dp</v>
      </c>
      <c r="S1108" t="str">
        <f t="shared" si="212"/>
        <v>ar</v>
      </c>
      <c r="T1108" t="str">
        <f t="shared" si="218"/>
        <v>r0</v>
      </c>
      <c r="U1108" t="str">
        <f>IF(M1108="consonant",#REF!,"")</f>
        <v/>
      </c>
      <c r="V1108" t="str">
        <f t="shared" si="213"/>
        <v>lx</v>
      </c>
      <c r="W1108" t="str">
        <f t="shared" si="214"/>
        <v>bk</v>
      </c>
      <c r="X1108" t="str">
        <f t="shared" si="215"/>
        <v>ho</v>
      </c>
      <c r="Y1108" t="str">
        <f t="shared" si="216"/>
        <v>b</v>
      </c>
      <c r="AA1108" t="str">
        <f t="shared" si="217"/>
        <v>const W1900IukaMississippiINF520= L.marker([34.81597,-89.59575], {icon: dp_lx}).bindPopup('Iuka, Mississippi&lt;br&gt;&lt;span style=font-size:11px&gt;White 1900-44&lt;/span&gt;&lt;br&gt;INF520 non-DASS').addTo(W1900);</v>
      </c>
      <c r="AG1108" t="s">
        <v>8809</v>
      </c>
      <c r="BL1108" t="s">
        <v>6060</v>
      </c>
    </row>
    <row r="1109" spans="1:64">
      <c r="A1109" s="30" t="s">
        <v>5326</v>
      </c>
      <c r="B1109" s="31" t="s">
        <v>2316</v>
      </c>
      <c r="C1109" s="31"/>
      <c r="D1109" t="s">
        <v>3937</v>
      </c>
      <c r="F1109" s="46" t="s">
        <v>2317</v>
      </c>
      <c r="G1109" s="31" t="s">
        <v>1505</v>
      </c>
      <c r="H1109" s="31"/>
      <c r="I1109" s="51">
        <v>-90.440730000000002</v>
      </c>
      <c r="J1109" s="51">
        <v>31.08766</v>
      </c>
      <c r="K1109" s="32"/>
      <c r="L1109" s="32"/>
      <c r="M1109" s="32"/>
      <c r="N1109" t="str">
        <f t="shared" si="219"/>
        <v>Baxterville, Mississippi&lt;br&gt;&lt;span style=font-size:11px&gt;White 1900-44&lt;/span&gt;&lt;br&gt;INF603 non-DASS</v>
      </c>
      <c r="O1109" t="str">
        <f t="shared" si="211"/>
        <v>W1900BaxtervilleMississippiINF603</v>
      </c>
      <c r="R1109" t="str">
        <f t="shared" si="220"/>
        <v>dp</v>
      </c>
      <c r="S1109" t="str">
        <f t="shared" si="212"/>
        <v>ar</v>
      </c>
      <c r="T1109" t="str">
        <f t="shared" si="218"/>
        <v>r0</v>
      </c>
      <c r="U1109" t="str">
        <f>IF(M1109="consonant",#REF!,"")</f>
        <v/>
      </c>
      <c r="V1109" t="str">
        <f t="shared" si="213"/>
        <v>lx</v>
      </c>
      <c r="W1109" t="str">
        <f t="shared" si="214"/>
        <v>bk</v>
      </c>
      <c r="X1109" t="str">
        <f t="shared" si="215"/>
        <v>ho</v>
      </c>
      <c r="Y1109" t="str">
        <f t="shared" si="216"/>
        <v>b</v>
      </c>
      <c r="AA1109" t="str">
        <f t="shared" si="217"/>
        <v>const W1900BaxtervilleMississippiINF603= L.marker([31.08766,-90.44073], {icon: dp_lx}).bindPopup('Baxterville, Mississippi&lt;br&gt;&lt;span style=font-size:11px&gt;White 1900-44&lt;/span&gt;&lt;br&gt;INF603 non-DASS').addTo(W1900);</v>
      </c>
      <c r="AG1109" t="s">
        <v>8810</v>
      </c>
      <c r="BL1109" t="s">
        <v>6061</v>
      </c>
    </row>
    <row r="1110" spans="1:64">
      <c r="A1110" s="30" t="s">
        <v>5326</v>
      </c>
      <c r="B1110" s="31" t="s">
        <v>2318</v>
      </c>
      <c r="C1110" s="31"/>
      <c r="D1110" t="s">
        <v>3937</v>
      </c>
      <c r="F1110" s="46" t="s">
        <v>2319</v>
      </c>
      <c r="G1110" s="31" t="s">
        <v>1505</v>
      </c>
      <c r="H1110" s="31"/>
      <c r="I1110" s="51">
        <v>-88.687659999999994</v>
      </c>
      <c r="J1110" s="51">
        <v>31.579080000000001</v>
      </c>
      <c r="K1110" s="32"/>
      <c r="L1110" s="32"/>
      <c r="M1110" s="32"/>
      <c r="N1110" t="str">
        <f t="shared" si="219"/>
        <v>Brookhaven, Mississippi&lt;br&gt;&lt;span style=font-size:11px&gt;White 1900-44&lt;/span&gt;&lt;br&gt;INF608 non-DASS</v>
      </c>
      <c r="O1110" t="str">
        <f t="shared" si="211"/>
        <v>W1900BrookhavenMississippiINF608</v>
      </c>
      <c r="R1110" t="str">
        <f t="shared" si="220"/>
        <v>dp</v>
      </c>
      <c r="S1110" t="str">
        <f t="shared" si="212"/>
        <v>ar</v>
      </c>
      <c r="T1110" t="str">
        <f t="shared" si="218"/>
        <v>r0</v>
      </c>
      <c r="U1110" t="str">
        <f>IF(M1110="consonant",#REF!,"")</f>
        <v/>
      </c>
      <c r="V1110" t="str">
        <f t="shared" si="213"/>
        <v>lx</v>
      </c>
      <c r="W1110" t="str">
        <f t="shared" si="214"/>
        <v>bk</v>
      </c>
      <c r="X1110" t="str">
        <f t="shared" si="215"/>
        <v>ho</v>
      </c>
      <c r="Y1110" t="str">
        <f t="shared" si="216"/>
        <v>b</v>
      </c>
      <c r="AA1110" t="str">
        <f t="shared" si="217"/>
        <v>const W1900BrookhavenMississippiINF608= L.marker([31.57908,-88.68766], {icon: dp_lx}).bindPopup('Brookhaven, Mississippi&lt;br&gt;&lt;span style=font-size:11px&gt;White 1900-44&lt;/span&gt;&lt;br&gt;INF608 non-DASS').addTo(W1900);</v>
      </c>
      <c r="AG1110" t="s">
        <v>8811</v>
      </c>
      <c r="BL1110" t="s">
        <v>6062</v>
      </c>
    </row>
    <row r="1111" spans="1:64">
      <c r="A1111" s="30" t="s">
        <v>5326</v>
      </c>
      <c r="B1111" s="31" t="s">
        <v>2320</v>
      </c>
      <c r="C1111" s="31"/>
      <c r="D1111" t="s">
        <v>3937</v>
      </c>
      <c r="F1111" s="46" t="s">
        <v>2321</v>
      </c>
      <c r="G1111" s="31" t="s">
        <v>1505</v>
      </c>
      <c r="H1111" s="31"/>
      <c r="I1111" s="51">
        <v>-89.654750000000007</v>
      </c>
      <c r="J1111" s="51">
        <v>30.539619999999999</v>
      </c>
      <c r="K1111" s="32"/>
      <c r="L1111" s="32"/>
      <c r="M1111" s="32"/>
      <c r="N1111" t="str">
        <f t="shared" si="219"/>
        <v>Vancleave, Mississippi&lt;br&gt;&lt;span style=font-size:11px&gt;White 1900-44&lt;/span&gt;&lt;br&gt;INF616 non-DASS</v>
      </c>
      <c r="O1111" t="str">
        <f t="shared" si="211"/>
        <v>W1900VancleaveMississippiINF616</v>
      </c>
      <c r="R1111" t="str">
        <f t="shared" si="220"/>
        <v>dp</v>
      </c>
      <c r="S1111" t="str">
        <f t="shared" si="212"/>
        <v>ar</v>
      </c>
      <c r="T1111" t="str">
        <f t="shared" si="218"/>
        <v>r0</v>
      </c>
      <c r="U1111" t="str">
        <f>IF(M1111="consonant",#REF!,"")</f>
        <v/>
      </c>
      <c r="V1111" t="str">
        <f t="shared" si="213"/>
        <v>lx</v>
      </c>
      <c r="W1111" t="str">
        <f t="shared" si="214"/>
        <v>bk</v>
      </c>
      <c r="X1111" t="str">
        <f t="shared" si="215"/>
        <v>ho</v>
      </c>
      <c r="Y1111" t="str">
        <f t="shared" si="216"/>
        <v>b</v>
      </c>
      <c r="AA1111" t="str">
        <f t="shared" si="217"/>
        <v>const W1900VancleaveMississippiINF616= L.marker([30.53962,-89.65475], {icon: dp_lx}).bindPopup('Vancleave, Mississippi&lt;br&gt;&lt;span style=font-size:11px&gt;White 1900-44&lt;/span&gt;&lt;br&gt;INF616 non-DASS').addTo(W1900);</v>
      </c>
      <c r="AG1111" t="s">
        <v>8812</v>
      </c>
      <c r="BL1111" t="s">
        <v>6063</v>
      </c>
    </row>
    <row r="1112" spans="1:64">
      <c r="A1112" s="30" t="s">
        <v>5326</v>
      </c>
      <c r="B1112" s="31" t="s">
        <v>2326</v>
      </c>
      <c r="C1112" s="31"/>
      <c r="D1112" t="s">
        <v>3937</v>
      </c>
      <c r="F1112" s="46" t="s">
        <v>2327</v>
      </c>
      <c r="G1112" s="31" t="s">
        <v>1505</v>
      </c>
      <c r="H1112" s="31"/>
      <c r="I1112" s="51">
        <v>-89.904200000000003</v>
      </c>
      <c r="J1112" s="51">
        <v>30.618179999999999</v>
      </c>
      <c r="K1112" s="32"/>
      <c r="L1112" s="32"/>
      <c r="M1112" s="32"/>
      <c r="N1112" t="str">
        <f t="shared" si="219"/>
        <v>Carriere, Mississippi&lt;br&gt;&lt;span style=font-size:11px&gt;White 1900-44&lt;/span&gt;&lt;br&gt;INF628 non-DASS</v>
      </c>
      <c r="O1112" t="str">
        <f t="shared" si="211"/>
        <v>W1900CarriereMississippiINF628</v>
      </c>
      <c r="R1112" t="str">
        <f t="shared" si="220"/>
        <v>dp</v>
      </c>
      <c r="S1112" t="str">
        <f t="shared" si="212"/>
        <v>ar</v>
      </c>
      <c r="T1112" t="str">
        <f t="shared" si="218"/>
        <v>r0</v>
      </c>
      <c r="U1112" t="str">
        <f>IF(M1112="consonant",#REF!,"")</f>
        <v/>
      </c>
      <c r="V1112" t="str">
        <f t="shared" si="213"/>
        <v>lx</v>
      </c>
      <c r="W1112" t="str">
        <f t="shared" si="214"/>
        <v>bk</v>
      </c>
      <c r="X1112" t="str">
        <f t="shared" si="215"/>
        <v>ho</v>
      </c>
      <c r="Y1112" t="str">
        <f t="shared" si="216"/>
        <v>b</v>
      </c>
      <c r="AA1112" t="str">
        <f t="shared" si="217"/>
        <v>const W1900CarriereMississippiINF628= L.marker([30.61818,-89.9042], {icon: dp_lx}).bindPopup('Carriere, Mississippi&lt;br&gt;&lt;span style=font-size:11px&gt;White 1900-44&lt;/span&gt;&lt;br&gt;INF628 non-DASS').addTo(W1900);</v>
      </c>
      <c r="AG1112" t="s">
        <v>8813</v>
      </c>
      <c r="BL1112" t="s">
        <v>6064</v>
      </c>
    </row>
    <row r="1113" spans="1:64">
      <c r="A1113" s="30" t="s">
        <v>5326</v>
      </c>
      <c r="B1113" s="31" t="s">
        <v>2347</v>
      </c>
      <c r="C1113" s="31"/>
      <c r="D1113" t="s">
        <v>3937</v>
      </c>
      <c r="F1113" s="46" t="s">
        <v>1506</v>
      </c>
      <c r="G1113" s="31" t="s">
        <v>2751</v>
      </c>
      <c r="H1113" s="31"/>
      <c r="I1113" s="51">
        <v>-94.339129999999997</v>
      </c>
      <c r="J1113" s="51">
        <v>35.928420000000003</v>
      </c>
      <c r="K1113" s="32"/>
      <c r="L1113" s="32"/>
      <c r="M1113" s="32"/>
      <c r="N1113" t="str">
        <f t="shared" si="219"/>
        <v>Blythesville, Arkansas&lt;br&gt;&lt;span style=font-size:11px&gt;White 1900-44&lt;/span&gt;&lt;br&gt;INF677 non-DASS</v>
      </c>
      <c r="O1113" t="str">
        <f t="shared" si="211"/>
        <v>W1900BlythesvilleArkansasINF677</v>
      </c>
      <c r="R1113" t="str">
        <f t="shared" si="220"/>
        <v>dp</v>
      </c>
      <c r="S1113" t="str">
        <f t="shared" si="212"/>
        <v>ar</v>
      </c>
      <c r="T1113" t="str">
        <f t="shared" si="218"/>
        <v>r0</v>
      </c>
      <c r="U1113" t="str">
        <f>IF(M1113="consonant",#REF!,"")</f>
        <v/>
      </c>
      <c r="V1113" t="str">
        <f t="shared" si="213"/>
        <v>lx</v>
      </c>
      <c r="W1113" t="str">
        <f t="shared" si="214"/>
        <v>bk</v>
      </c>
      <c r="X1113" t="str">
        <f t="shared" si="215"/>
        <v>ho</v>
      </c>
      <c r="Y1113" t="str">
        <f t="shared" si="216"/>
        <v>b</v>
      </c>
      <c r="AA1113" t="str">
        <f t="shared" si="217"/>
        <v>const W1900BlythesvilleArkansasINF677= L.marker([35.92842,-94.33913], {icon: dp_lx}).bindPopup('Blythesville, Arkansas&lt;br&gt;&lt;span style=font-size:11px&gt;White 1900-44&lt;/span&gt;&lt;br&gt;INF677 non-DASS').addTo(W1900);</v>
      </c>
      <c r="AG1113" t="s">
        <v>8814</v>
      </c>
      <c r="BL1113" t="s">
        <v>6065</v>
      </c>
    </row>
    <row r="1114" spans="1:64">
      <c r="A1114" s="30" t="s">
        <v>5326</v>
      </c>
      <c r="B1114" s="31" t="s">
        <v>2370</v>
      </c>
      <c r="C1114" s="31"/>
      <c r="D1114" t="s">
        <v>3937</v>
      </c>
      <c r="F1114" s="46" t="s">
        <v>2371</v>
      </c>
      <c r="G1114" s="31" t="s">
        <v>2751</v>
      </c>
      <c r="H1114" s="31"/>
      <c r="I1114" s="51">
        <v>-98.163610000000006</v>
      </c>
      <c r="J1114" s="51">
        <v>34.03678</v>
      </c>
      <c r="K1114" s="32"/>
      <c r="L1114" s="32"/>
      <c r="M1114" s="32"/>
      <c r="N1114" t="str">
        <f t="shared" si="219"/>
        <v>De Queen, Arkansas&lt;br&gt;&lt;span style=font-size:11px&gt;White 1900-44&lt;/span&gt;&lt;br&gt;INF742 non-DASS</v>
      </c>
      <c r="O1114" t="str">
        <f t="shared" si="211"/>
        <v>W1900DeQueenArkansasINF742</v>
      </c>
      <c r="R1114" t="str">
        <f t="shared" si="220"/>
        <v>dp</v>
      </c>
      <c r="S1114" t="str">
        <f t="shared" si="212"/>
        <v>ar</v>
      </c>
      <c r="T1114" t="str">
        <f t="shared" si="218"/>
        <v>r0</v>
      </c>
      <c r="U1114" t="str">
        <f>IF(M1114="consonant",#REF!,"")</f>
        <v/>
      </c>
      <c r="V1114" t="str">
        <f t="shared" si="213"/>
        <v>lx</v>
      </c>
      <c r="W1114" t="str">
        <f t="shared" si="214"/>
        <v>bk</v>
      </c>
      <c r="X1114" t="str">
        <f t="shared" si="215"/>
        <v>ho</v>
      </c>
      <c r="Y1114" t="str">
        <f t="shared" si="216"/>
        <v>b</v>
      </c>
      <c r="AA1114" t="str">
        <f t="shared" si="217"/>
        <v>const W1900DeQueenArkansasINF742= L.marker([34.03678,-98.16361], {icon: dp_lx}).bindPopup('De Queen, Arkansas&lt;br&gt;&lt;span style=font-size:11px&gt;White 1900-44&lt;/span&gt;&lt;br&gt;INF742 non-DASS').addTo(W1900);</v>
      </c>
      <c r="AG1114" t="s">
        <v>8815</v>
      </c>
      <c r="BL1114" t="s">
        <v>6066</v>
      </c>
    </row>
    <row r="1115" spans="1:64">
      <c r="A1115" s="30" t="s">
        <v>5326</v>
      </c>
      <c r="B1115" s="31" t="s">
        <v>2442</v>
      </c>
      <c r="C1115" s="31"/>
      <c r="D1115" t="s">
        <v>3937</v>
      </c>
      <c r="F1115" s="46" t="s">
        <v>1595</v>
      </c>
      <c r="G1115" s="31" t="s">
        <v>5294</v>
      </c>
      <c r="H1115" s="31"/>
      <c r="I1115" s="51">
        <v>-85.388329999999996</v>
      </c>
      <c r="J1115" s="51">
        <v>26.301559999999998</v>
      </c>
      <c r="K1115" s="32"/>
      <c r="L1115" s="32"/>
      <c r="M1115" s="32"/>
      <c r="N1115" t="str">
        <f t="shared" si="219"/>
        <v>Edinburg, Texas&lt;br&gt;&lt;span style=font-size:11px&gt;White 1900-44&lt;/span&gt;&lt;br&gt;INF908A non-DASS</v>
      </c>
      <c r="O1115" t="str">
        <f t="shared" si="211"/>
        <v>W1900EdinburgTexasINF908A</v>
      </c>
      <c r="R1115" t="str">
        <f t="shared" si="220"/>
        <v>dp</v>
      </c>
      <c r="S1115" t="str">
        <f t="shared" si="212"/>
        <v>ar</v>
      </c>
      <c r="T1115" t="str">
        <f t="shared" si="218"/>
        <v>r0</v>
      </c>
      <c r="U1115" t="str">
        <f>IF(M1115="consonant",#REF!,"")</f>
        <v/>
      </c>
      <c r="V1115" t="str">
        <f t="shared" si="213"/>
        <v>lx</v>
      </c>
      <c r="W1115" t="str">
        <f t="shared" si="214"/>
        <v>bk</v>
      </c>
      <c r="X1115" t="str">
        <f t="shared" si="215"/>
        <v>ho</v>
      </c>
      <c r="Y1115" t="str">
        <f t="shared" si="216"/>
        <v>b</v>
      </c>
      <c r="AA1115" t="str">
        <f t="shared" si="217"/>
        <v>const W1900EdinburgTexasINF908A= L.marker([26.30156,-85.38833], {icon: dp_lx}).bindPopup('Edinburg, Texas&lt;br&gt;&lt;span style=font-size:11px&gt;White 1900-44&lt;/span&gt;&lt;br&gt;INF908A non-DASS').addTo(W1900);</v>
      </c>
      <c r="AG1115" t="s">
        <v>8816</v>
      </c>
      <c r="BL1115" t="s">
        <v>6067</v>
      </c>
    </row>
    <row r="1116" spans="1:64">
      <c r="A1116" s="30" t="s">
        <v>5326</v>
      </c>
      <c r="B1116" s="31" t="s">
        <v>1999</v>
      </c>
      <c r="C1116" s="31"/>
      <c r="D1116" t="s">
        <v>3937</v>
      </c>
      <c r="F1116" s="46" t="s">
        <v>1621</v>
      </c>
      <c r="G1116" s="31" t="s">
        <v>904</v>
      </c>
      <c r="H1116" s="31"/>
      <c r="I1116" s="51">
        <v>-84.430660000000003</v>
      </c>
      <c r="J1116" s="51">
        <v>35.376429999999999</v>
      </c>
      <c r="K1116" s="32"/>
      <c r="L1116" s="32"/>
      <c r="M1116" s="32"/>
      <c r="N1116" t="str">
        <f t="shared" si="219"/>
        <v>Dunlap, Tennessee&lt;br&gt;&lt;span style=font-size:11px&gt;White 1900-44&lt;/span&gt;&lt;br&gt;INF059 non-DASS</v>
      </c>
      <c r="O1116" t="str">
        <f t="shared" si="211"/>
        <v>W1900DunlapTennesseeINF059</v>
      </c>
      <c r="R1116" t="str">
        <f t="shared" si="220"/>
        <v>dp</v>
      </c>
      <c r="S1116" t="str">
        <f t="shared" si="212"/>
        <v>ar</v>
      </c>
      <c r="T1116" t="str">
        <f t="shared" si="218"/>
        <v>r0</v>
      </c>
      <c r="U1116" t="str">
        <f>IF(M1116="consonant",#REF!,"")</f>
        <v/>
      </c>
      <c r="V1116" t="str">
        <f t="shared" si="213"/>
        <v>lx</v>
      </c>
      <c r="W1116" t="str">
        <f t="shared" si="214"/>
        <v>bk</v>
      </c>
      <c r="X1116" t="str">
        <f t="shared" si="215"/>
        <v>ho</v>
      </c>
      <c r="Y1116" t="str">
        <f t="shared" si="216"/>
        <v>b</v>
      </c>
      <c r="AA1116" t="str">
        <f t="shared" si="217"/>
        <v>const W1900DunlapTennesseeINF059= L.marker([35.37643,-84.43066], {icon: dp_lx}).bindPopup('Dunlap, Tennessee&lt;br&gt;&lt;span style=font-size:11px&gt;White 1900-44&lt;/span&gt;&lt;br&gt;INF059 non-DASS').addTo(W1900);</v>
      </c>
      <c r="AG1116" t="s">
        <v>8817</v>
      </c>
      <c r="BL1116" t="s">
        <v>6068</v>
      </c>
    </row>
    <row r="1117" spans="1:64">
      <c r="A1117" s="30" t="s">
        <v>5326</v>
      </c>
      <c r="B1117" s="31" t="s">
        <v>2006</v>
      </c>
      <c r="C1117" s="31"/>
      <c r="D1117" t="s">
        <v>3937</v>
      </c>
      <c r="F1117" s="46" t="s">
        <v>2007</v>
      </c>
      <c r="G1117" s="31" t="s">
        <v>5289</v>
      </c>
      <c r="H1117" s="31"/>
      <c r="I1117" s="51">
        <v>-85.166650000000004</v>
      </c>
      <c r="J1117" s="51">
        <v>34.167819999999999</v>
      </c>
      <c r="K1117" s="32"/>
      <c r="L1117" s="32"/>
      <c r="M1117" s="32"/>
      <c r="N1117" t="str">
        <f t="shared" si="219"/>
        <v>Hickory Flat, Georgia&lt;br&gt;&lt;span style=font-size:11px&gt;White 1900-44&lt;/span&gt;&lt;br&gt;INF070 non-DASS</v>
      </c>
      <c r="O1117" t="str">
        <f t="shared" si="211"/>
        <v>W1900HickoryFlatGeorgiaINF070</v>
      </c>
      <c r="R1117" t="str">
        <f t="shared" si="220"/>
        <v>dp</v>
      </c>
      <c r="S1117" t="str">
        <f t="shared" si="212"/>
        <v>ar</v>
      </c>
      <c r="T1117" t="str">
        <f t="shared" si="218"/>
        <v>r0</v>
      </c>
      <c r="U1117" t="str">
        <f>IF(M1117="consonant",#REF!,"")</f>
        <v/>
      </c>
      <c r="V1117" t="str">
        <f t="shared" si="213"/>
        <v>lx</v>
      </c>
      <c r="W1117" t="str">
        <f t="shared" si="214"/>
        <v>bk</v>
      </c>
      <c r="X1117" t="str">
        <f t="shared" si="215"/>
        <v>ho</v>
      </c>
      <c r="Y1117" t="str">
        <f t="shared" si="216"/>
        <v>b</v>
      </c>
      <c r="AA1117" t="str">
        <f t="shared" si="217"/>
        <v>const W1900HickoryFlatGeorgiaINF070= L.marker([34.16782,-85.16665], {icon: dp_lx}).bindPopup('Hickory Flat, Georgia&lt;br&gt;&lt;span style=font-size:11px&gt;White 1900-44&lt;/span&gt;&lt;br&gt;INF070 non-DASS').addTo(W1900);</v>
      </c>
      <c r="AG1117" t="s">
        <v>8818</v>
      </c>
      <c r="BL1117" t="s">
        <v>6069</v>
      </c>
    </row>
    <row r="1118" spans="1:64">
      <c r="A1118" s="30" t="s">
        <v>5326</v>
      </c>
      <c r="B1118" s="31" t="s">
        <v>2048</v>
      </c>
      <c r="C1118" s="31"/>
      <c r="D1118" t="s">
        <v>3937</v>
      </c>
      <c r="F1118" s="46" t="s">
        <v>2049</v>
      </c>
      <c r="G1118" s="31" t="s">
        <v>5289</v>
      </c>
      <c r="H1118" s="31"/>
      <c r="I1118" s="51">
        <v>-83.974270000000004</v>
      </c>
      <c r="J1118" s="51">
        <v>34.002670000000002</v>
      </c>
      <c r="K1118" s="32"/>
      <c r="L1118" s="32"/>
      <c r="M1118" s="32"/>
      <c r="N1118" t="str">
        <f t="shared" si="219"/>
        <v>Rockmart, Georgia&lt;br&gt;&lt;span style=font-size:11px&gt;White 1900-44&lt;/span&gt;&lt;br&gt;INF107 non-DASS</v>
      </c>
      <c r="O1118" t="str">
        <f t="shared" si="211"/>
        <v>W1900RockmartGeorgiaINF107</v>
      </c>
      <c r="R1118" t="str">
        <f t="shared" si="220"/>
        <v>dp</v>
      </c>
      <c r="S1118" t="str">
        <f t="shared" si="212"/>
        <v>ar</v>
      </c>
      <c r="T1118" t="str">
        <f t="shared" si="218"/>
        <v>r0</v>
      </c>
      <c r="U1118" t="str">
        <f>IF(M1118="consonant",#REF!,"")</f>
        <v/>
      </c>
      <c r="V1118" t="str">
        <f t="shared" si="213"/>
        <v>lx</v>
      </c>
      <c r="W1118" t="str">
        <f t="shared" si="214"/>
        <v>bk</v>
      </c>
      <c r="X1118" t="str">
        <f t="shared" si="215"/>
        <v>ho</v>
      </c>
      <c r="Y1118" t="str">
        <f t="shared" si="216"/>
        <v>b</v>
      </c>
      <c r="AA1118" t="str">
        <f t="shared" si="217"/>
        <v>const W1900RockmartGeorgiaINF107= L.marker([34.00267,-83.97427], {icon: dp_lx}).bindPopup('Rockmart, Georgia&lt;br&gt;&lt;span style=font-size:11px&gt;White 1900-44&lt;/span&gt;&lt;br&gt;INF107 non-DASS').addTo(W1900);</v>
      </c>
      <c r="AG1118" t="s">
        <v>8819</v>
      </c>
      <c r="BL1118" t="s">
        <v>6070</v>
      </c>
    </row>
    <row r="1119" spans="1:64">
      <c r="A1119" s="30" t="s">
        <v>5326</v>
      </c>
      <c r="B1119" s="31" t="s">
        <v>2055</v>
      </c>
      <c r="C1119" s="31"/>
      <c r="D1119" t="s">
        <v>3937</v>
      </c>
      <c r="F1119" s="46" t="s">
        <v>209</v>
      </c>
      <c r="G1119" s="31" t="s">
        <v>5289</v>
      </c>
      <c r="H1119" s="31"/>
      <c r="I1119" s="51">
        <v>-82.404570000000007</v>
      </c>
      <c r="J1119" s="51">
        <v>33.294249999999998</v>
      </c>
      <c r="K1119" s="32"/>
      <c r="L1119" s="32"/>
      <c r="M1119" s="32"/>
      <c r="N1119" t="str">
        <f t="shared" si="219"/>
        <v>Jackson, Georgia&lt;br&gt;&lt;span style=font-size:11px&gt;White 1900-44&lt;/span&gt;&lt;br&gt;INF119B non-DASS</v>
      </c>
      <c r="O1119" t="str">
        <f t="shared" si="211"/>
        <v>W1900JacksonGeorgiaINF119B</v>
      </c>
      <c r="R1119" t="str">
        <f t="shared" si="220"/>
        <v>dp</v>
      </c>
      <c r="S1119" t="str">
        <f t="shared" si="212"/>
        <v>ar</v>
      </c>
      <c r="T1119" t="str">
        <f t="shared" si="218"/>
        <v>r0</v>
      </c>
      <c r="U1119" t="str">
        <f>IF(M1119="consonant",#REF!,"")</f>
        <v/>
      </c>
      <c r="V1119" t="str">
        <f t="shared" si="213"/>
        <v>lx</v>
      </c>
      <c r="W1119" t="str">
        <f t="shared" si="214"/>
        <v>bk</v>
      </c>
      <c r="X1119" t="str">
        <f t="shared" si="215"/>
        <v>ho</v>
      </c>
      <c r="Y1119" t="str">
        <f t="shared" si="216"/>
        <v>b</v>
      </c>
      <c r="AA1119" t="str">
        <f t="shared" si="217"/>
        <v>const W1900JacksonGeorgiaINF119B= L.marker([33.29425,-82.40457], {icon: dp_lx}).bindPopup('Jackson, Georgia&lt;br&gt;&lt;span style=font-size:11px&gt;White 1900-44&lt;/span&gt;&lt;br&gt;INF119B non-DASS').addTo(W1900);</v>
      </c>
      <c r="AG1119" t="s">
        <v>8820</v>
      </c>
      <c r="BL1119" t="s">
        <v>6071</v>
      </c>
    </row>
    <row r="1120" spans="1:64">
      <c r="A1120" s="30" t="s">
        <v>5326</v>
      </c>
      <c r="B1120" s="31" t="s">
        <v>2062</v>
      </c>
      <c r="C1120" s="31"/>
      <c r="D1120" t="s">
        <v>3937</v>
      </c>
      <c r="F1120" s="46" t="s">
        <v>2063</v>
      </c>
      <c r="G1120" s="31" t="s">
        <v>5289</v>
      </c>
      <c r="H1120" s="31"/>
      <c r="I1120" s="51">
        <v>-82.341560000000001</v>
      </c>
      <c r="J1120" s="51">
        <v>32.866410000000002</v>
      </c>
      <c r="K1120" s="32"/>
      <c r="L1120" s="32"/>
      <c r="M1120" s="32"/>
      <c r="N1120" t="str">
        <f t="shared" si="219"/>
        <v>Wadley, Georgia&lt;br&gt;&lt;span style=font-size:11px&gt;White 1900-44&lt;/span&gt;&lt;br&gt;INF130A non-DASS</v>
      </c>
      <c r="O1120" t="str">
        <f t="shared" si="211"/>
        <v>W1900WadleyGeorgiaINF130A</v>
      </c>
      <c r="R1120" t="str">
        <f t="shared" si="220"/>
        <v>dp</v>
      </c>
      <c r="S1120" t="str">
        <f t="shared" si="212"/>
        <v>ar</v>
      </c>
      <c r="T1120" t="str">
        <f t="shared" si="218"/>
        <v>r0</v>
      </c>
      <c r="U1120" t="str">
        <f>IF(M1120="consonant",#REF!,"")</f>
        <v/>
      </c>
      <c r="V1120" t="str">
        <f t="shared" si="213"/>
        <v>lx</v>
      </c>
      <c r="W1120" t="str">
        <f t="shared" si="214"/>
        <v>bk</v>
      </c>
      <c r="X1120" t="str">
        <f t="shared" si="215"/>
        <v>ho</v>
      </c>
      <c r="Y1120" t="str">
        <f t="shared" si="216"/>
        <v>b</v>
      </c>
      <c r="AA1120" t="str">
        <f t="shared" si="217"/>
        <v>const W1900WadleyGeorgiaINF130A= L.marker([32.86641,-82.34156], {icon: dp_lx}).bindPopup('Wadley, Georgia&lt;br&gt;&lt;span style=font-size:11px&gt;White 1900-44&lt;/span&gt;&lt;br&gt;INF130A non-DASS').addTo(W1900);</v>
      </c>
      <c r="AG1120" t="s">
        <v>8821</v>
      </c>
      <c r="BL1120" t="s">
        <v>6072</v>
      </c>
    </row>
    <row r="1121" spans="1:64">
      <c r="A1121" s="30" t="s">
        <v>5326</v>
      </c>
      <c r="B1121" s="31" t="s">
        <v>2082</v>
      </c>
      <c r="C1121" s="31"/>
      <c r="D1121" t="s">
        <v>3937</v>
      </c>
      <c r="F1121" s="46" t="s">
        <v>2084</v>
      </c>
      <c r="G1121" s="31" t="s">
        <v>5289</v>
      </c>
      <c r="H1121" s="31"/>
      <c r="I1121" s="51">
        <v>-82.112679999999997</v>
      </c>
      <c r="J1121" s="51">
        <v>32.593330000000002</v>
      </c>
      <c r="K1121" s="32"/>
      <c r="L1121" s="32"/>
      <c r="M1121" s="32"/>
      <c r="N1121" t="str">
        <f t="shared" si="219"/>
        <v>Swainsboro, Georgia&lt;br&gt;&lt;span style=font-size:11px&gt;White 1900-44&lt;/span&gt;&lt;br&gt;INF152 non-DASS</v>
      </c>
      <c r="O1121" t="str">
        <f t="shared" si="211"/>
        <v>W1900SwainsboroGeorgiaINF152</v>
      </c>
      <c r="R1121" t="str">
        <f t="shared" si="220"/>
        <v>dp</v>
      </c>
      <c r="S1121" t="str">
        <f t="shared" si="212"/>
        <v>ar</v>
      </c>
      <c r="T1121" t="str">
        <f t="shared" si="218"/>
        <v>r0</v>
      </c>
      <c r="U1121" t="str">
        <f>IF(M1121="consonant",#REF!,"")</f>
        <v/>
      </c>
      <c r="V1121" t="str">
        <f t="shared" si="213"/>
        <v>lx</v>
      </c>
      <c r="W1121" t="str">
        <f t="shared" si="214"/>
        <v>bk</v>
      </c>
      <c r="X1121" t="str">
        <f t="shared" si="215"/>
        <v>ho</v>
      </c>
      <c r="Y1121" t="str">
        <f t="shared" si="216"/>
        <v>b</v>
      </c>
      <c r="AA1121" t="str">
        <f t="shared" si="217"/>
        <v>const W1900SwainsboroGeorgiaINF152= L.marker([32.59333,-82.11268], {icon: dp_lx}).bindPopup('Swainsboro, Georgia&lt;br&gt;&lt;span style=font-size:11px&gt;White 1900-44&lt;/span&gt;&lt;br&gt;INF152 non-DASS').addTo(W1900);</v>
      </c>
      <c r="AG1121" t="s">
        <v>8822</v>
      </c>
      <c r="BL1121" t="s">
        <v>6073</v>
      </c>
    </row>
    <row r="1122" spans="1:64">
      <c r="A1122" s="30" t="s">
        <v>5326</v>
      </c>
      <c r="B1122" s="31" t="s">
        <v>2149</v>
      </c>
      <c r="C1122" s="31"/>
      <c r="D1122" t="s">
        <v>3937</v>
      </c>
      <c r="F1122" s="46" t="s">
        <v>2150</v>
      </c>
      <c r="G1122" s="31" t="s">
        <v>5304</v>
      </c>
      <c r="H1122" s="31"/>
      <c r="I1122" s="51">
        <v>-85.013109999999998</v>
      </c>
      <c r="J1122" s="51">
        <v>29.337620000000001</v>
      </c>
      <c r="K1122" s="32"/>
      <c r="L1122" s="32"/>
      <c r="M1122" s="32"/>
      <c r="N1122" t="str">
        <f t="shared" si="219"/>
        <v>Sparr, Florida&lt;br&gt;&lt;span style=font-size:11px&gt;White 1900-44&lt;/span&gt;&lt;br&gt;INF247 non-DASS</v>
      </c>
      <c r="O1122" t="str">
        <f t="shared" si="211"/>
        <v>W1900SparrFloridaINF247</v>
      </c>
      <c r="R1122" t="str">
        <f t="shared" si="220"/>
        <v>dp</v>
      </c>
      <c r="S1122" t="str">
        <f t="shared" si="212"/>
        <v>ar</v>
      </c>
      <c r="T1122" t="str">
        <f t="shared" si="218"/>
        <v>r0</v>
      </c>
      <c r="U1122" t="str">
        <f>IF(M1122="consonant",#REF!,"")</f>
        <v/>
      </c>
      <c r="V1122" t="str">
        <f t="shared" si="213"/>
        <v>lx</v>
      </c>
      <c r="W1122" t="str">
        <f t="shared" si="214"/>
        <v>bk</v>
      </c>
      <c r="X1122" t="str">
        <f t="shared" si="215"/>
        <v>ho</v>
      </c>
      <c r="Y1122" t="str">
        <f t="shared" si="216"/>
        <v>b</v>
      </c>
      <c r="AA1122" t="str">
        <f t="shared" si="217"/>
        <v>const W1900SparrFloridaINF247= L.marker([29.33762,-85.01311], {icon: dp_lx}).bindPopup('Sparr, Florida&lt;br&gt;&lt;span style=font-size:11px&gt;White 1900-44&lt;/span&gt;&lt;br&gt;INF247 non-DASS').addTo(W1900);</v>
      </c>
      <c r="AG1122" t="s">
        <v>8823</v>
      </c>
      <c r="BL1122" t="s">
        <v>6074</v>
      </c>
    </row>
    <row r="1123" spans="1:64">
      <c r="A1123" s="30" t="s">
        <v>5326</v>
      </c>
      <c r="B1123" s="31" t="s">
        <v>2170</v>
      </c>
      <c r="C1123" s="31"/>
      <c r="D1123" t="s">
        <v>3937</v>
      </c>
      <c r="F1123" s="46" t="s">
        <v>2171</v>
      </c>
      <c r="G1123" s="31" t="s">
        <v>904</v>
      </c>
      <c r="H1123" s="31"/>
      <c r="I1123" s="51">
        <v>-86.881969999999995</v>
      </c>
      <c r="J1123" s="51">
        <v>36.388669999999998</v>
      </c>
      <c r="K1123" s="32"/>
      <c r="L1123" s="32"/>
      <c r="M1123" s="32"/>
      <c r="N1123" t="str">
        <f t="shared" si="219"/>
        <v>Glenobey, Tennessee&lt;br&gt;&lt;span style=font-size:11px&gt;White 1900-44&lt;/span&gt;&lt;br&gt;INF291 non-DASS</v>
      </c>
      <c r="O1123" t="str">
        <f t="shared" ref="O1123:O1186" si="221">A1123&amp;SUBSTITUTE(SUBSTITUTE(SUBSTITUTE(F1123,".","")," ",""),"-","")&amp;SUBSTITUTE(G1123," ","")&amp;SUBSTITUTE(SUBSTITUTE(SUBSTITUTE(B1123,".","")," ",""),"-","")</f>
        <v>W1900GlenobeyTennesseeINF291</v>
      </c>
      <c r="R1123" t="str">
        <f t="shared" si="220"/>
        <v>dp</v>
      </c>
      <c r="S1123" t="str">
        <f t="shared" si="212"/>
        <v>ar</v>
      </c>
      <c r="T1123" t="str">
        <f t="shared" si="218"/>
        <v>r0</v>
      </c>
      <c r="U1123" t="str">
        <f>IF(M1123="consonant",#REF!,"")</f>
        <v/>
      </c>
      <c r="V1123" t="str">
        <f t="shared" si="213"/>
        <v>lx</v>
      </c>
      <c r="W1123" t="str">
        <f t="shared" si="214"/>
        <v>bk</v>
      </c>
      <c r="X1123" t="str">
        <f t="shared" si="215"/>
        <v>ho</v>
      </c>
      <c r="Y1123" t="str">
        <f t="shared" si="216"/>
        <v>b</v>
      </c>
      <c r="AA1123" t="str">
        <f t="shared" si="217"/>
        <v>const W1900GlenobeyTennesseeINF291= L.marker([36.38867,-86.88197], {icon: dp_lx}).bindPopup('Glenobey, Tennessee&lt;br&gt;&lt;span style=font-size:11px&gt;White 1900-44&lt;/span&gt;&lt;br&gt;INF291 non-DASS').addTo(W1900);</v>
      </c>
      <c r="AG1123" t="s">
        <v>8824</v>
      </c>
      <c r="BL1123" t="s">
        <v>6075</v>
      </c>
    </row>
    <row r="1124" spans="1:64">
      <c r="A1124" s="30" t="s">
        <v>5326</v>
      </c>
      <c r="B1124" s="31" t="s">
        <v>2172</v>
      </c>
      <c r="C1124" s="31"/>
      <c r="D1124" t="s">
        <v>3937</v>
      </c>
      <c r="F1124" s="46" t="s">
        <v>99</v>
      </c>
      <c r="G1124" s="31" t="s">
        <v>904</v>
      </c>
      <c r="H1124" s="31"/>
      <c r="I1124" s="51">
        <v>-86.259969999999996</v>
      </c>
      <c r="J1124" s="51">
        <v>36.509059999999998</v>
      </c>
      <c r="K1124" s="32"/>
      <c r="L1124" s="32"/>
      <c r="M1124" s="32"/>
      <c r="N1124" t="str">
        <f t="shared" si="219"/>
        <v>Springfield, Tennessee&lt;br&gt;&lt;span style=font-size:11px&gt;White 1900-44&lt;/span&gt;&lt;br&gt;INF295 non-DASS</v>
      </c>
      <c r="O1124" t="str">
        <f t="shared" si="221"/>
        <v>W1900SpringfieldTennesseeINF295</v>
      </c>
      <c r="R1124" t="str">
        <f t="shared" si="220"/>
        <v>dp</v>
      </c>
      <c r="S1124" t="str">
        <f t="shared" si="212"/>
        <v>ar</v>
      </c>
      <c r="T1124" t="str">
        <f t="shared" si="218"/>
        <v>r0</v>
      </c>
      <c r="U1124" t="str">
        <f>IF(M1124="consonant",#REF!,"")</f>
        <v/>
      </c>
      <c r="V1124" t="str">
        <f t="shared" si="213"/>
        <v>lx</v>
      </c>
      <c r="W1124" t="str">
        <f t="shared" si="214"/>
        <v>bk</v>
      </c>
      <c r="X1124" t="str">
        <f t="shared" si="215"/>
        <v>ho</v>
      </c>
      <c r="Y1124" t="str">
        <f t="shared" si="216"/>
        <v>b</v>
      </c>
      <c r="AA1124" t="str">
        <f t="shared" si="217"/>
        <v>const W1900SpringfieldTennesseeINF295= L.marker([36.50906,-86.25997], {icon: dp_lx}).bindPopup('Springfield, Tennessee&lt;br&gt;&lt;span style=font-size:11px&gt;White 1900-44&lt;/span&gt;&lt;br&gt;INF295 non-DASS').addTo(W1900);</v>
      </c>
      <c r="AG1124" t="s">
        <v>8825</v>
      </c>
      <c r="BL1124" t="s">
        <v>6076</v>
      </c>
    </row>
    <row r="1125" spans="1:64">
      <c r="A1125" s="30" t="s">
        <v>5326</v>
      </c>
      <c r="B1125" s="31" t="s">
        <v>2182</v>
      </c>
      <c r="C1125" s="31"/>
      <c r="D1125" t="s">
        <v>3937</v>
      </c>
      <c r="F1125" s="46" t="s">
        <v>2183</v>
      </c>
      <c r="G1125" s="31" t="s">
        <v>904</v>
      </c>
      <c r="H1125" s="31"/>
      <c r="I1125" s="51">
        <v>-87.347899999999996</v>
      </c>
      <c r="J1125" s="51">
        <v>35.451880000000003</v>
      </c>
      <c r="K1125" s="32"/>
      <c r="L1125" s="32"/>
      <c r="M1125" s="32"/>
      <c r="N1125" t="str">
        <f t="shared" si="219"/>
        <v>Normandy, Tennessee&lt;br&gt;&lt;span style=font-size:11px&gt;White 1900-44&lt;/span&gt;&lt;br&gt;INF328 non-DASS</v>
      </c>
      <c r="O1125" t="str">
        <f t="shared" si="221"/>
        <v>W1900NormandyTennesseeINF328</v>
      </c>
      <c r="R1125" t="str">
        <f t="shared" si="220"/>
        <v>dp</v>
      </c>
      <c r="S1125" t="str">
        <f t="shared" si="212"/>
        <v>ar</v>
      </c>
      <c r="T1125" t="str">
        <f t="shared" si="218"/>
        <v>r0</v>
      </c>
      <c r="U1125" t="str">
        <f>IF(M1125="consonant",#REF!,"")</f>
        <v/>
      </c>
      <c r="V1125" t="str">
        <f t="shared" si="213"/>
        <v>lx</v>
      </c>
      <c r="W1125" t="str">
        <f t="shared" si="214"/>
        <v>bk</v>
      </c>
      <c r="X1125" t="str">
        <f t="shared" si="215"/>
        <v>ho</v>
      </c>
      <c r="Y1125" t="str">
        <f t="shared" si="216"/>
        <v>b</v>
      </c>
      <c r="AA1125" t="str">
        <f t="shared" si="217"/>
        <v>const W1900NormandyTennesseeINF328= L.marker([35.45188,-87.3479], {icon: dp_lx}).bindPopup('Normandy, Tennessee&lt;br&gt;&lt;span style=font-size:11px&gt;White 1900-44&lt;/span&gt;&lt;br&gt;INF328 non-DASS').addTo(W1900);</v>
      </c>
      <c r="AG1125" t="s">
        <v>8826</v>
      </c>
      <c r="BL1125" t="s">
        <v>6077</v>
      </c>
    </row>
    <row r="1126" spans="1:64">
      <c r="A1126" s="30" t="s">
        <v>5326</v>
      </c>
      <c r="B1126" s="31" t="s">
        <v>2189</v>
      </c>
      <c r="C1126" s="31"/>
      <c r="D1126" t="s">
        <v>3937</v>
      </c>
      <c r="F1126" s="46" t="s">
        <v>2190</v>
      </c>
      <c r="G1126" s="31" t="s">
        <v>904</v>
      </c>
      <c r="H1126" s="31"/>
      <c r="I1126" s="51">
        <v>-86.25497</v>
      </c>
      <c r="J1126" s="51">
        <v>35.16046</v>
      </c>
      <c r="K1126" s="32"/>
      <c r="L1126" s="32"/>
      <c r="M1126" s="32"/>
      <c r="N1126" t="str">
        <f t="shared" si="219"/>
        <v>Leoma, Tennessee&lt;br&gt;&lt;span style=font-size:11px&gt;White 1900-44&lt;/span&gt;&lt;br&gt;INF333 non-DASS</v>
      </c>
      <c r="O1126" t="str">
        <f t="shared" si="221"/>
        <v>W1900LeomaTennesseeINF333</v>
      </c>
      <c r="R1126" t="str">
        <f t="shared" si="220"/>
        <v>dp</v>
      </c>
      <c r="S1126" t="str">
        <f t="shared" si="212"/>
        <v>ar</v>
      </c>
      <c r="T1126" t="str">
        <f t="shared" si="218"/>
        <v>r0</v>
      </c>
      <c r="U1126" t="str">
        <f>IF(M1126="consonant",#REF!,"")</f>
        <v/>
      </c>
      <c r="V1126" t="str">
        <f t="shared" si="213"/>
        <v>lx</v>
      </c>
      <c r="W1126" t="str">
        <f t="shared" si="214"/>
        <v>bk</v>
      </c>
      <c r="X1126" t="str">
        <f t="shared" si="215"/>
        <v>ho</v>
      </c>
      <c r="Y1126" t="str">
        <f t="shared" si="216"/>
        <v>b</v>
      </c>
      <c r="AA1126" t="str">
        <f t="shared" si="217"/>
        <v>const W1900LeomaTennesseeINF333= L.marker([35.16046,-86.25497], {icon: dp_lx}).bindPopup('Leoma, Tennessee&lt;br&gt;&lt;span style=font-size:11px&gt;White 1900-44&lt;/span&gt;&lt;br&gt;INF333 non-DASS').addTo(W1900);</v>
      </c>
      <c r="AG1126" t="s">
        <v>8827</v>
      </c>
      <c r="BL1126" t="s">
        <v>6078</v>
      </c>
    </row>
    <row r="1127" spans="1:64">
      <c r="A1127" s="30" t="s">
        <v>5326</v>
      </c>
      <c r="B1127" s="31" t="s">
        <v>2207</v>
      </c>
      <c r="C1127" s="31"/>
      <c r="D1127" t="s">
        <v>3937</v>
      </c>
      <c r="F1127" s="46" t="s">
        <v>2209</v>
      </c>
      <c r="G1127" s="31" t="s">
        <v>5298</v>
      </c>
      <c r="H1127" s="31"/>
      <c r="I1127" s="51">
        <v>-86.863010000000003</v>
      </c>
      <c r="J1127" s="51">
        <v>33.836509999999997</v>
      </c>
      <c r="K1127" s="32"/>
      <c r="L1127" s="32"/>
      <c r="M1127" s="32"/>
      <c r="N1127" t="str">
        <f t="shared" si="219"/>
        <v>Ashville, Alabama&lt;br&gt;&lt;span style=font-size:11px&gt;White 1900-44&lt;/span&gt;&lt;br&gt;INF369 non-DASS</v>
      </c>
      <c r="O1127" t="str">
        <f t="shared" si="221"/>
        <v>W1900AshvilleAlabamaINF369</v>
      </c>
      <c r="R1127" t="str">
        <f t="shared" si="220"/>
        <v>dp</v>
      </c>
      <c r="S1127" t="str">
        <f t="shared" si="212"/>
        <v>ar</v>
      </c>
      <c r="T1127" t="str">
        <f t="shared" si="218"/>
        <v>r0</v>
      </c>
      <c r="U1127" t="str">
        <f>IF(M1127="consonant",#REF!,"")</f>
        <v/>
      </c>
      <c r="V1127" t="str">
        <f t="shared" si="213"/>
        <v>lx</v>
      </c>
      <c r="W1127" t="str">
        <f t="shared" si="214"/>
        <v>bk</v>
      </c>
      <c r="X1127" t="str">
        <f t="shared" si="215"/>
        <v>ho</v>
      </c>
      <c r="Y1127" t="str">
        <f t="shared" si="216"/>
        <v>b</v>
      </c>
      <c r="AA1127" t="str">
        <f t="shared" si="217"/>
        <v>const W1900AshvilleAlabamaINF369= L.marker([33.83651,-86.86301], {icon: dp_lx}).bindPopup('Ashville, Alabama&lt;br&gt;&lt;span style=font-size:11px&gt;White 1900-44&lt;/span&gt;&lt;br&gt;INF369 non-DASS').addTo(W1900);</v>
      </c>
      <c r="AG1127" t="s">
        <v>8828</v>
      </c>
      <c r="BL1127" t="s">
        <v>6079</v>
      </c>
    </row>
    <row r="1128" spans="1:64">
      <c r="A1128" s="30" t="s">
        <v>5326</v>
      </c>
      <c r="B1128" s="31" t="s">
        <v>2221</v>
      </c>
      <c r="C1128" s="31"/>
      <c r="D1128" t="s">
        <v>3937</v>
      </c>
      <c r="F1128" s="46" t="s">
        <v>1791</v>
      </c>
      <c r="G1128" s="31" t="s">
        <v>5298</v>
      </c>
      <c r="H1128" s="31"/>
      <c r="I1128" s="51">
        <v>-85.575739999999996</v>
      </c>
      <c r="J1128" s="51">
        <v>33.100360000000002</v>
      </c>
      <c r="K1128" s="32"/>
      <c r="L1128" s="32"/>
      <c r="M1128" s="32"/>
      <c r="N1128" t="str">
        <f t="shared" si="219"/>
        <v>Montevallo, Alabama&lt;br&gt;&lt;span style=font-size:11px&gt;White 1900-44&lt;/span&gt;&lt;br&gt;INF388A non-DASS</v>
      </c>
      <c r="O1128" t="str">
        <f t="shared" si="221"/>
        <v>W1900MontevalloAlabamaINF388A</v>
      </c>
      <c r="R1128" t="str">
        <f t="shared" si="220"/>
        <v>dp</v>
      </c>
      <c r="S1128" t="str">
        <f t="shared" si="212"/>
        <v>ar</v>
      </c>
      <c r="T1128" t="str">
        <f t="shared" si="218"/>
        <v>r0</v>
      </c>
      <c r="U1128" t="str">
        <f>IF(M1128="consonant",#REF!,"")</f>
        <v/>
      </c>
      <c r="V1128" t="str">
        <f t="shared" si="213"/>
        <v>lx</v>
      </c>
      <c r="W1128" t="str">
        <f t="shared" si="214"/>
        <v>bk</v>
      </c>
      <c r="X1128" t="str">
        <f t="shared" si="215"/>
        <v>ho</v>
      </c>
      <c r="Y1128" t="str">
        <f t="shared" si="216"/>
        <v>b</v>
      </c>
      <c r="AA1128" t="str">
        <f t="shared" si="217"/>
        <v>const W1900MontevalloAlabamaINF388A= L.marker([33.10036,-85.57574], {icon: dp_lx}).bindPopup('Montevallo, Alabama&lt;br&gt;&lt;span style=font-size:11px&gt;White 1900-44&lt;/span&gt;&lt;br&gt;INF388A non-DASS').addTo(W1900);</v>
      </c>
      <c r="AG1128" t="s">
        <v>8829</v>
      </c>
      <c r="BL1128" t="s">
        <v>6080</v>
      </c>
    </row>
    <row r="1129" spans="1:64">
      <c r="A1129" s="30" t="s">
        <v>5326</v>
      </c>
      <c r="B1129" s="31" t="s">
        <v>2238</v>
      </c>
      <c r="C1129" s="31"/>
      <c r="D1129" t="s">
        <v>3937</v>
      </c>
      <c r="F1129" s="46" t="s">
        <v>2239</v>
      </c>
      <c r="G1129" s="31" t="s">
        <v>5298</v>
      </c>
      <c r="H1129" s="31"/>
      <c r="I1129" s="51">
        <v>-86.804559999999995</v>
      </c>
      <c r="J1129" s="51">
        <v>32.554780000000001</v>
      </c>
      <c r="K1129" s="32"/>
      <c r="L1129" s="32"/>
      <c r="M1129" s="32"/>
      <c r="N1129" t="str">
        <f t="shared" si="219"/>
        <v>Beehive, Alabama&lt;br&gt;&lt;span style=font-size:11px&gt;White 1900-44&lt;/span&gt;&lt;br&gt;INF410A non-DASS</v>
      </c>
      <c r="O1129" t="str">
        <f t="shared" si="221"/>
        <v>W1900BeehiveAlabamaINF410A</v>
      </c>
      <c r="R1129" t="str">
        <f t="shared" si="220"/>
        <v>dp</v>
      </c>
      <c r="S1129" t="str">
        <f t="shared" si="212"/>
        <v>ar</v>
      </c>
      <c r="T1129" t="str">
        <f t="shared" si="218"/>
        <v>r0</v>
      </c>
      <c r="U1129" t="str">
        <f>IF(M1129="consonant",#REF!,"")</f>
        <v/>
      </c>
      <c r="V1129" t="str">
        <f t="shared" si="213"/>
        <v>lx</v>
      </c>
      <c r="W1129" t="str">
        <f t="shared" si="214"/>
        <v>bk</v>
      </c>
      <c r="X1129" t="str">
        <f t="shared" si="215"/>
        <v>ho</v>
      </c>
      <c r="Y1129" t="str">
        <f t="shared" si="216"/>
        <v>b</v>
      </c>
      <c r="AA1129" t="str">
        <f t="shared" si="217"/>
        <v>const W1900BeehiveAlabamaINF410A= L.marker([32.55478,-86.80456], {icon: dp_lx}).bindPopup('Beehive, Alabama&lt;br&gt;&lt;span style=font-size:11px&gt;White 1900-44&lt;/span&gt;&lt;br&gt;INF410A non-DASS').addTo(W1900);</v>
      </c>
      <c r="AG1129" t="s">
        <v>8830</v>
      </c>
      <c r="BL1129" t="s">
        <v>6081</v>
      </c>
    </row>
    <row r="1130" spans="1:64">
      <c r="A1130" s="30" t="s">
        <v>5326</v>
      </c>
      <c r="B1130" s="31" t="s">
        <v>2246</v>
      </c>
      <c r="C1130" s="31"/>
      <c r="D1130" t="s">
        <v>3937</v>
      </c>
      <c r="F1130" s="46" t="s">
        <v>2247</v>
      </c>
      <c r="G1130" s="31" t="s">
        <v>5298</v>
      </c>
      <c r="H1130" s="31"/>
      <c r="I1130" s="51">
        <v>-85.360410000000002</v>
      </c>
      <c r="J1130" s="51">
        <v>31.99071</v>
      </c>
      <c r="K1130" s="32"/>
      <c r="L1130" s="32"/>
      <c r="M1130" s="32"/>
      <c r="N1130" t="str">
        <f t="shared" si="219"/>
        <v>Macedonia, Alabama&lt;br&gt;&lt;span style=font-size:11px&gt;White 1900-44&lt;/span&gt;&lt;br&gt;INF420 non-DASS</v>
      </c>
      <c r="O1130" t="str">
        <f t="shared" si="221"/>
        <v>W1900MacedoniaAlabamaINF420</v>
      </c>
      <c r="R1130" t="str">
        <f t="shared" si="220"/>
        <v>dp</v>
      </c>
      <c r="S1130" t="str">
        <f t="shared" si="212"/>
        <v>ar</v>
      </c>
      <c r="T1130" t="str">
        <f t="shared" si="218"/>
        <v>r0</v>
      </c>
      <c r="U1130" t="str">
        <f>IF(M1130="consonant",#REF!,"")</f>
        <v/>
      </c>
      <c r="V1130" t="str">
        <f t="shared" si="213"/>
        <v>lx</v>
      </c>
      <c r="W1130" t="str">
        <f t="shared" si="214"/>
        <v>bk</v>
      </c>
      <c r="X1130" t="str">
        <f t="shared" si="215"/>
        <v>ho</v>
      </c>
      <c r="Y1130" t="str">
        <f t="shared" si="216"/>
        <v>b</v>
      </c>
      <c r="AA1130" t="str">
        <f t="shared" si="217"/>
        <v>const W1900MacedoniaAlabamaINF420= L.marker([31.99071,-85.36041], {icon: dp_lx}).bindPopup('Macedonia, Alabama&lt;br&gt;&lt;span style=font-size:11px&gt;White 1900-44&lt;/span&gt;&lt;br&gt;INF420 non-DASS').addTo(W1900);</v>
      </c>
      <c r="AG1130" t="s">
        <v>8831</v>
      </c>
      <c r="BL1130" t="s">
        <v>6082</v>
      </c>
    </row>
    <row r="1131" spans="1:64">
      <c r="A1131" s="30" t="s">
        <v>5326</v>
      </c>
      <c r="B1131" s="31" t="s">
        <v>2248</v>
      </c>
      <c r="C1131" s="31"/>
      <c r="D1131" t="s">
        <v>3937</v>
      </c>
      <c r="F1131" s="46" t="s">
        <v>1810</v>
      </c>
      <c r="G1131" s="31" t="s">
        <v>5298</v>
      </c>
      <c r="H1131" s="31"/>
      <c r="I1131" s="51">
        <v>-97.259590000000003</v>
      </c>
      <c r="J1131" s="51">
        <v>31.222729999999999</v>
      </c>
      <c r="K1131" s="32"/>
      <c r="L1131" s="32"/>
      <c r="M1131" s="32"/>
      <c r="N1131" t="str">
        <f t="shared" si="219"/>
        <v>Dothan, Alabama&lt;br&gt;&lt;span style=font-size:11px&gt;White 1900-44&lt;/span&gt;&lt;br&gt;INF426 non-DASS</v>
      </c>
      <c r="O1131" t="str">
        <f t="shared" si="221"/>
        <v>W1900DothanAlabamaINF426</v>
      </c>
      <c r="R1131" t="str">
        <f t="shared" si="220"/>
        <v>dp</v>
      </c>
      <c r="S1131" t="str">
        <f t="shared" si="212"/>
        <v>ar</v>
      </c>
      <c r="T1131" t="str">
        <f t="shared" si="218"/>
        <v>r0</v>
      </c>
      <c r="U1131" t="str">
        <f>IF(M1131="consonant",#REF!,"")</f>
        <v/>
      </c>
      <c r="V1131" t="str">
        <f t="shared" si="213"/>
        <v>lx</v>
      </c>
      <c r="W1131" t="str">
        <f t="shared" si="214"/>
        <v>bk</v>
      </c>
      <c r="X1131" t="str">
        <f t="shared" si="215"/>
        <v>ho</v>
      </c>
      <c r="Y1131" t="str">
        <f t="shared" si="216"/>
        <v>b</v>
      </c>
      <c r="AA1131" t="str">
        <f t="shared" si="217"/>
        <v>const W1900DothanAlabamaINF426= L.marker([31.22273,-97.25959], {icon: dp_lx}).bindPopup('Dothan, Alabama&lt;br&gt;&lt;span style=font-size:11px&gt;White 1900-44&lt;/span&gt;&lt;br&gt;INF426 non-DASS').addTo(W1900);</v>
      </c>
      <c r="AG1131" t="s">
        <v>8832</v>
      </c>
      <c r="BL1131" t="s">
        <v>6083</v>
      </c>
    </row>
    <row r="1132" spans="1:64">
      <c r="A1132" s="30" t="s">
        <v>5326</v>
      </c>
      <c r="B1132" s="31" t="s">
        <v>2261</v>
      </c>
      <c r="C1132" s="31"/>
      <c r="D1132" t="s">
        <v>3937</v>
      </c>
      <c r="F1132" s="46" t="s">
        <v>2262</v>
      </c>
      <c r="G1132" s="31" t="s">
        <v>5298</v>
      </c>
      <c r="H1132" s="31"/>
      <c r="I1132" s="51">
        <v>-89.385450000000006</v>
      </c>
      <c r="J1132" s="51">
        <v>31.584710000000001</v>
      </c>
      <c r="K1132" s="32"/>
      <c r="L1132" s="32"/>
      <c r="M1132" s="32"/>
      <c r="N1132" t="str">
        <f t="shared" si="219"/>
        <v>Peterman, Alabama&lt;br&gt;&lt;span style=font-size:11px&gt;White 1900-44&lt;/span&gt;&lt;br&gt;INF447 non-DASS</v>
      </c>
      <c r="O1132" t="str">
        <f t="shared" si="221"/>
        <v>W1900PetermanAlabamaINF447</v>
      </c>
      <c r="R1132" t="str">
        <f t="shared" si="220"/>
        <v>dp</v>
      </c>
      <c r="S1132" t="str">
        <f t="shared" ref="S1132:S1195" si="222">IF(A1132="W1700","na",IF(OR(M1132="Carib",M1132="NYC",M1132="ENE"),"au",IF(M1132="CAN","ao","ar")))</f>
        <v>ar</v>
      </c>
      <c r="T1132" t="str">
        <f t="shared" si="218"/>
        <v>r0</v>
      </c>
      <c r="U1132" t="str">
        <f>IF(M1132="consonant",#REF!,"")</f>
        <v/>
      </c>
      <c r="V1132" t="str">
        <f t="shared" ref="V1132:V1195" si="223">IF(OR(M1132="W",M1132="M",M1132="ENE"),"we",IF(OR(M1132="MA",M1132="NYC",M1132="OH"),"sa1",IF(OR(M1132="OS",M1132="LAGS_SSE",M1132="Speaker _S",M1132="PADS_SSE"),"sl","lx")))</f>
        <v>lx</v>
      </c>
      <c r="W1132" t="str">
        <f t="shared" ref="W1132:W1195" si="224">IF(OR(M1132="S",M1132="M"),"fr",IF(OR(M1132="W"),"ce","bk"))</f>
        <v>bk</v>
      </c>
      <c r="X1132" t="str">
        <f t="shared" ref="X1132:X1195" si="225">IF(T1132="","",IF(OR(A1132="W1900",A1132="W1950",A1132="W1970"),"ho","un"))</f>
        <v>ho</v>
      </c>
      <c r="Y1132" t="str">
        <f t="shared" ref="Y1132:Y1195" si="226">IF(D1132="LAGS","a","b")</f>
        <v>b</v>
      </c>
      <c r="AA1132" t="str">
        <f t="shared" si="217"/>
        <v>const W1900PetermanAlabamaINF447= L.marker([31.58471,-89.38545], {icon: dp_lx}).bindPopup('Peterman, Alabama&lt;br&gt;&lt;span style=font-size:11px&gt;White 1900-44&lt;/span&gt;&lt;br&gt;INF447 non-DASS').addTo(W1900);</v>
      </c>
      <c r="AG1132" t="s">
        <v>8833</v>
      </c>
      <c r="BL1132" t="s">
        <v>6084</v>
      </c>
    </row>
    <row r="1133" spans="1:64">
      <c r="A1133" s="30" t="s">
        <v>5326</v>
      </c>
      <c r="B1133" s="31" t="s">
        <v>2276</v>
      </c>
      <c r="C1133" s="31"/>
      <c r="D1133" t="s">
        <v>3937</v>
      </c>
      <c r="F1133" s="46" t="s">
        <v>347</v>
      </c>
      <c r="G1133" s="31" t="s">
        <v>904</v>
      </c>
      <c r="H1133" s="31"/>
      <c r="I1133" s="51">
        <v>-90.048249999999996</v>
      </c>
      <c r="J1133" s="51">
        <v>36.034469999999999</v>
      </c>
      <c r="K1133" s="32"/>
      <c r="L1133" s="32"/>
      <c r="M1133" s="32"/>
      <c r="N1133" t="str">
        <f t="shared" si="219"/>
        <v>Dyersburg, Tennessee&lt;br&gt;&lt;span style=font-size:11px&gt;White 1900-44&lt;/span&gt;&lt;br&gt;INF492 non-DASS</v>
      </c>
      <c r="O1133" t="str">
        <f t="shared" si="221"/>
        <v>W1900DyersburgTennesseeINF492</v>
      </c>
      <c r="R1133" t="str">
        <f t="shared" si="220"/>
        <v>dp</v>
      </c>
      <c r="S1133" t="str">
        <f t="shared" si="222"/>
        <v>ar</v>
      </c>
      <c r="T1133" t="str">
        <f t="shared" si="218"/>
        <v>r0</v>
      </c>
      <c r="U1133" t="str">
        <f>IF(M1133="consonant",#REF!,"")</f>
        <v/>
      </c>
      <c r="V1133" t="str">
        <f t="shared" si="223"/>
        <v>lx</v>
      </c>
      <c r="W1133" t="str">
        <f t="shared" si="224"/>
        <v>bk</v>
      </c>
      <c r="X1133" t="str">
        <f t="shared" si="225"/>
        <v>ho</v>
      </c>
      <c r="Y1133" t="str">
        <f t="shared" si="226"/>
        <v>b</v>
      </c>
      <c r="AA1133" t="str">
        <f t="shared" si="217"/>
        <v>const W1900DyersburgTennesseeINF492= L.marker([36.03447,-90.04825], {icon: dp_lx}).bindPopup('Dyersburg, Tennessee&lt;br&gt;&lt;span style=font-size:11px&gt;White 1900-44&lt;/span&gt;&lt;br&gt;INF492 non-DASS').addTo(W1900);</v>
      </c>
      <c r="AG1133" t="s">
        <v>8834</v>
      </c>
      <c r="BL1133" t="s">
        <v>6085</v>
      </c>
    </row>
    <row r="1134" spans="1:64">
      <c r="A1134" s="30" t="s">
        <v>5326</v>
      </c>
      <c r="B1134" s="31" t="s">
        <v>2285</v>
      </c>
      <c r="C1134" s="31"/>
      <c r="D1134" t="s">
        <v>3937</v>
      </c>
      <c r="F1134" s="46" t="s">
        <v>280</v>
      </c>
      <c r="G1134" s="31" t="s">
        <v>904</v>
      </c>
      <c r="H1134" s="31"/>
      <c r="I1134" s="51">
        <v>-90.180760000000006</v>
      </c>
      <c r="J1134" s="51">
        <v>35.149520000000003</v>
      </c>
      <c r="K1134" s="32"/>
      <c r="L1134" s="32"/>
      <c r="M1134" s="32"/>
      <c r="N1134" t="str">
        <f t="shared" si="219"/>
        <v>Memphis, Tennessee&lt;br&gt;&lt;span style=font-size:11px&gt;White 1900-44&lt;/span&gt;&lt;br&gt;INF513 non-DASS</v>
      </c>
      <c r="O1134" t="str">
        <f t="shared" si="221"/>
        <v>W1900MemphisTennesseeINF513</v>
      </c>
      <c r="R1134" t="str">
        <f t="shared" si="220"/>
        <v>dp</v>
      </c>
      <c r="S1134" t="str">
        <f t="shared" si="222"/>
        <v>ar</v>
      </c>
      <c r="T1134" t="str">
        <f t="shared" si="218"/>
        <v>r0</v>
      </c>
      <c r="U1134" t="str">
        <f>IF(M1134="consonant",#REF!,"")</f>
        <v/>
      </c>
      <c r="V1134" t="str">
        <f t="shared" si="223"/>
        <v>lx</v>
      </c>
      <c r="W1134" t="str">
        <f t="shared" si="224"/>
        <v>bk</v>
      </c>
      <c r="X1134" t="str">
        <f t="shared" si="225"/>
        <v>ho</v>
      </c>
      <c r="Y1134" t="str">
        <f t="shared" si="226"/>
        <v>b</v>
      </c>
      <c r="AA1134" t="str">
        <f t="shared" si="217"/>
        <v>const W1900MemphisTennesseeINF513= L.marker([35.14952,-90.18076], {icon: dp_lx}).bindPopup('Memphis, Tennessee&lt;br&gt;&lt;span style=font-size:11px&gt;White 1900-44&lt;/span&gt;&lt;br&gt;INF513 non-DASS').addTo(W1900);</v>
      </c>
      <c r="AG1134" t="s">
        <v>8835</v>
      </c>
      <c r="BL1134" t="s">
        <v>6086</v>
      </c>
    </row>
    <row r="1135" spans="1:64">
      <c r="A1135" s="30" t="s">
        <v>5326</v>
      </c>
      <c r="B1135" s="31" t="s">
        <v>2310</v>
      </c>
      <c r="C1135" s="31"/>
      <c r="D1135" t="s">
        <v>3937</v>
      </c>
      <c r="F1135" s="46" t="s">
        <v>209</v>
      </c>
      <c r="G1135" s="31" t="s">
        <v>1505</v>
      </c>
      <c r="H1135" s="31"/>
      <c r="I1135" s="51">
        <v>-91.376310000000004</v>
      </c>
      <c r="J1135" s="51">
        <v>32.297179999999997</v>
      </c>
      <c r="K1135" s="32"/>
      <c r="L1135" s="32"/>
      <c r="M1135" s="32"/>
      <c r="N1135" t="str">
        <f t="shared" si="219"/>
        <v>Jackson, Mississippi&lt;br&gt;&lt;span style=font-size:11px&gt;White 1900-44&lt;/span&gt;&lt;br&gt;INF592 non-DASS</v>
      </c>
      <c r="O1135" t="str">
        <f t="shared" si="221"/>
        <v>W1900JacksonMississippiINF592</v>
      </c>
      <c r="R1135" t="str">
        <f t="shared" si="220"/>
        <v>dp</v>
      </c>
      <c r="S1135" t="str">
        <f t="shared" si="222"/>
        <v>ar</v>
      </c>
      <c r="T1135" t="str">
        <f t="shared" si="218"/>
        <v>r0</v>
      </c>
      <c r="U1135" t="str">
        <f>IF(M1135="consonant",#REF!,"")</f>
        <v/>
      </c>
      <c r="V1135" t="str">
        <f t="shared" si="223"/>
        <v>lx</v>
      </c>
      <c r="W1135" t="str">
        <f t="shared" si="224"/>
        <v>bk</v>
      </c>
      <c r="X1135" t="str">
        <f t="shared" si="225"/>
        <v>ho</v>
      </c>
      <c r="Y1135" t="str">
        <f t="shared" si="226"/>
        <v>b</v>
      </c>
      <c r="AA1135" t="str">
        <f t="shared" si="217"/>
        <v>const W1900JacksonMississippiINF592= L.marker([32.29718,-91.37631], {icon: dp_lx}).bindPopup('Jackson, Mississippi&lt;br&gt;&lt;span style=font-size:11px&gt;White 1900-44&lt;/span&gt;&lt;br&gt;INF592 non-DASS').addTo(W1900);</v>
      </c>
      <c r="AG1135" t="s">
        <v>8836</v>
      </c>
      <c r="BL1135" t="s">
        <v>6087</v>
      </c>
    </row>
    <row r="1136" spans="1:64">
      <c r="A1136" s="30" t="s">
        <v>5326</v>
      </c>
      <c r="B1136" s="31" t="s">
        <v>2334</v>
      </c>
      <c r="C1136" s="31"/>
      <c r="D1136" t="s">
        <v>3937</v>
      </c>
      <c r="F1136" s="46" t="s">
        <v>2336</v>
      </c>
      <c r="G1136" s="31" t="s">
        <v>5293</v>
      </c>
      <c r="H1136" s="31"/>
      <c r="I1136" s="51">
        <v>-91.43338</v>
      </c>
      <c r="J1136" s="51">
        <v>30.779990000000002</v>
      </c>
      <c r="K1136" s="32"/>
      <c r="L1136" s="32"/>
      <c r="M1136" s="32"/>
      <c r="N1136" t="str">
        <f t="shared" si="219"/>
        <v>St. Francisville, Louisiana&lt;br&gt;&lt;span style=font-size:11px&gt;White 1900-44&lt;/span&gt;&lt;br&gt;INF646 non-DASS</v>
      </c>
      <c r="O1136" t="str">
        <f t="shared" si="221"/>
        <v>W1900StFrancisvilleLouisianaINF646</v>
      </c>
      <c r="R1136" t="str">
        <f t="shared" si="220"/>
        <v>dp</v>
      </c>
      <c r="S1136" t="str">
        <f t="shared" si="222"/>
        <v>ar</v>
      </c>
      <c r="T1136" t="str">
        <f t="shared" si="218"/>
        <v>r0</v>
      </c>
      <c r="U1136" t="str">
        <f>IF(M1136="consonant",#REF!,"")</f>
        <v/>
      </c>
      <c r="V1136" t="str">
        <f t="shared" si="223"/>
        <v>lx</v>
      </c>
      <c r="W1136" t="str">
        <f t="shared" si="224"/>
        <v>bk</v>
      </c>
      <c r="X1136" t="str">
        <f t="shared" si="225"/>
        <v>ho</v>
      </c>
      <c r="Y1136" t="str">
        <f t="shared" si="226"/>
        <v>b</v>
      </c>
      <c r="AA1136" t="str">
        <f t="shared" si="217"/>
        <v>const W1900StFrancisvilleLouisianaINF646= L.marker([30.77999,-91.43338], {icon: dp_lx}).bindPopup('St. Francisville, Louisiana&lt;br&gt;&lt;span style=font-size:11px&gt;White 1900-44&lt;/span&gt;&lt;br&gt;INF646 non-DASS').addTo(W1900);</v>
      </c>
      <c r="AG1136" t="s">
        <v>8837</v>
      </c>
      <c r="BL1136" t="s">
        <v>6482</v>
      </c>
    </row>
    <row r="1137" spans="1:64">
      <c r="A1137" s="30" t="s">
        <v>5326</v>
      </c>
      <c r="B1137" s="31" t="s">
        <v>2343</v>
      </c>
      <c r="C1137" s="31"/>
      <c r="D1137" t="s">
        <v>3937</v>
      </c>
      <c r="F1137" s="46" t="s">
        <v>1887</v>
      </c>
      <c r="G1137" s="31" t="s">
        <v>5293</v>
      </c>
      <c r="H1137" s="31"/>
      <c r="I1137" s="51">
        <v>-93.240300000000005</v>
      </c>
      <c r="J1137" s="51">
        <v>30.418800000000001</v>
      </c>
      <c r="K1137" s="32"/>
      <c r="L1137" s="32"/>
      <c r="M1137" s="32"/>
      <c r="N1137" t="str">
        <f t="shared" si="219"/>
        <v>Grosse Tete, Louisiana&lt;br&gt;&lt;span style=font-size:11px&gt;White 1900-44&lt;/span&gt;&lt;br&gt;INF670D non-DASS</v>
      </c>
      <c r="O1137" t="str">
        <f t="shared" si="221"/>
        <v>W1900GrosseTeteLouisianaINF670D</v>
      </c>
      <c r="R1137" t="str">
        <f t="shared" si="220"/>
        <v>dp</v>
      </c>
      <c r="S1137" t="str">
        <f t="shared" si="222"/>
        <v>ar</v>
      </c>
      <c r="T1137" t="str">
        <f t="shared" si="218"/>
        <v>r0</v>
      </c>
      <c r="U1137" t="str">
        <f>IF(M1137="consonant",#REF!,"")</f>
        <v/>
      </c>
      <c r="V1137" t="str">
        <f t="shared" si="223"/>
        <v>lx</v>
      </c>
      <c r="W1137" t="str">
        <f t="shared" si="224"/>
        <v>bk</v>
      </c>
      <c r="X1137" t="str">
        <f t="shared" si="225"/>
        <v>ho</v>
      </c>
      <c r="Y1137" t="str">
        <f t="shared" si="226"/>
        <v>b</v>
      </c>
      <c r="AA1137" t="str">
        <f t="shared" si="217"/>
        <v>const W1900GrosseTeteLouisianaINF670D= L.marker([30.4188,-93.2403], {icon: dp_lx}).bindPopup('Grosse Tete, Louisiana&lt;br&gt;&lt;span style=font-size:11px&gt;White 1900-44&lt;/span&gt;&lt;br&gt;INF670D non-DASS').addTo(W1900);</v>
      </c>
      <c r="AG1137" t="s">
        <v>8838</v>
      </c>
      <c r="BL1137" t="s">
        <v>6088</v>
      </c>
    </row>
    <row r="1138" spans="1:64">
      <c r="A1138" s="30" t="s">
        <v>5326</v>
      </c>
      <c r="B1138" s="31" t="s">
        <v>2374</v>
      </c>
      <c r="C1138" s="31"/>
      <c r="D1138" t="s">
        <v>3937</v>
      </c>
      <c r="F1138" s="46" t="s">
        <v>2376</v>
      </c>
      <c r="G1138" s="31" t="s">
        <v>2751</v>
      </c>
      <c r="H1138" s="31"/>
      <c r="I1138" s="51">
        <v>-92.611760000000004</v>
      </c>
      <c r="J1138" s="51">
        <v>33.62594</v>
      </c>
      <c r="K1138" s="32"/>
      <c r="L1138" s="32"/>
      <c r="M1138" s="32"/>
      <c r="N1138" t="str">
        <f t="shared" si="219"/>
        <v>Cale, Arkansas&lt;br&gt;&lt;span style=font-size:11px&gt;White 1900-44&lt;/span&gt;&lt;br&gt;INF747 non-DASS</v>
      </c>
      <c r="O1138" t="str">
        <f t="shared" si="221"/>
        <v>W1900CaleArkansasINF747</v>
      </c>
      <c r="R1138" t="str">
        <f t="shared" si="220"/>
        <v>dp</v>
      </c>
      <c r="S1138" t="str">
        <f t="shared" si="222"/>
        <v>ar</v>
      </c>
      <c r="T1138" t="str">
        <f t="shared" si="218"/>
        <v>r0</v>
      </c>
      <c r="U1138" t="str">
        <f>IF(M1138="consonant",#REF!,"")</f>
        <v/>
      </c>
      <c r="V1138" t="str">
        <f t="shared" si="223"/>
        <v>lx</v>
      </c>
      <c r="W1138" t="str">
        <f t="shared" si="224"/>
        <v>bk</v>
      </c>
      <c r="X1138" t="str">
        <f t="shared" si="225"/>
        <v>ho</v>
      </c>
      <c r="Y1138" t="str">
        <f t="shared" si="226"/>
        <v>b</v>
      </c>
      <c r="AA1138" t="str">
        <f t="shared" si="217"/>
        <v>const W1900CaleArkansasINF747= L.marker([33.62594,-92.61176], {icon: dp_lx}).bindPopup('Cale, Arkansas&lt;br&gt;&lt;span style=font-size:11px&gt;White 1900-44&lt;/span&gt;&lt;br&gt;INF747 non-DASS').addTo(W1900);</v>
      </c>
      <c r="AG1138" t="s">
        <v>8839</v>
      </c>
      <c r="BL1138" t="s">
        <v>6089</v>
      </c>
    </row>
    <row r="1139" spans="1:64">
      <c r="A1139" s="30" t="s">
        <v>5326</v>
      </c>
      <c r="B1139" s="31" t="s">
        <v>2396</v>
      </c>
      <c r="C1139" s="31"/>
      <c r="D1139" t="s">
        <v>3937</v>
      </c>
      <c r="F1139" s="46" t="s">
        <v>2397</v>
      </c>
      <c r="G1139" s="31" t="s">
        <v>5293</v>
      </c>
      <c r="H1139" s="31"/>
      <c r="I1139" s="51">
        <v>-85.046700000000001</v>
      </c>
      <c r="J1139" s="51">
        <v>31.297529999999998</v>
      </c>
      <c r="K1139" s="32"/>
      <c r="L1139" s="32"/>
      <c r="M1139" s="32"/>
      <c r="N1139" t="str">
        <f t="shared" si="219"/>
        <v>Bayou Rapides, Louisiana&lt;br&gt;&lt;span style=font-size:11px&gt;White 1900-44&lt;/span&gt;&lt;br&gt;INF797 non-DASS</v>
      </c>
      <c r="O1139" t="str">
        <f t="shared" si="221"/>
        <v>W1900BayouRapidesLouisianaINF797</v>
      </c>
      <c r="R1139" t="str">
        <f t="shared" si="220"/>
        <v>dp</v>
      </c>
      <c r="S1139" t="str">
        <f t="shared" si="222"/>
        <v>ar</v>
      </c>
      <c r="T1139" t="str">
        <f t="shared" si="218"/>
        <v>r0</v>
      </c>
      <c r="U1139" t="str">
        <f>IF(M1139="consonant",#REF!,"")</f>
        <v/>
      </c>
      <c r="V1139" t="str">
        <f t="shared" si="223"/>
        <v>lx</v>
      </c>
      <c r="W1139" t="str">
        <f t="shared" si="224"/>
        <v>bk</v>
      </c>
      <c r="X1139" t="str">
        <f t="shared" si="225"/>
        <v>ho</v>
      </c>
      <c r="Y1139" t="str">
        <f t="shared" si="226"/>
        <v>b</v>
      </c>
      <c r="AA1139" t="str">
        <f t="shared" si="217"/>
        <v>const W1900BayouRapidesLouisianaINF797= L.marker([31.29753,-85.0467], {icon: dp_lx}).bindPopup('Bayou Rapides, Louisiana&lt;br&gt;&lt;span style=font-size:11px&gt;White 1900-44&lt;/span&gt;&lt;br&gt;INF797 non-DASS').addTo(W1900);</v>
      </c>
      <c r="AG1139" t="s">
        <v>8840</v>
      </c>
      <c r="BL1139" t="s">
        <v>6090</v>
      </c>
    </row>
    <row r="1140" spans="1:64">
      <c r="A1140" s="30" t="s">
        <v>5326</v>
      </c>
      <c r="B1140" s="31" t="s">
        <v>1996</v>
      </c>
      <c r="C1140" s="31"/>
      <c r="D1140" t="s">
        <v>3937</v>
      </c>
      <c r="F1140" s="46" t="s">
        <v>1295</v>
      </c>
      <c r="G1140" s="31" t="s">
        <v>904</v>
      </c>
      <c r="H1140" s="31"/>
      <c r="I1140" s="51">
        <v>-84.502009999999999</v>
      </c>
      <c r="J1140" s="51">
        <v>36.025820000000003</v>
      </c>
      <c r="K1140" s="32"/>
      <c r="L1140" s="32"/>
      <c r="M1140" s="32"/>
      <c r="N1140" t="str">
        <f t="shared" si="219"/>
        <v>Crossville, Tennessee&lt;br&gt;&lt;span style=font-size:11px&gt;White 1900-44&lt;/span&gt;&lt;br&gt;INF045 non-DASS</v>
      </c>
      <c r="O1140" t="str">
        <f t="shared" si="221"/>
        <v>W1900CrossvilleTennesseeINF045</v>
      </c>
      <c r="R1140" t="str">
        <f t="shared" si="220"/>
        <v>dp</v>
      </c>
      <c r="S1140" t="str">
        <f t="shared" si="222"/>
        <v>ar</v>
      </c>
      <c r="T1140" t="str">
        <f t="shared" si="218"/>
        <v>r0</v>
      </c>
      <c r="U1140" t="str">
        <f>IF(M1140="consonant",#REF!,"")</f>
        <v/>
      </c>
      <c r="V1140" t="str">
        <f t="shared" si="223"/>
        <v>lx</v>
      </c>
      <c r="W1140" t="str">
        <f t="shared" si="224"/>
        <v>bk</v>
      </c>
      <c r="X1140" t="str">
        <f t="shared" si="225"/>
        <v>ho</v>
      </c>
      <c r="Y1140" t="str">
        <f t="shared" si="226"/>
        <v>b</v>
      </c>
      <c r="AA1140" t="str">
        <f t="shared" si="217"/>
        <v>const W1900CrossvilleTennesseeINF045= L.marker([36.02582,-84.50201], {icon: dp_lx}).bindPopup('Crossville, Tennessee&lt;br&gt;&lt;span style=font-size:11px&gt;White 1900-44&lt;/span&gt;&lt;br&gt;INF045 non-DASS').addTo(W1900);</v>
      </c>
      <c r="AG1140" t="s">
        <v>8841</v>
      </c>
      <c r="BL1140" t="s">
        <v>6091</v>
      </c>
    </row>
    <row r="1141" spans="1:64">
      <c r="A1141" s="30" t="s">
        <v>5326</v>
      </c>
      <c r="B1141" s="31" t="s">
        <v>1997</v>
      </c>
      <c r="C1141" s="31"/>
      <c r="D1141" t="s">
        <v>3937</v>
      </c>
      <c r="F1141" s="46" t="s">
        <v>1998</v>
      </c>
      <c r="G1141" s="31" t="s">
        <v>904</v>
      </c>
      <c r="H1141" s="31"/>
      <c r="I1141" s="51">
        <v>-83.391890000000004</v>
      </c>
      <c r="J1141" s="51">
        <v>35.189599999999999</v>
      </c>
      <c r="K1141" s="32"/>
      <c r="L1141" s="32"/>
      <c r="M1141" s="32"/>
      <c r="N1141" t="str">
        <f t="shared" si="219"/>
        <v>Reliance, Tennessee&lt;br&gt;&lt;span style=font-size:11px&gt;White 1900-44&lt;/span&gt;&lt;br&gt;INF050 non-DASS</v>
      </c>
      <c r="O1141" t="str">
        <f t="shared" si="221"/>
        <v>W1900RelianceTennesseeINF050</v>
      </c>
      <c r="R1141" t="str">
        <f t="shared" si="220"/>
        <v>dp</v>
      </c>
      <c r="S1141" t="str">
        <f t="shared" si="222"/>
        <v>ar</v>
      </c>
      <c r="T1141" t="str">
        <f t="shared" si="218"/>
        <v>r0</v>
      </c>
      <c r="U1141" t="str">
        <f>IF(M1141="consonant",#REF!,"")</f>
        <v/>
      </c>
      <c r="V1141" t="str">
        <f t="shared" si="223"/>
        <v>lx</v>
      </c>
      <c r="W1141" t="str">
        <f t="shared" si="224"/>
        <v>bk</v>
      </c>
      <c r="X1141" t="str">
        <f t="shared" si="225"/>
        <v>ho</v>
      </c>
      <c r="Y1141" t="str">
        <f t="shared" si="226"/>
        <v>b</v>
      </c>
      <c r="AA1141" t="str">
        <f t="shared" ref="AA1141:AA1204" si="227">IF(OR(R1141="",V1141=""),"",IF(I1141="","","const "&amp;O1141&amp;"= L.marker(["&amp;J1141&amp;","&amp;I1141&amp;"], {icon: "&amp;R1141&amp;"_"&amp;V1141&amp;"}).bindPopup('"&amp;N1141&amp;"').addTo("&amp;A1141&amp;");"))</f>
        <v>const W1900RelianceTennesseeINF050= L.marker([35.1896,-83.39189], {icon: dp_lx}).bindPopup('Reliance, Tennessee&lt;br&gt;&lt;span style=font-size:11px&gt;White 1900-44&lt;/span&gt;&lt;br&gt;INF050 non-DASS').addTo(W1900);</v>
      </c>
      <c r="AG1141" t="s">
        <v>8842</v>
      </c>
      <c r="BL1141" t="s">
        <v>6092</v>
      </c>
    </row>
    <row r="1142" spans="1:64">
      <c r="A1142" s="30" t="s">
        <v>5326</v>
      </c>
      <c r="B1142" s="31" t="s">
        <v>2014</v>
      </c>
      <c r="C1142" s="31"/>
      <c r="D1142" t="s">
        <v>3937</v>
      </c>
      <c r="F1142" s="46" t="s">
        <v>2015</v>
      </c>
      <c r="G1142" s="31" t="s">
        <v>5289</v>
      </c>
      <c r="H1142" s="31"/>
      <c r="I1142" s="51">
        <v>-83.713210000000004</v>
      </c>
      <c r="J1142" s="51">
        <v>34.736370000000001</v>
      </c>
      <c r="K1142" s="32"/>
      <c r="L1142" s="32"/>
      <c r="M1142" s="32"/>
      <c r="N1142" t="str">
        <f t="shared" si="219"/>
        <v>Tallulah Falls, Georgia&lt;br&gt;&lt;span style=font-size:11px&gt;White 1900-44&lt;/span&gt;&lt;br&gt;INF074B non-DASS</v>
      </c>
      <c r="O1142" t="str">
        <f t="shared" si="221"/>
        <v>W1900TallulahFallsGeorgiaINF074B</v>
      </c>
      <c r="R1142" t="str">
        <f t="shared" si="220"/>
        <v>dp</v>
      </c>
      <c r="S1142" t="str">
        <f t="shared" si="222"/>
        <v>ar</v>
      </c>
      <c r="T1142" t="str">
        <f t="shared" ref="T1142:T1205" si="228">IF(M1142="rhot","",IF(M1142="AAE_7R","r7",IF(AND(D1142="(Labov et al, 2003)",M1142="W"),"r3","r0")))</f>
        <v>r0</v>
      </c>
      <c r="U1142" t="str">
        <f>IF(M1142="consonant",#REF!,"")</f>
        <v/>
      </c>
      <c r="V1142" t="str">
        <f t="shared" si="223"/>
        <v>lx</v>
      </c>
      <c r="W1142" t="str">
        <f t="shared" si="224"/>
        <v>bk</v>
      </c>
      <c r="X1142" t="str">
        <f t="shared" si="225"/>
        <v>ho</v>
      </c>
      <c r="Y1142" t="str">
        <f t="shared" si="226"/>
        <v>b</v>
      </c>
      <c r="AA1142" t="str">
        <f t="shared" si="227"/>
        <v>const W1900TallulahFallsGeorgiaINF074B= L.marker([34.73637,-83.71321], {icon: dp_lx}).bindPopup('Tallulah Falls, Georgia&lt;br&gt;&lt;span style=font-size:11px&gt;White 1900-44&lt;/span&gt;&lt;br&gt;INF074B non-DASS').addTo(W1900);</v>
      </c>
      <c r="AG1142" t="s">
        <v>8843</v>
      </c>
      <c r="BL1142" t="s">
        <v>6093</v>
      </c>
    </row>
    <row r="1143" spans="1:64">
      <c r="A1143" s="30" t="s">
        <v>5326</v>
      </c>
      <c r="B1143" s="31" t="s">
        <v>2040</v>
      </c>
      <c r="C1143" s="31"/>
      <c r="D1143" t="s">
        <v>3937</v>
      </c>
      <c r="F1143" s="46" t="s">
        <v>1292</v>
      </c>
      <c r="G1143" s="31" t="s">
        <v>5289</v>
      </c>
      <c r="H1143" s="31"/>
      <c r="I1143" s="51">
        <v>-84.547079999999994</v>
      </c>
      <c r="J1143" s="51">
        <v>33.794780000000003</v>
      </c>
      <c r="K1143" s="32"/>
      <c r="L1143" s="32"/>
      <c r="M1143" s="32"/>
      <c r="N1143" t="str">
        <f t="shared" si="219"/>
        <v>Monroe, Georgia&lt;br&gt;&lt;span style=font-size:11px&gt;White 1900-44&lt;/span&gt;&lt;br&gt;INF093 non-DASS</v>
      </c>
      <c r="O1143" t="str">
        <f t="shared" si="221"/>
        <v>W1900MonroeGeorgiaINF093</v>
      </c>
      <c r="R1143" t="str">
        <f t="shared" si="220"/>
        <v>dp</v>
      </c>
      <c r="S1143" t="str">
        <f t="shared" si="222"/>
        <v>ar</v>
      </c>
      <c r="T1143" t="str">
        <f t="shared" si="228"/>
        <v>r0</v>
      </c>
      <c r="U1143" t="str">
        <f>IF(M1143="consonant",#REF!,"")</f>
        <v/>
      </c>
      <c r="V1143" t="str">
        <f t="shared" si="223"/>
        <v>lx</v>
      </c>
      <c r="W1143" t="str">
        <f t="shared" si="224"/>
        <v>bk</v>
      </c>
      <c r="X1143" t="str">
        <f t="shared" si="225"/>
        <v>ho</v>
      </c>
      <c r="Y1143" t="str">
        <f t="shared" si="226"/>
        <v>b</v>
      </c>
      <c r="AA1143" t="str">
        <f t="shared" si="227"/>
        <v>const W1900MonroeGeorgiaINF093= L.marker([33.79478,-84.54708], {icon: dp_lx}).bindPopup('Monroe, Georgia&lt;br&gt;&lt;span style=font-size:11px&gt;White 1900-44&lt;/span&gt;&lt;br&gt;INF093 non-DASS').addTo(W1900);</v>
      </c>
      <c r="AG1143" t="s">
        <v>8844</v>
      </c>
      <c r="BL1143" t="s">
        <v>6094</v>
      </c>
    </row>
    <row r="1144" spans="1:64">
      <c r="A1144" s="30" t="s">
        <v>5326</v>
      </c>
      <c r="B1144" s="31" t="s">
        <v>2052</v>
      </c>
      <c r="C1144" s="31"/>
      <c r="D1144" t="s">
        <v>3937</v>
      </c>
      <c r="F1144" s="46" t="s">
        <v>179</v>
      </c>
      <c r="G1144" s="31" t="s">
        <v>5289</v>
      </c>
      <c r="H1144" s="31"/>
      <c r="I1144" s="51">
        <v>-83.938469999999995</v>
      </c>
      <c r="J1144" s="51">
        <v>33.448740000000001</v>
      </c>
      <c r="K1144" s="32"/>
      <c r="L1144" s="32"/>
      <c r="M1144" s="32"/>
      <c r="N1144" t="str">
        <f t="shared" si="219"/>
        <v>Fayetteville, Georgia&lt;br&gt;&lt;span style=font-size:11px&gt;White 1900-44&lt;/span&gt;&lt;br&gt;INF113D non-DASS</v>
      </c>
      <c r="O1144" t="str">
        <f t="shared" si="221"/>
        <v>W1900FayettevilleGeorgiaINF113D</v>
      </c>
      <c r="R1144" t="str">
        <f t="shared" si="220"/>
        <v>dp</v>
      </c>
      <c r="S1144" t="str">
        <f t="shared" si="222"/>
        <v>ar</v>
      </c>
      <c r="T1144" t="str">
        <f t="shared" si="228"/>
        <v>r0</v>
      </c>
      <c r="U1144" t="str">
        <f>IF(M1144="consonant",#REF!,"")</f>
        <v/>
      </c>
      <c r="V1144" t="str">
        <f t="shared" si="223"/>
        <v>lx</v>
      </c>
      <c r="W1144" t="str">
        <f t="shared" si="224"/>
        <v>bk</v>
      </c>
      <c r="X1144" t="str">
        <f t="shared" si="225"/>
        <v>ho</v>
      </c>
      <c r="Y1144" t="str">
        <f t="shared" si="226"/>
        <v>b</v>
      </c>
      <c r="AA1144" t="str">
        <f t="shared" si="227"/>
        <v>const W1900FayettevilleGeorgiaINF113D= L.marker([33.44874,-83.93847], {icon: dp_lx}).bindPopup('Fayetteville, Georgia&lt;br&gt;&lt;span style=font-size:11px&gt;White 1900-44&lt;/span&gt;&lt;br&gt;INF113D non-DASS').addTo(W1900);</v>
      </c>
      <c r="AG1144" t="s">
        <v>8845</v>
      </c>
      <c r="BL1144" t="s">
        <v>6095</v>
      </c>
    </row>
    <row r="1145" spans="1:64">
      <c r="A1145" s="30" t="s">
        <v>5326</v>
      </c>
      <c r="B1145" s="31" t="s">
        <v>2057</v>
      </c>
      <c r="C1145" s="31"/>
      <c r="D1145" t="s">
        <v>3937</v>
      </c>
      <c r="F1145" s="46" t="s">
        <v>2021</v>
      </c>
      <c r="G1145" s="31" t="s">
        <v>5289</v>
      </c>
      <c r="H1145" s="31"/>
      <c r="I1145" s="51">
        <v>-82.005319999999998</v>
      </c>
      <c r="J1145" s="51">
        <v>33.034199999999998</v>
      </c>
      <c r="K1145" s="32"/>
      <c r="L1145" s="32"/>
      <c r="M1145" s="32"/>
      <c r="N1145" t="str">
        <f t="shared" si="219"/>
        <v>Forsyth, Georgia&lt;br&gt;&lt;span style=font-size:11px&gt;White 1900-44&lt;/span&gt;&lt;br&gt;INF121 non-DASS</v>
      </c>
      <c r="O1145" t="str">
        <f t="shared" si="221"/>
        <v>W1900ForsythGeorgiaINF121</v>
      </c>
      <c r="R1145" t="str">
        <f t="shared" si="220"/>
        <v>dp</v>
      </c>
      <c r="S1145" t="str">
        <f t="shared" si="222"/>
        <v>ar</v>
      </c>
      <c r="T1145" t="str">
        <f t="shared" si="228"/>
        <v>r0</v>
      </c>
      <c r="U1145" t="str">
        <f>IF(M1145="consonant",#REF!,"")</f>
        <v/>
      </c>
      <c r="V1145" t="str">
        <f t="shared" si="223"/>
        <v>lx</v>
      </c>
      <c r="W1145" t="str">
        <f t="shared" si="224"/>
        <v>bk</v>
      </c>
      <c r="X1145" t="str">
        <f t="shared" si="225"/>
        <v>ho</v>
      </c>
      <c r="Y1145" t="str">
        <f t="shared" si="226"/>
        <v>b</v>
      </c>
      <c r="AA1145" t="str">
        <f t="shared" si="227"/>
        <v>const W1900ForsythGeorgiaINF121= L.marker([33.0342,-82.00532], {icon: dp_lx}).bindPopup('Forsyth, Georgia&lt;br&gt;&lt;span style=font-size:11px&gt;White 1900-44&lt;/span&gt;&lt;br&gt;INF121 non-DASS').addTo(W1900);</v>
      </c>
      <c r="AG1145" t="s">
        <v>8846</v>
      </c>
      <c r="BL1145" t="s">
        <v>6096</v>
      </c>
    </row>
    <row r="1146" spans="1:64">
      <c r="A1146" s="30" t="s">
        <v>5326</v>
      </c>
      <c r="B1146" s="31" t="s">
        <v>2128</v>
      </c>
      <c r="C1146" s="31"/>
      <c r="D1146" t="s">
        <v>3937</v>
      </c>
      <c r="F1146" s="46" t="s">
        <v>2127</v>
      </c>
      <c r="G1146" s="31" t="s">
        <v>5289</v>
      </c>
      <c r="H1146" s="31"/>
      <c r="I1146" s="51">
        <v>-82.737350000000006</v>
      </c>
      <c r="J1146" s="51">
        <v>30.83182</v>
      </c>
      <c r="K1146" s="32"/>
      <c r="L1146" s="32"/>
      <c r="M1146" s="32"/>
      <c r="N1146" t="str">
        <f t="shared" si="219"/>
        <v>Folkston, Georgia&lt;br&gt;&lt;span style=font-size:11px&gt;White 1900-44&lt;/span&gt;&lt;br&gt;INF197A non-DASS</v>
      </c>
      <c r="O1146" t="str">
        <f t="shared" si="221"/>
        <v>W1900FolkstonGeorgiaINF197A</v>
      </c>
      <c r="R1146" t="str">
        <f t="shared" si="220"/>
        <v>dp</v>
      </c>
      <c r="S1146" t="str">
        <f t="shared" si="222"/>
        <v>ar</v>
      </c>
      <c r="T1146" t="str">
        <f t="shared" si="228"/>
        <v>r0</v>
      </c>
      <c r="U1146" t="str">
        <f>IF(M1146="consonant",#REF!,"")</f>
        <v/>
      </c>
      <c r="V1146" t="str">
        <f t="shared" si="223"/>
        <v>lx</v>
      </c>
      <c r="W1146" t="str">
        <f t="shared" si="224"/>
        <v>bk</v>
      </c>
      <c r="X1146" t="str">
        <f t="shared" si="225"/>
        <v>ho</v>
      </c>
      <c r="Y1146" t="str">
        <f t="shared" si="226"/>
        <v>b</v>
      </c>
      <c r="AA1146" t="str">
        <f t="shared" si="227"/>
        <v>const W1900FolkstonGeorgiaINF197A= L.marker([30.83182,-82.73735], {icon: dp_lx}).bindPopup('Folkston, Georgia&lt;br&gt;&lt;span style=font-size:11px&gt;White 1900-44&lt;/span&gt;&lt;br&gt;INF197A non-DASS').addTo(W1900);</v>
      </c>
      <c r="AG1146" t="s">
        <v>8847</v>
      </c>
      <c r="BL1146" t="s">
        <v>6097</v>
      </c>
    </row>
    <row r="1147" spans="1:64">
      <c r="A1147" s="30" t="s">
        <v>5326</v>
      </c>
      <c r="B1147" s="31" t="s">
        <v>2131</v>
      </c>
      <c r="C1147" s="31"/>
      <c r="D1147" t="s">
        <v>3937</v>
      </c>
      <c r="F1147" s="46" t="s">
        <v>2133</v>
      </c>
      <c r="G1147" s="31" t="s">
        <v>5289</v>
      </c>
      <c r="H1147" s="31"/>
      <c r="I1147" s="51">
        <v>-81.362830000000002</v>
      </c>
      <c r="J1147" s="51">
        <v>31.277149999999999</v>
      </c>
      <c r="K1147" s="32"/>
      <c r="L1147" s="32"/>
      <c r="M1147" s="32"/>
      <c r="N1147" t="str">
        <f t="shared" si="219"/>
        <v>Axson, Georgia&lt;br&gt;&lt;span style=font-size:11px&gt;White 1900-44&lt;/span&gt;&lt;br&gt;INF203A non-DASS</v>
      </c>
      <c r="O1147" t="str">
        <f t="shared" si="221"/>
        <v>W1900AxsonGeorgiaINF203A</v>
      </c>
      <c r="R1147" t="str">
        <f t="shared" si="220"/>
        <v>dp</v>
      </c>
      <c r="S1147" t="str">
        <f t="shared" si="222"/>
        <v>ar</v>
      </c>
      <c r="T1147" t="str">
        <f t="shared" si="228"/>
        <v>r0</v>
      </c>
      <c r="U1147" t="str">
        <f>IF(M1147="consonant",#REF!,"")</f>
        <v/>
      </c>
      <c r="V1147" t="str">
        <f t="shared" si="223"/>
        <v>lx</v>
      </c>
      <c r="W1147" t="str">
        <f t="shared" si="224"/>
        <v>bk</v>
      </c>
      <c r="X1147" t="str">
        <f t="shared" si="225"/>
        <v>ho</v>
      </c>
      <c r="Y1147" t="str">
        <f t="shared" si="226"/>
        <v>b</v>
      </c>
      <c r="AA1147" t="str">
        <f t="shared" si="227"/>
        <v>const W1900AxsonGeorgiaINF203A= L.marker([31.27715,-81.36283], {icon: dp_lx}).bindPopup('Axson, Georgia&lt;br&gt;&lt;span style=font-size:11px&gt;White 1900-44&lt;/span&gt;&lt;br&gt;INF203A non-DASS').addTo(W1900);</v>
      </c>
      <c r="AG1147" t="s">
        <v>8848</v>
      </c>
      <c r="BL1147" t="s">
        <v>6098</v>
      </c>
    </row>
    <row r="1148" spans="1:64">
      <c r="A1148" s="30" t="s">
        <v>5326</v>
      </c>
      <c r="B1148" s="31" t="s">
        <v>2158</v>
      </c>
      <c r="C1148" s="31"/>
      <c r="D1148" t="s">
        <v>3937</v>
      </c>
      <c r="F1148" s="46" t="s">
        <v>2160</v>
      </c>
      <c r="G1148" s="31" t="s">
        <v>5304</v>
      </c>
      <c r="H1148" s="31"/>
      <c r="I1148" s="51">
        <v>-86.207300000000004</v>
      </c>
      <c r="J1148" s="51">
        <v>28.786280000000001</v>
      </c>
      <c r="K1148" s="32"/>
      <c r="L1148" s="32"/>
      <c r="M1148" s="32"/>
      <c r="N1148" t="str">
        <f t="shared" si="219"/>
        <v>Paola, Florida&lt;br&gt;&lt;span style=font-size:11px&gt;White 1900-44&lt;/span&gt;&lt;br&gt;INF260 non-DASS</v>
      </c>
      <c r="O1148" t="str">
        <f t="shared" si="221"/>
        <v>W1900PaolaFloridaINF260</v>
      </c>
      <c r="R1148" t="str">
        <f t="shared" si="220"/>
        <v>dp</v>
      </c>
      <c r="S1148" t="str">
        <f t="shared" si="222"/>
        <v>ar</v>
      </c>
      <c r="T1148" t="str">
        <f t="shared" si="228"/>
        <v>r0</v>
      </c>
      <c r="U1148" t="str">
        <f>IF(M1148="consonant",#REF!,"")</f>
        <v/>
      </c>
      <c r="V1148" t="str">
        <f t="shared" si="223"/>
        <v>lx</v>
      </c>
      <c r="W1148" t="str">
        <f t="shared" si="224"/>
        <v>bk</v>
      </c>
      <c r="X1148" t="str">
        <f t="shared" si="225"/>
        <v>ho</v>
      </c>
      <c r="Y1148" t="str">
        <f t="shared" si="226"/>
        <v>b</v>
      </c>
      <c r="AA1148" t="str">
        <f t="shared" si="227"/>
        <v>const W1900PaolaFloridaINF260= L.marker([28.78628,-86.2073], {icon: dp_lx}).bindPopup('Paola, Florida&lt;br&gt;&lt;span style=font-size:11px&gt;White 1900-44&lt;/span&gt;&lt;br&gt;INF260 non-DASS').addTo(W1900);</v>
      </c>
      <c r="AG1148" t="s">
        <v>8849</v>
      </c>
      <c r="BL1148" t="s">
        <v>6099</v>
      </c>
    </row>
    <row r="1149" spans="1:64">
      <c r="A1149" s="30" t="s">
        <v>5326</v>
      </c>
      <c r="B1149" s="31" t="s">
        <v>2197</v>
      </c>
      <c r="C1149" s="31"/>
      <c r="D1149" t="s">
        <v>3937</v>
      </c>
      <c r="F1149" s="46" t="s">
        <v>2198</v>
      </c>
      <c r="G1149" s="31" t="s">
        <v>5298</v>
      </c>
      <c r="H1149" s="31"/>
      <c r="I1149" s="51">
        <v>-86.59008</v>
      </c>
      <c r="J1149" s="51">
        <v>34.270809999999997</v>
      </c>
      <c r="K1149" s="32"/>
      <c r="L1149" s="32"/>
      <c r="M1149" s="32"/>
      <c r="N1149" t="str">
        <f t="shared" si="219"/>
        <v>Albertville, Alabama&lt;br&gt;&lt;span style=font-size:11px&gt;White 1900-44&lt;/span&gt;&lt;br&gt;INF353A non-DASS</v>
      </c>
      <c r="O1149" t="str">
        <f t="shared" si="221"/>
        <v>W1900AlbertvilleAlabamaINF353A</v>
      </c>
      <c r="R1149" t="str">
        <f t="shared" si="220"/>
        <v>dp</v>
      </c>
      <c r="S1149" t="str">
        <f t="shared" si="222"/>
        <v>ar</v>
      </c>
      <c r="T1149" t="str">
        <f t="shared" si="228"/>
        <v>r0</v>
      </c>
      <c r="U1149" t="str">
        <f>IF(M1149="consonant",#REF!,"")</f>
        <v/>
      </c>
      <c r="V1149" t="str">
        <f t="shared" si="223"/>
        <v>lx</v>
      </c>
      <c r="W1149" t="str">
        <f t="shared" si="224"/>
        <v>bk</v>
      </c>
      <c r="X1149" t="str">
        <f t="shared" si="225"/>
        <v>ho</v>
      </c>
      <c r="Y1149" t="str">
        <f t="shared" si="226"/>
        <v>b</v>
      </c>
      <c r="AA1149" t="str">
        <f t="shared" si="227"/>
        <v>const W1900AlbertvilleAlabamaINF353A= L.marker([34.27081,-86.59008], {icon: dp_lx}).bindPopup('Albertville, Alabama&lt;br&gt;&lt;span style=font-size:11px&gt;White 1900-44&lt;/span&gt;&lt;br&gt;INF353A non-DASS').addTo(W1900);</v>
      </c>
      <c r="AG1149" t="s">
        <v>8850</v>
      </c>
      <c r="BL1149" t="s">
        <v>6100</v>
      </c>
    </row>
    <row r="1150" spans="1:64">
      <c r="A1150" s="30" t="s">
        <v>5326</v>
      </c>
      <c r="B1150" s="31" t="s">
        <v>2199</v>
      </c>
      <c r="C1150" s="31"/>
      <c r="D1150" t="s">
        <v>3937</v>
      </c>
      <c r="F1150" s="46" t="s">
        <v>2200</v>
      </c>
      <c r="G1150" s="31" t="s">
        <v>5298</v>
      </c>
      <c r="H1150" s="31"/>
      <c r="I1150" s="51">
        <v>-87.088310000000007</v>
      </c>
      <c r="J1150" s="51">
        <v>34.086109999999998</v>
      </c>
      <c r="K1150" s="32"/>
      <c r="L1150" s="32"/>
      <c r="M1150" s="32"/>
      <c r="N1150" t="str">
        <f t="shared" si="219"/>
        <v>Blountsville, Alabama&lt;br&gt;&lt;span style=font-size:11px&gt;White 1900-44&lt;/span&gt;&lt;br&gt;INF355 non-DASS</v>
      </c>
      <c r="O1150" t="str">
        <f t="shared" si="221"/>
        <v>W1900BlountsvilleAlabamaINF355</v>
      </c>
      <c r="R1150" t="str">
        <f t="shared" si="220"/>
        <v>dp</v>
      </c>
      <c r="S1150" t="str">
        <f t="shared" si="222"/>
        <v>ar</v>
      </c>
      <c r="T1150" t="str">
        <f t="shared" si="228"/>
        <v>r0</v>
      </c>
      <c r="U1150" t="str">
        <f>IF(M1150="consonant",#REF!,"")</f>
        <v/>
      </c>
      <c r="V1150" t="str">
        <f t="shared" si="223"/>
        <v>lx</v>
      </c>
      <c r="W1150" t="str">
        <f t="shared" si="224"/>
        <v>bk</v>
      </c>
      <c r="X1150" t="str">
        <f t="shared" si="225"/>
        <v>ho</v>
      </c>
      <c r="Y1150" t="str">
        <f t="shared" si="226"/>
        <v>b</v>
      </c>
      <c r="AA1150" t="str">
        <f t="shared" si="227"/>
        <v>const W1900BlountsvilleAlabamaINF355= L.marker([34.08611,-87.08831], {icon: dp_lx}).bindPopup('Blountsville, Alabama&lt;br&gt;&lt;span style=font-size:11px&gt;White 1900-44&lt;/span&gt;&lt;br&gt;INF355 non-DASS').addTo(W1900);</v>
      </c>
      <c r="AG1150" t="s">
        <v>8851</v>
      </c>
      <c r="BL1150" t="s">
        <v>6101</v>
      </c>
    </row>
    <row r="1151" spans="1:64">
      <c r="A1151" s="30" t="s">
        <v>5326</v>
      </c>
      <c r="B1151" s="31" t="s">
        <v>2210</v>
      </c>
      <c r="C1151" s="31"/>
      <c r="D1151" t="s">
        <v>3937</v>
      </c>
      <c r="F1151" s="46" t="s">
        <v>4</v>
      </c>
      <c r="G1151" s="31" t="s">
        <v>5298</v>
      </c>
      <c r="H1151" s="31"/>
      <c r="I1151" s="51">
        <v>-85.88955</v>
      </c>
      <c r="J1151" s="51">
        <v>33.379530000000003</v>
      </c>
      <c r="K1151" s="32"/>
      <c r="L1151" s="32"/>
      <c r="M1151" s="32"/>
      <c r="N1151" t="str">
        <f t="shared" si="219"/>
        <v>Birmingham, Alabama&lt;br&gt;&lt;span style=font-size:11px&gt;White 1900-44&lt;/span&gt;&lt;br&gt;INF370 non-DASS</v>
      </c>
      <c r="O1151" t="str">
        <f t="shared" si="221"/>
        <v>W1900BirminghamAlabamaINF370</v>
      </c>
      <c r="R1151" t="str">
        <f t="shared" si="220"/>
        <v>dp</v>
      </c>
      <c r="S1151" t="str">
        <f t="shared" si="222"/>
        <v>ar</v>
      </c>
      <c r="T1151" t="str">
        <f t="shared" si="228"/>
        <v>r0</v>
      </c>
      <c r="U1151" t="str">
        <f>IF(M1151="consonant",#REF!,"")</f>
        <v/>
      </c>
      <c r="V1151" t="str">
        <f t="shared" si="223"/>
        <v>lx</v>
      </c>
      <c r="W1151" t="str">
        <f t="shared" si="224"/>
        <v>bk</v>
      </c>
      <c r="X1151" t="str">
        <f t="shared" si="225"/>
        <v>ho</v>
      </c>
      <c r="Y1151" t="str">
        <f t="shared" si="226"/>
        <v>b</v>
      </c>
      <c r="AA1151" t="str">
        <f t="shared" si="227"/>
        <v>const W1900BirminghamAlabamaINF370= L.marker([33.37953,-85.88955], {icon: dp_lx}).bindPopup('Birmingham, Alabama&lt;br&gt;&lt;span style=font-size:11px&gt;White 1900-44&lt;/span&gt;&lt;br&gt;INF370 non-DASS').addTo(W1900);</v>
      </c>
      <c r="AG1151" t="s">
        <v>8852</v>
      </c>
      <c r="BL1151" t="s">
        <v>6102</v>
      </c>
    </row>
    <row r="1152" spans="1:64">
      <c r="A1152" s="30" t="s">
        <v>5326</v>
      </c>
      <c r="B1152" s="31" t="s">
        <v>2229</v>
      </c>
      <c r="C1152" s="31"/>
      <c r="D1152" t="s">
        <v>3937</v>
      </c>
      <c r="F1152" s="46" t="s">
        <v>1796</v>
      </c>
      <c r="G1152" s="31" t="s">
        <v>5298</v>
      </c>
      <c r="H1152" s="31"/>
      <c r="I1152" s="51">
        <v>-85.981260000000006</v>
      </c>
      <c r="J1152" s="51">
        <v>32.53434</v>
      </c>
      <c r="K1152" s="32"/>
      <c r="L1152" s="32"/>
      <c r="M1152" s="32"/>
      <c r="N1152" t="str">
        <f t="shared" si="219"/>
        <v>Tallassee, Alabama&lt;br&gt;&lt;span style=font-size:11px&gt;White 1900-44&lt;/span&gt;&lt;br&gt;INF394 non-DASS</v>
      </c>
      <c r="O1152" t="str">
        <f t="shared" si="221"/>
        <v>W1900TallasseeAlabamaINF394</v>
      </c>
      <c r="R1152" t="str">
        <f t="shared" si="220"/>
        <v>dp</v>
      </c>
      <c r="S1152" t="str">
        <f t="shared" si="222"/>
        <v>ar</v>
      </c>
      <c r="T1152" t="str">
        <f t="shared" si="228"/>
        <v>r0</v>
      </c>
      <c r="U1152" t="str">
        <f>IF(M1152="consonant",#REF!,"")</f>
        <v/>
      </c>
      <c r="V1152" t="str">
        <f t="shared" si="223"/>
        <v>lx</v>
      </c>
      <c r="W1152" t="str">
        <f t="shared" si="224"/>
        <v>bk</v>
      </c>
      <c r="X1152" t="str">
        <f t="shared" si="225"/>
        <v>ho</v>
      </c>
      <c r="Y1152" t="str">
        <f t="shared" si="226"/>
        <v>b</v>
      </c>
      <c r="AA1152" t="str">
        <f t="shared" si="227"/>
        <v>const W1900TallasseeAlabamaINF394= L.marker([32.53434,-85.98126], {icon: dp_lx}).bindPopup('Tallassee, Alabama&lt;br&gt;&lt;span style=font-size:11px&gt;White 1900-44&lt;/span&gt;&lt;br&gt;INF394 non-DASS').addTo(W1900);</v>
      </c>
      <c r="AG1152" t="s">
        <v>8853</v>
      </c>
      <c r="BL1152" t="s">
        <v>6103</v>
      </c>
    </row>
    <row r="1153" spans="1:64">
      <c r="A1153" s="30" t="s">
        <v>5326</v>
      </c>
      <c r="B1153" s="31" t="s">
        <v>2251</v>
      </c>
      <c r="C1153" s="31"/>
      <c r="D1153" t="s">
        <v>3937</v>
      </c>
      <c r="F1153" s="46" t="s">
        <v>1434</v>
      </c>
      <c r="G1153" s="31" t="s">
        <v>5298</v>
      </c>
      <c r="H1153" s="31"/>
      <c r="I1153" s="51">
        <v>-92.275450000000006</v>
      </c>
      <c r="J1153" s="51">
        <v>31.804099999999998</v>
      </c>
      <c r="K1153" s="32"/>
      <c r="L1153" s="32"/>
      <c r="M1153" s="32"/>
      <c r="N1153" t="str">
        <f t="shared" si="219"/>
        <v>Troy, Alabama&lt;br&gt;&lt;span style=font-size:11px&gt;White 1900-44&lt;/span&gt;&lt;br&gt;INF435 non-DASS</v>
      </c>
      <c r="O1153" t="str">
        <f t="shared" si="221"/>
        <v>W1900TroyAlabamaINF435</v>
      </c>
      <c r="R1153" t="str">
        <f t="shared" si="220"/>
        <v>dp</v>
      </c>
      <c r="S1153" t="str">
        <f t="shared" si="222"/>
        <v>ar</v>
      </c>
      <c r="T1153" t="str">
        <f t="shared" si="228"/>
        <v>r0</v>
      </c>
      <c r="U1153" t="str">
        <f>IF(M1153="consonant",#REF!,"")</f>
        <v/>
      </c>
      <c r="V1153" t="str">
        <f t="shared" si="223"/>
        <v>lx</v>
      </c>
      <c r="W1153" t="str">
        <f t="shared" si="224"/>
        <v>bk</v>
      </c>
      <c r="X1153" t="str">
        <f t="shared" si="225"/>
        <v>ho</v>
      </c>
      <c r="Y1153" t="str">
        <f t="shared" si="226"/>
        <v>b</v>
      </c>
      <c r="AA1153" t="str">
        <f t="shared" si="227"/>
        <v>const W1900TroyAlabamaINF435= L.marker([31.8041,-92.27545], {icon: dp_lx}).bindPopup('Troy, Alabama&lt;br&gt;&lt;span style=font-size:11px&gt;White 1900-44&lt;/span&gt;&lt;br&gt;INF435 non-DASS').addTo(W1900);</v>
      </c>
      <c r="AG1153" t="s">
        <v>8854</v>
      </c>
      <c r="BL1153" t="s">
        <v>6104</v>
      </c>
    </row>
    <row r="1154" spans="1:64">
      <c r="A1154" s="30" t="s">
        <v>5326</v>
      </c>
      <c r="B1154" s="31" t="s">
        <v>2357</v>
      </c>
      <c r="C1154" s="31"/>
      <c r="D1154" t="s">
        <v>3937</v>
      </c>
      <c r="F1154" s="46" t="s">
        <v>11</v>
      </c>
      <c r="G1154" s="31" t="s">
        <v>2751</v>
      </c>
      <c r="H1154" s="31"/>
      <c r="I1154" s="51">
        <v>-92.275450000000006</v>
      </c>
      <c r="J1154" s="51">
        <v>34.7468</v>
      </c>
      <c r="K1154" s="32"/>
      <c r="L1154" s="32"/>
      <c r="M1154" s="32"/>
      <c r="N1154" t="str">
        <f t="shared" si="219"/>
        <v>Little Rock, Arkansas&lt;br&gt;&lt;span style=font-size:11px&gt;White 1900-44&lt;/span&gt;&lt;br&gt;INF706 non-DASS</v>
      </c>
      <c r="O1154" t="str">
        <f t="shared" si="221"/>
        <v>W1900LittleRockArkansasINF706</v>
      </c>
      <c r="R1154" t="str">
        <f t="shared" si="220"/>
        <v>dp</v>
      </c>
      <c r="S1154" t="str">
        <f t="shared" si="222"/>
        <v>ar</v>
      </c>
      <c r="T1154" t="str">
        <f t="shared" si="228"/>
        <v>r0</v>
      </c>
      <c r="U1154" t="str">
        <f>IF(M1154="consonant",#REF!,"")</f>
        <v/>
      </c>
      <c r="V1154" t="str">
        <f t="shared" si="223"/>
        <v>lx</v>
      </c>
      <c r="W1154" t="str">
        <f t="shared" si="224"/>
        <v>bk</v>
      </c>
      <c r="X1154" t="str">
        <f t="shared" si="225"/>
        <v>ho</v>
      </c>
      <c r="Y1154" t="str">
        <f t="shared" si="226"/>
        <v>b</v>
      </c>
      <c r="AA1154" t="str">
        <f t="shared" si="227"/>
        <v>const W1900LittleRockArkansasINF706= L.marker([34.7468,-92.27545], {icon: dp_lx}).bindPopup('Little Rock, Arkansas&lt;br&gt;&lt;span style=font-size:11px&gt;White 1900-44&lt;/span&gt;&lt;br&gt;INF706 non-DASS').addTo(W1900);</v>
      </c>
      <c r="AG1154" t="s">
        <v>8855</v>
      </c>
      <c r="BL1154" t="s">
        <v>6105</v>
      </c>
    </row>
    <row r="1155" spans="1:64">
      <c r="A1155" s="30" t="s">
        <v>5326</v>
      </c>
      <c r="B1155" s="31" t="s">
        <v>2359</v>
      </c>
      <c r="C1155" s="31"/>
      <c r="D1155" t="s">
        <v>3937</v>
      </c>
      <c r="F1155" s="46" t="s">
        <v>2360</v>
      </c>
      <c r="G1155" s="31" t="s">
        <v>2751</v>
      </c>
      <c r="H1155" s="31"/>
      <c r="I1155" s="51">
        <v>-92.739080000000001</v>
      </c>
      <c r="J1155" s="51">
        <v>35.845869999999998</v>
      </c>
      <c r="K1155" s="32"/>
      <c r="L1155" s="32"/>
      <c r="M1155" s="32"/>
      <c r="N1155" t="str">
        <f t="shared" si="219"/>
        <v>Hilltop, Arkansas&lt;br&gt;&lt;span style=font-size:11px&gt;White 1900-44&lt;/span&gt;&lt;br&gt;INF717 non-DASS</v>
      </c>
      <c r="O1155" t="str">
        <f t="shared" si="221"/>
        <v>W1900HilltopArkansasINF717</v>
      </c>
      <c r="R1155" t="str">
        <f t="shared" si="220"/>
        <v>dp</v>
      </c>
      <c r="S1155" t="str">
        <f t="shared" si="222"/>
        <v>ar</v>
      </c>
      <c r="T1155" t="str">
        <f t="shared" si="228"/>
        <v>r0</v>
      </c>
      <c r="U1155" t="str">
        <f>IF(M1155="consonant",#REF!,"")</f>
        <v/>
      </c>
      <c r="V1155" t="str">
        <f t="shared" si="223"/>
        <v>lx</v>
      </c>
      <c r="W1155" t="str">
        <f t="shared" si="224"/>
        <v>bk</v>
      </c>
      <c r="X1155" t="str">
        <f t="shared" si="225"/>
        <v>ho</v>
      </c>
      <c r="Y1155" t="str">
        <f t="shared" si="226"/>
        <v>b</v>
      </c>
      <c r="AA1155" t="str">
        <f t="shared" si="227"/>
        <v>const W1900HilltopArkansasINF717= L.marker([35.84587,-92.73908], {icon: dp_lx}).bindPopup('Hilltop, Arkansas&lt;br&gt;&lt;span style=font-size:11px&gt;White 1900-44&lt;/span&gt;&lt;br&gt;INF717 non-DASS').addTo(W1900);</v>
      </c>
      <c r="AG1155" t="s">
        <v>8856</v>
      </c>
      <c r="BL1155" t="s">
        <v>6106</v>
      </c>
    </row>
    <row r="1156" spans="1:64">
      <c r="A1156" s="30" t="s">
        <v>5326</v>
      </c>
      <c r="B1156" s="31" t="s">
        <v>2383</v>
      </c>
      <c r="C1156" s="31"/>
      <c r="D1156" t="s">
        <v>3937</v>
      </c>
      <c r="F1156" s="46" t="s">
        <v>2384</v>
      </c>
      <c r="G1156" s="31" t="s">
        <v>5293</v>
      </c>
      <c r="H1156" s="31"/>
      <c r="I1156" s="51">
        <v>-97.165109999999999</v>
      </c>
      <c r="J1156" s="51">
        <v>32.586080000000003</v>
      </c>
      <c r="K1156" s="32"/>
      <c r="L1156" s="32"/>
      <c r="M1156" s="32"/>
      <c r="N1156" t="str">
        <f t="shared" ref="N1156:N1219" si="229">F1156&amp;", "&amp;G1156&amp;"&lt;br&gt;&lt;span style=font-size:11px&gt;"&amp;IF(E1156="","",E1156&amp;" ")&amp;IF(TRIM(LEFT(A1156,LEN(A1156)-4))="W","White ",IF(TRIM(LEFT(A1156,LEN(A1156)-4))="B","Black ",IF(TRIM(LEFT(A1156,LEN(A1156)-4))="L","Hispanic ",IF(TRIM(LEFT(A1156,LEN(A1156)-4))="N","Indigenous ",IF(TRIM(LEFT(A1156,LEN(A1156)-4))="A","Asian ","")))))&amp;IF(TRIM(RIGHT(A1156,LEN(A1156)-1))="1700","1700-99",IF(TRIM(RIGHT(A1156,LEN(A1156)-1))="1800","1800-44",IF(TRIM(RIGHT(A1156,LEN(A1156)-1))="1850","1845-74",IF(TRIM(RIGHT(A1156,LEN(A1156)-1))="1870","1875-99",IF(TRIM(RIGHT(A1156,LEN(A1156)-1))="1900","1900-44",IF(TRIM(RIGHT(A1156,LEN(A1156)-1))="1950","1945-74",IF(TRIM(RIGHT(A1156,LEN(A1156)-1))="1970","1975-99","")))))))&amp;"&lt;/span&gt;&lt;br&gt;"&amp;B1156&amp;" "&amp;IF(E1156="","",E1156&amp;" ")&amp;D1156</f>
        <v>Antioch, Louisiana&lt;br&gt;&lt;span style=font-size:11px&gt;White 1900-44&lt;/span&gt;&lt;br&gt;INF772 non-DASS</v>
      </c>
      <c r="O1156" t="str">
        <f t="shared" si="221"/>
        <v>W1900AntiochLouisianaINF772</v>
      </c>
      <c r="R1156" t="str">
        <f t="shared" si="220"/>
        <v>dp</v>
      </c>
      <c r="S1156" t="str">
        <f t="shared" si="222"/>
        <v>ar</v>
      </c>
      <c r="T1156" t="str">
        <f t="shared" si="228"/>
        <v>r0</v>
      </c>
      <c r="U1156" t="str">
        <f>IF(M1156="consonant",#REF!,"")</f>
        <v/>
      </c>
      <c r="V1156" t="str">
        <f t="shared" si="223"/>
        <v>lx</v>
      </c>
      <c r="W1156" t="str">
        <f t="shared" si="224"/>
        <v>bk</v>
      </c>
      <c r="X1156" t="str">
        <f t="shared" si="225"/>
        <v>ho</v>
      </c>
      <c r="Y1156" t="str">
        <f t="shared" si="226"/>
        <v>b</v>
      </c>
      <c r="AA1156" t="str">
        <f t="shared" si="227"/>
        <v>const W1900AntiochLouisianaINF772= L.marker([32.58608,-97.16511], {icon: dp_lx}).bindPopup('Antioch, Louisiana&lt;br&gt;&lt;span style=font-size:11px&gt;White 1900-44&lt;/span&gt;&lt;br&gt;INF772 non-DASS').addTo(W1900);</v>
      </c>
      <c r="AG1156" t="s">
        <v>8857</v>
      </c>
      <c r="BL1156" t="s">
        <v>6107</v>
      </c>
    </row>
    <row r="1157" spans="1:64">
      <c r="A1157" s="30" t="s">
        <v>5326</v>
      </c>
      <c r="B1157" s="31" t="s">
        <v>2402</v>
      </c>
      <c r="C1157" s="31"/>
      <c r="D1157" t="s">
        <v>3937</v>
      </c>
      <c r="F1157" s="46" t="s">
        <v>2404</v>
      </c>
      <c r="G1157" s="31" t="s">
        <v>5294</v>
      </c>
      <c r="H1157" s="31"/>
      <c r="I1157" s="51">
        <v>-96.692480000000003</v>
      </c>
      <c r="J1157" s="51">
        <v>33.488230000000001</v>
      </c>
      <c r="K1157" s="32"/>
      <c r="L1157" s="32"/>
      <c r="M1157" s="32"/>
      <c r="N1157" t="str">
        <f t="shared" si="229"/>
        <v>Valley View, Texas&lt;br&gt;&lt;span style=font-size:11px&gt;White 1900-44&lt;/span&gt;&lt;br&gt;INF839 non-DASS</v>
      </c>
      <c r="O1157" t="str">
        <f t="shared" si="221"/>
        <v>W1900ValleyViewTexasINF839</v>
      </c>
      <c r="R1157" t="str">
        <f t="shared" si="220"/>
        <v>dp</v>
      </c>
      <c r="S1157" t="str">
        <f t="shared" si="222"/>
        <v>ar</v>
      </c>
      <c r="T1157" t="str">
        <f t="shared" si="228"/>
        <v>r0</v>
      </c>
      <c r="U1157" t="str">
        <f>IF(M1157="consonant",#REF!,"")</f>
        <v/>
      </c>
      <c r="V1157" t="str">
        <f t="shared" si="223"/>
        <v>lx</v>
      </c>
      <c r="W1157" t="str">
        <f t="shared" si="224"/>
        <v>bk</v>
      </c>
      <c r="X1157" t="str">
        <f t="shared" si="225"/>
        <v>ho</v>
      </c>
      <c r="Y1157" t="str">
        <f t="shared" si="226"/>
        <v>b</v>
      </c>
      <c r="AA1157" t="str">
        <f t="shared" si="227"/>
        <v>const W1900ValleyViewTexasINF839= L.marker([33.48823,-96.69248], {icon: dp_lx}).bindPopup('Valley View, Texas&lt;br&gt;&lt;span style=font-size:11px&gt;White 1900-44&lt;/span&gt;&lt;br&gt;INF839 non-DASS').addTo(W1900);</v>
      </c>
      <c r="AG1157" t="s">
        <v>8858</v>
      </c>
      <c r="BL1157" t="s">
        <v>6108</v>
      </c>
    </row>
    <row r="1158" spans="1:64">
      <c r="A1158" s="30" t="s">
        <v>5326</v>
      </c>
      <c r="B1158" s="31" t="s">
        <v>2419</v>
      </c>
      <c r="C1158" s="31"/>
      <c r="D1158" t="s">
        <v>3937</v>
      </c>
      <c r="F1158" s="46" t="s">
        <v>2421</v>
      </c>
      <c r="G1158" s="31" t="s">
        <v>5294</v>
      </c>
      <c r="H1158" s="31"/>
      <c r="I1158" s="51">
        <v>-95.525580000000005</v>
      </c>
      <c r="J1158" s="51">
        <v>30.532080000000001</v>
      </c>
      <c r="K1158" s="32"/>
      <c r="L1158" s="32"/>
      <c r="M1158" s="32"/>
      <c r="N1158" t="str">
        <f t="shared" si="229"/>
        <v>Caldwell, Texas&lt;br&gt;&lt;span style=font-size:11px&gt;White 1900-44&lt;/span&gt;&lt;br&gt;INF855 non-DASS</v>
      </c>
      <c r="O1158" t="str">
        <f t="shared" si="221"/>
        <v>W1900CaldwellTexasINF855</v>
      </c>
      <c r="R1158" t="str">
        <f t="shared" si="220"/>
        <v>dp</v>
      </c>
      <c r="S1158" t="str">
        <f t="shared" si="222"/>
        <v>ar</v>
      </c>
      <c r="T1158" t="str">
        <f t="shared" si="228"/>
        <v>r0</v>
      </c>
      <c r="U1158" t="str">
        <f>IF(M1158="consonant",#REF!,"")</f>
        <v/>
      </c>
      <c r="V1158" t="str">
        <f t="shared" si="223"/>
        <v>lx</v>
      </c>
      <c r="W1158" t="str">
        <f t="shared" si="224"/>
        <v>bk</v>
      </c>
      <c r="X1158" t="str">
        <f t="shared" si="225"/>
        <v>ho</v>
      </c>
      <c r="Y1158" t="str">
        <f t="shared" si="226"/>
        <v>b</v>
      </c>
      <c r="AA1158" t="str">
        <f t="shared" si="227"/>
        <v>const W1900CaldwellTexasINF855= L.marker([30.53208,-95.52558], {icon: dp_lx}).bindPopup('Caldwell, Texas&lt;br&gt;&lt;span style=font-size:11px&gt;White 1900-44&lt;/span&gt;&lt;br&gt;INF855 non-DASS').addTo(W1900);</v>
      </c>
      <c r="AG1158" t="s">
        <v>8859</v>
      </c>
      <c r="BL1158" t="s">
        <v>6109</v>
      </c>
    </row>
    <row r="1159" spans="1:64">
      <c r="A1159" s="30" t="s">
        <v>5326</v>
      </c>
      <c r="B1159" s="31" t="s">
        <v>2422</v>
      </c>
      <c r="C1159" s="31"/>
      <c r="D1159" t="s">
        <v>3937</v>
      </c>
      <c r="F1159" s="46" t="s">
        <v>370</v>
      </c>
      <c r="G1159" s="31" t="s">
        <v>5294</v>
      </c>
      <c r="H1159" s="31"/>
      <c r="I1159" s="51">
        <v>-95.368369999999999</v>
      </c>
      <c r="J1159" s="51">
        <v>30.716170000000002</v>
      </c>
      <c r="K1159" s="32"/>
      <c r="L1159" s="32"/>
      <c r="M1159" s="32"/>
      <c r="N1159" t="str">
        <f t="shared" si="229"/>
        <v>Huntsville, Texas&lt;br&gt;&lt;span style=font-size:11px&gt;White 1900-44&lt;/span&gt;&lt;br&gt;INF856C non-DASS</v>
      </c>
      <c r="O1159" t="str">
        <f t="shared" si="221"/>
        <v>W1900HuntsvilleTexasINF856C</v>
      </c>
      <c r="R1159" t="str">
        <f t="shared" si="220"/>
        <v>dp</v>
      </c>
      <c r="S1159" t="str">
        <f t="shared" si="222"/>
        <v>ar</v>
      </c>
      <c r="T1159" t="str">
        <f t="shared" si="228"/>
        <v>r0</v>
      </c>
      <c r="U1159" t="str">
        <f>IF(M1159="consonant",#REF!,"")</f>
        <v/>
      </c>
      <c r="V1159" t="str">
        <f t="shared" si="223"/>
        <v>lx</v>
      </c>
      <c r="W1159" t="str">
        <f t="shared" si="224"/>
        <v>bk</v>
      </c>
      <c r="X1159" t="str">
        <f t="shared" si="225"/>
        <v>ho</v>
      </c>
      <c r="Y1159" t="str">
        <f t="shared" si="226"/>
        <v>b</v>
      </c>
      <c r="AA1159" t="str">
        <f t="shared" si="227"/>
        <v>const W1900HuntsvilleTexasINF856C= L.marker([30.71617,-95.36837], {icon: dp_lx}).bindPopup('Huntsville, Texas&lt;br&gt;&lt;span style=font-size:11px&gt;White 1900-44&lt;/span&gt;&lt;br&gt;INF856C non-DASS').addTo(W1900);</v>
      </c>
      <c r="AG1159" t="s">
        <v>8860</v>
      </c>
      <c r="BL1159" t="s">
        <v>6110</v>
      </c>
    </row>
    <row r="1160" spans="1:64">
      <c r="A1160" s="30" t="s">
        <v>5326</v>
      </c>
      <c r="B1160" s="31" t="s">
        <v>2424</v>
      </c>
      <c r="C1160" s="31"/>
      <c r="D1160" t="s">
        <v>3937</v>
      </c>
      <c r="F1160" s="46" t="s">
        <v>293</v>
      </c>
      <c r="G1160" s="31" t="s">
        <v>5294</v>
      </c>
      <c r="H1160" s="31"/>
      <c r="I1160" s="51">
        <v>-82.044629999999998</v>
      </c>
      <c r="J1160" s="51">
        <v>29.76221</v>
      </c>
      <c r="K1160" s="32"/>
      <c r="L1160" s="32"/>
      <c r="M1160" s="32"/>
      <c r="N1160" t="str">
        <f t="shared" si="229"/>
        <v>Houston, Texas&lt;br&gt;&lt;span style=font-size:11px&gt;White 1900-44&lt;/span&gt;&lt;br&gt;INF865 non-DASS</v>
      </c>
      <c r="O1160" t="str">
        <f t="shared" si="221"/>
        <v>W1900HoustonTexasINF865</v>
      </c>
      <c r="R1160" t="str">
        <f t="shared" si="220"/>
        <v>dp</v>
      </c>
      <c r="S1160" t="str">
        <f t="shared" si="222"/>
        <v>ar</v>
      </c>
      <c r="T1160" t="str">
        <f t="shared" si="228"/>
        <v>r0</v>
      </c>
      <c r="U1160" t="str">
        <f>IF(M1160="consonant",#REF!,"")</f>
        <v/>
      </c>
      <c r="V1160" t="str">
        <f t="shared" si="223"/>
        <v>lx</v>
      </c>
      <c r="W1160" t="str">
        <f t="shared" si="224"/>
        <v>bk</v>
      </c>
      <c r="X1160" t="str">
        <f t="shared" si="225"/>
        <v>ho</v>
      </c>
      <c r="Y1160" t="str">
        <f t="shared" si="226"/>
        <v>b</v>
      </c>
      <c r="AA1160" t="str">
        <f t="shared" si="227"/>
        <v>const W1900HoustonTexasINF865= L.marker([29.76221,-82.04463], {icon: dp_lx}).bindPopup('Houston, Texas&lt;br&gt;&lt;span style=font-size:11px&gt;White 1900-44&lt;/span&gt;&lt;br&gt;INF865 non-DASS').addTo(W1900);</v>
      </c>
      <c r="AG1160" t="s">
        <v>8861</v>
      </c>
      <c r="BL1160" t="s">
        <v>6111</v>
      </c>
    </row>
    <row r="1161" spans="1:64">
      <c r="A1161" s="30" t="s">
        <v>5326</v>
      </c>
      <c r="B1161" s="31" t="s">
        <v>1975</v>
      </c>
      <c r="C1161" s="31"/>
      <c r="D1161" t="s">
        <v>3937</v>
      </c>
      <c r="F1161" s="46" t="s">
        <v>1972</v>
      </c>
      <c r="G1161" s="31" t="s">
        <v>904</v>
      </c>
      <c r="H1161" s="31"/>
      <c r="I1161" s="51">
        <v>-84.441739999999996</v>
      </c>
      <c r="J1161" s="51">
        <v>36.446109999999997</v>
      </c>
      <c r="K1161" s="32"/>
      <c r="L1161" s="32"/>
      <c r="M1161" s="32"/>
      <c r="N1161" t="str">
        <f t="shared" si="229"/>
        <v>Carter, Tennessee&lt;br&gt;&lt;span style=font-size:11px&gt;White 1900-44&lt;/span&gt;&lt;br&gt;INF008 non-DASS</v>
      </c>
      <c r="O1161" t="str">
        <f t="shared" si="221"/>
        <v>W1900CarterTennesseeINF008</v>
      </c>
      <c r="R1161" t="str">
        <f t="shared" si="220"/>
        <v>dp</v>
      </c>
      <c r="S1161" t="str">
        <f t="shared" si="222"/>
        <v>ar</v>
      </c>
      <c r="T1161" t="str">
        <f t="shared" si="228"/>
        <v>r0</v>
      </c>
      <c r="U1161" t="str">
        <f>IF(M1161="consonant",#REF!,"")</f>
        <v/>
      </c>
      <c r="V1161" t="str">
        <f t="shared" si="223"/>
        <v>lx</v>
      </c>
      <c r="W1161" t="str">
        <f t="shared" si="224"/>
        <v>bk</v>
      </c>
      <c r="X1161" t="str">
        <f t="shared" si="225"/>
        <v>ho</v>
      </c>
      <c r="Y1161" t="str">
        <f t="shared" si="226"/>
        <v>b</v>
      </c>
      <c r="AA1161" t="str">
        <f t="shared" si="227"/>
        <v>const W1900CarterTennesseeINF008= L.marker([36.44611,-84.44174], {icon: dp_lx}).bindPopup('Carter, Tennessee&lt;br&gt;&lt;span style=font-size:11px&gt;White 1900-44&lt;/span&gt;&lt;br&gt;INF008 non-DASS').addTo(W1900);</v>
      </c>
      <c r="AG1161" t="s">
        <v>8862</v>
      </c>
      <c r="BL1161" t="s">
        <v>6112</v>
      </c>
    </row>
    <row r="1162" spans="1:64">
      <c r="A1162" s="30" t="s">
        <v>5326</v>
      </c>
      <c r="B1162" s="31" t="s">
        <v>2045</v>
      </c>
      <c r="C1162" s="31"/>
      <c r="D1162" t="s">
        <v>3937</v>
      </c>
      <c r="F1162" s="46" t="s">
        <v>1651</v>
      </c>
      <c r="G1162" s="31" t="s">
        <v>5289</v>
      </c>
      <c r="H1162" s="31"/>
      <c r="I1162" s="51">
        <v>-83.478210000000004</v>
      </c>
      <c r="J1162" s="51">
        <v>33.679670000000002</v>
      </c>
      <c r="K1162" s="32"/>
      <c r="L1162" s="32"/>
      <c r="M1162" s="32"/>
      <c r="N1162" t="str">
        <f t="shared" si="229"/>
        <v>East Point, Georgia&lt;br&gt;&lt;span style=font-size:11px&gt;White 1900-44&lt;/span&gt;&lt;br&gt;INF098C non-DASS</v>
      </c>
      <c r="O1162" t="str">
        <f t="shared" si="221"/>
        <v>W1900EastPointGeorgiaINF098C</v>
      </c>
      <c r="R1162" t="str">
        <f t="shared" si="220"/>
        <v>dp</v>
      </c>
      <c r="S1162" t="str">
        <f t="shared" si="222"/>
        <v>ar</v>
      </c>
      <c r="T1162" t="str">
        <f t="shared" si="228"/>
        <v>r0</v>
      </c>
      <c r="U1162" t="str">
        <f>IF(M1162="consonant",#REF!,"")</f>
        <v/>
      </c>
      <c r="V1162" t="str">
        <f t="shared" si="223"/>
        <v>lx</v>
      </c>
      <c r="W1162" t="str">
        <f t="shared" si="224"/>
        <v>bk</v>
      </c>
      <c r="X1162" t="str">
        <f t="shared" si="225"/>
        <v>ho</v>
      </c>
      <c r="Y1162" t="str">
        <f t="shared" si="226"/>
        <v>b</v>
      </c>
      <c r="AA1162" t="str">
        <f t="shared" si="227"/>
        <v>const W1900EastPointGeorgiaINF098C= L.marker([33.67967,-83.47821], {icon: dp_lx}).bindPopup('East Point, Georgia&lt;br&gt;&lt;span style=font-size:11px&gt;White 1900-44&lt;/span&gt;&lt;br&gt;INF098C non-DASS').addTo(W1900);</v>
      </c>
      <c r="AG1162" t="s">
        <v>8863</v>
      </c>
      <c r="BL1162" t="s">
        <v>6113</v>
      </c>
    </row>
    <row r="1163" spans="1:64">
      <c r="A1163" s="30" t="s">
        <v>5326</v>
      </c>
      <c r="B1163" s="31" t="s">
        <v>2528</v>
      </c>
      <c r="C1163" s="31"/>
      <c r="D1163" t="s">
        <v>3937</v>
      </c>
      <c r="F1163" s="46" t="s">
        <v>2529</v>
      </c>
      <c r="G1163" s="31" t="s">
        <v>5289</v>
      </c>
      <c r="H1163" s="31"/>
      <c r="I1163" s="51">
        <v>-83.200190000000006</v>
      </c>
      <c r="J1163" s="51">
        <v>32.284799999999997</v>
      </c>
      <c r="K1163" s="32"/>
      <c r="L1163" s="32"/>
      <c r="M1163" s="32"/>
      <c r="N1163" t="str">
        <f t="shared" si="229"/>
        <v>Hawkinsville, Georgia&lt;br&gt;&lt;span style=font-size:11px&gt;White 1900-44&lt;/span&gt;&lt;br&gt;INF148 non-DASS</v>
      </c>
      <c r="O1163" t="str">
        <f t="shared" si="221"/>
        <v>W1900HawkinsvilleGeorgiaINF148</v>
      </c>
      <c r="R1163" t="str">
        <f t="shared" si="220"/>
        <v>dp</v>
      </c>
      <c r="S1163" t="str">
        <f t="shared" si="222"/>
        <v>ar</v>
      </c>
      <c r="T1163" t="str">
        <f t="shared" si="228"/>
        <v>r0</v>
      </c>
      <c r="U1163" t="str">
        <f>IF(M1163="consonant",#REF!,"")</f>
        <v/>
      </c>
      <c r="V1163" t="str">
        <f t="shared" si="223"/>
        <v>lx</v>
      </c>
      <c r="W1163" t="str">
        <f t="shared" si="224"/>
        <v>bk</v>
      </c>
      <c r="X1163" t="str">
        <f t="shared" si="225"/>
        <v>ho</v>
      </c>
      <c r="Y1163" t="str">
        <f t="shared" si="226"/>
        <v>b</v>
      </c>
      <c r="AA1163" t="str">
        <f t="shared" si="227"/>
        <v>const W1900HawkinsvilleGeorgiaINF148= L.marker([32.2848,-83.20019], {icon: dp_lx}).bindPopup('Hawkinsville, Georgia&lt;br&gt;&lt;span style=font-size:11px&gt;White 1900-44&lt;/span&gt;&lt;br&gt;INF148 non-DASS').addTo(W1900);</v>
      </c>
      <c r="AG1163" t="s">
        <v>8864</v>
      </c>
      <c r="BL1163" t="s">
        <v>6114</v>
      </c>
    </row>
    <row r="1164" spans="1:64">
      <c r="A1164" s="30" t="s">
        <v>5326</v>
      </c>
      <c r="B1164" s="31" t="s">
        <v>2091</v>
      </c>
      <c r="C1164" s="31"/>
      <c r="D1164" t="s">
        <v>3937</v>
      </c>
      <c r="F1164" s="46" t="s">
        <v>2093</v>
      </c>
      <c r="G1164" s="31" t="s">
        <v>5289</v>
      </c>
      <c r="H1164" s="31"/>
      <c r="I1164" s="51">
        <v>-83.788809999999998</v>
      </c>
      <c r="J1164" s="51">
        <v>31.989789999999999</v>
      </c>
      <c r="K1164" s="32"/>
      <c r="L1164" s="32"/>
      <c r="M1164" s="32"/>
      <c r="N1164" t="str">
        <f t="shared" si="229"/>
        <v>Rhine, Georgia&lt;br&gt;&lt;span style=font-size:11px&gt;White 1900-44&lt;/span&gt;&lt;br&gt;INF157 non-DASS</v>
      </c>
      <c r="O1164" t="str">
        <f t="shared" si="221"/>
        <v>W1900RhineGeorgiaINF157</v>
      </c>
      <c r="R1164" t="str">
        <f t="shared" si="220"/>
        <v>dp</v>
      </c>
      <c r="S1164" t="str">
        <f t="shared" si="222"/>
        <v>ar</v>
      </c>
      <c r="T1164" t="str">
        <f t="shared" si="228"/>
        <v>r0</v>
      </c>
      <c r="U1164" t="str">
        <f>IF(M1164="consonant",#REF!,"")</f>
        <v/>
      </c>
      <c r="V1164" t="str">
        <f t="shared" si="223"/>
        <v>lx</v>
      </c>
      <c r="W1164" t="str">
        <f t="shared" si="224"/>
        <v>bk</v>
      </c>
      <c r="X1164" t="str">
        <f t="shared" si="225"/>
        <v>ho</v>
      </c>
      <c r="Y1164" t="str">
        <f t="shared" si="226"/>
        <v>b</v>
      </c>
      <c r="AA1164" t="str">
        <f t="shared" si="227"/>
        <v>const W1900RhineGeorgiaINF157= L.marker([31.98979,-83.78881], {icon: dp_lx}).bindPopup('Rhine, Georgia&lt;br&gt;&lt;span style=font-size:11px&gt;White 1900-44&lt;/span&gt;&lt;br&gt;INF157 non-DASS').addTo(W1900);</v>
      </c>
      <c r="AG1164" t="s">
        <v>8865</v>
      </c>
      <c r="BL1164" t="s">
        <v>6115</v>
      </c>
    </row>
    <row r="1165" spans="1:64">
      <c r="A1165" s="30" t="s">
        <v>5326</v>
      </c>
      <c r="B1165" s="31" t="s">
        <v>2138</v>
      </c>
      <c r="C1165" s="31"/>
      <c r="D1165" t="s">
        <v>3937</v>
      </c>
      <c r="F1165" s="46" t="s">
        <v>2139</v>
      </c>
      <c r="G1165" s="31" t="s">
        <v>5289</v>
      </c>
      <c r="H1165" s="31"/>
      <c r="I1165" s="51">
        <v>-84.733090000000004</v>
      </c>
      <c r="J1165" s="51">
        <v>31.17999</v>
      </c>
      <c r="K1165" s="32"/>
      <c r="L1165" s="32"/>
      <c r="M1165" s="32"/>
      <c r="N1165" t="str">
        <f t="shared" si="229"/>
        <v>Moultrie, Georgia&lt;br&gt;&lt;span style=font-size:11px&gt;White 1900-44&lt;/span&gt;&lt;br&gt;INF212 non-DASS</v>
      </c>
      <c r="O1165" t="str">
        <f t="shared" si="221"/>
        <v>W1900MoultrieGeorgiaINF212</v>
      </c>
      <c r="R1165" t="str">
        <f t="shared" si="220"/>
        <v>dp</v>
      </c>
      <c r="S1165" t="str">
        <f t="shared" si="222"/>
        <v>ar</v>
      </c>
      <c r="T1165" t="str">
        <f t="shared" si="228"/>
        <v>r0</v>
      </c>
      <c r="U1165" t="str">
        <f>IF(M1165="consonant",#REF!,"")</f>
        <v/>
      </c>
      <c r="V1165" t="str">
        <f t="shared" si="223"/>
        <v>lx</v>
      </c>
      <c r="W1165" t="str">
        <f t="shared" si="224"/>
        <v>bk</v>
      </c>
      <c r="X1165" t="str">
        <f t="shared" si="225"/>
        <v>ho</v>
      </c>
      <c r="Y1165" t="str">
        <f t="shared" si="226"/>
        <v>b</v>
      </c>
      <c r="AA1165" t="str">
        <f t="shared" si="227"/>
        <v>const W1900MoultrieGeorgiaINF212= L.marker([31.17999,-84.73309], {icon: dp_lx}).bindPopup('Moultrie, Georgia&lt;br&gt;&lt;span style=font-size:11px&gt;White 1900-44&lt;/span&gt;&lt;br&gt;INF212 non-DASS').addTo(W1900);</v>
      </c>
      <c r="AG1165" t="s">
        <v>8866</v>
      </c>
      <c r="BL1165" t="s">
        <v>6116</v>
      </c>
    </row>
    <row r="1166" spans="1:64">
      <c r="A1166" s="30" t="s">
        <v>5326</v>
      </c>
      <c r="B1166" s="31" t="s">
        <v>2163</v>
      </c>
      <c r="C1166" s="31"/>
      <c r="D1166" t="s">
        <v>3937</v>
      </c>
      <c r="F1166" s="46" t="s">
        <v>2165</v>
      </c>
      <c r="G1166" s="31" t="s">
        <v>5304</v>
      </c>
      <c r="H1166" s="31"/>
      <c r="I1166" s="51">
        <v>-85.971369999999993</v>
      </c>
      <c r="J1166" s="51">
        <v>27.389199999999999</v>
      </c>
      <c r="K1166" s="32"/>
      <c r="L1166" s="32"/>
      <c r="M1166" s="32"/>
      <c r="N1166" t="str">
        <f t="shared" si="229"/>
        <v>Basinger, Florida&lt;br&gt;&lt;span style=font-size:11px&gt;White 1900-44&lt;/span&gt;&lt;br&gt;INF276 non-DASS</v>
      </c>
      <c r="O1166" t="str">
        <f t="shared" si="221"/>
        <v>W1900BasingerFloridaINF276</v>
      </c>
      <c r="R1166" t="str">
        <f t="shared" ref="R1166:R1229" si="230">IF(M1166="consonant","",IF(G1166="Jamaica","lo",IF(OR(A1166="W1700",A1166="B1850",M1166="Carib",M1166="LA",M1166="UM",M1166="Bra",M1166="EaNL"),"mn","dp")))</f>
        <v>dp</v>
      </c>
      <c r="S1166" t="str">
        <f t="shared" si="222"/>
        <v>ar</v>
      </c>
      <c r="T1166" t="str">
        <f t="shared" si="228"/>
        <v>r0</v>
      </c>
      <c r="U1166" t="str">
        <f>IF(M1166="consonant",#REF!,"")</f>
        <v/>
      </c>
      <c r="V1166" t="str">
        <f t="shared" si="223"/>
        <v>lx</v>
      </c>
      <c r="W1166" t="str">
        <f t="shared" si="224"/>
        <v>bk</v>
      </c>
      <c r="X1166" t="str">
        <f t="shared" si="225"/>
        <v>ho</v>
      </c>
      <c r="Y1166" t="str">
        <f t="shared" si="226"/>
        <v>b</v>
      </c>
      <c r="AA1166" t="str">
        <f t="shared" si="227"/>
        <v>const W1900BasingerFloridaINF276= L.marker([27.3892,-85.97137], {icon: dp_lx}).bindPopup('Basinger, Florida&lt;br&gt;&lt;span style=font-size:11px&gt;White 1900-44&lt;/span&gt;&lt;br&gt;INF276 non-DASS').addTo(W1900);</v>
      </c>
      <c r="AG1166" t="s">
        <v>8867</v>
      </c>
      <c r="BL1166" t="s">
        <v>6117</v>
      </c>
    </row>
    <row r="1167" spans="1:64">
      <c r="A1167" s="30" t="s">
        <v>5326</v>
      </c>
      <c r="B1167" s="31" t="s">
        <v>2223</v>
      </c>
      <c r="C1167" s="31"/>
      <c r="D1167" t="s">
        <v>3937</v>
      </c>
      <c r="F1167" s="46" t="s">
        <v>2225</v>
      </c>
      <c r="G1167" s="31" t="s">
        <v>5298</v>
      </c>
      <c r="H1167" s="31"/>
      <c r="I1167" s="51">
        <v>-86.572360000000003</v>
      </c>
      <c r="J1167" s="51">
        <v>32.933700000000002</v>
      </c>
      <c r="K1167" s="32"/>
      <c r="L1167" s="32"/>
      <c r="M1167" s="32"/>
      <c r="N1167" t="str">
        <f t="shared" si="229"/>
        <v>Alexander City, Alabama&lt;br&gt;&lt;span style=font-size:11px&gt;White 1900-44&lt;/span&gt;&lt;br&gt;INF392 non-DASS</v>
      </c>
      <c r="O1167" t="str">
        <f t="shared" si="221"/>
        <v>W1900AlexanderCityAlabamaINF392</v>
      </c>
      <c r="R1167" t="str">
        <f t="shared" si="230"/>
        <v>dp</v>
      </c>
      <c r="S1167" t="str">
        <f t="shared" si="222"/>
        <v>ar</v>
      </c>
      <c r="T1167" t="str">
        <f t="shared" si="228"/>
        <v>r0</v>
      </c>
      <c r="U1167" t="str">
        <f>IF(M1167="consonant",#REF!,"")</f>
        <v/>
      </c>
      <c r="V1167" t="str">
        <f t="shared" si="223"/>
        <v>lx</v>
      </c>
      <c r="W1167" t="str">
        <f t="shared" si="224"/>
        <v>bk</v>
      </c>
      <c r="X1167" t="str">
        <f t="shared" si="225"/>
        <v>ho</v>
      </c>
      <c r="Y1167" t="str">
        <f t="shared" si="226"/>
        <v>b</v>
      </c>
      <c r="AA1167" t="str">
        <f t="shared" si="227"/>
        <v>const W1900AlexanderCityAlabamaINF392= L.marker([32.9337,-86.57236], {icon: dp_lx}).bindPopup('Alexander City, Alabama&lt;br&gt;&lt;span style=font-size:11px&gt;White 1900-44&lt;/span&gt;&lt;br&gt;INF392 non-DASS').addTo(W1900);</v>
      </c>
      <c r="AG1167" t="s">
        <v>8868</v>
      </c>
      <c r="BL1167" t="s">
        <v>6118</v>
      </c>
    </row>
    <row r="1168" spans="1:64">
      <c r="A1168" s="30" t="s">
        <v>5326</v>
      </c>
      <c r="B1168" s="31" t="s">
        <v>2230</v>
      </c>
      <c r="C1168" s="31"/>
      <c r="D1168" t="s">
        <v>3937</v>
      </c>
      <c r="F1168" s="46" t="s">
        <v>2231</v>
      </c>
      <c r="G1168" s="31" t="s">
        <v>5298</v>
      </c>
      <c r="H1168" s="31"/>
      <c r="I1168" s="51">
        <v>-85.300870000000003</v>
      </c>
      <c r="J1168" s="51">
        <v>32.502389999999998</v>
      </c>
      <c r="K1168" s="32"/>
      <c r="L1168" s="32"/>
      <c r="M1168" s="32"/>
      <c r="N1168" t="str">
        <f t="shared" si="229"/>
        <v>Booth, Alabama&lt;br&gt;&lt;span style=font-size:11px&gt;White 1900-44&lt;/span&gt;&lt;br&gt;INF397 non-DASS</v>
      </c>
      <c r="O1168" t="str">
        <f t="shared" si="221"/>
        <v>W1900BoothAlabamaINF397</v>
      </c>
      <c r="R1168" t="str">
        <f t="shared" si="230"/>
        <v>dp</v>
      </c>
      <c r="S1168" t="str">
        <f t="shared" si="222"/>
        <v>ar</v>
      </c>
      <c r="T1168" t="str">
        <f t="shared" si="228"/>
        <v>r0</v>
      </c>
      <c r="U1168" t="str">
        <f>IF(M1168="consonant",#REF!,"")</f>
        <v/>
      </c>
      <c r="V1168" t="str">
        <f t="shared" si="223"/>
        <v>lx</v>
      </c>
      <c r="W1168" t="str">
        <f t="shared" si="224"/>
        <v>bk</v>
      </c>
      <c r="X1168" t="str">
        <f t="shared" si="225"/>
        <v>ho</v>
      </c>
      <c r="Y1168" t="str">
        <f t="shared" si="226"/>
        <v>b</v>
      </c>
      <c r="AA1168" t="str">
        <f t="shared" si="227"/>
        <v>const W1900BoothAlabamaINF397= L.marker([32.50239,-85.30087], {icon: dp_lx}).bindPopup('Booth, Alabama&lt;br&gt;&lt;span style=font-size:11px&gt;White 1900-44&lt;/span&gt;&lt;br&gt;INF397 non-DASS').addTo(W1900);</v>
      </c>
      <c r="AG1168" t="s">
        <v>8869</v>
      </c>
      <c r="BL1168" t="s">
        <v>6119</v>
      </c>
    </row>
    <row r="1169" spans="1:64">
      <c r="A1169" s="30" t="s">
        <v>5326</v>
      </c>
      <c r="B1169" s="31" t="s">
        <v>2265</v>
      </c>
      <c r="C1169" s="31"/>
      <c r="D1169" t="s">
        <v>3937</v>
      </c>
      <c r="F1169" s="46" t="s">
        <v>1824</v>
      </c>
      <c r="G1169" s="31" t="s">
        <v>5304</v>
      </c>
      <c r="H1169" s="31"/>
      <c r="I1169" s="51">
        <v>-87.822310000000002</v>
      </c>
      <c r="J1169" s="51">
        <v>29.81251</v>
      </c>
      <c r="K1169" s="32"/>
      <c r="L1169" s="32"/>
      <c r="M1169" s="32"/>
      <c r="N1169" t="str">
        <f t="shared" si="229"/>
        <v>Port St. Joe, Florida&lt;br&gt;&lt;span style=font-size:11px&gt;White 1900-44&lt;/span&gt;&lt;br&gt;INF454 non-DASS</v>
      </c>
      <c r="O1169" t="str">
        <f t="shared" si="221"/>
        <v>W1900PortStJoeFloridaINF454</v>
      </c>
      <c r="R1169" t="str">
        <f t="shared" si="230"/>
        <v>dp</v>
      </c>
      <c r="S1169" t="str">
        <f t="shared" si="222"/>
        <v>ar</v>
      </c>
      <c r="T1169" t="str">
        <f t="shared" si="228"/>
        <v>r0</v>
      </c>
      <c r="U1169" t="str">
        <f>IF(M1169="consonant",#REF!,"")</f>
        <v/>
      </c>
      <c r="V1169" t="str">
        <f t="shared" si="223"/>
        <v>lx</v>
      </c>
      <c r="W1169" t="str">
        <f t="shared" si="224"/>
        <v>bk</v>
      </c>
      <c r="X1169" t="str">
        <f t="shared" si="225"/>
        <v>ho</v>
      </c>
      <c r="Y1169" t="str">
        <f t="shared" si="226"/>
        <v>b</v>
      </c>
      <c r="AA1169" t="str">
        <f t="shared" si="227"/>
        <v>const W1900PortStJoeFloridaINF454= L.marker([29.81251,-87.82231], {icon: dp_lx}).bindPopup('Port St. Joe, Florida&lt;br&gt;&lt;span style=font-size:11px&gt;White 1900-44&lt;/span&gt;&lt;br&gt;INF454 non-DASS').addTo(W1900);</v>
      </c>
      <c r="AG1169" t="s">
        <v>8870</v>
      </c>
      <c r="BL1169" t="s">
        <v>6483</v>
      </c>
    </row>
    <row r="1170" spans="1:64">
      <c r="A1170" s="30" t="s">
        <v>5326</v>
      </c>
      <c r="B1170" s="31" t="s">
        <v>2309</v>
      </c>
      <c r="C1170" s="31"/>
      <c r="D1170" t="s">
        <v>3937</v>
      </c>
      <c r="F1170" s="46" t="s">
        <v>1705</v>
      </c>
      <c r="G1170" s="31" t="s">
        <v>1505</v>
      </c>
      <c r="H1170" s="31"/>
      <c r="I1170" s="51">
        <v>-89.273349999999994</v>
      </c>
      <c r="J1170" s="51">
        <v>32.037990000000001</v>
      </c>
      <c r="K1170" s="32"/>
      <c r="L1170" s="32"/>
      <c r="M1170" s="32"/>
      <c r="N1170" t="str">
        <f t="shared" si="229"/>
        <v>Quitman, Mississippi&lt;br&gt;&lt;span style=font-size:11px&gt;White 1900-44&lt;/span&gt;&lt;br&gt;INF582 non-DASS</v>
      </c>
      <c r="O1170" t="str">
        <f t="shared" si="221"/>
        <v>W1900QuitmanMississippiINF582</v>
      </c>
      <c r="R1170" t="str">
        <f t="shared" si="230"/>
        <v>dp</v>
      </c>
      <c r="S1170" t="str">
        <f t="shared" si="222"/>
        <v>ar</v>
      </c>
      <c r="T1170" t="str">
        <f t="shared" si="228"/>
        <v>r0</v>
      </c>
      <c r="U1170" t="str">
        <f>IF(M1170="consonant",#REF!,"")</f>
        <v/>
      </c>
      <c r="V1170" t="str">
        <f t="shared" si="223"/>
        <v>lx</v>
      </c>
      <c r="W1170" t="str">
        <f t="shared" si="224"/>
        <v>bk</v>
      </c>
      <c r="X1170" t="str">
        <f t="shared" si="225"/>
        <v>ho</v>
      </c>
      <c r="Y1170" t="str">
        <f t="shared" si="226"/>
        <v>b</v>
      </c>
      <c r="AA1170" t="str">
        <f t="shared" si="227"/>
        <v>const W1900QuitmanMississippiINF582= L.marker([32.03799,-89.27335], {icon: dp_lx}).bindPopup('Quitman, Mississippi&lt;br&gt;&lt;span style=font-size:11px&gt;White 1900-44&lt;/span&gt;&lt;br&gt;INF582 non-DASS').addTo(W1900);</v>
      </c>
      <c r="AG1170" t="s">
        <v>8871</v>
      </c>
      <c r="BL1170" t="s">
        <v>6120</v>
      </c>
    </row>
    <row r="1171" spans="1:64">
      <c r="A1171" s="30" t="s">
        <v>5326</v>
      </c>
      <c r="B1171" s="31" t="s">
        <v>2312</v>
      </c>
      <c r="C1171" s="31"/>
      <c r="D1171" t="s">
        <v>3937</v>
      </c>
      <c r="F1171" s="46" t="s">
        <v>2314</v>
      </c>
      <c r="G1171" s="31" t="s">
        <v>1505</v>
      </c>
      <c r="H1171" s="31"/>
      <c r="I1171" s="51">
        <v>-94.418390000000002</v>
      </c>
      <c r="J1171" s="51">
        <v>31.754190000000001</v>
      </c>
      <c r="K1171" s="32"/>
      <c r="L1171" s="32"/>
      <c r="M1171" s="32"/>
      <c r="N1171" t="str">
        <f t="shared" si="229"/>
        <v>Soso, Mississippi&lt;br&gt;&lt;span style=font-size:11px&gt;White 1900-44&lt;/span&gt;&lt;br&gt;INF601 non-DASS</v>
      </c>
      <c r="O1171" t="str">
        <f t="shared" si="221"/>
        <v>W1900SosoMississippiINF601</v>
      </c>
      <c r="R1171" t="str">
        <f t="shared" si="230"/>
        <v>dp</v>
      </c>
      <c r="S1171" t="str">
        <f t="shared" si="222"/>
        <v>ar</v>
      </c>
      <c r="T1171" t="str">
        <f t="shared" si="228"/>
        <v>r0</v>
      </c>
      <c r="U1171" t="str">
        <f>IF(M1171="consonant",#REF!,"")</f>
        <v/>
      </c>
      <c r="V1171" t="str">
        <f t="shared" si="223"/>
        <v>lx</v>
      </c>
      <c r="W1171" t="str">
        <f t="shared" si="224"/>
        <v>bk</v>
      </c>
      <c r="X1171" t="str">
        <f t="shared" si="225"/>
        <v>ho</v>
      </c>
      <c r="Y1171" t="str">
        <f t="shared" si="226"/>
        <v>b</v>
      </c>
      <c r="AA1171" t="str">
        <f t="shared" si="227"/>
        <v>const W1900SosoMississippiINF601= L.marker([31.75419,-94.41839], {icon: dp_lx}).bindPopup('Soso, Mississippi&lt;br&gt;&lt;span style=font-size:11px&gt;White 1900-44&lt;/span&gt;&lt;br&gt;INF601 non-DASS').addTo(W1900);</v>
      </c>
      <c r="AG1171" t="s">
        <v>8872</v>
      </c>
      <c r="BL1171" t="s">
        <v>6121</v>
      </c>
    </row>
    <row r="1172" spans="1:64">
      <c r="A1172" s="30" t="s">
        <v>5326</v>
      </c>
      <c r="B1172" s="31" t="s">
        <v>2365</v>
      </c>
      <c r="C1172" s="31"/>
      <c r="D1172" t="s">
        <v>3937</v>
      </c>
      <c r="F1172" s="46" t="s">
        <v>1527</v>
      </c>
      <c r="G1172" s="31" t="s">
        <v>2751</v>
      </c>
      <c r="H1172" s="31"/>
      <c r="I1172" s="51">
        <v>-97.149540000000002</v>
      </c>
      <c r="J1172" s="51">
        <v>35.382210000000001</v>
      </c>
      <c r="K1172" s="32"/>
      <c r="L1172" s="32"/>
      <c r="M1172" s="32"/>
      <c r="N1172" t="str">
        <f t="shared" si="229"/>
        <v>Fort Smith, Arkansas&lt;br&gt;&lt;span style=font-size:11px&gt;White 1900-44&lt;/span&gt;&lt;br&gt;INF730 non-DASS</v>
      </c>
      <c r="O1172" t="str">
        <f t="shared" si="221"/>
        <v>W1900FortSmithArkansasINF730</v>
      </c>
      <c r="R1172" t="str">
        <f t="shared" si="230"/>
        <v>dp</v>
      </c>
      <c r="S1172" t="str">
        <f t="shared" si="222"/>
        <v>ar</v>
      </c>
      <c r="T1172" t="str">
        <f t="shared" si="228"/>
        <v>r0</v>
      </c>
      <c r="U1172" t="str">
        <f>IF(M1172="consonant",#REF!,"")</f>
        <v/>
      </c>
      <c r="V1172" t="str">
        <f t="shared" si="223"/>
        <v>lx</v>
      </c>
      <c r="W1172" t="str">
        <f t="shared" si="224"/>
        <v>bk</v>
      </c>
      <c r="X1172" t="str">
        <f t="shared" si="225"/>
        <v>ho</v>
      </c>
      <c r="Y1172" t="str">
        <f t="shared" si="226"/>
        <v>b</v>
      </c>
      <c r="AA1172" t="str">
        <f t="shared" si="227"/>
        <v>const W1900FortSmithArkansasINF730= L.marker([35.38221,-97.14954], {icon: dp_lx}).bindPopup('Fort Smith, Arkansas&lt;br&gt;&lt;span style=font-size:11px&gt;White 1900-44&lt;/span&gt;&lt;br&gt;INF730 non-DASS').addTo(W1900);</v>
      </c>
      <c r="AG1172" t="s">
        <v>8873</v>
      </c>
      <c r="BL1172" t="s">
        <v>6122</v>
      </c>
    </row>
    <row r="1173" spans="1:64">
      <c r="A1173" s="30" t="s">
        <v>5326</v>
      </c>
      <c r="B1173" s="31" t="s">
        <v>2417</v>
      </c>
      <c r="C1173" s="31"/>
      <c r="D1173" t="s">
        <v>3937</v>
      </c>
      <c r="F1173" s="46" t="s">
        <v>359</v>
      </c>
      <c r="G1173" s="31" t="s">
        <v>5294</v>
      </c>
      <c r="H1173" s="31"/>
      <c r="I1173" s="51">
        <v>-99.141710000000003</v>
      </c>
      <c r="J1173" s="51">
        <v>31.570460000000001</v>
      </c>
      <c r="K1173" s="32"/>
      <c r="L1173" s="32"/>
      <c r="M1173" s="32"/>
      <c r="N1173" t="str">
        <f t="shared" si="229"/>
        <v>Waco, Texas&lt;br&gt;&lt;span style=font-size:11px&gt;White 1900-44&lt;/span&gt;&lt;br&gt;INF852 non-DASS</v>
      </c>
      <c r="O1173" t="str">
        <f t="shared" si="221"/>
        <v>W1900WacoTexasINF852</v>
      </c>
      <c r="R1173" t="str">
        <f t="shared" si="230"/>
        <v>dp</v>
      </c>
      <c r="S1173" t="str">
        <f t="shared" si="222"/>
        <v>ar</v>
      </c>
      <c r="T1173" t="str">
        <f t="shared" si="228"/>
        <v>r0</v>
      </c>
      <c r="U1173" t="str">
        <f>IF(M1173="consonant",#REF!,"")</f>
        <v/>
      </c>
      <c r="V1173" t="str">
        <f t="shared" si="223"/>
        <v>lx</v>
      </c>
      <c r="W1173" t="str">
        <f t="shared" si="224"/>
        <v>bk</v>
      </c>
      <c r="X1173" t="str">
        <f t="shared" si="225"/>
        <v>ho</v>
      </c>
      <c r="Y1173" t="str">
        <f t="shared" si="226"/>
        <v>b</v>
      </c>
      <c r="AA1173" t="str">
        <f t="shared" si="227"/>
        <v>const W1900WacoTexasINF852= L.marker([31.57046,-99.14171], {icon: dp_lx}).bindPopup('Waco, Texas&lt;br&gt;&lt;span style=font-size:11px&gt;White 1900-44&lt;/span&gt;&lt;br&gt;INF852 non-DASS').addTo(W1900);</v>
      </c>
      <c r="AG1173" t="s">
        <v>8874</v>
      </c>
      <c r="BL1173" t="s">
        <v>6123</v>
      </c>
    </row>
    <row r="1174" spans="1:64">
      <c r="A1174" s="30" t="s">
        <v>5326</v>
      </c>
      <c r="B1174" s="31" t="s">
        <v>2434</v>
      </c>
      <c r="C1174" s="31"/>
      <c r="D1174" t="s">
        <v>3937</v>
      </c>
      <c r="F1174" s="46" t="s">
        <v>372</v>
      </c>
      <c r="G1174" s="31" t="s">
        <v>5294</v>
      </c>
      <c r="H1174" s="31"/>
      <c r="I1174" s="51">
        <v>-97.391379999999998</v>
      </c>
      <c r="J1174" s="51">
        <v>29.347529999999999</v>
      </c>
      <c r="K1174" s="32"/>
      <c r="L1174" s="32"/>
      <c r="M1174" s="32"/>
      <c r="N1174" t="str">
        <f t="shared" si="229"/>
        <v>Hondo, Texas&lt;br&gt;&lt;span style=font-size:11px&gt;White 1900-44&lt;/span&gt;&lt;br&gt;INF892 non-DASS</v>
      </c>
      <c r="O1174" t="str">
        <f t="shared" si="221"/>
        <v>W1900HondoTexasINF892</v>
      </c>
      <c r="R1174" t="str">
        <f t="shared" si="230"/>
        <v>dp</v>
      </c>
      <c r="S1174" t="str">
        <f t="shared" si="222"/>
        <v>ar</v>
      </c>
      <c r="T1174" t="str">
        <f t="shared" si="228"/>
        <v>r0</v>
      </c>
      <c r="U1174" t="str">
        <f>IF(M1174="consonant",#REF!,"")</f>
        <v/>
      </c>
      <c r="V1174" t="str">
        <f t="shared" si="223"/>
        <v>lx</v>
      </c>
      <c r="W1174" t="str">
        <f t="shared" si="224"/>
        <v>bk</v>
      </c>
      <c r="X1174" t="str">
        <f t="shared" si="225"/>
        <v>ho</v>
      </c>
      <c r="Y1174" t="str">
        <f t="shared" si="226"/>
        <v>b</v>
      </c>
      <c r="AA1174" t="str">
        <f t="shared" si="227"/>
        <v>const W1900HondoTexasINF892= L.marker([29.34753,-97.39138], {icon: dp_lx}).bindPopup('Hondo, Texas&lt;br&gt;&lt;span style=font-size:11px&gt;White 1900-44&lt;/span&gt;&lt;br&gt;INF892 non-DASS').addTo(W1900);</v>
      </c>
      <c r="AG1174" t="s">
        <v>8875</v>
      </c>
      <c r="BL1174" t="s">
        <v>6124</v>
      </c>
    </row>
    <row r="1175" spans="1:64">
      <c r="A1175" s="30" t="s">
        <v>5326</v>
      </c>
      <c r="B1175" s="31" t="s">
        <v>2441</v>
      </c>
      <c r="C1175" s="31"/>
      <c r="D1175" t="s">
        <v>3937</v>
      </c>
      <c r="F1175" s="46" t="s">
        <v>290</v>
      </c>
      <c r="G1175" s="31" t="s">
        <v>5294</v>
      </c>
      <c r="H1175" s="31"/>
      <c r="I1175" s="51">
        <v>-84.32817</v>
      </c>
      <c r="J1175" s="51">
        <v>27.799800000000001</v>
      </c>
      <c r="K1175" s="32"/>
      <c r="L1175" s="32"/>
      <c r="M1175" s="32"/>
      <c r="N1175" t="str">
        <f t="shared" si="229"/>
        <v>Corpus Christi, Texas&lt;br&gt;&lt;span style=font-size:11px&gt;White 1900-44&lt;/span&gt;&lt;br&gt;INF906 non-DASS</v>
      </c>
      <c r="O1175" t="str">
        <f t="shared" si="221"/>
        <v>W1900CorpusChristiTexasINF906</v>
      </c>
      <c r="R1175" t="str">
        <f t="shared" si="230"/>
        <v>dp</v>
      </c>
      <c r="S1175" t="str">
        <f t="shared" si="222"/>
        <v>ar</v>
      </c>
      <c r="T1175" t="str">
        <f t="shared" si="228"/>
        <v>r0</v>
      </c>
      <c r="U1175" t="str">
        <f>IF(M1175="consonant",#REF!,"")</f>
        <v/>
      </c>
      <c r="V1175" t="str">
        <f t="shared" si="223"/>
        <v>lx</v>
      </c>
      <c r="W1175" t="str">
        <f t="shared" si="224"/>
        <v>bk</v>
      </c>
      <c r="X1175" t="str">
        <f t="shared" si="225"/>
        <v>ho</v>
      </c>
      <c r="Y1175" t="str">
        <f t="shared" si="226"/>
        <v>b</v>
      </c>
      <c r="AA1175" t="str">
        <f t="shared" si="227"/>
        <v>const W1900CorpusChristiTexasINF906= L.marker([27.7998,-84.32817], {icon: dp_lx}).bindPopup('Corpus Christi, Texas&lt;br&gt;&lt;span style=font-size:11px&gt;White 1900-44&lt;/span&gt;&lt;br&gt;INF906 non-DASS').addTo(W1900);</v>
      </c>
      <c r="AG1175" t="s">
        <v>8876</v>
      </c>
      <c r="BL1175" t="s">
        <v>6125</v>
      </c>
    </row>
    <row r="1176" spans="1:64">
      <c r="A1176" s="30" t="s">
        <v>5326</v>
      </c>
      <c r="B1176" s="31" t="s">
        <v>2135</v>
      </c>
      <c r="C1176" s="31"/>
      <c r="D1176" t="s">
        <v>3937</v>
      </c>
      <c r="F1176" s="46" t="s">
        <v>2137</v>
      </c>
      <c r="G1176" s="31" t="s">
        <v>5289</v>
      </c>
      <c r="H1176" s="31"/>
      <c r="I1176" s="51">
        <v>-81.31568</v>
      </c>
      <c r="J1176" s="51">
        <v>31.0748</v>
      </c>
      <c r="K1176" s="32"/>
      <c r="L1176" s="32"/>
      <c r="M1176" s="32"/>
      <c r="N1176" t="str">
        <f t="shared" si="229"/>
        <v>Ray City, Georgia&lt;br&gt;&lt;span style=font-size:11px&gt;White 1900-44&lt;/span&gt;&lt;br&gt;INF211 non-DASS</v>
      </c>
      <c r="O1176" t="str">
        <f t="shared" si="221"/>
        <v>W1900RayCityGeorgiaINF211</v>
      </c>
      <c r="R1176" t="str">
        <f t="shared" si="230"/>
        <v>dp</v>
      </c>
      <c r="S1176" t="str">
        <f t="shared" si="222"/>
        <v>ar</v>
      </c>
      <c r="T1176" t="str">
        <f t="shared" si="228"/>
        <v>r0</v>
      </c>
      <c r="U1176" t="str">
        <f>IF(M1176="consonant",#REF!,"")</f>
        <v/>
      </c>
      <c r="V1176" t="str">
        <f t="shared" si="223"/>
        <v>lx</v>
      </c>
      <c r="W1176" t="str">
        <f t="shared" si="224"/>
        <v>bk</v>
      </c>
      <c r="X1176" t="str">
        <f t="shared" si="225"/>
        <v>ho</v>
      </c>
      <c r="Y1176" t="str">
        <f t="shared" si="226"/>
        <v>b</v>
      </c>
      <c r="AA1176" t="str">
        <f t="shared" si="227"/>
        <v>const W1900RayCityGeorgiaINF211= L.marker([31.0748,-81.31568], {icon: dp_lx}).bindPopup('Ray City, Georgia&lt;br&gt;&lt;span style=font-size:11px&gt;White 1900-44&lt;/span&gt;&lt;br&gt;INF211 non-DASS').addTo(W1900);</v>
      </c>
      <c r="AG1176" t="s">
        <v>8877</v>
      </c>
      <c r="BL1176" t="s">
        <v>6126</v>
      </c>
    </row>
    <row r="1177" spans="1:64">
      <c r="A1177" s="30" t="s">
        <v>5326</v>
      </c>
      <c r="B1177" s="31" t="s">
        <v>1768</v>
      </c>
      <c r="C1177" s="31"/>
      <c r="D1177" t="s">
        <v>3937</v>
      </c>
      <c r="F1177" s="46" t="s">
        <v>1769</v>
      </c>
      <c r="G1177" s="31" t="s">
        <v>5298</v>
      </c>
      <c r="H1177" s="31"/>
      <c r="I1177" s="51">
        <v>-87.908619999999999</v>
      </c>
      <c r="J1177" s="51">
        <v>34.858969999999999</v>
      </c>
      <c r="K1177" s="32"/>
      <c r="L1177" s="32"/>
      <c r="M1177" s="32"/>
      <c r="N1177" t="str">
        <f t="shared" si="229"/>
        <v>Killen, Alabama&lt;br&gt;&lt;span style=font-size:11px&gt;White 1900-44&lt;/span&gt;&lt;br&gt;INF349A non-DASS</v>
      </c>
      <c r="O1177" t="str">
        <f t="shared" si="221"/>
        <v>W1900KillenAlabamaINF349A</v>
      </c>
      <c r="R1177" t="str">
        <f t="shared" si="230"/>
        <v>dp</v>
      </c>
      <c r="S1177" t="str">
        <f t="shared" si="222"/>
        <v>ar</v>
      </c>
      <c r="T1177" t="str">
        <f t="shared" si="228"/>
        <v>r0</v>
      </c>
      <c r="U1177" t="str">
        <f>IF(M1177="consonant",#REF!,"")</f>
        <v/>
      </c>
      <c r="V1177" t="str">
        <f t="shared" si="223"/>
        <v>lx</v>
      </c>
      <c r="W1177" t="str">
        <f t="shared" si="224"/>
        <v>bk</v>
      </c>
      <c r="X1177" t="str">
        <f t="shared" si="225"/>
        <v>ho</v>
      </c>
      <c r="Y1177" t="str">
        <f t="shared" si="226"/>
        <v>b</v>
      </c>
      <c r="AA1177" t="str">
        <f t="shared" si="227"/>
        <v>const W1900KillenAlabamaINF349A= L.marker([34.85897,-87.90862], {icon: dp_lx}).bindPopup('Killen, Alabama&lt;br&gt;&lt;span style=font-size:11px&gt;White 1900-44&lt;/span&gt;&lt;br&gt;INF349A non-DASS').addTo(W1900);</v>
      </c>
      <c r="AG1177" t="s">
        <v>8878</v>
      </c>
      <c r="BL1177" t="s">
        <v>6127</v>
      </c>
    </row>
    <row r="1178" spans="1:64">
      <c r="A1178" s="30" t="s">
        <v>5326</v>
      </c>
      <c r="B1178" s="31" t="s">
        <v>2214</v>
      </c>
      <c r="C1178" s="31"/>
      <c r="D1178" t="s">
        <v>3937</v>
      </c>
      <c r="F1178" s="46" t="s">
        <v>2215</v>
      </c>
      <c r="G1178" s="31" t="s">
        <v>5298</v>
      </c>
      <c r="H1178" s="31"/>
      <c r="I1178" s="51">
        <v>-86.118520000000004</v>
      </c>
      <c r="J1178" s="51">
        <v>33.319859999999998</v>
      </c>
      <c r="K1178" s="32"/>
      <c r="L1178" s="32"/>
      <c r="M1178" s="32"/>
      <c r="N1178" t="str">
        <f t="shared" si="229"/>
        <v>Gordo, Alabama&lt;br&gt;&lt;span style=font-size:11px&gt;White 1900-44&lt;/span&gt;&lt;br&gt;INF380 non-DASS</v>
      </c>
      <c r="O1178" t="str">
        <f t="shared" si="221"/>
        <v>W1900GordoAlabamaINF380</v>
      </c>
      <c r="R1178" t="str">
        <f t="shared" si="230"/>
        <v>dp</v>
      </c>
      <c r="S1178" t="str">
        <f t="shared" si="222"/>
        <v>ar</v>
      </c>
      <c r="T1178" t="str">
        <f t="shared" si="228"/>
        <v>r0</v>
      </c>
      <c r="U1178" t="str">
        <f>IF(M1178="consonant",#REF!,"")</f>
        <v/>
      </c>
      <c r="V1178" t="str">
        <f t="shared" si="223"/>
        <v>lx</v>
      </c>
      <c r="W1178" t="str">
        <f t="shared" si="224"/>
        <v>bk</v>
      </c>
      <c r="X1178" t="str">
        <f t="shared" si="225"/>
        <v>ho</v>
      </c>
      <c r="Y1178" t="str">
        <f t="shared" si="226"/>
        <v>b</v>
      </c>
      <c r="AA1178" t="str">
        <f t="shared" si="227"/>
        <v>const W1900GordoAlabamaINF380= L.marker([33.31986,-86.11852], {icon: dp_lx}).bindPopup('Gordo, Alabama&lt;br&gt;&lt;span style=font-size:11px&gt;White 1900-44&lt;/span&gt;&lt;br&gt;INF380 non-DASS').addTo(W1900);</v>
      </c>
      <c r="AG1178" t="s">
        <v>8879</v>
      </c>
      <c r="BL1178" t="s">
        <v>6128</v>
      </c>
    </row>
    <row r="1179" spans="1:64">
      <c r="A1179" s="30" t="s">
        <v>5326</v>
      </c>
      <c r="B1179" s="31" t="s">
        <v>2220</v>
      </c>
      <c r="C1179" s="31"/>
      <c r="D1179" t="s">
        <v>3937</v>
      </c>
      <c r="F1179" s="46" t="s">
        <v>189</v>
      </c>
      <c r="G1179" s="31" t="s">
        <v>5298</v>
      </c>
      <c r="H1179" s="31"/>
      <c r="I1179" s="51">
        <v>-85.577340000000007</v>
      </c>
      <c r="J1179" s="51">
        <v>33.617069999999998</v>
      </c>
      <c r="K1179" s="32"/>
      <c r="L1179" s="32"/>
      <c r="M1179" s="32"/>
      <c r="N1179" t="str">
        <f t="shared" si="229"/>
        <v>Lincoln, Alabama&lt;br&gt;&lt;span style=font-size:11px&gt;White 1900-44&lt;/span&gt;&lt;br&gt;INF385A non-DASS</v>
      </c>
      <c r="O1179" t="str">
        <f t="shared" si="221"/>
        <v>W1900LincolnAlabamaINF385A</v>
      </c>
      <c r="R1179" t="str">
        <f t="shared" si="230"/>
        <v>dp</v>
      </c>
      <c r="S1179" t="str">
        <f t="shared" si="222"/>
        <v>ar</v>
      </c>
      <c r="T1179" t="str">
        <f t="shared" si="228"/>
        <v>r0</v>
      </c>
      <c r="U1179" t="str">
        <f>IF(M1179="consonant",#REF!,"")</f>
        <v/>
      </c>
      <c r="V1179" t="str">
        <f t="shared" si="223"/>
        <v>lx</v>
      </c>
      <c r="W1179" t="str">
        <f t="shared" si="224"/>
        <v>bk</v>
      </c>
      <c r="X1179" t="str">
        <f t="shared" si="225"/>
        <v>ho</v>
      </c>
      <c r="Y1179" t="str">
        <f t="shared" si="226"/>
        <v>b</v>
      </c>
      <c r="AA1179" t="str">
        <f t="shared" si="227"/>
        <v>const W1900LincolnAlabamaINF385A= L.marker([33.61707,-85.57734], {icon: dp_lx}).bindPopup('Lincoln, Alabama&lt;br&gt;&lt;span style=font-size:11px&gt;White 1900-44&lt;/span&gt;&lt;br&gt;INF385A non-DASS').addTo(W1900);</v>
      </c>
      <c r="AG1179" t="s">
        <v>8880</v>
      </c>
      <c r="BL1179" t="s">
        <v>6129</v>
      </c>
    </row>
    <row r="1180" spans="1:64">
      <c r="A1180" s="30" t="s">
        <v>5326</v>
      </c>
      <c r="B1180" s="31" t="s">
        <v>2241</v>
      </c>
      <c r="C1180" s="31"/>
      <c r="D1180" t="s">
        <v>3937</v>
      </c>
      <c r="F1180" s="46" t="s">
        <v>2243</v>
      </c>
      <c r="G1180" s="31" t="s">
        <v>5298</v>
      </c>
      <c r="H1180" s="31"/>
      <c r="I1180" s="51">
        <v>-87.741069999999993</v>
      </c>
      <c r="J1180" s="51">
        <v>32.146210000000004</v>
      </c>
      <c r="K1180" s="32"/>
      <c r="L1180" s="32"/>
      <c r="M1180" s="32"/>
      <c r="N1180" t="str">
        <f t="shared" si="229"/>
        <v>Union Springs, Alabama&lt;br&gt;&lt;span style=font-size:11px&gt;White 1900-44&lt;/span&gt;&lt;br&gt;INF415 non-DASS</v>
      </c>
      <c r="O1180" t="str">
        <f t="shared" si="221"/>
        <v>W1900UnionSpringsAlabamaINF415</v>
      </c>
      <c r="R1180" t="str">
        <f t="shared" si="230"/>
        <v>dp</v>
      </c>
      <c r="S1180" t="str">
        <f t="shared" si="222"/>
        <v>ar</v>
      </c>
      <c r="T1180" t="str">
        <f t="shared" si="228"/>
        <v>r0</v>
      </c>
      <c r="U1180" t="str">
        <f>IF(M1180="consonant",#REF!,"")</f>
        <v/>
      </c>
      <c r="V1180" t="str">
        <f t="shared" si="223"/>
        <v>lx</v>
      </c>
      <c r="W1180" t="str">
        <f t="shared" si="224"/>
        <v>bk</v>
      </c>
      <c r="X1180" t="str">
        <f t="shared" si="225"/>
        <v>ho</v>
      </c>
      <c r="Y1180" t="str">
        <f t="shared" si="226"/>
        <v>b</v>
      </c>
      <c r="AA1180" t="str">
        <f t="shared" si="227"/>
        <v>const W1900UnionSpringsAlabamaINF415= L.marker([32.14621,-87.74107], {icon: dp_lx}).bindPopup('Union Springs, Alabama&lt;br&gt;&lt;span style=font-size:11px&gt;White 1900-44&lt;/span&gt;&lt;br&gt;INF415 non-DASS').addTo(W1900);</v>
      </c>
      <c r="AG1180" t="s">
        <v>8881</v>
      </c>
      <c r="BL1180" t="s">
        <v>6130</v>
      </c>
    </row>
    <row r="1181" spans="1:64">
      <c r="A1181" s="30" t="s">
        <v>5326</v>
      </c>
      <c r="B1181" s="31" t="s">
        <v>2263</v>
      </c>
      <c r="C1181" s="31"/>
      <c r="D1181" t="s">
        <v>3937</v>
      </c>
      <c r="F1181" s="46" t="s">
        <v>1722</v>
      </c>
      <c r="G1181" s="31" t="s">
        <v>5298</v>
      </c>
      <c r="H1181" s="31"/>
      <c r="I1181" s="51">
        <v>-90.805490000000006</v>
      </c>
      <c r="J1181" s="51">
        <v>31.914110000000001</v>
      </c>
      <c r="K1181" s="32"/>
      <c r="L1181" s="32"/>
      <c r="M1181" s="32"/>
      <c r="N1181" t="str">
        <f t="shared" si="229"/>
        <v>Thomasville, Alabama&lt;br&gt;&lt;span style=font-size:11px&gt;White 1900-44&lt;/span&gt;&lt;br&gt;INF449A non-DASS</v>
      </c>
      <c r="O1181" t="str">
        <f t="shared" si="221"/>
        <v>W1900ThomasvilleAlabamaINF449A</v>
      </c>
      <c r="R1181" t="str">
        <f t="shared" si="230"/>
        <v>dp</v>
      </c>
      <c r="S1181" t="str">
        <f t="shared" si="222"/>
        <v>ar</v>
      </c>
      <c r="T1181" t="str">
        <f t="shared" si="228"/>
        <v>r0</v>
      </c>
      <c r="U1181" t="str">
        <f>IF(M1181="consonant",#REF!,"")</f>
        <v/>
      </c>
      <c r="V1181" t="str">
        <f t="shared" si="223"/>
        <v>lx</v>
      </c>
      <c r="W1181" t="str">
        <f t="shared" si="224"/>
        <v>bk</v>
      </c>
      <c r="X1181" t="str">
        <f t="shared" si="225"/>
        <v>ho</v>
      </c>
      <c r="Y1181" t="str">
        <f t="shared" si="226"/>
        <v>b</v>
      </c>
      <c r="AA1181" t="str">
        <f t="shared" si="227"/>
        <v>const W1900ThomasvilleAlabamaINF449A= L.marker([31.91411,-90.80549], {icon: dp_lx}).bindPopup('Thomasville, Alabama&lt;br&gt;&lt;span style=font-size:11px&gt;White 1900-44&lt;/span&gt;&lt;br&gt;INF449A non-DASS').addTo(W1900);</v>
      </c>
      <c r="AG1181" t="s">
        <v>8882</v>
      </c>
      <c r="BL1181" t="s">
        <v>6131</v>
      </c>
    </row>
    <row r="1182" spans="1:64">
      <c r="A1182" s="30" t="s">
        <v>5326</v>
      </c>
      <c r="B1182" s="31" t="s">
        <v>2304</v>
      </c>
      <c r="C1182" s="31"/>
      <c r="D1182" t="s">
        <v>3937</v>
      </c>
      <c r="F1182" s="46" t="s">
        <v>2305</v>
      </c>
      <c r="G1182" s="31" t="s">
        <v>1505</v>
      </c>
      <c r="H1182" s="31"/>
      <c r="I1182" s="51">
        <v>-91.076170000000005</v>
      </c>
      <c r="J1182" s="51">
        <v>32.477890000000002</v>
      </c>
      <c r="K1182" s="32"/>
      <c r="L1182" s="32"/>
      <c r="M1182" s="32"/>
      <c r="N1182" t="str">
        <f t="shared" si="229"/>
        <v>Redwood, Mississippi&lt;br&gt;&lt;span style=font-size:11px&gt;White 1900-44&lt;/span&gt;&lt;br&gt;INF578 non-DASS</v>
      </c>
      <c r="O1182" t="str">
        <f t="shared" si="221"/>
        <v>W1900RedwoodMississippiINF578</v>
      </c>
      <c r="R1182" t="str">
        <f t="shared" si="230"/>
        <v>dp</v>
      </c>
      <c r="S1182" t="str">
        <f t="shared" si="222"/>
        <v>ar</v>
      </c>
      <c r="T1182" t="str">
        <f t="shared" si="228"/>
        <v>r0</v>
      </c>
      <c r="U1182" t="str">
        <f>IF(M1182="consonant",#REF!,"")</f>
        <v/>
      </c>
      <c r="V1182" t="str">
        <f t="shared" si="223"/>
        <v>lx</v>
      </c>
      <c r="W1182" t="str">
        <f t="shared" si="224"/>
        <v>bk</v>
      </c>
      <c r="X1182" t="str">
        <f t="shared" si="225"/>
        <v>ho</v>
      </c>
      <c r="Y1182" t="str">
        <f t="shared" si="226"/>
        <v>b</v>
      </c>
      <c r="AA1182" t="str">
        <f t="shared" si="227"/>
        <v>const W1900RedwoodMississippiINF578= L.marker([32.47789,-91.07617], {icon: dp_lx}).bindPopup('Redwood, Mississippi&lt;br&gt;&lt;span style=font-size:11px&gt;White 1900-44&lt;/span&gt;&lt;br&gt;INF578 non-DASS').addTo(W1900);</v>
      </c>
      <c r="AG1182" t="s">
        <v>8883</v>
      </c>
      <c r="BL1182" t="s">
        <v>6132</v>
      </c>
    </row>
    <row r="1183" spans="1:64">
      <c r="A1183" s="30" t="s">
        <v>5326</v>
      </c>
      <c r="B1183" s="31" t="s">
        <v>2306</v>
      </c>
      <c r="C1183" s="31"/>
      <c r="D1183" t="s">
        <v>3937</v>
      </c>
      <c r="F1183" s="46" t="s">
        <v>2308</v>
      </c>
      <c r="G1183" s="31" t="s">
        <v>1505</v>
      </c>
      <c r="H1183" s="31"/>
      <c r="I1183" s="51">
        <v>-91.050060000000002</v>
      </c>
      <c r="J1183" s="51">
        <v>32.986989999999999</v>
      </c>
      <c r="K1183" s="32"/>
      <c r="L1183" s="32"/>
      <c r="M1183" s="32"/>
      <c r="N1183" t="str">
        <f t="shared" si="229"/>
        <v>Addie, Mississippi&lt;br&gt;&lt;span style=font-size:11px&gt;White 1900-44&lt;/span&gt;&lt;br&gt;INF580A non-DASS</v>
      </c>
      <c r="O1183" t="str">
        <f t="shared" si="221"/>
        <v>W1900AddieMississippiINF580A</v>
      </c>
      <c r="R1183" t="str">
        <f t="shared" si="230"/>
        <v>dp</v>
      </c>
      <c r="S1183" t="str">
        <f t="shared" si="222"/>
        <v>ar</v>
      </c>
      <c r="T1183" t="str">
        <f t="shared" si="228"/>
        <v>r0</v>
      </c>
      <c r="U1183" t="str">
        <f>IF(M1183="consonant",#REF!,"")</f>
        <v/>
      </c>
      <c r="V1183" t="str">
        <f t="shared" si="223"/>
        <v>lx</v>
      </c>
      <c r="W1183" t="str">
        <f t="shared" si="224"/>
        <v>bk</v>
      </c>
      <c r="X1183" t="str">
        <f t="shared" si="225"/>
        <v>ho</v>
      </c>
      <c r="Y1183" t="str">
        <f t="shared" si="226"/>
        <v>b</v>
      </c>
      <c r="AA1183" t="str">
        <f t="shared" si="227"/>
        <v>const W1900AddieMississippiINF580A= L.marker([32.98699,-91.05006], {icon: dp_lx}).bindPopup('Addie, Mississippi&lt;br&gt;&lt;span style=font-size:11px&gt;White 1900-44&lt;/span&gt;&lt;br&gt;INF580A non-DASS').addTo(W1900);</v>
      </c>
      <c r="AG1183" t="s">
        <v>8884</v>
      </c>
      <c r="BL1183" t="s">
        <v>6133</v>
      </c>
    </row>
    <row r="1184" spans="1:64">
      <c r="A1184" s="30" t="s">
        <v>5326</v>
      </c>
      <c r="B1184" s="31" t="s">
        <v>2311</v>
      </c>
      <c r="C1184" s="31"/>
      <c r="D1184" t="s">
        <v>3937</v>
      </c>
      <c r="F1184" s="46" t="s">
        <v>391</v>
      </c>
      <c r="G1184" s="31" t="s">
        <v>1505</v>
      </c>
      <c r="H1184" s="31"/>
      <c r="I1184" s="51">
        <v>-91.01491</v>
      </c>
      <c r="J1184" s="51">
        <v>31.820779999999999</v>
      </c>
      <c r="K1184" s="32"/>
      <c r="L1184" s="32"/>
      <c r="M1184" s="32"/>
      <c r="N1184" t="str">
        <f t="shared" si="229"/>
        <v>Lorman, Mississippi&lt;br&gt;&lt;span style=font-size:11px&gt;White 1900-44&lt;/span&gt;&lt;br&gt;INF594 non-DASS</v>
      </c>
      <c r="O1184" t="str">
        <f t="shared" si="221"/>
        <v>W1900LormanMississippiINF594</v>
      </c>
      <c r="R1184" t="str">
        <f t="shared" si="230"/>
        <v>dp</v>
      </c>
      <c r="S1184" t="str">
        <f t="shared" si="222"/>
        <v>ar</v>
      </c>
      <c r="T1184" t="str">
        <f t="shared" si="228"/>
        <v>r0</v>
      </c>
      <c r="U1184" t="str">
        <f>IF(M1184="consonant",#REF!,"")</f>
        <v/>
      </c>
      <c r="V1184" t="str">
        <f t="shared" si="223"/>
        <v>lx</v>
      </c>
      <c r="W1184" t="str">
        <f t="shared" si="224"/>
        <v>bk</v>
      </c>
      <c r="X1184" t="str">
        <f t="shared" si="225"/>
        <v>ho</v>
      </c>
      <c r="Y1184" t="str">
        <f t="shared" si="226"/>
        <v>b</v>
      </c>
      <c r="AA1184" t="str">
        <f t="shared" si="227"/>
        <v>const W1900LormanMississippiINF594= L.marker([31.82078,-91.01491], {icon: dp_lx}).bindPopup('Lorman, Mississippi&lt;br&gt;&lt;span style=font-size:11px&gt;White 1900-44&lt;/span&gt;&lt;br&gt;INF594 non-DASS').addTo(W1900);</v>
      </c>
      <c r="AG1184" t="s">
        <v>8885</v>
      </c>
      <c r="BL1184" t="s">
        <v>6134</v>
      </c>
    </row>
    <row r="1185" spans="1:64">
      <c r="A1185" s="30" t="s">
        <v>5326</v>
      </c>
      <c r="B1185" s="31" t="s">
        <v>2330</v>
      </c>
      <c r="C1185" s="31"/>
      <c r="D1185" t="s">
        <v>3937</v>
      </c>
      <c r="F1185" s="46" t="s">
        <v>2332</v>
      </c>
      <c r="G1185" s="31" t="s">
        <v>5293</v>
      </c>
      <c r="H1185" s="31"/>
      <c r="I1185" s="51">
        <v>-90.591179999999994</v>
      </c>
      <c r="J1185" s="51">
        <v>30.875050000000002</v>
      </c>
      <c r="K1185" s="32"/>
      <c r="L1185" s="32"/>
      <c r="M1185" s="32"/>
      <c r="N1185" t="str">
        <f t="shared" si="229"/>
        <v>Clinton, Louisiana&lt;br&gt;&lt;span style=font-size:11px&gt;White 1900-44&lt;/span&gt;&lt;br&gt;INF638 non-DASS</v>
      </c>
      <c r="O1185" t="str">
        <f t="shared" si="221"/>
        <v>W1900ClintonLouisianaINF638</v>
      </c>
      <c r="R1185" t="str">
        <f t="shared" si="230"/>
        <v>dp</v>
      </c>
      <c r="S1185" t="str">
        <f t="shared" si="222"/>
        <v>ar</v>
      </c>
      <c r="T1185" t="str">
        <f t="shared" si="228"/>
        <v>r0</v>
      </c>
      <c r="U1185" t="str">
        <f>IF(M1185="consonant",#REF!,"")</f>
        <v/>
      </c>
      <c r="V1185" t="str">
        <f t="shared" si="223"/>
        <v>lx</v>
      </c>
      <c r="W1185" t="str">
        <f t="shared" si="224"/>
        <v>bk</v>
      </c>
      <c r="X1185" t="str">
        <f t="shared" si="225"/>
        <v>ho</v>
      </c>
      <c r="Y1185" t="str">
        <f t="shared" si="226"/>
        <v>b</v>
      </c>
      <c r="AA1185" t="str">
        <f t="shared" si="227"/>
        <v>const W1900ClintonLouisianaINF638= L.marker([30.87505,-90.59118], {icon: dp_lx}).bindPopup('Clinton, Louisiana&lt;br&gt;&lt;span style=font-size:11px&gt;White 1900-44&lt;/span&gt;&lt;br&gt;INF638 non-DASS').addTo(W1900);</v>
      </c>
      <c r="AG1185" t="s">
        <v>8886</v>
      </c>
      <c r="BL1185" t="s">
        <v>6135</v>
      </c>
    </row>
    <row r="1186" spans="1:64">
      <c r="A1186" s="30" t="s">
        <v>5326</v>
      </c>
      <c r="B1186" s="31" t="s">
        <v>2352</v>
      </c>
      <c r="C1186" s="31"/>
      <c r="D1186" t="s">
        <v>3937</v>
      </c>
      <c r="F1186" s="46" t="s">
        <v>2353</v>
      </c>
      <c r="G1186" s="31" t="s">
        <v>2751</v>
      </c>
      <c r="H1186" s="31"/>
      <c r="I1186" s="51">
        <v>-91.898290000000003</v>
      </c>
      <c r="J1186" s="51">
        <v>34.529170000000001</v>
      </c>
      <c r="K1186" s="32"/>
      <c r="L1186" s="32"/>
      <c r="M1186" s="32"/>
      <c r="N1186" t="str">
        <f t="shared" si="229"/>
        <v>Helena, Arkansas&lt;br&gt;&lt;span style=font-size:11px&gt;White 1900-44&lt;/span&gt;&lt;br&gt;INF699 non-DASS</v>
      </c>
      <c r="O1186" t="str">
        <f t="shared" si="221"/>
        <v>W1900HelenaArkansasINF699</v>
      </c>
      <c r="R1186" t="str">
        <f t="shared" si="230"/>
        <v>dp</v>
      </c>
      <c r="S1186" t="str">
        <f t="shared" si="222"/>
        <v>ar</v>
      </c>
      <c r="T1186" t="str">
        <f t="shared" si="228"/>
        <v>r0</v>
      </c>
      <c r="U1186" t="str">
        <f>IF(M1186="consonant",#REF!,"")</f>
        <v/>
      </c>
      <c r="V1186" t="str">
        <f t="shared" si="223"/>
        <v>lx</v>
      </c>
      <c r="W1186" t="str">
        <f t="shared" si="224"/>
        <v>bk</v>
      </c>
      <c r="X1186" t="str">
        <f t="shared" si="225"/>
        <v>ho</v>
      </c>
      <c r="Y1186" t="str">
        <f t="shared" si="226"/>
        <v>b</v>
      </c>
      <c r="AA1186" t="str">
        <f t="shared" si="227"/>
        <v>const W1900HelenaArkansasINF699= L.marker([34.52917,-91.89829], {icon: dp_lx}).bindPopup('Helena, Arkansas&lt;br&gt;&lt;span style=font-size:11px&gt;White 1900-44&lt;/span&gt;&lt;br&gt;INF699 non-DASS').addTo(W1900);</v>
      </c>
      <c r="AG1186" t="s">
        <v>8887</v>
      </c>
      <c r="BL1186" t="s">
        <v>6136</v>
      </c>
    </row>
    <row r="1187" spans="1:64">
      <c r="A1187" s="30" t="s">
        <v>5326</v>
      </c>
      <c r="B1187" s="31" t="s">
        <v>2354</v>
      </c>
      <c r="C1187" s="31"/>
      <c r="D1187" t="s">
        <v>3937</v>
      </c>
      <c r="F1187" s="46" t="s">
        <v>2355</v>
      </c>
      <c r="G1187" s="31" t="s">
        <v>2751</v>
      </c>
      <c r="H1187" s="31"/>
      <c r="I1187" s="51">
        <v>-94.167469999999994</v>
      </c>
      <c r="J1187" s="51">
        <v>34.454500000000003</v>
      </c>
      <c r="K1187" s="32"/>
      <c r="L1187" s="32"/>
      <c r="M1187" s="32"/>
      <c r="N1187" t="str">
        <f t="shared" si="229"/>
        <v>Dudley Lake, Arkansas&lt;br&gt;&lt;span style=font-size:11px&gt;White 1900-44&lt;/span&gt;&lt;br&gt;INF701 non-DASS</v>
      </c>
      <c r="O1187" t="str">
        <f t="shared" ref="O1187:O1250" si="231">A1187&amp;SUBSTITUTE(SUBSTITUTE(SUBSTITUTE(F1187,".","")," ",""),"-","")&amp;SUBSTITUTE(G1187," ","")&amp;SUBSTITUTE(SUBSTITUTE(SUBSTITUTE(B1187,".","")," ",""),"-","")</f>
        <v>W1900DudleyLakeArkansasINF701</v>
      </c>
      <c r="R1187" t="str">
        <f t="shared" si="230"/>
        <v>dp</v>
      </c>
      <c r="S1187" t="str">
        <f t="shared" si="222"/>
        <v>ar</v>
      </c>
      <c r="T1187" t="str">
        <f t="shared" si="228"/>
        <v>r0</v>
      </c>
      <c r="U1187" t="str">
        <f>IF(M1187="consonant",#REF!,"")</f>
        <v/>
      </c>
      <c r="V1187" t="str">
        <f t="shared" si="223"/>
        <v>lx</v>
      </c>
      <c r="W1187" t="str">
        <f t="shared" si="224"/>
        <v>bk</v>
      </c>
      <c r="X1187" t="str">
        <f t="shared" si="225"/>
        <v>ho</v>
      </c>
      <c r="Y1187" t="str">
        <f t="shared" si="226"/>
        <v>b</v>
      </c>
      <c r="AA1187" t="str">
        <f t="shared" si="227"/>
        <v>const W1900DudleyLakeArkansasINF701= L.marker([34.4545,-94.16747], {icon: dp_lx}).bindPopup('Dudley Lake, Arkansas&lt;br&gt;&lt;span style=font-size:11px&gt;White 1900-44&lt;/span&gt;&lt;br&gt;INF701 non-DASS').addTo(W1900);</v>
      </c>
      <c r="AG1187" t="s">
        <v>8888</v>
      </c>
      <c r="BL1187" t="s">
        <v>6137</v>
      </c>
    </row>
    <row r="1188" spans="1:64">
      <c r="A1188" s="30" t="s">
        <v>5326</v>
      </c>
      <c r="B1188" s="31" t="s">
        <v>2366</v>
      </c>
      <c r="C1188" s="31"/>
      <c r="D1188" t="s">
        <v>3937</v>
      </c>
      <c r="F1188" s="46" t="s">
        <v>2367</v>
      </c>
      <c r="G1188" s="31" t="s">
        <v>2751</v>
      </c>
      <c r="H1188" s="31"/>
      <c r="I1188" s="51">
        <v>-92.128060000000005</v>
      </c>
      <c r="J1188" s="51">
        <v>34.716369999999998</v>
      </c>
      <c r="K1188" s="32"/>
      <c r="L1188" s="32"/>
      <c r="M1188" s="32"/>
      <c r="N1188" t="str">
        <f t="shared" si="229"/>
        <v>Gate, Arkansas&lt;br&gt;&lt;span style=font-size:11px&gt;White 1900-44&lt;/span&gt;&lt;br&gt;INF733 non-DASS</v>
      </c>
      <c r="O1188" t="str">
        <f t="shared" si="231"/>
        <v>W1900GateArkansasINF733</v>
      </c>
      <c r="R1188" t="str">
        <f t="shared" si="230"/>
        <v>dp</v>
      </c>
      <c r="S1188" t="str">
        <f t="shared" si="222"/>
        <v>ar</v>
      </c>
      <c r="T1188" t="str">
        <f t="shared" si="228"/>
        <v>r0</v>
      </c>
      <c r="U1188" t="str">
        <f>IF(M1188="consonant",#REF!,"")</f>
        <v/>
      </c>
      <c r="V1188" t="str">
        <f t="shared" si="223"/>
        <v>lx</v>
      </c>
      <c r="W1188" t="str">
        <f t="shared" si="224"/>
        <v>bk</v>
      </c>
      <c r="X1188" t="str">
        <f t="shared" si="225"/>
        <v>ho</v>
      </c>
      <c r="Y1188" t="str">
        <f t="shared" si="226"/>
        <v>b</v>
      </c>
      <c r="AA1188" t="str">
        <f t="shared" si="227"/>
        <v>const W1900GateArkansasINF733= L.marker([34.71637,-92.12806], {icon: dp_lx}).bindPopup('Gate, Arkansas&lt;br&gt;&lt;span style=font-size:11px&gt;White 1900-44&lt;/span&gt;&lt;br&gt;INF733 non-DASS').addTo(W1900);</v>
      </c>
      <c r="AG1188" t="s">
        <v>8889</v>
      </c>
      <c r="BL1188" t="s">
        <v>6138</v>
      </c>
    </row>
    <row r="1189" spans="1:64">
      <c r="A1189" s="30" t="s">
        <v>5326</v>
      </c>
      <c r="B1189" s="31" t="s">
        <v>2381</v>
      </c>
      <c r="C1189" s="31"/>
      <c r="D1189" t="s">
        <v>3937</v>
      </c>
      <c r="F1189" s="46" t="s">
        <v>2382</v>
      </c>
      <c r="G1189" s="31" t="s">
        <v>5293</v>
      </c>
      <c r="H1189" s="31"/>
      <c r="I1189" s="51">
        <v>-95.631529999999998</v>
      </c>
      <c r="J1189" s="51">
        <v>32.503950000000003</v>
      </c>
      <c r="K1189" s="32"/>
      <c r="L1189" s="32"/>
      <c r="M1189" s="32"/>
      <c r="N1189" t="str">
        <f t="shared" si="229"/>
        <v>West Monroe, Louisiana&lt;br&gt;&lt;span style=font-size:11px&gt;White 1900-44&lt;/span&gt;&lt;br&gt;INF767 non-DASS</v>
      </c>
      <c r="O1189" t="str">
        <f t="shared" si="231"/>
        <v>W1900WestMonroeLouisianaINF767</v>
      </c>
      <c r="R1189" t="str">
        <f t="shared" si="230"/>
        <v>dp</v>
      </c>
      <c r="S1189" t="str">
        <f t="shared" si="222"/>
        <v>ar</v>
      </c>
      <c r="T1189" t="str">
        <f t="shared" si="228"/>
        <v>r0</v>
      </c>
      <c r="U1189" t="str">
        <f>IF(M1189="consonant",#REF!,"")</f>
        <v/>
      </c>
      <c r="V1189" t="str">
        <f t="shared" si="223"/>
        <v>lx</v>
      </c>
      <c r="W1189" t="str">
        <f t="shared" si="224"/>
        <v>bk</v>
      </c>
      <c r="X1189" t="str">
        <f t="shared" si="225"/>
        <v>ho</v>
      </c>
      <c r="Y1189" t="str">
        <f t="shared" si="226"/>
        <v>b</v>
      </c>
      <c r="AA1189" t="str">
        <f t="shared" si="227"/>
        <v>const W1900WestMonroeLouisianaINF767= L.marker([32.50395,-95.63153], {icon: dp_lx}).bindPopup('West Monroe, Louisiana&lt;br&gt;&lt;span style=font-size:11px&gt;White 1900-44&lt;/span&gt;&lt;br&gt;INF767 non-DASS').addTo(W1900);</v>
      </c>
      <c r="AG1189" t="s">
        <v>8890</v>
      </c>
      <c r="BL1189" t="s">
        <v>6139</v>
      </c>
    </row>
    <row r="1190" spans="1:64">
      <c r="A1190" s="30" t="s">
        <v>5326</v>
      </c>
      <c r="B1190" s="31" t="s">
        <v>2408</v>
      </c>
      <c r="C1190" s="31"/>
      <c r="D1190" t="s">
        <v>3937</v>
      </c>
      <c r="F1190" s="46" t="s">
        <v>2410</v>
      </c>
      <c r="G1190" s="31" t="s">
        <v>5294</v>
      </c>
      <c r="H1190" s="31"/>
      <c r="I1190" s="51">
        <v>-98.124279999999999</v>
      </c>
      <c r="J1190" s="51">
        <v>31.761679999999998</v>
      </c>
      <c r="K1190" s="32"/>
      <c r="L1190" s="32"/>
      <c r="M1190" s="32"/>
      <c r="N1190" t="str">
        <f t="shared" si="229"/>
        <v>Palestine, Texas&lt;br&gt;&lt;span style=font-size:11px&gt;White 1900-44&lt;/span&gt;&lt;br&gt;INF848 non-DASS</v>
      </c>
      <c r="O1190" t="str">
        <f t="shared" si="231"/>
        <v>W1900PalestineTexasINF848</v>
      </c>
      <c r="R1190" t="str">
        <f t="shared" si="230"/>
        <v>dp</v>
      </c>
      <c r="S1190" t="str">
        <f t="shared" si="222"/>
        <v>ar</v>
      </c>
      <c r="T1190" t="str">
        <f t="shared" si="228"/>
        <v>r0</v>
      </c>
      <c r="U1190" t="str">
        <f>IF(M1190="consonant",#REF!,"")</f>
        <v/>
      </c>
      <c r="V1190" t="str">
        <f t="shared" si="223"/>
        <v>lx</v>
      </c>
      <c r="W1190" t="str">
        <f t="shared" si="224"/>
        <v>bk</v>
      </c>
      <c r="X1190" t="str">
        <f t="shared" si="225"/>
        <v>ho</v>
      </c>
      <c r="Y1190" t="str">
        <f t="shared" si="226"/>
        <v>b</v>
      </c>
      <c r="AA1190" t="str">
        <f t="shared" si="227"/>
        <v>const W1900PalestineTexasINF848= L.marker([31.76168,-98.12428], {icon: dp_lx}).bindPopup('Palestine, Texas&lt;br&gt;&lt;span style=font-size:11px&gt;White 1900-44&lt;/span&gt;&lt;br&gt;INF848 non-DASS').addTo(W1900);</v>
      </c>
      <c r="AG1190" t="s">
        <v>8891</v>
      </c>
      <c r="BL1190" t="s">
        <v>6140</v>
      </c>
    </row>
    <row r="1191" spans="1:64">
      <c r="A1191" s="30" t="s">
        <v>5326</v>
      </c>
      <c r="B1191" s="31" t="s">
        <v>2431</v>
      </c>
      <c r="C1191" s="31"/>
      <c r="D1191" t="s">
        <v>3937</v>
      </c>
      <c r="F1191" s="46" t="s">
        <v>2433</v>
      </c>
      <c r="G1191" s="31" t="s">
        <v>5294</v>
      </c>
      <c r="H1191" s="31"/>
      <c r="I1191" s="51">
        <v>-99.437020000000004</v>
      </c>
      <c r="J1191" s="51">
        <v>29.702760000000001</v>
      </c>
      <c r="K1191" s="32"/>
      <c r="L1191" s="32"/>
      <c r="M1191" s="32"/>
      <c r="N1191" t="str">
        <f t="shared" si="229"/>
        <v>New Braunfels, Texas&lt;br&gt;&lt;span style=font-size:11px&gt;White 1900-44&lt;/span&gt;&lt;br&gt;INF885 non-DASS</v>
      </c>
      <c r="O1191" t="str">
        <f t="shared" si="231"/>
        <v>W1900NewBraunfelsTexasINF885</v>
      </c>
      <c r="R1191" t="str">
        <f t="shared" si="230"/>
        <v>dp</v>
      </c>
      <c r="S1191" t="str">
        <f t="shared" si="222"/>
        <v>ar</v>
      </c>
      <c r="T1191" t="str">
        <f t="shared" si="228"/>
        <v>r0</v>
      </c>
      <c r="U1191" t="str">
        <f>IF(M1191="consonant",#REF!,"")</f>
        <v/>
      </c>
      <c r="V1191" t="str">
        <f t="shared" si="223"/>
        <v>lx</v>
      </c>
      <c r="W1191" t="str">
        <f t="shared" si="224"/>
        <v>bk</v>
      </c>
      <c r="X1191" t="str">
        <f t="shared" si="225"/>
        <v>ho</v>
      </c>
      <c r="Y1191" t="str">
        <f t="shared" si="226"/>
        <v>b</v>
      </c>
      <c r="AA1191" t="str">
        <f t="shared" si="227"/>
        <v>const W1900NewBraunfelsTexasINF885= L.marker([29.70276,-99.43702], {icon: dp_lx}).bindPopup('New Braunfels, Texas&lt;br&gt;&lt;span style=font-size:11px&gt;White 1900-44&lt;/span&gt;&lt;br&gt;INF885 non-DASS').addTo(W1900);</v>
      </c>
      <c r="AG1191" t="s">
        <v>8892</v>
      </c>
      <c r="BL1191" t="s">
        <v>6141</v>
      </c>
    </row>
    <row r="1192" spans="1:64">
      <c r="A1192" s="30" t="s">
        <v>5326</v>
      </c>
      <c r="B1192" s="31" t="s">
        <v>2437</v>
      </c>
      <c r="C1192" s="31"/>
      <c r="D1192" t="s">
        <v>3937</v>
      </c>
      <c r="F1192" s="46" t="s">
        <v>2439</v>
      </c>
      <c r="G1192" s="31" t="s">
        <v>5294</v>
      </c>
      <c r="H1192" s="31"/>
      <c r="I1192" s="51">
        <v>-97.484660000000005</v>
      </c>
      <c r="J1192" s="51">
        <v>27.04213</v>
      </c>
      <c r="K1192" s="32"/>
      <c r="L1192" s="32"/>
      <c r="M1192" s="32"/>
      <c r="N1192" t="str">
        <f t="shared" si="229"/>
        <v>San Ygnacio, Texas&lt;br&gt;&lt;span style=font-size:11px&gt;White 1900-44&lt;/span&gt;&lt;br&gt;INF897 non-DASS</v>
      </c>
      <c r="O1192" t="str">
        <f t="shared" si="231"/>
        <v>W1900SanYgnacioTexasINF897</v>
      </c>
      <c r="R1192" t="str">
        <f t="shared" si="230"/>
        <v>dp</v>
      </c>
      <c r="S1192" t="str">
        <f t="shared" si="222"/>
        <v>ar</v>
      </c>
      <c r="T1192" t="str">
        <f t="shared" si="228"/>
        <v>r0</v>
      </c>
      <c r="U1192" t="str">
        <f>IF(M1192="consonant",#REF!,"")</f>
        <v/>
      </c>
      <c r="V1192" t="str">
        <f t="shared" si="223"/>
        <v>lx</v>
      </c>
      <c r="W1192" t="str">
        <f t="shared" si="224"/>
        <v>bk</v>
      </c>
      <c r="X1192" t="str">
        <f t="shared" si="225"/>
        <v>ho</v>
      </c>
      <c r="Y1192" t="str">
        <f t="shared" si="226"/>
        <v>b</v>
      </c>
      <c r="AA1192" t="str">
        <f t="shared" si="227"/>
        <v>const W1900SanYgnacioTexasINF897= L.marker([27.04213,-97.48466], {icon: dp_lx}).bindPopup('San Ygnacio, Texas&lt;br&gt;&lt;span style=font-size:11px&gt;White 1900-44&lt;/span&gt;&lt;br&gt;INF897 non-DASS').addTo(W1900);</v>
      </c>
      <c r="AG1192" t="s">
        <v>8893</v>
      </c>
      <c r="BL1192" t="s">
        <v>6142</v>
      </c>
    </row>
    <row r="1193" spans="1:64">
      <c r="A1193" s="30" t="s">
        <v>5326</v>
      </c>
      <c r="B1193" s="31" t="s">
        <v>2443</v>
      </c>
      <c r="C1193" s="31"/>
      <c r="D1193" t="s">
        <v>3937</v>
      </c>
      <c r="F1193" s="46" t="s">
        <v>355</v>
      </c>
      <c r="G1193" s="31" t="s">
        <v>5294</v>
      </c>
      <c r="H1193" s="31"/>
      <c r="I1193" s="51">
        <v>-83.030169999999998</v>
      </c>
      <c r="J1193" s="51">
        <v>25.904900000000001</v>
      </c>
      <c r="K1193" s="32"/>
      <c r="L1193" s="32"/>
      <c r="M1193" s="32"/>
      <c r="N1193" t="str">
        <f t="shared" si="229"/>
        <v>Brownsville, Texas&lt;br&gt;&lt;span style=font-size:11px&gt;White 1900-44&lt;/span&gt;&lt;br&gt;INF910 non-DASS</v>
      </c>
      <c r="O1193" t="str">
        <f t="shared" si="231"/>
        <v>W1900BrownsvilleTexasINF910</v>
      </c>
      <c r="R1193" t="str">
        <f t="shared" si="230"/>
        <v>dp</v>
      </c>
      <c r="S1193" t="str">
        <f t="shared" si="222"/>
        <v>ar</v>
      </c>
      <c r="T1193" t="str">
        <f t="shared" si="228"/>
        <v>r0</v>
      </c>
      <c r="U1193" t="str">
        <f>IF(M1193="consonant",#REF!,"")</f>
        <v/>
      </c>
      <c r="V1193" t="str">
        <f t="shared" si="223"/>
        <v>lx</v>
      </c>
      <c r="W1193" t="str">
        <f t="shared" si="224"/>
        <v>bk</v>
      </c>
      <c r="X1193" t="str">
        <f t="shared" si="225"/>
        <v>ho</v>
      </c>
      <c r="Y1193" t="str">
        <f t="shared" si="226"/>
        <v>b</v>
      </c>
      <c r="AA1193" t="str">
        <f t="shared" si="227"/>
        <v>const W1900BrownsvilleTexasINF910= L.marker([25.9049,-83.03017], {icon: dp_lx}).bindPopup('Brownsville, Texas&lt;br&gt;&lt;span style=font-size:11px&gt;White 1900-44&lt;/span&gt;&lt;br&gt;INF910 non-DASS').addTo(W1900);</v>
      </c>
      <c r="AG1193" t="s">
        <v>8894</v>
      </c>
      <c r="BL1193" t="s">
        <v>6143</v>
      </c>
    </row>
    <row r="1194" spans="1:64">
      <c r="A1194" s="30" t="s">
        <v>5326</v>
      </c>
      <c r="B1194" s="31" t="s">
        <v>1976</v>
      </c>
      <c r="C1194" s="31"/>
      <c r="D1194" t="s">
        <v>3937</v>
      </c>
      <c r="F1194" s="46" t="s">
        <v>1978</v>
      </c>
      <c r="G1194" s="31" t="s">
        <v>904</v>
      </c>
      <c r="H1194" s="31"/>
      <c r="I1194" s="51">
        <v>-83.527460000000005</v>
      </c>
      <c r="J1194" s="51">
        <v>36.117350000000002</v>
      </c>
      <c r="K1194" s="32"/>
      <c r="L1194" s="32"/>
      <c r="M1194" s="32"/>
      <c r="N1194" t="str">
        <f t="shared" si="229"/>
        <v>Jackson Chapel, Tennessee&lt;br&gt;&lt;span style=font-size:11px&gt;White 1900-44&lt;/span&gt;&lt;br&gt;INF011 non-DASS</v>
      </c>
      <c r="O1194" t="str">
        <f t="shared" si="231"/>
        <v>W1900JacksonChapelTennesseeINF011</v>
      </c>
      <c r="R1194" t="str">
        <f t="shared" si="230"/>
        <v>dp</v>
      </c>
      <c r="S1194" t="str">
        <f t="shared" si="222"/>
        <v>ar</v>
      </c>
      <c r="T1194" t="str">
        <f t="shared" si="228"/>
        <v>r0</v>
      </c>
      <c r="U1194" t="str">
        <f>IF(M1194="consonant",#REF!,"")</f>
        <v/>
      </c>
      <c r="V1194" t="str">
        <f t="shared" si="223"/>
        <v>lx</v>
      </c>
      <c r="W1194" t="str">
        <f t="shared" si="224"/>
        <v>bk</v>
      </c>
      <c r="X1194" t="str">
        <f t="shared" si="225"/>
        <v>ho</v>
      </c>
      <c r="Y1194" t="str">
        <f t="shared" si="226"/>
        <v>b</v>
      </c>
      <c r="AA1194" t="str">
        <f t="shared" si="227"/>
        <v>const W1900JacksonChapelTennesseeINF011= L.marker([36.11735,-83.52746], {icon: dp_lx}).bindPopup('Jackson Chapel, Tennessee&lt;br&gt;&lt;span style=font-size:11px&gt;White 1900-44&lt;/span&gt;&lt;br&gt;INF011 non-DASS').addTo(W1900);</v>
      </c>
      <c r="AG1194" t="s">
        <v>8895</v>
      </c>
      <c r="BL1194" t="s">
        <v>6144</v>
      </c>
    </row>
    <row r="1195" spans="1:64">
      <c r="A1195" s="30" t="s">
        <v>5326</v>
      </c>
      <c r="B1195" s="31" t="s">
        <v>2011</v>
      </c>
      <c r="C1195" s="31"/>
      <c r="D1195" t="s">
        <v>3937</v>
      </c>
      <c r="F1195" s="46" t="s">
        <v>2013</v>
      </c>
      <c r="G1195" s="31" t="s">
        <v>5289</v>
      </c>
      <c r="H1195" s="31"/>
      <c r="I1195" s="51">
        <v>-83.782749999999993</v>
      </c>
      <c r="J1195" s="51">
        <v>34.511890000000001</v>
      </c>
      <c r="K1195" s="32"/>
      <c r="L1195" s="32"/>
      <c r="M1195" s="32"/>
      <c r="N1195" t="str">
        <f t="shared" si="229"/>
        <v>Cornelia, Georgia&lt;br&gt;&lt;span style=font-size:11px&gt;White 1900-44&lt;/span&gt;&lt;br&gt;INF074A non-DASS</v>
      </c>
      <c r="O1195" t="str">
        <f t="shared" si="231"/>
        <v>W1900CorneliaGeorgiaINF074A</v>
      </c>
      <c r="R1195" t="str">
        <f t="shared" si="230"/>
        <v>dp</v>
      </c>
      <c r="S1195" t="str">
        <f t="shared" si="222"/>
        <v>ar</v>
      </c>
      <c r="T1195" t="str">
        <f t="shared" si="228"/>
        <v>r0</v>
      </c>
      <c r="U1195" t="str">
        <f>IF(M1195="consonant",#REF!,"")</f>
        <v/>
      </c>
      <c r="V1195" t="str">
        <f t="shared" si="223"/>
        <v>lx</v>
      </c>
      <c r="W1195" t="str">
        <f t="shared" si="224"/>
        <v>bk</v>
      </c>
      <c r="X1195" t="str">
        <f t="shared" si="225"/>
        <v>ho</v>
      </c>
      <c r="Y1195" t="str">
        <f t="shared" si="226"/>
        <v>b</v>
      </c>
      <c r="AA1195" t="str">
        <f t="shared" si="227"/>
        <v>const W1900CorneliaGeorgiaINF074A= L.marker([34.51189,-83.78275], {icon: dp_lx}).bindPopup('Cornelia, Georgia&lt;br&gt;&lt;span style=font-size:11px&gt;White 1900-44&lt;/span&gt;&lt;br&gt;INF074A non-DASS').addTo(W1900);</v>
      </c>
      <c r="AG1195" t="s">
        <v>8896</v>
      </c>
      <c r="BL1195" t="s">
        <v>6145</v>
      </c>
    </row>
    <row r="1196" spans="1:64">
      <c r="A1196" s="30" t="s">
        <v>5326</v>
      </c>
      <c r="B1196" s="31" t="s">
        <v>2079</v>
      </c>
      <c r="C1196" s="31"/>
      <c r="D1196" t="s">
        <v>3937</v>
      </c>
      <c r="F1196" s="46" t="s">
        <v>2081</v>
      </c>
      <c r="G1196" s="31" t="s">
        <v>5289</v>
      </c>
      <c r="H1196" s="31"/>
      <c r="I1196" s="51">
        <v>-82.240570000000005</v>
      </c>
      <c r="J1196" s="51">
        <v>31.971979999999999</v>
      </c>
      <c r="K1196" s="32"/>
      <c r="L1196" s="32"/>
      <c r="M1196" s="32"/>
      <c r="N1196" t="str">
        <f t="shared" si="229"/>
        <v>Cordele, Georgia&lt;br&gt;&lt;span style=font-size:11px&gt;White 1900-44&lt;/span&gt;&lt;br&gt;INF150 non-DASS</v>
      </c>
      <c r="O1196" t="str">
        <f t="shared" si="231"/>
        <v>W1900CordeleGeorgiaINF150</v>
      </c>
      <c r="R1196" t="str">
        <f t="shared" si="230"/>
        <v>dp</v>
      </c>
      <c r="S1196" t="str">
        <f t="shared" ref="S1196:S1259" si="232">IF(A1196="W1700","na",IF(OR(M1196="Carib",M1196="NYC",M1196="ENE"),"au",IF(M1196="CAN","ao","ar")))</f>
        <v>ar</v>
      </c>
      <c r="T1196" t="str">
        <f t="shared" si="228"/>
        <v>r0</v>
      </c>
      <c r="U1196" t="str">
        <f>IF(M1196="consonant",#REF!,"")</f>
        <v/>
      </c>
      <c r="V1196" t="str">
        <f t="shared" ref="V1196:V1259" si="233">IF(OR(M1196="W",M1196="M",M1196="ENE"),"we",IF(OR(M1196="MA",M1196="NYC",M1196="OH"),"sa1",IF(OR(M1196="OS",M1196="LAGS_SSE",M1196="Speaker _S",M1196="PADS_SSE"),"sl","lx")))</f>
        <v>lx</v>
      </c>
      <c r="W1196" t="str">
        <f t="shared" ref="W1196:W1259" si="234">IF(OR(M1196="S",M1196="M"),"fr",IF(OR(M1196="W"),"ce","bk"))</f>
        <v>bk</v>
      </c>
      <c r="X1196" t="str">
        <f t="shared" ref="X1196:X1259" si="235">IF(T1196="","",IF(OR(A1196="W1900",A1196="W1950",A1196="W1970"),"ho","un"))</f>
        <v>ho</v>
      </c>
      <c r="Y1196" t="str">
        <f t="shared" ref="Y1196:Y1259" si="236">IF(D1196="LAGS","a","b")</f>
        <v>b</v>
      </c>
      <c r="AA1196" t="str">
        <f t="shared" si="227"/>
        <v>const W1900CordeleGeorgiaINF150= L.marker([31.97198,-82.24057], {icon: dp_lx}).bindPopup('Cordele, Georgia&lt;br&gt;&lt;span style=font-size:11px&gt;White 1900-44&lt;/span&gt;&lt;br&gt;INF150 non-DASS').addTo(W1900);</v>
      </c>
      <c r="AG1196" t="s">
        <v>8897</v>
      </c>
      <c r="BL1196" t="s">
        <v>6146</v>
      </c>
    </row>
    <row r="1197" spans="1:64">
      <c r="A1197" s="30" t="s">
        <v>5326</v>
      </c>
      <c r="B1197" s="31" t="s">
        <v>1696</v>
      </c>
      <c r="C1197" s="31"/>
      <c r="D1197" t="s">
        <v>3937</v>
      </c>
      <c r="F1197" s="46" t="s">
        <v>1698</v>
      </c>
      <c r="G1197" s="31" t="s">
        <v>5289</v>
      </c>
      <c r="H1197" s="31"/>
      <c r="I1197" s="51">
        <v>-87.881889999999999</v>
      </c>
      <c r="J1197" s="51">
        <v>31.30443</v>
      </c>
      <c r="K1197" s="32"/>
      <c r="L1197" s="32"/>
      <c r="M1197" s="32"/>
      <c r="N1197" t="str">
        <f t="shared" si="229"/>
        <v>Blackshear, Georgia&lt;br&gt;&lt;span style=font-size:11px&gt;White 1900-44&lt;/span&gt;&lt;br&gt;INF174 non-DASS</v>
      </c>
      <c r="O1197" t="str">
        <f t="shared" si="231"/>
        <v>W1900BlackshearGeorgiaINF174</v>
      </c>
      <c r="R1197" t="str">
        <f t="shared" si="230"/>
        <v>dp</v>
      </c>
      <c r="S1197" t="str">
        <f t="shared" si="232"/>
        <v>ar</v>
      </c>
      <c r="T1197" t="str">
        <f t="shared" si="228"/>
        <v>r0</v>
      </c>
      <c r="U1197" t="str">
        <f>IF(M1197="consonant",#REF!,"")</f>
        <v/>
      </c>
      <c r="V1197" t="str">
        <f t="shared" si="233"/>
        <v>lx</v>
      </c>
      <c r="W1197" t="str">
        <f t="shared" si="234"/>
        <v>bk</v>
      </c>
      <c r="X1197" t="str">
        <f t="shared" si="235"/>
        <v>ho</v>
      </c>
      <c r="Y1197" t="str">
        <f t="shared" si="236"/>
        <v>b</v>
      </c>
      <c r="AA1197" t="str">
        <f t="shared" si="227"/>
        <v>const W1900BlackshearGeorgiaINF174= L.marker([31.30443,-87.88189], {icon: dp_lx}).bindPopup('Blackshear, Georgia&lt;br&gt;&lt;span style=font-size:11px&gt;White 1900-44&lt;/span&gt;&lt;br&gt;INF174 non-DASS').addTo(W1900);</v>
      </c>
      <c r="AG1197" t="s">
        <v>8898</v>
      </c>
      <c r="BL1197" t="s">
        <v>6147</v>
      </c>
    </row>
    <row r="1198" spans="1:64">
      <c r="A1198" s="30" t="s">
        <v>5326</v>
      </c>
      <c r="B1198" s="31" t="s">
        <v>2174</v>
      </c>
      <c r="C1198" s="31"/>
      <c r="D1198" t="s">
        <v>3937</v>
      </c>
      <c r="F1198" s="46" t="s">
        <v>2175</v>
      </c>
      <c r="G1198" s="31" t="s">
        <v>904</v>
      </c>
      <c r="H1198" s="31"/>
      <c r="I1198" s="51">
        <v>-86.736509999999996</v>
      </c>
      <c r="J1198" s="51">
        <v>36.496369999999999</v>
      </c>
      <c r="K1198" s="32"/>
      <c r="L1198" s="32"/>
      <c r="M1198" s="32"/>
      <c r="N1198" t="str">
        <f t="shared" si="229"/>
        <v>Hurricane Creek, Tennessee&lt;br&gt;&lt;span style=font-size:11px&gt;White 1900-44&lt;/span&gt;&lt;br&gt;INF298A non-DASS</v>
      </c>
      <c r="O1198" t="str">
        <f t="shared" si="231"/>
        <v>W1900HurricaneCreekTennesseeINF298A</v>
      </c>
      <c r="R1198" t="str">
        <f t="shared" si="230"/>
        <v>dp</v>
      </c>
      <c r="S1198" t="str">
        <f t="shared" si="232"/>
        <v>ar</v>
      </c>
      <c r="T1198" t="str">
        <f t="shared" si="228"/>
        <v>r0</v>
      </c>
      <c r="U1198" t="str">
        <f>IF(M1198="consonant",#REF!,"")</f>
        <v/>
      </c>
      <c r="V1198" t="str">
        <f t="shared" si="233"/>
        <v>lx</v>
      </c>
      <c r="W1198" t="str">
        <f t="shared" si="234"/>
        <v>bk</v>
      </c>
      <c r="X1198" t="str">
        <f t="shared" si="235"/>
        <v>ho</v>
      </c>
      <c r="Y1198" t="str">
        <f t="shared" si="236"/>
        <v>b</v>
      </c>
      <c r="AA1198" t="str">
        <f t="shared" si="227"/>
        <v>const W1900HurricaneCreekTennesseeINF298A= L.marker([36.49637,-86.73651], {icon: dp_lx}).bindPopup('Hurricane Creek, Tennessee&lt;br&gt;&lt;span style=font-size:11px&gt;White 1900-44&lt;/span&gt;&lt;br&gt;INF298A non-DASS').addTo(W1900);</v>
      </c>
      <c r="AG1198" t="s">
        <v>8899</v>
      </c>
      <c r="BL1198" t="s">
        <v>6148</v>
      </c>
    </row>
    <row r="1199" spans="1:64">
      <c r="A1199" s="30" t="s">
        <v>5326</v>
      </c>
      <c r="B1199" s="31" t="s">
        <v>2184</v>
      </c>
      <c r="C1199" s="31"/>
      <c r="D1199" t="s">
        <v>3937</v>
      </c>
      <c r="F1199" s="46" t="s">
        <v>2185</v>
      </c>
      <c r="G1199" s="31" t="s">
        <v>904</v>
      </c>
      <c r="H1199" s="31"/>
      <c r="I1199" s="51">
        <v>-86.115219999999994</v>
      </c>
      <c r="J1199" s="51">
        <v>35.814860000000003</v>
      </c>
      <c r="K1199" s="32"/>
      <c r="L1199" s="32"/>
      <c r="M1199" s="32"/>
      <c r="N1199" t="str">
        <f t="shared" si="229"/>
        <v>Arno, Tennessee&lt;br&gt;&lt;span style=font-size:11px&gt;White 1900-44&lt;/span&gt;&lt;br&gt;INF330 non-DASS</v>
      </c>
      <c r="O1199" t="str">
        <f t="shared" si="231"/>
        <v>W1900ArnoTennesseeINF330</v>
      </c>
      <c r="R1199" t="str">
        <f t="shared" si="230"/>
        <v>dp</v>
      </c>
      <c r="S1199" t="str">
        <f t="shared" si="232"/>
        <v>ar</v>
      </c>
      <c r="T1199" t="str">
        <f t="shared" si="228"/>
        <v>r0</v>
      </c>
      <c r="U1199" t="str">
        <f>IF(M1199="consonant",#REF!,"")</f>
        <v/>
      </c>
      <c r="V1199" t="str">
        <f t="shared" si="233"/>
        <v>lx</v>
      </c>
      <c r="W1199" t="str">
        <f t="shared" si="234"/>
        <v>bk</v>
      </c>
      <c r="X1199" t="str">
        <f t="shared" si="235"/>
        <v>ho</v>
      </c>
      <c r="Y1199" t="str">
        <f t="shared" si="236"/>
        <v>b</v>
      </c>
      <c r="AA1199" t="str">
        <f t="shared" si="227"/>
        <v>const W1900ArnoTennesseeINF330= L.marker([35.81486,-86.11522], {icon: dp_lx}).bindPopup('Arno, Tennessee&lt;br&gt;&lt;span style=font-size:11px&gt;White 1900-44&lt;/span&gt;&lt;br&gt;INF330 non-DASS').addTo(W1900);</v>
      </c>
      <c r="AG1199" t="s">
        <v>8900</v>
      </c>
      <c r="BL1199" t="s">
        <v>6149</v>
      </c>
    </row>
    <row r="1200" spans="1:64">
      <c r="A1200" s="30" t="s">
        <v>5326</v>
      </c>
      <c r="B1200" s="31" t="s">
        <v>2266</v>
      </c>
      <c r="C1200" s="31"/>
      <c r="D1200" t="s">
        <v>3937</v>
      </c>
      <c r="F1200" s="46" t="s">
        <v>2267</v>
      </c>
      <c r="G1200" s="31" t="s">
        <v>5304</v>
      </c>
      <c r="H1200" s="31"/>
      <c r="I1200" s="51">
        <v>-88.315899999999999</v>
      </c>
      <c r="J1200" s="51">
        <v>30.371390000000002</v>
      </c>
      <c r="K1200" s="32"/>
      <c r="L1200" s="32"/>
      <c r="M1200" s="32"/>
      <c r="N1200" t="str">
        <f t="shared" si="229"/>
        <v>Point Washington, Florida&lt;br&gt;&lt;span style=font-size:11px&gt;White 1900-44&lt;/span&gt;&lt;br&gt;INF462 non-DASS</v>
      </c>
      <c r="O1200" t="str">
        <f t="shared" si="231"/>
        <v>W1900PointWashingtonFloridaINF462</v>
      </c>
      <c r="R1200" t="str">
        <f t="shared" si="230"/>
        <v>dp</v>
      </c>
      <c r="S1200" t="str">
        <f t="shared" si="232"/>
        <v>ar</v>
      </c>
      <c r="T1200" t="str">
        <f t="shared" si="228"/>
        <v>r0</v>
      </c>
      <c r="U1200" t="str">
        <f>IF(M1200="consonant",#REF!,"")</f>
        <v/>
      </c>
      <c r="V1200" t="str">
        <f t="shared" si="233"/>
        <v>lx</v>
      </c>
      <c r="W1200" t="str">
        <f t="shared" si="234"/>
        <v>bk</v>
      </c>
      <c r="X1200" t="str">
        <f t="shared" si="235"/>
        <v>ho</v>
      </c>
      <c r="Y1200" t="str">
        <f t="shared" si="236"/>
        <v>b</v>
      </c>
      <c r="AA1200" t="str">
        <f t="shared" si="227"/>
        <v>const W1900PointWashingtonFloridaINF462= L.marker([30.37139,-88.3159], {icon: dp_lx}).bindPopup('Point Washington, Florida&lt;br&gt;&lt;span style=font-size:11px&gt;White 1900-44&lt;/span&gt;&lt;br&gt;INF462 non-DASS').addTo(W1900);</v>
      </c>
      <c r="AG1200" t="s">
        <v>8901</v>
      </c>
      <c r="BL1200" t="s">
        <v>6150</v>
      </c>
    </row>
    <row r="1201" spans="1:64">
      <c r="A1201" s="30" t="s">
        <v>5326</v>
      </c>
      <c r="B1201" s="31" t="s">
        <v>2274</v>
      </c>
      <c r="C1201" s="31"/>
      <c r="D1201" t="s">
        <v>3937</v>
      </c>
      <c r="F1201" s="46" t="s">
        <v>2275</v>
      </c>
      <c r="G1201" s="31" t="s">
        <v>904</v>
      </c>
      <c r="H1201" s="31"/>
      <c r="I1201" s="51">
        <v>-89.645880000000005</v>
      </c>
      <c r="J1201" s="51">
        <v>35.896129999999999</v>
      </c>
      <c r="K1201" s="32"/>
      <c r="L1201" s="32"/>
      <c r="M1201" s="32"/>
      <c r="N1201" t="str">
        <f t="shared" si="229"/>
        <v>Westport, Tennessee&lt;br&gt;&lt;span style=font-size:11px&gt;White 1900-44&lt;/span&gt;&lt;br&gt;INF488 non-DASS</v>
      </c>
      <c r="O1201" t="str">
        <f t="shared" si="231"/>
        <v>W1900WestportTennesseeINF488</v>
      </c>
      <c r="R1201" t="str">
        <f t="shared" si="230"/>
        <v>dp</v>
      </c>
      <c r="S1201" t="str">
        <f t="shared" si="232"/>
        <v>ar</v>
      </c>
      <c r="T1201" t="str">
        <f t="shared" si="228"/>
        <v>r0</v>
      </c>
      <c r="U1201" t="str">
        <f>IF(M1201="consonant",#REF!,"")</f>
        <v/>
      </c>
      <c r="V1201" t="str">
        <f t="shared" si="233"/>
        <v>lx</v>
      </c>
      <c r="W1201" t="str">
        <f t="shared" si="234"/>
        <v>bk</v>
      </c>
      <c r="X1201" t="str">
        <f t="shared" si="235"/>
        <v>ho</v>
      </c>
      <c r="Y1201" t="str">
        <f t="shared" si="236"/>
        <v>b</v>
      </c>
      <c r="AA1201" t="str">
        <f t="shared" si="227"/>
        <v>const W1900WestportTennesseeINF488= L.marker([35.89613,-89.64588], {icon: dp_lx}).bindPopup('Westport, Tennessee&lt;br&gt;&lt;span style=font-size:11px&gt;White 1900-44&lt;/span&gt;&lt;br&gt;INF488 non-DASS').addTo(W1900);</v>
      </c>
      <c r="AG1201" t="s">
        <v>8902</v>
      </c>
      <c r="BL1201" t="s">
        <v>6151</v>
      </c>
    </row>
    <row r="1202" spans="1:64">
      <c r="A1202" s="30" t="s">
        <v>5326</v>
      </c>
      <c r="B1202" s="31" t="s">
        <v>2283</v>
      </c>
      <c r="C1202" s="31"/>
      <c r="D1202" t="s">
        <v>3937</v>
      </c>
      <c r="F1202" s="46" t="s">
        <v>1815</v>
      </c>
      <c r="G1202" s="31" t="s">
        <v>904</v>
      </c>
      <c r="H1202" s="31"/>
      <c r="I1202" s="51">
        <v>-89.586730000000003</v>
      </c>
      <c r="J1202" s="51">
        <v>35.564500000000002</v>
      </c>
      <c r="K1202" s="32"/>
      <c r="L1202" s="32"/>
      <c r="M1202" s="32"/>
      <c r="N1202" t="str">
        <f t="shared" si="229"/>
        <v>Covington, Tennessee&lt;br&gt;&lt;span style=font-size:11px&gt;White 1900-44&lt;/span&gt;&lt;br&gt;INF506 non-DASS</v>
      </c>
      <c r="O1202" t="str">
        <f t="shared" si="231"/>
        <v>W1900CovingtonTennesseeINF506</v>
      </c>
      <c r="R1202" t="str">
        <f t="shared" si="230"/>
        <v>dp</v>
      </c>
      <c r="S1202" t="str">
        <f t="shared" si="232"/>
        <v>ar</v>
      </c>
      <c r="T1202" t="str">
        <f t="shared" si="228"/>
        <v>r0</v>
      </c>
      <c r="U1202" t="str">
        <f>IF(M1202="consonant",#REF!,"")</f>
        <v/>
      </c>
      <c r="V1202" t="str">
        <f t="shared" si="233"/>
        <v>lx</v>
      </c>
      <c r="W1202" t="str">
        <f t="shared" si="234"/>
        <v>bk</v>
      </c>
      <c r="X1202" t="str">
        <f t="shared" si="235"/>
        <v>ho</v>
      </c>
      <c r="Y1202" t="str">
        <f t="shared" si="236"/>
        <v>b</v>
      </c>
      <c r="AA1202" t="str">
        <f t="shared" si="227"/>
        <v>const W1900CovingtonTennesseeINF506= L.marker([35.5645,-89.58673], {icon: dp_lx}).bindPopup('Covington, Tennessee&lt;br&gt;&lt;span style=font-size:11px&gt;White 1900-44&lt;/span&gt;&lt;br&gt;INF506 non-DASS').addTo(W1900);</v>
      </c>
      <c r="AG1202" t="s">
        <v>8903</v>
      </c>
      <c r="BL1202" t="s">
        <v>6152</v>
      </c>
    </row>
    <row r="1203" spans="1:64">
      <c r="A1203" s="30" t="s">
        <v>5326</v>
      </c>
      <c r="B1203" s="31" t="s">
        <v>2303</v>
      </c>
      <c r="C1203" s="31"/>
      <c r="D1203" t="s">
        <v>3937</v>
      </c>
      <c r="F1203" s="46" t="s">
        <v>1856</v>
      </c>
      <c r="G1203" s="31" t="s">
        <v>1505</v>
      </c>
      <c r="H1203" s="31"/>
      <c r="I1203" s="51">
        <v>-89.136889999999994</v>
      </c>
      <c r="J1203" s="51">
        <v>33.065939999999998</v>
      </c>
      <c r="K1203" s="32"/>
      <c r="L1203" s="32"/>
      <c r="M1203" s="32"/>
      <c r="N1203" t="str">
        <f t="shared" si="229"/>
        <v>Kosciusko, Mississippi&lt;br&gt;&lt;span style=font-size:11px&gt;White 1900-44&lt;/span&gt;&lt;br&gt;INF562B non-DASS</v>
      </c>
      <c r="O1203" t="str">
        <f t="shared" si="231"/>
        <v>W1900KosciuskoMississippiINF562B</v>
      </c>
      <c r="R1203" t="str">
        <f t="shared" si="230"/>
        <v>dp</v>
      </c>
      <c r="S1203" t="str">
        <f t="shared" si="232"/>
        <v>ar</v>
      </c>
      <c r="T1203" t="str">
        <f t="shared" si="228"/>
        <v>r0</v>
      </c>
      <c r="U1203" t="str">
        <f>IF(M1203="consonant",#REF!,"")</f>
        <v/>
      </c>
      <c r="V1203" t="str">
        <f t="shared" si="233"/>
        <v>lx</v>
      </c>
      <c r="W1203" t="str">
        <f t="shared" si="234"/>
        <v>bk</v>
      </c>
      <c r="X1203" t="str">
        <f t="shared" si="235"/>
        <v>ho</v>
      </c>
      <c r="Y1203" t="str">
        <f t="shared" si="236"/>
        <v>b</v>
      </c>
      <c r="AA1203" t="str">
        <f t="shared" si="227"/>
        <v>const W1900KosciuskoMississippiINF562B= L.marker([33.06594,-89.13689], {icon: dp_lx}).bindPopup('Kosciusko, Mississippi&lt;br&gt;&lt;span style=font-size:11px&gt;White 1900-44&lt;/span&gt;&lt;br&gt;INF562B non-DASS').addTo(W1900);</v>
      </c>
      <c r="AG1203" t="s">
        <v>8904</v>
      </c>
      <c r="BL1203" t="s">
        <v>6153</v>
      </c>
    </row>
    <row r="1204" spans="1:64">
      <c r="A1204" s="30" t="s">
        <v>5326</v>
      </c>
      <c r="B1204" s="31" t="s">
        <v>2322</v>
      </c>
      <c r="C1204" s="31"/>
      <c r="D1204" t="s">
        <v>3937</v>
      </c>
      <c r="F1204" s="46" t="s">
        <v>2323</v>
      </c>
      <c r="G1204" s="31" t="s">
        <v>1505</v>
      </c>
      <c r="H1204" s="31"/>
      <c r="I1204" s="51">
        <v>-89.435370000000006</v>
      </c>
      <c r="J1204" s="51">
        <v>30.635777000000001</v>
      </c>
      <c r="K1204" s="32"/>
      <c r="L1204" s="32"/>
      <c r="M1204" s="32"/>
      <c r="N1204" t="str">
        <f t="shared" si="229"/>
        <v>Saucier, Mississippi&lt;br&gt;&lt;span style=font-size:11px&gt;White 1900-44&lt;/span&gt;&lt;br&gt;INF623 non-DASS</v>
      </c>
      <c r="O1204" t="str">
        <f t="shared" si="231"/>
        <v>W1900SaucierMississippiINF623</v>
      </c>
      <c r="R1204" t="str">
        <f t="shared" si="230"/>
        <v>dp</v>
      </c>
      <c r="S1204" t="str">
        <f t="shared" si="232"/>
        <v>ar</v>
      </c>
      <c r="T1204" t="str">
        <f t="shared" si="228"/>
        <v>r0</v>
      </c>
      <c r="U1204" t="str">
        <f>IF(M1204="consonant",#REF!,"")</f>
        <v/>
      </c>
      <c r="V1204" t="str">
        <f t="shared" si="233"/>
        <v>lx</v>
      </c>
      <c r="W1204" t="str">
        <f t="shared" si="234"/>
        <v>bk</v>
      </c>
      <c r="X1204" t="str">
        <f t="shared" si="235"/>
        <v>ho</v>
      </c>
      <c r="Y1204" t="str">
        <f t="shared" si="236"/>
        <v>b</v>
      </c>
      <c r="AA1204" t="str">
        <f t="shared" si="227"/>
        <v>const W1900SaucierMississippiINF623= L.marker([30.635777,-89.43537], {icon: dp_lx}).bindPopup('Saucier, Mississippi&lt;br&gt;&lt;span style=font-size:11px&gt;White 1900-44&lt;/span&gt;&lt;br&gt;INF623 non-DASS').addTo(W1900);</v>
      </c>
      <c r="AG1204" t="s">
        <v>8905</v>
      </c>
      <c r="BL1204" t="s">
        <v>6154</v>
      </c>
    </row>
    <row r="1205" spans="1:64">
      <c r="A1205" s="30" t="s">
        <v>5326</v>
      </c>
      <c r="B1205" s="31" t="s">
        <v>2324</v>
      </c>
      <c r="C1205" s="31"/>
      <c r="D1205" t="s">
        <v>3937</v>
      </c>
      <c r="F1205" s="46" t="s">
        <v>337</v>
      </c>
      <c r="G1205" s="31" t="s">
        <v>1505</v>
      </c>
      <c r="H1205" s="31"/>
      <c r="I1205" s="51">
        <v>-91.496440000000007</v>
      </c>
      <c r="J1205" s="51">
        <v>30.409140000000001</v>
      </c>
      <c r="K1205" s="32"/>
      <c r="L1205" s="32"/>
      <c r="M1205" s="32"/>
      <c r="N1205" t="str">
        <f t="shared" si="229"/>
        <v>Kiln, Mississippi&lt;br&gt;&lt;span style=font-size:11px&gt;White 1900-44&lt;/span&gt;&lt;br&gt;INF626 non-DASS</v>
      </c>
      <c r="O1205" t="str">
        <f t="shared" si="231"/>
        <v>W1900KilnMississippiINF626</v>
      </c>
      <c r="R1205" t="str">
        <f t="shared" si="230"/>
        <v>dp</v>
      </c>
      <c r="S1205" t="str">
        <f t="shared" si="232"/>
        <v>ar</v>
      </c>
      <c r="T1205" t="str">
        <f t="shared" si="228"/>
        <v>r0</v>
      </c>
      <c r="U1205" t="str">
        <f>IF(M1205="consonant",#REF!,"")</f>
        <v/>
      </c>
      <c r="V1205" t="str">
        <f t="shared" si="233"/>
        <v>lx</v>
      </c>
      <c r="W1205" t="str">
        <f t="shared" si="234"/>
        <v>bk</v>
      </c>
      <c r="X1205" t="str">
        <f t="shared" si="235"/>
        <v>ho</v>
      </c>
      <c r="Y1205" t="str">
        <f t="shared" si="236"/>
        <v>b</v>
      </c>
      <c r="AA1205" t="str">
        <f t="shared" ref="AA1205:AA1268" si="237">IF(OR(R1205="",V1205=""),"",IF(I1205="","","const "&amp;O1205&amp;"= L.marker(["&amp;J1205&amp;","&amp;I1205&amp;"], {icon: "&amp;R1205&amp;"_"&amp;V1205&amp;"}).bindPopup('"&amp;N1205&amp;"').addTo("&amp;A1205&amp;");"))</f>
        <v>const W1900KilnMississippiINF626= L.marker([30.40914,-91.49644], {icon: dp_lx}).bindPopup('Kiln, Mississippi&lt;br&gt;&lt;span style=font-size:11px&gt;White 1900-44&lt;/span&gt;&lt;br&gt;INF626 non-DASS').addTo(W1900);</v>
      </c>
      <c r="AG1205" t="s">
        <v>8906</v>
      </c>
      <c r="BL1205" t="s">
        <v>6155</v>
      </c>
    </row>
    <row r="1206" spans="1:64">
      <c r="A1206" s="30" t="s">
        <v>5326</v>
      </c>
      <c r="B1206" s="31" t="s">
        <v>2351</v>
      </c>
      <c r="C1206" s="31"/>
      <c r="D1206" t="s">
        <v>3937</v>
      </c>
      <c r="F1206" s="46" t="s">
        <v>1906</v>
      </c>
      <c r="G1206" s="31" t="s">
        <v>2751</v>
      </c>
      <c r="H1206" s="31"/>
      <c r="I1206" s="51">
        <v>-83.920379999999994</v>
      </c>
      <c r="J1206" s="51">
        <v>34.975909999999999</v>
      </c>
      <c r="K1206" s="32"/>
      <c r="L1206" s="32"/>
      <c r="M1206" s="32"/>
      <c r="N1206" t="str">
        <f t="shared" si="229"/>
        <v>Des Arc, Arkansas&lt;br&gt;&lt;span style=font-size:11px&gt;White 1900-44&lt;/span&gt;&lt;br&gt;INF694 non-DASS</v>
      </c>
      <c r="O1206" t="str">
        <f t="shared" si="231"/>
        <v>W1900DesArcArkansasINF694</v>
      </c>
      <c r="R1206" t="str">
        <f t="shared" si="230"/>
        <v>dp</v>
      </c>
      <c r="S1206" t="str">
        <f t="shared" si="232"/>
        <v>ar</v>
      </c>
      <c r="T1206" t="str">
        <f t="shared" ref="T1206:T1269" si="238">IF(M1206="rhot","",IF(M1206="AAE_7R","r7",IF(AND(D1206="(Labov et al, 2003)",M1206="W"),"r3","r0")))</f>
        <v>r0</v>
      </c>
      <c r="U1206" t="str">
        <f>IF(M1206="consonant",#REF!,"")</f>
        <v/>
      </c>
      <c r="V1206" t="str">
        <f t="shared" si="233"/>
        <v>lx</v>
      </c>
      <c r="W1206" t="str">
        <f t="shared" si="234"/>
        <v>bk</v>
      </c>
      <c r="X1206" t="str">
        <f t="shared" si="235"/>
        <v>ho</v>
      </c>
      <c r="Y1206" t="str">
        <f t="shared" si="236"/>
        <v>b</v>
      </c>
      <c r="AA1206" t="str">
        <f t="shared" si="237"/>
        <v>const W1900DesArcArkansasINF694= L.marker([34.97591,-83.92038], {icon: dp_lx}).bindPopup('Des Arc, Arkansas&lt;br&gt;&lt;span style=font-size:11px&gt;White 1900-44&lt;/span&gt;&lt;br&gt;INF694 non-DASS').addTo(W1900);</v>
      </c>
      <c r="AG1206" t="s">
        <v>8907</v>
      </c>
      <c r="BL1206" t="s">
        <v>6156</v>
      </c>
    </row>
    <row r="1207" spans="1:64">
      <c r="A1207" s="30" t="s">
        <v>5326</v>
      </c>
      <c r="B1207" s="31" t="s">
        <v>1606</v>
      </c>
      <c r="C1207" s="31"/>
      <c r="D1207" t="s">
        <v>3937</v>
      </c>
      <c r="F1207" s="46" t="s">
        <v>278</v>
      </c>
      <c r="G1207" s="31" t="s">
        <v>904</v>
      </c>
      <c r="H1207" s="31"/>
      <c r="I1207" s="51">
        <v>-82.664640000000006</v>
      </c>
      <c r="J1207" s="51">
        <v>35.959910000000001</v>
      </c>
      <c r="K1207" s="32"/>
      <c r="L1207" s="32"/>
      <c r="M1207" s="32"/>
      <c r="N1207" t="str">
        <f t="shared" si="229"/>
        <v>Knoxville, Tennessee&lt;br&gt;&lt;span style=font-size:11px&gt;White 1900-44&lt;/span&gt;&lt;br&gt;INF028 non-DASS</v>
      </c>
      <c r="O1207" t="str">
        <f t="shared" si="231"/>
        <v>W1900KnoxvilleTennesseeINF028</v>
      </c>
      <c r="R1207" t="str">
        <f t="shared" si="230"/>
        <v>dp</v>
      </c>
      <c r="S1207" t="str">
        <f t="shared" si="232"/>
        <v>ar</v>
      </c>
      <c r="T1207" t="str">
        <f t="shared" si="238"/>
        <v>r0</v>
      </c>
      <c r="U1207" t="str">
        <f>IF(M1207="consonant",#REF!,"")</f>
        <v/>
      </c>
      <c r="V1207" t="str">
        <f t="shared" si="233"/>
        <v>lx</v>
      </c>
      <c r="W1207" t="str">
        <f t="shared" si="234"/>
        <v>bk</v>
      </c>
      <c r="X1207" t="str">
        <f t="shared" si="235"/>
        <v>ho</v>
      </c>
      <c r="Y1207" t="str">
        <f t="shared" si="236"/>
        <v>b</v>
      </c>
      <c r="AA1207" t="str">
        <f t="shared" si="237"/>
        <v>const W1900KnoxvilleTennesseeINF028= L.marker([35.95991,-82.66464], {icon: dp_lx}).bindPopup('Knoxville, Tennessee&lt;br&gt;&lt;span style=font-size:11px&gt;White 1900-44&lt;/span&gt;&lt;br&gt;INF028 non-DASS').addTo(W1900);</v>
      </c>
      <c r="AG1207" t="s">
        <v>8908</v>
      </c>
      <c r="BL1207" t="s">
        <v>6157</v>
      </c>
    </row>
    <row r="1208" spans="1:64">
      <c r="A1208" s="30" t="s">
        <v>5326</v>
      </c>
      <c r="B1208" s="31" t="s">
        <v>1667</v>
      </c>
      <c r="C1208" s="31"/>
      <c r="D1208" t="s">
        <v>3937</v>
      </c>
      <c r="F1208" s="46" t="s">
        <v>371</v>
      </c>
      <c r="G1208" s="31" t="s">
        <v>5289</v>
      </c>
      <c r="H1208" s="31"/>
      <c r="I1208" s="51">
        <v>-82.972679999999997</v>
      </c>
      <c r="J1208" s="51">
        <v>33.40699</v>
      </c>
      <c r="K1208" s="32"/>
      <c r="L1208" s="32"/>
      <c r="M1208" s="32"/>
      <c r="N1208" t="str">
        <f t="shared" si="229"/>
        <v>Warrenton, Georgia&lt;br&gt;&lt;span style=font-size:11px&gt;White 1900-44&lt;/span&gt;&lt;br&gt;INF127 non-DASS</v>
      </c>
      <c r="O1208" t="str">
        <f t="shared" si="231"/>
        <v>W1900WarrentonGeorgiaINF127</v>
      </c>
      <c r="R1208" t="str">
        <f t="shared" si="230"/>
        <v>dp</v>
      </c>
      <c r="S1208" t="str">
        <f t="shared" si="232"/>
        <v>ar</v>
      </c>
      <c r="T1208" t="str">
        <f t="shared" si="238"/>
        <v>r0</v>
      </c>
      <c r="U1208" t="str">
        <f>IF(M1208="consonant",#REF!,"")</f>
        <v/>
      </c>
      <c r="V1208" t="str">
        <f t="shared" si="233"/>
        <v>lx</v>
      </c>
      <c r="W1208" t="str">
        <f t="shared" si="234"/>
        <v>bk</v>
      </c>
      <c r="X1208" t="str">
        <f t="shared" si="235"/>
        <v>ho</v>
      </c>
      <c r="Y1208" t="str">
        <f t="shared" si="236"/>
        <v>b</v>
      </c>
      <c r="AA1208" t="str">
        <f t="shared" si="237"/>
        <v>const W1900WarrentonGeorgiaINF127= L.marker([33.40699,-82.97268], {icon: dp_lx}).bindPopup('Warrenton, Georgia&lt;br&gt;&lt;span style=font-size:11px&gt;White 1900-44&lt;/span&gt;&lt;br&gt;INF127 non-DASS').addTo(W1900);</v>
      </c>
      <c r="AG1208" t="s">
        <v>8909</v>
      </c>
      <c r="BL1208" t="s">
        <v>6158</v>
      </c>
    </row>
    <row r="1209" spans="1:64">
      <c r="A1209" s="30" t="s">
        <v>5326</v>
      </c>
      <c r="B1209" s="31" t="s">
        <v>1671</v>
      </c>
      <c r="C1209" s="31"/>
      <c r="D1209" t="s">
        <v>3937</v>
      </c>
      <c r="F1209" s="46" t="s">
        <v>1672</v>
      </c>
      <c r="G1209" s="31" t="s">
        <v>5289</v>
      </c>
      <c r="H1209" s="31"/>
      <c r="I1209" s="51">
        <v>-81.783389999999997</v>
      </c>
      <c r="J1209" s="51">
        <v>33.018709999999999</v>
      </c>
      <c r="K1209" s="32"/>
      <c r="L1209" s="32"/>
      <c r="M1209" s="32"/>
      <c r="N1209" t="str">
        <f t="shared" si="229"/>
        <v>Deepstep, Georgia&lt;br&gt;&lt;span style=font-size:11px&gt;White 1900-44&lt;/span&gt;&lt;br&gt;INF130 non-DASS</v>
      </c>
      <c r="O1209" t="str">
        <f t="shared" si="231"/>
        <v>W1900DeepstepGeorgiaINF130</v>
      </c>
      <c r="R1209" t="str">
        <f t="shared" si="230"/>
        <v>dp</v>
      </c>
      <c r="S1209" t="str">
        <f t="shared" si="232"/>
        <v>ar</v>
      </c>
      <c r="T1209" t="str">
        <f t="shared" si="238"/>
        <v>r0</v>
      </c>
      <c r="U1209" t="str">
        <f>IF(M1209="consonant",#REF!,"")</f>
        <v/>
      </c>
      <c r="V1209" t="str">
        <f t="shared" si="233"/>
        <v>lx</v>
      </c>
      <c r="W1209" t="str">
        <f t="shared" si="234"/>
        <v>bk</v>
      </c>
      <c r="X1209" t="str">
        <f t="shared" si="235"/>
        <v>ho</v>
      </c>
      <c r="Y1209" t="str">
        <f t="shared" si="236"/>
        <v>b</v>
      </c>
      <c r="AA1209" t="str">
        <f t="shared" si="237"/>
        <v>const W1900DeepstepGeorgiaINF130= L.marker([33.01871,-81.78339], {icon: dp_lx}).bindPopup('Deepstep, Georgia&lt;br&gt;&lt;span style=font-size:11px&gt;White 1900-44&lt;/span&gt;&lt;br&gt;INF130 non-DASS').addTo(W1900);</v>
      </c>
      <c r="AG1209" t="s">
        <v>8910</v>
      </c>
      <c r="BL1209" t="s">
        <v>6159</v>
      </c>
    </row>
    <row r="1210" spans="1:64">
      <c r="A1210" s="30" t="s">
        <v>5326</v>
      </c>
      <c r="B1210" s="31" t="s">
        <v>1686</v>
      </c>
      <c r="C1210" s="31"/>
      <c r="D1210" t="s">
        <v>3937</v>
      </c>
      <c r="F1210" s="46" t="s">
        <v>1688</v>
      </c>
      <c r="G1210" s="31" t="s">
        <v>5289</v>
      </c>
      <c r="H1210" s="31"/>
      <c r="I1210" s="51">
        <v>-81.312799999999996</v>
      </c>
      <c r="J1210" s="51">
        <v>32.448929999999997</v>
      </c>
      <c r="K1210" s="32"/>
      <c r="L1210" s="32"/>
      <c r="M1210" s="32"/>
      <c r="N1210" t="str">
        <f t="shared" si="229"/>
        <v>Statesboro, Georgia&lt;br&gt;&lt;span style=font-size:11px&gt;White 1900-44&lt;/span&gt;&lt;br&gt;INF155 non-DASS</v>
      </c>
      <c r="O1210" t="str">
        <f t="shared" si="231"/>
        <v>W1900StatesboroGeorgiaINF155</v>
      </c>
      <c r="R1210" t="str">
        <f t="shared" si="230"/>
        <v>dp</v>
      </c>
      <c r="S1210" t="str">
        <f t="shared" si="232"/>
        <v>ar</v>
      </c>
      <c r="T1210" t="str">
        <f t="shared" si="238"/>
        <v>r0</v>
      </c>
      <c r="U1210" t="str">
        <f>IF(M1210="consonant",#REF!,"")</f>
        <v/>
      </c>
      <c r="V1210" t="str">
        <f t="shared" si="233"/>
        <v>lx</v>
      </c>
      <c r="W1210" t="str">
        <f t="shared" si="234"/>
        <v>bk</v>
      </c>
      <c r="X1210" t="str">
        <f t="shared" si="235"/>
        <v>ho</v>
      </c>
      <c r="Y1210" t="str">
        <f t="shared" si="236"/>
        <v>b</v>
      </c>
      <c r="AA1210" t="str">
        <f t="shared" si="237"/>
        <v>const W1900StatesboroGeorgiaINF155= L.marker([32.44893,-81.3128], {icon: dp_lx}).bindPopup('Statesboro, Georgia&lt;br&gt;&lt;span style=font-size:11px&gt;White 1900-44&lt;/span&gt;&lt;br&gt;INF155 non-DASS').addTo(W1900);</v>
      </c>
      <c r="AG1210" t="s">
        <v>8911</v>
      </c>
      <c r="BL1210" t="s">
        <v>6160</v>
      </c>
    </row>
    <row r="1211" spans="1:64">
      <c r="A1211" s="30" t="s">
        <v>5326</v>
      </c>
      <c r="B1211" s="31" t="s">
        <v>1770</v>
      </c>
      <c r="C1211" s="31"/>
      <c r="D1211" t="s">
        <v>3937</v>
      </c>
      <c r="F1211" s="46" t="s">
        <v>412</v>
      </c>
      <c r="G1211" s="31" t="s">
        <v>5298</v>
      </c>
      <c r="H1211" s="31"/>
      <c r="I1211" s="51">
        <v>-85.401240000000001</v>
      </c>
      <c r="J1211" s="51">
        <v>34.968640000000001</v>
      </c>
      <c r="K1211" s="32"/>
      <c r="L1211" s="32"/>
      <c r="M1211" s="32"/>
      <c r="N1211" t="str">
        <f t="shared" si="229"/>
        <v>Lexington, Alabama&lt;br&gt;&lt;span style=font-size:11px&gt;White 1900-44&lt;/span&gt;&lt;br&gt;INF350 non-DASS</v>
      </c>
      <c r="O1211" t="str">
        <f t="shared" si="231"/>
        <v>W1900LexingtonAlabamaINF350</v>
      </c>
      <c r="R1211" t="str">
        <f t="shared" si="230"/>
        <v>dp</v>
      </c>
      <c r="S1211" t="str">
        <f t="shared" si="232"/>
        <v>ar</v>
      </c>
      <c r="T1211" t="str">
        <f t="shared" si="238"/>
        <v>r0</v>
      </c>
      <c r="U1211" t="str">
        <f>IF(M1211="consonant",#REF!,"")</f>
        <v/>
      </c>
      <c r="V1211" t="str">
        <f t="shared" si="233"/>
        <v>lx</v>
      </c>
      <c r="W1211" t="str">
        <f t="shared" si="234"/>
        <v>bk</v>
      </c>
      <c r="X1211" t="str">
        <f t="shared" si="235"/>
        <v>ho</v>
      </c>
      <c r="Y1211" t="str">
        <f t="shared" si="236"/>
        <v>b</v>
      </c>
      <c r="AA1211" t="str">
        <f t="shared" si="237"/>
        <v>const W1900LexingtonAlabamaINF350= L.marker([34.96864,-85.40124], {icon: dp_lx}).bindPopup('Lexington, Alabama&lt;br&gt;&lt;span style=font-size:11px&gt;White 1900-44&lt;/span&gt;&lt;br&gt;INF350 non-DASS').addTo(W1900);</v>
      </c>
      <c r="AG1211" t="s">
        <v>8912</v>
      </c>
      <c r="BL1211" t="s">
        <v>6161</v>
      </c>
    </row>
    <row r="1212" spans="1:64">
      <c r="A1212" s="30" t="s">
        <v>5326</v>
      </c>
      <c r="B1212" s="31" t="s">
        <v>2222</v>
      </c>
      <c r="C1212" s="31"/>
      <c r="D1212" t="s">
        <v>3937</v>
      </c>
      <c r="F1212" s="46" t="s">
        <v>1848</v>
      </c>
      <c r="G1212" s="31" t="s">
        <v>5298</v>
      </c>
      <c r="H1212" s="31"/>
      <c r="I1212" s="51">
        <v>-85.592290000000006</v>
      </c>
      <c r="J1212" s="51">
        <v>32.89978</v>
      </c>
      <c r="K1212" s="32"/>
      <c r="L1212" s="32"/>
      <c r="M1212" s="32"/>
      <c r="N1212" t="str">
        <f t="shared" si="229"/>
        <v>Lafayette, Alabama&lt;br&gt;&lt;span style=font-size:11px&gt;White 1900-44&lt;/span&gt;&lt;br&gt;INF391A non-DASS</v>
      </c>
      <c r="O1212" t="str">
        <f t="shared" si="231"/>
        <v>W1900LafayetteAlabamaINF391A</v>
      </c>
      <c r="R1212" t="str">
        <f t="shared" si="230"/>
        <v>dp</v>
      </c>
      <c r="S1212" t="str">
        <f t="shared" si="232"/>
        <v>ar</v>
      </c>
      <c r="T1212" t="str">
        <f t="shared" si="238"/>
        <v>r0</v>
      </c>
      <c r="U1212" t="str">
        <f>IF(M1212="consonant",#REF!,"")</f>
        <v/>
      </c>
      <c r="V1212" t="str">
        <f t="shared" si="233"/>
        <v>lx</v>
      </c>
      <c r="W1212" t="str">
        <f t="shared" si="234"/>
        <v>bk</v>
      </c>
      <c r="X1212" t="str">
        <f t="shared" si="235"/>
        <v>ho</v>
      </c>
      <c r="Y1212" t="str">
        <f t="shared" si="236"/>
        <v>b</v>
      </c>
      <c r="AA1212" t="str">
        <f t="shared" si="237"/>
        <v>const W1900LafayetteAlabamaINF391A= L.marker([32.89978,-85.59229], {icon: dp_lx}).bindPopup('Lafayette, Alabama&lt;br&gt;&lt;span style=font-size:11px&gt;White 1900-44&lt;/span&gt;&lt;br&gt;INF391A non-DASS').addTo(W1900);</v>
      </c>
      <c r="AG1212" t="s">
        <v>8913</v>
      </c>
      <c r="BL1212" t="s">
        <v>6162</v>
      </c>
    </row>
    <row r="1213" spans="1:64">
      <c r="A1213" s="30" t="s">
        <v>5326</v>
      </c>
      <c r="B1213" s="31" t="s">
        <v>2249</v>
      </c>
      <c r="C1213" s="31"/>
      <c r="D1213" t="s">
        <v>3937</v>
      </c>
      <c r="F1213" s="46" t="s">
        <v>2250</v>
      </c>
      <c r="G1213" s="31" t="s">
        <v>5298</v>
      </c>
      <c r="H1213" s="31"/>
      <c r="I1213" s="51">
        <v>-86.023120000000006</v>
      </c>
      <c r="J1213" s="51">
        <v>31.107610000000001</v>
      </c>
      <c r="K1213" s="32"/>
      <c r="L1213" s="32"/>
      <c r="M1213" s="32"/>
      <c r="N1213" t="str">
        <f t="shared" si="229"/>
        <v>Slocomb, Alabama&lt;br&gt;&lt;span style=font-size:11px&gt;White 1900-44&lt;/span&gt;&lt;br&gt;INF432 non-DASS</v>
      </c>
      <c r="O1213" t="str">
        <f t="shared" si="231"/>
        <v>W1900SlocombAlabamaINF432</v>
      </c>
      <c r="R1213" t="str">
        <f t="shared" si="230"/>
        <v>dp</v>
      </c>
      <c r="S1213" t="str">
        <f t="shared" si="232"/>
        <v>ar</v>
      </c>
      <c r="T1213" t="str">
        <f t="shared" si="238"/>
        <v>r0</v>
      </c>
      <c r="U1213" t="str">
        <f>IF(M1213="consonant",#REF!,"")</f>
        <v/>
      </c>
      <c r="V1213" t="str">
        <f t="shared" si="233"/>
        <v>lx</v>
      </c>
      <c r="W1213" t="str">
        <f t="shared" si="234"/>
        <v>bk</v>
      </c>
      <c r="X1213" t="str">
        <f t="shared" si="235"/>
        <v>ho</v>
      </c>
      <c r="Y1213" t="str">
        <f t="shared" si="236"/>
        <v>b</v>
      </c>
      <c r="AA1213" t="str">
        <f t="shared" si="237"/>
        <v>const W1900SlocombAlabamaINF432= L.marker([31.10761,-86.02312], {icon: dp_lx}).bindPopup('Slocomb, Alabama&lt;br&gt;&lt;span style=font-size:11px&gt;White 1900-44&lt;/span&gt;&lt;br&gt;INF432 non-DASS').addTo(W1900);</v>
      </c>
      <c r="AG1213" t="s">
        <v>8914</v>
      </c>
      <c r="BL1213" t="s">
        <v>6163</v>
      </c>
    </row>
    <row r="1214" spans="1:64">
      <c r="A1214" s="30" t="s">
        <v>5326</v>
      </c>
      <c r="B1214" s="31" t="s">
        <v>2253</v>
      </c>
      <c r="C1214" s="31"/>
      <c r="D1214" t="s">
        <v>3937</v>
      </c>
      <c r="F1214" s="46" t="s">
        <v>2254</v>
      </c>
      <c r="G1214" s="31" t="s">
        <v>5298</v>
      </c>
      <c r="H1214" s="31"/>
      <c r="I1214" s="51">
        <v>-86.954570000000004</v>
      </c>
      <c r="J1214" s="51">
        <v>31.94537</v>
      </c>
      <c r="K1214" s="32"/>
      <c r="L1214" s="32"/>
      <c r="M1214" s="32"/>
      <c r="N1214" t="str">
        <f t="shared" si="229"/>
        <v>Orion, Alabama&lt;br&gt;&lt;span style=font-size:11px&gt;White 1900-44&lt;/span&gt;&lt;br&gt;INF436E non-DASS</v>
      </c>
      <c r="O1214" t="str">
        <f t="shared" si="231"/>
        <v>W1900OrionAlabamaINF436E</v>
      </c>
      <c r="R1214" t="str">
        <f t="shared" si="230"/>
        <v>dp</v>
      </c>
      <c r="S1214" t="str">
        <f t="shared" si="232"/>
        <v>ar</v>
      </c>
      <c r="T1214" t="str">
        <f t="shared" si="238"/>
        <v>r0</v>
      </c>
      <c r="U1214" t="str">
        <f>IF(M1214="consonant",#REF!,"")</f>
        <v/>
      </c>
      <c r="V1214" t="str">
        <f t="shared" si="233"/>
        <v>lx</v>
      </c>
      <c r="W1214" t="str">
        <f t="shared" si="234"/>
        <v>bk</v>
      </c>
      <c r="X1214" t="str">
        <f t="shared" si="235"/>
        <v>ho</v>
      </c>
      <c r="Y1214" t="str">
        <f t="shared" si="236"/>
        <v>b</v>
      </c>
      <c r="AA1214" t="str">
        <f t="shared" si="237"/>
        <v>const W1900OrionAlabamaINF436E= L.marker([31.94537,-86.95457], {icon: dp_lx}).bindPopup('Orion, Alabama&lt;br&gt;&lt;span style=font-size:11px&gt;White 1900-44&lt;/span&gt;&lt;br&gt;INF436E non-DASS').addTo(W1900);</v>
      </c>
      <c r="AG1214" t="s">
        <v>8915</v>
      </c>
      <c r="BL1214" t="s">
        <v>6164</v>
      </c>
    </row>
    <row r="1215" spans="1:64">
      <c r="A1215" s="30" t="s">
        <v>5326</v>
      </c>
      <c r="B1215" s="31" t="s">
        <v>2258</v>
      </c>
      <c r="C1215" s="31"/>
      <c r="D1215" t="s">
        <v>3937</v>
      </c>
      <c r="F1215" s="46" t="s">
        <v>2260</v>
      </c>
      <c r="G1215" s="31" t="s">
        <v>5298</v>
      </c>
      <c r="H1215" s="31"/>
      <c r="I1215" s="51">
        <v>-87.858009999999993</v>
      </c>
      <c r="J1215" s="51">
        <v>31.434259999999998</v>
      </c>
      <c r="K1215" s="32"/>
      <c r="L1215" s="32"/>
      <c r="M1215" s="32"/>
      <c r="N1215" t="str">
        <f t="shared" si="229"/>
        <v>Evergreen, Alabama&lt;br&gt;&lt;span style=font-size:11px&gt;White 1900-44&lt;/span&gt;&lt;br&gt;INF446A non-DASS</v>
      </c>
      <c r="O1215" t="str">
        <f t="shared" si="231"/>
        <v>W1900EvergreenAlabamaINF446A</v>
      </c>
      <c r="R1215" t="str">
        <f t="shared" si="230"/>
        <v>dp</v>
      </c>
      <c r="S1215" t="str">
        <f t="shared" si="232"/>
        <v>ar</v>
      </c>
      <c r="T1215" t="str">
        <f t="shared" si="238"/>
        <v>r0</v>
      </c>
      <c r="U1215" t="str">
        <f>IF(M1215="consonant",#REF!,"")</f>
        <v/>
      </c>
      <c r="V1215" t="str">
        <f t="shared" si="233"/>
        <v>lx</v>
      </c>
      <c r="W1215" t="str">
        <f t="shared" si="234"/>
        <v>bk</v>
      </c>
      <c r="X1215" t="str">
        <f t="shared" si="235"/>
        <v>ho</v>
      </c>
      <c r="Y1215" t="str">
        <f t="shared" si="236"/>
        <v>b</v>
      </c>
      <c r="AA1215" t="str">
        <f t="shared" si="237"/>
        <v>const W1900EvergreenAlabamaINF446A= L.marker([31.43426,-87.85801], {icon: dp_lx}).bindPopup('Evergreen, Alabama&lt;br&gt;&lt;span style=font-size:11px&gt;White 1900-44&lt;/span&gt;&lt;br&gt;INF446A non-DASS').addTo(W1900);</v>
      </c>
      <c r="AG1215" t="s">
        <v>8916</v>
      </c>
      <c r="BL1215" t="s">
        <v>6165</v>
      </c>
    </row>
    <row r="1216" spans="1:64">
      <c r="A1216" s="30" t="s">
        <v>5326</v>
      </c>
      <c r="B1216" s="31" t="s">
        <v>2295</v>
      </c>
      <c r="C1216" s="31"/>
      <c r="D1216" t="s">
        <v>3937</v>
      </c>
      <c r="F1216" s="46" t="s">
        <v>2296</v>
      </c>
      <c r="G1216" s="31" t="s">
        <v>1505</v>
      </c>
      <c r="H1216" s="31"/>
      <c r="I1216" s="51">
        <v>-91.187309999999997</v>
      </c>
      <c r="J1216" s="51">
        <v>34.116720000000001</v>
      </c>
      <c r="K1216" s="32"/>
      <c r="L1216" s="32"/>
      <c r="M1216" s="32"/>
      <c r="N1216" t="str">
        <f t="shared" si="229"/>
        <v>Enid, Mississippi&lt;br&gt;&lt;span style=font-size:11px&gt;White 1900-44&lt;/span&gt;&lt;br&gt;INF540 non-DASS</v>
      </c>
      <c r="O1216" t="str">
        <f t="shared" si="231"/>
        <v>W1900EnidMississippiINF540</v>
      </c>
      <c r="R1216" t="str">
        <f t="shared" si="230"/>
        <v>dp</v>
      </c>
      <c r="S1216" t="str">
        <f t="shared" si="232"/>
        <v>ar</v>
      </c>
      <c r="T1216" t="str">
        <f t="shared" si="238"/>
        <v>r0</v>
      </c>
      <c r="U1216" t="str">
        <f>IF(M1216="consonant",#REF!,"")</f>
        <v/>
      </c>
      <c r="V1216" t="str">
        <f t="shared" si="233"/>
        <v>lx</v>
      </c>
      <c r="W1216" t="str">
        <f t="shared" si="234"/>
        <v>bk</v>
      </c>
      <c r="X1216" t="str">
        <f t="shared" si="235"/>
        <v>ho</v>
      </c>
      <c r="Y1216" t="str">
        <f t="shared" si="236"/>
        <v>b</v>
      </c>
      <c r="AA1216" t="str">
        <f t="shared" si="237"/>
        <v>const W1900EnidMississippiINF540= L.marker([34.11672,-91.18731], {icon: dp_lx}).bindPopup('Enid, Mississippi&lt;br&gt;&lt;span style=font-size:11px&gt;White 1900-44&lt;/span&gt;&lt;br&gt;INF540 non-DASS').addTo(W1900);</v>
      </c>
      <c r="AG1216" t="s">
        <v>8917</v>
      </c>
      <c r="BL1216" t="s">
        <v>6166</v>
      </c>
    </row>
    <row r="1217" spans="1:64">
      <c r="A1217" s="30" t="s">
        <v>5326</v>
      </c>
      <c r="B1217" s="31" t="s">
        <v>2333</v>
      </c>
      <c r="C1217" s="31"/>
      <c r="D1217" t="s">
        <v>3937</v>
      </c>
      <c r="F1217" s="46" t="s">
        <v>119</v>
      </c>
      <c r="G1217" s="31" t="s">
        <v>5293</v>
      </c>
      <c r="H1217" s="31"/>
      <c r="I1217" s="51">
        <v>-90.074529999999996</v>
      </c>
      <c r="J1217" s="51">
        <v>30.44341</v>
      </c>
      <c r="K1217" s="32"/>
      <c r="L1217" s="32"/>
      <c r="M1217" s="32"/>
      <c r="N1217" t="str">
        <f t="shared" si="229"/>
        <v>Baton Rouge, Louisiana&lt;br&gt;&lt;span style=font-size:11px&gt;White 1900-44&lt;/span&gt;&lt;br&gt;INF642 non-DASS</v>
      </c>
      <c r="O1217" t="str">
        <f t="shared" si="231"/>
        <v>W1900BatonRougeLouisianaINF642</v>
      </c>
      <c r="R1217" t="str">
        <f t="shared" si="230"/>
        <v>dp</v>
      </c>
      <c r="S1217" t="str">
        <f t="shared" si="232"/>
        <v>ar</v>
      </c>
      <c r="T1217" t="str">
        <f t="shared" si="238"/>
        <v>r0</v>
      </c>
      <c r="U1217" t="str">
        <f>IF(M1217="consonant",#REF!,"")</f>
        <v/>
      </c>
      <c r="V1217" t="str">
        <f t="shared" si="233"/>
        <v>lx</v>
      </c>
      <c r="W1217" t="str">
        <f t="shared" si="234"/>
        <v>bk</v>
      </c>
      <c r="X1217" t="str">
        <f t="shared" si="235"/>
        <v>ho</v>
      </c>
      <c r="Y1217" t="str">
        <f t="shared" si="236"/>
        <v>b</v>
      </c>
      <c r="AA1217" t="str">
        <f t="shared" si="237"/>
        <v>const W1900BatonRougeLouisianaINF642= L.marker([30.44341,-90.07453], {icon: dp_lx}).bindPopup('Baton Rouge, Louisiana&lt;br&gt;&lt;span style=font-size:11px&gt;White 1900-44&lt;/span&gt;&lt;br&gt;INF642 non-DASS').addTo(W1900);</v>
      </c>
      <c r="AG1217" t="s">
        <v>8918</v>
      </c>
      <c r="BL1217" t="s">
        <v>6167</v>
      </c>
    </row>
    <row r="1218" spans="1:64">
      <c r="A1218" s="30" t="s">
        <v>5326</v>
      </c>
      <c r="B1218" s="31" t="s">
        <v>2338</v>
      </c>
      <c r="C1218" s="31"/>
      <c r="D1218" t="s">
        <v>3937</v>
      </c>
      <c r="F1218" s="46" t="s">
        <v>121</v>
      </c>
      <c r="G1218" s="31" t="s">
        <v>5293</v>
      </c>
      <c r="H1218" s="31"/>
      <c r="I1218" s="51">
        <v>-91.738140000000001</v>
      </c>
      <c r="J1218" s="51">
        <v>29.956900000000001</v>
      </c>
      <c r="K1218" s="32"/>
      <c r="L1218" s="32"/>
      <c r="M1218" s="32"/>
      <c r="N1218" t="str">
        <f t="shared" si="229"/>
        <v>New Orleans, Louisiana&lt;br&gt;&lt;span style=font-size:11px&gt;White 1900-44&lt;/span&gt;&lt;br&gt;INF652 non-DASS</v>
      </c>
      <c r="O1218" t="str">
        <f t="shared" si="231"/>
        <v>W1900NewOrleansLouisianaINF652</v>
      </c>
      <c r="R1218" t="str">
        <f t="shared" si="230"/>
        <v>dp</v>
      </c>
      <c r="S1218" t="str">
        <f t="shared" si="232"/>
        <v>ar</v>
      </c>
      <c r="T1218" t="str">
        <f t="shared" si="238"/>
        <v>r0</v>
      </c>
      <c r="U1218" t="str">
        <f>IF(M1218="consonant",#REF!,"")</f>
        <v/>
      </c>
      <c r="V1218" t="str">
        <f t="shared" si="233"/>
        <v>lx</v>
      </c>
      <c r="W1218" t="str">
        <f t="shared" si="234"/>
        <v>bk</v>
      </c>
      <c r="X1218" t="str">
        <f t="shared" si="235"/>
        <v>ho</v>
      </c>
      <c r="Y1218" t="str">
        <f t="shared" si="236"/>
        <v>b</v>
      </c>
      <c r="AA1218" t="str">
        <f t="shared" si="237"/>
        <v>const W1900NewOrleansLouisianaINF652= L.marker([29.9569,-91.73814], {icon: dp_lx}).bindPopup('New Orleans, Louisiana&lt;br&gt;&lt;span style=font-size:11px&gt;White 1900-44&lt;/span&gt;&lt;br&gt;INF652 non-DASS').addTo(W1900);</v>
      </c>
      <c r="AG1218" t="s">
        <v>8919</v>
      </c>
      <c r="BL1218" t="s">
        <v>6168</v>
      </c>
    </row>
    <row r="1219" spans="1:64">
      <c r="A1219" s="30" t="s">
        <v>5326</v>
      </c>
      <c r="B1219" s="31" t="s">
        <v>2340</v>
      </c>
      <c r="C1219" s="31"/>
      <c r="D1219" t="s">
        <v>3937</v>
      </c>
      <c r="F1219" s="46" t="s">
        <v>2342</v>
      </c>
      <c r="G1219" s="31" t="s">
        <v>5293</v>
      </c>
      <c r="H1219" s="31"/>
      <c r="I1219" s="51">
        <v>-90.566699999999997</v>
      </c>
      <c r="J1219" s="51">
        <v>30.05677</v>
      </c>
      <c r="K1219" s="32"/>
      <c r="L1219" s="32"/>
      <c r="M1219" s="32"/>
      <c r="N1219" t="str">
        <f t="shared" si="229"/>
        <v>Loreauville, Louisiana&lt;br&gt;&lt;span style=font-size:11px&gt;White 1900-44&lt;/span&gt;&lt;br&gt;INF668 non-DASS</v>
      </c>
      <c r="O1219" t="str">
        <f t="shared" si="231"/>
        <v>W1900LoreauvilleLouisianaINF668</v>
      </c>
      <c r="R1219" t="str">
        <f t="shared" si="230"/>
        <v>dp</v>
      </c>
      <c r="S1219" t="str">
        <f t="shared" si="232"/>
        <v>ar</v>
      </c>
      <c r="T1219" t="str">
        <f t="shared" si="238"/>
        <v>r0</v>
      </c>
      <c r="U1219" t="str">
        <f>IF(M1219="consonant",#REF!,"")</f>
        <v/>
      </c>
      <c r="V1219" t="str">
        <f t="shared" si="233"/>
        <v>lx</v>
      </c>
      <c r="W1219" t="str">
        <f t="shared" si="234"/>
        <v>bk</v>
      </c>
      <c r="X1219" t="str">
        <f t="shared" si="235"/>
        <v>ho</v>
      </c>
      <c r="Y1219" t="str">
        <f t="shared" si="236"/>
        <v>b</v>
      </c>
      <c r="AA1219" t="str">
        <f t="shared" si="237"/>
        <v>const W1900LoreauvilleLouisianaINF668= L.marker([30.05677,-90.5667], {icon: dp_lx}).bindPopup('Loreauville, Louisiana&lt;br&gt;&lt;span style=font-size:11px&gt;White 1900-44&lt;/span&gt;&lt;br&gt;INF668 non-DASS').addTo(W1900);</v>
      </c>
      <c r="AG1219" t="s">
        <v>8920</v>
      </c>
      <c r="BL1219" t="s">
        <v>6169</v>
      </c>
    </row>
    <row r="1220" spans="1:64">
      <c r="A1220" s="30" t="s">
        <v>5326</v>
      </c>
      <c r="B1220" s="31" t="s">
        <v>2368</v>
      </c>
      <c r="C1220" s="31"/>
      <c r="D1220" t="s">
        <v>3937</v>
      </c>
      <c r="F1220" s="46" t="s">
        <v>2369</v>
      </c>
      <c r="G1220" s="31" t="s">
        <v>2751</v>
      </c>
      <c r="H1220" s="31"/>
      <c r="I1220" s="51">
        <v>-97.329440000000005</v>
      </c>
      <c r="J1220" s="51">
        <v>34.357170000000004</v>
      </c>
      <c r="K1220" s="32"/>
      <c r="L1220" s="32"/>
      <c r="M1220" s="32"/>
      <c r="N1220" t="str">
        <f t="shared" ref="N1220:N1283" si="239">F1220&amp;", "&amp;G1220&amp;"&lt;br&gt;&lt;span style=font-size:11px&gt;"&amp;IF(E1220="","",E1220&amp;" ")&amp;IF(TRIM(LEFT(A1220,LEN(A1220)-4))="W","White ",IF(TRIM(LEFT(A1220,LEN(A1220)-4))="B","Black ",IF(TRIM(LEFT(A1220,LEN(A1220)-4))="L","Hispanic ",IF(TRIM(LEFT(A1220,LEN(A1220)-4))="N","Indigenous ",IF(TRIM(LEFT(A1220,LEN(A1220)-4))="A","Asian ","")))))&amp;IF(TRIM(RIGHT(A1220,LEN(A1220)-1))="1700","1700-99",IF(TRIM(RIGHT(A1220,LEN(A1220)-1))="1800","1800-44",IF(TRIM(RIGHT(A1220,LEN(A1220)-1))="1850","1845-74",IF(TRIM(RIGHT(A1220,LEN(A1220)-1))="1870","1875-99",IF(TRIM(RIGHT(A1220,LEN(A1220)-1))="1900","1900-44",IF(TRIM(RIGHT(A1220,LEN(A1220)-1))="1950","1945-74",IF(TRIM(RIGHT(A1220,LEN(A1220)-1))="1970","1975-99","")))))))&amp;"&lt;/span&gt;&lt;br&gt;"&amp;B1220&amp;" "&amp;IF(E1220="","",E1220&amp;" ")&amp;D1220</f>
        <v>Hatton, Arkansas&lt;br&gt;&lt;span style=font-size:11px&gt;White 1900-44&lt;/span&gt;&lt;br&gt;INF734 non-DASS</v>
      </c>
      <c r="O1220" t="str">
        <f t="shared" si="231"/>
        <v>W1900HattonArkansasINF734</v>
      </c>
      <c r="R1220" t="str">
        <f t="shared" si="230"/>
        <v>dp</v>
      </c>
      <c r="S1220" t="str">
        <f t="shared" si="232"/>
        <v>ar</v>
      </c>
      <c r="T1220" t="str">
        <f t="shared" si="238"/>
        <v>r0</v>
      </c>
      <c r="U1220" t="str">
        <f>IF(M1220="consonant",#REF!,"")</f>
        <v/>
      </c>
      <c r="V1220" t="str">
        <f t="shared" si="233"/>
        <v>lx</v>
      </c>
      <c r="W1220" t="str">
        <f t="shared" si="234"/>
        <v>bk</v>
      </c>
      <c r="X1220" t="str">
        <f t="shared" si="235"/>
        <v>ho</v>
      </c>
      <c r="Y1220" t="str">
        <f t="shared" si="236"/>
        <v>b</v>
      </c>
      <c r="AA1220" t="str">
        <f t="shared" si="237"/>
        <v>const W1900HattonArkansasINF734= L.marker([34.35717,-97.32944], {icon: dp_lx}).bindPopup('Hatton, Arkansas&lt;br&gt;&lt;span style=font-size:11px&gt;White 1900-44&lt;/span&gt;&lt;br&gt;INF734 non-DASS').addTo(W1900);</v>
      </c>
      <c r="AG1220" t="s">
        <v>8921</v>
      </c>
      <c r="BL1220" t="s">
        <v>6170</v>
      </c>
    </row>
    <row r="1221" spans="1:64">
      <c r="A1221" s="30" t="s">
        <v>5326</v>
      </c>
      <c r="B1221" s="31" t="s">
        <v>2405</v>
      </c>
      <c r="C1221" s="31"/>
      <c r="D1221" t="s">
        <v>3937</v>
      </c>
      <c r="F1221" s="46" t="s">
        <v>2407</v>
      </c>
      <c r="G1221" s="31" t="s">
        <v>5294</v>
      </c>
      <c r="H1221" s="31"/>
      <c r="I1221" s="51">
        <v>-84.59469</v>
      </c>
      <c r="J1221" s="51">
        <v>32.749009999999998</v>
      </c>
      <c r="K1221" s="32"/>
      <c r="L1221" s="32"/>
      <c r="M1221" s="32"/>
      <c r="N1221" t="str">
        <f t="shared" si="239"/>
        <v>Fort Worth, Texas&lt;br&gt;&lt;span style=font-size:11px&gt;White 1900-44&lt;/span&gt;&lt;br&gt;INF841 non-DASS</v>
      </c>
      <c r="O1221" t="str">
        <f t="shared" si="231"/>
        <v>W1900FortWorthTexasINF841</v>
      </c>
      <c r="R1221" t="str">
        <f t="shared" si="230"/>
        <v>dp</v>
      </c>
      <c r="S1221" t="str">
        <f t="shared" si="232"/>
        <v>ar</v>
      </c>
      <c r="T1221" t="str">
        <f t="shared" si="238"/>
        <v>r0</v>
      </c>
      <c r="U1221" t="str">
        <f>IF(M1221="consonant",#REF!,"")</f>
        <v/>
      </c>
      <c r="V1221" t="str">
        <f t="shared" si="233"/>
        <v>lx</v>
      </c>
      <c r="W1221" t="str">
        <f t="shared" si="234"/>
        <v>bk</v>
      </c>
      <c r="X1221" t="str">
        <f t="shared" si="235"/>
        <v>ho</v>
      </c>
      <c r="Y1221" t="str">
        <f t="shared" si="236"/>
        <v>b</v>
      </c>
      <c r="AA1221" t="str">
        <f t="shared" si="237"/>
        <v>const W1900FortWorthTexasINF841= L.marker([32.74901,-84.59469], {icon: dp_lx}).bindPopup('Fort Worth, Texas&lt;br&gt;&lt;span style=font-size:11px&gt;White 1900-44&lt;/span&gt;&lt;br&gt;INF841 non-DASS').addTo(W1900);</v>
      </c>
      <c r="AG1221" t="s">
        <v>8922</v>
      </c>
      <c r="BL1221" t="s">
        <v>6171</v>
      </c>
    </row>
    <row r="1222" spans="1:64">
      <c r="A1222" s="30" t="s">
        <v>5326</v>
      </c>
      <c r="B1222" s="31" t="s">
        <v>1994</v>
      </c>
      <c r="C1222" s="31"/>
      <c r="D1222" t="s">
        <v>3937</v>
      </c>
      <c r="F1222" s="46" t="s">
        <v>1995</v>
      </c>
      <c r="G1222" s="31" t="s">
        <v>904</v>
      </c>
      <c r="H1222" s="31"/>
      <c r="I1222" s="51">
        <v>-84.420280000000005</v>
      </c>
      <c r="J1222" s="51">
        <v>36.34442</v>
      </c>
      <c r="K1222" s="32"/>
      <c r="L1222" s="32"/>
      <c r="M1222" s="32"/>
      <c r="N1222" t="str">
        <f t="shared" si="239"/>
        <v>Robbins, Tennessee&lt;br&gt;&lt;span style=font-size:11px&gt;White 1900-44&lt;/span&gt;&lt;br&gt;INF039 non-DASS</v>
      </c>
      <c r="O1222" t="str">
        <f t="shared" si="231"/>
        <v>W1900RobbinsTennesseeINF039</v>
      </c>
      <c r="R1222" t="str">
        <f t="shared" si="230"/>
        <v>dp</v>
      </c>
      <c r="S1222" t="str">
        <f t="shared" si="232"/>
        <v>ar</v>
      </c>
      <c r="T1222" t="str">
        <f t="shared" si="238"/>
        <v>r0</v>
      </c>
      <c r="U1222" t="str">
        <f>IF(M1222="consonant",#REF!,"")</f>
        <v/>
      </c>
      <c r="V1222" t="str">
        <f t="shared" si="233"/>
        <v>lx</v>
      </c>
      <c r="W1222" t="str">
        <f t="shared" si="234"/>
        <v>bk</v>
      </c>
      <c r="X1222" t="str">
        <f t="shared" si="235"/>
        <v>ho</v>
      </c>
      <c r="Y1222" t="str">
        <f t="shared" si="236"/>
        <v>b</v>
      </c>
      <c r="AA1222" t="str">
        <f t="shared" si="237"/>
        <v>const W1900RobbinsTennesseeINF039= L.marker([36.34442,-84.42028], {icon: dp_lx}).bindPopup('Robbins, Tennessee&lt;br&gt;&lt;span style=font-size:11px&gt;White 1900-44&lt;/span&gt;&lt;br&gt;INF039 non-DASS').addTo(W1900);</v>
      </c>
      <c r="AG1222" t="s">
        <v>8923</v>
      </c>
      <c r="BL1222" t="s">
        <v>6172</v>
      </c>
    </row>
    <row r="1223" spans="1:64">
      <c r="A1223" s="30" t="s">
        <v>5326</v>
      </c>
      <c r="B1223" s="31" t="s">
        <v>1669</v>
      </c>
      <c r="C1223" s="31"/>
      <c r="D1223" t="s">
        <v>3937</v>
      </c>
      <c r="F1223" s="46" t="s">
        <v>1670</v>
      </c>
      <c r="G1223" s="31" t="s">
        <v>5289</v>
      </c>
      <c r="H1223" s="31"/>
      <c r="I1223" s="51">
        <v>-84.268410000000003</v>
      </c>
      <c r="J1223" s="51">
        <v>33.081220000000002</v>
      </c>
      <c r="K1223" s="32"/>
      <c r="L1223" s="32"/>
      <c r="M1223" s="32"/>
      <c r="N1223" t="str">
        <f t="shared" si="239"/>
        <v>Milledgeville, Georgia&lt;br&gt;&lt;span style=font-size:11px&gt;White 1900-44&lt;/span&gt;&lt;br&gt;INF129 non-DASS</v>
      </c>
      <c r="O1223" t="str">
        <f t="shared" si="231"/>
        <v>W1900MilledgevilleGeorgiaINF129</v>
      </c>
      <c r="R1223" t="str">
        <f t="shared" si="230"/>
        <v>dp</v>
      </c>
      <c r="S1223" t="str">
        <f t="shared" si="232"/>
        <v>ar</v>
      </c>
      <c r="T1223" t="str">
        <f t="shared" si="238"/>
        <v>r0</v>
      </c>
      <c r="U1223" t="str">
        <f>IF(M1223="consonant",#REF!,"")</f>
        <v/>
      </c>
      <c r="V1223" t="str">
        <f t="shared" si="233"/>
        <v>lx</v>
      </c>
      <c r="W1223" t="str">
        <f t="shared" si="234"/>
        <v>bk</v>
      </c>
      <c r="X1223" t="str">
        <f t="shared" si="235"/>
        <v>ho</v>
      </c>
      <c r="Y1223" t="str">
        <f t="shared" si="236"/>
        <v>b</v>
      </c>
      <c r="AA1223" t="str">
        <f t="shared" si="237"/>
        <v>const W1900MilledgevilleGeorgiaINF129= L.marker([33.08122,-84.26841], {icon: dp_lx}).bindPopup('Milledgeville, Georgia&lt;br&gt;&lt;span style=font-size:11px&gt;White 1900-44&lt;/span&gt;&lt;br&gt;INF129 non-DASS').addTo(W1900);</v>
      </c>
      <c r="AG1223" t="s">
        <v>8924</v>
      </c>
      <c r="BL1223" t="s">
        <v>6173</v>
      </c>
    </row>
    <row r="1224" spans="1:64">
      <c r="A1224" s="30" t="s">
        <v>5326</v>
      </c>
      <c r="B1224" s="31" t="s">
        <v>1673</v>
      </c>
      <c r="C1224" s="31"/>
      <c r="D1224" t="s">
        <v>3937</v>
      </c>
      <c r="F1224" s="46" t="s">
        <v>1675</v>
      </c>
      <c r="G1224" s="31" t="s">
        <v>5289</v>
      </c>
      <c r="H1224" s="31"/>
      <c r="I1224" s="51">
        <v>-82.138909999999996</v>
      </c>
      <c r="J1224" s="51">
        <v>33.245820000000002</v>
      </c>
      <c r="K1224" s="32"/>
      <c r="L1224" s="32"/>
      <c r="M1224" s="32"/>
      <c r="N1224" t="str">
        <f t="shared" si="239"/>
        <v>Griffin, Georgia&lt;br&gt;&lt;span style=font-size:11px&gt;White 1900-44&lt;/span&gt;&lt;br&gt;INF134C non-DASS</v>
      </c>
      <c r="O1224" t="str">
        <f t="shared" si="231"/>
        <v>W1900GriffinGeorgiaINF134C</v>
      </c>
      <c r="R1224" t="str">
        <f t="shared" si="230"/>
        <v>dp</v>
      </c>
      <c r="S1224" t="str">
        <f t="shared" si="232"/>
        <v>ar</v>
      </c>
      <c r="T1224" t="str">
        <f t="shared" si="238"/>
        <v>r0</v>
      </c>
      <c r="U1224" t="str">
        <f>IF(M1224="consonant",#REF!,"")</f>
        <v/>
      </c>
      <c r="V1224" t="str">
        <f t="shared" si="233"/>
        <v>lx</v>
      </c>
      <c r="W1224" t="str">
        <f t="shared" si="234"/>
        <v>bk</v>
      </c>
      <c r="X1224" t="str">
        <f t="shared" si="235"/>
        <v>ho</v>
      </c>
      <c r="Y1224" t="str">
        <f t="shared" si="236"/>
        <v>b</v>
      </c>
      <c r="AA1224" t="str">
        <f t="shared" si="237"/>
        <v>const W1900GriffinGeorgiaINF134C= L.marker([33.24582,-82.13891], {icon: dp_lx}).bindPopup('Griffin, Georgia&lt;br&gt;&lt;span style=font-size:11px&gt;White 1900-44&lt;/span&gt;&lt;br&gt;INF134C non-DASS').addTo(W1900);</v>
      </c>
      <c r="AG1224" t="s">
        <v>8925</v>
      </c>
      <c r="BL1224" t="s">
        <v>6174</v>
      </c>
    </row>
    <row r="1225" spans="1:64">
      <c r="A1225" s="30" t="s">
        <v>5326</v>
      </c>
      <c r="B1225" s="31" t="s">
        <v>1689</v>
      </c>
      <c r="C1225" s="31"/>
      <c r="D1225" t="s">
        <v>3937</v>
      </c>
      <c r="F1225" s="46" t="s">
        <v>1691</v>
      </c>
      <c r="G1225" s="31" t="s">
        <v>5289</v>
      </c>
      <c r="H1225" s="31"/>
      <c r="I1225" s="51">
        <v>-84.889359999999996</v>
      </c>
      <c r="J1225" s="51">
        <v>32.280560000000001</v>
      </c>
      <c r="K1225" s="32"/>
      <c r="L1225" s="32"/>
      <c r="M1225" s="32"/>
      <c r="N1225" t="str">
        <f t="shared" si="239"/>
        <v>Cobbtown, Georgia&lt;br&gt;&lt;span style=font-size:11px&gt;White 1900-44&lt;/span&gt;&lt;br&gt;INF159A non-DASS</v>
      </c>
      <c r="O1225" t="str">
        <f t="shared" si="231"/>
        <v>W1900CobbtownGeorgiaINF159A</v>
      </c>
      <c r="R1225" t="str">
        <f t="shared" si="230"/>
        <v>dp</v>
      </c>
      <c r="S1225" t="str">
        <f t="shared" si="232"/>
        <v>ar</v>
      </c>
      <c r="T1225" t="str">
        <f t="shared" si="238"/>
        <v>r0</v>
      </c>
      <c r="U1225" t="str">
        <f>IF(M1225="consonant",#REF!,"")</f>
        <v/>
      </c>
      <c r="V1225" t="str">
        <f t="shared" si="233"/>
        <v>lx</v>
      </c>
      <c r="W1225" t="str">
        <f t="shared" si="234"/>
        <v>bk</v>
      </c>
      <c r="X1225" t="str">
        <f t="shared" si="235"/>
        <v>ho</v>
      </c>
      <c r="Y1225" t="str">
        <f t="shared" si="236"/>
        <v>b</v>
      </c>
      <c r="AA1225" t="str">
        <f t="shared" si="237"/>
        <v>const W1900CobbtownGeorgiaINF159A= L.marker([32.28056,-84.88936], {icon: dp_lx}).bindPopup('Cobbtown, Georgia&lt;br&gt;&lt;span style=font-size:11px&gt;White 1900-44&lt;/span&gt;&lt;br&gt;INF159A non-DASS').addTo(W1900);</v>
      </c>
      <c r="AG1225" t="s">
        <v>8926</v>
      </c>
      <c r="BL1225" t="s">
        <v>6175</v>
      </c>
    </row>
    <row r="1226" spans="1:64">
      <c r="A1226" s="30" t="s">
        <v>5326</v>
      </c>
      <c r="B1226" s="31" t="s">
        <v>2122</v>
      </c>
      <c r="C1226" s="31"/>
      <c r="D1226" t="s">
        <v>3937</v>
      </c>
      <c r="F1226" s="46" t="s">
        <v>2123</v>
      </c>
      <c r="G1226" s="31" t="s">
        <v>5289</v>
      </c>
      <c r="H1226" s="31"/>
      <c r="I1226" s="51">
        <v>-85.105530000000002</v>
      </c>
      <c r="J1226" s="51">
        <v>31.67286</v>
      </c>
      <c r="K1226" s="32"/>
      <c r="L1226" s="32"/>
      <c r="M1226" s="32"/>
      <c r="N1226" t="str">
        <f t="shared" si="239"/>
        <v>Coleman, Georgia&lt;br&gt;&lt;span style=font-size:11px&gt;White 1900-44&lt;/span&gt;&lt;br&gt;INF192D non-DASS</v>
      </c>
      <c r="O1226" t="str">
        <f t="shared" si="231"/>
        <v>W1900ColemanGeorgiaINF192D</v>
      </c>
      <c r="R1226" t="str">
        <f t="shared" si="230"/>
        <v>dp</v>
      </c>
      <c r="S1226" t="str">
        <f t="shared" si="232"/>
        <v>ar</v>
      </c>
      <c r="T1226" t="str">
        <f t="shared" si="238"/>
        <v>r0</v>
      </c>
      <c r="U1226" t="str">
        <f>IF(M1226="consonant",#REF!,"")</f>
        <v/>
      </c>
      <c r="V1226" t="str">
        <f t="shared" si="233"/>
        <v>lx</v>
      </c>
      <c r="W1226" t="str">
        <f t="shared" si="234"/>
        <v>bk</v>
      </c>
      <c r="X1226" t="str">
        <f t="shared" si="235"/>
        <v>ho</v>
      </c>
      <c r="Y1226" t="str">
        <f t="shared" si="236"/>
        <v>b</v>
      </c>
      <c r="AA1226" t="str">
        <f t="shared" si="237"/>
        <v>const W1900ColemanGeorgiaINF192D= L.marker([31.67286,-85.10553], {icon: dp_lx}).bindPopup('Coleman, Georgia&lt;br&gt;&lt;span style=font-size:11px&gt;White 1900-44&lt;/span&gt;&lt;br&gt;INF192D non-DASS').addTo(W1900);</v>
      </c>
      <c r="AG1226" t="s">
        <v>8927</v>
      </c>
      <c r="BL1226" t="s">
        <v>6176</v>
      </c>
    </row>
    <row r="1227" spans="1:64">
      <c r="A1227" s="30" t="s">
        <v>5326</v>
      </c>
      <c r="B1227" s="31" t="s">
        <v>2124</v>
      </c>
      <c r="C1227" s="31"/>
      <c r="D1227" t="s">
        <v>3937</v>
      </c>
      <c r="F1227" s="46" t="s">
        <v>972</v>
      </c>
      <c r="G1227" s="31" t="s">
        <v>5289</v>
      </c>
      <c r="H1227" s="31"/>
      <c r="I1227" s="51">
        <v>-84.204629999999995</v>
      </c>
      <c r="J1227" s="51">
        <v>31.884820000000001</v>
      </c>
      <c r="K1227" s="32"/>
      <c r="L1227" s="32"/>
      <c r="M1227" s="32"/>
      <c r="N1227" t="str">
        <f t="shared" si="239"/>
        <v>Georgetown, Georgia&lt;br&gt;&lt;span style=font-size:11px&gt;White 1900-44&lt;/span&gt;&lt;br&gt;INF193 non-DASS</v>
      </c>
      <c r="O1227" t="str">
        <f t="shared" si="231"/>
        <v>W1900GeorgetownGeorgiaINF193</v>
      </c>
      <c r="R1227" t="str">
        <f t="shared" si="230"/>
        <v>dp</v>
      </c>
      <c r="S1227" t="str">
        <f t="shared" si="232"/>
        <v>ar</v>
      </c>
      <c r="T1227" t="str">
        <f t="shared" si="238"/>
        <v>r0</v>
      </c>
      <c r="U1227" t="str">
        <f>IF(M1227="consonant",#REF!,"")</f>
        <v/>
      </c>
      <c r="V1227" t="str">
        <f t="shared" si="233"/>
        <v>lx</v>
      </c>
      <c r="W1227" t="str">
        <f t="shared" si="234"/>
        <v>bk</v>
      </c>
      <c r="X1227" t="str">
        <f t="shared" si="235"/>
        <v>ho</v>
      </c>
      <c r="Y1227" t="str">
        <f t="shared" si="236"/>
        <v>b</v>
      </c>
      <c r="AA1227" t="str">
        <f t="shared" si="237"/>
        <v>const W1900GeorgetownGeorgiaINF193= L.marker([31.88482,-84.20463], {icon: dp_lx}).bindPopup('Georgetown, Georgia&lt;br&gt;&lt;span style=font-size:11px&gt;White 1900-44&lt;/span&gt;&lt;br&gt;INF193 non-DASS').addTo(W1900);</v>
      </c>
      <c r="AG1227" t="s">
        <v>8928</v>
      </c>
      <c r="BL1227" t="s">
        <v>6177</v>
      </c>
    </row>
    <row r="1228" spans="1:64">
      <c r="A1228" s="30" t="s">
        <v>5326</v>
      </c>
      <c r="B1228" s="31" t="s">
        <v>2140</v>
      </c>
      <c r="C1228" s="31"/>
      <c r="D1228" t="s">
        <v>3937</v>
      </c>
      <c r="F1228" s="46" t="s">
        <v>2141</v>
      </c>
      <c r="G1228" s="31" t="s">
        <v>5289</v>
      </c>
      <c r="H1228" s="31"/>
      <c r="I1228" s="51">
        <v>-85.011369999999999</v>
      </c>
      <c r="J1228" s="51">
        <v>31.231200000000001</v>
      </c>
      <c r="K1228" s="32"/>
      <c r="L1228" s="32"/>
      <c r="M1228" s="32"/>
      <c r="N1228" t="str">
        <f t="shared" si="239"/>
        <v>Camilla, Georgia&lt;br&gt;&lt;span style=font-size:11px&gt;White 1900-44&lt;/span&gt;&lt;br&gt;INF216 non-DASS</v>
      </c>
      <c r="O1228" t="str">
        <f t="shared" si="231"/>
        <v>W1900CamillaGeorgiaINF216</v>
      </c>
      <c r="R1228" t="str">
        <f t="shared" si="230"/>
        <v>dp</v>
      </c>
      <c r="S1228" t="str">
        <f t="shared" si="232"/>
        <v>ar</v>
      </c>
      <c r="T1228" t="str">
        <f t="shared" si="238"/>
        <v>r0</v>
      </c>
      <c r="U1228" t="str">
        <f>IF(M1228="consonant",#REF!,"")</f>
        <v/>
      </c>
      <c r="V1228" t="str">
        <f t="shared" si="233"/>
        <v>lx</v>
      </c>
      <c r="W1228" t="str">
        <f t="shared" si="234"/>
        <v>bk</v>
      </c>
      <c r="X1228" t="str">
        <f t="shared" si="235"/>
        <v>ho</v>
      </c>
      <c r="Y1228" t="str">
        <f t="shared" si="236"/>
        <v>b</v>
      </c>
      <c r="AA1228" t="str">
        <f t="shared" si="237"/>
        <v>const W1900CamillaGeorgiaINF216= L.marker([31.2312,-85.01137], {icon: dp_lx}).bindPopup('Camilla, Georgia&lt;br&gt;&lt;span style=font-size:11px&gt;White 1900-44&lt;/span&gt;&lt;br&gt;INF216 non-DASS').addTo(W1900);</v>
      </c>
      <c r="AG1228" t="s">
        <v>8929</v>
      </c>
      <c r="BL1228" t="s">
        <v>6178</v>
      </c>
    </row>
    <row r="1229" spans="1:64">
      <c r="A1229" s="30" t="s">
        <v>5326</v>
      </c>
      <c r="B1229" s="31" t="s">
        <v>1747</v>
      </c>
      <c r="C1229" s="31"/>
      <c r="D1229" t="s">
        <v>3937</v>
      </c>
      <c r="F1229" s="46" t="s">
        <v>1749</v>
      </c>
      <c r="G1229" s="31" t="s">
        <v>904</v>
      </c>
      <c r="H1229" s="31"/>
      <c r="I1229" s="51">
        <v>-86.871560000000002</v>
      </c>
      <c r="J1229" s="51">
        <v>36.562289999999997</v>
      </c>
      <c r="K1229" s="32"/>
      <c r="L1229" s="32"/>
      <c r="M1229" s="32"/>
      <c r="N1229" t="str">
        <f t="shared" si="239"/>
        <v>Forbus, Tennessee&lt;br&gt;&lt;span style=font-size:11px&gt;White 1900-44&lt;/span&gt;&lt;br&gt;INF290 non-DASS</v>
      </c>
      <c r="O1229" t="str">
        <f t="shared" si="231"/>
        <v>W1900ForbusTennesseeINF290</v>
      </c>
      <c r="R1229" t="str">
        <f t="shared" si="230"/>
        <v>dp</v>
      </c>
      <c r="S1229" t="str">
        <f t="shared" si="232"/>
        <v>ar</v>
      </c>
      <c r="T1229" t="str">
        <f t="shared" si="238"/>
        <v>r0</v>
      </c>
      <c r="U1229" t="str">
        <f>IF(M1229="consonant",#REF!,"")</f>
        <v/>
      </c>
      <c r="V1229" t="str">
        <f t="shared" si="233"/>
        <v>lx</v>
      </c>
      <c r="W1229" t="str">
        <f t="shared" si="234"/>
        <v>bk</v>
      </c>
      <c r="X1229" t="str">
        <f t="shared" si="235"/>
        <v>ho</v>
      </c>
      <c r="Y1229" t="str">
        <f t="shared" si="236"/>
        <v>b</v>
      </c>
      <c r="AA1229" t="str">
        <f t="shared" si="237"/>
        <v>const W1900ForbusTennesseeINF290= L.marker([36.56229,-86.87156], {icon: dp_lx}).bindPopup('Forbus, Tennessee&lt;br&gt;&lt;span style=font-size:11px&gt;White 1900-44&lt;/span&gt;&lt;br&gt;INF290 non-DASS').addTo(W1900);</v>
      </c>
      <c r="AG1229" t="s">
        <v>8930</v>
      </c>
      <c r="BL1229" t="s">
        <v>6179</v>
      </c>
    </row>
    <row r="1230" spans="1:64">
      <c r="A1230" s="30" t="s">
        <v>5326</v>
      </c>
      <c r="B1230" s="31" t="s">
        <v>1758</v>
      </c>
      <c r="C1230" s="31"/>
      <c r="D1230" t="s">
        <v>3937</v>
      </c>
      <c r="F1230" s="46" t="s">
        <v>571</v>
      </c>
      <c r="G1230" s="31" t="s">
        <v>904</v>
      </c>
      <c r="H1230" s="31"/>
      <c r="I1230" s="51">
        <v>-88.3613</v>
      </c>
      <c r="J1230" s="51">
        <v>35.923929999999999</v>
      </c>
      <c r="K1230" s="32"/>
      <c r="L1230" s="32"/>
      <c r="M1230" s="32"/>
      <c r="N1230" t="str">
        <f t="shared" si="239"/>
        <v>Franklin, Tennessee&lt;br&gt;&lt;span style=font-size:11px&gt;White 1900-44&lt;/span&gt;&lt;br&gt;INF331 non-DASS</v>
      </c>
      <c r="O1230" t="str">
        <f t="shared" si="231"/>
        <v>W1900FranklinTennesseeINF331</v>
      </c>
      <c r="R1230" t="str">
        <f t="shared" ref="R1230:R1293" si="240">IF(M1230="consonant","",IF(G1230="Jamaica","lo",IF(OR(A1230="W1700",A1230="B1850",M1230="Carib",M1230="LA",M1230="UM",M1230="Bra",M1230="EaNL"),"mn","dp")))</f>
        <v>dp</v>
      </c>
      <c r="S1230" t="str">
        <f t="shared" si="232"/>
        <v>ar</v>
      </c>
      <c r="T1230" t="str">
        <f t="shared" si="238"/>
        <v>r0</v>
      </c>
      <c r="U1230" t="str">
        <f>IF(M1230="consonant",#REF!,"")</f>
        <v/>
      </c>
      <c r="V1230" t="str">
        <f t="shared" si="233"/>
        <v>lx</v>
      </c>
      <c r="W1230" t="str">
        <f t="shared" si="234"/>
        <v>bk</v>
      </c>
      <c r="X1230" t="str">
        <f t="shared" si="235"/>
        <v>ho</v>
      </c>
      <c r="Y1230" t="str">
        <f t="shared" si="236"/>
        <v>b</v>
      </c>
      <c r="AA1230" t="str">
        <f t="shared" si="237"/>
        <v>const W1900FranklinTennesseeINF331= L.marker([35.92393,-88.3613], {icon: dp_lx}).bindPopup('Franklin, Tennessee&lt;br&gt;&lt;span style=font-size:11px&gt;White 1900-44&lt;/span&gt;&lt;br&gt;INF331 non-DASS').addTo(W1900);</v>
      </c>
      <c r="AG1230" t="s">
        <v>8931</v>
      </c>
      <c r="BL1230" t="s">
        <v>6180</v>
      </c>
    </row>
    <row r="1231" spans="1:64">
      <c r="A1231" s="30" t="s">
        <v>5326</v>
      </c>
      <c r="B1231" s="31" t="s">
        <v>2282</v>
      </c>
      <c r="C1231" s="31"/>
      <c r="D1231" t="s">
        <v>3937</v>
      </c>
      <c r="F1231" s="46" t="s">
        <v>209</v>
      </c>
      <c r="G1231" s="31" t="s">
        <v>904</v>
      </c>
      <c r="H1231" s="31"/>
      <c r="I1231" s="51">
        <v>-88.684229999999999</v>
      </c>
      <c r="J1231" s="51">
        <v>35.612940000000002</v>
      </c>
      <c r="K1231" s="32"/>
      <c r="L1231" s="32"/>
      <c r="M1231" s="32"/>
      <c r="N1231" t="str">
        <f t="shared" si="239"/>
        <v>Jackson, Tennessee&lt;br&gt;&lt;span style=font-size:11px&gt;White 1900-44&lt;/span&gt;&lt;br&gt;INF501 non-DASS</v>
      </c>
      <c r="O1231" t="str">
        <f t="shared" si="231"/>
        <v>W1900JacksonTennesseeINF501</v>
      </c>
      <c r="R1231" t="str">
        <f t="shared" si="240"/>
        <v>dp</v>
      </c>
      <c r="S1231" t="str">
        <f t="shared" si="232"/>
        <v>ar</v>
      </c>
      <c r="T1231" t="str">
        <f t="shared" si="238"/>
        <v>r0</v>
      </c>
      <c r="U1231" t="str">
        <f>IF(M1231="consonant",#REF!,"")</f>
        <v/>
      </c>
      <c r="V1231" t="str">
        <f t="shared" si="233"/>
        <v>lx</v>
      </c>
      <c r="W1231" t="str">
        <f t="shared" si="234"/>
        <v>bk</v>
      </c>
      <c r="X1231" t="str">
        <f t="shared" si="235"/>
        <v>ho</v>
      </c>
      <c r="Y1231" t="str">
        <f t="shared" si="236"/>
        <v>b</v>
      </c>
      <c r="AA1231" t="str">
        <f t="shared" si="237"/>
        <v>const W1900JacksonTennesseeINF501= L.marker([35.61294,-88.68423], {icon: dp_lx}).bindPopup('Jackson, Tennessee&lt;br&gt;&lt;span style=font-size:11px&gt;White 1900-44&lt;/span&gt;&lt;br&gt;INF501 non-DASS').addTo(W1900);</v>
      </c>
      <c r="AG1231" t="s">
        <v>8932</v>
      </c>
      <c r="BL1231" t="s">
        <v>6181</v>
      </c>
    </row>
    <row r="1232" spans="1:64">
      <c r="A1232" s="30" t="s">
        <v>5326</v>
      </c>
      <c r="B1232" s="31" t="s">
        <v>2291</v>
      </c>
      <c r="C1232" s="31"/>
      <c r="D1232" t="s">
        <v>3937</v>
      </c>
      <c r="F1232" s="46" t="s">
        <v>2292</v>
      </c>
      <c r="G1232" s="31" t="s">
        <v>1505</v>
      </c>
      <c r="H1232" s="31"/>
      <c r="I1232" s="51">
        <v>-95.968199999999996</v>
      </c>
      <c r="J1232" s="51">
        <v>34.376759999999997</v>
      </c>
      <c r="K1232" s="32"/>
      <c r="L1232" s="32"/>
      <c r="M1232" s="32"/>
      <c r="N1232" t="str">
        <f t="shared" si="239"/>
        <v>Saltillo, Mississippi&lt;br&gt;&lt;span style=font-size:11px&gt;White 1900-44&lt;/span&gt;&lt;br&gt;INF534 non-DASS</v>
      </c>
      <c r="O1232" t="str">
        <f t="shared" si="231"/>
        <v>W1900SaltilloMississippiINF534</v>
      </c>
      <c r="R1232" t="str">
        <f t="shared" si="240"/>
        <v>dp</v>
      </c>
      <c r="S1232" t="str">
        <f t="shared" si="232"/>
        <v>ar</v>
      </c>
      <c r="T1232" t="str">
        <f t="shared" si="238"/>
        <v>r0</v>
      </c>
      <c r="U1232" t="str">
        <f>IF(M1232="consonant",#REF!,"")</f>
        <v/>
      </c>
      <c r="V1232" t="str">
        <f t="shared" si="233"/>
        <v>lx</v>
      </c>
      <c r="W1232" t="str">
        <f t="shared" si="234"/>
        <v>bk</v>
      </c>
      <c r="X1232" t="str">
        <f t="shared" si="235"/>
        <v>ho</v>
      </c>
      <c r="Y1232" t="str">
        <f t="shared" si="236"/>
        <v>b</v>
      </c>
      <c r="AA1232" t="str">
        <f t="shared" si="237"/>
        <v>const W1900SaltilloMississippiINF534= L.marker([34.37676,-95.9682], {icon: dp_lx}).bindPopup('Saltillo, Mississippi&lt;br&gt;&lt;span style=font-size:11px&gt;White 1900-44&lt;/span&gt;&lt;br&gt;INF534 non-DASS').addTo(W1900);</v>
      </c>
      <c r="AG1232" t="s">
        <v>8933</v>
      </c>
      <c r="BL1232" t="s">
        <v>6182</v>
      </c>
    </row>
    <row r="1233" spans="1:64">
      <c r="A1233" s="30" t="s">
        <v>5326</v>
      </c>
      <c r="B1233" s="31" t="s">
        <v>2425</v>
      </c>
      <c r="C1233" s="31"/>
      <c r="D1233" t="s">
        <v>3937</v>
      </c>
      <c r="F1233" s="46" t="s">
        <v>2426</v>
      </c>
      <c r="G1233" s="31" t="s">
        <v>5294</v>
      </c>
      <c r="H1233" s="31"/>
      <c r="I1233" s="51">
        <v>-99.008629999999997</v>
      </c>
      <c r="J1233" s="51">
        <v>28.690909999999999</v>
      </c>
      <c r="K1233" s="32"/>
      <c r="L1233" s="32"/>
      <c r="M1233" s="32"/>
      <c r="N1233" t="str">
        <f t="shared" si="239"/>
        <v>Matagorda, Texas&lt;br&gt;&lt;span style=font-size:11px&gt;White 1900-44&lt;/span&gt;&lt;br&gt;INF874 non-DASS</v>
      </c>
      <c r="O1233" t="str">
        <f t="shared" si="231"/>
        <v>W1900MatagordaTexasINF874</v>
      </c>
      <c r="R1233" t="str">
        <f t="shared" si="240"/>
        <v>dp</v>
      </c>
      <c r="S1233" t="str">
        <f t="shared" si="232"/>
        <v>ar</v>
      </c>
      <c r="T1233" t="str">
        <f t="shared" si="238"/>
        <v>r0</v>
      </c>
      <c r="U1233" t="str">
        <f>IF(M1233="consonant",#REF!,"")</f>
        <v/>
      </c>
      <c r="V1233" t="str">
        <f t="shared" si="233"/>
        <v>lx</v>
      </c>
      <c r="W1233" t="str">
        <f t="shared" si="234"/>
        <v>bk</v>
      </c>
      <c r="X1233" t="str">
        <f t="shared" si="235"/>
        <v>ho</v>
      </c>
      <c r="Y1233" t="str">
        <f t="shared" si="236"/>
        <v>b</v>
      </c>
      <c r="AA1233" t="str">
        <f t="shared" si="237"/>
        <v>const W1900MatagordaTexasINF874= L.marker([28.69091,-99.00863], {icon: dp_lx}).bindPopup('Matagorda, Texas&lt;br&gt;&lt;span style=font-size:11px&gt;White 1900-44&lt;/span&gt;&lt;br&gt;INF874 non-DASS').addTo(W1900);</v>
      </c>
      <c r="AG1233" t="s">
        <v>8934</v>
      </c>
      <c r="BL1233" t="s">
        <v>6183</v>
      </c>
    </row>
    <row r="1234" spans="1:64">
      <c r="A1234" s="30" t="s">
        <v>5326</v>
      </c>
      <c r="B1234" s="31" t="s">
        <v>2440</v>
      </c>
      <c r="C1234" s="31"/>
      <c r="D1234" t="s">
        <v>3937</v>
      </c>
      <c r="F1234" s="46" t="s">
        <v>1584</v>
      </c>
      <c r="G1234" s="31" t="s">
        <v>5294</v>
      </c>
      <c r="H1234" s="31"/>
      <c r="I1234" s="51">
        <v>-84.303970000000007</v>
      </c>
      <c r="J1234" s="51">
        <v>26.402439999999999</v>
      </c>
      <c r="K1234" s="32"/>
      <c r="L1234" s="32"/>
      <c r="M1234" s="32"/>
      <c r="N1234" t="str">
        <f t="shared" si="239"/>
        <v>Roma-Los Saenz, Texas&lt;br&gt;&lt;span style=font-size:11px&gt;White 1900-44&lt;/span&gt;&lt;br&gt;INF898 non-DASS</v>
      </c>
      <c r="O1234" t="str">
        <f t="shared" si="231"/>
        <v>W1900RomaLosSaenzTexasINF898</v>
      </c>
      <c r="R1234" t="str">
        <f t="shared" si="240"/>
        <v>dp</v>
      </c>
      <c r="S1234" t="str">
        <f t="shared" si="232"/>
        <v>ar</v>
      </c>
      <c r="T1234" t="str">
        <f t="shared" si="238"/>
        <v>r0</v>
      </c>
      <c r="U1234" t="str">
        <f>IF(M1234="consonant",#REF!,"")</f>
        <v/>
      </c>
      <c r="V1234" t="str">
        <f t="shared" si="233"/>
        <v>lx</v>
      </c>
      <c r="W1234" t="str">
        <f t="shared" si="234"/>
        <v>bk</v>
      </c>
      <c r="X1234" t="str">
        <f t="shared" si="235"/>
        <v>ho</v>
      </c>
      <c r="Y1234" t="str">
        <f t="shared" si="236"/>
        <v>b</v>
      </c>
      <c r="AA1234" t="str">
        <f t="shared" si="237"/>
        <v>const W1900RomaLosSaenzTexasINF898= L.marker([26.40244,-84.30397], {icon: dp_lx}).bindPopup('Roma-Los Saenz, Texas&lt;br&gt;&lt;span style=font-size:11px&gt;White 1900-44&lt;/span&gt;&lt;br&gt;INF898 non-DASS').addTo(W1900);</v>
      </c>
      <c r="AG1234" t="s">
        <v>8935</v>
      </c>
      <c r="BL1234" t="s">
        <v>6484</v>
      </c>
    </row>
    <row r="1235" spans="1:64">
      <c r="A1235" s="30" t="s">
        <v>5326</v>
      </c>
      <c r="B1235" s="31" t="s">
        <v>1646</v>
      </c>
      <c r="C1235" s="31"/>
      <c r="D1235" t="s">
        <v>3937</v>
      </c>
      <c r="F1235" s="46" t="s">
        <v>1308</v>
      </c>
      <c r="G1235" s="31" t="s">
        <v>5289</v>
      </c>
      <c r="H1235" s="31"/>
      <c r="I1235" s="51">
        <v>-83.626859999999994</v>
      </c>
      <c r="J1235" s="51">
        <v>33.784889999999997</v>
      </c>
      <c r="K1235" s="32"/>
      <c r="L1235" s="32"/>
      <c r="M1235" s="32"/>
      <c r="N1235" t="str">
        <f t="shared" si="239"/>
        <v>Decatur, Georgia&lt;br&gt;&lt;span style=font-size:11px&gt;White 1900-44&lt;/span&gt;&lt;br&gt;INF095A non-DASS</v>
      </c>
      <c r="O1235" t="str">
        <f t="shared" si="231"/>
        <v>W1900DecaturGeorgiaINF095A</v>
      </c>
      <c r="R1235" t="str">
        <f t="shared" si="240"/>
        <v>dp</v>
      </c>
      <c r="S1235" t="str">
        <f t="shared" si="232"/>
        <v>ar</v>
      </c>
      <c r="T1235" t="str">
        <f t="shared" si="238"/>
        <v>r0</v>
      </c>
      <c r="U1235" t="str">
        <f>IF(M1235="consonant",#REF!,"")</f>
        <v/>
      </c>
      <c r="V1235" t="str">
        <f t="shared" si="233"/>
        <v>lx</v>
      </c>
      <c r="W1235" t="str">
        <f t="shared" si="234"/>
        <v>bk</v>
      </c>
      <c r="X1235" t="str">
        <f t="shared" si="235"/>
        <v>ho</v>
      </c>
      <c r="Y1235" t="str">
        <f t="shared" si="236"/>
        <v>b</v>
      </c>
      <c r="AA1235" t="str">
        <f t="shared" si="237"/>
        <v>const W1900DecaturGeorgiaINF095A= L.marker([33.78489,-83.62686], {icon: dp_lx}).bindPopup('Decatur, Georgia&lt;br&gt;&lt;span style=font-size:11px&gt;White 1900-44&lt;/span&gt;&lt;br&gt;INF095A non-DASS').addTo(W1900);</v>
      </c>
      <c r="AG1235" t="s">
        <v>8936</v>
      </c>
      <c r="BL1235" t="s">
        <v>6184</v>
      </c>
    </row>
    <row r="1236" spans="1:64">
      <c r="A1236" s="30" t="s">
        <v>5326</v>
      </c>
      <c r="B1236" s="31" t="s">
        <v>2134</v>
      </c>
      <c r="C1236" s="31"/>
      <c r="D1236" t="s">
        <v>3937</v>
      </c>
      <c r="F1236" s="46" t="s">
        <v>1333</v>
      </c>
      <c r="G1236" s="31" t="s">
        <v>5289</v>
      </c>
      <c r="H1236" s="31"/>
      <c r="I1236" s="51">
        <v>-87.82902</v>
      </c>
      <c r="J1236" s="51">
        <v>30.84994</v>
      </c>
      <c r="K1236" s="32"/>
      <c r="L1236" s="32"/>
      <c r="M1236" s="32"/>
      <c r="N1236" t="str">
        <f t="shared" si="239"/>
        <v>Valdosta, Georgia&lt;br&gt;&lt;span style=font-size:11px&gt;White 1900-44&lt;/span&gt;&lt;br&gt;INF206 non-DASS</v>
      </c>
      <c r="O1236" t="str">
        <f t="shared" si="231"/>
        <v>W1900ValdostaGeorgiaINF206</v>
      </c>
      <c r="R1236" t="str">
        <f t="shared" si="240"/>
        <v>dp</v>
      </c>
      <c r="S1236" t="str">
        <f t="shared" si="232"/>
        <v>ar</v>
      </c>
      <c r="T1236" t="str">
        <f t="shared" si="238"/>
        <v>r0</v>
      </c>
      <c r="U1236" t="str">
        <f>IF(M1236="consonant",#REF!,"")</f>
        <v/>
      </c>
      <c r="V1236" t="str">
        <f t="shared" si="233"/>
        <v>lx</v>
      </c>
      <c r="W1236" t="str">
        <f t="shared" si="234"/>
        <v>bk</v>
      </c>
      <c r="X1236" t="str">
        <f t="shared" si="235"/>
        <v>ho</v>
      </c>
      <c r="Y1236" t="str">
        <f t="shared" si="236"/>
        <v>b</v>
      </c>
      <c r="AA1236" t="str">
        <f t="shared" si="237"/>
        <v>const W1900ValdostaGeorgiaINF206= L.marker([30.84994,-87.82902], {icon: dp_lx}).bindPopup('Valdosta, Georgia&lt;br&gt;&lt;span style=font-size:11px&gt;White 1900-44&lt;/span&gt;&lt;br&gt;INF206 non-DASS').addTo(W1900);</v>
      </c>
      <c r="AG1236" t="s">
        <v>8937</v>
      </c>
      <c r="BL1236" t="s">
        <v>6185</v>
      </c>
    </row>
    <row r="1237" spans="1:64">
      <c r="A1237" s="30" t="s">
        <v>5326</v>
      </c>
      <c r="B1237" s="31" t="s">
        <v>2216</v>
      </c>
      <c r="C1237" s="31"/>
      <c r="D1237" t="s">
        <v>3937</v>
      </c>
      <c r="F1237" s="46" t="s">
        <v>1659</v>
      </c>
      <c r="G1237" s="31" t="s">
        <v>5298</v>
      </c>
      <c r="H1237" s="31"/>
      <c r="I1237" s="51">
        <v>-86.221069999999997</v>
      </c>
      <c r="J1237" s="51">
        <v>33.684559999999998</v>
      </c>
      <c r="K1237" s="32"/>
      <c r="L1237" s="32"/>
      <c r="M1237" s="32"/>
      <c r="N1237" t="str">
        <f t="shared" si="239"/>
        <v>Fayette, Alabama&lt;br&gt;&lt;span style=font-size:11px&gt;White 1900-44&lt;/span&gt;&lt;br&gt;INF381 non-DASS</v>
      </c>
      <c r="O1237" t="str">
        <f t="shared" si="231"/>
        <v>W1900FayetteAlabamaINF381</v>
      </c>
      <c r="R1237" t="str">
        <f t="shared" si="240"/>
        <v>dp</v>
      </c>
      <c r="S1237" t="str">
        <f t="shared" si="232"/>
        <v>ar</v>
      </c>
      <c r="T1237" t="str">
        <f t="shared" si="238"/>
        <v>r0</v>
      </c>
      <c r="U1237" t="str">
        <f>IF(M1237="consonant",#REF!,"")</f>
        <v/>
      </c>
      <c r="V1237" t="str">
        <f t="shared" si="233"/>
        <v>lx</v>
      </c>
      <c r="W1237" t="str">
        <f t="shared" si="234"/>
        <v>bk</v>
      </c>
      <c r="X1237" t="str">
        <f t="shared" si="235"/>
        <v>ho</v>
      </c>
      <c r="Y1237" t="str">
        <f t="shared" si="236"/>
        <v>b</v>
      </c>
      <c r="AA1237" t="str">
        <f t="shared" si="237"/>
        <v>const W1900FayetteAlabamaINF381= L.marker([33.68456,-86.22107], {icon: dp_lx}).bindPopup('Fayette, Alabama&lt;br&gt;&lt;span style=font-size:11px&gt;White 1900-44&lt;/span&gt;&lt;br&gt;INF381 non-DASS').addTo(W1900);</v>
      </c>
      <c r="AG1237" t="s">
        <v>8938</v>
      </c>
      <c r="BL1237" t="s">
        <v>6186</v>
      </c>
    </row>
    <row r="1238" spans="1:64">
      <c r="A1238" s="30" t="s">
        <v>5326</v>
      </c>
      <c r="B1238" s="31" t="s">
        <v>2244</v>
      </c>
      <c r="C1238" s="31"/>
      <c r="D1238" t="s">
        <v>3937</v>
      </c>
      <c r="F1238" s="46" t="s">
        <v>2245</v>
      </c>
      <c r="G1238" s="31" t="s">
        <v>5298</v>
      </c>
      <c r="H1238" s="31"/>
      <c r="I1238" s="51">
        <v>-85.842749999999995</v>
      </c>
      <c r="J1238" s="51">
        <v>32.050280000000001</v>
      </c>
      <c r="K1238" s="32"/>
      <c r="L1238" s="32"/>
      <c r="M1238" s="32"/>
      <c r="N1238" t="str">
        <f t="shared" si="239"/>
        <v>Ramer, Alabama&lt;br&gt;&lt;span style=font-size:11px&gt;White 1900-44&lt;/span&gt;&lt;br&gt;INF416A non-DASS</v>
      </c>
      <c r="O1238" t="str">
        <f t="shared" si="231"/>
        <v>W1900RamerAlabamaINF416A</v>
      </c>
      <c r="R1238" t="str">
        <f t="shared" si="240"/>
        <v>dp</v>
      </c>
      <c r="S1238" t="str">
        <f t="shared" si="232"/>
        <v>ar</v>
      </c>
      <c r="T1238" t="str">
        <f t="shared" si="238"/>
        <v>r0</v>
      </c>
      <c r="U1238" t="str">
        <f>IF(M1238="consonant",#REF!,"")</f>
        <v/>
      </c>
      <c r="V1238" t="str">
        <f t="shared" si="233"/>
        <v>lx</v>
      </c>
      <c r="W1238" t="str">
        <f t="shared" si="234"/>
        <v>bk</v>
      </c>
      <c r="X1238" t="str">
        <f t="shared" si="235"/>
        <v>ho</v>
      </c>
      <c r="Y1238" t="str">
        <f t="shared" si="236"/>
        <v>b</v>
      </c>
      <c r="AA1238" t="str">
        <f t="shared" si="237"/>
        <v>const W1900RamerAlabamaINF416A= L.marker([32.05028,-85.84275], {icon: dp_lx}).bindPopup('Ramer, Alabama&lt;br&gt;&lt;span style=font-size:11px&gt;White 1900-44&lt;/span&gt;&lt;br&gt;INF416A non-DASS').addTo(W1900);</v>
      </c>
      <c r="AG1238" t="s">
        <v>8939</v>
      </c>
      <c r="BL1238" t="s">
        <v>6187</v>
      </c>
    </row>
    <row r="1239" spans="1:64">
      <c r="A1239" s="30" t="s">
        <v>5326</v>
      </c>
      <c r="B1239" s="31" t="s">
        <v>2252</v>
      </c>
      <c r="C1239" s="31"/>
      <c r="D1239" t="s">
        <v>3937</v>
      </c>
      <c r="F1239" s="46" t="s">
        <v>2033</v>
      </c>
      <c r="G1239" s="31" t="s">
        <v>5298</v>
      </c>
      <c r="H1239" s="31"/>
      <c r="I1239" s="51">
        <v>-88.591440000000006</v>
      </c>
      <c r="J1239" s="51">
        <v>31.815000000000001</v>
      </c>
      <c r="K1239" s="32"/>
      <c r="L1239" s="32"/>
      <c r="M1239" s="32"/>
      <c r="N1239" t="str">
        <f t="shared" si="239"/>
        <v>Banks, Alabama&lt;br&gt;&lt;span style=font-size:11px&gt;White 1900-44&lt;/span&gt;&lt;br&gt;INF435A non-DASS</v>
      </c>
      <c r="O1239" t="str">
        <f t="shared" si="231"/>
        <v>W1900BanksAlabamaINF435A</v>
      </c>
      <c r="R1239" t="str">
        <f t="shared" si="240"/>
        <v>dp</v>
      </c>
      <c r="S1239" t="str">
        <f t="shared" si="232"/>
        <v>ar</v>
      </c>
      <c r="T1239" t="str">
        <f t="shared" si="238"/>
        <v>r0</v>
      </c>
      <c r="U1239" t="str">
        <f>IF(M1239="consonant",#REF!,"")</f>
        <v/>
      </c>
      <c r="V1239" t="str">
        <f t="shared" si="233"/>
        <v>lx</v>
      </c>
      <c r="W1239" t="str">
        <f t="shared" si="234"/>
        <v>bk</v>
      </c>
      <c r="X1239" t="str">
        <f t="shared" si="235"/>
        <v>ho</v>
      </c>
      <c r="Y1239" t="str">
        <f t="shared" si="236"/>
        <v>b</v>
      </c>
      <c r="AA1239" t="str">
        <f t="shared" si="237"/>
        <v>const W1900BanksAlabamaINF435A= L.marker([31.815,-88.59144], {icon: dp_lx}).bindPopup('Banks, Alabama&lt;br&gt;&lt;span style=font-size:11px&gt;White 1900-44&lt;/span&gt;&lt;br&gt;INF435A non-DASS').addTo(W1900);</v>
      </c>
      <c r="AG1239" t="s">
        <v>8940</v>
      </c>
      <c r="BL1239" t="s">
        <v>6188</v>
      </c>
    </row>
    <row r="1240" spans="1:64">
      <c r="A1240" s="30" t="s">
        <v>5326</v>
      </c>
      <c r="B1240" s="31" t="s">
        <v>2279</v>
      </c>
      <c r="C1240" s="31"/>
      <c r="D1240" t="s">
        <v>3937</v>
      </c>
      <c r="F1240" s="46" t="s">
        <v>1457</v>
      </c>
      <c r="G1240" s="31" t="s">
        <v>904</v>
      </c>
      <c r="H1240" s="31"/>
      <c r="I1240" s="51">
        <v>-89.505790000000005</v>
      </c>
      <c r="J1240" s="51">
        <v>35.169460000000001</v>
      </c>
      <c r="K1240" s="32"/>
      <c r="L1240" s="32"/>
      <c r="M1240" s="32"/>
      <c r="N1240" t="str">
        <f t="shared" si="239"/>
        <v>Selmer, Tennessee&lt;br&gt;&lt;span style=font-size:11px&gt;White 1900-44&lt;/span&gt;&lt;br&gt;INF498 non-DASS</v>
      </c>
      <c r="O1240" t="str">
        <f t="shared" si="231"/>
        <v>W1900SelmerTennesseeINF498</v>
      </c>
      <c r="R1240" t="str">
        <f t="shared" si="240"/>
        <v>dp</v>
      </c>
      <c r="S1240" t="str">
        <f t="shared" si="232"/>
        <v>ar</v>
      </c>
      <c r="T1240" t="str">
        <f t="shared" si="238"/>
        <v>r0</v>
      </c>
      <c r="U1240" t="str">
        <f>IF(M1240="consonant",#REF!,"")</f>
        <v/>
      </c>
      <c r="V1240" t="str">
        <f t="shared" si="233"/>
        <v>lx</v>
      </c>
      <c r="W1240" t="str">
        <f t="shared" si="234"/>
        <v>bk</v>
      </c>
      <c r="X1240" t="str">
        <f t="shared" si="235"/>
        <v>ho</v>
      </c>
      <c r="Y1240" t="str">
        <f t="shared" si="236"/>
        <v>b</v>
      </c>
      <c r="AA1240" t="str">
        <f t="shared" si="237"/>
        <v>const W1900SelmerTennesseeINF498= L.marker([35.16946,-89.50579], {icon: dp_lx}).bindPopup('Selmer, Tennessee&lt;br&gt;&lt;span style=font-size:11px&gt;White 1900-44&lt;/span&gt;&lt;br&gt;INF498 non-DASS').addTo(W1900);</v>
      </c>
      <c r="AG1240" t="s">
        <v>8941</v>
      </c>
      <c r="BL1240" t="s">
        <v>6189</v>
      </c>
    </row>
    <row r="1241" spans="1:64">
      <c r="A1241" s="30" t="s">
        <v>5326</v>
      </c>
      <c r="B1241" s="31" t="s">
        <v>1847</v>
      </c>
      <c r="C1241" s="31"/>
      <c r="D1241" t="s">
        <v>3937</v>
      </c>
      <c r="F1241" s="46" t="s">
        <v>1349</v>
      </c>
      <c r="G1241" s="31" t="s">
        <v>1505</v>
      </c>
      <c r="H1241" s="31"/>
      <c r="I1241" s="51">
        <v>-90.523319999999998</v>
      </c>
      <c r="J1241" s="51">
        <v>34.362119999999997</v>
      </c>
      <c r="K1241" s="32"/>
      <c r="L1241" s="32"/>
      <c r="M1241" s="32"/>
      <c r="N1241" t="str">
        <f t="shared" si="239"/>
        <v>Oxford, Mississippi&lt;br&gt;&lt;span style=font-size:11px&gt;White 1900-44&lt;/span&gt;&lt;br&gt;INF542 non-DASS</v>
      </c>
      <c r="O1241" t="str">
        <f t="shared" si="231"/>
        <v>W1900OxfordMississippiINF542</v>
      </c>
      <c r="R1241" t="str">
        <f t="shared" si="240"/>
        <v>dp</v>
      </c>
      <c r="S1241" t="str">
        <f t="shared" si="232"/>
        <v>ar</v>
      </c>
      <c r="T1241" t="str">
        <f t="shared" si="238"/>
        <v>r0</v>
      </c>
      <c r="U1241" t="str">
        <f>IF(M1241="consonant",#REF!,"")</f>
        <v/>
      </c>
      <c r="V1241" t="str">
        <f t="shared" si="233"/>
        <v>lx</v>
      </c>
      <c r="W1241" t="str">
        <f t="shared" si="234"/>
        <v>bk</v>
      </c>
      <c r="X1241" t="str">
        <f t="shared" si="235"/>
        <v>ho</v>
      </c>
      <c r="Y1241" t="str">
        <f t="shared" si="236"/>
        <v>b</v>
      </c>
      <c r="AA1241" t="str">
        <f t="shared" si="237"/>
        <v>const W1900OxfordMississippiINF542= L.marker([34.36212,-90.52332], {icon: dp_lx}).bindPopup('Oxford, Mississippi&lt;br&gt;&lt;span style=font-size:11px&gt;White 1900-44&lt;/span&gt;&lt;br&gt;INF542 non-DASS').addTo(W1900);</v>
      </c>
      <c r="AG1241" t="s">
        <v>8942</v>
      </c>
      <c r="BL1241" t="s">
        <v>6190</v>
      </c>
    </row>
    <row r="1242" spans="1:64">
      <c r="A1242" s="30" t="s">
        <v>5326</v>
      </c>
      <c r="B1242" s="31" t="s">
        <v>2300</v>
      </c>
      <c r="C1242" s="31"/>
      <c r="D1242" t="s">
        <v>3937</v>
      </c>
      <c r="F1242" s="46" t="s">
        <v>2302</v>
      </c>
      <c r="G1242" s="31" t="s">
        <v>1505</v>
      </c>
      <c r="H1242" s="31"/>
      <c r="I1242" s="51">
        <v>-89.543639999999996</v>
      </c>
      <c r="J1242" s="51">
        <v>33.311320000000002</v>
      </c>
      <c r="K1242" s="32"/>
      <c r="L1242" s="32"/>
      <c r="M1242" s="32"/>
      <c r="N1242" t="str">
        <f t="shared" si="239"/>
        <v>Ackerman, Mississippi&lt;br&gt;&lt;span style=font-size:11px&gt;White 1900-44&lt;/span&gt;&lt;br&gt;INF560 non-DASS</v>
      </c>
      <c r="O1242" t="str">
        <f t="shared" si="231"/>
        <v>W1900AckermanMississippiINF560</v>
      </c>
      <c r="R1242" t="str">
        <f t="shared" si="240"/>
        <v>dp</v>
      </c>
      <c r="S1242" t="str">
        <f t="shared" si="232"/>
        <v>ar</v>
      </c>
      <c r="T1242" t="str">
        <f t="shared" si="238"/>
        <v>r0</v>
      </c>
      <c r="U1242" t="str">
        <f>IF(M1242="consonant",#REF!,"")</f>
        <v/>
      </c>
      <c r="V1242" t="str">
        <f t="shared" si="233"/>
        <v>lx</v>
      </c>
      <c r="W1242" t="str">
        <f t="shared" si="234"/>
        <v>bk</v>
      </c>
      <c r="X1242" t="str">
        <f t="shared" si="235"/>
        <v>ho</v>
      </c>
      <c r="Y1242" t="str">
        <f t="shared" si="236"/>
        <v>b</v>
      </c>
      <c r="AA1242" t="str">
        <f t="shared" si="237"/>
        <v>const W1900AckermanMississippiINF560= L.marker([33.31132,-89.54364], {icon: dp_lx}).bindPopup('Ackerman, Mississippi&lt;br&gt;&lt;span style=font-size:11px&gt;White 1900-44&lt;/span&gt;&lt;br&gt;INF560 non-DASS').addTo(W1900);</v>
      </c>
      <c r="AG1242" t="s">
        <v>8943</v>
      </c>
      <c r="BL1242" t="s">
        <v>6191</v>
      </c>
    </row>
    <row r="1243" spans="1:64">
      <c r="A1243" s="30" t="s">
        <v>5326</v>
      </c>
      <c r="B1243" s="31" t="s">
        <v>1862</v>
      </c>
      <c r="C1243" s="31"/>
      <c r="D1243" t="s">
        <v>3937</v>
      </c>
      <c r="F1243" s="46" t="s">
        <v>1863</v>
      </c>
      <c r="G1243" s="31" t="s">
        <v>1505</v>
      </c>
      <c r="H1243" s="31"/>
      <c r="I1243" s="51">
        <v>-89.782799999999995</v>
      </c>
      <c r="J1243" s="51">
        <v>32.218919999999997</v>
      </c>
      <c r="K1243" s="32"/>
      <c r="L1243" s="32"/>
      <c r="M1243" s="32"/>
      <c r="N1243" t="str">
        <f t="shared" si="239"/>
        <v>Wicker, Mississippi&lt;br&gt;&lt;span style=font-size:11px&gt;White 1900-44&lt;/span&gt;&lt;br&gt;INF584 non-DASS</v>
      </c>
      <c r="O1243" t="str">
        <f t="shared" si="231"/>
        <v>W1900WickerMississippiINF584</v>
      </c>
      <c r="R1243" t="str">
        <f t="shared" si="240"/>
        <v>dp</v>
      </c>
      <c r="S1243" t="str">
        <f t="shared" si="232"/>
        <v>ar</v>
      </c>
      <c r="T1243" t="str">
        <f t="shared" si="238"/>
        <v>r0</v>
      </c>
      <c r="U1243" t="str">
        <f>IF(M1243="consonant",#REF!,"")</f>
        <v/>
      </c>
      <c r="V1243" t="str">
        <f t="shared" si="233"/>
        <v>lx</v>
      </c>
      <c r="W1243" t="str">
        <f t="shared" si="234"/>
        <v>bk</v>
      </c>
      <c r="X1243" t="str">
        <f t="shared" si="235"/>
        <v>ho</v>
      </c>
      <c r="Y1243" t="str">
        <f t="shared" si="236"/>
        <v>b</v>
      </c>
      <c r="AA1243" t="str">
        <f t="shared" si="237"/>
        <v>const W1900WickerMississippiINF584= L.marker([32.21892,-89.7828], {icon: dp_lx}).bindPopup('Wicker, Mississippi&lt;br&gt;&lt;span style=font-size:11px&gt;White 1900-44&lt;/span&gt;&lt;br&gt;INF584 non-DASS').addTo(W1900);</v>
      </c>
      <c r="AG1243" t="s">
        <v>8944</v>
      </c>
      <c r="BL1243" t="s">
        <v>6192</v>
      </c>
    </row>
    <row r="1244" spans="1:64">
      <c r="A1244" s="30" t="s">
        <v>5326</v>
      </c>
      <c r="B1244" s="31" t="s">
        <v>2329</v>
      </c>
      <c r="C1244" s="31"/>
      <c r="D1244" t="s">
        <v>3937</v>
      </c>
      <c r="F1244" s="46" t="s">
        <v>1871</v>
      </c>
      <c r="G1244" s="31" t="s">
        <v>5293</v>
      </c>
      <c r="H1244" s="31"/>
      <c r="I1244" s="51">
        <v>-90.726240000000004</v>
      </c>
      <c r="J1244" s="51">
        <v>30.277570000000001</v>
      </c>
      <c r="K1244" s="32"/>
      <c r="L1244" s="32"/>
      <c r="M1244" s="32"/>
      <c r="N1244" t="str">
        <f t="shared" si="239"/>
        <v>Slidell, Louisiana&lt;br&gt;&lt;span style=font-size:11px&gt;White 1900-44&lt;/span&gt;&lt;br&gt;INF630A non-DASS</v>
      </c>
      <c r="O1244" t="str">
        <f t="shared" si="231"/>
        <v>W1900SlidellLouisianaINF630A</v>
      </c>
      <c r="R1244" t="str">
        <f t="shared" si="240"/>
        <v>dp</v>
      </c>
      <c r="S1244" t="str">
        <f t="shared" si="232"/>
        <v>ar</v>
      </c>
      <c r="T1244" t="str">
        <f t="shared" si="238"/>
        <v>r0</v>
      </c>
      <c r="U1244" t="str">
        <f>IF(M1244="consonant",#REF!,"")</f>
        <v/>
      </c>
      <c r="V1244" t="str">
        <f t="shared" si="233"/>
        <v>lx</v>
      </c>
      <c r="W1244" t="str">
        <f t="shared" si="234"/>
        <v>bk</v>
      </c>
      <c r="X1244" t="str">
        <f t="shared" si="235"/>
        <v>ho</v>
      </c>
      <c r="Y1244" t="str">
        <f t="shared" si="236"/>
        <v>b</v>
      </c>
      <c r="AA1244" t="str">
        <f t="shared" si="237"/>
        <v>const W1900SlidellLouisianaINF630A= L.marker([30.27757,-90.72624], {icon: dp_lx}).bindPopup('Slidell, Louisiana&lt;br&gt;&lt;span style=font-size:11px&gt;White 1900-44&lt;/span&gt;&lt;br&gt;INF630A non-DASS').addTo(W1900);</v>
      </c>
      <c r="AG1244" t="s">
        <v>8945</v>
      </c>
      <c r="BL1244" t="s">
        <v>6193</v>
      </c>
    </row>
    <row r="1245" spans="1:64">
      <c r="A1245" s="30" t="s">
        <v>5326</v>
      </c>
      <c r="B1245" s="31" t="s">
        <v>1881</v>
      </c>
      <c r="C1245" s="31"/>
      <c r="D1245" t="s">
        <v>3937</v>
      </c>
      <c r="F1245" s="46" t="s">
        <v>1882</v>
      </c>
      <c r="G1245" s="31" t="s">
        <v>5293</v>
      </c>
      <c r="H1245" s="31"/>
      <c r="I1245" s="51">
        <v>-91.434010000000001</v>
      </c>
      <c r="J1245" s="51">
        <v>29.57471</v>
      </c>
      <c r="K1245" s="32"/>
      <c r="L1245" s="32"/>
      <c r="M1245" s="32"/>
      <c r="N1245" t="str">
        <f t="shared" si="239"/>
        <v>Little Bayou Black, Louisiana&lt;br&gt;&lt;span style=font-size:11px&gt;White 1900-44&lt;/span&gt;&lt;br&gt;INF661 non-DASS</v>
      </c>
      <c r="O1245" t="str">
        <f t="shared" si="231"/>
        <v>W1900LittleBayouBlackLouisianaINF661</v>
      </c>
      <c r="R1245" t="str">
        <f t="shared" si="240"/>
        <v>dp</v>
      </c>
      <c r="S1245" t="str">
        <f t="shared" si="232"/>
        <v>ar</v>
      </c>
      <c r="T1245" t="str">
        <f t="shared" si="238"/>
        <v>r0</v>
      </c>
      <c r="U1245" t="str">
        <f>IF(M1245="consonant",#REF!,"")</f>
        <v/>
      </c>
      <c r="V1245" t="str">
        <f t="shared" si="233"/>
        <v>lx</v>
      </c>
      <c r="W1245" t="str">
        <f t="shared" si="234"/>
        <v>bk</v>
      </c>
      <c r="X1245" t="str">
        <f t="shared" si="235"/>
        <v>ho</v>
      </c>
      <c r="Y1245" t="str">
        <f t="shared" si="236"/>
        <v>b</v>
      </c>
      <c r="AA1245" t="str">
        <f t="shared" si="237"/>
        <v>const W1900LittleBayouBlackLouisianaINF661= L.marker([29.57471,-91.43401], {icon: dp_lx}).bindPopup('Little Bayou Black, Louisiana&lt;br&gt;&lt;span style=font-size:11px&gt;White 1900-44&lt;/span&gt;&lt;br&gt;INF661 non-DASS').addTo(W1900);</v>
      </c>
      <c r="AG1245" t="s">
        <v>8946</v>
      </c>
      <c r="BL1245" t="s">
        <v>6194</v>
      </c>
    </row>
    <row r="1246" spans="1:64">
      <c r="A1246" s="30" t="s">
        <v>5326</v>
      </c>
      <c r="B1246" s="31" t="s">
        <v>2344</v>
      </c>
      <c r="C1246" s="31"/>
      <c r="D1246" t="s">
        <v>3937</v>
      </c>
      <c r="F1246" s="46" t="s">
        <v>2346</v>
      </c>
      <c r="G1246" s="31" t="s">
        <v>2751</v>
      </c>
      <c r="H1246" s="31"/>
      <c r="I1246" s="51">
        <v>-91.60866</v>
      </c>
      <c r="J1246" s="51">
        <v>30.693280000000001</v>
      </c>
      <c r="K1246" s="32"/>
      <c r="L1246" s="32"/>
      <c r="M1246" s="32"/>
      <c r="N1246" t="str">
        <f t="shared" si="239"/>
        <v>New Roads, Arkansas&lt;br&gt;&lt;span style=font-size:11px&gt;White 1900-44&lt;/span&gt;&lt;br&gt;INF673 non-DASS</v>
      </c>
      <c r="O1246" t="str">
        <f t="shared" si="231"/>
        <v>W1900NewRoadsArkansasINF673</v>
      </c>
      <c r="R1246" t="str">
        <f t="shared" si="240"/>
        <v>dp</v>
      </c>
      <c r="S1246" t="str">
        <f t="shared" si="232"/>
        <v>ar</v>
      </c>
      <c r="T1246" t="str">
        <f t="shared" si="238"/>
        <v>r0</v>
      </c>
      <c r="U1246" t="str">
        <f>IF(M1246="consonant",#REF!,"")</f>
        <v/>
      </c>
      <c r="V1246" t="str">
        <f t="shared" si="233"/>
        <v>lx</v>
      </c>
      <c r="W1246" t="str">
        <f t="shared" si="234"/>
        <v>bk</v>
      </c>
      <c r="X1246" t="str">
        <f t="shared" si="235"/>
        <v>ho</v>
      </c>
      <c r="Y1246" t="str">
        <f t="shared" si="236"/>
        <v>b</v>
      </c>
      <c r="AA1246" t="str">
        <f t="shared" si="237"/>
        <v>const W1900NewRoadsArkansasINF673= L.marker([30.69328,-91.60866], {icon: dp_lx}).bindPopup('New Roads, Arkansas&lt;br&gt;&lt;span style=font-size:11px&gt;White 1900-44&lt;/span&gt;&lt;br&gt;INF673 non-DASS').addTo(W1900);</v>
      </c>
      <c r="AG1246" t="s">
        <v>8947</v>
      </c>
      <c r="BL1246" t="s">
        <v>6195</v>
      </c>
    </row>
    <row r="1247" spans="1:64">
      <c r="A1247" s="30" t="s">
        <v>5326</v>
      </c>
      <c r="B1247" s="31" t="s">
        <v>2349</v>
      </c>
      <c r="C1247" s="31"/>
      <c r="D1247" t="s">
        <v>3937</v>
      </c>
      <c r="F1247" s="46" t="s">
        <v>2350</v>
      </c>
      <c r="G1247" s="31" t="s">
        <v>2751</v>
      </c>
      <c r="H1247" s="31"/>
      <c r="I1247" s="51">
        <v>-92.665499999999994</v>
      </c>
      <c r="J1247" s="51">
        <v>36.224089999999997</v>
      </c>
      <c r="K1247" s="32"/>
      <c r="L1247" s="32"/>
      <c r="M1247" s="32"/>
      <c r="N1247" t="str">
        <f t="shared" si="239"/>
        <v>Ash Flat, Arkansas&lt;br&gt;&lt;span style=font-size:11px&gt;White 1900-44&lt;/span&gt;&lt;br&gt;INF682 non-DASS</v>
      </c>
      <c r="O1247" t="str">
        <f t="shared" si="231"/>
        <v>W1900AshFlatArkansasINF682</v>
      </c>
      <c r="R1247" t="str">
        <f t="shared" si="240"/>
        <v>dp</v>
      </c>
      <c r="S1247" t="str">
        <f t="shared" si="232"/>
        <v>ar</v>
      </c>
      <c r="T1247" t="str">
        <f t="shared" si="238"/>
        <v>r0</v>
      </c>
      <c r="U1247" t="str">
        <f>IF(M1247="consonant",#REF!,"")</f>
        <v/>
      </c>
      <c r="V1247" t="str">
        <f t="shared" si="233"/>
        <v>lx</v>
      </c>
      <c r="W1247" t="str">
        <f t="shared" si="234"/>
        <v>bk</v>
      </c>
      <c r="X1247" t="str">
        <f t="shared" si="235"/>
        <v>ho</v>
      </c>
      <c r="Y1247" t="str">
        <f t="shared" si="236"/>
        <v>b</v>
      </c>
      <c r="AA1247" t="str">
        <f t="shared" si="237"/>
        <v>const W1900AshFlatArkansasINF682= L.marker([36.22409,-92.6655], {icon: dp_lx}).bindPopup('Ash Flat, Arkansas&lt;br&gt;&lt;span style=font-size:11px&gt;White 1900-44&lt;/span&gt;&lt;br&gt;INF682 non-DASS').addTo(W1900);</v>
      </c>
      <c r="AG1247" t="s">
        <v>8948</v>
      </c>
      <c r="BL1247" t="s">
        <v>6196</v>
      </c>
    </row>
    <row r="1248" spans="1:64">
      <c r="A1248" s="30" t="s">
        <v>5326</v>
      </c>
      <c r="B1248" s="31" t="s">
        <v>2377</v>
      </c>
      <c r="C1248" s="31"/>
      <c r="D1248" t="s">
        <v>3937</v>
      </c>
      <c r="F1248" s="46" t="s">
        <v>383</v>
      </c>
      <c r="G1248" s="31" t="s">
        <v>2751</v>
      </c>
      <c r="H1248" s="31"/>
      <c r="I1248" s="51">
        <v>-92.724779999999996</v>
      </c>
      <c r="J1248" s="51">
        <v>33.211930000000002</v>
      </c>
      <c r="K1248" s="32"/>
      <c r="L1248" s="32"/>
      <c r="M1248" s="32"/>
      <c r="N1248" t="str">
        <f t="shared" si="239"/>
        <v>El Dorado, Arkansas&lt;br&gt;&lt;span style=font-size:11px&gt;White 1900-44&lt;/span&gt;&lt;br&gt;INF749 non-DASS</v>
      </c>
      <c r="O1248" t="str">
        <f t="shared" si="231"/>
        <v>W1900ElDoradoArkansasINF749</v>
      </c>
      <c r="R1248" t="str">
        <f t="shared" si="240"/>
        <v>dp</v>
      </c>
      <c r="S1248" t="str">
        <f t="shared" si="232"/>
        <v>ar</v>
      </c>
      <c r="T1248" t="str">
        <f t="shared" si="238"/>
        <v>r0</v>
      </c>
      <c r="U1248" t="str">
        <f>IF(M1248="consonant",#REF!,"")</f>
        <v/>
      </c>
      <c r="V1248" t="str">
        <f t="shared" si="233"/>
        <v>lx</v>
      </c>
      <c r="W1248" t="str">
        <f t="shared" si="234"/>
        <v>bk</v>
      </c>
      <c r="X1248" t="str">
        <f t="shared" si="235"/>
        <v>ho</v>
      </c>
      <c r="Y1248" t="str">
        <f t="shared" si="236"/>
        <v>b</v>
      </c>
      <c r="AA1248" t="str">
        <f t="shared" si="237"/>
        <v>const W1900ElDoradoArkansasINF749= L.marker([33.21193,-92.72478], {icon: dp_lx}).bindPopup('El Dorado, Arkansas&lt;br&gt;&lt;span style=font-size:11px&gt;White 1900-44&lt;/span&gt;&lt;br&gt;INF749 non-DASS').addTo(W1900);</v>
      </c>
      <c r="AG1248" t="s">
        <v>8949</v>
      </c>
      <c r="BL1248" t="s">
        <v>6197</v>
      </c>
    </row>
    <row r="1249" spans="1:64">
      <c r="A1249" s="30" t="s">
        <v>5326</v>
      </c>
      <c r="B1249" s="31" t="s">
        <v>2378</v>
      </c>
      <c r="C1249" s="31"/>
      <c r="D1249" t="s">
        <v>3937</v>
      </c>
      <c r="F1249" s="46" t="s">
        <v>366</v>
      </c>
      <c r="G1249" s="31" t="s">
        <v>2751</v>
      </c>
      <c r="H1249" s="31"/>
      <c r="I1249" s="51">
        <v>-93.342179999999999</v>
      </c>
      <c r="J1249" s="51">
        <v>33.01549</v>
      </c>
      <c r="K1249" s="32"/>
      <c r="L1249" s="32"/>
      <c r="M1249" s="32"/>
      <c r="N1249" t="str">
        <f t="shared" si="239"/>
        <v>Junction City, Arkansas&lt;br&gt;&lt;span style=font-size:11px&gt;White 1900-44&lt;/span&gt;&lt;br&gt;INF751 non-DASS</v>
      </c>
      <c r="O1249" t="str">
        <f t="shared" si="231"/>
        <v>W1900JunctionCityArkansasINF751</v>
      </c>
      <c r="R1249" t="str">
        <f t="shared" si="240"/>
        <v>dp</v>
      </c>
      <c r="S1249" t="str">
        <f t="shared" si="232"/>
        <v>ar</v>
      </c>
      <c r="T1249" t="str">
        <f t="shared" si="238"/>
        <v>r0</v>
      </c>
      <c r="U1249" t="str">
        <f>IF(M1249="consonant",#REF!,"")</f>
        <v/>
      </c>
      <c r="V1249" t="str">
        <f t="shared" si="233"/>
        <v>lx</v>
      </c>
      <c r="W1249" t="str">
        <f t="shared" si="234"/>
        <v>bk</v>
      </c>
      <c r="X1249" t="str">
        <f t="shared" si="235"/>
        <v>ho</v>
      </c>
      <c r="Y1249" t="str">
        <f t="shared" si="236"/>
        <v>b</v>
      </c>
      <c r="AA1249" t="str">
        <f t="shared" si="237"/>
        <v>const W1900JunctionCityArkansasINF751= L.marker([33.01549,-93.34218], {icon: dp_lx}).bindPopup('Junction City, Arkansas&lt;br&gt;&lt;span style=font-size:11px&gt;White 1900-44&lt;/span&gt;&lt;br&gt;INF751 non-DASS').addTo(W1900);</v>
      </c>
      <c r="AG1249" t="s">
        <v>8950</v>
      </c>
      <c r="BL1249" t="s">
        <v>6198</v>
      </c>
    </row>
    <row r="1250" spans="1:64">
      <c r="A1250" s="30" t="s">
        <v>5326</v>
      </c>
      <c r="B1250" s="31" t="s">
        <v>2385</v>
      </c>
      <c r="C1250" s="31"/>
      <c r="D1250" t="s">
        <v>3937</v>
      </c>
      <c r="F1250" s="46" t="s">
        <v>2387</v>
      </c>
      <c r="G1250" s="31" t="s">
        <v>5293</v>
      </c>
      <c r="H1250" s="31"/>
      <c r="I1250" s="51">
        <v>-93.286950000000004</v>
      </c>
      <c r="J1250" s="51">
        <v>32.014690000000002</v>
      </c>
      <c r="K1250" s="32"/>
      <c r="L1250" s="32"/>
      <c r="M1250" s="32"/>
      <c r="N1250" t="str">
        <f t="shared" si="239"/>
        <v>Coushatta, Louisiana&lt;br&gt;&lt;span style=font-size:11px&gt;White 1900-44&lt;/span&gt;&lt;br&gt;INF783 non-DASS</v>
      </c>
      <c r="O1250" t="str">
        <f t="shared" si="231"/>
        <v>W1900CoushattaLouisianaINF783</v>
      </c>
      <c r="R1250" t="str">
        <f t="shared" si="240"/>
        <v>dp</v>
      </c>
      <c r="S1250" t="str">
        <f t="shared" si="232"/>
        <v>ar</v>
      </c>
      <c r="T1250" t="str">
        <f t="shared" si="238"/>
        <v>r0</v>
      </c>
      <c r="U1250" t="str">
        <f>IF(M1250="consonant",#REF!,"")</f>
        <v/>
      </c>
      <c r="V1250" t="str">
        <f t="shared" si="233"/>
        <v>lx</v>
      </c>
      <c r="W1250" t="str">
        <f t="shared" si="234"/>
        <v>bk</v>
      </c>
      <c r="X1250" t="str">
        <f t="shared" si="235"/>
        <v>ho</v>
      </c>
      <c r="Y1250" t="str">
        <f t="shared" si="236"/>
        <v>b</v>
      </c>
      <c r="AA1250" t="str">
        <f t="shared" si="237"/>
        <v>const W1900CoushattaLouisianaINF783= L.marker([32.01469,-93.28695], {icon: dp_lx}).bindPopup('Coushatta, Louisiana&lt;br&gt;&lt;span style=font-size:11px&gt;White 1900-44&lt;/span&gt;&lt;br&gt;INF783 non-DASS').addTo(W1900);</v>
      </c>
      <c r="AG1250" t="s">
        <v>8951</v>
      </c>
      <c r="BL1250" t="s">
        <v>6199</v>
      </c>
    </row>
    <row r="1251" spans="1:64">
      <c r="A1251" s="30" t="s">
        <v>5326</v>
      </c>
      <c r="B1251" s="31" t="s">
        <v>2393</v>
      </c>
      <c r="C1251" s="31"/>
      <c r="D1251" t="s">
        <v>3937</v>
      </c>
      <c r="F1251" s="46" t="s">
        <v>2395</v>
      </c>
      <c r="G1251" s="31" t="s">
        <v>5293</v>
      </c>
      <c r="H1251" s="31"/>
      <c r="I1251" s="51">
        <v>-95.551450000000003</v>
      </c>
      <c r="J1251" s="51">
        <v>30.839459999999999</v>
      </c>
      <c r="K1251" s="32"/>
      <c r="L1251" s="32"/>
      <c r="M1251" s="32"/>
      <c r="N1251" t="str">
        <f t="shared" si="239"/>
        <v>De Ridder, Louisiana&lt;br&gt;&lt;span style=font-size:11px&gt;White 1900-44&lt;/span&gt;&lt;br&gt;INF793 non-DASS</v>
      </c>
      <c r="O1251" t="str">
        <f t="shared" ref="O1251:O1314" si="241">A1251&amp;SUBSTITUTE(SUBSTITUTE(SUBSTITUTE(F1251,".","")," ",""),"-","")&amp;SUBSTITUTE(G1251," ","")&amp;SUBSTITUTE(SUBSTITUTE(SUBSTITUTE(B1251,".","")," ",""),"-","")</f>
        <v>W1900DeRidderLouisianaINF793</v>
      </c>
      <c r="R1251" t="str">
        <f t="shared" si="240"/>
        <v>dp</v>
      </c>
      <c r="S1251" t="str">
        <f t="shared" si="232"/>
        <v>ar</v>
      </c>
      <c r="T1251" t="str">
        <f t="shared" si="238"/>
        <v>r0</v>
      </c>
      <c r="U1251" t="str">
        <f>IF(M1251="consonant",#REF!,"")</f>
        <v/>
      </c>
      <c r="V1251" t="str">
        <f t="shared" si="233"/>
        <v>lx</v>
      </c>
      <c r="W1251" t="str">
        <f t="shared" si="234"/>
        <v>bk</v>
      </c>
      <c r="X1251" t="str">
        <f t="shared" si="235"/>
        <v>ho</v>
      </c>
      <c r="Y1251" t="str">
        <f t="shared" si="236"/>
        <v>b</v>
      </c>
      <c r="AA1251" t="str">
        <f t="shared" si="237"/>
        <v>const W1900DeRidderLouisianaINF793= L.marker([30.83946,-95.55145], {icon: dp_lx}).bindPopup('De Ridder, Louisiana&lt;br&gt;&lt;span style=font-size:11px&gt;White 1900-44&lt;/span&gt;&lt;br&gt;INF793 non-DASS').addTo(W1900);</v>
      </c>
      <c r="AG1251" t="s">
        <v>8952</v>
      </c>
      <c r="BL1251" t="s">
        <v>6200</v>
      </c>
    </row>
    <row r="1252" spans="1:64">
      <c r="A1252" s="30" t="s">
        <v>5326</v>
      </c>
      <c r="B1252" s="31" t="s">
        <v>1614</v>
      </c>
      <c r="C1252" s="31"/>
      <c r="D1252" t="s">
        <v>3937</v>
      </c>
      <c r="F1252" s="46" t="s">
        <v>276</v>
      </c>
      <c r="G1252" s="31" t="s">
        <v>904</v>
      </c>
      <c r="H1252" s="31"/>
      <c r="I1252" s="51">
        <v>-84.005539999999996</v>
      </c>
      <c r="J1252" s="51">
        <v>35.045789999999997</v>
      </c>
      <c r="K1252" s="32"/>
      <c r="L1252" s="32"/>
      <c r="M1252" s="32"/>
      <c r="N1252" t="str">
        <f t="shared" si="239"/>
        <v>Chattanooga, Tennessee&lt;br&gt;&lt;span style=font-size:11px&gt;White 1900-44&lt;/span&gt;&lt;br&gt;INF053 non-DASS</v>
      </c>
      <c r="O1252" t="str">
        <f t="shared" si="241"/>
        <v>W1900ChattanoogaTennesseeINF053</v>
      </c>
      <c r="R1252" t="str">
        <f t="shared" si="240"/>
        <v>dp</v>
      </c>
      <c r="S1252" t="str">
        <f t="shared" si="232"/>
        <v>ar</v>
      </c>
      <c r="T1252" t="str">
        <f t="shared" si="238"/>
        <v>r0</v>
      </c>
      <c r="U1252" t="str">
        <f>IF(M1252="consonant",#REF!,"")</f>
        <v/>
      </c>
      <c r="V1252" t="str">
        <f t="shared" si="233"/>
        <v>lx</v>
      </c>
      <c r="W1252" t="str">
        <f t="shared" si="234"/>
        <v>bk</v>
      </c>
      <c r="X1252" t="str">
        <f t="shared" si="235"/>
        <v>ho</v>
      </c>
      <c r="Y1252" t="str">
        <f t="shared" si="236"/>
        <v>b</v>
      </c>
      <c r="AA1252" t="str">
        <f t="shared" si="237"/>
        <v>const W1900ChattanoogaTennesseeINF053= L.marker([35.04579,-84.00554], {icon: dp_lx}).bindPopup('Chattanooga, Tennessee&lt;br&gt;&lt;span style=font-size:11px&gt;White 1900-44&lt;/span&gt;&lt;br&gt;INF053 non-DASS').addTo(W1900);</v>
      </c>
      <c r="AG1252" t="s">
        <v>8953</v>
      </c>
      <c r="BL1252" t="s">
        <v>6201</v>
      </c>
    </row>
    <row r="1253" spans="1:64">
      <c r="A1253" s="30" t="s">
        <v>5326</v>
      </c>
      <c r="B1253" s="31" t="s">
        <v>2026</v>
      </c>
      <c r="C1253" s="31"/>
      <c r="D1253" t="s">
        <v>3937</v>
      </c>
      <c r="F1253" s="46" t="s">
        <v>2028</v>
      </c>
      <c r="G1253" s="31" t="s">
        <v>5289</v>
      </c>
      <c r="H1253" s="31"/>
      <c r="I1253" s="51">
        <v>-83.217740000000006</v>
      </c>
      <c r="J1253" s="51">
        <v>33.65363</v>
      </c>
      <c r="K1253" s="32"/>
      <c r="L1253" s="32"/>
      <c r="M1253" s="32"/>
      <c r="N1253" t="str">
        <f t="shared" si="239"/>
        <v>Conyers, Georgia&lt;br&gt;&lt;span style=font-size:11px&gt;White 1900-44&lt;/span&gt;&lt;br&gt;INF085 non-DASS</v>
      </c>
      <c r="O1253" t="str">
        <f t="shared" si="241"/>
        <v>W1900ConyersGeorgiaINF085</v>
      </c>
      <c r="R1253" t="str">
        <f t="shared" si="240"/>
        <v>dp</v>
      </c>
      <c r="S1253" t="str">
        <f t="shared" si="232"/>
        <v>ar</v>
      </c>
      <c r="T1253" t="str">
        <f t="shared" si="238"/>
        <v>r0</v>
      </c>
      <c r="U1253" t="str">
        <f>IF(M1253="consonant",#REF!,"")</f>
        <v/>
      </c>
      <c r="V1253" t="str">
        <f t="shared" si="233"/>
        <v>lx</v>
      </c>
      <c r="W1253" t="str">
        <f t="shared" si="234"/>
        <v>bk</v>
      </c>
      <c r="X1253" t="str">
        <f t="shared" si="235"/>
        <v>ho</v>
      </c>
      <c r="Y1253" t="str">
        <f t="shared" si="236"/>
        <v>b</v>
      </c>
      <c r="AA1253" t="str">
        <f t="shared" si="237"/>
        <v>const W1900ConyersGeorgiaINF085= L.marker([33.65363,-83.21774], {icon: dp_lx}).bindPopup('Conyers, Georgia&lt;br&gt;&lt;span style=font-size:11px&gt;White 1900-44&lt;/span&gt;&lt;br&gt;INF085 non-DASS').addTo(W1900);</v>
      </c>
      <c r="AG1253" t="s">
        <v>8954</v>
      </c>
      <c r="BL1253" t="s">
        <v>6202</v>
      </c>
    </row>
    <row r="1254" spans="1:64">
      <c r="A1254" s="30" t="s">
        <v>5326</v>
      </c>
      <c r="B1254" s="31" t="s">
        <v>1638</v>
      </c>
      <c r="C1254" s="31"/>
      <c r="D1254" t="s">
        <v>3937</v>
      </c>
      <c r="F1254" s="46" t="s">
        <v>1639</v>
      </c>
      <c r="G1254" s="31" t="s">
        <v>5289</v>
      </c>
      <c r="H1254" s="31"/>
      <c r="I1254" s="51">
        <v>-84.296440000000004</v>
      </c>
      <c r="J1254" s="51">
        <v>34.037300000000002</v>
      </c>
      <c r="K1254" s="32"/>
      <c r="L1254" s="32"/>
      <c r="M1254" s="32"/>
      <c r="N1254" t="str">
        <f t="shared" si="239"/>
        <v>Colbert, Georgia&lt;br&gt;&lt;span style=font-size:11px&gt;White 1900-44&lt;/span&gt;&lt;br&gt;INF091 non-DASS</v>
      </c>
      <c r="O1254" t="str">
        <f t="shared" si="241"/>
        <v>W1900ColbertGeorgiaINF091</v>
      </c>
      <c r="R1254" t="str">
        <f t="shared" si="240"/>
        <v>dp</v>
      </c>
      <c r="S1254" t="str">
        <f t="shared" si="232"/>
        <v>ar</v>
      </c>
      <c r="T1254" t="str">
        <f t="shared" si="238"/>
        <v>r0</v>
      </c>
      <c r="U1254" t="str">
        <f>IF(M1254="consonant",#REF!,"")</f>
        <v/>
      </c>
      <c r="V1254" t="str">
        <f t="shared" si="233"/>
        <v>lx</v>
      </c>
      <c r="W1254" t="str">
        <f t="shared" si="234"/>
        <v>bk</v>
      </c>
      <c r="X1254" t="str">
        <f t="shared" si="235"/>
        <v>ho</v>
      </c>
      <c r="Y1254" t="str">
        <f t="shared" si="236"/>
        <v>b</v>
      </c>
      <c r="AA1254" t="str">
        <f t="shared" si="237"/>
        <v>const W1900ColbertGeorgiaINF091= L.marker([34.0373,-84.29644], {icon: dp_lx}).bindPopup('Colbert, Georgia&lt;br&gt;&lt;span style=font-size:11px&gt;White 1900-44&lt;/span&gt;&lt;br&gt;INF091 non-DASS').addTo(W1900);</v>
      </c>
      <c r="AG1254" t="s">
        <v>8955</v>
      </c>
      <c r="BL1254" t="s">
        <v>6203</v>
      </c>
    </row>
    <row r="1255" spans="1:64">
      <c r="A1255" s="30" t="s">
        <v>5326</v>
      </c>
      <c r="B1255" s="31" t="s">
        <v>1649</v>
      </c>
      <c r="C1255" s="31"/>
      <c r="D1255" t="s">
        <v>3937</v>
      </c>
      <c r="F1255" s="46" t="s">
        <v>70</v>
      </c>
      <c r="G1255" s="31" t="s">
        <v>5289</v>
      </c>
      <c r="H1255" s="31"/>
      <c r="I1255" s="51">
        <v>-84.32817</v>
      </c>
      <c r="J1255" s="51">
        <v>33.773240000000001</v>
      </c>
      <c r="K1255" s="32"/>
      <c r="L1255" s="32"/>
      <c r="M1255" s="32"/>
      <c r="N1255" t="str">
        <f t="shared" si="239"/>
        <v>Atlanta, Georgia&lt;br&gt;&lt;span style=font-size:11px&gt;White 1900-44&lt;/span&gt;&lt;br&gt;INF099A non-DASS</v>
      </c>
      <c r="O1255" t="str">
        <f t="shared" si="241"/>
        <v>W1900AtlantaGeorgiaINF099A</v>
      </c>
      <c r="R1255" t="str">
        <f t="shared" si="240"/>
        <v>dp</v>
      </c>
      <c r="S1255" t="str">
        <f t="shared" si="232"/>
        <v>ar</v>
      </c>
      <c r="T1255" t="str">
        <f t="shared" si="238"/>
        <v>r0</v>
      </c>
      <c r="U1255" t="str">
        <f>IF(M1255="consonant",#REF!,"")</f>
        <v/>
      </c>
      <c r="V1255" t="str">
        <f t="shared" si="233"/>
        <v>lx</v>
      </c>
      <c r="W1255" t="str">
        <f t="shared" si="234"/>
        <v>bk</v>
      </c>
      <c r="X1255" t="str">
        <f t="shared" si="235"/>
        <v>ho</v>
      </c>
      <c r="Y1255" t="str">
        <f t="shared" si="236"/>
        <v>b</v>
      </c>
      <c r="AA1255" t="str">
        <f t="shared" si="237"/>
        <v>const W1900AtlantaGeorgiaINF099A= L.marker([33.77324,-84.32817], {icon: dp_lx}).bindPopup('Atlanta, Georgia&lt;br&gt;&lt;span style=font-size:11px&gt;White 1900-44&lt;/span&gt;&lt;br&gt;INF099A non-DASS').addTo(W1900);</v>
      </c>
      <c r="AG1255" t="s">
        <v>8956</v>
      </c>
      <c r="BL1255" t="s">
        <v>6204</v>
      </c>
    </row>
    <row r="1256" spans="1:64">
      <c r="A1256" s="30" t="s">
        <v>5326</v>
      </c>
      <c r="B1256" s="31" t="s">
        <v>1692</v>
      </c>
      <c r="C1256" s="31"/>
      <c r="D1256" t="s">
        <v>3937</v>
      </c>
      <c r="F1256" s="46" t="s">
        <v>1693</v>
      </c>
      <c r="G1256" s="31" t="s">
        <v>5289</v>
      </c>
      <c r="H1256" s="31"/>
      <c r="I1256" s="51">
        <v>-83.408860000000004</v>
      </c>
      <c r="J1256" s="51">
        <v>32.114890000000003</v>
      </c>
      <c r="K1256" s="32"/>
      <c r="L1256" s="32"/>
      <c r="M1256" s="32"/>
      <c r="N1256" t="str">
        <f t="shared" si="239"/>
        <v>Pooler, Georgia&lt;br&gt;&lt;span style=font-size:11px&gt;White 1900-44&lt;/span&gt;&lt;br&gt;INF162A non-DASS</v>
      </c>
      <c r="O1256" t="str">
        <f t="shared" si="241"/>
        <v>W1900PoolerGeorgiaINF162A</v>
      </c>
      <c r="R1256" t="str">
        <f t="shared" si="240"/>
        <v>dp</v>
      </c>
      <c r="S1256" t="str">
        <f t="shared" si="232"/>
        <v>ar</v>
      </c>
      <c r="T1256" t="str">
        <f t="shared" si="238"/>
        <v>r0</v>
      </c>
      <c r="U1256" t="str">
        <f>IF(M1256="consonant",#REF!,"")</f>
        <v/>
      </c>
      <c r="V1256" t="str">
        <f t="shared" si="233"/>
        <v>lx</v>
      </c>
      <c r="W1256" t="str">
        <f t="shared" si="234"/>
        <v>bk</v>
      </c>
      <c r="X1256" t="str">
        <f t="shared" si="235"/>
        <v>ho</v>
      </c>
      <c r="Y1256" t="str">
        <f t="shared" si="236"/>
        <v>b</v>
      </c>
      <c r="AA1256" t="str">
        <f t="shared" si="237"/>
        <v>const W1900PoolerGeorgiaINF162A= L.marker([32.11489,-83.40886], {icon: dp_lx}).bindPopup('Pooler, Georgia&lt;br&gt;&lt;span style=font-size:11px&gt;White 1900-44&lt;/span&gt;&lt;br&gt;INF162A non-DASS').addTo(W1900);</v>
      </c>
      <c r="AG1256" t="s">
        <v>8957</v>
      </c>
      <c r="BL1256" t="s">
        <v>6205</v>
      </c>
    </row>
    <row r="1257" spans="1:64">
      <c r="A1257" s="30" t="s">
        <v>5326</v>
      </c>
      <c r="B1257" s="31" t="s">
        <v>2116</v>
      </c>
      <c r="C1257" s="31"/>
      <c r="D1257" t="s">
        <v>3937</v>
      </c>
      <c r="F1257" s="46" t="s">
        <v>1982</v>
      </c>
      <c r="G1257" s="31" t="s">
        <v>5289</v>
      </c>
      <c r="H1257" s="31"/>
      <c r="I1257" s="51">
        <v>-84.156000000000006</v>
      </c>
      <c r="J1257" s="51">
        <v>31.683319999999998</v>
      </c>
      <c r="K1257" s="32"/>
      <c r="L1257" s="32"/>
      <c r="M1257" s="32"/>
      <c r="N1257" t="str">
        <f t="shared" si="239"/>
        <v>Big Creek, Georgia&lt;br&gt;&lt;span style=font-size:11px&gt;White 1900-44&lt;/span&gt;&lt;br&gt;INF183 non-DASS</v>
      </c>
      <c r="O1257" t="str">
        <f t="shared" si="241"/>
        <v>W1900BigCreekGeorgiaINF183</v>
      </c>
      <c r="R1257" t="str">
        <f t="shared" si="240"/>
        <v>dp</v>
      </c>
      <c r="S1257" t="str">
        <f t="shared" si="232"/>
        <v>ar</v>
      </c>
      <c r="T1257" t="str">
        <f t="shared" si="238"/>
        <v>r0</v>
      </c>
      <c r="U1257" t="str">
        <f>IF(M1257="consonant",#REF!,"")</f>
        <v/>
      </c>
      <c r="V1257" t="str">
        <f t="shared" si="233"/>
        <v>lx</v>
      </c>
      <c r="W1257" t="str">
        <f t="shared" si="234"/>
        <v>bk</v>
      </c>
      <c r="X1257" t="str">
        <f t="shared" si="235"/>
        <v>ho</v>
      </c>
      <c r="Y1257" t="str">
        <f t="shared" si="236"/>
        <v>b</v>
      </c>
      <c r="AA1257" t="str">
        <f t="shared" si="237"/>
        <v>const W1900BigCreekGeorgiaINF183= L.marker([31.68332,-84.156], {icon: dp_lx}).bindPopup('Big Creek, Georgia&lt;br&gt;&lt;span style=font-size:11px&gt;White 1900-44&lt;/span&gt;&lt;br&gt;INF183 non-DASS').addTo(W1900);</v>
      </c>
      <c r="AG1257" t="s">
        <v>8958</v>
      </c>
      <c r="BL1257" t="s">
        <v>6206</v>
      </c>
    </row>
    <row r="1258" spans="1:64">
      <c r="A1258" s="30" t="s">
        <v>5326</v>
      </c>
      <c r="B1258" s="31" t="s">
        <v>2119</v>
      </c>
      <c r="C1258" s="31"/>
      <c r="D1258" t="s">
        <v>3937</v>
      </c>
      <c r="F1258" s="46" t="s">
        <v>217</v>
      </c>
      <c r="G1258" s="31" t="s">
        <v>5289</v>
      </c>
      <c r="H1258" s="31"/>
      <c r="I1258" s="51">
        <v>-84.575620000000001</v>
      </c>
      <c r="J1258" s="51">
        <v>31.580400000000001</v>
      </c>
      <c r="K1258" s="32"/>
      <c r="L1258" s="32"/>
      <c r="M1258" s="32"/>
      <c r="N1258" t="str">
        <f t="shared" si="239"/>
        <v>Albany, Georgia&lt;br&gt;&lt;span style=font-size:11px&gt;White 1900-44&lt;/span&gt;&lt;br&gt;INF190 non-DASS</v>
      </c>
      <c r="O1258" t="str">
        <f t="shared" si="241"/>
        <v>W1900AlbanyGeorgiaINF190</v>
      </c>
      <c r="R1258" t="str">
        <f t="shared" si="240"/>
        <v>dp</v>
      </c>
      <c r="S1258" t="str">
        <f t="shared" si="232"/>
        <v>ar</v>
      </c>
      <c r="T1258" t="str">
        <f t="shared" si="238"/>
        <v>r0</v>
      </c>
      <c r="U1258" t="str">
        <f>IF(M1258="consonant",#REF!,"")</f>
        <v/>
      </c>
      <c r="V1258" t="str">
        <f t="shared" si="233"/>
        <v>lx</v>
      </c>
      <c r="W1258" t="str">
        <f t="shared" si="234"/>
        <v>bk</v>
      </c>
      <c r="X1258" t="str">
        <f t="shared" si="235"/>
        <v>ho</v>
      </c>
      <c r="Y1258" t="str">
        <f t="shared" si="236"/>
        <v>b</v>
      </c>
      <c r="AA1258" t="str">
        <f t="shared" si="237"/>
        <v>const W1900AlbanyGeorgiaINF190= L.marker([31.5804,-84.57562], {icon: dp_lx}).bindPopup('Albany, Georgia&lt;br&gt;&lt;span style=font-size:11px&gt;White 1900-44&lt;/span&gt;&lt;br&gt;INF190 non-DASS').addTo(W1900);</v>
      </c>
      <c r="AG1258" t="s">
        <v>8959</v>
      </c>
      <c r="BL1258" t="s">
        <v>6207</v>
      </c>
    </row>
    <row r="1259" spans="1:64">
      <c r="A1259" s="30" t="s">
        <v>5326</v>
      </c>
      <c r="B1259" s="31" t="s">
        <v>1726</v>
      </c>
      <c r="C1259" s="31"/>
      <c r="D1259" t="s">
        <v>3937</v>
      </c>
      <c r="F1259" s="46" t="s">
        <v>1336</v>
      </c>
      <c r="G1259" s="31" t="s">
        <v>5289</v>
      </c>
      <c r="H1259" s="31"/>
      <c r="I1259" s="51">
        <v>-87.672799999999995</v>
      </c>
      <c r="J1259" s="51">
        <v>30.906140000000001</v>
      </c>
      <c r="K1259" s="32"/>
      <c r="L1259" s="32"/>
      <c r="M1259" s="32"/>
      <c r="N1259" t="str">
        <f t="shared" si="239"/>
        <v>Bainbridge, Georgia&lt;br&gt;&lt;span style=font-size:11px&gt;White 1900-44&lt;/span&gt;&lt;br&gt;INF219 non-DASS</v>
      </c>
      <c r="O1259" t="str">
        <f t="shared" si="241"/>
        <v>W1900BainbridgeGeorgiaINF219</v>
      </c>
      <c r="R1259" t="str">
        <f t="shared" si="240"/>
        <v>dp</v>
      </c>
      <c r="S1259" t="str">
        <f t="shared" si="232"/>
        <v>ar</v>
      </c>
      <c r="T1259" t="str">
        <f t="shared" si="238"/>
        <v>r0</v>
      </c>
      <c r="U1259" t="str">
        <f>IF(M1259="consonant",#REF!,"")</f>
        <v/>
      </c>
      <c r="V1259" t="str">
        <f t="shared" si="233"/>
        <v>lx</v>
      </c>
      <c r="W1259" t="str">
        <f t="shared" si="234"/>
        <v>bk</v>
      </c>
      <c r="X1259" t="str">
        <f t="shared" si="235"/>
        <v>ho</v>
      </c>
      <c r="Y1259" t="str">
        <f t="shared" si="236"/>
        <v>b</v>
      </c>
      <c r="AA1259" t="str">
        <f t="shared" si="237"/>
        <v>const W1900BainbridgeGeorgiaINF219= L.marker([30.90614,-87.6728], {icon: dp_lx}).bindPopup('Bainbridge, Georgia&lt;br&gt;&lt;span style=font-size:11px&gt;White 1900-44&lt;/span&gt;&lt;br&gt;INF219 non-DASS').addTo(W1900);</v>
      </c>
      <c r="AG1259" t="s">
        <v>8960</v>
      </c>
      <c r="BL1259" t="s">
        <v>6208</v>
      </c>
    </row>
    <row r="1260" spans="1:64">
      <c r="A1260" s="30" t="s">
        <v>5326</v>
      </c>
      <c r="B1260" s="31" t="s">
        <v>1771</v>
      </c>
      <c r="C1260" s="31"/>
      <c r="D1260" t="s">
        <v>3937</v>
      </c>
      <c r="F1260" s="46" t="s">
        <v>990</v>
      </c>
      <c r="G1260" s="31" t="s">
        <v>5298</v>
      </c>
      <c r="H1260" s="31"/>
      <c r="I1260" s="51">
        <v>-86.168599999999998</v>
      </c>
      <c r="J1260" s="51">
        <v>34.792789999999997</v>
      </c>
      <c r="K1260" s="32"/>
      <c r="L1260" s="32"/>
      <c r="M1260" s="32"/>
      <c r="N1260" t="str">
        <f t="shared" si="239"/>
        <v>Florence, Alabama&lt;br&gt;&lt;span style=font-size:11px&gt;White 1900-44&lt;/span&gt;&lt;br&gt;INF350B non-DASS</v>
      </c>
      <c r="O1260" t="str">
        <f t="shared" si="241"/>
        <v>W1900FlorenceAlabamaINF350B</v>
      </c>
      <c r="R1260" t="str">
        <f t="shared" si="240"/>
        <v>dp</v>
      </c>
      <c r="S1260" t="str">
        <f t="shared" ref="S1260:S1323" si="242">IF(A1260="W1700","na",IF(OR(M1260="Carib",M1260="NYC",M1260="ENE"),"au",IF(M1260="CAN","ao","ar")))</f>
        <v>ar</v>
      </c>
      <c r="T1260" t="str">
        <f t="shared" si="238"/>
        <v>r0</v>
      </c>
      <c r="U1260" t="str">
        <f>IF(M1260="consonant",#REF!,"")</f>
        <v/>
      </c>
      <c r="V1260" t="str">
        <f t="shared" ref="V1260:V1323" si="243">IF(OR(M1260="W",M1260="M",M1260="ENE"),"we",IF(OR(M1260="MA",M1260="NYC",M1260="OH"),"sa1",IF(OR(M1260="OS",M1260="LAGS_SSE",M1260="Speaker _S",M1260="PADS_SSE"),"sl","lx")))</f>
        <v>lx</v>
      </c>
      <c r="W1260" t="str">
        <f t="shared" ref="W1260:W1323" si="244">IF(OR(M1260="S",M1260="M"),"fr",IF(OR(M1260="W"),"ce","bk"))</f>
        <v>bk</v>
      </c>
      <c r="X1260" t="str">
        <f t="shared" ref="X1260:X1323" si="245">IF(T1260="","",IF(OR(A1260="W1900",A1260="W1950",A1260="W1970"),"ho","un"))</f>
        <v>ho</v>
      </c>
      <c r="Y1260" t="str">
        <f t="shared" ref="Y1260:Y1323" si="246">IF(D1260="LAGS","a","b")</f>
        <v>b</v>
      </c>
      <c r="AA1260" t="str">
        <f t="shared" si="237"/>
        <v>const W1900FlorenceAlabamaINF350B= L.marker([34.79279,-86.1686], {icon: dp_lx}).bindPopup('Florence, Alabama&lt;br&gt;&lt;span style=font-size:11px&gt;White 1900-44&lt;/span&gt;&lt;br&gt;INF350B non-DASS').addTo(W1900);</v>
      </c>
      <c r="AG1260" t="s">
        <v>8961</v>
      </c>
      <c r="BL1260" t="s">
        <v>6209</v>
      </c>
    </row>
    <row r="1261" spans="1:64">
      <c r="A1261" s="30" t="s">
        <v>5326</v>
      </c>
      <c r="B1261" s="31" t="s">
        <v>1773</v>
      </c>
      <c r="C1261" s="31"/>
      <c r="D1261" t="s">
        <v>3937</v>
      </c>
      <c r="F1261" s="46" t="s">
        <v>1774</v>
      </c>
      <c r="G1261" s="31" t="s">
        <v>5298</v>
      </c>
      <c r="H1261" s="31"/>
      <c r="I1261" s="51">
        <v>-87.221540000000005</v>
      </c>
      <c r="J1261" s="51">
        <v>34.528979999999997</v>
      </c>
      <c r="K1261" s="32"/>
      <c r="L1261" s="32"/>
      <c r="M1261" s="32"/>
      <c r="N1261" t="str">
        <f t="shared" si="239"/>
        <v>Preston, Alabama&lt;br&gt;&lt;span style=font-size:11px&gt;White 1900-44&lt;/span&gt;&lt;br&gt;INF354 non-DASS</v>
      </c>
      <c r="O1261" t="str">
        <f t="shared" si="241"/>
        <v>W1900PrestonAlabamaINF354</v>
      </c>
      <c r="R1261" t="str">
        <f t="shared" si="240"/>
        <v>dp</v>
      </c>
      <c r="S1261" t="str">
        <f t="shared" si="242"/>
        <v>ar</v>
      </c>
      <c r="T1261" t="str">
        <f t="shared" si="238"/>
        <v>r0</v>
      </c>
      <c r="U1261" t="str">
        <f>IF(M1261="consonant",#REF!,"")</f>
        <v/>
      </c>
      <c r="V1261" t="str">
        <f t="shared" si="243"/>
        <v>lx</v>
      </c>
      <c r="W1261" t="str">
        <f t="shared" si="244"/>
        <v>bk</v>
      </c>
      <c r="X1261" t="str">
        <f t="shared" si="245"/>
        <v>ho</v>
      </c>
      <c r="Y1261" t="str">
        <f t="shared" si="246"/>
        <v>b</v>
      </c>
      <c r="AA1261" t="str">
        <f t="shared" si="237"/>
        <v>const W1900PrestonAlabamaINF354= L.marker([34.52898,-87.22154], {icon: dp_lx}).bindPopup('Preston, Alabama&lt;br&gt;&lt;span style=font-size:11px&gt;White 1900-44&lt;/span&gt;&lt;br&gt;INF354 non-DASS').addTo(W1900);</v>
      </c>
      <c r="AG1261" t="s">
        <v>8962</v>
      </c>
      <c r="BL1261" t="s">
        <v>6210</v>
      </c>
    </row>
    <row r="1262" spans="1:64">
      <c r="A1262" s="30" t="s">
        <v>5326</v>
      </c>
      <c r="B1262" s="31" t="s">
        <v>2235</v>
      </c>
      <c r="C1262" s="31"/>
      <c r="D1262" t="s">
        <v>3937</v>
      </c>
      <c r="F1262" s="46" t="s">
        <v>2237</v>
      </c>
      <c r="G1262" s="31" t="s">
        <v>5298</v>
      </c>
      <c r="H1262" s="31"/>
      <c r="I1262" s="51">
        <v>-85.301929999999999</v>
      </c>
      <c r="J1262" s="51">
        <v>32.676580000000001</v>
      </c>
      <c r="K1262" s="32"/>
      <c r="L1262" s="32"/>
      <c r="M1262" s="32"/>
      <c r="N1262" t="str">
        <f t="shared" si="239"/>
        <v>Sprott, Alabama&lt;br&gt;&lt;span style=font-size:11px&gt;White 1900-44&lt;/span&gt;&lt;br&gt;INF402 non-DASS</v>
      </c>
      <c r="O1262" t="str">
        <f t="shared" si="241"/>
        <v>W1900SprottAlabamaINF402</v>
      </c>
      <c r="R1262" t="str">
        <f t="shared" si="240"/>
        <v>dp</v>
      </c>
      <c r="S1262" t="str">
        <f t="shared" si="242"/>
        <v>ar</v>
      </c>
      <c r="T1262" t="str">
        <f t="shared" si="238"/>
        <v>r0</v>
      </c>
      <c r="U1262" t="str">
        <f>IF(M1262="consonant",#REF!,"")</f>
        <v/>
      </c>
      <c r="V1262" t="str">
        <f t="shared" si="243"/>
        <v>lx</v>
      </c>
      <c r="W1262" t="str">
        <f t="shared" si="244"/>
        <v>bk</v>
      </c>
      <c r="X1262" t="str">
        <f t="shared" si="245"/>
        <v>ho</v>
      </c>
      <c r="Y1262" t="str">
        <f t="shared" si="246"/>
        <v>b</v>
      </c>
      <c r="AA1262" t="str">
        <f t="shared" si="237"/>
        <v>const W1900SprottAlabamaINF402= L.marker([32.67658,-85.30193], {icon: dp_lx}).bindPopup('Sprott, Alabama&lt;br&gt;&lt;span style=font-size:11px&gt;White 1900-44&lt;/span&gt;&lt;br&gt;INF402 non-DASS').addTo(W1900);</v>
      </c>
      <c r="AG1262" t="s">
        <v>8963</v>
      </c>
      <c r="BL1262" t="s">
        <v>6211</v>
      </c>
    </row>
    <row r="1263" spans="1:64">
      <c r="A1263" s="30" t="s">
        <v>5326</v>
      </c>
      <c r="B1263" s="31" t="s">
        <v>1828</v>
      </c>
      <c r="C1263" s="31"/>
      <c r="D1263" t="s">
        <v>3937</v>
      </c>
      <c r="F1263" s="46" t="s">
        <v>61</v>
      </c>
      <c r="G1263" s="31" t="s">
        <v>5304</v>
      </c>
      <c r="H1263" s="31"/>
      <c r="I1263" s="51">
        <v>-88.706990000000005</v>
      </c>
      <c r="J1263" s="51">
        <v>30.420819999999999</v>
      </c>
      <c r="K1263" s="32"/>
      <c r="L1263" s="32"/>
      <c r="M1263" s="32"/>
      <c r="N1263" t="str">
        <f t="shared" si="239"/>
        <v>Pensacola, Florida&lt;br&gt;&lt;span style=font-size:11px&gt;White 1900-44&lt;/span&gt;&lt;br&gt;INF471 non-DASS</v>
      </c>
      <c r="O1263" t="str">
        <f t="shared" si="241"/>
        <v>W1900PensacolaFloridaINF471</v>
      </c>
      <c r="R1263" t="str">
        <f t="shared" si="240"/>
        <v>dp</v>
      </c>
      <c r="S1263" t="str">
        <f t="shared" si="242"/>
        <v>ar</v>
      </c>
      <c r="T1263" t="str">
        <f t="shared" si="238"/>
        <v>r0</v>
      </c>
      <c r="U1263" t="str">
        <f>IF(M1263="consonant",#REF!,"")</f>
        <v/>
      </c>
      <c r="V1263" t="str">
        <f t="shared" si="243"/>
        <v>lx</v>
      </c>
      <c r="W1263" t="str">
        <f t="shared" si="244"/>
        <v>bk</v>
      </c>
      <c r="X1263" t="str">
        <f t="shared" si="245"/>
        <v>ho</v>
      </c>
      <c r="Y1263" t="str">
        <f t="shared" si="246"/>
        <v>b</v>
      </c>
      <c r="AA1263" t="str">
        <f t="shared" si="237"/>
        <v>const W1900PensacolaFloridaINF471= L.marker([30.42082,-88.70699], {icon: dp_lx}).bindPopup('Pensacola, Florida&lt;br&gt;&lt;span style=font-size:11px&gt;White 1900-44&lt;/span&gt;&lt;br&gt;INF471 non-DASS').addTo(W1900);</v>
      </c>
      <c r="AG1263" t="s">
        <v>8964</v>
      </c>
      <c r="BL1263" t="s">
        <v>6212</v>
      </c>
    </row>
    <row r="1264" spans="1:64">
      <c r="A1264" s="30" t="s">
        <v>5326</v>
      </c>
      <c r="B1264" s="31" t="s">
        <v>2293</v>
      </c>
      <c r="C1264" s="31"/>
      <c r="D1264" t="s">
        <v>3937</v>
      </c>
      <c r="F1264" s="46" t="s">
        <v>2294</v>
      </c>
      <c r="G1264" s="31" t="s">
        <v>1505</v>
      </c>
      <c r="H1264" s="31"/>
      <c r="I1264" s="51">
        <v>-90.336920000000006</v>
      </c>
      <c r="J1264" s="51">
        <v>34.257460000000002</v>
      </c>
      <c r="K1264" s="32"/>
      <c r="L1264" s="32"/>
      <c r="M1264" s="32"/>
      <c r="N1264" t="str">
        <f t="shared" si="239"/>
        <v>Tupelo, Mississippi&lt;br&gt;&lt;span style=font-size:11px&gt;White 1900-44&lt;/span&gt;&lt;br&gt;INF535 non-DASS</v>
      </c>
      <c r="O1264" t="str">
        <f t="shared" si="241"/>
        <v>W1900TupeloMississippiINF535</v>
      </c>
      <c r="R1264" t="str">
        <f t="shared" si="240"/>
        <v>dp</v>
      </c>
      <c r="S1264" t="str">
        <f t="shared" si="242"/>
        <v>ar</v>
      </c>
      <c r="T1264" t="str">
        <f t="shared" si="238"/>
        <v>r0</v>
      </c>
      <c r="U1264" t="str">
        <f>IF(M1264="consonant",#REF!,"")</f>
        <v/>
      </c>
      <c r="V1264" t="str">
        <f t="shared" si="243"/>
        <v>lx</v>
      </c>
      <c r="W1264" t="str">
        <f t="shared" si="244"/>
        <v>bk</v>
      </c>
      <c r="X1264" t="str">
        <f t="shared" si="245"/>
        <v>ho</v>
      </c>
      <c r="Y1264" t="str">
        <f t="shared" si="246"/>
        <v>b</v>
      </c>
      <c r="AA1264" t="str">
        <f t="shared" si="237"/>
        <v>const W1900TupeloMississippiINF535= L.marker([34.25746,-90.33692], {icon: dp_lx}).bindPopup('Tupelo, Mississippi&lt;br&gt;&lt;span style=font-size:11px&gt;White 1900-44&lt;/span&gt;&lt;br&gt;INF535 non-DASS').addTo(W1900);</v>
      </c>
      <c r="AG1264" t="s">
        <v>8965</v>
      </c>
      <c r="BL1264" t="s">
        <v>6213</v>
      </c>
    </row>
    <row r="1265" spans="1:64">
      <c r="A1265" s="30" t="s">
        <v>5326</v>
      </c>
      <c r="B1265" s="31" t="s">
        <v>1861</v>
      </c>
      <c r="C1265" s="31"/>
      <c r="D1265" t="s">
        <v>3937</v>
      </c>
      <c r="F1265" s="46" t="s">
        <v>1477</v>
      </c>
      <c r="G1265" s="31" t="s">
        <v>1505</v>
      </c>
      <c r="H1265" s="31"/>
      <c r="I1265" s="51">
        <v>-89.781599999999997</v>
      </c>
      <c r="J1265" s="51">
        <v>32.959330000000001</v>
      </c>
      <c r="K1265" s="32"/>
      <c r="L1265" s="32"/>
      <c r="M1265" s="32"/>
      <c r="N1265" t="str">
        <f t="shared" si="239"/>
        <v>Pleasant Hill, Mississippi&lt;br&gt;&lt;span style=font-size:11px&gt;White 1900-44&lt;/span&gt;&lt;br&gt;INF574 non-DASS</v>
      </c>
      <c r="O1265" t="str">
        <f t="shared" si="241"/>
        <v>W1900PleasantHillMississippiINF574</v>
      </c>
      <c r="R1265" t="str">
        <f t="shared" si="240"/>
        <v>dp</v>
      </c>
      <c r="S1265" t="str">
        <f t="shared" si="242"/>
        <v>ar</v>
      </c>
      <c r="T1265" t="str">
        <f t="shared" si="238"/>
        <v>r0</v>
      </c>
      <c r="U1265" t="str">
        <f>IF(M1265="consonant",#REF!,"")</f>
        <v/>
      </c>
      <c r="V1265" t="str">
        <f t="shared" si="243"/>
        <v>lx</v>
      </c>
      <c r="W1265" t="str">
        <f t="shared" si="244"/>
        <v>bk</v>
      </c>
      <c r="X1265" t="str">
        <f t="shared" si="245"/>
        <v>ho</v>
      </c>
      <c r="Y1265" t="str">
        <f t="shared" si="246"/>
        <v>b</v>
      </c>
      <c r="AA1265" t="str">
        <f t="shared" si="237"/>
        <v>const W1900PleasantHillMississippiINF574= L.marker([32.95933,-89.7816], {icon: dp_lx}).bindPopup('Pleasant Hill, Mississippi&lt;br&gt;&lt;span style=font-size:11px&gt;White 1900-44&lt;/span&gt;&lt;br&gt;INF574 non-DASS').addTo(W1900);</v>
      </c>
      <c r="AG1265" t="s">
        <v>8966</v>
      </c>
      <c r="BL1265" t="s">
        <v>6214</v>
      </c>
    </row>
    <row r="1266" spans="1:64">
      <c r="A1266" s="30" t="s">
        <v>5326</v>
      </c>
      <c r="B1266" s="31" t="s">
        <v>1920</v>
      </c>
      <c r="C1266" s="31"/>
      <c r="D1266" t="s">
        <v>3937</v>
      </c>
      <c r="F1266" s="46" t="s">
        <v>1921</v>
      </c>
      <c r="G1266" s="31" t="s">
        <v>2751</v>
      </c>
      <c r="H1266" s="31"/>
      <c r="I1266" s="51">
        <v>-96.848759999999999</v>
      </c>
      <c r="J1266" s="51">
        <v>34.583440000000003</v>
      </c>
      <c r="K1266" s="32"/>
      <c r="L1266" s="32"/>
      <c r="M1266" s="32"/>
      <c r="N1266" t="str">
        <f t="shared" si="239"/>
        <v>Mena, Arkansas&lt;br&gt;&lt;span style=font-size:11px&gt;White 1900-44&lt;/span&gt;&lt;br&gt;INF736 non-DASS</v>
      </c>
      <c r="O1266" t="str">
        <f t="shared" si="241"/>
        <v>W1900MenaArkansasINF736</v>
      </c>
      <c r="R1266" t="str">
        <f t="shared" si="240"/>
        <v>dp</v>
      </c>
      <c r="S1266" t="str">
        <f t="shared" si="242"/>
        <v>ar</v>
      </c>
      <c r="T1266" t="str">
        <f t="shared" si="238"/>
        <v>r0</v>
      </c>
      <c r="U1266" t="str">
        <f>IF(M1266="consonant",#REF!,"")</f>
        <v/>
      </c>
      <c r="V1266" t="str">
        <f t="shared" si="243"/>
        <v>lx</v>
      </c>
      <c r="W1266" t="str">
        <f t="shared" si="244"/>
        <v>bk</v>
      </c>
      <c r="X1266" t="str">
        <f t="shared" si="245"/>
        <v>ho</v>
      </c>
      <c r="Y1266" t="str">
        <f t="shared" si="246"/>
        <v>b</v>
      </c>
      <c r="AA1266" t="str">
        <f t="shared" si="237"/>
        <v>const W1900MenaArkansasINF736= L.marker([34.58344,-96.84876], {icon: dp_lx}).bindPopup('Mena, Arkansas&lt;br&gt;&lt;span style=font-size:11px&gt;White 1900-44&lt;/span&gt;&lt;br&gt;INF736 non-DASS').addTo(W1900);</v>
      </c>
      <c r="AG1266" t="s">
        <v>8967</v>
      </c>
      <c r="BL1266" t="s">
        <v>6215</v>
      </c>
    </row>
    <row r="1267" spans="1:64">
      <c r="A1267" s="30" t="s">
        <v>5326</v>
      </c>
      <c r="B1267" s="31" t="s">
        <v>1958</v>
      </c>
      <c r="C1267" s="31"/>
      <c r="D1267" t="s">
        <v>3937</v>
      </c>
      <c r="F1267" s="46" t="s">
        <v>394</v>
      </c>
      <c r="G1267" s="31" t="s">
        <v>5294</v>
      </c>
      <c r="H1267" s="31"/>
      <c r="I1267" s="51">
        <v>-98.497389999999996</v>
      </c>
      <c r="J1267" s="51">
        <v>30.075030000000002</v>
      </c>
      <c r="K1267" s="32"/>
      <c r="L1267" s="32"/>
      <c r="M1267" s="32"/>
      <c r="N1267" t="str">
        <f t="shared" si="239"/>
        <v>Beaumont, Texas&lt;br&gt;&lt;span style=font-size:11px&gt;White 1900-44&lt;/span&gt;&lt;br&gt;INF861 non-DASS</v>
      </c>
      <c r="O1267" t="str">
        <f t="shared" si="241"/>
        <v>W1900BeaumontTexasINF861</v>
      </c>
      <c r="R1267" t="str">
        <f t="shared" si="240"/>
        <v>dp</v>
      </c>
      <c r="S1267" t="str">
        <f t="shared" si="242"/>
        <v>ar</v>
      </c>
      <c r="T1267" t="str">
        <f t="shared" si="238"/>
        <v>r0</v>
      </c>
      <c r="U1267" t="str">
        <f>IF(M1267="consonant",#REF!,"")</f>
        <v/>
      </c>
      <c r="V1267" t="str">
        <f t="shared" si="243"/>
        <v>lx</v>
      </c>
      <c r="W1267" t="str">
        <f t="shared" si="244"/>
        <v>bk</v>
      </c>
      <c r="X1267" t="str">
        <f t="shared" si="245"/>
        <v>ho</v>
      </c>
      <c r="Y1267" t="str">
        <f t="shared" si="246"/>
        <v>b</v>
      </c>
      <c r="AA1267" t="str">
        <f t="shared" si="237"/>
        <v>const W1900BeaumontTexasINF861= L.marker([30.07503,-98.49739], {icon: dp_lx}).bindPopup('Beaumont, Texas&lt;br&gt;&lt;span style=font-size:11px&gt;White 1900-44&lt;/span&gt;&lt;br&gt;INF861 non-DASS').addTo(W1900);</v>
      </c>
      <c r="AG1267" t="s">
        <v>8968</v>
      </c>
      <c r="BL1267" t="s">
        <v>6216</v>
      </c>
    </row>
    <row r="1268" spans="1:64">
      <c r="A1268" s="30" t="s">
        <v>5326</v>
      </c>
      <c r="B1268" s="31" t="s">
        <v>1967</v>
      </c>
      <c r="C1268" s="31"/>
      <c r="D1268" t="s">
        <v>3937</v>
      </c>
      <c r="F1268" s="46" t="s">
        <v>284</v>
      </c>
      <c r="G1268" s="31" t="s">
        <v>5294</v>
      </c>
      <c r="H1268" s="31"/>
      <c r="I1268" s="51">
        <v>-82.544479999999993</v>
      </c>
      <c r="J1268" s="51">
        <v>29.425180000000001</v>
      </c>
      <c r="K1268" s="32"/>
      <c r="L1268" s="32"/>
      <c r="M1268" s="32"/>
      <c r="N1268" t="str">
        <f t="shared" si="239"/>
        <v>San Antonio, Texas&lt;br&gt;&lt;span style=font-size:11px&gt;White 1900-44&lt;/span&gt;&lt;br&gt;INF887 non-DASS</v>
      </c>
      <c r="O1268" t="str">
        <f t="shared" si="241"/>
        <v>W1900SanAntonioTexasINF887</v>
      </c>
      <c r="R1268" t="str">
        <f t="shared" si="240"/>
        <v>dp</v>
      </c>
      <c r="S1268" t="str">
        <f t="shared" si="242"/>
        <v>ar</v>
      </c>
      <c r="T1268" t="str">
        <f t="shared" si="238"/>
        <v>r0</v>
      </c>
      <c r="U1268" t="str">
        <f>IF(M1268="consonant",#REF!,"")</f>
        <v/>
      </c>
      <c r="V1268" t="str">
        <f t="shared" si="243"/>
        <v>lx</v>
      </c>
      <c r="W1268" t="str">
        <f t="shared" si="244"/>
        <v>bk</v>
      </c>
      <c r="X1268" t="str">
        <f t="shared" si="245"/>
        <v>ho</v>
      </c>
      <c r="Y1268" t="str">
        <f t="shared" si="246"/>
        <v>b</v>
      </c>
      <c r="AA1268" t="str">
        <f t="shared" si="237"/>
        <v>const W1900SanAntonioTexasINF887= L.marker([29.42518,-82.54448], {icon: dp_lx}).bindPopup('San Antonio, Texas&lt;br&gt;&lt;span style=font-size:11px&gt;White 1900-44&lt;/span&gt;&lt;br&gt;INF887 non-DASS').addTo(W1900);</v>
      </c>
      <c r="AG1268" t="s">
        <v>8969</v>
      </c>
      <c r="BL1268" t="s">
        <v>6217</v>
      </c>
    </row>
    <row r="1269" spans="1:64">
      <c r="A1269" s="30" t="s">
        <v>5326</v>
      </c>
      <c r="B1269" s="31" t="s">
        <v>2450</v>
      </c>
      <c r="C1269" s="31"/>
      <c r="D1269" t="s">
        <v>3937</v>
      </c>
      <c r="F1269" s="46" t="s">
        <v>2118</v>
      </c>
      <c r="G1269" s="31" t="s">
        <v>904</v>
      </c>
      <c r="H1269" s="31"/>
      <c r="I1269" s="51">
        <v>-85.181269999999998</v>
      </c>
      <c r="J1269" s="51">
        <v>36.293610000000001</v>
      </c>
      <c r="K1269" s="32"/>
      <c r="L1269" s="32"/>
      <c r="M1269" s="32"/>
      <c r="N1269" t="str">
        <f t="shared" si="239"/>
        <v>Leesburg, Tennessee&lt;br&gt;&lt;span style=font-size:11px&gt;White 1900-44&lt;/span&gt;&lt;br&gt;INF009 non-DASS</v>
      </c>
      <c r="O1269" t="str">
        <f t="shared" si="241"/>
        <v>W1900LeesburgTennesseeINF009</v>
      </c>
      <c r="R1269" t="str">
        <f t="shared" si="240"/>
        <v>dp</v>
      </c>
      <c r="S1269" t="str">
        <f t="shared" si="242"/>
        <v>ar</v>
      </c>
      <c r="T1269" t="str">
        <f t="shared" si="238"/>
        <v>r0</v>
      </c>
      <c r="U1269" t="str">
        <f>IF(M1269="consonant",#REF!,"")</f>
        <v/>
      </c>
      <c r="V1269" t="str">
        <f t="shared" si="243"/>
        <v>lx</v>
      </c>
      <c r="W1269" t="str">
        <f t="shared" si="244"/>
        <v>bk</v>
      </c>
      <c r="X1269" t="str">
        <f t="shared" si="245"/>
        <v>ho</v>
      </c>
      <c r="Y1269" t="str">
        <f t="shared" si="246"/>
        <v>b</v>
      </c>
      <c r="AA1269" t="str">
        <f t="shared" ref="AA1269:AA1332" si="247">IF(OR(R1269="",V1269=""),"",IF(I1269="","","const "&amp;O1269&amp;"= L.marker(["&amp;J1269&amp;","&amp;I1269&amp;"], {icon: "&amp;R1269&amp;"_"&amp;V1269&amp;"}).bindPopup('"&amp;N1269&amp;"').addTo("&amp;A1269&amp;");"))</f>
        <v>const W1900LeesburgTennesseeINF009= L.marker([36.29361,-85.18127], {icon: dp_lx}).bindPopup('Leesburg, Tennessee&lt;br&gt;&lt;span style=font-size:11px&gt;White 1900-44&lt;/span&gt;&lt;br&gt;INF009 non-DASS').addTo(W1900);</v>
      </c>
      <c r="AG1269" t="s">
        <v>8970</v>
      </c>
      <c r="BL1269" t="s">
        <v>6218</v>
      </c>
    </row>
    <row r="1270" spans="1:64">
      <c r="A1270" s="30" t="s">
        <v>5326</v>
      </c>
      <c r="B1270" s="31" t="s">
        <v>1617</v>
      </c>
      <c r="C1270" s="31"/>
      <c r="D1270" t="s">
        <v>3937</v>
      </c>
      <c r="F1270" s="46" t="s">
        <v>1618</v>
      </c>
      <c r="G1270" s="31" t="s">
        <v>904</v>
      </c>
      <c r="H1270" s="31"/>
      <c r="I1270" s="51">
        <v>-85.388840000000002</v>
      </c>
      <c r="J1270" s="51">
        <v>35.169550000000001</v>
      </c>
      <c r="K1270" s="32"/>
      <c r="L1270" s="32"/>
      <c r="M1270" s="32"/>
      <c r="N1270" t="str">
        <f t="shared" si="239"/>
        <v>Hixson, Tennessee&lt;br&gt;&lt;span style=font-size:11px&gt;White 1900-44&lt;/span&gt;&lt;br&gt;INF056 non-DASS</v>
      </c>
      <c r="O1270" t="str">
        <f t="shared" si="241"/>
        <v>W1900HixsonTennesseeINF056</v>
      </c>
      <c r="R1270" t="str">
        <f t="shared" si="240"/>
        <v>dp</v>
      </c>
      <c r="S1270" t="str">
        <f t="shared" si="242"/>
        <v>ar</v>
      </c>
      <c r="T1270" t="str">
        <f t="shared" ref="T1270:T1333" si="248">IF(M1270="rhot","",IF(M1270="AAE_7R","r7",IF(AND(D1270="(Labov et al, 2003)",M1270="W"),"r3","r0")))</f>
        <v>r0</v>
      </c>
      <c r="U1270" t="str">
        <f>IF(M1270="consonant",#REF!,"")</f>
        <v/>
      </c>
      <c r="V1270" t="str">
        <f t="shared" si="243"/>
        <v>lx</v>
      </c>
      <c r="W1270" t="str">
        <f t="shared" si="244"/>
        <v>bk</v>
      </c>
      <c r="X1270" t="str">
        <f t="shared" si="245"/>
        <v>ho</v>
      </c>
      <c r="Y1270" t="str">
        <f t="shared" si="246"/>
        <v>b</v>
      </c>
      <c r="AA1270" t="str">
        <f t="shared" si="247"/>
        <v>const W1900HixsonTennesseeINF056= L.marker([35.16955,-85.38884], {icon: dp_lx}).bindPopup('Hixson, Tennessee&lt;br&gt;&lt;span style=font-size:11px&gt;White 1900-44&lt;/span&gt;&lt;br&gt;INF056 non-DASS').addTo(W1900);</v>
      </c>
      <c r="AG1270" t="s">
        <v>8971</v>
      </c>
      <c r="BL1270" t="s">
        <v>6219</v>
      </c>
    </row>
    <row r="1271" spans="1:64">
      <c r="A1271" s="30" t="s">
        <v>5326</v>
      </c>
      <c r="B1271" s="31" t="s">
        <v>1643</v>
      </c>
      <c r="C1271" s="31"/>
      <c r="D1271" t="s">
        <v>3937</v>
      </c>
      <c r="F1271" s="46" t="s">
        <v>1645</v>
      </c>
      <c r="G1271" s="31" t="s">
        <v>5289</v>
      </c>
      <c r="H1271" s="31"/>
      <c r="I1271" s="51">
        <v>-84.440449999999998</v>
      </c>
      <c r="J1271" s="51">
        <v>33.74248</v>
      </c>
      <c r="K1271" s="32"/>
      <c r="L1271" s="32"/>
      <c r="M1271" s="32"/>
      <c r="N1271" t="str">
        <f t="shared" si="239"/>
        <v>Walnut Grove, Georgia&lt;br&gt;&lt;span style=font-size:11px&gt;White 1900-44&lt;/span&gt;&lt;br&gt;INF093B non-DASS</v>
      </c>
      <c r="O1271" t="str">
        <f t="shared" si="241"/>
        <v>W1900WalnutGroveGeorgiaINF093B</v>
      </c>
      <c r="R1271" t="str">
        <f t="shared" si="240"/>
        <v>dp</v>
      </c>
      <c r="S1271" t="str">
        <f t="shared" si="242"/>
        <v>ar</v>
      </c>
      <c r="T1271" t="str">
        <f t="shared" si="248"/>
        <v>r0</v>
      </c>
      <c r="U1271" t="str">
        <f>IF(M1271="consonant",#REF!,"")</f>
        <v/>
      </c>
      <c r="V1271" t="str">
        <f t="shared" si="243"/>
        <v>lx</v>
      </c>
      <c r="W1271" t="str">
        <f t="shared" si="244"/>
        <v>bk</v>
      </c>
      <c r="X1271" t="str">
        <f t="shared" si="245"/>
        <v>ho</v>
      </c>
      <c r="Y1271" t="str">
        <f t="shared" si="246"/>
        <v>b</v>
      </c>
      <c r="AA1271" t="str">
        <f t="shared" si="247"/>
        <v>const W1900WalnutGroveGeorgiaINF093B= L.marker([33.74248,-84.44045], {icon: dp_lx}).bindPopup('Walnut Grove, Georgia&lt;br&gt;&lt;span style=font-size:11px&gt;White 1900-44&lt;/span&gt;&lt;br&gt;INF093B non-DASS').addTo(W1900);</v>
      </c>
      <c r="AG1271" t="s">
        <v>8972</v>
      </c>
      <c r="BL1271" t="s">
        <v>6220</v>
      </c>
    </row>
    <row r="1272" spans="1:64">
      <c r="A1272" s="30" t="s">
        <v>5326</v>
      </c>
      <c r="B1272" s="31" t="s">
        <v>2050</v>
      </c>
      <c r="C1272" s="31"/>
      <c r="D1272" t="s">
        <v>3937</v>
      </c>
      <c r="F1272" s="46" t="s">
        <v>493</v>
      </c>
      <c r="G1272" s="31" t="s">
        <v>5289</v>
      </c>
      <c r="H1272" s="31"/>
      <c r="I1272" s="51">
        <v>-85.048779999999994</v>
      </c>
      <c r="J1272" s="51">
        <v>33.58043</v>
      </c>
      <c r="K1272" s="32"/>
      <c r="L1272" s="32"/>
      <c r="M1272" s="32"/>
      <c r="N1272" t="str">
        <f t="shared" si="239"/>
        <v>Carrollton, Georgia&lt;br&gt;&lt;span style=font-size:11px&gt;White 1900-44&lt;/span&gt;&lt;br&gt;INF109A non-DASS</v>
      </c>
      <c r="O1272" t="str">
        <f t="shared" si="241"/>
        <v>W1900CarrolltonGeorgiaINF109A</v>
      </c>
      <c r="R1272" t="str">
        <f t="shared" si="240"/>
        <v>dp</v>
      </c>
      <c r="S1272" t="str">
        <f t="shared" si="242"/>
        <v>ar</v>
      </c>
      <c r="T1272" t="str">
        <f t="shared" si="248"/>
        <v>r0</v>
      </c>
      <c r="U1272" t="str">
        <f>IF(M1272="consonant",#REF!,"")</f>
        <v/>
      </c>
      <c r="V1272" t="str">
        <f t="shared" si="243"/>
        <v>lx</v>
      </c>
      <c r="W1272" t="str">
        <f t="shared" si="244"/>
        <v>bk</v>
      </c>
      <c r="X1272" t="str">
        <f t="shared" si="245"/>
        <v>ho</v>
      </c>
      <c r="Y1272" t="str">
        <f t="shared" si="246"/>
        <v>b</v>
      </c>
      <c r="AA1272" t="str">
        <f t="shared" si="247"/>
        <v>const W1900CarrolltonGeorgiaINF109A= L.marker([33.58043,-85.04878], {icon: dp_lx}).bindPopup('Carrollton, Georgia&lt;br&gt;&lt;span style=font-size:11px&gt;White 1900-44&lt;/span&gt;&lt;br&gt;INF109A non-DASS').addTo(W1900);</v>
      </c>
      <c r="AG1272" t="s">
        <v>8973</v>
      </c>
      <c r="BL1272" t="s">
        <v>6221</v>
      </c>
    </row>
    <row r="1273" spans="1:64">
      <c r="A1273" s="30" t="s">
        <v>5326</v>
      </c>
      <c r="B1273" s="31" t="s">
        <v>2100</v>
      </c>
      <c r="C1273" s="31"/>
      <c r="D1273" t="s">
        <v>3937</v>
      </c>
      <c r="F1273" s="46" t="s">
        <v>2101</v>
      </c>
      <c r="G1273" s="31" t="s">
        <v>5289</v>
      </c>
      <c r="H1273" s="31"/>
      <c r="I1273" s="51">
        <v>-83.373050000000006</v>
      </c>
      <c r="J1273" s="51">
        <v>31.387149999999998</v>
      </c>
      <c r="K1273" s="32"/>
      <c r="L1273" s="32"/>
      <c r="M1273" s="32"/>
      <c r="N1273" t="str">
        <f t="shared" si="239"/>
        <v>Patterson, Georgia&lt;br&gt;&lt;span style=font-size:11px&gt;White 1900-44&lt;/span&gt;&lt;br&gt;INF175 non-DASS</v>
      </c>
      <c r="O1273" t="str">
        <f t="shared" si="241"/>
        <v>W1900PattersonGeorgiaINF175</v>
      </c>
      <c r="R1273" t="str">
        <f t="shared" si="240"/>
        <v>dp</v>
      </c>
      <c r="S1273" t="str">
        <f t="shared" si="242"/>
        <v>ar</v>
      </c>
      <c r="T1273" t="str">
        <f t="shared" si="248"/>
        <v>r0</v>
      </c>
      <c r="U1273" t="str">
        <f>IF(M1273="consonant",#REF!,"")</f>
        <v/>
      </c>
      <c r="V1273" t="str">
        <f t="shared" si="243"/>
        <v>lx</v>
      </c>
      <c r="W1273" t="str">
        <f t="shared" si="244"/>
        <v>bk</v>
      </c>
      <c r="X1273" t="str">
        <f t="shared" si="245"/>
        <v>ho</v>
      </c>
      <c r="Y1273" t="str">
        <f t="shared" si="246"/>
        <v>b</v>
      </c>
      <c r="AA1273" t="str">
        <f t="shared" si="247"/>
        <v>const W1900PattersonGeorgiaINF175= L.marker([31.38715,-83.37305], {icon: dp_lx}).bindPopup('Patterson, Georgia&lt;br&gt;&lt;span style=font-size:11px&gt;White 1900-44&lt;/span&gt;&lt;br&gt;INF175 non-DASS').addTo(W1900);</v>
      </c>
      <c r="AG1273" t="s">
        <v>8974</v>
      </c>
      <c r="BL1273" t="s">
        <v>6222</v>
      </c>
    </row>
    <row r="1274" spans="1:64">
      <c r="A1274" s="30" t="s">
        <v>5326</v>
      </c>
      <c r="B1274" s="31" t="s">
        <v>2151</v>
      </c>
      <c r="C1274" s="31"/>
      <c r="D1274" t="s">
        <v>3937</v>
      </c>
      <c r="F1274" s="46" t="s">
        <v>2153</v>
      </c>
      <c r="G1274" s="31" t="s">
        <v>5304</v>
      </c>
      <c r="H1274" s="31"/>
      <c r="I1274" s="51">
        <v>-82.456779999999995</v>
      </c>
      <c r="J1274" s="51">
        <v>29.66403</v>
      </c>
      <c r="K1274" s="32"/>
      <c r="L1274" s="32"/>
      <c r="M1274" s="32"/>
      <c r="N1274" t="str">
        <f t="shared" si="239"/>
        <v>Jena, Florida&lt;br&gt;&lt;span style=font-size:11px&gt;White 1900-44&lt;/span&gt;&lt;br&gt;INF250 non-DASS</v>
      </c>
      <c r="O1274" t="str">
        <f t="shared" si="241"/>
        <v>W1900JenaFloridaINF250</v>
      </c>
      <c r="R1274" t="str">
        <f t="shared" si="240"/>
        <v>dp</v>
      </c>
      <c r="S1274" t="str">
        <f t="shared" si="242"/>
        <v>ar</v>
      </c>
      <c r="T1274" t="str">
        <f t="shared" si="248"/>
        <v>r0</v>
      </c>
      <c r="U1274" t="str">
        <f>IF(M1274="consonant",#REF!,"")</f>
        <v/>
      </c>
      <c r="V1274" t="str">
        <f t="shared" si="243"/>
        <v>lx</v>
      </c>
      <c r="W1274" t="str">
        <f t="shared" si="244"/>
        <v>bk</v>
      </c>
      <c r="X1274" t="str">
        <f t="shared" si="245"/>
        <v>ho</v>
      </c>
      <c r="Y1274" t="str">
        <f t="shared" si="246"/>
        <v>b</v>
      </c>
      <c r="AA1274" t="str">
        <f t="shared" si="247"/>
        <v>const W1900JenaFloridaINF250= L.marker([29.66403,-82.45678], {icon: dp_lx}).bindPopup('Jena, Florida&lt;br&gt;&lt;span style=font-size:11px&gt;White 1900-44&lt;/span&gt;&lt;br&gt;INF250 non-DASS').addTo(W1900);</v>
      </c>
      <c r="AG1274" t="s">
        <v>8975</v>
      </c>
      <c r="BL1274" t="s">
        <v>6223</v>
      </c>
    </row>
    <row r="1275" spans="1:64">
      <c r="A1275" s="30" t="s">
        <v>5326</v>
      </c>
      <c r="B1275" s="31" t="s">
        <v>1744</v>
      </c>
      <c r="C1275" s="31"/>
      <c r="D1275" t="s">
        <v>3937</v>
      </c>
      <c r="F1275" s="46" t="s">
        <v>63</v>
      </c>
      <c r="G1275" s="31" t="s">
        <v>5304</v>
      </c>
      <c r="H1275" s="31"/>
      <c r="I1275" s="51">
        <v>-86.515590000000003</v>
      </c>
      <c r="J1275" s="51">
        <v>27.94727</v>
      </c>
      <c r="K1275" s="32"/>
      <c r="L1275" s="32"/>
      <c r="M1275" s="32"/>
      <c r="N1275" t="str">
        <f t="shared" si="239"/>
        <v>Tampa, Florida&lt;br&gt;&lt;span style=font-size:11px&gt;White 1900-44&lt;/span&gt;&lt;br&gt;INF272 non-DASS</v>
      </c>
      <c r="O1275" t="str">
        <f t="shared" si="241"/>
        <v>W1900TampaFloridaINF272</v>
      </c>
      <c r="R1275" t="str">
        <f t="shared" si="240"/>
        <v>dp</v>
      </c>
      <c r="S1275" t="str">
        <f t="shared" si="242"/>
        <v>ar</v>
      </c>
      <c r="T1275" t="str">
        <f t="shared" si="248"/>
        <v>r0</v>
      </c>
      <c r="U1275" t="str">
        <f>IF(M1275="consonant",#REF!,"")</f>
        <v/>
      </c>
      <c r="V1275" t="str">
        <f t="shared" si="243"/>
        <v>lx</v>
      </c>
      <c r="W1275" t="str">
        <f t="shared" si="244"/>
        <v>bk</v>
      </c>
      <c r="X1275" t="str">
        <f t="shared" si="245"/>
        <v>ho</v>
      </c>
      <c r="Y1275" t="str">
        <f t="shared" si="246"/>
        <v>b</v>
      </c>
      <c r="AA1275" t="str">
        <f t="shared" si="247"/>
        <v>const W1900TampaFloridaINF272= L.marker([27.94727,-86.51559], {icon: dp_lx}).bindPopup('Tampa, Florida&lt;br&gt;&lt;span style=font-size:11px&gt;White 1900-44&lt;/span&gt;&lt;br&gt;INF272 non-DASS').addTo(W1900);</v>
      </c>
      <c r="AG1275" t="s">
        <v>8976</v>
      </c>
      <c r="BL1275" t="s">
        <v>6224</v>
      </c>
    </row>
    <row r="1276" spans="1:64">
      <c r="A1276" s="30" t="s">
        <v>5326</v>
      </c>
      <c r="B1276" s="31" t="s">
        <v>1750</v>
      </c>
      <c r="C1276" s="31"/>
      <c r="D1276" t="s">
        <v>3937</v>
      </c>
      <c r="F1276" s="46" t="s">
        <v>895</v>
      </c>
      <c r="G1276" s="31" t="s">
        <v>904</v>
      </c>
      <c r="H1276" s="31"/>
      <c r="I1276" s="51">
        <v>-88.186509999999998</v>
      </c>
      <c r="J1276" s="51">
        <v>36.578200000000002</v>
      </c>
      <c r="K1276" s="32"/>
      <c r="L1276" s="32"/>
      <c r="M1276" s="32"/>
      <c r="N1276" t="str">
        <f t="shared" si="239"/>
        <v>Portland, Tennessee&lt;br&gt;&lt;span style=font-size:11px&gt;White 1900-44&lt;/span&gt;&lt;br&gt;INF293 non-DASS</v>
      </c>
      <c r="O1276" t="str">
        <f t="shared" si="241"/>
        <v>W1900PortlandTennesseeINF293</v>
      </c>
      <c r="R1276" t="str">
        <f t="shared" si="240"/>
        <v>dp</v>
      </c>
      <c r="S1276" t="str">
        <f t="shared" si="242"/>
        <v>ar</v>
      </c>
      <c r="T1276" t="str">
        <f t="shared" si="248"/>
        <v>r0</v>
      </c>
      <c r="U1276" t="str">
        <f>IF(M1276="consonant",#REF!,"")</f>
        <v/>
      </c>
      <c r="V1276" t="str">
        <f t="shared" si="243"/>
        <v>lx</v>
      </c>
      <c r="W1276" t="str">
        <f t="shared" si="244"/>
        <v>bk</v>
      </c>
      <c r="X1276" t="str">
        <f t="shared" si="245"/>
        <v>ho</v>
      </c>
      <c r="Y1276" t="str">
        <f t="shared" si="246"/>
        <v>b</v>
      </c>
      <c r="AA1276" t="str">
        <f t="shared" si="247"/>
        <v>const W1900PortlandTennesseeINF293= L.marker([36.5782,-88.18651], {icon: dp_lx}).bindPopup('Portland, Tennessee&lt;br&gt;&lt;span style=font-size:11px&gt;White 1900-44&lt;/span&gt;&lt;br&gt;INF293 non-DASS').addTo(W1900);</v>
      </c>
      <c r="AG1276" t="s">
        <v>8977</v>
      </c>
      <c r="BL1276" t="s">
        <v>6225</v>
      </c>
    </row>
    <row r="1277" spans="1:64">
      <c r="A1277" s="30" t="s">
        <v>5326</v>
      </c>
      <c r="B1277" s="31" t="s">
        <v>1803</v>
      </c>
      <c r="C1277" s="31"/>
      <c r="D1277" t="s">
        <v>3937</v>
      </c>
      <c r="F1277" s="46" t="s">
        <v>1804</v>
      </c>
      <c r="G1277" s="31" t="s">
        <v>5298</v>
      </c>
      <c r="H1277" s="31"/>
      <c r="I1277" s="51">
        <v>-86.814089999999993</v>
      </c>
      <c r="J1277" s="51">
        <v>32.584350000000001</v>
      </c>
      <c r="K1277" s="32"/>
      <c r="L1277" s="32"/>
      <c r="M1277" s="32"/>
      <c r="N1277" t="str">
        <f t="shared" si="239"/>
        <v>Livingston, Alabama&lt;br&gt;&lt;span style=font-size:11px&gt;White 1900-44&lt;/span&gt;&lt;br&gt;INF409 non-DASS</v>
      </c>
      <c r="O1277" t="str">
        <f t="shared" si="241"/>
        <v>W1900LivingstonAlabamaINF409</v>
      </c>
      <c r="R1277" t="str">
        <f t="shared" si="240"/>
        <v>dp</v>
      </c>
      <c r="S1277" t="str">
        <f t="shared" si="242"/>
        <v>ar</v>
      </c>
      <c r="T1277" t="str">
        <f t="shared" si="248"/>
        <v>r0</v>
      </c>
      <c r="U1277" t="str">
        <f>IF(M1277="consonant",#REF!,"")</f>
        <v/>
      </c>
      <c r="V1277" t="str">
        <f t="shared" si="243"/>
        <v>lx</v>
      </c>
      <c r="W1277" t="str">
        <f t="shared" si="244"/>
        <v>bk</v>
      </c>
      <c r="X1277" t="str">
        <f t="shared" si="245"/>
        <v>ho</v>
      </c>
      <c r="Y1277" t="str">
        <f t="shared" si="246"/>
        <v>b</v>
      </c>
      <c r="AA1277" t="str">
        <f t="shared" si="247"/>
        <v>const W1900LivingstonAlabamaINF409= L.marker([32.58435,-86.81409], {icon: dp_lx}).bindPopup('Livingston, Alabama&lt;br&gt;&lt;span style=font-size:11px&gt;White 1900-44&lt;/span&gt;&lt;br&gt;INF409 non-DASS').addTo(W1900);</v>
      </c>
      <c r="AG1277" t="s">
        <v>8978</v>
      </c>
      <c r="BL1277" t="s">
        <v>6226</v>
      </c>
    </row>
    <row r="1278" spans="1:64">
      <c r="A1278" s="30" t="s">
        <v>5326</v>
      </c>
      <c r="B1278" s="31" t="s">
        <v>2255</v>
      </c>
      <c r="C1278" s="31"/>
      <c r="D1278" t="s">
        <v>3937</v>
      </c>
      <c r="F1278" s="46" t="s">
        <v>2256</v>
      </c>
      <c r="G1278" s="31" t="s">
        <v>5298</v>
      </c>
      <c r="H1278" s="31"/>
      <c r="I1278" s="51">
        <v>-89.134609999999995</v>
      </c>
      <c r="J1278" s="51">
        <v>31.78341</v>
      </c>
      <c r="K1278" s="32"/>
      <c r="L1278" s="32"/>
      <c r="M1278" s="32"/>
      <c r="N1278" t="str">
        <f t="shared" si="239"/>
        <v>Shacklesville, Alabama&lt;br&gt;&lt;span style=font-size:11px&gt;White 1900-44&lt;/span&gt;&lt;br&gt;INF439 non-DASS</v>
      </c>
      <c r="O1278" t="str">
        <f t="shared" si="241"/>
        <v>W1900ShacklesvilleAlabamaINF439</v>
      </c>
      <c r="R1278" t="str">
        <f t="shared" si="240"/>
        <v>dp</v>
      </c>
      <c r="S1278" t="str">
        <f t="shared" si="242"/>
        <v>ar</v>
      </c>
      <c r="T1278" t="str">
        <f t="shared" si="248"/>
        <v>r0</v>
      </c>
      <c r="U1278" t="str">
        <f>IF(M1278="consonant",#REF!,"")</f>
        <v/>
      </c>
      <c r="V1278" t="str">
        <f t="shared" si="243"/>
        <v>lx</v>
      </c>
      <c r="W1278" t="str">
        <f t="shared" si="244"/>
        <v>bk</v>
      </c>
      <c r="X1278" t="str">
        <f t="shared" si="245"/>
        <v>ho</v>
      </c>
      <c r="Y1278" t="str">
        <f t="shared" si="246"/>
        <v>b</v>
      </c>
      <c r="AA1278" t="str">
        <f t="shared" si="247"/>
        <v>const W1900ShacklesvilleAlabamaINF439= L.marker([31.78341,-89.13461], {icon: dp_lx}).bindPopup('Shacklesville, Alabama&lt;br&gt;&lt;span style=font-size:11px&gt;White 1900-44&lt;/span&gt;&lt;br&gt;INF439 non-DASS').addTo(W1900);</v>
      </c>
      <c r="AG1278" t="s">
        <v>8979</v>
      </c>
      <c r="BL1278" t="s">
        <v>6227</v>
      </c>
    </row>
    <row r="1279" spans="1:64">
      <c r="A1279" s="30" t="s">
        <v>5326</v>
      </c>
      <c r="B1279" s="31" t="s">
        <v>2315</v>
      </c>
      <c r="C1279" s="31"/>
      <c r="D1279" t="s">
        <v>3937</v>
      </c>
      <c r="F1279" s="46" t="s">
        <v>3620</v>
      </c>
      <c r="G1279" s="31" t="s">
        <v>1505</v>
      </c>
      <c r="H1279" s="31"/>
      <c r="I1279" s="51">
        <v>-89.996719999999996</v>
      </c>
      <c r="J1279" s="51">
        <v>31.69688</v>
      </c>
      <c r="K1279" s="32"/>
      <c r="L1279" s="32"/>
      <c r="M1279" s="32"/>
      <c r="N1279" t="str">
        <f t="shared" si="239"/>
        <v>Laurel  , Mississippi&lt;br&gt;&lt;span style=font-size:11px&gt;White 1900-44&lt;/span&gt;&lt;br&gt;INF601A non-DASS</v>
      </c>
      <c r="O1279" t="str">
        <f t="shared" si="241"/>
        <v>W1900LaurelMississippiINF601A</v>
      </c>
      <c r="R1279" t="str">
        <f t="shared" si="240"/>
        <v>dp</v>
      </c>
      <c r="S1279" t="str">
        <f t="shared" si="242"/>
        <v>ar</v>
      </c>
      <c r="T1279" t="str">
        <f t="shared" si="248"/>
        <v>r0</v>
      </c>
      <c r="U1279" t="str">
        <f>IF(M1279="consonant",#REF!,"")</f>
        <v/>
      </c>
      <c r="V1279" t="str">
        <f t="shared" si="243"/>
        <v>lx</v>
      </c>
      <c r="W1279" t="str">
        <f t="shared" si="244"/>
        <v>bk</v>
      </c>
      <c r="X1279" t="str">
        <f t="shared" si="245"/>
        <v>ho</v>
      </c>
      <c r="Y1279" t="str">
        <f t="shared" si="246"/>
        <v>b</v>
      </c>
      <c r="AA1279" t="str">
        <f t="shared" si="247"/>
        <v>const W1900LaurelMississippiINF601A= L.marker([31.69688,-89.99672], {icon: dp_lx}).bindPopup('Laurel  , Mississippi&lt;br&gt;&lt;span style=font-size:11px&gt;White 1900-44&lt;/span&gt;&lt;br&gt;INF601A non-DASS').addTo(W1900);</v>
      </c>
      <c r="AG1279" t="s">
        <v>8980</v>
      </c>
      <c r="BL1279" t="s">
        <v>6228</v>
      </c>
    </row>
    <row r="1280" spans="1:64">
      <c r="A1280" s="30" t="s">
        <v>5326</v>
      </c>
      <c r="B1280" s="31" t="s">
        <v>2339</v>
      </c>
      <c r="C1280" s="31"/>
      <c r="D1280" t="s">
        <v>3937</v>
      </c>
      <c r="F1280" s="46" t="s">
        <v>1497</v>
      </c>
      <c r="G1280" s="31" t="s">
        <v>5293</v>
      </c>
      <c r="H1280" s="31"/>
      <c r="I1280" s="51">
        <v>-94.168480000000002</v>
      </c>
      <c r="J1280" s="51">
        <v>29.231660000000002</v>
      </c>
      <c r="K1280" s="32"/>
      <c r="L1280" s="32"/>
      <c r="M1280" s="32"/>
      <c r="N1280" t="str">
        <f t="shared" si="239"/>
        <v>Grand Isle, Louisiana&lt;br&gt;&lt;span style=font-size:11px&gt;White 1900-44&lt;/span&gt;&lt;br&gt;INF658 non-DASS</v>
      </c>
      <c r="O1280" t="str">
        <f t="shared" si="241"/>
        <v>W1900GrandIsleLouisianaINF658</v>
      </c>
      <c r="R1280" t="str">
        <f t="shared" si="240"/>
        <v>dp</v>
      </c>
      <c r="S1280" t="str">
        <f t="shared" si="242"/>
        <v>ar</v>
      </c>
      <c r="T1280" t="str">
        <f t="shared" si="248"/>
        <v>r0</v>
      </c>
      <c r="U1280" t="str">
        <f>IF(M1280="consonant",#REF!,"")</f>
        <v/>
      </c>
      <c r="V1280" t="str">
        <f t="shared" si="243"/>
        <v>lx</v>
      </c>
      <c r="W1280" t="str">
        <f t="shared" si="244"/>
        <v>bk</v>
      </c>
      <c r="X1280" t="str">
        <f t="shared" si="245"/>
        <v>ho</v>
      </c>
      <c r="Y1280" t="str">
        <f t="shared" si="246"/>
        <v>b</v>
      </c>
      <c r="AA1280" t="str">
        <f t="shared" si="247"/>
        <v>const W1900GrandIsleLouisianaINF658= L.marker([29.23166,-94.16848], {icon: dp_lx}).bindPopup('Grand Isle, Louisiana&lt;br&gt;&lt;span style=font-size:11px&gt;White 1900-44&lt;/span&gt;&lt;br&gt;INF658 non-DASS').addTo(W1900);</v>
      </c>
      <c r="AG1280" t="s">
        <v>8981</v>
      </c>
      <c r="BL1280" t="s">
        <v>6229</v>
      </c>
    </row>
    <row r="1281" spans="1:64">
      <c r="A1281" s="30" t="s">
        <v>5326</v>
      </c>
      <c r="B1281" s="31" t="s">
        <v>2372</v>
      </c>
      <c r="C1281" s="31"/>
      <c r="D1281" t="s">
        <v>3937</v>
      </c>
      <c r="F1281" s="46" t="s">
        <v>2373</v>
      </c>
      <c r="G1281" s="31" t="s">
        <v>2751</v>
      </c>
      <c r="H1281" s="31"/>
      <c r="I1281" s="51">
        <v>-93.20214</v>
      </c>
      <c r="J1281" s="51">
        <v>33.967300000000002</v>
      </c>
      <c r="K1281" s="32"/>
      <c r="L1281" s="32"/>
      <c r="M1281" s="32"/>
      <c r="N1281" t="str">
        <f t="shared" si="239"/>
        <v>Lockesburg, Arkansas&lt;br&gt;&lt;span style=font-size:11px&gt;White 1900-44&lt;/span&gt;&lt;br&gt;INF743 non-DASS</v>
      </c>
      <c r="O1281" t="str">
        <f t="shared" si="241"/>
        <v>W1900LockesburgArkansasINF743</v>
      </c>
      <c r="R1281" t="str">
        <f t="shared" si="240"/>
        <v>dp</v>
      </c>
      <c r="S1281" t="str">
        <f t="shared" si="242"/>
        <v>ar</v>
      </c>
      <c r="T1281" t="str">
        <f t="shared" si="248"/>
        <v>r0</v>
      </c>
      <c r="U1281" t="str">
        <f>IF(M1281="consonant",#REF!,"")</f>
        <v/>
      </c>
      <c r="V1281" t="str">
        <f t="shared" si="243"/>
        <v>lx</v>
      </c>
      <c r="W1281" t="str">
        <f t="shared" si="244"/>
        <v>bk</v>
      </c>
      <c r="X1281" t="str">
        <f t="shared" si="245"/>
        <v>ho</v>
      </c>
      <c r="Y1281" t="str">
        <f t="shared" si="246"/>
        <v>b</v>
      </c>
      <c r="AA1281" t="str">
        <f t="shared" si="247"/>
        <v>const W1900LockesburgArkansasINF743= L.marker([33.9673,-93.20214], {icon: dp_lx}).bindPopup('Lockesburg, Arkansas&lt;br&gt;&lt;span style=font-size:11px&gt;White 1900-44&lt;/span&gt;&lt;br&gt;INF743 non-DASS').addTo(W1900);</v>
      </c>
      <c r="AG1281" t="s">
        <v>8982</v>
      </c>
      <c r="BL1281" t="s">
        <v>6230</v>
      </c>
    </row>
    <row r="1282" spans="1:64">
      <c r="A1282" s="30" t="s">
        <v>5326</v>
      </c>
      <c r="B1282" s="31" t="s">
        <v>2388</v>
      </c>
      <c r="C1282" s="31"/>
      <c r="D1282" t="s">
        <v>3937</v>
      </c>
      <c r="F1282" s="46" t="s">
        <v>2389</v>
      </c>
      <c r="G1282" s="31" t="s">
        <v>5293</v>
      </c>
      <c r="H1282" s="31"/>
      <c r="I1282" s="51">
        <v>-83.994870000000006</v>
      </c>
      <c r="J1282" s="51">
        <v>31.652950000000001</v>
      </c>
      <c r="K1282" s="32"/>
      <c r="L1282" s="32"/>
      <c r="M1282" s="32"/>
      <c r="N1282" t="str">
        <f t="shared" si="239"/>
        <v>Provencal, Louisiana&lt;br&gt;&lt;span style=font-size:11px&gt;White 1900-44&lt;/span&gt;&lt;br&gt;INF786 non-DASS</v>
      </c>
      <c r="O1282" t="str">
        <f t="shared" si="241"/>
        <v>W1900ProvencalLouisianaINF786</v>
      </c>
      <c r="R1282" t="str">
        <f t="shared" si="240"/>
        <v>dp</v>
      </c>
      <c r="S1282" t="str">
        <f t="shared" si="242"/>
        <v>ar</v>
      </c>
      <c r="T1282" t="str">
        <f t="shared" si="248"/>
        <v>r0</v>
      </c>
      <c r="U1282" t="str">
        <f>IF(M1282="consonant",#REF!,"")</f>
        <v/>
      </c>
      <c r="V1282" t="str">
        <f t="shared" si="243"/>
        <v>lx</v>
      </c>
      <c r="W1282" t="str">
        <f t="shared" si="244"/>
        <v>bk</v>
      </c>
      <c r="X1282" t="str">
        <f t="shared" si="245"/>
        <v>ho</v>
      </c>
      <c r="Y1282" t="str">
        <f t="shared" si="246"/>
        <v>b</v>
      </c>
      <c r="AA1282" t="str">
        <f t="shared" si="247"/>
        <v>const W1900ProvencalLouisianaINF786= L.marker([31.65295,-83.99487], {icon: dp_lx}).bindPopup('Provencal, Louisiana&lt;br&gt;&lt;span style=font-size:11px&gt;White 1900-44&lt;/span&gt;&lt;br&gt;INF786 non-DASS').addTo(W1900);</v>
      </c>
      <c r="AG1282" t="s">
        <v>8983</v>
      </c>
      <c r="BL1282" t="s">
        <v>6231</v>
      </c>
    </row>
    <row r="1283" spans="1:64">
      <c r="A1283" s="30" t="s">
        <v>5326</v>
      </c>
      <c r="B1283" s="31" t="s">
        <v>1605</v>
      </c>
      <c r="C1283" s="31"/>
      <c r="D1283" t="s">
        <v>3937</v>
      </c>
      <c r="F1283" s="46" t="s">
        <v>378</v>
      </c>
      <c r="G1283" s="31" t="s">
        <v>904</v>
      </c>
      <c r="H1283" s="31"/>
      <c r="I1283" s="51">
        <v>-83.914749999999998</v>
      </c>
      <c r="J1283" s="51">
        <v>35.749780000000001</v>
      </c>
      <c r="K1283" s="32"/>
      <c r="L1283" s="32"/>
      <c r="M1283" s="32"/>
      <c r="N1283" t="str">
        <f t="shared" si="239"/>
        <v>Maryville, Tennessee&lt;br&gt;&lt;span style=font-size:11px&gt;White 1900-44&lt;/span&gt;&lt;br&gt;INF027A non-DASS</v>
      </c>
      <c r="O1283" t="str">
        <f t="shared" si="241"/>
        <v>W1900MaryvilleTennesseeINF027A</v>
      </c>
      <c r="R1283" t="str">
        <f t="shared" si="240"/>
        <v>dp</v>
      </c>
      <c r="S1283" t="str">
        <f t="shared" si="242"/>
        <v>ar</v>
      </c>
      <c r="T1283" t="str">
        <f t="shared" si="248"/>
        <v>r0</v>
      </c>
      <c r="U1283" t="str">
        <f>IF(M1283="consonant",#REF!,"")</f>
        <v/>
      </c>
      <c r="V1283" t="str">
        <f t="shared" si="243"/>
        <v>lx</v>
      </c>
      <c r="W1283" t="str">
        <f t="shared" si="244"/>
        <v>bk</v>
      </c>
      <c r="X1283" t="str">
        <f t="shared" si="245"/>
        <v>ho</v>
      </c>
      <c r="Y1283" t="str">
        <f t="shared" si="246"/>
        <v>b</v>
      </c>
      <c r="AA1283" t="str">
        <f t="shared" si="247"/>
        <v>const W1900MaryvilleTennesseeINF027A= L.marker([35.74978,-83.91475], {icon: dp_lx}).bindPopup('Maryville, Tennessee&lt;br&gt;&lt;span style=font-size:11px&gt;White 1900-44&lt;/span&gt;&lt;br&gt;INF027A non-DASS').addTo(W1900);</v>
      </c>
      <c r="AG1283" t="s">
        <v>8984</v>
      </c>
      <c r="BL1283" t="s">
        <v>6232</v>
      </c>
    </row>
    <row r="1284" spans="1:64">
      <c r="A1284" s="30" t="s">
        <v>5326</v>
      </c>
      <c r="B1284" s="31" t="s">
        <v>1611</v>
      </c>
      <c r="C1284" s="31"/>
      <c r="D1284" t="s">
        <v>3937</v>
      </c>
      <c r="F1284" s="46" t="s">
        <v>1613</v>
      </c>
      <c r="G1284" s="31" t="s">
        <v>904</v>
      </c>
      <c r="H1284" s="31"/>
      <c r="I1284" s="51">
        <v>-83.219800000000006</v>
      </c>
      <c r="J1284" s="51">
        <v>36.335329999999999</v>
      </c>
      <c r="K1284" s="32"/>
      <c r="L1284" s="32"/>
      <c r="M1284" s="32"/>
      <c r="N1284" t="str">
        <f t="shared" ref="N1284:N1347" si="249">F1284&amp;", "&amp;G1284&amp;"&lt;br&gt;&lt;span style=font-size:11px&gt;"&amp;IF(E1284="","",E1284&amp;" ")&amp;IF(TRIM(LEFT(A1284,LEN(A1284)-4))="W","White ",IF(TRIM(LEFT(A1284,LEN(A1284)-4))="B","Black ",IF(TRIM(LEFT(A1284,LEN(A1284)-4))="L","Hispanic ",IF(TRIM(LEFT(A1284,LEN(A1284)-4))="N","Indigenous ",IF(TRIM(LEFT(A1284,LEN(A1284)-4))="A","Asian ","")))))&amp;IF(TRIM(RIGHT(A1284,LEN(A1284)-1))="1700","1700-99",IF(TRIM(RIGHT(A1284,LEN(A1284)-1))="1800","1800-44",IF(TRIM(RIGHT(A1284,LEN(A1284)-1))="1850","1845-74",IF(TRIM(RIGHT(A1284,LEN(A1284)-1))="1870","1875-99",IF(TRIM(RIGHT(A1284,LEN(A1284)-1))="1900","1900-44",IF(TRIM(RIGHT(A1284,LEN(A1284)-1))="1950","1945-74",IF(TRIM(RIGHT(A1284,LEN(A1284)-1))="1970","1975-99","")))))))&amp;"&lt;/span&gt;&lt;br&gt;"&amp;B1284&amp;" "&amp;IF(E1284="","",E1284&amp;" ")&amp;D1284</f>
        <v>Elgin, Tennessee&lt;br&gt;&lt;span style=font-size:11px&gt;White 1900-44&lt;/span&gt;&lt;br&gt;INF038A non-DASS</v>
      </c>
      <c r="O1284" t="str">
        <f t="shared" si="241"/>
        <v>W1900ElginTennesseeINF038A</v>
      </c>
      <c r="R1284" t="str">
        <f t="shared" si="240"/>
        <v>dp</v>
      </c>
      <c r="S1284" t="str">
        <f t="shared" si="242"/>
        <v>ar</v>
      </c>
      <c r="T1284" t="str">
        <f t="shared" si="248"/>
        <v>r0</v>
      </c>
      <c r="U1284" t="str">
        <f>IF(M1284="consonant",#REF!,"")</f>
        <v/>
      </c>
      <c r="V1284" t="str">
        <f t="shared" si="243"/>
        <v>lx</v>
      </c>
      <c r="W1284" t="str">
        <f t="shared" si="244"/>
        <v>bk</v>
      </c>
      <c r="X1284" t="str">
        <f t="shared" si="245"/>
        <v>ho</v>
      </c>
      <c r="Y1284" t="str">
        <f t="shared" si="246"/>
        <v>b</v>
      </c>
      <c r="AA1284" t="str">
        <f t="shared" si="247"/>
        <v>const W1900ElginTennesseeINF038A= L.marker([36.33533,-83.2198], {icon: dp_lx}).bindPopup('Elgin, Tennessee&lt;br&gt;&lt;span style=font-size:11px&gt;White 1900-44&lt;/span&gt;&lt;br&gt;INF038A non-DASS').addTo(W1900);</v>
      </c>
      <c r="AG1284" t="s">
        <v>8985</v>
      </c>
      <c r="BL1284" t="s">
        <v>6233</v>
      </c>
    </row>
    <row r="1285" spans="1:64">
      <c r="A1285" s="30" t="s">
        <v>5326</v>
      </c>
      <c r="B1285" s="31" t="s">
        <v>1682</v>
      </c>
      <c r="C1285" s="31"/>
      <c r="D1285" t="s">
        <v>3937</v>
      </c>
      <c r="F1285" s="46" t="s">
        <v>198</v>
      </c>
      <c r="G1285" s="31" t="s">
        <v>5289</v>
      </c>
      <c r="H1285" s="31"/>
      <c r="I1285" s="51">
        <v>-81.084029999999998</v>
      </c>
      <c r="J1285" s="51">
        <v>32.859940000000002</v>
      </c>
      <c r="K1285" s="32"/>
      <c r="L1285" s="32"/>
      <c r="M1285" s="32"/>
      <c r="N1285" t="str">
        <f t="shared" si="249"/>
        <v>Manchester, Georgia&lt;br&gt;&lt;span style=font-size:11px&gt;White 1900-44&lt;/span&gt;&lt;br&gt;INF141 non-DASS</v>
      </c>
      <c r="O1285" t="str">
        <f t="shared" si="241"/>
        <v>W1900ManchesterGeorgiaINF141</v>
      </c>
      <c r="R1285" t="str">
        <f t="shared" si="240"/>
        <v>dp</v>
      </c>
      <c r="S1285" t="str">
        <f t="shared" si="242"/>
        <v>ar</v>
      </c>
      <c r="T1285" t="str">
        <f t="shared" si="248"/>
        <v>r0</v>
      </c>
      <c r="U1285" t="str">
        <f>IF(M1285="consonant",#REF!,"")</f>
        <v/>
      </c>
      <c r="V1285" t="str">
        <f t="shared" si="243"/>
        <v>lx</v>
      </c>
      <c r="W1285" t="str">
        <f t="shared" si="244"/>
        <v>bk</v>
      </c>
      <c r="X1285" t="str">
        <f t="shared" si="245"/>
        <v>ho</v>
      </c>
      <c r="Y1285" t="str">
        <f t="shared" si="246"/>
        <v>b</v>
      </c>
      <c r="AA1285" t="str">
        <f t="shared" si="247"/>
        <v>const W1900ManchesterGeorgiaINF141= L.marker([32.85994,-81.08403], {icon: dp_lx}).bindPopup('Manchester, Georgia&lt;br&gt;&lt;span style=font-size:11px&gt;White 1900-44&lt;/span&gt;&lt;br&gt;INF141 non-DASS').addTo(W1900);</v>
      </c>
      <c r="AG1285" t="s">
        <v>8986</v>
      </c>
      <c r="BL1285" t="s">
        <v>6234</v>
      </c>
    </row>
    <row r="1286" spans="1:64">
      <c r="A1286" s="30" t="s">
        <v>5326</v>
      </c>
      <c r="B1286" s="31" t="s">
        <v>2099</v>
      </c>
      <c r="C1286" s="31"/>
      <c r="D1286" t="s">
        <v>3937</v>
      </c>
      <c r="F1286" s="46" t="s">
        <v>78</v>
      </c>
      <c r="G1286" s="31" t="s">
        <v>5289</v>
      </c>
      <c r="H1286" s="31"/>
      <c r="I1286" s="51">
        <v>-84.065439999999995</v>
      </c>
      <c r="J1286" s="51">
        <v>32.078940000000003</v>
      </c>
      <c r="K1286" s="32"/>
      <c r="L1286" s="32"/>
      <c r="M1286" s="32"/>
      <c r="N1286" t="str">
        <f t="shared" si="249"/>
        <v>Savannah, Georgia&lt;br&gt;&lt;span style=font-size:11px&gt;White 1900-44&lt;/span&gt;&lt;br&gt;INF163 non-DASS</v>
      </c>
      <c r="O1286" t="str">
        <f t="shared" si="241"/>
        <v>W1900SavannahGeorgiaINF163</v>
      </c>
      <c r="R1286" t="str">
        <f t="shared" si="240"/>
        <v>dp</v>
      </c>
      <c r="S1286" t="str">
        <f t="shared" si="242"/>
        <v>ar</v>
      </c>
      <c r="T1286" t="str">
        <f t="shared" si="248"/>
        <v>r0</v>
      </c>
      <c r="U1286" t="str">
        <f>IF(M1286="consonant",#REF!,"")</f>
        <v/>
      </c>
      <c r="V1286" t="str">
        <f t="shared" si="243"/>
        <v>lx</v>
      </c>
      <c r="W1286" t="str">
        <f t="shared" si="244"/>
        <v>bk</v>
      </c>
      <c r="X1286" t="str">
        <f t="shared" si="245"/>
        <v>ho</v>
      </c>
      <c r="Y1286" t="str">
        <f t="shared" si="246"/>
        <v>b</v>
      </c>
      <c r="AA1286" t="str">
        <f t="shared" si="247"/>
        <v>const W1900SavannahGeorgiaINF163= L.marker([32.07894,-84.06544], {icon: dp_lx}).bindPopup('Savannah, Georgia&lt;br&gt;&lt;span style=font-size:11px&gt;White 1900-44&lt;/span&gt;&lt;br&gt;INF163 non-DASS').addTo(W1900);</v>
      </c>
      <c r="AG1286" t="s">
        <v>8987</v>
      </c>
      <c r="BL1286" t="s">
        <v>6235</v>
      </c>
    </row>
    <row r="1287" spans="1:64">
      <c r="A1287" s="30" t="s">
        <v>5326</v>
      </c>
      <c r="B1287" s="31" t="s">
        <v>1723</v>
      </c>
      <c r="C1287" s="31"/>
      <c r="D1287" t="s">
        <v>3937</v>
      </c>
      <c r="F1287" s="46" t="s">
        <v>1725</v>
      </c>
      <c r="G1287" s="31" t="s">
        <v>5289</v>
      </c>
      <c r="H1287" s="31"/>
      <c r="I1287" s="51">
        <v>-81.897660000000002</v>
      </c>
      <c r="J1287" s="51">
        <v>31.162369999999999</v>
      </c>
      <c r="K1287" s="32"/>
      <c r="L1287" s="32"/>
      <c r="M1287" s="32"/>
      <c r="N1287" t="str">
        <f t="shared" si="249"/>
        <v>Cotton, Georgia&lt;br&gt;&lt;span style=font-size:11px&gt;White 1900-44&lt;/span&gt;&lt;br&gt;INF217 non-DASS</v>
      </c>
      <c r="O1287" t="str">
        <f t="shared" si="241"/>
        <v>W1900CottonGeorgiaINF217</v>
      </c>
      <c r="R1287" t="str">
        <f t="shared" si="240"/>
        <v>dp</v>
      </c>
      <c r="S1287" t="str">
        <f t="shared" si="242"/>
        <v>ar</v>
      </c>
      <c r="T1287" t="str">
        <f t="shared" si="248"/>
        <v>r0</v>
      </c>
      <c r="U1287" t="str">
        <f>IF(M1287="consonant",#REF!,"")</f>
        <v/>
      </c>
      <c r="V1287" t="str">
        <f t="shared" si="243"/>
        <v>lx</v>
      </c>
      <c r="W1287" t="str">
        <f t="shared" si="244"/>
        <v>bk</v>
      </c>
      <c r="X1287" t="str">
        <f t="shared" si="245"/>
        <v>ho</v>
      </c>
      <c r="Y1287" t="str">
        <f t="shared" si="246"/>
        <v>b</v>
      </c>
      <c r="AA1287" t="str">
        <f t="shared" si="247"/>
        <v>const W1900CottonGeorgiaINF217= L.marker([31.16237,-81.89766], {icon: dp_lx}).bindPopup('Cotton, Georgia&lt;br&gt;&lt;span style=font-size:11px&gt;White 1900-44&lt;/span&gt;&lt;br&gt;INF217 non-DASS').addTo(W1900);</v>
      </c>
      <c r="AG1287" t="s">
        <v>8988</v>
      </c>
      <c r="BL1287" t="s">
        <v>6236</v>
      </c>
    </row>
    <row r="1288" spans="1:64">
      <c r="A1288" s="30" t="s">
        <v>5326</v>
      </c>
      <c r="B1288" s="31" t="s">
        <v>1736</v>
      </c>
      <c r="C1288" s="31"/>
      <c r="D1288" t="s">
        <v>3937</v>
      </c>
      <c r="F1288" s="46" t="s">
        <v>1737</v>
      </c>
      <c r="G1288" s="31" t="s">
        <v>5304</v>
      </c>
      <c r="H1288" s="31"/>
      <c r="I1288" s="51">
        <v>-85.65719</v>
      </c>
      <c r="J1288" s="51">
        <v>28.747699999999998</v>
      </c>
      <c r="K1288" s="32"/>
      <c r="L1288" s="32"/>
      <c r="M1288" s="32"/>
      <c r="N1288" t="str">
        <f t="shared" si="249"/>
        <v>Okahumpka, Florida&lt;br&gt;&lt;span style=font-size:11px&gt;White 1900-44&lt;/span&gt;&lt;br&gt;INF249A non-DASS</v>
      </c>
      <c r="O1288" t="str">
        <f t="shared" si="241"/>
        <v>W1900OkahumpkaFloridaINF249A</v>
      </c>
      <c r="R1288" t="str">
        <f t="shared" si="240"/>
        <v>dp</v>
      </c>
      <c r="S1288" t="str">
        <f t="shared" si="242"/>
        <v>ar</v>
      </c>
      <c r="T1288" t="str">
        <f t="shared" si="248"/>
        <v>r0</v>
      </c>
      <c r="U1288" t="str">
        <f>IF(M1288="consonant",#REF!,"")</f>
        <v/>
      </c>
      <c r="V1288" t="str">
        <f t="shared" si="243"/>
        <v>lx</v>
      </c>
      <c r="W1288" t="str">
        <f t="shared" si="244"/>
        <v>bk</v>
      </c>
      <c r="X1288" t="str">
        <f t="shared" si="245"/>
        <v>ho</v>
      </c>
      <c r="Y1288" t="str">
        <f t="shared" si="246"/>
        <v>b</v>
      </c>
      <c r="AA1288" t="str">
        <f t="shared" si="247"/>
        <v>const W1900OkahumpkaFloridaINF249A= L.marker([28.7477,-85.65719], {icon: dp_lx}).bindPopup('Okahumpka, Florida&lt;br&gt;&lt;span style=font-size:11px&gt;White 1900-44&lt;/span&gt;&lt;br&gt;INF249A non-DASS').addTo(W1900);</v>
      </c>
      <c r="AG1288" t="s">
        <v>8989</v>
      </c>
      <c r="BL1288" t="s">
        <v>6237</v>
      </c>
    </row>
    <row r="1289" spans="1:64">
      <c r="A1289" s="30" t="s">
        <v>5326</v>
      </c>
      <c r="B1289" s="31" t="s">
        <v>1753</v>
      </c>
      <c r="C1289" s="31"/>
      <c r="D1289" t="s">
        <v>3937</v>
      </c>
      <c r="F1289" s="46" t="s">
        <v>342</v>
      </c>
      <c r="G1289" s="31" t="s">
        <v>904</v>
      </c>
      <c r="H1289" s="31"/>
      <c r="I1289" s="51">
        <v>-86.596630000000005</v>
      </c>
      <c r="J1289" s="51">
        <v>36.355609999999999</v>
      </c>
      <c r="K1289" s="32"/>
      <c r="L1289" s="32"/>
      <c r="M1289" s="32"/>
      <c r="N1289" t="str">
        <f t="shared" si="249"/>
        <v>Gainesboro, Tennessee&lt;br&gt;&lt;span style=font-size:11px&gt;White 1900-44&lt;/span&gt;&lt;br&gt;INF302 non-DASS</v>
      </c>
      <c r="O1289" t="str">
        <f t="shared" si="241"/>
        <v>W1900GainesboroTennesseeINF302</v>
      </c>
      <c r="R1289" t="str">
        <f t="shared" si="240"/>
        <v>dp</v>
      </c>
      <c r="S1289" t="str">
        <f t="shared" si="242"/>
        <v>ar</v>
      </c>
      <c r="T1289" t="str">
        <f t="shared" si="248"/>
        <v>r0</v>
      </c>
      <c r="U1289" t="str">
        <f>IF(M1289="consonant",#REF!,"")</f>
        <v/>
      </c>
      <c r="V1289" t="str">
        <f t="shared" si="243"/>
        <v>lx</v>
      </c>
      <c r="W1289" t="str">
        <f t="shared" si="244"/>
        <v>bk</v>
      </c>
      <c r="X1289" t="str">
        <f t="shared" si="245"/>
        <v>ho</v>
      </c>
      <c r="Y1289" t="str">
        <f t="shared" si="246"/>
        <v>b</v>
      </c>
      <c r="AA1289" t="str">
        <f t="shared" si="247"/>
        <v>const W1900GainesboroTennesseeINF302= L.marker([36.35561,-86.59663], {icon: dp_lx}).bindPopup('Gainesboro, Tennessee&lt;br&gt;&lt;span style=font-size:11px&gt;White 1900-44&lt;/span&gt;&lt;br&gt;INF302 non-DASS').addTo(W1900);</v>
      </c>
      <c r="AG1289" t="s">
        <v>8990</v>
      </c>
      <c r="BL1289" t="s">
        <v>6238</v>
      </c>
    </row>
    <row r="1290" spans="1:64">
      <c r="A1290" s="30" t="s">
        <v>5326</v>
      </c>
      <c r="B1290" s="31" t="s">
        <v>2201</v>
      </c>
      <c r="C1290" s="31"/>
      <c r="D1290" t="s">
        <v>3937</v>
      </c>
      <c r="F1290" s="46" t="s">
        <v>2202</v>
      </c>
      <c r="G1290" s="31" t="s">
        <v>5298</v>
      </c>
      <c r="H1290" s="31"/>
      <c r="I1290" s="51">
        <v>-91.548429999999996</v>
      </c>
      <c r="J1290" s="51">
        <v>34.174979999999998</v>
      </c>
      <c r="K1290" s="32"/>
      <c r="L1290" s="32"/>
      <c r="M1290" s="32"/>
      <c r="N1290" t="str">
        <f t="shared" si="249"/>
        <v>Cullman, Alabama&lt;br&gt;&lt;span style=font-size:11px&gt;White 1900-44&lt;/span&gt;&lt;br&gt;INF357 non-DASS</v>
      </c>
      <c r="O1290" t="str">
        <f t="shared" si="241"/>
        <v>W1900CullmanAlabamaINF357</v>
      </c>
      <c r="R1290" t="str">
        <f t="shared" si="240"/>
        <v>dp</v>
      </c>
      <c r="S1290" t="str">
        <f t="shared" si="242"/>
        <v>ar</v>
      </c>
      <c r="T1290" t="str">
        <f t="shared" si="248"/>
        <v>r0</v>
      </c>
      <c r="U1290" t="str">
        <f>IF(M1290="consonant",#REF!,"")</f>
        <v/>
      </c>
      <c r="V1290" t="str">
        <f t="shared" si="243"/>
        <v>lx</v>
      </c>
      <c r="W1290" t="str">
        <f t="shared" si="244"/>
        <v>bk</v>
      </c>
      <c r="X1290" t="str">
        <f t="shared" si="245"/>
        <v>ho</v>
      </c>
      <c r="Y1290" t="str">
        <f t="shared" si="246"/>
        <v>b</v>
      </c>
      <c r="AA1290" t="str">
        <f t="shared" si="247"/>
        <v>const W1900CullmanAlabamaINF357= L.marker([34.17498,-91.54843], {icon: dp_lx}).bindPopup('Cullman, Alabama&lt;br&gt;&lt;span style=font-size:11px&gt;White 1900-44&lt;/span&gt;&lt;br&gt;INF357 non-DASS').addTo(W1900);</v>
      </c>
      <c r="AG1290" t="s">
        <v>8991</v>
      </c>
      <c r="BL1290" t="s">
        <v>6239</v>
      </c>
    </row>
    <row r="1291" spans="1:64">
      <c r="A1291" s="30" t="s">
        <v>5326</v>
      </c>
      <c r="B1291" s="31" t="s">
        <v>1891</v>
      </c>
      <c r="C1291" s="31"/>
      <c r="D1291" t="s">
        <v>3937</v>
      </c>
      <c r="F1291" s="46" t="s">
        <v>1893</v>
      </c>
      <c r="G1291" s="31" t="s">
        <v>2751</v>
      </c>
      <c r="H1291" s="31"/>
      <c r="I1291" s="51">
        <v>-94.134469999999993</v>
      </c>
      <c r="J1291" s="51">
        <v>35.941769999999998</v>
      </c>
      <c r="K1291" s="32"/>
      <c r="L1291" s="32"/>
      <c r="M1291" s="32"/>
      <c r="N1291" t="str">
        <f t="shared" si="249"/>
        <v>Cave City, Arkansas&lt;br&gt;&lt;span style=font-size:11px&gt;White 1900-44&lt;/span&gt;&lt;br&gt;INF681 non-DASS</v>
      </c>
      <c r="O1291" t="str">
        <f t="shared" si="241"/>
        <v>W1900CaveCityArkansasINF681</v>
      </c>
      <c r="R1291" t="str">
        <f t="shared" si="240"/>
        <v>dp</v>
      </c>
      <c r="S1291" t="str">
        <f t="shared" si="242"/>
        <v>ar</v>
      </c>
      <c r="T1291" t="str">
        <f t="shared" si="248"/>
        <v>r0</v>
      </c>
      <c r="U1291" t="str">
        <f>IF(M1291="consonant",#REF!,"")</f>
        <v/>
      </c>
      <c r="V1291" t="str">
        <f t="shared" si="243"/>
        <v>lx</v>
      </c>
      <c r="W1291" t="str">
        <f t="shared" si="244"/>
        <v>bk</v>
      </c>
      <c r="X1291" t="str">
        <f t="shared" si="245"/>
        <v>ho</v>
      </c>
      <c r="Y1291" t="str">
        <f t="shared" si="246"/>
        <v>b</v>
      </c>
      <c r="AA1291" t="str">
        <f t="shared" si="247"/>
        <v>const W1900CaveCityArkansasINF681= L.marker([35.94177,-94.13447], {icon: dp_lx}).bindPopup('Cave City, Arkansas&lt;br&gt;&lt;span style=font-size:11px&gt;White 1900-44&lt;/span&gt;&lt;br&gt;INF681 non-DASS').addTo(W1900);</v>
      </c>
      <c r="AG1291" t="s">
        <v>8992</v>
      </c>
      <c r="BL1291" t="s">
        <v>6240</v>
      </c>
    </row>
    <row r="1292" spans="1:64">
      <c r="A1292" s="30" t="s">
        <v>5326</v>
      </c>
      <c r="B1292" s="31" t="s">
        <v>1916</v>
      </c>
      <c r="C1292" s="31"/>
      <c r="D1292" t="s">
        <v>3937</v>
      </c>
      <c r="F1292" s="46" t="s">
        <v>1917</v>
      </c>
      <c r="G1292" s="31" t="s">
        <v>2751</v>
      </c>
      <c r="H1292" s="31"/>
      <c r="I1292" s="51">
        <v>-91.144270000000006</v>
      </c>
      <c r="J1292" s="51">
        <v>35.802660000000003</v>
      </c>
      <c r="K1292" s="32"/>
      <c r="L1292" s="32"/>
      <c r="M1292" s="32"/>
      <c r="N1292" t="str">
        <f t="shared" si="249"/>
        <v>Winslow, Arkansas&lt;br&gt;&lt;span style=font-size:11px&gt;White 1900-44&lt;/span&gt;&lt;br&gt;INF723 non-DASS</v>
      </c>
      <c r="O1292" t="str">
        <f t="shared" si="241"/>
        <v>W1900WinslowArkansasINF723</v>
      </c>
      <c r="R1292" t="str">
        <f t="shared" si="240"/>
        <v>dp</v>
      </c>
      <c r="S1292" t="str">
        <f t="shared" si="242"/>
        <v>ar</v>
      </c>
      <c r="T1292" t="str">
        <f t="shared" si="248"/>
        <v>r0</v>
      </c>
      <c r="U1292" t="str">
        <f>IF(M1292="consonant",#REF!,"")</f>
        <v/>
      </c>
      <c r="V1292" t="str">
        <f t="shared" si="243"/>
        <v>lx</v>
      </c>
      <c r="W1292" t="str">
        <f t="shared" si="244"/>
        <v>bk</v>
      </c>
      <c r="X1292" t="str">
        <f t="shared" si="245"/>
        <v>ho</v>
      </c>
      <c r="Y1292" t="str">
        <f t="shared" si="246"/>
        <v>b</v>
      </c>
      <c r="AA1292" t="str">
        <f t="shared" si="247"/>
        <v>const W1900WinslowArkansasINF723= L.marker([35.80266,-91.14427], {icon: dp_lx}).bindPopup('Winslow, Arkansas&lt;br&gt;&lt;span style=font-size:11px&gt;White 1900-44&lt;/span&gt;&lt;br&gt;INF723 non-DASS').addTo(W1900);</v>
      </c>
      <c r="AG1292" t="s">
        <v>8993</v>
      </c>
      <c r="BL1292" t="s">
        <v>6241</v>
      </c>
    </row>
    <row r="1293" spans="1:64">
      <c r="A1293" s="30" t="s">
        <v>5326</v>
      </c>
      <c r="B1293" s="31" t="s">
        <v>1932</v>
      </c>
      <c r="C1293" s="31"/>
      <c r="D1293" t="s">
        <v>3937</v>
      </c>
      <c r="F1293" s="46" t="s">
        <v>1933</v>
      </c>
      <c r="G1293" s="31" t="s">
        <v>5293</v>
      </c>
      <c r="H1293" s="31"/>
      <c r="I1293" s="51">
        <v>-92.190219999999997</v>
      </c>
      <c r="J1293" s="51">
        <v>32.515920000000001</v>
      </c>
      <c r="K1293" s="32"/>
      <c r="L1293" s="32"/>
      <c r="M1293" s="32"/>
      <c r="N1293" t="str">
        <f t="shared" si="249"/>
        <v>Omega, Louisiana&lt;br&gt;&lt;span style=font-size:11px&gt;White 1900-44&lt;/span&gt;&lt;br&gt;INF760 non-DASS</v>
      </c>
      <c r="O1293" t="str">
        <f t="shared" si="241"/>
        <v>W1900OmegaLouisianaINF760</v>
      </c>
      <c r="R1293" t="str">
        <f t="shared" si="240"/>
        <v>dp</v>
      </c>
      <c r="S1293" t="str">
        <f t="shared" si="242"/>
        <v>ar</v>
      </c>
      <c r="T1293" t="str">
        <f t="shared" si="248"/>
        <v>r0</v>
      </c>
      <c r="U1293" t="str">
        <f>IF(M1293="consonant",#REF!,"")</f>
        <v/>
      </c>
      <c r="V1293" t="str">
        <f t="shared" si="243"/>
        <v>lx</v>
      </c>
      <c r="W1293" t="str">
        <f t="shared" si="244"/>
        <v>bk</v>
      </c>
      <c r="X1293" t="str">
        <f t="shared" si="245"/>
        <v>ho</v>
      </c>
      <c r="Y1293" t="str">
        <f t="shared" si="246"/>
        <v>b</v>
      </c>
      <c r="AA1293" t="str">
        <f t="shared" si="247"/>
        <v>const W1900OmegaLouisianaINF760= L.marker([32.51592,-92.19022], {icon: dp_lx}).bindPopup('Omega, Louisiana&lt;br&gt;&lt;span style=font-size:11px&gt;White 1900-44&lt;/span&gt;&lt;br&gt;INF760 non-DASS').addTo(W1900);</v>
      </c>
      <c r="AG1293" t="s">
        <v>8994</v>
      </c>
      <c r="BL1293" t="s">
        <v>6242</v>
      </c>
    </row>
    <row r="1294" spans="1:64">
      <c r="A1294" s="30" t="s">
        <v>5326</v>
      </c>
      <c r="B1294" s="31" t="s">
        <v>1943</v>
      </c>
      <c r="C1294" s="31"/>
      <c r="D1294" t="s">
        <v>3937</v>
      </c>
      <c r="F1294" s="46" t="s">
        <v>7310</v>
      </c>
      <c r="G1294" s="31" t="s">
        <v>5293</v>
      </c>
      <c r="H1294" s="31"/>
      <c r="I1294" s="51">
        <v>-92.447739999999996</v>
      </c>
      <c r="J1294" s="51">
        <v>31.084240000000001</v>
      </c>
      <c r="K1294" s="32"/>
      <c r="L1294" s="32"/>
      <c r="M1294" s="32"/>
      <c r="N1294" t="str">
        <f t="shared" si="249"/>
        <v>Belle DEau, Louisiana&lt;br&gt;&lt;span style=font-size:11px&gt;White 1900-44&lt;/span&gt;&lt;br&gt;INF803A non-DASS</v>
      </c>
      <c r="O1294" t="str">
        <f t="shared" si="241"/>
        <v>W1900BelleDEauLouisianaINF803A</v>
      </c>
      <c r="R1294" t="str">
        <f t="shared" ref="R1294:R1310" si="250">IF(M1294="consonant","",IF(G1294="Jamaica","lo",IF(OR(A1294="W1700",A1294="B1850",M1294="Carib",M1294="LA",M1294="UM",M1294="Bra",M1294="EaNL"),"mn","dp")))</f>
        <v>dp</v>
      </c>
      <c r="S1294" t="str">
        <f t="shared" si="242"/>
        <v>ar</v>
      </c>
      <c r="T1294" t="str">
        <f t="shared" si="248"/>
        <v>r0</v>
      </c>
      <c r="U1294" t="str">
        <f>IF(M1294="consonant",#REF!,"")</f>
        <v/>
      </c>
      <c r="V1294" t="str">
        <f t="shared" si="243"/>
        <v>lx</v>
      </c>
      <c r="W1294" t="str">
        <f t="shared" si="244"/>
        <v>bk</v>
      </c>
      <c r="X1294" t="str">
        <f t="shared" si="245"/>
        <v>ho</v>
      </c>
      <c r="Y1294" t="str">
        <f t="shared" si="246"/>
        <v>b</v>
      </c>
      <c r="AA1294" t="str">
        <f t="shared" si="247"/>
        <v>const W1900BelleDEauLouisianaINF803A= L.marker([31.08424,-92.44774], {icon: dp_lx}).bindPopup('Belle DEau, Louisiana&lt;br&gt;&lt;span style=font-size:11px&gt;White 1900-44&lt;/span&gt;&lt;br&gt;INF803A non-DASS').addTo(W1900);</v>
      </c>
      <c r="AG1294" t="s">
        <v>8995</v>
      </c>
      <c r="BL1294" t="s">
        <v>6243</v>
      </c>
    </row>
    <row r="1295" spans="1:64">
      <c r="A1295" s="30" t="s">
        <v>5326</v>
      </c>
      <c r="B1295" s="31" t="s">
        <v>1952</v>
      </c>
      <c r="C1295" s="31"/>
      <c r="D1295" t="s">
        <v>3937</v>
      </c>
      <c r="F1295" s="46" t="s">
        <v>1954</v>
      </c>
      <c r="G1295" s="31" t="s">
        <v>5293</v>
      </c>
      <c r="H1295" s="31"/>
      <c r="I1295" s="51">
        <v>-82.071569999999994</v>
      </c>
      <c r="J1295" s="51">
        <v>29.646609999999999</v>
      </c>
      <c r="K1295" s="32"/>
      <c r="L1295" s="32"/>
      <c r="M1295" s="32"/>
      <c r="N1295" t="str">
        <f t="shared" si="249"/>
        <v>Pecan Island, Louisiana&lt;br&gt;&lt;span style=font-size:11px&gt;White 1900-44&lt;/span&gt;&lt;br&gt;INF813 non-DASS</v>
      </c>
      <c r="O1295" t="str">
        <f t="shared" si="241"/>
        <v>W1900PecanIslandLouisianaINF813</v>
      </c>
      <c r="R1295" t="str">
        <f t="shared" si="250"/>
        <v>dp</v>
      </c>
      <c r="S1295" t="str">
        <f t="shared" si="242"/>
        <v>ar</v>
      </c>
      <c r="T1295" t="str">
        <f t="shared" si="248"/>
        <v>r0</v>
      </c>
      <c r="U1295" t="str">
        <f>IF(M1295="consonant",#REF!,"")</f>
        <v/>
      </c>
      <c r="V1295" t="str">
        <f t="shared" si="243"/>
        <v>lx</v>
      </c>
      <c r="W1295" t="str">
        <f t="shared" si="244"/>
        <v>bk</v>
      </c>
      <c r="X1295" t="str">
        <f t="shared" si="245"/>
        <v>ho</v>
      </c>
      <c r="Y1295" t="str">
        <f t="shared" si="246"/>
        <v>b</v>
      </c>
      <c r="AA1295" t="str">
        <f t="shared" si="247"/>
        <v>const W1900PecanIslandLouisianaINF813= L.marker([29.64661,-82.07157], {icon: dp_lx}).bindPopup('Pecan Island, Louisiana&lt;br&gt;&lt;span style=font-size:11px&gt;White 1900-44&lt;/span&gt;&lt;br&gt;INF813 non-DASS').addTo(W1900);</v>
      </c>
      <c r="AG1295" t="s">
        <v>8996</v>
      </c>
      <c r="BL1295" t="s">
        <v>6244</v>
      </c>
    </row>
    <row r="1296" spans="1:64">
      <c r="A1296" s="30" t="s">
        <v>5326</v>
      </c>
      <c r="B1296" s="31" t="s">
        <v>1598</v>
      </c>
      <c r="C1296" s="31"/>
      <c r="D1296" t="s">
        <v>3937</v>
      </c>
      <c r="F1296" s="46" t="s">
        <v>1599</v>
      </c>
      <c r="G1296" s="31" t="s">
        <v>904</v>
      </c>
      <c r="H1296" s="31"/>
      <c r="I1296" s="51">
        <v>-85.081630000000004</v>
      </c>
      <c r="J1296" s="51">
        <v>36.565049999999999</v>
      </c>
      <c r="K1296" s="32"/>
      <c r="L1296" s="32"/>
      <c r="M1296" s="32"/>
      <c r="N1296" t="str">
        <f t="shared" si="249"/>
        <v>Holston Valley, Tennessee&lt;br&gt;&lt;span style=font-size:11px&gt;White 1900-44&lt;/span&gt;&lt;br&gt;INF013 non-DASS</v>
      </c>
      <c r="O1296" t="str">
        <f t="shared" si="241"/>
        <v>W1900HolstonValleyTennesseeINF013</v>
      </c>
      <c r="R1296" t="str">
        <f t="shared" si="250"/>
        <v>dp</v>
      </c>
      <c r="S1296" t="str">
        <f t="shared" si="242"/>
        <v>ar</v>
      </c>
      <c r="T1296" t="str">
        <f t="shared" si="248"/>
        <v>r0</v>
      </c>
      <c r="U1296" t="str">
        <f>IF(M1296="consonant",#REF!,"")</f>
        <v/>
      </c>
      <c r="V1296" t="str">
        <f t="shared" si="243"/>
        <v>lx</v>
      </c>
      <c r="W1296" t="str">
        <f t="shared" si="244"/>
        <v>bk</v>
      </c>
      <c r="X1296" t="str">
        <f t="shared" si="245"/>
        <v>ho</v>
      </c>
      <c r="Y1296" t="str">
        <f t="shared" si="246"/>
        <v>b</v>
      </c>
      <c r="AA1296" t="str">
        <f t="shared" si="247"/>
        <v>const W1900HolstonValleyTennesseeINF013= L.marker([36.56505,-85.08163], {icon: dp_lx}).bindPopup('Holston Valley, Tennessee&lt;br&gt;&lt;span style=font-size:11px&gt;White 1900-44&lt;/span&gt;&lt;br&gt;INF013 non-DASS').addTo(W1900);</v>
      </c>
      <c r="AG1296" t="s">
        <v>8997</v>
      </c>
      <c r="BL1296" t="s">
        <v>6245</v>
      </c>
    </row>
    <row r="1297" spans="1:64">
      <c r="A1297" s="30" t="s">
        <v>5326</v>
      </c>
      <c r="B1297" s="31" t="s">
        <v>1631</v>
      </c>
      <c r="C1297" s="31"/>
      <c r="D1297" t="s">
        <v>3937</v>
      </c>
      <c r="F1297" s="46" t="s">
        <v>1633</v>
      </c>
      <c r="G1297" s="31" t="s">
        <v>5289</v>
      </c>
      <c r="H1297" s="31"/>
      <c r="I1297" s="51">
        <v>-84.447180000000003</v>
      </c>
      <c r="J1297" s="51">
        <v>34.444130000000001</v>
      </c>
      <c r="K1297" s="32"/>
      <c r="L1297" s="32"/>
      <c r="M1297" s="32"/>
      <c r="N1297" t="str">
        <f t="shared" si="249"/>
        <v>Curryville, Georgia&lt;br&gt;&lt;span style=font-size:11px&gt;White 1900-44&lt;/span&gt;&lt;br&gt;INF075 non-DASS</v>
      </c>
      <c r="O1297" t="str">
        <f t="shared" si="241"/>
        <v>W1900CurryvilleGeorgiaINF075</v>
      </c>
      <c r="R1297" t="str">
        <f t="shared" si="250"/>
        <v>dp</v>
      </c>
      <c r="S1297" t="str">
        <f t="shared" si="242"/>
        <v>ar</v>
      </c>
      <c r="T1297" t="str">
        <f t="shared" si="248"/>
        <v>r0</v>
      </c>
      <c r="U1297" t="str">
        <f>IF(M1297="consonant",#REF!,"")</f>
        <v/>
      </c>
      <c r="V1297" t="str">
        <f t="shared" si="243"/>
        <v>lx</v>
      </c>
      <c r="W1297" t="str">
        <f t="shared" si="244"/>
        <v>bk</v>
      </c>
      <c r="X1297" t="str">
        <f t="shared" si="245"/>
        <v>ho</v>
      </c>
      <c r="Y1297" t="str">
        <f t="shared" si="246"/>
        <v>b</v>
      </c>
      <c r="AA1297" t="str">
        <f t="shared" si="247"/>
        <v>const W1900CurryvilleGeorgiaINF075= L.marker([34.44413,-84.44718], {icon: dp_lx}).bindPopup('Curryville, Georgia&lt;br&gt;&lt;span style=font-size:11px&gt;White 1900-44&lt;/span&gt;&lt;br&gt;INF075 non-DASS').addTo(W1900);</v>
      </c>
      <c r="AG1297" t="s">
        <v>8998</v>
      </c>
      <c r="BL1297" t="s">
        <v>6246</v>
      </c>
    </row>
    <row r="1298" spans="1:64">
      <c r="A1298" s="30" t="s">
        <v>5326</v>
      </c>
      <c r="B1298" s="31" t="s">
        <v>1677</v>
      </c>
      <c r="C1298" s="31"/>
      <c r="D1298" t="s">
        <v>3937</v>
      </c>
      <c r="F1298" s="46" t="s">
        <v>1678</v>
      </c>
      <c r="G1298" s="31" t="s">
        <v>5289</v>
      </c>
      <c r="H1298" s="31"/>
      <c r="I1298" s="51">
        <v>-84.879509999999996</v>
      </c>
      <c r="J1298" s="51">
        <v>33.098089999999999</v>
      </c>
      <c r="K1298" s="32"/>
      <c r="L1298" s="32"/>
      <c r="M1298" s="32"/>
      <c r="N1298" t="str">
        <f t="shared" si="249"/>
        <v>Zebulon, Georgia&lt;br&gt;&lt;span style=font-size:11px&gt;White 1900-44&lt;/span&gt;&lt;br&gt;INF138A non-DASS</v>
      </c>
      <c r="O1298" t="str">
        <f t="shared" si="241"/>
        <v>W1900ZebulonGeorgiaINF138A</v>
      </c>
      <c r="R1298" t="str">
        <f t="shared" si="250"/>
        <v>dp</v>
      </c>
      <c r="S1298" t="str">
        <f t="shared" si="242"/>
        <v>ar</v>
      </c>
      <c r="T1298" t="str">
        <f t="shared" si="248"/>
        <v>r0</v>
      </c>
      <c r="U1298" t="str">
        <f>IF(M1298="consonant",#REF!,"")</f>
        <v/>
      </c>
      <c r="V1298" t="str">
        <f t="shared" si="243"/>
        <v>lx</v>
      </c>
      <c r="W1298" t="str">
        <f t="shared" si="244"/>
        <v>bk</v>
      </c>
      <c r="X1298" t="str">
        <f t="shared" si="245"/>
        <v>ho</v>
      </c>
      <c r="Y1298" t="str">
        <f t="shared" si="246"/>
        <v>b</v>
      </c>
      <c r="AA1298" t="str">
        <f t="shared" si="247"/>
        <v>const W1900ZebulonGeorgiaINF138A= L.marker([33.09809,-84.87951], {icon: dp_lx}).bindPopup('Zebulon, Georgia&lt;br&gt;&lt;span style=font-size:11px&gt;White 1900-44&lt;/span&gt;&lt;br&gt;INF138A non-DASS').addTo(W1900);</v>
      </c>
      <c r="AG1298" t="s">
        <v>8999</v>
      </c>
      <c r="BL1298" t="s">
        <v>6247</v>
      </c>
    </row>
    <row r="1299" spans="1:64">
      <c r="A1299" s="30" t="s">
        <v>5326</v>
      </c>
      <c r="B1299" s="31" t="s">
        <v>2120</v>
      </c>
      <c r="C1299" s="31"/>
      <c r="D1299" t="s">
        <v>3937</v>
      </c>
      <c r="F1299" s="46" t="s">
        <v>2121</v>
      </c>
      <c r="G1299" s="31" t="s">
        <v>5289</v>
      </c>
      <c r="H1299" s="31"/>
      <c r="I1299" s="51">
        <v>-81.933949999999996</v>
      </c>
      <c r="J1299" s="51">
        <v>31.828040000000001</v>
      </c>
      <c r="K1299" s="32"/>
      <c r="L1299" s="32"/>
      <c r="M1299" s="32"/>
      <c r="N1299" t="str">
        <f t="shared" si="249"/>
        <v>Springvale, Georgia&lt;br&gt;&lt;span style=font-size:11px&gt;White 1900-44&lt;/span&gt;&lt;br&gt;INF192C non-DASS</v>
      </c>
      <c r="O1299" t="str">
        <f t="shared" si="241"/>
        <v>W1900SpringvaleGeorgiaINF192C</v>
      </c>
      <c r="R1299" t="str">
        <f t="shared" si="250"/>
        <v>dp</v>
      </c>
      <c r="S1299" t="str">
        <f t="shared" si="242"/>
        <v>ar</v>
      </c>
      <c r="T1299" t="str">
        <f t="shared" si="248"/>
        <v>r0</v>
      </c>
      <c r="U1299" t="str">
        <f>IF(M1299="consonant",#REF!,"")</f>
        <v/>
      </c>
      <c r="V1299" t="str">
        <f t="shared" si="243"/>
        <v>lx</v>
      </c>
      <c r="W1299" t="str">
        <f t="shared" si="244"/>
        <v>bk</v>
      </c>
      <c r="X1299" t="str">
        <f t="shared" si="245"/>
        <v>ho</v>
      </c>
      <c r="Y1299" t="str">
        <f t="shared" si="246"/>
        <v>b</v>
      </c>
      <c r="AA1299" t="str">
        <f t="shared" si="247"/>
        <v>const W1900SpringvaleGeorgiaINF192C= L.marker([31.82804,-81.93395], {icon: dp_lx}).bindPopup('Springvale, Georgia&lt;br&gt;&lt;span style=font-size:11px&gt;White 1900-44&lt;/span&gt;&lt;br&gt;INF192C non-DASS').addTo(W1900);</v>
      </c>
      <c r="AG1299" t="s">
        <v>9000</v>
      </c>
      <c r="BL1299" t="s">
        <v>6248</v>
      </c>
    </row>
    <row r="1300" spans="1:64">
      <c r="A1300" s="30" t="s">
        <v>5326</v>
      </c>
      <c r="B1300" s="31" t="s">
        <v>1734</v>
      </c>
      <c r="C1300" s="31"/>
      <c r="D1300" t="s">
        <v>3937</v>
      </c>
      <c r="F1300" s="46" t="s">
        <v>1735</v>
      </c>
      <c r="G1300" s="31" t="s">
        <v>5304</v>
      </c>
      <c r="H1300" s="31"/>
      <c r="I1300" s="51">
        <v>-87.181489999999997</v>
      </c>
      <c r="J1300" s="51">
        <v>28.814309999999999</v>
      </c>
      <c r="K1300" s="32"/>
      <c r="L1300" s="32"/>
      <c r="M1300" s="32"/>
      <c r="N1300" t="str">
        <f t="shared" si="249"/>
        <v>Whitney, Florida&lt;br&gt;&lt;span style=font-size:11px&gt;White 1900-44&lt;/span&gt;&lt;br&gt;INF249 non-DASS</v>
      </c>
      <c r="O1300" t="str">
        <f t="shared" si="241"/>
        <v>W1900WhitneyFloridaINF249</v>
      </c>
      <c r="R1300" t="str">
        <f t="shared" si="250"/>
        <v>dp</v>
      </c>
      <c r="S1300" t="str">
        <f t="shared" si="242"/>
        <v>ar</v>
      </c>
      <c r="T1300" t="str">
        <f t="shared" si="248"/>
        <v>r0</v>
      </c>
      <c r="U1300" t="str">
        <f>IF(M1300="consonant",#REF!,"")</f>
        <v/>
      </c>
      <c r="V1300" t="str">
        <f t="shared" si="243"/>
        <v>lx</v>
      </c>
      <c r="W1300" t="str">
        <f t="shared" si="244"/>
        <v>bk</v>
      </c>
      <c r="X1300" t="str">
        <f t="shared" si="245"/>
        <v>ho</v>
      </c>
      <c r="Y1300" t="str">
        <f t="shared" si="246"/>
        <v>b</v>
      </c>
      <c r="AA1300" t="str">
        <f t="shared" si="247"/>
        <v>const W1900WhitneyFloridaINF249= L.marker([28.81431,-87.18149], {icon: dp_lx}).bindPopup('Whitney, Florida&lt;br&gt;&lt;span style=font-size:11px&gt;White 1900-44&lt;/span&gt;&lt;br&gt;INF249 non-DASS').addTo(W1900);</v>
      </c>
      <c r="AG1300" t="s">
        <v>9001</v>
      </c>
      <c r="BL1300" t="s">
        <v>6249</v>
      </c>
    </row>
    <row r="1301" spans="1:64">
      <c r="A1301" s="30" t="s">
        <v>5326</v>
      </c>
      <c r="B1301" s="31" t="s">
        <v>1780</v>
      </c>
      <c r="C1301" s="31"/>
      <c r="D1301" t="s">
        <v>3937</v>
      </c>
      <c r="F1301" s="46" t="s">
        <v>1781</v>
      </c>
      <c r="G1301" s="31" t="s">
        <v>5298</v>
      </c>
      <c r="H1301" s="31"/>
      <c r="I1301" s="51">
        <v>-86.237920000000003</v>
      </c>
      <c r="J1301" s="51">
        <v>34.20223</v>
      </c>
      <c r="K1301" s="32"/>
      <c r="L1301" s="32"/>
      <c r="M1301" s="32"/>
      <c r="N1301" t="str">
        <f t="shared" si="249"/>
        <v>Addison, Alabama&lt;br&gt;&lt;span style=font-size:11px&gt;White 1900-44&lt;/span&gt;&lt;br&gt;INF361 non-DASS</v>
      </c>
      <c r="O1301" t="str">
        <f t="shared" si="241"/>
        <v>W1900AddisonAlabamaINF361</v>
      </c>
      <c r="R1301" t="str">
        <f t="shared" si="250"/>
        <v>dp</v>
      </c>
      <c r="S1301" t="str">
        <f t="shared" si="242"/>
        <v>ar</v>
      </c>
      <c r="T1301" t="str">
        <f t="shared" si="248"/>
        <v>r0</v>
      </c>
      <c r="U1301" t="str">
        <f>IF(M1301="consonant",#REF!,"")</f>
        <v/>
      </c>
      <c r="V1301" t="str">
        <f t="shared" si="243"/>
        <v>lx</v>
      </c>
      <c r="W1301" t="str">
        <f t="shared" si="244"/>
        <v>bk</v>
      </c>
      <c r="X1301" t="str">
        <f t="shared" si="245"/>
        <v>ho</v>
      </c>
      <c r="Y1301" t="str">
        <f t="shared" si="246"/>
        <v>b</v>
      </c>
      <c r="AA1301" t="str">
        <f t="shared" si="247"/>
        <v>const W1900AddisonAlabamaINF361= L.marker([34.20223,-86.23792], {icon: dp_lx}).bindPopup('Addison, Alabama&lt;br&gt;&lt;span style=font-size:11px&gt;White 1900-44&lt;/span&gt;&lt;br&gt;INF361 non-DASS').addTo(W1900);</v>
      </c>
      <c r="AG1301" t="s">
        <v>9002</v>
      </c>
      <c r="BL1301" t="s">
        <v>6250</v>
      </c>
    </row>
    <row r="1302" spans="1:64">
      <c r="A1302" s="30" t="s">
        <v>5326</v>
      </c>
      <c r="B1302" s="31" t="s">
        <v>1788</v>
      </c>
      <c r="C1302" s="31"/>
      <c r="D1302" t="s">
        <v>3937</v>
      </c>
      <c r="F1302" s="46" t="s">
        <v>1789</v>
      </c>
      <c r="G1302" s="31" t="s">
        <v>5298</v>
      </c>
      <c r="H1302" s="31"/>
      <c r="I1302" s="51">
        <v>-85.375150000000005</v>
      </c>
      <c r="J1302" s="51">
        <v>33.34881</v>
      </c>
      <c r="K1302" s="32"/>
      <c r="L1302" s="32"/>
      <c r="M1302" s="32"/>
      <c r="N1302" t="str">
        <f t="shared" si="249"/>
        <v>Alpine, Alabama&lt;br&gt;&lt;span style=font-size:11px&gt;White 1900-44&lt;/span&gt;&lt;br&gt;INF385 non-DASS</v>
      </c>
      <c r="O1302" t="str">
        <f t="shared" si="241"/>
        <v>W1900AlpineAlabamaINF385</v>
      </c>
      <c r="R1302" t="str">
        <f t="shared" si="250"/>
        <v>dp</v>
      </c>
      <c r="S1302" t="str">
        <f t="shared" si="242"/>
        <v>ar</v>
      </c>
      <c r="T1302" t="str">
        <f t="shared" si="248"/>
        <v>r0</v>
      </c>
      <c r="U1302" t="str">
        <f>IF(M1302="consonant",#REF!,"")</f>
        <v/>
      </c>
      <c r="V1302" t="str">
        <f t="shared" si="243"/>
        <v>lx</v>
      </c>
      <c r="W1302" t="str">
        <f t="shared" si="244"/>
        <v>bk</v>
      </c>
      <c r="X1302" t="str">
        <f t="shared" si="245"/>
        <v>ho</v>
      </c>
      <c r="Y1302" t="str">
        <f t="shared" si="246"/>
        <v>b</v>
      </c>
      <c r="AA1302" t="str">
        <f t="shared" si="247"/>
        <v>const W1900AlpineAlabamaINF385= L.marker([33.34881,-85.37515], {icon: dp_lx}).bindPopup('Alpine, Alabama&lt;br&gt;&lt;span style=font-size:11px&gt;White 1900-44&lt;/span&gt;&lt;br&gt;INF385 non-DASS').addTo(W1900);</v>
      </c>
      <c r="AG1302" t="s">
        <v>9003</v>
      </c>
      <c r="BL1302" t="s">
        <v>6251</v>
      </c>
    </row>
    <row r="1303" spans="1:64">
      <c r="A1303" s="30" t="s">
        <v>5326</v>
      </c>
      <c r="B1303" s="31" t="s">
        <v>1792</v>
      </c>
      <c r="C1303" s="31"/>
      <c r="D1303" t="s">
        <v>3937</v>
      </c>
      <c r="F1303" s="46" t="s">
        <v>307</v>
      </c>
      <c r="G1303" s="31" t="s">
        <v>5298</v>
      </c>
      <c r="H1303" s="31"/>
      <c r="I1303" s="51">
        <v>-86.450779999999995</v>
      </c>
      <c r="J1303" s="51">
        <v>33.152239999999999</v>
      </c>
      <c r="K1303" s="32"/>
      <c r="L1303" s="32"/>
      <c r="M1303" s="32"/>
      <c r="N1303" t="str">
        <f t="shared" si="249"/>
        <v>Roanoke, Alabama&lt;br&gt;&lt;span style=font-size:11px&gt;White 1900-44&lt;/span&gt;&lt;br&gt;INF390 non-DASS</v>
      </c>
      <c r="O1303" t="str">
        <f t="shared" si="241"/>
        <v>W1900RoanokeAlabamaINF390</v>
      </c>
      <c r="R1303" t="str">
        <f t="shared" si="250"/>
        <v>dp</v>
      </c>
      <c r="S1303" t="str">
        <f t="shared" si="242"/>
        <v>ar</v>
      </c>
      <c r="T1303" t="str">
        <f t="shared" si="248"/>
        <v>r0</v>
      </c>
      <c r="U1303" t="str">
        <f>IF(M1303="consonant",#REF!,"")</f>
        <v/>
      </c>
      <c r="V1303" t="str">
        <f t="shared" si="243"/>
        <v>lx</v>
      </c>
      <c r="W1303" t="str">
        <f t="shared" si="244"/>
        <v>bk</v>
      </c>
      <c r="X1303" t="str">
        <f t="shared" si="245"/>
        <v>ho</v>
      </c>
      <c r="Y1303" t="str">
        <f t="shared" si="246"/>
        <v>b</v>
      </c>
      <c r="AA1303" t="str">
        <f t="shared" si="247"/>
        <v>const W1900RoanokeAlabamaINF390= L.marker([33.15224,-86.45078], {icon: dp_lx}).bindPopup('Roanoke, Alabama&lt;br&gt;&lt;span style=font-size:11px&gt;White 1900-44&lt;/span&gt;&lt;br&gt;INF390 non-DASS').addTo(W1900);</v>
      </c>
      <c r="AG1303" t="s">
        <v>9004</v>
      </c>
      <c r="BL1303" t="s">
        <v>6252</v>
      </c>
    </row>
    <row r="1304" spans="1:64">
      <c r="A1304" s="30" t="s">
        <v>5326</v>
      </c>
      <c r="B1304" s="31" t="s">
        <v>1800</v>
      </c>
      <c r="C1304" s="31"/>
      <c r="D1304" t="s">
        <v>3937</v>
      </c>
      <c r="F1304" s="46" t="s">
        <v>1799</v>
      </c>
      <c r="G1304" s="31" t="s">
        <v>5298</v>
      </c>
      <c r="H1304" s="31"/>
      <c r="I1304" s="51">
        <v>-89.975859999999997</v>
      </c>
      <c r="J1304" s="51">
        <v>32.466290000000001</v>
      </c>
      <c r="K1304" s="32"/>
      <c r="L1304" s="32"/>
      <c r="M1304" s="32"/>
      <c r="N1304" t="str">
        <f t="shared" si="249"/>
        <v>Prattville, Alabama&lt;br&gt;&lt;span style=font-size:11px&gt;White 1900-44&lt;/span&gt;&lt;br&gt;INF398A non-DASS</v>
      </c>
      <c r="O1304" t="str">
        <f t="shared" si="241"/>
        <v>W1900PrattvilleAlabamaINF398A</v>
      </c>
      <c r="R1304" t="str">
        <f t="shared" si="250"/>
        <v>dp</v>
      </c>
      <c r="S1304" t="str">
        <f t="shared" si="242"/>
        <v>ar</v>
      </c>
      <c r="T1304" t="str">
        <f t="shared" si="248"/>
        <v>r0</v>
      </c>
      <c r="U1304" t="str">
        <f>IF(M1304="consonant",#REF!,"")</f>
        <v/>
      </c>
      <c r="V1304" t="str">
        <f t="shared" si="243"/>
        <v>lx</v>
      </c>
      <c r="W1304" t="str">
        <f t="shared" si="244"/>
        <v>bk</v>
      </c>
      <c r="X1304" t="str">
        <f t="shared" si="245"/>
        <v>ho</v>
      </c>
      <c r="Y1304" t="str">
        <f t="shared" si="246"/>
        <v>b</v>
      </c>
      <c r="AA1304" t="str">
        <f t="shared" si="247"/>
        <v>const W1900PrattvilleAlabamaINF398A= L.marker([32.46629,-89.97586], {icon: dp_lx}).bindPopup('Prattville, Alabama&lt;br&gt;&lt;span style=font-size:11px&gt;White 1900-44&lt;/span&gt;&lt;br&gt;INF398A non-DASS').addTo(W1900);</v>
      </c>
      <c r="AG1304" t="s">
        <v>9005</v>
      </c>
      <c r="BL1304" t="s">
        <v>6253</v>
      </c>
    </row>
    <row r="1305" spans="1:64">
      <c r="A1305" s="30" t="s">
        <v>5326</v>
      </c>
      <c r="B1305" s="31" t="s">
        <v>1845</v>
      </c>
      <c r="C1305" s="31"/>
      <c r="D1305" t="s">
        <v>3937</v>
      </c>
      <c r="F1305" s="46" t="s">
        <v>1846</v>
      </c>
      <c r="G1305" s="31" t="s">
        <v>1505</v>
      </c>
      <c r="H1305" s="31"/>
      <c r="I1305" s="51">
        <v>-91.616200000000006</v>
      </c>
      <c r="J1305" s="51">
        <v>33.764699999999998</v>
      </c>
      <c r="K1305" s="32"/>
      <c r="L1305" s="32"/>
      <c r="M1305" s="32"/>
      <c r="N1305" t="str">
        <f t="shared" si="249"/>
        <v>Holcomb, Mississippi&lt;br&gt;&lt;span style=font-size:11px&gt;White 1900-44&lt;/span&gt;&lt;br&gt;INF539 non-DASS</v>
      </c>
      <c r="O1305" t="str">
        <f t="shared" si="241"/>
        <v>W1900HolcombMississippiINF539</v>
      </c>
      <c r="R1305" t="str">
        <f t="shared" si="250"/>
        <v>dp</v>
      </c>
      <c r="S1305" t="str">
        <f t="shared" si="242"/>
        <v>ar</v>
      </c>
      <c r="T1305" t="str">
        <f t="shared" si="248"/>
        <v>r0</v>
      </c>
      <c r="U1305" t="str">
        <f>IF(M1305="consonant",#REF!,"")</f>
        <v/>
      </c>
      <c r="V1305" t="str">
        <f t="shared" si="243"/>
        <v>lx</v>
      </c>
      <c r="W1305" t="str">
        <f t="shared" si="244"/>
        <v>bk</v>
      </c>
      <c r="X1305" t="str">
        <f t="shared" si="245"/>
        <v>ho</v>
      </c>
      <c r="Y1305" t="str">
        <f t="shared" si="246"/>
        <v>b</v>
      </c>
      <c r="AA1305" t="str">
        <f t="shared" si="247"/>
        <v>const W1900HolcombMississippiINF539= L.marker([33.7647,-91.6162], {icon: dp_lx}).bindPopup('Holcomb, Mississippi&lt;br&gt;&lt;span style=font-size:11px&gt;White 1900-44&lt;/span&gt;&lt;br&gt;INF539 non-DASS').addTo(W1900);</v>
      </c>
      <c r="AG1305" t="s">
        <v>9006</v>
      </c>
      <c r="BL1305" t="s">
        <v>6254</v>
      </c>
    </row>
    <row r="1306" spans="1:64">
      <c r="A1306" s="30" t="s">
        <v>5326</v>
      </c>
      <c r="B1306" s="31" t="s">
        <v>1894</v>
      </c>
      <c r="C1306" s="31"/>
      <c r="D1306" t="s">
        <v>3937</v>
      </c>
      <c r="F1306" s="46" t="s">
        <v>1895</v>
      </c>
      <c r="G1306" s="31" t="s">
        <v>2751</v>
      </c>
      <c r="H1306" s="31"/>
      <c r="I1306" s="51">
        <v>-94.042150000000007</v>
      </c>
      <c r="J1306" s="51">
        <v>36.072110000000002</v>
      </c>
      <c r="K1306" s="32"/>
      <c r="L1306" s="32"/>
      <c r="M1306" s="32"/>
      <c r="N1306" t="str">
        <f t="shared" si="249"/>
        <v>Evening Shade, Arkansas&lt;br&gt;&lt;span style=font-size:11px&gt;White 1900-44&lt;/span&gt;&lt;br&gt;INF683 non-DASS</v>
      </c>
      <c r="O1306" t="str">
        <f t="shared" si="241"/>
        <v>W1900EveningShadeArkansasINF683</v>
      </c>
      <c r="R1306" t="str">
        <f t="shared" si="250"/>
        <v>dp</v>
      </c>
      <c r="S1306" t="str">
        <f t="shared" si="242"/>
        <v>ar</v>
      </c>
      <c r="T1306" t="str">
        <f t="shared" si="248"/>
        <v>r0</v>
      </c>
      <c r="U1306" t="str">
        <f>IF(M1306="consonant",#REF!,"")</f>
        <v/>
      </c>
      <c r="V1306" t="str">
        <f t="shared" si="243"/>
        <v>lx</v>
      </c>
      <c r="W1306" t="str">
        <f t="shared" si="244"/>
        <v>bk</v>
      </c>
      <c r="X1306" t="str">
        <f t="shared" si="245"/>
        <v>ho</v>
      </c>
      <c r="Y1306" t="str">
        <f t="shared" si="246"/>
        <v>b</v>
      </c>
      <c r="AA1306" t="str">
        <f t="shared" si="247"/>
        <v>const W1900EveningShadeArkansasINF683= L.marker([36.07211,-94.04215], {icon: dp_lx}).bindPopup('Evening Shade, Arkansas&lt;br&gt;&lt;span style=font-size:11px&gt;White 1900-44&lt;/span&gt;&lt;br&gt;INF683 non-DASS').addTo(W1900);</v>
      </c>
      <c r="AG1306" t="s">
        <v>9007</v>
      </c>
      <c r="BL1306" t="s">
        <v>6255</v>
      </c>
    </row>
    <row r="1307" spans="1:64">
      <c r="A1307" s="30" t="s">
        <v>5326</v>
      </c>
      <c r="B1307" s="31" t="s">
        <v>1923</v>
      </c>
      <c r="C1307" s="31"/>
      <c r="D1307" t="s">
        <v>3937</v>
      </c>
      <c r="F1307" s="46" t="s">
        <v>1560</v>
      </c>
      <c r="G1307" s="31" t="s">
        <v>2751</v>
      </c>
      <c r="H1307" s="31"/>
      <c r="I1307" s="51">
        <v>-92.081950000000006</v>
      </c>
      <c r="J1307" s="51">
        <v>33.428919999999998</v>
      </c>
      <c r="K1307" s="32"/>
      <c r="L1307" s="32"/>
      <c r="M1307" s="32"/>
      <c r="N1307" t="str">
        <f t="shared" si="249"/>
        <v>Texarkana, Arkansas&lt;br&gt;&lt;span style=font-size:11px&gt;White 1900-44&lt;/span&gt;&lt;br&gt;INF745 non-DASS</v>
      </c>
      <c r="O1307" t="str">
        <f t="shared" si="241"/>
        <v>W1900TexarkanaArkansasINF745</v>
      </c>
      <c r="R1307" t="str">
        <f t="shared" si="250"/>
        <v>dp</v>
      </c>
      <c r="S1307" t="str">
        <f t="shared" si="242"/>
        <v>ar</v>
      </c>
      <c r="T1307" t="str">
        <f t="shared" si="248"/>
        <v>r0</v>
      </c>
      <c r="U1307" t="str">
        <f>IF(M1307="consonant",#REF!,"")</f>
        <v/>
      </c>
      <c r="V1307" t="str">
        <f t="shared" si="243"/>
        <v>lx</v>
      </c>
      <c r="W1307" t="str">
        <f t="shared" si="244"/>
        <v>bk</v>
      </c>
      <c r="X1307" t="str">
        <f t="shared" si="245"/>
        <v>ho</v>
      </c>
      <c r="Y1307" t="str">
        <f t="shared" si="246"/>
        <v>b</v>
      </c>
      <c r="AA1307" t="str">
        <f t="shared" si="247"/>
        <v>const W1900TexarkanaArkansasINF745= L.marker([33.42892,-92.08195], {icon: dp_lx}).bindPopup('Texarkana, Arkansas&lt;br&gt;&lt;span style=font-size:11px&gt;White 1900-44&lt;/span&gt;&lt;br&gt;INF745 non-DASS').addTo(W1900);</v>
      </c>
      <c r="AG1307" t="s">
        <v>9008</v>
      </c>
      <c r="BL1307" t="s">
        <v>6256</v>
      </c>
    </row>
    <row r="1308" spans="1:64">
      <c r="A1308" s="30" t="s">
        <v>5326</v>
      </c>
      <c r="B1308" s="31" t="s">
        <v>1949</v>
      </c>
      <c r="C1308" s="31"/>
      <c r="D1308" t="s">
        <v>3937</v>
      </c>
      <c r="F1308" s="46" t="s">
        <v>1948</v>
      </c>
      <c r="G1308" s="31" t="s">
        <v>5293</v>
      </c>
      <c r="H1308" s="31"/>
      <c r="I1308" s="51">
        <v>-95.698300000000003</v>
      </c>
      <c r="J1308" s="51">
        <v>30.53182</v>
      </c>
      <c r="K1308" s="32"/>
      <c r="L1308" s="32"/>
      <c r="M1308" s="32"/>
      <c r="N1308" t="str">
        <f t="shared" si="249"/>
        <v>Opelousas, Louisiana&lt;br&gt;&lt;span style=font-size:11px&gt;White 1900-44&lt;/span&gt;&lt;br&gt;INF804A non-DASS</v>
      </c>
      <c r="O1308" t="str">
        <f t="shared" si="241"/>
        <v>W1900OpelousasLouisianaINF804A</v>
      </c>
      <c r="R1308" t="str">
        <f t="shared" si="250"/>
        <v>dp</v>
      </c>
      <c r="S1308" t="str">
        <f t="shared" si="242"/>
        <v>ar</v>
      </c>
      <c r="T1308" t="str">
        <f t="shared" si="248"/>
        <v>r0</v>
      </c>
      <c r="U1308" t="str">
        <f>IF(M1308="consonant",#REF!,"")</f>
        <v/>
      </c>
      <c r="V1308" t="str">
        <f t="shared" si="243"/>
        <v>lx</v>
      </c>
      <c r="W1308" t="str">
        <f t="shared" si="244"/>
        <v>bk</v>
      </c>
      <c r="X1308" t="str">
        <f t="shared" si="245"/>
        <v>ho</v>
      </c>
      <c r="Y1308" t="str">
        <f t="shared" si="246"/>
        <v>b</v>
      </c>
      <c r="AA1308" t="str">
        <f t="shared" si="247"/>
        <v>const W1900OpelousasLouisianaINF804A= L.marker([30.53182,-95.6983], {icon: dp_lx}).bindPopup('Opelousas, Louisiana&lt;br&gt;&lt;span style=font-size:11px&gt;White 1900-44&lt;/span&gt;&lt;br&gt;INF804A non-DASS').addTo(W1900);</v>
      </c>
      <c r="AG1308" t="s">
        <v>9009</v>
      </c>
      <c r="BL1308" t="s">
        <v>6257</v>
      </c>
    </row>
    <row r="1309" spans="1:64">
      <c r="A1309" s="30" t="s">
        <v>5326</v>
      </c>
      <c r="B1309" s="31" t="s">
        <v>1956</v>
      </c>
      <c r="C1309" s="31"/>
      <c r="D1309" t="s">
        <v>3937</v>
      </c>
      <c r="F1309" s="46" t="s">
        <v>368</v>
      </c>
      <c r="G1309" s="31" t="s">
        <v>5294</v>
      </c>
      <c r="H1309" s="31"/>
      <c r="I1309" s="51">
        <v>-84.427329999999998</v>
      </c>
      <c r="J1309" s="51">
        <v>33.844769999999997</v>
      </c>
      <c r="K1309" s="32"/>
      <c r="L1309" s="32"/>
      <c r="M1309" s="32"/>
      <c r="N1309" t="str">
        <f t="shared" si="249"/>
        <v>Belk, Texas&lt;br&gt;&lt;span style=font-size:11px&gt;White 1900-44&lt;/span&gt;&lt;br&gt;INF836 non-DASS</v>
      </c>
      <c r="O1309" t="str">
        <f t="shared" si="241"/>
        <v>W1900BelkTexasINF836</v>
      </c>
      <c r="R1309" t="str">
        <f t="shared" si="250"/>
        <v>dp</v>
      </c>
      <c r="S1309" t="str">
        <f t="shared" si="242"/>
        <v>ar</v>
      </c>
      <c r="T1309" t="str">
        <f t="shared" si="248"/>
        <v>r0</v>
      </c>
      <c r="U1309" t="str">
        <f>IF(M1309="consonant",#REF!,"")</f>
        <v/>
      </c>
      <c r="V1309" t="str">
        <f t="shared" si="243"/>
        <v>lx</v>
      </c>
      <c r="W1309" t="str">
        <f t="shared" si="244"/>
        <v>bk</v>
      </c>
      <c r="X1309" t="str">
        <f t="shared" si="245"/>
        <v>ho</v>
      </c>
      <c r="Y1309" t="str">
        <f t="shared" si="246"/>
        <v>b</v>
      </c>
      <c r="AA1309" t="str">
        <f t="shared" si="247"/>
        <v>const W1900BelkTexasINF836= L.marker([33.84477,-84.42733], {icon: dp_lx}).bindPopup('Belk, Texas&lt;br&gt;&lt;span style=font-size:11px&gt;White 1900-44&lt;/span&gt;&lt;br&gt;INF836 non-DASS').addTo(W1900);</v>
      </c>
      <c r="AG1309" t="s">
        <v>9010</v>
      </c>
      <c r="BL1309" t="s">
        <v>6258</v>
      </c>
    </row>
    <row r="1310" spans="1:64">
      <c r="A1310" s="30" t="s">
        <v>5326</v>
      </c>
      <c r="B1310" s="31" t="s">
        <v>1624</v>
      </c>
      <c r="C1310" s="31"/>
      <c r="D1310" t="s">
        <v>3937</v>
      </c>
      <c r="F1310" s="46" t="s">
        <v>1626</v>
      </c>
      <c r="G1310" s="31" t="s">
        <v>5289</v>
      </c>
      <c r="H1310" s="31"/>
      <c r="I1310" s="51">
        <v>-82.931730000000002</v>
      </c>
      <c r="J1310" s="51">
        <v>34.46866</v>
      </c>
      <c r="K1310" s="32"/>
      <c r="L1310" s="32"/>
      <c r="M1310" s="32"/>
      <c r="N1310" t="str">
        <f t="shared" si="249"/>
        <v>Jasper, Georgia&lt;br&gt;&lt;span style=font-size:11px&gt;White 1900-44&lt;/span&gt;&lt;br&gt;INF069 non-DASS</v>
      </c>
      <c r="O1310" t="str">
        <f t="shared" si="241"/>
        <v>W1900JasperGeorgiaINF069</v>
      </c>
      <c r="R1310" t="str">
        <f t="shared" si="250"/>
        <v>dp</v>
      </c>
      <c r="S1310" t="str">
        <f t="shared" si="242"/>
        <v>ar</v>
      </c>
      <c r="T1310" t="str">
        <f t="shared" si="248"/>
        <v>r0</v>
      </c>
      <c r="U1310" t="str">
        <f>IF(M1310="consonant",#REF!,"")</f>
        <v/>
      </c>
      <c r="V1310" t="str">
        <f t="shared" si="243"/>
        <v>lx</v>
      </c>
      <c r="W1310" t="str">
        <f t="shared" si="244"/>
        <v>bk</v>
      </c>
      <c r="X1310" t="str">
        <f t="shared" si="245"/>
        <v>ho</v>
      </c>
      <c r="Y1310" t="str">
        <f t="shared" si="246"/>
        <v>b</v>
      </c>
      <c r="AA1310" t="str">
        <f t="shared" si="247"/>
        <v>const W1900JasperGeorgiaINF069= L.marker([34.46866,-82.93173], {icon: dp_lx}).bindPopup('Jasper, Georgia&lt;br&gt;&lt;span style=font-size:11px&gt;White 1900-44&lt;/span&gt;&lt;br&gt;INF069 non-DASS').addTo(W1900);</v>
      </c>
      <c r="AG1310" t="s">
        <v>9011</v>
      </c>
      <c r="BL1310" t="s">
        <v>6259</v>
      </c>
    </row>
    <row r="1311" spans="1:64">
      <c r="A1311" s="30" t="s">
        <v>5326</v>
      </c>
      <c r="B1311" s="31" t="s">
        <v>1640</v>
      </c>
      <c r="C1311" s="31"/>
      <c r="D1311" t="s">
        <v>3937</v>
      </c>
      <c r="F1311" s="46" t="s">
        <v>1642</v>
      </c>
      <c r="G1311" s="31" t="s">
        <v>5289</v>
      </c>
      <c r="H1311" s="31"/>
      <c r="I1311" s="51">
        <v>-87.560469999999995</v>
      </c>
      <c r="J1311" s="51">
        <v>34.353389999999997</v>
      </c>
      <c r="K1311" s="32"/>
      <c r="L1311" s="32"/>
      <c r="M1311" s="32"/>
      <c r="N1311" t="str">
        <f t="shared" si="249"/>
        <v>Hartwell, Georgia&lt;br&gt;&lt;span style=font-size:11px&gt;White 1900-44&lt;/span&gt;&lt;br&gt;INF092 non-DASS</v>
      </c>
      <c r="O1311" t="str">
        <f t="shared" si="241"/>
        <v>W1900HartwellGeorgiaINF092</v>
      </c>
      <c r="R1311" t="str">
        <f t="shared" ref="R1311:R1321" si="251">IF(M1311="consonant","",IF(G1311="Jamaica","lo",IF(OR(A1311="W1700",A1311="B1850",M1311="Carib",M1311="LA",M1311="UM",M1311="Bra",M1311="EaNL"),"mn","dp")))</f>
        <v>dp</v>
      </c>
      <c r="S1311" t="str">
        <f t="shared" si="242"/>
        <v>ar</v>
      </c>
      <c r="T1311" t="str">
        <f t="shared" si="248"/>
        <v>r0</v>
      </c>
      <c r="U1311" t="str">
        <f>IF(M1311="consonant",#REF!,"")</f>
        <v/>
      </c>
      <c r="V1311" t="str">
        <f t="shared" si="243"/>
        <v>lx</v>
      </c>
      <c r="W1311" t="str">
        <f t="shared" si="244"/>
        <v>bk</v>
      </c>
      <c r="X1311" t="str">
        <f t="shared" si="245"/>
        <v>ho</v>
      </c>
      <c r="Y1311" t="str">
        <f t="shared" si="246"/>
        <v>b</v>
      </c>
      <c r="AA1311" t="str">
        <f t="shared" si="247"/>
        <v>const W1900HartwellGeorgiaINF092= L.marker([34.35339,-87.56047], {icon: dp_lx}).bindPopup('Hartwell, Georgia&lt;br&gt;&lt;span style=font-size:11px&gt;White 1900-44&lt;/span&gt;&lt;br&gt;INF092 non-DASS').addTo(W1900);</v>
      </c>
      <c r="AG1311" t="s">
        <v>9012</v>
      </c>
      <c r="BL1311" t="s">
        <v>6260</v>
      </c>
    </row>
    <row r="1312" spans="1:64">
      <c r="A1312" s="30" t="s">
        <v>5326</v>
      </c>
      <c r="B1312" s="31" t="s">
        <v>1840</v>
      </c>
      <c r="C1312" s="31"/>
      <c r="D1312" t="s">
        <v>3937</v>
      </c>
      <c r="F1312" s="46" t="s">
        <v>1470</v>
      </c>
      <c r="G1312" s="31" t="s">
        <v>904</v>
      </c>
      <c r="H1312" s="31"/>
      <c r="I1312" s="51">
        <v>-88.757840000000002</v>
      </c>
      <c r="J1312" s="51">
        <v>35.74597</v>
      </c>
      <c r="K1312" s="32"/>
      <c r="L1312" s="32"/>
      <c r="M1312" s="32"/>
      <c r="N1312" t="str">
        <f t="shared" si="249"/>
        <v>Ripley, Tennessee&lt;br&gt;&lt;span style=font-size:11px&gt;White 1900-44&lt;/span&gt;&lt;br&gt;INF508 non-DASS</v>
      </c>
      <c r="O1312" t="str">
        <f t="shared" si="241"/>
        <v>W1900RipleyTennesseeINF508</v>
      </c>
      <c r="R1312" t="str">
        <f t="shared" si="251"/>
        <v>dp</v>
      </c>
      <c r="S1312" t="str">
        <f t="shared" si="242"/>
        <v>ar</v>
      </c>
      <c r="T1312" t="str">
        <f t="shared" si="248"/>
        <v>r0</v>
      </c>
      <c r="U1312" t="str">
        <f>IF(M1312="consonant",#REF!,"")</f>
        <v/>
      </c>
      <c r="V1312" t="str">
        <f t="shared" si="243"/>
        <v>lx</v>
      </c>
      <c r="W1312" t="str">
        <f t="shared" si="244"/>
        <v>bk</v>
      </c>
      <c r="X1312" t="str">
        <f t="shared" si="245"/>
        <v>ho</v>
      </c>
      <c r="Y1312" t="str">
        <f t="shared" si="246"/>
        <v>b</v>
      </c>
      <c r="AA1312" t="str">
        <f t="shared" si="247"/>
        <v>const W1900RipleyTennesseeINF508= L.marker([35.74597,-88.75784], {icon: dp_lx}).bindPopup('Ripley, Tennessee&lt;br&gt;&lt;span style=font-size:11px&gt;White 1900-44&lt;/span&gt;&lt;br&gt;INF508 non-DASS').addTo(W1900);</v>
      </c>
      <c r="AG1312" t="s">
        <v>9013</v>
      </c>
      <c r="BL1312" t="s">
        <v>6261</v>
      </c>
    </row>
    <row r="1313" spans="1:64">
      <c r="A1313" s="30" t="s">
        <v>5326</v>
      </c>
      <c r="B1313" s="31" t="s">
        <v>1851</v>
      </c>
      <c r="C1313" s="31"/>
      <c r="D1313" t="s">
        <v>3937</v>
      </c>
      <c r="F1313" s="46" t="s">
        <v>1853</v>
      </c>
      <c r="G1313" s="31" t="s">
        <v>1505</v>
      </c>
      <c r="H1313" s="31"/>
      <c r="I1313" s="51">
        <v>-83.759429999999995</v>
      </c>
      <c r="J1313" s="51">
        <v>33.331789999999998</v>
      </c>
      <c r="K1313" s="32"/>
      <c r="L1313" s="32"/>
      <c r="M1313" s="32"/>
      <c r="N1313" t="str">
        <f t="shared" si="249"/>
        <v>Oktoc, Mississippi&lt;br&gt;&lt;span style=font-size:11px&gt;White 1900-44&lt;/span&gt;&lt;br&gt;INF558A non-DASS</v>
      </c>
      <c r="O1313" t="str">
        <f t="shared" si="241"/>
        <v>W1900OktocMississippiINF558A</v>
      </c>
      <c r="R1313" t="str">
        <f t="shared" si="251"/>
        <v>dp</v>
      </c>
      <c r="S1313" t="str">
        <f t="shared" si="242"/>
        <v>ar</v>
      </c>
      <c r="T1313" t="str">
        <f t="shared" si="248"/>
        <v>r0</v>
      </c>
      <c r="U1313" t="str">
        <f>IF(M1313="consonant",#REF!,"")</f>
        <v/>
      </c>
      <c r="V1313" t="str">
        <f t="shared" si="243"/>
        <v>lx</v>
      </c>
      <c r="W1313" t="str">
        <f t="shared" si="244"/>
        <v>bk</v>
      </c>
      <c r="X1313" t="str">
        <f t="shared" si="245"/>
        <v>ho</v>
      </c>
      <c r="Y1313" t="str">
        <f t="shared" si="246"/>
        <v>b</v>
      </c>
      <c r="AA1313" t="str">
        <f t="shared" si="247"/>
        <v>const W1900OktocMississippiINF558A= L.marker([33.33179,-83.75943], {icon: dp_lx}).bindPopup('Oktoc, Mississippi&lt;br&gt;&lt;span style=font-size:11px&gt;White 1900-44&lt;/span&gt;&lt;br&gt;INF558A non-DASS').addTo(W1900);</v>
      </c>
      <c r="AG1313" t="s">
        <v>9014</v>
      </c>
      <c r="BL1313" t="s">
        <v>6262</v>
      </c>
    </row>
    <row r="1314" spans="1:64">
      <c r="A1314" s="30" t="s">
        <v>5326</v>
      </c>
      <c r="B1314" s="31" t="s">
        <v>1630</v>
      </c>
      <c r="C1314" s="31"/>
      <c r="D1314" t="s">
        <v>3937</v>
      </c>
      <c r="F1314" s="46" t="s">
        <v>232</v>
      </c>
      <c r="G1314" s="31" t="s">
        <v>5289</v>
      </c>
      <c r="H1314" s="31"/>
      <c r="I1314" s="51">
        <v>-84.734120000000004</v>
      </c>
      <c r="J1314" s="51">
        <v>34.596490000000003</v>
      </c>
      <c r="K1314" s="32"/>
      <c r="L1314" s="32"/>
      <c r="M1314" s="32"/>
      <c r="N1314" t="str">
        <f t="shared" si="249"/>
        <v>Cleveland, Georgia&lt;br&gt;&lt;span style=font-size:11px&gt;White 1900-44&lt;/span&gt;&lt;br&gt;INF073 non-DASS</v>
      </c>
      <c r="O1314" t="str">
        <f t="shared" si="241"/>
        <v>W1900ClevelandGeorgiaINF073</v>
      </c>
      <c r="R1314" t="str">
        <f t="shared" si="251"/>
        <v>dp</v>
      </c>
      <c r="S1314" t="str">
        <f t="shared" si="242"/>
        <v>ar</v>
      </c>
      <c r="T1314" t="str">
        <f t="shared" si="248"/>
        <v>r0</v>
      </c>
      <c r="U1314" t="str">
        <f>IF(M1314="consonant",#REF!,"")</f>
        <v/>
      </c>
      <c r="V1314" t="str">
        <f t="shared" si="243"/>
        <v>lx</v>
      </c>
      <c r="W1314" t="str">
        <f t="shared" si="244"/>
        <v>bk</v>
      </c>
      <c r="X1314" t="str">
        <f t="shared" si="245"/>
        <v>ho</v>
      </c>
      <c r="Y1314" t="str">
        <f t="shared" si="246"/>
        <v>b</v>
      </c>
      <c r="AA1314" t="str">
        <f t="shared" si="247"/>
        <v>const W1900ClevelandGeorgiaINF073= L.marker([34.59649,-84.73412], {icon: dp_lx}).bindPopup('Cleveland, Georgia&lt;br&gt;&lt;span style=font-size:11px&gt;White 1900-44&lt;/span&gt;&lt;br&gt;INF073 non-DASS').addTo(W1900);</v>
      </c>
      <c r="AG1314" t="s">
        <v>9015</v>
      </c>
      <c r="BL1314" t="s">
        <v>6263</v>
      </c>
    </row>
    <row r="1315" spans="1:64">
      <c r="A1315" s="30" t="s">
        <v>5326</v>
      </c>
      <c r="B1315" s="31" t="s">
        <v>1684</v>
      </c>
      <c r="C1315" s="31"/>
      <c r="D1315" t="s">
        <v>3937</v>
      </c>
      <c r="F1315" s="46" t="s">
        <v>1685</v>
      </c>
      <c r="G1315" s="31" t="s">
        <v>5289</v>
      </c>
      <c r="H1315" s="31"/>
      <c r="I1315" s="51">
        <v>-83.027699999999996</v>
      </c>
      <c r="J1315" s="51">
        <v>32.688929999999999</v>
      </c>
      <c r="K1315" s="32"/>
      <c r="L1315" s="32"/>
      <c r="M1315" s="32"/>
      <c r="N1315" t="str">
        <f t="shared" si="249"/>
        <v>Waverly Hall, Georgia&lt;br&gt;&lt;span style=font-size:11px&gt;White 1900-44&lt;/span&gt;&lt;br&gt;INF144 non-DASS</v>
      </c>
      <c r="O1315" t="str">
        <f t="shared" ref="O1315:O1378" si="252">A1315&amp;SUBSTITUTE(SUBSTITUTE(SUBSTITUTE(F1315,".","")," ",""),"-","")&amp;SUBSTITUTE(G1315," ","")&amp;SUBSTITUTE(SUBSTITUTE(SUBSTITUTE(B1315,".","")," ",""),"-","")</f>
        <v>W1900WaverlyHallGeorgiaINF144</v>
      </c>
      <c r="R1315" t="str">
        <f t="shared" si="251"/>
        <v>dp</v>
      </c>
      <c r="S1315" t="str">
        <f t="shared" si="242"/>
        <v>ar</v>
      </c>
      <c r="T1315" t="str">
        <f t="shared" si="248"/>
        <v>r0</v>
      </c>
      <c r="U1315" t="str">
        <f>IF(M1315="consonant",#REF!,"")</f>
        <v/>
      </c>
      <c r="V1315" t="str">
        <f t="shared" si="243"/>
        <v>lx</v>
      </c>
      <c r="W1315" t="str">
        <f t="shared" si="244"/>
        <v>bk</v>
      </c>
      <c r="X1315" t="str">
        <f t="shared" si="245"/>
        <v>ho</v>
      </c>
      <c r="Y1315" t="str">
        <f t="shared" si="246"/>
        <v>b</v>
      </c>
      <c r="AA1315" t="str">
        <f t="shared" si="247"/>
        <v>const W1900WaverlyHallGeorgiaINF144= L.marker([32.68893,-83.0277], {icon: dp_lx}).bindPopup('Waverly Hall, Georgia&lt;br&gt;&lt;span style=font-size:11px&gt;White 1900-44&lt;/span&gt;&lt;br&gt;INF144 non-DASS').addTo(W1900);</v>
      </c>
      <c r="AG1315" t="s">
        <v>9016</v>
      </c>
      <c r="BL1315" t="s">
        <v>6264</v>
      </c>
    </row>
    <row r="1316" spans="1:64">
      <c r="A1316" s="30" t="s">
        <v>5326</v>
      </c>
      <c r="B1316" s="31" t="s">
        <v>1716</v>
      </c>
      <c r="C1316" s="31"/>
      <c r="D1316" t="s">
        <v>3937</v>
      </c>
      <c r="F1316" s="46" t="s">
        <v>1718</v>
      </c>
      <c r="G1316" s="31" t="s">
        <v>5289</v>
      </c>
      <c r="H1316" s="31"/>
      <c r="I1316" s="51">
        <v>-86.861890000000002</v>
      </c>
      <c r="J1316" s="51">
        <v>30.703469999999999</v>
      </c>
      <c r="K1316" s="32"/>
      <c r="L1316" s="32"/>
      <c r="M1316" s="32"/>
      <c r="N1316" t="str">
        <f t="shared" si="249"/>
        <v>Statenville, Georgia&lt;br&gt;&lt;span style=font-size:11px&gt;White 1900-44&lt;/span&gt;&lt;br&gt;INF205 non-DASS</v>
      </c>
      <c r="O1316" t="str">
        <f t="shared" si="252"/>
        <v>W1900StatenvilleGeorgiaINF205</v>
      </c>
      <c r="R1316" t="str">
        <f t="shared" si="251"/>
        <v>dp</v>
      </c>
      <c r="S1316" t="str">
        <f t="shared" si="242"/>
        <v>ar</v>
      </c>
      <c r="T1316" t="str">
        <f t="shared" si="248"/>
        <v>r0</v>
      </c>
      <c r="U1316" t="str">
        <f>IF(M1316="consonant",#REF!,"")</f>
        <v/>
      </c>
      <c r="V1316" t="str">
        <f t="shared" si="243"/>
        <v>lx</v>
      </c>
      <c r="W1316" t="str">
        <f t="shared" si="244"/>
        <v>bk</v>
      </c>
      <c r="X1316" t="str">
        <f t="shared" si="245"/>
        <v>ho</v>
      </c>
      <c r="Y1316" t="str">
        <f t="shared" si="246"/>
        <v>b</v>
      </c>
      <c r="AA1316" t="str">
        <f t="shared" si="247"/>
        <v>const W1900StatenvilleGeorgiaINF205= L.marker([30.70347,-86.86189], {icon: dp_lx}).bindPopup('Statenville, Georgia&lt;br&gt;&lt;span style=font-size:11px&gt;White 1900-44&lt;/span&gt;&lt;br&gt;INF205 non-DASS').addTo(W1900);</v>
      </c>
      <c r="AG1316" t="s">
        <v>9017</v>
      </c>
      <c r="BL1316" t="s">
        <v>6265</v>
      </c>
    </row>
    <row r="1317" spans="1:64">
      <c r="A1317" s="30" t="s">
        <v>5326</v>
      </c>
      <c r="B1317" s="31" t="s">
        <v>1874</v>
      </c>
      <c r="C1317" s="31"/>
      <c r="D1317" t="s">
        <v>3937</v>
      </c>
      <c r="F1317" s="46" t="s">
        <v>1876</v>
      </c>
      <c r="G1317" s="31" t="s">
        <v>5293</v>
      </c>
      <c r="H1317" s="31"/>
      <c r="I1317" s="51">
        <v>-91.614400000000003</v>
      </c>
      <c r="J1317" s="51">
        <v>30.978339999999999</v>
      </c>
      <c r="K1317" s="32"/>
      <c r="L1317" s="32"/>
      <c r="M1317" s="32"/>
      <c r="N1317" t="str">
        <f t="shared" si="249"/>
        <v>East Fork, Louisiana&lt;br&gt;&lt;span style=font-size:11px&gt;White 1900-44&lt;/span&gt;&lt;br&gt;INF635 non-DASS</v>
      </c>
      <c r="O1317" t="str">
        <f t="shared" si="252"/>
        <v>W1900EastForkLouisianaINF635</v>
      </c>
      <c r="R1317" t="str">
        <f t="shared" si="251"/>
        <v>dp</v>
      </c>
      <c r="S1317" t="str">
        <f t="shared" si="242"/>
        <v>ar</v>
      </c>
      <c r="T1317" t="str">
        <f t="shared" si="248"/>
        <v>r0</v>
      </c>
      <c r="U1317" t="str">
        <f>IF(M1317="consonant",#REF!,"")</f>
        <v/>
      </c>
      <c r="V1317" t="str">
        <f t="shared" si="243"/>
        <v>lx</v>
      </c>
      <c r="W1317" t="str">
        <f t="shared" si="244"/>
        <v>bk</v>
      </c>
      <c r="X1317" t="str">
        <f t="shared" si="245"/>
        <v>ho</v>
      </c>
      <c r="Y1317" t="str">
        <f t="shared" si="246"/>
        <v>b</v>
      </c>
      <c r="AA1317" t="str">
        <f t="shared" si="247"/>
        <v>const W1900EastForkLouisianaINF635= L.marker([30.97834,-91.6144], {icon: dp_lx}).bindPopup('East Fork, Louisiana&lt;br&gt;&lt;span style=font-size:11px&gt;White 1900-44&lt;/span&gt;&lt;br&gt;INF635 non-DASS').addTo(W1900);</v>
      </c>
      <c r="AG1317" t="s">
        <v>9018</v>
      </c>
      <c r="BL1317" t="s">
        <v>6266</v>
      </c>
    </row>
    <row r="1318" spans="1:64">
      <c r="A1318" s="30" t="s">
        <v>5326</v>
      </c>
      <c r="B1318" s="31" t="s">
        <v>1924</v>
      </c>
      <c r="C1318" s="31"/>
      <c r="D1318" t="s">
        <v>3937</v>
      </c>
      <c r="F1318" s="46" t="s">
        <v>1925</v>
      </c>
      <c r="G1318" s="31" t="s">
        <v>2751</v>
      </c>
      <c r="H1318" s="31"/>
      <c r="I1318" s="51">
        <v>-92.356620000000007</v>
      </c>
      <c r="J1318" s="51">
        <v>33.356270000000002</v>
      </c>
      <c r="K1318" s="32"/>
      <c r="L1318" s="32"/>
      <c r="M1318" s="32"/>
      <c r="N1318" t="str">
        <f t="shared" si="249"/>
        <v>Lewisville, Arkansas&lt;br&gt;&lt;span style=font-size:11px&gt;White 1900-44&lt;/span&gt;&lt;br&gt;INF746 non-DASS</v>
      </c>
      <c r="O1318" t="str">
        <f t="shared" si="252"/>
        <v>W1900LewisvilleArkansasINF746</v>
      </c>
      <c r="R1318" t="str">
        <f t="shared" si="251"/>
        <v>dp</v>
      </c>
      <c r="S1318" t="str">
        <f t="shared" si="242"/>
        <v>ar</v>
      </c>
      <c r="T1318" t="str">
        <f t="shared" si="248"/>
        <v>r0</v>
      </c>
      <c r="U1318" t="str">
        <f>IF(M1318="consonant",#REF!,"")</f>
        <v/>
      </c>
      <c r="V1318" t="str">
        <f t="shared" si="243"/>
        <v>lx</v>
      </c>
      <c r="W1318" t="str">
        <f t="shared" si="244"/>
        <v>bk</v>
      </c>
      <c r="X1318" t="str">
        <f t="shared" si="245"/>
        <v>ho</v>
      </c>
      <c r="Y1318" t="str">
        <f t="shared" si="246"/>
        <v>b</v>
      </c>
      <c r="AA1318" t="str">
        <f t="shared" si="247"/>
        <v>const W1900LewisvilleArkansasINF746= L.marker([33.35627,-92.35662], {icon: dp_lx}).bindPopup('Lewisville, Arkansas&lt;br&gt;&lt;span style=font-size:11px&gt;White 1900-44&lt;/span&gt;&lt;br&gt;INF746 non-DASS').addTo(W1900);</v>
      </c>
      <c r="AG1318" t="s">
        <v>9019</v>
      </c>
      <c r="BL1318" t="s">
        <v>6267</v>
      </c>
    </row>
    <row r="1319" spans="1:64">
      <c r="A1319" s="30" t="s">
        <v>5326</v>
      </c>
      <c r="B1319" s="31" t="s">
        <v>1926</v>
      </c>
      <c r="C1319" s="31"/>
      <c r="D1319" t="s">
        <v>3937</v>
      </c>
      <c r="F1319" s="46" t="s">
        <v>1928</v>
      </c>
      <c r="G1319" s="31" t="s">
        <v>2751</v>
      </c>
      <c r="H1319" s="31"/>
      <c r="I1319" s="51">
        <v>-83.425229999999999</v>
      </c>
      <c r="J1319" s="51">
        <v>33.11027</v>
      </c>
      <c r="K1319" s="32"/>
      <c r="L1319" s="32"/>
      <c r="M1319" s="32"/>
      <c r="N1319" t="str">
        <f t="shared" si="249"/>
        <v>Strong, Arkansas&lt;br&gt;&lt;span style=font-size:11px&gt;White 1900-44&lt;/span&gt;&lt;br&gt;INF750 non-DASS</v>
      </c>
      <c r="O1319" t="str">
        <f t="shared" si="252"/>
        <v>W1900StrongArkansasINF750</v>
      </c>
      <c r="R1319" t="str">
        <f t="shared" si="251"/>
        <v>dp</v>
      </c>
      <c r="S1319" t="str">
        <f t="shared" si="242"/>
        <v>ar</v>
      </c>
      <c r="T1319" t="str">
        <f t="shared" si="248"/>
        <v>r0</v>
      </c>
      <c r="U1319" t="str">
        <f>IF(M1319="consonant",#REF!,"")</f>
        <v/>
      </c>
      <c r="V1319" t="str">
        <f t="shared" si="243"/>
        <v>lx</v>
      </c>
      <c r="W1319" t="str">
        <f t="shared" si="244"/>
        <v>bk</v>
      </c>
      <c r="X1319" t="str">
        <f t="shared" si="245"/>
        <v>ho</v>
      </c>
      <c r="Y1319" t="str">
        <f t="shared" si="246"/>
        <v>b</v>
      </c>
      <c r="AA1319" t="str">
        <f t="shared" si="247"/>
        <v>const W1900StrongArkansasINF750= L.marker([33.11027,-83.42523], {icon: dp_lx}).bindPopup('Strong, Arkansas&lt;br&gt;&lt;span style=font-size:11px&gt;White 1900-44&lt;/span&gt;&lt;br&gt;INF750 non-DASS').addTo(W1900);</v>
      </c>
      <c r="AG1319" t="s">
        <v>9020</v>
      </c>
      <c r="BL1319" t="s">
        <v>6268</v>
      </c>
    </row>
    <row r="1320" spans="1:64">
      <c r="A1320" s="30" t="s">
        <v>5326</v>
      </c>
      <c r="B1320" s="31" t="s">
        <v>1600</v>
      </c>
      <c r="C1320" s="31"/>
      <c r="D1320" t="s">
        <v>3937</v>
      </c>
      <c r="F1320" s="46" t="s">
        <v>1602</v>
      </c>
      <c r="G1320" s="31" t="s">
        <v>904</v>
      </c>
      <c r="H1320" s="31"/>
      <c r="I1320" s="51">
        <v>-84.47372</v>
      </c>
      <c r="J1320" s="51">
        <v>36.506120000000003</v>
      </c>
      <c r="K1320" s="32"/>
      <c r="L1320" s="32"/>
      <c r="M1320" s="32"/>
      <c r="N1320" t="str">
        <f t="shared" si="249"/>
        <v>Little Sycamore, Tennessee&lt;br&gt;&lt;span style=font-size:11px&gt;White 1900-44&lt;/span&gt;&lt;br&gt;INF024 non-DASS</v>
      </c>
      <c r="O1320" t="str">
        <f t="shared" si="252"/>
        <v>W1900LittleSycamoreTennesseeINF024</v>
      </c>
      <c r="R1320" t="str">
        <f t="shared" si="251"/>
        <v>dp</v>
      </c>
      <c r="S1320" t="str">
        <f t="shared" si="242"/>
        <v>ar</v>
      </c>
      <c r="T1320" t="str">
        <f t="shared" si="248"/>
        <v>r0</v>
      </c>
      <c r="U1320" t="str">
        <f>IF(M1320="consonant",#REF!,"")</f>
        <v/>
      </c>
      <c r="V1320" t="str">
        <f t="shared" si="243"/>
        <v>lx</v>
      </c>
      <c r="W1320" t="str">
        <f t="shared" si="244"/>
        <v>bk</v>
      </c>
      <c r="X1320" t="str">
        <f t="shared" si="245"/>
        <v>ho</v>
      </c>
      <c r="Y1320" t="str">
        <f t="shared" si="246"/>
        <v>b</v>
      </c>
      <c r="AA1320" t="str">
        <f t="shared" si="247"/>
        <v>const W1900LittleSycamoreTennesseeINF024= L.marker([36.50612,-84.47372], {icon: dp_lx}).bindPopup('Little Sycamore, Tennessee&lt;br&gt;&lt;span style=font-size:11px&gt;White 1900-44&lt;/span&gt;&lt;br&gt;INF024 non-DASS').addTo(W1900);</v>
      </c>
      <c r="AG1320" t="s">
        <v>9021</v>
      </c>
      <c r="BL1320" t="s">
        <v>6269</v>
      </c>
    </row>
    <row r="1321" spans="1:64">
      <c r="A1321" s="30" t="s">
        <v>5326</v>
      </c>
      <c r="B1321" s="31" t="s">
        <v>1622</v>
      </c>
      <c r="C1321" s="31"/>
      <c r="D1321" t="s">
        <v>3937</v>
      </c>
      <c r="F1321" s="46" t="s">
        <v>1623</v>
      </c>
      <c r="G1321" s="31" t="s">
        <v>5289</v>
      </c>
      <c r="H1321" s="31"/>
      <c r="I1321" s="51">
        <v>-83.068719999999999</v>
      </c>
      <c r="J1321" s="51">
        <v>34.685600000000001</v>
      </c>
      <c r="K1321" s="32"/>
      <c r="L1321" s="32"/>
      <c r="M1321" s="32"/>
      <c r="N1321" t="str">
        <f t="shared" si="249"/>
        <v>East Ellijay, Georgia&lt;br&gt;&lt;span style=font-size:11px&gt;White 1900-44&lt;/span&gt;&lt;br&gt;INF062 non-DASS</v>
      </c>
      <c r="O1321" t="str">
        <f t="shared" si="252"/>
        <v>W1900EastEllijayGeorgiaINF062</v>
      </c>
      <c r="R1321" t="str">
        <f t="shared" si="251"/>
        <v>dp</v>
      </c>
      <c r="S1321" t="str">
        <f t="shared" si="242"/>
        <v>ar</v>
      </c>
      <c r="T1321" t="str">
        <f t="shared" si="248"/>
        <v>r0</v>
      </c>
      <c r="U1321" t="str">
        <f>IF(M1321="consonant",#REF!,"")</f>
        <v/>
      </c>
      <c r="V1321" t="str">
        <f t="shared" si="243"/>
        <v>lx</v>
      </c>
      <c r="W1321" t="str">
        <f t="shared" si="244"/>
        <v>bk</v>
      </c>
      <c r="X1321" t="str">
        <f t="shared" si="245"/>
        <v>ho</v>
      </c>
      <c r="Y1321" t="str">
        <f t="shared" si="246"/>
        <v>b</v>
      </c>
      <c r="AA1321" t="str">
        <f t="shared" si="247"/>
        <v>const W1900EastEllijayGeorgiaINF062= L.marker([34.6856,-83.06872], {icon: dp_lx}).bindPopup('East Ellijay, Georgia&lt;br&gt;&lt;span style=font-size:11px&gt;White 1900-44&lt;/span&gt;&lt;br&gt;INF062 non-DASS').addTo(W1900);</v>
      </c>
      <c r="AG1321" t="s">
        <v>9022</v>
      </c>
      <c r="BL1321" t="s">
        <v>6270</v>
      </c>
    </row>
    <row r="1322" spans="1:64">
      <c r="A1322" s="30" t="s">
        <v>5326</v>
      </c>
      <c r="B1322" s="31" t="s">
        <v>1636</v>
      </c>
      <c r="C1322" s="31"/>
      <c r="D1322" t="s">
        <v>3937</v>
      </c>
      <c r="F1322" s="46" t="s">
        <v>1637</v>
      </c>
      <c r="G1322" s="31" t="s">
        <v>5289</v>
      </c>
      <c r="H1322" s="31"/>
      <c r="I1322" s="51">
        <v>-83.62115</v>
      </c>
      <c r="J1322" s="51">
        <v>33.94032</v>
      </c>
      <c r="K1322" s="32"/>
      <c r="L1322" s="32"/>
      <c r="M1322" s="32"/>
      <c r="N1322" t="str">
        <f t="shared" si="249"/>
        <v>Sandy Cross, Georgia&lt;br&gt;&lt;span style=font-size:11px&gt;White 1900-44&lt;/span&gt;&lt;br&gt;INF090 non-DASS</v>
      </c>
      <c r="O1322" t="str">
        <f t="shared" si="252"/>
        <v>W1900SandyCrossGeorgiaINF090</v>
      </c>
      <c r="R1322" t="str">
        <f t="shared" ref="R1322:R1385" si="253">IF(M1322="consonant","",IF(G1322="Jamaica","lo",IF(OR(A1322="W1700",A1322="B1850",M1322="Carib",M1322="LA",M1322="UM",M1322="Bra",M1322="EaNL"),"mn","dp")))</f>
        <v>dp</v>
      </c>
      <c r="S1322" t="str">
        <f t="shared" si="242"/>
        <v>ar</v>
      </c>
      <c r="T1322" t="str">
        <f t="shared" si="248"/>
        <v>r0</v>
      </c>
      <c r="U1322" t="str">
        <f>IF(M1322="consonant",#REF!,"")</f>
        <v/>
      </c>
      <c r="V1322" t="str">
        <f t="shared" si="243"/>
        <v>lx</v>
      </c>
      <c r="W1322" t="str">
        <f t="shared" si="244"/>
        <v>bk</v>
      </c>
      <c r="X1322" t="str">
        <f t="shared" si="245"/>
        <v>ho</v>
      </c>
      <c r="Y1322" t="str">
        <f t="shared" si="246"/>
        <v>b</v>
      </c>
      <c r="AA1322" t="str">
        <f t="shared" si="247"/>
        <v>const W1900SandyCrossGeorgiaINF090= L.marker([33.94032,-83.62115], {icon: dp_lx}).bindPopup('Sandy Cross, Georgia&lt;br&gt;&lt;span style=font-size:11px&gt;White 1900-44&lt;/span&gt;&lt;br&gt;INF090 non-DASS').addTo(W1900);</v>
      </c>
      <c r="AG1322" t="s">
        <v>9023</v>
      </c>
      <c r="BL1322" t="s">
        <v>6271</v>
      </c>
    </row>
    <row r="1323" spans="1:64">
      <c r="A1323" s="30" t="s">
        <v>5326</v>
      </c>
      <c r="B1323" s="31" t="s">
        <v>1709</v>
      </c>
      <c r="C1323" s="31"/>
      <c r="D1323" t="s">
        <v>3937</v>
      </c>
      <c r="F1323" s="46" t="s">
        <v>437</v>
      </c>
      <c r="G1323" s="31" t="s">
        <v>5289</v>
      </c>
      <c r="H1323" s="31"/>
      <c r="I1323" s="51">
        <v>-84.729470000000006</v>
      </c>
      <c r="J1323" s="51">
        <v>31.14404</v>
      </c>
      <c r="K1323" s="32"/>
      <c r="L1323" s="32"/>
      <c r="M1323" s="32"/>
      <c r="N1323" t="str">
        <f t="shared" si="249"/>
        <v>Brunswick, Georgia&lt;br&gt;&lt;span style=font-size:11px&gt;White 1900-44&lt;/span&gt;&lt;br&gt;INF201A non-DASS</v>
      </c>
      <c r="O1323" t="str">
        <f t="shared" si="252"/>
        <v>W1900BrunswickGeorgiaINF201A</v>
      </c>
      <c r="R1323" t="str">
        <f t="shared" si="253"/>
        <v>dp</v>
      </c>
      <c r="S1323" t="str">
        <f t="shared" si="242"/>
        <v>ar</v>
      </c>
      <c r="T1323" t="str">
        <f t="shared" si="248"/>
        <v>r0</v>
      </c>
      <c r="U1323" t="str">
        <f>IF(M1323="consonant",#REF!,"")</f>
        <v/>
      </c>
      <c r="V1323" t="str">
        <f t="shared" si="243"/>
        <v>lx</v>
      </c>
      <c r="W1323" t="str">
        <f t="shared" si="244"/>
        <v>bk</v>
      </c>
      <c r="X1323" t="str">
        <f t="shared" si="245"/>
        <v>ho</v>
      </c>
      <c r="Y1323" t="str">
        <f t="shared" si="246"/>
        <v>b</v>
      </c>
      <c r="AA1323" t="str">
        <f t="shared" si="247"/>
        <v>const W1900BrunswickGeorgiaINF201A= L.marker([31.14404,-84.72947], {icon: dp_lx}).bindPopup('Brunswick, Georgia&lt;br&gt;&lt;span style=font-size:11px&gt;White 1900-44&lt;/span&gt;&lt;br&gt;INF201A non-DASS').addTo(W1900);</v>
      </c>
      <c r="AG1323" t="s">
        <v>9024</v>
      </c>
      <c r="BL1323" t="s">
        <v>6272</v>
      </c>
    </row>
    <row r="1324" spans="1:64">
      <c r="A1324" s="30" t="s">
        <v>5326</v>
      </c>
      <c r="B1324" s="31" t="s">
        <v>1739</v>
      </c>
      <c r="C1324" s="31"/>
      <c r="D1324" t="s">
        <v>3937</v>
      </c>
      <c r="F1324" s="46" t="s">
        <v>1741</v>
      </c>
      <c r="G1324" s="31" t="s">
        <v>5304</v>
      </c>
      <c r="H1324" s="31"/>
      <c r="I1324" s="51">
        <v>-80.134870000000006</v>
      </c>
      <c r="J1324" s="51">
        <v>29.67586</v>
      </c>
      <c r="K1324" s="32"/>
      <c r="L1324" s="32"/>
      <c r="M1324" s="32"/>
      <c r="N1324" t="str">
        <f t="shared" si="249"/>
        <v>Bardin, Florida&lt;br&gt;&lt;span style=font-size:11px&gt;White 1900-44&lt;/span&gt;&lt;br&gt;INF257 non-DASS</v>
      </c>
      <c r="O1324" t="str">
        <f t="shared" si="252"/>
        <v>W1900BardinFloridaINF257</v>
      </c>
      <c r="R1324" t="str">
        <f t="shared" si="253"/>
        <v>dp</v>
      </c>
      <c r="S1324" t="str">
        <f t="shared" ref="S1324:S1387" si="254">IF(A1324="W1700","na",IF(OR(M1324="Carib",M1324="NYC",M1324="ENE"),"au",IF(M1324="CAN","ao","ar")))</f>
        <v>ar</v>
      </c>
      <c r="T1324" t="str">
        <f t="shared" si="248"/>
        <v>r0</v>
      </c>
      <c r="U1324" t="str">
        <f>IF(M1324="consonant",#REF!,"")</f>
        <v/>
      </c>
      <c r="V1324" t="str">
        <f t="shared" ref="V1324:V1387" si="255">IF(OR(M1324="W",M1324="M",M1324="ENE"),"we",IF(OR(M1324="MA",M1324="NYC",M1324="OH"),"sa1",IF(OR(M1324="OS",M1324="LAGS_SSE",M1324="Speaker _S",M1324="PADS_SSE"),"sl","lx")))</f>
        <v>lx</v>
      </c>
      <c r="W1324" t="str">
        <f t="shared" ref="W1324:W1387" si="256">IF(OR(M1324="S",M1324="M"),"fr",IF(OR(M1324="W"),"ce","bk"))</f>
        <v>bk</v>
      </c>
      <c r="X1324" t="str">
        <f t="shared" ref="X1324:X1387" si="257">IF(T1324="","",IF(OR(A1324="W1900",A1324="W1950",A1324="W1970"),"ho","un"))</f>
        <v>ho</v>
      </c>
      <c r="Y1324" t="str">
        <f t="shared" ref="Y1324:Y1387" si="258">IF(D1324="LAGS","a","b")</f>
        <v>b</v>
      </c>
      <c r="AA1324" t="str">
        <f t="shared" si="247"/>
        <v>const W1900BardinFloridaINF257= L.marker([29.67586,-80.13487], {icon: dp_lx}).bindPopup('Bardin, Florida&lt;br&gt;&lt;span style=font-size:11px&gt;White 1900-44&lt;/span&gt;&lt;br&gt;INF257 non-DASS').addTo(W1900);</v>
      </c>
      <c r="AG1324" t="s">
        <v>9025</v>
      </c>
      <c r="BL1324" t="s">
        <v>6273</v>
      </c>
    </row>
    <row r="1325" spans="1:64">
      <c r="A1325" s="30" t="s">
        <v>5326</v>
      </c>
      <c r="B1325" s="31" t="s">
        <v>1745</v>
      </c>
      <c r="C1325" s="31"/>
      <c r="D1325" t="s">
        <v>3937</v>
      </c>
      <c r="F1325" s="46" t="s">
        <v>57</v>
      </c>
      <c r="G1325" s="31" t="s">
        <v>5304</v>
      </c>
      <c r="H1325" s="31"/>
      <c r="I1325" s="51"/>
      <c r="J1325" s="51"/>
      <c r="K1325" s="32"/>
      <c r="L1325" s="32"/>
      <c r="M1325" s="32"/>
      <c r="N1325" t="str">
        <f t="shared" si="249"/>
        <v>Miami, Florida&lt;br&gt;&lt;span style=font-size:11px&gt;White 1900-44&lt;/span&gt;&lt;br&gt;INF284 non-DASS</v>
      </c>
      <c r="O1325" t="str">
        <f t="shared" si="252"/>
        <v>W1900MiamiFloridaINF284</v>
      </c>
      <c r="R1325" t="str">
        <f t="shared" si="253"/>
        <v>dp</v>
      </c>
      <c r="S1325" t="str">
        <f t="shared" si="254"/>
        <v>ar</v>
      </c>
      <c r="T1325" t="str">
        <f t="shared" si="248"/>
        <v>r0</v>
      </c>
      <c r="U1325" t="str">
        <f>IF(M1325="consonant",#REF!,"")</f>
        <v/>
      </c>
      <c r="V1325" t="str">
        <f t="shared" si="255"/>
        <v>lx</v>
      </c>
      <c r="W1325" t="str">
        <f t="shared" si="256"/>
        <v>bk</v>
      </c>
      <c r="X1325" t="str">
        <f t="shared" si="257"/>
        <v>ho</v>
      </c>
      <c r="Y1325" t="str">
        <f t="shared" si="258"/>
        <v>b</v>
      </c>
      <c r="AA1325" t="str">
        <f t="shared" si="247"/>
        <v/>
      </c>
      <c r="AG1325" t="s">
        <v>5164</v>
      </c>
      <c r="BL1325" t="s">
        <v>5164</v>
      </c>
    </row>
    <row r="1326" spans="1:64">
      <c r="A1326" s="30" t="s">
        <v>5326</v>
      </c>
      <c r="B1326" s="31" t="s">
        <v>1746</v>
      </c>
      <c r="C1326" s="31"/>
      <c r="D1326" t="s">
        <v>3937</v>
      </c>
      <c r="F1326" s="46" t="s">
        <v>1375</v>
      </c>
      <c r="G1326" s="31" t="s">
        <v>5304</v>
      </c>
      <c r="H1326" s="31"/>
      <c r="I1326" s="51">
        <v>-85.838719999999995</v>
      </c>
      <c r="J1326" s="51">
        <v>25.79308</v>
      </c>
      <c r="K1326" s="32"/>
      <c r="L1326" s="32"/>
      <c r="M1326" s="32"/>
      <c r="N1326" t="str">
        <f t="shared" si="249"/>
        <v>Key West, Florida&lt;br&gt;&lt;span style=font-size:11px&gt;White 1900-44&lt;/span&gt;&lt;br&gt;INF288B non-DASS</v>
      </c>
      <c r="O1326" t="str">
        <f t="shared" si="252"/>
        <v>W1900KeyWestFloridaINF288B</v>
      </c>
      <c r="R1326" t="str">
        <f t="shared" si="253"/>
        <v>dp</v>
      </c>
      <c r="S1326" t="str">
        <f t="shared" si="254"/>
        <v>ar</v>
      </c>
      <c r="T1326" t="str">
        <f t="shared" si="248"/>
        <v>r0</v>
      </c>
      <c r="U1326" t="str">
        <f>IF(M1326="consonant",#REF!,"")</f>
        <v/>
      </c>
      <c r="V1326" t="str">
        <f t="shared" si="255"/>
        <v>lx</v>
      </c>
      <c r="W1326" t="str">
        <f t="shared" si="256"/>
        <v>bk</v>
      </c>
      <c r="X1326" t="str">
        <f t="shared" si="257"/>
        <v>ho</v>
      </c>
      <c r="Y1326" t="str">
        <f t="shared" si="258"/>
        <v>b</v>
      </c>
      <c r="AA1326" t="str">
        <f t="shared" si="247"/>
        <v>const W1900KeyWestFloridaINF288B= L.marker([25.79308,-85.83872], {icon: dp_lx}).bindPopup('Key West, Florida&lt;br&gt;&lt;span style=font-size:11px&gt;White 1900-44&lt;/span&gt;&lt;br&gt;INF288B non-DASS').addTo(W1900);</v>
      </c>
      <c r="AG1326" t="s">
        <v>9026</v>
      </c>
      <c r="BL1326" t="s">
        <v>6274</v>
      </c>
    </row>
    <row r="1327" spans="1:64">
      <c r="A1327" s="30" t="s">
        <v>5326</v>
      </c>
      <c r="B1327" s="31" t="s">
        <v>1763</v>
      </c>
      <c r="C1327" s="31"/>
      <c r="D1327" t="s">
        <v>3937</v>
      </c>
      <c r="F1327" s="46" t="s">
        <v>1764</v>
      </c>
      <c r="G1327" s="31" t="s">
        <v>5298</v>
      </c>
      <c r="H1327" s="31"/>
      <c r="I1327" s="51">
        <v>-87.281350000000003</v>
      </c>
      <c r="J1327" s="51">
        <v>34.868630000000003</v>
      </c>
      <c r="K1327" s="32"/>
      <c r="L1327" s="32"/>
      <c r="M1327" s="32"/>
      <c r="N1327" t="str">
        <f t="shared" si="249"/>
        <v>Stevenson, Alabama&lt;br&gt;&lt;span style=font-size:11px&gt;White 1900-44&lt;/span&gt;&lt;br&gt;INF338 non-DASS</v>
      </c>
      <c r="O1327" t="str">
        <f t="shared" si="252"/>
        <v>W1900StevensonAlabamaINF338</v>
      </c>
      <c r="R1327" t="str">
        <f t="shared" si="253"/>
        <v>dp</v>
      </c>
      <c r="S1327" t="str">
        <f t="shared" si="254"/>
        <v>ar</v>
      </c>
      <c r="T1327" t="str">
        <f t="shared" si="248"/>
        <v>r0</v>
      </c>
      <c r="U1327" t="str">
        <f>IF(M1327="consonant",#REF!,"")</f>
        <v/>
      </c>
      <c r="V1327" t="str">
        <f t="shared" si="255"/>
        <v>lx</v>
      </c>
      <c r="W1327" t="str">
        <f t="shared" si="256"/>
        <v>bk</v>
      </c>
      <c r="X1327" t="str">
        <f t="shared" si="257"/>
        <v>ho</v>
      </c>
      <c r="Y1327" t="str">
        <f t="shared" si="258"/>
        <v>b</v>
      </c>
      <c r="AA1327" t="str">
        <f t="shared" si="247"/>
        <v>const W1900StevensonAlabamaINF338= L.marker([34.86863,-87.28135], {icon: dp_lx}).bindPopup('Stevenson, Alabama&lt;br&gt;&lt;span style=font-size:11px&gt;White 1900-44&lt;/span&gt;&lt;br&gt;INF338 non-DASS').addTo(W1900);</v>
      </c>
      <c r="AG1327" t="s">
        <v>9027</v>
      </c>
      <c r="BL1327" t="s">
        <v>6275</v>
      </c>
    </row>
    <row r="1328" spans="1:64">
      <c r="A1328" s="30" t="s">
        <v>5326</v>
      </c>
      <c r="B1328" s="31" t="s">
        <v>1776</v>
      </c>
      <c r="C1328" s="31"/>
      <c r="D1328" t="s">
        <v>3937</v>
      </c>
      <c r="F1328" s="46" t="s">
        <v>1626</v>
      </c>
      <c r="G1328" s="31" t="s">
        <v>5298</v>
      </c>
      <c r="H1328" s="31"/>
      <c r="I1328" s="51">
        <v>-89.322010000000006</v>
      </c>
      <c r="J1328" s="51">
        <v>33.831299999999999</v>
      </c>
      <c r="K1328" s="32"/>
      <c r="L1328" s="32"/>
      <c r="M1328" s="32"/>
      <c r="N1328" t="str">
        <f t="shared" si="249"/>
        <v>Jasper, Alabama&lt;br&gt;&lt;span style=font-size:11px&gt;White 1900-44&lt;/span&gt;&lt;br&gt;INF358 non-DASS</v>
      </c>
      <c r="O1328" t="str">
        <f t="shared" si="252"/>
        <v>W1900JasperAlabamaINF358</v>
      </c>
      <c r="R1328" t="str">
        <f t="shared" si="253"/>
        <v>dp</v>
      </c>
      <c r="S1328" t="str">
        <f t="shared" si="254"/>
        <v>ar</v>
      </c>
      <c r="T1328" t="str">
        <f t="shared" si="248"/>
        <v>r0</v>
      </c>
      <c r="U1328" t="str">
        <f>IF(M1328="consonant",#REF!,"")</f>
        <v/>
      </c>
      <c r="V1328" t="str">
        <f t="shared" si="255"/>
        <v>lx</v>
      </c>
      <c r="W1328" t="str">
        <f t="shared" si="256"/>
        <v>bk</v>
      </c>
      <c r="X1328" t="str">
        <f t="shared" si="257"/>
        <v>ho</v>
      </c>
      <c r="Y1328" t="str">
        <f t="shared" si="258"/>
        <v>b</v>
      </c>
      <c r="AA1328" t="str">
        <f t="shared" si="247"/>
        <v>const W1900JasperAlabamaINF358= L.marker([33.8313,-89.32201], {icon: dp_lx}).bindPopup('Jasper, Alabama&lt;br&gt;&lt;span style=font-size:11px&gt;White 1900-44&lt;/span&gt;&lt;br&gt;INF358 non-DASS').addTo(W1900);</v>
      </c>
      <c r="AG1328" t="s">
        <v>9028</v>
      </c>
      <c r="BL1328" t="s">
        <v>6276</v>
      </c>
    </row>
    <row r="1329" spans="1:64">
      <c r="A1329" s="30" t="s">
        <v>5326</v>
      </c>
      <c r="B1329" s="31" t="s">
        <v>1843</v>
      </c>
      <c r="C1329" s="31"/>
      <c r="D1329" t="s">
        <v>3937</v>
      </c>
      <c r="F1329" s="46" t="s">
        <v>352</v>
      </c>
      <c r="G1329" s="31" t="s">
        <v>904</v>
      </c>
      <c r="H1329" s="31"/>
      <c r="I1329" s="51">
        <v>-89.587699999999998</v>
      </c>
      <c r="J1329" s="51">
        <v>35.254719999999999</v>
      </c>
      <c r="K1329" s="32"/>
      <c r="L1329" s="32"/>
      <c r="M1329" s="32"/>
      <c r="N1329" t="str">
        <f t="shared" si="249"/>
        <v>Bolivar, Tennessee&lt;br&gt;&lt;span style=font-size:11px&gt;White 1900-44&lt;/span&gt;&lt;br&gt;INF511 non-DASS</v>
      </c>
      <c r="O1329" t="str">
        <f t="shared" si="252"/>
        <v>W1900BolivarTennesseeINF511</v>
      </c>
      <c r="R1329" t="str">
        <f t="shared" si="253"/>
        <v>dp</v>
      </c>
      <c r="S1329" t="str">
        <f t="shared" si="254"/>
        <v>ar</v>
      </c>
      <c r="T1329" t="str">
        <f t="shared" si="248"/>
        <v>r0</v>
      </c>
      <c r="U1329" t="str">
        <f>IF(M1329="consonant",#REF!,"")</f>
        <v/>
      </c>
      <c r="V1329" t="str">
        <f t="shared" si="255"/>
        <v>lx</v>
      </c>
      <c r="W1329" t="str">
        <f t="shared" si="256"/>
        <v>bk</v>
      </c>
      <c r="X1329" t="str">
        <f t="shared" si="257"/>
        <v>ho</v>
      </c>
      <c r="Y1329" t="str">
        <f t="shared" si="258"/>
        <v>b</v>
      </c>
      <c r="AA1329" t="str">
        <f t="shared" si="247"/>
        <v>const W1900BolivarTennesseeINF511= L.marker([35.25472,-89.5877], {icon: dp_lx}).bindPopup('Bolivar, Tennessee&lt;br&gt;&lt;span style=font-size:11px&gt;White 1900-44&lt;/span&gt;&lt;br&gt;INF511 non-DASS').addTo(W1900);</v>
      </c>
      <c r="AG1329" t="s">
        <v>9029</v>
      </c>
      <c r="BL1329" t="s">
        <v>6277</v>
      </c>
    </row>
    <row r="1330" spans="1:64">
      <c r="A1330" s="30" t="s">
        <v>5326</v>
      </c>
      <c r="B1330" s="31" t="s">
        <v>1699</v>
      </c>
      <c r="C1330" s="31"/>
      <c r="D1330" t="s">
        <v>3937</v>
      </c>
      <c r="F1330" s="46" t="s">
        <v>1327</v>
      </c>
      <c r="G1330" s="31" t="s">
        <v>5289</v>
      </c>
      <c r="H1330" s="31"/>
      <c r="I1330" s="51">
        <v>-86.124350000000007</v>
      </c>
      <c r="J1330" s="51">
        <v>31.59431</v>
      </c>
      <c r="K1330" s="32"/>
      <c r="L1330" s="32"/>
      <c r="M1330" s="32"/>
      <c r="N1330" t="str">
        <f t="shared" si="249"/>
        <v>Ocilla, Georgia&lt;br&gt;&lt;span style=font-size:11px&gt;White 1900-44&lt;/span&gt;&lt;br&gt;INF184 non-DASS</v>
      </c>
      <c r="O1330" t="str">
        <f t="shared" si="252"/>
        <v>W1900OcillaGeorgiaINF184</v>
      </c>
      <c r="R1330" t="str">
        <f t="shared" si="253"/>
        <v>dp</v>
      </c>
      <c r="S1330" t="str">
        <f t="shared" si="254"/>
        <v>ar</v>
      </c>
      <c r="T1330" t="str">
        <f t="shared" si="248"/>
        <v>r0</v>
      </c>
      <c r="U1330" t="str">
        <f>IF(M1330="consonant",#REF!,"")</f>
        <v/>
      </c>
      <c r="V1330" t="str">
        <f t="shared" si="255"/>
        <v>lx</v>
      </c>
      <c r="W1330" t="str">
        <f t="shared" si="256"/>
        <v>bk</v>
      </c>
      <c r="X1330" t="str">
        <f t="shared" si="257"/>
        <v>ho</v>
      </c>
      <c r="Y1330" t="str">
        <f t="shared" si="258"/>
        <v>b</v>
      </c>
      <c r="AA1330" t="str">
        <f t="shared" si="247"/>
        <v>const W1900OcillaGeorgiaINF184= L.marker([31.59431,-86.12435], {icon: dp_lx}).bindPopup('Ocilla, Georgia&lt;br&gt;&lt;span style=font-size:11px&gt;White 1900-44&lt;/span&gt;&lt;br&gt;INF184 non-DASS').addTo(W1900);</v>
      </c>
      <c r="AG1330" t="s">
        <v>9030</v>
      </c>
      <c r="BL1330" t="s">
        <v>6278</v>
      </c>
    </row>
    <row r="1331" spans="1:64">
      <c r="A1331" s="30" t="s">
        <v>5326</v>
      </c>
      <c r="B1331" s="31" t="s">
        <v>1754</v>
      </c>
      <c r="C1331" s="31"/>
      <c r="D1331" t="s">
        <v>3937</v>
      </c>
      <c r="F1331" s="46" t="s">
        <v>343</v>
      </c>
      <c r="G1331" s="31" t="s">
        <v>904</v>
      </c>
      <c r="H1331" s="31"/>
      <c r="I1331" s="51">
        <v>-87.528930000000003</v>
      </c>
      <c r="J1331" s="51">
        <v>36.020449999999997</v>
      </c>
      <c r="K1331" s="32"/>
      <c r="L1331" s="32"/>
      <c r="M1331" s="32"/>
      <c r="N1331" t="str">
        <f t="shared" si="249"/>
        <v>Statesville, Tennessee&lt;br&gt;&lt;span style=font-size:11px&gt;White 1900-44&lt;/span&gt;&lt;br&gt;INF305 non-DASS</v>
      </c>
      <c r="O1331" t="str">
        <f t="shared" si="252"/>
        <v>W1900StatesvilleTennesseeINF305</v>
      </c>
      <c r="R1331" t="str">
        <f t="shared" si="253"/>
        <v>dp</v>
      </c>
      <c r="S1331" t="str">
        <f t="shared" si="254"/>
        <v>ar</v>
      </c>
      <c r="T1331" t="str">
        <f t="shared" si="248"/>
        <v>r0</v>
      </c>
      <c r="U1331" t="str">
        <f>IF(M1331="consonant",#REF!,"")</f>
        <v/>
      </c>
      <c r="V1331" t="str">
        <f t="shared" si="255"/>
        <v>lx</v>
      </c>
      <c r="W1331" t="str">
        <f t="shared" si="256"/>
        <v>bk</v>
      </c>
      <c r="X1331" t="str">
        <f t="shared" si="257"/>
        <v>ho</v>
      </c>
      <c r="Y1331" t="str">
        <f t="shared" si="258"/>
        <v>b</v>
      </c>
      <c r="AA1331" t="str">
        <f t="shared" si="247"/>
        <v>const W1900StatesvilleTennesseeINF305= L.marker([36.02045,-87.52893], {icon: dp_lx}).bindPopup('Statesville, Tennessee&lt;br&gt;&lt;span style=font-size:11px&gt;White 1900-44&lt;/span&gt;&lt;br&gt;INF305 non-DASS').addTo(W1900);</v>
      </c>
      <c r="AG1331" t="s">
        <v>9031</v>
      </c>
      <c r="BL1331" t="s">
        <v>6279</v>
      </c>
    </row>
    <row r="1332" spans="1:64">
      <c r="A1332" s="30" t="s">
        <v>5326</v>
      </c>
      <c r="B1332" s="31" t="s">
        <v>1872</v>
      </c>
      <c r="C1332" s="31"/>
      <c r="D1332" t="s">
        <v>3937</v>
      </c>
      <c r="F1332" s="46" t="s">
        <v>1873</v>
      </c>
      <c r="G1332" s="31" t="s">
        <v>5293</v>
      </c>
      <c r="H1332" s="31"/>
      <c r="I1332" s="51">
        <v>-94.420050000000003</v>
      </c>
      <c r="J1332" s="51">
        <v>30.790929999999999</v>
      </c>
      <c r="K1332" s="32"/>
      <c r="L1332" s="32"/>
      <c r="M1332" s="32"/>
      <c r="N1332" t="str">
        <f t="shared" si="249"/>
        <v>Bogalusa, Louisiana&lt;br&gt;&lt;span style=font-size:11px&gt;White 1900-44&lt;/span&gt;&lt;br&gt;INF633 non-DASS</v>
      </c>
      <c r="O1332" t="str">
        <f t="shared" si="252"/>
        <v>W1900BogalusaLouisianaINF633</v>
      </c>
      <c r="R1332" t="str">
        <f t="shared" si="253"/>
        <v>dp</v>
      </c>
      <c r="S1332" t="str">
        <f t="shared" si="254"/>
        <v>ar</v>
      </c>
      <c r="T1332" t="str">
        <f t="shared" si="248"/>
        <v>r0</v>
      </c>
      <c r="U1332" t="str">
        <f>IF(M1332="consonant",#REF!,"")</f>
        <v/>
      </c>
      <c r="V1332" t="str">
        <f t="shared" si="255"/>
        <v>lx</v>
      </c>
      <c r="W1332" t="str">
        <f t="shared" si="256"/>
        <v>bk</v>
      </c>
      <c r="X1332" t="str">
        <f t="shared" si="257"/>
        <v>ho</v>
      </c>
      <c r="Y1332" t="str">
        <f t="shared" si="258"/>
        <v>b</v>
      </c>
      <c r="AA1332" t="str">
        <f t="shared" si="247"/>
        <v>const W1900BogalusaLouisianaINF633= L.marker([30.79093,-94.42005], {icon: dp_lx}).bindPopup('Bogalusa, Louisiana&lt;br&gt;&lt;span style=font-size:11px&gt;White 1900-44&lt;/span&gt;&lt;br&gt;INF633 non-DASS').addTo(W1900);</v>
      </c>
      <c r="AG1332" t="s">
        <v>9032</v>
      </c>
      <c r="BL1332" t="s">
        <v>6280</v>
      </c>
    </row>
    <row r="1333" spans="1:64">
      <c r="A1333" s="30" t="s">
        <v>5326</v>
      </c>
      <c r="B1333" s="31" t="s">
        <v>2411</v>
      </c>
      <c r="C1333" s="31"/>
      <c r="D1333" t="s">
        <v>3937</v>
      </c>
      <c r="F1333" s="46" t="s">
        <v>2413</v>
      </c>
      <c r="G1333" s="31" t="s">
        <v>5294</v>
      </c>
      <c r="H1333" s="31"/>
      <c r="I1333" s="51">
        <v>-96.888009999999994</v>
      </c>
      <c r="J1333" s="51">
        <v>32.09149</v>
      </c>
      <c r="K1333" s="32"/>
      <c r="L1333" s="32"/>
      <c r="M1333" s="32"/>
      <c r="N1333" t="str">
        <f t="shared" si="249"/>
        <v>Corsicana, Texas&lt;br&gt;&lt;span style=font-size:11px&gt;White 1900-44&lt;/span&gt;&lt;br&gt;INF849 non-DASS</v>
      </c>
      <c r="O1333" t="str">
        <f t="shared" si="252"/>
        <v>W1900CorsicanaTexasINF849</v>
      </c>
      <c r="R1333" t="str">
        <f t="shared" si="253"/>
        <v>dp</v>
      </c>
      <c r="S1333" t="str">
        <f t="shared" si="254"/>
        <v>ar</v>
      </c>
      <c r="T1333" t="str">
        <f t="shared" si="248"/>
        <v>r0</v>
      </c>
      <c r="U1333" t="str">
        <f>IF(M1333="consonant",#REF!,"")</f>
        <v/>
      </c>
      <c r="V1333" t="str">
        <f t="shared" si="255"/>
        <v>lx</v>
      </c>
      <c r="W1333" t="str">
        <f t="shared" si="256"/>
        <v>bk</v>
      </c>
      <c r="X1333" t="str">
        <f t="shared" si="257"/>
        <v>ho</v>
      </c>
      <c r="Y1333" t="str">
        <f t="shared" si="258"/>
        <v>b</v>
      </c>
      <c r="AA1333" t="str">
        <f t="shared" ref="AA1333:AA1396" si="259">IF(OR(R1333="",V1333=""),"",IF(I1333="","","const "&amp;O1333&amp;"= L.marker(["&amp;J1333&amp;","&amp;I1333&amp;"], {icon: "&amp;R1333&amp;"_"&amp;V1333&amp;"}).bindPopup('"&amp;N1333&amp;"').addTo("&amp;A1333&amp;");"))</f>
        <v>const W1900CorsicanaTexasINF849= L.marker([32.09149,-96.88801], {icon: dp_lx}).bindPopup('Corsicana, Texas&lt;br&gt;&lt;span style=font-size:11px&gt;White 1900-44&lt;/span&gt;&lt;br&gt;INF849 non-DASS').addTo(W1900);</v>
      </c>
      <c r="AG1333" t="s">
        <v>9033</v>
      </c>
      <c r="BL1333" t="s">
        <v>6281</v>
      </c>
    </row>
    <row r="1334" spans="1:64">
      <c r="A1334" s="30" t="s">
        <v>5326</v>
      </c>
      <c r="B1334" s="31" t="s">
        <v>1962</v>
      </c>
      <c r="C1334" s="31"/>
      <c r="D1334" t="s">
        <v>3937</v>
      </c>
      <c r="F1334" s="46" t="s">
        <v>1964</v>
      </c>
      <c r="G1334" s="31" t="s">
        <v>5294</v>
      </c>
      <c r="H1334" s="31"/>
      <c r="I1334" s="51">
        <v>-85.167270000000002</v>
      </c>
      <c r="J1334" s="51">
        <v>28.45505</v>
      </c>
      <c r="K1334" s="32"/>
      <c r="L1334" s="32"/>
      <c r="M1334" s="32"/>
      <c r="N1334" t="str">
        <f t="shared" si="249"/>
        <v>Tivoli, Texas&lt;br&gt;&lt;span style=font-size:11px&gt;White 1900-44&lt;/span&gt;&lt;br&gt;INF878 non-DASS</v>
      </c>
      <c r="O1334" t="str">
        <f t="shared" si="252"/>
        <v>W1900TivoliTexasINF878</v>
      </c>
      <c r="R1334" t="str">
        <f t="shared" si="253"/>
        <v>dp</v>
      </c>
      <c r="S1334" t="str">
        <f t="shared" si="254"/>
        <v>ar</v>
      </c>
      <c r="T1334" t="str">
        <f t="shared" ref="T1334:T1397" si="260">IF(M1334="rhot","",IF(M1334="AAE_7R","r7",IF(AND(D1334="(Labov et al, 2003)",M1334="W"),"r3","r0")))</f>
        <v>r0</v>
      </c>
      <c r="U1334" t="str">
        <f>IF(M1334="consonant",#REF!,"")</f>
        <v/>
      </c>
      <c r="V1334" t="str">
        <f t="shared" si="255"/>
        <v>lx</v>
      </c>
      <c r="W1334" t="str">
        <f t="shared" si="256"/>
        <v>bk</v>
      </c>
      <c r="X1334" t="str">
        <f t="shared" si="257"/>
        <v>ho</v>
      </c>
      <c r="Y1334" t="str">
        <f t="shared" si="258"/>
        <v>b</v>
      </c>
      <c r="AA1334" t="str">
        <f t="shared" si="259"/>
        <v>const W1900TivoliTexasINF878= L.marker([28.45505,-85.16727], {icon: dp_lx}).bindPopup('Tivoli, Texas&lt;br&gt;&lt;span style=font-size:11px&gt;White 1900-44&lt;/span&gt;&lt;br&gt;INF878 non-DASS').addTo(W1900);</v>
      </c>
      <c r="AG1334" t="s">
        <v>9034</v>
      </c>
      <c r="BL1334" t="s">
        <v>6282</v>
      </c>
    </row>
    <row r="1335" spans="1:64">
      <c r="A1335" s="30" t="s">
        <v>5326</v>
      </c>
      <c r="B1335" s="31" t="s">
        <v>1712</v>
      </c>
      <c r="C1335" s="31"/>
      <c r="D1335" t="s">
        <v>3937</v>
      </c>
      <c r="F1335" s="46" t="s">
        <v>1714</v>
      </c>
      <c r="G1335" s="31" t="s">
        <v>5289</v>
      </c>
      <c r="H1335" s="31"/>
      <c r="I1335" s="51">
        <v>-81.074860000000001</v>
      </c>
      <c r="J1335" s="51">
        <v>31.277149999999999</v>
      </c>
      <c r="K1335" s="32"/>
      <c r="L1335" s="32"/>
      <c r="M1335" s="32"/>
      <c r="N1335" t="str">
        <f t="shared" si="249"/>
        <v>Homerville, Georgia&lt;br&gt;&lt;span style=font-size:11px&gt;White 1900-44&lt;/span&gt;&lt;br&gt;INF203 non-DASS</v>
      </c>
      <c r="O1335" t="str">
        <f t="shared" si="252"/>
        <v>W1900HomervilleGeorgiaINF203</v>
      </c>
      <c r="R1335" t="str">
        <f t="shared" si="253"/>
        <v>dp</v>
      </c>
      <c r="S1335" t="str">
        <f t="shared" si="254"/>
        <v>ar</v>
      </c>
      <c r="T1335" t="str">
        <f t="shared" si="260"/>
        <v>r0</v>
      </c>
      <c r="U1335" t="str">
        <f>IF(M1335="consonant",#REF!,"")</f>
        <v/>
      </c>
      <c r="V1335" t="str">
        <f t="shared" si="255"/>
        <v>lx</v>
      </c>
      <c r="W1335" t="str">
        <f t="shared" si="256"/>
        <v>bk</v>
      </c>
      <c r="X1335" t="str">
        <f t="shared" si="257"/>
        <v>ho</v>
      </c>
      <c r="Y1335" t="str">
        <f t="shared" si="258"/>
        <v>b</v>
      </c>
      <c r="AA1335" t="str">
        <f t="shared" si="259"/>
        <v>const W1900HomervilleGeorgiaINF203= L.marker([31.27715,-81.07486], {icon: dp_lx}).bindPopup('Homerville, Georgia&lt;br&gt;&lt;span style=font-size:11px&gt;White 1900-44&lt;/span&gt;&lt;br&gt;INF203 non-DASS').addTo(W1900);</v>
      </c>
      <c r="AG1335" t="s">
        <v>9035</v>
      </c>
      <c r="BL1335" t="s">
        <v>6283</v>
      </c>
    </row>
    <row r="1336" spans="1:64">
      <c r="A1336" s="30" t="s">
        <v>5326</v>
      </c>
      <c r="B1336" s="31" t="s">
        <v>1742</v>
      </c>
      <c r="C1336" s="31"/>
      <c r="D1336" t="s">
        <v>3937</v>
      </c>
      <c r="F1336" s="46" t="s">
        <v>1743</v>
      </c>
      <c r="G1336" s="31" t="s">
        <v>5304</v>
      </c>
      <c r="H1336" s="31"/>
      <c r="I1336" s="51">
        <v>-86.47269</v>
      </c>
      <c r="J1336" s="51">
        <v>29.097069999999999</v>
      </c>
      <c r="K1336" s="32"/>
      <c r="L1336" s="32"/>
      <c r="M1336" s="32"/>
      <c r="N1336" t="str">
        <f t="shared" si="249"/>
        <v>Tomoka Farms, Florida&lt;br&gt;&lt;span style=font-size:11px&gt;White 1900-44&lt;/span&gt;&lt;br&gt;INF258 non-DASS</v>
      </c>
      <c r="O1336" t="str">
        <f t="shared" si="252"/>
        <v>W1900TomokaFarmsFloridaINF258</v>
      </c>
      <c r="R1336" t="str">
        <f t="shared" si="253"/>
        <v>dp</v>
      </c>
      <c r="S1336" t="str">
        <f t="shared" si="254"/>
        <v>ar</v>
      </c>
      <c r="T1336" t="str">
        <f t="shared" si="260"/>
        <v>r0</v>
      </c>
      <c r="U1336" t="str">
        <f>IF(M1336="consonant",#REF!,"")</f>
        <v/>
      </c>
      <c r="V1336" t="str">
        <f t="shared" si="255"/>
        <v>lx</v>
      </c>
      <c r="W1336" t="str">
        <f t="shared" si="256"/>
        <v>bk</v>
      </c>
      <c r="X1336" t="str">
        <f t="shared" si="257"/>
        <v>ho</v>
      </c>
      <c r="Y1336" t="str">
        <f t="shared" si="258"/>
        <v>b</v>
      </c>
      <c r="AA1336" t="str">
        <f t="shared" si="259"/>
        <v>const W1900TomokaFarmsFloridaINF258= L.marker([29.09707,-86.47269], {icon: dp_lx}).bindPopup('Tomoka Farms, Florida&lt;br&gt;&lt;span style=font-size:11px&gt;White 1900-44&lt;/span&gt;&lt;br&gt;INF258 non-DASS').addTo(W1900);</v>
      </c>
      <c r="AG1336" t="s">
        <v>9036</v>
      </c>
      <c r="BL1336" t="s">
        <v>6284</v>
      </c>
    </row>
    <row r="1337" spans="1:64">
      <c r="A1337" s="30" t="s">
        <v>5326</v>
      </c>
      <c r="B1337" s="31" t="s">
        <v>1801</v>
      </c>
      <c r="C1337" s="31"/>
      <c r="D1337" t="s">
        <v>3937</v>
      </c>
      <c r="F1337" s="46" t="s">
        <v>1802</v>
      </c>
      <c r="G1337" s="31" t="s">
        <v>5298</v>
      </c>
      <c r="H1337" s="31"/>
      <c r="I1337" s="51">
        <v>-89.486140000000006</v>
      </c>
      <c r="J1337" s="51">
        <v>32.121400000000001</v>
      </c>
      <c r="K1337" s="32"/>
      <c r="L1337" s="32"/>
      <c r="M1337" s="32"/>
      <c r="N1337" t="str">
        <f t="shared" si="249"/>
        <v>Aimwell, Alabama&lt;br&gt;&lt;span style=font-size:11px&gt;White 1900-44&lt;/span&gt;&lt;br&gt;INF407 non-DASS</v>
      </c>
      <c r="O1337" t="str">
        <f t="shared" si="252"/>
        <v>W1900AimwellAlabamaINF407</v>
      </c>
      <c r="R1337" t="str">
        <f t="shared" si="253"/>
        <v>dp</v>
      </c>
      <c r="S1337" t="str">
        <f t="shared" si="254"/>
        <v>ar</v>
      </c>
      <c r="T1337" t="str">
        <f t="shared" si="260"/>
        <v>r0</v>
      </c>
      <c r="U1337" t="str">
        <f>IF(M1337="consonant",#REF!,"")</f>
        <v/>
      </c>
      <c r="V1337" t="str">
        <f t="shared" si="255"/>
        <v>lx</v>
      </c>
      <c r="W1337" t="str">
        <f t="shared" si="256"/>
        <v>bk</v>
      </c>
      <c r="X1337" t="str">
        <f t="shared" si="257"/>
        <v>ho</v>
      </c>
      <c r="Y1337" t="str">
        <f t="shared" si="258"/>
        <v>b</v>
      </c>
      <c r="AA1337" t="str">
        <f t="shared" si="259"/>
        <v>const W1900AimwellAlabamaINF407= L.marker([32.1214,-89.48614], {icon: dp_lx}).bindPopup('Aimwell, Alabama&lt;br&gt;&lt;span style=font-size:11px&gt;White 1900-44&lt;/span&gt;&lt;br&gt;INF407 non-DASS').addTo(W1900);</v>
      </c>
      <c r="AG1337" t="s">
        <v>9037</v>
      </c>
      <c r="BL1337" t="s">
        <v>6285</v>
      </c>
    </row>
    <row r="1338" spans="1:64">
      <c r="A1338" s="30" t="s">
        <v>5326</v>
      </c>
      <c r="B1338" s="31" t="s">
        <v>1838</v>
      </c>
      <c r="C1338" s="31"/>
      <c r="D1338" t="s">
        <v>3937</v>
      </c>
      <c r="F1338" s="46" t="s">
        <v>1839</v>
      </c>
      <c r="G1338" s="31" t="s">
        <v>904</v>
      </c>
      <c r="H1338" s="31"/>
      <c r="I1338" s="51">
        <v>-90.179959999999994</v>
      </c>
      <c r="J1338" s="51">
        <v>36.37838</v>
      </c>
      <c r="K1338" s="32"/>
      <c r="L1338" s="32"/>
      <c r="M1338" s="32"/>
      <c r="N1338" t="str">
        <f t="shared" si="249"/>
        <v>Tiptonville, Tennessee&lt;br&gt;&lt;span style=font-size:11px&gt;White 1900-44&lt;/span&gt;&lt;br&gt;INF496 non-DASS</v>
      </c>
      <c r="O1338" t="str">
        <f t="shared" si="252"/>
        <v>W1900TiptonvilleTennesseeINF496</v>
      </c>
      <c r="R1338" t="str">
        <f t="shared" si="253"/>
        <v>dp</v>
      </c>
      <c r="S1338" t="str">
        <f t="shared" si="254"/>
        <v>ar</v>
      </c>
      <c r="T1338" t="str">
        <f t="shared" si="260"/>
        <v>r0</v>
      </c>
      <c r="U1338" t="str">
        <f>IF(M1338="consonant",#REF!,"")</f>
        <v/>
      </c>
      <c r="V1338" t="str">
        <f t="shared" si="255"/>
        <v>lx</v>
      </c>
      <c r="W1338" t="str">
        <f t="shared" si="256"/>
        <v>bk</v>
      </c>
      <c r="X1338" t="str">
        <f t="shared" si="257"/>
        <v>ho</v>
      </c>
      <c r="Y1338" t="str">
        <f t="shared" si="258"/>
        <v>b</v>
      </c>
      <c r="AA1338" t="str">
        <f t="shared" si="259"/>
        <v>const W1900TiptonvilleTennesseeINF496= L.marker([36.37838,-90.17996], {icon: dp_lx}).bindPopup('Tiptonville, Tennessee&lt;br&gt;&lt;span style=font-size:11px&gt;White 1900-44&lt;/span&gt;&lt;br&gt;INF496 non-DASS').addTo(W1900);</v>
      </c>
      <c r="AG1338" t="s">
        <v>9038</v>
      </c>
      <c r="BL1338" t="s">
        <v>6286</v>
      </c>
    </row>
    <row r="1339" spans="1:64">
      <c r="A1339" s="30" t="s">
        <v>5326</v>
      </c>
      <c r="B1339" s="31" t="s">
        <v>1858</v>
      </c>
      <c r="C1339" s="31"/>
      <c r="D1339" t="s">
        <v>3937</v>
      </c>
      <c r="F1339" s="46" t="s">
        <v>1860</v>
      </c>
      <c r="G1339" s="31" t="s">
        <v>1505</v>
      </c>
      <c r="H1339" s="31"/>
      <c r="I1339" s="51">
        <v>-97.488249999999994</v>
      </c>
      <c r="J1339" s="51">
        <v>33.51567</v>
      </c>
      <c r="K1339" s="32"/>
      <c r="L1339" s="32"/>
      <c r="M1339" s="32"/>
      <c r="N1339" t="str">
        <f t="shared" si="249"/>
        <v>Greenwood, Mississippi&lt;br&gt;&lt;span style=font-size:11px&gt;White 1900-44&lt;/span&gt;&lt;br&gt;INF568 non-DASS</v>
      </c>
      <c r="O1339" t="str">
        <f t="shared" si="252"/>
        <v>W1900GreenwoodMississippiINF568</v>
      </c>
      <c r="R1339" t="str">
        <f t="shared" si="253"/>
        <v>dp</v>
      </c>
      <c r="S1339" t="str">
        <f t="shared" si="254"/>
        <v>ar</v>
      </c>
      <c r="T1339" t="str">
        <f t="shared" si="260"/>
        <v>r0</v>
      </c>
      <c r="U1339" t="str">
        <f>IF(M1339="consonant",#REF!,"")</f>
        <v/>
      </c>
      <c r="V1339" t="str">
        <f t="shared" si="255"/>
        <v>lx</v>
      </c>
      <c r="W1339" t="str">
        <f t="shared" si="256"/>
        <v>bk</v>
      </c>
      <c r="X1339" t="str">
        <f t="shared" si="257"/>
        <v>ho</v>
      </c>
      <c r="Y1339" t="str">
        <f t="shared" si="258"/>
        <v>b</v>
      </c>
      <c r="AA1339" t="str">
        <f t="shared" si="259"/>
        <v>const W1900GreenwoodMississippiINF568= L.marker([33.51567,-97.48825], {icon: dp_lx}).bindPopup('Greenwood, Mississippi&lt;br&gt;&lt;span style=font-size:11px&gt;White 1900-44&lt;/span&gt;&lt;br&gt;INF568 non-DASS').addTo(W1900);</v>
      </c>
      <c r="AG1339" t="s">
        <v>9039</v>
      </c>
      <c r="BL1339" t="s">
        <v>6287</v>
      </c>
    </row>
    <row r="1340" spans="1:64">
      <c r="A1340" s="30" t="s">
        <v>5326</v>
      </c>
      <c r="B1340" s="31" t="s">
        <v>1738</v>
      </c>
      <c r="C1340" s="31"/>
      <c r="D1340" t="s">
        <v>3937</v>
      </c>
      <c r="F1340" s="46" t="s">
        <v>1352</v>
      </c>
      <c r="G1340" s="31" t="s">
        <v>5304</v>
      </c>
      <c r="H1340" s="31"/>
      <c r="I1340" s="51">
        <v>-86.5822</v>
      </c>
      <c r="J1340" s="51">
        <v>29.14114</v>
      </c>
      <c r="K1340" s="32"/>
      <c r="L1340" s="32"/>
      <c r="M1340" s="32"/>
      <c r="N1340" t="str">
        <f t="shared" si="249"/>
        <v>Cedar Key, Florida&lt;br&gt;&lt;span style=font-size:11px&gt;White 1900-44&lt;/span&gt;&lt;br&gt;INF252 non-DASS</v>
      </c>
      <c r="O1340" t="str">
        <f t="shared" si="252"/>
        <v>W1900CedarKeyFloridaINF252</v>
      </c>
      <c r="R1340" t="str">
        <f t="shared" si="253"/>
        <v>dp</v>
      </c>
      <c r="S1340" t="str">
        <f t="shared" si="254"/>
        <v>ar</v>
      </c>
      <c r="T1340" t="str">
        <f t="shared" si="260"/>
        <v>r0</v>
      </c>
      <c r="U1340" t="str">
        <f>IF(M1340="consonant",#REF!,"")</f>
        <v/>
      </c>
      <c r="V1340" t="str">
        <f t="shared" si="255"/>
        <v>lx</v>
      </c>
      <c r="W1340" t="str">
        <f t="shared" si="256"/>
        <v>bk</v>
      </c>
      <c r="X1340" t="str">
        <f t="shared" si="257"/>
        <v>ho</v>
      </c>
      <c r="Y1340" t="str">
        <f t="shared" si="258"/>
        <v>b</v>
      </c>
      <c r="AA1340" t="str">
        <f t="shared" si="259"/>
        <v>const W1900CedarKeyFloridaINF252= L.marker([29.14114,-86.5822], {icon: dp_lx}).bindPopup('Cedar Key, Florida&lt;br&gt;&lt;span style=font-size:11px&gt;White 1900-44&lt;/span&gt;&lt;br&gt;INF252 non-DASS').addTo(W1900);</v>
      </c>
      <c r="AG1340" t="s">
        <v>9040</v>
      </c>
      <c r="BL1340" t="s">
        <v>6288</v>
      </c>
    </row>
    <row r="1341" spans="1:64">
      <c r="A1341" s="30" t="s">
        <v>5326</v>
      </c>
      <c r="B1341" s="31" t="s">
        <v>1756</v>
      </c>
      <c r="C1341" s="31"/>
      <c r="D1341" t="s">
        <v>3937</v>
      </c>
      <c r="F1341" s="46" t="s">
        <v>1757</v>
      </c>
      <c r="G1341" s="31" t="s">
        <v>904</v>
      </c>
      <c r="H1341" s="31"/>
      <c r="I1341" s="51">
        <v>-86.494290000000007</v>
      </c>
      <c r="J1341" s="51">
        <v>35.579720000000002</v>
      </c>
      <c r="K1341" s="32"/>
      <c r="L1341" s="32"/>
      <c r="M1341" s="32"/>
      <c r="N1341" t="str">
        <f t="shared" si="249"/>
        <v>Poplins Crossroads, Tennessee&lt;br&gt;&lt;span style=font-size:11px&gt;White 1900-44&lt;/span&gt;&lt;br&gt;INF327 non-DASS</v>
      </c>
      <c r="O1341" t="str">
        <f t="shared" si="252"/>
        <v>W1900PoplinsCrossroadsTennesseeINF327</v>
      </c>
      <c r="R1341" t="str">
        <f t="shared" si="253"/>
        <v>dp</v>
      </c>
      <c r="S1341" t="str">
        <f t="shared" si="254"/>
        <v>ar</v>
      </c>
      <c r="T1341" t="str">
        <f t="shared" si="260"/>
        <v>r0</v>
      </c>
      <c r="U1341" t="str">
        <f>IF(M1341="consonant",#REF!,"")</f>
        <v/>
      </c>
      <c r="V1341" t="str">
        <f t="shared" si="255"/>
        <v>lx</v>
      </c>
      <c r="W1341" t="str">
        <f t="shared" si="256"/>
        <v>bk</v>
      </c>
      <c r="X1341" t="str">
        <f t="shared" si="257"/>
        <v>ho</v>
      </c>
      <c r="Y1341" t="str">
        <f t="shared" si="258"/>
        <v>b</v>
      </c>
      <c r="AA1341" t="str">
        <f t="shared" si="259"/>
        <v>const W1900PoplinsCrossroadsTennesseeINF327= L.marker([35.57972,-86.49429], {icon: dp_lx}).bindPopup('Poplins Crossroads, Tennessee&lt;br&gt;&lt;span style=font-size:11px&gt;White 1900-44&lt;/span&gt;&lt;br&gt;INF327 non-DASS').addTo(W1900);</v>
      </c>
      <c r="AG1341" t="s">
        <v>9041</v>
      </c>
      <c r="BL1341" t="s">
        <v>6289</v>
      </c>
    </row>
    <row r="1342" spans="1:64">
      <c r="A1342" s="30" t="s">
        <v>5326</v>
      </c>
      <c r="B1342" s="31" t="s">
        <v>1814</v>
      </c>
      <c r="C1342" s="31"/>
      <c r="D1342" t="s">
        <v>3937</v>
      </c>
      <c r="F1342" s="46" t="s">
        <v>1816</v>
      </c>
      <c r="G1342" s="31" t="s">
        <v>5298</v>
      </c>
      <c r="H1342" s="31"/>
      <c r="I1342" s="51">
        <v>-89.847980000000007</v>
      </c>
      <c r="J1342" s="51">
        <v>31.32029</v>
      </c>
      <c r="K1342" s="32"/>
      <c r="L1342" s="32"/>
      <c r="M1342" s="32"/>
      <c r="N1342" t="str">
        <f t="shared" si="249"/>
        <v>Andalusia, Alabama&lt;br&gt;&lt;span style=font-size:11px&gt;White 1900-44&lt;/span&gt;&lt;br&gt;INF445 non-DASS</v>
      </c>
      <c r="O1342" t="str">
        <f t="shared" si="252"/>
        <v>W1900AndalusiaAlabamaINF445</v>
      </c>
      <c r="R1342" t="str">
        <f t="shared" si="253"/>
        <v>dp</v>
      </c>
      <c r="S1342" t="str">
        <f t="shared" si="254"/>
        <v>ar</v>
      </c>
      <c r="T1342" t="str">
        <f t="shared" si="260"/>
        <v>r0</v>
      </c>
      <c r="U1342" t="str">
        <f>IF(M1342="consonant",#REF!,"")</f>
        <v/>
      </c>
      <c r="V1342" t="str">
        <f t="shared" si="255"/>
        <v>lx</v>
      </c>
      <c r="W1342" t="str">
        <f t="shared" si="256"/>
        <v>bk</v>
      </c>
      <c r="X1342" t="str">
        <f t="shared" si="257"/>
        <v>ho</v>
      </c>
      <c r="Y1342" t="str">
        <f t="shared" si="258"/>
        <v>b</v>
      </c>
      <c r="AA1342" t="str">
        <f t="shared" si="259"/>
        <v>const W1900AndalusiaAlabamaINF445= L.marker([31.32029,-89.84798], {icon: dp_lx}).bindPopup('Andalusia, Alabama&lt;br&gt;&lt;span style=font-size:11px&gt;White 1900-44&lt;/span&gt;&lt;br&gt;INF445 non-DASS').addTo(W1900);</v>
      </c>
      <c r="AG1342" t="s">
        <v>9042</v>
      </c>
      <c r="BL1342" t="s">
        <v>6290</v>
      </c>
    </row>
    <row r="1343" spans="1:64">
      <c r="A1343" s="30" t="s">
        <v>5326</v>
      </c>
      <c r="B1343" s="31" t="s">
        <v>1915</v>
      </c>
      <c r="C1343" s="31"/>
      <c r="D1343" t="s">
        <v>3937</v>
      </c>
      <c r="F1343" s="46" t="s">
        <v>367</v>
      </c>
      <c r="G1343" s="31" t="s">
        <v>2751</v>
      </c>
      <c r="H1343" s="31"/>
      <c r="I1343" s="51">
        <v>-92.446560000000005</v>
      </c>
      <c r="J1343" s="51">
        <v>35.906880000000001</v>
      </c>
      <c r="K1343" s="32"/>
      <c r="L1343" s="32"/>
      <c r="M1343" s="32"/>
      <c r="N1343" t="str">
        <f t="shared" si="249"/>
        <v>Marshall, Arkansas&lt;br&gt;&lt;span style=font-size:11px&gt;White 1900-44&lt;/span&gt;&lt;br&gt;INF719 non-DASS</v>
      </c>
      <c r="O1343" t="str">
        <f t="shared" si="252"/>
        <v>W1900MarshallArkansasINF719</v>
      </c>
      <c r="R1343" t="str">
        <f t="shared" si="253"/>
        <v>dp</v>
      </c>
      <c r="S1343" t="str">
        <f t="shared" si="254"/>
        <v>ar</v>
      </c>
      <c r="T1343" t="str">
        <f t="shared" si="260"/>
        <v>r0</v>
      </c>
      <c r="U1343" t="str">
        <f>IF(M1343="consonant",#REF!,"")</f>
        <v/>
      </c>
      <c r="V1343" t="str">
        <f t="shared" si="255"/>
        <v>lx</v>
      </c>
      <c r="W1343" t="str">
        <f t="shared" si="256"/>
        <v>bk</v>
      </c>
      <c r="X1343" t="str">
        <f t="shared" si="257"/>
        <v>ho</v>
      </c>
      <c r="Y1343" t="str">
        <f t="shared" si="258"/>
        <v>b</v>
      </c>
      <c r="AA1343" t="str">
        <f t="shared" si="259"/>
        <v>const W1900MarshallArkansasINF719= L.marker([35.90688,-92.44656], {icon: dp_lx}).bindPopup('Marshall, Arkansas&lt;br&gt;&lt;span style=font-size:11px&gt;White 1900-44&lt;/span&gt;&lt;br&gt;INF719 non-DASS').addTo(W1900);</v>
      </c>
      <c r="AG1343" t="s">
        <v>9043</v>
      </c>
      <c r="BL1343" t="s">
        <v>6291</v>
      </c>
    </row>
    <row r="1344" spans="1:64">
      <c r="A1344" s="30" t="s">
        <v>5326</v>
      </c>
      <c r="B1344" s="31" t="s">
        <v>1938</v>
      </c>
      <c r="C1344" s="31"/>
      <c r="D1344" t="s">
        <v>3937</v>
      </c>
      <c r="F1344" s="46" t="s">
        <v>973</v>
      </c>
      <c r="G1344" s="31" t="s">
        <v>5293</v>
      </c>
      <c r="H1344" s="31"/>
      <c r="I1344" s="51">
        <v>-96.72954</v>
      </c>
      <c r="J1344" s="51">
        <v>31.311879999999999</v>
      </c>
      <c r="K1344" s="32"/>
      <c r="L1344" s="32"/>
      <c r="M1344" s="32"/>
      <c r="N1344" t="str">
        <f t="shared" si="249"/>
        <v>Alexandria, Louisiana&lt;br&gt;&lt;span style=font-size:11px&gt;White 1900-44&lt;/span&gt;&lt;br&gt;INF798 non-DASS</v>
      </c>
      <c r="O1344" t="str">
        <f t="shared" si="252"/>
        <v>W1900AlexandriaLouisianaINF798</v>
      </c>
      <c r="R1344" t="str">
        <f t="shared" si="253"/>
        <v>dp</v>
      </c>
      <c r="S1344" t="str">
        <f t="shared" si="254"/>
        <v>ar</v>
      </c>
      <c r="T1344" t="str">
        <f t="shared" si="260"/>
        <v>r0</v>
      </c>
      <c r="U1344" t="str">
        <f>IF(M1344="consonant",#REF!,"")</f>
        <v/>
      </c>
      <c r="V1344" t="str">
        <f t="shared" si="255"/>
        <v>lx</v>
      </c>
      <c r="W1344" t="str">
        <f t="shared" si="256"/>
        <v>bk</v>
      </c>
      <c r="X1344" t="str">
        <f t="shared" si="257"/>
        <v>ho</v>
      </c>
      <c r="Y1344" t="str">
        <f t="shared" si="258"/>
        <v>b</v>
      </c>
      <c r="AA1344" t="str">
        <f t="shared" si="259"/>
        <v>const W1900AlexandriaLouisianaINF798= L.marker([31.31188,-96.72954], {icon: dp_lx}).bindPopup('Alexandria, Louisiana&lt;br&gt;&lt;span style=font-size:11px&gt;White 1900-44&lt;/span&gt;&lt;br&gt;INF798 non-DASS').addTo(W1900);</v>
      </c>
      <c r="AG1344" t="s">
        <v>9044</v>
      </c>
      <c r="BL1344" t="s">
        <v>6292</v>
      </c>
    </row>
    <row r="1345" spans="1:64">
      <c r="A1345" s="30" t="s">
        <v>5326</v>
      </c>
      <c r="B1345" s="31" t="s">
        <v>1965</v>
      </c>
      <c r="C1345" s="31"/>
      <c r="D1345" t="s">
        <v>3937</v>
      </c>
      <c r="F1345" s="46" t="s">
        <v>371</v>
      </c>
      <c r="G1345" s="31" t="s">
        <v>5294</v>
      </c>
      <c r="H1345" s="31"/>
      <c r="I1345" s="51">
        <v>-83.973200000000006</v>
      </c>
      <c r="J1345" s="51">
        <v>30.019929999999999</v>
      </c>
      <c r="K1345" s="32"/>
      <c r="L1345" s="32"/>
      <c r="M1345" s="32"/>
      <c r="N1345" t="str">
        <f t="shared" si="249"/>
        <v>Warrenton, Texas&lt;br&gt;&lt;span style=font-size:11px&gt;White 1900-44&lt;/span&gt;&lt;br&gt;INF881 non-DASS</v>
      </c>
      <c r="O1345" t="str">
        <f t="shared" si="252"/>
        <v>W1900WarrentonTexasINF881</v>
      </c>
      <c r="R1345" t="str">
        <f t="shared" si="253"/>
        <v>dp</v>
      </c>
      <c r="S1345" t="str">
        <f t="shared" si="254"/>
        <v>ar</v>
      </c>
      <c r="T1345" t="str">
        <f t="shared" si="260"/>
        <v>r0</v>
      </c>
      <c r="U1345" t="str">
        <f>IF(M1345="consonant",#REF!,"")</f>
        <v/>
      </c>
      <c r="V1345" t="str">
        <f t="shared" si="255"/>
        <v>lx</v>
      </c>
      <c r="W1345" t="str">
        <f t="shared" si="256"/>
        <v>bk</v>
      </c>
      <c r="X1345" t="str">
        <f t="shared" si="257"/>
        <v>ho</v>
      </c>
      <c r="Y1345" t="str">
        <f t="shared" si="258"/>
        <v>b</v>
      </c>
      <c r="AA1345" t="str">
        <f t="shared" si="259"/>
        <v>const W1900WarrentonTexasINF881= L.marker([30.01993,-83.9732], {icon: dp_lx}).bindPopup('Warrenton, Texas&lt;br&gt;&lt;span style=font-size:11px&gt;White 1900-44&lt;/span&gt;&lt;br&gt;INF881 non-DASS').addTo(W1900);</v>
      </c>
      <c r="AG1345" t="s">
        <v>9045</v>
      </c>
      <c r="BL1345" t="s">
        <v>6293</v>
      </c>
    </row>
    <row r="1346" spans="1:64">
      <c r="A1346" s="30" t="s">
        <v>5326</v>
      </c>
      <c r="B1346" s="31" t="s">
        <v>1629</v>
      </c>
      <c r="C1346" s="31"/>
      <c r="D1346" t="s">
        <v>3937</v>
      </c>
      <c r="F1346" s="46" t="s">
        <v>1628</v>
      </c>
      <c r="G1346" s="31" t="s">
        <v>5289</v>
      </c>
      <c r="H1346" s="31"/>
      <c r="I1346" s="51">
        <v>-83.683570000000003</v>
      </c>
      <c r="J1346" s="51">
        <v>34.10275</v>
      </c>
      <c r="K1346" s="32"/>
      <c r="L1346" s="32"/>
      <c r="M1346" s="32"/>
      <c r="N1346" t="str">
        <f t="shared" si="249"/>
        <v>Woodstock, Georgia&lt;br&gt;&lt;span style=font-size:11px&gt;White 1900-44&lt;/span&gt;&lt;br&gt;INF071A non-DASS</v>
      </c>
      <c r="O1346" t="str">
        <f t="shared" si="252"/>
        <v>W1900WoodstockGeorgiaINF071A</v>
      </c>
      <c r="R1346" t="str">
        <f t="shared" si="253"/>
        <v>dp</v>
      </c>
      <c r="S1346" t="str">
        <f t="shared" si="254"/>
        <v>ar</v>
      </c>
      <c r="T1346" t="str">
        <f t="shared" si="260"/>
        <v>r0</v>
      </c>
      <c r="U1346" t="str">
        <f>IF(M1346="consonant",#REF!,"")</f>
        <v/>
      </c>
      <c r="V1346" t="str">
        <f t="shared" si="255"/>
        <v>lx</v>
      </c>
      <c r="W1346" t="str">
        <f t="shared" si="256"/>
        <v>bk</v>
      </c>
      <c r="X1346" t="str">
        <f t="shared" si="257"/>
        <v>ho</v>
      </c>
      <c r="Y1346" t="str">
        <f t="shared" si="258"/>
        <v>b</v>
      </c>
      <c r="AA1346" t="str">
        <f t="shared" si="259"/>
        <v>const W1900WoodstockGeorgiaINF071A= L.marker([34.10275,-83.68357], {icon: dp_lx}).bindPopup('Woodstock, Georgia&lt;br&gt;&lt;span style=font-size:11px&gt;White 1900-44&lt;/span&gt;&lt;br&gt;INF071A non-DASS').addTo(W1900);</v>
      </c>
      <c r="AG1346" t="s">
        <v>9046</v>
      </c>
      <c r="BL1346" t="s">
        <v>6294</v>
      </c>
    </row>
    <row r="1347" spans="1:64">
      <c r="A1347" s="30" t="s">
        <v>5326</v>
      </c>
      <c r="B1347" s="31" t="s">
        <v>1666</v>
      </c>
      <c r="C1347" s="31"/>
      <c r="D1347" t="s">
        <v>3937</v>
      </c>
      <c r="F1347" s="46" t="s">
        <v>1665</v>
      </c>
      <c r="G1347" s="30">
        <v>0</v>
      </c>
      <c r="H1347" s="30"/>
      <c r="I1347" s="51">
        <v>-86.450620000000001</v>
      </c>
      <c r="J1347" s="51">
        <v>33.304549999999999</v>
      </c>
      <c r="K1347" s="32"/>
      <c r="L1347" s="32"/>
      <c r="M1347" s="32"/>
      <c r="N1347" t="str">
        <f t="shared" si="249"/>
        <v>Monticello, 0&lt;br&gt;&lt;span style=font-size:11px&gt;White 1900-44&lt;/span&gt;&lt;br&gt;INF126 non-DASS</v>
      </c>
      <c r="O1347" t="str">
        <f t="shared" si="252"/>
        <v>W1900Monticello0INF126</v>
      </c>
      <c r="R1347" t="str">
        <f t="shared" si="253"/>
        <v>dp</v>
      </c>
      <c r="S1347" t="str">
        <f t="shared" si="254"/>
        <v>ar</v>
      </c>
      <c r="T1347" t="str">
        <f t="shared" si="260"/>
        <v>r0</v>
      </c>
      <c r="U1347" t="str">
        <f>IF(M1347="consonant",#REF!,"")</f>
        <v/>
      </c>
      <c r="V1347" t="str">
        <f t="shared" si="255"/>
        <v>lx</v>
      </c>
      <c r="W1347" t="str">
        <f t="shared" si="256"/>
        <v>bk</v>
      </c>
      <c r="X1347" t="str">
        <f t="shared" si="257"/>
        <v>ho</v>
      </c>
      <c r="Y1347" t="str">
        <f t="shared" si="258"/>
        <v>b</v>
      </c>
      <c r="AA1347" t="str">
        <f t="shared" si="259"/>
        <v>const W1900Monticello0INF126= L.marker([33.30455,-86.45062], {icon: dp_lx}).bindPopup('Monticello, 0&lt;br&gt;&lt;span style=font-size:11px&gt;White 1900-44&lt;/span&gt;&lt;br&gt;INF126 non-DASS').addTo(W1900);</v>
      </c>
      <c r="AG1347" t="s">
        <v>9047</v>
      </c>
      <c r="BL1347" t="s">
        <v>6295</v>
      </c>
    </row>
    <row r="1348" spans="1:64">
      <c r="A1348" s="30" t="s">
        <v>5326</v>
      </c>
      <c r="B1348" s="31" t="s">
        <v>1831</v>
      </c>
      <c r="C1348" s="31"/>
      <c r="D1348" t="s">
        <v>3937</v>
      </c>
      <c r="F1348" s="46" t="s">
        <v>6</v>
      </c>
      <c r="G1348" s="31" t="s">
        <v>5298</v>
      </c>
      <c r="H1348" s="31"/>
      <c r="I1348" s="51">
        <v>-90.954329999999999</v>
      </c>
      <c r="J1348" s="51">
        <v>30.690079999999998</v>
      </c>
      <c r="K1348" s="32"/>
      <c r="L1348" s="32"/>
      <c r="M1348" s="32"/>
      <c r="N1348" t="str">
        <f t="shared" ref="N1348:N1411" si="261">F1348&amp;", "&amp;G1348&amp;"&lt;br&gt;&lt;span style=font-size:11px&gt;"&amp;IF(E1348="","",E1348&amp;" ")&amp;IF(TRIM(LEFT(A1348,LEN(A1348)-4))="W","White ",IF(TRIM(LEFT(A1348,LEN(A1348)-4))="B","Black ",IF(TRIM(LEFT(A1348,LEN(A1348)-4))="L","Hispanic ",IF(TRIM(LEFT(A1348,LEN(A1348)-4))="N","Indigenous ",IF(TRIM(LEFT(A1348,LEN(A1348)-4))="A","Asian ","")))))&amp;IF(TRIM(RIGHT(A1348,LEN(A1348)-1))="1700","1700-99",IF(TRIM(RIGHT(A1348,LEN(A1348)-1))="1800","1800-44",IF(TRIM(RIGHT(A1348,LEN(A1348)-1))="1850","1845-74",IF(TRIM(RIGHT(A1348,LEN(A1348)-1))="1870","1875-99",IF(TRIM(RIGHT(A1348,LEN(A1348)-1))="1900","1900-44",IF(TRIM(RIGHT(A1348,LEN(A1348)-1))="1950","1945-74",IF(TRIM(RIGHT(A1348,LEN(A1348)-1))="1970","1975-99","")))))))&amp;"&lt;/span&gt;&lt;br&gt;"&amp;B1348&amp;" "&amp;IF(E1348="","",E1348&amp;" ")&amp;D1348</f>
        <v>Mobile, Alabama&lt;br&gt;&lt;span style=font-size:11px&gt;White 1900-44&lt;/span&gt;&lt;br&gt;INF479 non-DASS</v>
      </c>
      <c r="O1348" t="str">
        <f t="shared" si="252"/>
        <v>W1900MobileAlabamaINF479</v>
      </c>
      <c r="R1348" t="str">
        <f t="shared" si="253"/>
        <v>dp</v>
      </c>
      <c r="S1348" t="str">
        <f t="shared" si="254"/>
        <v>ar</v>
      </c>
      <c r="T1348" t="str">
        <f t="shared" si="260"/>
        <v>r0</v>
      </c>
      <c r="U1348" t="str">
        <f>IF(M1348="consonant",#REF!,"")</f>
        <v/>
      </c>
      <c r="V1348" t="str">
        <f t="shared" si="255"/>
        <v>lx</v>
      </c>
      <c r="W1348" t="str">
        <f t="shared" si="256"/>
        <v>bk</v>
      </c>
      <c r="X1348" t="str">
        <f t="shared" si="257"/>
        <v>ho</v>
      </c>
      <c r="Y1348" t="str">
        <f t="shared" si="258"/>
        <v>b</v>
      </c>
      <c r="AA1348" t="str">
        <f t="shared" si="259"/>
        <v>const W1900MobileAlabamaINF479= L.marker([30.69008,-90.95433], {icon: dp_lx}).bindPopup('Mobile, Alabama&lt;br&gt;&lt;span style=font-size:11px&gt;White 1900-44&lt;/span&gt;&lt;br&gt;INF479 non-DASS').addTo(W1900);</v>
      </c>
      <c r="AG1348" t="s">
        <v>9048</v>
      </c>
      <c r="BL1348" t="s">
        <v>6296</v>
      </c>
    </row>
    <row r="1349" spans="1:64">
      <c r="A1349" s="30" t="s">
        <v>5326</v>
      </c>
      <c r="B1349" s="31" t="s">
        <v>1883</v>
      </c>
      <c r="C1349" s="31"/>
      <c r="D1349" t="s">
        <v>3937</v>
      </c>
      <c r="F1349" s="46" t="s">
        <v>1885</v>
      </c>
      <c r="G1349" s="31" t="s">
        <v>5293</v>
      </c>
      <c r="H1349" s="31"/>
      <c r="I1349" s="51">
        <v>-91.184160000000006</v>
      </c>
      <c r="J1349" s="51">
        <v>29.83942</v>
      </c>
      <c r="K1349" s="32"/>
      <c r="L1349" s="32"/>
      <c r="M1349" s="32"/>
      <c r="N1349" t="str">
        <f t="shared" si="261"/>
        <v>Labadieville, Louisiana&lt;br&gt;&lt;span style=font-size:11px&gt;White 1900-44&lt;/span&gt;&lt;br&gt;INF664 non-DASS</v>
      </c>
      <c r="O1349" t="str">
        <f t="shared" si="252"/>
        <v>W1900LabadievilleLouisianaINF664</v>
      </c>
      <c r="R1349" t="str">
        <f t="shared" si="253"/>
        <v>dp</v>
      </c>
      <c r="S1349" t="str">
        <f t="shared" si="254"/>
        <v>ar</v>
      </c>
      <c r="T1349" t="str">
        <f t="shared" si="260"/>
        <v>r0</v>
      </c>
      <c r="U1349" t="str">
        <f>IF(M1349="consonant",#REF!,"")</f>
        <v/>
      </c>
      <c r="V1349" t="str">
        <f t="shared" si="255"/>
        <v>lx</v>
      </c>
      <c r="W1349" t="str">
        <f t="shared" si="256"/>
        <v>bk</v>
      </c>
      <c r="X1349" t="str">
        <f t="shared" si="257"/>
        <v>ho</v>
      </c>
      <c r="Y1349" t="str">
        <f t="shared" si="258"/>
        <v>b</v>
      </c>
      <c r="AA1349" t="str">
        <f t="shared" si="259"/>
        <v>const W1900LabadievilleLouisianaINF664= L.marker([29.83942,-91.18416], {icon: dp_lx}).bindPopup('Labadieville, Louisiana&lt;br&gt;&lt;span style=font-size:11px&gt;White 1900-44&lt;/span&gt;&lt;br&gt;INF664 non-DASS').addTo(W1900);</v>
      </c>
      <c r="AG1349" t="s">
        <v>9049</v>
      </c>
      <c r="BL1349" t="s">
        <v>6297</v>
      </c>
    </row>
    <row r="1350" spans="1:64">
      <c r="A1350" s="30" t="s">
        <v>5326</v>
      </c>
      <c r="B1350" s="31" t="s">
        <v>1929</v>
      </c>
      <c r="C1350" s="31"/>
      <c r="D1350" t="s">
        <v>3937</v>
      </c>
      <c r="F1350" s="46" t="s">
        <v>1931</v>
      </c>
      <c r="G1350" s="31" t="s">
        <v>5293</v>
      </c>
      <c r="H1350" s="31"/>
      <c r="I1350" s="51">
        <v>-92.118579999999994</v>
      </c>
      <c r="J1350" s="51">
        <v>32.80256</v>
      </c>
      <c r="K1350" s="32"/>
      <c r="L1350" s="32"/>
      <c r="M1350" s="32"/>
      <c r="N1350" t="str">
        <f t="shared" si="261"/>
        <v>Lake Providence, Louisiana&lt;br&gt;&lt;span style=font-size:11px&gt;White 1900-44&lt;/span&gt;&lt;br&gt;INF757 non-DASS</v>
      </c>
      <c r="O1350" t="str">
        <f t="shared" si="252"/>
        <v>W1900LakeProvidenceLouisianaINF757</v>
      </c>
      <c r="R1350" t="str">
        <f t="shared" si="253"/>
        <v>dp</v>
      </c>
      <c r="S1350" t="str">
        <f t="shared" si="254"/>
        <v>ar</v>
      </c>
      <c r="T1350" t="str">
        <f t="shared" si="260"/>
        <v>r0</v>
      </c>
      <c r="U1350" t="str">
        <f>IF(M1350="consonant",#REF!,"")</f>
        <v/>
      </c>
      <c r="V1350" t="str">
        <f t="shared" si="255"/>
        <v>lx</v>
      </c>
      <c r="W1350" t="str">
        <f t="shared" si="256"/>
        <v>bk</v>
      </c>
      <c r="X1350" t="str">
        <f t="shared" si="257"/>
        <v>ho</v>
      </c>
      <c r="Y1350" t="str">
        <f t="shared" si="258"/>
        <v>b</v>
      </c>
      <c r="AA1350" t="str">
        <f t="shared" si="259"/>
        <v>const W1900LakeProvidenceLouisianaINF757= L.marker([32.80256,-92.11858], {icon: dp_lx}).bindPopup('Lake Providence, Louisiana&lt;br&gt;&lt;span style=font-size:11px&gt;White 1900-44&lt;/span&gt;&lt;br&gt;INF757 non-DASS').addTo(W1900);</v>
      </c>
      <c r="AG1350" t="s">
        <v>9050</v>
      </c>
      <c r="BL1350" t="s">
        <v>6298</v>
      </c>
    </row>
    <row r="1351" spans="1:64">
      <c r="A1351" s="30" t="s">
        <v>5326</v>
      </c>
      <c r="B1351" s="31" t="s">
        <v>1936</v>
      </c>
      <c r="C1351" s="31"/>
      <c r="D1351" t="s">
        <v>3937</v>
      </c>
      <c r="F1351" s="46" t="s">
        <v>1292</v>
      </c>
      <c r="G1351" s="31" t="s">
        <v>5293</v>
      </c>
      <c r="H1351" s="31"/>
      <c r="I1351" s="51">
        <v>-92.082269999999994</v>
      </c>
      <c r="J1351" s="51">
        <v>32.509900000000002</v>
      </c>
      <c r="K1351" s="32"/>
      <c r="L1351" s="32"/>
      <c r="M1351" s="32"/>
      <c r="N1351" t="str">
        <f t="shared" si="261"/>
        <v>Monroe, Louisiana&lt;br&gt;&lt;span style=font-size:11px&gt;White 1900-44&lt;/span&gt;&lt;br&gt;INF770 non-DASS</v>
      </c>
      <c r="O1351" t="str">
        <f t="shared" si="252"/>
        <v>W1900MonroeLouisianaINF770</v>
      </c>
      <c r="R1351" t="str">
        <f t="shared" si="253"/>
        <v>dp</v>
      </c>
      <c r="S1351" t="str">
        <f t="shared" si="254"/>
        <v>ar</v>
      </c>
      <c r="T1351" t="str">
        <f t="shared" si="260"/>
        <v>r0</v>
      </c>
      <c r="U1351" t="str">
        <f>IF(M1351="consonant",#REF!,"")</f>
        <v/>
      </c>
      <c r="V1351" t="str">
        <f t="shared" si="255"/>
        <v>lx</v>
      </c>
      <c r="W1351" t="str">
        <f t="shared" si="256"/>
        <v>bk</v>
      </c>
      <c r="X1351" t="str">
        <f t="shared" si="257"/>
        <v>ho</v>
      </c>
      <c r="Y1351" t="str">
        <f t="shared" si="258"/>
        <v>b</v>
      </c>
      <c r="AA1351" t="str">
        <f t="shared" si="259"/>
        <v>const W1900MonroeLouisianaINF770= L.marker([32.5099,-92.08227], {icon: dp_lx}).bindPopup('Monroe, Louisiana&lt;br&gt;&lt;span style=font-size:11px&gt;White 1900-44&lt;/span&gt;&lt;br&gt;INF770 non-DASS').addTo(W1900);</v>
      </c>
      <c r="AG1351" t="s">
        <v>9051</v>
      </c>
      <c r="BL1351" t="s">
        <v>6299</v>
      </c>
    </row>
    <row r="1352" spans="1:64">
      <c r="A1352" s="30" t="s">
        <v>5326</v>
      </c>
      <c r="B1352" s="31" t="s">
        <v>1660</v>
      </c>
      <c r="C1352" s="31"/>
      <c r="D1352" t="s">
        <v>3937</v>
      </c>
      <c r="F1352" s="46" t="s">
        <v>332</v>
      </c>
      <c r="G1352" s="31" t="s">
        <v>5289</v>
      </c>
      <c r="H1352" s="31"/>
      <c r="I1352" s="51">
        <v>-85.250190000000003</v>
      </c>
      <c r="J1352" s="51">
        <v>33.36994</v>
      </c>
      <c r="K1352" s="32"/>
      <c r="L1352" s="32"/>
      <c r="M1352" s="32"/>
      <c r="N1352" t="str">
        <f t="shared" si="261"/>
        <v>Newnan, Georgia&lt;br&gt;&lt;span style=font-size:11px&gt;White 1900-44&lt;/span&gt;&lt;br&gt;INF118 non-DASS</v>
      </c>
      <c r="O1352" t="str">
        <f t="shared" si="252"/>
        <v>W1900NewnanGeorgiaINF118</v>
      </c>
      <c r="R1352" t="str">
        <f t="shared" si="253"/>
        <v>dp</v>
      </c>
      <c r="S1352" t="str">
        <f t="shared" si="254"/>
        <v>ar</v>
      </c>
      <c r="T1352" t="str">
        <f t="shared" si="260"/>
        <v>r0</v>
      </c>
      <c r="U1352" t="str">
        <f>IF(M1352="consonant",#REF!,"")</f>
        <v/>
      </c>
      <c r="V1352" t="str">
        <f t="shared" si="255"/>
        <v>lx</v>
      </c>
      <c r="W1352" t="str">
        <f t="shared" si="256"/>
        <v>bk</v>
      </c>
      <c r="X1352" t="str">
        <f t="shared" si="257"/>
        <v>ho</v>
      </c>
      <c r="Y1352" t="str">
        <f t="shared" si="258"/>
        <v>b</v>
      </c>
      <c r="AA1352" t="str">
        <f t="shared" si="259"/>
        <v>const W1900NewnanGeorgiaINF118= L.marker([33.36994,-85.25019], {icon: dp_lx}).bindPopup('Newnan, Georgia&lt;br&gt;&lt;span style=font-size:11px&gt;White 1900-44&lt;/span&gt;&lt;br&gt;INF118 non-DASS').addTo(W1900);</v>
      </c>
      <c r="AG1352" t="s">
        <v>9052</v>
      </c>
      <c r="BL1352" t="s">
        <v>6300</v>
      </c>
    </row>
    <row r="1353" spans="1:64">
      <c r="A1353" s="30" t="s">
        <v>5326</v>
      </c>
      <c r="B1353" s="31" t="s">
        <v>1806</v>
      </c>
      <c r="C1353" s="31"/>
      <c r="D1353" t="s">
        <v>3937</v>
      </c>
      <c r="F1353" s="46" t="s">
        <v>1808</v>
      </c>
      <c r="G1353" s="31" t="s">
        <v>5298</v>
      </c>
      <c r="H1353" s="31"/>
      <c r="I1353" s="51">
        <v>-86.631519999999995</v>
      </c>
      <c r="J1353" s="51">
        <v>31.57159</v>
      </c>
      <c r="K1353" s="32"/>
      <c r="L1353" s="32"/>
      <c r="M1353" s="32"/>
      <c r="N1353" t="str">
        <f t="shared" si="261"/>
        <v>Abbeville, Alabama&lt;br&gt;&lt;span style=font-size:11px&gt;White 1900-44&lt;/span&gt;&lt;br&gt;INF425 non-DASS</v>
      </c>
      <c r="O1353" t="str">
        <f t="shared" si="252"/>
        <v>W1900AbbevilleAlabamaINF425</v>
      </c>
      <c r="R1353" t="str">
        <f t="shared" si="253"/>
        <v>dp</v>
      </c>
      <c r="S1353" t="str">
        <f t="shared" si="254"/>
        <v>ar</v>
      </c>
      <c r="T1353" t="str">
        <f t="shared" si="260"/>
        <v>r0</v>
      </c>
      <c r="U1353" t="str">
        <f>IF(M1353="consonant",#REF!,"")</f>
        <v/>
      </c>
      <c r="V1353" t="str">
        <f t="shared" si="255"/>
        <v>lx</v>
      </c>
      <c r="W1353" t="str">
        <f t="shared" si="256"/>
        <v>bk</v>
      </c>
      <c r="X1353" t="str">
        <f t="shared" si="257"/>
        <v>ho</v>
      </c>
      <c r="Y1353" t="str">
        <f t="shared" si="258"/>
        <v>b</v>
      </c>
      <c r="AA1353" t="str">
        <f t="shared" si="259"/>
        <v>const W1900AbbevilleAlabamaINF425= L.marker([31.57159,-86.63152], {icon: dp_lx}).bindPopup('Abbeville, Alabama&lt;br&gt;&lt;span style=font-size:11px&gt;White 1900-44&lt;/span&gt;&lt;br&gt;INF425 non-DASS').addTo(W1900);</v>
      </c>
      <c r="AG1353" t="s">
        <v>9053</v>
      </c>
      <c r="BL1353" t="s">
        <v>6301</v>
      </c>
    </row>
    <row r="1354" spans="1:64">
      <c r="A1354" s="30" t="s">
        <v>5326</v>
      </c>
      <c r="B1354" s="31" t="s">
        <v>1812</v>
      </c>
      <c r="C1354" s="31"/>
      <c r="D1354" t="s">
        <v>3937</v>
      </c>
      <c r="F1354" s="46" t="s">
        <v>263</v>
      </c>
      <c r="G1354" s="31" t="s">
        <v>5298</v>
      </c>
      <c r="H1354" s="31"/>
      <c r="I1354" s="51">
        <v>-95.294290000000004</v>
      </c>
      <c r="J1354" s="51">
        <v>31.829440000000002</v>
      </c>
      <c r="K1354" s="32"/>
      <c r="L1354" s="32"/>
      <c r="M1354" s="32"/>
      <c r="N1354" t="str">
        <f t="shared" si="261"/>
        <v>Greenville, Alabama&lt;br&gt;&lt;span style=font-size:11px&gt;White 1900-44&lt;/span&gt;&lt;br&gt;INF440 non-DASS</v>
      </c>
      <c r="O1354" t="str">
        <f t="shared" si="252"/>
        <v>W1900GreenvilleAlabamaINF440</v>
      </c>
      <c r="R1354" t="str">
        <f t="shared" si="253"/>
        <v>dp</v>
      </c>
      <c r="S1354" t="str">
        <f t="shared" si="254"/>
        <v>ar</v>
      </c>
      <c r="T1354" t="str">
        <f t="shared" si="260"/>
        <v>r0</v>
      </c>
      <c r="U1354" t="str">
        <f>IF(M1354="consonant",#REF!,"")</f>
        <v/>
      </c>
      <c r="V1354" t="str">
        <f t="shared" si="255"/>
        <v>lx</v>
      </c>
      <c r="W1354" t="str">
        <f t="shared" si="256"/>
        <v>bk</v>
      </c>
      <c r="X1354" t="str">
        <f t="shared" si="257"/>
        <v>ho</v>
      </c>
      <c r="Y1354" t="str">
        <f t="shared" si="258"/>
        <v>b</v>
      </c>
      <c r="AA1354" t="str">
        <f t="shared" si="259"/>
        <v>const W1900GreenvilleAlabamaINF440= L.marker([31.82944,-95.29429], {icon: dp_lx}).bindPopup('Greenville, Alabama&lt;br&gt;&lt;span style=font-size:11px&gt;White 1900-44&lt;/span&gt;&lt;br&gt;INF440 non-DASS').addTo(W1900);</v>
      </c>
      <c r="AG1354" t="s">
        <v>9054</v>
      </c>
      <c r="BL1354" t="s">
        <v>6302</v>
      </c>
    </row>
    <row r="1355" spans="1:64">
      <c r="A1355" s="30" t="s">
        <v>5326</v>
      </c>
      <c r="B1355" s="31" t="s">
        <v>1955</v>
      </c>
      <c r="C1355" s="31"/>
      <c r="D1355" t="s">
        <v>3937</v>
      </c>
      <c r="F1355" s="46" t="s">
        <v>478</v>
      </c>
      <c r="G1355" s="31" t="s">
        <v>5294</v>
      </c>
      <c r="H1355" s="31"/>
      <c r="I1355" s="51">
        <v>-98.141199999999998</v>
      </c>
      <c r="J1355" s="51">
        <v>32.346649999999997</v>
      </c>
      <c r="K1355" s="32"/>
      <c r="L1355" s="32"/>
      <c r="M1355" s="32"/>
      <c r="N1355" t="str">
        <f t="shared" si="261"/>
        <v>Tyler, Texas&lt;br&gt;&lt;span style=font-size:11px&gt;White 1900-44&lt;/span&gt;&lt;br&gt;INF826 non-DASS</v>
      </c>
      <c r="O1355" t="str">
        <f t="shared" si="252"/>
        <v>W1900TylerTexasINF826</v>
      </c>
      <c r="R1355" t="str">
        <f t="shared" si="253"/>
        <v>dp</v>
      </c>
      <c r="S1355" t="str">
        <f t="shared" si="254"/>
        <v>ar</v>
      </c>
      <c r="T1355" t="str">
        <f t="shared" si="260"/>
        <v>r0</v>
      </c>
      <c r="U1355" t="str">
        <f>IF(M1355="consonant",#REF!,"")</f>
        <v/>
      </c>
      <c r="V1355" t="str">
        <f t="shared" si="255"/>
        <v>lx</v>
      </c>
      <c r="W1355" t="str">
        <f t="shared" si="256"/>
        <v>bk</v>
      </c>
      <c r="X1355" t="str">
        <f t="shared" si="257"/>
        <v>ho</v>
      </c>
      <c r="Y1355" t="str">
        <f t="shared" si="258"/>
        <v>b</v>
      </c>
      <c r="AA1355" t="str">
        <f t="shared" si="259"/>
        <v>const W1900TylerTexasINF826= L.marker([32.34665,-98.1412], {icon: dp_lx}).bindPopup('Tyler, Texas&lt;br&gt;&lt;span style=font-size:11px&gt;White 1900-44&lt;/span&gt;&lt;br&gt;INF826 non-DASS').addTo(W1900);</v>
      </c>
      <c r="AG1355" t="s">
        <v>9055</v>
      </c>
      <c r="BL1355" t="s">
        <v>6303</v>
      </c>
    </row>
    <row r="1356" spans="1:64">
      <c r="A1356" s="30" t="s">
        <v>5326</v>
      </c>
      <c r="B1356" s="31" t="s">
        <v>1969</v>
      </c>
      <c r="C1356" s="31"/>
      <c r="D1356" t="s">
        <v>3937</v>
      </c>
      <c r="F1356" s="46" t="s">
        <v>1587</v>
      </c>
      <c r="G1356" s="31" t="s">
        <v>5294</v>
      </c>
      <c r="H1356" s="31"/>
      <c r="I1356" s="51">
        <v>-84.141949999999994</v>
      </c>
      <c r="J1356" s="51">
        <v>27.22644</v>
      </c>
      <c r="K1356" s="32"/>
      <c r="L1356" s="32"/>
      <c r="M1356" s="32"/>
      <c r="N1356" t="str">
        <f t="shared" si="261"/>
        <v>Falfurrias, Texas&lt;br&gt;&lt;span style=font-size:11px&gt;White 1900-44&lt;/span&gt;&lt;br&gt;INF900 non-DASS</v>
      </c>
      <c r="O1356" t="str">
        <f t="shared" si="252"/>
        <v>W1900FalfurriasTexasINF900</v>
      </c>
      <c r="R1356" t="str">
        <f t="shared" si="253"/>
        <v>dp</v>
      </c>
      <c r="S1356" t="str">
        <f t="shared" si="254"/>
        <v>ar</v>
      </c>
      <c r="T1356" t="str">
        <f t="shared" si="260"/>
        <v>r0</v>
      </c>
      <c r="U1356" t="str">
        <f>IF(M1356="consonant",#REF!,"")</f>
        <v/>
      </c>
      <c r="V1356" t="str">
        <f t="shared" si="255"/>
        <v>lx</v>
      </c>
      <c r="W1356" t="str">
        <f t="shared" si="256"/>
        <v>bk</v>
      </c>
      <c r="X1356" t="str">
        <f t="shared" si="257"/>
        <v>ho</v>
      </c>
      <c r="Y1356" t="str">
        <f t="shared" si="258"/>
        <v>b</v>
      </c>
      <c r="AA1356" t="str">
        <f t="shared" si="259"/>
        <v>const W1900FalfurriasTexasINF900= L.marker([27.22644,-84.14195], {icon: dp_lx}).bindPopup('Falfurrias, Texas&lt;br&gt;&lt;span style=font-size:11px&gt;White 1900-44&lt;/span&gt;&lt;br&gt;INF900 non-DASS').addTo(W1900);</v>
      </c>
      <c r="AG1356" t="s">
        <v>9056</v>
      </c>
      <c r="BL1356" t="s">
        <v>6304</v>
      </c>
    </row>
    <row r="1357" spans="1:64">
      <c r="A1357" s="30" t="s">
        <v>5326</v>
      </c>
      <c r="B1357" s="31" t="s">
        <v>1608</v>
      </c>
      <c r="C1357" s="31"/>
      <c r="D1357" t="s">
        <v>3937</v>
      </c>
      <c r="F1357" s="46" t="s">
        <v>5343</v>
      </c>
      <c r="G1357" s="31" t="s">
        <v>904</v>
      </c>
      <c r="H1357" s="31"/>
      <c r="I1357" s="51">
        <v>-84.291629999999998</v>
      </c>
      <c r="J1357" s="51">
        <v>36.360880000000002</v>
      </c>
      <c r="K1357" s="32"/>
      <c r="L1357" s="32"/>
      <c r="M1357" s="32"/>
      <c r="N1357" t="str">
        <f t="shared" si="261"/>
        <v>LFollette, Tennessee&lt;br&gt;&lt;span style=font-size:11px&gt;White 1900-44&lt;/span&gt;&lt;br&gt;INF037 non-DASS</v>
      </c>
      <c r="O1357" t="str">
        <f t="shared" si="252"/>
        <v>W1900LFolletteTennesseeINF037</v>
      </c>
      <c r="R1357" t="str">
        <f t="shared" si="253"/>
        <v>dp</v>
      </c>
      <c r="S1357" t="str">
        <f t="shared" si="254"/>
        <v>ar</v>
      </c>
      <c r="T1357" t="str">
        <f t="shared" si="260"/>
        <v>r0</v>
      </c>
      <c r="U1357" t="str">
        <f>IF(M1357="consonant",#REF!,"")</f>
        <v/>
      </c>
      <c r="V1357" t="str">
        <f t="shared" si="255"/>
        <v>lx</v>
      </c>
      <c r="W1357" t="str">
        <f t="shared" si="256"/>
        <v>bk</v>
      </c>
      <c r="X1357" t="str">
        <f t="shared" si="257"/>
        <v>ho</v>
      </c>
      <c r="Y1357" t="str">
        <f t="shared" si="258"/>
        <v>b</v>
      </c>
      <c r="AA1357" t="str">
        <f t="shared" si="259"/>
        <v>const W1900LFolletteTennesseeINF037= L.marker([36.36088,-84.29163], {icon: dp_lx}).bindPopup('LFollette, Tennessee&lt;br&gt;&lt;span style=font-size:11px&gt;White 1900-44&lt;/span&gt;&lt;br&gt;INF037 non-DASS').addTo(W1900);</v>
      </c>
      <c r="AG1357" t="s">
        <v>9057</v>
      </c>
      <c r="BL1357" t="s">
        <v>6305</v>
      </c>
    </row>
    <row r="1358" spans="1:64">
      <c r="A1358" s="30" t="s">
        <v>5326</v>
      </c>
      <c r="B1358" s="31" t="s">
        <v>1694</v>
      </c>
      <c r="C1358" s="31"/>
      <c r="D1358" t="s">
        <v>3937</v>
      </c>
      <c r="F1358" s="46" t="s">
        <v>1695</v>
      </c>
      <c r="G1358" s="31" t="s">
        <v>5289</v>
      </c>
      <c r="H1358" s="31"/>
      <c r="I1358" s="51">
        <v>-84.176259999999999</v>
      </c>
      <c r="J1358" s="51">
        <v>32.03687</v>
      </c>
      <c r="K1358" s="32"/>
      <c r="L1358" s="32"/>
      <c r="M1358" s="32"/>
      <c r="N1358" t="str">
        <f t="shared" si="261"/>
        <v>Plains, Georgia&lt;br&gt;&lt;span style=font-size:11px&gt;White 1900-44&lt;/span&gt;&lt;br&gt;INF167 non-DASS</v>
      </c>
      <c r="O1358" t="str">
        <f t="shared" si="252"/>
        <v>W1900PlainsGeorgiaINF167</v>
      </c>
      <c r="R1358" t="str">
        <f t="shared" si="253"/>
        <v>dp</v>
      </c>
      <c r="S1358" t="str">
        <f t="shared" si="254"/>
        <v>ar</v>
      </c>
      <c r="T1358" t="str">
        <f t="shared" si="260"/>
        <v>r0</v>
      </c>
      <c r="U1358" t="str">
        <f>IF(M1358="consonant",#REF!,"")</f>
        <v/>
      </c>
      <c r="V1358" t="str">
        <f t="shared" si="255"/>
        <v>lx</v>
      </c>
      <c r="W1358" t="str">
        <f t="shared" si="256"/>
        <v>bk</v>
      </c>
      <c r="X1358" t="str">
        <f t="shared" si="257"/>
        <v>ho</v>
      </c>
      <c r="Y1358" t="str">
        <f t="shared" si="258"/>
        <v>b</v>
      </c>
      <c r="AA1358" t="str">
        <f t="shared" si="259"/>
        <v>const W1900PlainsGeorgiaINF167= L.marker([32.03687,-84.17626], {icon: dp_lx}).bindPopup('Plains, Georgia&lt;br&gt;&lt;span style=font-size:11px&gt;White 1900-44&lt;/span&gt;&lt;br&gt;INF167 non-DASS').addTo(W1900);</v>
      </c>
      <c r="AG1358" t="s">
        <v>9058</v>
      </c>
      <c r="BL1358" t="s">
        <v>6306</v>
      </c>
    </row>
    <row r="1359" spans="1:64">
      <c r="A1359" s="30" t="s">
        <v>5326</v>
      </c>
      <c r="B1359" s="31" t="s">
        <v>1730</v>
      </c>
      <c r="C1359" s="31"/>
      <c r="D1359" t="s">
        <v>3937</v>
      </c>
      <c r="F1359" s="46" t="s">
        <v>55</v>
      </c>
      <c r="G1359" s="31" t="s">
        <v>5304</v>
      </c>
      <c r="H1359" s="31"/>
      <c r="I1359" s="51">
        <v>-85.898660000000007</v>
      </c>
      <c r="J1359" s="51">
        <v>30.334679999999999</v>
      </c>
      <c r="K1359" s="32"/>
      <c r="L1359" s="32"/>
      <c r="M1359" s="32"/>
      <c r="N1359" t="str">
        <f t="shared" si="261"/>
        <v>Jacksonville, Florida&lt;br&gt;&lt;span style=font-size:11px&gt;White 1900-44&lt;/span&gt;&lt;br&gt;INF231 non-DASS</v>
      </c>
      <c r="O1359" t="str">
        <f t="shared" si="252"/>
        <v>W1900JacksonvilleFloridaINF231</v>
      </c>
      <c r="R1359" t="str">
        <f t="shared" si="253"/>
        <v>dp</v>
      </c>
      <c r="S1359" t="str">
        <f t="shared" si="254"/>
        <v>ar</v>
      </c>
      <c r="T1359" t="str">
        <f t="shared" si="260"/>
        <v>r0</v>
      </c>
      <c r="U1359" t="str">
        <f>IF(M1359="consonant",#REF!,"")</f>
        <v/>
      </c>
      <c r="V1359" t="str">
        <f t="shared" si="255"/>
        <v>lx</v>
      </c>
      <c r="W1359" t="str">
        <f t="shared" si="256"/>
        <v>bk</v>
      </c>
      <c r="X1359" t="str">
        <f t="shared" si="257"/>
        <v>ho</v>
      </c>
      <c r="Y1359" t="str">
        <f t="shared" si="258"/>
        <v>b</v>
      </c>
      <c r="AA1359" t="str">
        <f t="shared" si="259"/>
        <v>const W1900JacksonvilleFloridaINF231= L.marker([30.33468,-85.89866], {icon: dp_lx}).bindPopup('Jacksonville, Florida&lt;br&gt;&lt;span style=font-size:11px&gt;White 1900-44&lt;/span&gt;&lt;br&gt;INF231 non-DASS').addTo(W1900);</v>
      </c>
      <c r="AG1359" t="s">
        <v>9059</v>
      </c>
      <c r="BL1359" t="s">
        <v>6307</v>
      </c>
    </row>
    <row r="1360" spans="1:64">
      <c r="A1360" s="30" t="s">
        <v>5326</v>
      </c>
      <c r="B1360" s="31" t="s">
        <v>1959</v>
      </c>
      <c r="C1360" s="31"/>
      <c r="D1360" t="s">
        <v>3937</v>
      </c>
      <c r="F1360" s="46" t="s">
        <v>1960</v>
      </c>
      <c r="G1360" s="31" t="s">
        <v>5294</v>
      </c>
      <c r="H1360" s="31"/>
      <c r="I1360" s="51">
        <v>-98.493170000000006</v>
      </c>
      <c r="J1360" s="51">
        <v>29.7334</v>
      </c>
      <c r="K1360" s="32"/>
      <c r="L1360" s="32"/>
      <c r="M1360" s="32"/>
      <c r="N1360" t="str">
        <f t="shared" si="261"/>
        <v>Sabine Pass, Texas&lt;br&gt;&lt;span style=font-size:11px&gt;White 1900-44&lt;/span&gt;&lt;br&gt;INF861A non-DASS</v>
      </c>
      <c r="O1360" t="str">
        <f t="shared" si="252"/>
        <v>W1900SabinePassTexasINF861A</v>
      </c>
      <c r="R1360" t="str">
        <f t="shared" si="253"/>
        <v>dp</v>
      </c>
      <c r="S1360" t="str">
        <f t="shared" si="254"/>
        <v>ar</v>
      </c>
      <c r="T1360" t="str">
        <f t="shared" si="260"/>
        <v>r0</v>
      </c>
      <c r="U1360" t="str">
        <f>IF(M1360="consonant",#REF!,"")</f>
        <v/>
      </c>
      <c r="V1360" t="str">
        <f t="shared" si="255"/>
        <v>lx</v>
      </c>
      <c r="W1360" t="str">
        <f t="shared" si="256"/>
        <v>bk</v>
      </c>
      <c r="X1360" t="str">
        <f t="shared" si="257"/>
        <v>ho</v>
      </c>
      <c r="Y1360" t="str">
        <f t="shared" si="258"/>
        <v>b</v>
      </c>
      <c r="AA1360" t="str">
        <f t="shared" si="259"/>
        <v>const W1900SabinePassTexasINF861A= L.marker([29.7334,-98.49317], {icon: dp_lx}).bindPopup('Sabine Pass, Texas&lt;br&gt;&lt;span style=font-size:11px&gt;White 1900-44&lt;/span&gt;&lt;br&gt;INF861A non-DASS').addTo(W1900);</v>
      </c>
      <c r="AG1360" t="s">
        <v>9060</v>
      </c>
      <c r="BL1360" t="s">
        <v>6308</v>
      </c>
    </row>
    <row r="1361" spans="1:64">
      <c r="A1361" s="30" t="s">
        <v>5326</v>
      </c>
      <c r="B1361" s="31" t="s">
        <v>1782</v>
      </c>
      <c r="C1361" s="31"/>
      <c r="D1361" t="s">
        <v>3937</v>
      </c>
      <c r="F1361" s="46" t="s">
        <v>1784</v>
      </c>
      <c r="G1361" s="31" t="s">
        <v>5298</v>
      </c>
      <c r="H1361" s="31"/>
      <c r="I1361" s="51">
        <v>-88.972719999999995</v>
      </c>
      <c r="J1361" s="51">
        <v>34.014989999999997</v>
      </c>
      <c r="K1361" s="32"/>
      <c r="L1361" s="32"/>
      <c r="M1361" s="32"/>
      <c r="N1361" t="str">
        <f t="shared" si="261"/>
        <v>Gadsden, Alabama&lt;br&gt;&lt;span style=font-size:11px&gt;White 1900-44&lt;/span&gt;&lt;br&gt;INF368 non-DASS</v>
      </c>
      <c r="O1361" t="str">
        <f t="shared" si="252"/>
        <v>W1900GadsdenAlabamaINF368</v>
      </c>
      <c r="R1361" t="str">
        <f t="shared" si="253"/>
        <v>dp</v>
      </c>
      <c r="S1361" t="str">
        <f t="shared" si="254"/>
        <v>ar</v>
      </c>
      <c r="T1361" t="str">
        <f t="shared" si="260"/>
        <v>r0</v>
      </c>
      <c r="U1361" t="str">
        <f>IF(M1361="consonant",#REF!,"")</f>
        <v/>
      </c>
      <c r="V1361" t="str">
        <f t="shared" si="255"/>
        <v>lx</v>
      </c>
      <c r="W1361" t="str">
        <f t="shared" si="256"/>
        <v>bk</v>
      </c>
      <c r="X1361" t="str">
        <f t="shared" si="257"/>
        <v>ho</v>
      </c>
      <c r="Y1361" t="str">
        <f t="shared" si="258"/>
        <v>b</v>
      </c>
      <c r="AA1361" t="str">
        <f t="shared" si="259"/>
        <v>const W1900GadsdenAlabamaINF368= L.marker([34.01499,-88.97272], {icon: dp_lx}).bindPopup('Gadsden, Alabama&lt;br&gt;&lt;span style=font-size:11px&gt;White 1900-44&lt;/span&gt;&lt;br&gt;INF368 non-DASS').addTo(W1900);</v>
      </c>
      <c r="AG1361" t="s">
        <v>9061</v>
      </c>
      <c r="BL1361" t="s">
        <v>6309</v>
      </c>
    </row>
    <row r="1362" spans="1:64">
      <c r="A1362" s="30" t="s">
        <v>5326</v>
      </c>
      <c r="B1362" s="31" t="s">
        <v>1867</v>
      </c>
      <c r="C1362" s="31"/>
      <c r="D1362" t="s">
        <v>3937</v>
      </c>
      <c r="F1362" s="46" t="s">
        <v>1868</v>
      </c>
      <c r="G1362" s="31" t="s">
        <v>1505</v>
      </c>
      <c r="H1362" s="31"/>
      <c r="I1362" s="51">
        <v>-91.822670000000002</v>
      </c>
      <c r="J1362" s="51">
        <v>30.391459999999999</v>
      </c>
      <c r="K1362" s="32"/>
      <c r="L1362" s="32"/>
      <c r="M1362" s="32"/>
      <c r="N1362" t="str">
        <f t="shared" si="261"/>
        <v>Biloxi, Mississippi&lt;br&gt;&lt;span style=font-size:11px&gt;White 1900-44&lt;/span&gt;&lt;br&gt;INF621 non-DASS</v>
      </c>
      <c r="O1362" t="str">
        <f t="shared" si="252"/>
        <v>W1900BiloxiMississippiINF621</v>
      </c>
      <c r="R1362" t="str">
        <f t="shared" si="253"/>
        <v>dp</v>
      </c>
      <c r="S1362" t="str">
        <f t="shared" si="254"/>
        <v>ar</v>
      </c>
      <c r="T1362" t="str">
        <f t="shared" si="260"/>
        <v>r0</v>
      </c>
      <c r="U1362" t="str">
        <f>IF(M1362="consonant",#REF!,"")</f>
        <v/>
      </c>
      <c r="V1362" t="str">
        <f t="shared" si="255"/>
        <v>lx</v>
      </c>
      <c r="W1362" t="str">
        <f t="shared" si="256"/>
        <v>bk</v>
      </c>
      <c r="X1362" t="str">
        <f t="shared" si="257"/>
        <v>ho</v>
      </c>
      <c r="Y1362" t="str">
        <f t="shared" si="258"/>
        <v>b</v>
      </c>
      <c r="AA1362" t="str">
        <f t="shared" si="259"/>
        <v>const W1900BiloxiMississippiINF621= L.marker([30.39146,-91.82267], {icon: dp_lx}).bindPopup('Biloxi, Mississippi&lt;br&gt;&lt;span style=font-size:11px&gt;White 1900-44&lt;/span&gt;&lt;br&gt;INF621 non-DASS').addTo(W1900);</v>
      </c>
      <c r="AG1362" t="s">
        <v>9062</v>
      </c>
      <c r="BL1362" t="s">
        <v>6310</v>
      </c>
    </row>
    <row r="1363" spans="1:64">
      <c r="A1363" s="30" t="s">
        <v>5326</v>
      </c>
      <c r="B1363" s="31" t="s">
        <v>1897</v>
      </c>
      <c r="C1363" s="31"/>
      <c r="D1363" t="s">
        <v>3937</v>
      </c>
      <c r="F1363" s="46" t="s">
        <v>1898</v>
      </c>
      <c r="G1363" s="31" t="s">
        <v>2751</v>
      </c>
      <c r="H1363" s="31"/>
      <c r="I1363" s="51">
        <v>-82.561769999999996</v>
      </c>
      <c r="J1363" s="51">
        <v>36.371040000000001</v>
      </c>
      <c r="K1363" s="32"/>
      <c r="L1363" s="32"/>
      <c r="M1363" s="32"/>
      <c r="N1363" t="str">
        <f t="shared" si="261"/>
        <v>Salem, Arkansas&lt;br&gt;&lt;span style=font-size:11px&gt;White 1900-44&lt;/span&gt;&lt;br&gt;INF685 non-DASS</v>
      </c>
      <c r="O1363" t="str">
        <f t="shared" si="252"/>
        <v>W1900SalemArkansasINF685</v>
      </c>
      <c r="R1363" t="str">
        <f t="shared" si="253"/>
        <v>dp</v>
      </c>
      <c r="S1363" t="str">
        <f t="shared" si="254"/>
        <v>ar</v>
      </c>
      <c r="T1363" t="str">
        <f t="shared" si="260"/>
        <v>r0</v>
      </c>
      <c r="U1363" t="str">
        <f>IF(M1363="consonant",#REF!,"")</f>
        <v/>
      </c>
      <c r="V1363" t="str">
        <f t="shared" si="255"/>
        <v>lx</v>
      </c>
      <c r="W1363" t="str">
        <f t="shared" si="256"/>
        <v>bk</v>
      </c>
      <c r="X1363" t="str">
        <f t="shared" si="257"/>
        <v>ho</v>
      </c>
      <c r="Y1363" t="str">
        <f t="shared" si="258"/>
        <v>b</v>
      </c>
      <c r="AA1363" t="str">
        <f t="shared" si="259"/>
        <v>const W1900SalemArkansasINF685= L.marker([36.37104,-82.56177], {icon: dp_lx}).bindPopup('Salem, Arkansas&lt;br&gt;&lt;span style=font-size:11px&gt;White 1900-44&lt;/span&gt;&lt;br&gt;INF685 non-DASS').addTo(W1900);</v>
      </c>
      <c r="AG1363" t="s">
        <v>9063</v>
      </c>
      <c r="BL1363" t="s">
        <v>6311</v>
      </c>
    </row>
    <row r="1364" spans="1:64">
      <c r="A1364" s="30" t="s">
        <v>5326</v>
      </c>
      <c r="B1364" s="31" t="s">
        <v>1715</v>
      </c>
      <c r="C1364" s="31"/>
      <c r="D1364" t="s">
        <v>3937</v>
      </c>
      <c r="F1364" s="46" t="s">
        <v>186</v>
      </c>
      <c r="G1364" s="31" t="s">
        <v>5289</v>
      </c>
      <c r="H1364" s="31"/>
      <c r="I1364" s="51">
        <v>-83.97193</v>
      </c>
      <c r="J1364" s="51">
        <v>30.686029999999999</v>
      </c>
      <c r="K1364" s="32"/>
      <c r="L1364" s="32"/>
      <c r="M1364" s="32"/>
      <c r="N1364" t="str">
        <f t="shared" si="261"/>
        <v>Fargo, Georgia&lt;br&gt;&lt;span style=font-size:11px&gt;White 1900-44&lt;/span&gt;&lt;br&gt;INF204 non-DASS</v>
      </c>
      <c r="O1364" t="str">
        <f t="shared" si="252"/>
        <v>W1900FargoGeorgiaINF204</v>
      </c>
      <c r="R1364" t="str">
        <f t="shared" si="253"/>
        <v>dp</v>
      </c>
      <c r="S1364" t="str">
        <f t="shared" si="254"/>
        <v>ar</v>
      </c>
      <c r="T1364" t="str">
        <f t="shared" si="260"/>
        <v>r0</v>
      </c>
      <c r="U1364" t="str">
        <f>IF(M1364="consonant",#REF!,"")</f>
        <v/>
      </c>
      <c r="V1364" t="str">
        <f t="shared" si="255"/>
        <v>lx</v>
      </c>
      <c r="W1364" t="str">
        <f t="shared" si="256"/>
        <v>bk</v>
      </c>
      <c r="X1364" t="str">
        <f t="shared" si="257"/>
        <v>ho</v>
      </c>
      <c r="Y1364" t="str">
        <f t="shared" si="258"/>
        <v>b</v>
      </c>
      <c r="AA1364" t="str">
        <f t="shared" si="259"/>
        <v>const W1900FargoGeorgiaINF204= L.marker([30.68603,-83.97193], {icon: dp_lx}).bindPopup('Fargo, Georgia&lt;br&gt;&lt;span style=font-size:11px&gt;White 1900-44&lt;/span&gt;&lt;br&gt;INF204 non-DASS').addTo(W1900);</v>
      </c>
      <c r="AG1364" t="s">
        <v>9064</v>
      </c>
      <c r="BL1364" t="s">
        <v>6312</v>
      </c>
    </row>
    <row r="1365" spans="1:64">
      <c r="A1365" s="30" t="s">
        <v>5326</v>
      </c>
      <c r="B1365" s="31" t="s">
        <v>1720</v>
      </c>
      <c r="C1365" s="31"/>
      <c r="D1365" t="s">
        <v>3937</v>
      </c>
      <c r="F1365" s="46" t="s">
        <v>1722</v>
      </c>
      <c r="G1365" s="31" t="s">
        <v>5289</v>
      </c>
      <c r="H1365" s="31"/>
      <c r="I1365" s="51">
        <v>-91.053020000000004</v>
      </c>
      <c r="J1365" s="51">
        <v>30.8355</v>
      </c>
      <c r="K1365" s="32"/>
      <c r="L1365" s="32"/>
      <c r="M1365" s="32"/>
      <c r="N1365" t="str">
        <f t="shared" si="261"/>
        <v>Thomasville, Georgia&lt;br&gt;&lt;span style=font-size:11px&gt;White 1900-44&lt;/span&gt;&lt;br&gt;INF214 non-DASS</v>
      </c>
      <c r="O1365" t="str">
        <f t="shared" si="252"/>
        <v>W1900ThomasvilleGeorgiaINF214</v>
      </c>
      <c r="R1365" t="str">
        <f t="shared" si="253"/>
        <v>dp</v>
      </c>
      <c r="S1365" t="str">
        <f t="shared" si="254"/>
        <v>ar</v>
      </c>
      <c r="T1365" t="str">
        <f t="shared" si="260"/>
        <v>r0</v>
      </c>
      <c r="U1365" t="str">
        <f>IF(M1365="consonant",#REF!,"")</f>
        <v/>
      </c>
      <c r="V1365" t="str">
        <f t="shared" si="255"/>
        <v>lx</v>
      </c>
      <c r="W1365" t="str">
        <f t="shared" si="256"/>
        <v>bk</v>
      </c>
      <c r="X1365" t="str">
        <f t="shared" si="257"/>
        <v>ho</v>
      </c>
      <c r="Y1365" t="str">
        <f t="shared" si="258"/>
        <v>b</v>
      </c>
      <c r="AA1365" t="str">
        <f t="shared" si="259"/>
        <v>const W1900ThomasvilleGeorgiaINF214= L.marker([30.8355,-91.05302], {icon: dp_lx}).bindPopup('Thomasville, Georgia&lt;br&gt;&lt;span style=font-size:11px&gt;White 1900-44&lt;/span&gt;&lt;br&gt;INF214 non-DASS').addTo(W1900);</v>
      </c>
      <c r="AG1365" t="s">
        <v>9065</v>
      </c>
      <c r="BL1365" t="s">
        <v>6313</v>
      </c>
    </row>
    <row r="1366" spans="1:64">
      <c r="A1366" s="30" t="s">
        <v>5326</v>
      </c>
      <c r="B1366" s="31" t="s">
        <v>1907</v>
      </c>
      <c r="C1366" s="31"/>
      <c r="D1366" t="s">
        <v>3937</v>
      </c>
      <c r="F1366" s="46" t="s">
        <v>1909</v>
      </c>
      <c r="G1366" s="31" t="s">
        <v>2751</v>
      </c>
      <c r="H1366" s="31"/>
      <c r="I1366" s="51">
        <v>-92.003429999999994</v>
      </c>
      <c r="J1366" s="51">
        <v>34.544020000000003</v>
      </c>
      <c r="K1366" s="32"/>
      <c r="L1366" s="32"/>
      <c r="M1366" s="32"/>
      <c r="N1366" t="str">
        <f t="shared" si="261"/>
        <v>West Helena, Arkansas&lt;br&gt;&lt;span style=font-size:11px&gt;White 1900-44&lt;/span&gt;&lt;br&gt;INF698 non-DASS</v>
      </c>
      <c r="O1366" t="str">
        <f t="shared" si="252"/>
        <v>W1900WestHelenaArkansasINF698</v>
      </c>
      <c r="R1366" t="str">
        <f t="shared" si="253"/>
        <v>dp</v>
      </c>
      <c r="S1366" t="str">
        <f t="shared" si="254"/>
        <v>ar</v>
      </c>
      <c r="T1366" t="str">
        <f t="shared" si="260"/>
        <v>r0</v>
      </c>
      <c r="U1366" t="str">
        <f>IF(M1366="consonant",#REF!,"")</f>
        <v/>
      </c>
      <c r="V1366" t="str">
        <f t="shared" si="255"/>
        <v>lx</v>
      </c>
      <c r="W1366" t="str">
        <f t="shared" si="256"/>
        <v>bk</v>
      </c>
      <c r="X1366" t="str">
        <f t="shared" si="257"/>
        <v>ho</v>
      </c>
      <c r="Y1366" t="str">
        <f t="shared" si="258"/>
        <v>b</v>
      </c>
      <c r="AA1366" t="str">
        <f t="shared" si="259"/>
        <v>const W1900WestHelenaArkansasINF698= L.marker([34.54402,-92.00343], {icon: dp_lx}).bindPopup('West Helena, Arkansas&lt;br&gt;&lt;span style=font-size:11px&gt;White 1900-44&lt;/span&gt;&lt;br&gt;INF698 non-DASS').addTo(W1900);</v>
      </c>
      <c r="AG1366" t="s">
        <v>9066</v>
      </c>
      <c r="BL1366" t="s">
        <v>6314</v>
      </c>
    </row>
    <row r="1367" spans="1:64">
      <c r="A1367" s="30" t="s">
        <v>5326</v>
      </c>
      <c r="B1367" s="31" t="s">
        <v>1910</v>
      </c>
      <c r="C1367" s="31"/>
      <c r="D1367" t="s">
        <v>3937</v>
      </c>
      <c r="F1367" s="46" t="s">
        <v>1911</v>
      </c>
      <c r="G1367" s="31" t="s">
        <v>2751</v>
      </c>
      <c r="H1367" s="31"/>
      <c r="I1367" s="51">
        <v>-93.051850000000002</v>
      </c>
      <c r="J1367" s="51">
        <v>34.223799999999997</v>
      </c>
      <c r="K1367" s="32"/>
      <c r="L1367" s="32"/>
      <c r="M1367" s="32"/>
      <c r="N1367" t="str">
        <f t="shared" si="261"/>
        <v>Pine Bluff, Arkansas&lt;br&gt;&lt;span style=font-size:11px&gt;White 1900-44&lt;/span&gt;&lt;br&gt;INF702 non-DASS</v>
      </c>
      <c r="O1367" t="str">
        <f t="shared" si="252"/>
        <v>W1900PineBluffArkansasINF702</v>
      </c>
      <c r="R1367" t="str">
        <f t="shared" si="253"/>
        <v>dp</v>
      </c>
      <c r="S1367" t="str">
        <f t="shared" si="254"/>
        <v>ar</v>
      </c>
      <c r="T1367" t="str">
        <f t="shared" si="260"/>
        <v>r0</v>
      </c>
      <c r="U1367" t="str">
        <f>IF(M1367="consonant",#REF!,"")</f>
        <v/>
      </c>
      <c r="V1367" t="str">
        <f t="shared" si="255"/>
        <v>lx</v>
      </c>
      <c r="W1367" t="str">
        <f t="shared" si="256"/>
        <v>bk</v>
      </c>
      <c r="X1367" t="str">
        <f t="shared" si="257"/>
        <v>ho</v>
      </c>
      <c r="Y1367" t="str">
        <f t="shared" si="258"/>
        <v>b</v>
      </c>
      <c r="AA1367" t="str">
        <f t="shared" si="259"/>
        <v>const W1900PineBluffArkansasINF702= L.marker([34.2238,-93.05185], {icon: dp_lx}).bindPopup('Pine Bluff, Arkansas&lt;br&gt;&lt;span style=font-size:11px&gt;White 1900-44&lt;/span&gt;&lt;br&gt;INF702 non-DASS').addTo(W1900);</v>
      </c>
      <c r="AG1367" t="s">
        <v>9067</v>
      </c>
      <c r="BL1367" t="s">
        <v>6315</v>
      </c>
    </row>
    <row r="1368" spans="1:64">
      <c r="A1368" s="30" t="s">
        <v>5326</v>
      </c>
      <c r="B1368" s="31" t="s">
        <v>1922</v>
      </c>
      <c r="C1368" s="31"/>
      <c r="D1368" t="s">
        <v>3937</v>
      </c>
      <c r="F1368" s="46" t="s">
        <v>1529</v>
      </c>
      <c r="G1368" s="31" t="s">
        <v>2751</v>
      </c>
      <c r="H1368" s="31"/>
      <c r="I1368" s="51">
        <v>-84.296559999999999</v>
      </c>
      <c r="J1368" s="51">
        <v>34.510860000000001</v>
      </c>
      <c r="K1368" s="32"/>
      <c r="L1368" s="32"/>
      <c r="M1368" s="32"/>
      <c r="N1368" t="str">
        <f t="shared" si="261"/>
        <v>Hot Springs, Arkansas&lt;br&gt;&lt;span style=font-size:11px&gt;White 1900-44&lt;/span&gt;&lt;br&gt;INF738 non-DASS</v>
      </c>
      <c r="O1368" t="str">
        <f t="shared" si="252"/>
        <v>W1900HotSpringsArkansasINF738</v>
      </c>
      <c r="R1368" t="str">
        <f t="shared" si="253"/>
        <v>dp</v>
      </c>
      <c r="S1368" t="str">
        <f t="shared" si="254"/>
        <v>ar</v>
      </c>
      <c r="T1368" t="str">
        <f t="shared" si="260"/>
        <v>r0</v>
      </c>
      <c r="U1368" t="str">
        <f>IF(M1368="consonant",#REF!,"")</f>
        <v/>
      </c>
      <c r="V1368" t="str">
        <f t="shared" si="255"/>
        <v>lx</v>
      </c>
      <c r="W1368" t="str">
        <f t="shared" si="256"/>
        <v>bk</v>
      </c>
      <c r="X1368" t="str">
        <f t="shared" si="257"/>
        <v>ho</v>
      </c>
      <c r="Y1368" t="str">
        <f t="shared" si="258"/>
        <v>b</v>
      </c>
      <c r="AA1368" t="str">
        <f t="shared" si="259"/>
        <v>const W1900HotSpringsArkansasINF738= L.marker([34.51086,-84.29656], {icon: dp_lx}).bindPopup('Hot Springs, Arkansas&lt;br&gt;&lt;span style=font-size:11px&gt;White 1900-44&lt;/span&gt;&lt;br&gt;INF738 non-DASS').addTo(W1900);</v>
      </c>
      <c r="AG1368" t="s">
        <v>9068</v>
      </c>
      <c r="BL1368" t="s">
        <v>6316</v>
      </c>
    </row>
    <row r="1369" spans="1:64">
      <c r="A1369" s="30" t="s">
        <v>5326</v>
      </c>
      <c r="B1369" s="31" t="s">
        <v>1700</v>
      </c>
      <c r="C1369" s="31"/>
      <c r="D1369" t="s">
        <v>3937</v>
      </c>
      <c r="F1369" s="46" t="s">
        <v>1702</v>
      </c>
      <c r="G1369" s="31" t="s">
        <v>5289</v>
      </c>
      <c r="H1369" s="31"/>
      <c r="I1369" s="51">
        <v>-86.778090000000006</v>
      </c>
      <c r="J1369" s="51">
        <v>31.450510000000001</v>
      </c>
      <c r="K1369" s="32"/>
      <c r="L1369" s="32"/>
      <c r="M1369" s="32"/>
      <c r="N1369" t="str">
        <f t="shared" si="261"/>
        <v>Tifton, Georgia&lt;br&gt;&lt;span style=font-size:11px&gt;White 1900-44&lt;/span&gt;&lt;br&gt;INF186 non-DASS</v>
      </c>
      <c r="O1369" t="str">
        <f t="shared" si="252"/>
        <v>W1900TiftonGeorgiaINF186</v>
      </c>
      <c r="R1369" t="str">
        <f t="shared" si="253"/>
        <v>dp</v>
      </c>
      <c r="S1369" t="str">
        <f t="shared" si="254"/>
        <v>ar</v>
      </c>
      <c r="T1369" t="str">
        <f t="shared" si="260"/>
        <v>r0</v>
      </c>
      <c r="U1369" t="str">
        <f>IF(M1369="consonant",#REF!,"")</f>
        <v/>
      </c>
      <c r="V1369" t="str">
        <f t="shared" si="255"/>
        <v>lx</v>
      </c>
      <c r="W1369" t="str">
        <f t="shared" si="256"/>
        <v>bk</v>
      </c>
      <c r="X1369" t="str">
        <f t="shared" si="257"/>
        <v>ho</v>
      </c>
      <c r="Y1369" t="str">
        <f t="shared" si="258"/>
        <v>b</v>
      </c>
      <c r="AA1369" t="str">
        <f t="shared" si="259"/>
        <v>const W1900TiftonGeorgiaINF186= L.marker([31.45051,-86.77809], {icon: dp_lx}).bindPopup('Tifton, Georgia&lt;br&gt;&lt;span style=font-size:11px&gt;White 1900-44&lt;/span&gt;&lt;br&gt;INF186 non-DASS').addTo(W1900);</v>
      </c>
      <c r="AG1369" t="s">
        <v>9069</v>
      </c>
      <c r="BL1369" t="s">
        <v>6317</v>
      </c>
    </row>
    <row r="1370" spans="1:64">
      <c r="A1370" s="30" t="s">
        <v>5326</v>
      </c>
      <c r="B1370" s="31" t="s">
        <v>1755</v>
      </c>
      <c r="C1370" s="31"/>
      <c r="D1370" t="s">
        <v>3937</v>
      </c>
      <c r="F1370" s="46" t="s">
        <v>354</v>
      </c>
      <c r="G1370" s="31" t="s">
        <v>904</v>
      </c>
      <c r="H1370" s="31"/>
      <c r="I1370" s="51">
        <v>-87.330489999999998</v>
      </c>
      <c r="J1370" s="51">
        <v>36.167789999999997</v>
      </c>
      <c r="K1370" s="32"/>
      <c r="L1370" s="32"/>
      <c r="M1370" s="32"/>
      <c r="N1370" t="str">
        <f t="shared" si="261"/>
        <v>Nashville, Tennessee&lt;br&gt;&lt;span style=font-size:11px&gt;White 1900-44&lt;/span&gt;&lt;br&gt;INF306 non-DASS</v>
      </c>
      <c r="O1370" t="str">
        <f t="shared" si="252"/>
        <v>W1900NashvilleTennesseeINF306</v>
      </c>
      <c r="R1370" t="str">
        <f t="shared" si="253"/>
        <v>dp</v>
      </c>
      <c r="S1370" t="str">
        <f t="shared" si="254"/>
        <v>ar</v>
      </c>
      <c r="T1370" t="str">
        <f t="shared" si="260"/>
        <v>r0</v>
      </c>
      <c r="U1370" t="str">
        <f>IF(M1370="consonant",#REF!,"")</f>
        <v/>
      </c>
      <c r="V1370" t="str">
        <f t="shared" si="255"/>
        <v>lx</v>
      </c>
      <c r="W1370" t="str">
        <f t="shared" si="256"/>
        <v>bk</v>
      </c>
      <c r="X1370" t="str">
        <f t="shared" si="257"/>
        <v>ho</v>
      </c>
      <c r="Y1370" t="str">
        <f t="shared" si="258"/>
        <v>b</v>
      </c>
      <c r="AA1370" t="str">
        <f t="shared" si="259"/>
        <v>const W1900NashvilleTennesseeINF306= L.marker([36.16779,-87.33049], {icon: dp_lx}).bindPopup('Nashville, Tennessee&lt;br&gt;&lt;span style=font-size:11px&gt;White 1900-44&lt;/span&gt;&lt;br&gt;INF306 non-DASS').addTo(W1900);</v>
      </c>
      <c r="AG1370" t="s">
        <v>9070</v>
      </c>
      <c r="BL1370" t="s">
        <v>6318</v>
      </c>
    </row>
    <row r="1371" spans="1:64">
      <c r="A1371" s="30" t="s">
        <v>5326</v>
      </c>
      <c r="B1371" s="31" t="s">
        <v>1760</v>
      </c>
      <c r="C1371" s="31"/>
      <c r="D1371" t="s">
        <v>3937</v>
      </c>
      <c r="F1371" s="46" t="s">
        <v>1762</v>
      </c>
      <c r="G1371" s="31" t="s">
        <v>904</v>
      </c>
      <c r="H1371" s="31"/>
      <c r="I1371" s="51">
        <v>-87.405889999999999</v>
      </c>
      <c r="J1371" s="51">
        <v>35.078620000000001</v>
      </c>
      <c r="K1371" s="32"/>
      <c r="L1371" s="32"/>
      <c r="M1371" s="32"/>
      <c r="N1371" t="str">
        <f t="shared" si="261"/>
        <v>Ramah, Tennessee&lt;br&gt;&lt;span style=font-size:11px&gt;White 1900-44&lt;/span&gt;&lt;br&gt;INF335 non-DASS</v>
      </c>
      <c r="O1371" t="str">
        <f t="shared" si="252"/>
        <v>W1900RamahTennesseeINF335</v>
      </c>
      <c r="R1371" t="str">
        <f t="shared" si="253"/>
        <v>dp</v>
      </c>
      <c r="S1371" t="str">
        <f t="shared" si="254"/>
        <v>ar</v>
      </c>
      <c r="T1371" t="str">
        <f t="shared" si="260"/>
        <v>r0</v>
      </c>
      <c r="U1371" t="str">
        <f>IF(M1371="consonant",#REF!,"")</f>
        <v/>
      </c>
      <c r="V1371" t="str">
        <f t="shared" si="255"/>
        <v>lx</v>
      </c>
      <c r="W1371" t="str">
        <f t="shared" si="256"/>
        <v>bk</v>
      </c>
      <c r="X1371" t="str">
        <f t="shared" si="257"/>
        <v>ho</v>
      </c>
      <c r="Y1371" t="str">
        <f t="shared" si="258"/>
        <v>b</v>
      </c>
      <c r="AA1371" t="str">
        <f t="shared" si="259"/>
        <v>const W1900RamahTennesseeINF335= L.marker([35.07862,-87.40589], {icon: dp_lx}).bindPopup('Ramah, Tennessee&lt;br&gt;&lt;span style=font-size:11px&gt;White 1900-44&lt;/span&gt;&lt;br&gt;INF335 non-DASS').addTo(W1900);</v>
      </c>
      <c r="AG1371" t="s">
        <v>9071</v>
      </c>
      <c r="BL1371" t="s">
        <v>6319</v>
      </c>
    </row>
    <row r="1372" spans="1:64">
      <c r="A1372" s="30" t="s">
        <v>5326</v>
      </c>
      <c r="B1372" s="31" t="s">
        <v>1766</v>
      </c>
      <c r="C1372" s="31"/>
      <c r="D1372" t="s">
        <v>3937</v>
      </c>
      <c r="F1372" s="46" t="s">
        <v>1767</v>
      </c>
      <c r="G1372" s="31" t="s">
        <v>5298</v>
      </c>
      <c r="H1372" s="31"/>
      <c r="I1372" s="51">
        <v>-87.37715</v>
      </c>
      <c r="J1372" s="51">
        <v>34.681310000000003</v>
      </c>
      <c r="K1372" s="32"/>
      <c r="L1372" s="32"/>
      <c r="M1372" s="32"/>
      <c r="N1372" t="str">
        <f t="shared" si="261"/>
        <v>Town Creek, Alabama&lt;br&gt;&lt;span style=font-size:11px&gt;White 1900-44&lt;/span&gt;&lt;br&gt;INF348 non-DASS</v>
      </c>
      <c r="O1372" t="str">
        <f t="shared" si="252"/>
        <v>W1900TownCreekAlabamaINF348</v>
      </c>
      <c r="R1372" t="str">
        <f t="shared" si="253"/>
        <v>dp</v>
      </c>
      <c r="S1372" t="str">
        <f t="shared" si="254"/>
        <v>ar</v>
      </c>
      <c r="T1372" t="str">
        <f t="shared" si="260"/>
        <v>r0</v>
      </c>
      <c r="U1372" t="str">
        <f>IF(M1372="consonant",#REF!,"")</f>
        <v/>
      </c>
      <c r="V1372" t="str">
        <f t="shared" si="255"/>
        <v>lx</v>
      </c>
      <c r="W1372" t="str">
        <f t="shared" si="256"/>
        <v>bk</v>
      </c>
      <c r="X1372" t="str">
        <f t="shared" si="257"/>
        <v>ho</v>
      </c>
      <c r="Y1372" t="str">
        <f t="shared" si="258"/>
        <v>b</v>
      </c>
      <c r="AA1372" t="str">
        <f t="shared" si="259"/>
        <v>const W1900TownCreekAlabamaINF348= L.marker([34.68131,-87.37715], {icon: dp_lx}).bindPopup('Town Creek, Alabama&lt;br&gt;&lt;span style=font-size:11px&gt;White 1900-44&lt;/span&gt;&lt;br&gt;INF348 non-DASS').addTo(W1900);</v>
      </c>
      <c r="AG1372" t="s">
        <v>9072</v>
      </c>
      <c r="BL1372" t="s">
        <v>6320</v>
      </c>
    </row>
    <row r="1373" spans="1:64">
      <c r="A1373" s="30" t="s">
        <v>5326</v>
      </c>
      <c r="B1373" s="31" t="s">
        <v>1818</v>
      </c>
      <c r="C1373" s="31"/>
      <c r="D1373" t="s">
        <v>3937</v>
      </c>
      <c r="F1373" s="46" t="s">
        <v>1819</v>
      </c>
      <c r="G1373" s="31" t="s">
        <v>5298</v>
      </c>
      <c r="H1373" s="31"/>
      <c r="I1373" s="51">
        <v>-87.683809999999994</v>
      </c>
      <c r="J1373" s="51">
        <v>31.495059999999999</v>
      </c>
      <c r="K1373" s="32"/>
      <c r="L1373" s="32"/>
      <c r="M1373" s="32"/>
      <c r="N1373" t="str">
        <f t="shared" si="261"/>
        <v>Mexboro, Alabama&lt;br&gt;&lt;span style=font-size:11px&gt;White 1900-44&lt;/span&gt;&lt;br&gt;INF448 non-DASS</v>
      </c>
      <c r="O1373" t="str">
        <f t="shared" si="252"/>
        <v>W1900MexboroAlabamaINF448</v>
      </c>
      <c r="R1373" t="str">
        <f t="shared" si="253"/>
        <v>dp</v>
      </c>
      <c r="S1373" t="str">
        <f t="shared" si="254"/>
        <v>ar</v>
      </c>
      <c r="T1373" t="str">
        <f t="shared" si="260"/>
        <v>r0</v>
      </c>
      <c r="U1373" t="str">
        <f>IF(M1373="consonant",#REF!,"")</f>
        <v/>
      </c>
      <c r="V1373" t="str">
        <f t="shared" si="255"/>
        <v>lx</v>
      </c>
      <c r="W1373" t="str">
        <f t="shared" si="256"/>
        <v>bk</v>
      </c>
      <c r="X1373" t="str">
        <f t="shared" si="257"/>
        <v>ho</v>
      </c>
      <c r="Y1373" t="str">
        <f t="shared" si="258"/>
        <v>b</v>
      </c>
      <c r="AA1373" t="str">
        <f t="shared" si="259"/>
        <v>const W1900MexboroAlabamaINF448= L.marker([31.49506,-87.68381], {icon: dp_lx}).bindPopup('Mexboro, Alabama&lt;br&gt;&lt;span style=font-size:11px&gt;White 1900-44&lt;/span&gt;&lt;br&gt;INF448 non-DASS').addTo(W1900);</v>
      </c>
      <c r="AG1373" t="s">
        <v>9073</v>
      </c>
      <c r="BL1373" t="s">
        <v>6321</v>
      </c>
    </row>
    <row r="1374" spans="1:64">
      <c r="A1374" s="30" t="s">
        <v>5326</v>
      </c>
      <c r="B1374" s="31" t="s">
        <v>1829</v>
      </c>
      <c r="C1374" s="31"/>
      <c r="D1374" t="s">
        <v>3937</v>
      </c>
      <c r="F1374" s="46" t="s">
        <v>1830</v>
      </c>
      <c r="G1374" s="31" t="s">
        <v>5298</v>
      </c>
      <c r="H1374" s="31"/>
      <c r="I1374" s="51">
        <v>-88.326369999999997</v>
      </c>
      <c r="J1374" s="51">
        <v>30.40643</v>
      </c>
      <c r="K1374" s="32"/>
      <c r="L1374" s="32"/>
      <c r="M1374" s="32"/>
      <c r="N1374" t="str">
        <f t="shared" si="261"/>
        <v>Foley, Alabama&lt;br&gt;&lt;span style=font-size:11px&gt;White 1900-44&lt;/span&gt;&lt;br&gt;INF476 non-DASS</v>
      </c>
      <c r="O1374" t="str">
        <f t="shared" si="252"/>
        <v>W1900FoleyAlabamaINF476</v>
      </c>
      <c r="R1374" t="str">
        <f t="shared" si="253"/>
        <v>dp</v>
      </c>
      <c r="S1374" t="str">
        <f t="shared" si="254"/>
        <v>ar</v>
      </c>
      <c r="T1374" t="str">
        <f t="shared" si="260"/>
        <v>r0</v>
      </c>
      <c r="U1374" t="str">
        <f>IF(M1374="consonant",#REF!,"")</f>
        <v/>
      </c>
      <c r="V1374" t="str">
        <f t="shared" si="255"/>
        <v>lx</v>
      </c>
      <c r="W1374" t="str">
        <f t="shared" si="256"/>
        <v>bk</v>
      </c>
      <c r="X1374" t="str">
        <f t="shared" si="257"/>
        <v>ho</v>
      </c>
      <c r="Y1374" t="str">
        <f t="shared" si="258"/>
        <v>b</v>
      </c>
      <c r="AA1374" t="str">
        <f t="shared" si="259"/>
        <v>const W1900FoleyAlabamaINF476= L.marker([30.40643,-88.32637], {icon: dp_lx}).bindPopup('Foley, Alabama&lt;br&gt;&lt;span style=font-size:11px&gt;White 1900-44&lt;/span&gt;&lt;br&gt;INF476 non-DASS').addTo(W1900);</v>
      </c>
      <c r="AG1374" t="s">
        <v>9074</v>
      </c>
      <c r="BL1374" t="s">
        <v>6322</v>
      </c>
    </row>
    <row r="1375" spans="1:64">
      <c r="A1375" s="30" t="s">
        <v>5326</v>
      </c>
      <c r="B1375" s="31" t="s">
        <v>1832</v>
      </c>
      <c r="C1375" s="31"/>
      <c r="D1375" t="s">
        <v>3937</v>
      </c>
      <c r="F1375" s="46" t="s">
        <v>1833</v>
      </c>
      <c r="G1375" s="31" t="s">
        <v>904</v>
      </c>
      <c r="H1375" s="31"/>
      <c r="I1375" s="51">
        <v>-88.556550000000001</v>
      </c>
      <c r="J1375" s="51">
        <v>36.301900000000003</v>
      </c>
      <c r="K1375" s="32"/>
      <c r="L1375" s="32"/>
      <c r="M1375" s="32"/>
      <c r="N1375" t="str">
        <f t="shared" si="261"/>
        <v>Paris, Tennessee&lt;br&gt;&lt;span style=font-size:11px&gt;White 1900-44&lt;/span&gt;&lt;br&gt;INF487 non-DASS</v>
      </c>
      <c r="O1375" t="str">
        <f t="shared" si="252"/>
        <v>W1900ParisTennesseeINF487</v>
      </c>
      <c r="R1375" t="str">
        <f t="shared" si="253"/>
        <v>dp</v>
      </c>
      <c r="S1375" t="str">
        <f t="shared" si="254"/>
        <v>ar</v>
      </c>
      <c r="T1375" t="str">
        <f t="shared" si="260"/>
        <v>r0</v>
      </c>
      <c r="U1375" t="str">
        <f>IF(M1375="consonant",#REF!,"")</f>
        <v/>
      </c>
      <c r="V1375" t="str">
        <f t="shared" si="255"/>
        <v>lx</v>
      </c>
      <c r="W1375" t="str">
        <f t="shared" si="256"/>
        <v>bk</v>
      </c>
      <c r="X1375" t="str">
        <f t="shared" si="257"/>
        <v>ho</v>
      </c>
      <c r="Y1375" t="str">
        <f t="shared" si="258"/>
        <v>b</v>
      </c>
      <c r="AA1375" t="str">
        <f t="shared" si="259"/>
        <v>const W1900ParisTennesseeINF487= L.marker([36.3019,-88.55655], {icon: dp_lx}).bindPopup('Paris, Tennessee&lt;br&gt;&lt;span style=font-size:11px&gt;White 1900-44&lt;/span&gt;&lt;br&gt;INF487 non-DASS').addTo(W1900);</v>
      </c>
      <c r="AG1375" t="s">
        <v>9075</v>
      </c>
      <c r="BL1375" t="s">
        <v>6323</v>
      </c>
    </row>
    <row r="1376" spans="1:64">
      <c r="A1376" s="30" t="s">
        <v>5326</v>
      </c>
      <c r="B1376" s="31" t="s">
        <v>1865</v>
      </c>
      <c r="C1376" s="31"/>
      <c r="D1376" t="s">
        <v>3937</v>
      </c>
      <c r="F1376" s="46" t="s">
        <v>1866</v>
      </c>
      <c r="G1376" s="31" t="s">
        <v>1505</v>
      </c>
      <c r="H1376" s="31"/>
      <c r="I1376" s="51">
        <v>-90.064710000000005</v>
      </c>
      <c r="J1376" s="51">
        <v>30.365880000000001</v>
      </c>
      <c r="K1376" s="32"/>
      <c r="L1376" s="32"/>
      <c r="M1376" s="32"/>
      <c r="N1376" t="str">
        <f t="shared" si="261"/>
        <v>Pascagoula, Mississippi&lt;br&gt;&lt;span style=font-size:11px&gt;White 1900-44&lt;/span&gt;&lt;br&gt;INF617 non-DASS</v>
      </c>
      <c r="O1376" t="str">
        <f t="shared" si="252"/>
        <v>W1900PascagoulaMississippiINF617</v>
      </c>
      <c r="R1376" t="str">
        <f t="shared" si="253"/>
        <v>dp</v>
      </c>
      <c r="S1376" t="str">
        <f t="shared" si="254"/>
        <v>ar</v>
      </c>
      <c r="T1376" t="str">
        <f t="shared" si="260"/>
        <v>r0</v>
      </c>
      <c r="U1376" t="str">
        <f>IF(M1376="consonant",#REF!,"")</f>
        <v/>
      </c>
      <c r="V1376" t="str">
        <f t="shared" si="255"/>
        <v>lx</v>
      </c>
      <c r="W1376" t="str">
        <f t="shared" si="256"/>
        <v>bk</v>
      </c>
      <c r="X1376" t="str">
        <f t="shared" si="257"/>
        <v>ho</v>
      </c>
      <c r="Y1376" t="str">
        <f t="shared" si="258"/>
        <v>b</v>
      </c>
      <c r="AA1376" t="str">
        <f t="shared" si="259"/>
        <v>const W1900PascagoulaMississippiINF617= L.marker([30.36588,-90.06471], {icon: dp_lx}).bindPopup('Pascagoula, Mississippi&lt;br&gt;&lt;span style=font-size:11px&gt;White 1900-44&lt;/span&gt;&lt;br&gt;INF617 non-DASS').addTo(W1900);</v>
      </c>
      <c r="AG1376" t="s">
        <v>9076</v>
      </c>
      <c r="BL1376" t="s">
        <v>6324</v>
      </c>
    </row>
    <row r="1377" spans="1:64">
      <c r="A1377" s="30" t="s">
        <v>5326</v>
      </c>
      <c r="B1377" s="31" t="s">
        <v>1899</v>
      </c>
      <c r="C1377" s="31"/>
      <c r="D1377" t="s">
        <v>3937</v>
      </c>
      <c r="F1377" s="46" t="s">
        <v>1901</v>
      </c>
      <c r="G1377" s="31" t="s">
        <v>2751</v>
      </c>
      <c r="H1377" s="31"/>
      <c r="I1377" s="51">
        <v>-92.596940000000004</v>
      </c>
      <c r="J1377" s="51">
        <v>35.01191</v>
      </c>
      <c r="K1377" s="32"/>
      <c r="L1377" s="32"/>
      <c r="M1377" s="32"/>
      <c r="N1377" t="str">
        <f t="shared" si="261"/>
        <v>Forrest City, Arkansas&lt;br&gt;&lt;span style=font-size:11px&gt;White 1900-44&lt;/span&gt;&lt;br&gt;INF691 non-DASS</v>
      </c>
      <c r="O1377" t="str">
        <f t="shared" si="252"/>
        <v>W1900ForrestCityArkansasINF691</v>
      </c>
      <c r="R1377" t="str">
        <f t="shared" si="253"/>
        <v>dp</v>
      </c>
      <c r="S1377" t="str">
        <f t="shared" si="254"/>
        <v>ar</v>
      </c>
      <c r="T1377" t="str">
        <f t="shared" si="260"/>
        <v>r0</v>
      </c>
      <c r="U1377" t="str">
        <f>IF(M1377="consonant",#REF!,"")</f>
        <v/>
      </c>
      <c r="V1377" t="str">
        <f t="shared" si="255"/>
        <v>lx</v>
      </c>
      <c r="W1377" t="str">
        <f t="shared" si="256"/>
        <v>bk</v>
      </c>
      <c r="X1377" t="str">
        <f t="shared" si="257"/>
        <v>ho</v>
      </c>
      <c r="Y1377" t="str">
        <f t="shared" si="258"/>
        <v>b</v>
      </c>
      <c r="AA1377" t="str">
        <f t="shared" si="259"/>
        <v>const W1900ForrestCityArkansasINF691= L.marker([35.01191,-92.59694], {icon: dp_lx}).bindPopup('Forrest City, Arkansas&lt;br&gt;&lt;span style=font-size:11px&gt;White 1900-44&lt;/span&gt;&lt;br&gt;INF691 non-DASS').addTo(W1900);</v>
      </c>
      <c r="AG1377" t="s">
        <v>9077</v>
      </c>
      <c r="BL1377" t="s">
        <v>6325</v>
      </c>
    </row>
    <row r="1378" spans="1:64">
      <c r="A1378" s="30" t="s">
        <v>5326</v>
      </c>
      <c r="B1378" s="31" t="s">
        <v>1913</v>
      </c>
      <c r="C1378" s="31"/>
      <c r="D1378" t="s">
        <v>3937</v>
      </c>
      <c r="F1378" s="46" t="s">
        <v>1914</v>
      </c>
      <c r="G1378" s="31" t="s">
        <v>2751</v>
      </c>
      <c r="H1378" s="31"/>
      <c r="I1378" s="51">
        <v>-94.157960000000003</v>
      </c>
      <c r="J1378" s="51">
        <v>35.913170000000001</v>
      </c>
      <c r="K1378" s="32"/>
      <c r="L1378" s="32"/>
      <c r="M1378" s="32"/>
      <c r="N1378" t="str">
        <f t="shared" si="261"/>
        <v>Baker, Arkansas&lt;br&gt;&lt;span style=font-size:11px&gt;White 1900-44&lt;/span&gt;&lt;br&gt;INF718 non-DASS</v>
      </c>
      <c r="O1378" t="str">
        <f t="shared" si="252"/>
        <v>W1900BakerArkansasINF718</v>
      </c>
      <c r="R1378" t="str">
        <f t="shared" si="253"/>
        <v>dp</v>
      </c>
      <c r="S1378" t="str">
        <f t="shared" si="254"/>
        <v>ar</v>
      </c>
      <c r="T1378" t="str">
        <f t="shared" si="260"/>
        <v>r0</v>
      </c>
      <c r="U1378" t="str">
        <f>IF(M1378="consonant",#REF!,"")</f>
        <v/>
      </c>
      <c r="V1378" t="str">
        <f t="shared" si="255"/>
        <v>lx</v>
      </c>
      <c r="W1378" t="str">
        <f t="shared" si="256"/>
        <v>bk</v>
      </c>
      <c r="X1378" t="str">
        <f t="shared" si="257"/>
        <v>ho</v>
      </c>
      <c r="Y1378" t="str">
        <f t="shared" si="258"/>
        <v>b</v>
      </c>
      <c r="AA1378" t="str">
        <f t="shared" si="259"/>
        <v>const W1900BakerArkansasINF718= L.marker([35.91317,-94.15796], {icon: dp_lx}).bindPopup('Baker, Arkansas&lt;br&gt;&lt;span style=font-size:11px&gt;White 1900-44&lt;/span&gt;&lt;br&gt;INF718 non-DASS').addTo(W1900);</v>
      </c>
      <c r="AG1378" t="s">
        <v>9078</v>
      </c>
      <c r="BL1378" t="s">
        <v>6326</v>
      </c>
    </row>
    <row r="1379" spans="1:64">
      <c r="A1379" s="30" t="s">
        <v>5326</v>
      </c>
      <c r="B1379" s="31" t="s">
        <v>1918</v>
      </c>
      <c r="C1379" s="31"/>
      <c r="D1379" t="s">
        <v>3937</v>
      </c>
      <c r="F1379" s="46" t="s">
        <v>179</v>
      </c>
      <c r="G1379" s="31" t="s">
        <v>2751</v>
      </c>
      <c r="H1379" s="31"/>
      <c r="I1379" s="51">
        <v>-93.286479999999997</v>
      </c>
      <c r="J1379" s="51">
        <v>36.063589999999998</v>
      </c>
      <c r="K1379" s="32"/>
      <c r="L1379" s="32"/>
      <c r="M1379" s="32"/>
      <c r="N1379" t="str">
        <f t="shared" si="261"/>
        <v>Fayetteville, Arkansas&lt;br&gt;&lt;span style=font-size:11px&gt;White 1900-44&lt;/span&gt;&lt;br&gt;INF725 non-DASS</v>
      </c>
      <c r="O1379" t="str">
        <f t="shared" ref="O1379:O1442" si="262">A1379&amp;SUBSTITUTE(SUBSTITUTE(SUBSTITUTE(F1379,".","")," ",""),"-","")&amp;SUBSTITUTE(G1379," ","")&amp;SUBSTITUTE(SUBSTITUTE(SUBSTITUTE(B1379,".","")," ",""),"-","")</f>
        <v>W1900FayettevilleArkansasINF725</v>
      </c>
      <c r="R1379" t="str">
        <f t="shared" si="253"/>
        <v>dp</v>
      </c>
      <c r="S1379" t="str">
        <f t="shared" si="254"/>
        <v>ar</v>
      </c>
      <c r="T1379" t="str">
        <f t="shared" si="260"/>
        <v>r0</v>
      </c>
      <c r="U1379" t="str">
        <f>IF(M1379="consonant",#REF!,"")</f>
        <v/>
      </c>
      <c r="V1379" t="str">
        <f t="shared" si="255"/>
        <v>lx</v>
      </c>
      <c r="W1379" t="str">
        <f t="shared" si="256"/>
        <v>bk</v>
      </c>
      <c r="X1379" t="str">
        <f t="shared" si="257"/>
        <v>ho</v>
      </c>
      <c r="Y1379" t="str">
        <f t="shared" si="258"/>
        <v>b</v>
      </c>
      <c r="AA1379" t="str">
        <f t="shared" si="259"/>
        <v>const W1900FayettevilleArkansasINF725= L.marker([36.06359,-93.28648], {icon: dp_lx}).bindPopup('Fayetteville, Arkansas&lt;br&gt;&lt;span style=font-size:11px&gt;White 1900-44&lt;/span&gt;&lt;br&gt;INF725 non-DASS').addTo(W1900);</v>
      </c>
      <c r="AG1379" t="s">
        <v>9079</v>
      </c>
      <c r="BL1379" t="s">
        <v>6327</v>
      </c>
    </row>
    <row r="1380" spans="1:64">
      <c r="A1380" s="30" t="s">
        <v>5326</v>
      </c>
      <c r="B1380" s="31" t="s">
        <v>1733</v>
      </c>
      <c r="C1380" s="31"/>
      <c r="D1380" t="s">
        <v>3937</v>
      </c>
      <c r="F1380" s="46" t="s">
        <v>67</v>
      </c>
      <c r="G1380" s="31" t="s">
        <v>5304</v>
      </c>
      <c r="H1380" s="31"/>
      <c r="I1380" s="51">
        <v>-86.829310000000007</v>
      </c>
      <c r="J1380" s="51">
        <v>30.439779999999999</v>
      </c>
      <c r="K1380" s="32"/>
      <c r="L1380" s="32"/>
      <c r="M1380" s="32"/>
      <c r="N1380" t="str">
        <f t="shared" si="261"/>
        <v>Tallahassee, Florida&lt;br&gt;&lt;span style=font-size:11px&gt;White 1900-44&lt;/span&gt;&lt;br&gt;INF239 non-DASS</v>
      </c>
      <c r="O1380" t="str">
        <f t="shared" si="262"/>
        <v>W1900TallahasseeFloridaINF239</v>
      </c>
      <c r="R1380" t="str">
        <f t="shared" si="253"/>
        <v>dp</v>
      </c>
      <c r="S1380" t="str">
        <f t="shared" si="254"/>
        <v>ar</v>
      </c>
      <c r="T1380" t="str">
        <f t="shared" si="260"/>
        <v>r0</v>
      </c>
      <c r="U1380" t="str">
        <f>IF(M1380="consonant",#REF!,"")</f>
        <v/>
      </c>
      <c r="V1380" t="str">
        <f t="shared" si="255"/>
        <v>lx</v>
      </c>
      <c r="W1380" t="str">
        <f t="shared" si="256"/>
        <v>bk</v>
      </c>
      <c r="X1380" t="str">
        <f t="shared" si="257"/>
        <v>ho</v>
      </c>
      <c r="Y1380" t="str">
        <f t="shared" si="258"/>
        <v>b</v>
      </c>
      <c r="AA1380" t="str">
        <f t="shared" si="259"/>
        <v>const W1900TallahasseeFloridaINF239= L.marker([30.43978,-86.82931], {icon: dp_lx}).bindPopup('Tallahassee, Florida&lt;br&gt;&lt;span style=font-size:11px&gt;White 1900-44&lt;/span&gt;&lt;br&gt;INF239 non-DASS').addTo(W1900);</v>
      </c>
      <c r="AG1380" t="s">
        <v>9080</v>
      </c>
      <c r="BL1380" t="s">
        <v>6328</v>
      </c>
    </row>
    <row r="1381" spans="1:64">
      <c r="A1381" s="30" t="s">
        <v>5326</v>
      </c>
      <c r="B1381" s="31" t="s">
        <v>1834</v>
      </c>
      <c r="C1381" s="31"/>
      <c r="D1381" t="s">
        <v>3937</v>
      </c>
      <c r="F1381" s="46" t="s">
        <v>1835</v>
      </c>
      <c r="G1381" s="31" t="s">
        <v>904</v>
      </c>
      <c r="H1381" s="31"/>
      <c r="I1381" s="51">
        <v>-91.037790000000001</v>
      </c>
      <c r="J1381" s="51">
        <v>36.000799999999998</v>
      </c>
      <c r="K1381" s="32"/>
      <c r="L1381" s="32"/>
      <c r="M1381" s="32"/>
      <c r="N1381" t="str">
        <f t="shared" si="261"/>
        <v>Huntingdon, Tennessee&lt;br&gt;&lt;span style=font-size:11px&gt;White 1900-44&lt;/span&gt;&lt;br&gt;INF489 non-DASS</v>
      </c>
      <c r="O1381" t="str">
        <f t="shared" si="262"/>
        <v>W1900HuntingdonTennesseeINF489</v>
      </c>
      <c r="R1381" t="str">
        <f t="shared" si="253"/>
        <v>dp</v>
      </c>
      <c r="S1381" t="str">
        <f t="shared" si="254"/>
        <v>ar</v>
      </c>
      <c r="T1381" t="str">
        <f t="shared" si="260"/>
        <v>r0</v>
      </c>
      <c r="U1381" t="str">
        <f>IF(M1381="consonant",#REF!,"")</f>
        <v/>
      </c>
      <c r="V1381" t="str">
        <f t="shared" si="255"/>
        <v>lx</v>
      </c>
      <c r="W1381" t="str">
        <f t="shared" si="256"/>
        <v>bk</v>
      </c>
      <c r="X1381" t="str">
        <f t="shared" si="257"/>
        <v>ho</v>
      </c>
      <c r="Y1381" t="str">
        <f t="shared" si="258"/>
        <v>b</v>
      </c>
      <c r="AA1381" t="str">
        <f t="shared" si="259"/>
        <v>const W1900HuntingdonTennesseeINF489= L.marker([36.0008,-91.03779], {icon: dp_lx}).bindPopup('Huntingdon, Tennessee&lt;br&gt;&lt;span style=font-size:11px&gt;White 1900-44&lt;/span&gt;&lt;br&gt;INF489 non-DASS').addTo(W1900);</v>
      </c>
      <c r="AG1381" t="s">
        <v>9081</v>
      </c>
      <c r="BL1381" t="s">
        <v>6329</v>
      </c>
    </row>
    <row r="1382" spans="1:64">
      <c r="A1382" s="30" t="s">
        <v>5326</v>
      </c>
      <c r="B1382" s="31" t="s">
        <v>1849</v>
      </c>
      <c r="C1382" s="31"/>
      <c r="D1382" t="s">
        <v>3937</v>
      </c>
      <c r="F1382" s="46" t="s">
        <v>263</v>
      </c>
      <c r="G1382" s="31" t="s">
        <v>1505</v>
      </c>
      <c r="H1382" s="31"/>
      <c r="I1382" s="51">
        <v>-91.7363</v>
      </c>
      <c r="J1382" s="51">
        <v>33.399709999999999</v>
      </c>
      <c r="K1382" s="32"/>
      <c r="L1382" s="32"/>
      <c r="M1382" s="32"/>
      <c r="N1382" t="str">
        <f t="shared" si="261"/>
        <v>Greenville, Mississippi&lt;br&gt;&lt;span style=font-size:11px&gt;White 1900-44&lt;/span&gt;&lt;br&gt;INF551 non-DASS</v>
      </c>
      <c r="O1382" t="str">
        <f t="shared" si="262"/>
        <v>W1900GreenvilleMississippiINF551</v>
      </c>
      <c r="R1382" t="str">
        <f t="shared" si="253"/>
        <v>dp</v>
      </c>
      <c r="S1382" t="str">
        <f t="shared" si="254"/>
        <v>ar</v>
      </c>
      <c r="T1382" t="str">
        <f t="shared" si="260"/>
        <v>r0</v>
      </c>
      <c r="U1382" t="str">
        <f>IF(M1382="consonant",#REF!,"")</f>
        <v/>
      </c>
      <c r="V1382" t="str">
        <f t="shared" si="255"/>
        <v>lx</v>
      </c>
      <c r="W1382" t="str">
        <f t="shared" si="256"/>
        <v>bk</v>
      </c>
      <c r="X1382" t="str">
        <f t="shared" si="257"/>
        <v>ho</v>
      </c>
      <c r="Y1382" t="str">
        <f t="shared" si="258"/>
        <v>b</v>
      </c>
      <c r="AA1382" t="str">
        <f t="shared" si="259"/>
        <v>const W1900GreenvilleMississippiINF551= L.marker([33.39971,-91.7363], {icon: dp_lx}).bindPopup('Greenville, Mississippi&lt;br&gt;&lt;span style=font-size:11px&gt;White 1900-44&lt;/span&gt;&lt;br&gt;INF551 non-DASS').addTo(W1900);</v>
      </c>
      <c r="AG1382" t="s">
        <v>9082</v>
      </c>
      <c r="BL1382" t="s">
        <v>6330</v>
      </c>
    </row>
    <row r="1383" spans="1:64">
      <c r="A1383" s="30" t="s">
        <v>5326</v>
      </c>
      <c r="B1383" s="31" t="s">
        <v>1902</v>
      </c>
      <c r="C1383" s="31"/>
      <c r="D1383" t="s">
        <v>3937</v>
      </c>
      <c r="F1383" s="46" t="s">
        <v>1903</v>
      </c>
      <c r="G1383" s="31" t="s">
        <v>2751</v>
      </c>
      <c r="H1383" s="31"/>
      <c r="I1383" s="51">
        <v>-92.275490000000005</v>
      </c>
      <c r="J1383" s="51">
        <v>35.25085</v>
      </c>
      <c r="K1383" s="32"/>
      <c r="L1383" s="32"/>
      <c r="M1383" s="32"/>
      <c r="N1383" t="str">
        <f t="shared" si="261"/>
        <v>Searcy, Arkansas&lt;br&gt;&lt;span style=font-size:11px&gt;White 1900-44&lt;/span&gt;&lt;br&gt;INF693 non-DASS</v>
      </c>
      <c r="O1383" t="str">
        <f t="shared" si="262"/>
        <v>W1900SearcyArkansasINF693</v>
      </c>
      <c r="R1383" t="str">
        <f t="shared" si="253"/>
        <v>dp</v>
      </c>
      <c r="S1383" t="str">
        <f t="shared" si="254"/>
        <v>ar</v>
      </c>
      <c r="T1383" t="str">
        <f t="shared" si="260"/>
        <v>r0</v>
      </c>
      <c r="U1383" t="str">
        <f>IF(M1383="consonant",#REF!,"")</f>
        <v/>
      </c>
      <c r="V1383" t="str">
        <f t="shared" si="255"/>
        <v>lx</v>
      </c>
      <c r="W1383" t="str">
        <f t="shared" si="256"/>
        <v>bk</v>
      </c>
      <c r="X1383" t="str">
        <f t="shared" si="257"/>
        <v>ho</v>
      </c>
      <c r="Y1383" t="str">
        <f t="shared" si="258"/>
        <v>b</v>
      </c>
      <c r="AA1383" t="str">
        <f t="shared" si="259"/>
        <v>const W1900SearcyArkansasINF693= L.marker([35.25085,-92.27549], {icon: dp_lx}).bindPopup('Searcy, Arkansas&lt;br&gt;&lt;span style=font-size:11px&gt;White 1900-44&lt;/span&gt;&lt;br&gt;INF693 non-DASS').addTo(W1900);</v>
      </c>
      <c r="AG1383" t="s">
        <v>9083</v>
      </c>
      <c r="BL1383" t="s">
        <v>6331</v>
      </c>
    </row>
    <row r="1384" spans="1:64">
      <c r="A1384" s="30" t="s">
        <v>5326</v>
      </c>
      <c r="B1384" s="31" t="s">
        <v>1950</v>
      </c>
      <c r="C1384" s="31"/>
      <c r="D1384" t="s">
        <v>3937</v>
      </c>
      <c r="F1384" s="46" t="s">
        <v>1951</v>
      </c>
      <c r="G1384" s="31" t="s">
        <v>5293</v>
      </c>
      <c r="H1384" s="31"/>
      <c r="I1384" s="51">
        <v>-84.999660000000006</v>
      </c>
      <c r="J1384" s="51">
        <v>30.688970000000001</v>
      </c>
      <c r="K1384" s="32"/>
      <c r="L1384" s="32"/>
      <c r="M1384" s="32"/>
      <c r="N1384" t="str">
        <f t="shared" si="261"/>
        <v>Ville Platte, Louisiana&lt;br&gt;&lt;span style=font-size:11px&gt;White 1900-44&lt;/span&gt;&lt;br&gt;INF806 non-DASS</v>
      </c>
      <c r="O1384" t="str">
        <f t="shared" si="262"/>
        <v>W1900VillePlatteLouisianaINF806</v>
      </c>
      <c r="R1384" t="str">
        <f t="shared" si="253"/>
        <v>dp</v>
      </c>
      <c r="S1384" t="str">
        <f t="shared" si="254"/>
        <v>ar</v>
      </c>
      <c r="T1384" t="str">
        <f t="shared" si="260"/>
        <v>r0</v>
      </c>
      <c r="U1384" t="str">
        <f>IF(M1384="consonant",#REF!,"")</f>
        <v/>
      </c>
      <c r="V1384" t="str">
        <f t="shared" si="255"/>
        <v>lx</v>
      </c>
      <c r="W1384" t="str">
        <f t="shared" si="256"/>
        <v>bk</v>
      </c>
      <c r="X1384" t="str">
        <f t="shared" si="257"/>
        <v>ho</v>
      </c>
      <c r="Y1384" t="str">
        <f t="shared" si="258"/>
        <v>b</v>
      </c>
      <c r="AA1384" t="str">
        <f t="shared" si="259"/>
        <v>const W1900VillePlatteLouisianaINF806= L.marker([30.68897,-84.99966], {icon: dp_lx}).bindPopup('Ville Platte, Louisiana&lt;br&gt;&lt;span style=font-size:11px&gt;White 1900-44&lt;/span&gt;&lt;br&gt;INF806 non-DASS').addTo(W1900);</v>
      </c>
      <c r="AG1384" t="s">
        <v>9084</v>
      </c>
      <c r="BL1384" t="s">
        <v>6332</v>
      </c>
    </row>
    <row r="1385" spans="1:64">
      <c r="A1385" s="30" t="s">
        <v>5326</v>
      </c>
      <c r="B1385" s="31" t="s">
        <v>1655</v>
      </c>
      <c r="C1385" s="31"/>
      <c r="D1385" t="s">
        <v>3937</v>
      </c>
      <c r="F1385" s="46" t="s">
        <v>1657</v>
      </c>
      <c r="G1385" s="31" t="s">
        <v>5289</v>
      </c>
      <c r="H1385" s="31"/>
      <c r="I1385" s="51">
        <v>-82.575950000000006</v>
      </c>
      <c r="J1385" s="51">
        <v>33.679270000000002</v>
      </c>
      <c r="K1385" s="32"/>
      <c r="L1385" s="32"/>
      <c r="M1385" s="32"/>
      <c r="N1385" t="str">
        <f t="shared" si="261"/>
        <v>Hickory Level, Georgia&lt;br&gt;&lt;span style=font-size:11px&gt;White 1900-44&lt;/span&gt;&lt;br&gt;INF109C non-DASS</v>
      </c>
      <c r="O1385" t="str">
        <f t="shared" si="262"/>
        <v>W1900HickoryLevelGeorgiaINF109C</v>
      </c>
      <c r="R1385" t="str">
        <f t="shared" si="253"/>
        <v>dp</v>
      </c>
      <c r="S1385" t="str">
        <f t="shared" si="254"/>
        <v>ar</v>
      </c>
      <c r="T1385" t="str">
        <f t="shared" si="260"/>
        <v>r0</v>
      </c>
      <c r="U1385" t="str">
        <f>IF(M1385="consonant",#REF!,"")</f>
        <v/>
      </c>
      <c r="V1385" t="str">
        <f t="shared" si="255"/>
        <v>lx</v>
      </c>
      <c r="W1385" t="str">
        <f t="shared" si="256"/>
        <v>bk</v>
      </c>
      <c r="X1385" t="str">
        <f t="shared" si="257"/>
        <v>ho</v>
      </c>
      <c r="Y1385" t="str">
        <f t="shared" si="258"/>
        <v>b</v>
      </c>
      <c r="AA1385" t="str">
        <f t="shared" si="259"/>
        <v>const W1900HickoryLevelGeorgiaINF109C= L.marker([33.67927,-82.57595], {icon: dp_lx}).bindPopup('Hickory Level, Georgia&lt;br&gt;&lt;span style=font-size:11px&gt;White 1900-44&lt;/span&gt;&lt;br&gt;INF109C non-DASS').addTo(W1900);</v>
      </c>
      <c r="AG1385" t="s">
        <v>9085</v>
      </c>
      <c r="BL1385" t="s">
        <v>6333</v>
      </c>
    </row>
    <row r="1386" spans="1:64">
      <c r="A1386" s="30" t="s">
        <v>5326</v>
      </c>
      <c r="B1386" s="31" t="s">
        <v>1731</v>
      </c>
      <c r="C1386" s="31"/>
      <c r="D1386" t="s">
        <v>3937</v>
      </c>
      <c r="F1386" s="46" t="s">
        <v>1732</v>
      </c>
      <c r="G1386" s="31" t="s">
        <v>5304</v>
      </c>
      <c r="H1386" s="31"/>
      <c r="I1386" s="51">
        <v>-86.307509999999994</v>
      </c>
      <c r="J1386" s="51">
        <v>30.09872</v>
      </c>
      <c r="K1386" s="32"/>
      <c r="L1386" s="32"/>
      <c r="M1386" s="32"/>
      <c r="N1386" t="str">
        <f t="shared" si="261"/>
        <v>Hopeful Church, Florida&lt;br&gt;&lt;span style=font-size:11px&gt;White 1900-44&lt;/span&gt;&lt;br&gt;INF236 non-DASS</v>
      </c>
      <c r="O1386" t="str">
        <f t="shared" si="262"/>
        <v>W1900HopefulChurchFloridaINF236</v>
      </c>
      <c r="R1386" t="str">
        <f t="shared" ref="R1386:R1449" si="263">IF(M1386="consonant","",IF(G1386="Jamaica","lo",IF(OR(A1386="W1700",A1386="B1850",M1386="Carib",M1386="LA",M1386="UM",M1386="Bra",M1386="EaNL"),"mn","dp")))</f>
        <v>dp</v>
      </c>
      <c r="S1386" t="str">
        <f t="shared" si="254"/>
        <v>ar</v>
      </c>
      <c r="T1386" t="str">
        <f t="shared" si="260"/>
        <v>r0</v>
      </c>
      <c r="U1386" t="str">
        <f>IF(M1386="consonant",#REF!,"")</f>
        <v/>
      </c>
      <c r="V1386" t="str">
        <f t="shared" si="255"/>
        <v>lx</v>
      </c>
      <c r="W1386" t="str">
        <f t="shared" si="256"/>
        <v>bk</v>
      </c>
      <c r="X1386" t="str">
        <f t="shared" si="257"/>
        <v>ho</v>
      </c>
      <c r="Y1386" t="str">
        <f t="shared" si="258"/>
        <v>b</v>
      </c>
      <c r="AA1386" t="str">
        <f t="shared" si="259"/>
        <v>const W1900HopefulChurchFloridaINF236= L.marker([30.09872,-86.30751], {icon: dp_lx}).bindPopup('Hopeful Church, Florida&lt;br&gt;&lt;span style=font-size:11px&gt;White 1900-44&lt;/span&gt;&lt;br&gt;INF236 non-DASS').addTo(W1900);</v>
      </c>
      <c r="AG1386" t="s">
        <v>9086</v>
      </c>
      <c r="BL1386" t="s">
        <v>6334</v>
      </c>
    </row>
    <row r="1387" spans="1:64">
      <c r="A1387" s="30" t="s">
        <v>5326</v>
      </c>
      <c r="B1387" s="31" t="s">
        <v>1805</v>
      </c>
      <c r="C1387" s="31"/>
      <c r="D1387" t="s">
        <v>3937</v>
      </c>
      <c r="F1387" s="46" t="s">
        <v>456</v>
      </c>
      <c r="G1387" s="31" t="s">
        <v>5298</v>
      </c>
      <c r="H1387" s="31"/>
      <c r="I1387" s="51">
        <v>84.986980000000003</v>
      </c>
      <c r="J1387" s="51">
        <v>32.379800000000003</v>
      </c>
      <c r="K1387" s="32"/>
      <c r="L1387" s="32"/>
      <c r="M1387" s="32"/>
      <c r="N1387" t="str">
        <f t="shared" si="261"/>
        <v>Montgomery, Alabama&lt;br&gt;&lt;span style=font-size:11px&gt;White 1900-44&lt;/span&gt;&lt;br&gt;INF416 non-DASS</v>
      </c>
      <c r="O1387" t="str">
        <f t="shared" si="262"/>
        <v>W1900MontgomeryAlabamaINF416</v>
      </c>
      <c r="R1387" t="str">
        <f t="shared" si="263"/>
        <v>dp</v>
      </c>
      <c r="S1387" t="str">
        <f t="shared" si="254"/>
        <v>ar</v>
      </c>
      <c r="T1387" t="str">
        <f t="shared" si="260"/>
        <v>r0</v>
      </c>
      <c r="U1387" t="str">
        <f>IF(M1387="consonant",#REF!,"")</f>
        <v/>
      </c>
      <c r="V1387" t="str">
        <f t="shared" si="255"/>
        <v>lx</v>
      </c>
      <c r="W1387" t="str">
        <f t="shared" si="256"/>
        <v>bk</v>
      </c>
      <c r="X1387" t="str">
        <f t="shared" si="257"/>
        <v>ho</v>
      </c>
      <c r="Y1387" t="str">
        <f t="shared" si="258"/>
        <v>b</v>
      </c>
      <c r="AA1387" t="str">
        <f t="shared" si="259"/>
        <v>const W1900MontgomeryAlabamaINF416= L.marker([32.3798,84.98698], {icon: dp_lx}).bindPopup('Montgomery, Alabama&lt;br&gt;&lt;span style=font-size:11px&gt;White 1900-44&lt;/span&gt;&lt;br&gt;INF416 non-DASS').addTo(W1900);</v>
      </c>
      <c r="AG1387" t="s">
        <v>9087</v>
      </c>
      <c r="BL1387" t="s">
        <v>6335</v>
      </c>
    </row>
    <row r="1388" spans="1:64">
      <c r="A1388" s="30" t="s">
        <v>5326</v>
      </c>
      <c r="B1388" s="31" t="s">
        <v>1820</v>
      </c>
      <c r="C1388" s="31"/>
      <c r="D1388" t="s">
        <v>3937</v>
      </c>
      <c r="F1388" s="46" t="s">
        <v>1821</v>
      </c>
      <c r="G1388" s="31" t="s">
        <v>5304</v>
      </c>
      <c r="H1388" s="31"/>
      <c r="I1388" s="51">
        <v>-85.288790000000006</v>
      </c>
      <c r="J1388" s="51">
        <v>29.7255</v>
      </c>
      <c r="K1388" s="32"/>
      <c r="L1388" s="32"/>
      <c r="M1388" s="32"/>
      <c r="N1388" t="str">
        <f t="shared" si="261"/>
        <v>Apalachicola, Florida&lt;br&gt;&lt;span style=font-size:11px&gt;White 1900-44&lt;/span&gt;&lt;br&gt;INF452 non-DASS</v>
      </c>
      <c r="O1388" t="str">
        <f t="shared" si="262"/>
        <v>W1900ApalachicolaFloridaINF452</v>
      </c>
      <c r="R1388" t="str">
        <f t="shared" si="263"/>
        <v>dp</v>
      </c>
      <c r="S1388" t="str">
        <f t="shared" ref="S1388:S1451" si="264">IF(A1388="W1700","na",IF(OR(M1388="Carib",M1388="NYC",M1388="ENE"),"au",IF(M1388="CAN","ao","ar")))</f>
        <v>ar</v>
      </c>
      <c r="T1388" t="str">
        <f t="shared" si="260"/>
        <v>r0</v>
      </c>
      <c r="U1388" t="str">
        <f>IF(M1388="consonant",#REF!,"")</f>
        <v/>
      </c>
      <c r="V1388" t="str">
        <f t="shared" ref="V1388:V1451" si="265">IF(OR(M1388="W",M1388="M",M1388="ENE"),"we",IF(OR(M1388="MA",M1388="NYC",M1388="OH"),"sa1",IF(OR(M1388="OS",M1388="LAGS_SSE",M1388="Speaker _S",M1388="PADS_SSE"),"sl","lx")))</f>
        <v>lx</v>
      </c>
      <c r="W1388" t="str">
        <f t="shared" ref="W1388:W1451" si="266">IF(OR(M1388="S",M1388="M"),"fr",IF(OR(M1388="W"),"ce","bk"))</f>
        <v>bk</v>
      </c>
      <c r="X1388" t="str">
        <f t="shared" ref="X1388:X1451" si="267">IF(T1388="","",IF(OR(A1388="W1900",A1388="W1950",A1388="W1970"),"ho","un"))</f>
        <v>ho</v>
      </c>
      <c r="Y1388" t="str">
        <f t="shared" ref="Y1388:Y1451" si="268">IF(D1388="LAGS","a","b")</f>
        <v>b</v>
      </c>
      <c r="AA1388" t="str">
        <f t="shared" si="259"/>
        <v>const W1900ApalachicolaFloridaINF452= L.marker([29.7255,-85.28879], {icon: dp_lx}).bindPopup('Apalachicola, Florida&lt;br&gt;&lt;span style=font-size:11px&gt;White 1900-44&lt;/span&gt;&lt;br&gt;INF452 non-DASS').addTo(W1900);</v>
      </c>
      <c r="AG1388" t="s">
        <v>9088</v>
      </c>
      <c r="BL1388" t="s">
        <v>6336</v>
      </c>
    </row>
    <row r="1389" spans="1:64">
      <c r="A1389" s="30" t="s">
        <v>5326</v>
      </c>
      <c r="B1389" s="31" t="s">
        <v>1850</v>
      </c>
      <c r="C1389" s="31"/>
      <c r="D1389" t="s">
        <v>3937</v>
      </c>
      <c r="F1389" s="46" t="s">
        <v>234</v>
      </c>
      <c r="G1389" s="31" t="s">
        <v>1505</v>
      </c>
      <c r="H1389" s="31"/>
      <c r="I1389" s="51">
        <v>-90.191590000000005</v>
      </c>
      <c r="J1389" s="51">
        <v>33.495649999999998</v>
      </c>
      <c r="K1389" s="32"/>
      <c r="L1389" s="32"/>
      <c r="M1389" s="32"/>
      <c r="N1389" t="str">
        <f t="shared" si="261"/>
        <v>Columbus, Mississippi&lt;br&gt;&lt;span style=font-size:11px&gt;White 1900-44&lt;/span&gt;&lt;br&gt;INF553 non-DASS</v>
      </c>
      <c r="O1389" t="str">
        <f t="shared" si="262"/>
        <v>W1900ColumbusMississippiINF553</v>
      </c>
      <c r="R1389" t="str">
        <f t="shared" si="263"/>
        <v>dp</v>
      </c>
      <c r="S1389" t="str">
        <f t="shared" si="264"/>
        <v>ar</v>
      </c>
      <c r="T1389" t="str">
        <f t="shared" si="260"/>
        <v>r0</v>
      </c>
      <c r="U1389" t="str">
        <f>IF(M1389="consonant",#REF!,"")</f>
        <v/>
      </c>
      <c r="V1389" t="str">
        <f t="shared" si="265"/>
        <v>lx</v>
      </c>
      <c r="W1389" t="str">
        <f t="shared" si="266"/>
        <v>bk</v>
      </c>
      <c r="X1389" t="str">
        <f t="shared" si="267"/>
        <v>ho</v>
      </c>
      <c r="Y1389" t="str">
        <f t="shared" si="268"/>
        <v>b</v>
      </c>
      <c r="AA1389" t="str">
        <f t="shared" si="259"/>
        <v>const W1900ColumbusMississippiINF553= L.marker([33.49565,-90.19159], {icon: dp_lx}).bindPopup('Columbus, Mississippi&lt;br&gt;&lt;span style=font-size:11px&gt;White 1900-44&lt;/span&gt;&lt;br&gt;INF553 non-DASS').addTo(W1900);</v>
      </c>
      <c r="AG1389" t="s">
        <v>9089</v>
      </c>
      <c r="BL1389" t="s">
        <v>6337</v>
      </c>
    </row>
    <row r="1390" spans="1:64">
      <c r="A1390" s="30" t="s">
        <v>5326</v>
      </c>
      <c r="B1390" s="31" t="s">
        <v>1888</v>
      </c>
      <c r="C1390" s="31"/>
      <c r="D1390" t="s">
        <v>3937</v>
      </c>
      <c r="F1390" s="46" t="s">
        <v>1890</v>
      </c>
      <c r="G1390" s="31" t="s">
        <v>2751</v>
      </c>
      <c r="H1390" s="31"/>
      <c r="I1390" s="51">
        <v>-91.495279999999994</v>
      </c>
      <c r="J1390" s="51">
        <v>36.382579999999997</v>
      </c>
      <c r="K1390" s="32"/>
      <c r="L1390" s="32"/>
      <c r="M1390" s="32"/>
      <c r="N1390" t="str">
        <f t="shared" si="261"/>
        <v>Piggott, Arkansas&lt;br&gt;&lt;span style=font-size:11px&gt;White 1900-44&lt;/span&gt;&lt;br&gt;INF675 non-DASS</v>
      </c>
      <c r="O1390" t="str">
        <f t="shared" si="262"/>
        <v>W1900PiggottArkansasINF675</v>
      </c>
      <c r="R1390" t="str">
        <f t="shared" si="263"/>
        <v>dp</v>
      </c>
      <c r="S1390" t="str">
        <f t="shared" si="264"/>
        <v>ar</v>
      </c>
      <c r="T1390" t="str">
        <f t="shared" si="260"/>
        <v>r0</v>
      </c>
      <c r="U1390" t="str">
        <f>IF(M1390="consonant",#REF!,"")</f>
        <v/>
      </c>
      <c r="V1390" t="str">
        <f t="shared" si="265"/>
        <v>lx</v>
      </c>
      <c r="W1390" t="str">
        <f t="shared" si="266"/>
        <v>bk</v>
      </c>
      <c r="X1390" t="str">
        <f t="shared" si="267"/>
        <v>ho</v>
      </c>
      <c r="Y1390" t="str">
        <f t="shared" si="268"/>
        <v>b</v>
      </c>
      <c r="AA1390" t="str">
        <f t="shared" si="259"/>
        <v>const W1900PiggottArkansasINF675= L.marker([36.38258,-91.49528], {icon: dp_lx}).bindPopup('Piggott, Arkansas&lt;br&gt;&lt;span style=font-size:11px&gt;White 1900-44&lt;/span&gt;&lt;br&gt;INF675 non-DASS').addTo(W1900);</v>
      </c>
      <c r="AG1390" t="s">
        <v>9090</v>
      </c>
      <c r="BL1390" t="s">
        <v>6338</v>
      </c>
    </row>
    <row r="1391" spans="1:64">
      <c r="A1391" s="30" t="s">
        <v>5326</v>
      </c>
      <c r="B1391" s="31" t="s">
        <v>1400</v>
      </c>
      <c r="C1391" s="31"/>
      <c r="D1391" t="s">
        <v>3937</v>
      </c>
      <c r="F1391" s="46" t="s">
        <v>1401</v>
      </c>
      <c r="G1391" s="31" t="s">
        <v>5298</v>
      </c>
      <c r="H1391" s="31"/>
      <c r="I1391" s="51">
        <v>-89.421360000000007</v>
      </c>
      <c r="J1391" s="51">
        <v>34.47419</v>
      </c>
      <c r="K1391" s="32"/>
      <c r="L1391" s="32"/>
      <c r="M1391" s="32"/>
      <c r="N1391" t="str">
        <f t="shared" si="261"/>
        <v>Belgreen, Alabama&lt;br&gt;&lt;span style=font-size:11px&gt;White 1900-44&lt;/span&gt;&lt;br&gt;INF365 non-DASS</v>
      </c>
      <c r="O1391" t="str">
        <f t="shared" si="262"/>
        <v>W1900BelgreenAlabamaINF365</v>
      </c>
      <c r="R1391" t="str">
        <f t="shared" si="263"/>
        <v>dp</v>
      </c>
      <c r="S1391" t="str">
        <f t="shared" si="264"/>
        <v>ar</v>
      </c>
      <c r="T1391" t="str">
        <f t="shared" si="260"/>
        <v>r0</v>
      </c>
      <c r="U1391" t="str">
        <f>IF(M1391="consonant",#REF!,"")</f>
        <v/>
      </c>
      <c r="V1391" t="str">
        <f t="shared" si="265"/>
        <v>lx</v>
      </c>
      <c r="W1391" t="str">
        <f t="shared" si="266"/>
        <v>bk</v>
      </c>
      <c r="X1391" t="str">
        <f t="shared" si="267"/>
        <v>ho</v>
      </c>
      <c r="Y1391" t="str">
        <f t="shared" si="268"/>
        <v>b</v>
      </c>
      <c r="AA1391" t="str">
        <f t="shared" si="259"/>
        <v>const W1900BelgreenAlabamaINF365= L.marker([34.47419,-89.42136], {icon: dp_lx}).bindPopup('Belgreen, Alabama&lt;br&gt;&lt;span style=font-size:11px&gt;White 1900-44&lt;/span&gt;&lt;br&gt;INF365 non-DASS').addTo(W1900);</v>
      </c>
      <c r="AG1391" t="s">
        <v>9091</v>
      </c>
      <c r="BL1391" t="s">
        <v>6339</v>
      </c>
    </row>
    <row r="1392" spans="1:64">
      <c r="A1392" s="30" t="s">
        <v>5326</v>
      </c>
      <c r="B1392" s="31" t="s">
        <v>1878</v>
      </c>
      <c r="C1392" s="31"/>
      <c r="D1392" t="s">
        <v>3937</v>
      </c>
      <c r="F1392" s="46" t="s">
        <v>1492</v>
      </c>
      <c r="G1392" s="31" t="s">
        <v>5293</v>
      </c>
      <c r="H1392" s="31"/>
      <c r="I1392" s="51">
        <v>-92.606399999999994</v>
      </c>
      <c r="J1392" s="51">
        <v>29.344439999999999</v>
      </c>
      <c r="K1392" s="32"/>
      <c r="L1392" s="32"/>
      <c r="M1392" s="32"/>
      <c r="N1392" t="str">
        <f t="shared" si="261"/>
        <v>Boothville, Louisiana&lt;br&gt;&lt;span style=font-size:11px&gt;White 1900-44&lt;/span&gt;&lt;br&gt;INF648 non-DASS</v>
      </c>
      <c r="O1392" t="str">
        <f t="shared" si="262"/>
        <v>W1900BoothvilleLouisianaINF648</v>
      </c>
      <c r="R1392" t="str">
        <f t="shared" si="263"/>
        <v>dp</v>
      </c>
      <c r="S1392" t="str">
        <f t="shared" si="264"/>
        <v>ar</v>
      </c>
      <c r="T1392" t="str">
        <f t="shared" si="260"/>
        <v>r0</v>
      </c>
      <c r="U1392" t="str">
        <f>IF(M1392="consonant",#REF!,"")</f>
        <v/>
      </c>
      <c r="V1392" t="str">
        <f t="shared" si="265"/>
        <v>lx</v>
      </c>
      <c r="W1392" t="str">
        <f t="shared" si="266"/>
        <v>bk</v>
      </c>
      <c r="X1392" t="str">
        <f t="shared" si="267"/>
        <v>ho</v>
      </c>
      <c r="Y1392" t="str">
        <f t="shared" si="268"/>
        <v>b</v>
      </c>
      <c r="AA1392" t="str">
        <f t="shared" si="259"/>
        <v>const W1900BoothvilleLouisianaINF648= L.marker([29.34444,-92.6064], {icon: dp_lx}).bindPopup('Boothville, Louisiana&lt;br&gt;&lt;span style=font-size:11px&gt;White 1900-44&lt;/span&gt;&lt;br&gt;INF648 non-DASS').addTo(W1900);</v>
      </c>
      <c r="AG1392" t="s">
        <v>9092</v>
      </c>
      <c r="BL1392" t="s">
        <v>6340</v>
      </c>
    </row>
    <row r="1393" spans="1:64">
      <c r="A1393" s="30" t="s">
        <v>5326</v>
      </c>
      <c r="B1393" s="31" t="s">
        <v>1934</v>
      </c>
      <c r="C1393" s="31"/>
      <c r="D1393" t="s">
        <v>3937</v>
      </c>
      <c r="F1393" s="46" t="s">
        <v>1935</v>
      </c>
      <c r="G1393" s="31" t="s">
        <v>5293</v>
      </c>
      <c r="H1393" s="31"/>
      <c r="I1393" s="51">
        <v>-83.244489999999999</v>
      </c>
      <c r="J1393" s="51">
        <v>32.934989999999999</v>
      </c>
      <c r="K1393" s="32"/>
      <c r="L1393" s="32"/>
      <c r="M1393" s="32"/>
      <c r="N1393" t="str">
        <f t="shared" si="261"/>
        <v>Spearsville, Louisiana&lt;br&gt;&lt;span style=font-size:11px&gt;White 1900-44&lt;/span&gt;&lt;br&gt;INF765 non-DASS</v>
      </c>
      <c r="O1393" t="str">
        <f t="shared" si="262"/>
        <v>W1900SpearsvilleLouisianaINF765</v>
      </c>
      <c r="R1393" t="str">
        <f t="shared" si="263"/>
        <v>dp</v>
      </c>
      <c r="S1393" t="str">
        <f t="shared" si="264"/>
        <v>ar</v>
      </c>
      <c r="T1393" t="str">
        <f t="shared" si="260"/>
        <v>r0</v>
      </c>
      <c r="U1393" t="str">
        <f>IF(M1393="consonant",#REF!,"")</f>
        <v/>
      </c>
      <c r="V1393" t="str">
        <f t="shared" si="265"/>
        <v>lx</v>
      </c>
      <c r="W1393" t="str">
        <f t="shared" si="266"/>
        <v>bk</v>
      </c>
      <c r="X1393" t="str">
        <f t="shared" si="267"/>
        <v>ho</v>
      </c>
      <c r="Y1393" t="str">
        <f t="shared" si="268"/>
        <v>b</v>
      </c>
      <c r="AA1393" t="str">
        <f t="shared" si="259"/>
        <v>const W1900SpearsvilleLouisianaINF765= L.marker([32.93499,-83.24449], {icon: dp_lx}).bindPopup('Spearsville, Louisiana&lt;br&gt;&lt;span style=font-size:11px&gt;White 1900-44&lt;/span&gt;&lt;br&gt;INF765 non-DASS').addTo(W1900);</v>
      </c>
      <c r="AG1393" t="s">
        <v>9093</v>
      </c>
      <c r="BL1393" t="s">
        <v>6341</v>
      </c>
    </row>
    <row r="1394" spans="1:64">
      <c r="A1394" s="30" t="s">
        <v>5326</v>
      </c>
      <c r="B1394" s="31" t="s">
        <v>1279</v>
      </c>
      <c r="C1394" s="31"/>
      <c r="D1394" t="s">
        <v>3937</v>
      </c>
      <c r="F1394" s="46" t="s">
        <v>1281</v>
      </c>
      <c r="G1394" s="31" t="s">
        <v>904</v>
      </c>
      <c r="H1394" s="31"/>
      <c r="I1394" s="51">
        <v>-82.358379999999997</v>
      </c>
      <c r="J1394" s="51">
        <v>36.027389999999997</v>
      </c>
      <c r="K1394" s="32"/>
      <c r="L1394" s="32"/>
      <c r="M1394" s="32"/>
      <c r="N1394" t="str">
        <f t="shared" si="261"/>
        <v>Rankin, Tennessee&lt;br&gt;&lt;span style=font-size:11px&gt;White 1900-44&lt;/span&gt;&lt;br&gt;INF018 non-DASS</v>
      </c>
      <c r="O1394" t="str">
        <f t="shared" si="262"/>
        <v>W1900RankinTennesseeINF018</v>
      </c>
      <c r="R1394" t="str">
        <f t="shared" si="263"/>
        <v>dp</v>
      </c>
      <c r="S1394" t="str">
        <f t="shared" si="264"/>
        <v>ar</v>
      </c>
      <c r="T1394" t="str">
        <f t="shared" si="260"/>
        <v>r0</v>
      </c>
      <c r="U1394" t="str">
        <f>IF(M1394="consonant",#REF!,"")</f>
        <v/>
      </c>
      <c r="V1394" t="str">
        <f t="shared" si="265"/>
        <v>lx</v>
      </c>
      <c r="W1394" t="str">
        <f t="shared" si="266"/>
        <v>bk</v>
      </c>
      <c r="X1394" t="str">
        <f t="shared" si="267"/>
        <v>ho</v>
      </c>
      <c r="Y1394" t="str">
        <f t="shared" si="268"/>
        <v>b</v>
      </c>
      <c r="AA1394" t="str">
        <f t="shared" si="259"/>
        <v>const W1900RankinTennesseeINF018= L.marker([36.02739,-82.35838], {icon: dp_lx}).bindPopup('Rankin, Tennessee&lt;br&gt;&lt;span style=font-size:11px&gt;White 1900-44&lt;/span&gt;&lt;br&gt;INF018 non-DASS').addTo(W1900);</v>
      </c>
      <c r="AG1394" t="s">
        <v>9094</v>
      </c>
      <c r="BL1394" t="s">
        <v>6342</v>
      </c>
    </row>
    <row r="1395" spans="1:64">
      <c r="A1395" s="30" t="s">
        <v>5326</v>
      </c>
      <c r="B1395" s="31" t="s">
        <v>1706</v>
      </c>
      <c r="C1395" s="31"/>
      <c r="D1395" t="s">
        <v>3937</v>
      </c>
      <c r="F1395" s="46" t="s">
        <v>1708</v>
      </c>
      <c r="G1395" s="31" t="s">
        <v>5289</v>
      </c>
      <c r="H1395" s="31"/>
      <c r="I1395" s="51">
        <v>-87.621420000000001</v>
      </c>
      <c r="J1395" s="51">
        <v>31.211379999999998</v>
      </c>
      <c r="K1395" s="32"/>
      <c r="L1395" s="32"/>
      <c r="M1395" s="32"/>
      <c r="N1395" t="str">
        <f t="shared" si="261"/>
        <v>Waycross, Georgia&lt;br&gt;&lt;span style=font-size:11px&gt;White 1900-44&lt;/span&gt;&lt;br&gt;INF199A non-DASS</v>
      </c>
      <c r="O1395" t="str">
        <f t="shared" si="262"/>
        <v>W1900WaycrossGeorgiaINF199A</v>
      </c>
      <c r="R1395" t="str">
        <f t="shared" si="263"/>
        <v>dp</v>
      </c>
      <c r="S1395" t="str">
        <f t="shared" si="264"/>
        <v>ar</v>
      </c>
      <c r="T1395" t="str">
        <f t="shared" si="260"/>
        <v>r0</v>
      </c>
      <c r="U1395" t="str">
        <f>IF(M1395="consonant",#REF!,"")</f>
        <v/>
      </c>
      <c r="V1395" t="str">
        <f t="shared" si="265"/>
        <v>lx</v>
      </c>
      <c r="W1395" t="str">
        <f t="shared" si="266"/>
        <v>bk</v>
      </c>
      <c r="X1395" t="str">
        <f t="shared" si="267"/>
        <v>ho</v>
      </c>
      <c r="Y1395" t="str">
        <f t="shared" si="268"/>
        <v>b</v>
      </c>
      <c r="AA1395" t="str">
        <f t="shared" si="259"/>
        <v>const W1900WaycrossGeorgiaINF199A= L.marker([31.21138,-87.62142], {icon: dp_lx}).bindPopup('Waycross, Georgia&lt;br&gt;&lt;span style=font-size:11px&gt;White 1900-44&lt;/span&gt;&lt;br&gt;INF199A non-DASS').addTo(W1900);</v>
      </c>
      <c r="AG1395" t="s">
        <v>9095</v>
      </c>
      <c r="BL1395" t="s">
        <v>6343</v>
      </c>
    </row>
    <row r="1396" spans="1:64">
      <c r="A1396" s="30" t="s">
        <v>5326</v>
      </c>
      <c r="B1396" s="31" t="s">
        <v>1940</v>
      </c>
      <c r="C1396" s="31"/>
      <c r="D1396" t="s">
        <v>3937</v>
      </c>
      <c r="F1396" s="46" t="s">
        <v>1942</v>
      </c>
      <c r="G1396" s="31" t="s">
        <v>5293</v>
      </c>
      <c r="H1396" s="31"/>
      <c r="I1396" s="51">
        <v>-84.550280000000001</v>
      </c>
      <c r="J1396" s="51">
        <v>31.76971</v>
      </c>
      <c r="K1396" s="32"/>
      <c r="L1396" s="32"/>
      <c r="M1396" s="32"/>
      <c r="N1396" t="str">
        <f t="shared" si="261"/>
        <v>Harrisonburg, Louisiana&lt;br&gt;&lt;span style=font-size:11px&gt;White 1900-44&lt;/span&gt;&lt;br&gt;INF801 non-DASS</v>
      </c>
      <c r="O1396" t="str">
        <f t="shared" si="262"/>
        <v>W1900HarrisonburgLouisianaINF801</v>
      </c>
      <c r="R1396" t="str">
        <f t="shared" si="263"/>
        <v>dp</v>
      </c>
      <c r="S1396" t="str">
        <f t="shared" si="264"/>
        <v>ar</v>
      </c>
      <c r="T1396" t="str">
        <f t="shared" si="260"/>
        <v>r0</v>
      </c>
      <c r="U1396" t="str">
        <f>IF(M1396="consonant",#REF!,"")</f>
        <v/>
      </c>
      <c r="V1396" t="str">
        <f t="shared" si="265"/>
        <v>lx</v>
      </c>
      <c r="W1396" t="str">
        <f t="shared" si="266"/>
        <v>bk</v>
      </c>
      <c r="X1396" t="str">
        <f t="shared" si="267"/>
        <v>ho</v>
      </c>
      <c r="Y1396" t="str">
        <f t="shared" si="268"/>
        <v>b</v>
      </c>
      <c r="AA1396" t="str">
        <f t="shared" si="259"/>
        <v>const W1900HarrisonburgLouisianaINF801= L.marker([31.76971,-84.55028], {icon: dp_lx}).bindPopup('Harrisonburg, Louisiana&lt;br&gt;&lt;span style=font-size:11px&gt;White 1900-44&lt;/span&gt;&lt;br&gt;INF801 non-DASS').addTo(W1900);</v>
      </c>
      <c r="AG1396" t="s">
        <v>9096</v>
      </c>
      <c r="BL1396" t="s">
        <v>6344</v>
      </c>
    </row>
    <row r="1397" spans="1:64">
      <c r="A1397" s="30" t="s">
        <v>5326</v>
      </c>
      <c r="B1397" s="31" t="s">
        <v>1421</v>
      </c>
      <c r="C1397" s="31"/>
      <c r="D1397" t="s">
        <v>3937</v>
      </c>
      <c r="F1397" s="46" t="s">
        <v>1422</v>
      </c>
      <c r="G1397" s="31" t="s">
        <v>5298</v>
      </c>
      <c r="H1397" s="31"/>
      <c r="I1397" s="51">
        <v>-88.390910000000005</v>
      </c>
      <c r="J1397" s="51">
        <v>32.65184</v>
      </c>
      <c r="K1397" s="32"/>
      <c r="L1397" s="32"/>
      <c r="M1397" s="32"/>
      <c r="N1397" t="str">
        <f t="shared" si="261"/>
        <v>Opelika, Alabama&lt;br&gt;&lt;span style=font-size:11px&gt;White 1900-44&lt;/span&gt;&lt;br&gt;INF411 non-DASS</v>
      </c>
      <c r="O1397" t="str">
        <f t="shared" si="262"/>
        <v>W1900OpelikaAlabamaINF411</v>
      </c>
      <c r="R1397" t="str">
        <f t="shared" si="263"/>
        <v>dp</v>
      </c>
      <c r="S1397" t="str">
        <f t="shared" si="264"/>
        <v>ar</v>
      </c>
      <c r="T1397" t="str">
        <f t="shared" si="260"/>
        <v>r0</v>
      </c>
      <c r="U1397" t="str">
        <f>IF(M1397="consonant",#REF!,"")</f>
        <v/>
      </c>
      <c r="V1397" t="str">
        <f t="shared" si="265"/>
        <v>lx</v>
      </c>
      <c r="W1397" t="str">
        <f t="shared" si="266"/>
        <v>bk</v>
      </c>
      <c r="X1397" t="str">
        <f t="shared" si="267"/>
        <v>ho</v>
      </c>
      <c r="Y1397" t="str">
        <f t="shared" si="268"/>
        <v>b</v>
      </c>
      <c r="AA1397" t="str">
        <f t="shared" ref="AA1397:AA1460" si="269">IF(OR(R1397="",V1397=""),"",IF(I1397="","","const "&amp;O1397&amp;"= L.marker(["&amp;J1397&amp;","&amp;I1397&amp;"], {icon: "&amp;R1397&amp;"_"&amp;V1397&amp;"}).bindPopup('"&amp;N1397&amp;"').addTo("&amp;A1397&amp;");"))</f>
        <v>const W1900OpelikaAlabamaINF411= L.marker([32.65184,-88.39091], {icon: dp_lx}).bindPopup('Opelika, Alabama&lt;br&gt;&lt;span style=font-size:11px&gt;White 1900-44&lt;/span&gt;&lt;br&gt;INF411 non-DASS').addTo(W1900);</v>
      </c>
      <c r="AG1397" t="s">
        <v>9097</v>
      </c>
      <c r="BL1397" t="s">
        <v>6345</v>
      </c>
    </row>
    <row r="1398" spans="1:64">
      <c r="A1398" s="30" t="s">
        <v>5326</v>
      </c>
      <c r="B1398" s="31" t="s">
        <v>1428</v>
      </c>
      <c r="C1398" s="31"/>
      <c r="D1398" t="s">
        <v>3937</v>
      </c>
      <c r="F1398" s="46" t="s">
        <v>117</v>
      </c>
      <c r="G1398" s="31" t="s">
        <v>5298</v>
      </c>
      <c r="H1398" s="31"/>
      <c r="I1398" s="51">
        <v>-85.650369999999995</v>
      </c>
      <c r="J1398" s="51">
        <v>31.78285</v>
      </c>
      <c r="K1398" s="32"/>
      <c r="L1398" s="32"/>
      <c r="M1398" s="32"/>
      <c r="N1398" t="str">
        <f t="shared" si="261"/>
        <v>Louisville, Alabama&lt;br&gt;&lt;span style=font-size:11px&gt;White 1900-44&lt;/span&gt;&lt;br&gt;INF423 non-DASS</v>
      </c>
      <c r="O1398" t="str">
        <f t="shared" si="262"/>
        <v>W1900LouisvilleAlabamaINF423</v>
      </c>
      <c r="R1398" t="str">
        <f t="shared" si="263"/>
        <v>dp</v>
      </c>
      <c r="S1398" t="str">
        <f t="shared" si="264"/>
        <v>ar</v>
      </c>
      <c r="T1398" t="str">
        <f t="shared" ref="T1398:T1461" si="270">IF(M1398="rhot","",IF(M1398="AAE_7R","r7",IF(AND(D1398="(Labov et al, 2003)",M1398="W"),"r3","r0")))</f>
        <v>r0</v>
      </c>
      <c r="U1398" t="str">
        <f>IF(M1398="consonant",#REF!,"")</f>
        <v/>
      </c>
      <c r="V1398" t="str">
        <f t="shared" si="265"/>
        <v>lx</v>
      </c>
      <c r="W1398" t="str">
        <f t="shared" si="266"/>
        <v>bk</v>
      </c>
      <c r="X1398" t="str">
        <f t="shared" si="267"/>
        <v>ho</v>
      </c>
      <c r="Y1398" t="str">
        <f t="shared" si="268"/>
        <v>b</v>
      </c>
      <c r="AA1398" t="str">
        <f t="shared" si="269"/>
        <v>const W1900LouisvilleAlabamaINF423= L.marker([31.78285,-85.65037], {icon: dp_lx}).bindPopup('Louisville, Alabama&lt;br&gt;&lt;span style=font-size:11px&gt;White 1900-44&lt;/span&gt;&lt;br&gt;INF423 non-DASS').addTo(W1900);</v>
      </c>
      <c r="AG1398" t="s">
        <v>9098</v>
      </c>
      <c r="BL1398" t="s">
        <v>6346</v>
      </c>
    </row>
    <row r="1399" spans="1:64">
      <c r="A1399" s="30" t="s">
        <v>5326</v>
      </c>
      <c r="B1399" s="31" t="s">
        <v>1826</v>
      </c>
      <c r="C1399" s="31"/>
      <c r="D1399" t="s">
        <v>3937</v>
      </c>
      <c r="F1399" s="46" t="s">
        <v>1827</v>
      </c>
      <c r="G1399" s="31" t="s">
        <v>5304</v>
      </c>
      <c r="H1399" s="31"/>
      <c r="I1399" s="51">
        <v>-85.588750000000005</v>
      </c>
      <c r="J1399" s="51">
        <v>30.167739999999998</v>
      </c>
      <c r="K1399" s="32"/>
      <c r="L1399" s="32"/>
      <c r="M1399" s="32"/>
      <c r="N1399" t="str">
        <f t="shared" si="261"/>
        <v>Panama City, Florida&lt;br&gt;&lt;span style=font-size:11px&gt;White 1900-44&lt;/span&gt;&lt;br&gt;INF458 non-DASS</v>
      </c>
      <c r="O1399" t="str">
        <f t="shared" si="262"/>
        <v>W1900PanamaCityFloridaINF458</v>
      </c>
      <c r="R1399" t="str">
        <f t="shared" si="263"/>
        <v>dp</v>
      </c>
      <c r="S1399" t="str">
        <f t="shared" si="264"/>
        <v>ar</v>
      </c>
      <c r="T1399" t="str">
        <f t="shared" si="270"/>
        <v>r0</v>
      </c>
      <c r="U1399" t="str">
        <f>IF(M1399="consonant",#REF!,"")</f>
        <v/>
      </c>
      <c r="V1399" t="str">
        <f t="shared" si="265"/>
        <v>lx</v>
      </c>
      <c r="W1399" t="str">
        <f t="shared" si="266"/>
        <v>bk</v>
      </c>
      <c r="X1399" t="str">
        <f t="shared" si="267"/>
        <v>ho</v>
      </c>
      <c r="Y1399" t="str">
        <f t="shared" si="268"/>
        <v>b</v>
      </c>
      <c r="AA1399" t="str">
        <f t="shared" si="269"/>
        <v>const W1900PanamaCityFloridaINF458= L.marker([30.16774,-85.58875], {icon: dp_lx}).bindPopup('Panama City, Florida&lt;br&gt;&lt;span style=font-size:11px&gt;White 1900-44&lt;/span&gt;&lt;br&gt;INF458 non-DASS').addTo(W1900);</v>
      </c>
      <c r="AG1399" t="s">
        <v>9099</v>
      </c>
      <c r="BL1399" t="s">
        <v>6347</v>
      </c>
    </row>
    <row r="1400" spans="1:64">
      <c r="A1400" s="30" t="s">
        <v>5326</v>
      </c>
      <c r="B1400" s="31" t="s">
        <v>1440</v>
      </c>
      <c r="C1400" s="31"/>
      <c r="D1400" t="s">
        <v>3937</v>
      </c>
      <c r="F1400" s="46" t="s">
        <v>1441</v>
      </c>
      <c r="G1400" s="31" t="s">
        <v>5304</v>
      </c>
      <c r="H1400" s="31"/>
      <c r="I1400" s="51">
        <v>-90.329400000000007</v>
      </c>
      <c r="J1400" s="51">
        <v>30.631910000000001</v>
      </c>
      <c r="K1400" s="32"/>
      <c r="L1400" s="32"/>
      <c r="M1400" s="32"/>
      <c r="N1400" t="str">
        <f t="shared" si="261"/>
        <v>Wausau, Florida&lt;br&gt;&lt;span style=font-size:11px&gt;White 1900-44&lt;/span&gt;&lt;br&gt;INF461 non-DASS</v>
      </c>
      <c r="O1400" t="str">
        <f t="shared" si="262"/>
        <v>W1900WausauFloridaINF461</v>
      </c>
      <c r="R1400" t="str">
        <f t="shared" si="263"/>
        <v>dp</v>
      </c>
      <c r="S1400" t="str">
        <f t="shared" si="264"/>
        <v>ar</v>
      </c>
      <c r="T1400" t="str">
        <f t="shared" si="270"/>
        <v>r0</v>
      </c>
      <c r="U1400" t="str">
        <f>IF(M1400="consonant",#REF!,"")</f>
        <v/>
      </c>
      <c r="V1400" t="str">
        <f t="shared" si="265"/>
        <v>lx</v>
      </c>
      <c r="W1400" t="str">
        <f t="shared" si="266"/>
        <v>bk</v>
      </c>
      <c r="X1400" t="str">
        <f t="shared" si="267"/>
        <v>ho</v>
      </c>
      <c r="Y1400" t="str">
        <f t="shared" si="268"/>
        <v>b</v>
      </c>
      <c r="AA1400" t="str">
        <f t="shared" si="269"/>
        <v>const W1900WausauFloridaINF461= L.marker([30.63191,-90.3294], {icon: dp_lx}).bindPopup('Wausau, Florida&lt;br&gt;&lt;span style=font-size:11px&gt;White 1900-44&lt;/span&gt;&lt;br&gt;INF461 non-DASS').addTo(W1900);</v>
      </c>
      <c r="AG1400" t="s">
        <v>9100</v>
      </c>
      <c r="BL1400" t="s">
        <v>6348</v>
      </c>
    </row>
    <row r="1401" spans="1:64">
      <c r="A1401" s="30" t="s">
        <v>5326</v>
      </c>
      <c r="B1401" s="31" t="s">
        <v>1576</v>
      </c>
      <c r="C1401" s="31"/>
      <c r="D1401" t="s">
        <v>3937</v>
      </c>
      <c r="F1401" s="46" t="s">
        <v>1575</v>
      </c>
      <c r="G1401" s="31" t="s">
        <v>5294</v>
      </c>
      <c r="H1401" s="31"/>
      <c r="I1401" s="51">
        <v>-97.495459999999994</v>
      </c>
      <c r="J1401" s="51">
        <v>28.80547</v>
      </c>
      <c r="K1401" s="32"/>
      <c r="L1401" s="32"/>
      <c r="M1401" s="32"/>
      <c r="N1401" t="str">
        <f t="shared" si="261"/>
        <v>Victoria, Texas&lt;br&gt;&lt;span style=font-size:11px&gt;White 1900-44&lt;/span&gt;&lt;br&gt;INF877 non-DASS</v>
      </c>
      <c r="O1401" t="str">
        <f t="shared" si="262"/>
        <v>W1900VictoriaTexasINF877</v>
      </c>
      <c r="R1401" t="str">
        <f t="shared" si="263"/>
        <v>dp</v>
      </c>
      <c r="S1401" t="str">
        <f t="shared" si="264"/>
        <v>ar</v>
      </c>
      <c r="T1401" t="str">
        <f t="shared" si="270"/>
        <v>r0</v>
      </c>
      <c r="U1401" t="str">
        <f>IF(M1401="consonant",#REF!,"")</f>
        <v/>
      </c>
      <c r="V1401" t="str">
        <f t="shared" si="265"/>
        <v>lx</v>
      </c>
      <c r="W1401" t="str">
        <f t="shared" si="266"/>
        <v>bk</v>
      </c>
      <c r="X1401" t="str">
        <f t="shared" si="267"/>
        <v>ho</v>
      </c>
      <c r="Y1401" t="str">
        <f t="shared" si="268"/>
        <v>b</v>
      </c>
      <c r="AA1401" t="str">
        <f t="shared" si="269"/>
        <v>const W1900VictoriaTexasINF877= L.marker([28.80547,-97.49546], {icon: dp_lx}).bindPopup('Victoria, Texas&lt;br&gt;&lt;span style=font-size:11px&gt;White 1900-44&lt;/span&gt;&lt;br&gt;INF877 non-DASS').addTo(W1900);</v>
      </c>
      <c r="AG1401" t="s">
        <v>9101</v>
      </c>
      <c r="BL1401" t="s">
        <v>6349</v>
      </c>
    </row>
    <row r="1402" spans="1:64">
      <c r="A1402" s="30" t="s">
        <v>5326</v>
      </c>
      <c r="B1402" s="31" t="s">
        <v>1430</v>
      </c>
      <c r="C1402" s="31"/>
      <c r="D1402" t="s">
        <v>3937</v>
      </c>
      <c r="F1402" s="46" t="s">
        <v>1431</v>
      </c>
      <c r="G1402" s="31" t="s">
        <v>5298</v>
      </c>
      <c r="H1402" s="31"/>
      <c r="I1402" s="51">
        <v>-90.705039999999997</v>
      </c>
      <c r="J1402" s="51">
        <v>31.187190000000001</v>
      </c>
      <c r="K1402" s="32"/>
      <c r="L1402" s="32"/>
      <c r="M1402" s="32"/>
      <c r="N1402" t="str">
        <f t="shared" si="261"/>
        <v>Ashford, Alabama&lt;br&gt;&lt;span style=font-size:11px&gt;White 1900-44&lt;/span&gt;&lt;br&gt;INF429 non-DASS</v>
      </c>
      <c r="O1402" t="str">
        <f t="shared" si="262"/>
        <v>W1900AshfordAlabamaINF429</v>
      </c>
      <c r="R1402" t="str">
        <f t="shared" si="263"/>
        <v>dp</v>
      </c>
      <c r="S1402" t="str">
        <f t="shared" si="264"/>
        <v>ar</v>
      </c>
      <c r="T1402" t="str">
        <f t="shared" si="270"/>
        <v>r0</v>
      </c>
      <c r="U1402" t="str">
        <f>IF(M1402="consonant",#REF!,"")</f>
        <v/>
      </c>
      <c r="V1402" t="str">
        <f t="shared" si="265"/>
        <v>lx</v>
      </c>
      <c r="W1402" t="str">
        <f t="shared" si="266"/>
        <v>bk</v>
      </c>
      <c r="X1402" t="str">
        <f t="shared" si="267"/>
        <v>ho</v>
      </c>
      <c r="Y1402" t="str">
        <f t="shared" si="268"/>
        <v>b</v>
      </c>
      <c r="AA1402" t="str">
        <f t="shared" si="269"/>
        <v>const W1900AshfordAlabamaINF429= L.marker([31.18719,-90.70504], {icon: dp_lx}).bindPopup('Ashford, Alabama&lt;br&gt;&lt;span style=font-size:11px&gt;White 1900-44&lt;/span&gt;&lt;br&gt;INF429 non-DASS').addTo(W1900);</v>
      </c>
      <c r="AG1402" t="s">
        <v>9102</v>
      </c>
      <c r="BL1402" t="s">
        <v>6350</v>
      </c>
    </row>
    <row r="1403" spans="1:64">
      <c r="A1403" s="30" t="s">
        <v>5326</v>
      </c>
      <c r="B1403" s="31" t="s">
        <v>1509</v>
      </c>
      <c r="C1403" s="31"/>
      <c r="D1403" t="s">
        <v>3937</v>
      </c>
      <c r="F1403" s="46" t="s">
        <v>1510</v>
      </c>
      <c r="G1403" s="31" t="s">
        <v>2751</v>
      </c>
      <c r="H1403" s="31"/>
      <c r="I1403" s="51">
        <v>-93.393789999999996</v>
      </c>
      <c r="J1403" s="51">
        <v>35.835700000000003</v>
      </c>
      <c r="K1403" s="32"/>
      <c r="L1403" s="32"/>
      <c r="M1403" s="32"/>
      <c r="N1403" t="str">
        <f t="shared" si="261"/>
        <v>Jonesboro, Arkansas&lt;br&gt;&lt;span style=font-size:11px&gt;White 1900-44&lt;/span&gt;&lt;br&gt;INF680 non-DASS</v>
      </c>
      <c r="O1403" t="str">
        <f t="shared" si="262"/>
        <v>W1900JonesboroArkansasINF680</v>
      </c>
      <c r="R1403" t="str">
        <f t="shared" si="263"/>
        <v>dp</v>
      </c>
      <c r="S1403" t="str">
        <f t="shared" si="264"/>
        <v>ar</v>
      </c>
      <c r="T1403" t="str">
        <f t="shared" si="270"/>
        <v>r0</v>
      </c>
      <c r="U1403" t="str">
        <f>IF(M1403="consonant",#REF!,"")</f>
        <v/>
      </c>
      <c r="V1403" t="str">
        <f t="shared" si="265"/>
        <v>lx</v>
      </c>
      <c r="W1403" t="str">
        <f t="shared" si="266"/>
        <v>bk</v>
      </c>
      <c r="X1403" t="str">
        <f t="shared" si="267"/>
        <v>ho</v>
      </c>
      <c r="Y1403" t="str">
        <f t="shared" si="268"/>
        <v>b</v>
      </c>
      <c r="AA1403" t="str">
        <f t="shared" si="269"/>
        <v>const W1900JonesboroArkansasINF680= L.marker([35.8357,-93.39379], {icon: dp_lx}).bindPopup('Jonesboro, Arkansas&lt;br&gt;&lt;span style=font-size:11px&gt;White 1900-44&lt;/span&gt;&lt;br&gt;INF680 non-DASS').addTo(W1900);</v>
      </c>
      <c r="AG1403" t="s">
        <v>9103</v>
      </c>
      <c r="BL1403" t="s">
        <v>6351</v>
      </c>
    </row>
    <row r="1404" spans="1:64">
      <c r="A1404" s="30" t="s">
        <v>5326</v>
      </c>
      <c r="B1404" s="31" t="s">
        <v>1522</v>
      </c>
      <c r="C1404" s="31"/>
      <c r="D1404" t="s">
        <v>3937</v>
      </c>
      <c r="F1404" s="46" t="s">
        <v>1524</v>
      </c>
      <c r="G1404" s="31" t="s">
        <v>2751</v>
      </c>
      <c r="H1404" s="31"/>
      <c r="I1404" s="51">
        <v>-91.281689999999998</v>
      </c>
      <c r="J1404" s="51">
        <v>35.05621</v>
      </c>
      <c r="K1404" s="32"/>
      <c r="L1404" s="32"/>
      <c r="M1404" s="32"/>
      <c r="N1404" t="str">
        <f t="shared" si="261"/>
        <v>Danville, Arkansas&lt;br&gt;&lt;span style=font-size:11px&gt;White 1900-44&lt;/span&gt;&lt;br&gt;INF729 non-DASS</v>
      </c>
      <c r="O1404" t="str">
        <f t="shared" si="262"/>
        <v>W1900DanvilleArkansasINF729</v>
      </c>
      <c r="R1404" t="str">
        <f t="shared" si="263"/>
        <v>dp</v>
      </c>
      <c r="S1404" t="str">
        <f t="shared" si="264"/>
        <v>ar</v>
      </c>
      <c r="T1404" t="str">
        <f t="shared" si="270"/>
        <v>r0</v>
      </c>
      <c r="U1404" t="str">
        <f>IF(M1404="consonant",#REF!,"")</f>
        <v/>
      </c>
      <c r="V1404" t="str">
        <f t="shared" si="265"/>
        <v>lx</v>
      </c>
      <c r="W1404" t="str">
        <f t="shared" si="266"/>
        <v>bk</v>
      </c>
      <c r="X1404" t="str">
        <f t="shared" si="267"/>
        <v>ho</v>
      </c>
      <c r="Y1404" t="str">
        <f t="shared" si="268"/>
        <v>b</v>
      </c>
      <c r="AA1404" t="str">
        <f t="shared" si="269"/>
        <v>const W1900DanvilleArkansasINF729= L.marker([35.05621,-91.28169], {icon: dp_lx}).bindPopup('Danville, Arkansas&lt;br&gt;&lt;span style=font-size:11px&gt;White 1900-44&lt;/span&gt;&lt;br&gt;INF729 non-DASS').addTo(W1900);</v>
      </c>
      <c r="AG1404" t="s">
        <v>9104</v>
      </c>
      <c r="BL1404" t="s">
        <v>6352</v>
      </c>
    </row>
    <row r="1405" spans="1:64">
      <c r="A1405" s="30" t="s">
        <v>5326</v>
      </c>
      <c r="B1405" s="31" t="s">
        <v>1537</v>
      </c>
      <c r="C1405" s="31"/>
      <c r="D1405" t="s">
        <v>3937</v>
      </c>
      <c r="F1405" s="46" t="s">
        <v>1539</v>
      </c>
      <c r="G1405" s="31" t="s">
        <v>2751</v>
      </c>
      <c r="H1405" s="31"/>
      <c r="I1405" s="51">
        <v>-94.656009999999995</v>
      </c>
      <c r="J1405" s="51">
        <v>33.331029999999998</v>
      </c>
      <c r="K1405" s="32"/>
      <c r="L1405" s="32"/>
      <c r="M1405" s="32"/>
      <c r="N1405" t="str">
        <f t="shared" si="261"/>
        <v>Lake Village, Arkansas&lt;br&gt;&lt;span style=font-size:11px&gt;White 1900-44&lt;/span&gt;&lt;br&gt;INF755 non-DASS</v>
      </c>
      <c r="O1405" t="str">
        <f t="shared" si="262"/>
        <v>W1900LakeVillageArkansasINF755</v>
      </c>
      <c r="R1405" t="str">
        <f t="shared" si="263"/>
        <v>dp</v>
      </c>
      <c r="S1405" t="str">
        <f t="shared" si="264"/>
        <v>ar</v>
      </c>
      <c r="T1405" t="str">
        <f t="shared" si="270"/>
        <v>r0</v>
      </c>
      <c r="U1405" t="str">
        <f>IF(M1405="consonant",#REF!,"")</f>
        <v/>
      </c>
      <c r="V1405" t="str">
        <f t="shared" si="265"/>
        <v>lx</v>
      </c>
      <c r="W1405" t="str">
        <f t="shared" si="266"/>
        <v>bk</v>
      </c>
      <c r="X1405" t="str">
        <f t="shared" si="267"/>
        <v>ho</v>
      </c>
      <c r="Y1405" t="str">
        <f t="shared" si="268"/>
        <v>b</v>
      </c>
      <c r="AA1405" t="str">
        <f t="shared" si="269"/>
        <v>const W1900LakeVillageArkansasINF755= L.marker([33.33103,-94.65601], {icon: dp_lx}).bindPopup('Lake Village, Arkansas&lt;br&gt;&lt;span style=font-size:11px&gt;White 1900-44&lt;/span&gt;&lt;br&gt;INF755 non-DASS').addTo(W1900);</v>
      </c>
      <c r="AG1405" t="s">
        <v>9105</v>
      </c>
      <c r="BL1405" t="s">
        <v>6353</v>
      </c>
    </row>
    <row r="1406" spans="1:64">
      <c r="A1406" s="30" t="s">
        <v>5326</v>
      </c>
      <c r="B1406" s="31" t="s">
        <v>1554</v>
      </c>
      <c r="C1406" s="31"/>
      <c r="D1406" t="s">
        <v>3937</v>
      </c>
      <c r="F1406" s="46" t="s">
        <v>1552</v>
      </c>
      <c r="G1406" s="31" t="s">
        <v>5294</v>
      </c>
      <c r="H1406" s="31"/>
      <c r="I1406" s="51">
        <v>-84.460989999999995</v>
      </c>
      <c r="J1406" s="51">
        <v>31.603919999999999</v>
      </c>
      <c r="K1406" s="32"/>
      <c r="L1406" s="32"/>
      <c r="M1406" s="32"/>
      <c r="N1406" t="str">
        <f t="shared" si="261"/>
        <v>Nacogdoches, Texas&lt;br&gt;&lt;span style=font-size:11px&gt;White 1900-44&lt;/span&gt;&lt;br&gt;INF824 non-DASS</v>
      </c>
      <c r="O1406" t="str">
        <f t="shared" si="262"/>
        <v>W1900NacogdochesTexasINF824</v>
      </c>
      <c r="R1406" t="str">
        <f t="shared" si="263"/>
        <v>dp</v>
      </c>
      <c r="S1406" t="str">
        <f t="shared" si="264"/>
        <v>ar</v>
      </c>
      <c r="T1406" t="str">
        <f t="shared" si="270"/>
        <v>r0</v>
      </c>
      <c r="U1406" t="str">
        <f>IF(M1406="consonant",#REF!,"")</f>
        <v/>
      </c>
      <c r="V1406" t="str">
        <f t="shared" si="265"/>
        <v>lx</v>
      </c>
      <c r="W1406" t="str">
        <f t="shared" si="266"/>
        <v>bk</v>
      </c>
      <c r="X1406" t="str">
        <f t="shared" si="267"/>
        <v>ho</v>
      </c>
      <c r="Y1406" t="str">
        <f t="shared" si="268"/>
        <v>b</v>
      </c>
      <c r="AA1406" t="str">
        <f t="shared" si="269"/>
        <v>const W1900NacogdochesTexasINF824= L.marker([31.60392,-84.46099], {icon: dp_lx}).bindPopup('Nacogdoches, Texas&lt;br&gt;&lt;span style=font-size:11px&gt;White 1900-44&lt;/span&gt;&lt;br&gt;INF824 non-DASS').addTo(W1900);</v>
      </c>
      <c r="AG1406" t="s">
        <v>9106</v>
      </c>
      <c r="BL1406" t="s">
        <v>6354</v>
      </c>
    </row>
    <row r="1407" spans="1:64">
      <c r="A1407" s="30" t="s">
        <v>5326</v>
      </c>
      <c r="B1407" s="31" t="s">
        <v>1546</v>
      </c>
      <c r="C1407" s="31"/>
      <c r="D1407" t="s">
        <v>3937</v>
      </c>
      <c r="F1407" s="46" t="s">
        <v>1547</v>
      </c>
      <c r="G1407" s="31" t="s">
        <v>5293</v>
      </c>
      <c r="H1407" s="31"/>
      <c r="I1407" s="51">
        <v>-83.631659999999997</v>
      </c>
      <c r="J1407" s="51">
        <v>31.76183</v>
      </c>
      <c r="K1407" s="32"/>
      <c r="L1407" s="32"/>
      <c r="M1407" s="32"/>
      <c r="N1407" t="str">
        <f t="shared" si="261"/>
        <v>Natchitoches, Louisiana&lt;br&gt;&lt;span style=font-size:11px&gt;White 1900-44&lt;/span&gt;&lt;br&gt;INF787 non-DASS</v>
      </c>
      <c r="O1407" t="str">
        <f t="shared" si="262"/>
        <v>W1900NatchitochesLouisianaINF787</v>
      </c>
      <c r="R1407" t="str">
        <f t="shared" si="263"/>
        <v>dp</v>
      </c>
      <c r="S1407" t="str">
        <f t="shared" si="264"/>
        <v>ar</v>
      </c>
      <c r="T1407" t="str">
        <f t="shared" si="270"/>
        <v>r0</v>
      </c>
      <c r="U1407" t="str">
        <f>IF(M1407="consonant",#REF!,"")</f>
        <v/>
      </c>
      <c r="V1407" t="str">
        <f t="shared" si="265"/>
        <v>lx</v>
      </c>
      <c r="W1407" t="str">
        <f t="shared" si="266"/>
        <v>bk</v>
      </c>
      <c r="X1407" t="str">
        <f t="shared" si="267"/>
        <v>ho</v>
      </c>
      <c r="Y1407" t="str">
        <f t="shared" si="268"/>
        <v>b</v>
      </c>
      <c r="AA1407" t="str">
        <f t="shared" si="269"/>
        <v>const W1900NatchitochesLouisianaINF787= L.marker([31.76183,-83.63166], {icon: dp_lx}).bindPopup('Natchitoches, Louisiana&lt;br&gt;&lt;span style=font-size:11px&gt;White 1900-44&lt;/span&gt;&lt;br&gt;INF787 non-DASS').addTo(W1900);</v>
      </c>
      <c r="AG1407" t="s">
        <v>9107</v>
      </c>
      <c r="BL1407" t="s">
        <v>6355</v>
      </c>
    </row>
    <row r="1408" spans="1:64">
      <c r="A1408" s="30" t="s">
        <v>5326</v>
      </c>
      <c r="B1408" s="31" t="s">
        <v>1340</v>
      </c>
      <c r="C1408" s="31"/>
      <c r="D1408" t="s">
        <v>3937</v>
      </c>
      <c r="F1408" s="46" t="s">
        <v>386</v>
      </c>
      <c r="G1408" s="31" t="s">
        <v>5304</v>
      </c>
      <c r="H1408" s="31"/>
      <c r="I1408" s="51">
        <v>-88.246399999999994</v>
      </c>
      <c r="J1408" s="51">
        <v>30.288</v>
      </c>
      <c r="K1408" s="32"/>
      <c r="L1408" s="32"/>
      <c r="M1408" s="32"/>
      <c r="N1408" t="str">
        <f t="shared" si="261"/>
        <v>Shady Grove, Florida&lt;br&gt;&lt;span style=font-size:11px&gt;White 1900-44&lt;/span&gt;&lt;br&gt;INF238 non-DASS</v>
      </c>
      <c r="O1408" t="str">
        <f t="shared" si="262"/>
        <v>W1900ShadyGroveFloridaINF238</v>
      </c>
      <c r="R1408" t="str">
        <f t="shared" si="263"/>
        <v>dp</v>
      </c>
      <c r="S1408" t="str">
        <f t="shared" si="264"/>
        <v>ar</v>
      </c>
      <c r="T1408" t="str">
        <f t="shared" si="270"/>
        <v>r0</v>
      </c>
      <c r="U1408" t="str">
        <f>IF(M1408="consonant",#REF!,"")</f>
        <v/>
      </c>
      <c r="V1408" t="str">
        <f t="shared" si="265"/>
        <v>lx</v>
      </c>
      <c r="W1408" t="str">
        <f t="shared" si="266"/>
        <v>bk</v>
      </c>
      <c r="X1408" t="str">
        <f t="shared" si="267"/>
        <v>ho</v>
      </c>
      <c r="Y1408" t="str">
        <f t="shared" si="268"/>
        <v>b</v>
      </c>
      <c r="AA1408" t="str">
        <f t="shared" si="269"/>
        <v>const W1900ShadyGroveFloridaINF238= L.marker([30.288,-88.2464], {icon: dp_lx}).bindPopup('Shady Grove, Florida&lt;br&gt;&lt;span style=font-size:11px&gt;White 1900-44&lt;/span&gt;&lt;br&gt;INF238 non-DASS').addTo(W1900);</v>
      </c>
      <c r="AG1408" t="s">
        <v>9108</v>
      </c>
      <c r="BL1408" t="s">
        <v>6356</v>
      </c>
    </row>
    <row r="1409" spans="1:64">
      <c r="A1409" s="30" t="s">
        <v>5326</v>
      </c>
      <c r="B1409" s="31" t="s">
        <v>1448</v>
      </c>
      <c r="C1409" s="31"/>
      <c r="D1409" t="s">
        <v>3937</v>
      </c>
      <c r="F1409" s="46" t="s">
        <v>5344</v>
      </c>
      <c r="G1409" s="31" t="s">
        <v>5298</v>
      </c>
      <c r="H1409" s="31"/>
      <c r="I1409" s="51">
        <v>-89.590350000000001</v>
      </c>
      <c r="J1409" s="51">
        <v>30.41151</v>
      </c>
      <c r="K1409" s="32"/>
      <c r="L1409" s="32"/>
      <c r="M1409" s="32"/>
      <c r="N1409" t="str">
        <f t="shared" si="261"/>
        <v>Bayou LBatre, Alabama&lt;br&gt;&lt;span style=font-size:11px&gt;White 1900-44&lt;/span&gt;&lt;br&gt;INF480 non-DASS</v>
      </c>
      <c r="O1409" t="str">
        <f t="shared" si="262"/>
        <v>W1900BayouLBatreAlabamaINF480</v>
      </c>
      <c r="R1409" t="str">
        <f t="shared" si="263"/>
        <v>dp</v>
      </c>
      <c r="S1409" t="str">
        <f t="shared" si="264"/>
        <v>ar</v>
      </c>
      <c r="T1409" t="str">
        <f t="shared" si="270"/>
        <v>r0</v>
      </c>
      <c r="U1409" t="str">
        <f>IF(M1409="consonant",#REF!,"")</f>
        <v/>
      </c>
      <c r="V1409" t="str">
        <f t="shared" si="265"/>
        <v>lx</v>
      </c>
      <c r="W1409" t="str">
        <f t="shared" si="266"/>
        <v>bk</v>
      </c>
      <c r="X1409" t="str">
        <f t="shared" si="267"/>
        <v>ho</v>
      </c>
      <c r="Y1409" t="str">
        <f t="shared" si="268"/>
        <v>b</v>
      </c>
      <c r="AA1409" t="str">
        <f t="shared" si="269"/>
        <v>const W1900BayouLBatreAlabamaINF480= L.marker([30.41151,-89.59035], {icon: dp_lx}).bindPopup('Bayou LBatre, Alabama&lt;br&gt;&lt;span style=font-size:11px&gt;White 1900-44&lt;/span&gt;&lt;br&gt;INF480 non-DASS').addTo(W1900);</v>
      </c>
      <c r="AG1409" t="s">
        <v>9109</v>
      </c>
      <c r="BL1409" t="s">
        <v>6357</v>
      </c>
    </row>
    <row r="1410" spans="1:64">
      <c r="A1410" s="30" t="s">
        <v>5326</v>
      </c>
      <c r="B1410" s="31" t="s">
        <v>1751</v>
      </c>
      <c r="C1410" s="31"/>
      <c r="D1410" t="s">
        <v>3937</v>
      </c>
      <c r="F1410" s="46" t="s">
        <v>1752</v>
      </c>
      <c r="G1410" s="31" t="s">
        <v>904</v>
      </c>
      <c r="H1410" s="31"/>
      <c r="I1410" s="51">
        <v>-87.663219999999995</v>
      </c>
      <c r="J1410" s="51">
        <v>36.314070000000001</v>
      </c>
      <c r="K1410" s="32"/>
      <c r="L1410" s="32"/>
      <c r="M1410" s="32"/>
      <c r="N1410" t="str">
        <f t="shared" si="261"/>
        <v>Tennessee Ridge, Tennessee&lt;br&gt;&lt;span style=font-size:11px&gt;White 1900-44&lt;/span&gt;&lt;br&gt;INF300 non-DASS</v>
      </c>
      <c r="O1410" t="str">
        <f t="shared" si="262"/>
        <v>W1900TennesseeRidgeTennesseeINF300</v>
      </c>
      <c r="R1410" t="str">
        <f t="shared" si="263"/>
        <v>dp</v>
      </c>
      <c r="S1410" t="str">
        <f t="shared" si="264"/>
        <v>ar</v>
      </c>
      <c r="T1410" t="str">
        <f t="shared" si="270"/>
        <v>r0</v>
      </c>
      <c r="U1410" t="str">
        <f>IF(M1410="consonant",#REF!,"")</f>
        <v/>
      </c>
      <c r="V1410" t="str">
        <f t="shared" si="265"/>
        <v>lx</v>
      </c>
      <c r="W1410" t="str">
        <f t="shared" si="266"/>
        <v>bk</v>
      </c>
      <c r="X1410" t="str">
        <f t="shared" si="267"/>
        <v>ho</v>
      </c>
      <c r="Y1410" t="str">
        <f t="shared" si="268"/>
        <v>b</v>
      </c>
      <c r="AA1410" t="str">
        <f t="shared" si="269"/>
        <v>const W1900TennesseeRidgeTennesseeINF300= L.marker([36.31407,-87.66322], {icon: dp_lx}).bindPopup('Tennessee Ridge, Tennessee&lt;br&gt;&lt;span style=font-size:11px&gt;White 1900-44&lt;/span&gt;&lt;br&gt;INF300 non-DASS').addTo(W1900);</v>
      </c>
      <c r="AG1410" t="s">
        <v>9110</v>
      </c>
      <c r="BL1410" t="s">
        <v>6358</v>
      </c>
    </row>
    <row r="1411" spans="1:64">
      <c r="A1411" s="30" t="s">
        <v>5326</v>
      </c>
      <c r="B1411" s="31" t="s">
        <v>1486</v>
      </c>
      <c r="C1411" s="31"/>
      <c r="D1411" t="s">
        <v>3937</v>
      </c>
      <c r="F1411" s="46" t="s">
        <v>1488</v>
      </c>
      <c r="G1411" s="31" t="s">
        <v>5293</v>
      </c>
      <c r="H1411" s="31"/>
      <c r="I1411" s="51">
        <v>-95.552899999999994</v>
      </c>
      <c r="J1411" s="51">
        <v>30.64847</v>
      </c>
      <c r="K1411" s="32"/>
      <c r="L1411" s="32"/>
      <c r="M1411" s="32"/>
      <c r="N1411" t="str">
        <f t="shared" si="261"/>
        <v>Zachary, Louisiana&lt;br&gt;&lt;span style=font-size:11px&gt;White 1900-44&lt;/span&gt;&lt;br&gt;INF643 non-DASS</v>
      </c>
      <c r="O1411" t="str">
        <f t="shared" si="262"/>
        <v>W1900ZacharyLouisianaINF643</v>
      </c>
      <c r="R1411" t="str">
        <f t="shared" si="263"/>
        <v>dp</v>
      </c>
      <c r="S1411" t="str">
        <f t="shared" si="264"/>
        <v>ar</v>
      </c>
      <c r="T1411" t="str">
        <f t="shared" si="270"/>
        <v>r0</v>
      </c>
      <c r="U1411" t="str">
        <f>IF(M1411="consonant",#REF!,"")</f>
        <v/>
      </c>
      <c r="V1411" t="str">
        <f t="shared" si="265"/>
        <v>lx</v>
      </c>
      <c r="W1411" t="str">
        <f t="shared" si="266"/>
        <v>bk</v>
      </c>
      <c r="X1411" t="str">
        <f t="shared" si="267"/>
        <v>ho</v>
      </c>
      <c r="Y1411" t="str">
        <f t="shared" si="268"/>
        <v>b</v>
      </c>
      <c r="AA1411" t="str">
        <f t="shared" si="269"/>
        <v>const W1900ZacharyLouisianaINF643= L.marker([30.64847,-95.5529], {icon: dp_lx}).bindPopup('Zachary, Louisiana&lt;br&gt;&lt;span style=font-size:11px&gt;White 1900-44&lt;/span&gt;&lt;br&gt;INF643 non-DASS').addTo(W1900);</v>
      </c>
      <c r="AG1411" t="s">
        <v>9111</v>
      </c>
      <c r="BL1411" t="s">
        <v>6359</v>
      </c>
    </row>
    <row r="1412" spans="1:64">
      <c r="A1412" s="30" t="s">
        <v>5326</v>
      </c>
      <c r="B1412" s="31" t="s">
        <v>1501</v>
      </c>
      <c r="C1412" s="31"/>
      <c r="D1412" t="s">
        <v>3937</v>
      </c>
      <c r="F1412" s="46" t="s">
        <v>1503</v>
      </c>
      <c r="G1412" s="31" t="s">
        <v>5293</v>
      </c>
      <c r="H1412" s="31"/>
      <c r="I1412" s="51">
        <v>-92.394909999999996</v>
      </c>
      <c r="J1412" s="51">
        <v>30.156279999999999</v>
      </c>
      <c r="K1412" s="32"/>
      <c r="L1412" s="32"/>
      <c r="M1412" s="32"/>
      <c r="N1412" t="str">
        <f t="shared" ref="N1412:N1475" si="271">F1412&amp;", "&amp;G1412&amp;"&lt;br&gt;&lt;span style=font-size:11px&gt;"&amp;IF(E1412="","",E1412&amp;" ")&amp;IF(TRIM(LEFT(A1412,LEN(A1412)-4))="W","White ",IF(TRIM(LEFT(A1412,LEN(A1412)-4))="B","Black ",IF(TRIM(LEFT(A1412,LEN(A1412)-4))="L","Hispanic ",IF(TRIM(LEFT(A1412,LEN(A1412)-4))="N","Indigenous ",IF(TRIM(LEFT(A1412,LEN(A1412)-4))="A","Asian ","")))))&amp;IF(TRIM(RIGHT(A1412,LEN(A1412)-1))="1700","1700-99",IF(TRIM(RIGHT(A1412,LEN(A1412)-1))="1800","1800-44",IF(TRIM(RIGHT(A1412,LEN(A1412)-1))="1850","1845-74",IF(TRIM(RIGHT(A1412,LEN(A1412)-1))="1870","1875-99",IF(TRIM(RIGHT(A1412,LEN(A1412)-1))="1900","1900-44",IF(TRIM(RIGHT(A1412,LEN(A1412)-1))="1950","1945-74",IF(TRIM(RIGHT(A1412,LEN(A1412)-1))="1970","1975-99","")))))))&amp;"&lt;/span&gt;&lt;br&gt;"&amp;B1412&amp;" "&amp;IF(E1412="","",E1412&amp;" ")&amp;D1412</f>
        <v>Bayou Sorrel, Louisiana&lt;br&gt;&lt;span style=font-size:11px&gt;White 1900-44&lt;/span&gt;&lt;br&gt;INF671 non-DASS</v>
      </c>
      <c r="O1412" t="str">
        <f t="shared" si="262"/>
        <v>W1900BayouSorrelLouisianaINF671</v>
      </c>
      <c r="R1412" t="str">
        <f t="shared" si="263"/>
        <v>dp</v>
      </c>
      <c r="S1412" t="str">
        <f t="shared" si="264"/>
        <v>ar</v>
      </c>
      <c r="T1412" t="str">
        <f t="shared" si="270"/>
        <v>r0</v>
      </c>
      <c r="U1412" t="str">
        <f>IF(M1412="consonant",#REF!,"")</f>
        <v/>
      </c>
      <c r="V1412" t="str">
        <f t="shared" si="265"/>
        <v>lx</v>
      </c>
      <c r="W1412" t="str">
        <f t="shared" si="266"/>
        <v>bk</v>
      </c>
      <c r="X1412" t="str">
        <f t="shared" si="267"/>
        <v>ho</v>
      </c>
      <c r="Y1412" t="str">
        <f t="shared" si="268"/>
        <v>b</v>
      </c>
      <c r="AA1412" t="str">
        <f t="shared" si="269"/>
        <v>const W1900BayouSorrelLouisianaINF671= L.marker([30.15628,-92.39491], {icon: dp_lx}).bindPopup('Bayou Sorrel, Louisiana&lt;br&gt;&lt;span style=font-size:11px&gt;White 1900-44&lt;/span&gt;&lt;br&gt;INF671 non-DASS').addTo(W1900);</v>
      </c>
      <c r="AG1412" t="s">
        <v>9112</v>
      </c>
      <c r="BL1412" t="s">
        <v>6360</v>
      </c>
    </row>
    <row r="1413" spans="1:64">
      <c r="A1413" s="30" t="s">
        <v>5326</v>
      </c>
      <c r="B1413" s="31" t="s">
        <v>1517</v>
      </c>
      <c r="C1413" s="31"/>
      <c r="D1413" t="s">
        <v>3937</v>
      </c>
      <c r="F1413" s="46" t="s">
        <v>1519</v>
      </c>
      <c r="G1413" s="31" t="s">
        <v>2751</v>
      </c>
      <c r="H1413" s="31"/>
      <c r="I1413" s="51">
        <v>-99.011579999999995</v>
      </c>
      <c r="J1413" s="51">
        <v>35.23603</v>
      </c>
      <c r="K1413" s="32"/>
      <c r="L1413" s="32"/>
      <c r="M1413" s="32"/>
      <c r="N1413" t="str">
        <f t="shared" si="271"/>
        <v>Greenbrier, Arkansas&lt;br&gt;&lt;span style=font-size:11px&gt;White 1900-44&lt;/span&gt;&lt;br&gt;INF714 non-DASS</v>
      </c>
      <c r="O1413" t="str">
        <f t="shared" si="262"/>
        <v>W1900GreenbrierArkansasINF714</v>
      </c>
      <c r="R1413" t="str">
        <f t="shared" si="263"/>
        <v>dp</v>
      </c>
      <c r="S1413" t="str">
        <f t="shared" si="264"/>
        <v>ar</v>
      </c>
      <c r="T1413" t="str">
        <f t="shared" si="270"/>
        <v>r0</v>
      </c>
      <c r="U1413" t="str">
        <f>IF(M1413="consonant",#REF!,"")</f>
        <v/>
      </c>
      <c r="V1413" t="str">
        <f t="shared" si="265"/>
        <v>lx</v>
      </c>
      <c r="W1413" t="str">
        <f t="shared" si="266"/>
        <v>bk</v>
      </c>
      <c r="X1413" t="str">
        <f t="shared" si="267"/>
        <v>ho</v>
      </c>
      <c r="Y1413" t="str">
        <f t="shared" si="268"/>
        <v>b</v>
      </c>
      <c r="AA1413" t="str">
        <f t="shared" si="269"/>
        <v>const W1900GreenbrierArkansasINF714= L.marker([35.23603,-99.01158], {icon: dp_lx}).bindPopup('Greenbrier, Arkansas&lt;br&gt;&lt;span style=font-size:11px&gt;White 1900-44&lt;/span&gt;&lt;br&gt;INF714 non-DASS').addTo(W1900);</v>
      </c>
      <c r="AG1413" t="s">
        <v>9113</v>
      </c>
      <c r="BL1413" t="s">
        <v>6361</v>
      </c>
    </row>
    <row r="1414" spans="1:64">
      <c r="A1414" s="30" t="s">
        <v>5326</v>
      </c>
      <c r="B1414" s="31" t="s">
        <v>1270</v>
      </c>
      <c r="C1414" s="31"/>
      <c r="D1414" t="s">
        <v>3937</v>
      </c>
      <c r="F1414" s="46" t="s">
        <v>1272</v>
      </c>
      <c r="G1414" s="31" t="s">
        <v>904</v>
      </c>
      <c r="H1414" s="31"/>
      <c r="I1414" s="51">
        <v>-82.037390000000002</v>
      </c>
      <c r="J1414" s="51">
        <v>36.56682</v>
      </c>
      <c r="K1414" s="32"/>
      <c r="L1414" s="32"/>
      <c r="M1414" s="32"/>
      <c r="N1414" t="str">
        <f t="shared" si="271"/>
        <v>Laurel Bloomery, Tennessee&lt;br&gt;&lt;span style=font-size:11px&gt;White 1900-44&lt;/span&gt;&lt;br&gt;INF004 non-DASS</v>
      </c>
      <c r="O1414" t="str">
        <f t="shared" si="262"/>
        <v>W1900LaurelBloomeryTennesseeINF004</v>
      </c>
      <c r="R1414" t="str">
        <f t="shared" si="263"/>
        <v>dp</v>
      </c>
      <c r="S1414" t="str">
        <f t="shared" si="264"/>
        <v>ar</v>
      </c>
      <c r="T1414" t="str">
        <f t="shared" si="270"/>
        <v>r0</v>
      </c>
      <c r="U1414" t="str">
        <f>IF(M1414="consonant",#REF!,"")</f>
        <v/>
      </c>
      <c r="V1414" t="str">
        <f t="shared" si="265"/>
        <v>lx</v>
      </c>
      <c r="W1414" t="str">
        <f t="shared" si="266"/>
        <v>bk</v>
      </c>
      <c r="X1414" t="str">
        <f t="shared" si="267"/>
        <v>ho</v>
      </c>
      <c r="Y1414" t="str">
        <f t="shared" si="268"/>
        <v>b</v>
      </c>
      <c r="AA1414" t="str">
        <f t="shared" si="269"/>
        <v>const W1900LaurelBloomeryTennesseeINF004= L.marker([36.56682,-82.03739], {icon: dp_lx}).bindPopup('Laurel Bloomery, Tennessee&lt;br&gt;&lt;span style=font-size:11px&gt;White 1900-44&lt;/span&gt;&lt;br&gt;INF004 non-DASS').addTo(W1900);</v>
      </c>
      <c r="AG1414" t="s">
        <v>9114</v>
      </c>
      <c r="BL1414" t="s">
        <v>6362</v>
      </c>
    </row>
    <row r="1415" spans="1:64">
      <c r="A1415" s="30" t="s">
        <v>5326</v>
      </c>
      <c r="B1415" s="31" t="s">
        <v>1347</v>
      </c>
      <c r="C1415" s="31"/>
      <c r="D1415" t="s">
        <v>3937</v>
      </c>
      <c r="F1415" s="46" t="s">
        <v>1349</v>
      </c>
      <c r="G1415" s="31" t="s">
        <v>5304</v>
      </c>
      <c r="H1415" s="31"/>
      <c r="I1415" s="51">
        <v>-93.053510000000003</v>
      </c>
      <c r="J1415" s="51">
        <v>28.925909999999998</v>
      </c>
      <c r="K1415" s="32"/>
      <c r="L1415" s="32"/>
      <c r="M1415" s="32"/>
      <c r="N1415" t="str">
        <f t="shared" si="271"/>
        <v>Oxford, Florida&lt;br&gt;&lt;span style=font-size:11px&gt;White 1900-44&lt;/span&gt;&lt;br&gt;INF248 non-DASS</v>
      </c>
      <c r="O1415" t="str">
        <f t="shared" si="262"/>
        <v>W1900OxfordFloridaINF248</v>
      </c>
      <c r="R1415" t="str">
        <f t="shared" si="263"/>
        <v>dp</v>
      </c>
      <c r="S1415" t="str">
        <f t="shared" si="264"/>
        <v>ar</v>
      </c>
      <c r="T1415" t="str">
        <f t="shared" si="270"/>
        <v>r0</v>
      </c>
      <c r="U1415" t="str">
        <f>IF(M1415="consonant",#REF!,"")</f>
        <v/>
      </c>
      <c r="V1415" t="str">
        <f t="shared" si="265"/>
        <v>lx</v>
      </c>
      <c r="W1415" t="str">
        <f t="shared" si="266"/>
        <v>bk</v>
      </c>
      <c r="X1415" t="str">
        <f t="shared" si="267"/>
        <v>ho</v>
      </c>
      <c r="Y1415" t="str">
        <f t="shared" si="268"/>
        <v>b</v>
      </c>
      <c r="AA1415" t="str">
        <f t="shared" si="269"/>
        <v>const W1900OxfordFloridaINF248= L.marker([28.92591,-93.05351], {icon: dp_lx}).bindPopup('Oxford, Florida&lt;br&gt;&lt;span style=font-size:11px&gt;White 1900-44&lt;/span&gt;&lt;br&gt;INF248 non-DASS').addTo(W1900);</v>
      </c>
      <c r="AG1415" t="s">
        <v>9115</v>
      </c>
      <c r="BL1415" t="s">
        <v>6363</v>
      </c>
    </row>
    <row r="1416" spans="1:64">
      <c r="A1416" s="30" t="s">
        <v>5326</v>
      </c>
      <c r="B1416" s="31" t="s">
        <v>1551</v>
      </c>
      <c r="C1416" s="31"/>
      <c r="D1416" t="s">
        <v>3937</v>
      </c>
      <c r="F1416" s="46" t="s">
        <v>1553</v>
      </c>
      <c r="G1416" s="31" t="s">
        <v>5294</v>
      </c>
      <c r="H1416" s="31"/>
      <c r="I1416" s="51">
        <v>-84.494339999999994</v>
      </c>
      <c r="J1416" s="51">
        <v>31.52918</v>
      </c>
      <c r="K1416" s="32"/>
      <c r="L1416" s="32"/>
      <c r="M1416" s="32"/>
      <c r="N1416" t="str">
        <f t="shared" si="271"/>
        <v>Harmony, Texas&lt;br&gt;&lt;span style=font-size:11px&gt;White 1900-44&lt;/span&gt;&lt;br&gt;INF823 non-DASS</v>
      </c>
      <c r="O1416" t="str">
        <f t="shared" si="262"/>
        <v>W1900HarmonyTexasINF823</v>
      </c>
      <c r="R1416" t="str">
        <f t="shared" si="263"/>
        <v>dp</v>
      </c>
      <c r="S1416" t="str">
        <f t="shared" si="264"/>
        <v>ar</v>
      </c>
      <c r="T1416" t="str">
        <f t="shared" si="270"/>
        <v>r0</v>
      </c>
      <c r="U1416" t="str">
        <f>IF(M1416="consonant",#REF!,"")</f>
        <v/>
      </c>
      <c r="V1416" t="str">
        <f t="shared" si="265"/>
        <v>lx</v>
      </c>
      <c r="W1416" t="str">
        <f t="shared" si="266"/>
        <v>bk</v>
      </c>
      <c r="X1416" t="str">
        <f t="shared" si="267"/>
        <v>ho</v>
      </c>
      <c r="Y1416" t="str">
        <f t="shared" si="268"/>
        <v>b</v>
      </c>
      <c r="AA1416" t="str">
        <f t="shared" si="269"/>
        <v>const W1900HarmonyTexasINF823= L.marker([31.52918,-84.49434], {icon: dp_lx}).bindPopup('Harmony, Texas&lt;br&gt;&lt;span style=font-size:11px&gt;White 1900-44&lt;/span&gt;&lt;br&gt;INF823 non-DASS').addTo(W1900);</v>
      </c>
      <c r="AG1416" t="s">
        <v>9116</v>
      </c>
      <c r="BL1416" t="s">
        <v>6364</v>
      </c>
    </row>
    <row r="1417" spans="1:64">
      <c r="A1417" s="30" t="s">
        <v>5326</v>
      </c>
      <c r="B1417" s="31" t="s">
        <v>1344</v>
      </c>
      <c r="C1417" s="31"/>
      <c r="D1417" t="s">
        <v>3937</v>
      </c>
      <c r="F1417" s="46" t="s">
        <v>1346</v>
      </c>
      <c r="G1417" s="31" t="s">
        <v>5304</v>
      </c>
      <c r="H1417" s="31"/>
      <c r="I1417" s="51">
        <v>-87.568250000000006</v>
      </c>
      <c r="J1417" s="51">
        <v>30.058900000000001</v>
      </c>
      <c r="K1417" s="32"/>
      <c r="L1417" s="32"/>
      <c r="M1417" s="32"/>
      <c r="N1417" t="str">
        <f t="shared" si="271"/>
        <v>Sopchoppy, Florida&lt;br&gt;&lt;span style=font-size:11px&gt;White 1900-44&lt;/span&gt;&lt;br&gt;INF243 non-DASS</v>
      </c>
      <c r="O1417" t="str">
        <f t="shared" si="262"/>
        <v>W1900SopchoppyFloridaINF243</v>
      </c>
      <c r="R1417" t="str">
        <f t="shared" si="263"/>
        <v>dp</v>
      </c>
      <c r="S1417" t="str">
        <f t="shared" si="264"/>
        <v>ar</v>
      </c>
      <c r="T1417" t="str">
        <f t="shared" si="270"/>
        <v>r0</v>
      </c>
      <c r="U1417" t="str">
        <f>IF(M1417="consonant",#REF!,"")</f>
        <v/>
      </c>
      <c r="V1417" t="str">
        <f t="shared" si="265"/>
        <v>lx</v>
      </c>
      <c r="W1417" t="str">
        <f t="shared" si="266"/>
        <v>bk</v>
      </c>
      <c r="X1417" t="str">
        <f t="shared" si="267"/>
        <v>ho</v>
      </c>
      <c r="Y1417" t="str">
        <f t="shared" si="268"/>
        <v>b</v>
      </c>
      <c r="AA1417" t="str">
        <f t="shared" si="269"/>
        <v>const W1900SopchoppyFloridaINF243= L.marker([30.0589,-87.56825], {icon: dp_lx}).bindPopup('Sopchoppy, Florida&lt;br&gt;&lt;span style=font-size:11px&gt;White 1900-44&lt;/span&gt;&lt;br&gt;INF243 non-DASS').addTo(W1900);</v>
      </c>
      <c r="AG1417" t="s">
        <v>9117</v>
      </c>
      <c r="BL1417" t="s">
        <v>6365</v>
      </c>
    </row>
    <row r="1418" spans="1:64">
      <c r="A1418" s="30" t="s">
        <v>5326</v>
      </c>
      <c r="B1418" s="31" t="s">
        <v>1498</v>
      </c>
      <c r="C1418" s="31"/>
      <c r="D1418" t="s">
        <v>3937</v>
      </c>
      <c r="F1418" s="46" t="s">
        <v>1500</v>
      </c>
      <c r="G1418" s="31" t="s">
        <v>5293</v>
      </c>
      <c r="H1418" s="31"/>
      <c r="I1418" s="51">
        <v>-93.746139999999997</v>
      </c>
      <c r="J1418" s="51">
        <v>29.745080000000002</v>
      </c>
      <c r="K1418" s="32"/>
      <c r="L1418" s="32"/>
      <c r="M1418" s="32"/>
      <c r="N1418" t="str">
        <f t="shared" si="271"/>
        <v>Schriever, Louisiana&lt;br&gt;&lt;span style=font-size:11px&gt;White 1900-44&lt;/span&gt;&lt;br&gt;INF662 non-DASS</v>
      </c>
      <c r="O1418" t="str">
        <f t="shared" si="262"/>
        <v>W1900SchrieverLouisianaINF662</v>
      </c>
      <c r="R1418" t="str">
        <f t="shared" si="263"/>
        <v>dp</v>
      </c>
      <c r="S1418" t="str">
        <f t="shared" si="264"/>
        <v>ar</v>
      </c>
      <c r="T1418" t="str">
        <f t="shared" si="270"/>
        <v>r0</v>
      </c>
      <c r="U1418" t="str">
        <f>IF(M1418="consonant",#REF!,"")</f>
        <v/>
      </c>
      <c r="V1418" t="str">
        <f t="shared" si="265"/>
        <v>lx</v>
      </c>
      <c r="W1418" t="str">
        <f t="shared" si="266"/>
        <v>bk</v>
      </c>
      <c r="X1418" t="str">
        <f t="shared" si="267"/>
        <v>ho</v>
      </c>
      <c r="Y1418" t="str">
        <f t="shared" si="268"/>
        <v>b</v>
      </c>
      <c r="AA1418" t="str">
        <f t="shared" si="269"/>
        <v>const W1900SchrieverLouisianaINF662= L.marker([29.74508,-93.74614], {icon: dp_lx}).bindPopup('Schriever, Louisiana&lt;br&gt;&lt;span style=font-size:11px&gt;White 1900-44&lt;/span&gt;&lt;br&gt;INF662 non-DASS').addTo(W1900);</v>
      </c>
      <c r="AG1418" t="s">
        <v>9118</v>
      </c>
      <c r="BL1418" t="s">
        <v>6366</v>
      </c>
    </row>
    <row r="1419" spans="1:64">
      <c r="A1419" s="30" t="s">
        <v>5326</v>
      </c>
      <c r="B1419" s="31" t="s">
        <v>1542</v>
      </c>
      <c r="C1419" s="31"/>
      <c r="D1419" t="s">
        <v>3937</v>
      </c>
      <c r="F1419" s="46" t="s">
        <v>123</v>
      </c>
      <c r="G1419" s="31" t="s">
        <v>5293</v>
      </c>
      <c r="H1419" s="31"/>
      <c r="I1419" s="51">
        <v>-92.321929999999995</v>
      </c>
      <c r="J1419" s="51">
        <v>32.51258</v>
      </c>
      <c r="K1419" s="32"/>
      <c r="L1419" s="32"/>
      <c r="M1419" s="32"/>
      <c r="N1419" t="str">
        <f t="shared" si="271"/>
        <v>Shreveport, Louisiana&lt;br&gt;&lt;span style=font-size:11px&gt;White 1900-44&lt;/span&gt;&lt;br&gt;INF776 non-DASS</v>
      </c>
      <c r="O1419" t="str">
        <f t="shared" si="262"/>
        <v>W1900ShreveportLouisianaINF776</v>
      </c>
      <c r="R1419" t="str">
        <f t="shared" si="263"/>
        <v>dp</v>
      </c>
      <c r="S1419" t="str">
        <f t="shared" si="264"/>
        <v>ar</v>
      </c>
      <c r="T1419" t="str">
        <f t="shared" si="270"/>
        <v>r0</v>
      </c>
      <c r="U1419" t="str">
        <f>IF(M1419="consonant",#REF!,"")</f>
        <v/>
      </c>
      <c r="V1419" t="str">
        <f t="shared" si="265"/>
        <v>lx</v>
      </c>
      <c r="W1419" t="str">
        <f t="shared" si="266"/>
        <v>bk</v>
      </c>
      <c r="X1419" t="str">
        <f t="shared" si="267"/>
        <v>ho</v>
      </c>
      <c r="Y1419" t="str">
        <f t="shared" si="268"/>
        <v>b</v>
      </c>
      <c r="AA1419" t="str">
        <f t="shared" si="269"/>
        <v>const W1900ShreveportLouisianaINF776= L.marker([32.51258,-92.32193], {icon: dp_lx}).bindPopup('Shreveport, Louisiana&lt;br&gt;&lt;span style=font-size:11px&gt;White 1900-44&lt;/span&gt;&lt;br&gt;INF776 non-DASS').addTo(W1900);</v>
      </c>
      <c r="AG1419" t="s">
        <v>9119</v>
      </c>
      <c r="BL1419" t="s">
        <v>6367</v>
      </c>
    </row>
    <row r="1420" spans="1:64">
      <c r="A1420" s="30" t="s">
        <v>5326</v>
      </c>
      <c r="B1420" s="31" t="s">
        <v>1548</v>
      </c>
      <c r="C1420" s="31"/>
      <c r="D1420" t="s">
        <v>3937</v>
      </c>
      <c r="F1420" s="46" t="s">
        <v>1550</v>
      </c>
      <c r="G1420" s="31" t="s">
        <v>5293</v>
      </c>
      <c r="H1420" s="31"/>
      <c r="I1420" s="51">
        <v>-83.034840000000003</v>
      </c>
      <c r="J1420" s="51">
        <v>30.568249999999999</v>
      </c>
      <c r="K1420" s="32"/>
      <c r="L1420" s="32"/>
      <c r="M1420" s="32"/>
      <c r="N1420" t="str">
        <f t="shared" si="271"/>
        <v>Chataignier, Louisiana&lt;br&gt;&lt;span style=font-size:11px&gt;White 1900-44&lt;/span&gt;&lt;br&gt;INF806A non-DASS</v>
      </c>
      <c r="O1420" t="str">
        <f t="shared" si="262"/>
        <v>W1900ChataignierLouisianaINF806A</v>
      </c>
      <c r="R1420" t="str">
        <f t="shared" si="263"/>
        <v>dp</v>
      </c>
      <c r="S1420" t="str">
        <f t="shared" si="264"/>
        <v>ar</v>
      </c>
      <c r="T1420" t="str">
        <f t="shared" si="270"/>
        <v>r0</v>
      </c>
      <c r="U1420" t="str">
        <f>IF(M1420="consonant",#REF!,"")</f>
        <v/>
      </c>
      <c r="V1420" t="str">
        <f t="shared" si="265"/>
        <v>lx</v>
      </c>
      <c r="W1420" t="str">
        <f t="shared" si="266"/>
        <v>bk</v>
      </c>
      <c r="X1420" t="str">
        <f t="shared" si="267"/>
        <v>ho</v>
      </c>
      <c r="Y1420" t="str">
        <f t="shared" si="268"/>
        <v>b</v>
      </c>
      <c r="AA1420" t="str">
        <f t="shared" si="269"/>
        <v>const W1900ChataignierLouisianaINF806A= L.marker([30.56825,-83.03484], {icon: dp_lx}).bindPopup('Chataignier, Louisiana&lt;br&gt;&lt;span style=font-size:11px&gt;White 1900-44&lt;/span&gt;&lt;br&gt;INF806A non-DASS').addTo(W1900);</v>
      </c>
      <c r="AG1420" t="s">
        <v>9120</v>
      </c>
      <c r="BL1420" t="s">
        <v>6368</v>
      </c>
    </row>
    <row r="1421" spans="1:64">
      <c r="A1421" s="30" t="s">
        <v>5326</v>
      </c>
      <c r="B1421" s="31" t="s">
        <v>1442</v>
      </c>
      <c r="C1421" s="31"/>
      <c r="D1421" t="s">
        <v>3937</v>
      </c>
      <c r="F1421" s="46" t="s">
        <v>1444</v>
      </c>
      <c r="G1421" s="31" t="s">
        <v>5304</v>
      </c>
      <c r="H1421" s="31"/>
      <c r="I1421" s="51">
        <v>-89.262110000000007</v>
      </c>
      <c r="J1421" s="51">
        <v>30.69688</v>
      </c>
      <c r="K1421" s="32"/>
      <c r="L1421" s="32"/>
      <c r="M1421" s="32"/>
      <c r="N1421" t="str">
        <f t="shared" si="271"/>
        <v>Barrineau Park, Florida&lt;br&gt;&lt;span style=font-size:11px&gt;White 1900-44&lt;/span&gt;&lt;br&gt;INF470 non-DASS</v>
      </c>
      <c r="O1421" t="str">
        <f t="shared" si="262"/>
        <v>W1900BarrineauParkFloridaINF470</v>
      </c>
      <c r="R1421" t="str">
        <f t="shared" si="263"/>
        <v>dp</v>
      </c>
      <c r="S1421" t="str">
        <f t="shared" si="264"/>
        <v>ar</v>
      </c>
      <c r="T1421" t="str">
        <f t="shared" si="270"/>
        <v>r0</v>
      </c>
      <c r="U1421" t="str">
        <f>IF(M1421="consonant",#REF!,"")</f>
        <v/>
      </c>
      <c r="V1421" t="str">
        <f t="shared" si="265"/>
        <v>lx</v>
      </c>
      <c r="W1421" t="str">
        <f t="shared" si="266"/>
        <v>bk</v>
      </c>
      <c r="X1421" t="str">
        <f t="shared" si="267"/>
        <v>ho</v>
      </c>
      <c r="Y1421" t="str">
        <f t="shared" si="268"/>
        <v>b</v>
      </c>
      <c r="AA1421" t="str">
        <f t="shared" si="269"/>
        <v>const W1900BarrineauParkFloridaINF470= L.marker([30.69688,-89.26211], {icon: dp_lx}).bindPopup('Barrineau Park, Florida&lt;br&gt;&lt;span style=font-size:11px&gt;White 1900-44&lt;/span&gt;&lt;br&gt;INF470 non-DASS').addTo(W1900);</v>
      </c>
      <c r="AG1421" t="s">
        <v>9121</v>
      </c>
      <c r="BL1421" t="s">
        <v>6369</v>
      </c>
    </row>
    <row r="1422" spans="1:64">
      <c r="A1422" s="30" t="s">
        <v>5326</v>
      </c>
      <c r="B1422" s="31" t="s">
        <v>1459</v>
      </c>
      <c r="C1422" s="31"/>
      <c r="D1422" t="s">
        <v>3937</v>
      </c>
      <c r="F1422" s="46" t="s">
        <v>355</v>
      </c>
      <c r="G1422" s="31" t="s">
        <v>904</v>
      </c>
      <c r="H1422" s="31"/>
      <c r="I1422" s="51">
        <v>-92.11712</v>
      </c>
      <c r="J1422" s="51">
        <v>35.595799999999997</v>
      </c>
      <c r="K1422" s="32"/>
      <c r="L1422" s="32"/>
      <c r="M1422" s="32"/>
      <c r="N1422" t="str">
        <f t="shared" si="271"/>
        <v>Brownsville, Tennessee&lt;br&gt;&lt;span style=font-size:11px&gt;White 1900-44&lt;/span&gt;&lt;br&gt;INF504 non-DASS</v>
      </c>
      <c r="O1422" t="str">
        <f t="shared" si="262"/>
        <v>W1900BrownsvilleTennesseeINF504</v>
      </c>
      <c r="R1422" t="str">
        <f t="shared" si="263"/>
        <v>dp</v>
      </c>
      <c r="S1422" t="str">
        <f t="shared" si="264"/>
        <v>ar</v>
      </c>
      <c r="T1422" t="str">
        <f t="shared" si="270"/>
        <v>r0</v>
      </c>
      <c r="U1422" t="str">
        <f>IF(M1422="consonant",#REF!,"")</f>
        <v/>
      </c>
      <c r="V1422" t="str">
        <f t="shared" si="265"/>
        <v>lx</v>
      </c>
      <c r="W1422" t="str">
        <f t="shared" si="266"/>
        <v>bk</v>
      </c>
      <c r="X1422" t="str">
        <f t="shared" si="267"/>
        <v>ho</v>
      </c>
      <c r="Y1422" t="str">
        <f t="shared" si="268"/>
        <v>b</v>
      </c>
      <c r="AA1422" t="str">
        <f t="shared" si="269"/>
        <v>const W1900BrownsvilleTennesseeINF504= L.marker([35.5958,-92.11712], {icon: dp_lx}).bindPopup('Brownsville, Tennessee&lt;br&gt;&lt;span style=font-size:11px&gt;White 1900-44&lt;/span&gt;&lt;br&gt;INF504 non-DASS').addTo(W1900);</v>
      </c>
      <c r="AG1422" t="s">
        <v>9122</v>
      </c>
      <c r="BL1422" t="s">
        <v>6370</v>
      </c>
    </row>
    <row r="1423" spans="1:64">
      <c r="A1423" s="30" t="s">
        <v>5326</v>
      </c>
      <c r="B1423" s="31" t="s">
        <v>1316</v>
      </c>
      <c r="C1423" s="31"/>
      <c r="D1423" t="s">
        <v>3937</v>
      </c>
      <c r="F1423" s="46" t="s">
        <v>1318</v>
      </c>
      <c r="G1423" s="31" t="s">
        <v>5289</v>
      </c>
      <c r="H1423" s="31"/>
      <c r="I1423" s="51">
        <v>-81.800820000000002</v>
      </c>
      <c r="J1423" s="51">
        <v>32.55865</v>
      </c>
      <c r="K1423" s="32"/>
      <c r="L1423" s="32"/>
      <c r="M1423" s="32"/>
      <c r="N1423" t="str">
        <f t="shared" si="271"/>
        <v>Fort Valley, Georgia&lt;br&gt;&lt;span style=font-size:11px&gt;White 1900-44&lt;/span&gt;&lt;br&gt;INF146 non-DASS</v>
      </c>
      <c r="O1423" t="str">
        <f t="shared" si="262"/>
        <v>W1900FortValleyGeorgiaINF146</v>
      </c>
      <c r="R1423" t="str">
        <f t="shared" si="263"/>
        <v>dp</v>
      </c>
      <c r="S1423" t="str">
        <f t="shared" si="264"/>
        <v>ar</v>
      </c>
      <c r="T1423" t="str">
        <f t="shared" si="270"/>
        <v>r0</v>
      </c>
      <c r="U1423" t="str">
        <f>IF(M1423="consonant",#REF!,"")</f>
        <v/>
      </c>
      <c r="V1423" t="str">
        <f t="shared" si="265"/>
        <v>lx</v>
      </c>
      <c r="W1423" t="str">
        <f t="shared" si="266"/>
        <v>bk</v>
      </c>
      <c r="X1423" t="str">
        <f t="shared" si="267"/>
        <v>ho</v>
      </c>
      <c r="Y1423" t="str">
        <f t="shared" si="268"/>
        <v>b</v>
      </c>
      <c r="AA1423" t="str">
        <f t="shared" si="269"/>
        <v>const W1900FortValleyGeorgiaINF146= L.marker([32.55865,-81.80082], {icon: dp_lx}).bindPopup('Fort Valley, Georgia&lt;br&gt;&lt;span style=font-size:11px&gt;White 1900-44&lt;/span&gt;&lt;br&gt;INF146 non-DASS').addTo(W1900);</v>
      </c>
      <c r="AG1423" t="s">
        <v>9123</v>
      </c>
      <c r="BL1423" t="s">
        <v>6371</v>
      </c>
    </row>
    <row r="1424" spans="1:64">
      <c r="A1424" s="30" t="s">
        <v>5326</v>
      </c>
      <c r="B1424" s="31" t="s">
        <v>1520</v>
      </c>
      <c r="C1424" s="31"/>
      <c r="D1424" t="s">
        <v>3937</v>
      </c>
      <c r="F1424" s="46" t="s">
        <v>1521</v>
      </c>
      <c r="G1424" s="31" t="s">
        <v>2751</v>
      </c>
      <c r="H1424" s="31"/>
      <c r="I1424" s="51">
        <v>-86.811899999999994</v>
      </c>
      <c r="J1424" s="51">
        <v>35.92427</v>
      </c>
      <c r="K1424" s="32"/>
      <c r="L1424" s="32"/>
      <c r="M1424" s="32"/>
      <c r="N1424" t="str">
        <f t="shared" si="271"/>
        <v>West Fork, Arkansas&lt;br&gt;&lt;span style=font-size:11px&gt;White 1900-44&lt;/span&gt;&lt;br&gt;INF724 non-DASS</v>
      </c>
      <c r="O1424" t="str">
        <f t="shared" si="262"/>
        <v>W1900WestForkArkansasINF724</v>
      </c>
      <c r="R1424" t="str">
        <f t="shared" si="263"/>
        <v>dp</v>
      </c>
      <c r="S1424" t="str">
        <f t="shared" si="264"/>
        <v>ar</v>
      </c>
      <c r="T1424" t="str">
        <f t="shared" si="270"/>
        <v>r0</v>
      </c>
      <c r="U1424" t="str">
        <f>IF(M1424="consonant",#REF!,"")</f>
        <v/>
      </c>
      <c r="V1424" t="str">
        <f t="shared" si="265"/>
        <v>lx</v>
      </c>
      <c r="W1424" t="str">
        <f t="shared" si="266"/>
        <v>bk</v>
      </c>
      <c r="X1424" t="str">
        <f t="shared" si="267"/>
        <v>ho</v>
      </c>
      <c r="Y1424" t="str">
        <f t="shared" si="268"/>
        <v>b</v>
      </c>
      <c r="AA1424" t="str">
        <f t="shared" si="269"/>
        <v>const W1900WestForkArkansasINF724= L.marker([35.92427,-86.8119], {icon: dp_lx}).bindPopup('West Fork, Arkansas&lt;br&gt;&lt;span style=font-size:11px&gt;White 1900-44&lt;/span&gt;&lt;br&gt;INF724 non-DASS').addTo(W1900);</v>
      </c>
      <c r="AG1424" t="s">
        <v>9124</v>
      </c>
      <c r="BL1424" t="s">
        <v>6372</v>
      </c>
    </row>
    <row r="1425" spans="1:64">
      <c r="A1425" s="30" t="s">
        <v>5326</v>
      </c>
      <c r="B1425" s="31" t="s">
        <v>1511</v>
      </c>
      <c r="C1425" s="31"/>
      <c r="D1425" t="s">
        <v>3937</v>
      </c>
      <c r="F1425" s="46" t="s">
        <v>1513</v>
      </c>
      <c r="G1425" s="31" t="s">
        <v>2751</v>
      </c>
      <c r="H1425" s="31"/>
      <c r="I1425" s="51">
        <v>-94.350200000000001</v>
      </c>
      <c r="J1425" s="51">
        <v>35.910739999999997</v>
      </c>
      <c r="K1425" s="32"/>
      <c r="L1425" s="32"/>
      <c r="M1425" s="32"/>
      <c r="N1425" t="str">
        <f t="shared" si="271"/>
        <v>Lafferty, Arkansas&lt;br&gt;&lt;span style=font-size:11px&gt;White 1900-44&lt;/span&gt;&lt;br&gt;INF687 non-DASS</v>
      </c>
      <c r="O1425" t="str">
        <f t="shared" si="262"/>
        <v>W1900LaffertyArkansasINF687</v>
      </c>
      <c r="R1425" t="str">
        <f t="shared" si="263"/>
        <v>dp</v>
      </c>
      <c r="S1425" t="str">
        <f t="shared" si="264"/>
        <v>ar</v>
      </c>
      <c r="T1425" t="str">
        <f t="shared" si="270"/>
        <v>r0</v>
      </c>
      <c r="U1425" t="str">
        <f>IF(M1425="consonant",#REF!,"")</f>
        <v/>
      </c>
      <c r="V1425" t="str">
        <f t="shared" si="265"/>
        <v>lx</v>
      </c>
      <c r="W1425" t="str">
        <f t="shared" si="266"/>
        <v>bk</v>
      </c>
      <c r="X1425" t="str">
        <f t="shared" si="267"/>
        <v>ho</v>
      </c>
      <c r="Y1425" t="str">
        <f t="shared" si="268"/>
        <v>b</v>
      </c>
      <c r="AA1425" t="str">
        <f t="shared" si="269"/>
        <v>const W1900LaffertyArkansasINF687= L.marker([35.91074,-94.3502], {icon: dp_lx}).bindPopup('Lafferty, Arkansas&lt;br&gt;&lt;span style=font-size:11px&gt;White 1900-44&lt;/span&gt;&lt;br&gt;INF687 non-DASS').addTo(W1900);</v>
      </c>
      <c r="AG1425" t="s">
        <v>9125</v>
      </c>
      <c r="BL1425" t="s">
        <v>6373</v>
      </c>
    </row>
    <row r="1426" spans="1:64">
      <c r="A1426" s="30" t="s">
        <v>5326</v>
      </c>
      <c r="B1426" s="31" t="s">
        <v>1557</v>
      </c>
      <c r="C1426" s="31"/>
      <c r="D1426" t="s">
        <v>3937</v>
      </c>
      <c r="F1426" s="46" t="s">
        <v>367</v>
      </c>
      <c r="G1426" s="31" t="s">
        <v>5294</v>
      </c>
      <c r="H1426" s="31"/>
      <c r="I1426" s="51">
        <v>-95.361590000000007</v>
      </c>
      <c r="J1426" s="51">
        <v>32.545099999999998</v>
      </c>
      <c r="K1426" s="32"/>
      <c r="L1426" s="32"/>
      <c r="M1426" s="32"/>
      <c r="N1426" t="str">
        <f t="shared" si="271"/>
        <v>Marshall, Texas&lt;br&gt;&lt;span style=font-size:11px&gt;White 1900-44&lt;/span&gt;&lt;br&gt;INF831 non-DASS</v>
      </c>
      <c r="O1426" t="str">
        <f t="shared" si="262"/>
        <v>W1900MarshallTexasINF831</v>
      </c>
      <c r="R1426" t="str">
        <f t="shared" si="263"/>
        <v>dp</v>
      </c>
      <c r="S1426" t="str">
        <f t="shared" si="264"/>
        <v>ar</v>
      </c>
      <c r="T1426" t="str">
        <f t="shared" si="270"/>
        <v>r0</v>
      </c>
      <c r="U1426" t="str">
        <f>IF(M1426="consonant",#REF!,"")</f>
        <v/>
      </c>
      <c r="V1426" t="str">
        <f t="shared" si="265"/>
        <v>lx</v>
      </c>
      <c r="W1426" t="str">
        <f t="shared" si="266"/>
        <v>bk</v>
      </c>
      <c r="X1426" t="str">
        <f t="shared" si="267"/>
        <v>ho</v>
      </c>
      <c r="Y1426" t="str">
        <f t="shared" si="268"/>
        <v>b</v>
      </c>
      <c r="AA1426" t="str">
        <f t="shared" si="269"/>
        <v>const W1900MarshallTexasINF831= L.marker([32.5451,-95.36159], {icon: dp_lx}).bindPopup('Marshall, Texas&lt;br&gt;&lt;span style=font-size:11px&gt;White 1900-44&lt;/span&gt;&lt;br&gt;INF831 non-DASS').addTo(W1900);</v>
      </c>
      <c r="AG1426" t="s">
        <v>9126</v>
      </c>
      <c r="BL1426" t="s">
        <v>6374</v>
      </c>
    </row>
    <row r="1427" spans="1:64">
      <c r="A1427" s="30" t="s">
        <v>5326</v>
      </c>
      <c r="B1427" s="31" t="s">
        <v>1353</v>
      </c>
      <c r="C1427" s="31"/>
      <c r="D1427" t="s">
        <v>3937</v>
      </c>
      <c r="F1427" s="46" t="s">
        <v>1355</v>
      </c>
      <c r="G1427" s="31" t="s">
        <v>5304</v>
      </c>
      <c r="H1427" s="31"/>
      <c r="I1427" s="51">
        <v>-86.079319999999996</v>
      </c>
      <c r="J1427" s="51">
        <v>29.126149999999999</v>
      </c>
      <c r="K1427" s="32"/>
      <c r="L1427" s="32"/>
      <c r="M1427" s="32"/>
      <c r="N1427" t="str">
        <f t="shared" si="271"/>
        <v>Port Orange, Florida&lt;br&gt;&lt;span style=font-size:11px&gt;White 1900-44&lt;/span&gt;&lt;br&gt;INF259 non-DASS</v>
      </c>
      <c r="O1427" t="str">
        <f t="shared" si="262"/>
        <v>W1900PortOrangeFloridaINF259</v>
      </c>
      <c r="R1427" t="str">
        <f t="shared" si="263"/>
        <v>dp</v>
      </c>
      <c r="S1427" t="str">
        <f t="shared" si="264"/>
        <v>ar</v>
      </c>
      <c r="T1427" t="str">
        <f t="shared" si="270"/>
        <v>r0</v>
      </c>
      <c r="U1427" t="str">
        <f>IF(M1427="consonant",#REF!,"")</f>
        <v/>
      </c>
      <c r="V1427" t="str">
        <f t="shared" si="265"/>
        <v>lx</v>
      </c>
      <c r="W1427" t="str">
        <f t="shared" si="266"/>
        <v>bk</v>
      </c>
      <c r="X1427" t="str">
        <f t="shared" si="267"/>
        <v>ho</v>
      </c>
      <c r="Y1427" t="str">
        <f t="shared" si="268"/>
        <v>b</v>
      </c>
      <c r="AA1427" t="str">
        <f t="shared" si="269"/>
        <v>const W1900PortOrangeFloridaINF259= L.marker([29.12615,-86.07932], {icon: dp_lx}).bindPopup('Port Orange, Florida&lt;br&gt;&lt;span style=font-size:11px&gt;White 1900-44&lt;/span&gt;&lt;br&gt;INF259 non-DASS').addTo(W1900);</v>
      </c>
      <c r="AG1427" t="s">
        <v>9127</v>
      </c>
      <c r="BL1427" t="s">
        <v>6375</v>
      </c>
    </row>
    <row r="1428" spans="1:64">
      <c r="A1428" s="30" t="s">
        <v>5326</v>
      </c>
      <c r="B1428" s="31" t="s">
        <v>1393</v>
      </c>
      <c r="C1428" s="31"/>
      <c r="D1428" t="s">
        <v>3937</v>
      </c>
      <c r="F1428" s="46" t="s">
        <v>1394</v>
      </c>
      <c r="G1428" s="31" t="s">
        <v>5298</v>
      </c>
      <c r="H1428" s="31"/>
      <c r="I1428" s="51">
        <v>-86.810100000000006</v>
      </c>
      <c r="J1428" s="51">
        <v>34.681440000000002</v>
      </c>
      <c r="K1428" s="32"/>
      <c r="L1428" s="32"/>
      <c r="M1428" s="32"/>
      <c r="N1428" t="str">
        <f t="shared" si="271"/>
        <v>Scottsboro, Alabama&lt;br&gt;&lt;span style=font-size:11px&gt;White 1900-44&lt;/span&gt;&lt;br&gt;INF339 non-DASS</v>
      </c>
      <c r="O1428" t="str">
        <f t="shared" si="262"/>
        <v>W1900ScottsboroAlabamaINF339</v>
      </c>
      <c r="R1428" t="str">
        <f t="shared" si="263"/>
        <v>dp</v>
      </c>
      <c r="S1428" t="str">
        <f t="shared" si="264"/>
        <v>ar</v>
      </c>
      <c r="T1428" t="str">
        <f t="shared" si="270"/>
        <v>r0</v>
      </c>
      <c r="U1428" t="str">
        <f>IF(M1428="consonant",#REF!,"")</f>
        <v/>
      </c>
      <c r="V1428" t="str">
        <f t="shared" si="265"/>
        <v>lx</v>
      </c>
      <c r="W1428" t="str">
        <f t="shared" si="266"/>
        <v>bk</v>
      </c>
      <c r="X1428" t="str">
        <f t="shared" si="267"/>
        <v>ho</v>
      </c>
      <c r="Y1428" t="str">
        <f t="shared" si="268"/>
        <v>b</v>
      </c>
      <c r="AA1428" t="str">
        <f t="shared" si="269"/>
        <v>const W1900ScottsboroAlabamaINF339= L.marker([34.68144,-86.8101], {icon: dp_lx}).bindPopup('Scottsboro, Alabama&lt;br&gt;&lt;span style=font-size:11px&gt;White 1900-44&lt;/span&gt;&lt;br&gt;INF339 non-DASS').addTo(W1900);</v>
      </c>
      <c r="AG1428" t="s">
        <v>9128</v>
      </c>
      <c r="BL1428" t="s">
        <v>6376</v>
      </c>
    </row>
    <row r="1429" spans="1:64">
      <c r="A1429" s="30" t="s">
        <v>5326</v>
      </c>
      <c r="B1429" s="31" t="s">
        <v>1408</v>
      </c>
      <c r="C1429" s="31"/>
      <c r="D1429" t="s">
        <v>3937</v>
      </c>
      <c r="F1429" s="46" t="s">
        <v>1410</v>
      </c>
      <c r="G1429" s="31" t="s">
        <v>5298</v>
      </c>
      <c r="H1429" s="31"/>
      <c r="I1429" s="51">
        <v>-88.038690000000003</v>
      </c>
      <c r="J1429" s="51">
        <v>33.657209999999999</v>
      </c>
      <c r="K1429" s="32"/>
      <c r="L1429" s="32"/>
      <c r="M1429" s="32"/>
      <c r="N1429" t="str">
        <f t="shared" si="271"/>
        <v>Anniston, Alabama&lt;br&gt;&lt;span style=font-size:11px&gt;White 1900-44&lt;/span&gt;&lt;br&gt;INF383 non-DASS</v>
      </c>
      <c r="O1429" t="str">
        <f t="shared" si="262"/>
        <v>W1900AnnistonAlabamaINF383</v>
      </c>
      <c r="R1429" t="str">
        <f t="shared" si="263"/>
        <v>dp</v>
      </c>
      <c r="S1429" t="str">
        <f t="shared" si="264"/>
        <v>ar</v>
      </c>
      <c r="T1429" t="str">
        <f t="shared" si="270"/>
        <v>r0</v>
      </c>
      <c r="U1429" t="str">
        <f>IF(M1429="consonant",#REF!,"")</f>
        <v/>
      </c>
      <c r="V1429" t="str">
        <f t="shared" si="265"/>
        <v>lx</v>
      </c>
      <c r="W1429" t="str">
        <f t="shared" si="266"/>
        <v>bk</v>
      </c>
      <c r="X1429" t="str">
        <f t="shared" si="267"/>
        <v>ho</v>
      </c>
      <c r="Y1429" t="str">
        <f t="shared" si="268"/>
        <v>b</v>
      </c>
      <c r="AA1429" t="str">
        <f t="shared" si="269"/>
        <v>const W1900AnnistonAlabamaINF383= L.marker([33.65721,-88.03869], {icon: dp_lx}).bindPopup('Anniston, Alabama&lt;br&gt;&lt;span style=font-size:11px&gt;White 1900-44&lt;/span&gt;&lt;br&gt;INF383 non-DASS').addTo(W1900);</v>
      </c>
      <c r="AG1429" t="s">
        <v>9129</v>
      </c>
      <c r="BL1429" t="s">
        <v>6377</v>
      </c>
    </row>
    <row r="1430" spans="1:64">
      <c r="A1430" s="30" t="s">
        <v>5326</v>
      </c>
      <c r="B1430" s="31" t="s">
        <v>1452</v>
      </c>
      <c r="C1430" s="31"/>
      <c r="D1430" t="s">
        <v>3937</v>
      </c>
      <c r="F1430" s="46" t="s">
        <v>1454</v>
      </c>
      <c r="G1430" s="31" t="s">
        <v>904</v>
      </c>
      <c r="H1430" s="31"/>
      <c r="I1430" s="51">
        <v>-90.054389999999998</v>
      </c>
      <c r="J1430" s="51">
        <v>36.291710000000002</v>
      </c>
      <c r="K1430" s="32"/>
      <c r="L1430" s="32"/>
      <c r="M1430" s="32"/>
      <c r="N1430" t="str">
        <f t="shared" si="271"/>
        <v>Dresden, Tennessee&lt;br&gt;&lt;span style=font-size:11px&gt;White 1900-44&lt;/span&gt;&lt;br&gt;INF490 non-DASS</v>
      </c>
      <c r="O1430" t="str">
        <f t="shared" si="262"/>
        <v>W1900DresdenTennesseeINF490</v>
      </c>
      <c r="R1430" t="str">
        <f t="shared" si="263"/>
        <v>dp</v>
      </c>
      <c r="S1430" t="str">
        <f t="shared" si="264"/>
        <v>ar</v>
      </c>
      <c r="T1430" t="str">
        <f t="shared" si="270"/>
        <v>r0</v>
      </c>
      <c r="U1430" t="str">
        <f>IF(M1430="consonant",#REF!,"")</f>
        <v/>
      </c>
      <c r="V1430" t="str">
        <f t="shared" si="265"/>
        <v>lx</v>
      </c>
      <c r="W1430" t="str">
        <f t="shared" si="266"/>
        <v>bk</v>
      </c>
      <c r="X1430" t="str">
        <f t="shared" si="267"/>
        <v>ho</v>
      </c>
      <c r="Y1430" t="str">
        <f t="shared" si="268"/>
        <v>b</v>
      </c>
      <c r="AA1430" t="str">
        <f t="shared" si="269"/>
        <v>const W1900DresdenTennesseeINF490= L.marker([36.29171,-90.05439], {icon: dp_lx}).bindPopup('Dresden, Tennessee&lt;br&gt;&lt;span style=font-size:11px&gt;White 1900-44&lt;/span&gt;&lt;br&gt;INF490 non-DASS').addTo(W1900);</v>
      </c>
      <c r="AG1430" t="s">
        <v>9130</v>
      </c>
      <c r="BL1430" t="s">
        <v>6378</v>
      </c>
    </row>
    <row r="1431" spans="1:64">
      <c r="A1431" s="30" t="s">
        <v>5327</v>
      </c>
      <c r="B1431" s="31" t="s">
        <v>1464</v>
      </c>
      <c r="C1431" s="31"/>
      <c r="D1431" t="s">
        <v>3937</v>
      </c>
      <c r="F1431" s="46" t="s">
        <v>280</v>
      </c>
      <c r="G1431" s="31" t="s">
        <v>904</v>
      </c>
      <c r="H1431" s="31"/>
      <c r="I1431" s="51">
        <v>-94.421610000000001</v>
      </c>
      <c r="J1431" s="51">
        <v>35.138240000000003</v>
      </c>
      <c r="K1431" s="32"/>
      <c r="L1431" s="32"/>
      <c r="M1431" s="32"/>
      <c r="N1431" t="str">
        <f t="shared" si="271"/>
        <v>Memphis, Tennessee&lt;br&gt;&lt;span style=font-size:11px&gt;White 1945-74&lt;/span&gt;&lt;br&gt;INF517 non-DASS</v>
      </c>
      <c r="O1431" t="str">
        <f t="shared" si="262"/>
        <v>W1950MemphisTennesseeINF517</v>
      </c>
      <c r="R1431" t="str">
        <f t="shared" si="263"/>
        <v>dp</v>
      </c>
      <c r="S1431" t="str">
        <f t="shared" si="264"/>
        <v>ar</v>
      </c>
      <c r="T1431" t="str">
        <f t="shared" si="270"/>
        <v>r0</v>
      </c>
      <c r="U1431" t="str">
        <f>IF(M1431="consonant",#REF!,"")</f>
        <v/>
      </c>
      <c r="V1431" t="str">
        <f t="shared" si="265"/>
        <v>lx</v>
      </c>
      <c r="W1431" t="str">
        <f t="shared" si="266"/>
        <v>bk</v>
      </c>
      <c r="X1431" t="str">
        <f t="shared" si="267"/>
        <v>ho</v>
      </c>
      <c r="Y1431" t="str">
        <f t="shared" si="268"/>
        <v>b</v>
      </c>
      <c r="AA1431" t="str">
        <f t="shared" si="269"/>
        <v>const W1950MemphisTennesseeINF517= L.marker([35.13824,-94.42161], {icon: dp_lx}).bindPopup('Memphis, Tennessee&lt;br&gt;&lt;span style=font-size:11px&gt;White 1945-74&lt;/span&gt;&lt;br&gt;INF517 non-DASS').addTo(W1950);</v>
      </c>
      <c r="AG1431" t="s">
        <v>9131</v>
      </c>
      <c r="BL1431" t="s">
        <v>6379</v>
      </c>
    </row>
    <row r="1432" spans="1:64">
      <c r="A1432" s="30" t="s">
        <v>5327</v>
      </c>
      <c r="B1432" s="31" t="s">
        <v>1525</v>
      </c>
      <c r="C1432" s="31"/>
      <c r="D1432" t="s">
        <v>3937</v>
      </c>
      <c r="F1432" s="46" t="s">
        <v>1527</v>
      </c>
      <c r="G1432" s="31" t="s">
        <v>2751</v>
      </c>
      <c r="H1432" s="31"/>
      <c r="I1432" s="51">
        <v>-98.144270000000006</v>
      </c>
      <c r="J1432" s="51">
        <v>35.384819999999998</v>
      </c>
      <c r="K1432" s="32"/>
      <c r="L1432" s="32"/>
      <c r="M1432" s="32"/>
      <c r="N1432" t="str">
        <f t="shared" si="271"/>
        <v>Fort Smith, Arkansas&lt;br&gt;&lt;span style=font-size:11px&gt;White 1945-74&lt;/span&gt;&lt;br&gt;INF732 non-DASS</v>
      </c>
      <c r="O1432" t="str">
        <f t="shared" si="262"/>
        <v>W1950FortSmithArkansasINF732</v>
      </c>
      <c r="R1432" t="str">
        <f t="shared" si="263"/>
        <v>dp</v>
      </c>
      <c r="S1432" t="str">
        <f t="shared" si="264"/>
        <v>ar</v>
      </c>
      <c r="T1432" t="str">
        <f t="shared" si="270"/>
        <v>r0</v>
      </c>
      <c r="U1432" t="str">
        <f>IF(M1432="consonant",#REF!,"")</f>
        <v/>
      </c>
      <c r="V1432" t="str">
        <f t="shared" si="265"/>
        <v>lx</v>
      </c>
      <c r="W1432" t="str">
        <f t="shared" si="266"/>
        <v>bk</v>
      </c>
      <c r="X1432" t="str">
        <f t="shared" si="267"/>
        <v>ho</v>
      </c>
      <c r="Y1432" t="str">
        <f t="shared" si="268"/>
        <v>b</v>
      </c>
      <c r="AA1432" t="str">
        <f t="shared" si="269"/>
        <v>const W1950FortSmithArkansasINF732= L.marker([35.38482,-98.14427], {icon: dp_lx}).bindPopup('Fort Smith, Arkansas&lt;br&gt;&lt;span style=font-size:11px&gt;White 1945-74&lt;/span&gt;&lt;br&gt;INF732 non-DASS').addTo(W1950);</v>
      </c>
      <c r="AG1432" t="s">
        <v>9132</v>
      </c>
      <c r="BL1432" t="s">
        <v>6380</v>
      </c>
    </row>
    <row r="1433" spans="1:64">
      <c r="A1433" s="30" t="s">
        <v>5327</v>
      </c>
      <c r="B1433" s="31" t="s">
        <v>1585</v>
      </c>
      <c r="C1433" s="31"/>
      <c r="D1433" t="s">
        <v>3937</v>
      </c>
      <c r="F1433" s="46" t="s">
        <v>1587</v>
      </c>
      <c r="G1433" s="31" t="s">
        <v>5294</v>
      </c>
      <c r="H1433" s="31"/>
      <c r="I1433" s="51">
        <v>-97.402979999999999</v>
      </c>
      <c r="J1433" s="51">
        <v>27.226759999999999</v>
      </c>
      <c r="K1433" s="32"/>
      <c r="L1433" s="32"/>
      <c r="M1433" s="32"/>
      <c r="N1433" t="str">
        <f t="shared" si="271"/>
        <v>Falfurrias, Texas&lt;br&gt;&lt;span style=font-size:11px&gt;White 1945-74&lt;/span&gt;&lt;br&gt;INF901 non-DASS</v>
      </c>
      <c r="O1433" t="str">
        <f t="shared" si="262"/>
        <v>W1950FalfurriasTexasINF901</v>
      </c>
      <c r="R1433" t="str">
        <f t="shared" si="263"/>
        <v>dp</v>
      </c>
      <c r="S1433" t="str">
        <f t="shared" si="264"/>
        <v>ar</v>
      </c>
      <c r="T1433" t="str">
        <f t="shared" si="270"/>
        <v>r0</v>
      </c>
      <c r="U1433" t="str">
        <f>IF(M1433="consonant",#REF!,"")</f>
        <v/>
      </c>
      <c r="V1433" t="str">
        <f t="shared" si="265"/>
        <v>lx</v>
      </c>
      <c r="W1433" t="str">
        <f t="shared" si="266"/>
        <v>bk</v>
      </c>
      <c r="X1433" t="str">
        <f t="shared" si="267"/>
        <v>ho</v>
      </c>
      <c r="Y1433" t="str">
        <f t="shared" si="268"/>
        <v>b</v>
      </c>
      <c r="AA1433" t="str">
        <f t="shared" si="269"/>
        <v>const W1950FalfurriasTexasINF901= L.marker([27.22676,-97.40298], {icon: dp_lx}).bindPopup('Falfurrias, Texas&lt;br&gt;&lt;span style=font-size:11px&gt;White 1945-74&lt;/span&gt;&lt;br&gt;INF901 non-DASS').addTo(W1950);</v>
      </c>
      <c r="AG1433" t="s">
        <v>9133</v>
      </c>
      <c r="BL1433" t="s">
        <v>6381</v>
      </c>
    </row>
    <row r="1434" spans="1:64">
      <c r="A1434" s="30" t="s">
        <v>5327</v>
      </c>
      <c r="B1434" s="31" t="s">
        <v>1591</v>
      </c>
      <c r="C1434" s="31"/>
      <c r="D1434" t="s">
        <v>3937</v>
      </c>
      <c r="F1434" s="46" t="s">
        <v>290</v>
      </c>
      <c r="G1434" s="31" t="s">
        <v>5294</v>
      </c>
      <c r="H1434" s="31"/>
      <c r="I1434" s="51">
        <v>-82.455399999999997</v>
      </c>
      <c r="J1434" s="51">
        <v>27.79636</v>
      </c>
      <c r="K1434" s="32"/>
      <c r="L1434" s="32"/>
      <c r="M1434" s="32"/>
      <c r="N1434" t="str">
        <f t="shared" si="271"/>
        <v>Corpus Christi, Texas&lt;br&gt;&lt;span style=font-size:11px&gt;White 1945-74&lt;/span&gt;&lt;br&gt;INF905 non-DASS</v>
      </c>
      <c r="O1434" t="str">
        <f t="shared" si="262"/>
        <v>W1950CorpusChristiTexasINF905</v>
      </c>
      <c r="R1434" t="str">
        <f t="shared" si="263"/>
        <v>dp</v>
      </c>
      <c r="S1434" t="str">
        <f t="shared" si="264"/>
        <v>ar</v>
      </c>
      <c r="T1434" t="str">
        <f t="shared" si="270"/>
        <v>r0</v>
      </c>
      <c r="U1434" t="str">
        <f>IF(M1434="consonant",#REF!,"")</f>
        <v/>
      </c>
      <c r="V1434" t="str">
        <f t="shared" si="265"/>
        <v>lx</v>
      </c>
      <c r="W1434" t="str">
        <f t="shared" si="266"/>
        <v>bk</v>
      </c>
      <c r="X1434" t="str">
        <f t="shared" si="267"/>
        <v>ho</v>
      </c>
      <c r="Y1434" t="str">
        <f t="shared" si="268"/>
        <v>b</v>
      </c>
      <c r="AA1434" t="str">
        <f t="shared" si="269"/>
        <v>const W1950CorpusChristiTexasINF905= L.marker([27.79636,-82.4554], {icon: dp_lx}).bindPopup('Corpus Christi, Texas&lt;br&gt;&lt;span style=font-size:11px&gt;White 1945-74&lt;/span&gt;&lt;br&gt;INF905 non-DASS').addTo(W1950);</v>
      </c>
      <c r="AG1434" t="s">
        <v>9134</v>
      </c>
      <c r="BL1434" t="s">
        <v>6382</v>
      </c>
    </row>
    <row r="1435" spans="1:64">
      <c r="A1435" s="30" t="s">
        <v>5327</v>
      </c>
      <c r="B1435" s="31" t="s">
        <v>1365</v>
      </c>
      <c r="C1435" s="31"/>
      <c r="D1435" t="s">
        <v>3937</v>
      </c>
      <c r="F1435" s="46" t="s">
        <v>63</v>
      </c>
      <c r="G1435" s="31" t="s">
        <v>5304</v>
      </c>
      <c r="H1435" s="31"/>
      <c r="I1435" s="51">
        <v>-91.207049999999995</v>
      </c>
      <c r="J1435" s="51">
        <v>27.948599999999999</v>
      </c>
      <c r="K1435" s="32"/>
      <c r="L1435" s="32"/>
      <c r="M1435" s="32"/>
      <c r="N1435" t="str">
        <f t="shared" si="271"/>
        <v>Tampa, Florida&lt;br&gt;&lt;span style=font-size:11px&gt;White 1945-74&lt;/span&gt;&lt;br&gt;INF274 non-DASS</v>
      </c>
      <c r="O1435" t="str">
        <f t="shared" si="262"/>
        <v>W1950TampaFloridaINF274</v>
      </c>
      <c r="R1435" t="str">
        <f t="shared" si="263"/>
        <v>dp</v>
      </c>
      <c r="S1435" t="str">
        <f t="shared" si="264"/>
        <v>ar</v>
      </c>
      <c r="T1435" t="str">
        <f t="shared" si="270"/>
        <v>r0</v>
      </c>
      <c r="U1435" t="str">
        <f>IF(M1435="consonant",#REF!,"")</f>
        <v/>
      </c>
      <c r="V1435" t="str">
        <f t="shared" si="265"/>
        <v>lx</v>
      </c>
      <c r="W1435" t="str">
        <f t="shared" si="266"/>
        <v>bk</v>
      </c>
      <c r="X1435" t="str">
        <f t="shared" si="267"/>
        <v>ho</v>
      </c>
      <c r="Y1435" t="str">
        <f t="shared" si="268"/>
        <v>b</v>
      </c>
      <c r="AA1435" t="str">
        <f t="shared" si="269"/>
        <v>const W1950TampaFloridaINF274= L.marker([27.9486,-91.20705], {icon: dp_lx}).bindPopup('Tampa, Florida&lt;br&gt;&lt;span style=font-size:11px&gt;White 1945-74&lt;/span&gt;&lt;br&gt;INF274 non-DASS').addTo(W1950);</v>
      </c>
      <c r="AG1435" t="s">
        <v>9135</v>
      </c>
      <c r="BL1435" t="s">
        <v>6383</v>
      </c>
    </row>
    <row r="1436" spans="1:64">
      <c r="A1436" s="30" t="s">
        <v>5327</v>
      </c>
      <c r="B1436" s="31" t="s">
        <v>1533</v>
      </c>
      <c r="C1436" s="31"/>
      <c r="D1436" t="s">
        <v>3937</v>
      </c>
      <c r="F1436" s="46" t="s">
        <v>1535</v>
      </c>
      <c r="G1436" s="31" t="s">
        <v>2751</v>
      </c>
      <c r="H1436" s="31"/>
      <c r="I1436" s="51">
        <v>-96.804109999999994</v>
      </c>
      <c r="J1436" s="51">
        <v>33.609020000000001</v>
      </c>
      <c r="K1436" s="32"/>
      <c r="L1436" s="32"/>
      <c r="M1436" s="32"/>
      <c r="N1436" t="str">
        <f t="shared" si="271"/>
        <v>Arkansas City, Arkansas&lt;br&gt;&lt;span style=font-size:11px&gt;White 1945-74&lt;/span&gt;&lt;br&gt;INF752 non-DASS</v>
      </c>
      <c r="O1436" t="str">
        <f t="shared" si="262"/>
        <v>W1950ArkansasCityArkansasINF752</v>
      </c>
      <c r="R1436" t="str">
        <f t="shared" si="263"/>
        <v>dp</v>
      </c>
      <c r="S1436" t="str">
        <f t="shared" si="264"/>
        <v>ar</v>
      </c>
      <c r="T1436" t="str">
        <f t="shared" si="270"/>
        <v>r0</v>
      </c>
      <c r="U1436" t="str">
        <f>IF(M1436="consonant",#REF!,"")</f>
        <v/>
      </c>
      <c r="V1436" t="str">
        <f t="shared" si="265"/>
        <v>lx</v>
      </c>
      <c r="W1436" t="str">
        <f t="shared" si="266"/>
        <v>bk</v>
      </c>
      <c r="X1436" t="str">
        <f t="shared" si="267"/>
        <v>ho</v>
      </c>
      <c r="Y1436" t="str">
        <f t="shared" si="268"/>
        <v>b</v>
      </c>
      <c r="AA1436" t="str">
        <f t="shared" si="269"/>
        <v>const W1950ArkansasCityArkansasINF752= L.marker([33.60902,-96.80411], {icon: dp_lx}).bindPopup('Arkansas City, Arkansas&lt;br&gt;&lt;span style=font-size:11px&gt;White 1945-74&lt;/span&gt;&lt;br&gt;INF752 non-DASS').addTo(W1950);</v>
      </c>
      <c r="AG1436" t="s">
        <v>9136</v>
      </c>
      <c r="BL1436" t="s">
        <v>6384</v>
      </c>
    </row>
    <row r="1437" spans="1:64">
      <c r="A1437" s="30" t="s">
        <v>5327</v>
      </c>
      <c r="B1437" s="31" t="s">
        <v>1565</v>
      </c>
      <c r="C1437" s="31"/>
      <c r="D1437" t="s">
        <v>3937</v>
      </c>
      <c r="F1437" s="46" t="s">
        <v>480</v>
      </c>
      <c r="G1437" s="31" t="s">
        <v>5294</v>
      </c>
      <c r="H1437" s="31"/>
      <c r="I1437" s="51">
        <v>-95.365960000000001</v>
      </c>
      <c r="J1437" s="51">
        <v>32.778700000000001</v>
      </c>
      <c r="K1437" s="32"/>
      <c r="L1437" s="32"/>
      <c r="M1437" s="32"/>
      <c r="N1437" t="str">
        <f t="shared" si="271"/>
        <v>Dallas, Texas&lt;br&gt;&lt;span style=font-size:11px&gt;White 1945-74&lt;/span&gt;&lt;br&gt;INF846 non-DASS</v>
      </c>
      <c r="O1437" t="str">
        <f t="shared" si="262"/>
        <v>W1950DallasTexasINF846</v>
      </c>
      <c r="R1437" t="str">
        <f t="shared" si="263"/>
        <v>dp</v>
      </c>
      <c r="S1437" t="str">
        <f t="shared" si="264"/>
        <v>ar</v>
      </c>
      <c r="T1437" t="str">
        <f t="shared" si="270"/>
        <v>r0</v>
      </c>
      <c r="U1437" t="str">
        <f>IF(M1437="consonant",#REF!,"")</f>
        <v/>
      </c>
      <c r="V1437" t="str">
        <f t="shared" si="265"/>
        <v>lx</v>
      </c>
      <c r="W1437" t="str">
        <f t="shared" si="266"/>
        <v>bk</v>
      </c>
      <c r="X1437" t="str">
        <f t="shared" si="267"/>
        <v>ho</v>
      </c>
      <c r="Y1437" t="str">
        <f t="shared" si="268"/>
        <v>b</v>
      </c>
      <c r="AA1437" t="str">
        <f t="shared" si="269"/>
        <v>const W1950DallasTexasINF846= L.marker([32.7787,-95.36596], {icon: dp_lx}).bindPopup('Dallas, Texas&lt;br&gt;&lt;span style=font-size:11px&gt;White 1945-74&lt;/span&gt;&lt;br&gt;INF846 non-DASS').addTo(W1950);</v>
      </c>
      <c r="AG1437" t="s">
        <v>9137</v>
      </c>
      <c r="BL1437" t="s">
        <v>6385</v>
      </c>
    </row>
    <row r="1438" spans="1:64">
      <c r="A1438" s="30" t="s">
        <v>5327</v>
      </c>
      <c r="B1438" s="31" t="s">
        <v>1573</v>
      </c>
      <c r="C1438" s="31"/>
      <c r="D1438" t="s">
        <v>3937</v>
      </c>
      <c r="F1438" s="46" t="s">
        <v>293</v>
      </c>
      <c r="G1438" s="31" t="s">
        <v>5294</v>
      </c>
      <c r="H1438" s="31"/>
      <c r="I1438" s="51">
        <v>-96.999380000000002</v>
      </c>
      <c r="J1438" s="51">
        <v>29.76211</v>
      </c>
      <c r="K1438" s="32"/>
      <c r="L1438" s="32"/>
      <c r="M1438" s="32"/>
      <c r="N1438" t="str">
        <f t="shared" si="271"/>
        <v>Houston, Texas&lt;br&gt;&lt;span style=font-size:11px&gt;White 1945-74&lt;/span&gt;&lt;br&gt;INF870A non-DASS</v>
      </c>
      <c r="O1438" t="str">
        <f t="shared" si="262"/>
        <v>W1950HoustonTexasINF870A</v>
      </c>
      <c r="R1438" t="str">
        <f t="shared" si="263"/>
        <v>dp</v>
      </c>
      <c r="S1438" t="str">
        <f t="shared" si="264"/>
        <v>ar</v>
      </c>
      <c r="T1438" t="str">
        <f t="shared" si="270"/>
        <v>r0</v>
      </c>
      <c r="U1438" t="str">
        <f>IF(M1438="consonant",#REF!,"")</f>
        <v/>
      </c>
      <c r="V1438" t="str">
        <f t="shared" si="265"/>
        <v>lx</v>
      </c>
      <c r="W1438" t="str">
        <f t="shared" si="266"/>
        <v>bk</v>
      </c>
      <c r="X1438" t="str">
        <f t="shared" si="267"/>
        <v>ho</v>
      </c>
      <c r="Y1438" t="str">
        <f t="shared" si="268"/>
        <v>b</v>
      </c>
      <c r="AA1438" t="str">
        <f t="shared" si="269"/>
        <v>const W1950HoustonTexasINF870A= L.marker([29.76211,-96.99938], {icon: dp_lx}).bindPopup('Houston, Texas&lt;br&gt;&lt;span style=font-size:11px&gt;White 1945-74&lt;/span&gt;&lt;br&gt;INF870A non-DASS').addTo(W1950);</v>
      </c>
      <c r="AG1438" t="s">
        <v>9138</v>
      </c>
      <c r="BL1438" t="s">
        <v>6386</v>
      </c>
    </row>
    <row r="1439" spans="1:64">
      <c r="A1439" s="30" t="s">
        <v>5327</v>
      </c>
      <c r="B1439" s="31" t="s">
        <v>1574</v>
      </c>
      <c r="C1439" s="31"/>
      <c r="D1439" t="s">
        <v>3937</v>
      </c>
      <c r="F1439" s="46" t="s">
        <v>1575</v>
      </c>
      <c r="G1439" s="31" t="s">
        <v>5294</v>
      </c>
      <c r="H1439" s="31"/>
      <c r="I1439" s="51">
        <v>-89.679860000000005</v>
      </c>
      <c r="J1439" s="51">
        <v>28.805730000000001</v>
      </c>
      <c r="K1439" s="32"/>
      <c r="L1439" s="32"/>
      <c r="M1439" s="32"/>
      <c r="N1439" t="str">
        <f t="shared" si="271"/>
        <v>Victoria, Texas&lt;br&gt;&lt;span style=font-size:11px&gt;White 1945-74&lt;/span&gt;&lt;br&gt;INF876 non-DASS</v>
      </c>
      <c r="O1439" t="str">
        <f t="shared" si="262"/>
        <v>W1950VictoriaTexasINF876</v>
      </c>
      <c r="R1439" t="str">
        <f t="shared" si="263"/>
        <v>dp</v>
      </c>
      <c r="S1439" t="str">
        <f t="shared" si="264"/>
        <v>ar</v>
      </c>
      <c r="T1439" t="str">
        <f t="shared" si="270"/>
        <v>r0</v>
      </c>
      <c r="U1439" t="str">
        <f>IF(M1439="consonant",#REF!,"")</f>
        <v/>
      </c>
      <c r="V1439" t="str">
        <f t="shared" si="265"/>
        <v>lx</v>
      </c>
      <c r="W1439" t="str">
        <f t="shared" si="266"/>
        <v>bk</v>
      </c>
      <c r="X1439" t="str">
        <f t="shared" si="267"/>
        <v>ho</v>
      </c>
      <c r="Y1439" t="str">
        <f t="shared" si="268"/>
        <v>b</v>
      </c>
      <c r="AA1439" t="str">
        <f t="shared" si="269"/>
        <v>const W1950VictoriaTexasINF876= L.marker([28.80573,-89.67986], {icon: dp_lx}).bindPopup('Victoria, Texas&lt;br&gt;&lt;span style=font-size:11px&gt;White 1945-74&lt;/span&gt;&lt;br&gt;INF876 non-DASS').addTo(W1950);</v>
      </c>
      <c r="AG1439" t="s">
        <v>9139</v>
      </c>
      <c r="BL1439" t="s">
        <v>6387</v>
      </c>
    </row>
    <row r="1440" spans="1:64">
      <c r="A1440" s="30" t="s">
        <v>5327</v>
      </c>
      <c r="B1440" s="31" t="s">
        <v>1483</v>
      </c>
      <c r="C1440" s="31"/>
      <c r="D1440" t="s">
        <v>3937</v>
      </c>
      <c r="F1440" s="46" t="s">
        <v>1485</v>
      </c>
      <c r="G1440" s="31" t="s">
        <v>1505</v>
      </c>
      <c r="H1440" s="31"/>
      <c r="I1440" s="51">
        <v>-94.047979999999995</v>
      </c>
      <c r="J1440" s="51">
        <v>30.525860000000002</v>
      </c>
      <c r="K1440" s="32"/>
      <c r="L1440" s="32"/>
      <c r="M1440" s="32"/>
      <c r="N1440" t="str">
        <f t="shared" si="271"/>
        <v>Picayune, Mississippi&lt;br&gt;&lt;span style=font-size:11px&gt;White 1945-74&lt;/span&gt;&lt;br&gt;INF629 non-DASS</v>
      </c>
      <c r="O1440" t="str">
        <f t="shared" si="262"/>
        <v>W1950PicayuneMississippiINF629</v>
      </c>
      <c r="R1440" t="str">
        <f t="shared" si="263"/>
        <v>dp</v>
      </c>
      <c r="S1440" t="str">
        <f t="shared" si="264"/>
        <v>ar</v>
      </c>
      <c r="T1440" t="str">
        <f t="shared" si="270"/>
        <v>r0</v>
      </c>
      <c r="U1440" t="str">
        <f>IF(M1440="consonant",#REF!,"")</f>
        <v/>
      </c>
      <c r="V1440" t="str">
        <f t="shared" si="265"/>
        <v>lx</v>
      </c>
      <c r="W1440" t="str">
        <f t="shared" si="266"/>
        <v>bk</v>
      </c>
      <c r="X1440" t="str">
        <f t="shared" si="267"/>
        <v>ho</v>
      </c>
      <c r="Y1440" t="str">
        <f t="shared" si="268"/>
        <v>b</v>
      </c>
      <c r="AA1440" t="str">
        <f t="shared" si="269"/>
        <v>const W1950PicayuneMississippiINF629= L.marker([30.52586,-94.04798], {icon: dp_lx}).bindPopup('Picayune, Mississippi&lt;br&gt;&lt;span style=font-size:11px&gt;White 1945-74&lt;/span&gt;&lt;br&gt;INF629 non-DASS').addTo(W1950);</v>
      </c>
      <c r="AG1440" t="s">
        <v>9140</v>
      </c>
      <c r="BL1440" t="s">
        <v>6388</v>
      </c>
    </row>
    <row r="1441" spans="1:64">
      <c r="A1441" s="30" t="s">
        <v>5327</v>
      </c>
      <c r="B1441" s="31" t="s">
        <v>1559</v>
      </c>
      <c r="C1441" s="31"/>
      <c r="D1441" t="s">
        <v>3937</v>
      </c>
      <c r="F1441" s="46" t="s">
        <v>1560</v>
      </c>
      <c r="G1441" s="31" t="s">
        <v>5294</v>
      </c>
      <c r="H1441" s="31"/>
      <c r="I1441" s="51">
        <v>-93.928740000000005</v>
      </c>
      <c r="J1441" s="51">
        <v>33.425179999999997</v>
      </c>
      <c r="K1441" s="32"/>
      <c r="L1441" s="32"/>
      <c r="M1441" s="32"/>
      <c r="N1441" t="str">
        <f t="shared" si="271"/>
        <v>Texarkana, Texas&lt;br&gt;&lt;span style=font-size:11px&gt;White 1945-74&lt;/span&gt;&lt;br&gt;INF833 non-DASS</v>
      </c>
      <c r="O1441" t="str">
        <f t="shared" si="262"/>
        <v>W1950TexarkanaTexasINF833</v>
      </c>
      <c r="R1441" t="str">
        <f t="shared" si="263"/>
        <v>dp</v>
      </c>
      <c r="S1441" t="str">
        <f t="shared" si="264"/>
        <v>ar</v>
      </c>
      <c r="T1441" t="str">
        <f t="shared" si="270"/>
        <v>r0</v>
      </c>
      <c r="U1441" t="str">
        <f>IF(M1441="consonant",#REF!,"")</f>
        <v/>
      </c>
      <c r="V1441" t="str">
        <f t="shared" si="265"/>
        <v>lx</v>
      </c>
      <c r="W1441" t="str">
        <f t="shared" si="266"/>
        <v>bk</v>
      </c>
      <c r="X1441" t="str">
        <f t="shared" si="267"/>
        <v>ho</v>
      </c>
      <c r="Y1441" t="str">
        <f t="shared" si="268"/>
        <v>b</v>
      </c>
      <c r="AA1441" t="str">
        <f t="shared" si="269"/>
        <v>const W1950TexarkanaTexasINF833= L.marker([33.42518,-93.92874], {icon: dp_lx}).bindPopup('Texarkana, Texas&lt;br&gt;&lt;span style=font-size:11px&gt;White 1945-74&lt;/span&gt;&lt;br&gt;INF833 non-DASS').addTo(W1950);</v>
      </c>
      <c r="AG1441" t="s">
        <v>9141</v>
      </c>
      <c r="BL1441" t="s">
        <v>6389</v>
      </c>
    </row>
    <row r="1442" spans="1:64">
      <c r="A1442" s="30" t="s">
        <v>5327</v>
      </c>
      <c r="B1442" s="31" t="s">
        <v>1568</v>
      </c>
      <c r="C1442" s="31"/>
      <c r="D1442" t="s">
        <v>3937</v>
      </c>
      <c r="F1442" s="46" t="s">
        <v>1569</v>
      </c>
      <c r="G1442" s="31" t="s">
        <v>5294</v>
      </c>
      <c r="H1442" s="31"/>
      <c r="I1442" s="51">
        <v>-85.026330000000002</v>
      </c>
      <c r="J1442" s="51">
        <v>29.898900000000001</v>
      </c>
      <c r="K1442" s="32"/>
      <c r="L1442" s="32"/>
      <c r="M1442" s="32"/>
      <c r="N1442" t="str">
        <f t="shared" si="271"/>
        <v>Port Arthur, Texas&lt;br&gt;&lt;span style=font-size:11px&gt;White 1945-74&lt;/span&gt;&lt;br&gt;INF862 non-DASS</v>
      </c>
      <c r="O1442" t="str">
        <f t="shared" si="262"/>
        <v>W1950PortArthurTexasINF862</v>
      </c>
      <c r="R1442" t="str">
        <f t="shared" si="263"/>
        <v>dp</v>
      </c>
      <c r="S1442" t="str">
        <f t="shared" si="264"/>
        <v>ar</v>
      </c>
      <c r="T1442" t="str">
        <f t="shared" si="270"/>
        <v>r0</v>
      </c>
      <c r="U1442" t="str">
        <f>IF(M1442="consonant",#REF!,"")</f>
        <v/>
      </c>
      <c r="V1442" t="str">
        <f t="shared" si="265"/>
        <v>lx</v>
      </c>
      <c r="W1442" t="str">
        <f t="shared" si="266"/>
        <v>bk</v>
      </c>
      <c r="X1442" t="str">
        <f t="shared" si="267"/>
        <v>ho</v>
      </c>
      <c r="Y1442" t="str">
        <f t="shared" si="268"/>
        <v>b</v>
      </c>
      <c r="AA1442" t="str">
        <f t="shared" si="269"/>
        <v>const W1950PortArthurTexasINF862= L.marker([29.8989,-85.02633], {icon: dp_lx}).bindPopup('Port Arthur, Texas&lt;br&gt;&lt;span style=font-size:11px&gt;White 1945-74&lt;/span&gt;&lt;br&gt;INF862 non-DASS').addTo(W1950);</v>
      </c>
      <c r="AG1442" t="s">
        <v>9142</v>
      </c>
      <c r="BL1442" t="s">
        <v>6390</v>
      </c>
    </row>
    <row r="1443" spans="1:64">
      <c r="A1443" s="30" t="s">
        <v>5327</v>
      </c>
      <c r="B1443" s="31" t="s">
        <v>1293</v>
      </c>
      <c r="C1443" s="31"/>
      <c r="D1443" t="s">
        <v>3937</v>
      </c>
      <c r="F1443" s="46" t="s">
        <v>1295</v>
      </c>
      <c r="G1443" s="31" t="s">
        <v>904</v>
      </c>
      <c r="H1443" s="31"/>
      <c r="I1443" s="51">
        <v>-84.971530000000001</v>
      </c>
      <c r="J1443" s="51">
        <v>35.948129999999999</v>
      </c>
      <c r="K1443" s="32"/>
      <c r="L1443" s="32"/>
      <c r="M1443" s="32"/>
      <c r="N1443" t="str">
        <f t="shared" si="271"/>
        <v>Crossville, Tennessee&lt;br&gt;&lt;span style=font-size:11px&gt;White 1945-74&lt;/span&gt;&lt;br&gt;INF046 non-DASS</v>
      </c>
      <c r="O1443" t="str">
        <f t="shared" ref="O1443:O1505" si="272">A1443&amp;SUBSTITUTE(SUBSTITUTE(SUBSTITUTE(F1443,".","")," ",""),"-","")&amp;SUBSTITUTE(G1443," ","")&amp;SUBSTITUTE(SUBSTITUTE(SUBSTITUTE(B1443,".","")," ",""),"-","")</f>
        <v>W1950CrossvilleTennesseeINF046</v>
      </c>
      <c r="R1443" t="str">
        <f t="shared" si="263"/>
        <v>dp</v>
      </c>
      <c r="S1443" t="str">
        <f t="shared" si="264"/>
        <v>ar</v>
      </c>
      <c r="T1443" t="str">
        <f t="shared" si="270"/>
        <v>r0</v>
      </c>
      <c r="U1443" t="str">
        <f>IF(M1443="consonant",#REF!,"")</f>
        <v/>
      </c>
      <c r="V1443" t="str">
        <f t="shared" si="265"/>
        <v>lx</v>
      </c>
      <c r="W1443" t="str">
        <f t="shared" si="266"/>
        <v>bk</v>
      </c>
      <c r="X1443" t="str">
        <f t="shared" si="267"/>
        <v>ho</v>
      </c>
      <c r="Y1443" t="str">
        <f t="shared" si="268"/>
        <v>b</v>
      </c>
      <c r="AA1443" t="str">
        <f t="shared" si="269"/>
        <v>const W1950CrossvilleTennesseeINF046= L.marker([35.94813,-84.97153], {icon: dp_lx}).bindPopup('Crossville, Tennessee&lt;br&gt;&lt;span style=font-size:11px&gt;White 1945-74&lt;/span&gt;&lt;br&gt;INF046 non-DASS').addTo(W1950);</v>
      </c>
      <c r="AG1443" t="s">
        <v>9143</v>
      </c>
      <c r="BL1443" t="s">
        <v>6391</v>
      </c>
    </row>
    <row r="1444" spans="1:64">
      <c r="A1444" s="30" t="s">
        <v>5327</v>
      </c>
      <c r="B1444" s="31" t="s">
        <v>1303</v>
      </c>
      <c r="C1444" s="31"/>
      <c r="D1444" t="s">
        <v>3937</v>
      </c>
      <c r="F1444" s="46" t="s">
        <v>1305</v>
      </c>
      <c r="G1444" s="31" t="s">
        <v>5289</v>
      </c>
      <c r="H1444" s="31"/>
      <c r="I1444" s="51">
        <v>-83.275469999999999</v>
      </c>
      <c r="J1444" s="51">
        <v>34.76146</v>
      </c>
      <c r="K1444" s="32"/>
      <c r="L1444" s="32"/>
      <c r="M1444" s="32"/>
      <c r="N1444" t="str">
        <f t="shared" si="271"/>
        <v>Dalton, Georgia&lt;br&gt;&lt;span style=font-size:11px&gt;White 1945-74&lt;/span&gt;&lt;br&gt;INF067 non-DASS</v>
      </c>
      <c r="O1444" t="str">
        <f t="shared" si="272"/>
        <v>W1950DaltonGeorgiaINF067</v>
      </c>
      <c r="R1444" t="str">
        <f t="shared" si="263"/>
        <v>dp</v>
      </c>
      <c r="S1444" t="str">
        <f t="shared" si="264"/>
        <v>ar</v>
      </c>
      <c r="T1444" t="str">
        <f t="shared" si="270"/>
        <v>r0</v>
      </c>
      <c r="U1444" t="str">
        <f>IF(M1444="consonant",#REF!,"")</f>
        <v/>
      </c>
      <c r="V1444" t="str">
        <f t="shared" si="265"/>
        <v>lx</v>
      </c>
      <c r="W1444" t="str">
        <f t="shared" si="266"/>
        <v>bk</v>
      </c>
      <c r="X1444" t="str">
        <f t="shared" si="267"/>
        <v>ho</v>
      </c>
      <c r="Y1444" t="str">
        <f t="shared" si="268"/>
        <v>b</v>
      </c>
      <c r="AA1444" t="str">
        <f t="shared" si="269"/>
        <v>const W1950DaltonGeorgiaINF067= L.marker([34.76146,-83.27547], {icon: dp_lx}).bindPopup('Dalton, Georgia&lt;br&gt;&lt;span style=font-size:11px&gt;White 1945-74&lt;/span&gt;&lt;br&gt;INF067 non-DASS').addTo(W1950);</v>
      </c>
      <c r="AG1444" t="s">
        <v>9144</v>
      </c>
      <c r="BL1444" t="s">
        <v>6392</v>
      </c>
    </row>
    <row r="1445" spans="1:64">
      <c r="A1445" s="30" t="s">
        <v>5327</v>
      </c>
      <c r="B1445" s="31" t="s">
        <v>1334</v>
      </c>
      <c r="C1445" s="31"/>
      <c r="D1445" t="s">
        <v>3937</v>
      </c>
      <c r="F1445" s="46" t="s">
        <v>1333</v>
      </c>
      <c r="G1445" s="31" t="s">
        <v>5289</v>
      </c>
      <c r="H1445" s="31"/>
      <c r="I1445" s="51">
        <v>-86.733310000000003</v>
      </c>
      <c r="J1445" s="51">
        <v>30.82451</v>
      </c>
      <c r="K1445" s="32"/>
      <c r="L1445" s="32"/>
      <c r="M1445" s="32"/>
      <c r="N1445" t="str">
        <f t="shared" si="271"/>
        <v>Valdosta, Georgia&lt;br&gt;&lt;span style=font-size:11px&gt;White 1945-74&lt;/span&gt;&lt;br&gt;INF209A non-DASS</v>
      </c>
      <c r="O1445" t="str">
        <f t="shared" si="272"/>
        <v>W1950ValdostaGeorgiaINF209A</v>
      </c>
      <c r="R1445" t="str">
        <f t="shared" si="263"/>
        <v>dp</v>
      </c>
      <c r="S1445" t="str">
        <f t="shared" si="264"/>
        <v>ar</v>
      </c>
      <c r="T1445" t="str">
        <f t="shared" si="270"/>
        <v>r0</v>
      </c>
      <c r="U1445" t="str">
        <f>IF(M1445="consonant",#REF!,"")</f>
        <v/>
      </c>
      <c r="V1445" t="str">
        <f t="shared" si="265"/>
        <v>lx</v>
      </c>
      <c r="W1445" t="str">
        <f t="shared" si="266"/>
        <v>bk</v>
      </c>
      <c r="X1445" t="str">
        <f t="shared" si="267"/>
        <v>ho</v>
      </c>
      <c r="Y1445" t="str">
        <f t="shared" si="268"/>
        <v>b</v>
      </c>
      <c r="AA1445" t="str">
        <f t="shared" si="269"/>
        <v>const W1950ValdostaGeorgiaINF209A= L.marker([30.82451,-86.73331], {icon: dp_lx}).bindPopup('Valdosta, Georgia&lt;br&gt;&lt;span style=font-size:11px&gt;White 1945-74&lt;/span&gt;&lt;br&gt;INF209A non-DASS').addTo(W1950);</v>
      </c>
      <c r="AG1445" t="s">
        <v>9145</v>
      </c>
      <c r="BL1445" t="s">
        <v>6393</v>
      </c>
    </row>
    <row r="1446" spans="1:64">
      <c r="A1446" s="30" t="s">
        <v>5327</v>
      </c>
      <c r="B1446" s="31" t="s">
        <v>2192</v>
      </c>
      <c r="C1446" s="31"/>
      <c r="D1446" t="s">
        <v>3937</v>
      </c>
      <c r="F1446" s="46" t="s">
        <v>2193</v>
      </c>
      <c r="G1446" s="31" t="s">
        <v>5298</v>
      </c>
      <c r="H1446" s="31"/>
      <c r="I1446" s="51">
        <v>-86.106020000000001</v>
      </c>
      <c r="J1446" s="51">
        <v>34.898249999999997</v>
      </c>
      <c r="K1446" s="32"/>
      <c r="L1446" s="32"/>
      <c r="M1446" s="32"/>
      <c r="N1446" t="str">
        <f t="shared" si="271"/>
        <v>Toney, Alabama&lt;br&gt;&lt;span style=font-size:11px&gt;White 1945-74&lt;/span&gt;&lt;br&gt;INF340 non-DASS</v>
      </c>
      <c r="O1446" t="str">
        <f t="shared" si="272"/>
        <v>W1950ToneyAlabamaINF340</v>
      </c>
      <c r="R1446" t="str">
        <f t="shared" si="263"/>
        <v>dp</v>
      </c>
      <c r="S1446" t="str">
        <f t="shared" si="264"/>
        <v>ar</v>
      </c>
      <c r="T1446" t="str">
        <f t="shared" si="270"/>
        <v>r0</v>
      </c>
      <c r="U1446" t="str">
        <f>IF(M1446="consonant",#REF!,"")</f>
        <v/>
      </c>
      <c r="V1446" t="str">
        <f t="shared" si="265"/>
        <v>lx</v>
      </c>
      <c r="W1446" t="str">
        <f t="shared" si="266"/>
        <v>bk</v>
      </c>
      <c r="X1446" t="str">
        <f t="shared" si="267"/>
        <v>ho</v>
      </c>
      <c r="Y1446" t="str">
        <f t="shared" si="268"/>
        <v>b</v>
      </c>
      <c r="AA1446" t="str">
        <f t="shared" si="269"/>
        <v>const W1950ToneyAlabamaINF340= L.marker([34.89825,-86.10602], {icon: dp_lx}).bindPopup('Toney, Alabama&lt;br&gt;&lt;span style=font-size:11px&gt;White 1945-74&lt;/span&gt;&lt;br&gt;INF340 non-DASS').addTo(W1950);</v>
      </c>
      <c r="AG1446" t="s">
        <v>9146</v>
      </c>
      <c r="BL1446" t="s">
        <v>6394</v>
      </c>
    </row>
    <row r="1447" spans="1:64">
      <c r="A1447" s="30" t="s">
        <v>5327</v>
      </c>
      <c r="B1447" s="31" t="s">
        <v>1411</v>
      </c>
      <c r="C1447" s="31"/>
      <c r="D1447" t="s">
        <v>3937</v>
      </c>
      <c r="F1447" s="46" t="s">
        <v>1412</v>
      </c>
      <c r="G1447" s="31" t="s">
        <v>5298</v>
      </c>
      <c r="H1447" s="31"/>
      <c r="I1447" s="51">
        <v>-94.968530000000001</v>
      </c>
      <c r="J1447" s="51">
        <v>33.433970000000002</v>
      </c>
      <c r="K1447" s="32"/>
      <c r="L1447" s="32"/>
      <c r="M1447" s="32"/>
      <c r="N1447" t="str">
        <f t="shared" si="271"/>
        <v>Talladega, Alabama&lt;br&gt;&lt;span style=font-size:11px&gt;White 1945-74&lt;/span&gt;&lt;br&gt;INF387 non-DASS</v>
      </c>
      <c r="O1447" t="str">
        <f t="shared" si="272"/>
        <v>W1950TalladegaAlabamaINF387</v>
      </c>
      <c r="R1447" t="str">
        <f t="shared" si="263"/>
        <v>dp</v>
      </c>
      <c r="S1447" t="str">
        <f t="shared" si="264"/>
        <v>ar</v>
      </c>
      <c r="T1447" t="str">
        <f t="shared" si="270"/>
        <v>r0</v>
      </c>
      <c r="U1447" t="str">
        <f>IF(M1447="consonant",#REF!,"")</f>
        <v/>
      </c>
      <c r="V1447" t="str">
        <f t="shared" si="265"/>
        <v>lx</v>
      </c>
      <c r="W1447" t="str">
        <f t="shared" si="266"/>
        <v>bk</v>
      </c>
      <c r="X1447" t="str">
        <f t="shared" si="267"/>
        <v>ho</v>
      </c>
      <c r="Y1447" t="str">
        <f t="shared" si="268"/>
        <v>b</v>
      </c>
      <c r="AA1447" t="str">
        <f t="shared" si="269"/>
        <v>const W1950TalladegaAlabamaINF387= L.marker([33.43397,-94.96853], {icon: dp_lx}).bindPopup('Talladega, Alabama&lt;br&gt;&lt;span style=font-size:11px&gt;White 1945-74&lt;/span&gt;&lt;br&gt;INF387 non-DASS').addTo(W1950);</v>
      </c>
      <c r="AG1447" t="s">
        <v>9147</v>
      </c>
      <c r="BL1447" t="s">
        <v>6395</v>
      </c>
    </row>
    <row r="1448" spans="1:64">
      <c r="A1448" s="30" t="s">
        <v>5327</v>
      </c>
      <c r="B1448" s="31" t="s">
        <v>1561</v>
      </c>
      <c r="C1448" s="31"/>
      <c r="D1448" t="s">
        <v>3937</v>
      </c>
      <c r="F1448" s="46" t="s">
        <v>1563</v>
      </c>
      <c r="G1448" s="31" t="s">
        <v>5294</v>
      </c>
      <c r="H1448" s="31"/>
      <c r="I1448" s="51">
        <v>-84.15598</v>
      </c>
      <c r="J1448" s="51">
        <v>33.157130000000002</v>
      </c>
      <c r="K1448" s="32"/>
      <c r="L1448" s="32"/>
      <c r="M1448" s="32"/>
      <c r="N1448" t="str">
        <f t="shared" si="271"/>
        <v>Mount Pleasant, Texas&lt;br&gt;&lt;span style=font-size:11px&gt;White 1945-74&lt;/span&gt;&lt;br&gt;INF834 non-DASS</v>
      </c>
      <c r="O1448" t="str">
        <f t="shared" si="272"/>
        <v>W1950MountPleasantTexasINF834</v>
      </c>
      <c r="R1448" t="str">
        <f t="shared" si="263"/>
        <v>dp</v>
      </c>
      <c r="S1448" t="str">
        <f t="shared" si="264"/>
        <v>ar</v>
      </c>
      <c r="T1448" t="str">
        <f t="shared" si="270"/>
        <v>r0</v>
      </c>
      <c r="U1448" t="str">
        <f>IF(M1448="consonant",#REF!,"")</f>
        <v/>
      </c>
      <c r="V1448" t="str">
        <f t="shared" si="265"/>
        <v>lx</v>
      </c>
      <c r="W1448" t="str">
        <f t="shared" si="266"/>
        <v>bk</v>
      </c>
      <c r="X1448" t="str">
        <f t="shared" si="267"/>
        <v>ho</v>
      </c>
      <c r="Y1448" t="str">
        <f t="shared" si="268"/>
        <v>b</v>
      </c>
      <c r="AA1448" t="str">
        <f t="shared" si="269"/>
        <v>const W1950MountPleasantTexasINF834= L.marker([33.15713,-84.15598], {icon: dp_lx}).bindPopup('Mount Pleasant, Texas&lt;br&gt;&lt;span style=font-size:11px&gt;White 1945-74&lt;/span&gt;&lt;br&gt;INF834 non-DASS').addTo(W1950);</v>
      </c>
      <c r="AG1448" t="s">
        <v>9148</v>
      </c>
      <c r="BL1448" t="s">
        <v>6396</v>
      </c>
    </row>
    <row r="1449" spans="1:64">
      <c r="A1449" s="30" t="s">
        <v>5327</v>
      </c>
      <c r="B1449" s="31" t="s">
        <v>1329</v>
      </c>
      <c r="C1449" s="31"/>
      <c r="D1449" t="s">
        <v>3937</v>
      </c>
      <c r="F1449" s="46" t="s">
        <v>217</v>
      </c>
      <c r="G1449" s="31" t="s">
        <v>5289</v>
      </c>
      <c r="H1449" s="31"/>
      <c r="I1449" s="51">
        <v>-91.186369999999997</v>
      </c>
      <c r="J1449" s="51">
        <v>31.57536</v>
      </c>
      <c r="K1449" s="32"/>
      <c r="L1449" s="32"/>
      <c r="M1449" s="32"/>
      <c r="N1449" t="str">
        <f t="shared" si="271"/>
        <v>Albany, Georgia&lt;br&gt;&lt;span style=font-size:11px&gt;White 1945-74&lt;/span&gt;&lt;br&gt;INF191 non-DASS</v>
      </c>
      <c r="O1449" t="str">
        <f t="shared" si="272"/>
        <v>W1950AlbanyGeorgiaINF191</v>
      </c>
      <c r="R1449" t="str">
        <f t="shared" si="263"/>
        <v>dp</v>
      </c>
      <c r="S1449" t="str">
        <f t="shared" si="264"/>
        <v>ar</v>
      </c>
      <c r="T1449" t="str">
        <f t="shared" si="270"/>
        <v>r0</v>
      </c>
      <c r="U1449" t="str">
        <f>IF(M1449="consonant",#REF!,"")</f>
        <v/>
      </c>
      <c r="V1449" t="str">
        <f t="shared" si="265"/>
        <v>lx</v>
      </c>
      <c r="W1449" t="str">
        <f t="shared" si="266"/>
        <v>bk</v>
      </c>
      <c r="X1449" t="str">
        <f t="shared" si="267"/>
        <v>ho</v>
      </c>
      <c r="Y1449" t="str">
        <f t="shared" si="268"/>
        <v>b</v>
      </c>
      <c r="AA1449" t="str">
        <f t="shared" si="269"/>
        <v>const W1950AlbanyGeorgiaINF191= L.marker([31.57536,-91.18637], {icon: dp_lx}).bindPopup('Albany, Georgia&lt;br&gt;&lt;span style=font-size:11px&gt;White 1945-74&lt;/span&gt;&lt;br&gt;INF191 non-DASS').addTo(W1950);</v>
      </c>
      <c r="AG1449" t="s">
        <v>9149</v>
      </c>
      <c r="BL1449" t="s">
        <v>6397</v>
      </c>
    </row>
    <row r="1450" spans="1:64">
      <c r="A1450" s="30" t="s">
        <v>5327</v>
      </c>
      <c r="B1450" s="31" t="s">
        <v>1489</v>
      </c>
      <c r="C1450" s="31"/>
      <c r="D1450" t="s">
        <v>3937</v>
      </c>
      <c r="F1450" s="46" t="s">
        <v>119</v>
      </c>
      <c r="G1450" s="31" t="s">
        <v>5293</v>
      </c>
      <c r="H1450" s="31"/>
      <c r="I1450" s="51">
        <v>-93.747600000000006</v>
      </c>
      <c r="J1450" s="51">
        <v>30.441230000000001</v>
      </c>
      <c r="K1450" s="32"/>
      <c r="L1450" s="32"/>
      <c r="M1450" s="32"/>
      <c r="N1450" t="str">
        <f t="shared" si="271"/>
        <v>Baton Rouge, Louisiana&lt;br&gt;&lt;span style=font-size:11px&gt;White 1945-74&lt;/span&gt;&lt;br&gt;INF645 non-DASS</v>
      </c>
      <c r="O1450" t="str">
        <f t="shared" si="272"/>
        <v>W1950BatonRougeLouisianaINF645</v>
      </c>
      <c r="R1450" t="str">
        <f t="shared" ref="R1450:R1505" si="273">IF(M1450="consonant","",IF(G1450="Jamaica","lo",IF(OR(A1450="W1700",A1450="B1850",M1450="Carib",M1450="LA",M1450="UM",M1450="Bra",M1450="EaNL"),"mn","dp")))</f>
        <v>dp</v>
      </c>
      <c r="S1450" t="str">
        <f t="shared" si="264"/>
        <v>ar</v>
      </c>
      <c r="T1450" t="str">
        <f t="shared" si="270"/>
        <v>r0</v>
      </c>
      <c r="U1450" t="str">
        <f>IF(M1450="consonant",#REF!,"")</f>
        <v/>
      </c>
      <c r="V1450" t="str">
        <f t="shared" si="265"/>
        <v>lx</v>
      </c>
      <c r="W1450" t="str">
        <f t="shared" si="266"/>
        <v>bk</v>
      </c>
      <c r="X1450" t="str">
        <f t="shared" si="267"/>
        <v>ho</v>
      </c>
      <c r="Y1450" t="str">
        <f t="shared" si="268"/>
        <v>b</v>
      </c>
      <c r="AA1450" t="str">
        <f t="shared" si="269"/>
        <v>const W1950BatonRougeLouisianaINF645= L.marker([30.44123,-93.7476], {icon: dp_lx}).bindPopup('Baton Rouge, Louisiana&lt;br&gt;&lt;span style=font-size:11px&gt;White 1945-74&lt;/span&gt;&lt;br&gt;INF645 non-DASS').addTo(W1950);</v>
      </c>
      <c r="AG1450" t="s">
        <v>9150</v>
      </c>
      <c r="BL1450" t="s">
        <v>6398</v>
      </c>
    </row>
    <row r="1451" spans="1:64">
      <c r="A1451" s="30" t="s">
        <v>5327</v>
      </c>
      <c r="B1451" s="31" t="s">
        <v>1544</v>
      </c>
      <c r="C1451" s="31"/>
      <c r="D1451" t="s">
        <v>3937</v>
      </c>
      <c r="F1451" s="46" t="s">
        <v>123</v>
      </c>
      <c r="G1451" s="31" t="s">
        <v>5293</v>
      </c>
      <c r="H1451" s="31"/>
      <c r="I1451" s="51">
        <v>-84.875540000000001</v>
      </c>
      <c r="J1451" s="51">
        <v>32.515860000000004</v>
      </c>
      <c r="K1451" s="32"/>
      <c r="L1451" s="32"/>
      <c r="M1451" s="32"/>
      <c r="N1451" t="str">
        <f t="shared" si="271"/>
        <v>Shreveport, Louisiana&lt;br&gt;&lt;span style=font-size:11px&gt;White 1945-74&lt;/span&gt;&lt;br&gt;INF779 non-DASS</v>
      </c>
      <c r="O1451" t="str">
        <f t="shared" si="272"/>
        <v>W1950ShreveportLouisianaINF779</v>
      </c>
      <c r="R1451" t="str">
        <f t="shared" si="273"/>
        <v>dp</v>
      </c>
      <c r="S1451" t="str">
        <f t="shared" si="264"/>
        <v>ar</v>
      </c>
      <c r="T1451" t="str">
        <f t="shared" si="270"/>
        <v>r0</v>
      </c>
      <c r="U1451" t="str">
        <f>IF(M1451="consonant",#REF!,"")</f>
        <v/>
      </c>
      <c r="V1451" t="str">
        <f t="shared" si="265"/>
        <v>lx</v>
      </c>
      <c r="W1451" t="str">
        <f t="shared" si="266"/>
        <v>bk</v>
      </c>
      <c r="X1451" t="str">
        <f t="shared" si="267"/>
        <v>ho</v>
      </c>
      <c r="Y1451" t="str">
        <f t="shared" si="268"/>
        <v>b</v>
      </c>
      <c r="AA1451" t="str">
        <f t="shared" si="269"/>
        <v>const W1950ShreveportLouisianaINF779= L.marker([32.51586,-84.87554], {icon: dp_lx}).bindPopup('Shreveport, Louisiana&lt;br&gt;&lt;span style=font-size:11px&gt;White 1945-74&lt;/span&gt;&lt;br&gt;INF779 non-DASS').addTo(W1950);</v>
      </c>
      <c r="AG1451" t="s">
        <v>9151</v>
      </c>
      <c r="BL1451" t="s">
        <v>6399</v>
      </c>
    </row>
    <row r="1452" spans="1:64">
      <c r="A1452" s="30" t="s">
        <v>5327</v>
      </c>
      <c r="B1452" s="31" t="s">
        <v>1298</v>
      </c>
      <c r="C1452" s="31"/>
      <c r="D1452" t="s">
        <v>3937</v>
      </c>
      <c r="F1452" s="46" t="s">
        <v>232</v>
      </c>
      <c r="G1452" s="31" t="s">
        <v>904</v>
      </c>
      <c r="H1452" s="31"/>
      <c r="I1452" s="51">
        <v>-85.000810000000001</v>
      </c>
      <c r="J1452" s="51">
        <v>35.159840000000003</v>
      </c>
      <c r="K1452" s="32"/>
      <c r="L1452" s="32"/>
      <c r="M1452" s="32"/>
      <c r="N1452" t="str">
        <f t="shared" si="271"/>
        <v>Cleveland, Tennessee&lt;br&gt;&lt;span style=font-size:11px&gt;White 1945-74&lt;/span&gt;&lt;br&gt;INF051 non-DASS</v>
      </c>
      <c r="O1452" t="str">
        <f t="shared" si="272"/>
        <v>W1950ClevelandTennesseeINF051</v>
      </c>
      <c r="R1452" t="str">
        <f t="shared" si="273"/>
        <v>dp</v>
      </c>
      <c r="S1452" t="str">
        <f t="shared" ref="S1452:S1505" si="274">IF(A1452="W1700","na",IF(OR(M1452="Carib",M1452="NYC",M1452="ENE"),"au",IF(M1452="CAN","ao","ar")))</f>
        <v>ar</v>
      </c>
      <c r="T1452" t="str">
        <f t="shared" si="270"/>
        <v>r0</v>
      </c>
      <c r="U1452" t="str">
        <f>IF(M1452="consonant",#REF!,"")</f>
        <v/>
      </c>
      <c r="V1452" t="str">
        <f t="shared" ref="V1452:V1505" si="275">IF(OR(M1452="W",M1452="M",M1452="ENE"),"we",IF(OR(M1452="MA",M1452="NYC",M1452="OH"),"sa1",IF(OR(M1452="OS",M1452="LAGS_SSE",M1452="Speaker _S",M1452="PADS_SSE"),"sl","lx")))</f>
        <v>lx</v>
      </c>
      <c r="W1452" t="str">
        <f t="shared" ref="W1452:W1505" si="276">IF(OR(M1452="S",M1452="M"),"fr",IF(OR(M1452="W"),"ce","bk"))</f>
        <v>bk</v>
      </c>
      <c r="X1452" t="str">
        <f t="shared" ref="X1452:X1505" si="277">IF(T1452="","",IF(OR(A1452="W1900",A1452="W1950",A1452="W1970"),"ho","un"))</f>
        <v>ho</v>
      </c>
      <c r="Y1452" t="str">
        <f t="shared" ref="Y1452:Y1505" si="278">IF(D1452="LAGS","a","b")</f>
        <v>b</v>
      </c>
      <c r="AA1452" t="str">
        <f t="shared" si="269"/>
        <v>const W1950ClevelandTennesseeINF051= L.marker([35.15984,-85.00081], {icon: dp_lx}).bindPopup('Cleveland, Tennessee&lt;br&gt;&lt;span style=font-size:11px&gt;White 1945-74&lt;/span&gt;&lt;br&gt;INF051 non-DASS').addTo(W1950);</v>
      </c>
      <c r="AG1452" t="s">
        <v>9152</v>
      </c>
      <c r="BL1452" t="s">
        <v>6400</v>
      </c>
    </row>
    <row r="1453" spans="1:64">
      <c r="A1453" s="30" t="s">
        <v>5327</v>
      </c>
      <c r="B1453" s="31" t="s">
        <v>1423</v>
      </c>
      <c r="C1453" s="31"/>
      <c r="D1453" t="s">
        <v>3937</v>
      </c>
      <c r="F1453" s="46" t="s">
        <v>1425</v>
      </c>
      <c r="G1453" s="31" t="s">
        <v>5298</v>
      </c>
      <c r="H1453" s="31"/>
      <c r="I1453" s="51">
        <v>-85.972120000000004</v>
      </c>
      <c r="J1453" s="51">
        <v>32.467669999999998</v>
      </c>
      <c r="K1453" s="32"/>
      <c r="L1453" s="32"/>
      <c r="M1453" s="32"/>
      <c r="N1453" t="str">
        <f t="shared" si="271"/>
        <v>Phenix City, Alabama&lt;br&gt;&lt;span style=font-size:11px&gt;White 1945-74&lt;/span&gt;&lt;br&gt;INF413 non-DASS</v>
      </c>
      <c r="O1453" t="str">
        <f t="shared" si="272"/>
        <v>W1950PhenixCityAlabamaINF413</v>
      </c>
      <c r="R1453" t="str">
        <f t="shared" si="273"/>
        <v>dp</v>
      </c>
      <c r="S1453" t="str">
        <f t="shared" si="274"/>
        <v>ar</v>
      </c>
      <c r="T1453" t="str">
        <f t="shared" si="270"/>
        <v>r0</v>
      </c>
      <c r="U1453" t="str">
        <f>IF(M1453="consonant",#REF!,"")</f>
        <v/>
      </c>
      <c r="V1453" t="str">
        <f t="shared" si="275"/>
        <v>lx</v>
      </c>
      <c r="W1453" t="str">
        <f t="shared" si="276"/>
        <v>bk</v>
      </c>
      <c r="X1453" t="str">
        <f t="shared" si="277"/>
        <v>ho</v>
      </c>
      <c r="Y1453" t="str">
        <f t="shared" si="278"/>
        <v>b</v>
      </c>
      <c r="AA1453" t="str">
        <f t="shared" si="269"/>
        <v>const W1950PhenixCityAlabamaINF413= L.marker([32.46767,-85.97212], {icon: dp_lx}).bindPopup('Phenix City, Alabama&lt;br&gt;&lt;span style=font-size:11px&gt;White 1945-74&lt;/span&gt;&lt;br&gt;INF413 non-DASS').addTo(W1950);</v>
      </c>
      <c r="AG1453" t="s">
        <v>9153</v>
      </c>
      <c r="BL1453" t="s">
        <v>6401</v>
      </c>
    </row>
    <row r="1454" spans="1:64">
      <c r="A1454" s="30" t="s">
        <v>5327</v>
      </c>
      <c r="B1454" s="31" t="s">
        <v>1432</v>
      </c>
      <c r="C1454" s="31"/>
      <c r="D1454" t="s">
        <v>3937</v>
      </c>
      <c r="F1454" s="46" t="s">
        <v>1434</v>
      </c>
      <c r="G1454" s="31" t="s">
        <v>5298</v>
      </c>
      <c r="H1454" s="31"/>
      <c r="I1454" s="51">
        <v>-85.990870000000001</v>
      </c>
      <c r="J1454" s="51">
        <v>31.807960000000001</v>
      </c>
      <c r="K1454" s="32"/>
      <c r="L1454" s="32"/>
      <c r="M1454" s="32"/>
      <c r="N1454" t="str">
        <f t="shared" si="271"/>
        <v>Troy, Alabama&lt;br&gt;&lt;span style=font-size:11px&gt;White 1945-74&lt;/span&gt;&lt;br&gt;INF436C non-DASS</v>
      </c>
      <c r="O1454" t="str">
        <f t="shared" si="272"/>
        <v>W1950TroyAlabamaINF436C</v>
      </c>
      <c r="R1454" t="str">
        <f t="shared" si="273"/>
        <v>dp</v>
      </c>
      <c r="S1454" t="str">
        <f t="shared" si="274"/>
        <v>ar</v>
      </c>
      <c r="T1454" t="str">
        <f t="shared" si="270"/>
        <v>r0</v>
      </c>
      <c r="U1454" t="str">
        <f>IF(M1454="consonant",#REF!,"")</f>
        <v/>
      </c>
      <c r="V1454" t="str">
        <f t="shared" si="275"/>
        <v>lx</v>
      </c>
      <c r="W1454" t="str">
        <f t="shared" si="276"/>
        <v>bk</v>
      </c>
      <c r="X1454" t="str">
        <f t="shared" si="277"/>
        <v>ho</v>
      </c>
      <c r="Y1454" t="str">
        <f t="shared" si="278"/>
        <v>b</v>
      </c>
      <c r="AA1454" t="str">
        <f t="shared" si="269"/>
        <v>const W1950TroyAlabamaINF436C= L.marker([31.80796,-85.99087], {icon: dp_lx}).bindPopup('Troy, Alabama&lt;br&gt;&lt;span style=font-size:11px&gt;White 1945-74&lt;/span&gt;&lt;br&gt;INF436C non-DASS').addTo(W1950);</v>
      </c>
      <c r="AG1454" t="s">
        <v>9154</v>
      </c>
      <c r="BL1454" t="s">
        <v>6402</v>
      </c>
    </row>
    <row r="1455" spans="1:64">
      <c r="A1455" s="30" t="s">
        <v>5327</v>
      </c>
      <c r="B1455" s="31" t="s">
        <v>1490</v>
      </c>
      <c r="C1455" s="31"/>
      <c r="D1455" t="s">
        <v>3937</v>
      </c>
      <c r="F1455" s="46" t="s">
        <v>1492</v>
      </c>
      <c r="G1455" s="31" t="s">
        <v>5293</v>
      </c>
      <c r="H1455" s="31"/>
      <c r="I1455" s="51">
        <v>-98.491280000000003</v>
      </c>
      <c r="J1455" s="51">
        <v>29.343800000000002</v>
      </c>
      <c r="K1455" s="32"/>
      <c r="L1455" s="32"/>
      <c r="M1455" s="32"/>
      <c r="N1455" t="str">
        <f t="shared" si="271"/>
        <v>Boothville, Louisiana&lt;br&gt;&lt;span style=font-size:11px&gt;White 1945-74&lt;/span&gt;&lt;br&gt;INF649 non-DASS</v>
      </c>
      <c r="O1455" t="str">
        <f t="shared" si="272"/>
        <v>W1950BoothvilleLouisianaINF649</v>
      </c>
      <c r="R1455" t="str">
        <f t="shared" si="273"/>
        <v>dp</v>
      </c>
      <c r="S1455" t="str">
        <f t="shared" si="274"/>
        <v>ar</v>
      </c>
      <c r="T1455" t="str">
        <f t="shared" si="270"/>
        <v>r0</v>
      </c>
      <c r="U1455" t="str">
        <f>IF(M1455="consonant",#REF!,"")</f>
        <v/>
      </c>
      <c r="V1455" t="str">
        <f t="shared" si="275"/>
        <v>lx</v>
      </c>
      <c r="W1455" t="str">
        <f t="shared" si="276"/>
        <v>bk</v>
      </c>
      <c r="X1455" t="str">
        <f t="shared" si="277"/>
        <v>ho</v>
      </c>
      <c r="Y1455" t="str">
        <f t="shared" si="278"/>
        <v>b</v>
      </c>
      <c r="AA1455" t="str">
        <f t="shared" si="269"/>
        <v>const W1950BoothvilleLouisianaINF649= L.marker([29.3438,-98.49128], {icon: dp_lx}).bindPopup('Boothville, Louisiana&lt;br&gt;&lt;span style=font-size:11px&gt;White 1945-74&lt;/span&gt;&lt;br&gt;INF649 non-DASS').addTo(W1950);</v>
      </c>
      <c r="AG1455" t="s">
        <v>9155</v>
      </c>
      <c r="BL1455" t="s">
        <v>6403</v>
      </c>
    </row>
    <row r="1456" spans="1:64">
      <c r="A1456" s="30" t="s">
        <v>5327</v>
      </c>
      <c r="B1456" s="31" t="s">
        <v>1579</v>
      </c>
      <c r="C1456" s="31"/>
      <c r="D1456" t="s">
        <v>3937</v>
      </c>
      <c r="F1456" s="46" t="s">
        <v>284</v>
      </c>
      <c r="G1456" s="31" t="s">
        <v>5294</v>
      </c>
      <c r="H1456" s="31"/>
      <c r="I1456" s="51">
        <v>-86.459879999999998</v>
      </c>
      <c r="J1456" s="51">
        <v>29.42642</v>
      </c>
      <c r="K1456" s="32"/>
      <c r="L1456" s="32"/>
      <c r="M1456" s="32"/>
      <c r="N1456" t="str">
        <f t="shared" si="271"/>
        <v>San Antonio, Texas&lt;br&gt;&lt;span style=font-size:11px&gt;White 1945-74&lt;/span&gt;&lt;br&gt;INF891 non-DASS</v>
      </c>
      <c r="O1456" t="str">
        <f t="shared" si="272"/>
        <v>W1950SanAntonioTexasINF891</v>
      </c>
      <c r="R1456" t="str">
        <f t="shared" si="273"/>
        <v>dp</v>
      </c>
      <c r="S1456" t="str">
        <f t="shared" si="274"/>
        <v>ar</v>
      </c>
      <c r="T1456" t="str">
        <f t="shared" si="270"/>
        <v>r0</v>
      </c>
      <c r="U1456" t="str">
        <f>IF(M1456="consonant",#REF!,"")</f>
        <v/>
      </c>
      <c r="V1456" t="str">
        <f t="shared" si="275"/>
        <v>lx</v>
      </c>
      <c r="W1456" t="str">
        <f t="shared" si="276"/>
        <v>bk</v>
      </c>
      <c r="X1456" t="str">
        <f t="shared" si="277"/>
        <v>ho</v>
      </c>
      <c r="Y1456" t="str">
        <f t="shared" si="278"/>
        <v>b</v>
      </c>
      <c r="AA1456" t="str">
        <f t="shared" si="269"/>
        <v>const W1950SanAntonioTexasINF891= L.marker([29.42642,-86.45988], {icon: dp_lx}).bindPopup('San Antonio, Texas&lt;br&gt;&lt;span style=font-size:11px&gt;White 1945-74&lt;/span&gt;&lt;br&gt;INF891 non-DASS').addTo(W1950);</v>
      </c>
      <c r="AG1456" t="s">
        <v>9156</v>
      </c>
      <c r="BL1456" t="s">
        <v>6404</v>
      </c>
    </row>
    <row r="1457" spans="1:64">
      <c r="A1457" s="30" t="s">
        <v>5327</v>
      </c>
      <c r="B1457" s="31" t="s">
        <v>1392</v>
      </c>
      <c r="C1457" s="31"/>
      <c r="D1457" t="s">
        <v>3937</v>
      </c>
      <c r="F1457" s="46" t="s">
        <v>344</v>
      </c>
      <c r="G1457" s="31" t="s">
        <v>904</v>
      </c>
      <c r="H1457" s="31"/>
      <c r="I1457" s="51">
        <v>-86.585220000000007</v>
      </c>
      <c r="J1457" s="51">
        <v>35.483429999999998</v>
      </c>
      <c r="K1457" s="32"/>
      <c r="L1457" s="32"/>
      <c r="M1457" s="32"/>
      <c r="N1457" t="str">
        <f t="shared" si="271"/>
        <v>Shelbyville, Tennessee&lt;br&gt;&lt;span style=font-size:11px&gt;White 1945-74&lt;/span&gt;&lt;br&gt;INF329 non-DASS</v>
      </c>
      <c r="O1457" t="str">
        <f t="shared" si="272"/>
        <v>W1950ShelbyvilleTennesseeINF329</v>
      </c>
      <c r="R1457" t="str">
        <f t="shared" si="273"/>
        <v>dp</v>
      </c>
      <c r="S1457" t="str">
        <f t="shared" si="274"/>
        <v>ar</v>
      </c>
      <c r="T1457" t="str">
        <f t="shared" si="270"/>
        <v>r0</v>
      </c>
      <c r="U1457" t="str">
        <f>IF(M1457="consonant",#REF!,"")</f>
        <v/>
      </c>
      <c r="V1457" t="str">
        <f t="shared" si="275"/>
        <v>lx</v>
      </c>
      <c r="W1457" t="str">
        <f t="shared" si="276"/>
        <v>bk</v>
      </c>
      <c r="X1457" t="str">
        <f t="shared" si="277"/>
        <v>ho</v>
      </c>
      <c r="Y1457" t="str">
        <f t="shared" si="278"/>
        <v>b</v>
      </c>
      <c r="AA1457" t="str">
        <f t="shared" si="269"/>
        <v>const W1950ShelbyvilleTennesseeINF329= L.marker([35.48343,-86.58522], {icon: dp_lx}).bindPopup('Shelbyville, Tennessee&lt;br&gt;&lt;span style=font-size:11px&gt;White 1945-74&lt;/span&gt;&lt;br&gt;INF329 non-DASS').addTo(W1950);</v>
      </c>
      <c r="AG1457" t="s">
        <v>9157</v>
      </c>
      <c r="BL1457" t="s">
        <v>6405</v>
      </c>
    </row>
    <row r="1458" spans="1:64">
      <c r="A1458" s="30" t="s">
        <v>5327</v>
      </c>
      <c r="B1458" s="31" t="s">
        <v>1395</v>
      </c>
      <c r="C1458" s="31"/>
      <c r="D1458" t="s">
        <v>3937</v>
      </c>
      <c r="F1458" s="46" t="s">
        <v>370</v>
      </c>
      <c r="G1458" s="31" t="s">
        <v>5298</v>
      </c>
      <c r="H1458" s="31"/>
      <c r="I1458" s="51">
        <v>-85.186949999999996</v>
      </c>
      <c r="J1458" s="51">
        <v>34.729559999999999</v>
      </c>
      <c r="K1458" s="32"/>
      <c r="L1458" s="32"/>
      <c r="M1458" s="32"/>
      <c r="N1458" t="str">
        <f t="shared" si="271"/>
        <v>Huntsville, Alabama&lt;br&gt;&lt;span style=font-size:11px&gt;White 1945-74&lt;/span&gt;&lt;br&gt;INF343 non-DASS</v>
      </c>
      <c r="O1458" t="str">
        <f t="shared" si="272"/>
        <v>W1950HuntsvilleAlabamaINF343</v>
      </c>
      <c r="R1458" t="str">
        <f t="shared" si="273"/>
        <v>dp</v>
      </c>
      <c r="S1458" t="str">
        <f t="shared" si="274"/>
        <v>ar</v>
      </c>
      <c r="T1458" t="str">
        <f t="shared" si="270"/>
        <v>r0</v>
      </c>
      <c r="U1458" t="str">
        <f>IF(M1458="consonant",#REF!,"")</f>
        <v/>
      </c>
      <c r="V1458" t="str">
        <f t="shared" si="275"/>
        <v>lx</v>
      </c>
      <c r="W1458" t="str">
        <f t="shared" si="276"/>
        <v>bk</v>
      </c>
      <c r="X1458" t="str">
        <f t="shared" si="277"/>
        <v>ho</v>
      </c>
      <c r="Y1458" t="str">
        <f t="shared" si="278"/>
        <v>b</v>
      </c>
      <c r="AA1458" t="str">
        <f t="shared" si="269"/>
        <v>const W1950HuntsvilleAlabamaINF343= L.marker([34.72956,-85.18695], {icon: dp_lx}).bindPopup('Huntsville, Alabama&lt;br&gt;&lt;span style=font-size:11px&gt;White 1945-74&lt;/span&gt;&lt;br&gt;INF343 non-DASS').addTo(W1950);</v>
      </c>
      <c r="AG1458" t="s">
        <v>9158</v>
      </c>
      <c r="BL1458" t="s">
        <v>6406</v>
      </c>
    </row>
    <row r="1459" spans="1:64">
      <c r="A1459" s="30" t="s">
        <v>5327</v>
      </c>
      <c r="B1459" s="31" t="s">
        <v>1413</v>
      </c>
      <c r="C1459" s="31"/>
      <c r="D1459" t="s">
        <v>3937</v>
      </c>
      <c r="F1459" s="46" t="s">
        <v>1415</v>
      </c>
      <c r="G1459" s="31" t="s">
        <v>5298</v>
      </c>
      <c r="H1459" s="31"/>
      <c r="I1459" s="51">
        <v>-86.322159999999997</v>
      </c>
      <c r="J1459" s="51">
        <v>32.869419999999998</v>
      </c>
      <c r="K1459" s="32"/>
      <c r="L1459" s="32"/>
      <c r="M1459" s="32"/>
      <c r="N1459" t="str">
        <f t="shared" si="271"/>
        <v>Lanett, Alabama&lt;br&gt;&lt;span style=font-size:11px&gt;White 1945-74&lt;/span&gt;&lt;br&gt;INF391 non-DASS</v>
      </c>
      <c r="O1459" t="str">
        <f t="shared" si="272"/>
        <v>W1950LanettAlabamaINF391</v>
      </c>
      <c r="R1459" t="str">
        <f t="shared" si="273"/>
        <v>dp</v>
      </c>
      <c r="S1459" t="str">
        <f t="shared" si="274"/>
        <v>ar</v>
      </c>
      <c r="T1459" t="str">
        <f t="shared" si="270"/>
        <v>r0</v>
      </c>
      <c r="U1459" t="str">
        <f>IF(M1459="consonant",#REF!,"")</f>
        <v/>
      </c>
      <c r="V1459" t="str">
        <f t="shared" si="275"/>
        <v>lx</v>
      </c>
      <c r="W1459" t="str">
        <f t="shared" si="276"/>
        <v>bk</v>
      </c>
      <c r="X1459" t="str">
        <f t="shared" si="277"/>
        <v>ho</v>
      </c>
      <c r="Y1459" t="str">
        <f t="shared" si="278"/>
        <v>b</v>
      </c>
      <c r="AA1459" t="str">
        <f t="shared" si="269"/>
        <v>const W1950LanettAlabamaINF391= L.marker([32.86942,-86.32216], {icon: dp_lx}).bindPopup('Lanett, Alabama&lt;br&gt;&lt;span style=font-size:11px&gt;White 1945-74&lt;/span&gt;&lt;br&gt;INF391 non-DASS').addTo(W1950);</v>
      </c>
      <c r="AG1459" t="s">
        <v>9159</v>
      </c>
      <c r="BL1459" t="s">
        <v>6407</v>
      </c>
    </row>
    <row r="1460" spans="1:64">
      <c r="A1460" s="30" t="s">
        <v>5327</v>
      </c>
      <c r="B1460" s="31" t="s">
        <v>1427</v>
      </c>
      <c r="C1460" s="31"/>
      <c r="D1460" t="s">
        <v>3937</v>
      </c>
      <c r="F1460" s="46" t="s">
        <v>456</v>
      </c>
      <c r="G1460" s="31" t="s">
        <v>5298</v>
      </c>
      <c r="H1460" s="31"/>
      <c r="I1460" s="51">
        <v>-83.630319999999998</v>
      </c>
      <c r="J1460" s="51">
        <v>32.366840000000003</v>
      </c>
      <c r="K1460" s="32"/>
      <c r="L1460" s="32"/>
      <c r="M1460" s="32"/>
      <c r="N1460" t="str">
        <f t="shared" si="271"/>
        <v>Montgomery, Alabama&lt;br&gt;&lt;span style=font-size:11px&gt;White 1945-74&lt;/span&gt;&lt;br&gt;INF419 non-DASS</v>
      </c>
      <c r="O1460" t="str">
        <f t="shared" si="272"/>
        <v>W1950MontgomeryAlabamaINF419</v>
      </c>
      <c r="R1460" t="str">
        <f t="shared" si="273"/>
        <v>dp</v>
      </c>
      <c r="S1460" t="str">
        <f t="shared" si="274"/>
        <v>ar</v>
      </c>
      <c r="T1460" t="str">
        <f t="shared" si="270"/>
        <v>r0</v>
      </c>
      <c r="U1460" t="str">
        <f>IF(M1460="consonant",#REF!,"")</f>
        <v/>
      </c>
      <c r="V1460" t="str">
        <f t="shared" si="275"/>
        <v>lx</v>
      </c>
      <c r="W1460" t="str">
        <f t="shared" si="276"/>
        <v>bk</v>
      </c>
      <c r="X1460" t="str">
        <f t="shared" si="277"/>
        <v>ho</v>
      </c>
      <c r="Y1460" t="str">
        <f t="shared" si="278"/>
        <v>b</v>
      </c>
      <c r="AA1460" t="str">
        <f t="shared" si="269"/>
        <v>const W1950MontgomeryAlabamaINF419= L.marker([32.36684,-83.63032], {icon: dp_lx}).bindPopup('Montgomery, Alabama&lt;br&gt;&lt;span style=font-size:11px&gt;White 1945-74&lt;/span&gt;&lt;br&gt;INF419 non-DASS').addTo(W1950);</v>
      </c>
      <c r="AG1460" t="s">
        <v>9160</v>
      </c>
      <c r="BL1460" t="s">
        <v>6408</v>
      </c>
    </row>
    <row r="1461" spans="1:64">
      <c r="A1461" s="30" t="s">
        <v>5327</v>
      </c>
      <c r="B1461" s="31" t="s">
        <v>1314</v>
      </c>
      <c r="C1461" s="31"/>
      <c r="D1461" t="s">
        <v>3937</v>
      </c>
      <c r="F1461" s="46" t="s">
        <v>74</v>
      </c>
      <c r="G1461" s="31" t="s">
        <v>5289</v>
      </c>
      <c r="H1461" s="31"/>
      <c r="I1461" s="51">
        <v>-82.639359999999996</v>
      </c>
      <c r="J1461" s="51">
        <v>32.843330000000002</v>
      </c>
      <c r="K1461" s="32"/>
      <c r="L1461" s="32"/>
      <c r="M1461" s="32"/>
      <c r="N1461" t="str">
        <f t="shared" si="271"/>
        <v>Macon, Georgia&lt;br&gt;&lt;span style=font-size:11px&gt;White 1945-74&lt;/span&gt;&lt;br&gt;INF124 non-DASS</v>
      </c>
      <c r="O1461" t="str">
        <f t="shared" si="272"/>
        <v>W1950MaconGeorgiaINF124</v>
      </c>
      <c r="R1461" t="str">
        <f t="shared" si="273"/>
        <v>dp</v>
      </c>
      <c r="S1461" t="str">
        <f t="shared" si="274"/>
        <v>ar</v>
      </c>
      <c r="T1461" t="str">
        <f t="shared" si="270"/>
        <v>r0</v>
      </c>
      <c r="U1461" t="str">
        <f>IF(M1461="consonant",#REF!,"")</f>
        <v/>
      </c>
      <c r="V1461" t="str">
        <f t="shared" si="275"/>
        <v>lx</v>
      </c>
      <c r="W1461" t="str">
        <f t="shared" si="276"/>
        <v>bk</v>
      </c>
      <c r="X1461" t="str">
        <f t="shared" si="277"/>
        <v>ho</v>
      </c>
      <c r="Y1461" t="str">
        <f t="shared" si="278"/>
        <v>b</v>
      </c>
      <c r="AA1461" t="str">
        <f t="shared" ref="AA1461:AA1505" si="279">IF(OR(R1461="",V1461=""),"",IF(I1461="","","const "&amp;O1461&amp;"= L.marker(["&amp;J1461&amp;","&amp;I1461&amp;"], {icon: "&amp;R1461&amp;"_"&amp;V1461&amp;"}).bindPopup('"&amp;N1461&amp;"').addTo("&amp;A1461&amp;");"))</f>
        <v>const W1950MaconGeorgiaINF124= L.marker([32.84333,-82.63936], {icon: dp_lx}).bindPopup('Macon, Georgia&lt;br&gt;&lt;span style=font-size:11px&gt;White 1945-74&lt;/span&gt;&lt;br&gt;INF124 non-DASS').addTo(W1950);</v>
      </c>
      <c r="AG1461" t="s">
        <v>9161</v>
      </c>
      <c r="BL1461" t="s">
        <v>6409</v>
      </c>
    </row>
    <row r="1462" spans="1:64">
      <c r="A1462" s="30" t="s">
        <v>5327</v>
      </c>
      <c r="B1462" s="31" t="s">
        <v>1360</v>
      </c>
      <c r="C1462" s="31"/>
      <c r="D1462" t="s">
        <v>3937</v>
      </c>
      <c r="F1462" s="46" t="s">
        <v>1362</v>
      </c>
      <c r="G1462" s="31" t="s">
        <v>5304</v>
      </c>
      <c r="H1462" s="31"/>
      <c r="I1462" s="51">
        <v>-87.838049999999996</v>
      </c>
      <c r="J1462" s="51">
        <v>27.78857</v>
      </c>
      <c r="K1462" s="32"/>
      <c r="L1462" s="32"/>
      <c r="M1462" s="32"/>
      <c r="N1462" t="str">
        <f t="shared" si="271"/>
        <v>St. Petersburg, Florida&lt;br&gt;&lt;span style=font-size:11px&gt;White 1945-74&lt;/span&gt;&lt;br&gt;INF266 non-DASS</v>
      </c>
      <c r="O1462" t="str">
        <f t="shared" si="272"/>
        <v>W1950StPetersburgFloridaINF266</v>
      </c>
      <c r="R1462" t="str">
        <f t="shared" si="273"/>
        <v>dp</v>
      </c>
      <c r="S1462" t="str">
        <f t="shared" si="274"/>
        <v>ar</v>
      </c>
      <c r="T1462" t="str">
        <f t="shared" ref="T1462:T1505" si="280">IF(M1462="rhot","",IF(M1462="AAE_7R","r7",IF(AND(D1462="(Labov et al, 2003)",M1462="W"),"r3","r0")))</f>
        <v>r0</v>
      </c>
      <c r="U1462" t="str">
        <f>IF(M1462="consonant",#REF!,"")</f>
        <v/>
      </c>
      <c r="V1462" t="str">
        <f t="shared" si="275"/>
        <v>lx</v>
      </c>
      <c r="W1462" t="str">
        <f t="shared" si="276"/>
        <v>bk</v>
      </c>
      <c r="X1462" t="str">
        <f t="shared" si="277"/>
        <v>ho</v>
      </c>
      <c r="Y1462" t="str">
        <f t="shared" si="278"/>
        <v>b</v>
      </c>
      <c r="AA1462" t="str">
        <f t="shared" si="279"/>
        <v>const W1950StPetersburgFloridaINF266= L.marker([27.78857,-87.83805], {icon: dp_lx}).bindPopup('St. Petersburg, Florida&lt;br&gt;&lt;span style=font-size:11px&gt;White 1945-74&lt;/span&gt;&lt;br&gt;INF266 non-DASS').addTo(W1950);</v>
      </c>
      <c r="AG1462" t="s">
        <v>9162</v>
      </c>
      <c r="BL1462" t="s">
        <v>6485</v>
      </c>
    </row>
    <row r="1463" spans="1:64">
      <c r="A1463" s="30" t="s">
        <v>5327</v>
      </c>
      <c r="B1463" s="31" t="s">
        <v>1418</v>
      </c>
      <c r="C1463" s="31"/>
      <c r="D1463" t="s">
        <v>3937</v>
      </c>
      <c r="F1463" s="46" t="s">
        <v>1420</v>
      </c>
      <c r="G1463" s="31" t="s">
        <v>5298</v>
      </c>
      <c r="H1463" s="31"/>
      <c r="I1463" s="51">
        <v>-92.281459999999996</v>
      </c>
      <c r="J1463" s="51">
        <v>32.504420000000003</v>
      </c>
      <c r="K1463" s="32"/>
      <c r="L1463" s="32"/>
      <c r="M1463" s="32"/>
      <c r="N1463" t="str">
        <f t="shared" si="271"/>
        <v>Demopolis, Alabama&lt;br&gt;&lt;span style=font-size:11px&gt;White 1945-74&lt;/span&gt;&lt;br&gt;INF408 non-DASS</v>
      </c>
      <c r="O1463" t="str">
        <f t="shared" si="272"/>
        <v>W1950DemopolisAlabamaINF408</v>
      </c>
      <c r="R1463" t="str">
        <f t="shared" si="273"/>
        <v>dp</v>
      </c>
      <c r="S1463" t="str">
        <f t="shared" si="274"/>
        <v>ar</v>
      </c>
      <c r="T1463" t="str">
        <f t="shared" si="280"/>
        <v>r0</v>
      </c>
      <c r="U1463" t="str">
        <f>IF(M1463="consonant",#REF!,"")</f>
        <v/>
      </c>
      <c r="V1463" t="str">
        <f t="shared" si="275"/>
        <v>lx</v>
      </c>
      <c r="W1463" t="str">
        <f t="shared" si="276"/>
        <v>bk</v>
      </c>
      <c r="X1463" t="str">
        <f t="shared" si="277"/>
        <v>ho</v>
      </c>
      <c r="Y1463" t="str">
        <f t="shared" si="278"/>
        <v>b</v>
      </c>
      <c r="AA1463" t="str">
        <f t="shared" si="279"/>
        <v>const W1950DemopolisAlabamaINF408= L.marker([32.50442,-92.28146], {icon: dp_lx}).bindPopup('Demopolis, Alabama&lt;br&gt;&lt;span style=font-size:11px&gt;White 1945-74&lt;/span&gt;&lt;br&gt;INF408 non-DASS').addTo(W1950);</v>
      </c>
      <c r="AG1463" t="s">
        <v>9163</v>
      </c>
      <c r="BL1463" t="s">
        <v>6410</v>
      </c>
    </row>
    <row r="1464" spans="1:64">
      <c r="A1464" s="30" t="s">
        <v>5327</v>
      </c>
      <c r="B1464" s="31" t="s">
        <v>1516</v>
      </c>
      <c r="C1464" s="31"/>
      <c r="D1464" t="s">
        <v>3937</v>
      </c>
      <c r="F1464" s="46" t="s">
        <v>11</v>
      </c>
      <c r="G1464" s="31" t="s">
        <v>2751</v>
      </c>
      <c r="H1464" s="31"/>
      <c r="I1464" s="51">
        <v>-83.553290000000004</v>
      </c>
      <c r="J1464" s="51">
        <v>34.747570000000003</v>
      </c>
      <c r="K1464" s="32"/>
      <c r="L1464" s="32"/>
      <c r="M1464" s="32"/>
      <c r="N1464" t="str">
        <f t="shared" si="271"/>
        <v>Little Rock, Arkansas&lt;br&gt;&lt;span style=font-size:11px&gt;White 1945-74&lt;/span&gt;&lt;br&gt;INF712 non-DASS</v>
      </c>
      <c r="O1464" t="str">
        <f t="shared" si="272"/>
        <v>W1950LittleRockArkansasINF712</v>
      </c>
      <c r="R1464" t="str">
        <f t="shared" si="273"/>
        <v>dp</v>
      </c>
      <c r="S1464" t="str">
        <f t="shared" si="274"/>
        <v>ar</v>
      </c>
      <c r="T1464" t="str">
        <f t="shared" si="280"/>
        <v>r0</v>
      </c>
      <c r="U1464" t="str">
        <f>IF(M1464="consonant",#REF!,"")</f>
        <v/>
      </c>
      <c r="V1464" t="str">
        <f t="shared" si="275"/>
        <v>lx</v>
      </c>
      <c r="W1464" t="str">
        <f t="shared" si="276"/>
        <v>bk</v>
      </c>
      <c r="X1464" t="str">
        <f t="shared" si="277"/>
        <v>ho</v>
      </c>
      <c r="Y1464" t="str">
        <f t="shared" si="278"/>
        <v>b</v>
      </c>
      <c r="AA1464" t="str">
        <f t="shared" si="279"/>
        <v>const W1950LittleRockArkansasINF712= L.marker([34.74757,-83.55329], {icon: dp_lx}).bindPopup('Little Rock, Arkansas&lt;br&gt;&lt;span style=font-size:11px&gt;White 1945-74&lt;/span&gt;&lt;br&gt;INF712 non-DASS').addTo(W1950);</v>
      </c>
      <c r="AG1464" t="s">
        <v>9164</v>
      </c>
      <c r="BL1464" t="s">
        <v>6411</v>
      </c>
    </row>
    <row r="1465" spans="1:64">
      <c r="A1465" s="30" t="s">
        <v>5327</v>
      </c>
      <c r="B1465" s="31" t="s">
        <v>1282</v>
      </c>
      <c r="C1465" s="31"/>
      <c r="D1465" t="s">
        <v>3937</v>
      </c>
      <c r="F1465" s="46" t="s">
        <v>1283</v>
      </c>
      <c r="G1465" s="31" t="s">
        <v>904</v>
      </c>
      <c r="H1465" s="31"/>
      <c r="I1465" s="51">
        <v>-80.237440000000007</v>
      </c>
      <c r="J1465" s="51">
        <v>36.103760000000001</v>
      </c>
      <c r="K1465" s="32"/>
      <c r="L1465" s="32"/>
      <c r="M1465" s="32"/>
      <c r="N1465" t="str">
        <f t="shared" si="271"/>
        <v>New Market, Tennessee&lt;br&gt;&lt;span style=font-size:11px&gt;White 1945-74&lt;/span&gt;&lt;br&gt;INF022 non-DASS</v>
      </c>
      <c r="O1465" t="str">
        <f t="shared" si="272"/>
        <v>W1950NewMarketTennesseeINF022</v>
      </c>
      <c r="R1465" t="str">
        <f t="shared" si="273"/>
        <v>dp</v>
      </c>
      <c r="S1465" t="str">
        <f t="shared" si="274"/>
        <v>ar</v>
      </c>
      <c r="T1465" t="str">
        <f t="shared" si="280"/>
        <v>r0</v>
      </c>
      <c r="U1465" t="str">
        <f>IF(M1465="consonant",#REF!,"")</f>
        <v/>
      </c>
      <c r="V1465" t="str">
        <f t="shared" si="275"/>
        <v>lx</v>
      </c>
      <c r="W1465" t="str">
        <f t="shared" si="276"/>
        <v>bk</v>
      </c>
      <c r="X1465" t="str">
        <f t="shared" si="277"/>
        <v>ho</v>
      </c>
      <c r="Y1465" t="str">
        <f t="shared" si="278"/>
        <v>b</v>
      </c>
      <c r="AA1465" t="str">
        <f t="shared" si="279"/>
        <v>const W1950NewMarketTennesseeINF022= L.marker([36.10376,-80.23744], {icon: dp_lx}).bindPopup('New Market, Tennessee&lt;br&gt;&lt;span style=font-size:11px&gt;White 1945-74&lt;/span&gt;&lt;br&gt;INF022 non-DASS').addTo(W1950);</v>
      </c>
      <c r="AG1465" t="s">
        <v>9165</v>
      </c>
      <c r="BL1465" t="s">
        <v>6412</v>
      </c>
    </row>
    <row r="1466" spans="1:64">
      <c r="A1466" s="30" t="s">
        <v>5327</v>
      </c>
      <c r="B1466" s="31" t="s">
        <v>1373</v>
      </c>
      <c r="C1466" s="31"/>
      <c r="D1466" t="s">
        <v>3937</v>
      </c>
      <c r="F1466" s="46" t="s">
        <v>57</v>
      </c>
      <c r="G1466" s="31" t="s">
        <v>5304</v>
      </c>
      <c r="H1466" s="31"/>
      <c r="I1466" s="51">
        <v>-90.036670000000001</v>
      </c>
      <c r="J1466" s="51">
        <v>25.72983</v>
      </c>
      <c r="K1466" s="32"/>
      <c r="L1466" s="32"/>
      <c r="M1466" s="32"/>
      <c r="N1466" t="str">
        <f t="shared" si="271"/>
        <v>Miami, Florida&lt;br&gt;&lt;span style=font-size:11px&gt;White 1945-74&lt;/span&gt;&lt;br&gt;INF286 non-DASS</v>
      </c>
      <c r="O1466" t="str">
        <f t="shared" si="272"/>
        <v>W1950MiamiFloridaINF286</v>
      </c>
      <c r="R1466" t="str">
        <f t="shared" si="273"/>
        <v>dp</v>
      </c>
      <c r="S1466" t="str">
        <f t="shared" si="274"/>
        <v>ar</v>
      </c>
      <c r="T1466" t="str">
        <f t="shared" si="280"/>
        <v>r0</v>
      </c>
      <c r="U1466" t="str">
        <f>IF(M1466="consonant",#REF!,"")</f>
        <v/>
      </c>
      <c r="V1466" t="str">
        <f t="shared" si="275"/>
        <v>lx</v>
      </c>
      <c r="W1466" t="str">
        <f t="shared" si="276"/>
        <v>bk</v>
      </c>
      <c r="X1466" t="str">
        <f t="shared" si="277"/>
        <v>ho</v>
      </c>
      <c r="Y1466" t="str">
        <f t="shared" si="278"/>
        <v>b</v>
      </c>
      <c r="AA1466" t="str">
        <f t="shared" si="279"/>
        <v>const W1950MiamiFloridaINF286= L.marker([25.72983,-90.03667], {icon: dp_lx}).bindPopup('Miami, Florida&lt;br&gt;&lt;span style=font-size:11px&gt;White 1945-74&lt;/span&gt;&lt;br&gt;INF286 non-DASS').addTo(W1950);</v>
      </c>
      <c r="AG1466" t="s">
        <v>9166</v>
      </c>
      <c r="BL1466" t="s">
        <v>6413</v>
      </c>
    </row>
    <row r="1467" spans="1:64">
      <c r="A1467" s="30" t="s">
        <v>5327</v>
      </c>
      <c r="B1467" s="31" t="s">
        <v>1471</v>
      </c>
      <c r="C1467" s="31"/>
      <c r="D1467" t="s">
        <v>3937</v>
      </c>
      <c r="F1467" s="46" t="s">
        <v>293</v>
      </c>
      <c r="G1467" s="31" t="s">
        <v>1505</v>
      </c>
      <c r="H1467" s="31"/>
      <c r="I1467" s="51">
        <v>-85.012079999999997</v>
      </c>
      <c r="J1467" s="51">
        <v>33.896749999999997</v>
      </c>
      <c r="K1467" s="32"/>
      <c r="L1467" s="32"/>
      <c r="M1467" s="32"/>
      <c r="N1467" t="str">
        <f t="shared" si="271"/>
        <v>Houston, Mississippi&lt;br&gt;&lt;span style=font-size:11px&gt;White 1945-74&lt;/span&gt;&lt;br&gt;INF533 non-DASS</v>
      </c>
      <c r="O1467" t="str">
        <f t="shared" si="272"/>
        <v>W1950HoustonMississippiINF533</v>
      </c>
      <c r="R1467" t="str">
        <f t="shared" si="273"/>
        <v>dp</v>
      </c>
      <c r="S1467" t="str">
        <f t="shared" si="274"/>
        <v>ar</v>
      </c>
      <c r="T1467" t="str">
        <f t="shared" si="280"/>
        <v>r0</v>
      </c>
      <c r="U1467" t="str">
        <f>IF(M1467="consonant",#REF!,"")</f>
        <v/>
      </c>
      <c r="V1467" t="str">
        <f t="shared" si="275"/>
        <v>lx</v>
      </c>
      <c r="W1467" t="str">
        <f t="shared" si="276"/>
        <v>bk</v>
      </c>
      <c r="X1467" t="str">
        <f t="shared" si="277"/>
        <v>ho</v>
      </c>
      <c r="Y1467" t="str">
        <f t="shared" si="278"/>
        <v>b</v>
      </c>
      <c r="AA1467" t="str">
        <f t="shared" si="279"/>
        <v>const W1950HoustonMississippiINF533= L.marker([33.89675,-85.01208], {icon: dp_lx}).bindPopup('Houston, Mississippi&lt;br&gt;&lt;span style=font-size:11px&gt;White 1945-74&lt;/span&gt;&lt;br&gt;INF533 non-DASS').addTo(W1950);</v>
      </c>
      <c r="AG1467" t="s">
        <v>9167</v>
      </c>
      <c r="BL1467" t="s">
        <v>6414</v>
      </c>
    </row>
    <row r="1468" spans="1:64">
      <c r="A1468" s="30" t="s">
        <v>5327</v>
      </c>
      <c r="B1468" s="31" t="s">
        <v>1296</v>
      </c>
      <c r="C1468" s="31"/>
      <c r="D1468" t="s">
        <v>3937</v>
      </c>
      <c r="F1468" s="46" t="s">
        <v>236</v>
      </c>
      <c r="G1468" s="31" t="s">
        <v>904</v>
      </c>
      <c r="H1468" s="31"/>
      <c r="I1468" s="51">
        <v>-85.282790000000006</v>
      </c>
      <c r="J1468" s="51">
        <v>35.495179999999998</v>
      </c>
      <c r="K1468" s="32"/>
      <c r="L1468" s="32"/>
      <c r="M1468" s="32"/>
      <c r="N1468" t="str">
        <f t="shared" si="271"/>
        <v>Dayton, Tennessee&lt;br&gt;&lt;span style=font-size:11px&gt;White 1945-74&lt;/span&gt;&lt;br&gt;INF049 non-DASS</v>
      </c>
      <c r="O1468" t="str">
        <f t="shared" si="272"/>
        <v>W1950DaytonTennesseeINF049</v>
      </c>
      <c r="R1468" t="str">
        <f t="shared" si="273"/>
        <v>dp</v>
      </c>
      <c r="S1468" t="str">
        <f t="shared" si="274"/>
        <v>ar</v>
      </c>
      <c r="T1468" t="str">
        <f t="shared" si="280"/>
        <v>r0</v>
      </c>
      <c r="U1468" t="str">
        <f>IF(M1468="consonant",#REF!,"")</f>
        <v/>
      </c>
      <c r="V1468" t="str">
        <f t="shared" si="275"/>
        <v>lx</v>
      </c>
      <c r="W1468" t="str">
        <f t="shared" si="276"/>
        <v>bk</v>
      </c>
      <c r="X1468" t="str">
        <f t="shared" si="277"/>
        <v>ho</v>
      </c>
      <c r="Y1468" t="str">
        <f t="shared" si="278"/>
        <v>b</v>
      </c>
      <c r="AA1468" t="str">
        <f t="shared" si="279"/>
        <v>const W1950DaytonTennesseeINF049= L.marker([35.49518,-85.28279], {icon: dp_lx}).bindPopup('Dayton, Tennessee&lt;br&gt;&lt;span style=font-size:11px&gt;White 1945-74&lt;/span&gt;&lt;br&gt;INF049 non-DASS').addTo(W1950);</v>
      </c>
      <c r="AG1468" t="s">
        <v>9168</v>
      </c>
      <c r="BL1468" t="s">
        <v>6415</v>
      </c>
    </row>
    <row r="1469" spans="1:64">
      <c r="A1469" s="30" t="s">
        <v>5327</v>
      </c>
      <c r="B1469" s="31" t="s">
        <v>1302</v>
      </c>
      <c r="C1469" s="31"/>
      <c r="D1469" t="s">
        <v>3937</v>
      </c>
      <c r="F1469" s="46" t="s">
        <v>276</v>
      </c>
      <c r="G1469" s="31" t="s">
        <v>904</v>
      </c>
      <c r="H1469" s="31"/>
      <c r="I1469" s="51">
        <v>-97.509200000000007</v>
      </c>
      <c r="J1469" s="51">
        <v>35.03895</v>
      </c>
      <c r="K1469" s="32"/>
      <c r="L1469" s="32"/>
      <c r="M1469" s="32"/>
      <c r="N1469" t="str">
        <f t="shared" si="271"/>
        <v>Chattanooga, Tennessee&lt;br&gt;&lt;span style=font-size:11px&gt;White 1945-74&lt;/span&gt;&lt;br&gt;INF058 non-DASS</v>
      </c>
      <c r="O1469" t="str">
        <f t="shared" si="272"/>
        <v>W1950ChattanoogaTennesseeINF058</v>
      </c>
      <c r="R1469" t="str">
        <f t="shared" si="273"/>
        <v>dp</v>
      </c>
      <c r="S1469" t="str">
        <f t="shared" si="274"/>
        <v>ar</v>
      </c>
      <c r="T1469" t="str">
        <f t="shared" si="280"/>
        <v>r0</v>
      </c>
      <c r="U1469" t="str">
        <f>IF(M1469="consonant",#REF!,"")</f>
        <v/>
      </c>
      <c r="V1469" t="str">
        <f t="shared" si="275"/>
        <v>lx</v>
      </c>
      <c r="W1469" t="str">
        <f t="shared" si="276"/>
        <v>bk</v>
      </c>
      <c r="X1469" t="str">
        <f t="shared" si="277"/>
        <v>ho</v>
      </c>
      <c r="Y1469" t="str">
        <f t="shared" si="278"/>
        <v>b</v>
      </c>
      <c r="AA1469" t="str">
        <f t="shared" si="279"/>
        <v>const W1950ChattanoogaTennesseeINF058= L.marker([35.03895,-97.5092], {icon: dp_lx}).bindPopup('Chattanooga, Tennessee&lt;br&gt;&lt;span style=font-size:11px&gt;White 1945-74&lt;/span&gt;&lt;br&gt;INF058 non-DASS').addTo(W1950);</v>
      </c>
      <c r="AG1469" t="s">
        <v>9169</v>
      </c>
      <c r="BL1469" t="s">
        <v>6416</v>
      </c>
    </row>
    <row r="1470" spans="1:64">
      <c r="A1470" s="30" t="s">
        <v>5327</v>
      </c>
      <c r="B1470" s="31" t="s">
        <v>1588</v>
      </c>
      <c r="C1470" s="31"/>
      <c r="D1470" t="s">
        <v>3937</v>
      </c>
      <c r="F1470" s="46" t="s">
        <v>1590</v>
      </c>
      <c r="G1470" s="31" t="s">
        <v>5294</v>
      </c>
      <c r="H1470" s="31"/>
      <c r="I1470" s="51">
        <v>-85.309749999999994</v>
      </c>
      <c r="J1470" s="51">
        <v>28.03669</v>
      </c>
      <c r="K1470" s="32"/>
      <c r="L1470" s="32"/>
      <c r="M1470" s="32"/>
      <c r="N1470" t="str">
        <f t="shared" si="271"/>
        <v>Sinton, Texas&lt;br&gt;&lt;span style=font-size:11px&gt;White 1945-74&lt;/span&gt;&lt;br&gt;INF902 non-DASS</v>
      </c>
      <c r="O1470" t="str">
        <f t="shared" si="272"/>
        <v>W1950SintonTexasINF902</v>
      </c>
      <c r="R1470" t="str">
        <f t="shared" si="273"/>
        <v>dp</v>
      </c>
      <c r="S1470" t="str">
        <f t="shared" si="274"/>
        <v>ar</v>
      </c>
      <c r="T1470" t="str">
        <f t="shared" si="280"/>
        <v>r0</v>
      </c>
      <c r="U1470" t="str">
        <f>IF(M1470="consonant",#REF!,"")</f>
        <v/>
      </c>
      <c r="V1470" t="str">
        <f t="shared" si="275"/>
        <v>lx</v>
      </c>
      <c r="W1470" t="str">
        <f t="shared" si="276"/>
        <v>bk</v>
      </c>
      <c r="X1470" t="str">
        <f t="shared" si="277"/>
        <v>ho</v>
      </c>
      <c r="Y1470" t="str">
        <f t="shared" si="278"/>
        <v>b</v>
      </c>
      <c r="AA1470" t="str">
        <f t="shared" si="279"/>
        <v>const W1950SintonTexasINF902= L.marker([28.03669,-85.30975], {icon: dp_lx}).bindPopup('Sinton, Texas&lt;br&gt;&lt;span style=font-size:11px&gt;White 1945-74&lt;/span&gt;&lt;br&gt;INF902 non-DASS').addTo(W1950);</v>
      </c>
      <c r="AG1470" t="s">
        <v>9170</v>
      </c>
      <c r="BL1470" t="s">
        <v>6417</v>
      </c>
    </row>
    <row r="1471" spans="1:64">
      <c r="A1471" s="30" t="s">
        <v>5327</v>
      </c>
      <c r="B1471" s="31" t="s">
        <v>1339</v>
      </c>
      <c r="C1471" s="31"/>
      <c r="D1471" t="s">
        <v>3937</v>
      </c>
      <c r="F1471" s="46" t="s">
        <v>55</v>
      </c>
      <c r="G1471" s="31" t="s">
        <v>5304</v>
      </c>
      <c r="H1471" s="31"/>
      <c r="I1471" s="51">
        <v>-80.237440000000007</v>
      </c>
      <c r="J1471" s="51">
        <v>30.32816</v>
      </c>
      <c r="K1471" s="32"/>
      <c r="L1471" s="32"/>
      <c r="M1471" s="32"/>
      <c r="N1471" t="str">
        <f t="shared" si="271"/>
        <v>Jacksonville, Florida&lt;br&gt;&lt;span style=font-size:11px&gt;White 1945-74&lt;/span&gt;&lt;br&gt;INF232 non-DASS</v>
      </c>
      <c r="O1471" t="str">
        <f t="shared" si="272"/>
        <v>W1950JacksonvilleFloridaINF232</v>
      </c>
      <c r="R1471" t="str">
        <f t="shared" si="273"/>
        <v>dp</v>
      </c>
      <c r="S1471" t="str">
        <f t="shared" si="274"/>
        <v>ar</v>
      </c>
      <c r="T1471" t="str">
        <f t="shared" si="280"/>
        <v>r0</v>
      </c>
      <c r="U1471" t="str">
        <f>IF(M1471="consonant",#REF!,"")</f>
        <v/>
      </c>
      <c r="V1471" t="str">
        <f t="shared" si="275"/>
        <v>lx</v>
      </c>
      <c r="W1471" t="str">
        <f t="shared" si="276"/>
        <v>bk</v>
      </c>
      <c r="X1471" t="str">
        <f t="shared" si="277"/>
        <v>ho</v>
      </c>
      <c r="Y1471" t="str">
        <f t="shared" si="278"/>
        <v>b</v>
      </c>
      <c r="AA1471" t="str">
        <f t="shared" si="279"/>
        <v>const W1950JacksonvilleFloridaINF232= L.marker([30.32816,-80.23744], {icon: dp_lx}).bindPopup('Jacksonville, Florida&lt;br&gt;&lt;span style=font-size:11px&gt;White 1945-74&lt;/span&gt;&lt;br&gt;INF232 non-DASS').addTo(W1950);</v>
      </c>
      <c r="AG1471" t="s">
        <v>9171</v>
      </c>
      <c r="BL1471" t="s">
        <v>6418</v>
      </c>
    </row>
    <row r="1472" spans="1:64">
      <c r="A1472" s="30" t="s">
        <v>5327</v>
      </c>
      <c r="B1472" s="31" t="s">
        <v>1376</v>
      </c>
      <c r="C1472" s="31"/>
      <c r="D1472" t="s">
        <v>3937</v>
      </c>
      <c r="F1472" s="46" t="s">
        <v>895</v>
      </c>
      <c r="G1472" s="31" t="s">
        <v>904</v>
      </c>
      <c r="H1472" s="31"/>
      <c r="I1472" s="51">
        <v>-86.446399999999997</v>
      </c>
      <c r="J1472" s="51">
        <v>36.577330000000003</v>
      </c>
      <c r="K1472" s="32"/>
      <c r="L1472" s="32"/>
      <c r="M1472" s="32"/>
      <c r="N1472" t="str">
        <f t="shared" si="271"/>
        <v>Portland, Tennessee&lt;br&gt;&lt;span style=font-size:11px&gt;White 1945-74&lt;/span&gt;&lt;br&gt;INF294 non-DASS</v>
      </c>
      <c r="O1472" t="str">
        <f t="shared" si="272"/>
        <v>W1950PortlandTennesseeINF294</v>
      </c>
      <c r="R1472" t="str">
        <f t="shared" si="273"/>
        <v>dp</v>
      </c>
      <c r="S1472" t="str">
        <f t="shared" si="274"/>
        <v>ar</v>
      </c>
      <c r="T1472" t="str">
        <f t="shared" si="280"/>
        <v>r0</v>
      </c>
      <c r="U1472" t="str">
        <f>IF(M1472="consonant",#REF!,"")</f>
        <v/>
      </c>
      <c r="V1472" t="str">
        <f t="shared" si="275"/>
        <v>lx</v>
      </c>
      <c r="W1472" t="str">
        <f t="shared" si="276"/>
        <v>bk</v>
      </c>
      <c r="X1472" t="str">
        <f t="shared" si="277"/>
        <v>ho</v>
      </c>
      <c r="Y1472" t="str">
        <f t="shared" si="278"/>
        <v>b</v>
      </c>
      <c r="AA1472" t="str">
        <f t="shared" si="279"/>
        <v>const W1950PortlandTennesseeINF294= L.marker([36.57733,-86.4464], {icon: dp_lx}).bindPopup('Portland, Tennessee&lt;br&gt;&lt;span style=font-size:11px&gt;White 1945-74&lt;/span&gt;&lt;br&gt;INF294 non-DASS').addTo(W1950);</v>
      </c>
      <c r="AG1472" t="s">
        <v>9172</v>
      </c>
      <c r="BL1472" t="s">
        <v>6419</v>
      </c>
    </row>
    <row r="1473" spans="1:64">
      <c r="A1473" s="30" t="s">
        <v>5327</v>
      </c>
      <c r="B1473" s="31" t="s">
        <v>1378</v>
      </c>
      <c r="C1473" s="31"/>
      <c r="D1473" t="s">
        <v>3937</v>
      </c>
      <c r="F1473" s="46" t="s">
        <v>1379</v>
      </c>
      <c r="G1473" s="31" t="s">
        <v>904</v>
      </c>
      <c r="H1473" s="31"/>
      <c r="I1473" s="51">
        <v>-88.038849999999996</v>
      </c>
      <c r="J1473" s="51">
        <v>36.388359999999999</v>
      </c>
      <c r="K1473" s="32"/>
      <c r="L1473" s="32"/>
      <c r="M1473" s="32"/>
      <c r="N1473" t="str">
        <f t="shared" si="271"/>
        <v>Gallatin, Tennessee&lt;br&gt;&lt;span style=font-size:11px&gt;White 1945-74&lt;/span&gt;&lt;br&gt;INF294A non-DASS</v>
      </c>
      <c r="O1473" t="str">
        <f t="shared" si="272"/>
        <v>W1950GallatinTennesseeINF294A</v>
      </c>
      <c r="R1473" t="str">
        <f t="shared" si="273"/>
        <v>dp</v>
      </c>
      <c r="S1473" t="str">
        <f t="shared" si="274"/>
        <v>ar</v>
      </c>
      <c r="T1473" t="str">
        <f t="shared" si="280"/>
        <v>r0</v>
      </c>
      <c r="U1473" t="str">
        <f>IF(M1473="consonant",#REF!,"")</f>
        <v/>
      </c>
      <c r="V1473" t="str">
        <f t="shared" si="275"/>
        <v>lx</v>
      </c>
      <c r="W1473" t="str">
        <f t="shared" si="276"/>
        <v>bk</v>
      </c>
      <c r="X1473" t="str">
        <f t="shared" si="277"/>
        <v>ho</v>
      </c>
      <c r="Y1473" t="str">
        <f t="shared" si="278"/>
        <v>b</v>
      </c>
      <c r="AA1473" t="str">
        <f t="shared" si="279"/>
        <v>const W1950GallatinTennesseeINF294A= L.marker([36.38836,-88.03885], {icon: dp_lx}).bindPopup('Gallatin, Tennessee&lt;br&gt;&lt;span style=font-size:11px&gt;White 1945-74&lt;/span&gt;&lt;br&gt;INF294A non-DASS').addTo(W1950);</v>
      </c>
      <c r="AG1473" t="s">
        <v>9173</v>
      </c>
      <c r="BL1473" t="s">
        <v>6420</v>
      </c>
    </row>
    <row r="1474" spans="1:64">
      <c r="A1474" s="30" t="s">
        <v>5327</v>
      </c>
      <c r="B1474" s="31" t="s">
        <v>1450</v>
      </c>
      <c r="C1474" s="31"/>
      <c r="D1474" t="s">
        <v>3937</v>
      </c>
      <c r="F1474" s="46" t="s">
        <v>6</v>
      </c>
      <c r="G1474" s="31" t="s">
        <v>5298</v>
      </c>
      <c r="H1474" s="31"/>
      <c r="I1474" s="51">
        <v>-93.053179999999998</v>
      </c>
      <c r="J1474" s="51">
        <v>30.690660000000001</v>
      </c>
      <c r="K1474" s="32"/>
      <c r="L1474" s="32"/>
      <c r="M1474" s="32"/>
      <c r="N1474" t="str">
        <f t="shared" si="271"/>
        <v>Mobile, Alabama&lt;br&gt;&lt;span style=font-size:11px&gt;White 1945-74&lt;/span&gt;&lt;br&gt;INF483 non-DASS</v>
      </c>
      <c r="O1474" t="str">
        <f t="shared" si="272"/>
        <v>W1950MobileAlabamaINF483</v>
      </c>
      <c r="R1474" t="str">
        <f t="shared" si="273"/>
        <v>dp</v>
      </c>
      <c r="S1474" t="str">
        <f t="shared" si="274"/>
        <v>ar</v>
      </c>
      <c r="T1474" t="str">
        <f t="shared" si="280"/>
        <v>r0</v>
      </c>
      <c r="U1474" t="str">
        <f>IF(M1474="consonant",#REF!,"")</f>
        <v/>
      </c>
      <c r="V1474" t="str">
        <f t="shared" si="275"/>
        <v>lx</v>
      </c>
      <c r="W1474" t="str">
        <f t="shared" si="276"/>
        <v>bk</v>
      </c>
      <c r="X1474" t="str">
        <f t="shared" si="277"/>
        <v>ho</v>
      </c>
      <c r="Y1474" t="str">
        <f t="shared" si="278"/>
        <v>b</v>
      </c>
      <c r="AA1474" t="str">
        <f t="shared" si="279"/>
        <v>const W1950MobileAlabamaINF483= L.marker([30.69066,-93.05318], {icon: dp_lx}).bindPopup('Mobile, Alabama&lt;br&gt;&lt;span style=font-size:11px&gt;White 1945-74&lt;/span&gt;&lt;br&gt;INF483 non-DASS').addTo(W1950);</v>
      </c>
      <c r="AG1474" t="s">
        <v>9174</v>
      </c>
      <c r="BL1474" t="s">
        <v>6421</v>
      </c>
    </row>
    <row r="1475" spans="1:64">
      <c r="A1475" s="30" t="s">
        <v>5327</v>
      </c>
      <c r="B1475" s="31" t="s">
        <v>1528</v>
      </c>
      <c r="C1475" s="31"/>
      <c r="D1475" t="s">
        <v>3937</v>
      </c>
      <c r="F1475" s="46" t="s">
        <v>1529</v>
      </c>
      <c r="G1475" s="31" t="s">
        <v>2751</v>
      </c>
      <c r="H1475" s="31"/>
      <c r="I1475" s="51">
        <v>-91.490279999999998</v>
      </c>
      <c r="J1475" s="51">
        <v>34.509160000000001</v>
      </c>
      <c r="K1475" s="32"/>
      <c r="L1475" s="32"/>
      <c r="M1475" s="32"/>
      <c r="N1475" t="str">
        <f t="shared" si="271"/>
        <v>Hot Springs, Arkansas&lt;br&gt;&lt;span style=font-size:11px&gt;White 1945-74&lt;/span&gt;&lt;br&gt;INF739 non-DASS</v>
      </c>
      <c r="O1475" t="str">
        <f t="shared" si="272"/>
        <v>W1950HotSpringsArkansasINF739</v>
      </c>
      <c r="R1475" t="str">
        <f t="shared" si="273"/>
        <v>dp</v>
      </c>
      <c r="S1475" t="str">
        <f t="shared" si="274"/>
        <v>ar</v>
      </c>
      <c r="T1475" t="str">
        <f t="shared" si="280"/>
        <v>r0</v>
      </c>
      <c r="U1475" t="str">
        <f>IF(M1475="consonant",#REF!,"")</f>
        <v/>
      </c>
      <c r="V1475" t="str">
        <f t="shared" si="275"/>
        <v>lx</v>
      </c>
      <c r="W1475" t="str">
        <f t="shared" si="276"/>
        <v>bk</v>
      </c>
      <c r="X1475" t="str">
        <f t="shared" si="277"/>
        <v>ho</v>
      </c>
      <c r="Y1475" t="str">
        <f t="shared" si="278"/>
        <v>b</v>
      </c>
      <c r="AA1475" t="str">
        <f t="shared" si="279"/>
        <v>const W1950HotSpringsArkansasINF739= L.marker([34.50916,-91.49028], {icon: dp_lx}).bindPopup('Hot Springs, Arkansas&lt;br&gt;&lt;span style=font-size:11px&gt;White 1945-74&lt;/span&gt;&lt;br&gt;INF739 non-DASS').addTo(W1950);</v>
      </c>
      <c r="AG1475" t="s">
        <v>9175</v>
      </c>
      <c r="BL1475" t="s">
        <v>6422</v>
      </c>
    </row>
    <row r="1476" spans="1:64">
      <c r="A1476" s="30" t="s">
        <v>5327</v>
      </c>
      <c r="B1476" s="31" t="s">
        <v>1536</v>
      </c>
      <c r="C1476" s="31"/>
      <c r="D1476" t="s">
        <v>3937</v>
      </c>
      <c r="F1476" s="46" t="s">
        <v>484</v>
      </c>
      <c r="G1476" s="31" t="s">
        <v>2751</v>
      </c>
      <c r="H1476" s="31"/>
      <c r="I1476" s="51">
        <v>-82.559970000000007</v>
      </c>
      <c r="J1476" s="51">
        <v>33.887479999999996</v>
      </c>
      <c r="K1476" s="32"/>
      <c r="L1476" s="32"/>
      <c r="M1476" s="32"/>
      <c r="N1476" t="str">
        <f t="shared" ref="N1476:N1505" si="281">F1476&amp;", "&amp;G1476&amp;"&lt;br&gt;&lt;span style=font-size:11px&gt;"&amp;IF(E1476="","",E1476&amp;" ")&amp;IF(TRIM(LEFT(A1476,LEN(A1476)-4))="W","White ",IF(TRIM(LEFT(A1476,LEN(A1476)-4))="B","Black ",IF(TRIM(LEFT(A1476,LEN(A1476)-4))="L","Hispanic ",IF(TRIM(LEFT(A1476,LEN(A1476)-4))="N","Indigenous ",IF(TRIM(LEFT(A1476,LEN(A1476)-4))="A","Asian ","")))))&amp;IF(TRIM(RIGHT(A1476,LEN(A1476)-1))="1700","1700-99",IF(TRIM(RIGHT(A1476,LEN(A1476)-1))="1800","1800-44",IF(TRIM(RIGHT(A1476,LEN(A1476)-1))="1850","1845-74",IF(TRIM(RIGHT(A1476,LEN(A1476)-1))="1870","1875-99",IF(TRIM(RIGHT(A1476,LEN(A1476)-1))="1900","1900-44",IF(TRIM(RIGHT(A1476,LEN(A1476)-1))="1950","1945-74",IF(TRIM(RIGHT(A1476,LEN(A1476)-1))="1970","1975-99","")))))))&amp;"&lt;/span&gt;&lt;br&gt;"&amp;B1476&amp;" "&amp;IF(E1476="","",E1476&amp;" ")&amp;D1476</f>
        <v>Dumas, Arkansas&lt;br&gt;&lt;span style=font-size:11px&gt;White 1945-74&lt;/span&gt;&lt;br&gt;INF753 non-DASS</v>
      </c>
      <c r="O1476" t="str">
        <f t="shared" si="272"/>
        <v>W1950DumasArkansasINF753</v>
      </c>
      <c r="R1476" t="str">
        <f t="shared" si="273"/>
        <v>dp</v>
      </c>
      <c r="S1476" t="str">
        <f t="shared" si="274"/>
        <v>ar</v>
      </c>
      <c r="T1476" t="str">
        <f t="shared" si="280"/>
        <v>r0</v>
      </c>
      <c r="U1476" t="str">
        <f>IF(M1476="consonant",#REF!,"")</f>
        <v/>
      </c>
      <c r="V1476" t="str">
        <f t="shared" si="275"/>
        <v>lx</v>
      </c>
      <c r="W1476" t="str">
        <f t="shared" si="276"/>
        <v>bk</v>
      </c>
      <c r="X1476" t="str">
        <f t="shared" si="277"/>
        <v>ho</v>
      </c>
      <c r="Y1476" t="str">
        <f t="shared" si="278"/>
        <v>b</v>
      </c>
      <c r="AA1476" t="str">
        <f t="shared" si="279"/>
        <v>const W1950DumasArkansasINF753= L.marker([33.88748,-82.55997], {icon: dp_lx}).bindPopup('Dumas, Arkansas&lt;br&gt;&lt;span style=font-size:11px&gt;White 1945-74&lt;/span&gt;&lt;br&gt;INF753 non-DASS').addTo(W1950);</v>
      </c>
      <c r="AG1476" t="s">
        <v>9176</v>
      </c>
      <c r="BL1476" t="s">
        <v>6423</v>
      </c>
    </row>
    <row r="1477" spans="1:64">
      <c r="A1477" s="30" t="s">
        <v>5327</v>
      </c>
      <c r="B1477" s="31" t="s">
        <v>1276</v>
      </c>
      <c r="C1477" s="31"/>
      <c r="D1477" t="s">
        <v>3937</v>
      </c>
      <c r="F1477" s="46" t="s">
        <v>1278</v>
      </c>
      <c r="G1477" s="31" t="s">
        <v>904</v>
      </c>
      <c r="H1477" s="31"/>
      <c r="I1477" s="51">
        <v>-83.292829999999995</v>
      </c>
      <c r="J1477" s="51">
        <v>36.547539999999998</v>
      </c>
      <c r="K1477" s="32"/>
      <c r="L1477" s="32"/>
      <c r="M1477" s="32"/>
      <c r="N1477" t="str">
        <f t="shared" si="281"/>
        <v>Kingsport, Tennessee&lt;br&gt;&lt;span style=font-size:11px&gt;White 1945-74&lt;/span&gt;&lt;br&gt;INF016 non-DASS</v>
      </c>
      <c r="O1477" t="str">
        <f t="shared" si="272"/>
        <v>W1950KingsportTennesseeINF016</v>
      </c>
      <c r="R1477" t="str">
        <f t="shared" si="273"/>
        <v>dp</v>
      </c>
      <c r="S1477" t="str">
        <f t="shared" si="274"/>
        <v>ar</v>
      </c>
      <c r="T1477" t="str">
        <f t="shared" si="280"/>
        <v>r0</v>
      </c>
      <c r="U1477" t="str">
        <f>IF(M1477="consonant",#REF!,"")</f>
        <v/>
      </c>
      <c r="V1477" t="str">
        <f t="shared" si="275"/>
        <v>lx</v>
      </c>
      <c r="W1477" t="str">
        <f t="shared" si="276"/>
        <v>bk</v>
      </c>
      <c r="X1477" t="str">
        <f t="shared" si="277"/>
        <v>ho</v>
      </c>
      <c r="Y1477" t="str">
        <f t="shared" si="278"/>
        <v>b</v>
      </c>
      <c r="AA1477" t="str">
        <f t="shared" si="279"/>
        <v>const W1950KingsportTennesseeINF016= L.marker([36.54754,-83.29283], {icon: dp_lx}).bindPopup('Kingsport, Tennessee&lt;br&gt;&lt;span style=font-size:11px&gt;White 1945-74&lt;/span&gt;&lt;br&gt;INF016 non-DASS').addTo(W1950);</v>
      </c>
      <c r="AG1477" t="s">
        <v>9177</v>
      </c>
      <c r="BL1477" t="s">
        <v>6424</v>
      </c>
    </row>
    <row r="1478" spans="1:64">
      <c r="A1478" s="30" t="s">
        <v>5327</v>
      </c>
      <c r="B1478" s="31" t="s">
        <v>1284</v>
      </c>
      <c r="C1478" s="31"/>
      <c r="D1478" t="s">
        <v>3937</v>
      </c>
      <c r="F1478" s="46" t="s">
        <v>1286</v>
      </c>
      <c r="G1478" s="31" t="s">
        <v>904</v>
      </c>
      <c r="H1478" s="31"/>
      <c r="I1478" s="51">
        <v>-81.092280000000002</v>
      </c>
      <c r="J1478" s="51">
        <v>36.214700000000001</v>
      </c>
      <c r="K1478" s="32"/>
      <c r="L1478" s="32"/>
      <c r="M1478" s="32"/>
      <c r="N1478" t="str">
        <f t="shared" si="281"/>
        <v>Morristown, Tennessee&lt;br&gt;&lt;span style=font-size:11px&gt;White 1945-74&lt;/span&gt;&lt;br&gt;INF022A non-DASS</v>
      </c>
      <c r="O1478" t="str">
        <f t="shared" si="272"/>
        <v>W1950MorristownTennesseeINF022A</v>
      </c>
      <c r="R1478" t="str">
        <f t="shared" si="273"/>
        <v>dp</v>
      </c>
      <c r="S1478" t="str">
        <f t="shared" si="274"/>
        <v>ar</v>
      </c>
      <c r="T1478" t="str">
        <f t="shared" si="280"/>
        <v>r0</v>
      </c>
      <c r="U1478" t="str">
        <f>IF(M1478="consonant",#REF!,"")</f>
        <v/>
      </c>
      <c r="V1478" t="str">
        <f t="shared" si="275"/>
        <v>lx</v>
      </c>
      <c r="W1478" t="str">
        <f t="shared" si="276"/>
        <v>bk</v>
      </c>
      <c r="X1478" t="str">
        <f t="shared" si="277"/>
        <v>ho</v>
      </c>
      <c r="Y1478" t="str">
        <f t="shared" si="278"/>
        <v>b</v>
      </c>
      <c r="AA1478" t="str">
        <f t="shared" si="279"/>
        <v>const W1950MorristownTennesseeINF022A= L.marker([36.2147,-81.09228], {icon: dp_lx}).bindPopup('Morristown, Tennessee&lt;br&gt;&lt;span style=font-size:11px&gt;White 1945-74&lt;/span&gt;&lt;br&gt;INF022A non-DASS').addTo(W1950);</v>
      </c>
      <c r="AG1478" t="s">
        <v>9178</v>
      </c>
      <c r="BL1478" t="s">
        <v>6425</v>
      </c>
    </row>
    <row r="1479" spans="1:64">
      <c r="A1479" s="30" t="s">
        <v>5327</v>
      </c>
      <c r="B1479" s="31" t="s">
        <v>1320</v>
      </c>
      <c r="C1479" s="31"/>
      <c r="D1479" t="s">
        <v>3937</v>
      </c>
      <c r="F1479" s="46" t="s">
        <v>78</v>
      </c>
      <c r="G1479" s="31" t="s">
        <v>5289</v>
      </c>
      <c r="H1479" s="31"/>
      <c r="I1479" s="51">
        <v>-83.250540000000001</v>
      </c>
      <c r="J1479" s="51">
        <v>32.081200000000003</v>
      </c>
      <c r="K1479" s="32"/>
      <c r="L1479" s="32"/>
      <c r="M1479" s="32"/>
      <c r="N1479" t="str">
        <f t="shared" si="281"/>
        <v>Savannah, Georgia&lt;br&gt;&lt;span style=font-size:11px&gt;White 1945-74&lt;/span&gt;&lt;br&gt;INF164 non-DASS</v>
      </c>
      <c r="O1479" t="str">
        <f t="shared" si="272"/>
        <v>W1950SavannahGeorgiaINF164</v>
      </c>
      <c r="R1479" t="str">
        <f t="shared" si="273"/>
        <v>dp</v>
      </c>
      <c r="S1479" t="str">
        <f t="shared" si="274"/>
        <v>ar</v>
      </c>
      <c r="T1479" t="str">
        <f t="shared" si="280"/>
        <v>r0</v>
      </c>
      <c r="U1479" t="str">
        <f>IF(M1479="consonant",#REF!,"")</f>
        <v/>
      </c>
      <c r="V1479" t="str">
        <f t="shared" si="275"/>
        <v>lx</v>
      </c>
      <c r="W1479" t="str">
        <f t="shared" si="276"/>
        <v>bk</v>
      </c>
      <c r="X1479" t="str">
        <f t="shared" si="277"/>
        <v>ho</v>
      </c>
      <c r="Y1479" t="str">
        <f t="shared" si="278"/>
        <v>b</v>
      </c>
      <c r="AA1479" t="str">
        <f t="shared" si="279"/>
        <v>const W1950SavannahGeorgiaINF164= L.marker([32.0812,-83.25054], {icon: dp_lx}).bindPopup('Savannah, Georgia&lt;br&gt;&lt;span style=font-size:11px&gt;White 1945-74&lt;/span&gt;&lt;br&gt;INF164 non-DASS').addTo(W1950);</v>
      </c>
      <c r="AG1479" t="s">
        <v>9179</v>
      </c>
      <c r="BL1479" t="s">
        <v>6426</v>
      </c>
    </row>
    <row r="1480" spans="1:64">
      <c r="A1480" s="30" t="s">
        <v>5327</v>
      </c>
      <c r="B1480" s="31" t="s">
        <v>1325</v>
      </c>
      <c r="C1480" s="31"/>
      <c r="D1480" t="s">
        <v>3937</v>
      </c>
      <c r="F1480" s="46" t="s">
        <v>1327</v>
      </c>
      <c r="G1480" s="31" t="s">
        <v>5289</v>
      </c>
      <c r="H1480" s="31"/>
      <c r="I1480" s="51">
        <v>-98.160160000000005</v>
      </c>
      <c r="J1480" s="51">
        <v>31.594259999999998</v>
      </c>
      <c r="K1480" s="32"/>
      <c r="L1480" s="32"/>
      <c r="M1480" s="32"/>
      <c r="N1480" t="str">
        <f t="shared" si="281"/>
        <v>Ocilla, Georgia&lt;br&gt;&lt;span style=font-size:11px&gt;White 1945-74&lt;/span&gt;&lt;br&gt;INF185 non-DASS</v>
      </c>
      <c r="O1480" t="str">
        <f t="shared" si="272"/>
        <v>W1950OcillaGeorgiaINF185</v>
      </c>
      <c r="R1480" t="str">
        <f t="shared" si="273"/>
        <v>dp</v>
      </c>
      <c r="S1480" t="str">
        <f t="shared" si="274"/>
        <v>ar</v>
      </c>
      <c r="T1480" t="str">
        <f t="shared" si="280"/>
        <v>r0</v>
      </c>
      <c r="U1480" t="str">
        <f>IF(M1480="consonant",#REF!,"")</f>
        <v/>
      </c>
      <c r="V1480" t="str">
        <f t="shared" si="275"/>
        <v>lx</v>
      </c>
      <c r="W1480" t="str">
        <f t="shared" si="276"/>
        <v>bk</v>
      </c>
      <c r="X1480" t="str">
        <f t="shared" si="277"/>
        <v>ho</v>
      </c>
      <c r="Y1480" t="str">
        <f t="shared" si="278"/>
        <v>b</v>
      </c>
      <c r="AA1480" t="str">
        <f t="shared" si="279"/>
        <v>const W1950OcillaGeorgiaINF185= L.marker([31.59426,-98.16016], {icon: dp_lx}).bindPopup('Ocilla, Georgia&lt;br&gt;&lt;span style=font-size:11px&gt;White 1945-74&lt;/span&gt;&lt;br&gt;INF185 non-DASS').addTo(W1950);</v>
      </c>
      <c r="AG1480" t="s">
        <v>9180</v>
      </c>
      <c r="BL1480" t="s">
        <v>6427</v>
      </c>
    </row>
    <row r="1481" spans="1:64">
      <c r="A1481" s="30" t="s">
        <v>5327</v>
      </c>
      <c r="B1481" s="31" t="s">
        <v>1593</v>
      </c>
      <c r="C1481" s="31"/>
      <c r="D1481" t="s">
        <v>3937</v>
      </c>
      <c r="F1481" s="46" t="s">
        <v>1595</v>
      </c>
      <c r="G1481" s="31" t="s">
        <v>5294</v>
      </c>
      <c r="H1481" s="31"/>
      <c r="I1481" s="51">
        <v>-84.987629999999996</v>
      </c>
      <c r="J1481" s="51">
        <v>26.30104</v>
      </c>
      <c r="K1481" s="32"/>
      <c r="L1481" s="32"/>
      <c r="M1481" s="32"/>
      <c r="N1481" t="str">
        <f t="shared" si="281"/>
        <v>Edinburg, Texas&lt;br&gt;&lt;span style=font-size:11px&gt;White 1945-74&lt;/span&gt;&lt;br&gt;INF908 non-DASS</v>
      </c>
      <c r="O1481" t="str">
        <f t="shared" si="272"/>
        <v>W1950EdinburgTexasINF908</v>
      </c>
      <c r="R1481" t="str">
        <f t="shared" si="273"/>
        <v>dp</v>
      </c>
      <c r="S1481" t="str">
        <f t="shared" si="274"/>
        <v>ar</v>
      </c>
      <c r="T1481" t="str">
        <f t="shared" si="280"/>
        <v>r0</v>
      </c>
      <c r="U1481" t="str">
        <f>IF(M1481="consonant",#REF!,"")</f>
        <v/>
      </c>
      <c r="V1481" t="str">
        <f t="shared" si="275"/>
        <v>lx</v>
      </c>
      <c r="W1481" t="str">
        <f t="shared" si="276"/>
        <v>bk</v>
      </c>
      <c r="X1481" t="str">
        <f t="shared" si="277"/>
        <v>ho</v>
      </c>
      <c r="Y1481" t="str">
        <f t="shared" si="278"/>
        <v>b</v>
      </c>
      <c r="AA1481" t="str">
        <f t="shared" si="279"/>
        <v>const W1950EdinburgTexasINF908= L.marker([26.30104,-84.98763], {icon: dp_lx}).bindPopup('Edinburg, Texas&lt;br&gt;&lt;span style=font-size:11px&gt;White 1945-74&lt;/span&gt;&lt;br&gt;INF908 non-DASS').addTo(W1950);</v>
      </c>
      <c r="AG1481" t="s">
        <v>9181</v>
      </c>
      <c r="BL1481" t="s">
        <v>6428</v>
      </c>
    </row>
    <row r="1482" spans="1:64">
      <c r="A1482" s="30" t="s">
        <v>5327</v>
      </c>
      <c r="B1482" s="31" t="s">
        <v>1323</v>
      </c>
      <c r="C1482" s="31"/>
      <c r="D1482" t="s">
        <v>3937</v>
      </c>
      <c r="F1482" s="46" t="s">
        <v>234</v>
      </c>
      <c r="G1482" s="31" t="s">
        <v>5289</v>
      </c>
      <c r="H1482" s="31"/>
      <c r="I1482" s="51">
        <v>-84.575569999999999</v>
      </c>
      <c r="J1482" s="51">
        <v>32.459069999999997</v>
      </c>
      <c r="K1482" s="32"/>
      <c r="L1482" s="32"/>
      <c r="M1482" s="32"/>
      <c r="N1482" t="str">
        <f t="shared" si="281"/>
        <v>Columbus, Georgia&lt;br&gt;&lt;span style=font-size:11px&gt;White 1945-74&lt;/span&gt;&lt;br&gt;INF171 non-DASS</v>
      </c>
      <c r="O1482" t="str">
        <f t="shared" si="272"/>
        <v>W1950ColumbusGeorgiaINF171</v>
      </c>
      <c r="R1482" t="str">
        <f t="shared" si="273"/>
        <v>dp</v>
      </c>
      <c r="S1482" t="str">
        <f t="shared" si="274"/>
        <v>ar</v>
      </c>
      <c r="T1482" t="str">
        <f t="shared" si="280"/>
        <v>r0</v>
      </c>
      <c r="U1482" t="str">
        <f>IF(M1482="consonant",#REF!,"")</f>
        <v/>
      </c>
      <c r="V1482" t="str">
        <f t="shared" si="275"/>
        <v>lx</v>
      </c>
      <c r="W1482" t="str">
        <f t="shared" si="276"/>
        <v>bk</v>
      </c>
      <c r="X1482" t="str">
        <f t="shared" si="277"/>
        <v>ho</v>
      </c>
      <c r="Y1482" t="str">
        <f t="shared" si="278"/>
        <v>b</v>
      </c>
      <c r="AA1482" t="str">
        <f t="shared" si="279"/>
        <v>const W1950ColumbusGeorgiaINF171= L.marker([32.45907,-84.57557], {icon: dp_lx}).bindPopup('Columbus, Georgia&lt;br&gt;&lt;span style=font-size:11px&gt;White 1945-74&lt;/span&gt;&lt;br&gt;INF171 non-DASS').addTo(W1950);</v>
      </c>
      <c r="AG1482" t="s">
        <v>9182</v>
      </c>
      <c r="BL1482" t="s">
        <v>6429</v>
      </c>
    </row>
    <row r="1483" spans="1:64">
      <c r="A1483" s="30" t="s">
        <v>5327</v>
      </c>
      <c r="B1483" s="31" t="s">
        <v>1335</v>
      </c>
      <c r="C1483" s="31"/>
      <c r="D1483" t="s">
        <v>3937</v>
      </c>
      <c r="F1483" s="46" t="s">
        <v>1336</v>
      </c>
      <c r="G1483" s="31" t="s">
        <v>5289</v>
      </c>
      <c r="H1483" s="31"/>
      <c r="I1483" s="51">
        <v>-86.069990000000004</v>
      </c>
      <c r="J1483" s="51">
        <v>30.90399</v>
      </c>
      <c r="K1483" s="32"/>
      <c r="L1483" s="32"/>
      <c r="M1483" s="32"/>
      <c r="N1483" t="str">
        <f t="shared" si="281"/>
        <v>Bainbridge, Georgia&lt;br&gt;&lt;span style=font-size:11px&gt;White 1945-74&lt;/span&gt;&lt;br&gt;INF220 non-DASS</v>
      </c>
      <c r="O1483" t="str">
        <f t="shared" si="272"/>
        <v>W1950BainbridgeGeorgiaINF220</v>
      </c>
      <c r="R1483" t="str">
        <f t="shared" si="273"/>
        <v>dp</v>
      </c>
      <c r="S1483" t="str">
        <f t="shared" si="274"/>
        <v>ar</v>
      </c>
      <c r="T1483" t="str">
        <f t="shared" si="280"/>
        <v>r0</v>
      </c>
      <c r="U1483" t="str">
        <f>IF(M1483="consonant",#REF!,"")</f>
        <v/>
      </c>
      <c r="V1483" t="str">
        <f t="shared" si="275"/>
        <v>lx</v>
      </c>
      <c r="W1483" t="str">
        <f t="shared" si="276"/>
        <v>bk</v>
      </c>
      <c r="X1483" t="str">
        <f t="shared" si="277"/>
        <v>ho</v>
      </c>
      <c r="Y1483" t="str">
        <f t="shared" si="278"/>
        <v>b</v>
      </c>
      <c r="AA1483" t="str">
        <f t="shared" si="279"/>
        <v>const W1950BainbridgeGeorgiaINF220= L.marker([30.90399,-86.06999], {icon: dp_lx}).bindPopup('Bainbridge, Georgia&lt;br&gt;&lt;span style=font-size:11px&gt;White 1945-74&lt;/span&gt;&lt;br&gt;INF220 non-DASS').addTo(W1950);</v>
      </c>
      <c r="AG1483" t="s">
        <v>9183</v>
      </c>
      <c r="BL1483" t="s">
        <v>6430</v>
      </c>
    </row>
    <row r="1484" spans="1:64">
      <c r="A1484" s="30" t="s">
        <v>5327</v>
      </c>
      <c r="B1484" s="31" t="s">
        <v>1389</v>
      </c>
      <c r="C1484" s="31"/>
      <c r="D1484" t="s">
        <v>3937</v>
      </c>
      <c r="F1484" s="46" t="s">
        <v>1391</v>
      </c>
      <c r="G1484" s="31" t="s">
        <v>904</v>
      </c>
      <c r="H1484" s="31"/>
      <c r="I1484" s="51">
        <v>-86.825900000000004</v>
      </c>
      <c r="J1484" s="51">
        <v>35.827710000000003</v>
      </c>
      <c r="K1484" s="32"/>
      <c r="L1484" s="32"/>
      <c r="M1484" s="32"/>
      <c r="N1484" t="str">
        <f t="shared" si="281"/>
        <v>Woodbury, Tennessee&lt;br&gt;&lt;span style=font-size:11px&gt;White 1945-74&lt;/span&gt;&lt;br&gt;INF322 non-DASS</v>
      </c>
      <c r="O1484" t="str">
        <f t="shared" si="272"/>
        <v>W1950WoodburyTennesseeINF322</v>
      </c>
      <c r="R1484" t="str">
        <f t="shared" si="273"/>
        <v>dp</v>
      </c>
      <c r="S1484" t="str">
        <f t="shared" si="274"/>
        <v>ar</v>
      </c>
      <c r="T1484" t="str">
        <f t="shared" si="280"/>
        <v>r0</v>
      </c>
      <c r="U1484" t="str">
        <f>IF(M1484="consonant",#REF!,"")</f>
        <v/>
      </c>
      <c r="V1484" t="str">
        <f t="shared" si="275"/>
        <v>lx</v>
      </c>
      <c r="W1484" t="str">
        <f t="shared" si="276"/>
        <v>bk</v>
      </c>
      <c r="X1484" t="str">
        <f t="shared" si="277"/>
        <v>ho</v>
      </c>
      <c r="Y1484" t="str">
        <f t="shared" si="278"/>
        <v>b</v>
      </c>
      <c r="AA1484" t="str">
        <f t="shared" si="279"/>
        <v>const W1950WoodburyTennesseeINF322= L.marker([35.82771,-86.8259], {icon: dp_lx}).bindPopup('Woodbury, Tennessee&lt;br&gt;&lt;span style=font-size:11px&gt;White 1945-74&lt;/span&gt;&lt;br&gt;INF322 non-DASS').addTo(W1950);</v>
      </c>
      <c r="AG1484" t="s">
        <v>9184</v>
      </c>
      <c r="BL1484" t="s">
        <v>6431</v>
      </c>
    </row>
    <row r="1485" spans="1:64">
      <c r="A1485" s="30" t="s">
        <v>5327</v>
      </c>
      <c r="B1485" s="31" t="s">
        <v>1402</v>
      </c>
      <c r="C1485" s="31"/>
      <c r="D1485" t="s">
        <v>3937</v>
      </c>
      <c r="F1485" s="46" t="s">
        <v>4</v>
      </c>
      <c r="G1485" s="31" t="s">
        <v>5298</v>
      </c>
      <c r="H1485" s="31"/>
      <c r="I1485" s="51">
        <v>-85.973699999999994</v>
      </c>
      <c r="J1485" s="51">
        <v>33.521230000000003</v>
      </c>
      <c r="K1485" s="32"/>
      <c r="L1485" s="32"/>
      <c r="M1485" s="32"/>
      <c r="N1485" t="str">
        <f t="shared" si="281"/>
        <v>Birmingham, Alabama&lt;br&gt;&lt;span style=font-size:11px&gt;White 1945-74&lt;/span&gt;&lt;br&gt;INF374 non-DASS</v>
      </c>
      <c r="O1485" t="str">
        <f t="shared" si="272"/>
        <v>W1950BirminghamAlabamaINF374</v>
      </c>
      <c r="R1485" t="str">
        <f t="shared" si="273"/>
        <v>dp</v>
      </c>
      <c r="S1485" t="str">
        <f t="shared" si="274"/>
        <v>ar</v>
      </c>
      <c r="T1485" t="str">
        <f t="shared" si="280"/>
        <v>r0</v>
      </c>
      <c r="U1485" t="str">
        <f>IF(M1485="consonant",#REF!,"")</f>
        <v/>
      </c>
      <c r="V1485" t="str">
        <f t="shared" si="275"/>
        <v>lx</v>
      </c>
      <c r="W1485" t="str">
        <f t="shared" si="276"/>
        <v>bk</v>
      </c>
      <c r="X1485" t="str">
        <f t="shared" si="277"/>
        <v>ho</v>
      </c>
      <c r="Y1485" t="str">
        <f t="shared" si="278"/>
        <v>b</v>
      </c>
      <c r="AA1485" t="str">
        <f t="shared" si="279"/>
        <v>const W1950BirminghamAlabamaINF374= L.marker([33.52123,-85.9737], {icon: dp_lx}).bindPopup('Birmingham, Alabama&lt;br&gt;&lt;span style=font-size:11px&gt;White 1945-74&lt;/span&gt;&lt;br&gt;INF374 non-DASS').addTo(W1950);</v>
      </c>
      <c r="AG1485" t="s">
        <v>9185</v>
      </c>
      <c r="BL1485" t="s">
        <v>6432</v>
      </c>
    </row>
    <row r="1486" spans="1:64">
      <c r="A1486" s="30" t="s">
        <v>5327</v>
      </c>
      <c r="B1486" s="31" t="s">
        <v>1493</v>
      </c>
      <c r="C1486" s="31"/>
      <c r="D1486" t="s">
        <v>3937</v>
      </c>
      <c r="F1486" s="46" t="s">
        <v>121</v>
      </c>
      <c r="G1486" s="31" t="s">
        <v>5293</v>
      </c>
      <c r="H1486" s="31"/>
      <c r="I1486" s="51">
        <v>-83.915589999999995</v>
      </c>
      <c r="J1486" s="51">
        <v>29.957370000000001</v>
      </c>
      <c r="K1486" s="32"/>
      <c r="L1486" s="32"/>
      <c r="M1486" s="32"/>
      <c r="N1486" t="str">
        <f t="shared" si="281"/>
        <v>New Orleans, Louisiana&lt;br&gt;&lt;span style=font-size:11px&gt;White 1945-74&lt;/span&gt;&lt;br&gt;INF656 non-DASS</v>
      </c>
      <c r="O1486" t="str">
        <f t="shared" si="272"/>
        <v>W1950NewOrleansLouisianaINF656</v>
      </c>
      <c r="R1486" t="str">
        <f t="shared" si="273"/>
        <v>dp</v>
      </c>
      <c r="S1486" t="str">
        <f t="shared" si="274"/>
        <v>ar</v>
      </c>
      <c r="T1486" t="str">
        <f t="shared" si="280"/>
        <v>r0</v>
      </c>
      <c r="U1486" t="str">
        <f>IF(M1486="consonant",#REF!,"")</f>
        <v/>
      </c>
      <c r="V1486" t="str">
        <f t="shared" si="275"/>
        <v>lx</v>
      </c>
      <c r="W1486" t="str">
        <f t="shared" si="276"/>
        <v>bk</v>
      </c>
      <c r="X1486" t="str">
        <f t="shared" si="277"/>
        <v>ho</v>
      </c>
      <c r="Y1486" t="str">
        <f t="shared" si="278"/>
        <v>b</v>
      </c>
      <c r="AA1486" t="str">
        <f t="shared" si="279"/>
        <v>const W1950NewOrleansLouisianaINF656= L.marker([29.95737,-83.91559], {icon: dp_lx}).bindPopup('New Orleans, Louisiana&lt;br&gt;&lt;span style=font-size:11px&gt;White 1945-74&lt;/span&gt;&lt;br&gt;INF656 non-DASS').addTo(W1950);</v>
      </c>
      <c r="AG1486" t="s">
        <v>9186</v>
      </c>
      <c r="BL1486" t="s">
        <v>6433</v>
      </c>
    </row>
    <row r="1487" spans="1:64">
      <c r="A1487" s="30" t="s">
        <v>5327</v>
      </c>
      <c r="B1487" s="31" t="s">
        <v>1287</v>
      </c>
      <c r="C1487" s="31"/>
      <c r="D1487" t="s">
        <v>3937</v>
      </c>
      <c r="F1487" s="46" t="s">
        <v>278</v>
      </c>
      <c r="G1487" s="31" t="s">
        <v>904</v>
      </c>
      <c r="H1487" s="31"/>
      <c r="I1487" s="51">
        <v>-83.915589999999995</v>
      </c>
      <c r="J1487" s="51">
        <v>35.969619999999999</v>
      </c>
      <c r="K1487" s="32"/>
      <c r="L1487" s="32"/>
      <c r="M1487" s="32"/>
      <c r="N1487" t="str">
        <f t="shared" si="281"/>
        <v>Knoxville, Tennessee&lt;br&gt;&lt;span style=font-size:11px&gt;White 1945-74&lt;/span&gt;&lt;br&gt;INF033 non-DASS</v>
      </c>
      <c r="O1487" t="str">
        <f t="shared" si="272"/>
        <v>W1950KnoxvilleTennesseeINF033</v>
      </c>
      <c r="R1487" t="str">
        <f t="shared" si="273"/>
        <v>dp</v>
      </c>
      <c r="S1487" t="str">
        <f t="shared" si="274"/>
        <v>ar</v>
      </c>
      <c r="T1487" t="str">
        <f t="shared" si="280"/>
        <v>r0</v>
      </c>
      <c r="U1487" t="str">
        <f>IF(M1487="consonant",#REF!,"")</f>
        <v/>
      </c>
      <c r="V1487" t="str">
        <f t="shared" si="275"/>
        <v>lx</v>
      </c>
      <c r="W1487" t="str">
        <f t="shared" si="276"/>
        <v>bk</v>
      </c>
      <c r="X1487" t="str">
        <f t="shared" si="277"/>
        <v>ho</v>
      </c>
      <c r="Y1487" t="str">
        <f t="shared" si="278"/>
        <v>b</v>
      </c>
      <c r="AA1487" t="str">
        <f t="shared" si="279"/>
        <v>const W1950KnoxvilleTennesseeINF033= L.marker([35.96962,-83.91559], {icon: dp_lx}).bindPopup('Knoxville, Tennessee&lt;br&gt;&lt;span style=font-size:11px&gt;White 1945-74&lt;/span&gt;&lt;br&gt;INF033 non-DASS').addTo(W1950);</v>
      </c>
      <c r="AG1487" t="s">
        <v>9187</v>
      </c>
      <c r="BL1487" t="s">
        <v>6434</v>
      </c>
    </row>
    <row r="1488" spans="1:64">
      <c r="A1488" s="30" t="s">
        <v>5327</v>
      </c>
      <c r="B1488" s="31" t="s">
        <v>1366</v>
      </c>
      <c r="C1488" s="31"/>
      <c r="D1488" t="s">
        <v>3937</v>
      </c>
      <c r="F1488" s="46" t="s">
        <v>1368</v>
      </c>
      <c r="G1488" s="31" t="s">
        <v>5304</v>
      </c>
      <c r="H1488" s="31"/>
      <c r="I1488" s="51">
        <v>-86.764859999999999</v>
      </c>
      <c r="J1488" s="51">
        <v>26.640840000000001</v>
      </c>
      <c r="K1488" s="32"/>
      <c r="L1488" s="32"/>
      <c r="M1488" s="32"/>
      <c r="N1488" t="str">
        <f t="shared" si="281"/>
        <v>Fort Myers, Florida&lt;br&gt;&lt;span style=font-size:11px&gt;White 1945-74&lt;/span&gt;&lt;br&gt;INF278 non-DASS</v>
      </c>
      <c r="O1488" t="str">
        <f t="shared" si="272"/>
        <v>W1950FortMyersFloridaINF278</v>
      </c>
      <c r="R1488" t="str">
        <f t="shared" si="273"/>
        <v>dp</v>
      </c>
      <c r="S1488" t="str">
        <f t="shared" si="274"/>
        <v>ar</v>
      </c>
      <c r="T1488" t="str">
        <f t="shared" si="280"/>
        <v>r0</v>
      </c>
      <c r="U1488" t="str">
        <f>IF(M1488="consonant",#REF!,"")</f>
        <v/>
      </c>
      <c r="V1488" t="str">
        <f t="shared" si="275"/>
        <v>lx</v>
      </c>
      <c r="W1488" t="str">
        <f t="shared" si="276"/>
        <v>bk</v>
      </c>
      <c r="X1488" t="str">
        <f t="shared" si="277"/>
        <v>ho</v>
      </c>
      <c r="Y1488" t="str">
        <f t="shared" si="278"/>
        <v>b</v>
      </c>
      <c r="AA1488" t="str">
        <f t="shared" si="279"/>
        <v>const W1950FortMyersFloridaINF278= L.marker([26.64084,-86.76486], {icon: dp_lx}).bindPopup('Fort Myers, Florida&lt;br&gt;&lt;span style=font-size:11px&gt;White 1945-74&lt;/span&gt;&lt;br&gt;INF278 non-DASS').addTo(W1950);</v>
      </c>
      <c r="AG1488" t="s">
        <v>9188</v>
      </c>
      <c r="BL1488" t="s">
        <v>6435</v>
      </c>
    </row>
    <row r="1489" spans="1:64">
      <c r="A1489" s="30" t="s">
        <v>5327</v>
      </c>
      <c r="B1489" s="31" t="s">
        <v>1384</v>
      </c>
      <c r="C1489" s="31"/>
      <c r="D1489" t="s">
        <v>3937</v>
      </c>
      <c r="F1489" s="46" t="s">
        <v>354</v>
      </c>
      <c r="G1489" s="31" t="s">
        <v>904</v>
      </c>
      <c r="H1489" s="31"/>
      <c r="I1489" s="51">
        <v>-90.035920000000004</v>
      </c>
      <c r="J1489" s="51">
        <v>36.166690000000003</v>
      </c>
      <c r="K1489" s="32"/>
      <c r="L1489" s="32"/>
      <c r="M1489" s="32"/>
      <c r="N1489" t="str">
        <f t="shared" si="281"/>
        <v>Nashville, Tennessee&lt;br&gt;&lt;span style=font-size:11px&gt;White 1945-74&lt;/span&gt;&lt;br&gt;INF307 non-DASS</v>
      </c>
      <c r="O1489" t="str">
        <f t="shared" si="272"/>
        <v>W1950NashvilleTennesseeINF307</v>
      </c>
      <c r="R1489" t="str">
        <f t="shared" si="273"/>
        <v>dp</v>
      </c>
      <c r="S1489" t="str">
        <f t="shared" si="274"/>
        <v>ar</v>
      </c>
      <c r="T1489" t="str">
        <f t="shared" si="280"/>
        <v>r0</v>
      </c>
      <c r="U1489" t="str">
        <f>IF(M1489="consonant",#REF!,"")</f>
        <v/>
      </c>
      <c r="V1489" t="str">
        <f t="shared" si="275"/>
        <v>lx</v>
      </c>
      <c r="W1489" t="str">
        <f t="shared" si="276"/>
        <v>bk</v>
      </c>
      <c r="X1489" t="str">
        <f t="shared" si="277"/>
        <v>ho</v>
      </c>
      <c r="Y1489" t="str">
        <f t="shared" si="278"/>
        <v>b</v>
      </c>
      <c r="AA1489" t="str">
        <f t="shared" si="279"/>
        <v>const W1950NashvilleTennesseeINF307= L.marker([36.16669,-90.03592], {icon: dp_lx}).bindPopup('Nashville, Tennessee&lt;br&gt;&lt;span style=font-size:11px&gt;White 1945-74&lt;/span&gt;&lt;br&gt;INF307 non-DASS').addTo(W1950);</v>
      </c>
      <c r="AG1489" t="s">
        <v>9189</v>
      </c>
      <c r="BL1489" t="s">
        <v>6436</v>
      </c>
    </row>
    <row r="1490" spans="1:64" ht="15" customHeight="1">
      <c r="A1490" s="30" t="s">
        <v>5327</v>
      </c>
      <c r="B1490" s="31" t="s">
        <v>1356</v>
      </c>
      <c r="C1490" s="31"/>
      <c r="D1490" t="s">
        <v>3937</v>
      </c>
      <c r="F1490" s="46" t="s">
        <v>59</v>
      </c>
      <c r="G1490" s="31" t="s">
        <v>5304</v>
      </c>
      <c r="H1490" s="31"/>
      <c r="I1490" s="51">
        <v>-82.458740000000006</v>
      </c>
      <c r="J1490" s="51">
        <v>28.537769999999998</v>
      </c>
      <c r="K1490" s="32"/>
      <c r="L1490" s="32"/>
      <c r="M1490" s="32"/>
      <c r="N1490" t="str">
        <f t="shared" si="281"/>
        <v>Orlando, Florida&lt;br&gt;&lt;span style=font-size:11px&gt;White 1945-74&lt;/span&gt;&lt;br&gt;INF261 non-DASS</v>
      </c>
      <c r="O1490" t="str">
        <f t="shared" si="272"/>
        <v>W1950OrlandoFloridaINF261</v>
      </c>
      <c r="R1490" t="str">
        <f t="shared" si="273"/>
        <v>dp</v>
      </c>
      <c r="S1490" t="str">
        <f t="shared" si="274"/>
        <v>ar</v>
      </c>
      <c r="T1490" t="str">
        <f t="shared" si="280"/>
        <v>r0</v>
      </c>
      <c r="U1490" t="str">
        <f>IF(M1490="consonant",#REF!,"")</f>
        <v/>
      </c>
      <c r="V1490" t="str">
        <f t="shared" si="275"/>
        <v>lx</v>
      </c>
      <c r="W1490" t="str">
        <f t="shared" si="276"/>
        <v>bk</v>
      </c>
      <c r="X1490" t="str">
        <f t="shared" si="277"/>
        <v>ho</v>
      </c>
      <c r="Y1490" t="str">
        <f t="shared" si="278"/>
        <v>b</v>
      </c>
      <c r="AA1490" t="str">
        <f t="shared" si="279"/>
        <v>const W1950OrlandoFloridaINF261= L.marker([28.53777,-82.45874], {icon: dp_lx}).bindPopup('Orlando, Florida&lt;br&gt;&lt;span style=font-size:11px&gt;White 1945-74&lt;/span&gt;&lt;br&gt;INF261 non-DASS').addTo(W1950);</v>
      </c>
      <c r="AG1490" t="s">
        <v>9190</v>
      </c>
      <c r="BL1490" t="s">
        <v>6437</v>
      </c>
    </row>
    <row r="1491" spans="1:64">
      <c r="A1491" s="30" t="s">
        <v>5327</v>
      </c>
      <c r="B1491" s="31" t="s">
        <v>1473</v>
      </c>
      <c r="C1491" s="31"/>
      <c r="D1491" t="s">
        <v>3937</v>
      </c>
      <c r="F1491" s="46" t="s">
        <v>261</v>
      </c>
      <c r="G1491" s="31" t="s">
        <v>1505</v>
      </c>
      <c r="H1491" s="31"/>
      <c r="I1491" s="51">
        <v>-90.183319999999995</v>
      </c>
      <c r="J1491" s="51">
        <v>34.007150000000003</v>
      </c>
      <c r="K1491" s="32"/>
      <c r="L1491" s="32"/>
      <c r="M1491" s="32"/>
      <c r="N1491" t="str">
        <f t="shared" si="281"/>
        <v>Charleston, Mississippi&lt;br&gt;&lt;span style=font-size:11px&gt;White 1945-74&lt;/span&gt;&lt;br&gt;INF541 non-DASS</v>
      </c>
      <c r="O1491" t="str">
        <f t="shared" si="272"/>
        <v>W1950CharlestonMississippiINF541</v>
      </c>
      <c r="R1491" t="str">
        <f t="shared" si="273"/>
        <v>dp</v>
      </c>
      <c r="S1491" t="str">
        <f t="shared" si="274"/>
        <v>ar</v>
      </c>
      <c r="T1491" t="str">
        <f t="shared" si="280"/>
        <v>r0</v>
      </c>
      <c r="U1491" t="str">
        <f>IF(M1491="consonant",#REF!,"")</f>
        <v/>
      </c>
      <c r="V1491" t="str">
        <f t="shared" si="275"/>
        <v>lx</v>
      </c>
      <c r="W1491" t="str">
        <f t="shared" si="276"/>
        <v>bk</v>
      </c>
      <c r="X1491" t="str">
        <f t="shared" si="277"/>
        <v>ho</v>
      </c>
      <c r="Y1491" t="str">
        <f t="shared" si="278"/>
        <v>b</v>
      </c>
      <c r="AA1491" t="str">
        <f t="shared" si="279"/>
        <v>const W1950CharlestonMississippiINF541= L.marker([34.00715,-90.18332], {icon: dp_lx}).bindPopup('Charleston, Mississippi&lt;br&gt;&lt;span style=font-size:11px&gt;White 1945-74&lt;/span&gt;&lt;br&gt;INF541 non-DASS').addTo(W1950);</v>
      </c>
      <c r="AG1491" t="s">
        <v>9191</v>
      </c>
      <c r="BL1491" t="s">
        <v>6438</v>
      </c>
    </row>
    <row r="1492" spans="1:64">
      <c r="A1492" s="30" t="s">
        <v>5327</v>
      </c>
      <c r="B1492" s="31" t="s">
        <v>1478</v>
      </c>
      <c r="C1492" s="31"/>
      <c r="D1492" t="s">
        <v>3937</v>
      </c>
      <c r="F1492" s="46" t="s">
        <v>209</v>
      </c>
      <c r="G1492" s="31" t="s">
        <v>1505</v>
      </c>
      <c r="H1492" s="31"/>
      <c r="I1492" s="51">
        <v>-89.2911</v>
      </c>
      <c r="J1492" s="51">
        <v>32.297429999999999</v>
      </c>
      <c r="K1492" s="32"/>
      <c r="L1492" s="32"/>
      <c r="M1492" s="32"/>
      <c r="N1492" t="str">
        <f t="shared" si="281"/>
        <v>Jackson, Mississippi&lt;br&gt;&lt;span style=font-size:11px&gt;White 1945-74&lt;/span&gt;&lt;br&gt;INF591 non-DASS</v>
      </c>
      <c r="O1492" t="str">
        <f t="shared" si="272"/>
        <v>W1950JacksonMississippiINF591</v>
      </c>
      <c r="R1492" t="str">
        <f t="shared" si="273"/>
        <v>dp</v>
      </c>
      <c r="S1492" t="str">
        <f t="shared" si="274"/>
        <v>ar</v>
      </c>
      <c r="T1492" t="str">
        <f t="shared" si="280"/>
        <v>r0</v>
      </c>
      <c r="U1492" t="str">
        <f>IF(M1492="consonant",#REF!,"")</f>
        <v/>
      </c>
      <c r="V1492" t="str">
        <f t="shared" si="275"/>
        <v>lx</v>
      </c>
      <c r="W1492" t="str">
        <f t="shared" si="276"/>
        <v>bk</v>
      </c>
      <c r="X1492" t="str">
        <f t="shared" si="277"/>
        <v>ho</v>
      </c>
      <c r="Y1492" t="str">
        <f t="shared" si="278"/>
        <v>b</v>
      </c>
      <c r="AA1492" t="str">
        <f t="shared" si="279"/>
        <v>const W1950JacksonMississippiINF591= L.marker([32.29743,-89.2911], {icon: dp_lx}).bindPopup('Jackson, Mississippi&lt;br&gt;&lt;span style=font-size:11px&gt;White 1945-74&lt;/span&gt;&lt;br&gt;INF591 non-DASS').addTo(W1950);</v>
      </c>
      <c r="AG1492" t="s">
        <v>9192</v>
      </c>
      <c r="BL1492" t="s">
        <v>6439</v>
      </c>
    </row>
    <row r="1493" spans="1:64">
      <c r="A1493" s="30" t="s">
        <v>5327</v>
      </c>
      <c r="B1493" s="31" t="s">
        <v>1480</v>
      </c>
      <c r="C1493" s="31"/>
      <c r="D1493" t="s">
        <v>3937</v>
      </c>
      <c r="F1493" s="46" t="s">
        <v>1482</v>
      </c>
      <c r="G1493" s="31" t="s">
        <v>1505</v>
      </c>
      <c r="H1493" s="31"/>
      <c r="I1493" s="51">
        <v>-93.747749999999996</v>
      </c>
      <c r="J1493" s="51">
        <v>31.32761</v>
      </c>
      <c r="K1493" s="32"/>
      <c r="L1493" s="32"/>
      <c r="M1493" s="32"/>
      <c r="N1493" t="str">
        <f t="shared" si="281"/>
        <v>Hattiesburg, Mississippi&lt;br&gt;&lt;span style=font-size:11px&gt;White 1945-74&lt;/span&gt;&lt;br&gt;INF599 non-DASS</v>
      </c>
      <c r="O1493" t="str">
        <f t="shared" si="272"/>
        <v>W1950HattiesburgMississippiINF599</v>
      </c>
      <c r="R1493" t="str">
        <f t="shared" si="273"/>
        <v>dp</v>
      </c>
      <c r="S1493" t="str">
        <f t="shared" si="274"/>
        <v>ar</v>
      </c>
      <c r="T1493" t="str">
        <f t="shared" si="280"/>
        <v>r0</v>
      </c>
      <c r="U1493" t="str">
        <f>IF(M1493="consonant",#REF!,"")</f>
        <v/>
      </c>
      <c r="V1493" t="str">
        <f t="shared" si="275"/>
        <v>lx</v>
      </c>
      <c r="W1493" t="str">
        <f t="shared" si="276"/>
        <v>bk</v>
      </c>
      <c r="X1493" t="str">
        <f t="shared" si="277"/>
        <v>ho</v>
      </c>
      <c r="Y1493" t="str">
        <f t="shared" si="278"/>
        <v>b</v>
      </c>
      <c r="AA1493" t="str">
        <f t="shared" si="279"/>
        <v>const W1950HattiesburgMississippiINF599= L.marker([31.32761,-93.74775], {icon: dp_lx}).bindPopup('Hattiesburg, Mississippi&lt;br&gt;&lt;span style=font-size:11px&gt;White 1945-74&lt;/span&gt;&lt;br&gt;INF599 non-DASS').addTo(W1950);</v>
      </c>
      <c r="AG1493" t="s">
        <v>9193</v>
      </c>
      <c r="BL1493" t="s">
        <v>6440</v>
      </c>
    </row>
    <row r="1494" spans="1:64">
      <c r="A1494" s="30" t="s">
        <v>5327</v>
      </c>
      <c r="B1494" s="31" t="s">
        <v>1357</v>
      </c>
      <c r="C1494" s="31"/>
      <c r="D1494" t="s">
        <v>3937</v>
      </c>
      <c r="F1494" s="46" t="s">
        <v>1359</v>
      </c>
      <c r="G1494" s="31" t="s">
        <v>5304</v>
      </c>
      <c r="H1494" s="31"/>
      <c r="I1494" s="32">
        <v>-80.143529999999998</v>
      </c>
      <c r="J1494" s="32">
        <v>27.75177</v>
      </c>
      <c r="K1494" s="32"/>
      <c r="L1494" s="32"/>
      <c r="M1494" s="32"/>
      <c r="N1494" t="str">
        <f t="shared" si="281"/>
        <v>Fort Meade, Florida&lt;br&gt;&lt;span style=font-size:11px&gt;White 1945-74&lt;/span&gt;&lt;br&gt;INF264 non-DASS</v>
      </c>
      <c r="O1494" t="str">
        <f t="shared" si="272"/>
        <v>W1950FortMeadeFloridaINF264</v>
      </c>
      <c r="R1494" t="str">
        <f t="shared" si="273"/>
        <v>dp</v>
      </c>
      <c r="S1494" t="str">
        <f t="shared" si="274"/>
        <v>ar</v>
      </c>
      <c r="T1494" t="str">
        <f t="shared" si="280"/>
        <v>r0</v>
      </c>
      <c r="U1494" t="str">
        <f>IF(M1494="consonant",#REF!,"")</f>
        <v/>
      </c>
      <c r="V1494" t="str">
        <f t="shared" si="275"/>
        <v>lx</v>
      </c>
      <c r="W1494" t="str">
        <f t="shared" si="276"/>
        <v>bk</v>
      </c>
      <c r="X1494" t="str">
        <f t="shared" si="277"/>
        <v>ho</v>
      </c>
      <c r="Y1494" t="str">
        <f t="shared" si="278"/>
        <v>b</v>
      </c>
      <c r="AA1494" t="str">
        <f t="shared" si="279"/>
        <v>const W1950FortMeadeFloridaINF264= L.marker([27.75177,-80.14353], {icon: dp_lx}).bindPopup('Fort Meade, Florida&lt;br&gt;&lt;span style=font-size:11px&gt;White 1945-74&lt;/span&gt;&lt;br&gt;INF264 non-DASS').addTo(W1950);</v>
      </c>
      <c r="AG1494" t="s">
        <v>9194</v>
      </c>
      <c r="BL1494" t="s">
        <v>6441</v>
      </c>
    </row>
    <row r="1495" spans="1:64">
      <c r="A1495" s="30" t="s">
        <v>5327</v>
      </c>
      <c r="B1495" s="31" t="s">
        <v>1369</v>
      </c>
      <c r="C1495" s="31"/>
      <c r="D1495" t="s">
        <v>3937</v>
      </c>
      <c r="F1495" s="46" t="s">
        <v>693</v>
      </c>
      <c r="G1495" s="31" t="s">
        <v>5304</v>
      </c>
      <c r="H1495" s="31"/>
      <c r="I1495" s="32">
        <v>-87.062839999999994</v>
      </c>
      <c r="J1495" s="32">
        <v>26.122350000000001</v>
      </c>
      <c r="K1495" s="32"/>
      <c r="L1495" s="32"/>
      <c r="M1495" s="32"/>
      <c r="N1495" t="str">
        <f t="shared" si="281"/>
        <v>Ft. Lauderdale, Florida&lt;br&gt;&lt;span style=font-size:11px&gt;White 1945-74&lt;/span&gt;&lt;br&gt;INF279 non-DASS</v>
      </c>
      <c r="O1495" t="str">
        <f t="shared" si="272"/>
        <v>W1950FtLauderdaleFloridaINF279</v>
      </c>
      <c r="R1495" t="str">
        <f t="shared" si="273"/>
        <v>dp</v>
      </c>
      <c r="S1495" t="str">
        <f t="shared" si="274"/>
        <v>ar</v>
      </c>
      <c r="T1495" t="str">
        <f t="shared" si="280"/>
        <v>r0</v>
      </c>
      <c r="U1495" t="str">
        <f>IF(M1495="consonant",#REF!,"")</f>
        <v/>
      </c>
      <c r="V1495" t="str">
        <f t="shared" si="275"/>
        <v>lx</v>
      </c>
      <c r="W1495" t="str">
        <f t="shared" si="276"/>
        <v>bk</v>
      </c>
      <c r="X1495" t="str">
        <f t="shared" si="277"/>
        <v>ho</v>
      </c>
      <c r="Y1495" t="str">
        <f t="shared" si="278"/>
        <v>b</v>
      </c>
      <c r="AA1495" t="str">
        <f t="shared" si="279"/>
        <v>const W1950FtLauderdaleFloridaINF279= L.marker([26.12235,-87.06284], {icon: dp_lx}).bindPopup('Ft. Lauderdale, Florida&lt;br&gt;&lt;span style=font-size:11px&gt;White 1945-74&lt;/span&gt;&lt;br&gt;INF279 non-DASS').addTo(W1950);</v>
      </c>
      <c r="AG1495" t="s">
        <v>9195</v>
      </c>
      <c r="BL1495" t="s">
        <v>6486</v>
      </c>
    </row>
    <row r="1496" spans="1:64">
      <c r="A1496" s="30" t="s">
        <v>5327</v>
      </c>
      <c r="B1496" s="31" t="s">
        <v>1380</v>
      </c>
      <c r="C1496" s="31"/>
      <c r="D1496" t="s">
        <v>3937</v>
      </c>
      <c r="F1496" s="46" t="s">
        <v>1382</v>
      </c>
      <c r="G1496" s="31" t="s">
        <v>904</v>
      </c>
      <c r="H1496" s="31"/>
      <c r="I1496" s="32">
        <v>-87.387119999999996</v>
      </c>
      <c r="J1496" s="32">
        <v>36.274520000000003</v>
      </c>
      <c r="K1496" s="32"/>
      <c r="L1496" s="32"/>
      <c r="M1496" s="32"/>
      <c r="N1496" t="str">
        <f t="shared" si="281"/>
        <v>Ashland City, Tennessee&lt;br&gt;&lt;span style=font-size:11px&gt;White 1945-74&lt;/span&gt;&lt;br&gt;INF297 non-DASS</v>
      </c>
      <c r="O1496" t="str">
        <f t="shared" si="272"/>
        <v>W1950AshlandCityTennesseeINF297</v>
      </c>
      <c r="R1496" t="str">
        <f t="shared" si="273"/>
        <v>dp</v>
      </c>
      <c r="S1496" t="str">
        <f t="shared" si="274"/>
        <v>ar</v>
      </c>
      <c r="T1496" t="str">
        <f t="shared" si="280"/>
        <v>r0</v>
      </c>
      <c r="U1496" t="str">
        <f>IF(M1496="consonant",#REF!,"")</f>
        <v/>
      </c>
      <c r="V1496" t="str">
        <f t="shared" si="275"/>
        <v>lx</v>
      </c>
      <c r="W1496" t="str">
        <f t="shared" si="276"/>
        <v>bk</v>
      </c>
      <c r="X1496" t="str">
        <f t="shared" si="277"/>
        <v>ho</v>
      </c>
      <c r="Y1496" t="str">
        <f t="shared" si="278"/>
        <v>b</v>
      </c>
      <c r="AA1496" t="str">
        <f t="shared" si="279"/>
        <v>const W1950AshlandCityTennesseeINF297= L.marker([36.27452,-87.38712], {icon: dp_lx}).bindPopup('Ashland City, Tennessee&lt;br&gt;&lt;span style=font-size:11px&gt;White 1945-74&lt;/span&gt;&lt;br&gt;INF297 non-DASS').addTo(W1950);</v>
      </c>
      <c r="AG1496" t="s">
        <v>9196</v>
      </c>
      <c r="BL1496" t="s">
        <v>6442</v>
      </c>
    </row>
    <row r="1497" spans="1:64">
      <c r="A1497" s="30" t="s">
        <v>5327</v>
      </c>
      <c r="B1497" s="31" t="s">
        <v>1387</v>
      </c>
      <c r="C1497" s="31"/>
      <c r="D1497" t="s">
        <v>3937</v>
      </c>
      <c r="F1497" s="46" t="s">
        <v>1388</v>
      </c>
      <c r="G1497" s="31" t="s">
        <v>904</v>
      </c>
      <c r="H1497" s="31"/>
      <c r="I1497" s="32">
        <v>-85.847380000000001</v>
      </c>
      <c r="J1497" s="32">
        <v>36.076169999999998</v>
      </c>
      <c r="K1497" s="32"/>
      <c r="L1497" s="32"/>
      <c r="M1497" s="32"/>
      <c r="N1497" t="str">
        <f t="shared" si="281"/>
        <v>Dickson, Tennessee&lt;br&gt;&lt;span style=font-size:11px&gt;White 1945-74&lt;/span&gt;&lt;br&gt;INF314 non-DASS</v>
      </c>
      <c r="O1497" t="str">
        <f t="shared" si="272"/>
        <v>W1950DicksonTennesseeINF314</v>
      </c>
      <c r="R1497" t="str">
        <f t="shared" si="273"/>
        <v>dp</v>
      </c>
      <c r="S1497" t="str">
        <f t="shared" si="274"/>
        <v>ar</v>
      </c>
      <c r="T1497" t="str">
        <f t="shared" si="280"/>
        <v>r0</v>
      </c>
      <c r="U1497" t="str">
        <f>IF(M1497="consonant",#REF!,"")</f>
        <v/>
      </c>
      <c r="V1497" t="str">
        <f t="shared" si="275"/>
        <v>lx</v>
      </c>
      <c r="W1497" t="str">
        <f t="shared" si="276"/>
        <v>bk</v>
      </c>
      <c r="X1497" t="str">
        <f t="shared" si="277"/>
        <v>ho</v>
      </c>
      <c r="Y1497" t="str">
        <f t="shared" si="278"/>
        <v>b</v>
      </c>
      <c r="AA1497" t="str">
        <f t="shared" si="279"/>
        <v>const W1950DicksonTennesseeINF314= L.marker([36.07617,-85.84738], {icon: dp_lx}).bindPopup('Dickson, Tennessee&lt;br&gt;&lt;span style=font-size:11px&gt;White 1945-74&lt;/span&gt;&lt;br&gt;INF314 non-DASS').addTo(W1950);</v>
      </c>
      <c r="AG1497" t="s">
        <v>9197</v>
      </c>
      <c r="BL1497" t="s">
        <v>6443</v>
      </c>
    </row>
    <row r="1498" spans="1:64">
      <c r="A1498" s="30" t="s">
        <v>5327</v>
      </c>
      <c r="B1498" s="31" t="s">
        <v>1398</v>
      </c>
      <c r="C1498" s="31"/>
      <c r="D1498" t="s">
        <v>3937</v>
      </c>
      <c r="F1498" s="46" t="s">
        <v>1399</v>
      </c>
      <c r="G1498" s="31" t="s">
        <v>5298</v>
      </c>
      <c r="H1498" s="31"/>
      <c r="I1498" s="32">
        <v>-86.997900000000001</v>
      </c>
      <c r="J1498" s="32">
        <v>34.494010000000003</v>
      </c>
      <c r="K1498" s="32"/>
      <c r="L1498" s="32"/>
      <c r="M1498" s="32"/>
      <c r="N1498" t="str">
        <f t="shared" si="281"/>
        <v>Rainsville, Alabama&lt;br&gt;&lt;span style=font-size:11px&gt;White 1945-74&lt;/span&gt;&lt;br&gt;INF352 non-DASS</v>
      </c>
      <c r="O1498" t="str">
        <f t="shared" si="272"/>
        <v>W1950RainsvilleAlabamaINF352</v>
      </c>
      <c r="R1498" t="str">
        <f t="shared" si="273"/>
        <v>dp</v>
      </c>
      <c r="S1498" t="str">
        <f t="shared" si="274"/>
        <v>ar</v>
      </c>
      <c r="T1498" t="str">
        <f t="shared" si="280"/>
        <v>r0</v>
      </c>
      <c r="U1498" t="str">
        <f>IF(M1498="consonant",#REF!,"")</f>
        <v/>
      </c>
      <c r="V1498" t="str">
        <f t="shared" si="275"/>
        <v>lx</v>
      </c>
      <c r="W1498" t="str">
        <f t="shared" si="276"/>
        <v>bk</v>
      </c>
      <c r="X1498" t="str">
        <f t="shared" si="277"/>
        <v>ho</v>
      </c>
      <c r="Y1498" t="str">
        <f t="shared" si="278"/>
        <v>b</v>
      </c>
      <c r="AA1498" t="str">
        <f t="shared" si="279"/>
        <v>const W1950RainsvilleAlabamaINF352= L.marker([34.49401,-86.9979], {icon: dp_lx}).bindPopup('Rainsville, Alabama&lt;br&gt;&lt;span style=font-size:11px&gt;White 1945-74&lt;/span&gt;&lt;br&gt;INF352 non-DASS').addTo(W1950);</v>
      </c>
      <c r="AG1498" t="s">
        <v>9198</v>
      </c>
      <c r="BL1498" t="s">
        <v>6444</v>
      </c>
    </row>
    <row r="1499" spans="1:64">
      <c r="A1499" s="30" t="s">
        <v>5327</v>
      </c>
      <c r="B1499" s="31" t="s">
        <v>1437</v>
      </c>
      <c r="C1499" s="31"/>
      <c r="D1499" t="s">
        <v>3937</v>
      </c>
      <c r="F1499" s="46" t="s">
        <v>1439</v>
      </c>
      <c r="G1499" s="31" t="s">
        <v>5298</v>
      </c>
      <c r="H1499" s="31"/>
      <c r="I1499" s="32">
        <v>-87.683160000000001</v>
      </c>
      <c r="J1499" s="32">
        <v>31.315429999999999</v>
      </c>
      <c r="K1499" s="32"/>
      <c r="L1499" s="32"/>
      <c r="M1499" s="32"/>
      <c r="N1499" t="str">
        <f t="shared" si="281"/>
        <v>Enterprise, Alabama&lt;br&gt;&lt;span style=font-size:11px&gt;White 1945-74&lt;/span&gt;&lt;br&gt;INF443 non-DASS</v>
      </c>
      <c r="O1499" t="str">
        <f t="shared" si="272"/>
        <v>W1950EnterpriseAlabamaINF443</v>
      </c>
      <c r="R1499" t="str">
        <f t="shared" si="273"/>
        <v>dp</v>
      </c>
      <c r="S1499" t="str">
        <f t="shared" si="274"/>
        <v>ar</v>
      </c>
      <c r="T1499" t="str">
        <f t="shared" si="280"/>
        <v>r0</v>
      </c>
      <c r="U1499" t="str">
        <f>IF(M1499="consonant",#REF!,"")</f>
        <v/>
      </c>
      <c r="V1499" t="str">
        <f t="shared" si="275"/>
        <v>lx</v>
      </c>
      <c r="W1499" t="str">
        <f t="shared" si="276"/>
        <v>bk</v>
      </c>
      <c r="X1499" t="str">
        <f t="shared" si="277"/>
        <v>ho</v>
      </c>
      <c r="Y1499" t="str">
        <f t="shared" si="278"/>
        <v>b</v>
      </c>
      <c r="AA1499" t="str">
        <f t="shared" si="279"/>
        <v>const W1950EnterpriseAlabamaINF443= L.marker([31.31543,-87.68316], {icon: dp_lx}).bindPopup('Enterprise, Alabama&lt;br&gt;&lt;span style=font-size:11px&gt;White 1945-74&lt;/span&gt;&lt;br&gt;INF443 non-DASS').addTo(W1950);</v>
      </c>
      <c r="AG1499" t="s">
        <v>9199</v>
      </c>
      <c r="BL1499" t="s">
        <v>6445</v>
      </c>
    </row>
    <row r="1500" spans="1:64">
      <c r="A1500" s="30" t="s">
        <v>5327</v>
      </c>
      <c r="B1500" s="31" t="s">
        <v>1445</v>
      </c>
      <c r="C1500" s="31"/>
      <c r="D1500" t="s">
        <v>3937</v>
      </c>
      <c r="F1500" s="46" t="s">
        <v>1447</v>
      </c>
      <c r="G1500" s="31" t="s">
        <v>5298</v>
      </c>
      <c r="H1500" s="31"/>
      <c r="I1500" s="32">
        <v>-88.951930000000004</v>
      </c>
      <c r="J1500" s="32">
        <v>30.277979999999999</v>
      </c>
      <c r="K1500" s="32"/>
      <c r="L1500" s="32"/>
      <c r="M1500" s="32"/>
      <c r="N1500" t="str">
        <f t="shared" si="281"/>
        <v>Gulf Shores, Alabama&lt;br&gt;&lt;span style=font-size:11px&gt;White 1945-74&lt;/span&gt;&lt;br&gt;INF474 non-DASS</v>
      </c>
      <c r="O1500" t="str">
        <f t="shared" si="272"/>
        <v>W1950GulfShoresAlabamaINF474</v>
      </c>
      <c r="R1500" t="str">
        <f t="shared" si="273"/>
        <v>dp</v>
      </c>
      <c r="S1500" t="str">
        <f t="shared" si="274"/>
        <v>ar</v>
      </c>
      <c r="T1500" t="str">
        <f t="shared" si="280"/>
        <v>r0</v>
      </c>
      <c r="U1500" t="str">
        <f>IF(M1500="consonant",#REF!,"")</f>
        <v/>
      </c>
      <c r="V1500" t="str">
        <f t="shared" si="275"/>
        <v>lx</v>
      </c>
      <c r="W1500" t="str">
        <f t="shared" si="276"/>
        <v>bk</v>
      </c>
      <c r="X1500" t="str">
        <f t="shared" si="277"/>
        <v>ho</v>
      </c>
      <c r="Y1500" t="str">
        <f t="shared" si="278"/>
        <v>b</v>
      </c>
      <c r="AA1500" t="str">
        <f t="shared" si="279"/>
        <v>const W1950GulfShoresAlabamaINF474= L.marker([30.27798,-88.95193], {icon: dp_lx}).bindPopup('Gulf Shores, Alabama&lt;br&gt;&lt;span style=font-size:11px&gt;White 1945-74&lt;/span&gt;&lt;br&gt;INF474 non-DASS').addTo(W1950);</v>
      </c>
      <c r="AG1500" t="s">
        <v>9200</v>
      </c>
      <c r="BL1500" t="s">
        <v>6446</v>
      </c>
    </row>
    <row r="1501" spans="1:64">
      <c r="A1501" s="30" t="s">
        <v>5327</v>
      </c>
      <c r="B1501" s="31" t="s">
        <v>1468</v>
      </c>
      <c r="C1501" s="31"/>
      <c r="D1501" t="s">
        <v>3937</v>
      </c>
      <c r="F1501" s="46" t="s">
        <v>1470</v>
      </c>
      <c r="G1501" s="31" t="s">
        <v>1505</v>
      </c>
      <c r="H1501" s="31"/>
      <c r="I1501" s="32">
        <v>-95.371260000000007</v>
      </c>
      <c r="J1501" s="32">
        <v>34.729730000000004</v>
      </c>
      <c r="K1501" s="32"/>
      <c r="L1501" s="32"/>
      <c r="M1501" s="32"/>
      <c r="N1501" t="str">
        <f t="shared" si="281"/>
        <v>Ripley, Mississippi&lt;br&gt;&lt;span style=font-size:11px&gt;White 1945-74&lt;/span&gt;&lt;br&gt;INF524 non-DASS</v>
      </c>
      <c r="O1501" t="str">
        <f t="shared" si="272"/>
        <v>W1950RipleyMississippiINF524</v>
      </c>
      <c r="R1501" t="str">
        <f t="shared" si="273"/>
        <v>dp</v>
      </c>
      <c r="S1501" t="str">
        <f t="shared" si="274"/>
        <v>ar</v>
      </c>
      <c r="T1501" t="str">
        <f t="shared" si="280"/>
        <v>r0</v>
      </c>
      <c r="U1501" t="str">
        <f>IF(M1501="consonant",#REF!,"")</f>
        <v/>
      </c>
      <c r="V1501" t="str">
        <f t="shared" si="275"/>
        <v>lx</v>
      </c>
      <c r="W1501" t="str">
        <f t="shared" si="276"/>
        <v>bk</v>
      </c>
      <c r="X1501" t="str">
        <f t="shared" si="277"/>
        <v>ho</v>
      </c>
      <c r="Y1501" t="str">
        <f t="shared" si="278"/>
        <v>b</v>
      </c>
      <c r="AA1501" t="str">
        <f t="shared" si="279"/>
        <v>const W1950RipleyMississippiINF524= L.marker([34.72973,-95.37126], {icon: dp_lx}).bindPopup('Ripley, Mississippi&lt;br&gt;&lt;span style=font-size:11px&gt;White 1945-74&lt;/span&gt;&lt;br&gt;INF524 non-DASS').addTo(W1950);</v>
      </c>
      <c r="AG1501" t="s">
        <v>9201</v>
      </c>
      <c r="BL1501" t="s">
        <v>6447</v>
      </c>
    </row>
    <row r="1502" spans="1:64">
      <c r="A1502" s="30" t="s">
        <v>5327</v>
      </c>
      <c r="B1502" s="31" t="s">
        <v>1342</v>
      </c>
      <c r="C1502" s="31"/>
      <c r="D1502" t="s">
        <v>3937</v>
      </c>
      <c r="F1502" s="46" t="s">
        <v>67</v>
      </c>
      <c r="G1502" s="31" t="s">
        <v>5304</v>
      </c>
      <c r="H1502" s="31"/>
      <c r="I1502" s="32">
        <v>-87.290880000000001</v>
      </c>
      <c r="J1502" s="32">
        <v>30.43816</v>
      </c>
      <c r="K1502" s="32"/>
      <c r="L1502" s="32"/>
      <c r="M1502" s="32"/>
      <c r="N1502" t="str">
        <f t="shared" si="281"/>
        <v>Tallahassee, Florida&lt;br&gt;&lt;span style=font-size:11px&gt;White 1945-74&lt;/span&gt;&lt;br&gt;INF240 non-DASS</v>
      </c>
      <c r="O1502" t="str">
        <f t="shared" si="272"/>
        <v>W1950TallahasseeFloridaINF240</v>
      </c>
      <c r="R1502" t="str">
        <f t="shared" si="273"/>
        <v>dp</v>
      </c>
      <c r="S1502" t="str">
        <f t="shared" si="274"/>
        <v>ar</v>
      </c>
      <c r="T1502" t="str">
        <f t="shared" si="280"/>
        <v>r0</v>
      </c>
      <c r="U1502" t="str">
        <f>IF(M1502="consonant",#REF!,"")</f>
        <v/>
      </c>
      <c r="V1502" t="str">
        <f t="shared" si="275"/>
        <v>lx</v>
      </c>
      <c r="W1502" t="str">
        <f t="shared" si="276"/>
        <v>bk</v>
      </c>
      <c r="X1502" t="str">
        <f t="shared" si="277"/>
        <v>ho</v>
      </c>
      <c r="Y1502" t="str">
        <f t="shared" si="278"/>
        <v>b</v>
      </c>
      <c r="AA1502" t="str">
        <f t="shared" si="279"/>
        <v>const W1950TallahasseeFloridaINF240= L.marker([30.43816,-87.29088], {icon: dp_lx}).bindPopup('Tallahassee, Florida&lt;br&gt;&lt;span style=font-size:11px&gt;White 1945-74&lt;/span&gt;&lt;br&gt;INF240 non-DASS').addTo(W1950);</v>
      </c>
      <c r="AG1502" t="s">
        <v>9202</v>
      </c>
      <c r="BL1502" t="s">
        <v>6448</v>
      </c>
    </row>
    <row r="1503" spans="1:64">
      <c r="A1503" s="30" t="s">
        <v>5327</v>
      </c>
      <c r="B1503" s="31" t="s">
        <v>1416</v>
      </c>
      <c r="C1503" s="31"/>
      <c r="D1503" t="s">
        <v>3937</v>
      </c>
      <c r="F1503" s="46" t="s">
        <v>995</v>
      </c>
      <c r="G1503" s="31" t="s">
        <v>5298</v>
      </c>
      <c r="H1503" s="31"/>
      <c r="I1503" s="32">
        <v>-85.000799999999998</v>
      </c>
      <c r="J1503" s="32">
        <v>31.993410000000001</v>
      </c>
      <c r="K1503" s="32"/>
      <c r="L1503" s="32"/>
      <c r="M1503" s="32"/>
      <c r="N1503" t="str">
        <f t="shared" si="281"/>
        <v>Camden, Alabama&lt;br&gt;&lt;span style=font-size:11px&gt;White 1945-74&lt;/span&gt;&lt;br&gt;INF405 non-DASS</v>
      </c>
      <c r="O1503" t="str">
        <f t="shared" si="272"/>
        <v>W1950CamdenAlabamaINF405</v>
      </c>
      <c r="R1503" t="str">
        <f t="shared" si="273"/>
        <v>dp</v>
      </c>
      <c r="S1503" t="str">
        <f t="shared" si="274"/>
        <v>ar</v>
      </c>
      <c r="T1503" t="str">
        <f t="shared" si="280"/>
        <v>r0</v>
      </c>
      <c r="U1503" t="str">
        <f>IF(M1503="consonant",#REF!,"")</f>
        <v/>
      </c>
      <c r="V1503" t="str">
        <f t="shared" si="275"/>
        <v>lx</v>
      </c>
      <c r="W1503" t="str">
        <f t="shared" si="276"/>
        <v>bk</v>
      </c>
      <c r="X1503" t="str">
        <f t="shared" si="277"/>
        <v>ho</v>
      </c>
      <c r="Y1503" t="str">
        <f t="shared" si="278"/>
        <v>b</v>
      </c>
      <c r="AA1503" t="str">
        <f t="shared" si="279"/>
        <v>const W1950CamdenAlabamaINF405= L.marker([31.99341,-85.0008], {icon: dp_lx}).bindPopup('Camden, Alabama&lt;br&gt;&lt;span style=font-size:11px&gt;White 1945-74&lt;/span&gt;&lt;br&gt;INF405 non-DASS').addTo(W1950);</v>
      </c>
      <c r="AG1503" t="s">
        <v>9203</v>
      </c>
      <c r="BL1503" t="s">
        <v>6449</v>
      </c>
    </row>
    <row r="1504" spans="1:64">
      <c r="A1504" s="30" t="s">
        <v>5327</v>
      </c>
      <c r="B1504" s="31" t="s">
        <v>1465</v>
      </c>
      <c r="C1504" s="31"/>
      <c r="D1504" t="s">
        <v>3937</v>
      </c>
      <c r="F1504" s="46" t="s">
        <v>1467</v>
      </c>
      <c r="G1504" s="31" t="s">
        <v>1505</v>
      </c>
      <c r="H1504" s="31"/>
      <c r="I1504" s="32">
        <v>-84.391869999999997</v>
      </c>
      <c r="J1504" s="32">
        <v>34.928240000000002</v>
      </c>
      <c r="K1504" s="32"/>
      <c r="L1504" s="32"/>
      <c r="M1504" s="32"/>
      <c r="N1504" t="str">
        <f t="shared" si="281"/>
        <v>Corinth, Mississippi&lt;br&gt;&lt;span style=font-size:11px&gt;White 1945-74&lt;/span&gt;&lt;br&gt;INF522 non-DASS</v>
      </c>
      <c r="O1504" t="str">
        <f t="shared" si="272"/>
        <v>W1950CorinthMississippiINF522</v>
      </c>
      <c r="R1504" t="str">
        <f t="shared" si="273"/>
        <v>dp</v>
      </c>
      <c r="S1504" t="str">
        <f t="shared" si="274"/>
        <v>ar</v>
      </c>
      <c r="T1504" t="str">
        <f t="shared" si="280"/>
        <v>r0</v>
      </c>
      <c r="U1504" t="str">
        <f>IF(M1504="consonant",#REF!,"")</f>
        <v/>
      </c>
      <c r="V1504" t="str">
        <f t="shared" si="275"/>
        <v>lx</v>
      </c>
      <c r="W1504" t="str">
        <f t="shared" si="276"/>
        <v>bk</v>
      </c>
      <c r="X1504" t="str">
        <f t="shared" si="277"/>
        <v>ho</v>
      </c>
      <c r="Y1504" t="str">
        <f t="shared" si="278"/>
        <v>b</v>
      </c>
      <c r="AA1504" t="str">
        <f t="shared" si="279"/>
        <v>const W1950CorinthMississippiINF522= L.marker([34.92824,-84.39187], {icon: dp_lx}).bindPopup('Corinth, Mississippi&lt;br&gt;&lt;span style=font-size:11px&gt;White 1945-74&lt;/span&gt;&lt;br&gt;INF522 non-DASS').addTo(W1950);</v>
      </c>
      <c r="AG1504" t="s">
        <v>9204</v>
      </c>
      <c r="BL1504" t="s">
        <v>6450</v>
      </c>
    </row>
    <row r="1505" spans="1:64">
      <c r="A1505" s="30" t="s">
        <v>5327</v>
      </c>
      <c r="B1505" s="31" t="s">
        <v>1310</v>
      </c>
      <c r="C1505" s="31"/>
      <c r="D1505" t="s">
        <v>3937</v>
      </c>
      <c r="F1505" s="46" t="s">
        <v>70</v>
      </c>
      <c r="G1505" s="31" t="s">
        <v>5289</v>
      </c>
      <c r="H1505" s="31"/>
      <c r="I1505" s="32">
        <v>-84.391869999999997</v>
      </c>
      <c r="J1505" s="32">
        <v>33.799370000000003</v>
      </c>
      <c r="K1505" s="32"/>
      <c r="L1505" s="32"/>
      <c r="M1505" s="32"/>
      <c r="N1505" t="str">
        <f t="shared" si="281"/>
        <v>Atlanta, Georgia&lt;br&gt;&lt;span style=font-size:11px&gt;White 1945-74&lt;/span&gt;&lt;br&gt;INF101 non-DASS</v>
      </c>
      <c r="O1505" t="str">
        <f t="shared" si="272"/>
        <v>W1950AtlantaGeorgiaINF101</v>
      </c>
      <c r="R1505" t="str">
        <f t="shared" si="273"/>
        <v>dp</v>
      </c>
      <c r="S1505" t="str">
        <f t="shared" si="274"/>
        <v>ar</v>
      </c>
      <c r="T1505" t="str">
        <f t="shared" si="280"/>
        <v>r0</v>
      </c>
      <c r="U1505" t="str">
        <f>IF(M1505="consonant",#REF!,"")</f>
        <v/>
      </c>
      <c r="V1505" t="str">
        <f t="shared" si="275"/>
        <v>lx</v>
      </c>
      <c r="W1505" t="str">
        <f t="shared" si="276"/>
        <v>bk</v>
      </c>
      <c r="X1505" t="str">
        <f t="shared" si="277"/>
        <v>ho</v>
      </c>
      <c r="Y1505" t="str">
        <f t="shared" si="278"/>
        <v>b</v>
      </c>
      <c r="AA1505" t="str">
        <f t="shared" si="279"/>
        <v>const W1950AtlantaGeorgiaINF101= L.marker([33.79937,-84.39187], {icon: dp_lx}).bindPopup('Atlanta, Georgia&lt;br&gt;&lt;span style=font-size:11px&gt;White 1945-74&lt;/span&gt;&lt;br&gt;INF101 non-DASS').addTo(W1950);</v>
      </c>
      <c r="AG1505" t="s">
        <v>9205</v>
      </c>
      <c r="BL1505" t="s">
        <v>6451</v>
      </c>
    </row>
    <row r="1506" spans="1:64">
      <c r="A1506" s="30" t="s">
        <v>5327</v>
      </c>
      <c r="B1506" s="32"/>
      <c r="C1506" s="32"/>
      <c r="G1506" s="32"/>
      <c r="H1506" s="32"/>
    </row>
    <row r="1507" spans="1:64">
      <c r="A1507" s="30" t="s">
        <v>5327</v>
      </c>
    </row>
    <row r="1508" spans="1:64">
      <c r="A1508" s="30" t="s">
        <v>5327</v>
      </c>
    </row>
    <row r="1540" spans="15:17">
      <c r="O1540" s="32"/>
      <c r="Q1540" t="e">
        <f>O1540&amp;#REF!&amp;P1540</f>
        <v>#REF!</v>
      </c>
    </row>
    <row r="1541" spans="15:17">
      <c r="O1541" s="32"/>
      <c r="Q1541" t="e">
        <f>O1541&amp;#REF!&amp;P1541</f>
        <v>#REF!</v>
      </c>
    </row>
    <row r="1542" spans="15:17">
      <c r="O1542" s="32"/>
      <c r="Q1542" t="e">
        <f>O1542&amp;#REF!&amp;P1542</f>
        <v>#REF!</v>
      </c>
    </row>
    <row r="1543" spans="15:17">
      <c r="O1543" s="32"/>
      <c r="Q1543" t="e">
        <f>O1543&amp;#REF!&amp;P1543</f>
        <v>#REF!</v>
      </c>
    </row>
    <row r="1544" spans="15:17">
      <c r="O1544" s="32"/>
      <c r="Q1544" t="e">
        <f>O1544&amp;#REF!&amp;P1544</f>
        <v>#REF!</v>
      </c>
    </row>
    <row r="1545" spans="15:17">
      <c r="O1545" s="32"/>
      <c r="Q1545" t="e">
        <f>O1545&amp;#REF!&amp;P1545</f>
        <v>#REF!</v>
      </c>
    </row>
    <row r="1546" spans="15:17">
      <c r="O1546" s="32"/>
      <c r="Q1546" t="e">
        <f>O1546&amp;#REF!&amp;P1546</f>
        <v>#REF!</v>
      </c>
    </row>
    <row r="1547" spans="15:17">
      <c r="O1547" s="32"/>
      <c r="Q1547" t="e">
        <f>O1547&amp;#REF!&amp;P1547</f>
        <v>#REF!</v>
      </c>
    </row>
    <row r="1548" spans="15:17">
      <c r="O1548" s="32"/>
      <c r="Q1548" t="e">
        <f>O1548&amp;#REF!&amp;P1548</f>
        <v>#REF!</v>
      </c>
    </row>
    <row r="1549" spans="15:17">
      <c r="O1549" s="32"/>
      <c r="Q1549" t="e">
        <f>O1549&amp;#REF!&amp;P1549</f>
        <v>#REF!</v>
      </c>
    </row>
    <row r="1550" spans="15:17">
      <c r="O1550" s="32"/>
      <c r="Q1550" t="e">
        <f>O1550&amp;#REF!&amp;P1550</f>
        <v>#REF!</v>
      </c>
    </row>
    <row r="1551" spans="15:17">
      <c r="O1551" s="32"/>
      <c r="Q1551" t="e">
        <f>O1551&amp;#REF!&amp;P1551</f>
        <v>#REF!</v>
      </c>
    </row>
    <row r="1552" spans="15:17">
      <c r="O1552" s="32"/>
      <c r="Q1552" t="e">
        <f>O1552&amp;#REF!&amp;P1552</f>
        <v>#REF!</v>
      </c>
    </row>
    <row r="1553" spans="15:17">
      <c r="O1553" s="32"/>
      <c r="Q1553" t="e">
        <f>O1553&amp;#REF!&amp;P1553</f>
        <v>#REF!</v>
      </c>
    </row>
    <row r="1554" spans="15:17">
      <c r="O1554" s="32"/>
      <c r="Q1554" t="e">
        <f>O1554&amp;#REF!&amp;P1554</f>
        <v>#REF!</v>
      </c>
    </row>
    <row r="1555" spans="15:17">
      <c r="O1555" s="32"/>
      <c r="Q1555" t="e">
        <f>O1555&amp;#REF!&amp;P1555</f>
        <v>#REF!</v>
      </c>
    </row>
    <row r="1556" spans="15:17">
      <c r="O1556" s="32"/>
      <c r="Q1556" t="e">
        <f>O1556&amp;#REF!&amp;P1556</f>
        <v>#REF!</v>
      </c>
    </row>
    <row r="1557" spans="15:17">
      <c r="O1557" s="32"/>
      <c r="Q1557" t="e">
        <f>O1557&amp;#REF!&amp;P1557</f>
        <v>#REF!</v>
      </c>
    </row>
    <row r="1558" spans="15:17">
      <c r="O1558" s="32"/>
      <c r="Q1558" t="e">
        <f>O1558&amp;#REF!&amp;P1558</f>
        <v>#REF!</v>
      </c>
    </row>
    <row r="1559" spans="15:17">
      <c r="O1559" s="32"/>
      <c r="Q1559" t="e">
        <f>O1559&amp;#REF!&amp;P1559</f>
        <v>#REF!</v>
      </c>
    </row>
    <row r="1560" spans="15:17">
      <c r="O1560" s="32"/>
      <c r="Q1560" t="e">
        <f>O1560&amp;#REF!&amp;P1560</f>
        <v>#REF!</v>
      </c>
    </row>
    <row r="1561" spans="15:17">
      <c r="O1561" s="32"/>
      <c r="Q1561" t="e">
        <f>O1561&amp;#REF!&amp;P1561</f>
        <v>#REF!</v>
      </c>
    </row>
    <row r="1562" spans="15:17">
      <c r="O1562" s="32"/>
      <c r="Q1562" t="e">
        <f>O1562&amp;#REF!&amp;P1562</f>
        <v>#REF!</v>
      </c>
    </row>
    <row r="1563" spans="15:17">
      <c r="O1563" s="32"/>
      <c r="Q1563" t="e">
        <f>O1563&amp;#REF!&amp;P1563</f>
        <v>#REF!</v>
      </c>
    </row>
    <row r="1564" spans="15:17">
      <c r="O1564" s="32"/>
      <c r="Q1564" t="e">
        <f>O1564&amp;#REF!&amp;P1564</f>
        <v>#REF!</v>
      </c>
    </row>
    <row r="1565" spans="15:17">
      <c r="O1565" s="32"/>
      <c r="Q1565" t="e">
        <f>O1565&amp;#REF!&amp;P1565</f>
        <v>#REF!</v>
      </c>
    </row>
    <row r="1566" spans="15:17">
      <c r="O1566" s="32"/>
      <c r="Q1566" t="e">
        <f>O1566&amp;#REF!&amp;P1566</f>
        <v>#REF!</v>
      </c>
    </row>
    <row r="1567" spans="15:17">
      <c r="O1567" s="32"/>
      <c r="Q1567" t="e">
        <f>O1567&amp;#REF!&amp;P1567</f>
        <v>#REF!</v>
      </c>
    </row>
    <row r="1568" spans="15:17">
      <c r="O1568" s="32"/>
      <c r="Q1568" t="e">
        <f>O1568&amp;#REF!&amp;P1568</f>
        <v>#REF!</v>
      </c>
    </row>
    <row r="1569" spans="15:17">
      <c r="O1569" s="32"/>
      <c r="Q1569" t="e">
        <f>O1569&amp;#REF!&amp;P1569</f>
        <v>#REF!</v>
      </c>
    </row>
    <row r="1570" spans="15:17">
      <c r="O1570" s="32"/>
      <c r="Q1570" t="e">
        <f>O1570&amp;#REF!&amp;P1570</f>
        <v>#REF!</v>
      </c>
    </row>
    <row r="1571" spans="15:17">
      <c r="O1571" s="32"/>
      <c r="Q1571" t="e">
        <f>O1571&amp;#REF!&amp;P1571</f>
        <v>#REF!</v>
      </c>
    </row>
    <row r="1572" spans="15:17">
      <c r="O1572" s="32"/>
      <c r="Q1572" t="e">
        <f>O1572&amp;#REF!&amp;P1572</f>
        <v>#REF!</v>
      </c>
    </row>
    <row r="1573" spans="15:17">
      <c r="O1573" s="32"/>
      <c r="Q1573" t="e">
        <f>O1573&amp;#REF!&amp;P1573</f>
        <v>#REF!</v>
      </c>
    </row>
    <row r="1574" spans="15:17">
      <c r="O1574" s="32"/>
      <c r="Q1574" t="e">
        <f>O1574&amp;#REF!&amp;P1574</f>
        <v>#REF!</v>
      </c>
    </row>
    <row r="1575" spans="15:17">
      <c r="O1575" s="32"/>
      <c r="Q1575" t="e">
        <f>O1575&amp;#REF!&amp;P1575</f>
        <v>#REF!</v>
      </c>
    </row>
    <row r="1576" spans="15:17">
      <c r="O1576" s="32"/>
      <c r="Q1576" t="e">
        <f>O1576&amp;#REF!&amp;P1576</f>
        <v>#REF!</v>
      </c>
    </row>
    <row r="1577" spans="15:17">
      <c r="O1577" s="32"/>
      <c r="Q1577" t="e">
        <f>O1577&amp;#REF!&amp;P1577</f>
        <v>#REF!</v>
      </c>
    </row>
    <row r="1578" spans="15:17">
      <c r="O1578" s="32"/>
      <c r="Q1578" t="e">
        <f>O1578&amp;#REF!&amp;P1578</f>
        <v>#REF!</v>
      </c>
    </row>
    <row r="1579" spans="15:17">
      <c r="O1579" s="32"/>
      <c r="Q1579" t="e">
        <f>O1579&amp;#REF!&amp;P1579</f>
        <v>#REF!</v>
      </c>
    </row>
    <row r="1580" spans="15:17">
      <c r="O1580" s="32"/>
      <c r="Q1580" t="e">
        <f>O1580&amp;#REF!&amp;P1580</f>
        <v>#REF!</v>
      </c>
    </row>
    <row r="1581" spans="15:17">
      <c r="O1581" s="32"/>
      <c r="Q1581" t="e">
        <f>O1581&amp;#REF!&amp;P1581</f>
        <v>#REF!</v>
      </c>
    </row>
    <row r="1582" spans="15:17">
      <c r="O1582" s="32"/>
      <c r="Q1582" t="e">
        <f>O1582&amp;#REF!&amp;P1582</f>
        <v>#REF!</v>
      </c>
    </row>
    <row r="1583" spans="15:17">
      <c r="O1583" s="32"/>
      <c r="Q1583" t="e">
        <f>O1583&amp;#REF!&amp;P1583</f>
        <v>#REF!</v>
      </c>
    </row>
    <row r="1584" spans="15:17">
      <c r="O1584" s="32"/>
      <c r="Q1584" t="e">
        <f>O1584&amp;#REF!&amp;P1584</f>
        <v>#REF!</v>
      </c>
    </row>
    <row r="1585" spans="15:17">
      <c r="O1585" s="32"/>
      <c r="Q1585" t="e">
        <f>O1585&amp;#REF!&amp;P1585</f>
        <v>#REF!</v>
      </c>
    </row>
    <row r="1586" spans="15:17">
      <c r="O1586" s="32"/>
      <c r="Q1586" t="e">
        <f>O1586&amp;#REF!&amp;P1586</f>
        <v>#REF!</v>
      </c>
    </row>
    <row r="1587" spans="15:17">
      <c r="O1587" s="32"/>
      <c r="Q1587" t="e">
        <f>O1587&amp;#REF!&amp;P1587</f>
        <v>#REF!</v>
      </c>
    </row>
    <row r="1588" spans="15:17">
      <c r="O1588" s="32"/>
      <c r="Q1588" t="e">
        <f>O1588&amp;#REF!&amp;P1588</f>
        <v>#REF!</v>
      </c>
    </row>
    <row r="1589" spans="15:17">
      <c r="O1589" s="32"/>
      <c r="Q1589" t="e">
        <f>O1589&amp;#REF!&amp;P1589</f>
        <v>#REF!</v>
      </c>
    </row>
    <row r="1590" spans="15:17">
      <c r="O1590" s="32"/>
      <c r="Q1590" t="e">
        <f>O1590&amp;#REF!&amp;P1590</f>
        <v>#REF!</v>
      </c>
    </row>
    <row r="1591" spans="15:17">
      <c r="O1591" s="32"/>
      <c r="Q1591" t="e">
        <f>O1591&amp;#REF!&amp;P1591</f>
        <v>#REF!</v>
      </c>
    </row>
    <row r="1592" spans="15:17">
      <c r="O1592" s="32"/>
      <c r="Q1592" t="e">
        <f>O1592&amp;#REF!&amp;P1592</f>
        <v>#REF!</v>
      </c>
    </row>
    <row r="1593" spans="15:17">
      <c r="O1593" s="32"/>
      <c r="Q1593" t="e">
        <f>O1593&amp;#REF!&amp;P1593</f>
        <v>#REF!</v>
      </c>
    </row>
    <row r="1594" spans="15:17">
      <c r="O1594" s="32"/>
      <c r="Q1594" t="e">
        <f>O1594&amp;#REF!&amp;P1594</f>
        <v>#REF!</v>
      </c>
    </row>
    <row r="1595" spans="15:17">
      <c r="O1595" s="32"/>
      <c r="Q1595" t="e">
        <f>O1595&amp;#REF!&amp;P1595</f>
        <v>#REF!</v>
      </c>
    </row>
    <row r="1596" spans="15:17">
      <c r="O1596" s="32"/>
      <c r="Q1596" t="e">
        <f>O1596&amp;#REF!&amp;P1596</f>
        <v>#REF!</v>
      </c>
    </row>
    <row r="1597" spans="15:17">
      <c r="O1597" s="32"/>
      <c r="Q1597" t="e">
        <f>O1597&amp;#REF!&amp;P1597</f>
        <v>#REF!</v>
      </c>
    </row>
    <row r="1598" spans="15:17">
      <c r="O1598" s="32"/>
      <c r="Q1598" t="e">
        <f>O1598&amp;#REF!&amp;P1598</f>
        <v>#REF!</v>
      </c>
    </row>
    <row r="1599" spans="15:17">
      <c r="O1599" s="32"/>
      <c r="Q1599" t="e">
        <f>O1599&amp;#REF!&amp;P1599</f>
        <v>#REF!</v>
      </c>
    </row>
    <row r="1600" spans="15:17">
      <c r="O1600" s="32"/>
      <c r="Q1600" t="e">
        <f>O1600&amp;#REF!&amp;P1600</f>
        <v>#REF!</v>
      </c>
    </row>
    <row r="1601" spans="15:17">
      <c r="O1601" s="32"/>
      <c r="Q1601" t="e">
        <f>O1601&amp;#REF!&amp;P1601</f>
        <v>#REF!</v>
      </c>
    </row>
    <row r="1602" spans="15:17">
      <c r="O1602" s="32"/>
      <c r="Q1602" t="e">
        <f>O1602&amp;#REF!&amp;P1602</f>
        <v>#REF!</v>
      </c>
    </row>
    <row r="1603" spans="15:17">
      <c r="O1603" s="32"/>
      <c r="Q1603" t="e">
        <f>O1603&amp;#REF!&amp;P1603</f>
        <v>#REF!</v>
      </c>
    </row>
    <row r="1604" spans="15:17">
      <c r="O1604" s="32"/>
      <c r="Q1604" t="e">
        <f>O1604&amp;#REF!&amp;P1604</f>
        <v>#REF!</v>
      </c>
    </row>
    <row r="1605" spans="15:17">
      <c r="O1605" s="32"/>
      <c r="Q1605" t="e">
        <f>O1605&amp;#REF!&amp;P1605</f>
        <v>#REF!</v>
      </c>
    </row>
    <row r="1606" spans="15:17">
      <c r="O1606" s="32"/>
      <c r="Q1606" t="e">
        <f>O1606&amp;#REF!&amp;P1606</f>
        <v>#REF!</v>
      </c>
    </row>
    <row r="1607" spans="15:17">
      <c r="O1607" s="32"/>
      <c r="Q1607" t="e">
        <f>O1607&amp;#REF!&amp;P1607</f>
        <v>#REF!</v>
      </c>
    </row>
    <row r="1608" spans="15:17">
      <c r="O1608" s="32"/>
      <c r="Q1608" t="e">
        <f>O1608&amp;#REF!&amp;P1608</f>
        <v>#REF!</v>
      </c>
    </row>
    <row r="1609" spans="15:17">
      <c r="O1609" s="32"/>
      <c r="Q1609" t="e">
        <f>O1609&amp;#REF!&amp;P1609</f>
        <v>#REF!</v>
      </c>
    </row>
    <row r="1610" spans="15:17">
      <c r="O1610" s="32"/>
      <c r="Q1610" t="e">
        <f>O1610&amp;#REF!&amp;P1610</f>
        <v>#REF!</v>
      </c>
    </row>
    <row r="1611" spans="15:17">
      <c r="O1611" s="32"/>
      <c r="Q1611" t="e">
        <f>O1611&amp;#REF!&amp;P1611</f>
        <v>#REF!</v>
      </c>
    </row>
    <row r="1612" spans="15:17">
      <c r="O1612" s="32"/>
      <c r="Q1612" t="e">
        <f>O1612&amp;#REF!&amp;P1612</f>
        <v>#REF!</v>
      </c>
    </row>
    <row r="1613" spans="15:17">
      <c r="O1613" s="32"/>
      <c r="Q1613" t="e">
        <f>O1613&amp;#REF!&amp;P1613</f>
        <v>#REF!</v>
      </c>
    </row>
    <row r="1614" spans="15:17">
      <c r="O1614" s="32"/>
      <c r="Q1614" t="e">
        <f>O1614&amp;#REF!&amp;P1614</f>
        <v>#REF!</v>
      </c>
    </row>
    <row r="1615" spans="15:17">
      <c r="O1615" s="32"/>
      <c r="Q1615" t="e">
        <f>O1615&amp;#REF!&amp;P1615</f>
        <v>#REF!</v>
      </c>
    </row>
    <row r="1616" spans="15:17">
      <c r="O1616" s="32"/>
      <c r="Q1616" t="e">
        <f>O1616&amp;#REF!&amp;P1616</f>
        <v>#REF!</v>
      </c>
    </row>
    <row r="1617" spans="15:17">
      <c r="O1617" s="32"/>
      <c r="Q1617" t="e">
        <f>O1617&amp;#REF!&amp;P1617</f>
        <v>#REF!</v>
      </c>
    </row>
    <row r="1618" spans="15:17">
      <c r="O1618" s="32"/>
      <c r="Q1618" t="e">
        <f>O1618&amp;#REF!&amp;P1618</f>
        <v>#REF!</v>
      </c>
    </row>
    <row r="1619" spans="15:17">
      <c r="O1619" s="32"/>
      <c r="Q1619" t="e">
        <f>O1619&amp;#REF!&amp;P1619</f>
        <v>#REF!</v>
      </c>
    </row>
    <row r="1620" spans="15:17">
      <c r="O1620" s="32"/>
      <c r="Q1620" t="e">
        <f>O1620&amp;#REF!&amp;P1620</f>
        <v>#REF!</v>
      </c>
    </row>
    <row r="1621" spans="15:17">
      <c r="O1621" s="32"/>
      <c r="Q1621" t="e">
        <f>O1621&amp;#REF!&amp;P1621</f>
        <v>#REF!</v>
      </c>
    </row>
    <row r="1622" spans="15:17">
      <c r="O1622" s="32"/>
      <c r="Q1622" t="e">
        <f>O1622&amp;#REF!&amp;P1622</f>
        <v>#REF!</v>
      </c>
    </row>
    <row r="1623" spans="15:17">
      <c r="O1623" s="32"/>
      <c r="Q1623" t="e">
        <f>O1623&amp;#REF!&amp;P1623</f>
        <v>#REF!</v>
      </c>
    </row>
    <row r="1624" spans="15:17">
      <c r="O1624" s="32"/>
      <c r="Q1624" t="e">
        <f>O1624&amp;#REF!&amp;P1624</f>
        <v>#REF!</v>
      </c>
    </row>
    <row r="1625" spans="15:17">
      <c r="O1625" s="32"/>
      <c r="Q1625" t="e">
        <f>O1625&amp;#REF!&amp;P1625</f>
        <v>#REF!</v>
      </c>
    </row>
    <row r="1626" spans="15:17">
      <c r="O1626" s="32"/>
      <c r="Q1626" t="e">
        <f>O1626&amp;#REF!&amp;P1626</f>
        <v>#REF!</v>
      </c>
    </row>
    <row r="1627" spans="15:17">
      <c r="O1627" s="32"/>
      <c r="Q1627" t="e">
        <f>O1627&amp;#REF!&amp;P1627</f>
        <v>#REF!</v>
      </c>
    </row>
    <row r="1628" spans="15:17">
      <c r="O1628" s="32"/>
      <c r="Q1628" t="e">
        <f>O1628&amp;#REF!&amp;P1628</f>
        <v>#REF!</v>
      </c>
    </row>
    <row r="1629" spans="15:17">
      <c r="O1629" s="32"/>
      <c r="Q1629" t="e">
        <f>O1629&amp;#REF!&amp;P1629</f>
        <v>#REF!</v>
      </c>
    </row>
    <row r="1630" spans="15:17">
      <c r="O1630" s="32"/>
      <c r="Q1630" t="e">
        <f>O1630&amp;#REF!&amp;P1630</f>
        <v>#REF!</v>
      </c>
    </row>
    <row r="1631" spans="15:17">
      <c r="O1631" s="32"/>
      <c r="Q1631" t="e">
        <f>O1631&amp;#REF!&amp;P1631</f>
        <v>#REF!</v>
      </c>
    </row>
    <row r="1632" spans="15:17">
      <c r="O1632" s="32"/>
      <c r="Q1632" t="e">
        <f>O1632&amp;#REF!&amp;P1632</f>
        <v>#REF!</v>
      </c>
    </row>
    <row r="1633" spans="15:17">
      <c r="O1633" s="32"/>
      <c r="Q1633" t="e">
        <f>O1633&amp;#REF!&amp;P1633</f>
        <v>#REF!</v>
      </c>
    </row>
    <row r="1634" spans="15:17">
      <c r="O1634" s="32"/>
      <c r="Q1634" t="e">
        <f>O1634&amp;#REF!&amp;P1634</f>
        <v>#REF!</v>
      </c>
    </row>
    <row r="1635" spans="15:17">
      <c r="O1635" s="32"/>
      <c r="Q1635" t="e">
        <f>O1635&amp;#REF!&amp;P1635</f>
        <v>#REF!</v>
      </c>
    </row>
    <row r="1636" spans="15:17">
      <c r="O1636" s="32"/>
      <c r="Q1636" t="e">
        <f>O1636&amp;#REF!&amp;P1636</f>
        <v>#REF!</v>
      </c>
    </row>
    <row r="1637" spans="15:17">
      <c r="O1637" s="32"/>
      <c r="Q1637" t="e">
        <f>O1637&amp;#REF!&amp;P1637</f>
        <v>#REF!</v>
      </c>
    </row>
    <row r="1638" spans="15:17">
      <c r="O1638" s="32"/>
      <c r="Q1638" t="e">
        <f>O1638&amp;#REF!&amp;P1638</f>
        <v>#REF!</v>
      </c>
    </row>
    <row r="1639" spans="15:17">
      <c r="O1639" s="32"/>
      <c r="P1639" t="s">
        <v>3955</v>
      </c>
      <c r="Q1639" t="e">
        <f>O1639&amp;#REF!&amp;P1639</f>
        <v>#REF!</v>
      </c>
    </row>
    <row r="1640" spans="15:17">
      <c r="O1640" s="32"/>
      <c r="Q1640" t="e">
        <f>O1640&amp;#REF!&amp;P1640</f>
        <v>#REF!</v>
      </c>
    </row>
    <row r="1641" spans="15:17">
      <c r="O1641" s="32"/>
      <c r="Q1641" t="e">
        <f>O1641&amp;#REF!&amp;P1641</f>
        <v>#REF!</v>
      </c>
    </row>
    <row r="1642" spans="15:17">
      <c r="O1642" s="32"/>
      <c r="Q1642" t="e">
        <f>O1642&amp;#REF!&amp;P1642</f>
        <v>#REF!</v>
      </c>
    </row>
    <row r="1643" spans="15:17">
      <c r="O1643" s="32"/>
      <c r="Q1643" t="e">
        <f>O1643&amp;#REF!&amp;P1643</f>
        <v>#REF!</v>
      </c>
    </row>
    <row r="1644" spans="15:17">
      <c r="O1644" s="32"/>
      <c r="Q1644" t="e">
        <f>O1644&amp;#REF!&amp;P1644</f>
        <v>#REF!</v>
      </c>
    </row>
    <row r="1645" spans="15:17">
      <c r="O1645" s="32"/>
      <c r="Q1645" t="e">
        <f>O1645&amp;#REF!&amp;P1645</f>
        <v>#REF!</v>
      </c>
    </row>
    <row r="1646" spans="15:17">
      <c r="O1646" s="32"/>
      <c r="Q1646" t="e">
        <f>O1646&amp;#REF!&amp;P1646</f>
        <v>#REF!</v>
      </c>
    </row>
    <row r="1647" spans="15:17">
      <c r="O1647" s="32"/>
      <c r="Q1647" t="e">
        <f>O1647&amp;#REF!&amp;P1647</f>
        <v>#REF!</v>
      </c>
    </row>
    <row r="1648" spans="15:17">
      <c r="O1648" s="32"/>
      <c r="Q1648" t="e">
        <f>O1648&amp;#REF!&amp;P1648</f>
        <v>#REF!</v>
      </c>
    </row>
    <row r="1649" spans="15:17">
      <c r="O1649" s="32"/>
      <c r="Q1649" t="e">
        <f>O1649&amp;#REF!&amp;P1649</f>
        <v>#REF!</v>
      </c>
    </row>
    <row r="1650" spans="15:17">
      <c r="O1650" s="32"/>
      <c r="Q1650" t="e">
        <f>O1650&amp;#REF!&amp;P1650</f>
        <v>#REF!</v>
      </c>
    </row>
    <row r="1651" spans="15:17">
      <c r="O1651" s="32"/>
      <c r="Q1651" t="e">
        <f>O1651&amp;#REF!&amp;P1651</f>
        <v>#REF!</v>
      </c>
    </row>
    <row r="1652" spans="15:17">
      <c r="O1652" s="32"/>
      <c r="Q1652" t="e">
        <f>O1652&amp;#REF!&amp;P1652</f>
        <v>#REF!</v>
      </c>
    </row>
    <row r="1653" spans="15:17">
      <c r="O1653" s="32"/>
      <c r="Q1653" t="e">
        <f>O1653&amp;#REF!&amp;P1653</f>
        <v>#REF!</v>
      </c>
    </row>
    <row r="1654" spans="15:17">
      <c r="O1654" s="32"/>
      <c r="Q1654" t="e">
        <f>O1654&amp;#REF!&amp;P1654</f>
        <v>#REF!</v>
      </c>
    </row>
    <row r="1655" spans="15:17">
      <c r="O1655" s="32"/>
      <c r="Q1655" t="e">
        <f>O1655&amp;#REF!&amp;P1655</f>
        <v>#REF!</v>
      </c>
    </row>
    <row r="1656" spans="15:17">
      <c r="O1656" s="32"/>
      <c r="Q1656" t="e">
        <f>O1656&amp;#REF!&amp;P1656</f>
        <v>#REF!</v>
      </c>
    </row>
    <row r="1657" spans="15:17">
      <c r="O1657" s="32"/>
      <c r="Q1657" t="e">
        <f>O1657&amp;#REF!&amp;P1657</f>
        <v>#REF!</v>
      </c>
    </row>
    <row r="1658" spans="15:17">
      <c r="O1658" s="32"/>
      <c r="Q1658" t="e">
        <f>O1658&amp;#REF!&amp;P1658</f>
        <v>#REF!</v>
      </c>
    </row>
    <row r="1659" spans="15:17">
      <c r="O1659" s="32"/>
      <c r="Q1659" t="e">
        <f>O1659&amp;#REF!&amp;P1659</f>
        <v>#REF!</v>
      </c>
    </row>
    <row r="1660" spans="15:17">
      <c r="O1660" s="32"/>
      <c r="Q1660" t="e">
        <f>O1660&amp;#REF!&amp;P1660</f>
        <v>#REF!</v>
      </c>
    </row>
    <row r="1661" spans="15:17">
      <c r="O1661" s="32"/>
      <c r="Q1661" t="e">
        <f>O1661&amp;#REF!&amp;P1661</f>
        <v>#REF!</v>
      </c>
    </row>
    <row r="1662" spans="15:17">
      <c r="O1662" s="32"/>
      <c r="Q1662" t="e">
        <f>O1662&amp;#REF!&amp;P1662</f>
        <v>#REF!</v>
      </c>
    </row>
    <row r="1663" spans="15:17">
      <c r="O1663" s="32"/>
      <c r="Q1663" t="e">
        <f>O1663&amp;#REF!&amp;P1663</f>
        <v>#REF!</v>
      </c>
    </row>
    <row r="1664" spans="15:17">
      <c r="O1664" s="32"/>
      <c r="Q1664" t="e">
        <f>O1664&amp;#REF!&amp;P1664</f>
        <v>#REF!</v>
      </c>
    </row>
    <row r="1665" spans="15:17">
      <c r="O1665" s="32"/>
      <c r="Q1665" t="e">
        <f>O1665&amp;#REF!&amp;P1665</f>
        <v>#REF!</v>
      </c>
    </row>
    <row r="1666" spans="15:17">
      <c r="O1666" s="32"/>
      <c r="Q1666" t="e">
        <f>O1666&amp;#REF!&amp;P1666</f>
        <v>#REF!</v>
      </c>
    </row>
    <row r="1667" spans="15:17">
      <c r="O1667" s="32"/>
      <c r="Q1667" t="e">
        <f>O1667&amp;#REF!&amp;P1667</f>
        <v>#REF!</v>
      </c>
    </row>
    <row r="1668" spans="15:17">
      <c r="O1668" s="32"/>
      <c r="Q1668" t="e">
        <f>O1668&amp;#REF!&amp;P1668</f>
        <v>#REF!</v>
      </c>
    </row>
    <row r="1669" spans="15:17">
      <c r="O1669" s="32"/>
      <c r="Q1669" t="e">
        <f>O1669&amp;#REF!&amp;P1669</f>
        <v>#REF!</v>
      </c>
    </row>
    <row r="1670" spans="15:17">
      <c r="O1670" s="32"/>
      <c r="Q1670" t="e">
        <f>O1670&amp;#REF!&amp;P1670</f>
        <v>#REF!</v>
      </c>
    </row>
    <row r="1671" spans="15:17">
      <c r="O1671" s="32"/>
      <c r="Q1671" t="e">
        <f>O1671&amp;#REF!&amp;P1671</f>
        <v>#REF!</v>
      </c>
    </row>
    <row r="1672" spans="15:17">
      <c r="O1672" s="32"/>
      <c r="Q1672" t="e">
        <f>O1672&amp;#REF!&amp;P1672</f>
        <v>#REF!</v>
      </c>
    </row>
    <row r="1673" spans="15:17">
      <c r="O1673" s="32"/>
      <c r="Q1673" t="e">
        <f>O1673&amp;#REF!&amp;P1673</f>
        <v>#REF!</v>
      </c>
    </row>
    <row r="1674" spans="15:17">
      <c r="O1674" s="32"/>
      <c r="Q1674" t="e">
        <f>O1674&amp;#REF!&amp;P1674</f>
        <v>#REF!</v>
      </c>
    </row>
    <row r="1675" spans="15:17">
      <c r="O1675" s="32"/>
      <c r="Q1675" t="e">
        <f>O1675&amp;#REF!&amp;P1675</f>
        <v>#REF!</v>
      </c>
    </row>
    <row r="1676" spans="15:17">
      <c r="O1676" s="32"/>
      <c r="Q1676" t="e">
        <f>O1676&amp;#REF!&amp;P1676</f>
        <v>#REF!</v>
      </c>
    </row>
    <row r="1677" spans="15:17">
      <c r="O1677" s="32"/>
      <c r="Q1677" t="e">
        <f>O1677&amp;#REF!&amp;P1677</f>
        <v>#REF!</v>
      </c>
    </row>
    <row r="1678" spans="15:17">
      <c r="O1678" s="32"/>
      <c r="Q1678" t="e">
        <f>O1678&amp;#REF!&amp;P1678</f>
        <v>#REF!</v>
      </c>
    </row>
    <row r="1679" spans="15:17">
      <c r="O1679" s="32"/>
      <c r="Q1679" t="e">
        <f>O1679&amp;#REF!&amp;P1679</f>
        <v>#REF!</v>
      </c>
    </row>
    <row r="1680" spans="15:17">
      <c r="O1680" s="32"/>
      <c r="Q1680" t="e">
        <f>O1680&amp;#REF!&amp;P1680</f>
        <v>#REF!</v>
      </c>
    </row>
    <row r="1681" spans="15:17">
      <c r="O1681" s="32"/>
      <c r="Q1681" t="e">
        <f>O1681&amp;#REF!&amp;P1681</f>
        <v>#REF!</v>
      </c>
    </row>
    <row r="1682" spans="15:17">
      <c r="O1682" s="32"/>
      <c r="Q1682" t="e">
        <f>O1682&amp;#REF!&amp;P1682</f>
        <v>#REF!</v>
      </c>
    </row>
    <row r="1683" spans="15:17">
      <c r="O1683" s="32"/>
      <c r="Q1683" t="e">
        <f>O1683&amp;#REF!&amp;P1683</f>
        <v>#REF!</v>
      </c>
    </row>
    <row r="1684" spans="15:17">
      <c r="O1684" s="32"/>
      <c r="Q1684" t="e">
        <f>O1684&amp;#REF!&amp;P1684</f>
        <v>#REF!</v>
      </c>
    </row>
    <row r="1685" spans="15:17">
      <c r="O1685" s="32"/>
      <c r="Q1685" t="e">
        <f>O1685&amp;#REF!&amp;P1685</f>
        <v>#REF!</v>
      </c>
    </row>
    <row r="1686" spans="15:17">
      <c r="O1686" s="32"/>
      <c r="Q1686" t="e">
        <f>O1686&amp;#REF!&amp;P1686</f>
        <v>#REF!</v>
      </c>
    </row>
    <row r="1687" spans="15:17">
      <c r="O1687" s="32"/>
      <c r="Q1687" t="e">
        <f>O1687&amp;#REF!&amp;P1687</f>
        <v>#REF!</v>
      </c>
    </row>
    <row r="1688" spans="15:17">
      <c r="O1688" s="32"/>
      <c r="Q1688" t="e">
        <f>O1688&amp;#REF!&amp;P1688</f>
        <v>#REF!</v>
      </c>
    </row>
    <row r="1689" spans="15:17">
      <c r="O1689" s="32"/>
      <c r="Q1689" t="e">
        <f>O1689&amp;#REF!&amp;P1689</f>
        <v>#REF!</v>
      </c>
    </row>
    <row r="1690" spans="15:17">
      <c r="O1690" s="32"/>
      <c r="Q1690" t="e">
        <f>O1690&amp;#REF!&amp;P1690</f>
        <v>#REF!</v>
      </c>
    </row>
    <row r="1691" spans="15:17">
      <c r="O1691" s="32"/>
      <c r="Q1691" t="e">
        <f>O1691&amp;#REF!&amp;P1691</f>
        <v>#REF!</v>
      </c>
    </row>
    <row r="1692" spans="15:17">
      <c r="O1692" s="32"/>
      <c r="Q1692" t="e">
        <f>O1692&amp;#REF!&amp;P1692</f>
        <v>#REF!</v>
      </c>
    </row>
    <row r="1693" spans="15:17">
      <c r="O1693" s="32"/>
      <c r="Q1693" t="e">
        <f>O1693&amp;#REF!&amp;P1693</f>
        <v>#REF!</v>
      </c>
    </row>
    <row r="1694" spans="15:17">
      <c r="O1694" s="32"/>
      <c r="Q1694" t="e">
        <f>O1694&amp;#REF!&amp;P1694</f>
        <v>#REF!</v>
      </c>
    </row>
    <row r="1695" spans="15:17">
      <c r="O1695" s="32"/>
      <c r="Q1695" t="e">
        <f>O1695&amp;#REF!&amp;P1695</f>
        <v>#REF!</v>
      </c>
    </row>
    <row r="1696" spans="15:17">
      <c r="O1696" s="32"/>
      <c r="Q1696" t="e">
        <f>O1696&amp;#REF!&amp;P1696</f>
        <v>#REF!</v>
      </c>
    </row>
    <row r="1697" spans="15:17">
      <c r="O1697" s="32"/>
      <c r="Q1697" t="e">
        <f>O1697&amp;#REF!&amp;P1697</f>
        <v>#REF!</v>
      </c>
    </row>
    <row r="1698" spans="15:17">
      <c r="O1698" s="32"/>
      <c r="Q1698" t="e">
        <f>O1698&amp;#REF!&amp;P1698</f>
        <v>#REF!</v>
      </c>
    </row>
    <row r="1699" spans="15:17">
      <c r="O1699" s="32"/>
      <c r="Q1699" t="e">
        <f>O1699&amp;#REF!&amp;P1699</f>
        <v>#REF!</v>
      </c>
    </row>
    <row r="1700" spans="15:17">
      <c r="O1700" s="32"/>
      <c r="Q1700" t="e">
        <f>O1700&amp;#REF!&amp;P1700</f>
        <v>#REF!</v>
      </c>
    </row>
    <row r="1701" spans="15:17">
      <c r="O1701" s="32"/>
      <c r="Q1701" t="e">
        <f>O1701&amp;#REF!&amp;P1701</f>
        <v>#REF!</v>
      </c>
    </row>
    <row r="1702" spans="15:17">
      <c r="O1702" s="32"/>
      <c r="Q1702" t="e">
        <f>O1702&amp;#REF!&amp;P1702</f>
        <v>#REF!</v>
      </c>
    </row>
    <row r="1703" spans="15:17">
      <c r="O1703" s="32"/>
      <c r="Q1703" t="e">
        <f>O1703&amp;#REF!&amp;P1703</f>
        <v>#REF!</v>
      </c>
    </row>
    <row r="1704" spans="15:17">
      <c r="O1704" s="32"/>
      <c r="Q1704" t="e">
        <f>O1704&amp;#REF!&amp;P1704</f>
        <v>#REF!</v>
      </c>
    </row>
    <row r="1705" spans="15:17">
      <c r="O1705" s="32"/>
      <c r="Q1705" t="e">
        <f>O1705&amp;#REF!&amp;P1705</f>
        <v>#REF!</v>
      </c>
    </row>
    <row r="1706" spans="15:17">
      <c r="O1706" s="32"/>
      <c r="Q1706" t="e">
        <f>O1706&amp;#REF!&amp;P1706</f>
        <v>#REF!</v>
      </c>
    </row>
    <row r="1707" spans="15:17">
      <c r="O1707" s="32"/>
      <c r="Q1707" t="e">
        <f>O1707&amp;#REF!&amp;P1707</f>
        <v>#REF!</v>
      </c>
    </row>
    <row r="1708" spans="15:17">
      <c r="O1708" s="32"/>
      <c r="Q1708" t="e">
        <f>O1708&amp;#REF!&amp;P1708</f>
        <v>#REF!</v>
      </c>
    </row>
    <row r="1709" spans="15:17">
      <c r="O1709" s="32"/>
      <c r="Q1709" t="e">
        <f>O1709&amp;#REF!&amp;P1709</f>
        <v>#REF!</v>
      </c>
    </row>
    <row r="1710" spans="15:17">
      <c r="O1710" s="32"/>
      <c r="Q1710" t="e">
        <f>O1710&amp;#REF!&amp;P1710</f>
        <v>#REF!</v>
      </c>
    </row>
    <row r="1711" spans="15:17">
      <c r="O1711" s="32"/>
      <c r="Q1711" t="e">
        <f>O1711&amp;#REF!&amp;P1711</f>
        <v>#REF!</v>
      </c>
    </row>
    <row r="1712" spans="15:17">
      <c r="O1712" s="32"/>
      <c r="Q1712" t="e">
        <f>O1712&amp;#REF!&amp;P1712</f>
        <v>#REF!</v>
      </c>
    </row>
    <row r="1713" spans="15:17">
      <c r="O1713" s="32"/>
      <c r="Q1713" t="e">
        <f>O1713&amp;#REF!&amp;P1713</f>
        <v>#REF!</v>
      </c>
    </row>
    <row r="1714" spans="15:17">
      <c r="O1714" s="32"/>
      <c r="Q1714" t="e">
        <f>O1714&amp;#REF!&amp;P1714</f>
        <v>#REF!</v>
      </c>
    </row>
    <row r="1715" spans="15:17">
      <c r="O1715" s="32"/>
      <c r="Q1715" t="e">
        <f>O1715&amp;#REF!&amp;P1715</f>
        <v>#REF!</v>
      </c>
    </row>
    <row r="1716" spans="15:17">
      <c r="O1716" s="32"/>
      <c r="Q1716" t="e">
        <f>O1716&amp;#REF!&amp;P1716</f>
        <v>#REF!</v>
      </c>
    </row>
    <row r="1717" spans="15:17">
      <c r="O1717" s="32"/>
      <c r="Q1717" t="e">
        <f>O1717&amp;#REF!&amp;P1717</f>
        <v>#REF!</v>
      </c>
    </row>
    <row r="1718" spans="15:17">
      <c r="O1718" s="32"/>
      <c r="Q1718" t="e">
        <f>O1718&amp;#REF!&amp;P1718</f>
        <v>#REF!</v>
      </c>
    </row>
    <row r="1719" spans="15:17">
      <c r="O1719" s="32"/>
      <c r="Q1719" t="e">
        <f>O1719&amp;#REF!&amp;P1719</f>
        <v>#REF!</v>
      </c>
    </row>
    <row r="1720" spans="15:17">
      <c r="O1720" s="32"/>
      <c r="Q1720" t="e">
        <f>O1720&amp;#REF!&amp;P1720</f>
        <v>#REF!</v>
      </c>
    </row>
    <row r="1721" spans="15:17">
      <c r="O1721" s="32"/>
      <c r="Q1721" t="e">
        <f>O1721&amp;#REF!&amp;P1721</f>
        <v>#REF!</v>
      </c>
    </row>
    <row r="1722" spans="15:17">
      <c r="O1722" s="32"/>
      <c r="Q1722" t="e">
        <f>O1722&amp;#REF!&amp;P1722</f>
        <v>#REF!</v>
      </c>
    </row>
    <row r="1723" spans="15:17">
      <c r="O1723" s="32"/>
      <c r="Q1723" t="e">
        <f>O1723&amp;#REF!&amp;P1723</f>
        <v>#REF!</v>
      </c>
    </row>
    <row r="1724" spans="15:17">
      <c r="O1724" s="32"/>
      <c r="Q1724" t="e">
        <f>O1724&amp;#REF!&amp;P1724</f>
        <v>#REF!</v>
      </c>
    </row>
    <row r="1725" spans="15:17">
      <c r="O1725" s="32"/>
      <c r="Q1725" t="e">
        <f>O1725&amp;#REF!&amp;P1725</f>
        <v>#REF!</v>
      </c>
    </row>
    <row r="1726" spans="15:17">
      <c r="O1726" s="32"/>
      <c r="Q1726" t="e">
        <f>O1726&amp;#REF!&amp;P1726</f>
        <v>#REF!</v>
      </c>
    </row>
    <row r="1727" spans="15:17">
      <c r="O1727" s="32"/>
      <c r="Q1727" t="e">
        <f>O1727&amp;#REF!&amp;P1727</f>
        <v>#REF!</v>
      </c>
    </row>
    <row r="1728" spans="15:17">
      <c r="O1728" s="32"/>
      <c r="Q1728" t="e">
        <f>O1728&amp;#REF!&amp;P1728</f>
        <v>#REF!</v>
      </c>
    </row>
    <row r="1729" spans="15:17">
      <c r="O1729" s="32"/>
      <c r="Q1729" t="e">
        <f>O1729&amp;#REF!&amp;P1729</f>
        <v>#REF!</v>
      </c>
    </row>
    <row r="1730" spans="15:17">
      <c r="O1730" s="32"/>
      <c r="Q1730" t="e">
        <f>O1730&amp;#REF!&amp;P1730</f>
        <v>#REF!</v>
      </c>
    </row>
    <row r="1731" spans="15:17">
      <c r="O1731" s="32"/>
      <c r="Q1731" t="e">
        <f>O1731&amp;#REF!&amp;P1731</f>
        <v>#REF!</v>
      </c>
    </row>
    <row r="1732" spans="15:17">
      <c r="O1732" s="32"/>
      <c r="Q1732" t="e">
        <f>O1732&amp;#REF!&amp;P1732</f>
        <v>#REF!</v>
      </c>
    </row>
    <row r="1733" spans="15:17">
      <c r="O1733" s="32"/>
      <c r="Q1733" t="e">
        <f>O1733&amp;#REF!&amp;P1733</f>
        <v>#REF!</v>
      </c>
    </row>
    <row r="1734" spans="15:17">
      <c r="O1734" s="32"/>
      <c r="Q1734" t="e">
        <f>O1734&amp;#REF!&amp;P1734</f>
        <v>#REF!</v>
      </c>
    </row>
    <row r="1735" spans="15:17">
      <c r="O1735" s="32"/>
      <c r="Q1735" t="e">
        <f>O1735&amp;#REF!&amp;P1735</f>
        <v>#REF!</v>
      </c>
    </row>
    <row r="1736" spans="15:17">
      <c r="O1736" s="32"/>
      <c r="Q1736" t="e">
        <f>O1736&amp;#REF!&amp;P1736</f>
        <v>#REF!</v>
      </c>
    </row>
    <row r="1737" spans="15:17">
      <c r="O1737" s="32"/>
      <c r="Q1737" t="e">
        <f>O1737&amp;#REF!&amp;P1737</f>
        <v>#REF!</v>
      </c>
    </row>
    <row r="1738" spans="15:17">
      <c r="O1738" s="32"/>
      <c r="Q1738" t="e">
        <f>O1738&amp;#REF!&amp;P1738</f>
        <v>#REF!</v>
      </c>
    </row>
    <row r="1739" spans="15:17">
      <c r="O1739" s="32"/>
      <c r="P1739" t="s">
        <v>406</v>
      </c>
      <c r="Q1739" t="e">
        <f>O1739&amp;#REF!&amp;P1739</f>
        <v>#REF!</v>
      </c>
    </row>
    <row r="1740" spans="15:17">
      <c r="O1740" s="32"/>
      <c r="Q1740" t="e">
        <f>O1740&amp;#REF!&amp;P1740</f>
        <v>#REF!</v>
      </c>
    </row>
    <row r="1741" spans="15:17">
      <c r="O1741" s="32"/>
      <c r="Q1741" t="e">
        <f>O1741&amp;#REF!&amp;P1741</f>
        <v>#REF!</v>
      </c>
    </row>
    <row r="1742" spans="15:17">
      <c r="O1742" s="32"/>
      <c r="Q1742" t="e">
        <f>O1742&amp;#REF!&amp;P1742</f>
        <v>#REF!</v>
      </c>
    </row>
    <row r="1743" spans="15:17">
      <c r="O1743" s="32"/>
      <c r="Q1743" t="e">
        <f>O1743&amp;#REF!&amp;P1743</f>
        <v>#REF!</v>
      </c>
    </row>
    <row r="1744" spans="15:17">
      <c r="O1744" s="32"/>
      <c r="Q1744" t="e">
        <f>O1744&amp;#REF!&amp;P1744</f>
        <v>#REF!</v>
      </c>
    </row>
    <row r="1745" spans="15:27">
      <c r="O1745" s="32"/>
      <c r="Q1745" t="e">
        <f>O1745&amp;#REF!&amp;P1745</f>
        <v>#REF!</v>
      </c>
    </row>
    <row r="1746" spans="15:27">
      <c r="O1746" s="32"/>
      <c r="Q1746" t="e">
        <f>O1746&amp;#REF!&amp;P1746</f>
        <v>#REF!</v>
      </c>
    </row>
    <row r="1747" spans="15:27">
      <c r="O1747" s="32"/>
      <c r="Q1747" t="e">
        <f>O1747&amp;#REF!&amp;P1747</f>
        <v>#REF!</v>
      </c>
    </row>
    <row r="1748" spans="15:27">
      <c r="O1748" s="32"/>
      <c r="Q1748" t="e">
        <f>O1748&amp;#REF!&amp;P1748</f>
        <v>#REF!</v>
      </c>
    </row>
    <row r="1749" spans="15:27">
      <c r="O1749" s="32"/>
      <c r="Q1749" t="e">
        <f>O1749&amp;#REF!&amp;P1749</f>
        <v>#REF!</v>
      </c>
    </row>
    <row r="1750" spans="15:27">
      <c r="O1750" s="32"/>
      <c r="Q1750" t="e">
        <f>O1750&amp;#REF!&amp;P1750</f>
        <v>#REF!</v>
      </c>
    </row>
    <row r="1751" spans="15:27">
      <c r="O1751" s="32"/>
      <c r="Q1751" t="e">
        <f>O1751&amp;#REF!&amp;P1751</f>
        <v>#REF!</v>
      </c>
    </row>
    <row r="1752" spans="15:27">
      <c r="O1752" s="32"/>
      <c r="Q1752" t="e">
        <f>O1752&amp;#REF!&amp;P1752</f>
        <v>#REF!</v>
      </c>
    </row>
    <row r="1753" spans="15:27">
      <c r="O1753" s="32"/>
      <c r="Q1753" t="e">
        <f>O1753&amp;#REF!&amp;P1753</f>
        <v>#REF!</v>
      </c>
    </row>
    <row r="1754" spans="15:27">
      <c r="O1754" s="32"/>
      <c r="Q1754" t="e">
        <f>O1754&amp;#REF!&amp;P1754</f>
        <v>#REF!</v>
      </c>
    </row>
    <row r="1755" spans="15:27">
      <c r="O1755" s="32"/>
      <c r="Q1755" t="e">
        <f>O1755&amp;#REF!&amp;P1755</f>
        <v>#REF!</v>
      </c>
      <c r="AA1755" t="s">
        <v>9280</v>
      </c>
    </row>
    <row r="1756" spans="15:27">
      <c r="O1756" s="32"/>
      <c r="Q1756" t="e">
        <f>O1756&amp;#REF!&amp;P1756</f>
        <v>#REF!</v>
      </c>
    </row>
    <row r="1757" spans="15:27">
      <c r="O1757" s="32"/>
      <c r="Q1757" t="e">
        <f>O1757&amp;#REF!&amp;P1757</f>
        <v>#REF!</v>
      </c>
    </row>
    <row r="1758" spans="15:27">
      <c r="O1758" s="32"/>
      <c r="Q1758" t="e">
        <f>O1758&amp;#REF!&amp;P1758</f>
        <v>#REF!</v>
      </c>
    </row>
    <row r="1759" spans="15:27">
      <c r="O1759" s="32"/>
      <c r="Q1759" t="e">
        <f>O1759&amp;#REF!&amp;P1759</f>
        <v>#REF!</v>
      </c>
    </row>
    <row r="1760" spans="15:27">
      <c r="O1760" s="32"/>
      <c r="Q1760" t="e">
        <f>O1760&amp;#REF!&amp;P1760</f>
        <v>#REF!</v>
      </c>
    </row>
    <row r="1761" spans="15:17">
      <c r="O1761" s="32"/>
      <c r="Q1761" t="e">
        <f>O1761&amp;#REF!&amp;P1761</f>
        <v>#REF!</v>
      </c>
    </row>
    <row r="1762" spans="15:17">
      <c r="O1762" s="32"/>
      <c r="Q1762" t="e">
        <f>O1762&amp;#REF!&amp;P1762</f>
        <v>#REF!</v>
      </c>
    </row>
    <row r="1763" spans="15:17">
      <c r="O1763" s="32"/>
      <c r="Q1763" t="e">
        <f>O1763&amp;#REF!&amp;P1763</f>
        <v>#REF!</v>
      </c>
    </row>
    <row r="1764" spans="15:17">
      <c r="O1764" s="32"/>
      <c r="Q1764" t="e">
        <f>O1764&amp;#REF!&amp;P1764</f>
        <v>#REF!</v>
      </c>
    </row>
    <row r="1765" spans="15:17">
      <c r="O1765" s="32"/>
      <c r="Q1765" t="e">
        <f>O1765&amp;#REF!&amp;P1765</f>
        <v>#REF!</v>
      </c>
    </row>
    <row r="1766" spans="15:17">
      <c r="O1766" s="32"/>
      <c r="Q1766" t="e">
        <f>O1766&amp;#REF!&amp;P1766</f>
        <v>#REF!</v>
      </c>
    </row>
    <row r="1767" spans="15:17">
      <c r="O1767" s="32"/>
      <c r="Q1767" t="e">
        <f>O1767&amp;#REF!&amp;P1767</f>
        <v>#REF!</v>
      </c>
    </row>
    <row r="1768" spans="15:17">
      <c r="O1768" s="32"/>
      <c r="Q1768" t="e">
        <f>O1768&amp;#REF!&amp;P1768</f>
        <v>#REF!</v>
      </c>
    </row>
    <row r="1769" spans="15:17">
      <c r="O1769" s="32"/>
      <c r="Q1769" t="e">
        <f>O1769&amp;#REF!&amp;P1769</f>
        <v>#REF!</v>
      </c>
    </row>
    <row r="1770" spans="15:17">
      <c r="O1770" s="32"/>
      <c r="Q1770" t="e">
        <f>O1770&amp;#REF!&amp;P1770</f>
        <v>#REF!</v>
      </c>
    </row>
    <row r="1771" spans="15:17">
      <c r="O1771" s="32"/>
      <c r="Q1771" t="e">
        <f>O1771&amp;#REF!&amp;P1771</f>
        <v>#REF!</v>
      </c>
    </row>
    <row r="1772" spans="15:17">
      <c r="O1772" s="32"/>
      <c r="Q1772" t="e">
        <f>O1772&amp;#REF!&amp;P1772</f>
        <v>#REF!</v>
      </c>
    </row>
    <row r="1773" spans="15:17">
      <c r="O1773" s="32"/>
      <c r="Q1773" t="e">
        <f>O1773&amp;#REF!&amp;P1773</f>
        <v>#REF!</v>
      </c>
    </row>
    <row r="1774" spans="15:17">
      <c r="O1774" s="32"/>
      <c r="Q1774" t="e">
        <f>O1774&amp;#REF!&amp;P1774</f>
        <v>#REF!</v>
      </c>
    </row>
    <row r="1775" spans="15:17">
      <c r="O1775" s="32"/>
      <c r="Q1775" t="e">
        <f>O1775&amp;#REF!&amp;P1775</f>
        <v>#REF!</v>
      </c>
    </row>
    <row r="1776" spans="15:17">
      <c r="O1776" s="32"/>
      <c r="Q1776" t="e">
        <f>O1776&amp;#REF!&amp;P1776</f>
        <v>#REF!</v>
      </c>
    </row>
    <row r="1777" spans="15:17">
      <c r="O1777" s="32"/>
      <c r="Q1777" t="e">
        <f>O1777&amp;#REF!&amp;P1777</f>
        <v>#REF!</v>
      </c>
    </row>
    <row r="1778" spans="15:17">
      <c r="O1778" s="32"/>
      <c r="Q1778" t="e">
        <f>O1778&amp;#REF!&amp;P1778</f>
        <v>#REF!</v>
      </c>
    </row>
    <row r="1779" spans="15:17">
      <c r="O1779" s="32"/>
      <c r="Q1779" t="e">
        <f>O1779&amp;#REF!&amp;P1779</f>
        <v>#REF!</v>
      </c>
    </row>
    <row r="1780" spans="15:17">
      <c r="O1780" s="32"/>
      <c r="Q1780" t="e">
        <f>O1780&amp;#REF!&amp;P1780</f>
        <v>#REF!</v>
      </c>
    </row>
    <row r="1781" spans="15:17">
      <c r="O1781" s="32"/>
      <c r="Q1781" t="e">
        <f>O1781&amp;#REF!&amp;P1781</f>
        <v>#REF!</v>
      </c>
    </row>
    <row r="1782" spans="15:17">
      <c r="O1782" s="32"/>
      <c r="Q1782" t="e">
        <f>O1782&amp;#REF!&amp;P1782</f>
        <v>#REF!</v>
      </c>
    </row>
    <row r="1783" spans="15:17">
      <c r="O1783" s="32"/>
      <c r="Q1783" t="e">
        <f>O1783&amp;#REF!&amp;P1783</f>
        <v>#REF!</v>
      </c>
    </row>
    <row r="1784" spans="15:17">
      <c r="O1784" s="32"/>
      <c r="Q1784" t="e">
        <f>O1784&amp;#REF!&amp;P1784</f>
        <v>#REF!</v>
      </c>
    </row>
    <row r="1785" spans="15:17">
      <c r="O1785" s="32"/>
      <c r="Q1785" t="e">
        <f>O1785&amp;#REF!&amp;P1785</f>
        <v>#REF!</v>
      </c>
    </row>
    <row r="1786" spans="15:17">
      <c r="O1786" s="32"/>
      <c r="Q1786" t="e">
        <f>O1786&amp;#REF!&amp;P1786</f>
        <v>#REF!</v>
      </c>
    </row>
    <row r="1787" spans="15:17">
      <c r="O1787" s="32"/>
      <c r="Q1787" t="e">
        <f>O1787&amp;#REF!&amp;P1787</f>
        <v>#REF!</v>
      </c>
    </row>
    <row r="1788" spans="15:17">
      <c r="O1788" s="32"/>
      <c r="Q1788" t="e">
        <f>O1788&amp;#REF!&amp;P1788</f>
        <v>#REF!</v>
      </c>
    </row>
    <row r="1789" spans="15:17">
      <c r="O1789" s="32"/>
      <c r="Q1789" t="e">
        <f>O1789&amp;#REF!&amp;P1789</f>
        <v>#REF!</v>
      </c>
    </row>
    <row r="1790" spans="15:17">
      <c r="O1790" s="32"/>
      <c r="Q1790" t="e">
        <f>O1790&amp;#REF!&amp;P1790</f>
        <v>#REF!</v>
      </c>
    </row>
    <row r="1791" spans="15:17">
      <c r="O1791" s="32"/>
      <c r="Q1791" t="e">
        <f>O1791&amp;#REF!&amp;P1791</f>
        <v>#REF!</v>
      </c>
    </row>
    <row r="1792" spans="15:17">
      <c r="O1792" s="32"/>
      <c r="Q1792" t="e">
        <f>O1792&amp;#REF!&amp;P1792</f>
        <v>#REF!</v>
      </c>
    </row>
    <row r="1793" spans="15:17">
      <c r="O1793" s="32"/>
      <c r="Q1793" t="e">
        <f>O1793&amp;#REF!&amp;P1793</f>
        <v>#REF!</v>
      </c>
    </row>
    <row r="1794" spans="15:17">
      <c r="O1794" s="32"/>
      <c r="Q1794" t="e">
        <f>O1794&amp;#REF!&amp;P1794</f>
        <v>#REF!</v>
      </c>
    </row>
    <row r="1795" spans="15:17">
      <c r="O1795" s="32"/>
      <c r="Q1795" t="e">
        <f>O1795&amp;#REF!&amp;P1795</f>
        <v>#REF!</v>
      </c>
    </row>
    <row r="1796" spans="15:17">
      <c r="O1796" s="32"/>
      <c r="Q1796" t="e">
        <f>O1796&amp;#REF!&amp;P1796</f>
        <v>#REF!</v>
      </c>
    </row>
    <row r="1797" spans="15:17">
      <c r="O1797" s="32"/>
      <c r="Q1797" t="e">
        <f>O1797&amp;#REF!&amp;P1797</f>
        <v>#REF!</v>
      </c>
    </row>
    <row r="1798" spans="15:17">
      <c r="O1798" s="32"/>
      <c r="Q1798" t="e">
        <f>O1798&amp;#REF!&amp;P1798</f>
        <v>#REF!</v>
      </c>
    </row>
    <row r="1799" spans="15:17">
      <c r="O1799" s="32"/>
      <c r="Q1799" t="e">
        <f>O1799&amp;#REF!&amp;P1799</f>
        <v>#REF!</v>
      </c>
    </row>
    <row r="1800" spans="15:17">
      <c r="O1800" s="32"/>
      <c r="Q1800" t="e">
        <f>O1800&amp;#REF!&amp;P1800</f>
        <v>#REF!</v>
      </c>
    </row>
    <row r="1801" spans="15:17">
      <c r="O1801" s="32"/>
      <c r="Q1801" t="e">
        <f>O1801&amp;#REF!&amp;P1801</f>
        <v>#REF!</v>
      </c>
    </row>
    <row r="1802" spans="15:17">
      <c r="O1802" s="32"/>
      <c r="Q1802" t="e">
        <f>O1802&amp;#REF!&amp;P1802</f>
        <v>#REF!</v>
      </c>
    </row>
    <row r="1803" spans="15:17">
      <c r="O1803" s="32"/>
      <c r="Q1803" t="e">
        <f>O1803&amp;#REF!&amp;P1803</f>
        <v>#REF!</v>
      </c>
    </row>
    <row r="1804" spans="15:17">
      <c r="O1804" s="32"/>
      <c r="Q1804" t="e">
        <f>O1804&amp;#REF!&amp;P1804</f>
        <v>#REF!</v>
      </c>
    </row>
    <row r="1805" spans="15:17">
      <c r="O1805" s="32"/>
      <c r="Q1805" t="e">
        <f>O1805&amp;#REF!&amp;P1805</f>
        <v>#REF!</v>
      </c>
    </row>
    <row r="1806" spans="15:17">
      <c r="O1806" s="32"/>
      <c r="Q1806" t="e">
        <f>O1806&amp;#REF!&amp;P1806</f>
        <v>#REF!</v>
      </c>
    </row>
    <row r="1807" spans="15:17">
      <c r="O1807" s="32"/>
      <c r="Q1807" t="e">
        <f>O1807&amp;#REF!&amp;P1807</f>
        <v>#REF!</v>
      </c>
    </row>
    <row r="1808" spans="15:17">
      <c r="O1808" s="32"/>
      <c r="Q1808" t="e">
        <f>O1808&amp;#REF!&amp;P1808</f>
        <v>#REF!</v>
      </c>
    </row>
    <row r="1809" spans="15:17">
      <c r="O1809" s="32"/>
      <c r="Q1809" t="e">
        <f>O1809&amp;#REF!&amp;P1809</f>
        <v>#REF!</v>
      </c>
    </row>
    <row r="1810" spans="15:17">
      <c r="O1810" s="32"/>
      <c r="Q1810" t="e">
        <f>O1810&amp;#REF!&amp;P1810</f>
        <v>#REF!</v>
      </c>
    </row>
    <row r="1811" spans="15:17">
      <c r="O1811" s="32"/>
      <c r="Q1811" t="e">
        <f>O1811&amp;#REF!&amp;P1811</f>
        <v>#REF!</v>
      </c>
    </row>
    <row r="1812" spans="15:17">
      <c r="O1812" s="32"/>
      <c r="Q1812" t="e">
        <f>O1812&amp;#REF!&amp;P1812</f>
        <v>#REF!</v>
      </c>
    </row>
    <row r="1813" spans="15:17">
      <c r="O1813" s="32"/>
      <c r="Q1813" t="e">
        <f>O1813&amp;#REF!&amp;P1813</f>
        <v>#REF!</v>
      </c>
    </row>
    <row r="1814" spans="15:17">
      <c r="O1814" s="32"/>
      <c r="Q1814" t="e">
        <f>O1814&amp;#REF!&amp;P1814</f>
        <v>#REF!</v>
      </c>
    </row>
    <row r="1815" spans="15:17">
      <c r="O1815" s="32"/>
      <c r="Q1815" t="e">
        <f>O1815&amp;#REF!&amp;P1815</f>
        <v>#REF!</v>
      </c>
    </row>
    <row r="1816" spans="15:17">
      <c r="O1816" s="32"/>
      <c r="Q1816" t="e">
        <f>O1816&amp;#REF!&amp;P1816</f>
        <v>#REF!</v>
      </c>
    </row>
    <row r="1817" spans="15:17">
      <c r="O1817" s="32"/>
      <c r="Q1817" t="e">
        <f>O1817&amp;#REF!&amp;P1817</f>
        <v>#REF!</v>
      </c>
    </row>
    <row r="1818" spans="15:17">
      <c r="O1818" s="32"/>
      <c r="Q1818" t="e">
        <f>O1818&amp;#REF!&amp;P1818</f>
        <v>#REF!</v>
      </c>
    </row>
    <row r="1819" spans="15:17">
      <c r="O1819" s="32"/>
      <c r="Q1819" t="e">
        <f>O1819&amp;#REF!&amp;P1819</f>
        <v>#REF!</v>
      </c>
    </row>
    <row r="1820" spans="15:17">
      <c r="O1820" s="32"/>
      <c r="Q1820" t="e">
        <f>O1820&amp;#REF!&amp;P1820</f>
        <v>#REF!</v>
      </c>
    </row>
    <row r="1821" spans="15:17">
      <c r="O1821" s="32"/>
      <c r="Q1821" t="e">
        <f>O1821&amp;#REF!&amp;P1821</f>
        <v>#REF!</v>
      </c>
    </row>
    <row r="1822" spans="15:17">
      <c r="O1822" s="32"/>
      <c r="Q1822" t="e">
        <f>O1822&amp;#REF!&amp;P1822</f>
        <v>#REF!</v>
      </c>
    </row>
    <row r="1823" spans="15:17">
      <c r="O1823" s="32"/>
      <c r="Q1823" t="e">
        <f>O1823&amp;#REF!&amp;P1823</f>
        <v>#REF!</v>
      </c>
    </row>
    <row r="1824" spans="15:17">
      <c r="O1824" s="32"/>
      <c r="Q1824" t="e">
        <f>O1824&amp;#REF!&amp;P1824</f>
        <v>#REF!</v>
      </c>
    </row>
    <row r="1825" spans="15:17">
      <c r="O1825" s="32"/>
      <c r="Q1825" t="e">
        <f>O1825&amp;#REF!&amp;P1825</f>
        <v>#REF!</v>
      </c>
    </row>
    <row r="1826" spans="15:17">
      <c r="O1826" s="32"/>
      <c r="Q1826" t="e">
        <f>O1826&amp;#REF!&amp;P1826</f>
        <v>#REF!</v>
      </c>
    </row>
    <row r="1827" spans="15:17">
      <c r="O1827" s="32"/>
      <c r="Q1827" t="e">
        <f>O1827&amp;#REF!&amp;P1827</f>
        <v>#REF!</v>
      </c>
    </row>
    <row r="1828" spans="15:17">
      <c r="O1828" s="32"/>
      <c r="Q1828" t="e">
        <f>O1828&amp;#REF!&amp;P1828</f>
        <v>#REF!</v>
      </c>
    </row>
    <row r="1829" spans="15:17">
      <c r="O1829" s="32"/>
      <c r="Q1829" t="e">
        <f>O1829&amp;#REF!&amp;P1829</f>
        <v>#REF!</v>
      </c>
    </row>
    <row r="1830" spans="15:17">
      <c r="O1830" s="32"/>
      <c r="Q1830" t="e">
        <f>O1830&amp;#REF!&amp;P1830</f>
        <v>#REF!</v>
      </c>
    </row>
    <row r="1831" spans="15:17">
      <c r="O1831" s="32"/>
      <c r="Q1831" t="e">
        <f>O1831&amp;#REF!&amp;P1831</f>
        <v>#REF!</v>
      </c>
    </row>
    <row r="1832" spans="15:17">
      <c r="O1832" s="32"/>
      <c r="Q1832" t="e">
        <f>O1832&amp;#REF!&amp;P1832</f>
        <v>#REF!</v>
      </c>
    </row>
    <row r="1833" spans="15:17">
      <c r="O1833" s="32"/>
      <c r="Q1833" t="e">
        <f>O1833&amp;#REF!&amp;P1833</f>
        <v>#REF!</v>
      </c>
    </row>
    <row r="1834" spans="15:17">
      <c r="O1834" s="32"/>
      <c r="Q1834" t="e">
        <f>O1834&amp;#REF!&amp;P1834</f>
        <v>#REF!</v>
      </c>
    </row>
    <row r="1835" spans="15:17">
      <c r="O1835" s="32"/>
      <c r="Q1835" t="e">
        <f>O1835&amp;#REF!&amp;P1835</f>
        <v>#REF!</v>
      </c>
    </row>
    <row r="1836" spans="15:17">
      <c r="O1836" s="32"/>
      <c r="Q1836" t="e">
        <f>O1836&amp;#REF!&amp;P1836</f>
        <v>#REF!</v>
      </c>
    </row>
    <row r="1837" spans="15:17">
      <c r="O1837" s="32"/>
      <c r="Q1837" t="e">
        <f>O1837&amp;#REF!&amp;P1837</f>
        <v>#REF!</v>
      </c>
    </row>
    <row r="1838" spans="15:17">
      <c r="O1838" s="32"/>
      <c r="Q1838" t="e">
        <f>O1838&amp;#REF!&amp;P1838</f>
        <v>#REF!</v>
      </c>
    </row>
    <row r="1839" spans="15:17">
      <c r="O1839" s="32"/>
      <c r="Q1839" t="e">
        <f>O1839&amp;#REF!&amp;P1839</f>
        <v>#REF!</v>
      </c>
    </row>
    <row r="1840" spans="15:17">
      <c r="O1840" s="32"/>
      <c r="Q1840" t="e">
        <f>O1840&amp;#REF!&amp;P1840</f>
        <v>#REF!</v>
      </c>
    </row>
    <row r="1841" spans="15:17">
      <c r="O1841" s="32"/>
      <c r="Q1841" t="e">
        <f>O1841&amp;#REF!&amp;P1841</f>
        <v>#REF!</v>
      </c>
    </row>
    <row r="1842" spans="15:17">
      <c r="O1842" s="32"/>
      <c r="Q1842" t="e">
        <f>O1842&amp;#REF!&amp;P1842</f>
        <v>#REF!</v>
      </c>
    </row>
    <row r="1843" spans="15:17">
      <c r="O1843" s="32"/>
      <c r="Q1843" t="e">
        <f>O1843&amp;#REF!&amp;P1843</f>
        <v>#REF!</v>
      </c>
    </row>
    <row r="1844" spans="15:17">
      <c r="O1844" s="32"/>
      <c r="Q1844" t="e">
        <f>O1844&amp;#REF!&amp;P1844</f>
        <v>#REF!</v>
      </c>
    </row>
    <row r="1845" spans="15:17">
      <c r="O1845" s="32"/>
      <c r="Q1845" t="e">
        <f>O1845&amp;#REF!&amp;P1845</f>
        <v>#REF!</v>
      </c>
    </row>
    <row r="1846" spans="15:17">
      <c r="O1846" s="32"/>
      <c r="Q1846" t="e">
        <f>O1846&amp;#REF!&amp;P1846</f>
        <v>#REF!</v>
      </c>
    </row>
    <row r="1847" spans="15:17">
      <c r="O1847" s="32"/>
      <c r="Q1847" t="e">
        <f>O1847&amp;#REF!&amp;P1847</f>
        <v>#REF!</v>
      </c>
    </row>
    <row r="1848" spans="15:17">
      <c r="O1848" s="32"/>
      <c r="Q1848" t="e">
        <f>O1848&amp;#REF!&amp;P1848</f>
        <v>#REF!</v>
      </c>
    </row>
    <row r="1849" spans="15:17">
      <c r="O1849" s="32"/>
      <c r="Q1849" t="e">
        <f>O1849&amp;#REF!&amp;P1849</f>
        <v>#REF!</v>
      </c>
    </row>
    <row r="1850" spans="15:17">
      <c r="O1850" s="32"/>
      <c r="Q1850" t="e">
        <f>O1850&amp;#REF!&amp;P1850</f>
        <v>#REF!</v>
      </c>
    </row>
    <row r="1851" spans="15:17">
      <c r="O1851" s="32"/>
      <c r="Q1851" t="e">
        <f>O1851&amp;#REF!&amp;P1851</f>
        <v>#REF!</v>
      </c>
    </row>
    <row r="1852" spans="15:17">
      <c r="O1852" s="32"/>
      <c r="Q1852" t="e">
        <f>O1852&amp;#REF!&amp;P1852</f>
        <v>#REF!</v>
      </c>
    </row>
    <row r="1853" spans="15:17">
      <c r="O1853" s="32"/>
      <c r="Q1853" t="e">
        <f>O1853&amp;#REF!&amp;P1853</f>
        <v>#REF!</v>
      </c>
    </row>
    <row r="1854" spans="15:17">
      <c r="O1854" s="32"/>
      <c r="Q1854" t="e">
        <f>O1854&amp;#REF!&amp;P1854</f>
        <v>#REF!</v>
      </c>
    </row>
    <row r="1855" spans="15:17">
      <c r="O1855" s="32"/>
      <c r="Q1855" t="e">
        <f>O1855&amp;#REF!&amp;P1855</f>
        <v>#REF!</v>
      </c>
    </row>
    <row r="1856" spans="15:17">
      <c r="O1856" s="32"/>
      <c r="Q1856" t="e">
        <f>O1856&amp;#REF!&amp;P1856</f>
        <v>#REF!</v>
      </c>
    </row>
    <row r="1857" spans="15:17">
      <c r="O1857" s="32"/>
      <c r="Q1857" t="e">
        <f>O1857&amp;#REF!&amp;P1857</f>
        <v>#REF!</v>
      </c>
    </row>
    <row r="1858" spans="15:17">
      <c r="O1858" s="32"/>
      <c r="Q1858" t="e">
        <f>O1858&amp;#REF!&amp;P1858</f>
        <v>#REF!</v>
      </c>
    </row>
    <row r="1859" spans="15:17">
      <c r="O1859" s="32"/>
      <c r="Q1859" t="e">
        <f>O1859&amp;#REF!&amp;P1859</f>
        <v>#REF!</v>
      </c>
    </row>
    <row r="1860" spans="15:17">
      <c r="O1860" s="32"/>
      <c r="Q1860" t="e">
        <f>O1860&amp;#REF!&amp;P1860</f>
        <v>#REF!</v>
      </c>
    </row>
    <row r="1861" spans="15:17">
      <c r="O1861" s="32"/>
      <c r="Q1861" t="e">
        <f>O1861&amp;#REF!&amp;P1861</f>
        <v>#REF!</v>
      </c>
    </row>
    <row r="1862" spans="15:17">
      <c r="O1862" s="32"/>
      <c r="Q1862" t="e">
        <f>O1862&amp;#REF!&amp;P1862</f>
        <v>#REF!</v>
      </c>
    </row>
    <row r="1863" spans="15:17">
      <c r="O1863" s="32"/>
      <c r="Q1863" t="e">
        <f>O1863&amp;#REF!&amp;P1863</f>
        <v>#REF!</v>
      </c>
    </row>
    <row r="1864" spans="15:17">
      <c r="O1864" s="32"/>
      <c r="Q1864" t="e">
        <f>O1864&amp;#REF!&amp;P1864</f>
        <v>#REF!</v>
      </c>
    </row>
    <row r="1865" spans="15:17">
      <c r="O1865" s="32"/>
      <c r="Q1865" t="e">
        <f>O1865&amp;#REF!&amp;P1865</f>
        <v>#REF!</v>
      </c>
    </row>
    <row r="1866" spans="15:17">
      <c r="O1866" s="32"/>
      <c r="Q1866" t="e">
        <f>O1866&amp;#REF!&amp;P1866</f>
        <v>#REF!</v>
      </c>
    </row>
    <row r="1867" spans="15:17">
      <c r="O1867" s="32"/>
      <c r="Q1867" t="e">
        <f>O1867&amp;#REF!&amp;P1867</f>
        <v>#REF!</v>
      </c>
    </row>
    <row r="1868" spans="15:17">
      <c r="O1868" s="32"/>
      <c r="Q1868" t="e">
        <f>O1868&amp;#REF!&amp;P1868</f>
        <v>#REF!</v>
      </c>
    </row>
    <row r="1869" spans="15:17">
      <c r="O1869" s="32"/>
      <c r="Q1869" t="e">
        <f>O1869&amp;#REF!&amp;P1869</f>
        <v>#REF!</v>
      </c>
    </row>
    <row r="1870" spans="15:17">
      <c r="O1870" s="32"/>
      <c r="Q1870" t="e">
        <f>O1870&amp;#REF!&amp;P1870</f>
        <v>#REF!</v>
      </c>
    </row>
    <row r="1871" spans="15:17">
      <c r="O1871" s="32"/>
      <c r="Q1871" t="e">
        <f>O1871&amp;#REF!&amp;P1871</f>
        <v>#REF!</v>
      </c>
    </row>
    <row r="1872" spans="15:17">
      <c r="O1872" s="32"/>
      <c r="Q1872" t="e">
        <f>O1872&amp;#REF!&amp;P1872</f>
        <v>#REF!</v>
      </c>
    </row>
    <row r="1873" spans="15:17">
      <c r="O1873" s="32"/>
      <c r="Q1873" t="e">
        <f>O1873&amp;#REF!&amp;P1873</f>
        <v>#REF!</v>
      </c>
    </row>
    <row r="1874" spans="15:17">
      <c r="O1874" s="32"/>
      <c r="Q1874" t="e">
        <f>O1874&amp;#REF!&amp;P1874</f>
        <v>#REF!</v>
      </c>
    </row>
    <row r="1875" spans="15:17">
      <c r="O1875" s="32"/>
      <c r="Q1875" t="e">
        <f>O1875&amp;#REF!&amp;P1875</f>
        <v>#REF!</v>
      </c>
    </row>
    <row r="1876" spans="15:17">
      <c r="O1876" s="32"/>
      <c r="Q1876" t="e">
        <f>O1876&amp;#REF!&amp;P1876</f>
        <v>#REF!</v>
      </c>
    </row>
    <row r="1877" spans="15:17">
      <c r="O1877" s="32"/>
      <c r="Q1877" t="e">
        <f>O1877&amp;#REF!&amp;P1877</f>
        <v>#REF!</v>
      </c>
    </row>
    <row r="1878" spans="15:17">
      <c r="O1878" s="32"/>
      <c r="Q1878" t="e">
        <f>O1878&amp;#REF!&amp;P1878</f>
        <v>#REF!</v>
      </c>
    </row>
    <row r="1879" spans="15:17">
      <c r="O1879" s="32"/>
      <c r="Q1879" t="e">
        <f>O1879&amp;#REF!&amp;P1879</f>
        <v>#REF!</v>
      </c>
    </row>
    <row r="1880" spans="15:17">
      <c r="O1880" s="32"/>
      <c r="Q1880" t="e">
        <f>O1880&amp;#REF!&amp;P1880</f>
        <v>#REF!</v>
      </c>
    </row>
    <row r="1881" spans="15:17">
      <c r="O1881" s="32"/>
      <c r="Q1881" t="e">
        <f>O1881&amp;#REF!&amp;P1881</f>
        <v>#REF!</v>
      </c>
    </row>
    <row r="1882" spans="15:17">
      <c r="O1882" s="32"/>
      <c r="Q1882" t="e">
        <f>O1882&amp;#REF!&amp;P1882</f>
        <v>#REF!</v>
      </c>
    </row>
    <row r="1883" spans="15:17">
      <c r="O1883" s="32"/>
      <c r="Q1883" t="e">
        <f>O1883&amp;#REF!&amp;P1883</f>
        <v>#REF!</v>
      </c>
    </row>
    <row r="1884" spans="15:17">
      <c r="O1884" s="32"/>
      <c r="Q1884" t="e">
        <f>O1884&amp;#REF!&amp;P1884</f>
        <v>#REF!</v>
      </c>
    </row>
    <row r="1885" spans="15:17">
      <c r="O1885" s="32"/>
      <c r="Q1885" t="e">
        <f>O1885&amp;#REF!&amp;P1885</f>
        <v>#REF!</v>
      </c>
    </row>
    <row r="1886" spans="15:17">
      <c r="O1886" s="32"/>
      <c r="Q1886" t="e">
        <f>O1886&amp;#REF!&amp;P1886</f>
        <v>#REF!</v>
      </c>
    </row>
    <row r="1887" spans="15:17">
      <c r="O1887" s="32"/>
      <c r="Q1887" t="e">
        <f>O1887&amp;#REF!&amp;P1887</f>
        <v>#REF!</v>
      </c>
    </row>
    <row r="1888" spans="15:17">
      <c r="O1888" s="32"/>
      <c r="Q1888" t="e">
        <f>O1888&amp;#REF!&amp;P1888</f>
        <v>#REF!</v>
      </c>
    </row>
    <row r="1889" spans="15:17">
      <c r="O1889" s="32"/>
      <c r="Q1889" t="e">
        <f>O1889&amp;#REF!&amp;P1889</f>
        <v>#REF!</v>
      </c>
    </row>
    <row r="1890" spans="15:17">
      <c r="O1890" s="32"/>
      <c r="Q1890" t="e">
        <f>O1890&amp;#REF!&amp;P1890</f>
        <v>#REF!</v>
      </c>
    </row>
    <row r="1891" spans="15:17">
      <c r="O1891" s="32"/>
      <c r="Q1891" t="e">
        <f>O1891&amp;#REF!&amp;P1891</f>
        <v>#REF!</v>
      </c>
    </row>
    <row r="1892" spans="15:17">
      <c r="O1892" s="32"/>
      <c r="Q1892" t="e">
        <f>O1892&amp;#REF!&amp;P1892</f>
        <v>#REF!</v>
      </c>
    </row>
    <row r="1893" spans="15:17">
      <c r="O1893" s="32"/>
      <c r="Q1893" t="e">
        <f>O1893&amp;#REF!&amp;P1893</f>
        <v>#REF!</v>
      </c>
    </row>
    <row r="1894" spans="15:17">
      <c r="O1894" s="32"/>
      <c r="Q1894" t="e">
        <f>O1894&amp;#REF!&amp;P1894</f>
        <v>#REF!</v>
      </c>
    </row>
    <row r="1895" spans="15:17">
      <c r="O1895" s="32"/>
      <c r="Q1895" t="e">
        <f>O1895&amp;#REF!&amp;P1895</f>
        <v>#REF!</v>
      </c>
    </row>
    <row r="1896" spans="15:17">
      <c r="O1896" s="32"/>
      <c r="Q1896" t="e">
        <f>O1896&amp;#REF!&amp;P1896</f>
        <v>#REF!</v>
      </c>
    </row>
    <row r="1897" spans="15:17">
      <c r="O1897" s="32"/>
      <c r="P1897" t="s">
        <v>3978</v>
      </c>
      <c r="Q1897" t="e">
        <f>O1897&amp;#REF!&amp;P1897</f>
        <v>#REF!</v>
      </c>
    </row>
    <row r="1898" spans="15:17">
      <c r="O1898" s="32"/>
      <c r="Q1898" t="e">
        <f>O1898&amp;#REF!&amp;P1898</f>
        <v>#REF!</v>
      </c>
    </row>
    <row r="1899" spans="15:17">
      <c r="O1899" s="32"/>
      <c r="Q1899" t="e">
        <f>O1899&amp;#REF!&amp;P1899</f>
        <v>#REF!</v>
      </c>
    </row>
    <row r="1900" spans="15:17">
      <c r="O1900" s="32"/>
      <c r="Q1900" t="e">
        <f>O1900&amp;#REF!&amp;P1900</f>
        <v>#REF!</v>
      </c>
    </row>
    <row r="1901" spans="15:17">
      <c r="O1901" s="32"/>
      <c r="Q1901" t="e">
        <f>O1901&amp;#REF!&amp;P1901</f>
        <v>#REF!</v>
      </c>
    </row>
    <row r="1902" spans="15:17">
      <c r="O1902" s="32"/>
      <c r="Q1902" t="e">
        <f>O1902&amp;#REF!&amp;P1902</f>
        <v>#REF!</v>
      </c>
    </row>
    <row r="1903" spans="15:17">
      <c r="O1903" s="32"/>
      <c r="Q1903" t="e">
        <f>O1903&amp;#REF!&amp;P1903</f>
        <v>#REF!</v>
      </c>
    </row>
    <row r="1904" spans="15:17">
      <c r="O1904" s="32"/>
      <c r="Q1904" t="e">
        <f>O1904&amp;#REF!&amp;P1904</f>
        <v>#REF!</v>
      </c>
    </row>
    <row r="1905" spans="15:17">
      <c r="O1905" s="32"/>
      <c r="Q1905" t="e">
        <f>O1905&amp;#REF!&amp;P1905</f>
        <v>#REF!</v>
      </c>
    </row>
    <row r="1906" spans="15:17">
      <c r="O1906" s="32"/>
      <c r="Q1906" t="e">
        <f>O1906&amp;#REF!&amp;P1906</f>
        <v>#REF!</v>
      </c>
    </row>
    <row r="1907" spans="15:17">
      <c r="O1907" s="32"/>
      <c r="Q1907" t="e">
        <f>O1907&amp;#REF!&amp;P1907</f>
        <v>#REF!</v>
      </c>
    </row>
    <row r="1908" spans="15:17">
      <c r="O1908" s="32"/>
      <c r="Q1908" t="e">
        <f>O1908&amp;#REF!&amp;P1908</f>
        <v>#REF!</v>
      </c>
    </row>
    <row r="1909" spans="15:17">
      <c r="O1909" s="32"/>
      <c r="Q1909" t="e">
        <f>O1909&amp;#REF!&amp;P1909</f>
        <v>#REF!</v>
      </c>
    </row>
    <row r="1910" spans="15:17">
      <c r="O1910" s="32"/>
      <c r="Q1910" t="e">
        <f>O1910&amp;#REF!&amp;P1910</f>
        <v>#REF!</v>
      </c>
    </row>
    <row r="1911" spans="15:17">
      <c r="O1911" s="32"/>
      <c r="Q1911" t="e">
        <f>O1911&amp;#REF!&amp;P1911</f>
        <v>#REF!</v>
      </c>
    </row>
    <row r="1912" spans="15:17">
      <c r="O1912" s="32"/>
      <c r="Q1912" t="e">
        <f>O1912&amp;#REF!&amp;P1912</f>
        <v>#REF!</v>
      </c>
    </row>
    <row r="1913" spans="15:17">
      <c r="O1913" s="32"/>
      <c r="Q1913" t="e">
        <f>O1913&amp;#REF!&amp;P1913</f>
        <v>#REF!</v>
      </c>
    </row>
    <row r="1914" spans="15:17">
      <c r="O1914" s="32"/>
      <c r="Q1914" t="e">
        <f>O1914&amp;#REF!&amp;P1914</f>
        <v>#REF!</v>
      </c>
    </row>
    <row r="1915" spans="15:17">
      <c r="O1915" s="32"/>
      <c r="Q1915" t="e">
        <f>O1915&amp;#REF!&amp;P1915</f>
        <v>#REF!</v>
      </c>
    </row>
    <row r="1916" spans="15:17">
      <c r="O1916" s="32"/>
      <c r="Q1916" t="e">
        <f>O1916&amp;#REF!&amp;P1916</f>
        <v>#REF!</v>
      </c>
    </row>
    <row r="1917" spans="15:17">
      <c r="O1917" s="32"/>
      <c r="Q1917" t="e">
        <f>O1917&amp;#REF!&amp;P1917</f>
        <v>#REF!</v>
      </c>
    </row>
    <row r="1918" spans="15:17">
      <c r="O1918" s="32"/>
      <c r="Q1918" t="e">
        <f>O1918&amp;#REF!&amp;P1918</f>
        <v>#REF!</v>
      </c>
    </row>
    <row r="1919" spans="15:17">
      <c r="O1919" s="32"/>
      <c r="Q1919" t="e">
        <f>O1919&amp;#REF!&amp;P1919</f>
        <v>#REF!</v>
      </c>
    </row>
    <row r="1920" spans="15:17">
      <c r="O1920" s="32"/>
      <c r="Q1920" t="e">
        <f>O1920&amp;#REF!&amp;P1920</f>
        <v>#REF!</v>
      </c>
    </row>
    <row r="1921" spans="15:17">
      <c r="O1921" s="32"/>
      <c r="Q1921" t="e">
        <f>O1921&amp;#REF!&amp;P1921</f>
        <v>#REF!</v>
      </c>
    </row>
    <row r="1922" spans="15:17">
      <c r="O1922" s="32"/>
      <c r="Q1922" t="e">
        <f>O1922&amp;#REF!&amp;P1922</f>
        <v>#REF!</v>
      </c>
    </row>
    <row r="1923" spans="15:17">
      <c r="O1923" s="32"/>
      <c r="Q1923" t="e">
        <f>O1923&amp;#REF!&amp;P1923</f>
        <v>#REF!</v>
      </c>
    </row>
    <row r="1924" spans="15:17">
      <c r="O1924" s="32"/>
      <c r="Q1924" t="e">
        <f>O1924&amp;#REF!&amp;P1924</f>
        <v>#REF!</v>
      </c>
    </row>
    <row r="1925" spans="15:17">
      <c r="O1925" s="32"/>
      <c r="Q1925" t="e">
        <f>O1925&amp;#REF!&amp;P1925</f>
        <v>#REF!</v>
      </c>
    </row>
    <row r="1926" spans="15:17">
      <c r="O1926" s="32"/>
      <c r="Q1926" t="e">
        <f>O1926&amp;#REF!&amp;P1926</f>
        <v>#REF!</v>
      </c>
    </row>
    <row r="1927" spans="15:17">
      <c r="O1927" s="32"/>
      <c r="Q1927" t="e">
        <f>O1927&amp;#REF!&amp;P1927</f>
        <v>#REF!</v>
      </c>
    </row>
    <row r="1928" spans="15:17">
      <c r="O1928" s="32"/>
      <c r="Q1928" t="e">
        <f>O1928&amp;#REF!&amp;P1928</f>
        <v>#REF!</v>
      </c>
    </row>
    <row r="1929" spans="15:17">
      <c r="O1929" s="32"/>
      <c r="Q1929" t="e">
        <f>O1929&amp;#REF!&amp;P1929</f>
        <v>#REF!</v>
      </c>
    </row>
    <row r="1930" spans="15:17">
      <c r="O1930" s="32"/>
      <c r="Q1930" t="e">
        <f>O1930&amp;#REF!&amp;P1930</f>
        <v>#REF!</v>
      </c>
    </row>
    <row r="1931" spans="15:17">
      <c r="O1931" s="32"/>
      <c r="Q1931" t="e">
        <f>O1931&amp;#REF!&amp;P1931</f>
        <v>#REF!</v>
      </c>
    </row>
    <row r="1932" spans="15:17">
      <c r="O1932" s="32"/>
      <c r="Q1932" t="e">
        <f>O1932&amp;#REF!&amp;P1932</f>
        <v>#REF!</v>
      </c>
    </row>
    <row r="1933" spans="15:17">
      <c r="O1933" s="32"/>
      <c r="Q1933" t="e">
        <f>O1933&amp;#REF!&amp;P1933</f>
        <v>#REF!</v>
      </c>
    </row>
    <row r="1934" spans="15:17">
      <c r="O1934" s="32"/>
      <c r="Q1934" t="e">
        <f>O1934&amp;#REF!&amp;P1934</f>
        <v>#REF!</v>
      </c>
    </row>
    <row r="1935" spans="15:17">
      <c r="O1935" s="32"/>
      <c r="Q1935" t="e">
        <f>O1935&amp;#REF!&amp;P1935</f>
        <v>#REF!</v>
      </c>
    </row>
    <row r="1936" spans="15:17">
      <c r="O1936" s="32"/>
      <c r="Q1936" t="e">
        <f>O1936&amp;#REF!&amp;P1936</f>
        <v>#REF!</v>
      </c>
    </row>
    <row r="1937" spans="15:17">
      <c r="O1937" s="32"/>
      <c r="Q1937" t="e">
        <f>O1937&amp;#REF!&amp;P1937</f>
        <v>#REF!</v>
      </c>
    </row>
    <row r="1938" spans="15:17">
      <c r="O1938" s="32"/>
      <c r="Q1938" t="e">
        <f>O1938&amp;#REF!&amp;P1938</f>
        <v>#REF!</v>
      </c>
    </row>
    <row r="1939" spans="15:17">
      <c r="O1939" s="32"/>
      <c r="Q1939" t="e">
        <f>O1939&amp;#REF!&amp;P1939</f>
        <v>#REF!</v>
      </c>
    </row>
    <row r="1940" spans="15:17">
      <c r="O1940" s="32"/>
      <c r="Q1940" t="e">
        <f>O1940&amp;#REF!&amp;P1940</f>
        <v>#REF!</v>
      </c>
    </row>
    <row r="1941" spans="15:17">
      <c r="O1941" s="32"/>
      <c r="Q1941" t="e">
        <f>O1941&amp;#REF!&amp;P1941</f>
        <v>#REF!</v>
      </c>
    </row>
    <row r="1942" spans="15:17">
      <c r="O1942" s="32"/>
      <c r="Q1942" t="e">
        <f>O1942&amp;#REF!&amp;P1942</f>
        <v>#REF!</v>
      </c>
    </row>
    <row r="1943" spans="15:17">
      <c r="O1943" s="32"/>
      <c r="Q1943" t="e">
        <f>O1943&amp;#REF!&amp;P1943</f>
        <v>#REF!</v>
      </c>
    </row>
    <row r="1944" spans="15:17">
      <c r="O1944" s="32"/>
      <c r="Q1944" t="e">
        <f>O1944&amp;#REF!&amp;P1944</f>
        <v>#REF!</v>
      </c>
    </row>
    <row r="1945" spans="15:17">
      <c r="O1945" s="32"/>
      <c r="Q1945" t="e">
        <f>O1945&amp;#REF!&amp;P1945</f>
        <v>#REF!</v>
      </c>
    </row>
    <row r="1946" spans="15:17">
      <c r="O1946" s="32"/>
      <c r="Q1946" t="e">
        <f>O1946&amp;#REF!&amp;P1946</f>
        <v>#REF!</v>
      </c>
    </row>
    <row r="1947" spans="15:17">
      <c r="O1947" s="32"/>
      <c r="Q1947" t="e">
        <f>O1947&amp;#REF!&amp;P1947</f>
        <v>#REF!</v>
      </c>
    </row>
    <row r="1948" spans="15:17">
      <c r="O1948" s="32"/>
      <c r="Q1948" t="e">
        <f>O1948&amp;#REF!&amp;P1948</f>
        <v>#REF!</v>
      </c>
    </row>
    <row r="1949" spans="15:17">
      <c r="O1949" s="32"/>
      <c r="Q1949" t="e">
        <f>O1949&amp;#REF!&amp;P1949</f>
        <v>#REF!</v>
      </c>
    </row>
    <row r="1950" spans="15:17">
      <c r="O1950" s="32"/>
      <c r="Q1950" t="e">
        <f>O1950&amp;#REF!&amp;P1950</f>
        <v>#REF!</v>
      </c>
    </row>
    <row r="1951" spans="15:17">
      <c r="O1951" s="32"/>
      <c r="Q1951" t="e">
        <f>O1951&amp;#REF!&amp;P1951</f>
        <v>#REF!</v>
      </c>
    </row>
    <row r="1952" spans="15:17">
      <c r="O1952" s="32"/>
      <c r="Q1952" t="e">
        <f>O1952&amp;#REF!&amp;P1952</f>
        <v>#REF!</v>
      </c>
    </row>
    <row r="1953" spans="15:17">
      <c r="O1953" s="32"/>
      <c r="Q1953" t="e">
        <f>O1953&amp;#REF!&amp;P1953</f>
        <v>#REF!</v>
      </c>
    </row>
    <row r="1954" spans="15:17">
      <c r="O1954" s="32"/>
      <c r="Q1954" t="e">
        <f>O1954&amp;#REF!&amp;P1954</f>
        <v>#REF!</v>
      </c>
    </row>
    <row r="1955" spans="15:17">
      <c r="O1955" s="32"/>
      <c r="Q1955" t="e">
        <f>O1955&amp;#REF!&amp;P1955</f>
        <v>#REF!</v>
      </c>
    </row>
    <row r="1956" spans="15:17">
      <c r="O1956" s="32"/>
      <c r="Q1956" t="e">
        <f>O1956&amp;#REF!&amp;P1956</f>
        <v>#REF!</v>
      </c>
    </row>
    <row r="1957" spans="15:17">
      <c r="O1957" s="32"/>
      <c r="Q1957" t="e">
        <f>O1957&amp;#REF!&amp;P1957</f>
        <v>#REF!</v>
      </c>
    </row>
    <row r="1958" spans="15:17">
      <c r="O1958" s="32"/>
      <c r="Q1958" t="e">
        <f>O1958&amp;#REF!&amp;P1958</f>
        <v>#REF!</v>
      </c>
    </row>
    <row r="1959" spans="15:17">
      <c r="O1959" s="32"/>
      <c r="Q1959" t="e">
        <f>O1959&amp;#REF!&amp;P1959</f>
        <v>#REF!</v>
      </c>
    </row>
    <row r="1960" spans="15:17">
      <c r="O1960" s="32"/>
      <c r="Q1960" t="e">
        <f>O1960&amp;#REF!&amp;P1960</f>
        <v>#REF!</v>
      </c>
    </row>
    <row r="1961" spans="15:17">
      <c r="O1961" s="32"/>
      <c r="Q1961" t="e">
        <f>O1961&amp;#REF!&amp;P1961</f>
        <v>#REF!</v>
      </c>
    </row>
    <row r="1962" spans="15:17">
      <c r="O1962" s="32"/>
      <c r="Q1962" t="e">
        <f>O1962&amp;#REF!&amp;P1962</f>
        <v>#REF!</v>
      </c>
    </row>
    <row r="1963" spans="15:17">
      <c r="O1963" s="32"/>
      <c r="Q1963" t="e">
        <f>O1963&amp;#REF!&amp;P1963</f>
        <v>#REF!</v>
      </c>
    </row>
    <row r="1964" spans="15:17">
      <c r="O1964" s="32"/>
      <c r="Q1964" t="e">
        <f>O1964&amp;#REF!&amp;P1964</f>
        <v>#REF!</v>
      </c>
    </row>
    <row r="1965" spans="15:17">
      <c r="O1965" s="32"/>
      <c r="Q1965" t="e">
        <f>O1965&amp;#REF!&amp;P1965</f>
        <v>#REF!</v>
      </c>
    </row>
    <row r="1966" spans="15:17">
      <c r="O1966" s="32"/>
      <c r="Q1966" t="e">
        <f>O1966&amp;#REF!&amp;P1966</f>
        <v>#REF!</v>
      </c>
    </row>
    <row r="1967" spans="15:17">
      <c r="O1967" s="32"/>
      <c r="Q1967" t="e">
        <f>O1967&amp;#REF!&amp;P1967</f>
        <v>#REF!</v>
      </c>
    </row>
    <row r="1968" spans="15:17">
      <c r="O1968" s="32"/>
      <c r="Q1968" t="e">
        <f>O1968&amp;#REF!&amp;P1968</f>
        <v>#REF!</v>
      </c>
    </row>
    <row r="1969" spans="15:17">
      <c r="O1969" s="32"/>
      <c r="Q1969" t="e">
        <f>O1969&amp;#REF!&amp;P1969</f>
        <v>#REF!</v>
      </c>
    </row>
    <row r="1970" spans="15:17">
      <c r="O1970" s="32"/>
      <c r="Q1970" t="e">
        <f>O1970&amp;#REF!&amp;P1970</f>
        <v>#REF!</v>
      </c>
    </row>
    <row r="1971" spans="15:17">
      <c r="O1971" s="32"/>
      <c r="Q1971" t="e">
        <f>O1971&amp;#REF!&amp;P1971</f>
        <v>#REF!</v>
      </c>
    </row>
    <row r="1972" spans="15:17">
      <c r="O1972" s="32"/>
      <c r="Q1972" t="e">
        <f>O1972&amp;#REF!&amp;P1972</f>
        <v>#REF!</v>
      </c>
    </row>
    <row r="1973" spans="15:17">
      <c r="O1973" s="32"/>
      <c r="P1973" t="s">
        <v>3983</v>
      </c>
      <c r="Q1973" t="e">
        <f>O1973&amp;#REF!&amp;P1973</f>
        <v>#REF!</v>
      </c>
    </row>
    <row r="1974" spans="15:17">
      <c r="O1974" s="32"/>
      <c r="Q1974" t="e">
        <f>O1974&amp;#REF!&amp;P1974</f>
        <v>#REF!</v>
      </c>
    </row>
    <row r="1975" spans="15:17">
      <c r="O1975" s="32"/>
      <c r="Q1975" t="e">
        <f>O1975&amp;#REF!&amp;P1975</f>
        <v>#REF!</v>
      </c>
    </row>
    <row r="1976" spans="15:17">
      <c r="O1976" s="32"/>
      <c r="Q1976" t="e">
        <f>O1976&amp;#REF!&amp;P1976</f>
        <v>#REF!</v>
      </c>
    </row>
    <row r="1977" spans="15:17">
      <c r="O1977" s="32"/>
      <c r="Q1977" t="e">
        <f>O1977&amp;#REF!&amp;P1977</f>
        <v>#REF!</v>
      </c>
    </row>
    <row r="1978" spans="15:17">
      <c r="O1978" s="32"/>
      <c r="Q1978" t="e">
        <f>O1978&amp;#REF!&amp;P1978</f>
        <v>#REF!</v>
      </c>
    </row>
    <row r="1979" spans="15:17">
      <c r="O1979" s="32"/>
      <c r="Q1979" t="e">
        <f>O1979&amp;#REF!&amp;P1979</f>
        <v>#REF!</v>
      </c>
    </row>
    <row r="1980" spans="15:17">
      <c r="O1980" s="32"/>
      <c r="Q1980" t="e">
        <f>O1980&amp;#REF!&amp;P1980</f>
        <v>#REF!</v>
      </c>
    </row>
    <row r="1981" spans="15:17">
      <c r="O1981" s="32"/>
      <c r="Q1981" t="e">
        <f>O1981&amp;#REF!&amp;P1981</f>
        <v>#REF!</v>
      </c>
    </row>
    <row r="1982" spans="15:17">
      <c r="O1982" s="32"/>
      <c r="Q1982" t="e">
        <f>O1982&amp;#REF!&amp;P1982</f>
        <v>#REF!</v>
      </c>
    </row>
    <row r="1983" spans="15:17">
      <c r="O1983" s="32"/>
      <c r="Q1983" t="e">
        <f>O1983&amp;#REF!&amp;P1983</f>
        <v>#REF!</v>
      </c>
    </row>
    <row r="1984" spans="15:17">
      <c r="O1984" s="32"/>
      <c r="Q1984" t="e">
        <f>O1984&amp;#REF!&amp;P1984</f>
        <v>#REF!</v>
      </c>
    </row>
    <row r="1985" spans="15:17">
      <c r="O1985" s="32"/>
      <c r="Q1985" t="e">
        <f>O1985&amp;#REF!&amp;P1985</f>
        <v>#REF!</v>
      </c>
    </row>
    <row r="1986" spans="15:17">
      <c r="O1986" s="32"/>
      <c r="Q1986" t="e">
        <f>O1986&amp;#REF!&amp;P1986</f>
        <v>#REF!</v>
      </c>
    </row>
    <row r="1987" spans="15:17">
      <c r="O1987" s="32"/>
      <c r="Q1987" t="e">
        <f>O1987&amp;#REF!&amp;P1987</f>
        <v>#REF!</v>
      </c>
    </row>
    <row r="1988" spans="15:17">
      <c r="O1988" s="32"/>
      <c r="Q1988" t="e">
        <f>O1988&amp;#REF!&amp;P1988</f>
        <v>#REF!</v>
      </c>
    </row>
    <row r="1989" spans="15:17">
      <c r="O1989" s="32"/>
      <c r="Q1989" t="e">
        <f>O1989&amp;#REF!&amp;P1989</f>
        <v>#REF!</v>
      </c>
    </row>
    <row r="1990" spans="15:17">
      <c r="O1990" s="32"/>
      <c r="Q1990" t="e">
        <f>O1990&amp;#REF!&amp;P1990</f>
        <v>#REF!</v>
      </c>
    </row>
    <row r="1991" spans="15:17">
      <c r="O1991" s="32"/>
      <c r="Q1991" t="e">
        <f>O1991&amp;#REF!&amp;P1991</f>
        <v>#REF!</v>
      </c>
    </row>
    <row r="1992" spans="15:17">
      <c r="O1992" s="32"/>
      <c r="Q1992" t="e">
        <f>O1992&amp;#REF!&amp;P1992</f>
        <v>#REF!</v>
      </c>
    </row>
    <row r="1993" spans="15:17">
      <c r="O1993" s="32"/>
      <c r="Q1993" t="e">
        <f>O1993&amp;#REF!&amp;P1993</f>
        <v>#REF!</v>
      </c>
    </row>
    <row r="1994" spans="15:17">
      <c r="O1994" s="32"/>
      <c r="Q1994" t="e">
        <f>O1994&amp;#REF!&amp;P1994</f>
        <v>#REF!</v>
      </c>
    </row>
    <row r="1995" spans="15:17">
      <c r="O1995" s="32"/>
      <c r="Q1995" t="e">
        <f>O1995&amp;#REF!&amp;P1995</f>
        <v>#REF!</v>
      </c>
    </row>
    <row r="1996" spans="15:17">
      <c r="O1996" s="32"/>
      <c r="Q1996" t="e">
        <f>O1996&amp;#REF!&amp;P1996</f>
        <v>#REF!</v>
      </c>
    </row>
    <row r="1997" spans="15:17">
      <c r="O1997" s="32"/>
      <c r="Q1997" t="e">
        <f>O1997&amp;#REF!&amp;P1997</f>
        <v>#REF!</v>
      </c>
    </row>
    <row r="1998" spans="15:17">
      <c r="O1998" s="32"/>
      <c r="Q1998" t="e">
        <f>O1998&amp;#REF!&amp;P1998</f>
        <v>#REF!</v>
      </c>
    </row>
    <row r="1999" spans="15:17">
      <c r="O1999" s="32"/>
      <c r="Q1999" t="e">
        <f>O1999&amp;#REF!&amp;P1999</f>
        <v>#REF!</v>
      </c>
    </row>
    <row r="2000" spans="15:17">
      <c r="O2000" s="32"/>
      <c r="Q2000" t="e">
        <f>O2000&amp;#REF!&amp;P2000</f>
        <v>#REF!</v>
      </c>
    </row>
    <row r="2001" spans="15:17">
      <c r="O2001" s="32"/>
      <c r="Q2001" t="e">
        <f>O2001&amp;#REF!&amp;P2001</f>
        <v>#REF!</v>
      </c>
    </row>
    <row r="2002" spans="15:17">
      <c r="O2002" s="32"/>
      <c r="Q2002" t="e">
        <f>O2002&amp;#REF!&amp;P2002</f>
        <v>#REF!</v>
      </c>
    </row>
    <row r="2003" spans="15:17">
      <c r="O2003" s="32"/>
      <c r="Q2003" t="e">
        <f>O2003&amp;#REF!&amp;P2003</f>
        <v>#REF!</v>
      </c>
    </row>
    <row r="2004" spans="15:17">
      <c r="O2004" s="32"/>
      <c r="Q2004" t="e">
        <f>O2004&amp;#REF!&amp;P2004</f>
        <v>#REF!</v>
      </c>
    </row>
    <row r="2005" spans="15:17">
      <c r="O2005" s="32"/>
      <c r="Q2005" t="e">
        <f>O2005&amp;#REF!&amp;P2005</f>
        <v>#REF!</v>
      </c>
    </row>
    <row r="2006" spans="15:17">
      <c r="O2006" s="32"/>
      <c r="Q2006" t="e">
        <f>O2006&amp;#REF!&amp;P2006</f>
        <v>#REF!</v>
      </c>
    </row>
    <row r="2007" spans="15:17">
      <c r="O2007" s="32"/>
      <c r="Q2007" t="e">
        <f>O2007&amp;#REF!&amp;P2007</f>
        <v>#REF!</v>
      </c>
    </row>
    <row r="2008" spans="15:17">
      <c r="O2008" s="32"/>
      <c r="Q2008" t="e">
        <f>O2008&amp;#REF!&amp;P2008</f>
        <v>#REF!</v>
      </c>
    </row>
    <row r="2009" spans="15:17">
      <c r="O2009" s="32"/>
      <c r="Q2009" t="e">
        <f>O2009&amp;#REF!&amp;P2009</f>
        <v>#REF!</v>
      </c>
    </row>
    <row r="2010" spans="15:17">
      <c r="O2010" s="32"/>
      <c r="Q2010" t="e">
        <f>O2010&amp;#REF!&amp;P2010</f>
        <v>#REF!</v>
      </c>
    </row>
    <row r="2011" spans="15:17">
      <c r="O2011" s="32"/>
      <c r="Q2011" t="e">
        <f>O2011&amp;#REF!&amp;P2011</f>
        <v>#REF!</v>
      </c>
    </row>
    <row r="2012" spans="15:17">
      <c r="O2012" s="32"/>
      <c r="Q2012" t="e">
        <f>O2012&amp;#REF!&amp;P2012</f>
        <v>#REF!</v>
      </c>
    </row>
    <row r="2013" spans="15:17">
      <c r="O2013" s="32"/>
      <c r="Q2013" t="e">
        <f>O2013&amp;#REF!&amp;P2013</f>
        <v>#REF!</v>
      </c>
    </row>
    <row r="2014" spans="15:17">
      <c r="O2014" s="32"/>
      <c r="Q2014" t="e">
        <f>O2014&amp;#REF!&amp;P2014</f>
        <v>#REF!</v>
      </c>
    </row>
    <row r="2015" spans="15:17">
      <c r="O2015" s="32"/>
      <c r="Q2015" t="e">
        <f>O2015&amp;#REF!&amp;P2015</f>
        <v>#REF!</v>
      </c>
    </row>
    <row r="2016" spans="15:17">
      <c r="O2016" s="32"/>
      <c r="Q2016" t="e">
        <f>O2016&amp;#REF!&amp;P2016</f>
        <v>#REF!</v>
      </c>
    </row>
    <row r="2017" spans="15:17">
      <c r="O2017" s="32"/>
      <c r="Q2017" t="e">
        <f>O2017&amp;#REF!&amp;P2017</f>
        <v>#REF!</v>
      </c>
    </row>
    <row r="2018" spans="15:17">
      <c r="O2018" s="32"/>
      <c r="Q2018" t="e">
        <f>O2018&amp;#REF!&amp;P2018</f>
        <v>#REF!</v>
      </c>
    </row>
    <row r="2019" spans="15:17">
      <c r="O2019" s="32"/>
      <c r="Q2019" t="e">
        <f>O2019&amp;#REF!&amp;P2019</f>
        <v>#REF!</v>
      </c>
    </row>
    <row r="2020" spans="15:17">
      <c r="O2020" s="32"/>
      <c r="Q2020" t="e">
        <f>O2020&amp;#REF!&amp;P2020</f>
        <v>#REF!</v>
      </c>
    </row>
    <row r="2021" spans="15:17">
      <c r="O2021" s="32"/>
      <c r="Q2021" t="e">
        <f>O2021&amp;#REF!&amp;P2021</f>
        <v>#REF!</v>
      </c>
    </row>
    <row r="2022" spans="15:17">
      <c r="O2022" s="32"/>
      <c r="Q2022" t="e">
        <f>O2022&amp;#REF!&amp;P2022</f>
        <v>#REF!</v>
      </c>
    </row>
    <row r="2023" spans="15:17">
      <c r="O2023" s="32"/>
      <c r="Q2023" t="e">
        <f>O2023&amp;#REF!&amp;P2023</f>
        <v>#REF!</v>
      </c>
    </row>
    <row r="2024" spans="15:17">
      <c r="O2024" s="32"/>
      <c r="Q2024" t="e">
        <f>O2024&amp;#REF!&amp;P2024</f>
        <v>#REF!</v>
      </c>
    </row>
    <row r="2025" spans="15:17">
      <c r="O2025" s="32"/>
      <c r="Q2025" t="e">
        <f>O2025&amp;#REF!&amp;P2025</f>
        <v>#REF!</v>
      </c>
    </row>
    <row r="2026" spans="15:17">
      <c r="O2026" s="32"/>
      <c r="Q2026" t="e">
        <f>O2026&amp;#REF!&amp;P2026</f>
        <v>#REF!</v>
      </c>
    </row>
    <row r="2027" spans="15:17">
      <c r="O2027" s="32"/>
      <c r="Q2027" t="e">
        <f>O2027&amp;#REF!&amp;P2027</f>
        <v>#REF!</v>
      </c>
    </row>
    <row r="2028" spans="15:17">
      <c r="O2028" s="32"/>
      <c r="Q2028" t="e">
        <f>O2028&amp;#REF!&amp;P2028</f>
        <v>#REF!</v>
      </c>
    </row>
    <row r="2029" spans="15:17">
      <c r="O2029" s="32"/>
      <c r="Q2029" t="e">
        <f>O2029&amp;#REF!&amp;P2029</f>
        <v>#REF!</v>
      </c>
    </row>
    <row r="2030" spans="15:17">
      <c r="O2030" s="32"/>
      <c r="Q2030" t="e">
        <f>O2030&amp;#REF!&amp;P2030</f>
        <v>#REF!</v>
      </c>
    </row>
    <row r="2031" spans="15:17">
      <c r="O2031" s="32"/>
      <c r="Q2031" t="e">
        <f>O2031&amp;#REF!&amp;P2031</f>
        <v>#REF!</v>
      </c>
    </row>
    <row r="2032" spans="15:17">
      <c r="O2032" s="32"/>
      <c r="Q2032" t="e">
        <f>O2032&amp;#REF!&amp;P2032</f>
        <v>#REF!</v>
      </c>
    </row>
    <row r="2033" spans="15:17">
      <c r="O2033" s="32"/>
      <c r="Q2033" t="e">
        <f>O2033&amp;#REF!&amp;P2033</f>
        <v>#REF!</v>
      </c>
    </row>
    <row r="2034" spans="15:17">
      <c r="O2034" s="32"/>
      <c r="Q2034" t="e">
        <f>O2034&amp;#REF!&amp;P2034</f>
        <v>#REF!</v>
      </c>
    </row>
    <row r="2035" spans="15:17">
      <c r="O2035" s="32"/>
      <c r="Q2035" t="e">
        <f>O2035&amp;#REF!&amp;P2035</f>
        <v>#REF!</v>
      </c>
    </row>
    <row r="2036" spans="15:17">
      <c r="O2036" s="32"/>
      <c r="Q2036" t="e">
        <f>O2036&amp;#REF!&amp;P2036</f>
        <v>#REF!</v>
      </c>
    </row>
    <row r="2037" spans="15:17">
      <c r="O2037" s="32"/>
      <c r="Q2037" t="e">
        <f>O2037&amp;#REF!&amp;P2037</f>
        <v>#REF!</v>
      </c>
    </row>
    <row r="2038" spans="15:17">
      <c r="O2038" s="32"/>
      <c r="Q2038" t="e">
        <f>O2038&amp;#REF!&amp;P2038</f>
        <v>#REF!</v>
      </c>
    </row>
    <row r="2039" spans="15:17">
      <c r="O2039" s="32"/>
      <c r="Q2039" t="e">
        <f>O2039&amp;#REF!&amp;P2039</f>
        <v>#REF!</v>
      </c>
    </row>
    <row r="2040" spans="15:17">
      <c r="O2040" s="32"/>
      <c r="Q2040" t="e">
        <f>O2040&amp;#REF!&amp;P2040</f>
        <v>#REF!</v>
      </c>
    </row>
    <row r="2041" spans="15:17">
      <c r="O2041" s="32"/>
      <c r="Q2041" t="e">
        <f>O2041&amp;#REF!&amp;P2041</f>
        <v>#REF!</v>
      </c>
    </row>
    <row r="2042" spans="15:17">
      <c r="O2042" s="32"/>
      <c r="Q2042" t="e">
        <f>O2042&amp;#REF!&amp;P2042</f>
        <v>#REF!</v>
      </c>
    </row>
    <row r="2043" spans="15:17">
      <c r="O2043" s="32"/>
      <c r="Q2043" t="e">
        <f>O2043&amp;#REF!&amp;P2043</f>
        <v>#REF!</v>
      </c>
    </row>
    <row r="2044" spans="15:17">
      <c r="O2044" s="32"/>
      <c r="Q2044" t="e">
        <f>O2044&amp;#REF!&amp;P2044</f>
        <v>#REF!</v>
      </c>
    </row>
    <row r="2045" spans="15:17">
      <c r="O2045" s="32"/>
      <c r="Q2045" t="e">
        <f>O2045&amp;#REF!&amp;P2045</f>
        <v>#REF!</v>
      </c>
    </row>
    <row r="2046" spans="15:17">
      <c r="O2046" s="32"/>
      <c r="Q2046" t="e">
        <f>O2046&amp;#REF!&amp;P2046</f>
        <v>#REF!</v>
      </c>
    </row>
    <row r="2047" spans="15:17">
      <c r="O2047" s="32"/>
      <c r="Q2047" t="e">
        <f>O2047&amp;#REF!&amp;P2047</f>
        <v>#REF!</v>
      </c>
    </row>
    <row r="2048" spans="15:17">
      <c r="O2048" s="32"/>
      <c r="Q2048" t="e">
        <f>O2048&amp;#REF!&amp;P2048</f>
        <v>#REF!</v>
      </c>
    </row>
    <row r="2049" spans="15:17">
      <c r="O2049" s="32"/>
      <c r="Q2049" t="e">
        <f>O2049&amp;#REF!&amp;P2049</f>
        <v>#REF!</v>
      </c>
    </row>
    <row r="2050" spans="15:17">
      <c r="O2050" s="32"/>
      <c r="Q2050" t="e">
        <f>O2050&amp;#REF!&amp;P2050</f>
        <v>#REF!</v>
      </c>
    </row>
    <row r="2051" spans="15:17">
      <c r="O2051" s="32"/>
      <c r="Q2051" t="e">
        <f>O2051&amp;#REF!&amp;P2051</f>
        <v>#REF!</v>
      </c>
    </row>
    <row r="2052" spans="15:17">
      <c r="O2052" s="32"/>
      <c r="Q2052" t="e">
        <f>O2052&amp;#REF!&amp;P2052</f>
        <v>#REF!</v>
      </c>
    </row>
    <row r="2053" spans="15:17">
      <c r="O2053" s="32"/>
      <c r="Q2053" t="e">
        <f>O2053&amp;#REF!&amp;P2053</f>
        <v>#REF!</v>
      </c>
    </row>
    <row r="2054" spans="15:17">
      <c r="O2054" s="32"/>
      <c r="Q2054" t="e">
        <f>O2054&amp;#REF!&amp;P2054</f>
        <v>#REF!</v>
      </c>
    </row>
    <row r="2055" spans="15:17">
      <c r="O2055" s="32"/>
      <c r="Q2055" t="e">
        <f>O2055&amp;#REF!&amp;P2055</f>
        <v>#REF!</v>
      </c>
    </row>
    <row r="2056" spans="15:17">
      <c r="O2056" s="32"/>
      <c r="Q2056" t="e">
        <f>O2056&amp;#REF!&amp;P2056</f>
        <v>#REF!</v>
      </c>
    </row>
    <row r="2057" spans="15:17">
      <c r="O2057" s="32"/>
      <c r="Q2057" t="e">
        <f>O2057&amp;#REF!&amp;P2057</f>
        <v>#REF!</v>
      </c>
    </row>
    <row r="2058" spans="15:17">
      <c r="O2058" s="32"/>
      <c r="Q2058" t="e">
        <f>O2058&amp;#REF!&amp;P2058</f>
        <v>#REF!</v>
      </c>
    </row>
    <row r="2059" spans="15:17">
      <c r="O2059" s="32"/>
      <c r="Q2059" t="e">
        <f>O2059&amp;#REF!&amp;P2059</f>
        <v>#REF!</v>
      </c>
    </row>
    <row r="2060" spans="15:17">
      <c r="O2060" s="32"/>
      <c r="Q2060" t="e">
        <f>O2060&amp;#REF!&amp;P2060</f>
        <v>#REF!</v>
      </c>
    </row>
    <row r="2061" spans="15:17">
      <c r="O2061" s="32"/>
      <c r="Q2061" t="e">
        <f>O2061&amp;#REF!&amp;P2061</f>
        <v>#REF!</v>
      </c>
    </row>
    <row r="2062" spans="15:17">
      <c r="O2062" s="32"/>
      <c r="Q2062" t="e">
        <f>O2062&amp;#REF!&amp;P2062</f>
        <v>#REF!</v>
      </c>
    </row>
    <row r="2063" spans="15:17">
      <c r="O2063" s="32"/>
      <c r="Q2063" t="e">
        <f>O2063&amp;#REF!&amp;P2063</f>
        <v>#REF!</v>
      </c>
    </row>
    <row r="2064" spans="15:17">
      <c r="O2064" s="32"/>
      <c r="Q2064" t="e">
        <f>O2064&amp;#REF!&amp;P2064</f>
        <v>#REF!</v>
      </c>
    </row>
    <row r="2065" spans="15:17">
      <c r="O2065" s="32"/>
      <c r="Q2065" t="e">
        <f>O2065&amp;#REF!&amp;P2065</f>
        <v>#REF!</v>
      </c>
    </row>
    <row r="2066" spans="15:17">
      <c r="O2066" s="32"/>
      <c r="Q2066" t="e">
        <f>O2066&amp;#REF!&amp;P2066</f>
        <v>#REF!</v>
      </c>
    </row>
    <row r="2067" spans="15:17">
      <c r="O2067" s="32"/>
      <c r="Q2067" t="e">
        <f>O2067&amp;#REF!&amp;P2067</f>
        <v>#REF!</v>
      </c>
    </row>
    <row r="2068" spans="15:17">
      <c r="O2068" s="32"/>
      <c r="Q2068" t="e">
        <f>O2068&amp;#REF!&amp;P2068</f>
        <v>#REF!</v>
      </c>
    </row>
    <row r="2069" spans="15:17">
      <c r="O2069" s="32"/>
      <c r="Q2069" t="e">
        <f>O2069&amp;#REF!&amp;P2069</f>
        <v>#REF!</v>
      </c>
    </row>
    <row r="2070" spans="15:17">
      <c r="O2070" s="32"/>
      <c r="Q2070" t="e">
        <f>O2070&amp;#REF!&amp;P2070</f>
        <v>#REF!</v>
      </c>
    </row>
    <row r="2071" spans="15:17">
      <c r="O2071" s="32"/>
      <c r="Q2071" t="e">
        <f>O2071&amp;#REF!&amp;P2071</f>
        <v>#REF!</v>
      </c>
    </row>
    <row r="2072" spans="15:17">
      <c r="O2072" s="32"/>
      <c r="Q2072" t="e">
        <f>O2072&amp;#REF!&amp;P2072</f>
        <v>#REF!</v>
      </c>
    </row>
    <row r="2073" spans="15:17">
      <c r="O2073" s="32"/>
      <c r="Q2073" t="e">
        <f>O2073&amp;#REF!&amp;P2073</f>
        <v>#REF!</v>
      </c>
    </row>
    <row r="2074" spans="15:17">
      <c r="O2074" s="32"/>
      <c r="Q2074" t="e">
        <f>O2074&amp;#REF!&amp;P2074</f>
        <v>#REF!</v>
      </c>
    </row>
    <row r="2075" spans="15:17">
      <c r="O2075" s="32"/>
      <c r="Q2075" t="e">
        <f>O2075&amp;#REF!&amp;P2075</f>
        <v>#REF!</v>
      </c>
    </row>
    <row r="2076" spans="15:17">
      <c r="O2076" s="32"/>
      <c r="Q2076" t="e">
        <f>O2076&amp;#REF!&amp;P2076</f>
        <v>#REF!</v>
      </c>
    </row>
    <row r="2077" spans="15:17">
      <c r="O2077" s="32"/>
      <c r="Q2077" t="e">
        <f>O2077&amp;#REF!&amp;P2077</f>
        <v>#REF!</v>
      </c>
    </row>
    <row r="2078" spans="15:17">
      <c r="O2078" s="32"/>
      <c r="Q2078" t="e">
        <f>O2078&amp;#REF!&amp;P2078</f>
        <v>#REF!</v>
      </c>
    </row>
    <row r="2079" spans="15:17">
      <c r="O2079" s="32"/>
      <c r="Q2079" t="e">
        <f>O2079&amp;#REF!&amp;P2079</f>
        <v>#REF!</v>
      </c>
    </row>
    <row r="2080" spans="15:17">
      <c r="O2080" s="32"/>
      <c r="Q2080" t="e">
        <f>O2080&amp;#REF!&amp;P2080</f>
        <v>#REF!</v>
      </c>
    </row>
    <row r="2081" spans="15:17">
      <c r="O2081" s="32"/>
      <c r="Q2081" t="e">
        <f>O2081&amp;#REF!&amp;P2081</f>
        <v>#REF!</v>
      </c>
    </row>
    <row r="2082" spans="15:17">
      <c r="O2082" s="32"/>
      <c r="Q2082" t="e">
        <f>O2082&amp;#REF!&amp;P2082</f>
        <v>#REF!</v>
      </c>
    </row>
    <row r="2083" spans="15:17">
      <c r="O2083" s="32"/>
      <c r="Q2083" t="e">
        <f>O2083&amp;#REF!&amp;P2083</f>
        <v>#REF!</v>
      </c>
    </row>
    <row r="2084" spans="15:17">
      <c r="O2084" s="32"/>
      <c r="Q2084" t="e">
        <f>O2084&amp;#REF!&amp;P2084</f>
        <v>#REF!</v>
      </c>
    </row>
    <row r="2085" spans="15:17">
      <c r="O2085" s="32"/>
      <c r="Q2085" t="e">
        <f>O2085&amp;#REF!&amp;P2085</f>
        <v>#REF!</v>
      </c>
    </row>
    <row r="2086" spans="15:17">
      <c r="O2086" s="32"/>
      <c r="Q2086" t="e">
        <f>O2086&amp;#REF!&amp;P2086</f>
        <v>#REF!</v>
      </c>
    </row>
    <row r="2087" spans="15:17">
      <c r="O2087" s="32"/>
      <c r="Q2087" t="e">
        <f>O2087&amp;#REF!&amp;P2087</f>
        <v>#REF!</v>
      </c>
    </row>
    <row r="2088" spans="15:17">
      <c r="O2088" s="32"/>
      <c r="Q2088" t="e">
        <f>O2088&amp;#REF!&amp;P2088</f>
        <v>#REF!</v>
      </c>
    </row>
    <row r="2089" spans="15:17">
      <c r="O2089" s="32"/>
      <c r="Q2089" t="e">
        <f>O2089&amp;#REF!&amp;P2089</f>
        <v>#REF!</v>
      </c>
    </row>
    <row r="2090" spans="15:17">
      <c r="O2090" s="32"/>
      <c r="Q2090" t="e">
        <f>O2090&amp;#REF!&amp;P2090</f>
        <v>#REF!</v>
      </c>
    </row>
    <row r="2091" spans="15:17">
      <c r="O2091" s="32"/>
      <c r="Q2091" t="e">
        <f>O2091&amp;#REF!&amp;P2091</f>
        <v>#REF!</v>
      </c>
    </row>
    <row r="2092" spans="15:17">
      <c r="O2092" s="32"/>
      <c r="Q2092" t="e">
        <f>O2092&amp;#REF!&amp;P2092</f>
        <v>#REF!</v>
      </c>
    </row>
    <row r="2093" spans="15:17">
      <c r="O2093" s="32"/>
      <c r="Q2093" t="e">
        <f>O2093&amp;#REF!&amp;P2093</f>
        <v>#REF!</v>
      </c>
    </row>
    <row r="2094" spans="15:17">
      <c r="O2094" s="32"/>
      <c r="Q2094" t="e">
        <f>O2094&amp;#REF!&amp;P2094</f>
        <v>#REF!</v>
      </c>
    </row>
    <row r="2095" spans="15:17">
      <c r="O2095" s="32"/>
      <c r="Q2095" t="e">
        <f>O2095&amp;#REF!&amp;P2095</f>
        <v>#REF!</v>
      </c>
    </row>
    <row r="2096" spans="15:17">
      <c r="O2096" s="32"/>
      <c r="Q2096" t="e">
        <f>O2096&amp;#REF!&amp;P2096</f>
        <v>#REF!</v>
      </c>
    </row>
    <row r="2097" spans="15:17">
      <c r="O2097" s="32"/>
      <c r="Q2097" t="e">
        <f>O2097&amp;#REF!&amp;P2097</f>
        <v>#REF!</v>
      </c>
    </row>
    <row r="2098" spans="15:17">
      <c r="O2098" s="32"/>
      <c r="Q2098" t="e">
        <f>O2098&amp;#REF!&amp;P2098</f>
        <v>#REF!</v>
      </c>
    </row>
    <row r="2099" spans="15:17">
      <c r="O2099" s="32"/>
      <c r="Q2099" t="e">
        <f>O2099&amp;#REF!&amp;P2099</f>
        <v>#REF!</v>
      </c>
    </row>
    <row r="2100" spans="15:17">
      <c r="O2100" s="32"/>
      <c r="Q2100" t="e">
        <f>O2100&amp;#REF!&amp;P2100</f>
        <v>#REF!</v>
      </c>
    </row>
    <row r="2101" spans="15:17">
      <c r="O2101" s="32"/>
      <c r="Q2101" t="e">
        <f>O2101&amp;#REF!&amp;P2101</f>
        <v>#REF!</v>
      </c>
    </row>
    <row r="2102" spans="15:17">
      <c r="O2102" s="32"/>
      <c r="Q2102" t="e">
        <f>O2102&amp;#REF!&amp;P2102</f>
        <v>#REF!</v>
      </c>
    </row>
    <row r="2103" spans="15:17">
      <c r="O2103" s="32"/>
      <c r="Q2103" t="e">
        <f>O2103&amp;#REF!&amp;P2103</f>
        <v>#REF!</v>
      </c>
    </row>
    <row r="2104" spans="15:17">
      <c r="O2104" s="32"/>
      <c r="Q2104" t="e">
        <f>O2104&amp;#REF!&amp;P2104</f>
        <v>#REF!</v>
      </c>
    </row>
    <row r="2105" spans="15:17">
      <c r="O2105" s="32"/>
      <c r="Q2105" t="e">
        <f>O2105&amp;#REF!&amp;P2105</f>
        <v>#REF!</v>
      </c>
    </row>
    <row r="2106" spans="15:17">
      <c r="O2106" s="32"/>
      <c r="Q2106" t="e">
        <f>O2106&amp;#REF!&amp;P2106</f>
        <v>#REF!</v>
      </c>
    </row>
    <row r="2107" spans="15:17">
      <c r="O2107" s="32"/>
      <c r="Q2107" t="e">
        <f>O2107&amp;#REF!&amp;P2107</f>
        <v>#REF!</v>
      </c>
    </row>
    <row r="2108" spans="15:17">
      <c r="O2108" s="32"/>
      <c r="Q2108" t="e">
        <f>O2108&amp;#REF!&amp;P2108</f>
        <v>#REF!</v>
      </c>
    </row>
    <row r="2109" spans="15:17">
      <c r="O2109" s="32"/>
      <c r="Q2109" t="e">
        <f>O2109&amp;#REF!&amp;P2109</f>
        <v>#REF!</v>
      </c>
    </row>
    <row r="2110" spans="15:17">
      <c r="O2110" s="32"/>
      <c r="Q2110" t="e">
        <f>O2110&amp;#REF!&amp;P2110</f>
        <v>#REF!</v>
      </c>
    </row>
    <row r="2111" spans="15:17">
      <c r="O2111" s="32"/>
      <c r="Q2111" t="e">
        <f>O2111&amp;#REF!&amp;P2111</f>
        <v>#REF!</v>
      </c>
    </row>
    <row r="2112" spans="15:17">
      <c r="O2112" s="32"/>
      <c r="Q2112" t="e">
        <f>O2112&amp;#REF!&amp;P2112</f>
        <v>#REF!</v>
      </c>
    </row>
    <row r="2113" spans="15:17">
      <c r="O2113" s="32"/>
      <c r="Q2113" t="e">
        <f>O2113&amp;#REF!&amp;P2113</f>
        <v>#REF!</v>
      </c>
    </row>
    <row r="2114" spans="15:17">
      <c r="O2114" s="32"/>
      <c r="Q2114" t="e">
        <f>O2114&amp;#REF!&amp;P2114</f>
        <v>#REF!</v>
      </c>
    </row>
    <row r="2115" spans="15:17">
      <c r="O2115" s="32"/>
      <c r="Q2115" t="e">
        <f>O2115&amp;#REF!&amp;P2115</f>
        <v>#REF!</v>
      </c>
    </row>
    <row r="2116" spans="15:17">
      <c r="O2116" s="32"/>
      <c r="Q2116" t="e">
        <f>O2116&amp;#REF!&amp;P2116</f>
        <v>#REF!</v>
      </c>
    </row>
    <row r="2117" spans="15:17">
      <c r="O2117" s="32"/>
      <c r="Q2117" t="e">
        <f>O2117&amp;#REF!&amp;P2117</f>
        <v>#REF!</v>
      </c>
    </row>
    <row r="2118" spans="15:17">
      <c r="O2118" s="32"/>
      <c r="Q2118" t="e">
        <f>O2118&amp;#REF!&amp;P2118</f>
        <v>#REF!</v>
      </c>
    </row>
    <row r="2119" spans="15:17">
      <c r="O2119" s="32"/>
      <c r="Q2119" t="e">
        <f>O2119&amp;#REF!&amp;P2119</f>
        <v>#REF!</v>
      </c>
    </row>
    <row r="2120" spans="15:17">
      <c r="O2120" s="32"/>
      <c r="Q2120" t="e">
        <f>O2120&amp;#REF!&amp;P2120</f>
        <v>#REF!</v>
      </c>
    </row>
    <row r="2121" spans="15:17">
      <c r="O2121" s="32"/>
      <c r="Q2121" t="e">
        <f>O2121&amp;#REF!&amp;P2121</f>
        <v>#REF!</v>
      </c>
    </row>
    <row r="2122" spans="15:17">
      <c r="O2122" s="32"/>
      <c r="Q2122" t="e">
        <f>O2122&amp;#REF!&amp;P2122</f>
        <v>#REF!</v>
      </c>
    </row>
    <row r="2123" spans="15:17">
      <c r="O2123" s="32"/>
      <c r="Q2123" t="e">
        <f>O2123&amp;#REF!&amp;P2123</f>
        <v>#REF!</v>
      </c>
    </row>
    <row r="2124" spans="15:17">
      <c r="O2124" s="32"/>
      <c r="Q2124" t="e">
        <f>O2124&amp;#REF!&amp;P2124</f>
        <v>#REF!</v>
      </c>
    </row>
    <row r="2125" spans="15:17">
      <c r="O2125" s="32"/>
      <c r="Q2125" t="e">
        <f>O2125&amp;#REF!&amp;P2125</f>
        <v>#REF!</v>
      </c>
    </row>
    <row r="2126" spans="15:17">
      <c r="O2126" s="32"/>
      <c r="Q2126" t="e">
        <f>O2126&amp;#REF!&amp;P2126</f>
        <v>#REF!</v>
      </c>
    </row>
    <row r="2127" spans="15:17">
      <c r="O2127" s="32"/>
      <c r="Q2127" t="e">
        <f>O2127&amp;#REF!&amp;P2127</f>
        <v>#REF!</v>
      </c>
    </row>
    <row r="2128" spans="15:17">
      <c r="O2128" s="32"/>
      <c r="Q2128" t="e">
        <f>O2128&amp;#REF!&amp;P2128</f>
        <v>#REF!</v>
      </c>
    </row>
    <row r="2129" spans="15:17">
      <c r="O2129" s="32"/>
      <c r="Q2129" t="e">
        <f>O2129&amp;#REF!&amp;P2129</f>
        <v>#REF!</v>
      </c>
    </row>
    <row r="2130" spans="15:17">
      <c r="O2130" s="32"/>
      <c r="Q2130" t="e">
        <f>O2130&amp;#REF!&amp;P2130</f>
        <v>#REF!</v>
      </c>
    </row>
    <row r="2131" spans="15:17">
      <c r="O2131" s="32"/>
      <c r="Q2131" t="e">
        <f>O2131&amp;#REF!&amp;P2131</f>
        <v>#REF!</v>
      </c>
    </row>
    <row r="2132" spans="15:17">
      <c r="O2132" s="32"/>
      <c r="Q2132" t="e">
        <f>O2132&amp;#REF!&amp;P2132</f>
        <v>#REF!</v>
      </c>
    </row>
    <row r="2133" spans="15:17">
      <c r="O2133" s="32"/>
      <c r="Q2133" t="e">
        <f>O2133&amp;#REF!&amp;P2133</f>
        <v>#REF!</v>
      </c>
    </row>
    <row r="2134" spans="15:17">
      <c r="O2134" s="32"/>
      <c r="Q2134" t="e">
        <f>O2134&amp;#REF!&amp;P2134</f>
        <v>#REF!</v>
      </c>
    </row>
    <row r="2135" spans="15:17">
      <c r="O2135" s="32"/>
      <c r="Q2135" t="e">
        <f>O2135&amp;#REF!&amp;P2135</f>
        <v>#REF!</v>
      </c>
    </row>
    <row r="2136" spans="15:17">
      <c r="O2136" s="32"/>
      <c r="Q2136" t="e">
        <f>O2136&amp;#REF!&amp;P2136</f>
        <v>#REF!</v>
      </c>
    </row>
    <row r="2137" spans="15:17">
      <c r="O2137" s="32"/>
      <c r="P2137" t="s">
        <v>3997</v>
      </c>
      <c r="Q2137" t="e">
        <f>O2137&amp;#REF!&amp;P2137</f>
        <v>#REF!</v>
      </c>
    </row>
    <row r="2138" spans="15:17">
      <c r="O2138" s="32"/>
      <c r="Q2138" t="e">
        <f>O2138&amp;#REF!&amp;P2138</f>
        <v>#REF!</v>
      </c>
    </row>
    <row r="2139" spans="15:17">
      <c r="O2139" s="32"/>
      <c r="Q2139" t="e">
        <f>O2139&amp;#REF!&amp;P2139</f>
        <v>#REF!</v>
      </c>
    </row>
    <row r="2140" spans="15:17">
      <c r="O2140" s="32"/>
      <c r="Q2140" t="e">
        <f>O2140&amp;#REF!&amp;P2140</f>
        <v>#REF!</v>
      </c>
    </row>
    <row r="2141" spans="15:17">
      <c r="O2141" s="32"/>
      <c r="Q2141" t="e">
        <f>O2141&amp;#REF!&amp;P2141</f>
        <v>#REF!</v>
      </c>
    </row>
    <row r="2142" spans="15:17">
      <c r="O2142" s="32"/>
      <c r="Q2142" t="e">
        <f>O2142&amp;#REF!&amp;P2142</f>
        <v>#REF!</v>
      </c>
    </row>
    <row r="2143" spans="15:17">
      <c r="O2143" s="32"/>
      <c r="Q2143" t="e">
        <f>O2143&amp;#REF!&amp;P2143</f>
        <v>#REF!</v>
      </c>
    </row>
    <row r="2144" spans="15:17">
      <c r="O2144" s="32"/>
      <c r="Q2144" t="e">
        <f>O2144&amp;#REF!&amp;P2144</f>
        <v>#REF!</v>
      </c>
    </row>
    <row r="2145" spans="15:17">
      <c r="O2145" s="32"/>
      <c r="Q2145" t="e">
        <f>O2145&amp;#REF!&amp;P2145</f>
        <v>#REF!</v>
      </c>
    </row>
    <row r="2146" spans="15:17">
      <c r="O2146" s="32"/>
      <c r="Q2146" t="e">
        <f>O2146&amp;#REF!&amp;P2146</f>
        <v>#REF!</v>
      </c>
    </row>
    <row r="2147" spans="15:17">
      <c r="O2147" s="32"/>
      <c r="Q2147" t="e">
        <f>O2147&amp;#REF!&amp;P2147</f>
        <v>#REF!</v>
      </c>
    </row>
    <row r="2148" spans="15:17">
      <c r="O2148" s="32"/>
      <c r="Q2148" t="e">
        <f>O2148&amp;#REF!&amp;P2148</f>
        <v>#REF!</v>
      </c>
    </row>
    <row r="2149" spans="15:17">
      <c r="O2149" s="32"/>
      <c r="Q2149" t="e">
        <f>O2149&amp;#REF!&amp;P2149</f>
        <v>#REF!</v>
      </c>
    </row>
    <row r="2150" spans="15:17">
      <c r="O2150" s="32"/>
      <c r="Q2150" t="e">
        <f>O2150&amp;#REF!&amp;P2150</f>
        <v>#REF!</v>
      </c>
    </row>
    <row r="2151" spans="15:17">
      <c r="O2151" s="32"/>
      <c r="Q2151" t="e">
        <f>O2151&amp;#REF!&amp;P2151</f>
        <v>#REF!</v>
      </c>
    </row>
    <row r="2152" spans="15:17">
      <c r="O2152" s="32"/>
      <c r="Q2152" t="e">
        <f>O2152&amp;#REF!&amp;P2152</f>
        <v>#REF!</v>
      </c>
    </row>
    <row r="2153" spans="15:17">
      <c r="O2153" s="32"/>
      <c r="Q2153" t="e">
        <f>O2153&amp;#REF!&amp;P2153</f>
        <v>#REF!</v>
      </c>
    </row>
    <row r="2154" spans="15:17">
      <c r="O2154" s="32"/>
      <c r="Q2154" t="e">
        <f>O2154&amp;#REF!&amp;P2154</f>
        <v>#REF!</v>
      </c>
    </row>
    <row r="2155" spans="15:17">
      <c r="O2155" s="32"/>
      <c r="Q2155" t="e">
        <f>O2155&amp;#REF!&amp;P2155</f>
        <v>#REF!</v>
      </c>
    </row>
    <row r="2156" spans="15:17">
      <c r="O2156" s="32"/>
      <c r="Q2156" t="e">
        <f>O2156&amp;#REF!&amp;P2156</f>
        <v>#REF!</v>
      </c>
    </row>
    <row r="2157" spans="15:17">
      <c r="O2157" s="32"/>
      <c r="Q2157" t="e">
        <f>O2157&amp;#REF!&amp;P2157</f>
        <v>#REF!</v>
      </c>
    </row>
    <row r="2158" spans="15:17">
      <c r="O2158" s="32"/>
      <c r="Q2158" t="e">
        <f>O2158&amp;#REF!&amp;P2158</f>
        <v>#REF!</v>
      </c>
    </row>
    <row r="2159" spans="15:17">
      <c r="O2159" s="32"/>
      <c r="Q2159" t="e">
        <f>O2159&amp;#REF!&amp;P2159</f>
        <v>#REF!</v>
      </c>
    </row>
    <row r="2160" spans="15:17">
      <c r="O2160" s="32"/>
      <c r="Q2160" t="e">
        <f>O2160&amp;#REF!&amp;P2160</f>
        <v>#REF!</v>
      </c>
    </row>
    <row r="2161" spans="15:17">
      <c r="O2161" s="32"/>
      <c r="Q2161" t="e">
        <f>O2161&amp;#REF!&amp;P2161</f>
        <v>#REF!</v>
      </c>
    </row>
    <row r="2162" spans="15:17">
      <c r="O2162" s="32"/>
      <c r="Q2162" t="e">
        <f>O2162&amp;#REF!&amp;P2162</f>
        <v>#REF!</v>
      </c>
    </row>
    <row r="2163" spans="15:17">
      <c r="O2163" s="32"/>
      <c r="Q2163" t="e">
        <f>O2163&amp;#REF!&amp;P2163</f>
        <v>#REF!</v>
      </c>
    </row>
    <row r="2164" spans="15:17">
      <c r="O2164" s="32"/>
      <c r="Q2164" t="e">
        <f>O2164&amp;#REF!&amp;P2164</f>
        <v>#REF!</v>
      </c>
    </row>
    <row r="2165" spans="15:17">
      <c r="O2165" s="32"/>
      <c r="Q2165" t="e">
        <f>O2165&amp;#REF!&amp;P2165</f>
        <v>#REF!</v>
      </c>
    </row>
    <row r="2166" spans="15:17">
      <c r="O2166" s="32"/>
      <c r="Q2166" t="e">
        <f>O2166&amp;#REF!&amp;P2166</f>
        <v>#REF!</v>
      </c>
    </row>
    <row r="2167" spans="15:17">
      <c r="O2167" s="32"/>
      <c r="Q2167" t="e">
        <f>O2167&amp;#REF!&amp;P2167</f>
        <v>#REF!</v>
      </c>
    </row>
    <row r="2168" spans="15:17">
      <c r="O2168" s="32"/>
      <c r="Q2168" t="e">
        <f>O2168&amp;#REF!&amp;P2168</f>
        <v>#REF!</v>
      </c>
    </row>
    <row r="2169" spans="15:17">
      <c r="O2169" s="32"/>
      <c r="Q2169" t="e">
        <f>O2169&amp;#REF!&amp;P2169</f>
        <v>#REF!</v>
      </c>
    </row>
    <row r="2170" spans="15:17">
      <c r="O2170" s="32"/>
      <c r="Q2170" t="e">
        <f>O2170&amp;#REF!&amp;P2170</f>
        <v>#REF!</v>
      </c>
    </row>
    <row r="2171" spans="15:17">
      <c r="O2171" s="32"/>
      <c r="Q2171" t="e">
        <f>O2171&amp;#REF!&amp;P2171</f>
        <v>#REF!</v>
      </c>
    </row>
    <row r="2172" spans="15:17">
      <c r="O2172" s="32"/>
      <c r="Q2172" t="e">
        <f>O2172&amp;#REF!&amp;P2172</f>
        <v>#REF!</v>
      </c>
    </row>
    <row r="2173" spans="15:17">
      <c r="O2173" s="32"/>
      <c r="Q2173" t="e">
        <f>O2173&amp;#REF!&amp;P2173</f>
        <v>#REF!</v>
      </c>
    </row>
    <row r="2174" spans="15:17">
      <c r="O2174" s="32"/>
      <c r="Q2174" t="e">
        <f>O2174&amp;#REF!&amp;P2174</f>
        <v>#REF!</v>
      </c>
    </row>
    <row r="2175" spans="15:17">
      <c r="O2175" s="32"/>
      <c r="Q2175" t="e">
        <f>O2175&amp;#REF!&amp;P2175</f>
        <v>#REF!</v>
      </c>
    </row>
    <row r="2176" spans="15:17">
      <c r="O2176" s="32"/>
      <c r="Q2176" t="e">
        <f>O2176&amp;#REF!&amp;P2176</f>
        <v>#REF!</v>
      </c>
    </row>
    <row r="2177" spans="15:17">
      <c r="O2177" s="32"/>
      <c r="Q2177" t="e">
        <f>O2177&amp;#REF!&amp;P2177</f>
        <v>#REF!</v>
      </c>
    </row>
    <row r="2178" spans="15:17">
      <c r="O2178" s="32"/>
      <c r="Q2178" t="e">
        <f>O2178&amp;#REF!&amp;P2178</f>
        <v>#REF!</v>
      </c>
    </row>
    <row r="2179" spans="15:17">
      <c r="O2179" s="32"/>
      <c r="Q2179" t="e">
        <f>O2179&amp;#REF!&amp;P2179</f>
        <v>#REF!</v>
      </c>
    </row>
    <row r="2180" spans="15:17">
      <c r="O2180" s="32"/>
      <c r="Q2180" t="e">
        <f>O2180&amp;#REF!&amp;P2180</f>
        <v>#REF!</v>
      </c>
    </row>
    <row r="2181" spans="15:17">
      <c r="O2181" s="32"/>
      <c r="Q2181" t="e">
        <f>O2181&amp;#REF!&amp;P2181</f>
        <v>#REF!</v>
      </c>
    </row>
    <row r="2182" spans="15:17">
      <c r="O2182" s="32"/>
      <c r="Q2182" t="e">
        <f>O2182&amp;#REF!&amp;P2182</f>
        <v>#REF!</v>
      </c>
    </row>
    <row r="2183" spans="15:17">
      <c r="O2183" s="32"/>
      <c r="Q2183" t="e">
        <f>O2183&amp;#REF!&amp;P2183</f>
        <v>#REF!</v>
      </c>
    </row>
    <row r="2184" spans="15:17">
      <c r="O2184" s="32"/>
      <c r="Q2184" t="e">
        <f>O2184&amp;#REF!&amp;P2184</f>
        <v>#REF!</v>
      </c>
    </row>
    <row r="2185" spans="15:17">
      <c r="O2185" s="32"/>
      <c r="Q2185" t="e">
        <f>O2185&amp;#REF!&amp;P2185</f>
        <v>#REF!</v>
      </c>
    </row>
    <row r="2186" spans="15:17">
      <c r="O2186" s="32"/>
      <c r="Q2186" t="e">
        <f>O2186&amp;#REF!&amp;P2186</f>
        <v>#REF!</v>
      </c>
    </row>
    <row r="2187" spans="15:17">
      <c r="O2187" s="32"/>
      <c r="Q2187" t="e">
        <f>O2187&amp;#REF!&amp;P2187</f>
        <v>#REF!</v>
      </c>
    </row>
    <row r="2188" spans="15:17">
      <c r="O2188" s="32"/>
      <c r="Q2188" t="e">
        <f>O2188&amp;#REF!&amp;P2188</f>
        <v>#REF!</v>
      </c>
    </row>
    <row r="2189" spans="15:17">
      <c r="O2189" s="32"/>
      <c r="Q2189" t="e">
        <f>O2189&amp;#REF!&amp;P2189</f>
        <v>#REF!</v>
      </c>
    </row>
    <row r="2190" spans="15:17">
      <c r="O2190" s="32"/>
      <c r="Q2190" t="e">
        <f>O2190&amp;#REF!&amp;P2190</f>
        <v>#REF!</v>
      </c>
    </row>
    <row r="2191" spans="15:17">
      <c r="O2191" s="32"/>
      <c r="Q2191" t="e">
        <f>O2191&amp;#REF!&amp;P2191</f>
        <v>#REF!</v>
      </c>
    </row>
    <row r="2192" spans="15:17">
      <c r="O2192" s="32"/>
      <c r="Q2192" t="e">
        <f>O2192&amp;#REF!&amp;P2192</f>
        <v>#REF!</v>
      </c>
    </row>
    <row r="2193" spans="15:17">
      <c r="O2193" s="32"/>
      <c r="Q2193" t="e">
        <f>O2193&amp;#REF!&amp;P2193</f>
        <v>#REF!</v>
      </c>
    </row>
    <row r="2194" spans="15:17">
      <c r="O2194" s="32"/>
      <c r="Q2194" t="e">
        <f>O2194&amp;#REF!&amp;P2194</f>
        <v>#REF!</v>
      </c>
    </row>
    <row r="2195" spans="15:17">
      <c r="O2195" s="32"/>
      <c r="Q2195" t="e">
        <f>O2195&amp;#REF!&amp;P2195</f>
        <v>#REF!</v>
      </c>
    </row>
    <row r="2196" spans="15:17">
      <c r="O2196" s="32"/>
      <c r="Q2196" t="e">
        <f>O2196&amp;#REF!&amp;P2196</f>
        <v>#REF!</v>
      </c>
    </row>
    <row r="2197" spans="15:17">
      <c r="O2197" s="32"/>
      <c r="Q2197" t="e">
        <f>O2197&amp;#REF!&amp;P2197</f>
        <v>#REF!</v>
      </c>
    </row>
    <row r="2198" spans="15:17">
      <c r="O2198" s="32"/>
      <c r="Q2198" t="e">
        <f>O2198&amp;#REF!&amp;P2198</f>
        <v>#REF!</v>
      </c>
    </row>
    <row r="2199" spans="15:17">
      <c r="O2199" s="32"/>
      <c r="Q2199" t="e">
        <f>O2199&amp;#REF!&amp;P2199</f>
        <v>#REF!</v>
      </c>
    </row>
    <row r="2200" spans="15:17">
      <c r="O2200" s="32"/>
      <c r="Q2200" t="e">
        <f>O2200&amp;#REF!&amp;P2200</f>
        <v>#REF!</v>
      </c>
    </row>
    <row r="2201" spans="15:17">
      <c r="O2201" s="32"/>
      <c r="Q2201" t="e">
        <f>O2201&amp;#REF!&amp;P2201</f>
        <v>#REF!</v>
      </c>
    </row>
    <row r="2202" spans="15:17">
      <c r="O2202" s="32"/>
      <c r="Q2202" t="e">
        <f>O2202&amp;#REF!&amp;P2202</f>
        <v>#REF!</v>
      </c>
    </row>
    <row r="2203" spans="15:17">
      <c r="O2203" s="32"/>
      <c r="Q2203" t="e">
        <f>O2203&amp;#REF!&amp;P2203</f>
        <v>#REF!</v>
      </c>
    </row>
    <row r="2204" spans="15:17">
      <c r="O2204" s="32"/>
      <c r="Q2204" t="e">
        <f>O2204&amp;#REF!&amp;P2204</f>
        <v>#REF!</v>
      </c>
    </row>
    <row r="2205" spans="15:17">
      <c r="O2205" s="32"/>
      <c r="Q2205" t="e">
        <f>O2205&amp;#REF!&amp;P2205</f>
        <v>#REF!</v>
      </c>
    </row>
    <row r="2206" spans="15:17">
      <c r="O2206" s="32"/>
      <c r="Q2206" t="e">
        <f>O2206&amp;#REF!&amp;P2206</f>
        <v>#REF!</v>
      </c>
    </row>
    <row r="2207" spans="15:17">
      <c r="O2207" s="32"/>
      <c r="Q2207" t="e">
        <f>O2207&amp;#REF!&amp;P2207</f>
        <v>#REF!</v>
      </c>
    </row>
    <row r="2208" spans="15:17">
      <c r="O2208" s="32"/>
      <c r="Q2208" t="e">
        <f>O2208&amp;#REF!&amp;P2208</f>
        <v>#REF!</v>
      </c>
    </row>
    <row r="2209" spans="15:17">
      <c r="O2209" s="32"/>
      <c r="Q2209" t="e">
        <f>O2209&amp;#REF!&amp;P2209</f>
        <v>#REF!</v>
      </c>
    </row>
    <row r="2210" spans="15:17">
      <c r="O2210" s="32"/>
      <c r="Q2210" t="e">
        <f>O2210&amp;#REF!&amp;P2210</f>
        <v>#REF!</v>
      </c>
    </row>
    <row r="2211" spans="15:17">
      <c r="O2211" s="32"/>
      <c r="Q2211" t="e">
        <f>O2211&amp;#REF!&amp;P2211</f>
        <v>#REF!</v>
      </c>
    </row>
    <row r="2212" spans="15:17">
      <c r="O2212" s="32"/>
      <c r="Q2212" t="e">
        <f>O2212&amp;#REF!&amp;P2212</f>
        <v>#REF!</v>
      </c>
    </row>
    <row r="2213" spans="15:17">
      <c r="O2213" s="32"/>
      <c r="Q2213" t="e">
        <f>O2213&amp;#REF!&amp;P2213</f>
        <v>#REF!</v>
      </c>
    </row>
    <row r="2214" spans="15:17">
      <c r="O2214" s="32"/>
      <c r="Q2214" t="e">
        <f>O2214&amp;#REF!&amp;P2214</f>
        <v>#REF!</v>
      </c>
    </row>
    <row r="2215" spans="15:17">
      <c r="O2215" s="32"/>
      <c r="Q2215" t="e">
        <f>O2215&amp;#REF!&amp;P2215</f>
        <v>#REF!</v>
      </c>
    </row>
    <row r="2216" spans="15:17">
      <c r="O2216" s="32"/>
      <c r="Q2216" t="e">
        <f>O2216&amp;#REF!&amp;P2216</f>
        <v>#REF!</v>
      </c>
    </row>
    <row r="2217" spans="15:17">
      <c r="O2217" s="32"/>
      <c r="Q2217" t="e">
        <f>O2217&amp;#REF!&amp;P2217</f>
        <v>#REF!</v>
      </c>
    </row>
    <row r="2218" spans="15:17">
      <c r="O2218" s="32"/>
      <c r="Q2218" t="e">
        <f>O2218&amp;#REF!&amp;P2218</f>
        <v>#REF!</v>
      </c>
    </row>
    <row r="2219" spans="15:17">
      <c r="O2219" s="32"/>
      <c r="Q2219" t="e">
        <f>O2219&amp;#REF!&amp;P2219</f>
        <v>#REF!</v>
      </c>
    </row>
    <row r="2220" spans="15:17">
      <c r="O2220" s="32"/>
      <c r="Q2220" t="e">
        <f>O2220&amp;#REF!&amp;P2220</f>
        <v>#REF!</v>
      </c>
    </row>
    <row r="2221" spans="15:17">
      <c r="O2221" s="32"/>
      <c r="Q2221" t="e">
        <f>O2221&amp;#REF!&amp;P2221</f>
        <v>#REF!</v>
      </c>
    </row>
    <row r="2222" spans="15:17">
      <c r="O2222" s="32"/>
      <c r="Q2222" t="e">
        <f>O2222&amp;#REF!&amp;P2222</f>
        <v>#REF!</v>
      </c>
    </row>
    <row r="2223" spans="15:17">
      <c r="O2223" s="32"/>
      <c r="Q2223" t="e">
        <f>O2223&amp;#REF!&amp;P2223</f>
        <v>#REF!</v>
      </c>
    </row>
    <row r="2224" spans="15:17">
      <c r="O2224" s="32"/>
      <c r="Q2224" t="e">
        <f>O2224&amp;#REF!&amp;P2224</f>
        <v>#REF!</v>
      </c>
    </row>
    <row r="2225" spans="15:17">
      <c r="O2225" s="32"/>
      <c r="Q2225" t="e">
        <f>O2225&amp;#REF!&amp;P2225</f>
        <v>#REF!</v>
      </c>
    </row>
    <row r="2226" spans="15:17">
      <c r="O2226" s="32"/>
      <c r="Q2226" t="e">
        <f>O2226&amp;#REF!&amp;P2226</f>
        <v>#REF!</v>
      </c>
    </row>
    <row r="2227" spans="15:17">
      <c r="O2227" s="32"/>
      <c r="Q2227" t="e">
        <f>O2227&amp;#REF!&amp;P2227</f>
        <v>#REF!</v>
      </c>
    </row>
    <row r="2228" spans="15:17">
      <c r="O2228" s="32"/>
      <c r="Q2228" t="e">
        <f>O2228&amp;#REF!&amp;P2228</f>
        <v>#REF!</v>
      </c>
    </row>
    <row r="2229" spans="15:17">
      <c r="O2229" s="32"/>
      <c r="Q2229" t="e">
        <f>O2229&amp;#REF!&amp;P2229</f>
        <v>#REF!</v>
      </c>
    </row>
    <row r="2230" spans="15:17">
      <c r="O2230" s="32"/>
      <c r="Q2230" t="e">
        <f>O2230&amp;#REF!&amp;P2230</f>
        <v>#REF!</v>
      </c>
    </row>
    <row r="2231" spans="15:17">
      <c r="O2231" s="32"/>
      <c r="Q2231" t="e">
        <f>O2231&amp;#REF!&amp;P2231</f>
        <v>#REF!</v>
      </c>
    </row>
    <row r="2232" spans="15:17">
      <c r="O2232" s="32"/>
      <c r="Q2232" t="e">
        <f>O2232&amp;#REF!&amp;P2232</f>
        <v>#REF!</v>
      </c>
    </row>
    <row r="2233" spans="15:17">
      <c r="O2233" s="32"/>
      <c r="Q2233" t="e">
        <f>O2233&amp;#REF!&amp;P2233</f>
        <v>#REF!</v>
      </c>
    </row>
  </sheetData>
  <mergeCells count="1">
    <mergeCell ref="O1:P1"/>
  </mergeCells>
  <conditionalFormatting sqref="B812:C1528">
    <cfRule type="duplicateValues" dxfId="116" priority="41"/>
  </conditionalFormatting>
  <conditionalFormatting sqref="D1:E19 N2:N1505 C17:C51 E20:E33 D20:D34 C35:D65 C66:E591 B197:B200 C592:C725 D592:E770">
    <cfRule type="containsText" dxfId="115" priority="1" operator="containsText" text="'">
      <formula>NOT(ISERROR(SEARCH("'",B1)))</formula>
    </cfRule>
  </conditionalFormatting>
  <conditionalFormatting sqref="F471:F531">
    <cfRule type="duplicateValues" dxfId="114" priority="14"/>
  </conditionalFormatting>
  <conditionalFormatting sqref="F708:F723 F184:F209 F2:F104 F116:F180 F211:F265 F532:F705">
    <cfRule type="duplicateValues" dxfId="113" priority="18"/>
  </conditionalFormatting>
  <conditionalFormatting sqref="F798:F811">
    <cfRule type="duplicateValues" dxfId="112" priority="11108"/>
    <cfRule type="duplicateValues" dxfId="111" priority="11109"/>
    <cfRule type="duplicateValues" dxfId="110" priority="11110"/>
    <cfRule type="duplicateValues" dxfId="109" priority="11111"/>
  </conditionalFormatting>
  <conditionalFormatting sqref="F1506:F1048576 F678:F688 F204:F209 F142:F171 F1:F7 F612:F663 F16:F18 F211:F265 F532:F604">
    <cfRule type="duplicateValues" dxfId="108" priority="17"/>
  </conditionalFormatting>
  <conditionalFormatting sqref="G807:H811 I209:I214 G774:H797 G799:H802 G804:H805 K774:M774">
    <cfRule type="duplicateValues" dxfId="107" priority="42"/>
  </conditionalFormatting>
  <conditionalFormatting sqref="H6:H7 B203:B225 D771:D783 D784:E1048576">
    <cfRule type="containsText" dxfId="106" priority="2" operator="containsText" text="'">
      <formula>NOT(ISERROR(SEARCH("'",B6)))</formula>
    </cfRule>
  </conditionalFormatting>
  <conditionalFormatting sqref="H9:H56 B137:B143">
    <cfRule type="containsText" dxfId="105" priority="15" operator="containsText" text="'">
      <formula>NOT(ISERROR(SEARCH("'",B9)))</formula>
    </cfRule>
  </conditionalFormatting>
  <conditionalFormatting sqref="J13:J15">
    <cfRule type="duplicateValues" dxfId="104" priority="11172"/>
    <cfRule type="duplicateValues" dxfId="103" priority="11173"/>
    <cfRule type="duplicateValues" dxfId="102" priority="11174"/>
    <cfRule type="duplicateValues" dxfId="101" priority="11175"/>
  </conditionalFormatting>
  <conditionalFormatting sqref="J580">
    <cfRule type="duplicateValues" dxfId="100" priority="38"/>
    <cfRule type="duplicateValues" dxfId="99" priority="39"/>
    <cfRule type="duplicateValues" dxfId="98" priority="40"/>
  </conditionalFormatting>
  <conditionalFormatting sqref="J689:J696 J698">
    <cfRule type="duplicateValues" dxfId="97" priority="28"/>
    <cfRule type="duplicateValues" dxfId="96" priority="29"/>
    <cfRule type="duplicateValues" dxfId="95" priority="30"/>
    <cfRule type="duplicateValues" dxfId="94" priority="31"/>
  </conditionalFormatting>
  <conditionalFormatting sqref="O2:O1505">
    <cfRule type="containsText" dxfId="92" priority="11223" operator="containsText" text=",">
      <formula>NOT(ISERROR(SEARCH(",",O2)))</formula>
    </cfRule>
    <cfRule type="containsText" dxfId="91" priority="11224" operator="containsText" text=".">
      <formula>NOT(ISERROR(SEARCH(".",O2)))</formula>
    </cfRule>
    <cfRule type="duplicateValues" dxfId="90" priority="11225"/>
  </conditionalFormatting>
  <conditionalFormatting sqref="AA1:AA1505">
    <cfRule type="duplicateValues" dxfId="89" priority="11230"/>
  </conditionalFormatting>
  <conditionalFormatting sqref="AB471:AB811 AB2:AB265">
    <cfRule type="duplicateValues" dxfId="88" priority="11144"/>
  </conditionalFormatting>
  <conditionalFormatting sqref="AB471:AB1048576 AB1:AB265">
    <cfRule type="duplicateValues" dxfId="87" priority="11146"/>
  </conditionalFormatting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222" operator="containsText" id="{B2074691-75F1-6E4B-85A0-992156D503C8}">
            <xm:f>NOT(ISERROR(SEARCH("-",O2)))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O2:O1505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139F-3A05-3B4A-9F97-56D2D71465CA}">
  <sheetPr filterMode="1"/>
  <dimension ref="A1:AX775"/>
  <sheetViews>
    <sheetView zoomScale="75" workbookViewId="0">
      <selection activeCell="I31" sqref="I31"/>
    </sheetView>
  </sheetViews>
  <sheetFormatPr baseColWidth="10" defaultRowHeight="16"/>
  <cols>
    <col min="2" max="2" width="17.5" customWidth="1"/>
    <col min="9" max="9" width="12.83203125" customWidth="1"/>
    <col min="10" max="10" width="16.1640625" customWidth="1"/>
    <col min="11" max="11" width="18.1640625" customWidth="1"/>
  </cols>
  <sheetData>
    <row r="1" spans="1:4">
      <c r="B1" t="s">
        <v>742</v>
      </c>
      <c r="C1" t="s">
        <v>743</v>
      </c>
    </row>
    <row r="2" spans="1:4">
      <c r="A2" t="s">
        <v>134</v>
      </c>
      <c r="B2">
        <v>16</v>
      </c>
      <c r="C2">
        <v>0</v>
      </c>
    </row>
    <row r="3" spans="1:4">
      <c r="A3" t="s">
        <v>45</v>
      </c>
      <c r="B3">
        <v>10</v>
      </c>
      <c r="C3">
        <v>0</v>
      </c>
    </row>
    <row r="4" spans="1:4">
      <c r="A4" t="s">
        <v>308</v>
      </c>
      <c r="B4">
        <v>14</v>
      </c>
      <c r="C4">
        <v>0</v>
      </c>
    </row>
    <row r="5" spans="1:4">
      <c r="A5" t="s">
        <v>125</v>
      </c>
      <c r="B5">
        <v>14</v>
      </c>
      <c r="C5">
        <v>0</v>
      </c>
    </row>
    <row r="6" spans="1:4">
      <c r="A6" t="s">
        <v>257</v>
      </c>
      <c r="B6">
        <v>5</v>
      </c>
      <c r="C6">
        <v>0</v>
      </c>
    </row>
    <row r="7" spans="1:4">
      <c r="A7" t="s">
        <v>43</v>
      </c>
      <c r="B7">
        <v>8</v>
      </c>
      <c r="C7">
        <v>0</v>
      </c>
    </row>
    <row r="8" spans="1:4">
      <c r="A8" t="s">
        <v>216</v>
      </c>
      <c r="B8">
        <v>62</v>
      </c>
      <c r="C8">
        <v>64</v>
      </c>
      <c r="D8" t="s">
        <v>740</v>
      </c>
    </row>
    <row r="9" spans="1:4">
      <c r="A9" t="s">
        <v>200</v>
      </c>
      <c r="B9">
        <v>21</v>
      </c>
      <c r="C9">
        <v>21</v>
      </c>
    </row>
    <row r="10" spans="1:4">
      <c r="A10" t="s">
        <v>249</v>
      </c>
      <c r="B10">
        <v>67</v>
      </c>
      <c r="C10">
        <v>67</v>
      </c>
    </row>
    <row r="11" spans="1:4">
      <c r="A11" t="s">
        <v>51</v>
      </c>
      <c r="B11">
        <v>3</v>
      </c>
      <c r="C11">
        <v>6</v>
      </c>
      <c r="D11" t="s">
        <v>740</v>
      </c>
    </row>
    <row r="12" spans="1:4">
      <c r="A12" t="s">
        <v>131</v>
      </c>
      <c r="B12">
        <v>23</v>
      </c>
      <c r="C12">
        <v>27</v>
      </c>
      <c r="D12" t="s">
        <v>740</v>
      </c>
    </row>
    <row r="13" spans="1:4">
      <c r="A13" t="s">
        <v>48</v>
      </c>
      <c r="B13">
        <v>1</v>
      </c>
      <c r="C13">
        <v>1</v>
      </c>
    </row>
    <row r="14" spans="1:4">
      <c r="A14" t="s">
        <v>324</v>
      </c>
      <c r="B14">
        <v>55</v>
      </c>
      <c r="C14">
        <v>54</v>
      </c>
      <c r="D14" t="s">
        <v>740</v>
      </c>
    </row>
    <row r="15" spans="1:4">
      <c r="A15" t="s">
        <v>305</v>
      </c>
      <c r="B15">
        <v>95</v>
      </c>
      <c r="C15">
        <v>75</v>
      </c>
      <c r="D15" t="s">
        <v>740</v>
      </c>
    </row>
    <row r="16" spans="1:4">
      <c r="A16" t="s">
        <v>174</v>
      </c>
      <c r="B16">
        <v>100</v>
      </c>
      <c r="C16">
        <v>75</v>
      </c>
      <c r="D16" t="s">
        <v>740</v>
      </c>
    </row>
    <row r="17" spans="1:19">
      <c r="A17" t="s">
        <v>260</v>
      </c>
      <c r="B17">
        <v>46</v>
      </c>
      <c r="C17">
        <v>44</v>
      </c>
    </row>
    <row r="18" spans="1:19">
      <c r="A18" t="s">
        <v>69</v>
      </c>
      <c r="B18">
        <v>159</v>
      </c>
      <c r="C18">
        <v>44</v>
      </c>
      <c r="D18" t="s">
        <v>740</v>
      </c>
    </row>
    <row r="19" spans="1:19">
      <c r="A19" t="s">
        <v>54</v>
      </c>
      <c r="B19">
        <v>67</v>
      </c>
      <c r="C19">
        <v>5</v>
      </c>
      <c r="D19" t="s">
        <v>740</v>
      </c>
    </row>
    <row r="20" spans="1:19">
      <c r="B20">
        <f>SUM(B$2:B19)</f>
        <v>766</v>
      </c>
      <c r="C20">
        <f>SUM(C$2:C19)</f>
        <v>483</v>
      </c>
    </row>
    <row r="23" spans="1:19">
      <c r="K23" t="s">
        <v>3588</v>
      </c>
      <c r="L23" t="s">
        <v>3589</v>
      </c>
      <c r="M23" t="s">
        <v>3590</v>
      </c>
      <c r="N23" t="s">
        <v>3591</v>
      </c>
      <c r="O23" t="s">
        <v>3592</v>
      </c>
      <c r="P23" t="s">
        <v>9282</v>
      </c>
      <c r="Q23" t="s">
        <v>1131</v>
      </c>
      <c r="R23" s="10" t="s">
        <v>9282</v>
      </c>
      <c r="S23" s="10" t="s">
        <v>9282</v>
      </c>
    </row>
    <row r="24" spans="1:19">
      <c r="A24" t="s">
        <v>741</v>
      </c>
    </row>
    <row r="28" spans="1:19">
      <c r="A28" t="s">
        <v>744</v>
      </c>
      <c r="B28" t="s">
        <v>893</v>
      </c>
      <c r="C28" t="s">
        <v>134</v>
      </c>
      <c r="D28">
        <v>68</v>
      </c>
      <c r="E28">
        <v>1932</v>
      </c>
      <c r="F28">
        <f>E28-D28</f>
        <v>1864</v>
      </c>
      <c r="G28" t="str">
        <f>IF(F28&gt;1900,"1900 EA",IF(F28&gt;1874,"1870 EA","1850 EA"))</f>
        <v>1850 EA</v>
      </c>
    </row>
    <row r="29" spans="1:19">
      <c r="A29" t="s">
        <v>745</v>
      </c>
      <c r="B29" t="s">
        <v>894</v>
      </c>
      <c r="C29" t="s">
        <v>134</v>
      </c>
      <c r="D29">
        <v>66</v>
      </c>
      <c r="E29">
        <v>1932</v>
      </c>
      <c r="F29">
        <f t="shared" ref="F29:F54" si="0">E29-D29</f>
        <v>1866</v>
      </c>
      <c r="G29" t="str">
        <f t="shared" ref="G29:G92" si="1">IF(F29&gt;1900,"1900 EA",IF(F29&gt;1874,"1870 EA","1850 EA"))</f>
        <v>1850 EA</v>
      </c>
    </row>
    <row r="30" spans="1:19">
      <c r="A30" t="s">
        <v>746</v>
      </c>
      <c r="B30" t="s">
        <v>906</v>
      </c>
      <c r="C30" t="s">
        <v>134</v>
      </c>
      <c r="D30">
        <v>50</v>
      </c>
      <c r="E30">
        <v>1932</v>
      </c>
      <c r="F30">
        <f t="shared" si="0"/>
        <v>1882</v>
      </c>
      <c r="G30" t="str">
        <f t="shared" si="1"/>
        <v>1870 EA</v>
      </c>
      <c r="K30" t="s">
        <v>3593</v>
      </c>
      <c r="L30" t="s">
        <v>3594</v>
      </c>
      <c r="M30" t="s">
        <v>3595</v>
      </c>
      <c r="N30" t="s">
        <v>3591</v>
      </c>
      <c r="O30" t="s">
        <v>3593</v>
      </c>
      <c r="P30" t="s">
        <v>9282</v>
      </c>
      <c r="Q30" t="s">
        <v>3593</v>
      </c>
      <c r="R30" t="str">
        <f>IF(N30="ne","N",IF(P30="e","M","D"))&amp;IF(Q30="ai","u","o")&amp;IF(AND(M30="u",O30="a"),1,IF(AND(M30="u&lt;",O30="a"),2,4))&amp;"_2"&amp;IF(AND(K30="a",L30="o"),"b",IF(AND(K30="o",L30="o"),"e","d"))</f>
        <v>Do1_2b</v>
      </c>
    </row>
    <row r="31" spans="1:19">
      <c r="A31" t="s">
        <v>747</v>
      </c>
      <c r="B31" t="s">
        <v>907</v>
      </c>
      <c r="C31" t="s">
        <v>134</v>
      </c>
      <c r="D31">
        <v>22</v>
      </c>
      <c r="E31">
        <v>1932</v>
      </c>
      <c r="F31">
        <f t="shared" si="0"/>
        <v>1910</v>
      </c>
      <c r="G31" t="str">
        <f t="shared" si="1"/>
        <v>1900 EA</v>
      </c>
    </row>
    <row r="32" spans="1:19">
      <c r="A32" t="s">
        <v>748</v>
      </c>
      <c r="B32" t="s">
        <v>895</v>
      </c>
      <c r="C32" t="s">
        <v>134</v>
      </c>
      <c r="D32">
        <v>67</v>
      </c>
      <c r="E32">
        <v>1932</v>
      </c>
      <c r="F32">
        <f t="shared" si="0"/>
        <v>1865</v>
      </c>
      <c r="G32" t="str">
        <f t="shared" si="1"/>
        <v>1850 EA</v>
      </c>
      <c r="J32" t="s">
        <v>9560</v>
      </c>
      <c r="K32" t="s">
        <v>3593</v>
      </c>
      <c r="L32" t="s">
        <v>3594</v>
      </c>
      <c r="M32" t="s">
        <v>3595</v>
      </c>
      <c r="N32" t="s">
        <v>3591</v>
      </c>
      <c r="O32" t="s">
        <v>3593</v>
      </c>
      <c r="P32" t="s">
        <v>9282</v>
      </c>
      <c r="Q32" t="s">
        <v>3593</v>
      </c>
      <c r="R32" t="str">
        <f t="shared" ref="R32:R33" si="2">IF(N32="ne","N",IF(P32="e","M","D"))&amp;IF(Q32="ai","u","o")&amp;IF(AND(M32="u",O32="a"),1,IF(AND(M32="u&lt;",O32="a"),2,4))&amp;"_2"&amp;IF(AND(K32="a",L32="o"),"b",IF(AND(K32="o",L32="o"),"e","d"))</f>
        <v>Do1_2b</v>
      </c>
    </row>
    <row r="33" spans="1:18">
      <c r="A33" t="s">
        <v>749</v>
      </c>
      <c r="B33" t="s">
        <v>896</v>
      </c>
      <c r="C33" t="s">
        <v>45</v>
      </c>
      <c r="D33">
        <v>70</v>
      </c>
      <c r="E33">
        <v>1932</v>
      </c>
      <c r="F33">
        <f t="shared" si="0"/>
        <v>1862</v>
      </c>
      <c r="G33" t="str">
        <f t="shared" si="1"/>
        <v>1850 EA</v>
      </c>
      <c r="K33" t="s">
        <v>3593</v>
      </c>
      <c r="L33" t="s">
        <v>3594</v>
      </c>
      <c r="M33" t="s">
        <v>3595</v>
      </c>
      <c r="N33" t="s">
        <v>3591</v>
      </c>
      <c r="O33" t="s">
        <v>3593</v>
      </c>
      <c r="P33" t="s">
        <v>9282</v>
      </c>
      <c r="Q33" t="s">
        <v>3593</v>
      </c>
      <c r="R33" t="str">
        <f t="shared" si="2"/>
        <v>Do1_2b</v>
      </c>
    </row>
    <row r="34" spans="1:18">
      <c r="A34" t="s">
        <v>750</v>
      </c>
      <c r="B34" t="s">
        <v>897</v>
      </c>
      <c r="C34" t="s">
        <v>45</v>
      </c>
      <c r="D34">
        <v>77</v>
      </c>
      <c r="E34">
        <v>1932</v>
      </c>
      <c r="F34">
        <f t="shared" si="0"/>
        <v>1855</v>
      </c>
      <c r="G34" t="str">
        <f t="shared" si="1"/>
        <v>1850 EA</v>
      </c>
    </row>
    <row r="35" spans="1:18">
      <c r="A35" t="s">
        <v>751</v>
      </c>
      <c r="B35" t="s">
        <v>908</v>
      </c>
      <c r="C35" t="s">
        <v>125</v>
      </c>
      <c r="D35">
        <v>48</v>
      </c>
      <c r="E35">
        <v>1931</v>
      </c>
      <c r="F35">
        <f t="shared" si="0"/>
        <v>1883</v>
      </c>
      <c r="G35" t="str">
        <f t="shared" si="1"/>
        <v>1870 EA</v>
      </c>
      <c r="K35" t="s">
        <v>3593</v>
      </c>
      <c r="L35" t="s">
        <v>3594</v>
      </c>
      <c r="M35" t="s">
        <v>3598</v>
      </c>
      <c r="N35" t="s">
        <v>1198</v>
      </c>
      <c r="O35" t="s">
        <v>3593</v>
      </c>
      <c r="P35" t="s">
        <v>9282</v>
      </c>
      <c r="Q35" t="s">
        <v>3593</v>
      </c>
      <c r="R35" t="str">
        <f>IF(N35="ne","N",IF(P35="e","M","D"))&amp;IF(Q35="ai","u","o")&amp;IF(AND(M35="u",O35="a"),1,IF(AND(M35="u&lt;",O35="a"),2,4))&amp;"_2"&amp;IF(AND(K35="a",L35="o"),"b",IF(AND(K35="o",L35="o"),"e","d"))</f>
        <v>No4_2b</v>
      </c>
    </row>
    <row r="36" spans="1:18">
      <c r="A36" t="s">
        <v>752</v>
      </c>
      <c r="B36" t="s">
        <v>898</v>
      </c>
      <c r="C36" t="s">
        <v>125</v>
      </c>
      <c r="D36">
        <v>74</v>
      </c>
      <c r="E36">
        <v>1931</v>
      </c>
      <c r="F36">
        <f t="shared" si="0"/>
        <v>1857</v>
      </c>
      <c r="G36" t="str">
        <f t="shared" si="1"/>
        <v>1850 EA</v>
      </c>
    </row>
    <row r="37" spans="1:18">
      <c r="A37" t="s">
        <v>753</v>
      </c>
      <c r="B37" t="s">
        <v>127</v>
      </c>
      <c r="C37" t="s">
        <v>125</v>
      </c>
      <c r="D37">
        <v>74</v>
      </c>
      <c r="E37">
        <v>1932</v>
      </c>
      <c r="F37">
        <f t="shared" si="0"/>
        <v>1858</v>
      </c>
      <c r="G37" t="str">
        <f t="shared" si="1"/>
        <v>1850 EA</v>
      </c>
    </row>
    <row r="38" spans="1:18">
      <c r="A38" t="s">
        <v>754</v>
      </c>
      <c r="B38" t="s">
        <v>127</v>
      </c>
      <c r="C38" t="s">
        <v>125</v>
      </c>
      <c r="D38">
        <v>74</v>
      </c>
      <c r="E38">
        <v>1932</v>
      </c>
      <c r="F38">
        <f t="shared" si="0"/>
        <v>1858</v>
      </c>
      <c r="G38" t="str">
        <f t="shared" si="1"/>
        <v>1850 EA</v>
      </c>
      <c r="K38" t="s">
        <v>3593</v>
      </c>
      <c r="L38" t="s">
        <v>3594</v>
      </c>
      <c r="M38" t="s">
        <v>3598</v>
      </c>
      <c r="N38" t="s">
        <v>3599</v>
      </c>
      <c r="O38" t="s">
        <v>3593</v>
      </c>
      <c r="P38" t="s">
        <v>9282</v>
      </c>
      <c r="Q38" t="s">
        <v>3593</v>
      </c>
      <c r="R38" t="str">
        <f>IF(N38="ne","N",IF(P38="e","M","D"))&amp;IF(Q38="ai","u","o")&amp;IF(AND(M38="u",O38="a"),1,IF(AND(M38="u&lt;",O38="a"),2,4))&amp;"_2"&amp;IF(AND(K38="a",L38="o"),"b",IF(AND(K38="o",L38="o"),"e","d"))</f>
        <v>Do4_2b</v>
      </c>
    </row>
    <row r="39" spans="1:18">
      <c r="A39" t="s">
        <v>755</v>
      </c>
      <c r="B39" t="s">
        <v>909</v>
      </c>
      <c r="C39" t="s">
        <v>125</v>
      </c>
      <c r="D39">
        <v>45</v>
      </c>
      <c r="E39">
        <v>1931</v>
      </c>
      <c r="F39">
        <f t="shared" si="0"/>
        <v>1886</v>
      </c>
      <c r="G39" t="str">
        <f t="shared" si="1"/>
        <v>1870 EA</v>
      </c>
    </row>
    <row r="40" spans="1:18">
      <c r="A40" t="s">
        <v>756</v>
      </c>
      <c r="B40" t="s">
        <v>910</v>
      </c>
      <c r="C40" t="s">
        <v>125</v>
      </c>
      <c r="D40">
        <v>42</v>
      </c>
      <c r="E40">
        <v>1931</v>
      </c>
      <c r="F40">
        <f t="shared" si="0"/>
        <v>1889</v>
      </c>
      <c r="G40" t="str">
        <f t="shared" si="1"/>
        <v>1870 EA</v>
      </c>
      <c r="K40" t="s">
        <v>3593</v>
      </c>
      <c r="L40" t="s">
        <v>3594</v>
      </c>
      <c r="M40" t="s">
        <v>3596</v>
      </c>
      <c r="N40" t="s">
        <v>3594</v>
      </c>
      <c r="O40" t="s">
        <v>3594</v>
      </c>
      <c r="P40" t="s">
        <v>9283</v>
      </c>
      <c r="Q40" t="s">
        <v>3593</v>
      </c>
      <c r="R40" t="str">
        <f>IF(N40="ne","N",IF(P40="e","M","D"))&amp;IF(Q40="ai","u","o")&amp;IF(AND(M40="u",O40="a"),1,IF(AND(M40="u&lt;",O40="a"),2,4))&amp;"_2"&amp;IF(AND(K40="a",L40="o"),"b",IF(AND(K40="o",L40="o"),"e","d"))</f>
        <v>Mo4_2b</v>
      </c>
    </row>
    <row r="41" spans="1:18">
      <c r="A41" t="s">
        <v>757</v>
      </c>
      <c r="B41" t="s">
        <v>220</v>
      </c>
      <c r="C41" t="s">
        <v>125</v>
      </c>
      <c r="D41">
        <v>73</v>
      </c>
      <c r="E41">
        <v>1931</v>
      </c>
      <c r="F41">
        <f t="shared" si="0"/>
        <v>1858</v>
      </c>
      <c r="G41" t="str">
        <f t="shared" si="1"/>
        <v>1850 EA</v>
      </c>
    </row>
    <row r="42" spans="1:18">
      <c r="A42" t="s">
        <v>758</v>
      </c>
      <c r="B42" t="s">
        <v>899</v>
      </c>
      <c r="C42" t="s">
        <v>125</v>
      </c>
      <c r="D42">
        <v>73</v>
      </c>
      <c r="E42">
        <v>1931</v>
      </c>
      <c r="F42">
        <f t="shared" si="0"/>
        <v>1858</v>
      </c>
      <c r="G42" t="str">
        <f t="shared" si="1"/>
        <v>1850 EA</v>
      </c>
    </row>
    <row r="43" spans="1:18">
      <c r="A43" t="s">
        <v>759</v>
      </c>
      <c r="B43" t="s">
        <v>900</v>
      </c>
      <c r="C43" t="s">
        <v>257</v>
      </c>
      <c r="D43">
        <v>63</v>
      </c>
      <c r="E43">
        <v>1931</v>
      </c>
      <c r="F43">
        <f t="shared" si="0"/>
        <v>1868</v>
      </c>
      <c r="G43" t="str">
        <f t="shared" si="1"/>
        <v>1850 EA</v>
      </c>
    </row>
    <row r="44" spans="1:18">
      <c r="A44" t="s">
        <v>760</v>
      </c>
      <c r="B44" t="s">
        <v>900</v>
      </c>
      <c r="C44" t="s">
        <v>257</v>
      </c>
      <c r="D44">
        <v>51</v>
      </c>
      <c r="E44">
        <v>1931</v>
      </c>
      <c r="F44">
        <f t="shared" si="0"/>
        <v>1880</v>
      </c>
      <c r="G44" t="str">
        <f t="shared" si="1"/>
        <v>1870 EA</v>
      </c>
      <c r="K44" t="s">
        <v>3593</v>
      </c>
      <c r="L44" t="s">
        <v>3594</v>
      </c>
      <c r="M44" t="s">
        <v>3595</v>
      </c>
      <c r="N44" t="s">
        <v>3591</v>
      </c>
      <c r="O44" t="s">
        <v>3593</v>
      </c>
      <c r="P44" t="s">
        <v>9282</v>
      </c>
      <c r="Q44" t="s">
        <v>3593</v>
      </c>
      <c r="R44" t="str">
        <f>IF(N44="ne","N",IF(P44="e","M","D"))&amp;IF(Q44="ai","u","o")&amp;IF(AND(M44="u",O44="a"),1,IF(AND(M44="u&lt;",O44="a"),2,4))&amp;"_2"&amp;IF(AND(K44="a",L44="o"),"b",IF(AND(K44="o",L44="o"),"e","d"))</f>
        <v>Do1_2b</v>
      </c>
    </row>
    <row r="45" spans="1:18">
      <c r="A45" t="s">
        <v>761</v>
      </c>
      <c r="B45" t="s">
        <v>911</v>
      </c>
      <c r="C45" t="s">
        <v>257</v>
      </c>
      <c r="D45">
        <v>50</v>
      </c>
      <c r="E45">
        <v>1931</v>
      </c>
      <c r="F45">
        <f t="shared" si="0"/>
        <v>1881</v>
      </c>
      <c r="G45" t="str">
        <f t="shared" si="1"/>
        <v>1870 EA</v>
      </c>
    </row>
    <row r="46" spans="1:18">
      <c r="A46" t="s">
        <v>762</v>
      </c>
      <c r="B46" t="s">
        <v>912</v>
      </c>
      <c r="C46" t="s">
        <v>257</v>
      </c>
      <c r="D46">
        <v>51</v>
      </c>
      <c r="E46">
        <v>1932</v>
      </c>
      <c r="F46">
        <f t="shared" si="0"/>
        <v>1881</v>
      </c>
      <c r="G46" t="str">
        <f t="shared" si="1"/>
        <v>1870 EA</v>
      </c>
      <c r="K46" t="s">
        <v>3593</v>
      </c>
      <c r="L46" t="s">
        <v>3594</v>
      </c>
      <c r="M46" t="s">
        <v>3595</v>
      </c>
      <c r="N46" t="s">
        <v>9284</v>
      </c>
      <c r="O46" t="s">
        <v>3593</v>
      </c>
      <c r="P46" t="s">
        <v>9285</v>
      </c>
      <c r="Q46" t="s">
        <v>3593</v>
      </c>
      <c r="R46" t="str">
        <f>IF(N46="ne","N",IF(P46="e","M","D"))&amp;IF(Q46="ai","u","o")&amp;IF(AND(M46="u",O46="a"),1,IF(AND(M46="u&lt;",O46="a"),2,4))&amp;"_2"&amp;IF(AND(K46="a",L46="o"),"b",IF(AND(K46="o",L46="o"),"e","d"))</f>
        <v>Do1_2b</v>
      </c>
    </row>
    <row r="47" spans="1:18">
      <c r="A47" t="s">
        <v>763</v>
      </c>
      <c r="B47" t="s">
        <v>901</v>
      </c>
      <c r="C47" t="s">
        <v>257</v>
      </c>
      <c r="D47">
        <v>58</v>
      </c>
      <c r="E47">
        <v>1932</v>
      </c>
      <c r="F47">
        <f t="shared" si="0"/>
        <v>1874</v>
      </c>
      <c r="G47" t="str">
        <f t="shared" si="1"/>
        <v>1850 EA</v>
      </c>
    </row>
    <row r="48" spans="1:18">
      <c r="A48" t="s">
        <v>764</v>
      </c>
      <c r="B48" t="s">
        <v>258</v>
      </c>
      <c r="C48" t="s">
        <v>257</v>
      </c>
      <c r="D48">
        <v>63</v>
      </c>
      <c r="E48">
        <v>1931</v>
      </c>
      <c r="F48">
        <f t="shared" si="0"/>
        <v>1868</v>
      </c>
      <c r="G48" t="str">
        <f t="shared" si="1"/>
        <v>1850 EA</v>
      </c>
      <c r="K48" t="s">
        <v>3593</v>
      </c>
      <c r="L48" t="s">
        <v>3594</v>
      </c>
      <c r="M48" t="s">
        <v>3595</v>
      </c>
      <c r="N48" t="s">
        <v>3594</v>
      </c>
      <c r="O48" t="s">
        <v>3593</v>
      </c>
      <c r="P48" t="s">
        <v>9283</v>
      </c>
      <c r="Q48" t="s">
        <v>3593</v>
      </c>
      <c r="R48" t="str">
        <f>IF(N48="ne","N",IF(P48="e","M","D"))&amp;IF(Q48="ai","u","o")&amp;IF(AND(M48="u",O48="a"),1,IF(AND(M48="u&lt;",O48="a"),2,4))&amp;"_2"&amp;IF(AND(K48="a",L48="o"),"b",IF(AND(K48="o",L48="o"),"e","d"))</f>
        <v>Mo1_2b</v>
      </c>
    </row>
    <row r="49" spans="1:18">
      <c r="A49" t="s">
        <v>765</v>
      </c>
      <c r="B49" t="s">
        <v>258</v>
      </c>
      <c r="C49" t="s">
        <v>257</v>
      </c>
      <c r="D49">
        <v>46</v>
      </c>
      <c r="E49">
        <v>1931</v>
      </c>
      <c r="F49">
        <f t="shared" si="0"/>
        <v>1885</v>
      </c>
      <c r="G49" t="str">
        <f t="shared" si="1"/>
        <v>1870 EA</v>
      </c>
    </row>
    <row r="50" spans="1:18">
      <c r="A50" t="s">
        <v>766</v>
      </c>
      <c r="B50" t="s">
        <v>129</v>
      </c>
      <c r="C50" t="s">
        <v>125</v>
      </c>
      <c r="D50">
        <v>83</v>
      </c>
      <c r="E50">
        <v>1931</v>
      </c>
      <c r="F50">
        <f t="shared" si="0"/>
        <v>1848</v>
      </c>
      <c r="G50" t="str">
        <f t="shared" si="1"/>
        <v>1850 EA</v>
      </c>
    </row>
    <row r="51" spans="1:18">
      <c r="A51" t="s">
        <v>767</v>
      </c>
      <c r="B51" t="s">
        <v>99</v>
      </c>
      <c r="C51" t="s">
        <v>125</v>
      </c>
      <c r="D51">
        <v>73</v>
      </c>
      <c r="E51">
        <v>1931</v>
      </c>
      <c r="F51">
        <f t="shared" si="0"/>
        <v>1858</v>
      </c>
      <c r="G51" t="str">
        <f t="shared" si="1"/>
        <v>1850 EA</v>
      </c>
    </row>
    <row r="52" spans="1:18">
      <c r="A52" t="s">
        <v>768</v>
      </c>
      <c r="B52" t="s">
        <v>99</v>
      </c>
      <c r="C52" t="s">
        <v>125</v>
      </c>
      <c r="D52">
        <v>73</v>
      </c>
      <c r="E52">
        <v>1931</v>
      </c>
      <c r="F52">
        <f t="shared" si="0"/>
        <v>1858</v>
      </c>
      <c r="G52" t="str">
        <f t="shared" si="1"/>
        <v>1850 EA</v>
      </c>
      <c r="K52" t="s">
        <v>3593</v>
      </c>
      <c r="L52" t="s">
        <v>3593</v>
      </c>
      <c r="M52" t="s">
        <v>3595</v>
      </c>
      <c r="N52" t="s">
        <v>3591</v>
      </c>
      <c r="O52" t="s">
        <v>3593</v>
      </c>
      <c r="P52" t="s">
        <v>9282</v>
      </c>
      <c r="Q52" t="s">
        <v>3593</v>
      </c>
      <c r="R52" t="str">
        <f>IF(N52="ne","N",IF(P52="e","M","D"))&amp;IF(Q52="ai","u","o")&amp;IF(AND(M52="u",O52="a"),1,IF(AND(M52="u&lt;",O52="a"),2,4))&amp;"_2"&amp;IF(AND(K52="a",L52="o"),"b",IF(AND(K52="o",L52="o"),"e","d"))</f>
        <v>Do1_2d</v>
      </c>
    </row>
    <row r="53" spans="1:18">
      <c r="A53" t="s">
        <v>769</v>
      </c>
      <c r="B53" t="s">
        <v>902</v>
      </c>
      <c r="C53" t="s">
        <v>125</v>
      </c>
      <c r="D53">
        <v>77</v>
      </c>
      <c r="E53">
        <v>1931</v>
      </c>
      <c r="F53">
        <f t="shared" si="0"/>
        <v>1854</v>
      </c>
      <c r="G53" t="str">
        <f t="shared" si="1"/>
        <v>1850 EA</v>
      </c>
    </row>
    <row r="54" spans="1:18">
      <c r="A54" s="12" t="s">
        <v>770</v>
      </c>
      <c r="B54" s="12" t="s">
        <v>945</v>
      </c>
      <c r="C54" s="12" t="s">
        <v>125</v>
      </c>
      <c r="D54" s="12">
        <v>51</v>
      </c>
      <c r="E54" s="12">
        <v>1931</v>
      </c>
      <c r="F54" s="12">
        <f t="shared" si="0"/>
        <v>1880</v>
      </c>
      <c r="G54" t="str">
        <f t="shared" si="1"/>
        <v>1870 EA</v>
      </c>
      <c r="K54" t="s">
        <v>3593</v>
      </c>
      <c r="L54" t="s">
        <v>3594</v>
      </c>
      <c r="M54" t="s">
        <v>3595</v>
      </c>
      <c r="N54" t="s">
        <v>3591</v>
      </c>
      <c r="O54" t="s">
        <v>3593</v>
      </c>
      <c r="P54" t="s">
        <v>9282</v>
      </c>
      <c r="Q54" t="s">
        <v>3593</v>
      </c>
      <c r="R54" t="str">
        <f t="shared" ref="R54:R55" si="3">IF(N54="ne","N",IF(P54="e","M","D"))&amp;IF(Q54="ai","u","o")&amp;IF(AND(M54="u",O54="a"),1,IF(AND(M54="u&lt;",O54="a"),2,4))&amp;"_2"&amp;IF(AND(K54="a",L54="o"),"b",IF(AND(K54="o",L54="o"),"e","d"))</f>
        <v>Do1_2b</v>
      </c>
    </row>
    <row r="55" spans="1:18">
      <c r="A55" t="s">
        <v>771</v>
      </c>
      <c r="B55" t="s">
        <v>913</v>
      </c>
      <c r="C55" t="s">
        <v>125</v>
      </c>
      <c r="D55">
        <v>66</v>
      </c>
      <c r="E55">
        <v>1931</v>
      </c>
      <c r="F55">
        <f t="shared" ref="F55:F120" si="4">E55-D55</f>
        <v>1865</v>
      </c>
      <c r="G55" t="str">
        <f t="shared" si="1"/>
        <v>1850 EA</v>
      </c>
      <c r="K55" t="s">
        <v>3593</v>
      </c>
      <c r="L55" t="s">
        <v>3594</v>
      </c>
      <c r="M55" t="s">
        <v>3595</v>
      </c>
      <c r="N55" t="s">
        <v>3594</v>
      </c>
      <c r="O55" t="s">
        <v>3593</v>
      </c>
      <c r="P55" t="s">
        <v>9282</v>
      </c>
      <c r="Q55" t="s">
        <v>3593</v>
      </c>
      <c r="R55" t="str">
        <f t="shared" si="3"/>
        <v>Do1_2b</v>
      </c>
    </row>
    <row r="56" spans="1:18">
      <c r="A56" t="s">
        <v>772</v>
      </c>
      <c r="B56" t="s">
        <v>907</v>
      </c>
      <c r="C56" t="s">
        <v>43</v>
      </c>
      <c r="D56">
        <v>77</v>
      </c>
      <c r="E56">
        <v>1931</v>
      </c>
      <c r="F56">
        <f t="shared" si="4"/>
        <v>1854</v>
      </c>
      <c r="G56" t="str">
        <f t="shared" si="1"/>
        <v>1850 EA</v>
      </c>
    </row>
    <row r="57" spans="1:18">
      <c r="A57" t="s">
        <v>773</v>
      </c>
      <c r="B57" t="s">
        <v>914</v>
      </c>
      <c r="C57" t="s">
        <v>43</v>
      </c>
      <c r="D57">
        <v>60</v>
      </c>
      <c r="E57">
        <v>1931</v>
      </c>
      <c r="F57">
        <f t="shared" si="4"/>
        <v>1871</v>
      </c>
      <c r="G57" t="str">
        <f t="shared" si="1"/>
        <v>1850 EA</v>
      </c>
      <c r="K57" t="s">
        <v>3593</v>
      </c>
      <c r="L57" t="s">
        <v>3594</v>
      </c>
      <c r="M57" t="s">
        <v>3595</v>
      </c>
      <c r="N57" t="s">
        <v>3594</v>
      </c>
      <c r="O57" t="s">
        <v>3593</v>
      </c>
      <c r="P57" t="s">
        <v>9283</v>
      </c>
      <c r="Q57" t="s">
        <v>3593</v>
      </c>
      <c r="R57" t="str">
        <f>IF(N57="ne","N",IF(P57="e","M","D"))&amp;IF(Q57="ai","u","o")&amp;IF(AND(M57="u",O57="a"),1,IF(AND(M57="u&lt;",O57="a"),2,4))&amp;"_2"&amp;IF(AND(K57="a",L57="o"),"b",IF(AND(K57="o",L57="o"),"e","d"))</f>
        <v>Mo1_2b</v>
      </c>
    </row>
    <row r="58" spans="1:18">
      <c r="A58" t="s">
        <v>774</v>
      </c>
      <c r="B58" t="s">
        <v>924</v>
      </c>
      <c r="C58" t="s">
        <v>43</v>
      </c>
      <c r="D58">
        <v>30</v>
      </c>
      <c r="E58">
        <v>1931</v>
      </c>
      <c r="F58">
        <f t="shared" si="4"/>
        <v>1901</v>
      </c>
      <c r="G58" t="str">
        <f t="shared" si="1"/>
        <v>1900 EA</v>
      </c>
    </row>
    <row r="59" spans="1:18">
      <c r="A59" t="s">
        <v>775</v>
      </c>
      <c r="B59" t="s">
        <v>46</v>
      </c>
      <c r="C59" t="s">
        <v>43</v>
      </c>
      <c r="D59">
        <v>45</v>
      </c>
      <c r="E59">
        <v>1931</v>
      </c>
      <c r="F59">
        <f t="shared" si="4"/>
        <v>1886</v>
      </c>
      <c r="G59" t="str">
        <f t="shared" si="1"/>
        <v>1870 EA</v>
      </c>
      <c r="K59" t="s">
        <v>3593</v>
      </c>
      <c r="L59" t="s">
        <v>3594</v>
      </c>
      <c r="M59" t="s">
        <v>3595</v>
      </c>
      <c r="N59" t="s">
        <v>3594</v>
      </c>
      <c r="O59" t="s">
        <v>3593</v>
      </c>
      <c r="P59" t="s">
        <v>9282</v>
      </c>
      <c r="Q59" t="s">
        <v>1131</v>
      </c>
      <c r="R59" t="str">
        <f>IF(N59="ne","N",IF(P59="e","M","D"))&amp;IF(Q59="ai","u","o")&amp;IF(AND(M59="u",O59="a"),1,IF(AND(M59="u&lt;",O59="a"),2,4))&amp;"_2"&amp;IF(AND(K59="a",L59="o"),"b",IF(AND(K59="o",L59="o"),"e","d"))</f>
        <v>Do1_2b</v>
      </c>
    </row>
    <row r="60" spans="1:18">
      <c r="A60" t="s">
        <v>776</v>
      </c>
      <c r="B60" t="s">
        <v>915</v>
      </c>
      <c r="C60" t="s">
        <v>43</v>
      </c>
      <c r="D60">
        <v>57</v>
      </c>
      <c r="E60">
        <v>1931</v>
      </c>
      <c r="F60">
        <f t="shared" si="4"/>
        <v>1874</v>
      </c>
      <c r="G60" t="str">
        <f t="shared" si="1"/>
        <v>1850 EA</v>
      </c>
    </row>
    <row r="61" spans="1:18">
      <c r="A61" t="s">
        <v>777</v>
      </c>
      <c r="B61" t="s">
        <v>925</v>
      </c>
      <c r="C61" t="s">
        <v>43</v>
      </c>
      <c r="D61">
        <v>47</v>
      </c>
      <c r="E61">
        <v>1931</v>
      </c>
      <c r="F61">
        <f t="shared" si="4"/>
        <v>1884</v>
      </c>
      <c r="G61" t="str">
        <f t="shared" si="1"/>
        <v>1870 EA</v>
      </c>
    </row>
    <row r="62" spans="1:18">
      <c r="A62" t="s">
        <v>778</v>
      </c>
      <c r="B62" t="s">
        <v>916</v>
      </c>
      <c r="C62" t="s">
        <v>43</v>
      </c>
      <c r="D62">
        <v>75</v>
      </c>
      <c r="E62">
        <v>1931</v>
      </c>
      <c r="F62">
        <f t="shared" si="4"/>
        <v>1856</v>
      </c>
      <c r="G62" t="str">
        <f t="shared" si="1"/>
        <v>1850 EA</v>
      </c>
      <c r="K62" t="s">
        <v>3593</v>
      </c>
      <c r="L62" t="s">
        <v>3593</v>
      </c>
      <c r="M62" t="s">
        <v>3595</v>
      </c>
      <c r="N62" t="s">
        <v>3594</v>
      </c>
      <c r="O62" t="s">
        <v>3593</v>
      </c>
      <c r="P62" t="s">
        <v>9283</v>
      </c>
      <c r="Q62" t="s">
        <v>3593</v>
      </c>
      <c r="R62" t="str">
        <f>IF(N62="ne","N",IF(P62="e","M","D"))&amp;IF(Q62="ai","u","o")&amp;IF(AND(M62="u",O62="a"),1,IF(AND(M62="u&lt;",O62="a"),2,4))&amp;"_2"&amp;IF(AND(K62="a",L62="o"),"b",IF(AND(K62="o",L62="o"),"e","d"))</f>
        <v>Mo1_2d</v>
      </c>
    </row>
    <row r="63" spans="1:18">
      <c r="A63" t="s">
        <v>779</v>
      </c>
      <c r="B63" t="s">
        <v>917</v>
      </c>
      <c r="C63" t="s">
        <v>43</v>
      </c>
      <c r="D63">
        <v>69</v>
      </c>
      <c r="E63">
        <v>1931</v>
      </c>
      <c r="F63">
        <f t="shared" si="4"/>
        <v>1862</v>
      </c>
      <c r="G63" t="str">
        <f t="shared" si="1"/>
        <v>1850 EA</v>
      </c>
    </row>
    <row r="64" spans="1:18">
      <c r="A64" t="s">
        <v>780</v>
      </c>
      <c r="B64" t="s">
        <v>918</v>
      </c>
      <c r="C64" t="s">
        <v>43</v>
      </c>
      <c r="D64">
        <v>85</v>
      </c>
      <c r="E64">
        <v>1931</v>
      </c>
      <c r="F64">
        <f t="shared" si="4"/>
        <v>1846</v>
      </c>
      <c r="G64" t="str">
        <f t="shared" si="1"/>
        <v>1850 EA</v>
      </c>
      <c r="K64" t="s">
        <v>3593</v>
      </c>
      <c r="L64" t="s">
        <v>3594</v>
      </c>
      <c r="M64" t="s">
        <v>3595</v>
      </c>
      <c r="N64" t="s">
        <v>3591</v>
      </c>
      <c r="O64" t="s">
        <v>3593</v>
      </c>
      <c r="P64" t="s">
        <v>9282</v>
      </c>
      <c r="Q64" t="s">
        <v>1131</v>
      </c>
      <c r="R64" t="str">
        <f>IF(N64="ne","N",IF(P64="e","M","D"))&amp;IF(Q64="ai","u","o")&amp;IF(AND(M64="u",O64="a"),1,IF(AND(M64="u&lt;",O64="a"),2,4))&amp;"_2"&amp;IF(AND(K64="a",L64="o"),"b",IF(AND(K64="o",L64="o"),"e","d"))</f>
        <v>Do1_2b</v>
      </c>
    </row>
    <row r="65" spans="1:18">
      <c r="A65" t="s">
        <v>781</v>
      </c>
      <c r="B65" t="s">
        <v>926</v>
      </c>
      <c r="C65" t="s">
        <v>308</v>
      </c>
      <c r="D65">
        <v>55</v>
      </c>
      <c r="E65">
        <v>1931</v>
      </c>
      <c r="F65">
        <f t="shared" si="4"/>
        <v>1876</v>
      </c>
      <c r="G65" t="str">
        <f t="shared" si="1"/>
        <v>1870 EA</v>
      </c>
    </row>
    <row r="66" spans="1:18">
      <c r="A66" t="s">
        <v>782</v>
      </c>
      <c r="B66" t="s">
        <v>309</v>
      </c>
      <c r="C66" t="s">
        <v>308</v>
      </c>
      <c r="D66">
        <v>40</v>
      </c>
      <c r="E66">
        <v>1932</v>
      </c>
      <c r="F66">
        <f t="shared" si="4"/>
        <v>1892</v>
      </c>
      <c r="G66" t="str">
        <f t="shared" si="1"/>
        <v>1870 EA</v>
      </c>
      <c r="K66" t="s">
        <v>3593</v>
      </c>
      <c r="L66" t="s">
        <v>3593</v>
      </c>
      <c r="M66" t="s">
        <v>3595</v>
      </c>
      <c r="N66" t="s">
        <v>3591</v>
      </c>
      <c r="O66" t="s">
        <v>3593</v>
      </c>
      <c r="P66" t="s">
        <v>9282</v>
      </c>
      <c r="Q66" t="s">
        <v>1131</v>
      </c>
      <c r="R66" t="str">
        <f>IF(N66="ne","N",IF(P66="e","M","D"))&amp;IF(Q66="ai","u","o")&amp;IF(AND(M66="u",O66="a"),1,IF(AND(M66="u&lt;",O66="a"),2,4))&amp;"_2"&amp;IF(AND(K66="a",L66="o"),"b",IF(AND(K66="o",L66="o"),"e","d"))</f>
        <v>Do1_2d</v>
      </c>
    </row>
    <row r="67" spans="1:18">
      <c r="A67" t="s">
        <v>783</v>
      </c>
      <c r="B67" t="s">
        <v>927</v>
      </c>
      <c r="C67" t="s">
        <v>216</v>
      </c>
      <c r="D67">
        <v>63</v>
      </c>
      <c r="E67">
        <v>1940</v>
      </c>
      <c r="F67">
        <f t="shared" si="4"/>
        <v>1877</v>
      </c>
      <c r="G67" t="str">
        <f t="shared" si="1"/>
        <v>1870 EA</v>
      </c>
      <c r="H67" t="s">
        <v>9288</v>
      </c>
      <c r="I67">
        <v>41</v>
      </c>
      <c r="J67" t="str">
        <f>IF(I67="","","INF"&amp;IF(I67&gt;999,"",IF(I67&gt;99,"0","00"))&amp;I67&amp;"("&amp;C67&amp;UPPER(H67)&amp;"!)")</f>
        <v>INF0041(NY10B!)</v>
      </c>
    </row>
    <row r="68" spans="1:18">
      <c r="A68" t="s">
        <v>784</v>
      </c>
      <c r="B68" t="s">
        <v>928</v>
      </c>
      <c r="C68" t="s">
        <v>216</v>
      </c>
      <c r="D68">
        <v>65</v>
      </c>
      <c r="E68">
        <v>1940</v>
      </c>
      <c r="F68">
        <f t="shared" si="4"/>
        <v>1875</v>
      </c>
      <c r="G68" t="str">
        <f t="shared" si="1"/>
        <v>1870 EA</v>
      </c>
      <c r="H68" t="s">
        <v>9289</v>
      </c>
      <c r="I68">
        <v>45</v>
      </c>
      <c r="J68" t="str">
        <f t="shared" ref="J68:J131" si="5">IF(I68="","","INF"&amp;IF(I68&gt;999,"",IF(I68&gt;99,"0","00"))&amp;I68&amp;"("&amp;C68&amp;UPPER(H68)&amp;"!)")</f>
        <v>INF0045(NY12C!)</v>
      </c>
      <c r="K68" t="s">
        <v>3593</v>
      </c>
      <c r="L68" t="s">
        <v>3601</v>
      </c>
      <c r="M68" t="s">
        <v>3595</v>
      </c>
      <c r="N68" t="s">
        <v>3591</v>
      </c>
      <c r="O68" t="s">
        <v>3593</v>
      </c>
      <c r="P68" t="s">
        <v>9282</v>
      </c>
      <c r="Q68" t="s">
        <v>1131</v>
      </c>
      <c r="R68" t="str">
        <f>IF(N68="ne","N",IF(P68="e","M","D"))&amp;IF(Q68="ai","u","o")&amp;IF(AND(M68="u",O68="a"),1,IF(AND(M68="u&lt;",O68="a"),2,4))&amp;"_2"&amp;IF(AND(K68="a",L68="o"),"b",IF(AND(K68="o",L68="o"),"e","d"))</f>
        <v>Do1_2d</v>
      </c>
    </row>
    <row r="69" spans="1:18">
      <c r="A69" t="s">
        <v>785</v>
      </c>
      <c r="B69" t="s">
        <v>919</v>
      </c>
      <c r="C69" t="s">
        <v>216</v>
      </c>
      <c r="D69">
        <v>68</v>
      </c>
      <c r="E69">
        <v>1940</v>
      </c>
      <c r="F69">
        <f t="shared" si="4"/>
        <v>1872</v>
      </c>
      <c r="G69" t="str">
        <f t="shared" si="1"/>
        <v>1850 EA</v>
      </c>
      <c r="H69" t="s">
        <v>9290</v>
      </c>
      <c r="I69">
        <v>47</v>
      </c>
      <c r="J69" t="str">
        <f t="shared" si="5"/>
        <v>INF0047(NY13B!)</v>
      </c>
    </row>
    <row r="70" spans="1:18">
      <c r="A70" t="s">
        <v>786</v>
      </c>
      <c r="B70" t="s">
        <v>217</v>
      </c>
      <c r="C70" t="s">
        <v>216</v>
      </c>
      <c r="D70">
        <v>84</v>
      </c>
      <c r="E70">
        <v>1940</v>
      </c>
      <c r="F70">
        <f t="shared" si="4"/>
        <v>1856</v>
      </c>
      <c r="G70" t="str">
        <f t="shared" si="1"/>
        <v>1850 EA</v>
      </c>
      <c r="H70" t="s">
        <v>9291</v>
      </c>
      <c r="I70">
        <v>58</v>
      </c>
      <c r="J70" t="str">
        <f t="shared" si="5"/>
        <v>INF0058(NY18C!)</v>
      </c>
      <c r="K70" t="s">
        <v>3593</v>
      </c>
      <c r="L70" t="s">
        <v>3601</v>
      </c>
      <c r="M70" t="s">
        <v>3595</v>
      </c>
      <c r="N70" t="s">
        <v>3591</v>
      </c>
      <c r="O70" t="s">
        <v>3593</v>
      </c>
      <c r="P70" t="s">
        <v>9282</v>
      </c>
      <c r="Q70" t="s">
        <v>1131</v>
      </c>
      <c r="R70" t="str">
        <f t="shared" ref="R70:R72" si="6">IF(N70="ne","N",IF(P70="e","M","D"))&amp;IF(Q70="ai","u","o")&amp;IF(AND(M70="u",O70="a"),1,IF(AND(M70="u&lt;",O70="a"),2,4))&amp;"_2"&amp;IF(AND(K70="a",L70="o"),"b",IF(AND(K70="o",L70="o"),"e","d"))</f>
        <v>Do1_2d</v>
      </c>
    </row>
    <row r="71" spans="1:18">
      <c r="A71" t="s">
        <v>787</v>
      </c>
      <c r="B71" t="s">
        <v>929</v>
      </c>
      <c r="C71" t="s">
        <v>216</v>
      </c>
      <c r="D71">
        <v>61</v>
      </c>
      <c r="E71">
        <v>1940</v>
      </c>
      <c r="F71">
        <f t="shared" si="4"/>
        <v>1879</v>
      </c>
      <c r="G71" t="str">
        <f t="shared" si="1"/>
        <v>1870 EA</v>
      </c>
      <c r="H71" t="s">
        <v>9292</v>
      </c>
      <c r="I71">
        <v>68</v>
      </c>
      <c r="J71" t="str">
        <f t="shared" si="5"/>
        <v>INF0068(NY24B!)</v>
      </c>
      <c r="K71" t="s">
        <v>3593</v>
      </c>
      <c r="L71" t="s">
        <v>3593</v>
      </c>
      <c r="M71" t="s">
        <v>3595</v>
      </c>
      <c r="N71" t="s">
        <v>3591</v>
      </c>
      <c r="O71" t="s">
        <v>3593</v>
      </c>
      <c r="P71" t="s">
        <v>9282</v>
      </c>
      <c r="Q71" t="s">
        <v>1131</v>
      </c>
      <c r="R71" t="str">
        <f t="shared" si="6"/>
        <v>Do1_2d</v>
      </c>
    </row>
    <row r="72" spans="1:18">
      <c r="A72" t="s">
        <v>788</v>
      </c>
      <c r="B72" t="s">
        <v>930</v>
      </c>
      <c r="C72" t="s">
        <v>216</v>
      </c>
      <c r="D72">
        <v>52</v>
      </c>
      <c r="E72">
        <v>1941</v>
      </c>
      <c r="F72">
        <f t="shared" si="4"/>
        <v>1889</v>
      </c>
      <c r="G72" t="str">
        <f t="shared" si="1"/>
        <v>1870 EA</v>
      </c>
      <c r="H72" t="s">
        <v>9293</v>
      </c>
      <c r="I72">
        <v>106</v>
      </c>
      <c r="J72" t="str">
        <f t="shared" si="5"/>
        <v>INF0106(NY37C!)</v>
      </c>
      <c r="K72" t="s">
        <v>3593</v>
      </c>
      <c r="L72" t="s">
        <v>3593</v>
      </c>
      <c r="M72" t="s">
        <v>3595</v>
      </c>
      <c r="N72" t="s">
        <v>3591</v>
      </c>
      <c r="O72" t="s">
        <v>3593</v>
      </c>
      <c r="P72" t="s">
        <v>9282</v>
      </c>
      <c r="Q72" t="s">
        <v>1131</v>
      </c>
      <c r="R72" t="str">
        <f t="shared" si="6"/>
        <v>Do1_2d</v>
      </c>
    </row>
    <row r="73" spans="1:18">
      <c r="A73" t="s">
        <v>789</v>
      </c>
      <c r="B73" t="s">
        <v>920</v>
      </c>
      <c r="C73" t="s">
        <v>216</v>
      </c>
      <c r="D73">
        <v>81</v>
      </c>
      <c r="E73">
        <v>1949</v>
      </c>
      <c r="F73">
        <f t="shared" si="4"/>
        <v>1868</v>
      </c>
      <c r="G73" t="str">
        <f t="shared" si="1"/>
        <v>1850 EA</v>
      </c>
      <c r="H73" t="s">
        <v>9294</v>
      </c>
      <c r="I73">
        <v>98</v>
      </c>
      <c r="J73" t="str">
        <f t="shared" si="5"/>
        <v>INF0098(NY34D!)</v>
      </c>
    </row>
    <row r="74" spans="1:18">
      <c r="A74" t="s">
        <v>790</v>
      </c>
      <c r="B74" t="s">
        <v>953</v>
      </c>
      <c r="C74" t="s">
        <v>1159</v>
      </c>
      <c r="D74">
        <v>59</v>
      </c>
      <c r="E74">
        <v>1949</v>
      </c>
      <c r="F74">
        <f t="shared" si="4"/>
        <v>1890</v>
      </c>
      <c r="G74" t="str">
        <f t="shared" si="1"/>
        <v>1870 EA</v>
      </c>
      <c r="J74" t="str">
        <f t="shared" si="5"/>
        <v/>
      </c>
    </row>
    <row r="75" spans="1:18">
      <c r="A75" t="s">
        <v>791</v>
      </c>
      <c r="B75" t="s">
        <v>223</v>
      </c>
      <c r="C75" t="s">
        <v>216</v>
      </c>
      <c r="D75">
        <v>47</v>
      </c>
      <c r="E75">
        <v>1941</v>
      </c>
      <c r="F75">
        <f t="shared" si="4"/>
        <v>1894</v>
      </c>
      <c r="G75" t="str">
        <f t="shared" si="1"/>
        <v>1870 EA</v>
      </c>
      <c r="H75" t="s">
        <v>9296</v>
      </c>
      <c r="I75">
        <v>119</v>
      </c>
      <c r="J75" t="str">
        <f t="shared" si="5"/>
        <v>INF0119(NY43C!)</v>
      </c>
      <c r="K75" t="s">
        <v>3593</v>
      </c>
      <c r="L75" t="s">
        <v>3593</v>
      </c>
      <c r="M75" t="s">
        <v>3595</v>
      </c>
      <c r="N75" t="s">
        <v>3591</v>
      </c>
      <c r="O75" t="s">
        <v>3593</v>
      </c>
      <c r="P75" t="s">
        <v>9282</v>
      </c>
      <c r="Q75" t="s">
        <v>1131</v>
      </c>
      <c r="R75" t="str">
        <f>IF(N75="ne","N",IF(P75="e","M","D"))&amp;IF(Q75="ai","u","o")&amp;IF(AND(M75="u",O75="a"),1,IF(AND(M75="u&lt;",O75="a"),2,4))&amp;"_2"&amp;IF(AND(K75="a",L75="o"),"b",IF(AND(K75="o",L75="o"),"e","d"))</f>
        <v>Do1_2d</v>
      </c>
    </row>
    <row r="76" spans="1:18">
      <c r="A76" t="s">
        <v>792</v>
      </c>
      <c r="B76" t="s">
        <v>932</v>
      </c>
      <c r="C76" t="s">
        <v>216</v>
      </c>
      <c r="D76">
        <v>72</v>
      </c>
      <c r="E76">
        <v>1949</v>
      </c>
      <c r="F76">
        <f t="shared" si="4"/>
        <v>1877</v>
      </c>
      <c r="G76" t="str">
        <f t="shared" si="1"/>
        <v>1870 EA</v>
      </c>
      <c r="H76" t="s">
        <v>9297</v>
      </c>
      <c r="I76">
        <v>125</v>
      </c>
      <c r="J76" t="str">
        <f t="shared" si="5"/>
        <v>INF0125(NY45D!)</v>
      </c>
    </row>
    <row r="77" spans="1:18">
      <c r="A77" t="s">
        <v>793</v>
      </c>
      <c r="B77" t="s">
        <v>921</v>
      </c>
      <c r="C77" t="s">
        <v>216</v>
      </c>
      <c r="D77">
        <v>80</v>
      </c>
      <c r="E77">
        <v>1949</v>
      </c>
      <c r="F77">
        <f t="shared" si="4"/>
        <v>1869</v>
      </c>
      <c r="G77" t="str">
        <f t="shared" si="1"/>
        <v>1850 EA</v>
      </c>
      <c r="H77" t="s">
        <v>9298</v>
      </c>
      <c r="I77">
        <v>150</v>
      </c>
      <c r="J77" t="str">
        <f t="shared" si="5"/>
        <v>INF0150(NY53B!)</v>
      </c>
    </row>
    <row r="78" spans="1:18">
      <c r="A78" t="s">
        <v>794</v>
      </c>
      <c r="B78" t="s">
        <v>922</v>
      </c>
      <c r="C78" t="s">
        <v>216</v>
      </c>
      <c r="D78">
        <v>89</v>
      </c>
      <c r="E78">
        <v>1949</v>
      </c>
      <c r="F78">
        <f t="shared" si="4"/>
        <v>1860</v>
      </c>
      <c r="G78" t="str">
        <f t="shared" si="1"/>
        <v>1850 EA</v>
      </c>
      <c r="H78" t="s">
        <v>9299</v>
      </c>
      <c r="I78">
        <v>145</v>
      </c>
      <c r="J78" t="str">
        <f t="shared" si="5"/>
        <v>INF0145(NY51E!)</v>
      </c>
    </row>
    <row r="79" spans="1:18">
      <c r="A79" t="s">
        <v>795</v>
      </c>
      <c r="B79" t="s">
        <v>220</v>
      </c>
      <c r="C79" t="s">
        <v>216</v>
      </c>
      <c r="D79">
        <v>60</v>
      </c>
      <c r="E79">
        <v>1949</v>
      </c>
      <c r="F79">
        <f t="shared" si="4"/>
        <v>1889</v>
      </c>
      <c r="G79" t="str">
        <f t="shared" si="1"/>
        <v>1870 EA</v>
      </c>
      <c r="H79" t="s">
        <v>9300</v>
      </c>
      <c r="I79">
        <v>163</v>
      </c>
      <c r="J79" t="str">
        <f t="shared" si="5"/>
        <v>INF0163(NY58D!)</v>
      </c>
    </row>
    <row r="80" spans="1:18">
      <c r="A80" t="s">
        <v>796</v>
      </c>
      <c r="B80" t="s">
        <v>220</v>
      </c>
      <c r="C80" t="s">
        <v>216</v>
      </c>
      <c r="D80">
        <v>65</v>
      </c>
      <c r="E80">
        <v>1949</v>
      </c>
      <c r="F80">
        <f t="shared" si="4"/>
        <v>1884</v>
      </c>
      <c r="G80" t="str">
        <f t="shared" si="1"/>
        <v>1870 EA</v>
      </c>
      <c r="H80" t="s">
        <v>9301</v>
      </c>
      <c r="I80">
        <v>164</v>
      </c>
      <c r="J80" t="str">
        <f t="shared" si="5"/>
        <v>INF0164(NY58E!)</v>
      </c>
      <c r="K80" t="s">
        <v>3593</v>
      </c>
      <c r="L80" t="s">
        <v>3593</v>
      </c>
      <c r="M80" t="s">
        <v>3595</v>
      </c>
      <c r="N80" t="s">
        <v>3591</v>
      </c>
      <c r="O80" t="s">
        <v>3593</v>
      </c>
      <c r="P80" t="s">
        <v>9282</v>
      </c>
      <c r="Q80" t="s">
        <v>1131</v>
      </c>
      <c r="R80" t="str">
        <f>IF(N80="ne","N",IF(P80="e","M","D"))&amp;IF(Q80="ai","u","o")&amp;IF(AND(M80="u",O80="a"),1,IF(AND(M80="u&lt;",O80="a"),2,4))&amp;"_2"&amp;IF(AND(K80="a",L80="o"),"b",IF(AND(K80="o",L80="o"),"e","d"))</f>
        <v>Do1_2d</v>
      </c>
    </row>
    <row r="81" spans="1:18">
      <c r="A81" t="s">
        <v>797</v>
      </c>
      <c r="B81" t="s">
        <v>933</v>
      </c>
      <c r="C81" t="s">
        <v>216</v>
      </c>
      <c r="D81">
        <v>74</v>
      </c>
      <c r="E81" s="10">
        <v>1949</v>
      </c>
      <c r="F81">
        <f t="shared" si="4"/>
        <v>1875</v>
      </c>
      <c r="G81" t="str">
        <f t="shared" si="1"/>
        <v>1870 EA</v>
      </c>
      <c r="H81" t="s">
        <v>9302</v>
      </c>
      <c r="I81">
        <v>169</v>
      </c>
      <c r="J81" t="str">
        <f t="shared" si="5"/>
        <v>INF0169(NY60B!)</v>
      </c>
    </row>
    <row r="82" spans="1:18">
      <c r="A82" t="s">
        <v>798</v>
      </c>
      <c r="B82" t="s">
        <v>923</v>
      </c>
      <c r="C82" t="s">
        <v>216</v>
      </c>
      <c r="D82">
        <v>83</v>
      </c>
      <c r="E82" s="10">
        <v>1949</v>
      </c>
      <c r="F82">
        <f t="shared" si="4"/>
        <v>1866</v>
      </c>
      <c r="G82" t="str">
        <f t="shared" si="1"/>
        <v>1850 EA</v>
      </c>
      <c r="H82" t="s">
        <v>9303</v>
      </c>
      <c r="I82">
        <v>159</v>
      </c>
      <c r="J82" t="str">
        <f t="shared" si="5"/>
        <v>INF0159(NY57C!)</v>
      </c>
    </row>
    <row r="83" spans="1:18">
      <c r="A83" t="s">
        <v>799</v>
      </c>
      <c r="B83" t="s">
        <v>934</v>
      </c>
      <c r="C83" t="s">
        <v>216</v>
      </c>
      <c r="D83">
        <v>73</v>
      </c>
      <c r="E83">
        <v>1949</v>
      </c>
      <c r="F83">
        <f t="shared" si="4"/>
        <v>1876</v>
      </c>
      <c r="G83" t="str">
        <f t="shared" si="1"/>
        <v>1870 EA</v>
      </c>
      <c r="H83" t="s">
        <v>9304</v>
      </c>
      <c r="I83">
        <v>175</v>
      </c>
      <c r="J83" t="str">
        <f t="shared" si="5"/>
        <v>INF0175(NY62D!)</v>
      </c>
      <c r="K83" t="s">
        <v>3593</v>
      </c>
      <c r="L83" t="s">
        <v>3593</v>
      </c>
      <c r="M83" t="s">
        <v>3595</v>
      </c>
      <c r="N83" t="s">
        <v>3591</v>
      </c>
      <c r="O83" t="s">
        <v>3593</v>
      </c>
      <c r="P83" t="s">
        <v>9282</v>
      </c>
      <c r="Q83" t="s">
        <v>1131</v>
      </c>
      <c r="R83" t="str">
        <f>IF(N83="ne","N",IF(P83="e","M","D"))&amp;IF(Q83="ai","u","o")&amp;IF(AND(M83="u",O83="a"),1,IF(AND(M83="u&lt;",O83="a"),2,4))&amp;"_2"&amp;IF(AND(K83="a",L83="o"),"b",IF(AND(K83="o",L83="o"),"e","d"))</f>
        <v>Do1_2d</v>
      </c>
    </row>
    <row r="84" spans="1:18">
      <c r="A84" t="s">
        <v>800</v>
      </c>
      <c r="B84" t="s">
        <v>935</v>
      </c>
      <c r="C84" t="s">
        <v>216</v>
      </c>
      <c r="D84">
        <v>72</v>
      </c>
      <c r="E84" s="10">
        <v>1949</v>
      </c>
      <c r="F84">
        <f t="shared" si="4"/>
        <v>1877</v>
      </c>
      <c r="G84" t="str">
        <f t="shared" si="1"/>
        <v>1870 EA</v>
      </c>
      <c r="H84" t="s">
        <v>9305</v>
      </c>
      <c r="I84">
        <v>179</v>
      </c>
      <c r="J84" t="str">
        <f t="shared" si="5"/>
        <v>INF0179(NY63D!)</v>
      </c>
    </row>
    <row r="85" spans="1:18">
      <c r="A85" t="s">
        <v>801</v>
      </c>
      <c r="B85" t="s">
        <v>936</v>
      </c>
      <c r="C85" t="s">
        <v>216</v>
      </c>
      <c r="D85">
        <v>65</v>
      </c>
      <c r="E85" s="10">
        <v>1949</v>
      </c>
      <c r="F85">
        <f t="shared" si="4"/>
        <v>1884</v>
      </c>
      <c r="G85" t="str">
        <f t="shared" si="1"/>
        <v>1870 EA</v>
      </c>
      <c r="H85" t="s">
        <v>9306</v>
      </c>
      <c r="I85">
        <v>182</v>
      </c>
      <c r="J85" t="str">
        <f t="shared" si="5"/>
        <v>INF0182(NY64C!)</v>
      </c>
    </row>
    <row r="86" spans="1:18">
      <c r="A86" t="s">
        <v>802</v>
      </c>
      <c r="B86" t="s">
        <v>432</v>
      </c>
      <c r="C86" t="s">
        <v>216</v>
      </c>
      <c r="D86">
        <v>59</v>
      </c>
      <c r="E86">
        <v>1949</v>
      </c>
      <c r="F86">
        <f t="shared" si="4"/>
        <v>1890</v>
      </c>
      <c r="G86" t="str">
        <f t="shared" si="1"/>
        <v>1870 EA</v>
      </c>
      <c r="H86" t="s">
        <v>9307</v>
      </c>
      <c r="I86">
        <v>32</v>
      </c>
      <c r="J86" t="str">
        <f t="shared" si="5"/>
        <v>INF0032(NY7J!)</v>
      </c>
    </row>
    <row r="87" spans="1:18">
      <c r="A87" t="s">
        <v>803</v>
      </c>
      <c r="B87" t="s">
        <v>432</v>
      </c>
      <c r="C87" t="s">
        <v>216</v>
      </c>
      <c r="D87">
        <v>60</v>
      </c>
      <c r="E87" s="10">
        <v>1940</v>
      </c>
      <c r="F87">
        <f t="shared" si="4"/>
        <v>1880</v>
      </c>
      <c r="G87" t="str">
        <f t="shared" si="1"/>
        <v>1870 EA</v>
      </c>
      <c r="H87" t="s">
        <v>9308</v>
      </c>
      <c r="I87">
        <v>33</v>
      </c>
      <c r="J87" t="str">
        <f t="shared" si="5"/>
        <v>INF0033(NY7K!)</v>
      </c>
      <c r="K87" t="s">
        <v>3593</v>
      </c>
      <c r="L87" t="s">
        <v>3593</v>
      </c>
      <c r="M87" t="s">
        <v>3595</v>
      </c>
      <c r="N87" t="s">
        <v>3591</v>
      </c>
      <c r="O87" t="s">
        <v>3593</v>
      </c>
      <c r="P87" t="s">
        <v>9282</v>
      </c>
      <c r="Q87" t="s">
        <v>1131</v>
      </c>
      <c r="R87" t="str">
        <f>IF(N87="ne","N",IF(P87="e","M","D"))&amp;IF(Q87="ai","u","o")&amp;IF(AND(M87="u",O87="a"),1,IF(AND(M87="u&lt;",O87="a"),2,4))&amp;"_2"&amp;IF(AND(K87="a",L87="o"),"b",IF(AND(K87="o",L87="o"),"e","d"))</f>
        <v>Do1_2d</v>
      </c>
    </row>
    <row r="88" spans="1:18">
      <c r="A88" t="s">
        <v>804</v>
      </c>
      <c r="B88" t="s">
        <v>432</v>
      </c>
      <c r="C88" t="s">
        <v>216</v>
      </c>
      <c r="D88" s="13">
        <v>76</v>
      </c>
      <c r="E88" s="10">
        <v>1940</v>
      </c>
      <c r="F88">
        <f t="shared" si="4"/>
        <v>1864</v>
      </c>
      <c r="G88" t="str">
        <f t="shared" si="1"/>
        <v>1850 EA</v>
      </c>
      <c r="H88" t="s">
        <v>9309</v>
      </c>
      <c r="I88">
        <v>34</v>
      </c>
      <c r="J88" t="str">
        <f t="shared" si="5"/>
        <v>INF0034(NY17L!)</v>
      </c>
    </row>
    <row r="89" spans="1:18">
      <c r="A89" t="s">
        <v>805</v>
      </c>
      <c r="B89" t="s">
        <v>432</v>
      </c>
      <c r="C89" t="s">
        <v>216</v>
      </c>
      <c r="D89">
        <v>62</v>
      </c>
      <c r="E89" s="10">
        <v>1940</v>
      </c>
      <c r="F89">
        <f t="shared" si="4"/>
        <v>1878</v>
      </c>
      <c r="G89" t="str">
        <f t="shared" si="1"/>
        <v>1870 EA</v>
      </c>
      <c r="H89" t="s">
        <v>9310</v>
      </c>
      <c r="I89">
        <v>35</v>
      </c>
      <c r="J89" t="str">
        <f t="shared" si="5"/>
        <v>INF0035(NY7M!)</v>
      </c>
      <c r="K89" t="s">
        <v>3593</v>
      </c>
      <c r="L89" t="s">
        <v>3601</v>
      </c>
      <c r="M89" t="s">
        <v>3595</v>
      </c>
      <c r="N89" t="s">
        <v>3597</v>
      </c>
      <c r="O89" t="s">
        <v>3593</v>
      </c>
      <c r="P89" t="s">
        <v>9282</v>
      </c>
      <c r="Q89" t="s">
        <v>3593</v>
      </c>
      <c r="R89" t="str">
        <f t="shared" ref="R89:R90" si="7">IF(N89="ne","N",IF(P89="e","M","D"))&amp;IF(Q89="ai","u","o")&amp;IF(AND(M89="u",O89="a"),1,IF(AND(M89="u&lt;",O89="a"),2,4))&amp;"_2"&amp;IF(AND(K89="a",L89="o"),"b",IF(AND(K89="o",L89="o"),"e","d"))</f>
        <v>Do1_2d</v>
      </c>
    </row>
    <row r="90" spans="1:18">
      <c r="A90" t="s">
        <v>806</v>
      </c>
      <c r="B90" t="s">
        <v>635</v>
      </c>
      <c r="C90" t="s">
        <v>216</v>
      </c>
      <c r="D90">
        <v>68</v>
      </c>
      <c r="E90" s="10">
        <v>1940</v>
      </c>
      <c r="F90">
        <f t="shared" si="4"/>
        <v>1872</v>
      </c>
      <c r="G90" t="str">
        <f t="shared" si="1"/>
        <v>1850 EA</v>
      </c>
      <c r="J90" t="str">
        <f t="shared" si="5"/>
        <v/>
      </c>
      <c r="K90" t="s">
        <v>3593</v>
      </c>
      <c r="L90" t="s">
        <v>3601</v>
      </c>
      <c r="M90" t="s">
        <v>3595</v>
      </c>
      <c r="N90" t="s">
        <v>3591</v>
      </c>
      <c r="O90" t="s">
        <v>3593</v>
      </c>
      <c r="P90" t="s">
        <v>9282</v>
      </c>
      <c r="Q90" t="s">
        <v>1131</v>
      </c>
      <c r="R90" t="str">
        <f t="shared" si="7"/>
        <v>Do1_2d</v>
      </c>
    </row>
    <row r="91" spans="1:18">
      <c r="A91" t="s">
        <v>807</v>
      </c>
      <c r="B91" t="s">
        <v>946</v>
      </c>
      <c r="C91" t="s">
        <v>216</v>
      </c>
      <c r="D91">
        <v>54</v>
      </c>
      <c r="E91" s="10">
        <v>1940</v>
      </c>
      <c r="F91">
        <f t="shared" si="4"/>
        <v>1886</v>
      </c>
      <c r="G91" t="str">
        <f t="shared" si="1"/>
        <v>1870 EA</v>
      </c>
      <c r="J91" t="str">
        <f t="shared" si="5"/>
        <v/>
      </c>
    </row>
    <row r="92" spans="1:18">
      <c r="A92" t="s">
        <v>808</v>
      </c>
      <c r="B92" t="s">
        <v>947</v>
      </c>
      <c r="C92" t="s">
        <v>200</v>
      </c>
      <c r="D92">
        <v>65</v>
      </c>
      <c r="E92">
        <v>1941</v>
      </c>
      <c r="F92">
        <f t="shared" si="4"/>
        <v>1876</v>
      </c>
      <c r="G92" t="str">
        <f t="shared" si="1"/>
        <v>1870 EA</v>
      </c>
      <c r="H92" t="s">
        <v>9311</v>
      </c>
      <c r="I92">
        <v>225</v>
      </c>
      <c r="J92" t="str">
        <f t="shared" si="5"/>
        <v>INF0225(NJ19B!)</v>
      </c>
      <c r="K92" t="s">
        <v>3593</v>
      </c>
      <c r="L92" t="s">
        <v>3601</v>
      </c>
      <c r="M92" t="s">
        <v>3595</v>
      </c>
      <c r="N92" t="s">
        <v>3591</v>
      </c>
      <c r="O92" t="s">
        <v>3593</v>
      </c>
      <c r="P92" t="s">
        <v>9282</v>
      </c>
      <c r="Q92" t="s">
        <v>1131</v>
      </c>
      <c r="R92" t="str">
        <f>IF(N92="ne","N",IF(P92="e","M","D"))&amp;IF(Q92="ai","u","o")&amp;IF(AND(M92="u",O92="a"),1,IF(AND(M92="u&lt;",O92="a"),2,4))&amp;"_2"&amp;IF(AND(K92="a",L92="o"),"b",IF(AND(K92="o",L92="o"),"e","d"))</f>
        <v>Do1_2d</v>
      </c>
    </row>
    <row r="93" spans="1:18">
      <c r="A93" t="s">
        <v>809</v>
      </c>
      <c r="B93" t="s">
        <v>948</v>
      </c>
      <c r="C93" t="s">
        <v>200</v>
      </c>
      <c r="D93">
        <v>57</v>
      </c>
      <c r="E93" s="10">
        <v>1941</v>
      </c>
      <c r="F93">
        <f t="shared" si="4"/>
        <v>1884</v>
      </c>
      <c r="G93" t="str">
        <f t="shared" ref="G93:G156" si="8">IF(F93&gt;1900,"1900 EA",IF(F93&gt;1874,"1870 EA","1850 EA"))</f>
        <v>1870 EA</v>
      </c>
      <c r="H93" t="s">
        <v>9291</v>
      </c>
      <c r="I93">
        <v>222</v>
      </c>
      <c r="J93" t="str">
        <f t="shared" si="5"/>
        <v>INF0222(NJ18C!)</v>
      </c>
    </row>
    <row r="94" spans="1:18">
      <c r="A94" t="s">
        <v>810</v>
      </c>
      <c r="B94" t="s">
        <v>949</v>
      </c>
      <c r="C94" t="s">
        <v>200</v>
      </c>
      <c r="D94">
        <v>54</v>
      </c>
      <c r="E94" s="10">
        <v>1941</v>
      </c>
      <c r="F94">
        <f t="shared" si="4"/>
        <v>1887</v>
      </c>
      <c r="G94" t="str">
        <f t="shared" si="8"/>
        <v>1870 EA</v>
      </c>
      <c r="H94" t="s">
        <v>9312</v>
      </c>
      <c r="I94">
        <v>223</v>
      </c>
      <c r="J94" t="str">
        <f t="shared" si="5"/>
        <v>INF0223(NJ18D!)</v>
      </c>
    </row>
    <row r="95" spans="1:18">
      <c r="A95" t="s">
        <v>811</v>
      </c>
      <c r="B95" t="s">
        <v>950</v>
      </c>
      <c r="C95" t="s">
        <v>200</v>
      </c>
      <c r="D95">
        <v>59</v>
      </c>
      <c r="E95" s="10">
        <v>1939</v>
      </c>
      <c r="F95">
        <f t="shared" si="4"/>
        <v>1880</v>
      </c>
      <c r="G95" t="str">
        <f t="shared" si="8"/>
        <v>1870 EA</v>
      </c>
      <c r="H95" t="s">
        <v>9313</v>
      </c>
      <c r="I95">
        <v>204</v>
      </c>
      <c r="J95" t="str">
        <f t="shared" si="5"/>
        <v>INF0204(NJ10D!)</v>
      </c>
    </row>
    <row r="96" spans="1:18">
      <c r="A96" t="s">
        <v>812</v>
      </c>
      <c r="B96" t="s">
        <v>309</v>
      </c>
      <c r="C96" t="s">
        <v>200</v>
      </c>
      <c r="D96">
        <v>49</v>
      </c>
      <c r="E96" s="10">
        <v>1939</v>
      </c>
      <c r="F96">
        <f t="shared" si="4"/>
        <v>1890</v>
      </c>
      <c r="G96" t="str">
        <f t="shared" si="8"/>
        <v>1870 EA</v>
      </c>
      <c r="H96" t="s">
        <v>9314</v>
      </c>
      <c r="I96">
        <v>196</v>
      </c>
      <c r="J96" t="str">
        <f t="shared" si="5"/>
        <v>INF0196(NJ7B!)</v>
      </c>
    </row>
    <row r="97" spans="1:18">
      <c r="A97" t="s">
        <v>813</v>
      </c>
      <c r="B97" t="s">
        <v>339</v>
      </c>
      <c r="C97" t="s">
        <v>249</v>
      </c>
      <c r="D97">
        <v>62</v>
      </c>
      <c r="E97" s="10">
        <v>1939</v>
      </c>
      <c r="F97">
        <f t="shared" si="4"/>
        <v>1877</v>
      </c>
      <c r="G97" t="str">
        <f t="shared" si="8"/>
        <v>1870 EA</v>
      </c>
      <c r="H97" t="s">
        <v>9315</v>
      </c>
      <c r="I97">
        <v>235</v>
      </c>
      <c r="J97" t="str">
        <f t="shared" si="5"/>
        <v>INF0235(PA1F!)</v>
      </c>
    </row>
    <row r="98" spans="1:18">
      <c r="A98" t="s">
        <v>814</v>
      </c>
      <c r="B98" t="s">
        <v>339</v>
      </c>
      <c r="C98" t="s">
        <v>249</v>
      </c>
      <c r="D98">
        <v>70</v>
      </c>
      <c r="E98" s="10">
        <v>1939</v>
      </c>
      <c r="F98">
        <f t="shared" si="4"/>
        <v>1869</v>
      </c>
      <c r="G98" t="str">
        <f t="shared" si="8"/>
        <v>1850 EA</v>
      </c>
      <c r="H98" t="s">
        <v>9316</v>
      </c>
      <c r="I98">
        <v>236</v>
      </c>
      <c r="J98" t="str">
        <f t="shared" si="5"/>
        <v>INF0236(PA1G!)</v>
      </c>
    </row>
    <row r="99" spans="1:18">
      <c r="A99" t="s">
        <v>815</v>
      </c>
      <c r="B99" t="s">
        <v>339</v>
      </c>
      <c r="C99" t="s">
        <v>249</v>
      </c>
      <c r="D99">
        <v>59</v>
      </c>
      <c r="E99" s="10">
        <v>1939</v>
      </c>
      <c r="F99">
        <f t="shared" si="4"/>
        <v>1880</v>
      </c>
      <c r="G99" t="str">
        <f t="shared" si="8"/>
        <v>1870 EA</v>
      </c>
      <c r="H99" t="s">
        <v>9317</v>
      </c>
      <c r="I99">
        <v>237</v>
      </c>
      <c r="J99" t="str">
        <f t="shared" si="5"/>
        <v>INF0237(PA1H!)</v>
      </c>
      <c r="K99" t="s">
        <v>3593</v>
      </c>
      <c r="L99" t="s">
        <v>3593</v>
      </c>
      <c r="M99" t="s">
        <v>3595</v>
      </c>
      <c r="N99" t="s">
        <v>3599</v>
      </c>
      <c r="O99" t="s">
        <v>3593</v>
      </c>
      <c r="P99" t="s">
        <v>9282</v>
      </c>
      <c r="Q99" t="s">
        <v>1131</v>
      </c>
      <c r="R99" t="str">
        <f>IF(N99="ne","N",IF(P99="e","M","D"))&amp;IF(Q99="ai","u","o")&amp;IF(AND(M99="u",O99="a"),1,IF(AND(M99="u&lt;",O99="a"),2,4))&amp;"_2"&amp;IF(AND(K99="a",L99="o"),"b",IF(AND(K99="o",L99="o"),"e","d"))</f>
        <v>Do1_2d</v>
      </c>
    </row>
    <row r="100" spans="1:18">
      <c r="A100" t="s">
        <v>816</v>
      </c>
      <c r="B100" t="s">
        <v>951</v>
      </c>
      <c r="C100" t="s">
        <v>249</v>
      </c>
      <c r="D100">
        <v>39</v>
      </c>
      <c r="E100" s="10">
        <v>1939</v>
      </c>
      <c r="F100">
        <f t="shared" si="4"/>
        <v>1900</v>
      </c>
      <c r="G100" t="str">
        <f t="shared" si="8"/>
        <v>1870 EA</v>
      </c>
      <c r="H100" t="s">
        <v>9318</v>
      </c>
      <c r="I100">
        <v>257</v>
      </c>
      <c r="J100" t="str">
        <f t="shared" si="5"/>
        <v>INF0257(PA7D!)</v>
      </c>
    </row>
    <row r="101" spans="1:18">
      <c r="A101" t="s">
        <v>817</v>
      </c>
      <c r="B101" t="s">
        <v>535</v>
      </c>
      <c r="C101" t="s">
        <v>249</v>
      </c>
      <c r="D101">
        <v>62</v>
      </c>
      <c r="E101" s="10">
        <v>1939</v>
      </c>
      <c r="F101">
        <f t="shared" si="4"/>
        <v>1877</v>
      </c>
      <c r="G101" t="str">
        <f t="shared" si="8"/>
        <v>1870 EA</v>
      </c>
      <c r="H101" t="s">
        <v>9319</v>
      </c>
      <c r="I101">
        <v>261</v>
      </c>
      <c r="J101" t="str">
        <f t="shared" si="5"/>
        <v>INF0261(PA8D!)</v>
      </c>
    </row>
    <row r="102" spans="1:18">
      <c r="A102" t="s">
        <v>818</v>
      </c>
      <c r="B102" t="s">
        <v>254</v>
      </c>
      <c r="C102" t="s">
        <v>249</v>
      </c>
      <c r="D102">
        <v>68</v>
      </c>
      <c r="E102" s="10">
        <v>1939</v>
      </c>
      <c r="F102">
        <f t="shared" si="4"/>
        <v>1871</v>
      </c>
      <c r="G102" t="str">
        <f t="shared" si="8"/>
        <v>1850 EA</v>
      </c>
      <c r="H102" t="s">
        <v>9320</v>
      </c>
      <c r="I102">
        <v>264</v>
      </c>
      <c r="J102" t="str">
        <f t="shared" si="5"/>
        <v>INF0264(PA9C!)</v>
      </c>
      <c r="K102" t="s">
        <v>3593</v>
      </c>
      <c r="L102" t="s">
        <v>3593</v>
      </c>
      <c r="M102" t="s">
        <v>3595</v>
      </c>
      <c r="N102" t="s">
        <v>3591</v>
      </c>
      <c r="O102" t="s">
        <v>3600</v>
      </c>
      <c r="P102" t="s">
        <v>9282</v>
      </c>
      <c r="Q102" t="s">
        <v>1131</v>
      </c>
      <c r="R102" t="str">
        <f t="shared" ref="R102:R103" si="9">IF(N102="ne","N",IF(P102="e","M","D"))&amp;IF(Q102="ai","u","o")&amp;IF(AND(M102="u",O102="a"),1,IF(AND(M102="u&lt;",O102="a"),2,4))&amp;"_2"&amp;IF(AND(K102="a",L102="o"),"b",IF(AND(K102="o",L102="o"),"e","d"))</f>
        <v>Do4_2d</v>
      </c>
    </row>
    <row r="103" spans="1:18">
      <c r="A103" t="s">
        <v>819</v>
      </c>
      <c r="B103" t="s">
        <v>952</v>
      </c>
      <c r="C103" t="s">
        <v>249</v>
      </c>
      <c r="D103">
        <v>69</v>
      </c>
      <c r="E103" s="10">
        <v>1939</v>
      </c>
      <c r="F103">
        <f t="shared" si="4"/>
        <v>1870</v>
      </c>
      <c r="G103" t="str">
        <f t="shared" si="8"/>
        <v>1850 EA</v>
      </c>
      <c r="H103" t="s">
        <v>9321</v>
      </c>
      <c r="I103">
        <v>253</v>
      </c>
      <c r="J103" t="str">
        <f t="shared" si="5"/>
        <v>INF0253(PA6D!)</v>
      </c>
      <c r="K103" t="s">
        <v>3593</v>
      </c>
      <c r="L103" t="s">
        <v>3593</v>
      </c>
      <c r="M103" t="s">
        <v>3595</v>
      </c>
      <c r="N103" t="s">
        <v>3594</v>
      </c>
      <c r="O103" t="s">
        <v>3593</v>
      </c>
      <c r="P103" t="s">
        <v>9282</v>
      </c>
      <c r="Q103" t="s">
        <v>1131</v>
      </c>
      <c r="R103" t="str">
        <f t="shared" si="9"/>
        <v>Do1_2d</v>
      </c>
    </row>
    <row r="104" spans="1:18">
      <c r="A104" t="s">
        <v>820</v>
      </c>
      <c r="B104" t="s">
        <v>555</v>
      </c>
      <c r="C104" t="s">
        <v>249</v>
      </c>
      <c r="D104">
        <v>60</v>
      </c>
      <c r="E104" s="10">
        <v>1939</v>
      </c>
      <c r="F104">
        <f t="shared" si="4"/>
        <v>1879</v>
      </c>
      <c r="G104" t="str">
        <f t="shared" si="8"/>
        <v>1870 EA</v>
      </c>
      <c r="H104" t="s">
        <v>9322</v>
      </c>
      <c r="I104">
        <v>284</v>
      </c>
      <c r="J104" t="str">
        <f t="shared" si="5"/>
        <v>INF0284(PA18B!)</v>
      </c>
    </row>
    <row r="105" spans="1:18">
      <c r="A105" t="s">
        <v>821</v>
      </c>
      <c r="B105" t="s">
        <v>953</v>
      </c>
      <c r="C105" t="s">
        <v>249</v>
      </c>
      <c r="D105">
        <v>62</v>
      </c>
      <c r="E105" s="10">
        <v>1939</v>
      </c>
      <c r="F105">
        <f t="shared" si="4"/>
        <v>1877</v>
      </c>
      <c r="G105" t="str">
        <f t="shared" si="8"/>
        <v>1870 EA</v>
      </c>
      <c r="H105" t="s">
        <v>9323</v>
      </c>
      <c r="I105">
        <v>277</v>
      </c>
      <c r="J105" t="str">
        <f t="shared" si="5"/>
        <v>INF0277(PA15C!)</v>
      </c>
    </row>
    <row r="106" spans="1:18">
      <c r="A106" t="s">
        <v>822</v>
      </c>
      <c r="B106" t="s">
        <v>9281</v>
      </c>
      <c r="C106" t="s">
        <v>249</v>
      </c>
      <c r="D106">
        <v>50</v>
      </c>
      <c r="E106" s="10">
        <v>1939</v>
      </c>
      <c r="F106">
        <f t="shared" si="4"/>
        <v>1889</v>
      </c>
      <c r="G106" t="str">
        <f t="shared" si="8"/>
        <v>1870 EA</v>
      </c>
      <c r="H106" t="s">
        <v>9324</v>
      </c>
      <c r="I106">
        <v>304</v>
      </c>
      <c r="J106" t="str">
        <f t="shared" si="5"/>
        <v>INF0304(PA28B!)</v>
      </c>
      <c r="K106" t="s">
        <v>3593</v>
      </c>
      <c r="L106" t="s">
        <v>3593</v>
      </c>
      <c r="M106" t="s">
        <v>3595</v>
      </c>
      <c r="N106" t="s">
        <v>3591</v>
      </c>
      <c r="O106" t="s">
        <v>3593</v>
      </c>
      <c r="P106" t="s">
        <v>9282</v>
      </c>
      <c r="Q106" t="s">
        <v>1131</v>
      </c>
      <c r="R106" t="str">
        <f t="shared" ref="R106:R109" si="10">IF(N106="ne","N",IF(P106="e","M","D"))&amp;IF(Q106="ai","u","o")&amp;IF(AND(M106="u",O106="a"),1,IF(AND(M106="u&lt;",O106="a"),2,4))&amp;"_2"&amp;IF(AND(K106="a",L106="o"),"b",IF(AND(K106="o",L106="o"),"e","d"))</f>
        <v>Do1_2d</v>
      </c>
    </row>
    <row r="107" spans="1:18">
      <c r="A107" t="s">
        <v>823</v>
      </c>
      <c r="B107" t="s">
        <v>955</v>
      </c>
      <c r="C107" t="s">
        <v>249</v>
      </c>
      <c r="D107">
        <v>37</v>
      </c>
      <c r="E107">
        <v>1940</v>
      </c>
      <c r="F107">
        <f t="shared" si="4"/>
        <v>1903</v>
      </c>
      <c r="G107" t="str">
        <f t="shared" si="8"/>
        <v>1900 EA</v>
      </c>
      <c r="H107" t="s">
        <v>9325</v>
      </c>
      <c r="I107">
        <v>316</v>
      </c>
      <c r="J107" t="str">
        <f t="shared" si="5"/>
        <v>INF0316(PA34B!)</v>
      </c>
      <c r="K107" t="s">
        <v>3594</v>
      </c>
      <c r="L107" t="s">
        <v>3594</v>
      </c>
      <c r="M107" t="s">
        <v>3595</v>
      </c>
      <c r="N107" t="s">
        <v>3597</v>
      </c>
      <c r="O107" t="s">
        <v>3594</v>
      </c>
      <c r="P107" t="s">
        <v>9282</v>
      </c>
      <c r="Q107" t="s">
        <v>1131</v>
      </c>
      <c r="R107" t="str">
        <f t="shared" si="10"/>
        <v>Do4_2e</v>
      </c>
    </row>
    <row r="108" spans="1:18">
      <c r="A108" t="s">
        <v>824</v>
      </c>
      <c r="B108" t="s">
        <v>956</v>
      </c>
      <c r="C108" t="s">
        <v>249</v>
      </c>
      <c r="D108">
        <v>43</v>
      </c>
      <c r="E108" s="10">
        <v>1940</v>
      </c>
      <c r="F108">
        <f t="shared" si="4"/>
        <v>1897</v>
      </c>
      <c r="G108" t="str">
        <f t="shared" si="8"/>
        <v>1870 EA</v>
      </c>
      <c r="H108" t="s">
        <v>9326</v>
      </c>
      <c r="I108">
        <v>341</v>
      </c>
      <c r="J108" t="str">
        <f t="shared" si="5"/>
        <v>INF0341(PA45B!)</v>
      </c>
    </row>
    <row r="109" spans="1:18">
      <c r="A109" t="s">
        <v>825</v>
      </c>
      <c r="B109" t="s">
        <v>957</v>
      </c>
      <c r="C109" t="s">
        <v>249</v>
      </c>
      <c r="D109">
        <v>41</v>
      </c>
      <c r="E109" s="10">
        <v>1940</v>
      </c>
      <c r="F109">
        <f t="shared" si="4"/>
        <v>1899</v>
      </c>
      <c r="G109" t="str">
        <f t="shared" si="8"/>
        <v>1870 EA</v>
      </c>
      <c r="H109" t="s">
        <v>9327</v>
      </c>
      <c r="I109">
        <v>371</v>
      </c>
      <c r="J109" t="str">
        <f t="shared" si="5"/>
        <v>INF0371(PA59B!)</v>
      </c>
      <c r="K109" t="s">
        <v>3594</v>
      </c>
      <c r="L109" t="s">
        <v>3594</v>
      </c>
      <c r="M109" t="s">
        <v>3595</v>
      </c>
      <c r="N109" t="s">
        <v>3591</v>
      </c>
      <c r="O109" t="s">
        <v>3594</v>
      </c>
      <c r="P109" t="s">
        <v>9282</v>
      </c>
      <c r="Q109" t="s">
        <v>1131</v>
      </c>
      <c r="R109" t="str">
        <f t="shared" si="10"/>
        <v>Do4_2e</v>
      </c>
    </row>
    <row r="110" spans="1:18">
      <c r="A110" t="s">
        <v>826</v>
      </c>
      <c r="B110" t="s">
        <v>958</v>
      </c>
      <c r="C110" t="s">
        <v>225</v>
      </c>
      <c r="D110">
        <v>53</v>
      </c>
      <c r="E110" s="10">
        <v>1940</v>
      </c>
      <c r="F110">
        <f t="shared" si="4"/>
        <v>1887</v>
      </c>
      <c r="G110" t="str">
        <f t="shared" si="8"/>
        <v>1870 EA</v>
      </c>
      <c r="J110" t="str">
        <f t="shared" si="5"/>
        <v/>
      </c>
    </row>
    <row r="111" spans="1:18">
      <c r="A111" t="s">
        <v>827</v>
      </c>
      <c r="B111" t="s">
        <v>959</v>
      </c>
      <c r="C111" t="s">
        <v>249</v>
      </c>
      <c r="D111">
        <v>48</v>
      </c>
      <c r="E111" s="10">
        <v>1940</v>
      </c>
      <c r="F111">
        <f t="shared" si="4"/>
        <v>1892</v>
      </c>
      <c r="G111" t="str">
        <f t="shared" si="8"/>
        <v>1870 EA</v>
      </c>
      <c r="H111" t="s">
        <v>9328</v>
      </c>
      <c r="I111">
        <v>357</v>
      </c>
      <c r="J111" t="str">
        <f t="shared" si="5"/>
        <v>INF0357(PA52B!)</v>
      </c>
    </row>
    <row r="112" spans="1:18">
      <c r="A112" t="s">
        <v>828</v>
      </c>
      <c r="B112" t="s">
        <v>960</v>
      </c>
      <c r="C112" t="s">
        <v>249</v>
      </c>
      <c r="D112">
        <v>47</v>
      </c>
      <c r="E112" s="10">
        <v>1940</v>
      </c>
      <c r="F112">
        <f t="shared" si="4"/>
        <v>1893</v>
      </c>
      <c r="G112" t="str">
        <f t="shared" si="8"/>
        <v>1870 EA</v>
      </c>
      <c r="H112" t="s">
        <v>9329</v>
      </c>
      <c r="I112">
        <v>353</v>
      </c>
      <c r="J112" t="str">
        <f t="shared" si="5"/>
        <v>INF0353(PA50C!)</v>
      </c>
      <c r="K112" t="s">
        <v>3594</v>
      </c>
      <c r="L112" t="s">
        <v>3594</v>
      </c>
      <c r="M112" t="s">
        <v>3596</v>
      </c>
      <c r="N112" t="s">
        <v>3597</v>
      </c>
      <c r="O112" t="s">
        <v>3593</v>
      </c>
      <c r="P112" t="s">
        <v>9282</v>
      </c>
      <c r="Q112" t="s">
        <v>1131</v>
      </c>
      <c r="R112" t="str">
        <f t="shared" ref="R112" si="11">IF(N112="ne","N",IF(P112="e","M","D"))&amp;IF(Q112="ai","u","o")&amp;IF(AND(M112="u",O112="a"),1,IF(AND(M112="u&lt;",O112="a"),2,4))&amp;"_2"&amp;IF(AND(K112="a",L112="o"),"b",IF(AND(K112="o",L112="o"),"e","d"))</f>
        <v>Do2_2e</v>
      </c>
    </row>
    <row r="113" spans="1:20">
      <c r="A113" t="s">
        <v>829</v>
      </c>
      <c r="B113" t="s">
        <v>961</v>
      </c>
      <c r="C113" t="s">
        <v>249</v>
      </c>
      <c r="D113">
        <v>44</v>
      </c>
      <c r="E113" s="10">
        <v>1940</v>
      </c>
      <c r="F113">
        <f t="shared" si="4"/>
        <v>1896</v>
      </c>
      <c r="G113" t="str">
        <f t="shared" si="8"/>
        <v>1870 EA</v>
      </c>
      <c r="J113" t="str">
        <f t="shared" si="5"/>
        <v/>
      </c>
    </row>
    <row r="114" spans="1:20">
      <c r="A114" t="s">
        <v>830</v>
      </c>
      <c r="B114" t="s">
        <v>962</v>
      </c>
      <c r="C114" t="s">
        <v>324</v>
      </c>
      <c r="D114">
        <v>43</v>
      </c>
      <c r="E114" s="10">
        <v>1940</v>
      </c>
      <c r="F114">
        <f t="shared" si="4"/>
        <v>1897</v>
      </c>
      <c r="G114" t="str">
        <f t="shared" si="8"/>
        <v>1870 EA</v>
      </c>
      <c r="H114" t="s">
        <v>9330</v>
      </c>
      <c r="I114">
        <v>496</v>
      </c>
      <c r="J114" t="str">
        <f t="shared" si="5"/>
        <v>INF0496(WV53C!)</v>
      </c>
    </row>
    <row r="115" spans="1:20">
      <c r="A115" t="s">
        <v>831</v>
      </c>
      <c r="B115" t="s">
        <v>963</v>
      </c>
      <c r="C115" t="s">
        <v>324</v>
      </c>
      <c r="D115">
        <v>70</v>
      </c>
      <c r="E115" s="10">
        <v>1940</v>
      </c>
      <c r="F115">
        <f t="shared" si="4"/>
        <v>1870</v>
      </c>
      <c r="G115" t="str">
        <f t="shared" si="8"/>
        <v>1850 EA</v>
      </c>
      <c r="H115" t="s">
        <v>9331</v>
      </c>
      <c r="I115">
        <v>493</v>
      </c>
      <c r="J115" t="str">
        <f t="shared" si="5"/>
        <v>INF0493(WV52C!)</v>
      </c>
      <c r="K115" t="s">
        <v>3593</v>
      </c>
      <c r="L115" t="s">
        <v>3593</v>
      </c>
      <c r="M115" t="s">
        <v>3596</v>
      </c>
      <c r="N115" t="s">
        <v>3597</v>
      </c>
      <c r="O115" t="s">
        <v>3593</v>
      </c>
      <c r="P115" t="s">
        <v>9282</v>
      </c>
      <c r="Q115" t="s">
        <v>1131</v>
      </c>
      <c r="R115" t="str">
        <f t="shared" ref="R115" si="12">IF(N115="ne","N",IF(P115="e","M","D"))&amp;IF(Q115="ai","u","o")&amp;IF(AND(M115="u",O115="a"),1,IF(AND(M115="u&lt;",O115="a"),2,4))&amp;"_2"&amp;IF(AND(K115="a",L115="o"),"b",IF(AND(K115="o",L115="o"),"e","d"))</f>
        <v>Do2_2d</v>
      </c>
    </row>
    <row r="116" spans="1:20">
      <c r="A116" t="s">
        <v>832</v>
      </c>
      <c r="B116" t="s">
        <v>907</v>
      </c>
      <c r="C116" t="s">
        <v>324</v>
      </c>
      <c r="D116">
        <v>59</v>
      </c>
      <c r="E116" s="10">
        <v>1940</v>
      </c>
      <c r="F116">
        <f t="shared" si="4"/>
        <v>1881</v>
      </c>
      <c r="G116" t="str">
        <f t="shared" si="8"/>
        <v>1870 EA</v>
      </c>
      <c r="H116" t="s">
        <v>9333</v>
      </c>
      <c r="I116">
        <v>406</v>
      </c>
      <c r="J116" t="str">
        <f t="shared" si="5"/>
        <v>INF0406(WV11B!)</v>
      </c>
    </row>
    <row r="117" spans="1:20">
      <c r="A117" t="s">
        <v>833</v>
      </c>
      <c r="B117" t="s">
        <v>964</v>
      </c>
      <c r="C117" t="s">
        <v>324</v>
      </c>
      <c r="D117">
        <v>58</v>
      </c>
      <c r="E117" s="10">
        <v>1940</v>
      </c>
      <c r="F117">
        <f t="shared" si="4"/>
        <v>1882</v>
      </c>
      <c r="G117" t="str">
        <f t="shared" si="8"/>
        <v>1870 EA</v>
      </c>
      <c r="H117" t="s">
        <v>9334</v>
      </c>
      <c r="I117">
        <v>414</v>
      </c>
      <c r="J117" t="str">
        <f t="shared" si="5"/>
        <v>INF0414(WV15B!)</v>
      </c>
    </row>
    <row r="118" spans="1:20">
      <c r="A118" t="s">
        <v>834</v>
      </c>
      <c r="B118" t="s">
        <v>261</v>
      </c>
      <c r="C118" t="s">
        <v>324</v>
      </c>
      <c r="D118">
        <v>45</v>
      </c>
      <c r="E118" s="10">
        <v>1940</v>
      </c>
      <c r="F118">
        <f t="shared" si="4"/>
        <v>1895</v>
      </c>
      <c r="G118" t="str">
        <f t="shared" si="8"/>
        <v>1870 EA</v>
      </c>
      <c r="H118" t="s">
        <v>9335</v>
      </c>
      <c r="I118">
        <v>464</v>
      </c>
      <c r="J118" t="str">
        <f t="shared" si="5"/>
        <v>INF0464(WV39C!)</v>
      </c>
      <c r="K118" t="s">
        <v>3593</v>
      </c>
      <c r="L118" t="s">
        <v>3593</v>
      </c>
      <c r="M118" t="s">
        <v>3595</v>
      </c>
      <c r="N118" t="s">
        <v>3591</v>
      </c>
      <c r="O118" t="s">
        <v>1131</v>
      </c>
      <c r="P118" t="s">
        <v>9282</v>
      </c>
      <c r="Q118" t="s">
        <v>1131</v>
      </c>
      <c r="R118" t="str">
        <f t="shared" ref="R118:R119" si="13">IF(N118="ne","N",IF(P118="e","M","D"))&amp;IF(Q118="ai","u","o")&amp;IF(AND(M118="u",O118="a"),1,IF(AND(M118="u&lt;",O118="a"),2,4))&amp;"_2"&amp;IF(AND(K118="a",L118="o"),"b",IF(AND(K118="o",L118="o"),"e","d"))</f>
        <v>Do4_2d</v>
      </c>
    </row>
    <row r="119" spans="1:20">
      <c r="A119" t="s">
        <v>835</v>
      </c>
      <c r="B119" t="s">
        <v>965</v>
      </c>
      <c r="C119" t="s">
        <v>324</v>
      </c>
      <c r="D119">
        <v>69</v>
      </c>
      <c r="E119" s="10">
        <v>1940</v>
      </c>
      <c r="F119">
        <f t="shared" si="4"/>
        <v>1871</v>
      </c>
      <c r="G119" t="str">
        <f t="shared" si="8"/>
        <v>1850 EA</v>
      </c>
      <c r="H119" t="s">
        <v>9336</v>
      </c>
      <c r="I119">
        <v>459</v>
      </c>
      <c r="J119" t="str">
        <f t="shared" si="5"/>
        <v>INF0459(WV37B!)</v>
      </c>
      <c r="K119" t="s">
        <v>3593</v>
      </c>
      <c r="L119" t="s">
        <v>3593</v>
      </c>
      <c r="M119" t="s">
        <v>3596</v>
      </c>
      <c r="N119" t="s">
        <v>3591</v>
      </c>
      <c r="O119" t="s">
        <v>1131</v>
      </c>
      <c r="P119" t="s">
        <v>9282</v>
      </c>
      <c r="Q119" t="s">
        <v>1131</v>
      </c>
      <c r="R119" t="str">
        <f t="shared" si="13"/>
        <v>Do4_2d</v>
      </c>
    </row>
    <row r="120" spans="1:20">
      <c r="A120" t="s">
        <v>836</v>
      </c>
      <c r="B120" t="s">
        <v>966</v>
      </c>
      <c r="C120" t="s">
        <v>225</v>
      </c>
      <c r="D120">
        <v>70</v>
      </c>
      <c r="E120" s="10">
        <v>1940</v>
      </c>
      <c r="F120">
        <f t="shared" si="4"/>
        <v>1870</v>
      </c>
      <c r="G120" t="str">
        <f t="shared" si="8"/>
        <v>1850 EA</v>
      </c>
      <c r="J120" t="str">
        <f t="shared" si="5"/>
        <v/>
      </c>
    </row>
    <row r="121" spans="1:20">
      <c r="A121" t="s">
        <v>837</v>
      </c>
      <c r="B121" t="s">
        <v>52</v>
      </c>
      <c r="C121" t="s">
        <v>967</v>
      </c>
      <c r="D121">
        <v>62</v>
      </c>
      <c r="E121">
        <v>1937</v>
      </c>
      <c r="F121">
        <f t="shared" ref="F121:F145" si="14">E121-D121</f>
        <v>1875</v>
      </c>
      <c r="G121" t="str">
        <f t="shared" si="8"/>
        <v>1870 EA</v>
      </c>
      <c r="H121" t="s">
        <v>9337</v>
      </c>
      <c r="I121">
        <v>501</v>
      </c>
      <c r="J121" t="str">
        <f t="shared" si="5"/>
        <v>INF0501(DEL1C!)</v>
      </c>
    </row>
    <row r="122" spans="1:20">
      <c r="A122" t="s">
        <v>838</v>
      </c>
      <c r="B122" t="s">
        <v>968</v>
      </c>
      <c r="C122" t="s">
        <v>967</v>
      </c>
      <c r="D122">
        <v>66</v>
      </c>
      <c r="E122" s="10">
        <v>1937</v>
      </c>
      <c r="F122">
        <f t="shared" si="14"/>
        <v>1871</v>
      </c>
      <c r="G122" t="str">
        <f t="shared" si="8"/>
        <v>1850 EA</v>
      </c>
      <c r="H122" t="s">
        <v>9295</v>
      </c>
      <c r="I122">
        <v>507</v>
      </c>
      <c r="J122" t="str">
        <f t="shared" si="5"/>
        <v>INF0507(DEL3C!)</v>
      </c>
    </row>
    <row r="123" spans="1:20">
      <c r="A123" t="s">
        <v>839</v>
      </c>
      <c r="B123" t="s">
        <v>969</v>
      </c>
      <c r="C123" t="s">
        <v>131</v>
      </c>
      <c r="D123">
        <v>55</v>
      </c>
      <c r="E123" s="10">
        <v>1937</v>
      </c>
      <c r="F123">
        <f t="shared" si="14"/>
        <v>1882</v>
      </c>
      <c r="G123" t="str">
        <f t="shared" si="8"/>
        <v>1870 EA</v>
      </c>
      <c r="H123" t="s">
        <v>9338</v>
      </c>
      <c r="I123">
        <v>528</v>
      </c>
      <c r="J123" t="str">
        <f t="shared" si="5"/>
        <v>INF0528(MD7C!)</v>
      </c>
    </row>
    <row r="124" spans="1:20">
      <c r="A124" t="s">
        <v>840</v>
      </c>
      <c r="B124" t="s">
        <v>132</v>
      </c>
      <c r="C124" t="s">
        <v>131</v>
      </c>
      <c r="D124">
        <v>70</v>
      </c>
      <c r="E124" s="10">
        <v>1937</v>
      </c>
      <c r="F124">
        <f t="shared" si="14"/>
        <v>1867</v>
      </c>
      <c r="G124" t="str">
        <f t="shared" si="8"/>
        <v>1850 EA</v>
      </c>
      <c r="H124" t="s">
        <v>9339</v>
      </c>
      <c r="I124">
        <v>539</v>
      </c>
      <c r="J124" t="str">
        <f t="shared" si="5"/>
        <v>INF0539(MD13A!)</v>
      </c>
    </row>
    <row r="125" spans="1:20">
      <c r="A125" t="s">
        <v>841</v>
      </c>
      <c r="B125" t="s">
        <v>132</v>
      </c>
      <c r="C125" t="s">
        <v>131</v>
      </c>
      <c r="D125">
        <v>76</v>
      </c>
      <c r="E125" s="10">
        <v>1937</v>
      </c>
      <c r="F125">
        <f t="shared" si="14"/>
        <v>1861</v>
      </c>
      <c r="G125" t="str">
        <f t="shared" si="8"/>
        <v>1850 EA</v>
      </c>
      <c r="H125" t="s">
        <v>9340</v>
      </c>
      <c r="I125">
        <v>543</v>
      </c>
      <c r="J125" t="str">
        <f t="shared" si="5"/>
        <v>INF0543(MD13E!)</v>
      </c>
      <c r="K125" t="s">
        <v>3593</v>
      </c>
      <c r="L125" t="s">
        <v>3594</v>
      </c>
      <c r="M125" t="s">
        <v>3596</v>
      </c>
      <c r="N125" t="s">
        <v>3594</v>
      </c>
      <c r="O125" t="s">
        <v>1131</v>
      </c>
      <c r="P125" t="s">
        <v>9283</v>
      </c>
      <c r="Q125" t="s">
        <v>1131</v>
      </c>
      <c r="R125" t="str">
        <f t="shared" ref="R125:R135" si="15">IF(N125="ne","N",IF(P125="e","M","D"))&amp;IF(Q125="ai","u","o")&amp;IF(AND(M125="u",O125="a"),1,IF(AND(M125="u&lt;",O125="a"),2,4))&amp;"_2"&amp;IF(AND(K125="a",L125="o"),"b",IF(AND(K125="o",L125="o"),"e","d"))</f>
        <v>Mo4_2b</v>
      </c>
      <c r="S125" t="s">
        <v>740</v>
      </c>
    </row>
    <row r="126" spans="1:20">
      <c r="A126" t="s">
        <v>842</v>
      </c>
      <c r="B126" t="s">
        <v>132</v>
      </c>
      <c r="C126" t="s">
        <v>131</v>
      </c>
      <c r="D126">
        <v>45</v>
      </c>
      <c r="E126" s="10">
        <v>1937</v>
      </c>
      <c r="F126">
        <f t="shared" si="14"/>
        <v>1892</v>
      </c>
      <c r="G126" t="str">
        <f t="shared" si="8"/>
        <v>1870 EA</v>
      </c>
      <c r="H126" t="s">
        <v>9290</v>
      </c>
      <c r="I126">
        <v>540</v>
      </c>
      <c r="J126" t="str">
        <f t="shared" si="5"/>
        <v>INF0540(MD13B!)</v>
      </c>
      <c r="K126" t="s">
        <v>3593</v>
      </c>
      <c r="L126" t="s">
        <v>3594</v>
      </c>
      <c r="M126" t="s">
        <v>3596</v>
      </c>
      <c r="N126" t="s">
        <v>3591</v>
      </c>
      <c r="O126" t="s">
        <v>1131</v>
      </c>
      <c r="P126" t="s">
        <v>9282</v>
      </c>
      <c r="Q126" t="s">
        <v>1131</v>
      </c>
      <c r="R126" t="str">
        <f t="shared" si="15"/>
        <v>Do4_2b</v>
      </c>
    </row>
    <row r="127" spans="1:20">
      <c r="A127" t="s">
        <v>843</v>
      </c>
      <c r="B127" t="s">
        <v>970</v>
      </c>
      <c r="C127" t="s">
        <v>131</v>
      </c>
      <c r="D127">
        <v>33</v>
      </c>
      <c r="E127" s="10">
        <v>1937</v>
      </c>
      <c r="F127">
        <f t="shared" si="14"/>
        <v>1904</v>
      </c>
      <c r="G127" t="str">
        <f t="shared" si="8"/>
        <v>1900 EA</v>
      </c>
      <c r="H127" t="s">
        <v>9341</v>
      </c>
      <c r="I127">
        <v>558</v>
      </c>
      <c r="J127" t="str">
        <f t="shared" si="5"/>
        <v>INF0558(MD20C!)</v>
      </c>
      <c r="K127" t="s">
        <v>3593</v>
      </c>
      <c r="L127" t="s">
        <v>3601</v>
      </c>
      <c r="M127" t="s">
        <v>3596</v>
      </c>
      <c r="N127" t="s">
        <v>3591</v>
      </c>
      <c r="O127" t="s">
        <v>3603</v>
      </c>
      <c r="P127" t="s">
        <v>9282</v>
      </c>
      <c r="Q127" t="s">
        <v>1131</v>
      </c>
      <c r="R127" t="str">
        <f t="shared" si="15"/>
        <v>Do4_2d</v>
      </c>
      <c r="T127" t="s">
        <v>3602</v>
      </c>
    </row>
    <row r="128" spans="1:20">
      <c r="A128" t="s">
        <v>844</v>
      </c>
      <c r="B128" t="s">
        <v>971</v>
      </c>
      <c r="C128" t="s">
        <v>131</v>
      </c>
      <c r="D128">
        <v>65</v>
      </c>
      <c r="E128" s="10">
        <v>1937</v>
      </c>
      <c r="F128">
        <f t="shared" si="14"/>
        <v>1872</v>
      </c>
      <c r="G128" t="str">
        <f t="shared" si="8"/>
        <v>1850 EA</v>
      </c>
      <c r="H128" t="s">
        <v>9342</v>
      </c>
      <c r="I128">
        <v>565</v>
      </c>
      <c r="J128" t="str">
        <f t="shared" si="5"/>
        <v>INF0565(MD22C!)</v>
      </c>
    </row>
    <row r="129" spans="1:20">
      <c r="A129" t="s">
        <v>845</v>
      </c>
      <c r="B129" t="s">
        <v>972</v>
      </c>
      <c r="C129" t="s">
        <v>48</v>
      </c>
      <c r="D129">
        <v>50</v>
      </c>
      <c r="E129">
        <v>1936</v>
      </c>
      <c r="F129">
        <f t="shared" si="14"/>
        <v>1886</v>
      </c>
      <c r="G129" t="str">
        <f t="shared" si="8"/>
        <v>1870 EA</v>
      </c>
      <c r="H129" t="s">
        <v>9332</v>
      </c>
      <c r="I129">
        <v>576</v>
      </c>
      <c r="J129" t="str">
        <f t="shared" si="5"/>
        <v>INF0576(DC1B!)</v>
      </c>
      <c r="K129" t="s">
        <v>3593</v>
      </c>
      <c r="L129" t="s">
        <v>3601</v>
      </c>
      <c r="M129" t="s">
        <v>3596</v>
      </c>
      <c r="N129" t="s">
        <v>3591</v>
      </c>
      <c r="O129" t="s">
        <v>3600</v>
      </c>
      <c r="P129" t="s">
        <v>9282</v>
      </c>
      <c r="Q129" t="s">
        <v>1131</v>
      </c>
      <c r="R129" t="str">
        <f t="shared" si="15"/>
        <v>Do4_2d</v>
      </c>
    </row>
    <row r="130" spans="1:20">
      <c r="A130" t="s">
        <v>846</v>
      </c>
      <c r="B130" t="s">
        <v>973</v>
      </c>
      <c r="C130" t="s">
        <v>305</v>
      </c>
      <c r="D130">
        <v>45</v>
      </c>
      <c r="E130" s="10">
        <v>1935</v>
      </c>
      <c r="F130">
        <f t="shared" si="14"/>
        <v>1890</v>
      </c>
      <c r="G130" t="str">
        <f t="shared" si="8"/>
        <v>1870 EA</v>
      </c>
      <c r="J130" t="str">
        <f t="shared" si="5"/>
        <v/>
      </c>
      <c r="K130" t="s">
        <v>3593</v>
      </c>
      <c r="L130" t="s">
        <v>3593</v>
      </c>
      <c r="M130" t="s">
        <v>3596</v>
      </c>
      <c r="N130" t="s">
        <v>3591</v>
      </c>
      <c r="O130" t="s">
        <v>3600</v>
      </c>
      <c r="P130" t="s">
        <v>9282</v>
      </c>
      <c r="Q130" t="s">
        <v>3593</v>
      </c>
      <c r="R130" t="str">
        <f t="shared" si="15"/>
        <v>Do4_2d</v>
      </c>
      <c r="T130" t="s">
        <v>3602</v>
      </c>
    </row>
    <row r="131" spans="1:20">
      <c r="A131" t="s">
        <v>847</v>
      </c>
      <c r="B131" t="s">
        <v>974</v>
      </c>
      <c r="C131" t="s">
        <v>324</v>
      </c>
      <c r="D131">
        <v>71</v>
      </c>
      <c r="E131" s="10">
        <v>1940</v>
      </c>
      <c r="F131">
        <f t="shared" si="14"/>
        <v>1869</v>
      </c>
      <c r="G131" t="str">
        <f t="shared" si="8"/>
        <v>1850 EA</v>
      </c>
      <c r="J131" t="str">
        <f t="shared" si="5"/>
        <v/>
      </c>
    </row>
    <row r="132" spans="1:20">
      <c r="A132" t="s">
        <v>848</v>
      </c>
      <c r="B132" t="s">
        <v>975</v>
      </c>
      <c r="C132" t="s">
        <v>305</v>
      </c>
      <c r="D132">
        <v>55</v>
      </c>
      <c r="E132" s="10">
        <v>1935</v>
      </c>
      <c r="F132">
        <f t="shared" si="14"/>
        <v>1880</v>
      </c>
      <c r="G132" t="str">
        <f t="shared" si="8"/>
        <v>1870 EA</v>
      </c>
      <c r="H132" t="s">
        <v>9331</v>
      </c>
      <c r="I132">
        <v>684</v>
      </c>
      <c r="J132" t="str">
        <f t="shared" ref="J132:J182" si="16">IF(I132="","","INF"&amp;IF(I132&gt;999,"",IF(I132&gt;99,"0","00"))&amp;I132&amp;"("&amp;C132&amp;UPPER(H132)&amp;"!)")</f>
        <v>INF0684(VA52C!)</v>
      </c>
      <c r="K132" t="s">
        <v>3593</v>
      </c>
      <c r="L132" t="s">
        <v>3601</v>
      </c>
      <c r="M132" t="s">
        <v>3596</v>
      </c>
      <c r="N132" t="s">
        <v>3591</v>
      </c>
      <c r="O132" t="s">
        <v>3600</v>
      </c>
      <c r="P132" t="s">
        <v>9282</v>
      </c>
      <c r="Q132" t="s">
        <v>3593</v>
      </c>
      <c r="R132" t="str">
        <f t="shared" si="15"/>
        <v>Do4_2d</v>
      </c>
      <c r="T132" t="s">
        <v>3602</v>
      </c>
    </row>
    <row r="133" spans="1:20">
      <c r="A133" t="s">
        <v>849</v>
      </c>
      <c r="B133" t="s">
        <v>976</v>
      </c>
      <c r="C133" t="s">
        <v>305</v>
      </c>
      <c r="D133">
        <v>71</v>
      </c>
      <c r="E133" s="10">
        <v>1935</v>
      </c>
      <c r="F133">
        <f t="shared" si="14"/>
        <v>1864</v>
      </c>
      <c r="G133" t="str">
        <f t="shared" si="8"/>
        <v>1850 EA</v>
      </c>
      <c r="H133" t="s">
        <v>9343</v>
      </c>
      <c r="I133">
        <v>594</v>
      </c>
      <c r="J133" t="str">
        <f t="shared" si="16"/>
        <v>INF0594(VA9B!)</v>
      </c>
      <c r="K133" t="s">
        <v>3593</v>
      </c>
      <c r="L133" t="s">
        <v>3601</v>
      </c>
      <c r="M133" t="s">
        <v>3596</v>
      </c>
      <c r="N133" t="s">
        <v>3591</v>
      </c>
      <c r="O133" t="s">
        <v>3600</v>
      </c>
      <c r="P133" t="s">
        <v>9282</v>
      </c>
      <c r="Q133" t="s">
        <v>1131</v>
      </c>
      <c r="R133" t="str">
        <f t="shared" si="15"/>
        <v>Do4_2d</v>
      </c>
      <c r="T133" t="s">
        <v>3602</v>
      </c>
    </row>
    <row r="134" spans="1:20">
      <c r="A134" t="s">
        <v>850</v>
      </c>
      <c r="B134" t="s">
        <v>977</v>
      </c>
      <c r="C134" t="s">
        <v>305</v>
      </c>
      <c r="D134">
        <v>62</v>
      </c>
      <c r="E134" s="10">
        <v>1935</v>
      </c>
      <c r="F134">
        <f t="shared" si="14"/>
        <v>1873</v>
      </c>
      <c r="G134" t="str">
        <f t="shared" si="8"/>
        <v>1850 EA</v>
      </c>
      <c r="H134" t="s">
        <v>9344</v>
      </c>
      <c r="I134">
        <v>592</v>
      </c>
      <c r="J134" t="str">
        <f t="shared" si="16"/>
        <v>INF0592(VA8C!)</v>
      </c>
    </row>
    <row r="135" spans="1:20">
      <c r="A135" t="s">
        <v>851</v>
      </c>
      <c r="B135" t="s">
        <v>978</v>
      </c>
      <c r="C135" t="s">
        <v>305</v>
      </c>
      <c r="D135">
        <v>46</v>
      </c>
      <c r="E135">
        <v>1936</v>
      </c>
      <c r="F135">
        <f t="shared" si="14"/>
        <v>1890</v>
      </c>
      <c r="G135" t="str">
        <f t="shared" si="8"/>
        <v>1870 EA</v>
      </c>
      <c r="H135" t="s">
        <v>9345</v>
      </c>
      <c r="I135">
        <v>606</v>
      </c>
      <c r="J135" t="str">
        <f t="shared" si="16"/>
        <v>INF0606(VA14C!)</v>
      </c>
      <c r="K135" t="s">
        <v>3593</v>
      </c>
      <c r="L135" t="s">
        <v>3593</v>
      </c>
      <c r="M135" t="s">
        <v>3596</v>
      </c>
      <c r="N135" t="s">
        <v>3591</v>
      </c>
      <c r="O135" t="s">
        <v>3600</v>
      </c>
      <c r="P135" t="s">
        <v>9282</v>
      </c>
      <c r="Q135" t="s">
        <v>1131</v>
      </c>
      <c r="R135" t="str">
        <f t="shared" si="15"/>
        <v>Do4_2d</v>
      </c>
      <c r="T135" t="s">
        <v>3602</v>
      </c>
    </row>
    <row r="136" spans="1:20">
      <c r="A136" t="s">
        <v>852</v>
      </c>
      <c r="B136" t="s">
        <v>979</v>
      </c>
      <c r="C136" t="s">
        <v>305</v>
      </c>
      <c r="D136">
        <v>55</v>
      </c>
      <c r="E136">
        <v>1936</v>
      </c>
      <c r="F136">
        <f t="shared" si="14"/>
        <v>1881</v>
      </c>
      <c r="G136" t="str">
        <f t="shared" si="8"/>
        <v>1870 EA</v>
      </c>
      <c r="H136" t="s">
        <v>9346</v>
      </c>
      <c r="I136">
        <v>617</v>
      </c>
      <c r="J136" t="str">
        <f t="shared" si="16"/>
        <v>INF0617(VA19C!)</v>
      </c>
    </row>
    <row r="137" spans="1:20">
      <c r="A137" t="s">
        <v>853</v>
      </c>
      <c r="B137" t="s">
        <v>306</v>
      </c>
      <c r="C137" t="s">
        <v>305</v>
      </c>
      <c r="D137">
        <v>85</v>
      </c>
      <c r="E137" s="10">
        <v>1934</v>
      </c>
      <c r="F137">
        <f t="shared" si="14"/>
        <v>1849</v>
      </c>
      <c r="G137" t="str">
        <f t="shared" si="8"/>
        <v>1850 EA</v>
      </c>
      <c r="H137" t="s">
        <v>9347</v>
      </c>
      <c r="I137">
        <v>638</v>
      </c>
      <c r="J137" t="str">
        <f t="shared" si="16"/>
        <v>INF0638(VA30C!)</v>
      </c>
    </row>
    <row r="138" spans="1:20">
      <c r="A138" t="s">
        <v>854</v>
      </c>
      <c r="B138" t="s">
        <v>306</v>
      </c>
      <c r="C138" t="s">
        <v>305</v>
      </c>
      <c r="D138">
        <v>83</v>
      </c>
      <c r="E138" s="10">
        <v>1936</v>
      </c>
      <c r="F138">
        <f t="shared" si="14"/>
        <v>1853</v>
      </c>
      <c r="G138" t="str">
        <f t="shared" si="8"/>
        <v>1850 EA</v>
      </c>
      <c r="H138" t="s">
        <v>9348</v>
      </c>
      <c r="I138">
        <v>639</v>
      </c>
      <c r="J138" t="str">
        <f t="shared" si="16"/>
        <v>INF0639(VA30D!)</v>
      </c>
      <c r="K138" t="s">
        <v>3593</v>
      </c>
      <c r="L138" t="s">
        <v>3601</v>
      </c>
      <c r="M138" t="s">
        <v>3596</v>
      </c>
      <c r="N138" t="s">
        <v>3591</v>
      </c>
      <c r="O138" t="s">
        <v>3600</v>
      </c>
      <c r="P138" t="s">
        <v>9282</v>
      </c>
      <c r="Q138" t="s">
        <v>1131</v>
      </c>
      <c r="R138" t="str">
        <f t="shared" ref="R138:R142" si="17">IF(N138="ne","N",IF(P138="e","M","D"))&amp;IF(Q138="ai","u","o")&amp;IF(AND(M138="u",O138="a"),1,IF(AND(M138="u&lt;",O138="a"),2,4))&amp;"_2"&amp;IF(AND(K138="a",L138="o"),"b",IF(AND(K138="o",L138="o"),"e","d"))</f>
        <v>Do4_2d</v>
      </c>
      <c r="T138" t="s">
        <v>3602</v>
      </c>
    </row>
    <row r="139" spans="1:20">
      <c r="A139" t="s">
        <v>855</v>
      </c>
      <c r="B139" t="s">
        <v>306</v>
      </c>
      <c r="C139" t="s">
        <v>305</v>
      </c>
      <c r="D139">
        <v>49</v>
      </c>
      <c r="E139" s="10">
        <v>1936</v>
      </c>
      <c r="F139">
        <f t="shared" si="14"/>
        <v>1887</v>
      </c>
      <c r="G139" t="str">
        <f t="shared" si="8"/>
        <v>1870 EA</v>
      </c>
      <c r="J139" t="str">
        <f t="shared" si="16"/>
        <v/>
      </c>
      <c r="K139" t="s">
        <v>3593</v>
      </c>
      <c r="L139" t="s">
        <v>3601</v>
      </c>
      <c r="M139" t="s">
        <v>3595</v>
      </c>
      <c r="N139" t="s">
        <v>3591</v>
      </c>
      <c r="O139" t="s">
        <v>3600</v>
      </c>
      <c r="P139" t="s">
        <v>9282</v>
      </c>
      <c r="Q139" t="s">
        <v>9286</v>
      </c>
      <c r="R139" t="str">
        <f t="shared" si="17"/>
        <v>Du4_2d</v>
      </c>
    </row>
    <row r="140" spans="1:20">
      <c r="A140" t="s">
        <v>856</v>
      </c>
      <c r="B140" t="s">
        <v>980</v>
      </c>
      <c r="C140" t="s">
        <v>305</v>
      </c>
      <c r="D140">
        <v>70</v>
      </c>
      <c r="E140" s="10">
        <v>1936</v>
      </c>
      <c r="F140">
        <f t="shared" si="14"/>
        <v>1866</v>
      </c>
      <c r="G140" t="str">
        <f t="shared" si="8"/>
        <v>1850 EA</v>
      </c>
      <c r="H140" t="s">
        <v>9349</v>
      </c>
      <c r="I140">
        <v>644</v>
      </c>
      <c r="J140" t="str">
        <f t="shared" si="16"/>
        <v>INF0644(VA32C!)</v>
      </c>
      <c r="K140" t="s">
        <v>3593</v>
      </c>
      <c r="L140" t="s">
        <v>3601</v>
      </c>
      <c r="M140" t="s">
        <v>3596</v>
      </c>
      <c r="N140" t="s">
        <v>3591</v>
      </c>
      <c r="O140" t="s">
        <v>3600</v>
      </c>
      <c r="P140" t="s">
        <v>9282</v>
      </c>
      <c r="Q140" t="s">
        <v>1131</v>
      </c>
      <c r="R140" t="str">
        <f t="shared" si="17"/>
        <v>Do4_2d</v>
      </c>
    </row>
    <row r="141" spans="1:20">
      <c r="A141" t="s">
        <v>857</v>
      </c>
      <c r="B141" t="s">
        <v>193</v>
      </c>
      <c r="C141" t="s">
        <v>305</v>
      </c>
      <c r="D141">
        <v>47</v>
      </c>
      <c r="E141">
        <v>1935</v>
      </c>
      <c r="F141">
        <f t="shared" si="14"/>
        <v>1888</v>
      </c>
      <c r="G141" t="str">
        <f t="shared" si="8"/>
        <v>1870 EA</v>
      </c>
      <c r="H141">
        <v>39</v>
      </c>
      <c r="I141">
        <v>655</v>
      </c>
      <c r="J141" t="str">
        <f t="shared" si="16"/>
        <v>INF0655(VA39!)</v>
      </c>
      <c r="K141" t="s">
        <v>3593</v>
      </c>
      <c r="L141" t="s">
        <v>3601</v>
      </c>
      <c r="M141" t="s">
        <v>3596</v>
      </c>
      <c r="N141" t="s">
        <v>3591</v>
      </c>
      <c r="O141" t="s">
        <v>3600</v>
      </c>
      <c r="P141" t="s">
        <v>9282</v>
      </c>
      <c r="Q141" t="s">
        <v>9286</v>
      </c>
      <c r="R141" t="str">
        <f t="shared" si="17"/>
        <v>Du4_2d</v>
      </c>
    </row>
    <row r="142" spans="1:20">
      <c r="A142" t="s">
        <v>858</v>
      </c>
      <c r="B142" t="s">
        <v>981</v>
      </c>
      <c r="C142" t="s">
        <v>305</v>
      </c>
      <c r="D142">
        <v>55</v>
      </c>
      <c r="E142">
        <v>1935</v>
      </c>
      <c r="F142">
        <f t="shared" si="14"/>
        <v>1880</v>
      </c>
      <c r="G142" t="str">
        <f t="shared" si="8"/>
        <v>1870 EA</v>
      </c>
      <c r="H142" t="s">
        <v>9350</v>
      </c>
      <c r="I142">
        <v>671</v>
      </c>
      <c r="J142" t="str">
        <f t="shared" si="16"/>
        <v>INF0671(VA46B!)</v>
      </c>
      <c r="K142" t="s">
        <v>3593</v>
      </c>
      <c r="L142" t="s">
        <v>3601</v>
      </c>
      <c r="M142" t="s">
        <v>3595</v>
      </c>
      <c r="N142" t="s">
        <v>3591</v>
      </c>
      <c r="O142" t="s">
        <v>3600</v>
      </c>
      <c r="P142" t="s">
        <v>9282</v>
      </c>
      <c r="Q142" t="s">
        <v>9286</v>
      </c>
      <c r="R142" t="str">
        <f t="shared" si="17"/>
        <v>Du4_2d</v>
      </c>
      <c r="T142" t="s">
        <v>3602</v>
      </c>
    </row>
    <row r="143" spans="1:20">
      <c r="A143" t="s">
        <v>859</v>
      </c>
      <c r="B143" t="s">
        <v>982</v>
      </c>
      <c r="C143" t="s">
        <v>305</v>
      </c>
      <c r="D143">
        <v>54</v>
      </c>
      <c r="E143">
        <v>1935</v>
      </c>
      <c r="F143">
        <f t="shared" si="14"/>
        <v>1881</v>
      </c>
      <c r="G143" t="str">
        <f t="shared" si="8"/>
        <v>1870 EA</v>
      </c>
      <c r="H143" t="s">
        <v>9327</v>
      </c>
      <c r="I143">
        <v>698</v>
      </c>
      <c r="J143" t="str">
        <f t="shared" si="16"/>
        <v>INF0698(VA59B!)</v>
      </c>
    </row>
    <row r="144" spans="1:20">
      <c r="A144" t="s">
        <v>860</v>
      </c>
      <c r="B144" t="s">
        <v>412</v>
      </c>
      <c r="C144" t="s">
        <v>305</v>
      </c>
      <c r="D144">
        <v>54</v>
      </c>
      <c r="E144">
        <v>1935</v>
      </c>
      <c r="F144">
        <f t="shared" si="14"/>
        <v>1881</v>
      </c>
      <c r="G144" t="str">
        <f t="shared" si="8"/>
        <v>1870 EA</v>
      </c>
      <c r="H144" t="s">
        <v>9351</v>
      </c>
      <c r="I144">
        <v>701</v>
      </c>
      <c r="J144" t="str">
        <f t="shared" si="16"/>
        <v>INF0701(VA61B!)</v>
      </c>
      <c r="K144" t="s">
        <v>3593</v>
      </c>
      <c r="L144" t="s">
        <v>3593</v>
      </c>
      <c r="M144" t="s">
        <v>3596</v>
      </c>
      <c r="N144" t="s">
        <v>3591</v>
      </c>
      <c r="O144" t="s">
        <v>3600</v>
      </c>
      <c r="P144" t="s">
        <v>9282</v>
      </c>
      <c r="Q144" t="s">
        <v>9286</v>
      </c>
      <c r="R144" t="str">
        <f t="shared" ref="R144:R148" si="18">IF(N144="ne","N",IF(P144="e","M","D"))&amp;IF(Q144="ai","u","o")&amp;IF(AND(M144="u",O144="a"),1,IF(AND(M144="u&lt;",O144="a"),2,4))&amp;"_2"&amp;IF(AND(K144="a",L144="o"),"b",IF(AND(K144="o",L144="o"),"e","d"))</f>
        <v>Du4_2d</v>
      </c>
    </row>
    <row r="145" spans="1:20">
      <c r="A145" t="s">
        <v>861</v>
      </c>
      <c r="B145" t="s">
        <v>307</v>
      </c>
      <c r="C145" t="s">
        <v>305</v>
      </c>
      <c r="D145">
        <v>35</v>
      </c>
      <c r="E145">
        <v>1935</v>
      </c>
      <c r="F145">
        <f t="shared" si="14"/>
        <v>1900</v>
      </c>
      <c r="G145" t="str">
        <f t="shared" si="8"/>
        <v>1870 EA</v>
      </c>
      <c r="H145" t="s">
        <v>9352</v>
      </c>
      <c r="I145">
        <v>711</v>
      </c>
      <c r="J145" t="str">
        <f t="shared" si="16"/>
        <v>INF0711(VA65C!)</v>
      </c>
      <c r="K145" t="s">
        <v>3593</v>
      </c>
      <c r="L145" t="s">
        <v>3601</v>
      </c>
      <c r="M145" t="s">
        <v>3596</v>
      </c>
      <c r="N145" t="s">
        <v>3591</v>
      </c>
      <c r="O145" t="s">
        <v>3600</v>
      </c>
      <c r="P145" t="s">
        <v>9282</v>
      </c>
      <c r="Q145" t="s">
        <v>9286</v>
      </c>
      <c r="R145" t="str">
        <f t="shared" si="18"/>
        <v>Du4_2d</v>
      </c>
    </row>
    <row r="146" spans="1:20">
      <c r="A146" t="s">
        <v>862</v>
      </c>
      <c r="B146" t="s">
        <v>983</v>
      </c>
      <c r="C146" t="s">
        <v>174</v>
      </c>
      <c r="D146">
        <v>57</v>
      </c>
      <c r="E146">
        <v>1936</v>
      </c>
      <c r="F146">
        <f t="shared" ref="F146:F183" si="19">E146-D146</f>
        <v>1879</v>
      </c>
      <c r="G146" t="str">
        <f t="shared" si="8"/>
        <v>1870 EA</v>
      </c>
      <c r="H146">
        <v>6</v>
      </c>
      <c r="I146">
        <v>740</v>
      </c>
      <c r="J146" t="str">
        <f t="shared" si="16"/>
        <v>INF0740(NC6!)</v>
      </c>
      <c r="K146" t="s">
        <v>3593</v>
      </c>
      <c r="L146" t="s">
        <v>3601</v>
      </c>
      <c r="M146" t="s">
        <v>3596</v>
      </c>
      <c r="N146" t="s">
        <v>3591</v>
      </c>
      <c r="O146" t="s">
        <v>3600</v>
      </c>
      <c r="P146" t="s">
        <v>9282</v>
      </c>
      <c r="Q146" t="s">
        <v>9286</v>
      </c>
      <c r="R146" t="str">
        <f t="shared" si="18"/>
        <v>Du4_2d</v>
      </c>
    </row>
    <row r="147" spans="1:20">
      <c r="A147" t="s">
        <v>863</v>
      </c>
      <c r="B147" t="s">
        <v>984</v>
      </c>
      <c r="C147" t="s">
        <v>174</v>
      </c>
      <c r="D147">
        <v>67</v>
      </c>
      <c r="E147">
        <v>1936</v>
      </c>
      <c r="F147">
        <f t="shared" si="19"/>
        <v>1869</v>
      </c>
      <c r="G147" t="str">
        <f t="shared" si="8"/>
        <v>1850 EA</v>
      </c>
      <c r="H147" t="s">
        <v>9345</v>
      </c>
      <c r="I147">
        <v>760</v>
      </c>
      <c r="J147" t="str">
        <f t="shared" si="16"/>
        <v>INF0760(NC14C!)</v>
      </c>
      <c r="K147" t="s">
        <v>3593</v>
      </c>
      <c r="L147" t="s">
        <v>3601</v>
      </c>
      <c r="M147" t="s">
        <v>3596</v>
      </c>
      <c r="N147" t="s">
        <v>3591</v>
      </c>
      <c r="O147" t="s">
        <v>3600</v>
      </c>
      <c r="P147" t="s">
        <v>9282</v>
      </c>
      <c r="Q147" t="s">
        <v>9286</v>
      </c>
      <c r="R147" t="str">
        <f t="shared" si="18"/>
        <v>Du4_2d</v>
      </c>
    </row>
    <row r="148" spans="1:20">
      <c r="A148" t="s">
        <v>864</v>
      </c>
      <c r="B148" t="s">
        <v>52</v>
      </c>
      <c r="C148" t="s">
        <v>174</v>
      </c>
      <c r="D148">
        <v>48</v>
      </c>
      <c r="E148">
        <v>1935</v>
      </c>
      <c r="F148">
        <f t="shared" si="19"/>
        <v>1887</v>
      </c>
      <c r="G148" t="str">
        <f t="shared" si="8"/>
        <v>1870 EA</v>
      </c>
      <c r="H148" t="s">
        <v>9353</v>
      </c>
      <c r="I148">
        <v>781</v>
      </c>
      <c r="J148" t="str">
        <f t="shared" si="16"/>
        <v>INF0781(NC23C!)</v>
      </c>
      <c r="K148" t="s">
        <v>3593</v>
      </c>
      <c r="L148" t="s">
        <v>3601</v>
      </c>
      <c r="M148" t="s">
        <v>3596</v>
      </c>
      <c r="N148" t="s">
        <v>3591</v>
      </c>
      <c r="O148" t="s">
        <v>3600</v>
      </c>
      <c r="P148" t="s">
        <v>9282</v>
      </c>
      <c r="Q148" t="s">
        <v>1131</v>
      </c>
      <c r="R148" t="str">
        <f t="shared" si="18"/>
        <v>Do4_2d</v>
      </c>
      <c r="T148" t="s">
        <v>3602</v>
      </c>
    </row>
    <row r="149" spans="1:20">
      <c r="A149" t="s">
        <v>865</v>
      </c>
      <c r="B149" t="s">
        <v>52</v>
      </c>
      <c r="C149" t="s">
        <v>174</v>
      </c>
      <c r="D149">
        <v>55</v>
      </c>
      <c r="E149">
        <v>1935</v>
      </c>
      <c r="F149">
        <f t="shared" si="19"/>
        <v>1880</v>
      </c>
      <c r="G149" t="str">
        <f t="shared" si="8"/>
        <v>1870 EA</v>
      </c>
      <c r="H149" t="s">
        <v>9354</v>
      </c>
      <c r="I149">
        <v>782</v>
      </c>
      <c r="J149" t="str">
        <f t="shared" si="16"/>
        <v>INF0782(NC23D!)</v>
      </c>
    </row>
    <row r="150" spans="1:20">
      <c r="A150" t="s">
        <v>866</v>
      </c>
      <c r="B150" t="s">
        <v>179</v>
      </c>
      <c r="C150" t="s">
        <v>174</v>
      </c>
      <c r="D150">
        <v>37</v>
      </c>
      <c r="E150">
        <v>1935</v>
      </c>
      <c r="F150">
        <f t="shared" si="19"/>
        <v>1898</v>
      </c>
      <c r="G150" t="str">
        <f t="shared" si="8"/>
        <v>1870 EA</v>
      </c>
      <c r="H150" t="s">
        <v>9355</v>
      </c>
      <c r="I150">
        <v>791</v>
      </c>
      <c r="J150" t="str">
        <f t="shared" si="16"/>
        <v>INF0791(NC26C!)</v>
      </c>
      <c r="K150" t="s">
        <v>3593</v>
      </c>
      <c r="L150" t="s">
        <v>3593</v>
      </c>
      <c r="M150" t="s">
        <v>3596</v>
      </c>
      <c r="N150" t="s">
        <v>3591</v>
      </c>
      <c r="O150" t="s">
        <v>3600</v>
      </c>
      <c r="P150" t="s">
        <v>9282</v>
      </c>
      <c r="Q150" t="s">
        <v>9286</v>
      </c>
      <c r="R150" t="str">
        <f t="shared" ref="R150" si="20">IF(N150="ne","N",IF(P150="e","M","D"))&amp;IF(Q150="ai","u","o")&amp;IF(AND(M150="u",O150="a"),1,IF(AND(M150="u&lt;",O150="a"),2,4))&amp;"_2"&amp;IF(AND(K150="a",L150="o"),"b",IF(AND(K150="o",L150="o"),"e","d"))</f>
        <v>Du4_2d</v>
      </c>
      <c r="T150" t="s">
        <v>3602</v>
      </c>
    </row>
    <row r="151" spans="1:20">
      <c r="A151" t="s">
        <v>867</v>
      </c>
      <c r="B151" t="s">
        <v>985</v>
      </c>
      <c r="C151" t="s">
        <v>174</v>
      </c>
      <c r="D151">
        <v>59</v>
      </c>
      <c r="E151">
        <v>1936</v>
      </c>
      <c r="F151">
        <f t="shared" si="19"/>
        <v>1877</v>
      </c>
      <c r="G151" t="str">
        <f t="shared" si="8"/>
        <v>1870 EA</v>
      </c>
      <c r="H151" t="s">
        <v>9356</v>
      </c>
      <c r="I151">
        <v>804</v>
      </c>
      <c r="J151" t="str">
        <f t="shared" si="16"/>
        <v>INF0804(NC32B!)</v>
      </c>
    </row>
    <row r="152" spans="1:20">
      <c r="A152" t="s">
        <v>868</v>
      </c>
      <c r="B152" t="s">
        <v>986</v>
      </c>
      <c r="C152" t="s">
        <v>174</v>
      </c>
      <c r="D152">
        <v>45</v>
      </c>
      <c r="E152">
        <v>1937</v>
      </c>
      <c r="F152">
        <f t="shared" si="19"/>
        <v>1892</v>
      </c>
      <c r="G152" t="str">
        <f t="shared" si="8"/>
        <v>1870 EA</v>
      </c>
      <c r="H152" t="s">
        <v>9357</v>
      </c>
      <c r="I152">
        <v>820</v>
      </c>
      <c r="J152" t="str">
        <f t="shared" si="16"/>
        <v>INF0820(NC39B!)</v>
      </c>
    </row>
    <row r="153" spans="1:20">
      <c r="A153" t="s">
        <v>869</v>
      </c>
      <c r="B153" t="s">
        <v>181</v>
      </c>
      <c r="C153" t="s">
        <v>174</v>
      </c>
      <c r="D153">
        <v>54</v>
      </c>
      <c r="E153">
        <v>1937</v>
      </c>
      <c r="F153">
        <f t="shared" si="19"/>
        <v>1883</v>
      </c>
      <c r="G153" t="str">
        <f t="shared" si="8"/>
        <v>1870 EA</v>
      </c>
      <c r="H153">
        <v>41</v>
      </c>
      <c r="I153">
        <v>823</v>
      </c>
      <c r="J153" t="str">
        <f t="shared" si="16"/>
        <v>INF0823(NC41!)</v>
      </c>
      <c r="K153" t="s">
        <v>3593</v>
      </c>
      <c r="L153" t="s">
        <v>3601</v>
      </c>
      <c r="M153" t="s">
        <v>3596</v>
      </c>
      <c r="N153" t="s">
        <v>3594</v>
      </c>
      <c r="O153" t="s">
        <v>3593</v>
      </c>
      <c r="P153" t="s">
        <v>9283</v>
      </c>
      <c r="Q153" t="s">
        <v>1131</v>
      </c>
      <c r="R153" t="str">
        <f t="shared" ref="R153" si="21">IF(N153="ne","N",IF(P153="e","M","D"))&amp;IF(Q153="ai","u","o")&amp;IF(AND(M153="u",O153="a"),1,IF(AND(M153="u&lt;",O153="a"),2,4))&amp;"_2"&amp;IF(AND(K153="a",L153="o"),"b",IF(AND(K153="o",L153="o"),"e","d"))</f>
        <v>Mo2_2d</v>
      </c>
    </row>
    <row r="154" spans="1:20">
      <c r="A154" t="s">
        <v>870</v>
      </c>
      <c r="B154" t="s">
        <v>987</v>
      </c>
      <c r="C154" t="s">
        <v>174</v>
      </c>
      <c r="D154">
        <v>48</v>
      </c>
      <c r="E154">
        <v>1937</v>
      </c>
      <c r="F154">
        <f t="shared" si="19"/>
        <v>1889</v>
      </c>
      <c r="G154" t="str">
        <f t="shared" si="8"/>
        <v>1870 EA</v>
      </c>
      <c r="H154" t="s">
        <v>9358</v>
      </c>
      <c r="I154">
        <v>833</v>
      </c>
      <c r="J154" t="str">
        <f t="shared" si="16"/>
        <v>INF0833(NC46C!)</v>
      </c>
    </row>
    <row r="155" spans="1:20">
      <c r="A155" t="s">
        <v>871</v>
      </c>
      <c r="B155" t="s">
        <v>988</v>
      </c>
      <c r="C155" t="s">
        <v>174</v>
      </c>
      <c r="D155">
        <v>45</v>
      </c>
      <c r="E155">
        <v>1935</v>
      </c>
      <c r="F155">
        <f t="shared" si="19"/>
        <v>1890</v>
      </c>
      <c r="G155" t="str">
        <f t="shared" si="8"/>
        <v>1870 EA</v>
      </c>
      <c r="H155" t="s">
        <v>9377</v>
      </c>
      <c r="I155">
        <v>850</v>
      </c>
      <c r="J155" t="str">
        <f t="shared" si="16"/>
        <v>INF0850(NC56B!)</v>
      </c>
      <c r="K155" t="s">
        <v>3593</v>
      </c>
      <c r="L155" t="s">
        <v>3601</v>
      </c>
      <c r="M155" t="s">
        <v>3596</v>
      </c>
      <c r="N155" t="s">
        <v>3591</v>
      </c>
      <c r="O155" t="s">
        <v>3600</v>
      </c>
      <c r="P155" t="s">
        <v>9282</v>
      </c>
      <c r="Q155" t="s">
        <v>1131</v>
      </c>
      <c r="R155" t="str">
        <f t="shared" ref="R155:R156" si="22">IF(N155="ne","N",IF(P155="e","M","D"))&amp;IF(Q155="ai","u","o")&amp;IF(AND(M155="u",O155="a"),1,IF(AND(M155="u&lt;",O155="a"),2,4))&amp;"_2"&amp;IF(AND(K155="a",L155="o"),"b",IF(AND(K155="o",L155="o"),"e","d"))</f>
        <v>Do4_2d</v>
      </c>
    </row>
    <row r="156" spans="1:20">
      <c r="A156" t="s">
        <v>872</v>
      </c>
      <c r="B156" t="s">
        <v>175</v>
      </c>
      <c r="C156" t="s">
        <v>174</v>
      </c>
      <c r="D156">
        <v>49</v>
      </c>
      <c r="E156">
        <v>1936</v>
      </c>
      <c r="F156">
        <f t="shared" si="19"/>
        <v>1887</v>
      </c>
      <c r="G156" t="str">
        <f t="shared" si="8"/>
        <v>1870 EA</v>
      </c>
      <c r="H156" t="s">
        <v>9359</v>
      </c>
      <c r="I156">
        <v>879</v>
      </c>
      <c r="J156" t="str">
        <f t="shared" si="16"/>
        <v>INF0879(NC71C!)</v>
      </c>
      <c r="K156" t="s">
        <v>3593</v>
      </c>
      <c r="L156" t="s">
        <v>3593</v>
      </c>
      <c r="M156" t="s">
        <v>3595</v>
      </c>
      <c r="N156" t="s">
        <v>3591</v>
      </c>
      <c r="O156" t="s">
        <v>3600</v>
      </c>
      <c r="P156" t="s">
        <v>9282</v>
      </c>
      <c r="Q156" t="s">
        <v>9286</v>
      </c>
      <c r="R156" t="str">
        <f t="shared" si="22"/>
        <v>Du4_2d</v>
      </c>
    </row>
    <row r="157" spans="1:20">
      <c r="A157" t="s">
        <v>873</v>
      </c>
      <c r="B157" t="s">
        <v>989</v>
      </c>
      <c r="C157" t="s">
        <v>260</v>
      </c>
      <c r="D157">
        <v>68</v>
      </c>
      <c r="E157">
        <v>1948</v>
      </c>
      <c r="F157">
        <f t="shared" si="19"/>
        <v>1880</v>
      </c>
      <c r="G157" t="str">
        <f t="shared" ref="G157:G220" si="23">IF(F157&gt;1900,"1900 EA",IF(F157&gt;1874,"1870 EA","1850 EA"))</f>
        <v>1870 EA</v>
      </c>
      <c r="H157" t="s">
        <v>9360</v>
      </c>
      <c r="I157">
        <v>906</v>
      </c>
      <c r="J157" t="str">
        <f t="shared" si="16"/>
        <v>INF0906(SC6C!)</v>
      </c>
    </row>
    <row r="158" spans="1:20">
      <c r="A158" t="s">
        <v>874</v>
      </c>
      <c r="B158" t="s">
        <v>972</v>
      </c>
      <c r="C158" t="s">
        <v>260</v>
      </c>
      <c r="D158">
        <v>50</v>
      </c>
      <c r="E158">
        <v>1946</v>
      </c>
      <c r="F158">
        <f t="shared" si="19"/>
        <v>1896</v>
      </c>
      <c r="G158" t="str">
        <f t="shared" si="23"/>
        <v>1870 EA</v>
      </c>
      <c r="H158" t="s">
        <v>9318</v>
      </c>
      <c r="I158">
        <v>912</v>
      </c>
      <c r="J158" t="str">
        <f t="shared" si="16"/>
        <v>INF0912(SC7D!)</v>
      </c>
      <c r="K158" t="s">
        <v>3593</v>
      </c>
      <c r="L158" t="s">
        <v>3601</v>
      </c>
      <c r="M158" t="s">
        <v>3596</v>
      </c>
      <c r="N158" t="s">
        <v>3594</v>
      </c>
      <c r="O158" t="s">
        <v>3593</v>
      </c>
      <c r="P158" t="s">
        <v>9283</v>
      </c>
      <c r="Q158" t="s">
        <v>1131</v>
      </c>
      <c r="R158" t="str">
        <f t="shared" ref="R158" si="24">IF(N158="ne","N",IF(P158="e","M","D"))&amp;IF(Q158="ai","u","o")&amp;IF(AND(M158="u",O158="a"),1,IF(AND(M158="u&lt;",O158="a"),2,4))&amp;"_2"&amp;IF(AND(K158="a",L158="o"),"b",IF(AND(K158="o",L158="o"),"e","d"))</f>
        <v>Mo2_2d</v>
      </c>
    </row>
    <row r="159" spans="1:20">
      <c r="A159" t="s">
        <v>875</v>
      </c>
      <c r="B159" t="s">
        <v>990</v>
      </c>
      <c r="C159" t="s">
        <v>260</v>
      </c>
      <c r="D159">
        <v>67</v>
      </c>
      <c r="E159">
        <v>1946</v>
      </c>
      <c r="F159">
        <f t="shared" si="19"/>
        <v>1879</v>
      </c>
      <c r="G159" t="str">
        <f t="shared" si="23"/>
        <v>1870 EA</v>
      </c>
      <c r="H159" t="s">
        <v>9295</v>
      </c>
      <c r="I159">
        <v>895</v>
      </c>
      <c r="J159" t="str">
        <f t="shared" si="16"/>
        <v>INF0895(SC3C!)</v>
      </c>
    </row>
    <row r="160" spans="1:20">
      <c r="A160" t="s">
        <v>876</v>
      </c>
      <c r="B160" t="s">
        <v>991</v>
      </c>
      <c r="C160" t="s">
        <v>260</v>
      </c>
      <c r="D160">
        <v>64</v>
      </c>
      <c r="E160">
        <v>1946</v>
      </c>
      <c r="F160">
        <f t="shared" si="19"/>
        <v>1882</v>
      </c>
      <c r="G160" t="str">
        <f t="shared" si="23"/>
        <v>1870 EA</v>
      </c>
      <c r="H160" t="s">
        <v>9361</v>
      </c>
      <c r="I160">
        <v>922</v>
      </c>
      <c r="J160" t="str">
        <f t="shared" si="16"/>
        <v>INF0922(SC10C!)</v>
      </c>
    </row>
    <row r="161" spans="1:21">
      <c r="A161" t="s">
        <v>877</v>
      </c>
      <c r="B161" t="s">
        <v>261</v>
      </c>
      <c r="C161" t="s">
        <v>260</v>
      </c>
      <c r="D161">
        <v>24</v>
      </c>
      <c r="E161">
        <v>1946</v>
      </c>
      <c r="F161">
        <f t="shared" si="19"/>
        <v>1922</v>
      </c>
      <c r="G161" t="str">
        <f t="shared" si="23"/>
        <v>1900 EA</v>
      </c>
      <c r="H161" t="s">
        <v>9362</v>
      </c>
      <c r="I161">
        <v>931</v>
      </c>
      <c r="J161" t="str">
        <f t="shared" si="16"/>
        <v>INF0931(SC11G!)</v>
      </c>
    </row>
    <row r="162" spans="1:21">
      <c r="A162" t="s">
        <v>878</v>
      </c>
      <c r="B162" t="s">
        <v>261</v>
      </c>
      <c r="C162" t="s">
        <v>260</v>
      </c>
      <c r="D162">
        <v>52</v>
      </c>
      <c r="E162">
        <v>1946</v>
      </c>
      <c r="F162">
        <f t="shared" si="19"/>
        <v>1894</v>
      </c>
      <c r="G162" t="str">
        <f t="shared" si="23"/>
        <v>1870 EA</v>
      </c>
      <c r="H162" t="s">
        <v>9363</v>
      </c>
      <c r="I162">
        <v>932</v>
      </c>
      <c r="J162" t="str">
        <f t="shared" si="16"/>
        <v>INF0932(SC11H!)</v>
      </c>
      <c r="K162" t="s">
        <v>3593</v>
      </c>
      <c r="L162" t="s">
        <v>3601</v>
      </c>
      <c r="M162" t="s">
        <v>3596</v>
      </c>
      <c r="N162" t="s">
        <v>3594</v>
      </c>
      <c r="O162" t="s">
        <v>3593</v>
      </c>
      <c r="P162" t="s">
        <v>9283</v>
      </c>
      <c r="Q162" t="s">
        <v>1131</v>
      </c>
      <c r="R162" t="str">
        <f t="shared" ref="R162:R163" si="25">IF(N162="ne","N",IF(P162="e","M","D"))&amp;IF(Q162="ai","u","o")&amp;IF(AND(M162="u",O162="a"),1,IF(AND(M162="u&lt;",O162="a"),2,4))&amp;"_2"&amp;IF(AND(K162="a",L162="o"),"b",IF(AND(K162="o",L162="o"),"e","d"))</f>
        <v>Mo2_2d</v>
      </c>
    </row>
    <row r="163" spans="1:21">
      <c r="A163" t="s">
        <v>879</v>
      </c>
      <c r="B163" t="s">
        <v>261</v>
      </c>
      <c r="C163" t="s">
        <v>260</v>
      </c>
      <c r="D163">
        <v>51</v>
      </c>
      <c r="E163">
        <v>1935</v>
      </c>
      <c r="F163">
        <f t="shared" si="19"/>
        <v>1884</v>
      </c>
      <c r="G163" t="str">
        <f t="shared" si="23"/>
        <v>1870 EA</v>
      </c>
      <c r="H163" t="s">
        <v>9364</v>
      </c>
      <c r="I163">
        <v>933</v>
      </c>
      <c r="J163" t="str">
        <f t="shared" si="16"/>
        <v>INF0933(SC11I!)</v>
      </c>
      <c r="K163" t="s">
        <v>3593</v>
      </c>
      <c r="L163" t="s">
        <v>3601</v>
      </c>
      <c r="M163" t="s">
        <v>3595</v>
      </c>
      <c r="N163" t="s">
        <v>3594</v>
      </c>
      <c r="O163" t="s">
        <v>3593</v>
      </c>
      <c r="P163" t="s">
        <v>9283</v>
      </c>
      <c r="Q163" t="s">
        <v>1131</v>
      </c>
      <c r="R163" t="str">
        <f t="shared" si="25"/>
        <v>Mo1_2d</v>
      </c>
    </row>
    <row r="164" spans="1:21">
      <c r="A164" t="s">
        <v>880</v>
      </c>
      <c r="B164" t="s">
        <v>261</v>
      </c>
      <c r="C164" t="s">
        <v>260</v>
      </c>
      <c r="D164">
        <v>69</v>
      </c>
      <c r="E164">
        <v>1946</v>
      </c>
      <c r="F164">
        <f t="shared" si="19"/>
        <v>1877</v>
      </c>
      <c r="G164" t="str">
        <f t="shared" si="23"/>
        <v>1870 EA</v>
      </c>
      <c r="H164" t="s">
        <v>9365</v>
      </c>
      <c r="I164">
        <v>934</v>
      </c>
      <c r="J164" t="str">
        <f t="shared" si="16"/>
        <v>INF0934(SC11J!)</v>
      </c>
    </row>
    <row r="165" spans="1:21">
      <c r="A165" t="s">
        <v>881</v>
      </c>
      <c r="B165" t="s">
        <v>992</v>
      </c>
      <c r="C165" t="s">
        <v>260</v>
      </c>
      <c r="D165">
        <v>61</v>
      </c>
      <c r="E165">
        <v>1946</v>
      </c>
      <c r="F165">
        <f t="shared" si="19"/>
        <v>1885</v>
      </c>
      <c r="G165" t="str">
        <f t="shared" si="23"/>
        <v>1870 EA</v>
      </c>
      <c r="H165" t="s">
        <v>9291</v>
      </c>
      <c r="I165">
        <v>952</v>
      </c>
      <c r="J165" t="str">
        <f t="shared" si="16"/>
        <v>INF0952(SC18C!)</v>
      </c>
      <c r="K165" t="s">
        <v>3593</v>
      </c>
      <c r="L165" t="s">
        <v>3601</v>
      </c>
      <c r="M165" t="s">
        <v>3596</v>
      </c>
      <c r="N165" t="s">
        <v>3594</v>
      </c>
      <c r="O165" t="s">
        <v>3593</v>
      </c>
      <c r="P165" t="s">
        <v>9283</v>
      </c>
      <c r="Q165" t="s">
        <v>1131</v>
      </c>
      <c r="R165" t="str">
        <f t="shared" ref="R165" si="26">IF(N165="ne","N",IF(P165="e","M","D"))&amp;IF(Q165="ai","u","o")&amp;IF(AND(M165="u",O165="a"),1,IF(AND(M165="u&lt;",O165="a"),2,4))&amp;"_2"&amp;IF(AND(K165="a",L165="o"),"b",IF(AND(K165="o",L165="o"),"e","d"))</f>
        <v>Mo2_2d</v>
      </c>
    </row>
    <row r="166" spans="1:21">
      <c r="A166" t="s">
        <v>882</v>
      </c>
      <c r="B166" t="s">
        <v>993</v>
      </c>
      <c r="C166" t="s">
        <v>260</v>
      </c>
      <c r="D166">
        <v>67</v>
      </c>
      <c r="E166">
        <v>1946</v>
      </c>
      <c r="F166">
        <f t="shared" si="19"/>
        <v>1879</v>
      </c>
      <c r="G166" t="str">
        <f t="shared" si="23"/>
        <v>1870 EA</v>
      </c>
      <c r="H166" t="s">
        <v>9366</v>
      </c>
      <c r="I166">
        <v>958</v>
      </c>
      <c r="J166" t="str">
        <f t="shared" si="16"/>
        <v>INF0958(SC19D!)</v>
      </c>
    </row>
    <row r="167" spans="1:21">
      <c r="A167" t="s">
        <v>883</v>
      </c>
      <c r="B167" t="s">
        <v>994</v>
      </c>
      <c r="C167" t="s">
        <v>260</v>
      </c>
      <c r="D167">
        <v>19</v>
      </c>
      <c r="E167">
        <v>1946</v>
      </c>
      <c r="F167">
        <f t="shared" si="19"/>
        <v>1927</v>
      </c>
      <c r="G167" t="str">
        <f t="shared" si="23"/>
        <v>1900 EA</v>
      </c>
      <c r="H167" t="s">
        <v>9367</v>
      </c>
      <c r="I167">
        <v>990</v>
      </c>
      <c r="J167" t="str">
        <f t="shared" si="16"/>
        <v>INF0990(SC28D!)</v>
      </c>
    </row>
    <row r="168" spans="1:21">
      <c r="A168" t="s">
        <v>884</v>
      </c>
      <c r="B168" t="s">
        <v>264</v>
      </c>
      <c r="C168" t="s">
        <v>260</v>
      </c>
      <c r="D168">
        <v>30</v>
      </c>
      <c r="E168">
        <v>1946</v>
      </c>
      <c r="F168">
        <f t="shared" si="19"/>
        <v>1916</v>
      </c>
      <c r="G168" t="str">
        <f t="shared" si="23"/>
        <v>1900 EA</v>
      </c>
      <c r="H168" t="s">
        <v>9368</v>
      </c>
      <c r="I168">
        <v>982</v>
      </c>
      <c r="J168" t="str">
        <f t="shared" si="16"/>
        <v>INF0982(SC25C!)</v>
      </c>
      <c r="K168" t="s">
        <v>3593</v>
      </c>
      <c r="L168" t="s">
        <v>3593</v>
      </c>
      <c r="M168" t="s">
        <v>3596</v>
      </c>
      <c r="N168" t="s">
        <v>3594</v>
      </c>
      <c r="O168" t="s">
        <v>3593</v>
      </c>
      <c r="P168" t="s">
        <v>9283</v>
      </c>
      <c r="Q168" t="s">
        <v>1131</v>
      </c>
      <c r="R168" t="str">
        <f>IF(N168="ne","N",IF(P168="e","M","D"))&amp;IF(Q168="ai","u","o")&amp;IF(AND(M168="u",O168="a"),1,IF(AND(M168="u&lt;",O168="a"),2,4))&amp;"_2"&amp;IF(AND(K168="a",L168="o"),"b",IF(AND(K168="o",L168="o"),"e","d"))</f>
        <v>Mo2_2d</v>
      </c>
    </row>
    <row r="169" spans="1:21">
      <c r="A169" t="s">
        <v>885</v>
      </c>
      <c r="B169" t="s">
        <v>995</v>
      </c>
      <c r="C169" t="s">
        <v>260</v>
      </c>
      <c r="D169">
        <v>74</v>
      </c>
      <c r="E169">
        <v>1946</v>
      </c>
      <c r="F169">
        <f t="shared" si="19"/>
        <v>1872</v>
      </c>
      <c r="G169" t="str">
        <f t="shared" si="23"/>
        <v>1850 EA</v>
      </c>
      <c r="H169" t="s">
        <v>9342</v>
      </c>
      <c r="I169">
        <v>969</v>
      </c>
      <c r="J169" t="str">
        <f t="shared" si="16"/>
        <v>INF0969(SC22C!)</v>
      </c>
      <c r="U169" t="s">
        <v>9287</v>
      </c>
    </row>
    <row r="170" spans="1:21">
      <c r="A170" t="s">
        <v>886</v>
      </c>
      <c r="B170" t="s">
        <v>996</v>
      </c>
      <c r="C170" t="s">
        <v>260</v>
      </c>
      <c r="D170">
        <v>59</v>
      </c>
      <c r="E170">
        <v>1946</v>
      </c>
      <c r="F170">
        <f t="shared" si="19"/>
        <v>1887</v>
      </c>
      <c r="G170" t="str">
        <f t="shared" si="23"/>
        <v>1870 EA</v>
      </c>
      <c r="H170" t="s">
        <v>9369</v>
      </c>
      <c r="I170">
        <v>1024</v>
      </c>
      <c r="J170" t="str">
        <f t="shared" si="16"/>
        <v>INF1024(SC38D!)</v>
      </c>
      <c r="K170" t="s">
        <v>3593</v>
      </c>
      <c r="L170" t="s">
        <v>3593</v>
      </c>
      <c r="M170" t="s">
        <v>3596</v>
      </c>
      <c r="N170" t="s">
        <v>3591</v>
      </c>
      <c r="O170" t="s">
        <v>3593</v>
      </c>
      <c r="P170" t="s">
        <v>9282</v>
      </c>
      <c r="Q170" t="s">
        <v>1131</v>
      </c>
      <c r="R170" t="str">
        <f t="shared" ref="R170" si="27">IF(N170="ne","N",IF(P170="e","M","D"))&amp;IF(Q170="ai","u","o")&amp;IF(AND(M170="u",O170="a"),1,IF(AND(M170="u&lt;",O170="a"),2,4))&amp;"_2"&amp;IF(AND(K170="a",L170="o"),"b",IF(AND(K170="o",L170="o"),"e","d"))</f>
        <v>Do2_2d</v>
      </c>
    </row>
    <row r="171" spans="1:21">
      <c r="A171" t="s">
        <v>887</v>
      </c>
      <c r="B171" t="s">
        <v>263</v>
      </c>
      <c r="C171" t="s">
        <v>260</v>
      </c>
      <c r="D171">
        <v>67</v>
      </c>
      <c r="E171">
        <v>1946</v>
      </c>
      <c r="F171">
        <f t="shared" si="19"/>
        <v>1879</v>
      </c>
      <c r="G171" t="str">
        <f t="shared" si="23"/>
        <v>1870 EA</v>
      </c>
      <c r="H171" t="s">
        <v>9370</v>
      </c>
      <c r="I171">
        <v>1035</v>
      </c>
      <c r="J171" t="str">
        <f t="shared" si="16"/>
        <v>INF1035(SC42B!)</v>
      </c>
    </row>
    <row r="172" spans="1:21">
      <c r="A172" t="s">
        <v>888</v>
      </c>
      <c r="B172" t="s">
        <v>263</v>
      </c>
      <c r="C172" t="s">
        <v>260</v>
      </c>
      <c r="D172">
        <v>58</v>
      </c>
      <c r="E172">
        <v>1941</v>
      </c>
      <c r="F172">
        <f t="shared" si="19"/>
        <v>1883</v>
      </c>
      <c r="G172" t="str">
        <f t="shared" si="23"/>
        <v>1870 EA</v>
      </c>
      <c r="H172" t="s">
        <v>9371</v>
      </c>
      <c r="I172">
        <v>1036</v>
      </c>
      <c r="J172" t="str">
        <f t="shared" si="16"/>
        <v>INF1036(SC42C!)</v>
      </c>
      <c r="K172" t="s">
        <v>3593</v>
      </c>
      <c r="L172" t="s">
        <v>3601</v>
      </c>
      <c r="M172" t="s">
        <v>3596</v>
      </c>
      <c r="N172" t="s">
        <v>3591</v>
      </c>
      <c r="O172" t="s">
        <v>3593</v>
      </c>
      <c r="P172" t="s">
        <v>9282</v>
      </c>
      <c r="Q172" t="s">
        <v>1131</v>
      </c>
      <c r="R172" t="str">
        <f t="shared" ref="R172:R173" si="28">IF(N172="ne","N",IF(P172="e","M","D"))&amp;IF(Q172="ai","u","o")&amp;IF(AND(M172="u",O172="a"),1,IF(AND(M172="u&lt;",O172="a"),2,4))&amp;"_2"&amp;IF(AND(K172="a",L172="o"),"b",IF(AND(K172="o",L172="o"),"e","d"))</f>
        <v>Do2_2d</v>
      </c>
    </row>
    <row r="173" spans="1:21">
      <c r="A173" t="s">
        <v>889</v>
      </c>
      <c r="B173" t="s">
        <v>78</v>
      </c>
      <c r="C173" t="s">
        <v>69</v>
      </c>
      <c r="D173">
        <v>78</v>
      </c>
      <c r="E173">
        <v>1945</v>
      </c>
      <c r="F173">
        <f t="shared" si="19"/>
        <v>1867</v>
      </c>
      <c r="G173" t="str">
        <f t="shared" si="23"/>
        <v>1850 EA</v>
      </c>
      <c r="H173" t="s">
        <v>9315</v>
      </c>
      <c r="I173">
        <v>1050</v>
      </c>
      <c r="J173" t="str">
        <f t="shared" si="16"/>
        <v>INF1050(GA1F!)</v>
      </c>
      <c r="K173" t="s">
        <v>3593</v>
      </c>
      <c r="L173" t="s">
        <v>3593</v>
      </c>
      <c r="M173" t="s">
        <v>3596</v>
      </c>
      <c r="N173" t="s">
        <v>3591</v>
      </c>
      <c r="O173" t="s">
        <v>3593</v>
      </c>
      <c r="P173" t="s">
        <v>9282</v>
      </c>
      <c r="Q173" t="s">
        <v>1131</v>
      </c>
      <c r="R173" t="str">
        <f t="shared" si="28"/>
        <v>Do2_2d</v>
      </c>
    </row>
    <row r="174" spans="1:21">
      <c r="A174" t="s">
        <v>890</v>
      </c>
      <c r="B174" t="s">
        <v>997</v>
      </c>
      <c r="C174" t="s">
        <v>69</v>
      </c>
      <c r="D174">
        <v>83</v>
      </c>
      <c r="E174">
        <v>1946</v>
      </c>
      <c r="F174">
        <f t="shared" si="19"/>
        <v>1863</v>
      </c>
      <c r="G174" t="str">
        <f t="shared" si="23"/>
        <v>1850 EA</v>
      </c>
      <c r="H174" t="s">
        <v>9290</v>
      </c>
      <c r="I174">
        <v>1080</v>
      </c>
      <c r="J174" t="str">
        <f t="shared" si="16"/>
        <v>INF1080(GA13B!)</v>
      </c>
    </row>
    <row r="175" spans="1:21">
      <c r="A175" t="s">
        <v>891</v>
      </c>
      <c r="B175" t="s">
        <v>998</v>
      </c>
      <c r="C175" t="s">
        <v>69</v>
      </c>
      <c r="D175">
        <v>58</v>
      </c>
      <c r="E175">
        <v>1946</v>
      </c>
      <c r="F175">
        <f t="shared" si="19"/>
        <v>1888</v>
      </c>
      <c r="G175" t="str">
        <f t="shared" si="23"/>
        <v>1870 EA</v>
      </c>
      <c r="H175" t="s">
        <v>9372</v>
      </c>
      <c r="I175">
        <v>1061</v>
      </c>
      <c r="J175" t="str">
        <f t="shared" si="16"/>
        <v>INF1061(GA4C!)</v>
      </c>
    </row>
    <row r="176" spans="1:21">
      <c r="A176" t="s">
        <v>892</v>
      </c>
      <c r="B176" t="s">
        <v>999</v>
      </c>
      <c r="C176" t="s">
        <v>69</v>
      </c>
      <c r="D176">
        <v>78</v>
      </c>
      <c r="E176">
        <v>1946</v>
      </c>
      <c r="F176">
        <f t="shared" si="19"/>
        <v>1868</v>
      </c>
      <c r="G176" t="str">
        <f t="shared" si="23"/>
        <v>1850 EA</v>
      </c>
      <c r="H176" t="s">
        <v>9373</v>
      </c>
      <c r="I176">
        <v>1068</v>
      </c>
      <c r="J176" t="str">
        <f t="shared" si="16"/>
        <v>INF1068(GA6B!)</v>
      </c>
    </row>
    <row r="177" spans="1:18">
      <c r="A177" t="s">
        <v>938</v>
      </c>
      <c r="B177" t="s">
        <v>55</v>
      </c>
      <c r="C177" t="s">
        <v>54</v>
      </c>
      <c r="D177">
        <v>85</v>
      </c>
      <c r="E177">
        <v>1946</v>
      </c>
      <c r="F177">
        <f t="shared" si="19"/>
        <v>1861</v>
      </c>
      <c r="G177" t="str">
        <f t="shared" si="23"/>
        <v>1850 EA</v>
      </c>
      <c r="H177" t="s">
        <v>9374</v>
      </c>
      <c r="I177">
        <v>1157</v>
      </c>
      <c r="J177" t="str">
        <f t="shared" si="16"/>
        <v>INF1157(FL2C!)</v>
      </c>
    </row>
    <row r="178" spans="1:18">
      <c r="A178" t="s">
        <v>939</v>
      </c>
      <c r="B178" t="s">
        <v>1000</v>
      </c>
      <c r="C178" t="s">
        <v>54</v>
      </c>
      <c r="D178">
        <v>76</v>
      </c>
      <c r="E178">
        <v>1946</v>
      </c>
      <c r="F178">
        <f t="shared" si="19"/>
        <v>1870</v>
      </c>
      <c r="G178" t="str">
        <f t="shared" si="23"/>
        <v>1850 EA</v>
      </c>
      <c r="J178" t="str">
        <f t="shared" si="16"/>
        <v/>
      </c>
    </row>
    <row r="179" spans="1:18">
      <c r="A179" t="s">
        <v>940</v>
      </c>
      <c r="B179" t="s">
        <v>72</v>
      </c>
      <c r="C179" t="s">
        <v>69</v>
      </c>
      <c r="D179">
        <v>54</v>
      </c>
      <c r="E179">
        <v>1946</v>
      </c>
      <c r="F179">
        <f t="shared" si="19"/>
        <v>1892</v>
      </c>
      <c r="G179" t="str">
        <f t="shared" si="23"/>
        <v>1870 EA</v>
      </c>
      <c r="J179" t="str">
        <f t="shared" si="16"/>
        <v/>
      </c>
      <c r="K179" t="s">
        <v>3593</v>
      </c>
      <c r="L179" t="s">
        <v>3593</v>
      </c>
      <c r="M179" t="s">
        <v>3596</v>
      </c>
      <c r="N179" t="s">
        <v>9284</v>
      </c>
      <c r="O179" t="s">
        <v>3593</v>
      </c>
      <c r="P179" t="s">
        <v>9285</v>
      </c>
      <c r="Q179" t="s">
        <v>1131</v>
      </c>
      <c r="R179" t="str">
        <f t="shared" ref="R179" si="29">IF(N179="ne","N",IF(P179="e","M","D"))&amp;IF(Q179="ai","u","o")&amp;IF(AND(M179="u",O179="a"),1,IF(AND(M179="u&lt;",O179="a"),2,4))&amp;"_2"&amp;IF(AND(K179="a",L179="o"),"b",IF(AND(K179="o",L179="o"),"e","d"))</f>
        <v>Do2_2d</v>
      </c>
    </row>
    <row r="180" spans="1:18">
      <c r="A180" t="s">
        <v>941</v>
      </c>
      <c r="B180" t="s">
        <v>74</v>
      </c>
      <c r="C180" t="s">
        <v>69</v>
      </c>
      <c r="D180">
        <v>62</v>
      </c>
      <c r="E180">
        <v>1946</v>
      </c>
      <c r="F180">
        <f t="shared" si="19"/>
        <v>1884</v>
      </c>
      <c r="G180" t="str">
        <f t="shared" si="23"/>
        <v>1870 EA</v>
      </c>
      <c r="H180" t="s">
        <v>9354</v>
      </c>
      <c r="I180">
        <v>1105</v>
      </c>
      <c r="J180" t="str">
        <f t="shared" si="16"/>
        <v>INF1105(GA23D!)</v>
      </c>
    </row>
    <row r="181" spans="1:18">
      <c r="A181" t="s">
        <v>942</v>
      </c>
      <c r="B181" t="s">
        <v>70</v>
      </c>
      <c r="C181" t="s">
        <v>69</v>
      </c>
      <c r="D181">
        <v>84</v>
      </c>
      <c r="E181">
        <v>1946</v>
      </c>
      <c r="F181">
        <f t="shared" si="19"/>
        <v>1862</v>
      </c>
      <c r="G181" t="str">
        <f t="shared" si="23"/>
        <v>1850 EA</v>
      </c>
      <c r="H181" t="s">
        <v>9375</v>
      </c>
      <c r="I181">
        <v>1138</v>
      </c>
      <c r="J181" t="str">
        <f t="shared" si="16"/>
        <v>INF1138(GA37F!)</v>
      </c>
    </row>
    <row r="182" spans="1:18">
      <c r="A182" t="s">
        <v>943</v>
      </c>
      <c r="B182" t="s">
        <v>70</v>
      </c>
      <c r="C182" t="s">
        <v>69</v>
      </c>
      <c r="D182">
        <v>50</v>
      </c>
      <c r="E182">
        <v>1946</v>
      </c>
      <c r="F182">
        <f t="shared" si="19"/>
        <v>1896</v>
      </c>
      <c r="G182" t="str">
        <f t="shared" si="23"/>
        <v>1870 EA</v>
      </c>
      <c r="H182" t="s">
        <v>9376</v>
      </c>
      <c r="I182">
        <v>1140</v>
      </c>
      <c r="J182" t="str">
        <f t="shared" si="16"/>
        <v>INF1140(GA37H!)</v>
      </c>
    </row>
    <row r="183" spans="1:18">
      <c r="A183" t="s">
        <v>944</v>
      </c>
      <c r="B183" t="s">
        <v>70</v>
      </c>
      <c r="C183" t="s">
        <v>69</v>
      </c>
      <c r="D183">
        <v>73</v>
      </c>
      <c r="E183">
        <v>1946</v>
      </c>
      <c r="F183">
        <f t="shared" si="19"/>
        <v>1873</v>
      </c>
      <c r="G183" t="str">
        <f>IF(F183&gt;1900,"1900 EA",IF(F183&gt;1874,"1870 EA","1850 EA"))</f>
        <v>1850 EA</v>
      </c>
      <c r="K183" t="s">
        <v>3593</v>
      </c>
      <c r="L183" t="s">
        <v>3601</v>
      </c>
      <c r="M183" t="s">
        <v>3596</v>
      </c>
      <c r="N183" t="s">
        <v>9284</v>
      </c>
      <c r="O183" t="s">
        <v>3600</v>
      </c>
      <c r="P183" t="s">
        <v>9285</v>
      </c>
      <c r="Q183" t="s">
        <v>1131</v>
      </c>
      <c r="R183" t="str">
        <f t="shared" ref="R183" si="30">IF(N183="ne","N",IF(P183="e","M","D"))&amp;IF(Q183="ai","u","o")&amp;IF(AND(M183="u",O183="a"),1,IF(AND(M183="u&lt;",O183="a"),2,4))&amp;"_2"&amp;IF(AND(K183="a",L183="o"),"b",IF(AND(K183="o",L183="o"),"e","d"))</f>
        <v>Do4_2d</v>
      </c>
    </row>
    <row r="190" spans="1:18">
      <c r="A190" t="s">
        <v>744</v>
      </c>
      <c r="B190" t="s">
        <v>893</v>
      </c>
      <c r="C190" t="s">
        <v>134</v>
      </c>
      <c r="D190">
        <v>68</v>
      </c>
      <c r="E190">
        <v>1932</v>
      </c>
      <c r="F190">
        <f t="shared" ref="F190:F221" si="31">E190-D190</f>
        <v>1864</v>
      </c>
      <c r="G190" t="str">
        <f t="shared" si="23"/>
        <v>1850 EA</v>
      </c>
    </row>
    <row r="191" spans="1:18">
      <c r="A191" t="s">
        <v>745</v>
      </c>
      <c r="B191" t="s">
        <v>894</v>
      </c>
      <c r="C191" t="s">
        <v>134</v>
      </c>
      <c r="D191">
        <v>66</v>
      </c>
      <c r="E191">
        <v>1932</v>
      </c>
      <c r="F191">
        <f t="shared" si="31"/>
        <v>1866</v>
      </c>
      <c r="G191" t="str">
        <f t="shared" si="23"/>
        <v>1850 EA</v>
      </c>
    </row>
    <row r="192" spans="1:18">
      <c r="A192" t="s">
        <v>748</v>
      </c>
      <c r="B192" t="s">
        <v>895</v>
      </c>
      <c r="C192" t="s">
        <v>134</v>
      </c>
      <c r="D192">
        <v>67</v>
      </c>
      <c r="E192">
        <v>1932</v>
      </c>
      <c r="F192">
        <f t="shared" si="31"/>
        <v>1865</v>
      </c>
      <c r="G192" t="str">
        <f t="shared" si="23"/>
        <v>1850 EA</v>
      </c>
      <c r="K192" t="s">
        <v>3593</v>
      </c>
      <c r="L192" t="s">
        <v>3594</v>
      </c>
      <c r="M192" t="s">
        <v>3595</v>
      </c>
      <c r="N192" t="s">
        <v>3591</v>
      </c>
      <c r="O192" t="s">
        <v>3593</v>
      </c>
      <c r="P192" t="s">
        <v>9282</v>
      </c>
      <c r="Q192" t="s">
        <v>3593</v>
      </c>
      <c r="R192" t="str">
        <f>IF(N192="ne","N",IF(P192="e","M","D"))&amp;IF(Q192="ai","u","o")&amp;IF(AND(M192="u",O192="a"),1,IF(AND(M192="u&lt;",O192="a"),2,4))&amp;"_2"&amp;IF(AND(K192="a",L192="o"),"b",IF(AND(K192="o",L192="o"),"e","d"))</f>
        <v>Do1_2b</v>
      </c>
    </row>
    <row r="193" spans="1:18">
      <c r="A193" t="s">
        <v>749</v>
      </c>
      <c r="B193" t="s">
        <v>896</v>
      </c>
      <c r="C193" t="s">
        <v>45</v>
      </c>
      <c r="D193">
        <v>70</v>
      </c>
      <c r="E193">
        <v>1932</v>
      </c>
      <c r="F193">
        <f t="shared" si="31"/>
        <v>1862</v>
      </c>
      <c r="G193" t="str">
        <f t="shared" si="23"/>
        <v>1850 EA</v>
      </c>
      <c r="K193" t="s">
        <v>3593</v>
      </c>
      <c r="L193" t="s">
        <v>3594</v>
      </c>
      <c r="M193" t="s">
        <v>3595</v>
      </c>
      <c r="N193" t="s">
        <v>3591</v>
      </c>
      <c r="O193" t="s">
        <v>3593</v>
      </c>
      <c r="P193" t="s">
        <v>9282</v>
      </c>
      <c r="Q193" t="s">
        <v>3593</v>
      </c>
      <c r="R193" t="str">
        <f>IF(N193="ne","N",IF(P193="e","M","D"))&amp;IF(Q193="ai","u","o")&amp;IF(AND(M193="u",O193="a"),1,IF(AND(M193="u&lt;",O193="a"),2,4))&amp;"_2"&amp;IF(AND(K193="a",L193="o"),"b",IF(AND(K193="o",L193="o"),"e","d"))</f>
        <v>Do1_2b</v>
      </c>
    </row>
    <row r="194" spans="1:18">
      <c r="A194" t="s">
        <v>750</v>
      </c>
      <c r="B194" t="s">
        <v>897</v>
      </c>
      <c r="C194" t="s">
        <v>45</v>
      </c>
      <c r="D194">
        <v>77</v>
      </c>
      <c r="E194">
        <v>1932</v>
      </c>
      <c r="F194">
        <f t="shared" si="31"/>
        <v>1855</v>
      </c>
      <c r="G194" t="str">
        <f t="shared" si="23"/>
        <v>1850 EA</v>
      </c>
    </row>
    <row r="195" spans="1:18">
      <c r="A195" t="s">
        <v>752</v>
      </c>
      <c r="B195" t="s">
        <v>898</v>
      </c>
      <c r="C195" t="s">
        <v>125</v>
      </c>
      <c r="D195">
        <v>74</v>
      </c>
      <c r="E195">
        <v>1931</v>
      </c>
      <c r="F195">
        <f t="shared" si="31"/>
        <v>1857</v>
      </c>
      <c r="G195" t="str">
        <f t="shared" si="23"/>
        <v>1850 EA</v>
      </c>
    </row>
    <row r="196" spans="1:18">
      <c r="A196" t="s">
        <v>753</v>
      </c>
      <c r="B196" t="s">
        <v>127</v>
      </c>
      <c r="C196" t="s">
        <v>125</v>
      </c>
      <c r="D196">
        <v>74</v>
      </c>
      <c r="E196">
        <v>1932</v>
      </c>
      <c r="F196">
        <f t="shared" si="31"/>
        <v>1858</v>
      </c>
      <c r="G196" t="str">
        <f t="shared" si="23"/>
        <v>1850 EA</v>
      </c>
    </row>
    <row r="197" spans="1:18">
      <c r="A197" t="s">
        <v>754</v>
      </c>
      <c r="B197" t="s">
        <v>127</v>
      </c>
      <c r="C197" t="s">
        <v>125</v>
      </c>
      <c r="D197">
        <v>74</v>
      </c>
      <c r="E197">
        <v>1932</v>
      </c>
      <c r="F197">
        <f t="shared" si="31"/>
        <v>1858</v>
      </c>
      <c r="G197" t="str">
        <f t="shared" si="23"/>
        <v>1850 EA</v>
      </c>
      <c r="K197" t="s">
        <v>3593</v>
      </c>
      <c r="L197" t="s">
        <v>3594</v>
      </c>
      <c r="M197" t="s">
        <v>3598</v>
      </c>
      <c r="N197" t="s">
        <v>3599</v>
      </c>
      <c r="O197" t="s">
        <v>3593</v>
      </c>
      <c r="P197" t="s">
        <v>9282</v>
      </c>
      <c r="Q197" t="s">
        <v>3593</v>
      </c>
      <c r="R197" t="str">
        <f>IF(N197="ne","N",IF(P197="e","M","D"))&amp;IF(Q197="ai","u","o")&amp;IF(AND(M197="u",O197="a"),1,IF(AND(M197="u&lt;",O197="a"),2,4))&amp;"_2"&amp;IF(AND(K197="a",L197="o"),"b",IF(AND(K197="o",L197="o"),"e","d"))</f>
        <v>Do4_2b</v>
      </c>
    </row>
    <row r="198" spans="1:18">
      <c r="A198" t="s">
        <v>757</v>
      </c>
      <c r="B198" t="s">
        <v>220</v>
      </c>
      <c r="C198" t="s">
        <v>125</v>
      </c>
      <c r="D198">
        <v>73</v>
      </c>
      <c r="E198">
        <v>1931</v>
      </c>
      <c r="F198">
        <f t="shared" si="31"/>
        <v>1858</v>
      </c>
      <c r="G198" t="str">
        <f t="shared" si="23"/>
        <v>1850 EA</v>
      </c>
    </row>
    <row r="199" spans="1:18">
      <c r="A199" t="s">
        <v>758</v>
      </c>
      <c r="B199" t="s">
        <v>899</v>
      </c>
      <c r="C199" t="s">
        <v>125</v>
      </c>
      <c r="D199">
        <v>73</v>
      </c>
      <c r="E199">
        <v>1931</v>
      </c>
      <c r="F199">
        <f t="shared" si="31"/>
        <v>1858</v>
      </c>
      <c r="G199" t="str">
        <f t="shared" si="23"/>
        <v>1850 EA</v>
      </c>
    </row>
    <row r="200" spans="1:18">
      <c r="A200" t="s">
        <v>759</v>
      </c>
      <c r="B200" t="s">
        <v>900</v>
      </c>
      <c r="C200" t="s">
        <v>257</v>
      </c>
      <c r="D200">
        <v>63</v>
      </c>
      <c r="E200">
        <v>1931</v>
      </c>
      <c r="F200">
        <f t="shared" si="31"/>
        <v>1868</v>
      </c>
      <c r="G200" t="str">
        <f t="shared" si="23"/>
        <v>1850 EA</v>
      </c>
    </row>
    <row r="201" spans="1:18">
      <c r="A201" t="s">
        <v>763</v>
      </c>
      <c r="B201" t="s">
        <v>901</v>
      </c>
      <c r="C201" t="s">
        <v>257</v>
      </c>
      <c r="D201">
        <v>58</v>
      </c>
      <c r="E201">
        <v>1932</v>
      </c>
      <c r="F201">
        <f t="shared" si="31"/>
        <v>1874</v>
      </c>
      <c r="G201" t="str">
        <f t="shared" si="23"/>
        <v>1850 EA</v>
      </c>
    </row>
    <row r="202" spans="1:18">
      <c r="A202" t="s">
        <v>764</v>
      </c>
      <c r="B202" t="s">
        <v>258</v>
      </c>
      <c r="C202" t="s">
        <v>257</v>
      </c>
      <c r="D202">
        <v>63</v>
      </c>
      <c r="E202">
        <v>1931</v>
      </c>
      <c r="F202">
        <f t="shared" si="31"/>
        <v>1868</v>
      </c>
      <c r="G202" t="str">
        <f t="shared" si="23"/>
        <v>1850 EA</v>
      </c>
      <c r="K202" t="s">
        <v>3593</v>
      </c>
      <c r="L202" t="s">
        <v>3594</v>
      </c>
      <c r="M202" t="s">
        <v>3595</v>
      </c>
      <c r="N202" t="s">
        <v>3594</v>
      </c>
      <c r="O202" t="s">
        <v>3593</v>
      </c>
      <c r="P202" t="s">
        <v>9283</v>
      </c>
      <c r="Q202" t="s">
        <v>3593</v>
      </c>
      <c r="R202" t="str">
        <f>IF(N202="ne","N",IF(P202="e","M","D"))&amp;IF(Q202="ai","u","o")&amp;IF(AND(M202="u",O202="a"),1,IF(AND(M202="u&lt;",O202="a"),2,4))&amp;"_2"&amp;IF(AND(K202="a",L202="o"),"b",IF(AND(K202="o",L202="o"),"e","d"))</f>
        <v>Mo1_2b</v>
      </c>
    </row>
    <row r="203" spans="1:18">
      <c r="A203" t="s">
        <v>766</v>
      </c>
      <c r="B203" t="s">
        <v>129</v>
      </c>
      <c r="C203" t="s">
        <v>125</v>
      </c>
      <c r="D203">
        <v>83</v>
      </c>
      <c r="E203">
        <v>1931</v>
      </c>
      <c r="F203">
        <f t="shared" si="31"/>
        <v>1848</v>
      </c>
      <c r="G203" t="str">
        <f t="shared" si="23"/>
        <v>1850 EA</v>
      </c>
    </row>
    <row r="204" spans="1:18">
      <c r="A204" t="s">
        <v>767</v>
      </c>
      <c r="B204" t="s">
        <v>99</v>
      </c>
      <c r="C204" t="s">
        <v>125</v>
      </c>
      <c r="D204">
        <v>73</v>
      </c>
      <c r="E204">
        <v>1931</v>
      </c>
      <c r="F204">
        <f t="shared" si="31"/>
        <v>1858</v>
      </c>
      <c r="G204" t="str">
        <f t="shared" si="23"/>
        <v>1850 EA</v>
      </c>
    </row>
    <row r="205" spans="1:18">
      <c r="A205" t="s">
        <v>768</v>
      </c>
      <c r="B205" t="s">
        <v>99</v>
      </c>
      <c r="C205" t="s">
        <v>125</v>
      </c>
      <c r="D205">
        <v>73</v>
      </c>
      <c r="E205">
        <v>1931</v>
      </c>
      <c r="F205">
        <f t="shared" si="31"/>
        <v>1858</v>
      </c>
      <c r="G205" t="str">
        <f t="shared" si="23"/>
        <v>1850 EA</v>
      </c>
      <c r="K205" t="s">
        <v>3593</v>
      </c>
      <c r="L205" t="s">
        <v>3593</v>
      </c>
      <c r="M205" t="s">
        <v>3595</v>
      </c>
      <c r="N205" t="s">
        <v>3591</v>
      </c>
      <c r="O205" t="s">
        <v>3593</v>
      </c>
      <c r="P205" t="s">
        <v>9282</v>
      </c>
      <c r="Q205" t="s">
        <v>3593</v>
      </c>
      <c r="R205" t="str">
        <f>IF(N205="ne","N",IF(P205="e","M","D"))&amp;IF(Q205="ai","u","o")&amp;IF(AND(M205="u",O205="a"),1,IF(AND(M205="u&lt;",O205="a"),2,4))&amp;"_2"&amp;IF(AND(K205="a",L205="o"),"b",IF(AND(K205="o",L205="o"),"e","d"))</f>
        <v>Do1_2d</v>
      </c>
    </row>
    <row r="206" spans="1:18">
      <c r="A206" t="s">
        <v>769</v>
      </c>
      <c r="B206" t="s">
        <v>902</v>
      </c>
      <c r="C206" t="s">
        <v>125</v>
      </c>
      <c r="D206">
        <v>77</v>
      </c>
      <c r="E206">
        <v>1931</v>
      </c>
      <c r="F206">
        <f t="shared" si="31"/>
        <v>1854</v>
      </c>
      <c r="G206" t="str">
        <f t="shared" si="23"/>
        <v>1850 EA</v>
      </c>
    </row>
    <row r="207" spans="1:18">
      <c r="A207" t="s">
        <v>771</v>
      </c>
      <c r="B207" t="s">
        <v>913</v>
      </c>
      <c r="C207" t="s">
        <v>125</v>
      </c>
      <c r="D207">
        <v>66</v>
      </c>
      <c r="E207">
        <v>1931</v>
      </c>
      <c r="F207">
        <f t="shared" si="31"/>
        <v>1865</v>
      </c>
      <c r="G207" t="str">
        <f t="shared" si="23"/>
        <v>1850 EA</v>
      </c>
      <c r="K207" t="s">
        <v>3593</v>
      </c>
      <c r="L207" t="s">
        <v>3594</v>
      </c>
      <c r="M207" t="s">
        <v>3595</v>
      </c>
      <c r="N207" t="s">
        <v>3594</v>
      </c>
      <c r="O207" t="s">
        <v>3593</v>
      </c>
      <c r="P207" t="s">
        <v>9282</v>
      </c>
      <c r="Q207" t="s">
        <v>3593</v>
      </c>
      <c r="R207" t="str">
        <f>IF(N207="ne","N",IF(P207="e","M","D"))&amp;IF(Q207="ai","u","o")&amp;IF(AND(M207="u",O207="a"),1,IF(AND(M207="u&lt;",O207="a"),2,4))&amp;"_2"&amp;IF(AND(K207="a",L207="o"),"b",IF(AND(K207="o",L207="o"),"e","d"))</f>
        <v>Do1_2b</v>
      </c>
    </row>
    <row r="208" spans="1:18">
      <c r="A208" t="s">
        <v>772</v>
      </c>
      <c r="B208" t="s">
        <v>907</v>
      </c>
      <c r="C208" t="s">
        <v>43</v>
      </c>
      <c r="D208">
        <v>77</v>
      </c>
      <c r="E208">
        <v>1931</v>
      </c>
      <c r="F208">
        <f t="shared" si="31"/>
        <v>1854</v>
      </c>
      <c r="G208" t="str">
        <f t="shared" si="23"/>
        <v>1850 EA</v>
      </c>
    </row>
    <row r="209" spans="1:18">
      <c r="A209" t="s">
        <v>773</v>
      </c>
      <c r="B209" t="s">
        <v>914</v>
      </c>
      <c r="C209" t="s">
        <v>43</v>
      </c>
      <c r="D209">
        <v>60</v>
      </c>
      <c r="E209">
        <v>1931</v>
      </c>
      <c r="F209">
        <f t="shared" si="31"/>
        <v>1871</v>
      </c>
      <c r="G209" t="str">
        <f t="shared" si="23"/>
        <v>1850 EA</v>
      </c>
      <c r="K209" t="s">
        <v>3593</v>
      </c>
      <c r="L209" t="s">
        <v>3594</v>
      </c>
      <c r="M209" t="s">
        <v>3595</v>
      </c>
      <c r="N209" t="s">
        <v>3594</v>
      </c>
      <c r="O209" t="s">
        <v>3593</v>
      </c>
      <c r="P209" t="s">
        <v>9283</v>
      </c>
      <c r="Q209" t="s">
        <v>3593</v>
      </c>
      <c r="R209" t="str">
        <f>IF(N209="ne","N",IF(P209="e","M","D"))&amp;IF(Q209="ai","u","o")&amp;IF(AND(M209="u",O209="a"),1,IF(AND(M209="u&lt;",O209="a"),2,4))&amp;"_2"&amp;IF(AND(K209="a",L209="o"),"b",IF(AND(K209="o",L209="o"),"e","d"))</f>
        <v>Mo1_2b</v>
      </c>
    </row>
    <row r="210" spans="1:18">
      <c r="A210" t="s">
        <v>776</v>
      </c>
      <c r="B210" t="s">
        <v>915</v>
      </c>
      <c r="C210" t="s">
        <v>43</v>
      </c>
      <c r="D210">
        <v>57</v>
      </c>
      <c r="E210">
        <v>1931</v>
      </c>
      <c r="F210">
        <f t="shared" si="31"/>
        <v>1874</v>
      </c>
      <c r="G210" t="str">
        <f t="shared" si="23"/>
        <v>1850 EA</v>
      </c>
    </row>
    <row r="211" spans="1:18">
      <c r="A211" t="s">
        <v>778</v>
      </c>
      <c r="B211" t="s">
        <v>916</v>
      </c>
      <c r="C211" t="s">
        <v>43</v>
      </c>
      <c r="D211">
        <v>75</v>
      </c>
      <c r="E211">
        <v>1931</v>
      </c>
      <c r="F211">
        <f t="shared" si="31"/>
        <v>1856</v>
      </c>
      <c r="G211" t="str">
        <f t="shared" si="23"/>
        <v>1850 EA</v>
      </c>
      <c r="K211" t="s">
        <v>3593</v>
      </c>
      <c r="L211" t="s">
        <v>3593</v>
      </c>
      <c r="M211" t="s">
        <v>3595</v>
      </c>
      <c r="N211" t="s">
        <v>3594</v>
      </c>
      <c r="O211" t="s">
        <v>3593</v>
      </c>
      <c r="P211" t="s">
        <v>9283</v>
      </c>
      <c r="Q211" t="s">
        <v>3593</v>
      </c>
      <c r="R211" t="str">
        <f>IF(N211="ne","N",IF(P211="e","M","D"))&amp;IF(Q211="ai","u","o")&amp;IF(AND(M211="u",O211="a"),1,IF(AND(M211="u&lt;",O211="a"),2,4))&amp;"_2"&amp;IF(AND(K211="a",L211="o"),"b",IF(AND(K211="o",L211="o"),"e","d"))</f>
        <v>Mo1_2d</v>
      </c>
    </row>
    <row r="212" spans="1:18">
      <c r="A212" t="s">
        <v>779</v>
      </c>
      <c r="B212" t="s">
        <v>917</v>
      </c>
      <c r="C212" t="s">
        <v>43</v>
      </c>
      <c r="D212">
        <v>69</v>
      </c>
      <c r="E212">
        <v>1931</v>
      </c>
      <c r="F212">
        <f t="shared" si="31"/>
        <v>1862</v>
      </c>
      <c r="G212" t="str">
        <f t="shared" si="23"/>
        <v>1850 EA</v>
      </c>
    </row>
    <row r="213" spans="1:18">
      <c r="A213" t="s">
        <v>780</v>
      </c>
      <c r="B213" t="s">
        <v>918</v>
      </c>
      <c r="C213" t="s">
        <v>43</v>
      </c>
      <c r="D213">
        <v>85</v>
      </c>
      <c r="E213">
        <v>1931</v>
      </c>
      <c r="F213">
        <f t="shared" si="31"/>
        <v>1846</v>
      </c>
      <c r="G213" t="str">
        <f t="shared" si="23"/>
        <v>1850 EA</v>
      </c>
      <c r="K213" t="s">
        <v>3593</v>
      </c>
      <c r="L213" t="s">
        <v>3594</v>
      </c>
      <c r="M213" t="s">
        <v>3595</v>
      </c>
      <c r="N213" t="s">
        <v>3591</v>
      </c>
      <c r="O213" t="s">
        <v>3593</v>
      </c>
      <c r="P213" t="s">
        <v>9282</v>
      </c>
      <c r="Q213" t="s">
        <v>1131</v>
      </c>
      <c r="R213" t="str">
        <f>IF(N213="ne","N",IF(P213="e","M","D"))&amp;IF(Q213="ai","u","o")&amp;IF(AND(M213="u",O213="a"),1,IF(AND(M213="u&lt;",O213="a"),2,4))&amp;"_2"&amp;IF(AND(K213="a",L213="o"),"b",IF(AND(K213="o",L213="o"),"e","d"))</f>
        <v>Do1_2b</v>
      </c>
    </row>
    <row r="214" spans="1:18">
      <c r="A214" t="s">
        <v>785</v>
      </c>
      <c r="B214" t="s">
        <v>919</v>
      </c>
      <c r="C214" t="s">
        <v>216</v>
      </c>
      <c r="D214">
        <v>68</v>
      </c>
      <c r="E214">
        <v>1940</v>
      </c>
      <c r="F214">
        <f t="shared" si="31"/>
        <v>1872</v>
      </c>
      <c r="G214" t="str">
        <f t="shared" si="23"/>
        <v>1850 EA</v>
      </c>
      <c r="H214" t="s">
        <v>9290</v>
      </c>
      <c r="I214">
        <v>47</v>
      </c>
      <c r="J214" t="str">
        <f t="shared" ref="J214:J245" si="32">IF(I214="","","INF"&amp;IF(I214&gt;999,"",IF(I214&gt;99,"0","00"))&amp;I214&amp;"("&amp;C214&amp;UPPER(H214)&amp;"!)")</f>
        <v>INF0047(NY13B!)</v>
      </c>
    </row>
    <row r="215" spans="1:18">
      <c r="A215" t="s">
        <v>786</v>
      </c>
      <c r="B215" t="s">
        <v>217</v>
      </c>
      <c r="C215" t="s">
        <v>216</v>
      </c>
      <c r="D215">
        <v>84</v>
      </c>
      <c r="E215">
        <v>1940</v>
      </c>
      <c r="F215">
        <f t="shared" si="31"/>
        <v>1856</v>
      </c>
      <c r="G215" t="str">
        <f t="shared" si="23"/>
        <v>1850 EA</v>
      </c>
      <c r="H215" t="s">
        <v>9291</v>
      </c>
      <c r="I215">
        <v>58</v>
      </c>
      <c r="J215" t="str">
        <f t="shared" si="32"/>
        <v>INF0058(NY18C!)</v>
      </c>
      <c r="K215" t="s">
        <v>3593</v>
      </c>
      <c r="L215" t="s">
        <v>3601</v>
      </c>
      <c r="M215" t="s">
        <v>3595</v>
      </c>
      <c r="N215" t="s">
        <v>3591</v>
      </c>
      <c r="O215" t="s">
        <v>3593</v>
      </c>
      <c r="P215" t="s">
        <v>9282</v>
      </c>
      <c r="Q215" t="s">
        <v>1131</v>
      </c>
      <c r="R215" t="str">
        <f>IF(N215="ne","N",IF(P215="e","M","D"))&amp;IF(Q215="ai","u","o")&amp;IF(AND(M215="u",O215="a"),1,IF(AND(M215="u&lt;",O215="a"),2,4))&amp;"_2"&amp;IF(AND(K215="a",L215="o"),"b",IF(AND(K215="o",L215="o"),"e","d"))</f>
        <v>Do1_2d</v>
      </c>
    </row>
    <row r="216" spans="1:18">
      <c r="A216" s="12" t="s">
        <v>789</v>
      </c>
      <c r="B216" s="12" t="s">
        <v>920</v>
      </c>
      <c r="C216" s="12" t="s">
        <v>216</v>
      </c>
      <c r="D216" s="12">
        <v>81</v>
      </c>
      <c r="E216" s="12">
        <v>1949</v>
      </c>
      <c r="F216" s="12">
        <f t="shared" si="31"/>
        <v>1868</v>
      </c>
      <c r="G216" t="str">
        <f t="shared" si="23"/>
        <v>1850 EA</v>
      </c>
      <c r="H216" t="s">
        <v>9294</v>
      </c>
      <c r="I216">
        <v>98</v>
      </c>
      <c r="J216" t="str">
        <f t="shared" si="32"/>
        <v>INF0098(NY34D!)</v>
      </c>
    </row>
    <row r="217" spans="1:18">
      <c r="A217" t="s">
        <v>793</v>
      </c>
      <c r="B217" t="s">
        <v>921</v>
      </c>
      <c r="C217" t="s">
        <v>216</v>
      </c>
      <c r="D217">
        <v>80</v>
      </c>
      <c r="E217">
        <v>1949</v>
      </c>
      <c r="F217">
        <f t="shared" si="31"/>
        <v>1869</v>
      </c>
      <c r="G217" t="str">
        <f t="shared" si="23"/>
        <v>1850 EA</v>
      </c>
      <c r="H217" t="s">
        <v>9298</v>
      </c>
      <c r="I217">
        <v>150</v>
      </c>
      <c r="J217" t="str">
        <f t="shared" si="32"/>
        <v>INF0150(NY53B!)</v>
      </c>
    </row>
    <row r="218" spans="1:18">
      <c r="A218" t="s">
        <v>794</v>
      </c>
      <c r="B218" t="s">
        <v>922</v>
      </c>
      <c r="C218" t="s">
        <v>216</v>
      </c>
      <c r="D218">
        <v>89</v>
      </c>
      <c r="E218">
        <v>1949</v>
      </c>
      <c r="F218">
        <f t="shared" si="31"/>
        <v>1860</v>
      </c>
      <c r="G218" t="str">
        <f t="shared" si="23"/>
        <v>1850 EA</v>
      </c>
      <c r="H218" t="s">
        <v>9299</v>
      </c>
      <c r="I218">
        <v>145</v>
      </c>
      <c r="J218" t="str">
        <f t="shared" si="32"/>
        <v>INF0145(NY51E!)</v>
      </c>
    </row>
    <row r="219" spans="1:18">
      <c r="A219" t="s">
        <v>798</v>
      </c>
      <c r="B219" t="s">
        <v>923</v>
      </c>
      <c r="C219" t="s">
        <v>216</v>
      </c>
      <c r="D219">
        <v>83</v>
      </c>
      <c r="E219" s="10">
        <v>1949</v>
      </c>
      <c r="F219">
        <f t="shared" si="31"/>
        <v>1866</v>
      </c>
      <c r="G219" t="str">
        <f t="shared" si="23"/>
        <v>1850 EA</v>
      </c>
      <c r="H219" t="s">
        <v>9303</v>
      </c>
      <c r="I219">
        <v>159</v>
      </c>
      <c r="J219" t="str">
        <f t="shared" si="32"/>
        <v>INF0159(NY57C!)</v>
      </c>
    </row>
    <row r="220" spans="1:18">
      <c r="A220" t="s">
        <v>804</v>
      </c>
      <c r="B220" t="s">
        <v>432</v>
      </c>
      <c r="C220" t="s">
        <v>216</v>
      </c>
      <c r="D220" s="13">
        <v>76</v>
      </c>
      <c r="E220" s="10">
        <v>1940</v>
      </c>
      <c r="F220">
        <f t="shared" si="31"/>
        <v>1864</v>
      </c>
      <c r="G220" t="str">
        <f t="shared" si="23"/>
        <v>1850 EA</v>
      </c>
      <c r="H220" t="s">
        <v>9309</v>
      </c>
      <c r="I220">
        <v>34</v>
      </c>
      <c r="J220" t="str">
        <f t="shared" si="32"/>
        <v>INF0034(NY17L!)</v>
      </c>
    </row>
    <row r="221" spans="1:18">
      <c r="A221" t="s">
        <v>806</v>
      </c>
      <c r="B221" t="s">
        <v>635</v>
      </c>
      <c r="C221" t="s">
        <v>216</v>
      </c>
      <c r="D221">
        <v>68</v>
      </c>
      <c r="E221" s="10">
        <v>1940</v>
      </c>
      <c r="F221">
        <f t="shared" si="31"/>
        <v>1872</v>
      </c>
      <c r="G221" t="str">
        <f t="shared" ref="G221:G284" si="33">IF(F221&gt;1900,"1900 EA",IF(F221&gt;1874,"1870 EA","1850 EA"))</f>
        <v>1850 EA</v>
      </c>
      <c r="J221" t="str">
        <f t="shared" si="32"/>
        <v/>
      </c>
      <c r="K221" t="s">
        <v>3593</v>
      </c>
      <c r="L221" t="s">
        <v>3601</v>
      </c>
      <c r="M221" t="s">
        <v>3595</v>
      </c>
      <c r="N221" t="s">
        <v>3591</v>
      </c>
      <c r="O221" t="s">
        <v>3593</v>
      </c>
      <c r="P221" t="s">
        <v>9282</v>
      </c>
      <c r="Q221" t="s">
        <v>1131</v>
      </c>
      <c r="R221" t="str">
        <f>IF(N221="ne","N",IF(P221="e","M","D"))&amp;IF(Q221="ai","u","o")&amp;IF(AND(M221="u",O221="a"),1,IF(AND(M221="u&lt;",O221="a"),2,4))&amp;"_2"&amp;IF(AND(K221="a",L221="o"),"b",IF(AND(K221="o",L221="o"),"e","d"))</f>
        <v>Do1_2d</v>
      </c>
    </row>
    <row r="222" spans="1:18">
      <c r="A222" t="s">
        <v>814</v>
      </c>
      <c r="B222" t="s">
        <v>339</v>
      </c>
      <c r="C222" t="s">
        <v>249</v>
      </c>
      <c r="D222">
        <v>70</v>
      </c>
      <c r="E222" s="10">
        <v>1939</v>
      </c>
      <c r="F222">
        <f t="shared" ref="F222:F253" si="34">E222-D222</f>
        <v>1869</v>
      </c>
      <c r="G222" t="str">
        <f t="shared" si="33"/>
        <v>1850 EA</v>
      </c>
      <c r="H222" t="s">
        <v>9316</v>
      </c>
      <c r="I222">
        <v>236</v>
      </c>
      <c r="J222" t="str">
        <f t="shared" si="32"/>
        <v>INF0236(PA1G!)</v>
      </c>
    </row>
    <row r="223" spans="1:18">
      <c r="A223" t="s">
        <v>818</v>
      </c>
      <c r="B223" t="s">
        <v>254</v>
      </c>
      <c r="C223" t="s">
        <v>249</v>
      </c>
      <c r="D223">
        <v>68</v>
      </c>
      <c r="E223" s="10">
        <v>1939</v>
      </c>
      <c r="F223">
        <f t="shared" si="34"/>
        <v>1871</v>
      </c>
      <c r="G223" t="str">
        <f t="shared" si="33"/>
        <v>1850 EA</v>
      </c>
      <c r="H223" t="s">
        <v>9320</v>
      </c>
      <c r="I223">
        <v>264</v>
      </c>
      <c r="J223" t="str">
        <f t="shared" si="32"/>
        <v>INF0264(PA9C!)</v>
      </c>
      <c r="K223" t="s">
        <v>3593</v>
      </c>
      <c r="L223" t="s">
        <v>3593</v>
      </c>
      <c r="M223" t="s">
        <v>3595</v>
      </c>
      <c r="N223" t="s">
        <v>3591</v>
      </c>
      <c r="O223" t="s">
        <v>3600</v>
      </c>
      <c r="P223" t="s">
        <v>9282</v>
      </c>
      <c r="Q223" t="s">
        <v>1131</v>
      </c>
      <c r="R223" t="str">
        <f>IF(N223="ne","N",IF(P223="e","M","D"))&amp;IF(Q223="ai","u","o")&amp;IF(AND(M223="u",O223="a"),1,IF(AND(M223="u&lt;",O223="a"),2,4))&amp;"_2"&amp;IF(AND(K223="a",L223="o"),"b",IF(AND(K223="o",L223="o"),"e","d"))</f>
        <v>Do4_2d</v>
      </c>
    </row>
    <row r="224" spans="1:18">
      <c r="A224" t="s">
        <v>819</v>
      </c>
      <c r="B224" t="s">
        <v>952</v>
      </c>
      <c r="C224" t="s">
        <v>249</v>
      </c>
      <c r="D224">
        <v>69</v>
      </c>
      <c r="E224" s="10">
        <v>1939</v>
      </c>
      <c r="F224">
        <f t="shared" si="34"/>
        <v>1870</v>
      </c>
      <c r="G224" t="str">
        <f t="shared" si="33"/>
        <v>1850 EA</v>
      </c>
      <c r="H224" t="s">
        <v>9321</v>
      </c>
      <c r="I224">
        <v>253</v>
      </c>
      <c r="J224" t="str">
        <f t="shared" si="32"/>
        <v>INF0253(PA6D!)</v>
      </c>
      <c r="K224" t="s">
        <v>3593</v>
      </c>
      <c r="L224" t="s">
        <v>3593</v>
      </c>
      <c r="M224" t="s">
        <v>3595</v>
      </c>
      <c r="N224" t="s">
        <v>3594</v>
      </c>
      <c r="O224" t="s">
        <v>3593</v>
      </c>
      <c r="P224" t="s">
        <v>9282</v>
      </c>
      <c r="Q224" t="s">
        <v>1131</v>
      </c>
      <c r="R224" t="str">
        <f>IF(N224="ne","N",IF(P224="e","M","D"))&amp;IF(Q224="ai","u","o")&amp;IF(AND(M224="u",O224="a"),1,IF(AND(M224="u&lt;",O224="a"),2,4))&amp;"_2"&amp;IF(AND(K224="a",L224="o"),"b",IF(AND(K224="o",L224="o"),"e","d"))</f>
        <v>Do1_2d</v>
      </c>
    </row>
    <row r="225" spans="1:18">
      <c r="A225" t="s">
        <v>831</v>
      </c>
      <c r="B225" t="s">
        <v>963</v>
      </c>
      <c r="C225" t="s">
        <v>324</v>
      </c>
      <c r="D225">
        <v>70</v>
      </c>
      <c r="E225" s="10">
        <v>1940</v>
      </c>
      <c r="F225">
        <f t="shared" si="34"/>
        <v>1870</v>
      </c>
      <c r="G225" t="str">
        <f t="shared" si="33"/>
        <v>1850 EA</v>
      </c>
      <c r="H225" t="s">
        <v>9331</v>
      </c>
      <c r="I225">
        <v>493</v>
      </c>
      <c r="J225" t="str">
        <f t="shared" si="32"/>
        <v>INF0493(WV52C!)</v>
      </c>
      <c r="K225" t="s">
        <v>3593</v>
      </c>
      <c r="L225" t="s">
        <v>3593</v>
      </c>
      <c r="M225" t="s">
        <v>3596</v>
      </c>
      <c r="N225" t="s">
        <v>3597</v>
      </c>
      <c r="O225" t="s">
        <v>3593</v>
      </c>
      <c r="P225" t="s">
        <v>9282</v>
      </c>
      <c r="Q225" t="s">
        <v>1131</v>
      </c>
      <c r="R225" t="str">
        <f>IF(N225="ne","N",IF(P225="e","M","D"))&amp;IF(Q225="ai","u","o")&amp;IF(AND(M225="u",O225="a"),1,IF(AND(M225="u&lt;",O225="a"),2,4))&amp;"_2"&amp;IF(AND(K225="a",L225="o"),"b",IF(AND(K225="o",L225="o"),"e","d"))</f>
        <v>Do2_2d</v>
      </c>
    </row>
    <row r="226" spans="1:18">
      <c r="A226" t="s">
        <v>835</v>
      </c>
      <c r="B226" t="s">
        <v>965</v>
      </c>
      <c r="C226" t="s">
        <v>324</v>
      </c>
      <c r="D226">
        <v>69</v>
      </c>
      <c r="E226" s="10">
        <v>1940</v>
      </c>
      <c r="F226">
        <f t="shared" si="34"/>
        <v>1871</v>
      </c>
      <c r="G226" t="str">
        <f t="shared" si="33"/>
        <v>1850 EA</v>
      </c>
      <c r="H226" t="s">
        <v>9336</v>
      </c>
      <c r="I226">
        <v>459</v>
      </c>
      <c r="J226" t="str">
        <f t="shared" si="32"/>
        <v>INF0459(WV37B!)</v>
      </c>
      <c r="K226" t="s">
        <v>3593</v>
      </c>
      <c r="L226" t="s">
        <v>3593</v>
      </c>
      <c r="M226" t="s">
        <v>3596</v>
      </c>
      <c r="N226" t="s">
        <v>3591</v>
      </c>
      <c r="O226" t="s">
        <v>1131</v>
      </c>
      <c r="P226" t="s">
        <v>9282</v>
      </c>
      <c r="Q226" t="s">
        <v>1131</v>
      </c>
      <c r="R226" t="str">
        <f>IF(N226="ne","N",IF(P226="e","M","D"))&amp;IF(Q226="ai","u","o")&amp;IF(AND(M226="u",O226="a"),1,IF(AND(M226="u&lt;",O226="a"),2,4))&amp;"_2"&amp;IF(AND(K226="a",L226="o"),"b",IF(AND(K226="o",L226="o"),"e","d"))</f>
        <v>Do4_2d</v>
      </c>
    </row>
    <row r="227" spans="1:18">
      <c r="A227" t="s">
        <v>836</v>
      </c>
      <c r="B227" t="s">
        <v>966</v>
      </c>
      <c r="C227" t="s">
        <v>225</v>
      </c>
      <c r="D227">
        <v>70</v>
      </c>
      <c r="E227" s="10">
        <v>1940</v>
      </c>
      <c r="F227">
        <f t="shared" si="34"/>
        <v>1870</v>
      </c>
      <c r="G227" t="str">
        <f t="shared" si="33"/>
        <v>1850 EA</v>
      </c>
      <c r="J227" t="str">
        <f t="shared" si="32"/>
        <v/>
      </c>
    </row>
    <row r="228" spans="1:18">
      <c r="A228" t="s">
        <v>838</v>
      </c>
      <c r="B228" t="s">
        <v>968</v>
      </c>
      <c r="C228" t="s">
        <v>967</v>
      </c>
      <c r="D228">
        <v>66</v>
      </c>
      <c r="E228" s="10">
        <v>1937</v>
      </c>
      <c r="F228">
        <f t="shared" si="34"/>
        <v>1871</v>
      </c>
      <c r="G228" t="str">
        <f t="shared" si="33"/>
        <v>1850 EA</v>
      </c>
      <c r="H228" t="s">
        <v>9295</v>
      </c>
      <c r="I228">
        <v>507</v>
      </c>
      <c r="J228" t="str">
        <f t="shared" si="32"/>
        <v>INF0507(DEL3C!)</v>
      </c>
    </row>
    <row r="229" spans="1:18">
      <c r="A229" t="s">
        <v>840</v>
      </c>
      <c r="B229" t="s">
        <v>132</v>
      </c>
      <c r="C229" t="s">
        <v>131</v>
      </c>
      <c r="D229">
        <v>70</v>
      </c>
      <c r="E229" s="10">
        <v>1937</v>
      </c>
      <c r="F229">
        <f t="shared" si="34"/>
        <v>1867</v>
      </c>
      <c r="G229" t="str">
        <f t="shared" si="33"/>
        <v>1850 EA</v>
      </c>
      <c r="H229" t="s">
        <v>9339</v>
      </c>
      <c r="I229">
        <v>539</v>
      </c>
      <c r="J229" t="str">
        <f t="shared" si="32"/>
        <v>INF0539(MD13A!)</v>
      </c>
    </row>
    <row r="230" spans="1:18">
      <c r="A230" t="s">
        <v>841</v>
      </c>
      <c r="B230" t="s">
        <v>132</v>
      </c>
      <c r="C230" t="s">
        <v>131</v>
      </c>
      <c r="D230">
        <v>76</v>
      </c>
      <c r="E230" s="10">
        <v>1937</v>
      </c>
      <c r="F230">
        <f t="shared" si="34"/>
        <v>1861</v>
      </c>
      <c r="G230" t="str">
        <f t="shared" si="33"/>
        <v>1850 EA</v>
      </c>
      <c r="H230" t="s">
        <v>9340</v>
      </c>
      <c r="I230">
        <v>543</v>
      </c>
      <c r="J230" t="str">
        <f t="shared" si="32"/>
        <v>INF0543(MD13E!)</v>
      </c>
      <c r="K230" t="s">
        <v>3593</v>
      </c>
      <c r="L230" t="s">
        <v>3594</v>
      </c>
      <c r="M230" t="s">
        <v>3596</v>
      </c>
      <c r="N230" t="s">
        <v>3594</v>
      </c>
      <c r="O230" t="s">
        <v>1131</v>
      </c>
      <c r="P230" t="s">
        <v>9283</v>
      </c>
      <c r="Q230" t="s">
        <v>1131</v>
      </c>
      <c r="R230" t="str">
        <f>IF(N230="ne","N",IF(P230="e","M","D"))&amp;IF(Q230="ai","u","o")&amp;IF(AND(M230="u",O230="a"),1,IF(AND(M230="u&lt;",O230="a"),2,4))&amp;"_2"&amp;IF(AND(K230="a",L230="o"),"b",IF(AND(K230="o",L230="o"),"e","d"))</f>
        <v>Mo4_2b</v>
      </c>
    </row>
    <row r="231" spans="1:18">
      <c r="A231" t="s">
        <v>844</v>
      </c>
      <c r="B231" t="s">
        <v>971</v>
      </c>
      <c r="C231" t="s">
        <v>131</v>
      </c>
      <c r="D231">
        <v>65</v>
      </c>
      <c r="E231" s="10">
        <v>1937</v>
      </c>
      <c r="F231">
        <f t="shared" si="34"/>
        <v>1872</v>
      </c>
      <c r="G231" t="str">
        <f t="shared" si="33"/>
        <v>1850 EA</v>
      </c>
      <c r="H231" t="s">
        <v>9342</v>
      </c>
      <c r="I231">
        <v>565</v>
      </c>
      <c r="J231" t="str">
        <f t="shared" si="32"/>
        <v>INF0565(MD22C!)</v>
      </c>
    </row>
    <row r="232" spans="1:18">
      <c r="A232" t="s">
        <v>847</v>
      </c>
      <c r="B232" t="s">
        <v>974</v>
      </c>
      <c r="C232" t="s">
        <v>324</v>
      </c>
      <c r="D232">
        <v>71</v>
      </c>
      <c r="E232" s="10">
        <v>1940</v>
      </c>
      <c r="F232">
        <f t="shared" si="34"/>
        <v>1869</v>
      </c>
      <c r="G232" t="str">
        <f t="shared" si="33"/>
        <v>1850 EA</v>
      </c>
      <c r="J232" t="str">
        <f t="shared" si="32"/>
        <v/>
      </c>
    </row>
    <row r="233" spans="1:18">
      <c r="A233" t="s">
        <v>849</v>
      </c>
      <c r="B233" t="s">
        <v>976</v>
      </c>
      <c r="C233" t="s">
        <v>305</v>
      </c>
      <c r="D233">
        <v>71</v>
      </c>
      <c r="E233" s="10">
        <v>1935</v>
      </c>
      <c r="F233">
        <f t="shared" si="34"/>
        <v>1864</v>
      </c>
      <c r="G233" t="str">
        <f t="shared" si="33"/>
        <v>1850 EA</v>
      </c>
      <c r="H233" t="s">
        <v>9343</v>
      </c>
      <c r="I233">
        <v>594</v>
      </c>
      <c r="J233" t="str">
        <f t="shared" si="32"/>
        <v>INF0594(VA9B!)</v>
      </c>
      <c r="K233" t="s">
        <v>3593</v>
      </c>
      <c r="L233" t="s">
        <v>3601</v>
      </c>
      <c r="M233" t="s">
        <v>3596</v>
      </c>
      <c r="N233" t="s">
        <v>3591</v>
      </c>
      <c r="O233" t="s">
        <v>3600</v>
      </c>
      <c r="P233" t="s">
        <v>9282</v>
      </c>
      <c r="Q233" t="s">
        <v>1131</v>
      </c>
      <c r="R233" t="str">
        <f>IF(N233="ne","N",IF(P233="e","M","D"))&amp;IF(Q233="ai","u","o")&amp;IF(AND(M233="u",O233="a"),1,IF(AND(M233="u&lt;",O233="a"),2,4))&amp;"_2"&amp;IF(AND(K233="a",L233="o"),"b",IF(AND(K233="o",L233="o"),"e","d"))</f>
        <v>Do4_2d</v>
      </c>
    </row>
    <row r="234" spans="1:18">
      <c r="A234" t="s">
        <v>850</v>
      </c>
      <c r="B234" t="s">
        <v>977</v>
      </c>
      <c r="C234" t="s">
        <v>305</v>
      </c>
      <c r="D234">
        <v>62</v>
      </c>
      <c r="E234" s="10">
        <v>1935</v>
      </c>
      <c r="F234">
        <f t="shared" si="34"/>
        <v>1873</v>
      </c>
      <c r="G234" t="str">
        <f t="shared" si="33"/>
        <v>1850 EA</v>
      </c>
      <c r="H234" t="s">
        <v>9344</v>
      </c>
      <c r="I234">
        <v>592</v>
      </c>
      <c r="J234" t="str">
        <f t="shared" si="32"/>
        <v>INF0592(VA8C!)</v>
      </c>
    </row>
    <row r="235" spans="1:18">
      <c r="A235" t="s">
        <v>853</v>
      </c>
      <c r="B235" t="s">
        <v>306</v>
      </c>
      <c r="C235" t="s">
        <v>305</v>
      </c>
      <c r="D235">
        <v>85</v>
      </c>
      <c r="E235" s="10">
        <v>1934</v>
      </c>
      <c r="F235">
        <f t="shared" si="34"/>
        <v>1849</v>
      </c>
      <c r="G235" t="str">
        <f t="shared" si="33"/>
        <v>1850 EA</v>
      </c>
      <c r="H235" t="s">
        <v>9347</v>
      </c>
      <c r="I235">
        <v>638</v>
      </c>
      <c r="J235" t="str">
        <f t="shared" si="32"/>
        <v>INF0638(VA30C!)</v>
      </c>
    </row>
    <row r="236" spans="1:18">
      <c r="A236" t="s">
        <v>854</v>
      </c>
      <c r="B236" t="s">
        <v>306</v>
      </c>
      <c r="C236" t="s">
        <v>305</v>
      </c>
      <c r="D236">
        <v>83</v>
      </c>
      <c r="E236" s="10">
        <v>1936</v>
      </c>
      <c r="F236">
        <f t="shared" si="34"/>
        <v>1853</v>
      </c>
      <c r="G236" t="str">
        <f t="shared" si="33"/>
        <v>1850 EA</v>
      </c>
      <c r="H236" t="s">
        <v>9348</v>
      </c>
      <c r="I236">
        <v>639</v>
      </c>
      <c r="J236" t="str">
        <f t="shared" si="32"/>
        <v>INF0639(VA30D!)</v>
      </c>
      <c r="K236" t="s">
        <v>3593</v>
      </c>
      <c r="L236" t="s">
        <v>3601</v>
      </c>
      <c r="M236" t="s">
        <v>3596</v>
      </c>
      <c r="N236" t="s">
        <v>3591</v>
      </c>
      <c r="O236" t="s">
        <v>3600</v>
      </c>
      <c r="P236" t="s">
        <v>9282</v>
      </c>
      <c r="Q236" t="s">
        <v>1131</v>
      </c>
      <c r="R236" t="str">
        <f>IF(N236="ne","N",IF(P236="e","M","D"))&amp;IF(Q236="ai","u","o")&amp;IF(AND(M236="u",O236="a"),1,IF(AND(M236="u&lt;",O236="a"),2,4))&amp;"_2"&amp;IF(AND(K236="a",L236="o"),"b",IF(AND(K236="o",L236="o"),"e","d"))</f>
        <v>Do4_2d</v>
      </c>
    </row>
    <row r="237" spans="1:18">
      <c r="A237" t="s">
        <v>856</v>
      </c>
      <c r="B237" t="s">
        <v>980</v>
      </c>
      <c r="C237" t="s">
        <v>305</v>
      </c>
      <c r="D237">
        <v>70</v>
      </c>
      <c r="E237" s="10">
        <v>1936</v>
      </c>
      <c r="F237">
        <f t="shared" si="34"/>
        <v>1866</v>
      </c>
      <c r="G237" t="str">
        <f t="shared" si="33"/>
        <v>1850 EA</v>
      </c>
      <c r="H237" t="s">
        <v>9349</v>
      </c>
      <c r="I237">
        <v>644</v>
      </c>
      <c r="J237" t="str">
        <f t="shared" si="32"/>
        <v>INF0644(VA32C!)</v>
      </c>
      <c r="K237" t="s">
        <v>3593</v>
      </c>
      <c r="L237" t="s">
        <v>3601</v>
      </c>
      <c r="M237" t="s">
        <v>3596</v>
      </c>
      <c r="N237" t="s">
        <v>3591</v>
      </c>
      <c r="O237" t="s">
        <v>3600</v>
      </c>
      <c r="P237" t="s">
        <v>9282</v>
      </c>
      <c r="Q237" t="s">
        <v>1131</v>
      </c>
      <c r="R237" t="str">
        <f>IF(N237="ne","N",IF(P237="e","M","D"))&amp;IF(Q237="ai","u","o")&amp;IF(AND(M237="u",O237="a"),1,IF(AND(M237="u&lt;",O237="a"),2,4))&amp;"_2"&amp;IF(AND(K237="a",L237="o"),"b",IF(AND(K237="o",L237="o"),"e","d"))</f>
        <v>Do4_2d</v>
      </c>
    </row>
    <row r="238" spans="1:18">
      <c r="A238" t="s">
        <v>863</v>
      </c>
      <c r="B238" t="s">
        <v>984</v>
      </c>
      <c r="C238" t="s">
        <v>174</v>
      </c>
      <c r="D238">
        <v>67</v>
      </c>
      <c r="E238">
        <v>1936</v>
      </c>
      <c r="F238">
        <f t="shared" si="34"/>
        <v>1869</v>
      </c>
      <c r="G238" t="str">
        <f t="shared" si="33"/>
        <v>1850 EA</v>
      </c>
      <c r="H238" t="s">
        <v>9345</v>
      </c>
      <c r="I238">
        <v>760</v>
      </c>
      <c r="J238" t="str">
        <f t="shared" si="32"/>
        <v>INF0760(NC14C!)</v>
      </c>
      <c r="K238" t="s">
        <v>3593</v>
      </c>
      <c r="L238" t="s">
        <v>3601</v>
      </c>
      <c r="M238" t="s">
        <v>3596</v>
      </c>
      <c r="N238" t="s">
        <v>3591</v>
      </c>
      <c r="O238" t="s">
        <v>3600</v>
      </c>
      <c r="P238" t="s">
        <v>9282</v>
      </c>
      <c r="Q238" t="s">
        <v>9286</v>
      </c>
      <c r="R238" t="str">
        <f>IF(N238="ne","N",IF(P238="e","M","D"))&amp;IF(Q238="ai","u","o")&amp;IF(AND(M238="u",O238="a"),1,IF(AND(M238="u&lt;",O238="a"),2,4))&amp;"_2"&amp;IF(AND(K238="a",L238="o"),"b",IF(AND(K238="o",L238="o"),"e","d"))</f>
        <v>Du4_2d</v>
      </c>
    </row>
    <row r="239" spans="1:18">
      <c r="A239" t="s">
        <v>885</v>
      </c>
      <c r="B239" t="s">
        <v>995</v>
      </c>
      <c r="C239" t="s">
        <v>260</v>
      </c>
      <c r="D239">
        <v>74</v>
      </c>
      <c r="E239">
        <v>1946</v>
      </c>
      <c r="F239">
        <f t="shared" si="34"/>
        <v>1872</v>
      </c>
      <c r="G239" t="str">
        <f t="shared" si="33"/>
        <v>1850 EA</v>
      </c>
      <c r="H239" t="s">
        <v>9342</v>
      </c>
      <c r="I239">
        <v>969</v>
      </c>
      <c r="J239" t="str">
        <f t="shared" si="32"/>
        <v>INF0969(SC22C!)</v>
      </c>
    </row>
    <row r="240" spans="1:18">
      <c r="A240" t="s">
        <v>889</v>
      </c>
      <c r="B240" t="s">
        <v>78</v>
      </c>
      <c r="C240" t="s">
        <v>69</v>
      </c>
      <c r="D240">
        <v>78</v>
      </c>
      <c r="E240">
        <v>1945</v>
      </c>
      <c r="F240">
        <f t="shared" si="34"/>
        <v>1867</v>
      </c>
      <c r="G240" t="str">
        <f t="shared" si="33"/>
        <v>1850 EA</v>
      </c>
      <c r="H240" t="s">
        <v>9315</v>
      </c>
      <c r="I240">
        <v>1050</v>
      </c>
      <c r="J240" t="str">
        <f t="shared" si="32"/>
        <v>INF1050(GA1F!)</v>
      </c>
      <c r="K240" t="s">
        <v>3593</v>
      </c>
      <c r="L240" t="s">
        <v>3593</v>
      </c>
      <c r="M240" t="s">
        <v>3596</v>
      </c>
      <c r="N240" t="s">
        <v>3591</v>
      </c>
      <c r="O240" t="s">
        <v>3593</v>
      </c>
      <c r="P240" t="s">
        <v>9282</v>
      </c>
      <c r="Q240" t="s">
        <v>1131</v>
      </c>
      <c r="R240" t="str">
        <f>IF(N240="ne","N",IF(P240="e","M","D"))&amp;IF(Q240="ai","u","o")&amp;IF(AND(M240="u",O240="a"),1,IF(AND(M240="u&lt;",O240="a"),2,4))&amp;"_2"&amp;IF(AND(K240="a",L240="o"),"b",IF(AND(K240="o",L240="o"),"e","d"))</f>
        <v>Do2_2d</v>
      </c>
    </row>
    <row r="241" spans="1:19">
      <c r="A241" t="s">
        <v>890</v>
      </c>
      <c r="B241" t="s">
        <v>997</v>
      </c>
      <c r="C241" t="s">
        <v>69</v>
      </c>
      <c r="D241">
        <v>83</v>
      </c>
      <c r="E241">
        <v>1946</v>
      </c>
      <c r="F241">
        <f t="shared" si="34"/>
        <v>1863</v>
      </c>
      <c r="G241" t="str">
        <f t="shared" si="33"/>
        <v>1850 EA</v>
      </c>
      <c r="H241" t="s">
        <v>9290</v>
      </c>
      <c r="I241">
        <v>1080</v>
      </c>
      <c r="J241" t="str">
        <f t="shared" si="32"/>
        <v>INF1080(GA13B!)</v>
      </c>
    </row>
    <row r="242" spans="1:19">
      <c r="A242" t="s">
        <v>892</v>
      </c>
      <c r="B242" t="s">
        <v>999</v>
      </c>
      <c r="C242" t="s">
        <v>69</v>
      </c>
      <c r="D242">
        <v>78</v>
      </c>
      <c r="E242">
        <v>1946</v>
      </c>
      <c r="F242">
        <f t="shared" si="34"/>
        <v>1868</v>
      </c>
      <c r="G242" t="str">
        <f t="shared" si="33"/>
        <v>1850 EA</v>
      </c>
      <c r="H242" t="s">
        <v>9373</v>
      </c>
      <c r="I242">
        <v>1068</v>
      </c>
      <c r="J242" t="str">
        <f t="shared" si="32"/>
        <v>INF1068(GA6B!)</v>
      </c>
    </row>
    <row r="243" spans="1:19">
      <c r="A243" t="s">
        <v>938</v>
      </c>
      <c r="B243" t="s">
        <v>55</v>
      </c>
      <c r="C243" t="s">
        <v>54</v>
      </c>
      <c r="D243">
        <v>85</v>
      </c>
      <c r="E243">
        <v>1946</v>
      </c>
      <c r="F243">
        <f t="shared" si="34"/>
        <v>1861</v>
      </c>
      <c r="G243" t="str">
        <f t="shared" si="33"/>
        <v>1850 EA</v>
      </c>
      <c r="H243" t="s">
        <v>9374</v>
      </c>
      <c r="I243">
        <v>1157</v>
      </c>
      <c r="J243" t="str">
        <f t="shared" si="32"/>
        <v>INF1157(FL2C!)</v>
      </c>
    </row>
    <row r="244" spans="1:19">
      <c r="A244" t="s">
        <v>939</v>
      </c>
      <c r="B244" t="s">
        <v>1000</v>
      </c>
      <c r="C244" t="s">
        <v>54</v>
      </c>
      <c r="D244">
        <v>76</v>
      </c>
      <c r="E244">
        <v>1946</v>
      </c>
      <c r="F244">
        <f t="shared" si="34"/>
        <v>1870</v>
      </c>
      <c r="G244" t="str">
        <f t="shared" si="33"/>
        <v>1850 EA</v>
      </c>
      <c r="J244" t="str">
        <f t="shared" si="32"/>
        <v/>
      </c>
    </row>
    <row r="245" spans="1:19">
      <c r="A245" t="s">
        <v>942</v>
      </c>
      <c r="B245" t="s">
        <v>70</v>
      </c>
      <c r="C245" t="s">
        <v>69</v>
      </c>
      <c r="D245">
        <v>84</v>
      </c>
      <c r="E245">
        <v>1946</v>
      </c>
      <c r="F245">
        <f t="shared" si="34"/>
        <v>1862</v>
      </c>
      <c r="G245" t="str">
        <f t="shared" si="33"/>
        <v>1850 EA</v>
      </c>
      <c r="H245" t="s">
        <v>9375</v>
      </c>
      <c r="I245">
        <v>1138</v>
      </c>
      <c r="J245" t="str">
        <f t="shared" si="32"/>
        <v>INF1138(GA37F!)</v>
      </c>
    </row>
    <row r="246" spans="1:19">
      <c r="A246" t="s">
        <v>944</v>
      </c>
      <c r="B246" t="s">
        <v>70</v>
      </c>
      <c r="C246" t="s">
        <v>69</v>
      </c>
      <c r="D246">
        <v>73</v>
      </c>
      <c r="E246">
        <v>1946</v>
      </c>
      <c r="F246">
        <f t="shared" si="34"/>
        <v>1873</v>
      </c>
      <c r="G246" t="str">
        <f t="shared" si="33"/>
        <v>1850 EA</v>
      </c>
      <c r="K246" t="s">
        <v>3593</v>
      </c>
      <c r="L246" t="s">
        <v>3601</v>
      </c>
      <c r="M246" t="s">
        <v>3596</v>
      </c>
      <c r="N246" t="s">
        <v>9284</v>
      </c>
      <c r="O246" t="s">
        <v>3600</v>
      </c>
      <c r="P246" t="s">
        <v>9285</v>
      </c>
      <c r="Q246" t="s">
        <v>1131</v>
      </c>
      <c r="R246" t="str">
        <f>IF(N246="ne","N",IF(P246="e","M","D"))&amp;IF(Q246="ai","u","o")&amp;IF(AND(M246="u",O246="a"),1,IF(AND(M246="u&lt;",O246="a"),2,4))&amp;"_2"&amp;IF(AND(K246="a",L246="o"),"b",IF(AND(K246="o",L246="o"),"e","d"))</f>
        <v>Do4_2d</v>
      </c>
    </row>
    <row r="247" spans="1:19">
      <c r="A247" t="s">
        <v>746</v>
      </c>
      <c r="B247" t="s">
        <v>906</v>
      </c>
      <c r="C247" t="s">
        <v>134</v>
      </c>
      <c r="D247">
        <v>50</v>
      </c>
      <c r="E247">
        <v>1932</v>
      </c>
      <c r="F247">
        <f t="shared" si="34"/>
        <v>1882</v>
      </c>
      <c r="G247" t="str">
        <f t="shared" si="33"/>
        <v>1870 EA</v>
      </c>
      <c r="K247" t="s">
        <v>3593</v>
      </c>
      <c r="L247" t="s">
        <v>3594</v>
      </c>
      <c r="M247" t="s">
        <v>3595</v>
      </c>
      <c r="N247" t="s">
        <v>3591</v>
      </c>
      <c r="O247" t="s">
        <v>3593</v>
      </c>
      <c r="P247" t="s">
        <v>9282</v>
      </c>
      <c r="Q247" t="s">
        <v>3593</v>
      </c>
      <c r="R247" t="str">
        <f>IF(N247="ne","N",IF(P247="e","M","D"))&amp;IF(Q247="ai","u","o")&amp;IF(AND(M247="u",O247="a"),1,IF(AND(M247="u&lt;",O247="a"),2,4))&amp;"_2"&amp;IF(AND(K247="a",L247="o"),"b",IF(AND(K247="o",L247="o"),"e","d"))</f>
        <v>Do1_2b</v>
      </c>
      <c r="S247" t="s">
        <v>6502</v>
      </c>
    </row>
    <row r="248" spans="1:19">
      <c r="A248" t="s">
        <v>747</v>
      </c>
      <c r="B248" t="s">
        <v>907</v>
      </c>
      <c r="C248" t="s">
        <v>134</v>
      </c>
      <c r="D248">
        <v>22</v>
      </c>
      <c r="E248">
        <v>1932</v>
      </c>
      <c r="F248">
        <f t="shared" si="34"/>
        <v>1910</v>
      </c>
      <c r="G248" t="str">
        <f t="shared" si="33"/>
        <v>1900 EA</v>
      </c>
      <c r="S248" t="s">
        <v>6503</v>
      </c>
    </row>
    <row r="249" spans="1:19">
      <c r="A249" t="s">
        <v>751</v>
      </c>
      <c r="B249" t="s">
        <v>908</v>
      </c>
      <c r="C249" t="s">
        <v>125</v>
      </c>
      <c r="D249">
        <v>48</v>
      </c>
      <c r="E249">
        <v>1931</v>
      </c>
      <c r="F249">
        <f t="shared" si="34"/>
        <v>1883</v>
      </c>
      <c r="G249" t="str">
        <f t="shared" si="33"/>
        <v>1870 EA</v>
      </c>
      <c r="K249" t="s">
        <v>3593</v>
      </c>
      <c r="L249" t="s">
        <v>3594</v>
      </c>
      <c r="M249" t="s">
        <v>3598</v>
      </c>
      <c r="N249" t="s">
        <v>1198</v>
      </c>
      <c r="O249" t="s">
        <v>3593</v>
      </c>
      <c r="P249" t="s">
        <v>9282</v>
      </c>
      <c r="Q249" t="s">
        <v>3593</v>
      </c>
      <c r="R249" t="str">
        <f>IF(N249="ne","N",IF(P249="e","M","D"))&amp;IF(Q249="ai","u","o")&amp;IF(AND(M249="u",O249="a"),1,IF(AND(M249="u&lt;",O249="a"),2,4))&amp;"_2"&amp;IF(AND(K249="a",L249="o"),"b",IF(AND(K249="o",L249="o"),"e","d"))</f>
        <v>No4_2b</v>
      </c>
      <c r="S249" t="s">
        <v>6552</v>
      </c>
    </row>
    <row r="250" spans="1:19">
      <c r="A250" t="s">
        <v>755</v>
      </c>
      <c r="B250" t="s">
        <v>909</v>
      </c>
      <c r="C250" t="s">
        <v>125</v>
      </c>
      <c r="D250">
        <v>45</v>
      </c>
      <c r="E250">
        <v>1931</v>
      </c>
      <c r="F250">
        <f t="shared" si="34"/>
        <v>1886</v>
      </c>
      <c r="G250" t="str">
        <f t="shared" si="33"/>
        <v>1870 EA</v>
      </c>
      <c r="S250" t="s">
        <v>6616</v>
      </c>
    </row>
    <row r="251" spans="1:19">
      <c r="A251" t="s">
        <v>756</v>
      </c>
      <c r="B251" t="s">
        <v>910</v>
      </c>
      <c r="C251" t="s">
        <v>125</v>
      </c>
      <c r="D251">
        <v>42</v>
      </c>
      <c r="E251">
        <v>1931</v>
      </c>
      <c r="F251">
        <f t="shared" si="34"/>
        <v>1889</v>
      </c>
      <c r="G251" t="str">
        <f t="shared" si="33"/>
        <v>1870 EA</v>
      </c>
      <c r="K251" t="s">
        <v>3593</v>
      </c>
      <c r="L251" t="s">
        <v>3594</v>
      </c>
      <c r="M251" t="s">
        <v>3596</v>
      </c>
      <c r="N251" t="s">
        <v>3594</v>
      </c>
      <c r="O251" t="s">
        <v>3594</v>
      </c>
      <c r="P251" t="s">
        <v>9283</v>
      </c>
      <c r="Q251" t="s">
        <v>3593</v>
      </c>
      <c r="R251" t="str">
        <f>IF(N251="ne","N",IF(P251="e","M","D"))&amp;IF(Q251="ai","u","o")&amp;IF(AND(M251="u",O251="a"),1,IF(AND(M251="u&lt;",O251="a"),2,4))&amp;"_2"&amp;IF(AND(K251="a",L251="o"),"b",IF(AND(K251="o",L251="o"),"e","d"))</f>
        <v>Mo4_2b</v>
      </c>
      <c r="S251" t="s">
        <v>6514</v>
      </c>
    </row>
    <row r="252" spans="1:19">
      <c r="A252" t="s">
        <v>760</v>
      </c>
      <c r="B252" t="s">
        <v>900</v>
      </c>
      <c r="C252" t="s">
        <v>257</v>
      </c>
      <c r="D252">
        <v>51</v>
      </c>
      <c r="E252">
        <v>1931</v>
      </c>
      <c r="F252">
        <f t="shared" si="34"/>
        <v>1880</v>
      </c>
      <c r="G252" t="str">
        <f t="shared" si="33"/>
        <v>1870 EA</v>
      </c>
      <c r="K252" t="s">
        <v>3593</v>
      </c>
      <c r="L252" t="s">
        <v>3594</v>
      </c>
      <c r="M252" t="s">
        <v>3595</v>
      </c>
      <c r="N252" t="s">
        <v>3591</v>
      </c>
      <c r="O252" t="s">
        <v>3593</v>
      </c>
      <c r="P252" t="s">
        <v>9282</v>
      </c>
      <c r="Q252" t="s">
        <v>3593</v>
      </c>
      <c r="R252" t="str">
        <f>IF(N252="ne","N",IF(P252="e","M","D"))&amp;IF(Q252="ai","u","o")&amp;IF(AND(M252="u",O252="a"),1,IF(AND(M252="u&lt;",O252="a"),2,4))&amp;"_2"&amp;IF(AND(K252="a",L252="o"),"b",IF(AND(K252="o",L252="o"),"e","d"))</f>
        <v>Do1_2b</v>
      </c>
      <c r="S252" t="s">
        <v>6516</v>
      </c>
    </row>
    <row r="253" spans="1:19">
      <c r="A253" t="s">
        <v>761</v>
      </c>
      <c r="B253" t="s">
        <v>911</v>
      </c>
      <c r="C253" t="s">
        <v>257</v>
      </c>
      <c r="D253">
        <v>50</v>
      </c>
      <c r="E253">
        <v>1931</v>
      </c>
      <c r="F253">
        <f t="shared" si="34"/>
        <v>1881</v>
      </c>
      <c r="G253" t="str">
        <f t="shared" si="33"/>
        <v>1870 EA</v>
      </c>
      <c r="S253" t="s">
        <v>6518</v>
      </c>
    </row>
    <row r="254" spans="1:19">
      <c r="A254" t="s">
        <v>762</v>
      </c>
      <c r="B254" t="s">
        <v>912</v>
      </c>
      <c r="C254" t="s">
        <v>257</v>
      </c>
      <c r="D254">
        <v>51</v>
      </c>
      <c r="E254">
        <v>1932</v>
      </c>
      <c r="F254">
        <f t="shared" ref="F254:F285" si="35">E254-D254</f>
        <v>1881</v>
      </c>
      <c r="G254" t="str">
        <f t="shared" si="33"/>
        <v>1870 EA</v>
      </c>
      <c r="K254" t="s">
        <v>3593</v>
      </c>
      <c r="L254" t="s">
        <v>3594</v>
      </c>
      <c r="M254" t="s">
        <v>3595</v>
      </c>
      <c r="N254" t="s">
        <v>9284</v>
      </c>
      <c r="O254" t="s">
        <v>3593</v>
      </c>
      <c r="P254" t="s">
        <v>9285</v>
      </c>
      <c r="Q254" t="s">
        <v>3593</v>
      </c>
      <c r="R254" t="str">
        <f>IF(N254="ne","N",IF(P254="e","M","D"))&amp;IF(Q254="ai","u","o")&amp;IF(AND(M254="u",O254="a"),1,IF(AND(M254="u&lt;",O254="a"),2,4))&amp;"_2"&amp;IF(AND(K254="a",L254="o"),"b",IF(AND(K254="o",L254="o"),"e","d"))</f>
        <v>Do1_2b</v>
      </c>
      <c r="S254" t="s">
        <v>6680</v>
      </c>
    </row>
    <row r="255" spans="1:19">
      <c r="A255" t="s">
        <v>765</v>
      </c>
      <c r="B255" t="s">
        <v>258</v>
      </c>
      <c r="C255" t="s">
        <v>257</v>
      </c>
      <c r="D255">
        <v>46</v>
      </c>
      <c r="E255">
        <v>1931</v>
      </c>
      <c r="F255">
        <f t="shared" si="35"/>
        <v>1885</v>
      </c>
      <c r="G255" t="str">
        <f t="shared" si="33"/>
        <v>1870 EA</v>
      </c>
      <c r="S255" t="s">
        <v>6520</v>
      </c>
    </row>
    <row r="256" spans="1:19">
      <c r="A256" t="s">
        <v>770</v>
      </c>
      <c r="B256" t="s">
        <v>945</v>
      </c>
      <c r="C256" t="s">
        <v>125</v>
      </c>
      <c r="D256">
        <v>51</v>
      </c>
      <c r="E256">
        <v>1931</v>
      </c>
      <c r="F256">
        <f t="shared" si="35"/>
        <v>1880</v>
      </c>
      <c r="G256" t="str">
        <f t="shared" si="33"/>
        <v>1870 EA</v>
      </c>
      <c r="K256" t="s">
        <v>3593</v>
      </c>
      <c r="L256" t="s">
        <v>3594</v>
      </c>
      <c r="M256" t="s">
        <v>3595</v>
      </c>
      <c r="N256" t="s">
        <v>3591</v>
      </c>
      <c r="O256" t="s">
        <v>3593</v>
      </c>
      <c r="P256" t="s">
        <v>9282</v>
      </c>
      <c r="Q256" t="s">
        <v>3593</v>
      </c>
      <c r="R256" t="str">
        <f>IF(N256="ne","N",IF(P256="e","M","D"))&amp;IF(Q256="ai","u","o")&amp;IF(AND(M256="u",O256="a"),1,IF(AND(M256="u&lt;",O256="a"),2,4))&amp;"_2"&amp;IF(AND(K256="a",L256="o"),"b",IF(AND(K256="o",L256="o"),"e","d"))</f>
        <v>Do1_2b</v>
      </c>
    </row>
    <row r="257" spans="1:19">
      <c r="A257" t="s">
        <v>774</v>
      </c>
      <c r="B257" t="s">
        <v>924</v>
      </c>
      <c r="C257" t="s">
        <v>43</v>
      </c>
      <c r="D257">
        <v>30</v>
      </c>
      <c r="E257">
        <v>1931</v>
      </c>
      <c r="F257">
        <f t="shared" si="35"/>
        <v>1901</v>
      </c>
      <c r="G257" t="str">
        <f t="shared" si="33"/>
        <v>1900 EA</v>
      </c>
      <c r="S257" t="s">
        <v>6939</v>
      </c>
    </row>
    <row r="258" spans="1:19">
      <c r="A258" t="s">
        <v>775</v>
      </c>
      <c r="B258" t="s">
        <v>46</v>
      </c>
      <c r="C258" t="s">
        <v>43</v>
      </c>
      <c r="D258">
        <v>45</v>
      </c>
      <c r="E258">
        <v>1931</v>
      </c>
      <c r="F258">
        <f t="shared" si="35"/>
        <v>1886</v>
      </c>
      <c r="G258" t="str">
        <f t="shared" si="33"/>
        <v>1870 EA</v>
      </c>
      <c r="K258" t="s">
        <v>3593</v>
      </c>
      <c r="L258" t="s">
        <v>3594</v>
      </c>
      <c r="M258" t="s">
        <v>3595</v>
      </c>
      <c r="N258" t="s">
        <v>3594</v>
      </c>
      <c r="O258" t="s">
        <v>3593</v>
      </c>
      <c r="P258" t="s">
        <v>9282</v>
      </c>
      <c r="Q258" t="s">
        <v>1131</v>
      </c>
      <c r="R258" t="str">
        <f>IF(N258="ne","N",IF(P258="e","M","D"))&amp;IF(Q258="ai","u","o")&amp;IF(AND(M258="u",O258="a"),1,IF(AND(M258="u&lt;",O258="a"),2,4))&amp;"_2"&amp;IF(AND(K258="a",L258="o"),"b",IF(AND(K258="o",L258="o"),"e","d"))</f>
        <v>Do1_2b</v>
      </c>
      <c r="S258" t="s">
        <v>6941</v>
      </c>
    </row>
    <row r="259" spans="1:19">
      <c r="A259" t="s">
        <v>777</v>
      </c>
      <c r="B259" t="s">
        <v>925</v>
      </c>
      <c r="C259" t="s">
        <v>43</v>
      </c>
      <c r="D259">
        <v>47</v>
      </c>
      <c r="E259">
        <v>1931</v>
      </c>
      <c r="F259">
        <f t="shared" si="35"/>
        <v>1884</v>
      </c>
      <c r="G259" t="str">
        <f t="shared" si="33"/>
        <v>1870 EA</v>
      </c>
      <c r="S259" t="s">
        <v>6943</v>
      </c>
    </row>
    <row r="260" spans="1:19">
      <c r="A260" t="s">
        <v>781</v>
      </c>
      <c r="B260" t="s">
        <v>926</v>
      </c>
      <c r="C260" t="s">
        <v>308</v>
      </c>
      <c r="D260">
        <v>55</v>
      </c>
      <c r="E260">
        <v>1931</v>
      </c>
      <c r="F260">
        <f t="shared" si="35"/>
        <v>1876</v>
      </c>
      <c r="G260" t="str">
        <f t="shared" si="33"/>
        <v>1870 EA</v>
      </c>
      <c r="S260" t="s">
        <v>6945</v>
      </c>
    </row>
    <row r="261" spans="1:19">
      <c r="A261" t="s">
        <v>782</v>
      </c>
      <c r="B261" t="s">
        <v>309</v>
      </c>
      <c r="C261" t="s">
        <v>308</v>
      </c>
      <c r="D261">
        <v>40</v>
      </c>
      <c r="E261">
        <v>1932</v>
      </c>
      <c r="F261">
        <f t="shared" si="35"/>
        <v>1892</v>
      </c>
      <c r="G261" t="str">
        <f t="shared" si="33"/>
        <v>1870 EA</v>
      </c>
      <c r="K261" t="s">
        <v>3593</v>
      </c>
      <c r="L261" t="s">
        <v>3593</v>
      </c>
      <c r="M261" t="s">
        <v>3595</v>
      </c>
      <c r="N261" t="s">
        <v>3591</v>
      </c>
      <c r="O261" t="s">
        <v>3593</v>
      </c>
      <c r="P261" t="s">
        <v>9282</v>
      </c>
      <c r="Q261" t="s">
        <v>1131</v>
      </c>
      <c r="R261" t="str">
        <f>IF(N261="ne","N",IF(P261="e","M","D"))&amp;IF(Q261="ai","u","o")&amp;IF(AND(M261="u",O261="a"),1,IF(AND(M261="u&lt;",O261="a"),2,4))&amp;"_2"&amp;IF(AND(K261="a",L261="o"),"b",IF(AND(K261="o",L261="o"),"e","d"))</f>
        <v>Do1_2d</v>
      </c>
      <c r="S261" t="s">
        <v>6947</v>
      </c>
    </row>
    <row r="262" spans="1:19">
      <c r="A262" t="s">
        <v>783</v>
      </c>
      <c r="B262" t="s">
        <v>927</v>
      </c>
      <c r="C262" t="s">
        <v>216</v>
      </c>
      <c r="D262">
        <v>63</v>
      </c>
      <c r="E262">
        <v>1940</v>
      </c>
      <c r="F262">
        <f t="shared" si="35"/>
        <v>1877</v>
      </c>
      <c r="G262" t="str">
        <f t="shared" si="33"/>
        <v>1870 EA</v>
      </c>
      <c r="H262" t="s">
        <v>9288</v>
      </c>
      <c r="I262">
        <v>41</v>
      </c>
      <c r="J262" t="str">
        <f t="shared" ref="J262:J293" si="36">IF(I262="","","INF"&amp;IF(I262&gt;999,"",IF(I262&gt;99,"0","00"))&amp;I262&amp;"("&amp;C262&amp;UPPER(H262)&amp;"!)")</f>
        <v>INF0041(NY10B!)</v>
      </c>
      <c r="S262" t="s">
        <v>6949</v>
      </c>
    </row>
    <row r="263" spans="1:19">
      <c r="A263" t="s">
        <v>784</v>
      </c>
      <c r="B263" t="s">
        <v>928</v>
      </c>
      <c r="C263" t="s">
        <v>216</v>
      </c>
      <c r="D263">
        <v>65</v>
      </c>
      <c r="E263">
        <v>1940</v>
      </c>
      <c r="F263">
        <f t="shared" si="35"/>
        <v>1875</v>
      </c>
      <c r="G263" t="str">
        <f t="shared" si="33"/>
        <v>1870 EA</v>
      </c>
      <c r="H263" t="s">
        <v>9289</v>
      </c>
      <c r="I263">
        <v>45</v>
      </c>
      <c r="J263" t="str">
        <f t="shared" si="36"/>
        <v>INF0045(NY12C!)</v>
      </c>
      <c r="K263" t="s">
        <v>3593</v>
      </c>
      <c r="L263" t="s">
        <v>3601</v>
      </c>
      <c r="M263" t="s">
        <v>3595</v>
      </c>
      <c r="N263" t="s">
        <v>3591</v>
      </c>
      <c r="O263" t="s">
        <v>3593</v>
      </c>
      <c r="P263" t="s">
        <v>9282</v>
      </c>
      <c r="Q263" t="s">
        <v>1131</v>
      </c>
      <c r="R263" t="str">
        <f>IF(N263="ne","N",IF(P263="e","M","D"))&amp;IF(Q263="ai","u","o")&amp;IF(AND(M263="u",O263="a"),1,IF(AND(M263="u&lt;",O263="a"),2,4))&amp;"_2"&amp;IF(AND(K263="a",L263="o"),"b",IF(AND(K263="o",L263="o"),"e","d"))</f>
        <v>Do1_2d</v>
      </c>
      <c r="S263" t="s">
        <v>6951</v>
      </c>
    </row>
    <row r="264" spans="1:19">
      <c r="A264" t="s">
        <v>787</v>
      </c>
      <c r="B264" t="s">
        <v>929</v>
      </c>
      <c r="C264" t="s">
        <v>216</v>
      </c>
      <c r="D264">
        <v>61</v>
      </c>
      <c r="E264">
        <v>1940</v>
      </c>
      <c r="F264">
        <f t="shared" si="35"/>
        <v>1879</v>
      </c>
      <c r="G264" t="str">
        <f t="shared" si="33"/>
        <v>1870 EA</v>
      </c>
      <c r="H264" t="s">
        <v>9292</v>
      </c>
      <c r="I264">
        <v>68</v>
      </c>
      <c r="J264" t="str">
        <f t="shared" si="36"/>
        <v>INF0068(NY24B!)</v>
      </c>
      <c r="K264" t="s">
        <v>3593</v>
      </c>
      <c r="L264" t="s">
        <v>3593</v>
      </c>
      <c r="M264" t="s">
        <v>3595</v>
      </c>
      <c r="N264" t="s">
        <v>3591</v>
      </c>
      <c r="O264" t="s">
        <v>3593</v>
      </c>
      <c r="P264" t="s">
        <v>9282</v>
      </c>
      <c r="Q264" t="s">
        <v>1131</v>
      </c>
      <c r="R264" t="str">
        <f>IF(N264="ne","N",IF(P264="e","M","D"))&amp;IF(Q264="ai","u","o")&amp;IF(AND(M264="u",O264="a"),1,IF(AND(M264="u&lt;",O264="a"),2,4))&amp;"_2"&amp;IF(AND(K264="a",L264="o"),"b",IF(AND(K264="o",L264="o"),"e","d"))</f>
        <v>Do1_2d</v>
      </c>
      <c r="S264" t="s">
        <v>6953</v>
      </c>
    </row>
    <row r="265" spans="1:19">
      <c r="A265" t="s">
        <v>788</v>
      </c>
      <c r="B265" t="s">
        <v>930</v>
      </c>
      <c r="C265" t="s">
        <v>216</v>
      </c>
      <c r="D265">
        <v>52</v>
      </c>
      <c r="E265">
        <v>1941</v>
      </c>
      <c r="F265">
        <f t="shared" si="35"/>
        <v>1889</v>
      </c>
      <c r="G265" t="str">
        <f t="shared" si="33"/>
        <v>1870 EA</v>
      </c>
      <c r="H265" t="s">
        <v>9293</v>
      </c>
      <c r="I265">
        <v>106</v>
      </c>
      <c r="J265" t="str">
        <f t="shared" si="36"/>
        <v>INF0106(NY37C!)</v>
      </c>
      <c r="K265" t="s">
        <v>3593</v>
      </c>
      <c r="L265" t="s">
        <v>3593</v>
      </c>
      <c r="M265" t="s">
        <v>3595</v>
      </c>
      <c r="N265" t="s">
        <v>3591</v>
      </c>
      <c r="O265" t="s">
        <v>3593</v>
      </c>
      <c r="P265" t="s">
        <v>9282</v>
      </c>
      <c r="Q265" t="s">
        <v>1131</v>
      </c>
      <c r="R265" t="str">
        <f>IF(N265="ne","N",IF(P265="e","M","D"))&amp;IF(Q265="ai","u","o")&amp;IF(AND(M265="u",O265="a"),1,IF(AND(M265="u&lt;",O265="a"),2,4))&amp;"_2"&amp;IF(AND(K265="a",L265="o"),"b",IF(AND(K265="o",L265="o"),"e","d"))</f>
        <v>Do1_2d</v>
      </c>
      <c r="S265" t="s">
        <v>6955</v>
      </c>
    </row>
    <row r="266" spans="1:19">
      <c r="A266" t="s">
        <v>790</v>
      </c>
      <c r="B266" t="s">
        <v>953</v>
      </c>
      <c r="C266" t="s">
        <v>1159</v>
      </c>
      <c r="D266">
        <v>59</v>
      </c>
      <c r="E266">
        <v>1949</v>
      </c>
      <c r="F266">
        <f t="shared" si="35"/>
        <v>1890</v>
      </c>
      <c r="G266" t="str">
        <f t="shared" si="33"/>
        <v>1870 EA</v>
      </c>
      <c r="J266" t="str">
        <f t="shared" si="36"/>
        <v/>
      </c>
      <c r="S266" t="s">
        <v>6957</v>
      </c>
    </row>
    <row r="267" spans="1:19">
      <c r="A267" t="s">
        <v>791</v>
      </c>
      <c r="B267" t="s">
        <v>223</v>
      </c>
      <c r="C267" t="s">
        <v>216</v>
      </c>
      <c r="D267">
        <v>47</v>
      </c>
      <c r="E267">
        <v>1941</v>
      </c>
      <c r="F267">
        <f t="shared" si="35"/>
        <v>1894</v>
      </c>
      <c r="G267" t="str">
        <f t="shared" si="33"/>
        <v>1870 EA</v>
      </c>
      <c r="H267" t="s">
        <v>9296</v>
      </c>
      <c r="I267">
        <v>119</v>
      </c>
      <c r="J267" t="str">
        <f t="shared" si="36"/>
        <v>INF0119(NY43C!)</v>
      </c>
      <c r="K267" t="s">
        <v>3593</v>
      </c>
      <c r="L267" t="s">
        <v>3593</v>
      </c>
      <c r="M267" t="s">
        <v>3595</v>
      </c>
      <c r="N267" t="s">
        <v>3591</v>
      </c>
      <c r="O267" t="s">
        <v>3593</v>
      </c>
      <c r="P267" t="s">
        <v>9282</v>
      </c>
      <c r="Q267" t="s">
        <v>1131</v>
      </c>
      <c r="R267" t="str">
        <f>IF(N267="ne","N",IF(P267="e","M","D"))&amp;IF(Q267="ai","u","o")&amp;IF(AND(M267="u",O267="a"),1,IF(AND(M267="u&lt;",O267="a"),2,4))&amp;"_2"&amp;IF(AND(K267="a",L267="o"),"b",IF(AND(K267="o",L267="o"),"e","d"))</f>
        <v>Do1_2d</v>
      </c>
      <c r="S267" t="s">
        <v>6959</v>
      </c>
    </row>
    <row r="268" spans="1:19">
      <c r="A268" t="s">
        <v>792</v>
      </c>
      <c r="B268" t="s">
        <v>932</v>
      </c>
      <c r="C268" t="s">
        <v>216</v>
      </c>
      <c r="D268">
        <v>72</v>
      </c>
      <c r="E268">
        <v>1949</v>
      </c>
      <c r="F268">
        <f t="shared" si="35"/>
        <v>1877</v>
      </c>
      <c r="G268" t="str">
        <f t="shared" si="33"/>
        <v>1870 EA</v>
      </c>
      <c r="H268" t="s">
        <v>9297</v>
      </c>
      <c r="I268">
        <v>125</v>
      </c>
      <c r="J268" t="str">
        <f t="shared" si="36"/>
        <v>INF0125(NY45D!)</v>
      </c>
      <c r="S268" t="s">
        <v>6961</v>
      </c>
    </row>
    <row r="269" spans="1:19">
      <c r="A269" t="s">
        <v>795</v>
      </c>
      <c r="B269" t="s">
        <v>220</v>
      </c>
      <c r="C269" t="s">
        <v>216</v>
      </c>
      <c r="D269">
        <v>60</v>
      </c>
      <c r="E269">
        <v>1949</v>
      </c>
      <c r="F269">
        <f t="shared" si="35"/>
        <v>1889</v>
      </c>
      <c r="G269" t="str">
        <f t="shared" si="33"/>
        <v>1870 EA</v>
      </c>
      <c r="H269" t="s">
        <v>9300</v>
      </c>
      <c r="I269">
        <v>163</v>
      </c>
      <c r="J269" t="str">
        <f t="shared" si="36"/>
        <v>INF0163(NY58D!)</v>
      </c>
      <c r="S269" t="s">
        <v>6614</v>
      </c>
    </row>
    <row r="270" spans="1:19">
      <c r="A270" t="s">
        <v>796</v>
      </c>
      <c r="B270" t="s">
        <v>220</v>
      </c>
      <c r="C270" t="s">
        <v>216</v>
      </c>
      <c r="D270">
        <v>65</v>
      </c>
      <c r="E270">
        <v>1949</v>
      </c>
      <c r="F270">
        <f t="shared" si="35"/>
        <v>1884</v>
      </c>
      <c r="G270" t="str">
        <f t="shared" si="33"/>
        <v>1870 EA</v>
      </c>
      <c r="H270" t="s">
        <v>9301</v>
      </c>
      <c r="I270">
        <v>164</v>
      </c>
      <c r="J270" t="str">
        <f t="shared" si="36"/>
        <v>INF0164(NY58E!)</v>
      </c>
      <c r="K270" t="s">
        <v>3593</v>
      </c>
      <c r="L270" t="s">
        <v>3593</v>
      </c>
      <c r="M270" t="s">
        <v>3595</v>
      </c>
      <c r="N270" t="s">
        <v>3591</v>
      </c>
      <c r="O270" t="s">
        <v>3593</v>
      </c>
      <c r="P270" t="s">
        <v>9282</v>
      </c>
      <c r="Q270" t="s">
        <v>1131</v>
      </c>
      <c r="R270" t="str">
        <f>IF(N270="ne","N",IF(P270="e","M","D"))&amp;IF(Q270="ai","u","o")&amp;IF(AND(M270="u",O270="a"),1,IF(AND(M270="u&lt;",O270="a"),2,4))&amp;"_2"&amp;IF(AND(K270="a",L270="o"),"b",IF(AND(K270="o",L270="o"),"e","d"))</f>
        <v>Do1_2d</v>
      </c>
    </row>
    <row r="271" spans="1:19">
      <c r="A271" t="s">
        <v>797</v>
      </c>
      <c r="B271" t="s">
        <v>933</v>
      </c>
      <c r="C271" t="s">
        <v>216</v>
      </c>
      <c r="D271">
        <v>74</v>
      </c>
      <c r="E271" s="10">
        <v>1949</v>
      </c>
      <c r="F271">
        <f t="shared" si="35"/>
        <v>1875</v>
      </c>
      <c r="G271" t="str">
        <f t="shared" si="33"/>
        <v>1870 EA</v>
      </c>
      <c r="H271" t="s">
        <v>9302</v>
      </c>
      <c r="I271">
        <v>169</v>
      </c>
      <c r="J271" t="str">
        <f t="shared" si="36"/>
        <v>INF0169(NY60B!)</v>
      </c>
      <c r="S271" t="s">
        <v>6526</v>
      </c>
    </row>
    <row r="272" spans="1:19">
      <c r="A272" t="s">
        <v>799</v>
      </c>
      <c r="B272" t="s">
        <v>934</v>
      </c>
      <c r="C272" t="s">
        <v>216</v>
      </c>
      <c r="D272">
        <v>73</v>
      </c>
      <c r="E272">
        <v>1949</v>
      </c>
      <c r="F272">
        <f t="shared" si="35"/>
        <v>1876</v>
      </c>
      <c r="G272" t="str">
        <f t="shared" si="33"/>
        <v>1870 EA</v>
      </c>
      <c r="H272" t="s">
        <v>9304</v>
      </c>
      <c r="I272">
        <v>175</v>
      </c>
      <c r="J272" t="str">
        <f t="shared" si="36"/>
        <v>INF0175(NY62D!)</v>
      </c>
      <c r="K272" t="s">
        <v>3593</v>
      </c>
      <c r="L272" t="s">
        <v>3593</v>
      </c>
      <c r="M272" t="s">
        <v>3595</v>
      </c>
      <c r="N272" t="s">
        <v>3591</v>
      </c>
      <c r="O272" t="s">
        <v>3593</v>
      </c>
      <c r="P272" t="s">
        <v>9282</v>
      </c>
      <c r="Q272" t="s">
        <v>1131</v>
      </c>
      <c r="R272" t="str">
        <f>IF(N272="ne","N",IF(P272="e","M","D"))&amp;IF(Q272="ai","u","o")&amp;IF(AND(M272="u",O272="a"),1,IF(AND(M272="u&lt;",O272="a"),2,4))&amp;"_2"&amp;IF(AND(K272="a",L272="o"),"b",IF(AND(K272="o",L272="o"),"e","d"))</f>
        <v>Do1_2d</v>
      </c>
      <c r="S272" t="s">
        <v>6632</v>
      </c>
    </row>
    <row r="273" spans="1:19">
      <c r="A273" t="s">
        <v>800</v>
      </c>
      <c r="B273" t="s">
        <v>935</v>
      </c>
      <c r="C273" t="s">
        <v>216</v>
      </c>
      <c r="D273">
        <v>72</v>
      </c>
      <c r="E273" s="10">
        <v>1949</v>
      </c>
      <c r="F273">
        <f t="shared" si="35"/>
        <v>1877</v>
      </c>
      <c r="G273" t="str">
        <f t="shared" si="33"/>
        <v>1870 EA</v>
      </c>
      <c r="H273" t="s">
        <v>9305</v>
      </c>
      <c r="I273">
        <v>179</v>
      </c>
      <c r="J273" t="str">
        <f t="shared" si="36"/>
        <v>INF0179(NY63D!)</v>
      </c>
      <c r="S273" t="s">
        <v>6528</v>
      </c>
    </row>
    <row r="274" spans="1:19">
      <c r="A274" t="s">
        <v>801</v>
      </c>
      <c r="B274" t="s">
        <v>936</v>
      </c>
      <c r="C274" t="s">
        <v>216</v>
      </c>
      <c r="D274">
        <v>65</v>
      </c>
      <c r="E274" s="10">
        <v>1949</v>
      </c>
      <c r="F274">
        <f t="shared" si="35"/>
        <v>1884</v>
      </c>
      <c r="G274" t="str">
        <f t="shared" si="33"/>
        <v>1870 EA</v>
      </c>
      <c r="H274" t="s">
        <v>9306</v>
      </c>
      <c r="I274">
        <v>182</v>
      </c>
      <c r="J274" t="str">
        <f t="shared" si="36"/>
        <v>INF0182(NY64C!)</v>
      </c>
      <c r="S274" t="s">
        <v>6530</v>
      </c>
    </row>
    <row r="275" spans="1:19">
      <c r="A275" t="s">
        <v>802</v>
      </c>
      <c r="B275" t="s">
        <v>432</v>
      </c>
      <c r="C275" t="s">
        <v>216</v>
      </c>
      <c r="D275">
        <v>59</v>
      </c>
      <c r="E275">
        <v>1949</v>
      </c>
      <c r="F275">
        <f t="shared" si="35"/>
        <v>1890</v>
      </c>
      <c r="G275" t="str">
        <f t="shared" si="33"/>
        <v>1870 EA</v>
      </c>
      <c r="H275" t="s">
        <v>9307</v>
      </c>
      <c r="I275">
        <v>32</v>
      </c>
      <c r="J275" t="str">
        <f t="shared" si="36"/>
        <v>INF0032(NY7J!)</v>
      </c>
      <c r="S275" t="s">
        <v>6566</v>
      </c>
    </row>
    <row r="276" spans="1:19">
      <c r="A276" t="s">
        <v>803</v>
      </c>
      <c r="B276" t="s">
        <v>432</v>
      </c>
      <c r="C276" t="s">
        <v>216</v>
      </c>
      <c r="D276">
        <v>60</v>
      </c>
      <c r="E276" s="10">
        <v>1940</v>
      </c>
      <c r="F276">
        <f t="shared" si="35"/>
        <v>1880</v>
      </c>
      <c r="G276" t="str">
        <f t="shared" si="33"/>
        <v>1870 EA</v>
      </c>
      <c r="H276" t="s">
        <v>9308</v>
      </c>
      <c r="I276">
        <v>33</v>
      </c>
      <c r="J276" t="str">
        <f t="shared" si="36"/>
        <v>INF0033(NY7K!)</v>
      </c>
      <c r="K276" t="s">
        <v>3593</v>
      </c>
      <c r="L276" t="s">
        <v>3593</v>
      </c>
      <c r="M276" t="s">
        <v>3595</v>
      </c>
      <c r="N276" t="s">
        <v>3591</v>
      </c>
      <c r="O276" t="s">
        <v>3593</v>
      </c>
      <c r="P276" t="s">
        <v>9282</v>
      </c>
      <c r="Q276" t="s">
        <v>1131</v>
      </c>
      <c r="R276" t="str">
        <f>IF(N276="ne","N",IF(P276="e","M","D"))&amp;IF(Q276="ai","u","o")&amp;IF(AND(M276="u",O276="a"),1,IF(AND(M276="u&lt;",O276="a"),2,4))&amp;"_2"&amp;IF(AND(K276="a",L276="o"),"b",IF(AND(K276="o",L276="o"),"e","d"))</f>
        <v>Do1_2d</v>
      </c>
    </row>
    <row r="277" spans="1:19">
      <c r="A277" t="s">
        <v>805</v>
      </c>
      <c r="B277" t="s">
        <v>432</v>
      </c>
      <c r="C277" t="s">
        <v>216</v>
      </c>
      <c r="D277">
        <v>62</v>
      </c>
      <c r="E277" s="10">
        <v>1940</v>
      </c>
      <c r="F277">
        <f t="shared" si="35"/>
        <v>1878</v>
      </c>
      <c r="G277" t="str">
        <f t="shared" si="33"/>
        <v>1870 EA</v>
      </c>
      <c r="H277" t="s">
        <v>9310</v>
      </c>
      <c r="I277">
        <v>35</v>
      </c>
      <c r="J277" t="str">
        <f t="shared" si="36"/>
        <v>INF0035(NY7M!)</v>
      </c>
      <c r="K277" t="s">
        <v>3593</v>
      </c>
      <c r="L277" t="s">
        <v>3601</v>
      </c>
      <c r="M277" t="s">
        <v>3595</v>
      </c>
      <c r="N277" t="s">
        <v>3597</v>
      </c>
      <c r="O277" t="s">
        <v>3593</v>
      </c>
      <c r="P277" t="s">
        <v>9282</v>
      </c>
      <c r="Q277" t="s">
        <v>3593</v>
      </c>
      <c r="R277" t="str">
        <f>IF(N277="ne","N",IF(P277="e","M","D"))&amp;IF(Q277="ai","u","o")&amp;IF(AND(M277="u",O277="a"),1,IF(AND(M277="u&lt;",O277="a"),2,4))&amp;"_2"&amp;IF(AND(K277="a",L277="o"),"b",IF(AND(K277="o",L277="o"),"e","d"))</f>
        <v>Do1_2d</v>
      </c>
    </row>
    <row r="278" spans="1:19">
      <c r="A278" t="s">
        <v>807</v>
      </c>
      <c r="B278" t="s">
        <v>946</v>
      </c>
      <c r="C278" t="s">
        <v>216</v>
      </c>
      <c r="D278">
        <v>54</v>
      </c>
      <c r="E278" s="10">
        <v>1940</v>
      </c>
      <c r="F278">
        <f t="shared" si="35"/>
        <v>1886</v>
      </c>
      <c r="G278" t="str">
        <f t="shared" si="33"/>
        <v>1870 EA</v>
      </c>
      <c r="J278" t="str">
        <f t="shared" si="36"/>
        <v/>
      </c>
    </row>
    <row r="279" spans="1:19">
      <c r="A279" t="s">
        <v>808</v>
      </c>
      <c r="B279" t="s">
        <v>947</v>
      </c>
      <c r="C279" t="s">
        <v>200</v>
      </c>
      <c r="D279">
        <v>65</v>
      </c>
      <c r="E279">
        <v>1941</v>
      </c>
      <c r="F279">
        <f t="shared" si="35"/>
        <v>1876</v>
      </c>
      <c r="G279" t="str">
        <f t="shared" si="33"/>
        <v>1870 EA</v>
      </c>
      <c r="H279" t="s">
        <v>9311</v>
      </c>
      <c r="I279">
        <v>225</v>
      </c>
      <c r="J279" t="str">
        <f t="shared" si="36"/>
        <v>INF0225(NJ19B!)</v>
      </c>
      <c r="K279" t="s">
        <v>3593</v>
      </c>
      <c r="L279" t="s">
        <v>3601</v>
      </c>
      <c r="M279" t="s">
        <v>3595</v>
      </c>
      <c r="N279" t="s">
        <v>3591</v>
      </c>
      <c r="O279" t="s">
        <v>3593</v>
      </c>
      <c r="P279" t="s">
        <v>9282</v>
      </c>
      <c r="Q279" t="s">
        <v>1131</v>
      </c>
      <c r="R279" t="str">
        <f>IF(N279="ne","N",IF(P279="e","M","D"))&amp;IF(Q279="ai","u","o")&amp;IF(AND(M279="u",O279="a"),1,IF(AND(M279="u&lt;",O279="a"),2,4))&amp;"_2"&amp;IF(AND(K279="a",L279="o"),"b",IF(AND(K279="o",L279="o"),"e","d"))</f>
        <v>Do1_2d</v>
      </c>
    </row>
    <row r="280" spans="1:19">
      <c r="A280" t="s">
        <v>809</v>
      </c>
      <c r="B280" t="s">
        <v>948</v>
      </c>
      <c r="C280" t="s">
        <v>200</v>
      </c>
      <c r="D280">
        <v>57</v>
      </c>
      <c r="E280" s="10">
        <v>1941</v>
      </c>
      <c r="F280">
        <f t="shared" si="35"/>
        <v>1884</v>
      </c>
      <c r="G280" t="str">
        <f t="shared" si="33"/>
        <v>1870 EA</v>
      </c>
      <c r="H280" t="s">
        <v>9291</v>
      </c>
      <c r="I280">
        <v>222</v>
      </c>
      <c r="J280" t="str">
        <f t="shared" si="36"/>
        <v>INF0222(NJ18C!)</v>
      </c>
    </row>
    <row r="281" spans="1:19">
      <c r="A281" t="s">
        <v>810</v>
      </c>
      <c r="B281" t="s">
        <v>949</v>
      </c>
      <c r="C281" t="s">
        <v>200</v>
      </c>
      <c r="D281">
        <v>54</v>
      </c>
      <c r="E281" s="10">
        <v>1941</v>
      </c>
      <c r="F281">
        <f t="shared" si="35"/>
        <v>1887</v>
      </c>
      <c r="G281" t="str">
        <f t="shared" si="33"/>
        <v>1870 EA</v>
      </c>
      <c r="H281" t="s">
        <v>9312</v>
      </c>
      <c r="I281">
        <v>223</v>
      </c>
      <c r="J281" t="str">
        <f t="shared" si="36"/>
        <v>INF0223(NJ18D!)</v>
      </c>
    </row>
    <row r="282" spans="1:19">
      <c r="A282" t="s">
        <v>811</v>
      </c>
      <c r="B282" t="s">
        <v>950</v>
      </c>
      <c r="C282" t="s">
        <v>200</v>
      </c>
      <c r="D282">
        <v>59</v>
      </c>
      <c r="E282" s="10">
        <v>1939</v>
      </c>
      <c r="F282">
        <f t="shared" si="35"/>
        <v>1880</v>
      </c>
      <c r="G282" t="str">
        <f t="shared" si="33"/>
        <v>1870 EA</v>
      </c>
      <c r="H282" t="s">
        <v>9313</v>
      </c>
      <c r="I282">
        <v>204</v>
      </c>
      <c r="J282" t="str">
        <f t="shared" si="36"/>
        <v>INF0204(NJ10D!)</v>
      </c>
    </row>
    <row r="283" spans="1:19">
      <c r="A283" t="s">
        <v>812</v>
      </c>
      <c r="B283" t="s">
        <v>309</v>
      </c>
      <c r="C283" t="s">
        <v>200</v>
      </c>
      <c r="D283">
        <v>49</v>
      </c>
      <c r="E283" s="10">
        <v>1939</v>
      </c>
      <c r="F283">
        <f t="shared" si="35"/>
        <v>1890</v>
      </c>
      <c r="G283" t="str">
        <f t="shared" si="33"/>
        <v>1870 EA</v>
      </c>
      <c r="H283" t="s">
        <v>9314</v>
      </c>
      <c r="I283">
        <v>196</v>
      </c>
      <c r="J283" t="str">
        <f t="shared" si="36"/>
        <v>INF0196(NJ7B!)</v>
      </c>
    </row>
    <row r="284" spans="1:19">
      <c r="A284" t="s">
        <v>813</v>
      </c>
      <c r="B284" t="s">
        <v>339</v>
      </c>
      <c r="C284" t="s">
        <v>249</v>
      </c>
      <c r="D284">
        <v>62</v>
      </c>
      <c r="E284" s="10">
        <v>1939</v>
      </c>
      <c r="F284">
        <f t="shared" si="35"/>
        <v>1877</v>
      </c>
      <c r="G284" t="str">
        <f t="shared" si="33"/>
        <v>1870 EA</v>
      </c>
      <c r="H284" t="s">
        <v>9315</v>
      </c>
      <c r="I284">
        <v>235</v>
      </c>
      <c r="J284" t="str">
        <f t="shared" si="36"/>
        <v>INF0235(PA1F!)</v>
      </c>
    </row>
    <row r="285" spans="1:19">
      <c r="A285" t="s">
        <v>815</v>
      </c>
      <c r="B285" t="s">
        <v>339</v>
      </c>
      <c r="C285" t="s">
        <v>249</v>
      </c>
      <c r="D285">
        <v>59</v>
      </c>
      <c r="E285" s="10">
        <v>1939</v>
      </c>
      <c r="F285">
        <f t="shared" si="35"/>
        <v>1880</v>
      </c>
      <c r="G285" t="str">
        <f t="shared" ref="G285:G345" si="37">IF(F285&gt;1900,"1900 EA",IF(F285&gt;1874,"1870 EA","1850 EA"))</f>
        <v>1870 EA</v>
      </c>
      <c r="H285" t="s">
        <v>9317</v>
      </c>
      <c r="I285">
        <v>237</v>
      </c>
      <c r="J285" t="str">
        <f t="shared" si="36"/>
        <v>INF0237(PA1H!)</v>
      </c>
      <c r="K285" t="s">
        <v>3593</v>
      </c>
      <c r="L285" t="s">
        <v>3593</v>
      </c>
      <c r="M285" t="s">
        <v>3595</v>
      </c>
      <c r="N285" t="s">
        <v>3599</v>
      </c>
      <c r="O285" t="s">
        <v>3593</v>
      </c>
      <c r="P285" t="s">
        <v>9282</v>
      </c>
      <c r="Q285" t="s">
        <v>1131</v>
      </c>
      <c r="R285" t="str">
        <f>IF(N285="ne","N",IF(P285="e","M","D"))&amp;IF(Q285="ai","u","o")&amp;IF(AND(M285="u",O285="a"),1,IF(AND(M285="u&lt;",O285="a"),2,4))&amp;"_2"&amp;IF(AND(K285="a",L285="o"),"b",IF(AND(K285="o",L285="o"),"e","d"))</f>
        <v>Do1_2d</v>
      </c>
    </row>
    <row r="286" spans="1:19">
      <c r="A286" t="s">
        <v>816</v>
      </c>
      <c r="B286" t="s">
        <v>951</v>
      </c>
      <c r="C286" t="s">
        <v>249</v>
      </c>
      <c r="D286">
        <v>39</v>
      </c>
      <c r="E286" s="10">
        <v>1939</v>
      </c>
      <c r="F286">
        <f t="shared" ref="F286:F317" si="38">E286-D286</f>
        <v>1900</v>
      </c>
      <c r="G286" t="str">
        <f t="shared" si="37"/>
        <v>1870 EA</v>
      </c>
      <c r="H286" t="s">
        <v>9318</v>
      </c>
      <c r="I286">
        <v>257</v>
      </c>
      <c r="J286" t="str">
        <f t="shared" si="36"/>
        <v>INF0257(PA7D!)</v>
      </c>
    </row>
    <row r="287" spans="1:19">
      <c r="A287" t="s">
        <v>817</v>
      </c>
      <c r="B287" t="s">
        <v>535</v>
      </c>
      <c r="C287" t="s">
        <v>249</v>
      </c>
      <c r="D287">
        <v>62</v>
      </c>
      <c r="E287" s="10">
        <v>1939</v>
      </c>
      <c r="F287">
        <f t="shared" si="38"/>
        <v>1877</v>
      </c>
      <c r="G287" t="str">
        <f t="shared" si="37"/>
        <v>1870 EA</v>
      </c>
      <c r="H287" t="s">
        <v>9319</v>
      </c>
      <c r="I287">
        <v>261</v>
      </c>
      <c r="J287" t="str">
        <f t="shared" si="36"/>
        <v>INF0261(PA8D!)</v>
      </c>
    </row>
    <row r="288" spans="1:19">
      <c r="A288" t="s">
        <v>820</v>
      </c>
      <c r="B288" t="s">
        <v>555</v>
      </c>
      <c r="C288" t="s">
        <v>249</v>
      </c>
      <c r="D288">
        <v>60</v>
      </c>
      <c r="E288" s="10">
        <v>1939</v>
      </c>
      <c r="F288">
        <f t="shared" si="38"/>
        <v>1879</v>
      </c>
      <c r="G288" t="str">
        <f t="shared" si="37"/>
        <v>1870 EA</v>
      </c>
      <c r="H288" t="s">
        <v>9322</v>
      </c>
      <c r="I288">
        <v>284</v>
      </c>
      <c r="J288" t="str">
        <f t="shared" si="36"/>
        <v>INF0284(PA18B!)</v>
      </c>
    </row>
    <row r="289" spans="1:18">
      <c r="A289" t="s">
        <v>821</v>
      </c>
      <c r="B289" t="s">
        <v>953</v>
      </c>
      <c r="C289" t="s">
        <v>249</v>
      </c>
      <c r="D289">
        <v>62</v>
      </c>
      <c r="E289" s="10">
        <v>1939</v>
      </c>
      <c r="F289">
        <f t="shared" si="38"/>
        <v>1877</v>
      </c>
      <c r="G289" t="str">
        <f t="shared" si="37"/>
        <v>1870 EA</v>
      </c>
      <c r="H289" t="s">
        <v>9323</v>
      </c>
      <c r="I289">
        <v>277</v>
      </c>
      <c r="J289" t="str">
        <f t="shared" si="36"/>
        <v>INF0277(PA15C!)</v>
      </c>
    </row>
    <row r="290" spans="1:18">
      <c r="A290" t="s">
        <v>822</v>
      </c>
      <c r="B290" t="s">
        <v>9281</v>
      </c>
      <c r="C290" t="s">
        <v>249</v>
      </c>
      <c r="D290">
        <v>50</v>
      </c>
      <c r="E290" s="10">
        <v>1939</v>
      </c>
      <c r="F290">
        <f t="shared" si="38"/>
        <v>1889</v>
      </c>
      <c r="G290" t="str">
        <f t="shared" si="37"/>
        <v>1870 EA</v>
      </c>
      <c r="H290" t="s">
        <v>9324</v>
      </c>
      <c r="I290">
        <v>304</v>
      </c>
      <c r="J290" t="str">
        <f t="shared" si="36"/>
        <v>INF0304(PA28B!)</v>
      </c>
      <c r="K290" t="s">
        <v>3593</v>
      </c>
      <c r="L290" t="s">
        <v>3593</v>
      </c>
      <c r="M290" t="s">
        <v>3595</v>
      </c>
      <c r="N290" t="s">
        <v>3591</v>
      </c>
      <c r="O290" t="s">
        <v>3593</v>
      </c>
      <c r="P290" t="s">
        <v>9282</v>
      </c>
      <c r="Q290" t="s">
        <v>1131</v>
      </c>
      <c r="R290" t="str">
        <f>IF(N290="ne","N",IF(P290="e","M","D"))&amp;IF(Q290="ai","u","o")&amp;IF(AND(M290="u",O290="a"),1,IF(AND(M290="u&lt;",O290="a"),2,4))&amp;"_2"&amp;IF(AND(K290="a",L290="o"),"b",IF(AND(K290="o",L290="o"),"e","d"))</f>
        <v>Do1_2d</v>
      </c>
    </row>
    <row r="291" spans="1:18">
      <c r="A291" t="s">
        <v>823</v>
      </c>
      <c r="B291" t="s">
        <v>955</v>
      </c>
      <c r="C291" t="s">
        <v>249</v>
      </c>
      <c r="D291">
        <v>37</v>
      </c>
      <c r="E291">
        <v>1940</v>
      </c>
      <c r="F291">
        <f t="shared" si="38"/>
        <v>1903</v>
      </c>
      <c r="G291" t="str">
        <f t="shared" si="37"/>
        <v>1900 EA</v>
      </c>
      <c r="H291" t="s">
        <v>9325</v>
      </c>
      <c r="I291">
        <v>316</v>
      </c>
      <c r="J291" t="str">
        <f t="shared" si="36"/>
        <v>INF0316(PA34B!)</v>
      </c>
      <c r="K291" t="s">
        <v>3594</v>
      </c>
      <c r="L291" t="s">
        <v>3594</v>
      </c>
      <c r="M291" t="s">
        <v>3595</v>
      </c>
      <c r="N291" t="s">
        <v>3597</v>
      </c>
      <c r="O291" t="s">
        <v>3594</v>
      </c>
      <c r="P291" t="s">
        <v>9282</v>
      </c>
      <c r="Q291" t="s">
        <v>1131</v>
      </c>
      <c r="R291" t="str">
        <f>IF(N291="ne","N",IF(P291="e","M","D"))&amp;IF(Q291="ai","u","o")&amp;IF(AND(M291="u",O291="a"),1,IF(AND(M291="u&lt;",O291="a"),2,4))&amp;"_2"&amp;IF(AND(K291="a",L291="o"),"b",IF(AND(K291="o",L291="o"),"e","d"))</f>
        <v>Do4_2e</v>
      </c>
    </row>
    <row r="292" spans="1:18">
      <c r="A292" t="s">
        <v>824</v>
      </c>
      <c r="B292" t="s">
        <v>956</v>
      </c>
      <c r="C292" t="s">
        <v>249</v>
      </c>
      <c r="D292">
        <v>43</v>
      </c>
      <c r="E292" s="10">
        <v>1940</v>
      </c>
      <c r="F292">
        <f t="shared" si="38"/>
        <v>1897</v>
      </c>
      <c r="G292" t="str">
        <f t="shared" si="37"/>
        <v>1870 EA</v>
      </c>
      <c r="H292" t="s">
        <v>9326</v>
      </c>
      <c r="I292">
        <v>341</v>
      </c>
      <c r="J292" t="str">
        <f t="shared" si="36"/>
        <v>INF0341(PA45B!)</v>
      </c>
    </row>
    <row r="293" spans="1:18">
      <c r="A293" t="s">
        <v>825</v>
      </c>
      <c r="B293" t="s">
        <v>957</v>
      </c>
      <c r="C293" t="s">
        <v>249</v>
      </c>
      <c r="D293">
        <v>41</v>
      </c>
      <c r="E293" s="10">
        <v>1940</v>
      </c>
      <c r="F293">
        <f t="shared" si="38"/>
        <v>1899</v>
      </c>
      <c r="G293" t="str">
        <f t="shared" si="37"/>
        <v>1870 EA</v>
      </c>
      <c r="H293" t="s">
        <v>9327</v>
      </c>
      <c r="I293">
        <v>371</v>
      </c>
      <c r="J293" t="str">
        <f t="shared" si="36"/>
        <v>INF0371(PA59B!)</v>
      </c>
      <c r="K293" t="s">
        <v>3594</v>
      </c>
      <c r="L293" t="s">
        <v>3594</v>
      </c>
      <c r="M293" t="s">
        <v>3595</v>
      </c>
      <c r="N293" t="s">
        <v>3591</v>
      </c>
      <c r="O293" t="s">
        <v>3594</v>
      </c>
      <c r="P293" t="s">
        <v>9282</v>
      </c>
      <c r="Q293" t="s">
        <v>1131</v>
      </c>
      <c r="R293" t="str">
        <f>IF(N293="ne","N",IF(P293="e","M","D"))&amp;IF(Q293="ai","u","o")&amp;IF(AND(M293="u",O293="a"),1,IF(AND(M293="u&lt;",O293="a"),2,4))&amp;"_2"&amp;IF(AND(K293="a",L293="o"),"b",IF(AND(K293="o",L293="o"),"e","d"))</f>
        <v>Do4_2e</v>
      </c>
    </row>
    <row r="294" spans="1:18">
      <c r="A294" t="s">
        <v>826</v>
      </c>
      <c r="B294" t="s">
        <v>958</v>
      </c>
      <c r="C294" t="s">
        <v>225</v>
      </c>
      <c r="D294">
        <v>53</v>
      </c>
      <c r="E294" s="10">
        <v>1940</v>
      </c>
      <c r="F294">
        <f t="shared" si="38"/>
        <v>1887</v>
      </c>
      <c r="G294" t="str">
        <f t="shared" si="37"/>
        <v>1870 EA</v>
      </c>
      <c r="J294" t="str">
        <f t="shared" ref="J294:J325" si="39">IF(I294="","","INF"&amp;IF(I294&gt;999,"",IF(I294&gt;99,"0","00"))&amp;I294&amp;"("&amp;C294&amp;UPPER(H294)&amp;"!)")</f>
        <v/>
      </c>
    </row>
    <row r="295" spans="1:18">
      <c r="A295" t="s">
        <v>827</v>
      </c>
      <c r="B295" t="s">
        <v>959</v>
      </c>
      <c r="C295" t="s">
        <v>249</v>
      </c>
      <c r="D295">
        <v>48</v>
      </c>
      <c r="E295" s="10">
        <v>1940</v>
      </c>
      <c r="F295">
        <f t="shared" si="38"/>
        <v>1892</v>
      </c>
      <c r="G295" t="str">
        <f t="shared" si="37"/>
        <v>1870 EA</v>
      </c>
      <c r="H295" t="s">
        <v>9328</v>
      </c>
      <c r="I295">
        <v>357</v>
      </c>
      <c r="J295" t="str">
        <f t="shared" si="39"/>
        <v>INF0357(PA52B!)</v>
      </c>
    </row>
    <row r="296" spans="1:18">
      <c r="A296" t="s">
        <v>828</v>
      </c>
      <c r="B296" t="s">
        <v>960</v>
      </c>
      <c r="C296" t="s">
        <v>249</v>
      </c>
      <c r="D296">
        <v>47</v>
      </c>
      <c r="E296" s="10">
        <v>1940</v>
      </c>
      <c r="F296">
        <f t="shared" si="38"/>
        <v>1893</v>
      </c>
      <c r="G296" t="str">
        <f t="shared" si="37"/>
        <v>1870 EA</v>
      </c>
      <c r="H296" t="s">
        <v>9329</v>
      </c>
      <c r="I296">
        <v>353</v>
      </c>
      <c r="J296" t="str">
        <f t="shared" si="39"/>
        <v>INF0353(PA50C!)</v>
      </c>
      <c r="K296" t="s">
        <v>3594</v>
      </c>
      <c r="L296" t="s">
        <v>3594</v>
      </c>
      <c r="M296" t="s">
        <v>3596</v>
      </c>
      <c r="N296" t="s">
        <v>3597</v>
      </c>
      <c r="O296" t="s">
        <v>3593</v>
      </c>
      <c r="P296" t="s">
        <v>9282</v>
      </c>
      <c r="Q296" t="s">
        <v>1131</v>
      </c>
      <c r="R296" t="str">
        <f>IF(N296="ne","N",IF(P296="e","M","D"))&amp;IF(Q296="ai","u","o")&amp;IF(AND(M296="u",O296="a"),1,IF(AND(M296="u&lt;",O296="a"),2,4))&amp;"_2"&amp;IF(AND(K296="a",L296="o"),"b",IF(AND(K296="o",L296="o"),"e","d"))</f>
        <v>Do2_2e</v>
      </c>
    </row>
    <row r="297" spans="1:18">
      <c r="A297" t="s">
        <v>829</v>
      </c>
      <c r="B297" t="s">
        <v>961</v>
      </c>
      <c r="C297" t="s">
        <v>249</v>
      </c>
      <c r="D297">
        <v>44</v>
      </c>
      <c r="E297" s="10">
        <v>1940</v>
      </c>
      <c r="F297">
        <f t="shared" si="38"/>
        <v>1896</v>
      </c>
      <c r="G297" t="str">
        <f t="shared" si="37"/>
        <v>1870 EA</v>
      </c>
      <c r="J297" t="str">
        <f t="shared" si="39"/>
        <v/>
      </c>
    </row>
    <row r="298" spans="1:18">
      <c r="A298" t="s">
        <v>830</v>
      </c>
      <c r="B298" t="s">
        <v>962</v>
      </c>
      <c r="C298" t="s">
        <v>324</v>
      </c>
      <c r="D298">
        <v>43</v>
      </c>
      <c r="E298" s="10">
        <v>1940</v>
      </c>
      <c r="F298">
        <f t="shared" si="38"/>
        <v>1897</v>
      </c>
      <c r="G298" t="str">
        <f t="shared" si="37"/>
        <v>1870 EA</v>
      </c>
      <c r="H298" t="s">
        <v>9330</v>
      </c>
      <c r="I298">
        <v>496</v>
      </c>
      <c r="J298" t="str">
        <f t="shared" si="39"/>
        <v>INF0496(WV53C!)</v>
      </c>
    </row>
    <row r="299" spans="1:18">
      <c r="A299" t="s">
        <v>832</v>
      </c>
      <c r="B299" t="s">
        <v>907</v>
      </c>
      <c r="C299" t="s">
        <v>324</v>
      </c>
      <c r="D299">
        <v>59</v>
      </c>
      <c r="E299" s="10">
        <v>1940</v>
      </c>
      <c r="F299">
        <f t="shared" si="38"/>
        <v>1881</v>
      </c>
      <c r="G299" t="str">
        <f t="shared" si="37"/>
        <v>1870 EA</v>
      </c>
      <c r="H299" t="s">
        <v>9333</v>
      </c>
      <c r="I299">
        <v>406</v>
      </c>
      <c r="J299" t="str">
        <f t="shared" si="39"/>
        <v>INF0406(WV11B!)</v>
      </c>
    </row>
    <row r="300" spans="1:18">
      <c r="A300" t="s">
        <v>833</v>
      </c>
      <c r="B300" t="s">
        <v>964</v>
      </c>
      <c r="C300" t="s">
        <v>324</v>
      </c>
      <c r="D300">
        <v>58</v>
      </c>
      <c r="E300" s="10">
        <v>1940</v>
      </c>
      <c r="F300">
        <f t="shared" si="38"/>
        <v>1882</v>
      </c>
      <c r="G300" t="str">
        <f t="shared" si="37"/>
        <v>1870 EA</v>
      </c>
      <c r="H300" t="s">
        <v>9334</v>
      </c>
      <c r="I300">
        <v>414</v>
      </c>
      <c r="J300" t="str">
        <f t="shared" si="39"/>
        <v>INF0414(WV15B!)</v>
      </c>
    </row>
    <row r="301" spans="1:18">
      <c r="A301" t="s">
        <v>834</v>
      </c>
      <c r="B301" t="s">
        <v>261</v>
      </c>
      <c r="C301" t="s">
        <v>324</v>
      </c>
      <c r="D301">
        <v>45</v>
      </c>
      <c r="E301" s="10">
        <v>1940</v>
      </c>
      <c r="F301">
        <f t="shared" si="38"/>
        <v>1895</v>
      </c>
      <c r="G301" t="str">
        <f t="shared" si="37"/>
        <v>1870 EA</v>
      </c>
      <c r="H301" t="s">
        <v>9335</v>
      </c>
      <c r="I301">
        <v>464</v>
      </c>
      <c r="J301" t="str">
        <f t="shared" si="39"/>
        <v>INF0464(WV39C!)</v>
      </c>
      <c r="K301" t="s">
        <v>3593</v>
      </c>
      <c r="L301" t="s">
        <v>3593</v>
      </c>
      <c r="M301" t="s">
        <v>3595</v>
      </c>
      <c r="N301" t="s">
        <v>3591</v>
      </c>
      <c r="O301" t="s">
        <v>1131</v>
      </c>
      <c r="P301" t="s">
        <v>9282</v>
      </c>
      <c r="Q301" t="s">
        <v>1131</v>
      </c>
      <c r="R301" t="str">
        <f>IF(N301="ne","N",IF(P301="e","M","D"))&amp;IF(Q301="ai","u","o")&amp;IF(AND(M301="u",O301="a"),1,IF(AND(M301="u&lt;",O301="a"),2,4))&amp;"_2"&amp;IF(AND(K301="a",L301="o"),"b",IF(AND(K301="o",L301="o"),"e","d"))</f>
        <v>Do4_2d</v>
      </c>
    </row>
    <row r="302" spans="1:18">
      <c r="A302" t="s">
        <v>837</v>
      </c>
      <c r="B302" t="s">
        <v>52</v>
      </c>
      <c r="C302" t="s">
        <v>967</v>
      </c>
      <c r="D302">
        <v>62</v>
      </c>
      <c r="E302">
        <v>1937</v>
      </c>
      <c r="F302">
        <f t="shared" si="38"/>
        <v>1875</v>
      </c>
      <c r="G302" t="str">
        <f t="shared" si="37"/>
        <v>1870 EA</v>
      </c>
      <c r="H302" t="s">
        <v>9337</v>
      </c>
      <c r="I302">
        <v>501</v>
      </c>
      <c r="J302" t="str">
        <f t="shared" si="39"/>
        <v>INF0501(DEL1C!)</v>
      </c>
    </row>
    <row r="303" spans="1:18">
      <c r="A303" t="s">
        <v>839</v>
      </c>
      <c r="B303" t="s">
        <v>969</v>
      </c>
      <c r="C303" t="s">
        <v>131</v>
      </c>
      <c r="D303">
        <v>55</v>
      </c>
      <c r="E303" s="10">
        <v>1937</v>
      </c>
      <c r="F303">
        <f t="shared" si="38"/>
        <v>1882</v>
      </c>
      <c r="G303" t="str">
        <f t="shared" si="37"/>
        <v>1870 EA</v>
      </c>
      <c r="H303" t="s">
        <v>9338</v>
      </c>
      <c r="I303">
        <v>528</v>
      </c>
      <c r="J303" t="str">
        <f t="shared" si="39"/>
        <v>INF0528(MD7C!)</v>
      </c>
    </row>
    <row r="304" spans="1:18">
      <c r="A304" t="s">
        <v>842</v>
      </c>
      <c r="B304" t="s">
        <v>132</v>
      </c>
      <c r="C304" t="s">
        <v>131</v>
      </c>
      <c r="D304">
        <v>45</v>
      </c>
      <c r="E304" s="10">
        <v>1937</v>
      </c>
      <c r="F304">
        <f t="shared" si="38"/>
        <v>1892</v>
      </c>
      <c r="G304" t="str">
        <f t="shared" si="37"/>
        <v>1870 EA</v>
      </c>
      <c r="H304" t="s">
        <v>9290</v>
      </c>
      <c r="I304">
        <v>540</v>
      </c>
      <c r="J304" t="str">
        <f t="shared" si="39"/>
        <v>INF0540(MD13B!)</v>
      </c>
      <c r="K304" t="s">
        <v>3593</v>
      </c>
      <c r="L304" t="s">
        <v>3594</v>
      </c>
      <c r="M304" t="s">
        <v>3596</v>
      </c>
      <c r="N304" t="s">
        <v>3591</v>
      </c>
      <c r="O304" t="s">
        <v>1131</v>
      </c>
      <c r="P304" t="s">
        <v>9282</v>
      </c>
      <c r="Q304" t="s">
        <v>1131</v>
      </c>
      <c r="R304" t="str">
        <f t="shared" ref="R304:R309" si="40">IF(N304="ne","N",IF(P304="e","M","D"))&amp;IF(Q304="ai","u","o")&amp;IF(AND(M304="u",O304="a"),1,IF(AND(M304="u&lt;",O304="a"),2,4))&amp;"_2"&amp;IF(AND(K304="a",L304="o"),"b",IF(AND(K304="o",L304="o"),"e","d"))</f>
        <v>Do4_2b</v>
      </c>
    </row>
    <row r="305" spans="1:18">
      <c r="A305" t="s">
        <v>843</v>
      </c>
      <c r="B305" t="s">
        <v>970</v>
      </c>
      <c r="C305" t="s">
        <v>131</v>
      </c>
      <c r="D305">
        <v>33</v>
      </c>
      <c r="E305" s="10">
        <v>1937</v>
      </c>
      <c r="F305">
        <f t="shared" si="38"/>
        <v>1904</v>
      </c>
      <c r="G305" t="str">
        <f t="shared" si="37"/>
        <v>1900 EA</v>
      </c>
      <c r="H305" t="s">
        <v>9341</v>
      </c>
      <c r="I305">
        <v>558</v>
      </c>
      <c r="J305" t="str">
        <f t="shared" si="39"/>
        <v>INF0558(MD20C!)</v>
      </c>
      <c r="K305" t="s">
        <v>3593</v>
      </c>
      <c r="L305" t="s">
        <v>3601</v>
      </c>
      <c r="M305" t="s">
        <v>3596</v>
      </c>
      <c r="N305" t="s">
        <v>3591</v>
      </c>
      <c r="O305" t="s">
        <v>3603</v>
      </c>
      <c r="P305" t="s">
        <v>9282</v>
      </c>
      <c r="Q305" t="s">
        <v>1131</v>
      </c>
      <c r="R305" t="str">
        <f t="shared" si="40"/>
        <v>Do4_2d</v>
      </c>
    </row>
    <row r="306" spans="1:18">
      <c r="A306" t="s">
        <v>845</v>
      </c>
      <c r="B306" t="s">
        <v>972</v>
      </c>
      <c r="C306" t="s">
        <v>48</v>
      </c>
      <c r="D306">
        <v>50</v>
      </c>
      <c r="E306">
        <v>1936</v>
      </c>
      <c r="F306">
        <f t="shared" si="38"/>
        <v>1886</v>
      </c>
      <c r="G306" t="str">
        <f t="shared" si="37"/>
        <v>1870 EA</v>
      </c>
      <c r="H306" t="s">
        <v>9332</v>
      </c>
      <c r="I306">
        <v>576</v>
      </c>
      <c r="J306" t="str">
        <f t="shared" si="39"/>
        <v>INF0576(DC1B!)</v>
      </c>
      <c r="K306" t="s">
        <v>3593</v>
      </c>
      <c r="L306" t="s">
        <v>3601</v>
      </c>
      <c r="M306" t="s">
        <v>3596</v>
      </c>
      <c r="N306" t="s">
        <v>3591</v>
      </c>
      <c r="O306" t="s">
        <v>3600</v>
      </c>
      <c r="P306" t="s">
        <v>9282</v>
      </c>
      <c r="Q306" t="s">
        <v>1131</v>
      </c>
      <c r="R306" t="str">
        <f t="shared" si="40"/>
        <v>Do4_2d</v>
      </c>
    </row>
    <row r="307" spans="1:18">
      <c r="A307" t="s">
        <v>846</v>
      </c>
      <c r="B307" t="s">
        <v>973</v>
      </c>
      <c r="C307" t="s">
        <v>305</v>
      </c>
      <c r="D307">
        <v>45</v>
      </c>
      <c r="E307" s="10">
        <v>1935</v>
      </c>
      <c r="F307">
        <f t="shared" si="38"/>
        <v>1890</v>
      </c>
      <c r="G307" t="str">
        <f t="shared" si="37"/>
        <v>1870 EA</v>
      </c>
      <c r="J307" t="str">
        <f t="shared" si="39"/>
        <v/>
      </c>
      <c r="K307" t="s">
        <v>3593</v>
      </c>
      <c r="L307" t="s">
        <v>3593</v>
      </c>
      <c r="M307" t="s">
        <v>3596</v>
      </c>
      <c r="N307" t="s">
        <v>3591</v>
      </c>
      <c r="O307" t="s">
        <v>3600</v>
      </c>
      <c r="P307" t="s">
        <v>9282</v>
      </c>
      <c r="Q307" t="s">
        <v>3593</v>
      </c>
      <c r="R307" t="str">
        <f t="shared" si="40"/>
        <v>Do4_2d</v>
      </c>
    </row>
    <row r="308" spans="1:18">
      <c r="A308" t="s">
        <v>848</v>
      </c>
      <c r="B308" t="s">
        <v>975</v>
      </c>
      <c r="C308" t="s">
        <v>305</v>
      </c>
      <c r="D308">
        <v>55</v>
      </c>
      <c r="E308" s="10">
        <v>1935</v>
      </c>
      <c r="F308">
        <f t="shared" si="38"/>
        <v>1880</v>
      </c>
      <c r="G308" t="str">
        <f t="shared" si="37"/>
        <v>1870 EA</v>
      </c>
      <c r="H308" t="s">
        <v>9331</v>
      </c>
      <c r="I308">
        <v>684</v>
      </c>
      <c r="J308" t="str">
        <f t="shared" si="39"/>
        <v>INF0684(VA52C!)</v>
      </c>
      <c r="K308" t="s">
        <v>3593</v>
      </c>
      <c r="L308" t="s">
        <v>3601</v>
      </c>
      <c r="M308" t="s">
        <v>3596</v>
      </c>
      <c r="N308" t="s">
        <v>3591</v>
      </c>
      <c r="O308" t="s">
        <v>3600</v>
      </c>
      <c r="P308" t="s">
        <v>9282</v>
      </c>
      <c r="Q308" t="s">
        <v>3593</v>
      </c>
      <c r="R308" t="str">
        <f t="shared" si="40"/>
        <v>Do4_2d</v>
      </c>
    </row>
    <row r="309" spans="1:18">
      <c r="A309" t="s">
        <v>851</v>
      </c>
      <c r="B309" t="s">
        <v>978</v>
      </c>
      <c r="C309" t="s">
        <v>305</v>
      </c>
      <c r="D309">
        <v>46</v>
      </c>
      <c r="E309">
        <v>1936</v>
      </c>
      <c r="F309">
        <f t="shared" si="38"/>
        <v>1890</v>
      </c>
      <c r="G309" t="str">
        <f t="shared" si="37"/>
        <v>1870 EA</v>
      </c>
      <c r="H309" t="s">
        <v>9345</v>
      </c>
      <c r="I309">
        <v>606</v>
      </c>
      <c r="J309" t="str">
        <f t="shared" si="39"/>
        <v>INF0606(VA14C!)</v>
      </c>
      <c r="K309" t="s">
        <v>3593</v>
      </c>
      <c r="L309" t="s">
        <v>3593</v>
      </c>
      <c r="M309" t="s">
        <v>3596</v>
      </c>
      <c r="N309" t="s">
        <v>3591</v>
      </c>
      <c r="O309" t="s">
        <v>3600</v>
      </c>
      <c r="P309" t="s">
        <v>9282</v>
      </c>
      <c r="Q309" t="s">
        <v>1131</v>
      </c>
      <c r="R309" t="str">
        <f t="shared" si="40"/>
        <v>Do4_2d</v>
      </c>
    </row>
    <row r="310" spans="1:18">
      <c r="A310" t="s">
        <v>852</v>
      </c>
      <c r="B310" t="s">
        <v>979</v>
      </c>
      <c r="C310" t="s">
        <v>305</v>
      </c>
      <c r="D310">
        <v>55</v>
      </c>
      <c r="E310">
        <v>1936</v>
      </c>
      <c r="F310">
        <f t="shared" si="38"/>
        <v>1881</v>
      </c>
      <c r="G310" t="str">
        <f t="shared" si="37"/>
        <v>1870 EA</v>
      </c>
      <c r="H310" t="s">
        <v>9346</v>
      </c>
      <c r="I310">
        <v>617</v>
      </c>
      <c r="J310" t="str">
        <f t="shared" si="39"/>
        <v>INF0617(VA19C!)</v>
      </c>
    </row>
    <row r="311" spans="1:18">
      <c r="A311" t="s">
        <v>855</v>
      </c>
      <c r="B311" t="s">
        <v>306</v>
      </c>
      <c r="C311" t="s">
        <v>305</v>
      </c>
      <c r="D311">
        <v>49</v>
      </c>
      <c r="E311" s="10">
        <v>1936</v>
      </c>
      <c r="F311">
        <f t="shared" si="38"/>
        <v>1887</v>
      </c>
      <c r="G311" t="str">
        <f t="shared" si="37"/>
        <v>1870 EA</v>
      </c>
      <c r="J311" t="str">
        <f t="shared" si="39"/>
        <v/>
      </c>
      <c r="K311" t="s">
        <v>3593</v>
      </c>
      <c r="L311" t="s">
        <v>3601</v>
      </c>
      <c r="M311" t="s">
        <v>3595</v>
      </c>
      <c r="N311" t="s">
        <v>3591</v>
      </c>
      <c r="O311" t="s">
        <v>3600</v>
      </c>
      <c r="P311" t="s">
        <v>9282</v>
      </c>
      <c r="Q311" t="s">
        <v>9286</v>
      </c>
      <c r="R311" t="str">
        <f>IF(N311="ne","N",IF(P311="e","M","D"))&amp;IF(Q311="ai","u","o")&amp;IF(AND(M311="u",O311="a"),1,IF(AND(M311="u&lt;",O311="a"),2,4))&amp;"_2"&amp;IF(AND(K311="a",L311="o"),"b",IF(AND(K311="o",L311="o"),"e","d"))</f>
        <v>Du4_2d</v>
      </c>
    </row>
    <row r="312" spans="1:18">
      <c r="A312" t="s">
        <v>857</v>
      </c>
      <c r="B312" t="s">
        <v>193</v>
      </c>
      <c r="C312" t="s">
        <v>305</v>
      </c>
      <c r="D312">
        <v>47</v>
      </c>
      <c r="E312">
        <v>1935</v>
      </c>
      <c r="F312">
        <f t="shared" si="38"/>
        <v>1888</v>
      </c>
      <c r="G312" t="str">
        <f t="shared" si="37"/>
        <v>1870 EA</v>
      </c>
      <c r="H312">
        <v>39</v>
      </c>
      <c r="I312">
        <v>655</v>
      </c>
      <c r="J312" t="str">
        <f t="shared" si="39"/>
        <v>INF0655(VA39!)</v>
      </c>
      <c r="K312" t="s">
        <v>3593</v>
      </c>
      <c r="L312" t="s">
        <v>3601</v>
      </c>
      <c r="M312" t="s">
        <v>3596</v>
      </c>
      <c r="N312" t="s">
        <v>3591</v>
      </c>
      <c r="O312" t="s">
        <v>3600</v>
      </c>
      <c r="P312" t="s">
        <v>9282</v>
      </c>
      <c r="Q312" t="s">
        <v>9286</v>
      </c>
      <c r="R312" t="str">
        <f>IF(N312="ne","N",IF(P312="e","M","D"))&amp;IF(Q312="ai","u","o")&amp;IF(AND(M312="u",O312="a"),1,IF(AND(M312="u&lt;",O312="a"),2,4))&amp;"_2"&amp;IF(AND(K312="a",L312="o"),"b",IF(AND(K312="o",L312="o"),"e","d"))</f>
        <v>Du4_2d</v>
      </c>
    </row>
    <row r="313" spans="1:18">
      <c r="A313" t="s">
        <v>858</v>
      </c>
      <c r="B313" t="s">
        <v>981</v>
      </c>
      <c r="C313" t="s">
        <v>305</v>
      </c>
      <c r="D313">
        <v>55</v>
      </c>
      <c r="E313">
        <v>1935</v>
      </c>
      <c r="F313">
        <f t="shared" si="38"/>
        <v>1880</v>
      </c>
      <c r="G313" t="str">
        <f t="shared" si="37"/>
        <v>1870 EA</v>
      </c>
      <c r="H313" t="s">
        <v>9350</v>
      </c>
      <c r="I313">
        <v>671</v>
      </c>
      <c r="J313" t="str">
        <f t="shared" si="39"/>
        <v>INF0671(VA46B!)</v>
      </c>
      <c r="K313" t="s">
        <v>3593</v>
      </c>
      <c r="L313" t="s">
        <v>3601</v>
      </c>
      <c r="M313" t="s">
        <v>3595</v>
      </c>
      <c r="N313" t="s">
        <v>3591</v>
      </c>
      <c r="O313" t="s">
        <v>3600</v>
      </c>
      <c r="P313" t="s">
        <v>9282</v>
      </c>
      <c r="Q313" t="s">
        <v>9286</v>
      </c>
      <c r="R313" t="str">
        <f>IF(N313="ne","N",IF(P313="e","M","D"))&amp;IF(Q313="ai","u","o")&amp;IF(AND(M313="u",O313="a"),1,IF(AND(M313="u&lt;",O313="a"),2,4))&amp;"_2"&amp;IF(AND(K313="a",L313="o"),"b",IF(AND(K313="o",L313="o"),"e","d"))</f>
        <v>Du4_2d</v>
      </c>
    </row>
    <row r="314" spans="1:18">
      <c r="A314" t="s">
        <v>859</v>
      </c>
      <c r="B314" t="s">
        <v>982</v>
      </c>
      <c r="C314" t="s">
        <v>305</v>
      </c>
      <c r="D314">
        <v>54</v>
      </c>
      <c r="E314">
        <v>1935</v>
      </c>
      <c r="F314">
        <f t="shared" si="38"/>
        <v>1881</v>
      </c>
      <c r="G314" t="str">
        <f t="shared" si="37"/>
        <v>1870 EA</v>
      </c>
      <c r="H314" t="s">
        <v>9327</v>
      </c>
      <c r="I314">
        <v>698</v>
      </c>
      <c r="J314" t="str">
        <f t="shared" si="39"/>
        <v>INF0698(VA59B!)</v>
      </c>
    </row>
    <row r="315" spans="1:18">
      <c r="A315" t="s">
        <v>860</v>
      </c>
      <c r="B315" t="s">
        <v>412</v>
      </c>
      <c r="C315" t="s">
        <v>305</v>
      </c>
      <c r="D315">
        <v>54</v>
      </c>
      <c r="E315">
        <v>1935</v>
      </c>
      <c r="F315">
        <f t="shared" si="38"/>
        <v>1881</v>
      </c>
      <c r="G315" t="str">
        <f t="shared" si="37"/>
        <v>1870 EA</v>
      </c>
      <c r="H315" t="s">
        <v>9351</v>
      </c>
      <c r="I315">
        <v>701</v>
      </c>
      <c r="J315" t="str">
        <f t="shared" si="39"/>
        <v>INF0701(VA61B!)</v>
      </c>
      <c r="K315" t="s">
        <v>3593</v>
      </c>
      <c r="L315" t="s">
        <v>3593</v>
      </c>
      <c r="M315" t="s">
        <v>3596</v>
      </c>
      <c r="N315" t="s">
        <v>3591</v>
      </c>
      <c r="O315" t="s">
        <v>3600</v>
      </c>
      <c r="P315" t="s">
        <v>9282</v>
      </c>
      <c r="Q315" t="s">
        <v>9286</v>
      </c>
      <c r="R315" t="str">
        <f>IF(N315="ne","N",IF(P315="e","M","D"))&amp;IF(Q315="ai","u","o")&amp;IF(AND(M315="u",O315="a"),1,IF(AND(M315="u&lt;",O315="a"),2,4))&amp;"_2"&amp;IF(AND(K315="a",L315="o"),"b",IF(AND(K315="o",L315="o"),"e","d"))</f>
        <v>Du4_2d</v>
      </c>
    </row>
    <row r="316" spans="1:18">
      <c r="A316" t="s">
        <v>861</v>
      </c>
      <c r="B316" t="s">
        <v>307</v>
      </c>
      <c r="C316" t="s">
        <v>305</v>
      </c>
      <c r="D316">
        <v>35</v>
      </c>
      <c r="E316">
        <v>1935</v>
      </c>
      <c r="F316">
        <f t="shared" si="38"/>
        <v>1900</v>
      </c>
      <c r="G316" t="str">
        <f t="shared" si="37"/>
        <v>1870 EA</v>
      </c>
      <c r="H316" t="s">
        <v>9352</v>
      </c>
      <c r="I316">
        <v>711</v>
      </c>
      <c r="J316" t="str">
        <f t="shared" si="39"/>
        <v>INF0711(VA65C!)</v>
      </c>
      <c r="K316" t="s">
        <v>3593</v>
      </c>
      <c r="L316" t="s">
        <v>3601</v>
      </c>
      <c r="M316" t="s">
        <v>3596</v>
      </c>
      <c r="N316" t="s">
        <v>3591</v>
      </c>
      <c r="O316" t="s">
        <v>3600</v>
      </c>
      <c r="P316" t="s">
        <v>9282</v>
      </c>
      <c r="Q316" t="s">
        <v>9286</v>
      </c>
      <c r="R316" t="str">
        <f>IF(N316="ne","N",IF(P316="e","M","D"))&amp;IF(Q316="ai","u","o")&amp;IF(AND(M316="u",O316="a"),1,IF(AND(M316="u&lt;",O316="a"),2,4))&amp;"_2"&amp;IF(AND(K316="a",L316="o"),"b",IF(AND(K316="o",L316="o"),"e","d"))</f>
        <v>Du4_2d</v>
      </c>
    </row>
    <row r="317" spans="1:18">
      <c r="A317" t="s">
        <v>862</v>
      </c>
      <c r="B317" t="s">
        <v>983</v>
      </c>
      <c r="C317" t="s">
        <v>174</v>
      </c>
      <c r="D317">
        <v>57</v>
      </c>
      <c r="E317">
        <v>1936</v>
      </c>
      <c r="F317">
        <f t="shared" si="38"/>
        <v>1879</v>
      </c>
      <c r="G317" t="str">
        <f t="shared" si="37"/>
        <v>1870 EA</v>
      </c>
      <c r="H317">
        <v>6</v>
      </c>
      <c r="I317">
        <v>740</v>
      </c>
      <c r="J317" t="str">
        <f t="shared" si="39"/>
        <v>INF0740(NC6!)</v>
      </c>
      <c r="K317" t="s">
        <v>3593</v>
      </c>
      <c r="L317" t="s">
        <v>3601</v>
      </c>
      <c r="M317" t="s">
        <v>3596</v>
      </c>
      <c r="N317" t="s">
        <v>3591</v>
      </c>
      <c r="O317" t="s">
        <v>3600</v>
      </c>
      <c r="P317" t="s">
        <v>9282</v>
      </c>
      <c r="Q317" t="s">
        <v>9286</v>
      </c>
      <c r="R317" t="str">
        <f>IF(N317="ne","N",IF(P317="e","M","D"))&amp;IF(Q317="ai","u","o")&amp;IF(AND(M317="u",O317="a"),1,IF(AND(M317="u&lt;",O317="a"),2,4))&amp;"_2"&amp;IF(AND(K317="a",L317="o"),"b",IF(AND(K317="o",L317="o"),"e","d"))</f>
        <v>Du4_2d</v>
      </c>
    </row>
    <row r="318" spans="1:18">
      <c r="A318" t="s">
        <v>864</v>
      </c>
      <c r="B318" t="s">
        <v>52</v>
      </c>
      <c r="C318" t="s">
        <v>174</v>
      </c>
      <c r="D318">
        <v>48</v>
      </c>
      <c r="E318">
        <v>1935</v>
      </c>
      <c r="F318">
        <f t="shared" ref="F318:F345" si="41">E318-D318</f>
        <v>1887</v>
      </c>
      <c r="G318" t="str">
        <f t="shared" si="37"/>
        <v>1870 EA</v>
      </c>
      <c r="H318" t="s">
        <v>9353</v>
      </c>
      <c r="I318">
        <v>781</v>
      </c>
      <c r="J318" t="str">
        <f t="shared" si="39"/>
        <v>INF0781(NC23C!)</v>
      </c>
      <c r="K318" t="s">
        <v>3593</v>
      </c>
      <c r="L318" t="s">
        <v>3601</v>
      </c>
      <c r="M318" t="s">
        <v>3596</v>
      </c>
      <c r="N318" t="s">
        <v>3591</v>
      </c>
      <c r="O318" t="s">
        <v>3600</v>
      </c>
      <c r="P318" t="s">
        <v>9282</v>
      </c>
      <c r="Q318" t="s">
        <v>1131</v>
      </c>
      <c r="R318" t="str">
        <f>IF(N318="ne","N",IF(P318="e","M","D"))&amp;IF(Q318="ai","u","o")&amp;IF(AND(M318="u",O318="a"),1,IF(AND(M318="u&lt;",O318="a"),2,4))&amp;"_2"&amp;IF(AND(K318="a",L318="o"),"b",IF(AND(K318="o",L318="o"),"e","d"))</f>
        <v>Do4_2d</v>
      </c>
    </row>
    <row r="319" spans="1:18">
      <c r="A319" t="s">
        <v>865</v>
      </c>
      <c r="B319" t="s">
        <v>52</v>
      </c>
      <c r="C319" t="s">
        <v>174</v>
      </c>
      <c r="D319">
        <v>55</v>
      </c>
      <c r="E319">
        <v>1935</v>
      </c>
      <c r="F319">
        <f t="shared" si="41"/>
        <v>1880</v>
      </c>
      <c r="G319" t="str">
        <f t="shared" si="37"/>
        <v>1870 EA</v>
      </c>
      <c r="H319" t="s">
        <v>9354</v>
      </c>
      <c r="I319">
        <v>782</v>
      </c>
      <c r="J319" t="str">
        <f t="shared" si="39"/>
        <v>INF0782(NC23D!)</v>
      </c>
    </row>
    <row r="320" spans="1:18">
      <c r="A320" t="s">
        <v>866</v>
      </c>
      <c r="B320" t="s">
        <v>179</v>
      </c>
      <c r="C320" t="s">
        <v>174</v>
      </c>
      <c r="D320">
        <v>37</v>
      </c>
      <c r="E320">
        <v>1935</v>
      </c>
      <c r="F320">
        <f t="shared" si="41"/>
        <v>1898</v>
      </c>
      <c r="G320" t="str">
        <f t="shared" si="37"/>
        <v>1870 EA</v>
      </c>
      <c r="H320" t="s">
        <v>9355</v>
      </c>
      <c r="I320">
        <v>791</v>
      </c>
      <c r="J320" t="str">
        <f t="shared" si="39"/>
        <v>INF0791(NC26C!)</v>
      </c>
      <c r="K320" t="s">
        <v>3593</v>
      </c>
      <c r="L320" t="s">
        <v>3593</v>
      </c>
      <c r="M320" t="s">
        <v>3596</v>
      </c>
      <c r="N320" t="s">
        <v>3591</v>
      </c>
      <c r="O320" t="s">
        <v>3600</v>
      </c>
      <c r="P320" t="s">
        <v>9282</v>
      </c>
      <c r="Q320" t="s">
        <v>9286</v>
      </c>
      <c r="R320" t="str">
        <f>IF(N320="ne","N",IF(P320="e","M","D"))&amp;IF(Q320="ai","u","o")&amp;IF(AND(M320="u",O320="a"),1,IF(AND(M320="u&lt;",O320="a"),2,4))&amp;"_2"&amp;IF(AND(K320="a",L320="o"),"b",IF(AND(K320="o",L320="o"),"e","d"))</f>
        <v>Du4_2d</v>
      </c>
    </row>
    <row r="321" spans="1:18">
      <c r="A321" t="s">
        <v>867</v>
      </c>
      <c r="B321" t="s">
        <v>985</v>
      </c>
      <c r="C321" t="s">
        <v>174</v>
      </c>
      <c r="D321">
        <v>59</v>
      </c>
      <c r="E321">
        <v>1936</v>
      </c>
      <c r="F321">
        <f t="shared" si="41"/>
        <v>1877</v>
      </c>
      <c r="G321" t="str">
        <f t="shared" si="37"/>
        <v>1870 EA</v>
      </c>
      <c r="H321" t="s">
        <v>9356</v>
      </c>
      <c r="I321">
        <v>804</v>
      </c>
      <c r="J321" t="str">
        <f t="shared" si="39"/>
        <v>INF0804(NC32B!)</v>
      </c>
    </row>
    <row r="322" spans="1:18">
      <c r="A322" t="s">
        <v>868</v>
      </c>
      <c r="B322" t="s">
        <v>986</v>
      </c>
      <c r="C322" t="s">
        <v>174</v>
      </c>
      <c r="D322">
        <v>45</v>
      </c>
      <c r="E322">
        <v>1937</v>
      </c>
      <c r="F322">
        <f t="shared" si="41"/>
        <v>1892</v>
      </c>
      <c r="G322" t="str">
        <f t="shared" si="37"/>
        <v>1870 EA</v>
      </c>
      <c r="H322" t="s">
        <v>9357</v>
      </c>
      <c r="I322">
        <v>820</v>
      </c>
      <c r="J322" t="str">
        <f t="shared" si="39"/>
        <v>INF0820(NC39B!)</v>
      </c>
    </row>
    <row r="323" spans="1:18">
      <c r="A323" t="s">
        <v>869</v>
      </c>
      <c r="B323" t="s">
        <v>181</v>
      </c>
      <c r="C323" t="s">
        <v>174</v>
      </c>
      <c r="D323">
        <v>54</v>
      </c>
      <c r="E323">
        <v>1937</v>
      </c>
      <c r="F323">
        <f t="shared" si="41"/>
        <v>1883</v>
      </c>
      <c r="G323" t="str">
        <f t="shared" si="37"/>
        <v>1870 EA</v>
      </c>
      <c r="H323">
        <v>41</v>
      </c>
      <c r="I323">
        <v>823</v>
      </c>
      <c r="J323" t="str">
        <f t="shared" si="39"/>
        <v>INF0823(NC41!)</v>
      </c>
      <c r="K323" t="s">
        <v>3593</v>
      </c>
      <c r="L323" t="s">
        <v>3601</v>
      </c>
      <c r="M323" t="s">
        <v>3596</v>
      </c>
      <c r="N323" t="s">
        <v>3594</v>
      </c>
      <c r="O323" t="s">
        <v>3593</v>
      </c>
      <c r="P323" t="s">
        <v>9283</v>
      </c>
      <c r="Q323" t="s">
        <v>1131</v>
      </c>
      <c r="R323" t="str">
        <f>IF(N323="ne","N",IF(P323="e","M","D"))&amp;IF(Q323="ai","u","o")&amp;IF(AND(M323="u",O323="a"),1,IF(AND(M323="u&lt;",O323="a"),2,4))&amp;"_2"&amp;IF(AND(K323="a",L323="o"),"b",IF(AND(K323="o",L323="o"),"e","d"))</f>
        <v>Mo2_2d</v>
      </c>
    </row>
    <row r="324" spans="1:18">
      <c r="A324" t="s">
        <v>870</v>
      </c>
      <c r="B324" t="s">
        <v>987</v>
      </c>
      <c r="C324" t="s">
        <v>174</v>
      </c>
      <c r="D324">
        <v>48</v>
      </c>
      <c r="E324">
        <v>1937</v>
      </c>
      <c r="F324">
        <f t="shared" si="41"/>
        <v>1889</v>
      </c>
      <c r="G324" t="str">
        <f t="shared" si="37"/>
        <v>1870 EA</v>
      </c>
      <c r="H324" t="s">
        <v>9358</v>
      </c>
      <c r="I324">
        <v>833</v>
      </c>
      <c r="J324" t="str">
        <f t="shared" si="39"/>
        <v>INF0833(NC46C!)</v>
      </c>
    </row>
    <row r="325" spans="1:18">
      <c r="A325" t="s">
        <v>871</v>
      </c>
      <c r="B325" t="s">
        <v>988</v>
      </c>
      <c r="C325" t="s">
        <v>174</v>
      </c>
      <c r="D325">
        <v>45</v>
      </c>
      <c r="E325">
        <v>1935</v>
      </c>
      <c r="F325">
        <f t="shared" si="41"/>
        <v>1890</v>
      </c>
      <c r="G325" t="str">
        <f t="shared" si="37"/>
        <v>1870 EA</v>
      </c>
      <c r="H325" t="s">
        <v>9377</v>
      </c>
      <c r="I325">
        <v>850</v>
      </c>
      <c r="J325" t="str">
        <f t="shared" si="39"/>
        <v>INF0850(NC56B!)</v>
      </c>
      <c r="K325" t="s">
        <v>3593</v>
      </c>
      <c r="L325" t="s">
        <v>3601</v>
      </c>
      <c r="M325" t="s">
        <v>3596</v>
      </c>
      <c r="N325" t="s">
        <v>3591</v>
      </c>
      <c r="O325" t="s">
        <v>3600</v>
      </c>
      <c r="P325" t="s">
        <v>9282</v>
      </c>
      <c r="Q325" t="s">
        <v>1131</v>
      </c>
      <c r="R325" t="str">
        <f>IF(N325="ne","N",IF(P325="e","M","D"))&amp;IF(Q325="ai","u","o")&amp;IF(AND(M325="u",O325="a"),1,IF(AND(M325="u&lt;",O325="a"),2,4))&amp;"_2"&amp;IF(AND(K325="a",L325="o"),"b",IF(AND(K325="o",L325="o"),"e","d"))</f>
        <v>Do4_2d</v>
      </c>
    </row>
    <row r="326" spans="1:18">
      <c r="A326" t="s">
        <v>872</v>
      </c>
      <c r="B326" t="s">
        <v>175</v>
      </c>
      <c r="C326" t="s">
        <v>174</v>
      </c>
      <c r="D326">
        <v>49</v>
      </c>
      <c r="E326">
        <v>1936</v>
      </c>
      <c r="F326">
        <f t="shared" si="41"/>
        <v>1887</v>
      </c>
      <c r="G326" t="str">
        <f t="shared" si="37"/>
        <v>1870 EA</v>
      </c>
      <c r="H326" t="s">
        <v>9359</v>
      </c>
      <c r="I326">
        <v>879</v>
      </c>
      <c r="J326" t="str">
        <f t="shared" ref="J326:J345" si="42">IF(I326="","","INF"&amp;IF(I326&gt;999,"",IF(I326&gt;99,"0","00"))&amp;I326&amp;"("&amp;C326&amp;UPPER(H326)&amp;"!)")</f>
        <v>INF0879(NC71C!)</v>
      </c>
      <c r="K326" t="s">
        <v>3593</v>
      </c>
      <c r="L326" t="s">
        <v>3593</v>
      </c>
      <c r="M326" t="s">
        <v>3595</v>
      </c>
      <c r="N326" t="s">
        <v>3591</v>
      </c>
      <c r="O326" t="s">
        <v>3600</v>
      </c>
      <c r="P326" t="s">
        <v>9282</v>
      </c>
      <c r="Q326" t="s">
        <v>9286</v>
      </c>
      <c r="R326" t="str">
        <f>IF(N326="ne","N",IF(P326="e","M","D"))&amp;IF(Q326="ai","u","o")&amp;IF(AND(M326="u",O326="a"),1,IF(AND(M326="u&lt;",O326="a"),2,4))&amp;"_2"&amp;IF(AND(K326="a",L326="o"),"b",IF(AND(K326="o",L326="o"),"e","d"))</f>
        <v>Du4_2d</v>
      </c>
    </row>
    <row r="327" spans="1:18">
      <c r="A327" t="s">
        <v>873</v>
      </c>
      <c r="B327" t="s">
        <v>989</v>
      </c>
      <c r="C327" t="s">
        <v>260</v>
      </c>
      <c r="D327">
        <v>68</v>
      </c>
      <c r="E327">
        <v>1948</v>
      </c>
      <c r="F327">
        <f t="shared" si="41"/>
        <v>1880</v>
      </c>
      <c r="G327" t="str">
        <f t="shared" si="37"/>
        <v>1870 EA</v>
      </c>
      <c r="H327" t="s">
        <v>9360</v>
      </c>
      <c r="I327">
        <v>906</v>
      </c>
      <c r="J327" t="str">
        <f t="shared" si="42"/>
        <v>INF0906(SC6C!)</v>
      </c>
    </row>
    <row r="328" spans="1:18">
      <c r="A328" t="s">
        <v>874</v>
      </c>
      <c r="B328" t="s">
        <v>972</v>
      </c>
      <c r="C328" t="s">
        <v>260</v>
      </c>
      <c r="D328">
        <v>50</v>
      </c>
      <c r="E328">
        <v>1946</v>
      </c>
      <c r="F328">
        <f t="shared" si="41"/>
        <v>1896</v>
      </c>
      <c r="G328" t="str">
        <f t="shared" si="37"/>
        <v>1870 EA</v>
      </c>
      <c r="H328" t="s">
        <v>9318</v>
      </c>
      <c r="I328">
        <v>912</v>
      </c>
      <c r="J328" t="str">
        <f t="shared" si="42"/>
        <v>INF0912(SC7D!)</v>
      </c>
      <c r="K328" t="s">
        <v>3593</v>
      </c>
      <c r="L328" t="s">
        <v>3601</v>
      </c>
      <c r="M328" t="s">
        <v>3596</v>
      </c>
      <c r="N328" t="s">
        <v>3594</v>
      </c>
      <c r="O328" t="s">
        <v>3593</v>
      </c>
      <c r="P328" t="s">
        <v>9283</v>
      </c>
      <c r="Q328" t="s">
        <v>1131</v>
      </c>
      <c r="R328" t="str">
        <f>IF(N328="ne","N",IF(P328="e","M","D"))&amp;IF(Q328="ai","u","o")&amp;IF(AND(M328="u",O328="a"),1,IF(AND(M328="u&lt;",O328="a"),2,4))&amp;"_2"&amp;IF(AND(K328="a",L328="o"),"b",IF(AND(K328="o",L328="o"),"e","d"))</f>
        <v>Mo2_2d</v>
      </c>
    </row>
    <row r="329" spans="1:18">
      <c r="A329" t="s">
        <v>875</v>
      </c>
      <c r="B329" t="s">
        <v>990</v>
      </c>
      <c r="C329" t="s">
        <v>260</v>
      </c>
      <c r="D329">
        <v>67</v>
      </c>
      <c r="E329">
        <v>1946</v>
      </c>
      <c r="F329">
        <f t="shared" si="41"/>
        <v>1879</v>
      </c>
      <c r="G329" t="str">
        <f t="shared" si="37"/>
        <v>1870 EA</v>
      </c>
      <c r="H329" t="s">
        <v>9295</v>
      </c>
      <c r="I329">
        <v>895</v>
      </c>
      <c r="J329" t="str">
        <f t="shared" si="42"/>
        <v>INF0895(SC3C!)</v>
      </c>
    </row>
    <row r="330" spans="1:18">
      <c r="A330" t="s">
        <v>876</v>
      </c>
      <c r="B330" t="s">
        <v>991</v>
      </c>
      <c r="C330" t="s">
        <v>260</v>
      </c>
      <c r="D330">
        <v>64</v>
      </c>
      <c r="E330">
        <v>1946</v>
      </c>
      <c r="F330">
        <f t="shared" si="41"/>
        <v>1882</v>
      </c>
      <c r="G330" t="str">
        <f t="shared" si="37"/>
        <v>1870 EA</v>
      </c>
      <c r="H330" t="s">
        <v>9361</v>
      </c>
      <c r="I330">
        <v>922</v>
      </c>
      <c r="J330" t="str">
        <f t="shared" si="42"/>
        <v>INF0922(SC10C!)</v>
      </c>
    </row>
    <row r="331" spans="1:18">
      <c r="A331" t="s">
        <v>877</v>
      </c>
      <c r="B331" t="s">
        <v>261</v>
      </c>
      <c r="C331" t="s">
        <v>260</v>
      </c>
      <c r="D331">
        <v>24</v>
      </c>
      <c r="E331">
        <v>1946</v>
      </c>
      <c r="F331">
        <f t="shared" si="41"/>
        <v>1922</v>
      </c>
      <c r="G331" t="str">
        <f t="shared" si="37"/>
        <v>1900 EA</v>
      </c>
      <c r="H331" t="s">
        <v>9362</v>
      </c>
      <c r="I331">
        <v>931</v>
      </c>
      <c r="J331" t="str">
        <f t="shared" si="42"/>
        <v>INF0931(SC11G!)</v>
      </c>
    </row>
    <row r="332" spans="1:18">
      <c r="A332" t="s">
        <v>878</v>
      </c>
      <c r="B332" t="s">
        <v>261</v>
      </c>
      <c r="C332" t="s">
        <v>260</v>
      </c>
      <c r="D332">
        <v>52</v>
      </c>
      <c r="E332">
        <v>1946</v>
      </c>
      <c r="F332">
        <f t="shared" si="41"/>
        <v>1894</v>
      </c>
      <c r="G332" t="str">
        <f t="shared" si="37"/>
        <v>1870 EA</v>
      </c>
      <c r="H332" t="s">
        <v>9363</v>
      </c>
      <c r="I332">
        <v>932</v>
      </c>
      <c r="J332" t="str">
        <f t="shared" si="42"/>
        <v>INF0932(SC11H!)</v>
      </c>
      <c r="K332" t="s">
        <v>3593</v>
      </c>
      <c r="L332" t="s">
        <v>3601</v>
      </c>
      <c r="M332" t="s">
        <v>3596</v>
      </c>
      <c r="N332" t="s">
        <v>3594</v>
      </c>
      <c r="O332" t="s">
        <v>3593</v>
      </c>
      <c r="P332" t="s">
        <v>9283</v>
      </c>
      <c r="Q332" t="s">
        <v>1131</v>
      </c>
      <c r="R332" t="str">
        <f>IF(N332="ne","N",IF(P332="e","M","D"))&amp;IF(Q332="ai","u","o")&amp;IF(AND(M332="u",O332="a"),1,IF(AND(M332="u&lt;",O332="a"),2,4))&amp;"_2"&amp;IF(AND(K332="a",L332="o"),"b",IF(AND(K332="o",L332="o"),"e","d"))</f>
        <v>Mo2_2d</v>
      </c>
    </row>
    <row r="333" spans="1:18">
      <c r="A333" t="s">
        <v>879</v>
      </c>
      <c r="B333" t="s">
        <v>261</v>
      </c>
      <c r="C333" t="s">
        <v>260</v>
      </c>
      <c r="D333">
        <v>51</v>
      </c>
      <c r="E333">
        <v>1935</v>
      </c>
      <c r="F333">
        <f t="shared" si="41"/>
        <v>1884</v>
      </c>
      <c r="G333" t="str">
        <f t="shared" si="37"/>
        <v>1870 EA</v>
      </c>
      <c r="H333" t="s">
        <v>9364</v>
      </c>
      <c r="I333">
        <v>933</v>
      </c>
      <c r="J333" t="str">
        <f t="shared" si="42"/>
        <v>INF0933(SC11I!)</v>
      </c>
      <c r="K333" t="s">
        <v>3593</v>
      </c>
      <c r="L333" t="s">
        <v>3601</v>
      </c>
      <c r="M333" t="s">
        <v>3595</v>
      </c>
      <c r="N333" t="s">
        <v>3594</v>
      </c>
      <c r="O333" t="s">
        <v>3593</v>
      </c>
      <c r="P333" t="s">
        <v>9283</v>
      </c>
      <c r="Q333" t="s">
        <v>1131</v>
      </c>
      <c r="R333" t="str">
        <f>IF(N333="ne","N",IF(P333="e","M","D"))&amp;IF(Q333="ai","u","o")&amp;IF(AND(M333="u",O333="a"),1,IF(AND(M333="u&lt;",O333="a"),2,4))&amp;"_2"&amp;IF(AND(K333="a",L333="o"),"b",IF(AND(K333="o",L333="o"),"e","d"))</f>
        <v>Mo1_2d</v>
      </c>
    </row>
    <row r="334" spans="1:18">
      <c r="A334" t="s">
        <v>880</v>
      </c>
      <c r="B334" t="s">
        <v>261</v>
      </c>
      <c r="C334" t="s">
        <v>260</v>
      </c>
      <c r="D334">
        <v>69</v>
      </c>
      <c r="E334">
        <v>1946</v>
      </c>
      <c r="F334">
        <f t="shared" si="41"/>
        <v>1877</v>
      </c>
      <c r="G334" t="str">
        <f t="shared" si="37"/>
        <v>1870 EA</v>
      </c>
      <c r="H334" t="s">
        <v>9365</v>
      </c>
      <c r="I334">
        <v>934</v>
      </c>
      <c r="J334" t="str">
        <f t="shared" si="42"/>
        <v>INF0934(SC11J!)</v>
      </c>
    </row>
    <row r="335" spans="1:18">
      <c r="A335" t="s">
        <v>881</v>
      </c>
      <c r="B335" t="s">
        <v>992</v>
      </c>
      <c r="C335" t="s">
        <v>260</v>
      </c>
      <c r="D335">
        <v>61</v>
      </c>
      <c r="E335">
        <v>1946</v>
      </c>
      <c r="F335">
        <f t="shared" si="41"/>
        <v>1885</v>
      </c>
      <c r="G335" t="str">
        <f t="shared" si="37"/>
        <v>1870 EA</v>
      </c>
      <c r="H335" t="s">
        <v>9291</v>
      </c>
      <c r="I335">
        <v>952</v>
      </c>
      <c r="J335" t="str">
        <f t="shared" si="42"/>
        <v>INF0952(SC18C!)</v>
      </c>
      <c r="K335" t="s">
        <v>3593</v>
      </c>
      <c r="L335" t="s">
        <v>3601</v>
      </c>
      <c r="M335" t="s">
        <v>3596</v>
      </c>
      <c r="N335" t="s">
        <v>3594</v>
      </c>
      <c r="O335" t="s">
        <v>3593</v>
      </c>
      <c r="P335" t="s">
        <v>9283</v>
      </c>
      <c r="Q335" t="s">
        <v>1131</v>
      </c>
      <c r="R335" t="str">
        <f>IF(N335="ne","N",IF(P335="e","M","D"))&amp;IF(Q335="ai","u","o")&amp;IF(AND(M335="u",O335="a"),1,IF(AND(M335="u&lt;",O335="a"),2,4))&amp;"_2"&amp;IF(AND(K335="a",L335="o"),"b",IF(AND(K335="o",L335="o"),"e","d"))</f>
        <v>Mo2_2d</v>
      </c>
    </row>
    <row r="336" spans="1:18">
      <c r="A336" t="s">
        <v>882</v>
      </c>
      <c r="B336" t="s">
        <v>993</v>
      </c>
      <c r="C336" t="s">
        <v>260</v>
      </c>
      <c r="D336">
        <v>67</v>
      </c>
      <c r="E336">
        <v>1946</v>
      </c>
      <c r="F336">
        <f t="shared" si="41"/>
        <v>1879</v>
      </c>
      <c r="G336" t="str">
        <f t="shared" si="37"/>
        <v>1870 EA</v>
      </c>
      <c r="H336" t="s">
        <v>9366</v>
      </c>
      <c r="I336">
        <v>958</v>
      </c>
      <c r="J336" t="str">
        <f t="shared" si="42"/>
        <v>INF0958(SC19D!)</v>
      </c>
    </row>
    <row r="337" spans="1:23">
      <c r="A337" t="s">
        <v>883</v>
      </c>
      <c r="B337" t="s">
        <v>994</v>
      </c>
      <c r="C337" t="s">
        <v>260</v>
      </c>
      <c r="D337">
        <v>19</v>
      </c>
      <c r="E337">
        <v>1946</v>
      </c>
      <c r="F337">
        <f t="shared" si="41"/>
        <v>1927</v>
      </c>
      <c r="G337" t="str">
        <f t="shared" si="37"/>
        <v>1900 EA</v>
      </c>
      <c r="H337" t="s">
        <v>9367</v>
      </c>
      <c r="I337">
        <v>990</v>
      </c>
      <c r="J337" t="str">
        <f t="shared" si="42"/>
        <v>INF0990(SC28D!)</v>
      </c>
    </row>
    <row r="338" spans="1:23">
      <c r="A338" t="s">
        <v>884</v>
      </c>
      <c r="B338" t="s">
        <v>264</v>
      </c>
      <c r="C338" t="s">
        <v>260</v>
      </c>
      <c r="D338">
        <v>30</v>
      </c>
      <c r="E338">
        <v>1946</v>
      </c>
      <c r="F338">
        <f t="shared" si="41"/>
        <v>1916</v>
      </c>
      <c r="G338" t="str">
        <f t="shared" si="37"/>
        <v>1900 EA</v>
      </c>
      <c r="H338" t="s">
        <v>9368</v>
      </c>
      <c r="I338">
        <v>982</v>
      </c>
      <c r="J338" t="str">
        <f t="shared" si="42"/>
        <v>INF0982(SC25C!)</v>
      </c>
      <c r="K338" t="s">
        <v>3593</v>
      </c>
      <c r="L338" t="s">
        <v>3593</v>
      </c>
      <c r="M338" t="s">
        <v>3596</v>
      </c>
      <c r="N338" t="s">
        <v>3594</v>
      </c>
      <c r="O338" t="s">
        <v>3593</v>
      </c>
      <c r="P338" t="s">
        <v>9283</v>
      </c>
      <c r="Q338" t="s">
        <v>1131</v>
      </c>
      <c r="R338" t="str">
        <f>IF(N338="ne","N",IF(P338="e","M","D"))&amp;IF(Q338="ai","u","o")&amp;IF(AND(M338="u",O338="a"),1,IF(AND(M338="u&lt;",O338="a"),2,4))&amp;"_2"&amp;IF(AND(K338="a",L338="o"),"b",IF(AND(K338="o",L338="o"),"e","d"))</f>
        <v>Mo2_2d</v>
      </c>
    </row>
    <row r="339" spans="1:23">
      <c r="A339" t="s">
        <v>886</v>
      </c>
      <c r="B339" t="s">
        <v>996</v>
      </c>
      <c r="C339" t="s">
        <v>260</v>
      </c>
      <c r="D339">
        <v>59</v>
      </c>
      <c r="E339">
        <v>1946</v>
      </c>
      <c r="F339">
        <f t="shared" si="41"/>
        <v>1887</v>
      </c>
      <c r="G339" t="str">
        <f t="shared" si="37"/>
        <v>1870 EA</v>
      </c>
      <c r="H339" t="s">
        <v>9369</v>
      </c>
      <c r="I339">
        <v>1024</v>
      </c>
      <c r="J339" t="str">
        <f t="shared" si="42"/>
        <v>INF1024(SC38D!)</v>
      </c>
      <c r="K339" t="s">
        <v>3593</v>
      </c>
      <c r="L339" t="s">
        <v>3593</v>
      </c>
      <c r="M339" t="s">
        <v>3596</v>
      </c>
      <c r="N339" t="s">
        <v>3591</v>
      </c>
      <c r="O339" t="s">
        <v>3593</v>
      </c>
      <c r="P339" t="s">
        <v>9282</v>
      </c>
      <c r="Q339" t="s">
        <v>1131</v>
      </c>
      <c r="R339" t="str">
        <f>IF(N339="ne","N",IF(P339="e","M","D"))&amp;IF(Q339="ai","u","o")&amp;IF(AND(M339="u",O339="a"),1,IF(AND(M339="u&lt;",O339="a"),2,4))&amp;"_2"&amp;IF(AND(K339="a",L339="o"),"b",IF(AND(K339="o",L339="o"),"e","d"))</f>
        <v>Do2_2d</v>
      </c>
    </row>
    <row r="340" spans="1:23">
      <c r="A340" t="s">
        <v>887</v>
      </c>
      <c r="B340" t="s">
        <v>263</v>
      </c>
      <c r="C340" t="s">
        <v>260</v>
      </c>
      <c r="D340">
        <v>67</v>
      </c>
      <c r="E340">
        <v>1946</v>
      </c>
      <c r="F340">
        <f t="shared" si="41"/>
        <v>1879</v>
      </c>
      <c r="G340" t="str">
        <f t="shared" si="37"/>
        <v>1870 EA</v>
      </c>
      <c r="H340" t="s">
        <v>9370</v>
      </c>
      <c r="I340">
        <v>1035</v>
      </c>
      <c r="J340" t="str">
        <f t="shared" si="42"/>
        <v>INF1035(SC42B!)</v>
      </c>
    </row>
    <row r="341" spans="1:23">
      <c r="A341" t="s">
        <v>888</v>
      </c>
      <c r="B341" t="s">
        <v>263</v>
      </c>
      <c r="C341" t="s">
        <v>260</v>
      </c>
      <c r="D341">
        <v>58</v>
      </c>
      <c r="E341">
        <v>1941</v>
      </c>
      <c r="F341">
        <f t="shared" si="41"/>
        <v>1883</v>
      </c>
      <c r="G341" t="str">
        <f t="shared" si="37"/>
        <v>1870 EA</v>
      </c>
      <c r="H341" t="s">
        <v>9371</v>
      </c>
      <c r="I341">
        <v>1036</v>
      </c>
      <c r="J341" t="str">
        <f t="shared" si="42"/>
        <v>INF1036(SC42C!)</v>
      </c>
      <c r="K341" t="s">
        <v>3593</v>
      </c>
      <c r="L341" t="s">
        <v>3601</v>
      </c>
      <c r="M341" t="s">
        <v>3596</v>
      </c>
      <c r="N341" t="s">
        <v>3591</v>
      </c>
      <c r="O341" t="s">
        <v>3593</v>
      </c>
      <c r="P341" t="s">
        <v>9282</v>
      </c>
      <c r="Q341" t="s">
        <v>1131</v>
      </c>
      <c r="R341" t="str">
        <f>IF(N341="ne","N",IF(P341="e","M","D"))&amp;IF(Q341="ai","u","o")&amp;IF(AND(M341="u",O341="a"),1,IF(AND(M341="u&lt;",O341="a"),2,4))&amp;"_2"&amp;IF(AND(K341="a",L341="o"),"b",IF(AND(K341="o",L341="o"),"e","d"))</f>
        <v>Do2_2d</v>
      </c>
    </row>
    <row r="342" spans="1:23">
      <c r="A342" t="s">
        <v>891</v>
      </c>
      <c r="B342" t="s">
        <v>998</v>
      </c>
      <c r="C342" t="s">
        <v>69</v>
      </c>
      <c r="D342">
        <v>58</v>
      </c>
      <c r="E342">
        <v>1946</v>
      </c>
      <c r="F342">
        <f t="shared" si="41"/>
        <v>1888</v>
      </c>
      <c r="G342" t="str">
        <f t="shared" si="37"/>
        <v>1870 EA</v>
      </c>
      <c r="H342" t="s">
        <v>9372</v>
      </c>
      <c r="I342">
        <v>1061</v>
      </c>
      <c r="J342" t="str">
        <f t="shared" si="42"/>
        <v>INF1061(GA4C!)</v>
      </c>
    </row>
    <row r="343" spans="1:23">
      <c r="A343" t="s">
        <v>940</v>
      </c>
      <c r="B343" t="s">
        <v>72</v>
      </c>
      <c r="C343" t="s">
        <v>69</v>
      </c>
      <c r="D343">
        <v>54</v>
      </c>
      <c r="E343">
        <v>1946</v>
      </c>
      <c r="F343">
        <f t="shared" si="41"/>
        <v>1892</v>
      </c>
      <c r="G343" t="str">
        <f t="shared" si="37"/>
        <v>1870 EA</v>
      </c>
      <c r="J343" t="str">
        <f t="shared" si="42"/>
        <v/>
      </c>
      <c r="K343" t="s">
        <v>3593</v>
      </c>
      <c r="L343" t="s">
        <v>3593</v>
      </c>
      <c r="M343" t="s">
        <v>3596</v>
      </c>
      <c r="N343" t="s">
        <v>9284</v>
      </c>
      <c r="O343" t="s">
        <v>3593</v>
      </c>
      <c r="P343" t="s">
        <v>9285</v>
      </c>
      <c r="Q343" t="s">
        <v>1131</v>
      </c>
      <c r="R343" t="str">
        <f>IF(N343="ne","N",IF(P343="e","M","D"))&amp;IF(Q343="ai","u","o")&amp;IF(AND(M343="u",O343="a"),1,IF(AND(M343="u&lt;",O343="a"),2,4))&amp;"_2"&amp;IF(AND(K343="a",L343="o"),"b",IF(AND(K343="o",L343="o"),"e","d"))</f>
        <v>Do2_2d</v>
      </c>
    </row>
    <row r="344" spans="1:23">
      <c r="A344" t="s">
        <v>941</v>
      </c>
      <c r="B344" t="s">
        <v>74</v>
      </c>
      <c r="C344" t="s">
        <v>69</v>
      </c>
      <c r="D344">
        <v>62</v>
      </c>
      <c r="E344">
        <v>1946</v>
      </c>
      <c r="F344">
        <f t="shared" si="41"/>
        <v>1884</v>
      </c>
      <c r="G344" t="str">
        <f t="shared" si="37"/>
        <v>1870 EA</v>
      </c>
      <c r="H344" t="s">
        <v>9354</v>
      </c>
      <c r="I344">
        <v>1105</v>
      </c>
      <c r="J344" t="str">
        <f t="shared" si="42"/>
        <v>INF1105(GA23D!)</v>
      </c>
    </row>
    <row r="345" spans="1:23">
      <c r="A345" t="s">
        <v>943</v>
      </c>
      <c r="B345" t="s">
        <v>70</v>
      </c>
      <c r="C345" t="s">
        <v>69</v>
      </c>
      <c r="D345">
        <v>50</v>
      </c>
      <c r="E345">
        <v>1946</v>
      </c>
      <c r="F345">
        <f t="shared" si="41"/>
        <v>1896</v>
      </c>
      <c r="G345" t="str">
        <f t="shared" si="37"/>
        <v>1870 EA</v>
      </c>
      <c r="H345" t="s">
        <v>9376</v>
      </c>
      <c r="I345">
        <v>1140</v>
      </c>
      <c r="J345" t="str">
        <f t="shared" si="42"/>
        <v>INF1140(GA37H!)</v>
      </c>
    </row>
    <row r="350" spans="1:23">
      <c r="A350" t="s">
        <v>11351</v>
      </c>
      <c r="P350" t="s">
        <v>5330</v>
      </c>
      <c r="Q350">
        <v>41.866700000000002</v>
      </c>
      <c r="R350">
        <v>-73.45</v>
      </c>
      <c r="V350" t="s">
        <v>5279</v>
      </c>
      <c r="W350" t="s">
        <v>11350</v>
      </c>
    </row>
    <row r="351" spans="1:23">
      <c r="A351" t="s">
        <v>11352</v>
      </c>
      <c r="P351" t="s">
        <v>5330</v>
      </c>
      <c r="Q351">
        <v>43.667000000000002</v>
      </c>
      <c r="R351">
        <v>-70.266999999999996</v>
      </c>
      <c r="V351" t="s">
        <v>5284</v>
      </c>
      <c r="W351" t="s">
        <v>10887</v>
      </c>
    </row>
    <row r="352" spans="1:23" ht="20">
      <c r="A352" s="59" t="s">
        <v>11353</v>
      </c>
      <c r="B352" t="s">
        <v>11354</v>
      </c>
      <c r="C352" s="54" t="s">
        <v>11383</v>
      </c>
      <c r="D352" s="54" t="s">
        <v>11384</v>
      </c>
      <c r="E352" s="54" t="s">
        <v>11385</v>
      </c>
      <c r="F352" s="54" t="s">
        <v>11386</v>
      </c>
      <c r="M352" t="str">
        <f>IF(VALUE(RIGHT(LEFT(C352,23),2))&lt;10,RIGHT(LEFT(C352,22),2),RIGHT(LEFT(C352,23),2))</f>
        <v>60</v>
      </c>
      <c r="N352" t="str">
        <f>RIGHT(D352,4)</f>
        <v>1934</v>
      </c>
      <c r="O352">
        <f>N352-M352</f>
        <v>1874</v>
      </c>
      <c r="P352" t="str">
        <f>"B"&amp;IF(O352&lt;1874,"1850",IF(O352&lt;1900,"1870","1900"))</f>
        <v>B1870</v>
      </c>
      <c r="Q352">
        <f>VALUE(RIGHT(LEFT(F352,17),8))</f>
        <v>32.160200000000003</v>
      </c>
      <c r="R352">
        <v>-82.019720000000007</v>
      </c>
      <c r="V352" t="s">
        <v>5289</v>
      </c>
      <c r="W352" t="s">
        <v>11486</v>
      </c>
    </row>
    <row r="353" spans="1:23" ht="20">
      <c r="A353" s="59" t="s">
        <v>11378</v>
      </c>
      <c r="B353" t="s">
        <v>11355</v>
      </c>
      <c r="C353" s="54" t="s">
        <v>11379</v>
      </c>
      <c r="D353" s="54" t="s">
        <v>11380</v>
      </c>
      <c r="E353" s="54" t="s">
        <v>11381</v>
      </c>
      <c r="F353" s="54" t="s">
        <v>11382</v>
      </c>
      <c r="M353" t="str">
        <f t="shared" ref="M353:M357" si="43">IF(VALUE(RIGHT(LEFT(C353,23),2))&lt;10,RIGHT(LEFT(C353,22),2),RIGHT(LEFT(C353,23),2))</f>
        <v>48</v>
      </c>
      <c r="N353" t="str">
        <f t="shared" ref="N353:N357" si="44">RIGHT(D353,4)</f>
        <v>1970</v>
      </c>
      <c r="O353">
        <f t="shared" ref="O353:O357" si="45">N353-M353</f>
        <v>1922</v>
      </c>
      <c r="P353" t="str">
        <f t="shared" ref="P353:P381" si="46">"B"&amp;IF(O353&lt;1874,"1850",IF(O353&lt;1900,"1870","1900"))</f>
        <v>B1900</v>
      </c>
      <c r="Q353">
        <f t="shared" ref="Q353:Q381" si="47">VALUE(RIGHT(LEFT(F353,17),8))</f>
        <v>33.4861</v>
      </c>
      <c r="R353">
        <v>-82.041659999999993</v>
      </c>
      <c r="V353" t="s">
        <v>5289</v>
      </c>
      <c r="W353" t="s">
        <v>10869</v>
      </c>
    </row>
    <row r="354" spans="1:23" ht="20">
      <c r="A354" s="59" t="s">
        <v>11378</v>
      </c>
      <c r="B354" t="s">
        <v>11356</v>
      </c>
      <c r="C354" s="54" t="s">
        <v>11387</v>
      </c>
      <c r="D354" s="54" t="s">
        <v>11388</v>
      </c>
      <c r="E354" s="54" t="s">
        <v>11389</v>
      </c>
      <c r="F354" s="54" t="s">
        <v>11390</v>
      </c>
      <c r="M354" t="str">
        <f t="shared" si="43"/>
        <v>40</v>
      </c>
      <c r="N354" t="str">
        <f t="shared" si="44"/>
        <v>1941</v>
      </c>
      <c r="O354">
        <f t="shared" si="45"/>
        <v>1901</v>
      </c>
      <c r="P354" t="str">
        <f t="shared" si="46"/>
        <v>B1900</v>
      </c>
      <c r="Q354">
        <f t="shared" si="47"/>
        <v>34.880200000000002</v>
      </c>
      <c r="R354">
        <v>-83.019720000000007</v>
      </c>
      <c r="V354" t="s">
        <v>5289</v>
      </c>
      <c r="W354" t="s">
        <v>11487</v>
      </c>
    </row>
    <row r="355" spans="1:23" ht="20">
      <c r="A355" s="59" t="s">
        <v>11523</v>
      </c>
      <c r="B355" t="s">
        <v>11357</v>
      </c>
      <c r="C355" s="54" t="s">
        <v>11391</v>
      </c>
      <c r="D355" s="54" t="s">
        <v>11392</v>
      </c>
      <c r="E355" s="54" t="s">
        <v>11393</v>
      </c>
      <c r="F355" s="54" t="s">
        <v>11394</v>
      </c>
      <c r="M355" t="str">
        <f t="shared" si="43"/>
        <v>68</v>
      </c>
      <c r="N355" t="str">
        <f t="shared" si="44"/>
        <v>1968</v>
      </c>
      <c r="O355">
        <f t="shared" si="45"/>
        <v>1900</v>
      </c>
      <c r="P355" t="str">
        <f t="shared" si="46"/>
        <v>B1900</v>
      </c>
      <c r="Q355">
        <f t="shared" si="47"/>
        <v>32.851300000000002</v>
      </c>
      <c r="R355">
        <v>-83.620829999999998</v>
      </c>
      <c r="V355" t="s">
        <v>5289</v>
      </c>
      <c r="W355" t="s">
        <v>11488</v>
      </c>
    </row>
    <row r="356" spans="1:23" ht="20" hidden="1">
      <c r="A356" s="59" t="s">
        <v>11527</v>
      </c>
      <c r="B356" t="s">
        <v>11358</v>
      </c>
      <c r="C356" s="54" t="s">
        <v>11395</v>
      </c>
      <c r="D356" s="54" t="s">
        <v>11384</v>
      </c>
      <c r="E356" s="54" t="s">
        <v>11396</v>
      </c>
      <c r="F356" s="54" t="s">
        <v>11397</v>
      </c>
      <c r="M356" t="str">
        <f t="shared" si="43"/>
        <v>71</v>
      </c>
      <c r="N356" t="str">
        <f t="shared" si="44"/>
        <v>1934</v>
      </c>
      <c r="O356">
        <f t="shared" si="45"/>
        <v>1863</v>
      </c>
      <c r="P356" t="str">
        <f t="shared" si="46"/>
        <v>B1850</v>
      </c>
      <c r="Q356">
        <f t="shared" si="47"/>
        <v>33.096299999999999</v>
      </c>
      <c r="R356">
        <v>-83.244450000000001</v>
      </c>
      <c r="V356" t="s">
        <v>5289</v>
      </c>
      <c r="W356" t="s">
        <v>11489</v>
      </c>
    </row>
    <row r="357" spans="1:23" ht="20" hidden="1">
      <c r="A357" s="59" t="s">
        <v>11524</v>
      </c>
      <c r="B357" t="s">
        <v>11359</v>
      </c>
      <c r="C357" s="54" t="s">
        <v>11398</v>
      </c>
      <c r="D357" s="54" t="s">
        <v>11399</v>
      </c>
      <c r="E357" s="54" t="s">
        <v>11400</v>
      </c>
      <c r="F357" s="54" t="s">
        <v>11512</v>
      </c>
      <c r="M357" t="str">
        <f t="shared" si="43"/>
        <v>67</v>
      </c>
      <c r="N357" t="str">
        <f t="shared" si="44"/>
        <v>1946</v>
      </c>
      <c r="O357">
        <f t="shared" si="45"/>
        <v>1879</v>
      </c>
      <c r="P357" t="str">
        <f t="shared" si="46"/>
        <v>B1870</v>
      </c>
      <c r="Q357">
        <f t="shared" si="47"/>
        <v>32.049999999999997</v>
      </c>
      <c r="R357">
        <v>-81.133330000000001</v>
      </c>
      <c r="V357" t="s">
        <v>5289</v>
      </c>
      <c r="W357" t="s">
        <v>11490</v>
      </c>
    </row>
    <row r="358" spans="1:23" ht="23" hidden="1">
      <c r="A358" s="59" t="s">
        <v>11525</v>
      </c>
      <c r="B358" t="s">
        <v>11360</v>
      </c>
      <c r="C358" s="54" t="s">
        <v>11401</v>
      </c>
      <c r="D358" s="54" t="s">
        <v>11402</v>
      </c>
      <c r="E358" s="54" t="s">
        <v>11404</v>
      </c>
      <c r="F358" s="54" t="s">
        <v>11405</v>
      </c>
      <c r="G358" s="60" t="s">
        <v>11403</v>
      </c>
      <c r="M358" t="str">
        <f t="shared" ref="M358:M381" si="48">IF(VALUE(RIGHT(LEFT(C358,23),2))&lt;10,RIGHT(LEFT(C358,22),2),RIGHT(LEFT(C358,23),2))</f>
        <v>75</v>
      </c>
      <c r="N358" t="str">
        <f t="shared" ref="N358:N381" si="49">RIGHT(D358,4)</f>
        <v>1972</v>
      </c>
      <c r="O358">
        <f t="shared" ref="O358:O381" si="50">N358-M358</f>
        <v>1897</v>
      </c>
      <c r="P358" t="str">
        <f t="shared" si="46"/>
        <v>B1870</v>
      </c>
      <c r="Q358">
        <f t="shared" si="47"/>
        <v>34.037700000000001</v>
      </c>
      <c r="R358">
        <v>-83.212779999999995</v>
      </c>
      <c r="V358" t="s">
        <v>5289</v>
      </c>
      <c r="W358" t="s">
        <v>11491</v>
      </c>
    </row>
    <row r="359" spans="1:23" ht="23" hidden="1">
      <c r="A359" s="59" t="s">
        <v>11528</v>
      </c>
      <c r="B359" t="s">
        <v>11361</v>
      </c>
      <c r="C359" s="54" t="s">
        <v>11406</v>
      </c>
      <c r="D359" s="54" t="s">
        <v>11384</v>
      </c>
      <c r="E359" s="54" t="s">
        <v>11407</v>
      </c>
      <c r="F359" s="54" t="s">
        <v>11408</v>
      </c>
      <c r="G359" s="60" t="s">
        <v>11403</v>
      </c>
      <c r="M359" t="str">
        <f t="shared" si="48"/>
        <v>80</v>
      </c>
      <c r="N359" t="str">
        <f t="shared" si="49"/>
        <v>1934</v>
      </c>
      <c r="O359">
        <f t="shared" si="50"/>
        <v>1854</v>
      </c>
      <c r="P359" t="str">
        <f t="shared" si="46"/>
        <v>B1850</v>
      </c>
      <c r="Q359">
        <f t="shared" si="47"/>
        <v>33.949100000000001</v>
      </c>
      <c r="R359">
        <v>-83.534719999999993</v>
      </c>
      <c r="V359" t="s">
        <v>5289</v>
      </c>
      <c r="W359" t="s">
        <v>11492</v>
      </c>
    </row>
    <row r="360" spans="1:23" ht="23" hidden="1">
      <c r="A360" s="59" t="s">
        <v>11526</v>
      </c>
      <c r="B360" t="s">
        <v>11362</v>
      </c>
      <c r="C360" s="54" t="s">
        <v>11409</v>
      </c>
      <c r="D360" s="54" t="s">
        <v>11410</v>
      </c>
      <c r="E360" s="54" t="s">
        <v>11411</v>
      </c>
      <c r="F360" s="54" t="s">
        <v>11412</v>
      </c>
      <c r="G360" s="60" t="s">
        <v>11403</v>
      </c>
      <c r="M360" t="str">
        <f t="shared" si="48"/>
        <v>69</v>
      </c>
      <c r="N360" t="str">
        <f t="shared" si="49"/>
        <v>1947</v>
      </c>
      <c r="O360">
        <f t="shared" si="50"/>
        <v>1878</v>
      </c>
      <c r="P360" t="str">
        <f t="shared" si="46"/>
        <v>B1870</v>
      </c>
      <c r="Q360">
        <f t="shared" si="47"/>
        <v>33.945799999999998</v>
      </c>
      <c r="R360">
        <v>-83.532780000000002</v>
      </c>
      <c r="V360" t="s">
        <v>5289</v>
      </c>
      <c r="W360" t="s">
        <v>11493</v>
      </c>
    </row>
    <row r="361" spans="1:23" ht="23" hidden="1">
      <c r="A361" s="59" t="s">
        <v>11529</v>
      </c>
      <c r="B361" t="s">
        <v>11363</v>
      </c>
      <c r="C361" s="54" t="s">
        <v>11413</v>
      </c>
      <c r="D361" s="54" t="s">
        <v>11414</v>
      </c>
      <c r="E361" s="54" t="s">
        <v>11415</v>
      </c>
      <c r="F361" s="54" t="s">
        <v>11416</v>
      </c>
      <c r="G361" s="60" t="s">
        <v>11403</v>
      </c>
      <c r="M361" t="str">
        <f t="shared" si="48"/>
        <v>82</v>
      </c>
      <c r="N361" t="str">
        <f t="shared" si="49"/>
        <v>1971</v>
      </c>
      <c r="O361">
        <f t="shared" si="50"/>
        <v>1889</v>
      </c>
      <c r="P361" t="str">
        <f t="shared" si="46"/>
        <v>B1870</v>
      </c>
      <c r="Q361">
        <f t="shared" si="47"/>
        <v>33.794699999999999</v>
      </c>
      <c r="R361">
        <v>-83.713329999999999</v>
      </c>
      <c r="V361" t="s">
        <v>5289</v>
      </c>
      <c r="W361" t="s">
        <v>11494</v>
      </c>
    </row>
    <row r="362" spans="1:23" ht="23" hidden="1">
      <c r="A362" s="59" t="s">
        <v>11518</v>
      </c>
      <c r="B362" t="s">
        <v>11364</v>
      </c>
      <c r="C362" s="54" t="s">
        <v>11417</v>
      </c>
      <c r="D362" s="54" t="s">
        <v>11418</v>
      </c>
      <c r="E362" s="54" t="s">
        <v>11419</v>
      </c>
      <c r="F362" s="54" t="s">
        <v>11420</v>
      </c>
      <c r="G362" s="60" t="s">
        <v>11403</v>
      </c>
      <c r="M362" t="str">
        <f t="shared" si="48"/>
        <v>77</v>
      </c>
      <c r="N362" t="str">
        <f t="shared" si="49"/>
        <v>1936</v>
      </c>
      <c r="O362">
        <f t="shared" si="50"/>
        <v>1859</v>
      </c>
      <c r="P362" t="str">
        <f t="shared" si="46"/>
        <v>B1850</v>
      </c>
      <c r="Q362">
        <f t="shared" si="47"/>
        <v>35.095500000000001</v>
      </c>
      <c r="R362">
        <v>-76.628889999999998</v>
      </c>
      <c r="V362" t="s">
        <v>5288</v>
      </c>
      <c r="W362" t="s">
        <v>11495</v>
      </c>
    </row>
    <row r="363" spans="1:23" ht="23" hidden="1">
      <c r="A363" s="59" t="s">
        <v>11519</v>
      </c>
      <c r="B363" t="s">
        <v>11365</v>
      </c>
      <c r="C363" s="54" t="s">
        <v>11421</v>
      </c>
      <c r="D363" s="54" t="s">
        <v>11422</v>
      </c>
      <c r="E363" s="54" t="s">
        <v>11423</v>
      </c>
      <c r="F363" s="54" t="s">
        <v>11424</v>
      </c>
      <c r="G363" s="60" t="s">
        <v>11403</v>
      </c>
      <c r="M363" t="str">
        <f t="shared" si="48"/>
        <v>89</v>
      </c>
      <c r="N363" t="str">
        <f t="shared" si="49"/>
        <v>1937</v>
      </c>
      <c r="O363">
        <f t="shared" si="50"/>
        <v>1848</v>
      </c>
      <c r="P363" t="str">
        <f t="shared" si="46"/>
        <v>B1850</v>
      </c>
      <c r="Q363">
        <f t="shared" si="47"/>
        <v>34.240200000000002</v>
      </c>
      <c r="R363">
        <v>-77.916659999999993</v>
      </c>
      <c r="V363" t="s">
        <v>5288</v>
      </c>
      <c r="W363" t="s">
        <v>11496</v>
      </c>
    </row>
    <row r="364" spans="1:23" ht="23" hidden="1">
      <c r="A364" s="59" t="s">
        <v>11520</v>
      </c>
      <c r="B364" t="s">
        <v>11366</v>
      </c>
      <c r="C364" s="54" t="s">
        <v>11425</v>
      </c>
      <c r="D364" s="54" t="s">
        <v>11384</v>
      </c>
      <c r="E364" s="54" t="s">
        <v>11426</v>
      </c>
      <c r="F364" s="54" t="s">
        <v>11427</v>
      </c>
      <c r="G364" s="60" t="s">
        <v>11403</v>
      </c>
      <c r="M364" t="str">
        <f t="shared" si="48"/>
        <v>77</v>
      </c>
      <c r="N364" t="str">
        <f t="shared" si="49"/>
        <v>1934</v>
      </c>
      <c r="O364">
        <f t="shared" si="50"/>
        <v>1857</v>
      </c>
      <c r="P364" t="str">
        <f t="shared" si="46"/>
        <v>B1850</v>
      </c>
      <c r="Q364">
        <f t="shared" si="47"/>
        <v>35.283299999999997</v>
      </c>
      <c r="R364">
        <v>-78.91722</v>
      </c>
      <c r="V364" t="s">
        <v>5288</v>
      </c>
      <c r="W364" t="s">
        <v>11497</v>
      </c>
    </row>
    <row r="365" spans="1:23" ht="23" hidden="1">
      <c r="A365" s="59" t="s">
        <v>11521</v>
      </c>
      <c r="B365" t="s">
        <v>11367</v>
      </c>
      <c r="C365" s="54" t="s">
        <v>11428</v>
      </c>
      <c r="D365" s="54" t="s">
        <v>11418</v>
      </c>
      <c r="E365" s="54" t="s">
        <v>11429</v>
      </c>
      <c r="F365" s="54" t="s">
        <v>11430</v>
      </c>
      <c r="G365" s="60" t="s">
        <v>11403</v>
      </c>
      <c r="M365" t="str">
        <f t="shared" si="48"/>
        <v>81</v>
      </c>
      <c r="N365" t="str">
        <f t="shared" si="49"/>
        <v>1936</v>
      </c>
      <c r="O365">
        <f t="shared" si="50"/>
        <v>1855</v>
      </c>
      <c r="P365" t="str">
        <f t="shared" si="46"/>
        <v>B1850</v>
      </c>
      <c r="Q365">
        <f t="shared" si="47"/>
        <v>36.4863</v>
      </c>
      <c r="R365">
        <v>-78.171109999999999</v>
      </c>
      <c r="V365" t="s">
        <v>5288</v>
      </c>
      <c r="W365" t="s">
        <v>11498</v>
      </c>
    </row>
    <row r="366" spans="1:23" ht="23" hidden="1">
      <c r="A366" s="59" t="s">
        <v>11517</v>
      </c>
      <c r="B366" t="s">
        <v>11368</v>
      </c>
      <c r="C366" s="54" t="s">
        <v>11431</v>
      </c>
      <c r="D366" s="54" t="s">
        <v>11422</v>
      </c>
      <c r="E366" s="54" t="s">
        <v>11432</v>
      </c>
      <c r="F366" s="54" t="s">
        <v>11433</v>
      </c>
      <c r="G366" s="60" t="s">
        <v>11403</v>
      </c>
      <c r="M366" t="str">
        <f t="shared" si="48"/>
        <v>90</v>
      </c>
      <c r="N366" t="str">
        <f t="shared" si="49"/>
        <v>1937</v>
      </c>
      <c r="O366">
        <f t="shared" si="50"/>
        <v>1847</v>
      </c>
      <c r="P366" t="str">
        <f t="shared" si="46"/>
        <v>B1850</v>
      </c>
      <c r="Q366">
        <f t="shared" si="47"/>
        <v>35.470799999999997</v>
      </c>
      <c r="R366">
        <v>-79.777780000000007</v>
      </c>
      <c r="V366" t="s">
        <v>5288</v>
      </c>
      <c r="W366" t="s">
        <v>11499</v>
      </c>
    </row>
    <row r="367" spans="1:23" ht="23" hidden="1">
      <c r="A367" s="59" t="s">
        <v>11522</v>
      </c>
      <c r="B367" t="s">
        <v>11369</v>
      </c>
      <c r="C367" s="54" t="s">
        <v>11434</v>
      </c>
      <c r="D367" s="54" t="s">
        <v>11384</v>
      </c>
      <c r="E367" s="54" t="s">
        <v>11435</v>
      </c>
      <c r="F367" s="54" t="s">
        <v>11436</v>
      </c>
      <c r="G367" s="60" t="s">
        <v>11403</v>
      </c>
      <c r="M367" t="str">
        <f t="shared" si="48"/>
        <v>80</v>
      </c>
      <c r="N367" t="str">
        <f t="shared" si="49"/>
        <v>1934</v>
      </c>
      <c r="O367">
        <f t="shared" si="50"/>
        <v>1854</v>
      </c>
      <c r="P367" t="str">
        <f t="shared" si="46"/>
        <v>B1850</v>
      </c>
      <c r="Q367">
        <f t="shared" si="47"/>
        <v>36.201099999999997</v>
      </c>
      <c r="R367">
        <v>-76.768889999999999</v>
      </c>
      <c r="V367" t="s">
        <v>5288</v>
      </c>
      <c r="W367" t="s">
        <v>11500</v>
      </c>
    </row>
    <row r="368" spans="1:23" ht="23" hidden="1">
      <c r="A368" s="59" t="s">
        <v>11532</v>
      </c>
      <c r="B368" t="s">
        <v>11370</v>
      </c>
      <c r="C368" s="54" t="s">
        <v>11437</v>
      </c>
      <c r="D368" s="54" t="s">
        <v>10793</v>
      </c>
      <c r="E368" s="54" t="s">
        <v>11438</v>
      </c>
      <c r="F368" s="54" t="s">
        <v>11439</v>
      </c>
      <c r="G368" s="60" t="s">
        <v>11403</v>
      </c>
      <c r="M368" t="str">
        <f t="shared" si="48"/>
        <v>58</v>
      </c>
      <c r="N368" t="str">
        <f t="shared" si="49"/>
        <v>1948</v>
      </c>
      <c r="O368">
        <f t="shared" si="50"/>
        <v>1890</v>
      </c>
      <c r="P368" t="str">
        <f t="shared" si="46"/>
        <v>B1870</v>
      </c>
      <c r="Q368">
        <f t="shared" si="47"/>
        <v>33.088000000000001</v>
      </c>
      <c r="R368">
        <v>-79.461389999999994</v>
      </c>
      <c r="V368" t="s">
        <v>5283</v>
      </c>
      <c r="W368" t="s">
        <v>11501</v>
      </c>
    </row>
    <row r="369" spans="1:50" ht="23" hidden="1">
      <c r="A369" s="59" t="s">
        <v>11533</v>
      </c>
      <c r="B369" t="s">
        <v>11371</v>
      </c>
      <c r="C369" s="54" t="s">
        <v>11440</v>
      </c>
      <c r="D369" s="54" t="s">
        <v>11410</v>
      </c>
      <c r="E369" s="54" t="s">
        <v>11441</v>
      </c>
      <c r="F369" s="54" t="s">
        <v>11442</v>
      </c>
      <c r="G369" s="60" t="s">
        <v>11403</v>
      </c>
      <c r="M369" t="str">
        <f t="shared" si="48"/>
        <v>68</v>
      </c>
      <c r="N369" t="str">
        <f t="shared" si="49"/>
        <v>1947</v>
      </c>
      <c r="O369">
        <f t="shared" si="50"/>
        <v>1879</v>
      </c>
      <c r="P369" t="str">
        <f t="shared" si="46"/>
        <v>B1870</v>
      </c>
      <c r="Q369">
        <f t="shared" si="47"/>
        <v>33.296900000000001</v>
      </c>
      <c r="R369">
        <v>81.034999999999997</v>
      </c>
      <c r="V369" t="s">
        <v>5283</v>
      </c>
      <c r="W369" t="s">
        <v>11502</v>
      </c>
    </row>
    <row r="370" spans="1:50" ht="23" hidden="1">
      <c r="A370" s="59" t="s">
        <v>11534</v>
      </c>
      <c r="B370" t="s">
        <v>11372</v>
      </c>
      <c r="C370" s="54" t="s">
        <v>11443</v>
      </c>
      <c r="D370" s="54" t="s">
        <v>11399</v>
      </c>
      <c r="E370" s="54" t="s">
        <v>11444</v>
      </c>
      <c r="F370" s="54" t="s">
        <v>11445</v>
      </c>
      <c r="G370" s="60" t="s">
        <v>11403</v>
      </c>
      <c r="M370" t="str">
        <f t="shared" si="48"/>
        <v>75</v>
      </c>
      <c r="N370" t="str">
        <f t="shared" si="49"/>
        <v>1946</v>
      </c>
      <c r="O370">
        <f t="shared" si="50"/>
        <v>1871</v>
      </c>
      <c r="P370" t="str">
        <f t="shared" si="46"/>
        <v>B1850</v>
      </c>
      <c r="Q370">
        <f t="shared" si="47"/>
        <v>32.862499999999997</v>
      </c>
      <c r="R370">
        <v>-81.119450000000001</v>
      </c>
      <c r="V370" t="s">
        <v>5283</v>
      </c>
      <c r="W370" t="s">
        <v>11503</v>
      </c>
    </row>
    <row r="371" spans="1:50" ht="23" hidden="1">
      <c r="A371" s="59" t="s">
        <v>11535</v>
      </c>
      <c r="B371" t="s">
        <v>11373</v>
      </c>
      <c r="C371" s="23" t="s">
        <v>11446</v>
      </c>
      <c r="D371" s="23" t="s">
        <v>11447</v>
      </c>
      <c r="E371" s="54" t="s">
        <v>11448</v>
      </c>
      <c r="F371" s="54" t="s">
        <v>11449</v>
      </c>
      <c r="G371" s="61" t="s">
        <v>11403</v>
      </c>
      <c r="M371" t="str">
        <f t="shared" si="48"/>
        <v>53</v>
      </c>
      <c r="N371" t="str">
        <f t="shared" si="49"/>
        <v>1946</v>
      </c>
      <c r="O371">
        <f t="shared" si="50"/>
        <v>1893</v>
      </c>
      <c r="P371" t="str">
        <f t="shared" si="46"/>
        <v>B1870</v>
      </c>
      <c r="Q371">
        <f t="shared" si="47"/>
        <v>32.378799999999998</v>
      </c>
      <c r="R371">
        <v>-80.692779999999999</v>
      </c>
      <c r="V371" t="s">
        <v>5283</v>
      </c>
      <c r="W371" t="s">
        <v>11504</v>
      </c>
    </row>
    <row r="372" spans="1:50" ht="23" hidden="1">
      <c r="A372" s="59" t="s">
        <v>11530</v>
      </c>
      <c r="B372" t="s">
        <v>11374</v>
      </c>
      <c r="C372" s="54" t="s">
        <v>11450</v>
      </c>
      <c r="D372" s="54" t="s">
        <v>11422</v>
      </c>
      <c r="E372" s="54" t="s">
        <v>11451</v>
      </c>
      <c r="F372" s="54" t="s">
        <v>11452</v>
      </c>
      <c r="G372" s="60" t="s">
        <v>11403</v>
      </c>
      <c r="M372" t="str">
        <f t="shared" si="48"/>
        <v>65</v>
      </c>
      <c r="N372" t="str">
        <f t="shared" si="49"/>
        <v>1937</v>
      </c>
      <c r="O372">
        <f t="shared" si="50"/>
        <v>1872</v>
      </c>
      <c r="P372" t="str">
        <f t="shared" si="46"/>
        <v>B1850</v>
      </c>
      <c r="Q372">
        <f t="shared" si="47"/>
        <v>34.4758</v>
      </c>
      <c r="R372">
        <v>-80.149169999999998</v>
      </c>
      <c r="V372" t="s">
        <v>5283</v>
      </c>
      <c r="W372" t="s">
        <v>11505</v>
      </c>
    </row>
    <row r="373" spans="1:50" ht="23" hidden="1">
      <c r="A373" s="59" t="s">
        <v>11536</v>
      </c>
      <c r="B373" t="s">
        <v>11375</v>
      </c>
      <c r="C373" s="54" t="s">
        <v>11456</v>
      </c>
      <c r="D373" s="54" t="s">
        <v>11410</v>
      </c>
      <c r="E373" s="54" t="s">
        <v>11457</v>
      </c>
      <c r="F373" s="54" t="s">
        <v>11458</v>
      </c>
      <c r="G373" s="60" t="s">
        <v>11403</v>
      </c>
      <c r="M373" t="str">
        <f t="shared" si="48"/>
        <v>82</v>
      </c>
      <c r="N373" t="str">
        <f t="shared" si="49"/>
        <v>1947</v>
      </c>
      <c r="O373">
        <f t="shared" si="50"/>
        <v>1865</v>
      </c>
      <c r="P373" t="str">
        <f t="shared" si="46"/>
        <v>B1850</v>
      </c>
      <c r="Q373">
        <f t="shared" si="47"/>
        <v>34.3752</v>
      </c>
      <c r="R373">
        <v>-79.976110000000006</v>
      </c>
      <c r="V373" t="s">
        <v>5283</v>
      </c>
      <c r="W373" t="s">
        <v>11506</v>
      </c>
    </row>
    <row r="374" spans="1:50" ht="23" hidden="1">
      <c r="A374" s="59" t="s">
        <v>11537</v>
      </c>
      <c r="B374" t="s">
        <v>11376</v>
      </c>
      <c r="C374" s="54" t="s">
        <v>11453</v>
      </c>
      <c r="D374" s="54" t="s">
        <v>11399</v>
      </c>
      <c r="E374" s="54" t="s">
        <v>11454</v>
      </c>
      <c r="F374" s="54" t="s">
        <v>11455</v>
      </c>
      <c r="G374" s="60" t="s">
        <v>11403</v>
      </c>
      <c r="M374" t="str">
        <f t="shared" si="48"/>
        <v>73</v>
      </c>
      <c r="N374" t="str">
        <f t="shared" si="49"/>
        <v>1946</v>
      </c>
      <c r="O374">
        <f t="shared" si="50"/>
        <v>1873</v>
      </c>
      <c r="P374" t="str">
        <f t="shared" si="46"/>
        <v>B1850</v>
      </c>
      <c r="Q374">
        <f t="shared" si="47"/>
        <v>34.958300000000001</v>
      </c>
      <c r="R374">
        <v>-81.958340000000007</v>
      </c>
      <c r="V374" t="s">
        <v>5283</v>
      </c>
      <c r="W374" t="s">
        <v>11507</v>
      </c>
    </row>
    <row r="375" spans="1:50" ht="23" hidden="1">
      <c r="A375" s="59" t="s">
        <v>11531</v>
      </c>
      <c r="B375" t="s">
        <v>11377</v>
      </c>
      <c r="C375" s="54" t="s">
        <v>11459</v>
      </c>
      <c r="D375" s="54" t="s">
        <v>11384</v>
      </c>
      <c r="E375" s="54" t="s">
        <v>11460</v>
      </c>
      <c r="F375" s="54" t="s">
        <v>11461</v>
      </c>
      <c r="G375" s="60" t="s">
        <v>11403</v>
      </c>
      <c r="M375" t="str">
        <f t="shared" si="48"/>
        <v>54</v>
      </c>
      <c r="N375" t="str">
        <f t="shared" si="49"/>
        <v>1934</v>
      </c>
      <c r="O375">
        <f t="shared" si="50"/>
        <v>1880</v>
      </c>
      <c r="P375" t="str">
        <f t="shared" si="46"/>
        <v>B1870</v>
      </c>
      <c r="Q375">
        <f t="shared" si="47"/>
        <v>34.503300000000003</v>
      </c>
      <c r="R375">
        <v>-82.650279999999995</v>
      </c>
      <c r="V375" t="s">
        <v>5283</v>
      </c>
      <c r="W375" t="s">
        <v>10621</v>
      </c>
    </row>
    <row r="376" spans="1:50" ht="23" hidden="1">
      <c r="A376" s="59" t="s">
        <v>11538</v>
      </c>
      <c r="B376" t="s">
        <v>11462</v>
      </c>
      <c r="C376" s="54" t="s">
        <v>11468</v>
      </c>
      <c r="D376" s="54" t="s">
        <v>11399</v>
      </c>
      <c r="E376" s="54" t="s">
        <v>11469</v>
      </c>
      <c r="F376" s="54" t="s">
        <v>11470</v>
      </c>
      <c r="G376" s="60" t="s">
        <v>11403</v>
      </c>
      <c r="M376" t="str">
        <f t="shared" si="48"/>
        <v>77</v>
      </c>
      <c r="N376" t="str">
        <f t="shared" si="49"/>
        <v>1946</v>
      </c>
      <c r="O376">
        <f t="shared" si="50"/>
        <v>1869</v>
      </c>
      <c r="P376" t="str">
        <f t="shared" si="46"/>
        <v>B1850</v>
      </c>
      <c r="Q376">
        <f t="shared" si="47"/>
        <v>33.708300000000001</v>
      </c>
      <c r="R376">
        <v>79.817499999999995</v>
      </c>
      <c r="V376" t="s">
        <v>5283</v>
      </c>
      <c r="W376" t="s">
        <v>10632</v>
      </c>
    </row>
    <row r="377" spans="1:50" ht="23" hidden="1">
      <c r="A377" s="59" t="s">
        <v>11539</v>
      </c>
      <c r="B377" t="s">
        <v>11463</v>
      </c>
      <c r="C377" s="54" t="s">
        <v>11471</v>
      </c>
      <c r="D377" s="54" t="s">
        <v>10793</v>
      </c>
      <c r="E377" s="54" t="s">
        <v>11469</v>
      </c>
      <c r="F377" s="54" t="s">
        <v>11472</v>
      </c>
      <c r="G377" s="60" t="s">
        <v>11403</v>
      </c>
      <c r="M377" t="str">
        <f t="shared" si="48"/>
        <v>83</v>
      </c>
      <c r="N377" t="str">
        <f t="shared" si="49"/>
        <v>1948</v>
      </c>
      <c r="O377">
        <f t="shared" si="50"/>
        <v>1865</v>
      </c>
      <c r="P377" t="str">
        <f t="shared" si="46"/>
        <v>B1850</v>
      </c>
      <c r="Q377">
        <f t="shared" si="47"/>
        <v>33.433</v>
      </c>
      <c r="R377">
        <v>-79.121669999999995</v>
      </c>
      <c r="V377" t="s">
        <v>5283</v>
      </c>
      <c r="W377" t="s">
        <v>10632</v>
      </c>
    </row>
    <row r="378" spans="1:50" ht="23" hidden="1">
      <c r="A378" s="59" t="s">
        <v>11516</v>
      </c>
      <c r="B378" t="s">
        <v>11464</v>
      </c>
      <c r="C378" s="54" t="s">
        <v>11473</v>
      </c>
      <c r="D378" s="54" t="s">
        <v>11418</v>
      </c>
      <c r="E378" s="54" t="s">
        <v>11474</v>
      </c>
      <c r="F378" s="54" t="s">
        <v>11475</v>
      </c>
      <c r="G378" s="60" t="s">
        <v>11403</v>
      </c>
      <c r="M378" t="str">
        <f t="shared" si="48"/>
        <v>80</v>
      </c>
      <c r="N378" t="str">
        <f t="shared" si="49"/>
        <v>1936</v>
      </c>
      <c r="O378">
        <f t="shared" si="50"/>
        <v>1856</v>
      </c>
      <c r="P378" t="str">
        <f t="shared" si="46"/>
        <v>B1850</v>
      </c>
      <c r="Q378">
        <f t="shared" si="47"/>
        <v>37.588799999999999</v>
      </c>
      <c r="R378">
        <v>-77.281940000000006</v>
      </c>
      <c r="V378" t="s">
        <v>903</v>
      </c>
      <c r="W378" t="s">
        <v>11508</v>
      </c>
    </row>
    <row r="379" spans="1:50" ht="23" hidden="1">
      <c r="A379" s="59" t="s">
        <v>11515</v>
      </c>
      <c r="B379" t="s">
        <v>11465</v>
      </c>
      <c r="C379" s="54" t="s">
        <v>11476</v>
      </c>
      <c r="D379" s="54" t="s">
        <v>11418</v>
      </c>
      <c r="E379" s="54" t="s">
        <v>11477</v>
      </c>
      <c r="F379" s="54" t="s">
        <v>11478</v>
      </c>
      <c r="G379" s="60" t="s">
        <v>11403</v>
      </c>
      <c r="M379" t="str">
        <f t="shared" si="48"/>
        <v>75</v>
      </c>
      <c r="N379" t="str">
        <f t="shared" si="49"/>
        <v>1936</v>
      </c>
      <c r="O379">
        <f t="shared" si="50"/>
        <v>1861</v>
      </c>
      <c r="P379" t="str">
        <f t="shared" si="46"/>
        <v>B1850</v>
      </c>
      <c r="Q379">
        <f t="shared" si="47"/>
        <v>37.385800000000003</v>
      </c>
      <c r="R379">
        <v>76.317499999999995</v>
      </c>
      <c r="V379" t="s">
        <v>903</v>
      </c>
      <c r="W379" t="s">
        <v>11509</v>
      </c>
    </row>
    <row r="380" spans="1:50" ht="23" hidden="1">
      <c r="A380" s="59" t="s">
        <v>11513</v>
      </c>
      <c r="B380" t="s">
        <v>11466</v>
      </c>
      <c r="C380" s="54" t="s">
        <v>11479</v>
      </c>
      <c r="D380" s="54" t="s">
        <v>11480</v>
      </c>
      <c r="E380" s="54" t="s">
        <v>11481</v>
      </c>
      <c r="F380" s="54" t="s">
        <v>11482</v>
      </c>
      <c r="G380" s="60" t="s">
        <v>11403</v>
      </c>
      <c r="M380" t="str">
        <f t="shared" si="48"/>
        <v>86</v>
      </c>
      <c r="N380" t="str">
        <f t="shared" si="49"/>
        <v>1935</v>
      </c>
      <c r="O380">
        <f t="shared" si="50"/>
        <v>1849</v>
      </c>
      <c r="P380" t="str">
        <f t="shared" si="46"/>
        <v>B1850</v>
      </c>
      <c r="Q380">
        <f t="shared" si="47"/>
        <v>37.639699999999998</v>
      </c>
      <c r="R380">
        <v>-78.724170000000001</v>
      </c>
      <c r="V380" t="s">
        <v>903</v>
      </c>
      <c r="W380" t="s">
        <v>11510</v>
      </c>
    </row>
    <row r="381" spans="1:50" ht="23" hidden="1">
      <c r="A381" s="59" t="s">
        <v>11514</v>
      </c>
      <c r="B381" t="s">
        <v>11467</v>
      </c>
      <c r="C381" s="54" t="s">
        <v>11483</v>
      </c>
      <c r="D381" s="54" t="s">
        <v>11480</v>
      </c>
      <c r="E381" s="54" t="s">
        <v>11484</v>
      </c>
      <c r="F381" s="54" t="s">
        <v>11485</v>
      </c>
      <c r="G381" s="60" t="s">
        <v>11403</v>
      </c>
      <c r="M381" t="str">
        <f t="shared" si="48"/>
        <v>89</v>
      </c>
      <c r="N381" t="str">
        <f t="shared" si="49"/>
        <v>1935</v>
      </c>
      <c r="O381">
        <f t="shared" si="50"/>
        <v>1846</v>
      </c>
      <c r="P381" t="str">
        <f t="shared" si="46"/>
        <v>B1850</v>
      </c>
      <c r="Q381">
        <f t="shared" si="47"/>
        <v>39.115200000000002</v>
      </c>
      <c r="R381">
        <v>-77.695269999999994</v>
      </c>
      <c r="V381" t="s">
        <v>903</v>
      </c>
      <c r="W381" t="s">
        <v>11511</v>
      </c>
    </row>
    <row r="382" spans="1:50" ht="20">
      <c r="B382" s="54"/>
    </row>
    <row r="383" spans="1:50">
      <c r="A383" t="s">
        <v>597</v>
      </c>
      <c r="B383" t="s">
        <v>598</v>
      </c>
      <c r="C383" t="s">
        <v>9268</v>
      </c>
      <c r="D383" t="s">
        <v>599</v>
      </c>
      <c r="E383" t="s">
        <v>2850</v>
      </c>
      <c r="F383" s="41" t="s">
        <v>398</v>
      </c>
      <c r="G383" t="s">
        <v>2845</v>
      </c>
      <c r="H383" t="s">
        <v>9258</v>
      </c>
      <c r="I383" t="s">
        <v>602</v>
      </c>
      <c r="J383" t="s">
        <v>603</v>
      </c>
      <c r="K383" t="s">
        <v>9265</v>
      </c>
      <c r="L383" t="s">
        <v>9263</v>
      </c>
      <c r="M383" t="s">
        <v>9264</v>
      </c>
      <c r="N383" t="s">
        <v>1238</v>
      </c>
      <c r="O383" s="15" t="s">
        <v>5348</v>
      </c>
      <c r="P383" t="s">
        <v>1218</v>
      </c>
      <c r="Q383" t="s">
        <v>9602</v>
      </c>
      <c r="S383" t="s">
        <v>9603</v>
      </c>
      <c r="T383" t="s">
        <v>10726</v>
      </c>
      <c r="AJ383" t="s">
        <v>10726</v>
      </c>
      <c r="AX383" t="s">
        <v>1218</v>
      </c>
    </row>
    <row r="384" spans="1:50" ht="20">
      <c r="A384" t="s">
        <v>5330</v>
      </c>
      <c r="B384" s="54" t="s">
        <v>11544</v>
      </c>
      <c r="D384" s="54" t="s">
        <v>11053</v>
      </c>
      <c r="F384" t="s">
        <v>11489</v>
      </c>
      <c r="G384" t="s">
        <v>5289</v>
      </c>
      <c r="I384">
        <v>-83.244450000000001</v>
      </c>
      <c r="J384">
        <v>33.096299999999999</v>
      </c>
      <c r="K384" t="s">
        <v>10731</v>
      </c>
      <c r="L384">
        <v>1863</v>
      </c>
    </row>
    <row r="385" spans="1:12" ht="20">
      <c r="A385" t="s">
        <v>5330</v>
      </c>
      <c r="B385" s="54" t="s">
        <v>11547</v>
      </c>
      <c r="D385" s="54" t="s">
        <v>11053</v>
      </c>
      <c r="F385" t="s">
        <v>11492</v>
      </c>
      <c r="G385" t="s">
        <v>5289</v>
      </c>
      <c r="I385">
        <v>-83.534719999999993</v>
      </c>
      <c r="J385">
        <v>33.949100000000001</v>
      </c>
      <c r="K385" t="s">
        <v>10731</v>
      </c>
      <c r="L385">
        <v>1854</v>
      </c>
    </row>
    <row r="386" spans="1:12" ht="20">
      <c r="A386" t="s">
        <v>5330</v>
      </c>
      <c r="B386" s="54" t="s">
        <v>11550</v>
      </c>
      <c r="D386" s="54" t="s">
        <v>11053</v>
      </c>
      <c r="F386" t="s">
        <v>11495</v>
      </c>
      <c r="G386" t="s">
        <v>5288</v>
      </c>
      <c r="I386">
        <v>-76.628889999999998</v>
      </c>
      <c r="J386">
        <v>35.095500000000001</v>
      </c>
      <c r="K386" t="s">
        <v>10731</v>
      </c>
      <c r="L386">
        <v>1859</v>
      </c>
    </row>
    <row r="387" spans="1:12" ht="20">
      <c r="A387" t="s">
        <v>5330</v>
      </c>
      <c r="B387" s="54" t="s">
        <v>11551</v>
      </c>
      <c r="D387" s="54" t="s">
        <v>11053</v>
      </c>
      <c r="F387" t="s">
        <v>11496</v>
      </c>
      <c r="G387" t="s">
        <v>5288</v>
      </c>
      <c r="I387">
        <v>-77.916659999999993</v>
      </c>
      <c r="J387">
        <v>34.240200000000002</v>
      </c>
      <c r="K387" t="s">
        <v>10731</v>
      </c>
      <c r="L387">
        <v>1848</v>
      </c>
    </row>
    <row r="388" spans="1:12" ht="20">
      <c r="A388" t="s">
        <v>5330</v>
      </c>
      <c r="B388" s="54" t="s">
        <v>11552</v>
      </c>
      <c r="D388" s="54" t="s">
        <v>11053</v>
      </c>
      <c r="F388" t="s">
        <v>11497</v>
      </c>
      <c r="G388" t="s">
        <v>5288</v>
      </c>
      <c r="I388">
        <v>-78.91722</v>
      </c>
      <c r="J388">
        <v>35.283299999999997</v>
      </c>
      <c r="K388" t="s">
        <v>10731</v>
      </c>
      <c r="L388">
        <v>1857</v>
      </c>
    </row>
    <row r="389" spans="1:12" ht="20">
      <c r="A389" t="s">
        <v>5330</v>
      </c>
      <c r="B389" s="54" t="s">
        <v>11553</v>
      </c>
      <c r="D389" s="54" t="s">
        <v>11053</v>
      </c>
      <c r="F389" t="s">
        <v>11498</v>
      </c>
      <c r="G389" t="s">
        <v>5288</v>
      </c>
      <c r="I389">
        <v>-78.171109999999999</v>
      </c>
      <c r="J389">
        <v>36.4863</v>
      </c>
      <c r="K389" t="s">
        <v>10731</v>
      </c>
      <c r="L389">
        <v>1855</v>
      </c>
    </row>
    <row r="390" spans="1:12" ht="20">
      <c r="A390" t="s">
        <v>5330</v>
      </c>
      <c r="B390" s="54" t="s">
        <v>11554</v>
      </c>
      <c r="D390" s="54" t="s">
        <v>11053</v>
      </c>
      <c r="F390" t="s">
        <v>11499</v>
      </c>
      <c r="G390" t="s">
        <v>5288</v>
      </c>
      <c r="I390">
        <v>-79.777780000000007</v>
      </c>
      <c r="J390">
        <v>35.470799999999997</v>
      </c>
      <c r="K390" t="s">
        <v>10731</v>
      </c>
      <c r="L390">
        <v>1847</v>
      </c>
    </row>
    <row r="391" spans="1:12" ht="20">
      <c r="A391" t="s">
        <v>5330</v>
      </c>
      <c r="B391" s="54" t="s">
        <v>11555</v>
      </c>
      <c r="D391" s="54" t="s">
        <v>11053</v>
      </c>
      <c r="F391" t="s">
        <v>11500</v>
      </c>
      <c r="G391" t="s">
        <v>5288</v>
      </c>
      <c r="I391">
        <v>-76.768889999999999</v>
      </c>
      <c r="J391">
        <v>36.201099999999997</v>
      </c>
      <c r="K391" t="s">
        <v>10731</v>
      </c>
      <c r="L391">
        <v>1854</v>
      </c>
    </row>
    <row r="392" spans="1:12" ht="20">
      <c r="A392" t="s">
        <v>5330</v>
      </c>
      <c r="B392" s="54" t="s">
        <v>11558</v>
      </c>
      <c r="D392" s="54" t="s">
        <v>11053</v>
      </c>
      <c r="F392" t="s">
        <v>11503</v>
      </c>
      <c r="G392" t="s">
        <v>5283</v>
      </c>
      <c r="I392">
        <v>-81.119450000000001</v>
      </c>
      <c r="J392">
        <v>32.862499999999997</v>
      </c>
      <c r="K392" t="s">
        <v>10731</v>
      </c>
      <c r="L392">
        <v>1871</v>
      </c>
    </row>
    <row r="393" spans="1:12" ht="20">
      <c r="A393" t="s">
        <v>5330</v>
      </c>
      <c r="B393" s="54" t="s">
        <v>11560</v>
      </c>
      <c r="D393" s="54" t="s">
        <v>11053</v>
      </c>
      <c r="F393" t="s">
        <v>11505</v>
      </c>
      <c r="G393" t="s">
        <v>5283</v>
      </c>
      <c r="I393">
        <v>-80.149169999999998</v>
      </c>
      <c r="J393">
        <v>34.4758</v>
      </c>
      <c r="K393" t="s">
        <v>10731</v>
      </c>
      <c r="L393">
        <v>1872</v>
      </c>
    </row>
    <row r="394" spans="1:12" ht="20">
      <c r="A394" t="s">
        <v>5330</v>
      </c>
      <c r="B394" s="54" t="s">
        <v>11561</v>
      </c>
      <c r="D394" s="54" t="s">
        <v>11053</v>
      </c>
      <c r="F394" t="s">
        <v>11506</v>
      </c>
      <c r="G394" t="s">
        <v>5283</v>
      </c>
      <c r="I394">
        <v>-79.976110000000006</v>
      </c>
      <c r="J394">
        <v>34.3752</v>
      </c>
      <c r="K394" t="s">
        <v>10731</v>
      </c>
      <c r="L394">
        <v>1865</v>
      </c>
    </row>
    <row r="395" spans="1:12" ht="20">
      <c r="A395" t="s">
        <v>5330</v>
      </c>
      <c r="B395" s="54" t="s">
        <v>11562</v>
      </c>
      <c r="D395" s="54" t="s">
        <v>11053</v>
      </c>
      <c r="F395" t="s">
        <v>11507</v>
      </c>
      <c r="G395" t="s">
        <v>5283</v>
      </c>
      <c r="I395">
        <v>-81.958340000000007</v>
      </c>
      <c r="J395">
        <v>34.958300000000001</v>
      </c>
      <c r="K395" t="s">
        <v>10731</v>
      </c>
      <c r="L395">
        <v>1873</v>
      </c>
    </row>
    <row r="396" spans="1:12" ht="20">
      <c r="A396" t="s">
        <v>5330</v>
      </c>
      <c r="B396" s="54" t="s">
        <v>11564</v>
      </c>
      <c r="D396" s="54" t="s">
        <v>11053</v>
      </c>
      <c r="F396" t="s">
        <v>10632</v>
      </c>
      <c r="G396" t="s">
        <v>5283</v>
      </c>
      <c r="I396">
        <v>79.817499999999995</v>
      </c>
      <c r="J396">
        <v>33.708300000000001</v>
      </c>
      <c r="K396" t="s">
        <v>10731</v>
      </c>
      <c r="L396">
        <v>1869</v>
      </c>
    </row>
    <row r="397" spans="1:12" ht="20">
      <c r="A397" t="s">
        <v>5330</v>
      </c>
      <c r="B397" s="54" t="s">
        <v>11565</v>
      </c>
      <c r="D397" s="54" t="s">
        <v>11053</v>
      </c>
      <c r="F397" t="s">
        <v>10632</v>
      </c>
      <c r="G397" t="s">
        <v>5283</v>
      </c>
      <c r="I397">
        <v>-79.121669999999995</v>
      </c>
      <c r="J397">
        <v>33.433</v>
      </c>
      <c r="K397" t="s">
        <v>10731</v>
      </c>
      <c r="L397">
        <v>1865</v>
      </c>
    </row>
    <row r="398" spans="1:12" ht="20">
      <c r="A398" t="s">
        <v>5330</v>
      </c>
      <c r="B398" s="54" t="s">
        <v>11566</v>
      </c>
      <c r="D398" s="54" t="s">
        <v>11053</v>
      </c>
      <c r="F398" t="s">
        <v>11508</v>
      </c>
      <c r="G398" t="s">
        <v>903</v>
      </c>
      <c r="I398">
        <v>-77.281940000000006</v>
      </c>
      <c r="J398">
        <v>37.588799999999999</v>
      </c>
      <c r="K398" t="s">
        <v>10731</v>
      </c>
      <c r="L398">
        <v>1856</v>
      </c>
    </row>
    <row r="399" spans="1:12" ht="20">
      <c r="A399" t="s">
        <v>5330</v>
      </c>
      <c r="B399" s="54" t="s">
        <v>11567</v>
      </c>
      <c r="D399" s="54" t="s">
        <v>11053</v>
      </c>
      <c r="F399" t="s">
        <v>11509</v>
      </c>
      <c r="G399" t="s">
        <v>903</v>
      </c>
      <c r="I399">
        <v>76.317499999999995</v>
      </c>
      <c r="J399">
        <v>37.385800000000003</v>
      </c>
      <c r="K399" t="s">
        <v>10731</v>
      </c>
      <c r="L399">
        <v>1861</v>
      </c>
    </row>
    <row r="400" spans="1:12" ht="20">
      <c r="A400" t="s">
        <v>5330</v>
      </c>
      <c r="B400" s="54" t="s">
        <v>11568</v>
      </c>
      <c r="D400" s="54" t="s">
        <v>11053</v>
      </c>
      <c r="F400" t="s">
        <v>11510</v>
      </c>
      <c r="G400" t="s">
        <v>903</v>
      </c>
      <c r="I400">
        <v>-78.724170000000001</v>
      </c>
      <c r="J400">
        <v>37.639699999999998</v>
      </c>
      <c r="K400" t="s">
        <v>10731</v>
      </c>
      <c r="L400">
        <v>1849</v>
      </c>
    </row>
    <row r="401" spans="1:12" ht="20">
      <c r="A401" t="s">
        <v>5330</v>
      </c>
      <c r="B401" s="54" t="s">
        <v>11569</v>
      </c>
      <c r="D401" s="54" t="s">
        <v>11053</v>
      </c>
      <c r="F401" t="s">
        <v>11511</v>
      </c>
      <c r="G401" t="s">
        <v>903</v>
      </c>
      <c r="I401">
        <v>-77.695269999999994</v>
      </c>
      <c r="J401">
        <v>39.115200000000002</v>
      </c>
      <c r="K401" t="s">
        <v>10731</v>
      </c>
      <c r="L401">
        <v>1846</v>
      </c>
    </row>
    <row r="402" spans="1:12" ht="20">
      <c r="A402" t="s">
        <v>5330</v>
      </c>
      <c r="B402" t="s">
        <v>11351</v>
      </c>
      <c r="D402" s="54" t="s">
        <v>11053</v>
      </c>
      <c r="F402" t="s">
        <v>11350</v>
      </c>
      <c r="G402" t="s">
        <v>5279</v>
      </c>
      <c r="I402">
        <v>-73.45</v>
      </c>
      <c r="J402">
        <v>41.866700000000002</v>
      </c>
      <c r="K402" t="s">
        <v>10731</v>
      </c>
    </row>
    <row r="403" spans="1:12" ht="20">
      <c r="A403" t="s">
        <v>5330</v>
      </c>
      <c r="B403" t="s">
        <v>11352</v>
      </c>
      <c r="D403" s="54" t="s">
        <v>11053</v>
      </c>
      <c r="F403" t="s">
        <v>10887</v>
      </c>
      <c r="G403" t="s">
        <v>5284</v>
      </c>
      <c r="I403">
        <v>-70.266999999999996</v>
      </c>
      <c r="J403">
        <v>43.667000000000002</v>
      </c>
      <c r="K403" t="s">
        <v>10731</v>
      </c>
    </row>
    <row r="404" spans="1:12" ht="20">
      <c r="A404" t="s">
        <v>5331</v>
      </c>
      <c r="B404" s="54" t="s">
        <v>11540</v>
      </c>
      <c r="D404" s="54" t="s">
        <v>11053</v>
      </c>
      <c r="F404" t="s">
        <v>11486</v>
      </c>
      <c r="G404" t="s">
        <v>5289</v>
      </c>
      <c r="I404">
        <v>-82.019720000000007</v>
      </c>
      <c r="J404">
        <v>32.160200000000003</v>
      </c>
      <c r="K404" t="s">
        <v>10731</v>
      </c>
      <c r="L404">
        <v>1874</v>
      </c>
    </row>
    <row r="405" spans="1:12" ht="20">
      <c r="A405" t="s">
        <v>5331</v>
      </c>
      <c r="B405" s="54" t="s">
        <v>11545</v>
      </c>
      <c r="D405" s="54" t="s">
        <v>11053</v>
      </c>
      <c r="F405" t="s">
        <v>11490</v>
      </c>
      <c r="G405" t="s">
        <v>5289</v>
      </c>
      <c r="I405">
        <v>-81.133330000000001</v>
      </c>
      <c r="J405">
        <v>32.049999999999997</v>
      </c>
      <c r="K405" t="s">
        <v>10731</v>
      </c>
      <c r="L405">
        <v>1879</v>
      </c>
    </row>
    <row r="406" spans="1:12" ht="20">
      <c r="A406" t="s">
        <v>5331</v>
      </c>
      <c r="B406" s="54" t="s">
        <v>11546</v>
      </c>
      <c r="D406" s="54" t="s">
        <v>11053</v>
      </c>
      <c r="F406" t="s">
        <v>11491</v>
      </c>
      <c r="G406" t="s">
        <v>5289</v>
      </c>
      <c r="I406">
        <v>-83.212779999999995</v>
      </c>
      <c r="J406">
        <v>34.037700000000001</v>
      </c>
      <c r="K406" t="s">
        <v>10731</v>
      </c>
      <c r="L406">
        <v>1897</v>
      </c>
    </row>
    <row r="407" spans="1:12" ht="20">
      <c r="A407" t="s">
        <v>5331</v>
      </c>
      <c r="B407" s="54" t="s">
        <v>11548</v>
      </c>
      <c r="D407" s="54" t="s">
        <v>11053</v>
      </c>
      <c r="F407" t="s">
        <v>11493</v>
      </c>
      <c r="G407" t="s">
        <v>5289</v>
      </c>
      <c r="I407">
        <v>-83.532780000000002</v>
      </c>
      <c r="J407">
        <v>33.945799999999998</v>
      </c>
      <c r="K407" t="s">
        <v>10731</v>
      </c>
      <c r="L407">
        <v>1878</v>
      </c>
    </row>
    <row r="408" spans="1:12" ht="20">
      <c r="A408" t="s">
        <v>5331</v>
      </c>
      <c r="B408" s="54" t="s">
        <v>11549</v>
      </c>
      <c r="D408" s="54" t="s">
        <v>11053</v>
      </c>
      <c r="F408" t="s">
        <v>11494</v>
      </c>
      <c r="G408" t="s">
        <v>5289</v>
      </c>
      <c r="I408">
        <v>-83.713329999999999</v>
      </c>
      <c r="J408">
        <v>33.794699999999999</v>
      </c>
      <c r="K408" t="s">
        <v>10731</v>
      </c>
      <c r="L408">
        <v>1889</v>
      </c>
    </row>
    <row r="409" spans="1:12" ht="20">
      <c r="A409" t="s">
        <v>5331</v>
      </c>
      <c r="B409" s="54" t="s">
        <v>11556</v>
      </c>
      <c r="D409" s="54" t="s">
        <v>11053</v>
      </c>
      <c r="F409" t="s">
        <v>11501</v>
      </c>
      <c r="G409" t="s">
        <v>5283</v>
      </c>
      <c r="I409">
        <v>-79.461389999999994</v>
      </c>
      <c r="J409">
        <v>33.088000000000001</v>
      </c>
      <c r="K409" t="s">
        <v>10731</v>
      </c>
      <c r="L409">
        <v>1890</v>
      </c>
    </row>
    <row r="410" spans="1:12" ht="20">
      <c r="A410" t="s">
        <v>5331</v>
      </c>
      <c r="B410" s="54" t="s">
        <v>11557</v>
      </c>
      <c r="D410" s="54" t="s">
        <v>11053</v>
      </c>
      <c r="F410" t="s">
        <v>11502</v>
      </c>
      <c r="G410" t="s">
        <v>5283</v>
      </c>
      <c r="I410">
        <v>81.034999999999997</v>
      </c>
      <c r="J410">
        <v>33.296900000000001</v>
      </c>
      <c r="K410" t="s">
        <v>10731</v>
      </c>
      <c r="L410">
        <v>1879</v>
      </c>
    </row>
    <row r="411" spans="1:12" ht="20">
      <c r="A411" t="s">
        <v>5331</v>
      </c>
      <c r="B411" s="54" t="s">
        <v>11559</v>
      </c>
      <c r="D411" s="54" t="s">
        <v>11053</v>
      </c>
      <c r="F411" t="s">
        <v>11504</v>
      </c>
      <c r="G411" t="s">
        <v>5283</v>
      </c>
      <c r="I411">
        <v>-80.692779999999999</v>
      </c>
      <c r="J411">
        <v>32.378799999999998</v>
      </c>
      <c r="K411" t="s">
        <v>10731</v>
      </c>
      <c r="L411">
        <v>1893</v>
      </c>
    </row>
    <row r="412" spans="1:12" ht="20">
      <c r="A412" t="s">
        <v>5331</v>
      </c>
      <c r="B412" s="54" t="s">
        <v>11563</v>
      </c>
      <c r="D412" s="54" t="s">
        <v>11053</v>
      </c>
      <c r="F412" t="s">
        <v>10621</v>
      </c>
      <c r="G412" t="s">
        <v>5283</v>
      </c>
      <c r="I412">
        <v>-82.650279999999995</v>
      </c>
      <c r="J412">
        <v>34.503300000000003</v>
      </c>
      <c r="K412" t="s">
        <v>10731</v>
      </c>
      <c r="L412">
        <v>1880</v>
      </c>
    </row>
    <row r="413" spans="1:12" ht="20">
      <c r="A413" t="s">
        <v>5332</v>
      </c>
      <c r="B413" s="54" t="s">
        <v>11541</v>
      </c>
      <c r="D413" s="54" t="s">
        <v>11053</v>
      </c>
      <c r="F413" t="s">
        <v>10869</v>
      </c>
      <c r="G413" t="s">
        <v>5289</v>
      </c>
      <c r="I413">
        <v>-82.041659999999993</v>
      </c>
      <c r="J413">
        <v>33.4861</v>
      </c>
      <c r="K413" t="s">
        <v>10731</v>
      </c>
      <c r="L413">
        <v>1922</v>
      </c>
    </row>
    <row r="414" spans="1:12" ht="20">
      <c r="A414" t="s">
        <v>5332</v>
      </c>
      <c r="B414" s="54" t="s">
        <v>11542</v>
      </c>
      <c r="D414" s="54" t="s">
        <v>11053</v>
      </c>
      <c r="F414" t="s">
        <v>11487</v>
      </c>
      <c r="G414" t="s">
        <v>5289</v>
      </c>
      <c r="I414">
        <v>-83.019720000000007</v>
      </c>
      <c r="J414">
        <v>34.880200000000002</v>
      </c>
      <c r="K414" t="s">
        <v>10731</v>
      </c>
      <c r="L414">
        <v>1901</v>
      </c>
    </row>
    <row r="415" spans="1:12" ht="20">
      <c r="A415" t="s">
        <v>5332</v>
      </c>
      <c r="B415" s="54" t="s">
        <v>11543</v>
      </c>
      <c r="D415" s="54" t="s">
        <v>11053</v>
      </c>
      <c r="F415" t="s">
        <v>11488</v>
      </c>
      <c r="G415" t="s">
        <v>5289</v>
      </c>
      <c r="I415">
        <v>-83.620829999999998</v>
      </c>
      <c r="J415">
        <v>32.851300000000002</v>
      </c>
      <c r="K415" t="s">
        <v>10731</v>
      </c>
      <c r="L415">
        <v>1900</v>
      </c>
    </row>
    <row r="416" spans="1:12" ht="20">
      <c r="B416" s="54"/>
    </row>
    <row r="417" spans="2:28" ht="20">
      <c r="B417" s="56"/>
    </row>
    <row r="418" spans="2:28" ht="20"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23"/>
      <c r="Q418" s="54"/>
      <c r="R418" s="54"/>
      <c r="S418" s="54"/>
      <c r="T418" s="54"/>
      <c r="V418" s="54"/>
      <c r="X418" s="54"/>
      <c r="Y418" s="54"/>
      <c r="Z418" s="54"/>
      <c r="AA418" s="54"/>
      <c r="AB418" s="54"/>
    </row>
    <row r="419" spans="2:28" ht="20"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23"/>
      <c r="Q419" s="54"/>
      <c r="R419" s="54"/>
      <c r="S419" s="54"/>
      <c r="T419" s="54"/>
      <c r="V419" s="54"/>
      <c r="X419" s="54"/>
      <c r="Y419" s="54"/>
      <c r="Z419" s="54"/>
      <c r="AA419" s="54"/>
      <c r="AB419" s="54"/>
    </row>
    <row r="420" spans="2:28" ht="20"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23"/>
      <c r="Q420" s="54"/>
      <c r="R420" s="54"/>
      <c r="S420" s="54"/>
      <c r="T420" s="54"/>
      <c r="V420" s="54"/>
      <c r="X420" s="54"/>
      <c r="Y420" s="54"/>
      <c r="Z420" s="54"/>
      <c r="AA420" s="54"/>
      <c r="AB420" s="54"/>
    </row>
    <row r="421" spans="2:28" ht="20">
      <c r="B421" s="58"/>
    </row>
    <row r="422" spans="2:28" ht="23"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1"/>
      <c r="Q422" s="60"/>
      <c r="R422" s="60"/>
      <c r="S422" s="60"/>
      <c r="T422" s="60"/>
      <c r="V422" s="60"/>
      <c r="X422" s="60"/>
      <c r="Y422" s="60"/>
      <c r="Z422" s="60"/>
      <c r="AA422" s="60"/>
      <c r="AB422" s="60"/>
    </row>
    <row r="423" spans="2:28" ht="20"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V423" s="54"/>
      <c r="X423" s="54"/>
      <c r="Y423" s="54"/>
      <c r="Z423" s="54"/>
      <c r="AA423" s="54"/>
      <c r="AB423" s="54"/>
    </row>
    <row r="424" spans="2:28" ht="20">
      <c r="B424" s="56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V424" s="54"/>
      <c r="X424" s="54"/>
      <c r="Y424" s="54"/>
      <c r="Z424" s="54"/>
      <c r="AA424" s="54"/>
      <c r="AB424" s="54"/>
    </row>
    <row r="425" spans="2:28" ht="20">
      <c r="B425" s="54"/>
    </row>
    <row r="428" spans="2:28" ht="20">
      <c r="B428" s="58"/>
    </row>
    <row r="430" spans="2:28" ht="20">
      <c r="B430" s="54"/>
    </row>
    <row r="442" spans="2:2" ht="20">
      <c r="B442" s="58"/>
    </row>
    <row r="444" spans="2:2" ht="20">
      <c r="B444" s="54"/>
    </row>
    <row r="445" spans="2:2" ht="20">
      <c r="B445" s="56"/>
    </row>
    <row r="446" spans="2:2" ht="20">
      <c r="B446" s="54"/>
    </row>
    <row r="449" spans="2:2" ht="20">
      <c r="B449" s="58"/>
    </row>
    <row r="451" spans="2:2" ht="20">
      <c r="B451" s="54"/>
    </row>
    <row r="452" spans="2:2" ht="20">
      <c r="B452" s="56"/>
    </row>
    <row r="453" spans="2:2" ht="20">
      <c r="B453" s="54"/>
    </row>
    <row r="456" spans="2:2" ht="20">
      <c r="B456" s="58"/>
    </row>
    <row r="458" spans="2:2" ht="20">
      <c r="B458" s="54"/>
    </row>
    <row r="459" spans="2:2" ht="20">
      <c r="B459" s="56"/>
    </row>
    <row r="460" spans="2:2" ht="20">
      <c r="B460" s="54"/>
    </row>
    <row r="463" spans="2:2" ht="20">
      <c r="B463" s="58"/>
    </row>
    <row r="465" spans="2:2" ht="20">
      <c r="B465" s="54"/>
    </row>
    <row r="466" spans="2:2" ht="20">
      <c r="B466" s="56"/>
    </row>
    <row r="467" spans="2:2" ht="20">
      <c r="B467" s="54"/>
    </row>
    <row r="470" spans="2:2" ht="20">
      <c r="B470" s="58"/>
    </row>
    <row r="472" spans="2:2" ht="20">
      <c r="B472" s="54"/>
    </row>
    <row r="473" spans="2:2" ht="20">
      <c r="B473" s="56"/>
    </row>
    <row r="474" spans="2:2" ht="20">
      <c r="B474" s="54"/>
    </row>
    <row r="477" spans="2:2" ht="20">
      <c r="B477" s="58"/>
    </row>
    <row r="479" spans="2:2" ht="20">
      <c r="B479" s="54"/>
    </row>
    <row r="480" spans="2:2" ht="20">
      <c r="B480" s="56"/>
    </row>
    <row r="481" spans="2:2" ht="20">
      <c r="B481" s="54"/>
    </row>
    <row r="484" spans="2:2" ht="20">
      <c r="B484" s="58"/>
    </row>
    <row r="486" spans="2:2" ht="20">
      <c r="B486" s="54"/>
    </row>
    <row r="487" spans="2:2" ht="20">
      <c r="B487" s="56"/>
    </row>
    <row r="488" spans="2:2" ht="20">
      <c r="B488" s="54"/>
    </row>
    <row r="491" spans="2:2" ht="20">
      <c r="B491" s="58"/>
    </row>
    <row r="493" spans="2:2" ht="20">
      <c r="B493" s="54"/>
    </row>
    <row r="494" spans="2:2" ht="20">
      <c r="B494" s="56"/>
    </row>
    <row r="495" spans="2:2" ht="20">
      <c r="B495" s="54"/>
    </row>
    <row r="498" spans="2:2" ht="20">
      <c r="B498" s="58"/>
    </row>
    <row r="500" spans="2:2" ht="20">
      <c r="B500" s="54"/>
    </row>
    <row r="501" spans="2:2" ht="20">
      <c r="B501" s="56"/>
    </row>
    <row r="502" spans="2:2" ht="20">
      <c r="B502" s="54"/>
    </row>
    <row r="505" spans="2:2" ht="20">
      <c r="B505" s="58"/>
    </row>
    <row r="507" spans="2:2" ht="20">
      <c r="B507" s="54"/>
    </row>
    <row r="508" spans="2:2" ht="20">
      <c r="B508" s="56"/>
    </row>
    <row r="509" spans="2:2" ht="20">
      <c r="B509" s="54"/>
    </row>
    <row r="512" spans="2:2" ht="20">
      <c r="B512" s="58"/>
    </row>
    <row r="514" spans="2:2" ht="20">
      <c r="B514" s="54"/>
    </row>
    <row r="515" spans="2:2" ht="20">
      <c r="B515" s="56"/>
    </row>
    <row r="516" spans="2:2" ht="20">
      <c r="B516" s="54"/>
    </row>
    <row r="519" spans="2:2" ht="20">
      <c r="B519" s="58"/>
    </row>
    <row r="521" spans="2:2" ht="20">
      <c r="B521" s="54"/>
    </row>
    <row r="522" spans="2:2" ht="20">
      <c r="B522" s="56"/>
    </row>
    <row r="523" spans="2:2" ht="20">
      <c r="B523" s="54"/>
    </row>
    <row r="526" spans="2:2" ht="20">
      <c r="B526" s="58"/>
    </row>
    <row r="528" spans="2:2" ht="20">
      <c r="B528" s="54"/>
    </row>
    <row r="529" spans="2:2" ht="20">
      <c r="B529" s="56"/>
    </row>
    <row r="530" spans="2:2" ht="20">
      <c r="B530" s="54"/>
    </row>
    <row r="533" spans="2:2" ht="20">
      <c r="B533" s="58"/>
    </row>
    <row r="535" spans="2:2" ht="20">
      <c r="B535" s="54"/>
    </row>
    <row r="536" spans="2:2" ht="20">
      <c r="B536" s="56"/>
    </row>
    <row r="537" spans="2:2" ht="20">
      <c r="B537" s="54"/>
    </row>
    <row r="540" spans="2:2" ht="20">
      <c r="B540" s="58"/>
    </row>
    <row r="542" spans="2:2" ht="20">
      <c r="B542" s="54"/>
    </row>
    <row r="543" spans="2:2" ht="20">
      <c r="B543" s="56"/>
    </row>
    <row r="544" spans="2:2" ht="20">
      <c r="B544" s="54"/>
    </row>
    <row r="547" spans="2:2" ht="20">
      <c r="B547" s="58"/>
    </row>
    <row r="549" spans="2:2" ht="20">
      <c r="B549" s="54"/>
    </row>
    <row r="550" spans="2:2" ht="20">
      <c r="B550" s="56"/>
    </row>
    <row r="551" spans="2:2" ht="20">
      <c r="B551" s="54"/>
    </row>
    <row r="554" spans="2:2" ht="20">
      <c r="B554" s="58"/>
    </row>
    <row r="556" spans="2:2" ht="20">
      <c r="B556" s="54"/>
    </row>
    <row r="557" spans="2:2" ht="20">
      <c r="B557" s="56"/>
    </row>
    <row r="558" spans="2:2" ht="20">
      <c r="B558" s="54"/>
    </row>
    <row r="561" spans="2:2" ht="20">
      <c r="B561" s="58"/>
    </row>
    <row r="563" spans="2:2" ht="20">
      <c r="B563" s="54"/>
    </row>
    <row r="564" spans="2:2" ht="20">
      <c r="B564" s="56"/>
    </row>
    <row r="565" spans="2:2" ht="20">
      <c r="B565" s="54"/>
    </row>
    <row r="568" spans="2:2" ht="20">
      <c r="B568" s="58"/>
    </row>
    <row r="570" spans="2:2" ht="20">
      <c r="B570" s="54"/>
    </row>
    <row r="571" spans="2:2" ht="20">
      <c r="B571" s="56"/>
    </row>
    <row r="572" spans="2:2" ht="20">
      <c r="B572" s="54"/>
    </row>
    <row r="575" spans="2:2" ht="20">
      <c r="B575" s="58"/>
    </row>
    <row r="577" spans="1:7" ht="20">
      <c r="B577" s="54"/>
    </row>
    <row r="578" spans="1:7" ht="20">
      <c r="B578" s="56"/>
    </row>
    <row r="579" spans="1:7" ht="20">
      <c r="B579" s="54"/>
    </row>
    <row r="582" spans="1:7" ht="20">
      <c r="B582" s="58"/>
    </row>
    <row r="584" spans="1:7" ht="20">
      <c r="B584" s="54"/>
    </row>
    <row r="585" spans="1:7" ht="20">
      <c r="B585" s="56"/>
    </row>
    <row r="586" spans="1:7" ht="20">
      <c r="B586" s="54"/>
    </row>
    <row r="589" spans="1:7">
      <c r="A589" t="s">
        <v>748</v>
      </c>
      <c r="B589">
        <v>1865</v>
      </c>
      <c r="G589" t="s">
        <v>12309</v>
      </c>
    </row>
    <row r="590" spans="1:7">
      <c r="A590" t="s">
        <v>749</v>
      </c>
      <c r="B590">
        <v>1862</v>
      </c>
      <c r="G590" t="s">
        <v>12309</v>
      </c>
    </row>
    <row r="591" spans="1:7">
      <c r="A591" t="s">
        <v>754</v>
      </c>
      <c r="B591">
        <v>1858</v>
      </c>
      <c r="G591" t="s">
        <v>12309</v>
      </c>
    </row>
    <row r="592" spans="1:7">
      <c r="A592" t="s">
        <v>764</v>
      </c>
      <c r="B592">
        <v>1868</v>
      </c>
      <c r="G592" t="s">
        <v>12309</v>
      </c>
    </row>
    <row r="593" spans="1:7">
      <c r="A593" t="s">
        <v>768</v>
      </c>
      <c r="B593">
        <v>1858</v>
      </c>
      <c r="G593" t="s">
        <v>12309</v>
      </c>
    </row>
    <row r="594" spans="1:7">
      <c r="A594" t="s">
        <v>771</v>
      </c>
      <c r="B594">
        <v>1865</v>
      </c>
      <c r="G594" t="s">
        <v>12309</v>
      </c>
    </row>
    <row r="595" spans="1:7">
      <c r="A595" t="s">
        <v>773</v>
      </c>
      <c r="B595">
        <v>1871</v>
      </c>
      <c r="G595" t="s">
        <v>12309</v>
      </c>
    </row>
    <row r="596" spans="1:7">
      <c r="A596" t="s">
        <v>778</v>
      </c>
      <c r="B596">
        <v>1856</v>
      </c>
      <c r="G596" t="s">
        <v>12309</v>
      </c>
    </row>
    <row r="597" spans="1:7">
      <c r="A597" t="s">
        <v>780</v>
      </c>
      <c r="B597">
        <v>1846</v>
      </c>
      <c r="G597" t="s">
        <v>12309</v>
      </c>
    </row>
    <row r="598" spans="1:7">
      <c r="A598" t="s">
        <v>786</v>
      </c>
      <c r="B598">
        <v>1856</v>
      </c>
      <c r="G598" t="s">
        <v>12309</v>
      </c>
    </row>
    <row r="599" spans="1:7">
      <c r="A599" s="12" t="s">
        <v>806</v>
      </c>
      <c r="B599" s="12">
        <v>1872</v>
      </c>
      <c r="C599" s="12"/>
      <c r="D599" s="12"/>
      <c r="E599" s="86"/>
      <c r="G599" s="12" t="s">
        <v>12309</v>
      </c>
    </row>
    <row r="600" spans="1:7">
      <c r="A600" t="s">
        <v>818</v>
      </c>
      <c r="B600">
        <v>1871</v>
      </c>
      <c r="E600" s="10"/>
      <c r="G600" t="s">
        <v>12309</v>
      </c>
    </row>
    <row r="601" spans="1:7">
      <c r="A601" t="s">
        <v>819</v>
      </c>
      <c r="B601">
        <v>1870</v>
      </c>
      <c r="E601" s="10"/>
      <c r="G601" t="s">
        <v>12309</v>
      </c>
    </row>
    <row r="602" spans="1:7">
      <c r="A602" t="s">
        <v>831</v>
      </c>
      <c r="B602">
        <v>1870</v>
      </c>
      <c r="E602" s="10"/>
      <c r="G602" t="s">
        <v>12309</v>
      </c>
    </row>
    <row r="603" spans="1:7">
      <c r="A603" t="s">
        <v>835</v>
      </c>
      <c r="B603">
        <v>1871</v>
      </c>
      <c r="E603" s="10"/>
      <c r="G603" t="s">
        <v>12309</v>
      </c>
    </row>
    <row r="604" spans="1:7">
      <c r="A604" t="s">
        <v>841</v>
      </c>
      <c r="B604">
        <v>1861</v>
      </c>
      <c r="E604" s="10"/>
      <c r="G604" t="s">
        <v>12309</v>
      </c>
    </row>
    <row r="605" spans="1:7">
      <c r="A605" t="s">
        <v>849</v>
      </c>
      <c r="B605">
        <v>1864</v>
      </c>
      <c r="E605" s="10"/>
      <c r="G605" t="s">
        <v>12309</v>
      </c>
    </row>
    <row r="606" spans="1:7">
      <c r="A606" t="s">
        <v>854</v>
      </c>
      <c r="B606">
        <v>1853</v>
      </c>
      <c r="E606" s="10"/>
      <c r="G606" t="s">
        <v>12309</v>
      </c>
    </row>
    <row r="607" spans="1:7">
      <c r="A607" t="s">
        <v>856</v>
      </c>
      <c r="B607">
        <v>1866</v>
      </c>
      <c r="E607" s="10"/>
      <c r="G607" t="s">
        <v>12309</v>
      </c>
    </row>
    <row r="608" spans="1:7">
      <c r="A608" t="s">
        <v>863</v>
      </c>
      <c r="B608">
        <v>1869</v>
      </c>
      <c r="G608" t="s">
        <v>12309</v>
      </c>
    </row>
    <row r="609" spans="1:7">
      <c r="A609" t="s">
        <v>889</v>
      </c>
      <c r="B609">
        <v>1867</v>
      </c>
      <c r="G609" t="s">
        <v>12309</v>
      </c>
    </row>
    <row r="610" spans="1:7">
      <c r="A610" t="s">
        <v>944</v>
      </c>
      <c r="B610">
        <v>1873</v>
      </c>
      <c r="G610" t="s">
        <v>12309</v>
      </c>
    </row>
    <row r="611" spans="1:7">
      <c r="A611" t="s">
        <v>746</v>
      </c>
      <c r="B611">
        <v>1882</v>
      </c>
      <c r="G611" t="s">
        <v>12308</v>
      </c>
    </row>
    <row r="612" spans="1:7">
      <c r="A612" t="s">
        <v>751</v>
      </c>
      <c r="B612">
        <v>1883</v>
      </c>
      <c r="G612" t="s">
        <v>12308</v>
      </c>
    </row>
    <row r="613" spans="1:7">
      <c r="A613" t="s">
        <v>756</v>
      </c>
      <c r="B613">
        <v>1889</v>
      </c>
      <c r="G613" t="s">
        <v>12308</v>
      </c>
    </row>
    <row r="614" spans="1:7">
      <c r="A614" t="s">
        <v>760</v>
      </c>
      <c r="B614">
        <v>1880</v>
      </c>
      <c r="G614" t="s">
        <v>12308</v>
      </c>
    </row>
    <row r="615" spans="1:7">
      <c r="A615" t="s">
        <v>762</v>
      </c>
      <c r="B615">
        <v>1881</v>
      </c>
      <c r="G615" t="s">
        <v>12308</v>
      </c>
    </row>
    <row r="616" spans="1:7">
      <c r="A616" t="s">
        <v>770</v>
      </c>
      <c r="B616">
        <v>1880</v>
      </c>
      <c r="G616" t="s">
        <v>12308</v>
      </c>
    </row>
    <row r="617" spans="1:7">
      <c r="A617" t="s">
        <v>775</v>
      </c>
      <c r="B617">
        <v>1886</v>
      </c>
      <c r="G617" t="s">
        <v>12308</v>
      </c>
    </row>
    <row r="618" spans="1:7">
      <c r="A618" t="s">
        <v>782</v>
      </c>
      <c r="B618">
        <v>1892</v>
      </c>
      <c r="G618" t="s">
        <v>12308</v>
      </c>
    </row>
    <row r="619" spans="1:7">
      <c r="A619" t="s">
        <v>784</v>
      </c>
      <c r="B619">
        <v>1875</v>
      </c>
      <c r="G619" t="s">
        <v>12308</v>
      </c>
    </row>
    <row r="620" spans="1:7">
      <c r="A620" t="s">
        <v>787</v>
      </c>
      <c r="B620">
        <v>1879</v>
      </c>
      <c r="G620" t="s">
        <v>12308</v>
      </c>
    </row>
    <row r="621" spans="1:7">
      <c r="A621" t="s">
        <v>788</v>
      </c>
      <c r="B621">
        <v>1889</v>
      </c>
      <c r="G621" t="s">
        <v>12308</v>
      </c>
    </row>
    <row r="622" spans="1:7">
      <c r="A622" t="s">
        <v>791</v>
      </c>
      <c r="B622">
        <v>1894</v>
      </c>
      <c r="G622" t="s">
        <v>12308</v>
      </c>
    </row>
    <row r="623" spans="1:7">
      <c r="A623" t="s">
        <v>796</v>
      </c>
      <c r="B623">
        <v>1884</v>
      </c>
      <c r="G623" t="s">
        <v>12308</v>
      </c>
    </row>
    <row r="624" spans="1:7">
      <c r="A624" t="s">
        <v>799</v>
      </c>
      <c r="B624">
        <v>1876</v>
      </c>
      <c r="G624" t="s">
        <v>12308</v>
      </c>
    </row>
    <row r="625" spans="1:7">
      <c r="A625" t="s">
        <v>803</v>
      </c>
      <c r="B625">
        <v>1880</v>
      </c>
      <c r="E625" s="10"/>
      <c r="G625" t="s">
        <v>12308</v>
      </c>
    </row>
    <row r="626" spans="1:7">
      <c r="A626" t="s">
        <v>805</v>
      </c>
      <c r="B626">
        <v>1878</v>
      </c>
      <c r="E626" s="10"/>
      <c r="G626" t="s">
        <v>12308</v>
      </c>
    </row>
    <row r="627" spans="1:7">
      <c r="A627" t="s">
        <v>808</v>
      </c>
      <c r="B627">
        <v>1876</v>
      </c>
      <c r="G627" t="s">
        <v>12308</v>
      </c>
    </row>
    <row r="628" spans="1:7">
      <c r="A628" t="s">
        <v>815</v>
      </c>
      <c r="B628">
        <v>1880</v>
      </c>
      <c r="E628" s="10"/>
      <c r="G628" t="s">
        <v>12308</v>
      </c>
    </row>
    <row r="629" spans="1:7">
      <c r="A629" t="s">
        <v>822</v>
      </c>
      <c r="B629">
        <v>1889</v>
      </c>
      <c r="E629" s="10"/>
      <c r="G629" t="s">
        <v>12308</v>
      </c>
    </row>
    <row r="630" spans="1:7">
      <c r="A630" t="s">
        <v>823</v>
      </c>
      <c r="B630">
        <v>1903</v>
      </c>
      <c r="G630" t="s">
        <v>12308</v>
      </c>
    </row>
    <row r="631" spans="1:7">
      <c r="A631" t="s">
        <v>825</v>
      </c>
      <c r="B631">
        <v>1899</v>
      </c>
      <c r="E631" s="10"/>
      <c r="G631" t="s">
        <v>12308</v>
      </c>
    </row>
    <row r="632" spans="1:7">
      <c r="A632" t="s">
        <v>828</v>
      </c>
      <c r="B632">
        <v>1893</v>
      </c>
      <c r="E632" s="10"/>
      <c r="G632" t="s">
        <v>12308</v>
      </c>
    </row>
    <row r="633" spans="1:7">
      <c r="A633" t="s">
        <v>834</v>
      </c>
      <c r="B633">
        <v>1895</v>
      </c>
      <c r="E633" s="10"/>
      <c r="G633" t="s">
        <v>12308</v>
      </c>
    </row>
    <row r="634" spans="1:7">
      <c r="A634" t="s">
        <v>842</v>
      </c>
      <c r="B634">
        <v>1892</v>
      </c>
      <c r="E634" s="10"/>
      <c r="G634" t="s">
        <v>12308</v>
      </c>
    </row>
    <row r="635" spans="1:7">
      <c r="A635" t="s">
        <v>843</v>
      </c>
      <c r="B635">
        <v>1904</v>
      </c>
      <c r="E635" s="10"/>
      <c r="G635" t="s">
        <v>12308</v>
      </c>
    </row>
    <row r="636" spans="1:7">
      <c r="A636" t="s">
        <v>845</v>
      </c>
      <c r="B636">
        <v>1886</v>
      </c>
      <c r="G636" t="s">
        <v>12308</v>
      </c>
    </row>
    <row r="637" spans="1:7">
      <c r="A637" t="s">
        <v>846</v>
      </c>
      <c r="B637">
        <v>1890</v>
      </c>
      <c r="E637" s="10"/>
      <c r="G637" t="s">
        <v>12308</v>
      </c>
    </row>
    <row r="638" spans="1:7">
      <c r="A638" t="s">
        <v>848</v>
      </c>
      <c r="B638">
        <v>1880</v>
      </c>
      <c r="E638" s="10"/>
      <c r="G638" t="s">
        <v>12308</v>
      </c>
    </row>
    <row r="639" spans="1:7">
      <c r="A639" t="s">
        <v>851</v>
      </c>
      <c r="B639">
        <v>1890</v>
      </c>
      <c r="G639" t="s">
        <v>12308</v>
      </c>
    </row>
    <row r="640" spans="1:7">
      <c r="A640" t="s">
        <v>855</v>
      </c>
      <c r="B640">
        <v>1887</v>
      </c>
      <c r="E640" s="10"/>
      <c r="G640" t="s">
        <v>12308</v>
      </c>
    </row>
    <row r="641" spans="1:7">
      <c r="A641" t="s">
        <v>857</v>
      </c>
      <c r="B641">
        <v>1888</v>
      </c>
      <c r="G641" t="s">
        <v>12308</v>
      </c>
    </row>
    <row r="642" spans="1:7">
      <c r="A642" t="s">
        <v>858</v>
      </c>
      <c r="B642">
        <v>1880</v>
      </c>
      <c r="G642" t="s">
        <v>12308</v>
      </c>
    </row>
    <row r="643" spans="1:7">
      <c r="A643" t="s">
        <v>860</v>
      </c>
      <c r="B643">
        <v>1881</v>
      </c>
      <c r="G643" t="s">
        <v>12308</v>
      </c>
    </row>
    <row r="644" spans="1:7">
      <c r="A644" t="s">
        <v>861</v>
      </c>
      <c r="B644">
        <v>1900</v>
      </c>
      <c r="G644" t="s">
        <v>12308</v>
      </c>
    </row>
    <row r="645" spans="1:7">
      <c r="A645" t="s">
        <v>862</v>
      </c>
      <c r="B645">
        <v>1879</v>
      </c>
      <c r="G645" t="s">
        <v>12308</v>
      </c>
    </row>
    <row r="646" spans="1:7">
      <c r="A646" t="s">
        <v>864</v>
      </c>
      <c r="B646">
        <v>1887</v>
      </c>
      <c r="G646" t="s">
        <v>12308</v>
      </c>
    </row>
    <row r="647" spans="1:7">
      <c r="A647" t="s">
        <v>866</v>
      </c>
      <c r="B647">
        <v>1898</v>
      </c>
      <c r="G647" t="s">
        <v>12308</v>
      </c>
    </row>
    <row r="648" spans="1:7">
      <c r="A648" t="s">
        <v>869</v>
      </c>
      <c r="B648">
        <v>1883</v>
      </c>
      <c r="G648" t="s">
        <v>12308</v>
      </c>
    </row>
    <row r="649" spans="1:7">
      <c r="A649" t="s">
        <v>871</v>
      </c>
      <c r="B649">
        <v>1890</v>
      </c>
      <c r="G649" t="s">
        <v>12308</v>
      </c>
    </row>
    <row r="650" spans="1:7">
      <c r="A650" t="s">
        <v>872</v>
      </c>
      <c r="B650">
        <v>1887</v>
      </c>
      <c r="G650" t="s">
        <v>12308</v>
      </c>
    </row>
    <row r="651" spans="1:7">
      <c r="A651" t="s">
        <v>874</v>
      </c>
      <c r="B651">
        <v>1896</v>
      </c>
      <c r="G651" t="s">
        <v>12308</v>
      </c>
    </row>
    <row r="652" spans="1:7">
      <c r="A652" t="s">
        <v>878</v>
      </c>
      <c r="B652">
        <v>1894</v>
      </c>
      <c r="G652" t="s">
        <v>12308</v>
      </c>
    </row>
    <row r="653" spans="1:7">
      <c r="A653" t="s">
        <v>879</v>
      </c>
      <c r="B653">
        <v>1884</v>
      </c>
      <c r="G653" t="s">
        <v>12308</v>
      </c>
    </row>
    <row r="654" spans="1:7">
      <c r="A654" t="s">
        <v>881</v>
      </c>
      <c r="B654">
        <v>1885</v>
      </c>
      <c r="G654" t="s">
        <v>12308</v>
      </c>
    </row>
    <row r="655" spans="1:7">
      <c r="A655" t="s">
        <v>884</v>
      </c>
      <c r="B655">
        <v>1916</v>
      </c>
      <c r="G655" t="s">
        <v>12308</v>
      </c>
    </row>
    <row r="656" spans="1:7">
      <c r="A656" t="s">
        <v>886</v>
      </c>
      <c r="B656">
        <v>1887</v>
      </c>
      <c r="G656" t="s">
        <v>12308</v>
      </c>
    </row>
    <row r="657" spans="1:7">
      <c r="A657" t="s">
        <v>888</v>
      </c>
      <c r="B657">
        <v>1883</v>
      </c>
      <c r="G657" t="s">
        <v>12308</v>
      </c>
    </row>
    <row r="658" spans="1:7">
      <c r="A658" t="s">
        <v>940</v>
      </c>
      <c r="B658">
        <v>1892</v>
      </c>
      <c r="G658" t="s">
        <v>12308</v>
      </c>
    </row>
    <row r="664" spans="1:7">
      <c r="A664" s="12"/>
      <c r="B664" s="12"/>
      <c r="C664" s="12"/>
      <c r="D664" s="12"/>
      <c r="E664" s="12"/>
      <c r="F664" s="12"/>
      <c r="G664" s="12"/>
    </row>
    <row r="674" spans="5:5">
      <c r="E674" s="10"/>
    </row>
    <row r="675" spans="5:5">
      <c r="E675" s="10"/>
    </row>
    <row r="676" spans="5:5">
      <c r="E676" s="10"/>
    </row>
    <row r="677" spans="5:5">
      <c r="E677" s="10"/>
    </row>
    <row r="678" spans="5:5">
      <c r="E678" s="10"/>
    </row>
    <row r="679" spans="5:5">
      <c r="E679" s="10"/>
    </row>
    <row r="680" spans="5:5">
      <c r="E680" s="10"/>
    </row>
    <row r="681" spans="5:5">
      <c r="E681" s="10"/>
    </row>
    <row r="682" spans="5:5">
      <c r="E682" s="10"/>
    </row>
    <row r="683" spans="5:5">
      <c r="E683" s="10"/>
    </row>
    <row r="684" spans="5:5">
      <c r="E684" s="10"/>
    </row>
    <row r="685" spans="5:5">
      <c r="E685" s="10"/>
    </row>
    <row r="686" spans="5:5">
      <c r="E686" s="10"/>
    </row>
    <row r="687" spans="5:5">
      <c r="E687" s="10"/>
    </row>
    <row r="688" spans="5:5">
      <c r="E688" s="10"/>
    </row>
    <row r="689" spans="5:5">
      <c r="E689" s="10"/>
    </row>
    <row r="690" spans="5:5">
      <c r="E690" s="10"/>
    </row>
    <row r="691" spans="5:5">
      <c r="E691" s="10"/>
    </row>
    <row r="712" spans="5:5">
      <c r="E712" s="10"/>
    </row>
    <row r="713" spans="5:5">
      <c r="E713" s="10"/>
    </row>
    <row r="715" spans="5:5">
      <c r="E715" s="10"/>
    </row>
    <row r="716" spans="5:5">
      <c r="E716" s="10"/>
    </row>
    <row r="718" spans="5:5">
      <c r="E718" s="10"/>
    </row>
    <row r="719" spans="5:5">
      <c r="E719" s="10"/>
    </row>
    <row r="720" spans="5:5">
      <c r="E720" s="10"/>
    </row>
    <row r="721" spans="5:5">
      <c r="E721" s="10"/>
    </row>
    <row r="722" spans="5:5">
      <c r="E722" s="10"/>
    </row>
    <row r="724" spans="5:5">
      <c r="E724" s="10"/>
    </row>
    <row r="725" spans="5:5">
      <c r="E725" s="10"/>
    </row>
    <row r="727" spans="5:5">
      <c r="E727" s="10"/>
    </row>
    <row r="760" spans="5:5">
      <c r="E760" s="10"/>
    </row>
    <row r="761" spans="5:5">
      <c r="E761" s="10"/>
    </row>
    <row r="763" spans="5:5">
      <c r="E763" s="10"/>
    </row>
    <row r="764" spans="5:5">
      <c r="E764" s="10"/>
    </row>
    <row r="766" spans="5:5">
      <c r="E766" s="10"/>
    </row>
    <row r="767" spans="5:5">
      <c r="E767" s="10"/>
    </row>
    <row r="768" spans="5:5">
      <c r="E768" s="10"/>
    </row>
    <row r="769" spans="5:5">
      <c r="E769" s="10"/>
    </row>
    <row r="770" spans="5:5">
      <c r="E770" s="10"/>
    </row>
    <row r="772" spans="5:5">
      <c r="E772" s="10"/>
    </row>
    <row r="773" spans="5:5">
      <c r="E773" s="10"/>
    </row>
    <row r="775" spans="5:5">
      <c r="E775" s="10"/>
    </row>
  </sheetData>
  <autoFilter ref="A352:V381" xr:uid="{F16E139F-3A05-3B4A-9F97-56D2D71465CA}">
    <filterColumn colId="15">
      <filters>
        <filter val="B1900"/>
      </filters>
    </filterColumn>
  </autoFilter>
  <sortState xmlns:xlrd2="http://schemas.microsoft.com/office/spreadsheetml/2017/richdata2" ref="A589:G658">
    <sortCondition ref="G589:G658"/>
  </sortState>
  <phoneticPr fontId="4" type="noConversion"/>
  <conditionalFormatting sqref="D383:E383">
    <cfRule type="containsText" dxfId="86" priority="3" operator="containsText" text="'">
      <formula>NOT(ISERROR(SEARCH("'",D383)))</formula>
    </cfRule>
  </conditionalFormatting>
  <conditionalFormatting sqref="F190:F345">
    <cfRule type="cellIs" dxfId="85" priority="1" operator="greaterThan">
      <formula>1899</formula>
    </cfRule>
  </conditionalFormatting>
  <conditionalFormatting sqref="F383">
    <cfRule type="duplicateValues" dxfId="84" priority="4"/>
  </conditionalFormatting>
  <conditionalFormatting sqref="O383">
    <cfRule type="duplicateValues" dxfId="83" priority="2"/>
  </conditionalFormatting>
  <conditionalFormatting sqref="P383">
    <cfRule type="duplicateValues" dxfId="82" priority="6"/>
  </conditionalFormatting>
  <conditionalFormatting sqref="Q383">
    <cfRule type="duplicateValues" dxfId="81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4E40-D6ED-8840-881F-CBCCF7A06200}">
  <dimension ref="A1:BI2137"/>
  <sheetViews>
    <sheetView zoomScaleNormal="266" workbookViewId="0">
      <selection activeCell="H2" sqref="H2"/>
    </sheetView>
  </sheetViews>
  <sheetFormatPr baseColWidth="10" defaultRowHeight="16"/>
  <cols>
    <col min="2" max="2" width="12.1640625" customWidth="1"/>
    <col min="3" max="3" width="38.1640625" customWidth="1"/>
    <col min="4" max="4" width="16" customWidth="1"/>
    <col min="5" max="5" width="18.1640625" customWidth="1"/>
    <col min="6" max="6" width="8.5" bestFit="1" customWidth="1"/>
    <col min="7" max="7" width="6.5" bestFit="1" customWidth="1"/>
    <col min="9" max="9" width="94.1640625" customWidth="1"/>
    <col min="10" max="10" width="45.33203125" customWidth="1"/>
    <col min="11" max="12" width="5.83203125" customWidth="1"/>
    <col min="13" max="13" width="8.5" bestFit="1" customWidth="1"/>
    <col min="14" max="15" width="8.5" customWidth="1"/>
    <col min="16" max="17" width="7.1640625" customWidth="1"/>
    <col min="18" max="20" width="6.83203125" customWidth="1"/>
    <col min="21" max="22" width="7.1640625" customWidth="1"/>
    <col min="23" max="23" width="168" customWidth="1"/>
    <col min="24" max="24" width="35.83203125" customWidth="1"/>
  </cols>
  <sheetData>
    <row r="1" spans="1:61">
      <c r="A1" t="s">
        <v>597</v>
      </c>
      <c r="B1" t="s">
        <v>598</v>
      </c>
      <c r="C1" t="s">
        <v>599</v>
      </c>
      <c r="D1" t="s">
        <v>398</v>
      </c>
      <c r="E1" t="s">
        <v>2845</v>
      </c>
      <c r="F1" t="s">
        <v>602</v>
      </c>
      <c r="G1" t="s">
        <v>603</v>
      </c>
      <c r="H1" t="s">
        <v>1114</v>
      </c>
      <c r="I1" t="s">
        <v>1238</v>
      </c>
      <c r="J1" s="101" t="s">
        <v>5348</v>
      </c>
      <c r="K1" s="101"/>
      <c r="L1" s="15"/>
      <c r="M1" t="s">
        <v>1112</v>
      </c>
      <c r="N1" t="s">
        <v>1008</v>
      </c>
      <c r="O1" t="s">
        <v>1142</v>
      </c>
      <c r="P1" t="s">
        <v>1143</v>
      </c>
      <c r="Q1" t="s">
        <v>1199</v>
      </c>
      <c r="R1" t="s">
        <v>1131</v>
      </c>
      <c r="S1" t="s">
        <v>1133</v>
      </c>
      <c r="T1" t="s">
        <v>1130</v>
      </c>
      <c r="U1" t="s">
        <v>1194</v>
      </c>
      <c r="V1" t="s">
        <v>1141</v>
      </c>
      <c r="W1" t="s">
        <v>1218</v>
      </c>
      <c r="X1" t="s">
        <v>1219</v>
      </c>
      <c r="Y1" t="s">
        <v>1220</v>
      </c>
      <c r="Z1" t="s">
        <v>1221</v>
      </c>
      <c r="AA1" t="s">
        <v>1222</v>
      </c>
      <c r="AB1" t="s">
        <v>1206</v>
      </c>
      <c r="BI1" t="s">
        <v>1218</v>
      </c>
    </row>
    <row r="2" spans="1:61">
      <c r="A2" t="s">
        <v>5322</v>
      </c>
      <c r="B2" t="s">
        <v>571</v>
      </c>
      <c r="C2" t="s">
        <v>572</v>
      </c>
      <c r="D2" t="s">
        <v>339</v>
      </c>
      <c r="E2" t="s">
        <v>5278</v>
      </c>
      <c r="F2" s="5">
        <v>-75.150000000000006</v>
      </c>
      <c r="G2" s="5">
        <v>39.950000000000003</v>
      </c>
      <c r="H2">
        <v>1700</v>
      </c>
      <c r="I2" t="str">
        <f>D2&amp;", "&amp;E2&amp;"&lt;br&gt;"&amp;IF(TRIM(LEFT(A2,LEN(A2)-4))="W","White ",IF(TRIM(LEFT(A2,LEN(A2)-4))="B","Black ",IF(TRIM(LEFT(A2,LEN(A2)-4))="L","Hispanic ",IF(TRIM(LEFT(A2,LEN(A2)-4))="N","Indigenous ",IF(TRIM(LEFT(A2,LEN(A2)-4))="A","Asian ","")))))&amp;IF(TRIM(RIGHT(A2,LEN(A2)-1))="1700","1700-1799",IF(TRIM(RIGHT(A2,LEN(A2)-1))="1800","1800-1844",IF(TRIM(RIGHT(A2,LEN(A2)-1))="1850","1845-1874",IF(TRIM(RIGHT(A2,LEN(A2)-1))="1870","1875-1899",IF(TRIM(RIGHT(A2,LEN(A2)-1))="1900","1900-1944",IF(TRIM(RIGHT(A2,LEN(A2)-1))="1950","1945-1974",IF(TRIM(RIGHT(A2,LEN(A2)-1))="1970","1975-1099","")))))))&amp;"&lt;br&gt;"&amp;B2&amp;"&lt;br&gt;"&amp;C2</f>
        <v>Philadelphia, Pennsylvania&lt;br&gt;White 1700-1799&lt;br&gt;Franklin&lt;br&gt;B Franklin</v>
      </c>
      <c r="J2" t="str">
        <f>A2&amp;SUBSTITUTE(SUBSTITUTE(SUBSTITUTE(D2,".","")," ",""),"-","")&amp;SUBSTITUTE(E2," ","")&amp;SUBSTITUTE(SUBSTITUTE(SUBSTITUTE(B2,".","")," ",""),"-","")</f>
        <v>W1700PhiladelphiaPennsylvaniaFranklin</v>
      </c>
      <c r="M2" t="str">
        <f t="shared" ref="M2:M65" si="0">IF(H2="consonant","",IF(E2="Jamaica","lo",IF(OR(A2="W1700",A2="B1850",H2="Carib",H2="LA",H2="UM",H2="Bra",H2="EaNL"),"mn","dp")))</f>
        <v>mn</v>
      </c>
      <c r="N2" t="str">
        <f t="shared" ref="N2:N33" si="1">IF(OR(H2="Carib",A2="B1850"),"sl","st")</f>
        <v>st</v>
      </c>
      <c r="O2" t="str">
        <f t="shared" ref="O2:O33" si="2">IF(A2="W1700","na",IF(OR(H2="Carib",H2="NYC",H2="ENE"),"au",IF(H2="CAN","ao","ar")))</f>
        <v>na</v>
      </c>
      <c r="P2" t="e">
        <f>IF(#REF!="rhot","",IF(H2="AAE_7R","r7",IF(AND(C2="ANAE",H2="W"),"r3","r0")))</f>
        <v>#REF!</v>
      </c>
      <c r="Q2" t="str">
        <f>IF(H2="consonant",#REF!,"")</f>
        <v/>
      </c>
      <c r="R2" t="str">
        <f t="shared" ref="R2:R65" si="3">IF(OR(H2="W",H2="M",H2="ENE"),"we",IF(OR(H2="MA",H2="NYC",H2="OH"),"sa1",IF(OR(H2="OS",H2="LAGS_SSE",H2="Speaker _S",H2="PADS_SSE"),"sl","lx")))</f>
        <v>lx</v>
      </c>
      <c r="S2" t="str">
        <f t="shared" ref="S2:S33" si="4">IF(OR(H2="S",H2="M"),"fr",IF(OR(H2="W"),"ce","bk"))</f>
        <v>bk</v>
      </c>
      <c r="T2" t="e">
        <f>IF(P2="","",IF(OR(A2="W1900",A2="W1950",A2="W1970"),"ho","un"))</f>
        <v>#REF!</v>
      </c>
      <c r="U2" t="str">
        <f t="shared" ref="U2:U65" si="5">IF(C2="LAGS","a","b")</f>
        <v>b</v>
      </c>
      <c r="W2" t="str">
        <f>IF(OR(M2="",R2=""),"",IF(F2="","","const "&amp;J2&amp;"= L.marker(["&amp;G2&amp;","&amp;F2&amp;"], {icon: "&amp;M2&amp;"_"&amp;R2&amp;"}).bindPopup('"&amp;I2&amp;"').addTo("&amp;A2&amp;");"))</f>
        <v>const W1700PhiladelphiaPennsylvaniaFranklin= L.marker([39.95,-75.15], {icon: mn_lx}).bindPopup('Philadelphia, Pennsylvania&lt;br&gt;White 1700-1799&lt;br&gt;Franklin&lt;br&gt;B Franklin').addTo(W1700);</v>
      </c>
      <c r="X2" t="e">
        <f>IF(N2="","","const "&amp;#REF!&amp;J2&amp;#REF!&amp;E2&amp;" = L.marker(["&amp;G2&amp;","&amp;F2&amp;"], {icon: "&amp;N2&amp;"_"&amp;U2&amp;"}).bindPopup('This is "&amp;#REF!&amp;"').addTo("&amp;#REF!&amp;");")</f>
        <v>#REF!</v>
      </c>
      <c r="Y2" t="e">
        <f>IF(F2="","","const "&amp;#REF!&amp;J2&amp;#REF!&amp;E2&amp;" = L.marker(["&amp;G2&amp;","&amp;F2&amp;"], {icon: "&amp;O2&amp;"_"&amp;V2&amp;"}).bindPopup('This is "&amp;#REF!&amp;"').addTo("&amp;#REF!&amp;");")</f>
        <v>#REF!</v>
      </c>
      <c r="Z2" t="e">
        <f>IF(F2="","","const "&amp;#REF!&amp;J2&amp;#REF!&amp;E2&amp;" = L.marker(["&amp;G2&amp;","&amp;F2&amp;"], {icon: "&amp;M2&amp;"_"&amp;S2&amp;"}).bindPopup('This is "&amp;#REF!&amp;"').addTo("&amp;#REF!&amp;");")</f>
        <v>#REF!</v>
      </c>
      <c r="AA2" t="e">
        <f>IF(F2="","","const "&amp;#REF!&amp;J2&amp;#REF!&amp;E2&amp;" = L.marker(["&amp;G2&amp;","&amp;F2&amp;"], {icon: "&amp;M2&amp;"_"&amp;S2&amp;"}).bindPopup('This is "&amp;#REF!&amp;"').addTo("&amp;#REF!&amp;");")</f>
        <v>#REF!</v>
      </c>
      <c r="AB2" t="e">
        <f>IF(F2="","","const "&amp;#REF!&amp;J2&amp;#REF!&amp;E2&amp;" = L.marker(["&amp;G2&amp;","&amp;F2&amp;"], {icon: "&amp;M2&amp;"_"&amp;S2&amp;"}).bindPopup('This is "&amp;#REF!&amp;"').addTo("&amp;#REF!&amp;");")</f>
        <v>#REF!</v>
      </c>
      <c r="BI2" t="s">
        <v>5417</v>
      </c>
    </row>
    <row r="3" spans="1:61">
      <c r="A3" t="s">
        <v>5322</v>
      </c>
      <c r="B3" t="s">
        <v>575</v>
      </c>
      <c r="C3" t="s">
        <v>575</v>
      </c>
      <c r="D3" t="s">
        <v>44</v>
      </c>
      <c r="E3" t="s">
        <v>5279</v>
      </c>
      <c r="F3" s="5">
        <v>-72.680000000000007</v>
      </c>
      <c r="G3" s="5">
        <v>41.98</v>
      </c>
      <c r="H3">
        <v>1700</v>
      </c>
      <c r="I3" t="str">
        <f t="shared" ref="I3:I66" si="6">D3&amp;", "&amp;E3&amp;"&lt;br&gt;"&amp;IF(TRIM(LEFT(A3,LEN(A3)-4))="W","White ",IF(TRIM(LEFT(A3,LEN(A3)-4))="B","Black ",IF(TRIM(LEFT(A3,LEN(A3)-4))="L","Hispanic ",IF(TRIM(LEFT(A3,LEN(A3)-4))="N","Indigenous ",IF(TRIM(LEFT(A3,LEN(A3)-4))="A","Asian ","")))))&amp;IF(TRIM(RIGHT(A3,LEN(A3)-1))="1700","1700-1799",IF(TRIM(RIGHT(A3,LEN(A3)-1))="1800","1800-1844",IF(TRIM(RIGHT(A3,LEN(A3)-1))="1850","1845-1874",IF(TRIM(RIGHT(A3,LEN(A3)-1))="1870","1875-1899",IF(TRIM(RIGHT(A3,LEN(A3)-1))="1900","1900-1944",IF(TRIM(RIGHT(A3,LEN(A3)-1))="1950","1945-1974",IF(TRIM(RIGHT(A3,LEN(A3)-1))="1970","1975-1099","")))))))&amp;"&lt;br&gt;"&amp;B3&amp;"&lt;br&gt;"&amp;C3</f>
        <v>Hartford, Connecticut&lt;br&gt;White 1700-1799&lt;br&gt;Webster&lt;br&gt;Webster</v>
      </c>
      <c r="J3" t="str">
        <f t="shared" ref="J3:J66" si="7">A3&amp;SUBSTITUTE(SUBSTITUTE(SUBSTITUTE(D3,".","")," ",""),"-","")&amp;SUBSTITUTE(E3," ","")&amp;SUBSTITUTE(SUBSTITUTE(SUBSTITUTE(B3,".","")," ",""),"-","")</f>
        <v>W1700HartfordConnecticutWebster</v>
      </c>
      <c r="M3" t="str">
        <f t="shared" si="0"/>
        <v>mn</v>
      </c>
      <c r="N3" t="str">
        <f t="shared" si="1"/>
        <v>st</v>
      </c>
      <c r="O3" t="str">
        <f t="shared" si="2"/>
        <v>na</v>
      </c>
      <c r="P3" t="e">
        <f>IF(#REF!="rhot","",IF(H3="AAE_7R","r7",IF(AND(C3="ANAE",H3="W"),"r3","r0")))</f>
        <v>#REF!</v>
      </c>
      <c r="Q3" t="str">
        <f>IF(H3="consonant",#REF!,"")</f>
        <v/>
      </c>
      <c r="R3" t="str">
        <f t="shared" si="3"/>
        <v>lx</v>
      </c>
      <c r="S3" t="str">
        <f t="shared" si="4"/>
        <v>bk</v>
      </c>
      <c r="T3" t="e">
        <f t="shared" ref="T3:T65" si="8">IF(P3="","",IF(OR(A3="W1900",A3="W1950",A3="W1970"),"ho","un"))</f>
        <v>#REF!</v>
      </c>
      <c r="U3" t="str">
        <f t="shared" si="5"/>
        <v>b</v>
      </c>
      <c r="W3" t="str">
        <f t="shared" ref="W3:W66" si="9">IF(OR(M3="",R3=""),"",IF(F3="","","const "&amp;J3&amp;"= L.marker(["&amp;G3&amp;","&amp;F3&amp;"], {icon: "&amp;M3&amp;"_"&amp;R3&amp;"}).bindPopup('"&amp;I3&amp;"').addTo("&amp;A3&amp;");"))</f>
        <v>const W1700HartfordConnecticutWebster= L.marker([41.98,-72.68], {icon: mn_lx}).bindPopup('Hartford, Connecticut&lt;br&gt;White 1700-1799&lt;br&gt;Webster&lt;br&gt;Webster').addTo(W1700);</v>
      </c>
      <c r="X3" t="e">
        <f>IF(N3="","","const "&amp;#REF!&amp;J3&amp;#REF!&amp;E3&amp;" = L.marker(["&amp;G3&amp;","&amp;F3&amp;"], {icon: "&amp;N3&amp;"_"&amp;U3&amp;"}).bindPopup('This is "&amp;#REF!&amp;"').addTo("&amp;#REF!&amp;");")</f>
        <v>#REF!</v>
      </c>
      <c r="Y3" t="e">
        <f>IF(F3="","","const "&amp;#REF!&amp;J3&amp;#REF!&amp;E3&amp;" = L.marker(["&amp;G3&amp;","&amp;F3&amp;"], {icon: "&amp;O3&amp;"_"&amp;V3&amp;"}).bindPopup('This is "&amp;#REF!&amp;"').addTo("&amp;#REF!&amp;");")</f>
        <v>#REF!</v>
      </c>
      <c r="BI3" t="s">
        <v>5418</v>
      </c>
    </row>
    <row r="4" spans="1:61">
      <c r="A4" t="s">
        <v>5322</v>
      </c>
      <c r="B4" t="s">
        <v>574</v>
      </c>
      <c r="C4" t="s">
        <v>5349</v>
      </c>
      <c r="D4" t="s">
        <v>129</v>
      </c>
      <c r="E4" t="s">
        <v>5280</v>
      </c>
      <c r="F4" s="5">
        <v>-72.3</v>
      </c>
      <c r="G4" s="5">
        <v>42.45</v>
      </c>
      <c r="H4">
        <v>1700</v>
      </c>
      <c r="I4" t="str">
        <f t="shared" si="6"/>
        <v>Worcester, Massachusetts&lt;br&gt;White 1700-1799&lt;br&gt;I Thomas&lt;br&gt;(Thomas, 1788) in (Grandgent, 1862)</v>
      </c>
      <c r="J4" t="str">
        <f t="shared" si="7"/>
        <v>W1700WorcesterMassachusettsIThomas</v>
      </c>
      <c r="M4" t="str">
        <f t="shared" si="0"/>
        <v>mn</v>
      </c>
      <c r="N4" t="str">
        <f t="shared" si="1"/>
        <v>st</v>
      </c>
      <c r="O4" t="str">
        <f t="shared" si="2"/>
        <v>na</v>
      </c>
      <c r="P4" t="e">
        <f>IF(#REF!="rhot","",IF(H4="AAE_7R","r7",IF(AND(C4="ANAE",H4="W"),"r3","r0")))</f>
        <v>#REF!</v>
      </c>
      <c r="Q4" t="str">
        <f>IF(H4="consonant",#REF!,"")</f>
        <v/>
      </c>
      <c r="R4" t="str">
        <f t="shared" si="3"/>
        <v>lx</v>
      </c>
      <c r="S4" t="str">
        <f t="shared" si="4"/>
        <v>bk</v>
      </c>
      <c r="T4" t="e">
        <f t="shared" si="8"/>
        <v>#REF!</v>
      </c>
      <c r="U4" t="str">
        <f t="shared" si="5"/>
        <v>b</v>
      </c>
      <c r="W4" t="str">
        <f t="shared" si="9"/>
        <v>const W1700WorcesterMassachusettsIThomas= L.marker([42.45,-72.3], {icon: mn_lx}).bindPopup('Worcester, Massachusetts&lt;br&gt;White 1700-1799&lt;br&gt;I Thomas&lt;br&gt;(Thomas, 1788) in (Grandgent, 1862)').addTo(W1700);</v>
      </c>
      <c r="X4" t="e">
        <f>IF(N4="","","const "&amp;#REF!&amp;J4&amp;#REF!&amp;E4&amp;" = L.marker(["&amp;G4&amp;","&amp;F4&amp;"], {icon: "&amp;N4&amp;"_"&amp;U4&amp;"}).bindPopup('This is "&amp;#REF!&amp;"').addTo("&amp;#REF!&amp;");")</f>
        <v>#REF!</v>
      </c>
      <c r="Y4" t="e">
        <f>IF(F4="","","const "&amp;#REF!&amp;J4&amp;#REF!&amp;E4&amp;" = L.marker(["&amp;G4&amp;","&amp;F4&amp;"], {icon: "&amp;O4&amp;"_"&amp;V4&amp;"}).bindPopup('This is "&amp;#REF!&amp;"').addTo("&amp;#REF!&amp;");")</f>
        <v>#REF!</v>
      </c>
      <c r="BI4" t="s">
        <v>6452</v>
      </c>
    </row>
    <row r="5" spans="1:61">
      <c r="A5" t="s">
        <v>5322</v>
      </c>
      <c r="B5" t="s">
        <v>581</v>
      </c>
      <c r="C5" t="s">
        <v>5350</v>
      </c>
      <c r="D5" t="s">
        <v>584</v>
      </c>
      <c r="E5" t="s">
        <v>5280</v>
      </c>
      <c r="F5" s="5">
        <v>-70.87</v>
      </c>
      <c r="G5" s="5">
        <v>42.72</v>
      </c>
      <c r="H5">
        <v>1700</v>
      </c>
      <c r="I5" t="str">
        <f t="shared" si="6"/>
        <v>Rowley, Massachusetts&lt;br&gt;White 1700-1799&lt;br&gt;Hale&lt;br&gt;(Hale, 1788) in (Grandgent, 1862)</v>
      </c>
      <c r="J5" t="str">
        <f t="shared" si="7"/>
        <v>W1700RowleyMassachusettsHale</v>
      </c>
      <c r="M5" t="str">
        <f t="shared" si="0"/>
        <v>mn</v>
      </c>
      <c r="N5" t="str">
        <f t="shared" si="1"/>
        <v>st</v>
      </c>
      <c r="O5" t="str">
        <f t="shared" si="2"/>
        <v>na</v>
      </c>
      <c r="P5" t="e">
        <f>IF(#REF!="rhot","",IF(H5="AAE_7R","r7",IF(AND(C5="ANAE",H5="W"),"r3","r0")))</f>
        <v>#REF!</v>
      </c>
      <c r="Q5" t="str">
        <f>IF(H5="consonant",#REF!,"")</f>
        <v/>
      </c>
      <c r="R5" t="str">
        <f t="shared" si="3"/>
        <v>lx</v>
      </c>
      <c r="S5" t="str">
        <f t="shared" si="4"/>
        <v>bk</v>
      </c>
      <c r="T5" t="e">
        <f t="shared" si="8"/>
        <v>#REF!</v>
      </c>
      <c r="U5" t="str">
        <f t="shared" si="5"/>
        <v>b</v>
      </c>
      <c r="W5" t="str">
        <f t="shared" si="9"/>
        <v>const W1700RowleyMassachusettsHale= L.marker([42.72,-70.87], {icon: mn_lx}).bindPopup('Rowley, Massachusetts&lt;br&gt;White 1700-1799&lt;br&gt;Hale&lt;br&gt;(Hale, 1788) in (Grandgent, 1862)').addTo(W1700);</v>
      </c>
      <c r="X5" t="e">
        <f>IF(N5="","","const "&amp;#REF!&amp;J5&amp;#REF!&amp;E5&amp;" = L.marker(["&amp;G5&amp;","&amp;F5&amp;"], {icon: "&amp;N5&amp;"_"&amp;U5&amp;"}).bindPopup('This is "&amp;#REF!&amp;"').addTo("&amp;#REF!&amp;");")</f>
        <v>#REF!</v>
      </c>
      <c r="Y5" t="e">
        <f>IF(F5="","","const "&amp;#REF!&amp;J5&amp;#REF!&amp;E5&amp;" = L.marker(["&amp;G5&amp;","&amp;F5&amp;"], {icon: "&amp;O5&amp;"_"&amp;V5&amp;"}).bindPopup('This is "&amp;#REF!&amp;"').addTo("&amp;#REF!&amp;");")</f>
        <v>#REF!</v>
      </c>
      <c r="BI5" t="s">
        <v>5419</v>
      </c>
    </row>
    <row r="6" spans="1:61">
      <c r="A6" t="s">
        <v>5323</v>
      </c>
      <c r="B6" s="1" t="s">
        <v>6503</v>
      </c>
      <c r="C6" s="1" t="s">
        <v>5351</v>
      </c>
      <c r="D6" s="19" t="s">
        <v>427</v>
      </c>
      <c r="E6" t="s">
        <v>5280</v>
      </c>
      <c r="F6">
        <v>-71.209999999999994</v>
      </c>
      <c r="G6">
        <v>43.14</v>
      </c>
      <c r="H6" t="s">
        <v>1144</v>
      </c>
      <c r="I6" t="str">
        <f t="shared" si="6"/>
        <v>Belmont, Massachusetts&lt;br&gt;White 1800-1844&lt;br&gt;Speaker 4&lt;br&gt;(Thomas, 2003)</v>
      </c>
      <c r="J6" t="str">
        <f t="shared" si="7"/>
        <v>W1800BelmontMassachusettsSpeaker4</v>
      </c>
      <c r="M6" t="str">
        <f t="shared" si="0"/>
        <v>dp</v>
      </c>
      <c r="N6" t="str">
        <f t="shared" si="1"/>
        <v>st</v>
      </c>
      <c r="O6" t="str">
        <f t="shared" si="2"/>
        <v>ar</v>
      </c>
      <c r="P6" t="e">
        <f>IF(#REF!="rhot","",IF(H6="AAE_7R","r7",IF(AND(C6="ANAE",H6="W"),"r3","r0")))</f>
        <v>#REF!</v>
      </c>
      <c r="Q6" t="str">
        <f>IF(H6="consonant",#REF!,"")</f>
        <v/>
      </c>
      <c r="R6" t="str">
        <f t="shared" si="3"/>
        <v>lx</v>
      </c>
      <c r="S6" t="str">
        <f t="shared" si="4"/>
        <v>bk</v>
      </c>
      <c r="T6" t="e">
        <f t="shared" si="8"/>
        <v>#REF!</v>
      </c>
      <c r="U6" t="str">
        <f t="shared" si="5"/>
        <v>b</v>
      </c>
      <c r="W6" t="str">
        <f t="shared" si="9"/>
        <v>const W1800BelmontMassachusettsSpeaker4= L.marker([43.14,-71.21], {icon: dp_lx}).bindPopup('Belmont, Massachusetts&lt;br&gt;White 1800-1844&lt;br&gt;Speaker 4&lt;br&gt;(Thomas, 2003)').addTo(W1800);</v>
      </c>
      <c r="X6" t="e">
        <f>IF(N6="","","const "&amp;#REF!&amp;J6&amp;#REF!&amp;E6&amp;" = L.marker(["&amp;G6&amp;","&amp;F6&amp;"], {icon: "&amp;N6&amp;"_"&amp;U6&amp;"}).bindPopup('This is "&amp;#REF!&amp;"').addTo("&amp;#REF!&amp;");")</f>
        <v>#REF!</v>
      </c>
      <c r="Y6" t="e">
        <f>IF(F6="","","const "&amp;#REF!&amp;J6&amp;#REF!&amp;E6&amp;" = L.marker(["&amp;G6&amp;","&amp;F6&amp;"], {icon: "&amp;O6&amp;"_"&amp;V6&amp;"}).bindPopup('This is "&amp;#REF!&amp;"').addTo("&amp;#REF!&amp;");")</f>
        <v>#REF!</v>
      </c>
      <c r="BI6" t="s">
        <v>6504</v>
      </c>
    </row>
    <row r="7" spans="1:61">
      <c r="A7" t="s">
        <v>5323</v>
      </c>
      <c r="B7" s="1" t="s">
        <v>580</v>
      </c>
      <c r="C7" s="1" t="s">
        <v>5352</v>
      </c>
      <c r="D7" s="19" t="s">
        <v>583</v>
      </c>
      <c r="E7" t="s">
        <v>5280</v>
      </c>
      <c r="F7" s="5">
        <v>-71.099999999999994</v>
      </c>
      <c r="G7" s="5">
        <v>42.37</v>
      </c>
      <c r="H7" t="s">
        <v>1144</v>
      </c>
      <c r="I7" t="str">
        <f t="shared" si="6"/>
        <v>Cambridge, Massachusetts&lt;br&gt;White 1800-1844&lt;br&gt;Lowell&lt;br&gt;(Lowell, 1798) in (Grandgent, 1862)</v>
      </c>
      <c r="J7" t="str">
        <f t="shared" si="7"/>
        <v>W1800CambridgeMassachusettsLowell</v>
      </c>
      <c r="M7" t="str">
        <f t="shared" si="0"/>
        <v>dp</v>
      </c>
      <c r="N7" t="str">
        <f t="shared" si="1"/>
        <v>st</v>
      </c>
      <c r="O7" t="str">
        <f t="shared" si="2"/>
        <v>ar</v>
      </c>
      <c r="P7" t="e">
        <f>IF(#REF!="rhot","",IF(H7="AAE_7R","r7",IF(AND(C7="ANAE",H7="W"),"r3","r0")))</f>
        <v>#REF!</v>
      </c>
      <c r="Q7" t="str">
        <f>IF(H7="consonant",#REF!,"")</f>
        <v/>
      </c>
      <c r="R7" t="str">
        <f t="shared" si="3"/>
        <v>lx</v>
      </c>
      <c r="S7" t="str">
        <f t="shared" si="4"/>
        <v>bk</v>
      </c>
      <c r="T7" t="e">
        <f t="shared" si="8"/>
        <v>#REF!</v>
      </c>
      <c r="U7" t="str">
        <f t="shared" si="5"/>
        <v>b</v>
      </c>
      <c r="W7" t="str">
        <f t="shared" si="9"/>
        <v>const W1800CambridgeMassachusettsLowell= L.marker([42.37,-71.1], {icon: dp_lx}).bindPopup('Cambridge, Massachusetts&lt;br&gt;White 1800-1844&lt;br&gt;Lowell&lt;br&gt;(Lowell, 1798) in (Grandgent, 1862)').addTo(W1800);</v>
      </c>
      <c r="X7" t="e">
        <f>IF(N7="","","const "&amp;#REF!&amp;J7&amp;#REF!&amp;E7&amp;" = L.marker(["&amp;G7&amp;","&amp;F7&amp;"], {icon: "&amp;N7&amp;"_"&amp;U7&amp;"}).bindPopup('This is "&amp;#REF!&amp;"').addTo("&amp;#REF!&amp;");")</f>
        <v>#REF!</v>
      </c>
      <c r="Y7" t="e">
        <f>IF(F7="","","const "&amp;#REF!&amp;J7&amp;#REF!&amp;E7&amp;" = L.marker(["&amp;G7&amp;","&amp;F7&amp;"], {icon: "&amp;O7&amp;"_"&amp;V7&amp;"}).bindPopup('This is "&amp;#REF!&amp;"').addTo("&amp;#REF!&amp;");")</f>
        <v>#REF!</v>
      </c>
      <c r="BI7" t="s">
        <v>5420</v>
      </c>
    </row>
    <row r="8" spans="1:61">
      <c r="A8" t="s">
        <v>5324</v>
      </c>
      <c r="B8" t="s">
        <v>327</v>
      </c>
      <c r="C8" s="40" t="s">
        <v>5353</v>
      </c>
      <c r="D8" t="s">
        <v>328</v>
      </c>
      <c r="E8" t="s">
        <v>5151</v>
      </c>
      <c r="F8">
        <v>-74.16</v>
      </c>
      <c r="G8">
        <v>41.2</v>
      </c>
      <c r="H8" t="s">
        <v>1135</v>
      </c>
      <c r="I8" t="str">
        <f t="shared" si="6"/>
        <v>New York City, New York&lt;br&gt;White 1845-1874&lt;br&gt;NYC&lt;br&gt;(Babbit,1892)</v>
      </c>
      <c r="J8" t="str">
        <f t="shared" si="7"/>
        <v>W1850NewYorkCityNewYorkNYC</v>
      </c>
      <c r="M8" t="str">
        <f t="shared" si="0"/>
        <v>dp</v>
      </c>
      <c r="N8" t="str">
        <f t="shared" si="1"/>
        <v>st</v>
      </c>
      <c r="O8" t="str">
        <f t="shared" si="2"/>
        <v>ar</v>
      </c>
      <c r="P8" t="e">
        <f>IF(#REF!="rhot","",IF(H8="AAE_7R","r7",IF(AND(C8="ANAE",H8="W"),"r3","r0")))</f>
        <v>#REF!</v>
      </c>
      <c r="Q8" t="str">
        <f>IF(H8="consonant",#REF!,"")</f>
        <v/>
      </c>
      <c r="R8" t="str">
        <f t="shared" si="3"/>
        <v>lx</v>
      </c>
      <c r="S8" t="str">
        <f t="shared" si="4"/>
        <v>bk</v>
      </c>
      <c r="T8" t="e">
        <f t="shared" si="8"/>
        <v>#REF!</v>
      </c>
      <c r="U8" t="str">
        <f t="shared" si="5"/>
        <v>b</v>
      </c>
      <c r="W8" t="str">
        <f t="shared" si="9"/>
        <v>const W1850NewYorkCityNewYorkNYC= L.marker([41.2,-74.16], {icon: dp_lx}).bindPopup('New York City, New York&lt;br&gt;White 1845-1874&lt;br&gt;NYC&lt;br&gt;(Babbit,1892)').addTo(W1850);</v>
      </c>
      <c r="X8" t="e">
        <f>IF(N8="","","const "&amp;#REF!&amp;J8&amp;#REF!&amp;E8&amp;" = L.marker(["&amp;G8&amp;","&amp;F8&amp;"], {icon: "&amp;N8&amp;"_"&amp;U8&amp;"}).bindPopup('This is "&amp;#REF!&amp;"').addTo("&amp;#REF!&amp;");")</f>
        <v>#REF!</v>
      </c>
      <c r="Y8" t="e">
        <f>IF(F8="","","const "&amp;#REF!&amp;J8&amp;#REF!&amp;E8&amp;" = L.marker(["&amp;G8&amp;","&amp;F8&amp;"], {icon: "&amp;O8&amp;"_"&amp;V8&amp;"}).bindPopup('This is "&amp;#REF!&amp;"').addTo("&amp;#REF!&amp;");")</f>
        <v>#REF!</v>
      </c>
      <c r="BI8" t="s">
        <v>5421</v>
      </c>
    </row>
    <row r="9" spans="1:61">
      <c r="A9" t="s">
        <v>5324</v>
      </c>
      <c r="B9" s="1" t="s">
        <v>6505</v>
      </c>
      <c r="C9" s="1" t="s">
        <v>5351</v>
      </c>
      <c r="D9" s="19" t="s">
        <v>450</v>
      </c>
      <c r="E9" t="s">
        <v>903</v>
      </c>
      <c r="F9">
        <v>-76.06</v>
      </c>
      <c r="G9">
        <v>37.54</v>
      </c>
      <c r="H9" t="s">
        <v>1132</v>
      </c>
      <c r="I9" t="str">
        <f t="shared" si="6"/>
        <v>Suffolk, Virginia&lt;br&gt;White 1845-1874&lt;br&gt;Speaker 53&lt;br&gt;(Thomas, 2003)</v>
      </c>
      <c r="J9" t="str">
        <f t="shared" si="7"/>
        <v>W1850SuffolkVirginiaSpeaker53</v>
      </c>
      <c r="M9" t="str">
        <f t="shared" si="0"/>
        <v>dp</v>
      </c>
      <c r="N9" t="str">
        <f t="shared" si="1"/>
        <v>st</v>
      </c>
      <c r="O9" t="str">
        <f t="shared" si="2"/>
        <v>ar</v>
      </c>
      <c r="P9" t="e">
        <f>IF(#REF!="rhot","",IF(H9="AAE_7R","r7",IF(AND(C9="ANAE",H9="W"),"r3","r0")))</f>
        <v>#REF!</v>
      </c>
      <c r="Q9" t="str">
        <f>IF(H9="consonant",#REF!,"")</f>
        <v/>
      </c>
      <c r="R9" t="str">
        <f t="shared" si="3"/>
        <v>sl</v>
      </c>
      <c r="S9" t="str">
        <f t="shared" si="4"/>
        <v>bk</v>
      </c>
      <c r="T9" t="e">
        <f t="shared" si="8"/>
        <v>#REF!</v>
      </c>
      <c r="U9" t="str">
        <f t="shared" si="5"/>
        <v>b</v>
      </c>
      <c r="W9" t="str">
        <f t="shared" si="9"/>
        <v>const W1850SuffolkVirginiaSpeaker53= L.marker([37.54,-76.06], {icon: dp_sl}).bindPopup('Suffolk, Virginia&lt;br&gt;White 1845-1874&lt;br&gt;Speaker 53&lt;br&gt;(Thomas, 2003)').addTo(W1850);</v>
      </c>
      <c r="X9" t="e">
        <f>IF(N9="","","const "&amp;#REF!&amp;J9&amp;#REF!&amp;E9&amp;" = L.marker(["&amp;G9&amp;","&amp;F9&amp;"], {icon: "&amp;N9&amp;"_"&amp;U9&amp;"}).bindPopup('This is "&amp;#REF!&amp;"').addTo("&amp;#REF!&amp;");")</f>
        <v>#REF!</v>
      </c>
      <c r="Y9" t="e">
        <f>IF(F9="","","const "&amp;#REF!&amp;J9&amp;#REF!&amp;E9&amp;" = L.marker(["&amp;G9&amp;","&amp;F9&amp;"], {icon: "&amp;O9&amp;"_"&amp;V9&amp;"}).bindPopup('This is "&amp;#REF!&amp;"').addTo("&amp;#REF!&amp;");")</f>
        <v>#REF!</v>
      </c>
      <c r="BI9" t="s">
        <v>6506</v>
      </c>
    </row>
    <row r="10" spans="1:61">
      <c r="A10" t="s">
        <v>5324</v>
      </c>
      <c r="B10" s="1" t="s">
        <v>566</v>
      </c>
      <c r="C10" s="1" t="s">
        <v>5354</v>
      </c>
      <c r="D10" s="19" t="s">
        <v>567</v>
      </c>
      <c r="E10" t="s">
        <v>5282</v>
      </c>
      <c r="F10">
        <v>-82.84</v>
      </c>
      <c r="G10">
        <v>40.32</v>
      </c>
      <c r="H10" t="s">
        <v>1135</v>
      </c>
      <c r="I10" t="str">
        <f t="shared" si="6"/>
        <v>Columbus0, Ohio&lt;br&gt;White 1845-1874&lt;br&gt;LancsOH1&lt;br&gt;LANCS in (Durian 2006)</v>
      </c>
      <c r="J10" t="str">
        <f t="shared" si="7"/>
        <v>W1850Columbus0OhioLancsOH1</v>
      </c>
      <c r="M10" t="str">
        <f t="shared" si="0"/>
        <v>dp</v>
      </c>
      <c r="N10" t="str">
        <f t="shared" si="1"/>
        <v>st</v>
      </c>
      <c r="O10" t="str">
        <f t="shared" si="2"/>
        <v>ar</v>
      </c>
      <c r="P10" t="e">
        <f>IF(#REF!="rhot","",IF(H10="AAE_7R","r7",IF(AND(C10="ANAE",H10="W"),"r3","r0")))</f>
        <v>#REF!</v>
      </c>
      <c r="Q10" t="str">
        <f>IF(H10="consonant",#REF!,"")</f>
        <v/>
      </c>
      <c r="R10" t="str">
        <f t="shared" si="3"/>
        <v>lx</v>
      </c>
      <c r="S10" t="str">
        <f t="shared" si="4"/>
        <v>bk</v>
      </c>
      <c r="T10" t="e">
        <f t="shared" si="8"/>
        <v>#REF!</v>
      </c>
      <c r="U10" t="str">
        <f t="shared" si="5"/>
        <v>b</v>
      </c>
      <c r="W10" t="str">
        <f t="shared" si="9"/>
        <v>const W1850Columbus0OhioLancsOH1= L.marker([40.32,-82.84], {icon: dp_lx}).bindPopup('Columbus0, Ohio&lt;br&gt;White 1845-1874&lt;br&gt;LancsOH1&lt;br&gt;LANCS in (Durian 2006)').addTo(W1850);</v>
      </c>
      <c r="X10" t="e">
        <f>IF(N10="","","const "&amp;#REF!&amp;J10&amp;#REF!&amp;E10&amp;" = L.marker(["&amp;G10&amp;","&amp;F10&amp;"], {icon: "&amp;N10&amp;"_"&amp;U10&amp;"}).bindPopup('This is "&amp;#REF!&amp;"').addTo("&amp;#REF!&amp;");")</f>
        <v>#REF!</v>
      </c>
      <c r="Y10" t="e">
        <f>IF(F10="","","const "&amp;#REF!&amp;J10&amp;#REF!&amp;E10&amp;" = L.marker(["&amp;G10&amp;","&amp;F10&amp;"], {icon: "&amp;O10&amp;"_"&amp;V10&amp;"}).bindPopup('This is "&amp;#REF!&amp;"').addTo("&amp;#REF!&amp;");")</f>
        <v>#REF!</v>
      </c>
      <c r="BI10" t="s">
        <v>5422</v>
      </c>
    </row>
    <row r="11" spans="1:61">
      <c r="A11" t="s">
        <v>5324</v>
      </c>
      <c r="B11" t="s">
        <v>329</v>
      </c>
      <c r="C11" s="40" t="s">
        <v>5355</v>
      </c>
      <c r="D11" t="s">
        <v>329</v>
      </c>
      <c r="E11" t="s">
        <v>5151</v>
      </c>
      <c r="F11">
        <v>-76.430000000000007</v>
      </c>
      <c r="G11">
        <v>43.05</v>
      </c>
      <c r="H11" t="s">
        <v>1134</v>
      </c>
      <c r="I11" t="str">
        <f t="shared" si="6"/>
        <v>Ithica, New York&lt;br&gt;White 1845-1874&lt;br&gt;Ithica&lt;br&gt;(Emerson 1788)</v>
      </c>
      <c r="J11" t="str">
        <f t="shared" si="7"/>
        <v>W1850IthicaNewYorkIthica</v>
      </c>
      <c r="M11" t="str">
        <f t="shared" si="0"/>
        <v>dp</v>
      </c>
      <c r="N11" t="str">
        <f t="shared" si="1"/>
        <v>st</v>
      </c>
      <c r="O11" t="str">
        <f t="shared" si="2"/>
        <v>ar</v>
      </c>
      <c r="P11" t="e">
        <f>IF(#REF!="rhot","",IF(H11="AAE_7R","r7",IF(AND(C11="ANAE",H11="W"),"r3","r0")))</f>
        <v>#REF!</v>
      </c>
      <c r="Q11" t="str">
        <f>IF(H11="consonant",#REF!,"")</f>
        <v/>
      </c>
      <c r="R11" t="str">
        <f t="shared" si="3"/>
        <v>lx</v>
      </c>
      <c r="S11" t="str">
        <f t="shared" si="4"/>
        <v>bk</v>
      </c>
      <c r="T11" t="e">
        <f t="shared" si="8"/>
        <v>#REF!</v>
      </c>
      <c r="U11" t="str">
        <f t="shared" si="5"/>
        <v>b</v>
      </c>
      <c r="W11" t="str">
        <f t="shared" si="9"/>
        <v>const W1850IthicaNewYorkIthica= L.marker([43.05,-76.43], {icon: dp_lx}).bindPopup('Ithica, New York&lt;br&gt;White 1845-1874&lt;br&gt;Ithica&lt;br&gt;(Emerson 1788)').addTo(W1850);</v>
      </c>
      <c r="X11" t="e">
        <f>IF(N11="","","const "&amp;#REF!&amp;J11&amp;#REF!&amp;E11&amp;" = L.marker(["&amp;G11&amp;","&amp;F11&amp;"], {icon: "&amp;N11&amp;"_"&amp;U11&amp;"}).bindPopup('This is "&amp;#REF!&amp;"').addTo("&amp;#REF!&amp;");")</f>
        <v>#REF!</v>
      </c>
      <c r="Y11" t="e">
        <f>IF(F11="","","const "&amp;#REF!&amp;J11&amp;#REF!&amp;E11&amp;" = L.marker(["&amp;G11&amp;","&amp;F11&amp;"], {icon: "&amp;O11&amp;"_"&amp;V11&amp;"}).bindPopup('This is "&amp;#REF!&amp;"').addTo("&amp;#REF!&amp;");")</f>
        <v>#REF!</v>
      </c>
      <c r="BI11" t="s">
        <v>5423</v>
      </c>
    </row>
    <row r="12" spans="1:61">
      <c r="A12" t="s">
        <v>5324</v>
      </c>
      <c r="B12" t="s">
        <v>131</v>
      </c>
      <c r="C12" t="s">
        <v>5356</v>
      </c>
      <c r="D12" t="s">
        <v>1136</v>
      </c>
      <c r="E12" t="s">
        <v>905</v>
      </c>
      <c r="F12">
        <v>-75.349999999999994</v>
      </c>
      <c r="G12">
        <v>40.53</v>
      </c>
      <c r="H12" t="s">
        <v>1135</v>
      </c>
      <c r="I12" t="str">
        <f t="shared" si="6"/>
        <v>Pennsylvania MD, Maryland&lt;br&gt;White 1845-1874&lt;br&gt;MD&lt;br&gt;(Grandgent, 1892)</v>
      </c>
      <c r="J12" t="str">
        <f t="shared" si="7"/>
        <v>W1850PennsylvaniaMDMarylandMD</v>
      </c>
      <c r="M12" t="str">
        <f t="shared" si="0"/>
        <v>dp</v>
      </c>
      <c r="N12" t="str">
        <f t="shared" si="1"/>
        <v>st</v>
      </c>
      <c r="O12" t="str">
        <f t="shared" si="2"/>
        <v>ar</v>
      </c>
      <c r="P12" t="e">
        <f>IF(#REF!="rhot","",IF(H12="AAE_7R","r7",IF(AND(C12="ANAE",H12="W"),"r3","r0")))</f>
        <v>#REF!</v>
      </c>
      <c r="Q12" t="str">
        <f>IF(H12="consonant",#REF!,"")</f>
        <v/>
      </c>
      <c r="R12" t="str">
        <f t="shared" si="3"/>
        <v>lx</v>
      </c>
      <c r="S12" t="str">
        <f t="shared" si="4"/>
        <v>bk</v>
      </c>
      <c r="T12" t="e">
        <f t="shared" si="8"/>
        <v>#REF!</v>
      </c>
      <c r="U12" t="str">
        <f t="shared" si="5"/>
        <v>b</v>
      </c>
      <c r="W12" t="str">
        <f t="shared" si="9"/>
        <v>const W1850PennsylvaniaMDMarylandMD= L.marker([40.53,-75.35], {icon: dp_lx}).bindPopup('Pennsylvania MD, Maryland&lt;br&gt;White 1845-1874&lt;br&gt;MD&lt;br&gt;(Grandgent, 1892)').addTo(W1850);</v>
      </c>
      <c r="X12" t="e">
        <f>IF(N12="","","const "&amp;#REF!&amp;J12&amp;#REF!&amp;E12&amp;" = L.marker(["&amp;G12&amp;","&amp;F12&amp;"], {icon: "&amp;N12&amp;"_"&amp;U12&amp;"}).bindPopup('This is "&amp;#REF!&amp;"').addTo("&amp;#REF!&amp;");")</f>
        <v>#REF!</v>
      </c>
      <c r="Y12" t="e">
        <f>IF(F12="","","const "&amp;#REF!&amp;J12&amp;#REF!&amp;E12&amp;" = L.marker(["&amp;G12&amp;","&amp;F12&amp;"], {icon: "&amp;O12&amp;"_"&amp;V12&amp;"}).bindPopup('This is "&amp;#REF!&amp;"').addTo("&amp;#REF!&amp;");")</f>
        <v>#REF!</v>
      </c>
      <c r="BI12" t="s">
        <v>5424</v>
      </c>
    </row>
    <row r="13" spans="1:61">
      <c r="A13" t="s">
        <v>5324</v>
      </c>
      <c r="B13" t="s">
        <v>305</v>
      </c>
      <c r="C13" t="s">
        <v>5356</v>
      </c>
      <c r="D13" t="s">
        <v>903</v>
      </c>
      <c r="E13" t="s">
        <v>903</v>
      </c>
      <c r="F13">
        <v>-76.650000000000006</v>
      </c>
      <c r="G13">
        <v>37.340000000000003</v>
      </c>
      <c r="H13" t="s">
        <v>1135</v>
      </c>
      <c r="I13" t="str">
        <f t="shared" si="6"/>
        <v>Virginia, Virginia&lt;br&gt;White 1845-1874&lt;br&gt;VA&lt;br&gt;(Grandgent, 1892)</v>
      </c>
      <c r="J13" t="str">
        <f t="shared" si="7"/>
        <v>W1850VirginiaVirginiaVA</v>
      </c>
      <c r="M13" t="str">
        <f t="shared" si="0"/>
        <v>dp</v>
      </c>
      <c r="N13" t="str">
        <f t="shared" si="1"/>
        <v>st</v>
      </c>
      <c r="O13" t="str">
        <f t="shared" si="2"/>
        <v>ar</v>
      </c>
      <c r="P13" t="e">
        <f>IF(#REF!="rhot","",IF(H13="AAE_7R","r7",IF(AND(C13="ANAE",H13="W"),"r3","r0")))</f>
        <v>#REF!</v>
      </c>
      <c r="Q13" t="str">
        <f>IF(H13="consonant",#REF!,"")</f>
        <v/>
      </c>
      <c r="R13" t="str">
        <f t="shared" si="3"/>
        <v>lx</v>
      </c>
      <c r="S13" t="str">
        <f t="shared" si="4"/>
        <v>bk</v>
      </c>
      <c r="T13" t="e">
        <f t="shared" si="8"/>
        <v>#REF!</v>
      </c>
      <c r="U13" t="str">
        <f t="shared" si="5"/>
        <v>b</v>
      </c>
      <c r="W13" t="str">
        <f t="shared" si="9"/>
        <v>const W1850VirginiaVirginiaVA= L.marker([37.34,-76.65], {icon: dp_lx}).bindPopup('Virginia, Virginia&lt;br&gt;White 1845-1874&lt;br&gt;VA&lt;br&gt;(Grandgent, 1892)').addTo(W1850);</v>
      </c>
      <c r="X13" t="e">
        <f>IF(N13="","","const "&amp;#REF!&amp;J13&amp;#REF!&amp;E13&amp;" = L.marker(["&amp;G13&amp;","&amp;F13&amp;"], {icon: "&amp;N13&amp;"_"&amp;U13&amp;"}).bindPopup('This is "&amp;#REF!&amp;"').addTo("&amp;#REF!&amp;");")</f>
        <v>#REF!</v>
      </c>
      <c r="Y13" t="e">
        <f>IF(F13="","","const "&amp;#REF!&amp;J13&amp;#REF!&amp;E13&amp;" = L.marker(["&amp;G13&amp;","&amp;F13&amp;"], {icon: "&amp;O13&amp;"_"&amp;V13&amp;"}).bindPopup('This is "&amp;#REF!&amp;"').addTo("&amp;#REF!&amp;");")</f>
        <v>#REF!</v>
      </c>
      <c r="BI13" t="s">
        <v>5425</v>
      </c>
    </row>
    <row r="14" spans="1:61">
      <c r="A14" t="s">
        <v>5324</v>
      </c>
      <c r="B14" t="s">
        <v>275</v>
      </c>
      <c r="C14" t="s">
        <v>5356</v>
      </c>
      <c r="D14" t="s">
        <v>904</v>
      </c>
      <c r="E14" t="s">
        <v>904</v>
      </c>
      <c r="F14">
        <v>-86.82</v>
      </c>
      <c r="G14">
        <v>39.04</v>
      </c>
      <c r="H14" t="s">
        <v>1135</v>
      </c>
      <c r="I14" t="str">
        <f t="shared" si="6"/>
        <v>Tennessee, Tennessee&lt;br&gt;White 1845-1874&lt;br&gt;TN&lt;br&gt;(Grandgent, 1892)</v>
      </c>
      <c r="J14" t="str">
        <f t="shared" si="7"/>
        <v>W1850TennesseeTennesseeTN</v>
      </c>
      <c r="M14" t="str">
        <f t="shared" si="0"/>
        <v>dp</v>
      </c>
      <c r="N14" t="str">
        <f t="shared" si="1"/>
        <v>st</v>
      </c>
      <c r="O14" t="str">
        <f t="shared" si="2"/>
        <v>ar</v>
      </c>
      <c r="P14" t="e">
        <f>IF(#REF!="rhot","",IF(H14="AAE_7R","r7",IF(AND(C14="ANAE",H14="W"),"r3","r0")))</f>
        <v>#REF!</v>
      </c>
      <c r="Q14" t="str">
        <f>IF(H14="consonant",#REF!,"")</f>
        <v/>
      </c>
      <c r="R14" t="str">
        <f t="shared" si="3"/>
        <v>lx</v>
      </c>
      <c r="S14" t="str">
        <f t="shared" si="4"/>
        <v>bk</v>
      </c>
      <c r="T14" t="e">
        <f t="shared" si="8"/>
        <v>#REF!</v>
      </c>
      <c r="U14" t="str">
        <f t="shared" si="5"/>
        <v>b</v>
      </c>
      <c r="W14" t="str">
        <f t="shared" si="9"/>
        <v>const W1850TennesseeTennesseeTN= L.marker([39.04,-86.82], {icon: dp_lx}).bindPopup('Tennessee, Tennessee&lt;br&gt;White 1845-1874&lt;br&gt;TN&lt;br&gt;(Grandgent, 1892)').addTo(W1850);</v>
      </c>
      <c r="X14" t="e">
        <f>IF(N14="","","const "&amp;#REF!&amp;J14&amp;#REF!&amp;E14&amp;" = L.marker(["&amp;G14&amp;","&amp;F14&amp;"], {icon: "&amp;N14&amp;"_"&amp;U14&amp;"}).bindPopup('This is "&amp;#REF!&amp;"').addTo("&amp;#REF!&amp;");")</f>
        <v>#REF!</v>
      </c>
      <c r="Y14" t="e">
        <f>IF(F14="","","const "&amp;#REF!&amp;J14&amp;#REF!&amp;E14&amp;" = L.marker(["&amp;G14&amp;","&amp;F14&amp;"], {icon: "&amp;O14&amp;"_"&amp;V14&amp;"}).bindPopup('This is "&amp;#REF!&amp;"').addTo("&amp;#REF!&amp;");")</f>
        <v>#REF!</v>
      </c>
      <c r="BI14" t="s">
        <v>5426</v>
      </c>
    </row>
    <row r="15" spans="1:61">
      <c r="A15" t="s">
        <v>5324</v>
      </c>
      <c r="B15" t="s">
        <v>568</v>
      </c>
      <c r="C15" t="s">
        <v>5357</v>
      </c>
      <c r="D15" t="s">
        <v>569</v>
      </c>
      <c r="E15" t="s">
        <v>5283</v>
      </c>
      <c r="F15" s="5">
        <v>-80.53</v>
      </c>
      <c r="G15" s="5">
        <v>33.299999999999997</v>
      </c>
      <c r="I15" t="str">
        <f t="shared" si="6"/>
        <v>Charleston1, South Carolina&lt;br&gt;White 1845-1874&lt;br&gt;PrimerSC&lt;br&gt;(Primer 1898)</v>
      </c>
      <c r="J15" t="str">
        <f t="shared" si="7"/>
        <v>W1850Charleston1SouthCarolinaPrimerSC</v>
      </c>
      <c r="M15" t="str">
        <f t="shared" si="0"/>
        <v>dp</v>
      </c>
      <c r="N15" t="str">
        <f t="shared" si="1"/>
        <v>st</v>
      </c>
      <c r="O15" t="str">
        <f t="shared" si="2"/>
        <v>ar</v>
      </c>
      <c r="P15" t="e">
        <f>IF(#REF!="rhot","",IF(H15="AAE_7R","r7",IF(AND(C15="ANAE",H15="W"),"r3","r0")))</f>
        <v>#REF!</v>
      </c>
      <c r="Q15" t="str">
        <f>IF(H15="consonant",#REF!,"")</f>
        <v/>
      </c>
      <c r="R15" t="str">
        <f t="shared" si="3"/>
        <v>lx</v>
      </c>
      <c r="S15" t="str">
        <f t="shared" si="4"/>
        <v>bk</v>
      </c>
      <c r="T15" t="e">
        <f t="shared" si="8"/>
        <v>#REF!</v>
      </c>
      <c r="U15" t="str">
        <f t="shared" si="5"/>
        <v>b</v>
      </c>
      <c r="W15" t="str">
        <f t="shared" si="9"/>
        <v>const W1850Charleston1SouthCarolinaPrimerSC= L.marker([33.3,-80.53], {icon: dp_lx}).bindPopup('Charleston1, South Carolina&lt;br&gt;White 1845-1874&lt;br&gt;PrimerSC&lt;br&gt;(Primer 1898)').addTo(W1850);</v>
      </c>
      <c r="X15" t="e">
        <f>IF(N15="","","const "&amp;#REF!&amp;J15&amp;#REF!&amp;E15&amp;" = L.marker(["&amp;G15&amp;","&amp;F15&amp;"], {icon: "&amp;N15&amp;"_"&amp;U15&amp;"}).bindPopup('This is "&amp;#REF!&amp;"').addTo("&amp;#REF!&amp;");")</f>
        <v>#REF!</v>
      </c>
      <c r="Y15" t="e">
        <f>IF(F15="","","const "&amp;#REF!&amp;J15&amp;#REF!&amp;E15&amp;" = L.marker(["&amp;G15&amp;","&amp;F15&amp;"], {icon: "&amp;O15&amp;"_"&amp;V15&amp;"}).bindPopup('This is "&amp;#REF!&amp;"').addTo("&amp;#REF!&amp;");")</f>
        <v>#REF!</v>
      </c>
      <c r="BI15" t="s">
        <v>5427</v>
      </c>
    </row>
    <row r="16" spans="1:61">
      <c r="A16" t="s">
        <v>5324</v>
      </c>
      <c r="B16" t="s">
        <v>1150</v>
      </c>
      <c r="C16" t="s">
        <v>5358</v>
      </c>
      <c r="D16" t="s">
        <v>898</v>
      </c>
      <c r="E16" t="s">
        <v>5280</v>
      </c>
      <c r="F16" t="s">
        <v>1185</v>
      </c>
      <c r="G16">
        <v>42.558399999999999</v>
      </c>
      <c r="I16" t="str">
        <f t="shared" si="6"/>
        <v>Beverly, Massachusetts&lt;br&gt;White 1845-1874&lt;br&gt;ListenPast&lt;br&gt;(Johnson 2003)</v>
      </c>
      <c r="J16" t="str">
        <f t="shared" si="7"/>
        <v>W1850BeverlyMassachusettsListenPast</v>
      </c>
      <c r="M16" t="str">
        <f t="shared" si="0"/>
        <v>dp</v>
      </c>
      <c r="N16" t="str">
        <f t="shared" si="1"/>
        <v>st</v>
      </c>
      <c r="O16" t="str">
        <f t="shared" si="2"/>
        <v>ar</v>
      </c>
      <c r="P16" t="e">
        <f>IF(#REF!="rhot","",IF(H16="AAE_7R","r7",IF(AND(C16="ANAE",H16="W"),"r3","r0")))</f>
        <v>#REF!</v>
      </c>
      <c r="Q16" t="str">
        <f>IF(H16="consonant",#REF!,"")</f>
        <v/>
      </c>
      <c r="R16" t="str">
        <f t="shared" si="3"/>
        <v>lx</v>
      </c>
      <c r="S16" t="str">
        <f t="shared" si="4"/>
        <v>bk</v>
      </c>
      <c r="T16" t="e">
        <f t="shared" si="8"/>
        <v>#REF!</v>
      </c>
      <c r="U16" t="str">
        <f t="shared" si="5"/>
        <v>b</v>
      </c>
      <c r="W16" t="str">
        <f t="shared" si="9"/>
        <v>const W1850BeverlyMassachusettsListenPast= L.marker([42.5584,-70.88], {icon: dp_lx}).bindPopup('Beverly, Massachusetts&lt;br&gt;White 1845-1874&lt;br&gt;ListenPast&lt;br&gt;(Johnson 2003)').addTo(W1850);</v>
      </c>
      <c r="X16" t="e">
        <f>IF(N16="","","const "&amp;#REF!&amp;J16&amp;#REF!&amp;E16&amp;" = L.marker(["&amp;G16&amp;","&amp;F16&amp;"], {icon: "&amp;N16&amp;"_"&amp;U16&amp;"}).bindPopup('This is "&amp;#REF!&amp;"').addTo("&amp;#REF!&amp;");")</f>
        <v>#REF!</v>
      </c>
      <c r="Y16" t="e">
        <f>IF(F16="","","const "&amp;#REF!&amp;J16&amp;#REF!&amp;E16&amp;" = L.marker(["&amp;G16&amp;","&amp;F16&amp;"], {icon: "&amp;O16&amp;"_"&amp;V16&amp;"}).bindPopup('This is "&amp;#REF!&amp;"').addTo("&amp;#REF!&amp;");")</f>
        <v>#REF!</v>
      </c>
      <c r="BI16" t="s">
        <v>5428</v>
      </c>
    </row>
    <row r="17" spans="1:61">
      <c r="A17" t="s">
        <v>5324</v>
      </c>
      <c r="B17" t="s">
        <v>1150</v>
      </c>
      <c r="C17" t="s">
        <v>5358</v>
      </c>
      <c r="D17" t="s">
        <v>910</v>
      </c>
      <c r="E17" t="s">
        <v>5280</v>
      </c>
      <c r="F17" t="s">
        <v>1186</v>
      </c>
      <c r="G17">
        <v>41.958399999999997</v>
      </c>
      <c r="I17" t="str">
        <f t="shared" si="6"/>
        <v>Plymouth, Massachusetts&lt;br&gt;White 1845-1874&lt;br&gt;ListenPast&lt;br&gt;(Johnson 2003)</v>
      </c>
      <c r="J17" t="str">
        <f t="shared" si="7"/>
        <v>W1850PlymouthMassachusettsListenPast</v>
      </c>
      <c r="M17" t="str">
        <f t="shared" si="0"/>
        <v>dp</v>
      </c>
      <c r="N17" t="str">
        <f t="shared" si="1"/>
        <v>st</v>
      </c>
      <c r="O17" t="str">
        <f t="shared" si="2"/>
        <v>ar</v>
      </c>
      <c r="P17" t="e">
        <f>IF(#REF!="rhot","",IF(H17="AAE_7R","r7",IF(AND(C17="ANAE",H17="W"),"r3","r0")))</f>
        <v>#REF!</v>
      </c>
      <c r="Q17" t="str">
        <f>IF(H17="consonant",#REF!,"")</f>
        <v/>
      </c>
      <c r="R17" t="str">
        <f t="shared" si="3"/>
        <v>lx</v>
      </c>
      <c r="S17" t="str">
        <f t="shared" si="4"/>
        <v>bk</v>
      </c>
      <c r="T17" t="e">
        <f t="shared" si="8"/>
        <v>#REF!</v>
      </c>
      <c r="U17" t="str">
        <f t="shared" si="5"/>
        <v>b</v>
      </c>
      <c r="W17" t="str">
        <f t="shared" si="9"/>
        <v>const W1850PlymouthMassachusettsListenPast= L.marker([41.9584,-70.6673], {icon: dp_lx}).bindPopup('Plymouth, Massachusetts&lt;br&gt;White 1845-1874&lt;br&gt;ListenPast&lt;br&gt;(Johnson 2003)').addTo(W1850);</v>
      </c>
      <c r="X17" t="e">
        <f>IF(N17="","","const "&amp;#REF!&amp;J17&amp;#REF!&amp;E17&amp;" = L.marker(["&amp;G17&amp;","&amp;F17&amp;"], {icon: "&amp;N17&amp;"_"&amp;U17&amp;"}).bindPopup('This is "&amp;#REF!&amp;"').addTo("&amp;#REF!&amp;");")</f>
        <v>#REF!</v>
      </c>
      <c r="Y17" t="e">
        <f>IF(F17="","","const "&amp;#REF!&amp;J17&amp;#REF!&amp;E17&amp;" = L.marker(["&amp;G17&amp;","&amp;F17&amp;"], {icon: "&amp;O17&amp;"_"&amp;V17&amp;"}).bindPopup('This is "&amp;#REF!&amp;"').addTo("&amp;#REF!&amp;");")</f>
        <v>#REF!</v>
      </c>
      <c r="BI17" t="s">
        <v>5429</v>
      </c>
    </row>
    <row r="18" spans="1:61">
      <c r="A18" t="s">
        <v>5324</v>
      </c>
      <c r="B18" t="s">
        <v>1150</v>
      </c>
      <c r="C18" t="s">
        <v>5358</v>
      </c>
      <c r="D18" t="s">
        <v>916</v>
      </c>
      <c r="E18" t="s">
        <v>5279</v>
      </c>
      <c r="F18" t="s">
        <v>1187</v>
      </c>
      <c r="G18">
        <v>41.747599999999998</v>
      </c>
      <c r="I18" t="str">
        <f t="shared" si="6"/>
        <v>Litchfield, Connecticut&lt;br&gt;White 1845-1874&lt;br&gt;ListenPast&lt;br&gt;(Johnson 2003)</v>
      </c>
      <c r="J18" t="str">
        <f t="shared" si="7"/>
        <v>W1850LitchfieldConnecticutListenPast</v>
      </c>
      <c r="M18" t="str">
        <f t="shared" si="0"/>
        <v>dp</v>
      </c>
      <c r="N18" t="str">
        <f t="shared" si="1"/>
        <v>st</v>
      </c>
      <c r="O18" t="str">
        <f t="shared" si="2"/>
        <v>ar</v>
      </c>
      <c r="P18" t="e">
        <f>IF(#REF!="rhot","",IF(H18="AAE_7R","r7",IF(AND(C18="ANAE",H18="W"),"r3","r0")))</f>
        <v>#REF!</v>
      </c>
      <c r="Q18" t="str">
        <f>IF(H18="consonant",#REF!,"")</f>
        <v/>
      </c>
      <c r="R18" t="str">
        <f t="shared" si="3"/>
        <v>lx</v>
      </c>
      <c r="S18" t="str">
        <f t="shared" si="4"/>
        <v>bk</v>
      </c>
      <c r="T18" t="e">
        <f t="shared" si="8"/>
        <v>#REF!</v>
      </c>
      <c r="U18" t="str">
        <f t="shared" si="5"/>
        <v>b</v>
      </c>
      <c r="W18" t="str">
        <f t="shared" si="9"/>
        <v>const W1850LitchfieldConnecticutListenPast= L.marker([41.7476,-73.1887], {icon: dp_lx}).bindPopup('Litchfield, Connecticut&lt;br&gt;White 1845-1874&lt;br&gt;ListenPast&lt;br&gt;(Johnson 2003)').addTo(W1850);</v>
      </c>
      <c r="X18" t="e">
        <f>IF(N18="","","const "&amp;#REF!&amp;J18&amp;#REF!&amp;E18&amp;" = L.marker(["&amp;G18&amp;","&amp;F18&amp;"], {icon: "&amp;N18&amp;"_"&amp;U18&amp;"}).bindPopup('This is "&amp;#REF!&amp;"').addTo("&amp;#REF!&amp;");")</f>
        <v>#REF!</v>
      </c>
      <c r="Y18" t="e">
        <f>IF(F18="","","const "&amp;#REF!&amp;J18&amp;#REF!&amp;E18&amp;" = L.marker(["&amp;G18&amp;","&amp;F18&amp;"], {icon: "&amp;O18&amp;"_"&amp;V18&amp;"}).bindPopup('This is "&amp;#REF!&amp;"').addTo("&amp;#REF!&amp;");")</f>
        <v>#REF!</v>
      </c>
      <c r="BI18" t="s">
        <v>5430</v>
      </c>
    </row>
    <row r="19" spans="1:61">
      <c r="A19" t="s">
        <v>5324</v>
      </c>
      <c r="B19" t="s">
        <v>1150</v>
      </c>
      <c r="C19" t="s">
        <v>5358</v>
      </c>
      <c r="D19" t="s">
        <v>912</v>
      </c>
      <c r="E19" t="s">
        <v>5279</v>
      </c>
      <c r="F19" t="s">
        <v>1188</v>
      </c>
      <c r="G19">
        <v>41.355699999999999</v>
      </c>
      <c r="I19" t="str">
        <f t="shared" si="6"/>
        <v>New London, Connecticut&lt;br&gt;White 1845-1874&lt;br&gt;ListenPast&lt;br&gt;(Johnson 2003)</v>
      </c>
      <c r="J19" t="str">
        <f t="shared" si="7"/>
        <v>W1850NewLondonConnecticutListenPast</v>
      </c>
      <c r="M19" t="str">
        <f t="shared" si="0"/>
        <v>dp</v>
      </c>
      <c r="N19" t="str">
        <f t="shared" si="1"/>
        <v>st</v>
      </c>
      <c r="O19" t="str">
        <f t="shared" si="2"/>
        <v>ar</v>
      </c>
      <c r="P19" t="e">
        <f>IF(#REF!="rhot","",IF(H19="AAE_7R","r7",IF(AND(C19="ANAE",H19="W"),"r3","r0")))</f>
        <v>#REF!</v>
      </c>
      <c r="Q19" t="str">
        <f>IF(H19="consonant",#REF!,"")</f>
        <v/>
      </c>
      <c r="R19" t="str">
        <f t="shared" si="3"/>
        <v>lx</v>
      </c>
      <c r="S19" t="str">
        <f t="shared" si="4"/>
        <v>bk</v>
      </c>
      <c r="T19" t="e">
        <f t="shared" si="8"/>
        <v>#REF!</v>
      </c>
      <c r="U19" t="str">
        <f t="shared" si="5"/>
        <v>b</v>
      </c>
      <c r="W19" t="str">
        <f t="shared" si="9"/>
        <v>const W1850NewLondonConnecticutListenPast= L.marker([41.3557,-72.0995], {icon: dp_lx}).bindPopup('New London, Connecticut&lt;br&gt;White 1845-1874&lt;br&gt;ListenPast&lt;br&gt;(Johnson 2003)').addTo(W1850);</v>
      </c>
      <c r="X19" t="e">
        <f>IF(N19="","","const "&amp;#REF!&amp;J19&amp;#REF!&amp;E19&amp;" = L.marker(["&amp;G19&amp;","&amp;F19&amp;"], {icon: "&amp;N19&amp;"_"&amp;U19&amp;"}).bindPopup('This is "&amp;#REF!&amp;"').addTo("&amp;#REF!&amp;");")</f>
        <v>#REF!</v>
      </c>
      <c r="Y19" t="e">
        <f>IF(F19="","","const "&amp;#REF!&amp;J19&amp;#REF!&amp;E19&amp;" = L.marker(["&amp;G19&amp;","&amp;F19&amp;"], {icon: "&amp;O19&amp;"_"&amp;V19&amp;"}).bindPopup('This is "&amp;#REF!&amp;"').addTo("&amp;#REF!&amp;");")</f>
        <v>#REF!</v>
      </c>
      <c r="BI19" t="s">
        <v>5431</v>
      </c>
    </row>
    <row r="20" spans="1:61">
      <c r="A20" t="s">
        <v>5324</v>
      </c>
      <c r="B20" t="s">
        <v>1150</v>
      </c>
      <c r="C20" t="s">
        <v>5358</v>
      </c>
      <c r="D20" t="s">
        <v>1163</v>
      </c>
      <c r="E20" t="s">
        <v>5280</v>
      </c>
      <c r="F20" t="s">
        <v>1189</v>
      </c>
      <c r="G20">
        <v>42.450099999999999</v>
      </c>
      <c r="I20" t="str">
        <f t="shared" si="6"/>
        <v>Pittsfield, Massachusetts&lt;br&gt;White 1845-1874&lt;br&gt;ListenPast&lt;br&gt;(Johnson 2003)</v>
      </c>
      <c r="J20" t="str">
        <f t="shared" si="7"/>
        <v>W1850PittsfieldMassachusettsListenPast</v>
      </c>
      <c r="M20" t="str">
        <f t="shared" si="0"/>
        <v>dp</v>
      </c>
      <c r="N20" t="str">
        <f t="shared" si="1"/>
        <v>st</v>
      </c>
      <c r="O20" t="str">
        <f t="shared" si="2"/>
        <v>ar</v>
      </c>
      <c r="P20" t="e">
        <f>IF(#REF!="rhot","",IF(H20="AAE_7R","r7",IF(AND(C20="ANAE",H20="W"),"r3","r0")))</f>
        <v>#REF!</v>
      </c>
      <c r="Q20" t="str">
        <f>IF(H20="consonant",#REF!,"")</f>
        <v/>
      </c>
      <c r="R20" t="str">
        <f t="shared" si="3"/>
        <v>lx</v>
      </c>
      <c r="S20" t="str">
        <f t="shared" si="4"/>
        <v>bk</v>
      </c>
      <c r="T20" t="e">
        <f t="shared" si="8"/>
        <v>#REF!</v>
      </c>
      <c r="U20" t="str">
        <f t="shared" si="5"/>
        <v>b</v>
      </c>
      <c r="W20" t="str">
        <f t="shared" si="9"/>
        <v>const W1850PittsfieldMassachusettsListenPast= L.marker([42.4501,-73.2454], {icon: dp_lx}).bindPopup('Pittsfield, Massachusetts&lt;br&gt;White 1845-1874&lt;br&gt;ListenPast&lt;br&gt;(Johnson 2003)').addTo(W1850);</v>
      </c>
      <c r="X20" t="e">
        <f>IF(N20="","","const "&amp;#REF!&amp;J20&amp;#REF!&amp;E20&amp;" = L.marker(["&amp;G20&amp;","&amp;F20&amp;"], {icon: "&amp;N20&amp;"_"&amp;U20&amp;"}).bindPopup('This is "&amp;#REF!&amp;"').addTo("&amp;#REF!&amp;");")</f>
        <v>#REF!</v>
      </c>
      <c r="Y20" t="e">
        <f>IF(F20="","","const "&amp;#REF!&amp;J20&amp;#REF!&amp;E20&amp;" = L.marker(["&amp;G20&amp;","&amp;F20&amp;"], {icon: "&amp;O20&amp;"_"&amp;V20&amp;"}).bindPopup('This is "&amp;#REF!&amp;"').addTo("&amp;#REF!&amp;");")</f>
        <v>#REF!</v>
      </c>
      <c r="BI20" t="s">
        <v>5432</v>
      </c>
    </row>
    <row r="21" spans="1:61">
      <c r="A21" t="s">
        <v>5324</v>
      </c>
      <c r="B21" t="s">
        <v>1150</v>
      </c>
      <c r="C21" t="s">
        <v>5358</v>
      </c>
      <c r="D21" t="s">
        <v>914</v>
      </c>
      <c r="E21" t="s">
        <v>5279</v>
      </c>
      <c r="F21" t="s">
        <v>1190</v>
      </c>
      <c r="G21">
        <v>41.5623</v>
      </c>
      <c r="I21" t="str">
        <f t="shared" si="6"/>
        <v>Middletown, Connecticut&lt;br&gt;White 1845-1874&lt;br&gt;ListenPast&lt;br&gt;(Johnson 2003)</v>
      </c>
      <c r="J21" t="str">
        <f t="shared" si="7"/>
        <v>W1850MiddletownConnecticutListenPast</v>
      </c>
      <c r="M21" t="str">
        <f t="shared" si="0"/>
        <v>dp</v>
      </c>
      <c r="N21" t="str">
        <f t="shared" si="1"/>
        <v>st</v>
      </c>
      <c r="O21" t="str">
        <f t="shared" si="2"/>
        <v>ar</v>
      </c>
      <c r="P21" t="e">
        <f>IF(#REF!="rhot","",IF(H21="AAE_7R","r7",IF(AND(C21="ANAE",H21="W"),"r3","r0")))</f>
        <v>#REF!</v>
      </c>
      <c r="Q21" t="str">
        <f>IF(H21="consonant",#REF!,"")</f>
        <v/>
      </c>
      <c r="R21" t="str">
        <f t="shared" si="3"/>
        <v>lx</v>
      </c>
      <c r="S21" t="str">
        <f t="shared" si="4"/>
        <v>bk</v>
      </c>
      <c r="T21" t="e">
        <f t="shared" si="8"/>
        <v>#REF!</v>
      </c>
      <c r="U21" t="str">
        <f t="shared" si="5"/>
        <v>b</v>
      </c>
      <c r="W21" t="str">
        <f t="shared" si="9"/>
        <v>const W1850MiddletownConnecticutListenPast= L.marker([41.5623,-72.6506], {icon: dp_lx}).bindPopup('Middletown, Connecticut&lt;br&gt;White 1845-1874&lt;br&gt;ListenPast&lt;br&gt;(Johnson 2003)').addTo(W1850);</v>
      </c>
      <c r="X21" t="e">
        <f>IF(N21="","","const "&amp;#REF!&amp;J21&amp;#REF!&amp;E21&amp;" = L.marker(["&amp;G21&amp;","&amp;F21&amp;"], {icon: "&amp;N21&amp;"_"&amp;U21&amp;"}).bindPopup('This is "&amp;#REF!&amp;"').addTo("&amp;#REF!&amp;");")</f>
        <v>#REF!</v>
      </c>
      <c r="Y21" t="e">
        <f>IF(F21="","","const "&amp;#REF!&amp;J21&amp;#REF!&amp;E21&amp;" = L.marker(["&amp;G21&amp;","&amp;F21&amp;"], {icon: "&amp;O21&amp;"_"&amp;V21&amp;"}).bindPopup('This is "&amp;#REF!&amp;"').addTo("&amp;#REF!&amp;");")</f>
        <v>#REF!</v>
      </c>
      <c r="BI21" t="s">
        <v>5433</v>
      </c>
    </row>
    <row r="22" spans="1:61">
      <c r="A22" t="s">
        <v>5324</v>
      </c>
      <c r="B22" t="s">
        <v>1150</v>
      </c>
      <c r="C22" t="s">
        <v>5358</v>
      </c>
      <c r="D22" t="s">
        <v>258</v>
      </c>
      <c r="E22" t="s">
        <v>5281</v>
      </c>
      <c r="F22" t="s">
        <v>1191</v>
      </c>
      <c r="G22">
        <v>41.823599999999999</v>
      </c>
      <c r="I22" t="str">
        <f t="shared" si="6"/>
        <v>Providence, Rhode Island&lt;br&gt;White 1845-1874&lt;br&gt;ListenPast&lt;br&gt;(Johnson 2003)</v>
      </c>
      <c r="J22" t="str">
        <f t="shared" si="7"/>
        <v>W1850ProvidenceRhodeIslandListenPast</v>
      </c>
      <c r="M22" t="str">
        <f t="shared" si="0"/>
        <v>dp</v>
      </c>
      <c r="N22" t="str">
        <f t="shared" si="1"/>
        <v>st</v>
      </c>
      <c r="O22" t="str">
        <f t="shared" si="2"/>
        <v>ar</v>
      </c>
      <c r="P22" t="e">
        <f>IF(#REF!="rhot","",IF(H22="AAE_7R","r7",IF(AND(C22="ANAE",H22="W"),"r3","r0")))</f>
        <v>#REF!</v>
      </c>
      <c r="Q22" t="str">
        <f>IF(H22="consonant",#REF!,"")</f>
        <v/>
      </c>
      <c r="R22" t="str">
        <f t="shared" si="3"/>
        <v>lx</v>
      </c>
      <c r="S22" t="str">
        <f t="shared" si="4"/>
        <v>bk</v>
      </c>
      <c r="T22" t="e">
        <f t="shared" si="8"/>
        <v>#REF!</v>
      </c>
      <c r="U22" t="str">
        <f t="shared" si="5"/>
        <v>b</v>
      </c>
      <c r="W22" t="str">
        <f t="shared" si="9"/>
        <v>const W1850ProvidenceRhodeIslandListenPast= L.marker([41.8236,-71.4222], {icon: dp_lx}).bindPopup('Providence, Rhode Island&lt;br&gt;White 1845-1874&lt;br&gt;ListenPast&lt;br&gt;(Johnson 2003)').addTo(W1850);</v>
      </c>
      <c r="X22" t="e">
        <f>IF(N22="","","const "&amp;#REF!&amp;J22&amp;#REF!&amp;E22&amp;" = L.marker(["&amp;G22&amp;","&amp;F22&amp;"], {icon: "&amp;N22&amp;"_"&amp;U22&amp;"}).bindPopup('This is "&amp;#REF!&amp;"').addTo("&amp;#REF!&amp;");")</f>
        <v>#REF!</v>
      </c>
      <c r="Y22" t="e">
        <f>IF(F22="","","const "&amp;#REF!&amp;J22&amp;#REF!&amp;E22&amp;" = L.marker(["&amp;G22&amp;","&amp;F22&amp;"], {icon: "&amp;O22&amp;"_"&amp;V22&amp;"}).bindPopup('This is "&amp;#REF!&amp;"').addTo("&amp;#REF!&amp;");")</f>
        <v>#REF!</v>
      </c>
      <c r="BI22" t="s">
        <v>5434</v>
      </c>
    </row>
    <row r="23" spans="1:61">
      <c r="A23" t="s">
        <v>5324</v>
      </c>
      <c r="B23" s="1" t="s">
        <v>6502</v>
      </c>
      <c r="C23" s="1" t="s">
        <v>5351</v>
      </c>
      <c r="D23" s="19" t="s">
        <v>426</v>
      </c>
      <c r="E23" t="s">
        <v>5280</v>
      </c>
      <c r="F23">
        <v>-69.91</v>
      </c>
      <c r="G23">
        <v>42.59</v>
      </c>
      <c r="H23" t="s">
        <v>1145</v>
      </c>
      <c r="I23" t="str">
        <f t="shared" si="6"/>
        <v>N Truro, Massachusetts&lt;br&gt;White 1845-1874&lt;br&gt;Speaker 3&lt;br&gt;(Thomas, 2003)</v>
      </c>
      <c r="J23" t="str">
        <f t="shared" si="7"/>
        <v>W1850NTruroMassachusettsSpeaker3</v>
      </c>
      <c r="M23" t="str">
        <f t="shared" si="0"/>
        <v>dp</v>
      </c>
      <c r="N23" t="str">
        <f t="shared" si="1"/>
        <v>st</v>
      </c>
      <c r="O23" t="str">
        <f t="shared" si="2"/>
        <v>ar</v>
      </c>
      <c r="P23" t="e">
        <f>IF(#REF!="rhot","",IF(H23="AAE_7R","r7",IF(AND(C23="ANAE",H23="W"),"r3","r0")))</f>
        <v>#REF!</v>
      </c>
      <c r="Q23" t="str">
        <f>IF(H23="consonant",#REF!,"")</f>
        <v/>
      </c>
      <c r="R23" t="str">
        <f t="shared" si="3"/>
        <v>lx</v>
      </c>
      <c r="S23" t="str">
        <f t="shared" si="4"/>
        <v>bk</v>
      </c>
      <c r="T23" t="e">
        <f t="shared" si="8"/>
        <v>#REF!</v>
      </c>
      <c r="U23" t="str">
        <f t="shared" si="5"/>
        <v>b</v>
      </c>
      <c r="W23" t="str">
        <f t="shared" si="9"/>
        <v>const W1850NTruroMassachusettsSpeaker3= L.marker([42.59,-69.91], {icon: dp_lx}).bindPopup('N Truro, Massachusetts&lt;br&gt;White 1845-1874&lt;br&gt;Speaker 3&lt;br&gt;(Thomas, 2003)').addTo(W1850);</v>
      </c>
      <c r="X23" t="e">
        <f>IF(N23="","","const "&amp;#REF!&amp;J23&amp;#REF!&amp;E23&amp;" = L.marker(["&amp;G23&amp;","&amp;F23&amp;"], {icon: "&amp;N23&amp;"_"&amp;U23&amp;"}).bindPopup('This is "&amp;#REF!&amp;"').addTo("&amp;#REF!&amp;");")</f>
        <v>#REF!</v>
      </c>
      <c r="Y23" t="e">
        <f>IF(F23="","","const "&amp;#REF!&amp;J23&amp;#REF!&amp;E23&amp;" = L.marker(["&amp;G23&amp;","&amp;F23&amp;"], {icon: "&amp;O23&amp;"_"&amp;V23&amp;"}).bindPopup('This is "&amp;#REF!&amp;"').addTo("&amp;#REF!&amp;");")</f>
        <v>#REF!</v>
      </c>
      <c r="BI23" t="s">
        <v>6507</v>
      </c>
    </row>
    <row r="24" spans="1:61">
      <c r="A24" t="s">
        <v>5324</v>
      </c>
      <c r="B24" s="1" t="s">
        <v>6508</v>
      </c>
      <c r="C24" s="1" t="s">
        <v>5351</v>
      </c>
      <c r="D24" s="19" t="s">
        <v>430</v>
      </c>
      <c r="E24" t="s">
        <v>5279</v>
      </c>
      <c r="F24">
        <v>-73.489999999999995</v>
      </c>
      <c r="G24">
        <v>41.68</v>
      </c>
      <c r="H24" t="s">
        <v>1145</v>
      </c>
      <c r="I24" t="str">
        <f t="shared" si="6"/>
        <v>Greenwich, Connecticut&lt;br&gt;White 1845-1874&lt;br&gt;Speaker 7&lt;br&gt;(Thomas, 2003)</v>
      </c>
      <c r="J24" t="str">
        <f t="shared" si="7"/>
        <v>W1850GreenwichConnecticutSpeaker7</v>
      </c>
      <c r="M24" t="str">
        <f t="shared" si="0"/>
        <v>dp</v>
      </c>
      <c r="N24" t="str">
        <f t="shared" si="1"/>
        <v>st</v>
      </c>
      <c r="O24" t="str">
        <f t="shared" si="2"/>
        <v>ar</v>
      </c>
      <c r="P24" t="e">
        <f>IF(#REF!="rhot","",IF(H24="AAE_7R","r7",IF(AND(C24="ANAE",H24="W"),"r3","r0")))</f>
        <v>#REF!</v>
      </c>
      <c r="Q24" t="str">
        <f>IF(H24="consonant",#REF!,"")</f>
        <v/>
      </c>
      <c r="R24" t="str">
        <f t="shared" si="3"/>
        <v>lx</v>
      </c>
      <c r="S24" t="str">
        <f t="shared" si="4"/>
        <v>bk</v>
      </c>
      <c r="T24" t="e">
        <f t="shared" si="8"/>
        <v>#REF!</v>
      </c>
      <c r="U24" t="str">
        <f t="shared" si="5"/>
        <v>b</v>
      </c>
      <c r="W24" t="str">
        <f t="shared" si="9"/>
        <v>const W1850GreenwichConnecticutSpeaker7= L.marker([41.68,-73.49], {icon: dp_lx}).bindPopup('Greenwich, Connecticut&lt;br&gt;White 1845-1874&lt;br&gt;Speaker 7&lt;br&gt;(Thomas, 2003)').addTo(W1850);</v>
      </c>
      <c r="X24" t="e">
        <f>IF(N24="","","const "&amp;#REF!&amp;J24&amp;#REF!&amp;E24&amp;" = L.marker(["&amp;G24&amp;","&amp;F24&amp;"], {icon: "&amp;N24&amp;"_"&amp;U24&amp;"}).bindPopup('This is "&amp;#REF!&amp;"').addTo("&amp;#REF!&amp;");")</f>
        <v>#REF!</v>
      </c>
      <c r="Y24" t="e">
        <f>IF(F24="","","const "&amp;#REF!&amp;J24&amp;#REF!&amp;E24&amp;" = L.marker(["&amp;G24&amp;","&amp;F24&amp;"], {icon: "&amp;O24&amp;"_"&amp;V24&amp;"}).bindPopup('This is "&amp;#REF!&amp;"').addTo("&amp;#REF!&amp;");")</f>
        <v>#REF!</v>
      </c>
      <c r="BI24" t="s">
        <v>6509</v>
      </c>
    </row>
    <row r="25" spans="1:61">
      <c r="A25" t="s">
        <v>5324</v>
      </c>
      <c r="B25" s="1" t="s">
        <v>6510</v>
      </c>
      <c r="C25" s="1" t="s">
        <v>5351</v>
      </c>
      <c r="D25" s="19" t="s">
        <v>457</v>
      </c>
      <c r="E25" t="s">
        <v>904</v>
      </c>
      <c r="F25">
        <v>-83.47</v>
      </c>
      <c r="G25">
        <v>36.47</v>
      </c>
      <c r="I25" t="str">
        <f t="shared" si="6"/>
        <v>Gaitlinburg, Tennessee&lt;br&gt;White 1845-1874&lt;br&gt;Speaker 63&lt;br&gt;(Thomas, 2003)</v>
      </c>
      <c r="J25" t="str">
        <f t="shared" si="7"/>
        <v>W1850GaitlinburgTennesseeSpeaker63</v>
      </c>
      <c r="M25" t="str">
        <f t="shared" si="0"/>
        <v>dp</v>
      </c>
      <c r="N25" t="str">
        <f t="shared" si="1"/>
        <v>st</v>
      </c>
      <c r="O25" t="str">
        <f t="shared" si="2"/>
        <v>ar</v>
      </c>
      <c r="P25" t="e">
        <f>IF(#REF!="rhot","",IF(H25="AAE_7R","r7",IF(AND(C25="ANAE",H25="W"),"r3","r0")))</f>
        <v>#REF!</v>
      </c>
      <c r="Q25" t="str">
        <f>IF(H25="consonant",#REF!,"")</f>
        <v/>
      </c>
      <c r="R25" t="str">
        <f t="shared" si="3"/>
        <v>lx</v>
      </c>
      <c r="S25" t="str">
        <f t="shared" si="4"/>
        <v>bk</v>
      </c>
      <c r="T25" t="e">
        <f t="shared" si="8"/>
        <v>#REF!</v>
      </c>
      <c r="U25" t="str">
        <f t="shared" si="5"/>
        <v>b</v>
      </c>
      <c r="W25" t="str">
        <f t="shared" si="9"/>
        <v>const W1850GaitlinburgTennesseeSpeaker63= L.marker([36.47,-83.47], {icon: dp_lx}).bindPopup('Gaitlinburg, Tennessee&lt;br&gt;White 1845-1874&lt;br&gt;Speaker 63&lt;br&gt;(Thomas, 2003)').addTo(W1850);</v>
      </c>
      <c r="X25" t="e">
        <f>IF(N25="","","const "&amp;#REF!&amp;J25&amp;#REF!&amp;E25&amp;" = L.marker(["&amp;G25&amp;","&amp;F25&amp;"], {icon: "&amp;N25&amp;"_"&amp;U25&amp;"}).bindPopup('This is "&amp;#REF!&amp;"').addTo("&amp;#REF!&amp;");")</f>
        <v>#REF!</v>
      </c>
      <c r="Y25" t="e">
        <f>IF(F25="","","const "&amp;#REF!&amp;J25&amp;#REF!&amp;E25&amp;" = L.marker(["&amp;G25&amp;","&amp;F25&amp;"], {icon: "&amp;O25&amp;"_"&amp;V25&amp;"}).bindPopup('This is "&amp;#REF!&amp;"').addTo("&amp;#REF!&amp;");")</f>
        <v>#REF!</v>
      </c>
      <c r="BI25" t="s">
        <v>6511</v>
      </c>
    </row>
    <row r="26" spans="1:61">
      <c r="A26" t="s">
        <v>5324</v>
      </c>
      <c r="B26" s="1" t="s">
        <v>6512</v>
      </c>
      <c r="C26" s="1" t="s">
        <v>5351</v>
      </c>
      <c r="D26" t="s">
        <v>466</v>
      </c>
      <c r="E26" t="s">
        <v>2751</v>
      </c>
      <c r="F26">
        <v>-91.78</v>
      </c>
      <c r="G26">
        <v>35.96</v>
      </c>
      <c r="I26" t="str">
        <f t="shared" si="6"/>
        <v>White County, Arkansas&lt;br&gt;White 1845-1874&lt;br&gt;Speaker 89&lt;br&gt;(Thomas, 2003)</v>
      </c>
      <c r="J26" t="str">
        <f t="shared" si="7"/>
        <v>W1850WhiteCountyArkansasSpeaker89</v>
      </c>
      <c r="M26" t="str">
        <f t="shared" si="0"/>
        <v>dp</v>
      </c>
      <c r="N26" t="str">
        <f t="shared" si="1"/>
        <v>st</v>
      </c>
      <c r="O26" t="str">
        <f t="shared" si="2"/>
        <v>ar</v>
      </c>
      <c r="P26" t="e">
        <f>IF(#REF!="rhot","",IF(H26="AAE_7R","r7",IF(AND(C26="ANAE",H26="W"),"r3","r0")))</f>
        <v>#REF!</v>
      </c>
      <c r="Q26" t="str">
        <f>IF(H26="consonant",#REF!,"")</f>
        <v/>
      </c>
      <c r="R26" t="str">
        <f t="shared" si="3"/>
        <v>lx</v>
      </c>
      <c r="S26" t="str">
        <f t="shared" si="4"/>
        <v>bk</v>
      </c>
      <c r="T26" t="e">
        <f t="shared" si="8"/>
        <v>#REF!</v>
      </c>
      <c r="U26" t="str">
        <f t="shared" si="5"/>
        <v>b</v>
      </c>
      <c r="W26" t="str">
        <f t="shared" si="9"/>
        <v>const W1850WhiteCountyArkansasSpeaker89= L.marker([35.96,-91.78], {icon: dp_lx}).bindPopup('White County, Arkansas&lt;br&gt;White 1845-1874&lt;br&gt;Speaker 89&lt;br&gt;(Thomas, 2003)').addTo(W1850);</v>
      </c>
      <c r="X26" t="e">
        <f>IF(N26="","","const "&amp;#REF!&amp;J26&amp;#REF!&amp;E26&amp;" = L.marker(["&amp;G26&amp;","&amp;F26&amp;"], {icon: "&amp;N26&amp;"_"&amp;U26&amp;"}).bindPopup('This is "&amp;#REF!&amp;"').addTo("&amp;#REF!&amp;");")</f>
        <v>#REF!</v>
      </c>
      <c r="Y26" t="e">
        <f>IF(F26="","","const "&amp;#REF!&amp;J26&amp;#REF!&amp;E26&amp;" = L.marker(["&amp;G26&amp;","&amp;F26&amp;"], {icon: "&amp;O26&amp;"_"&amp;V26&amp;"}).bindPopup('This is "&amp;#REF!&amp;"').addTo("&amp;#REF!&amp;");")</f>
        <v>#REF!</v>
      </c>
      <c r="BI26" t="s">
        <v>6513</v>
      </c>
    </row>
    <row r="27" spans="1:61">
      <c r="A27" t="s">
        <v>5324</v>
      </c>
      <c r="B27" t="s">
        <v>6546</v>
      </c>
      <c r="C27" s="1" t="s">
        <v>5359</v>
      </c>
      <c r="D27" t="s">
        <v>893</v>
      </c>
      <c r="E27" t="s">
        <v>5284</v>
      </c>
      <c r="F27">
        <v>-68.72</v>
      </c>
      <c r="G27">
        <v>45.45</v>
      </c>
      <c r="I27" t="str">
        <f t="shared" si="6"/>
        <v>Brewer, Maine&lt;br&gt;White 1845-1874&lt;br&gt;Speaker 1&lt;br&gt;impressionistic&lt;br&gt;LAMSAS, in (Kurath, 1963)</v>
      </c>
      <c r="J27" t="str">
        <f t="shared" si="7"/>
        <v>W1850BrewerMaineSpeaker1</v>
      </c>
      <c r="M27" t="str">
        <f t="shared" si="0"/>
        <v>dp</v>
      </c>
      <c r="N27" t="str">
        <f t="shared" si="1"/>
        <v>st</v>
      </c>
      <c r="O27" t="str">
        <f t="shared" si="2"/>
        <v>ar</v>
      </c>
      <c r="P27" t="e">
        <f>IF(#REF!="rhot","",IF(H27="AAE_7R","r7",IF(AND(C27="ANAE",H27="W"),"r3","r0")))</f>
        <v>#REF!</v>
      </c>
      <c r="Q27" t="str">
        <f>IF(H27="consonant",#REF!,"")</f>
        <v/>
      </c>
      <c r="R27" t="str">
        <f t="shared" si="3"/>
        <v>lx</v>
      </c>
      <c r="S27" t="str">
        <f t="shared" si="4"/>
        <v>bk</v>
      </c>
      <c r="T27" t="e">
        <f t="shared" si="8"/>
        <v>#REF!</v>
      </c>
      <c r="U27" t="str">
        <f t="shared" si="5"/>
        <v>b</v>
      </c>
      <c r="W27" t="str">
        <f t="shared" si="9"/>
        <v>const W1850BrewerMaineSpeaker1= L.marker([45.45,-68.72], {icon: dp_lx}).bindPopup('Brewer, Maine&lt;br&gt;White 1845-1874&lt;br&gt;Speaker 1&lt;br&gt;impressionistic&lt;br&gt;LAMSAS, in (Kurath, 1963)').addTo(W1850);</v>
      </c>
      <c r="X27" t="e">
        <f>IF(N27="","","const "&amp;#REF!&amp;J27&amp;#REF!&amp;E27&amp;" = L.marker(["&amp;G27&amp;","&amp;F27&amp;"], {icon: "&amp;N27&amp;"_"&amp;U27&amp;"}).bindPopup('This is "&amp;#REF!&amp;"').addTo("&amp;#REF!&amp;");")</f>
        <v>#REF!</v>
      </c>
      <c r="Y27" t="e">
        <f>IF(F27="","","const "&amp;#REF!&amp;J27&amp;#REF!&amp;E27&amp;" = L.marker(["&amp;G27&amp;","&amp;F27&amp;"], {icon: "&amp;O27&amp;"_"&amp;V27&amp;"}).bindPopup('This is "&amp;#REF!&amp;"').addTo("&amp;#REF!&amp;");")</f>
        <v>#REF!</v>
      </c>
      <c r="BI27" t="s">
        <v>6790</v>
      </c>
    </row>
    <row r="28" spans="1:61">
      <c r="A28" t="s">
        <v>5324</v>
      </c>
      <c r="B28" t="s">
        <v>6548</v>
      </c>
      <c r="C28" s="1" t="s">
        <v>5359</v>
      </c>
      <c r="D28" t="s">
        <v>894</v>
      </c>
      <c r="E28" t="s">
        <v>5284</v>
      </c>
      <c r="F28">
        <v>-67.45</v>
      </c>
      <c r="G28">
        <v>45.49</v>
      </c>
      <c r="I28" t="str">
        <f t="shared" si="6"/>
        <v>Machias, Maine&lt;br&gt;White 1845-1874&lt;br&gt;Speaker 2&lt;br&gt;impressionistic&lt;br&gt;LAMSAS, in (Kurath, 1963)</v>
      </c>
      <c r="J28" t="str">
        <f t="shared" si="7"/>
        <v>W1850MachiasMaineSpeaker2</v>
      </c>
      <c r="M28" t="str">
        <f t="shared" si="0"/>
        <v>dp</v>
      </c>
      <c r="N28" t="str">
        <f t="shared" si="1"/>
        <v>st</v>
      </c>
      <c r="O28" t="str">
        <f t="shared" si="2"/>
        <v>ar</v>
      </c>
      <c r="P28" t="e">
        <f>IF(#REF!="rhot","",IF(H28="AAE_7R","r7",IF(AND(C28="ANAE",H28="W"),"r3","r0")))</f>
        <v>#REF!</v>
      </c>
      <c r="Q28" t="str">
        <f>IF(H28="consonant",#REF!,"")</f>
        <v/>
      </c>
      <c r="R28" t="str">
        <f t="shared" si="3"/>
        <v>lx</v>
      </c>
      <c r="S28" t="str">
        <f t="shared" si="4"/>
        <v>bk</v>
      </c>
      <c r="T28" t="e">
        <f t="shared" si="8"/>
        <v>#REF!</v>
      </c>
      <c r="U28" t="str">
        <f t="shared" si="5"/>
        <v>b</v>
      </c>
      <c r="W28" t="str">
        <f t="shared" si="9"/>
        <v>const W1850MachiasMaineSpeaker2= L.marker([45.49,-67.45], {icon: dp_lx}).bindPopup('Machias, Maine&lt;br&gt;White 1845-1874&lt;br&gt;Speaker 2&lt;br&gt;impressionistic&lt;br&gt;LAMSAS, in (Kurath, 1963)').addTo(W1850);</v>
      </c>
      <c r="X28" t="e">
        <f>IF(N28="","","const "&amp;#REF!&amp;J28&amp;#REF!&amp;E28&amp;" = L.marker(["&amp;G28&amp;","&amp;F28&amp;"], {icon: "&amp;N28&amp;"_"&amp;U28&amp;"}).bindPopup('This is "&amp;#REF!&amp;"').addTo("&amp;#REF!&amp;");")</f>
        <v>#REF!</v>
      </c>
      <c r="Y28" t="e">
        <f>IF(F28="","","const "&amp;#REF!&amp;J28&amp;#REF!&amp;E28&amp;" = L.marker(["&amp;G28&amp;","&amp;F28&amp;"], {icon: "&amp;O28&amp;"_"&amp;V28&amp;"}).bindPopup('This is "&amp;#REF!&amp;"').addTo("&amp;#REF!&amp;");")</f>
        <v>#REF!</v>
      </c>
      <c r="BI28" t="s">
        <v>6791</v>
      </c>
    </row>
    <row r="29" spans="1:61">
      <c r="A29" t="s">
        <v>5324</v>
      </c>
      <c r="B29" t="s">
        <v>6550</v>
      </c>
      <c r="C29" s="1" t="s">
        <v>5359</v>
      </c>
      <c r="D29" t="s">
        <v>895</v>
      </c>
      <c r="E29" t="s">
        <v>5284</v>
      </c>
      <c r="F29">
        <v>-70.349999999999994</v>
      </c>
      <c r="G29">
        <v>44.33</v>
      </c>
      <c r="I29" t="str">
        <f t="shared" si="6"/>
        <v>Portland, Maine&lt;br&gt;White 1845-1874&lt;br&gt;Speaker 5&lt;br&gt;impressionistic&lt;br&gt;LAMSAS, in (Kurath, 1963)</v>
      </c>
      <c r="J29" t="str">
        <f t="shared" si="7"/>
        <v>W1850PortlandMaineSpeaker5</v>
      </c>
      <c r="M29" t="str">
        <f t="shared" si="0"/>
        <v>dp</v>
      </c>
      <c r="N29" t="str">
        <f t="shared" si="1"/>
        <v>st</v>
      </c>
      <c r="O29" t="str">
        <f t="shared" si="2"/>
        <v>ar</v>
      </c>
      <c r="P29" t="e">
        <f>IF(#REF!="rhot","",IF(H29="AAE_7R","r7",IF(AND(C29="ANAE",H29="W"),"r3","r0")))</f>
        <v>#REF!</v>
      </c>
      <c r="Q29" t="str">
        <f>IF(H29="consonant",#REF!,"")</f>
        <v/>
      </c>
      <c r="R29" t="str">
        <f t="shared" si="3"/>
        <v>lx</v>
      </c>
      <c r="S29" t="str">
        <f t="shared" si="4"/>
        <v>bk</v>
      </c>
      <c r="T29" t="e">
        <f t="shared" si="8"/>
        <v>#REF!</v>
      </c>
      <c r="U29" t="str">
        <f t="shared" si="5"/>
        <v>b</v>
      </c>
      <c r="W29" t="str">
        <f t="shared" si="9"/>
        <v>const W1850PortlandMaineSpeaker5= L.marker([44.33,-70.35], {icon: dp_lx}).bindPopup('Portland, Maine&lt;br&gt;White 1845-1874&lt;br&gt;Speaker 5&lt;br&gt;impressionistic&lt;br&gt;LAMSAS, in (Kurath, 1963)').addTo(W1850);</v>
      </c>
      <c r="X29" t="e">
        <f>IF(N29="","","const "&amp;#REF!&amp;J29&amp;#REF!&amp;E29&amp;" = L.marker(["&amp;G29&amp;","&amp;F29&amp;"], {icon: "&amp;N29&amp;"_"&amp;U29&amp;"}).bindPopup('This is "&amp;#REF!&amp;"').addTo("&amp;#REF!&amp;");")</f>
        <v>#REF!</v>
      </c>
      <c r="Y29" t="e">
        <f>IF(F29="","","const "&amp;#REF!&amp;J29&amp;#REF!&amp;E29&amp;" = L.marker(["&amp;G29&amp;","&amp;F29&amp;"], {icon: "&amp;O29&amp;"_"&amp;V29&amp;"}).bindPopup('This is "&amp;#REF!&amp;"').addTo("&amp;#REF!&amp;");")</f>
        <v>#REF!</v>
      </c>
      <c r="BI29" t="s">
        <v>6792</v>
      </c>
    </row>
    <row r="30" spans="1:61">
      <c r="A30" t="s">
        <v>5324</v>
      </c>
      <c r="B30" t="s">
        <v>6694</v>
      </c>
      <c r="C30" s="1" t="s">
        <v>5359</v>
      </c>
      <c r="D30" t="s">
        <v>896</v>
      </c>
      <c r="E30" t="s">
        <v>5285</v>
      </c>
      <c r="F30">
        <v>-71.53</v>
      </c>
      <c r="G30">
        <v>43.53</v>
      </c>
      <c r="H30" t="s">
        <v>1122</v>
      </c>
      <c r="I30" t="str">
        <f t="shared" si="6"/>
        <v>Concord, New Hampshire&lt;br&gt;White 1845-1874&lt;br&gt;Speaker 6&lt;br&gt;impressionistic&lt;br&gt;LAMSAS, in (Kurath, 1963)</v>
      </c>
      <c r="J30" t="str">
        <f t="shared" si="7"/>
        <v>W1850ConcordNewHampshireSpeaker6</v>
      </c>
      <c r="M30" t="str">
        <f t="shared" si="0"/>
        <v>dp</v>
      </c>
      <c r="N30" t="str">
        <f t="shared" si="1"/>
        <v>st</v>
      </c>
      <c r="O30" t="str">
        <f t="shared" si="2"/>
        <v>ar</v>
      </c>
      <c r="P30" t="e">
        <f>IF(#REF!="rhot","",IF(H30="AAE_7R","r7",IF(AND(C30="ANAE",H30="W"),"r3","r0")))</f>
        <v>#REF!</v>
      </c>
      <c r="Q30" t="str">
        <f>IF(H30="consonant",#REF!,"")</f>
        <v/>
      </c>
      <c r="R30" t="str">
        <f t="shared" si="3"/>
        <v>lx</v>
      </c>
      <c r="S30" t="str">
        <f t="shared" si="4"/>
        <v>bk</v>
      </c>
      <c r="T30" t="e">
        <f t="shared" si="8"/>
        <v>#REF!</v>
      </c>
      <c r="U30" t="str">
        <f t="shared" si="5"/>
        <v>b</v>
      </c>
      <c r="W30" t="str">
        <f t="shared" si="9"/>
        <v>const W1850ConcordNewHampshireSpeaker6= L.marker([43.53,-71.53], {icon: dp_lx}).bindPopup('Concord, New Hampshire&lt;br&gt;White 1845-1874&lt;br&gt;Speaker 6&lt;br&gt;impressionistic&lt;br&gt;LAMSAS, in (Kurath, 1963)').addTo(W1850);</v>
      </c>
      <c r="X30" t="e">
        <f>IF(N30="","","const "&amp;#REF!&amp;J30&amp;#REF!&amp;E30&amp;" = L.marker(["&amp;G30&amp;","&amp;F30&amp;"], {icon: "&amp;N30&amp;"_"&amp;U30&amp;"}).bindPopup('This is "&amp;#REF!&amp;"').addTo("&amp;#REF!&amp;");")</f>
        <v>#REF!</v>
      </c>
      <c r="Y30" t="e">
        <f>IF(F30="","","const "&amp;#REF!&amp;J30&amp;#REF!&amp;E30&amp;" = L.marker(["&amp;G30&amp;","&amp;F30&amp;"], {icon: "&amp;O30&amp;"_"&amp;V30&amp;"}).bindPopup('This is "&amp;#REF!&amp;"').addTo("&amp;#REF!&amp;");")</f>
        <v>#REF!</v>
      </c>
      <c r="BI30" t="s">
        <v>6793</v>
      </c>
    </row>
    <row r="31" spans="1:61">
      <c r="A31" t="s">
        <v>5324</v>
      </c>
      <c r="B31" t="s">
        <v>6508</v>
      </c>
      <c r="C31" s="1" t="s">
        <v>5359</v>
      </c>
      <c r="D31" t="s">
        <v>897</v>
      </c>
      <c r="E31" t="s">
        <v>5285</v>
      </c>
      <c r="F31">
        <v>-72.36</v>
      </c>
      <c r="G31">
        <v>43.3</v>
      </c>
      <c r="H31" t="s">
        <v>1122</v>
      </c>
      <c r="I31" t="str">
        <f t="shared" si="6"/>
        <v>Keene, New Hampshire&lt;br&gt;White 1845-1874&lt;br&gt;Speaker 7&lt;br&gt;impressionistic&lt;br&gt;LAMSAS, in (Kurath, 1963)</v>
      </c>
      <c r="J31" t="str">
        <f t="shared" si="7"/>
        <v>W1850KeeneNewHampshireSpeaker7</v>
      </c>
      <c r="M31" t="str">
        <f t="shared" si="0"/>
        <v>dp</v>
      </c>
      <c r="N31" t="str">
        <f t="shared" si="1"/>
        <v>st</v>
      </c>
      <c r="O31" t="str">
        <f t="shared" si="2"/>
        <v>ar</v>
      </c>
      <c r="P31" t="e">
        <f>IF(#REF!="rhot","",IF(H31="AAE_7R","r7",IF(AND(C31="ANAE",H31="W"),"r3","r0")))</f>
        <v>#REF!</v>
      </c>
      <c r="Q31" t="str">
        <f>IF(H31="consonant",#REF!,"")</f>
        <v/>
      </c>
      <c r="R31" t="str">
        <f t="shared" si="3"/>
        <v>lx</v>
      </c>
      <c r="S31" t="str">
        <f t="shared" si="4"/>
        <v>bk</v>
      </c>
      <c r="T31" t="e">
        <f t="shared" si="8"/>
        <v>#REF!</v>
      </c>
      <c r="U31" t="str">
        <f t="shared" si="5"/>
        <v>b</v>
      </c>
      <c r="W31" t="str">
        <f t="shared" si="9"/>
        <v>const W1850KeeneNewHampshireSpeaker7= L.marker([43.3,-72.36], {icon: dp_lx}).bindPopup('Keene, New Hampshire&lt;br&gt;White 1845-1874&lt;br&gt;Speaker 7&lt;br&gt;impressionistic&lt;br&gt;LAMSAS, in (Kurath, 1963)').addTo(W1850);</v>
      </c>
      <c r="X31" t="e">
        <f>IF(N31="","","const "&amp;#REF!&amp;J31&amp;#REF!&amp;E31&amp;" = L.marker(["&amp;G31&amp;","&amp;F31&amp;"], {icon: "&amp;N31&amp;"_"&amp;U31&amp;"}).bindPopup('This is "&amp;#REF!&amp;"').addTo("&amp;#REF!&amp;");")</f>
        <v>#REF!</v>
      </c>
      <c r="Y31" t="e">
        <f>IF(F31="","","const "&amp;#REF!&amp;J31&amp;#REF!&amp;E31&amp;" = L.marker(["&amp;G31&amp;","&amp;F31&amp;"], {icon: "&amp;O31&amp;"_"&amp;V31&amp;"}).bindPopup('This is "&amp;#REF!&amp;"').addTo("&amp;#REF!&amp;");")</f>
        <v>#REF!</v>
      </c>
      <c r="BI31" t="s">
        <v>6794</v>
      </c>
    </row>
    <row r="32" spans="1:61">
      <c r="A32" t="s">
        <v>5324</v>
      </c>
      <c r="B32" t="s">
        <v>6554</v>
      </c>
      <c r="C32" s="1" t="s">
        <v>5359</v>
      </c>
      <c r="D32" t="s">
        <v>898</v>
      </c>
      <c r="E32" t="s">
        <v>5280</v>
      </c>
      <c r="F32">
        <v>-70.88</v>
      </c>
      <c r="G32">
        <v>42.87</v>
      </c>
      <c r="H32" t="s">
        <v>1123</v>
      </c>
      <c r="I32" t="str">
        <f t="shared" si="6"/>
        <v>Beverly, Massachusetts&lt;br&gt;White 1845-1874&lt;br&gt;Speaker 9&lt;br&gt;impressionistic&lt;br&gt;LAMSAS, in (Kurath, 1963)</v>
      </c>
      <c r="J32" t="str">
        <f t="shared" si="7"/>
        <v>W1850BeverlyMassachusettsSpeaker9</v>
      </c>
      <c r="M32" t="str">
        <f t="shared" si="0"/>
        <v>dp</v>
      </c>
      <c r="N32" t="str">
        <f t="shared" si="1"/>
        <v>st</v>
      </c>
      <c r="O32" t="str">
        <f t="shared" si="2"/>
        <v>ar</v>
      </c>
      <c r="P32" t="e">
        <f>IF(#REF!="rhot","",IF(H32="AAE_7R","r7",IF(AND(C32="ANAE",H32="W"),"r3","r0")))</f>
        <v>#REF!</v>
      </c>
      <c r="Q32" t="str">
        <f>IF(H32="consonant",#REF!,"")</f>
        <v/>
      </c>
      <c r="R32" t="str">
        <f t="shared" si="3"/>
        <v>lx</v>
      </c>
      <c r="S32" t="str">
        <f t="shared" si="4"/>
        <v>bk</v>
      </c>
      <c r="T32" t="e">
        <f t="shared" si="8"/>
        <v>#REF!</v>
      </c>
      <c r="U32" t="str">
        <f t="shared" si="5"/>
        <v>b</v>
      </c>
      <c r="W32" t="str">
        <f t="shared" si="9"/>
        <v>const W1850BeverlyMassachusettsSpeaker9= L.marker([42.87,-70.88], {icon: dp_lx}).bindPopup('Beverly, Massachusetts&lt;br&gt;White 1845-1874&lt;br&gt;Speaker 9&lt;br&gt;impressionistic&lt;br&gt;LAMSAS, in (Kurath, 1963)').addTo(W1850);</v>
      </c>
      <c r="X32" t="e">
        <f>IF(N32="","","const "&amp;#REF!&amp;J32&amp;#REF!&amp;E32&amp;" = L.marker(["&amp;G32&amp;","&amp;F32&amp;"], {icon: "&amp;N32&amp;"_"&amp;U32&amp;"}).bindPopup('This is "&amp;#REF!&amp;"').addTo("&amp;#REF!&amp;");")</f>
        <v>#REF!</v>
      </c>
      <c r="Y32" t="e">
        <f>IF(F32="","","const "&amp;#REF!&amp;J32&amp;#REF!&amp;E32&amp;" = L.marker(["&amp;G32&amp;","&amp;F32&amp;"], {icon: "&amp;O32&amp;"_"&amp;V32&amp;"}).bindPopup('This is "&amp;#REF!&amp;"').addTo("&amp;#REF!&amp;");")</f>
        <v>#REF!</v>
      </c>
      <c r="BI32" t="s">
        <v>6795</v>
      </c>
    </row>
    <row r="33" spans="1:61">
      <c r="A33" t="s">
        <v>5324</v>
      </c>
      <c r="B33" t="s">
        <v>6556</v>
      </c>
      <c r="C33" s="1" t="s">
        <v>5359</v>
      </c>
      <c r="D33" t="s">
        <v>127</v>
      </c>
      <c r="E33" t="s">
        <v>5280</v>
      </c>
      <c r="F33">
        <v>-71.19</v>
      </c>
      <c r="G33">
        <v>42.69</v>
      </c>
      <c r="H33" t="s">
        <v>1123</v>
      </c>
      <c r="I33" t="str">
        <f t="shared" si="6"/>
        <v>Boston, Massachusetts&lt;br&gt;White 1845-1874&lt;br&gt;Speaker 10&lt;br&gt;impressionistic&lt;br&gt;LAMSAS, in (Kurath, 1963)</v>
      </c>
      <c r="J33" t="str">
        <f t="shared" si="7"/>
        <v>W1850BostonMassachusettsSpeaker10</v>
      </c>
      <c r="M33" t="str">
        <f t="shared" si="0"/>
        <v>dp</v>
      </c>
      <c r="N33" t="str">
        <f t="shared" si="1"/>
        <v>st</v>
      </c>
      <c r="O33" t="str">
        <f t="shared" si="2"/>
        <v>ar</v>
      </c>
      <c r="P33" t="e">
        <f>IF(#REF!="rhot","",IF(H33="AAE_7R","r7",IF(AND(C33="ANAE",H33="W"),"r3","r0")))</f>
        <v>#REF!</v>
      </c>
      <c r="Q33" t="str">
        <f>IF(H33="consonant",#REF!,"")</f>
        <v/>
      </c>
      <c r="R33" t="str">
        <f t="shared" si="3"/>
        <v>lx</v>
      </c>
      <c r="S33" t="str">
        <f t="shared" si="4"/>
        <v>bk</v>
      </c>
      <c r="T33" t="e">
        <f t="shared" si="8"/>
        <v>#REF!</v>
      </c>
      <c r="U33" t="str">
        <f t="shared" si="5"/>
        <v>b</v>
      </c>
      <c r="W33" t="str">
        <f t="shared" si="9"/>
        <v>const W1850BostonMassachusettsSpeaker10= L.marker([42.69,-71.19], {icon: dp_lx}).bindPopup('Boston, Massachusetts&lt;br&gt;White 1845-1874&lt;br&gt;Speaker 10&lt;br&gt;impressionistic&lt;br&gt;LAMSAS, in (Kurath, 1963)').addTo(W1850);</v>
      </c>
      <c r="X33" t="e">
        <f>IF(N33="","","const "&amp;#REF!&amp;J33&amp;#REF!&amp;E33&amp;" = L.marker(["&amp;G33&amp;","&amp;F33&amp;"], {icon: "&amp;N33&amp;"_"&amp;U33&amp;"}).bindPopup('This is "&amp;#REF!&amp;"').addTo("&amp;#REF!&amp;");")</f>
        <v>#REF!</v>
      </c>
      <c r="Y33" t="e">
        <f>IF(F33="","","const "&amp;#REF!&amp;J33&amp;#REF!&amp;E33&amp;" = L.marker(["&amp;G33&amp;","&amp;F33&amp;"], {icon: "&amp;O33&amp;"_"&amp;V33&amp;"}).bindPopup('This is "&amp;#REF!&amp;"').addTo("&amp;#REF!&amp;");")</f>
        <v>#REF!</v>
      </c>
      <c r="BI33" t="s">
        <v>6796</v>
      </c>
    </row>
    <row r="34" spans="1:61">
      <c r="A34" t="s">
        <v>5324</v>
      </c>
      <c r="B34" t="s">
        <v>6618</v>
      </c>
      <c r="C34" s="1" t="s">
        <v>5359</v>
      </c>
      <c r="D34" t="s">
        <v>220</v>
      </c>
      <c r="E34" t="s">
        <v>5280</v>
      </c>
      <c r="F34">
        <v>-70.86</v>
      </c>
      <c r="G34">
        <v>42.14</v>
      </c>
      <c r="H34" t="s">
        <v>1123</v>
      </c>
      <c r="I34" t="str">
        <f t="shared" si="6"/>
        <v>Rochester, Massachusetts&lt;br&gt;White 1845-1874&lt;br&gt;Speaker 14&lt;br&gt;impressionistic&lt;br&gt;LAMSAS, in (Kurath, 1963)</v>
      </c>
      <c r="J34" t="str">
        <f t="shared" si="7"/>
        <v>W1850RochesterMassachusettsSpeaker14</v>
      </c>
      <c r="M34" t="str">
        <f t="shared" si="0"/>
        <v>dp</v>
      </c>
      <c r="N34" t="str">
        <f t="shared" ref="N34:N56" si="10">IF(OR(H34="Carib",A34="B1850"),"sl","st")</f>
        <v>st</v>
      </c>
      <c r="O34" t="str">
        <f t="shared" ref="O34:O56" si="11">IF(A34="W1700","na",IF(OR(H34="Carib",H34="NYC",H34="ENE"),"au",IF(H34="CAN","ao","ar")))</f>
        <v>ar</v>
      </c>
      <c r="P34" t="e">
        <f>IF(#REF!="rhot","",IF(H34="AAE_7R","r7",IF(AND(C34="ANAE",H34="W"),"r3","r0")))</f>
        <v>#REF!</v>
      </c>
      <c r="Q34" t="str">
        <f>IF(H34="consonant",#REF!,"")</f>
        <v/>
      </c>
      <c r="R34" t="str">
        <f t="shared" si="3"/>
        <v>lx</v>
      </c>
      <c r="S34" t="str">
        <f t="shared" ref="S34:S55" si="12">IF(OR(H34="S",H34="M"),"fr",IF(OR(H34="W"),"ce","bk"))</f>
        <v>bk</v>
      </c>
      <c r="T34" t="e">
        <f t="shared" si="8"/>
        <v>#REF!</v>
      </c>
      <c r="U34" t="str">
        <f t="shared" si="5"/>
        <v>b</v>
      </c>
      <c r="W34" t="str">
        <f t="shared" si="9"/>
        <v>const W1850RochesterMassachusettsSpeaker14= L.marker([42.14,-70.86], {icon: dp_lx}).bindPopup('Rochester, Massachusetts&lt;br&gt;White 1845-1874&lt;br&gt;Speaker 14&lt;br&gt;impressionistic&lt;br&gt;LAMSAS, in (Kurath, 1963)').addTo(W1850);</v>
      </c>
      <c r="X34" t="e">
        <f>IF(N34="","","const "&amp;#REF!&amp;J34&amp;#REF!&amp;E34&amp;" = L.marker(["&amp;G34&amp;","&amp;F34&amp;"], {icon: "&amp;N34&amp;"_"&amp;U34&amp;"}).bindPopup('This is "&amp;#REF!&amp;"').addTo("&amp;#REF!&amp;");")</f>
        <v>#REF!</v>
      </c>
      <c r="Y34" t="e">
        <f>IF(F34="","","const "&amp;#REF!&amp;J34&amp;#REF!&amp;E34&amp;" = L.marker(["&amp;G34&amp;","&amp;F34&amp;"], {icon: "&amp;O34&amp;"_"&amp;V34&amp;"}).bindPopup('This is "&amp;#REF!&amp;"').addTo("&amp;#REF!&amp;");")</f>
        <v>#REF!</v>
      </c>
      <c r="BI34" t="s">
        <v>6797</v>
      </c>
    </row>
    <row r="35" spans="1:61">
      <c r="A35" t="s">
        <v>5324</v>
      </c>
      <c r="B35" t="s">
        <v>6620</v>
      </c>
      <c r="C35" s="1" t="s">
        <v>5359</v>
      </c>
      <c r="D35" t="s">
        <v>899</v>
      </c>
      <c r="E35" t="s">
        <v>5280</v>
      </c>
      <c r="F35">
        <v>-70.08</v>
      </c>
      <c r="G35">
        <v>42.17</v>
      </c>
      <c r="H35" t="s">
        <v>1123</v>
      </c>
      <c r="I35" t="str">
        <f t="shared" si="6"/>
        <v>Barnstable, Massachusetts&lt;br&gt;White 1845-1874&lt;br&gt;Speaker 15&lt;br&gt;impressionistic&lt;br&gt;LAMSAS, in (Kurath, 1963)</v>
      </c>
      <c r="J35" t="str">
        <f t="shared" si="7"/>
        <v>W1850BarnstableMassachusettsSpeaker15</v>
      </c>
      <c r="M35" t="str">
        <f t="shared" si="0"/>
        <v>dp</v>
      </c>
      <c r="N35" t="str">
        <f t="shared" si="10"/>
        <v>st</v>
      </c>
      <c r="O35" t="str">
        <f t="shared" si="11"/>
        <v>ar</v>
      </c>
      <c r="P35" t="e">
        <f>IF(#REF!="rhot","",IF(H35="AAE_7R","r7",IF(AND(C35="ANAE",H35="W"),"r3","r0")))</f>
        <v>#REF!</v>
      </c>
      <c r="Q35" t="str">
        <f>IF(H35="consonant",#REF!,"")</f>
        <v/>
      </c>
      <c r="R35" t="str">
        <f t="shared" si="3"/>
        <v>lx</v>
      </c>
      <c r="S35" t="str">
        <f t="shared" si="12"/>
        <v>bk</v>
      </c>
      <c r="T35" t="e">
        <f t="shared" si="8"/>
        <v>#REF!</v>
      </c>
      <c r="U35" t="str">
        <f t="shared" si="5"/>
        <v>b</v>
      </c>
      <c r="W35" t="str">
        <f t="shared" si="9"/>
        <v>const W1850BarnstableMassachusettsSpeaker15= L.marker([42.17,-70.08], {icon: dp_lx}).bindPopup('Barnstable, Massachusetts&lt;br&gt;White 1845-1874&lt;br&gt;Speaker 15&lt;br&gt;impressionistic&lt;br&gt;LAMSAS, in (Kurath, 1963)').addTo(W1850);</v>
      </c>
      <c r="X35" t="e">
        <f>IF(N35="","","const "&amp;#REF!&amp;J35&amp;#REF!&amp;E35&amp;" = L.marker(["&amp;G35&amp;","&amp;F35&amp;"], {icon: "&amp;N35&amp;"_"&amp;U35&amp;"}).bindPopup('This is "&amp;#REF!&amp;"').addTo("&amp;#REF!&amp;");")</f>
        <v>#REF!</v>
      </c>
      <c r="Y35" t="e">
        <f>IF(F35="","","const "&amp;#REF!&amp;J35&amp;#REF!&amp;E35&amp;" = L.marker(["&amp;G35&amp;","&amp;F35&amp;"], {icon: "&amp;O35&amp;"_"&amp;V35&amp;"}).bindPopup('This is "&amp;#REF!&amp;"').addTo("&amp;#REF!&amp;");")</f>
        <v>#REF!</v>
      </c>
      <c r="BI35" t="s">
        <v>6798</v>
      </c>
    </row>
    <row r="36" spans="1:61">
      <c r="A36" t="s">
        <v>5324</v>
      </c>
      <c r="B36" t="s">
        <v>6678</v>
      </c>
      <c r="C36" s="1" t="s">
        <v>5359</v>
      </c>
      <c r="D36" t="s">
        <v>900</v>
      </c>
      <c r="E36" t="s">
        <v>5281</v>
      </c>
      <c r="F36">
        <v>-71.27</v>
      </c>
      <c r="G36">
        <v>41.75</v>
      </c>
      <c r="H36" t="s">
        <v>1123</v>
      </c>
      <c r="I36" t="str">
        <f t="shared" si="6"/>
        <v>Newport, Rhode Island&lt;br&gt;White 1845-1874&lt;br&gt;Speaker 16&lt;br&gt;impressionistic&lt;br&gt;LAMSAS, in (Kurath, 1963)</v>
      </c>
      <c r="J36" t="str">
        <f t="shared" si="7"/>
        <v>W1850NewportRhodeIslandSpeaker16</v>
      </c>
      <c r="M36" t="str">
        <f t="shared" si="0"/>
        <v>dp</v>
      </c>
      <c r="N36" t="str">
        <f t="shared" si="10"/>
        <v>st</v>
      </c>
      <c r="O36" t="str">
        <f t="shared" si="11"/>
        <v>ar</v>
      </c>
      <c r="P36" t="e">
        <f>IF(#REF!="rhot","",IF(H36="AAE_7R","r7",IF(AND(C36="ANAE",H36="W"),"r3","r0")))</f>
        <v>#REF!</v>
      </c>
      <c r="Q36" t="str">
        <f>IF(H36="consonant",#REF!,"")</f>
        <v/>
      </c>
      <c r="R36" t="str">
        <f t="shared" si="3"/>
        <v>lx</v>
      </c>
      <c r="S36" t="str">
        <f t="shared" si="12"/>
        <v>bk</v>
      </c>
      <c r="T36" t="e">
        <f t="shared" si="8"/>
        <v>#REF!</v>
      </c>
      <c r="U36" t="str">
        <f t="shared" si="5"/>
        <v>b</v>
      </c>
      <c r="W36" t="str">
        <f t="shared" si="9"/>
        <v>const W1850NewportRhodeIslandSpeaker16= L.marker([41.75,-71.27], {icon: dp_lx}).bindPopup('Newport, Rhode Island&lt;br&gt;White 1845-1874&lt;br&gt;Speaker 16&lt;br&gt;impressionistic&lt;br&gt;LAMSAS, in (Kurath, 1963)').addTo(W1850);</v>
      </c>
      <c r="X36" t="e">
        <f>IF(N36="","","const "&amp;#REF!&amp;J36&amp;#REF!&amp;E36&amp;" = L.marker(["&amp;G36&amp;","&amp;F36&amp;"], {icon: "&amp;N36&amp;"_"&amp;U36&amp;"}).bindPopup('This is "&amp;#REF!&amp;"').addTo("&amp;#REF!&amp;");")</f>
        <v>#REF!</v>
      </c>
      <c r="Y36" t="e">
        <f>IF(F36="","","const "&amp;#REF!&amp;J36&amp;#REF!&amp;E36&amp;" = L.marker(["&amp;G36&amp;","&amp;F36&amp;"], {icon: "&amp;O36&amp;"_"&amp;V36&amp;"}).bindPopup('This is "&amp;#REF!&amp;"').addTo("&amp;#REF!&amp;");")</f>
        <v>#REF!</v>
      </c>
      <c r="BI36" t="s">
        <v>6799</v>
      </c>
    </row>
    <row r="37" spans="1:61">
      <c r="A37" t="s">
        <v>5324</v>
      </c>
      <c r="B37" t="s">
        <v>6622</v>
      </c>
      <c r="C37" s="1" t="s">
        <v>5359</v>
      </c>
      <c r="D37" t="s">
        <v>901</v>
      </c>
      <c r="E37" t="s">
        <v>5279</v>
      </c>
      <c r="F37">
        <v>-72.239999999999995</v>
      </c>
      <c r="G37">
        <v>42.13</v>
      </c>
      <c r="H37" t="s">
        <v>1121</v>
      </c>
      <c r="I37" t="str">
        <f t="shared" si="6"/>
        <v>Wilimantic, Connecticut&lt;br&gt;White 1845-1874&lt;br&gt;Speaker 20&lt;br&gt;impressionistic&lt;br&gt;LAMSAS, in (Kurath, 1963)</v>
      </c>
      <c r="J37" t="str">
        <f t="shared" si="7"/>
        <v>W1850WilimanticConnecticutSpeaker20</v>
      </c>
      <c r="M37" t="str">
        <f t="shared" si="0"/>
        <v>dp</v>
      </c>
      <c r="N37" t="str">
        <f t="shared" si="10"/>
        <v>st</v>
      </c>
      <c r="O37" t="str">
        <f t="shared" si="11"/>
        <v>ar</v>
      </c>
      <c r="P37" t="e">
        <f>IF(#REF!="rhot","",IF(H37="AAE_7R","r7",IF(AND(C37="ANAE",H37="W"),"r3","r0")))</f>
        <v>#REF!</v>
      </c>
      <c r="Q37" t="str">
        <f>IF(H37="consonant",#REF!,"")</f>
        <v/>
      </c>
      <c r="R37" t="str">
        <f t="shared" si="3"/>
        <v>lx</v>
      </c>
      <c r="S37" t="str">
        <f t="shared" si="12"/>
        <v>bk</v>
      </c>
      <c r="T37" t="e">
        <f t="shared" si="8"/>
        <v>#REF!</v>
      </c>
      <c r="U37" t="str">
        <f t="shared" si="5"/>
        <v>b</v>
      </c>
      <c r="W37" t="str">
        <f t="shared" si="9"/>
        <v>const W1850WilimanticConnecticutSpeaker20= L.marker([42.13,-72.24], {icon: dp_lx}).bindPopup('Wilimantic, Connecticut&lt;br&gt;White 1845-1874&lt;br&gt;Speaker 20&lt;br&gt;impressionistic&lt;br&gt;LAMSAS, in (Kurath, 1963)').addTo(W1850);</v>
      </c>
      <c r="X37" t="e">
        <f>IF(N37="","","const "&amp;#REF!&amp;J37&amp;#REF!&amp;E37&amp;" = L.marker(["&amp;G37&amp;","&amp;F37&amp;"], {icon: "&amp;N37&amp;"_"&amp;U37&amp;"}).bindPopup('This is "&amp;#REF!&amp;"').addTo("&amp;#REF!&amp;");")</f>
        <v>#REF!</v>
      </c>
      <c r="Y37" t="e">
        <f>IF(F37="","","const "&amp;#REF!&amp;J37&amp;#REF!&amp;E37&amp;" = L.marker(["&amp;G37&amp;","&amp;F37&amp;"], {icon: "&amp;O37&amp;"_"&amp;V37&amp;"}).bindPopup('This is "&amp;#REF!&amp;"').addTo("&amp;#REF!&amp;");")</f>
        <v>#REF!</v>
      </c>
      <c r="BI37" t="s">
        <v>6800</v>
      </c>
    </row>
    <row r="38" spans="1:61">
      <c r="A38" t="s">
        <v>5324</v>
      </c>
      <c r="B38" t="s">
        <v>6560</v>
      </c>
      <c r="C38" s="1" t="s">
        <v>5359</v>
      </c>
      <c r="D38" t="s">
        <v>258</v>
      </c>
      <c r="E38" t="s">
        <v>5281</v>
      </c>
      <c r="F38">
        <v>-71.430000000000007</v>
      </c>
      <c r="G38">
        <v>42.2</v>
      </c>
      <c r="H38" t="s">
        <v>1123</v>
      </c>
      <c r="I38" t="str">
        <f t="shared" si="6"/>
        <v>Providence, Rhode Island&lt;br&gt;White 1845-1874&lt;br&gt;Speaker 21&lt;br&gt;impressionistic&lt;br&gt;LAMSAS, in (Kurath, 1963)</v>
      </c>
      <c r="J38" t="str">
        <f t="shared" si="7"/>
        <v>W1850ProvidenceRhodeIslandSpeaker21</v>
      </c>
      <c r="M38" t="str">
        <f t="shared" si="0"/>
        <v>dp</v>
      </c>
      <c r="N38" t="str">
        <f t="shared" si="10"/>
        <v>st</v>
      </c>
      <c r="O38" t="str">
        <f t="shared" si="11"/>
        <v>ar</v>
      </c>
      <c r="P38" t="e">
        <f>IF(#REF!="rhot","",IF(H38="AAE_7R","r7",IF(AND(C38="ANAE",H38="W"),"r3","r0")))</f>
        <v>#REF!</v>
      </c>
      <c r="Q38" t="str">
        <f>IF(H38="consonant",#REF!,"")</f>
        <v/>
      </c>
      <c r="R38" t="str">
        <f t="shared" si="3"/>
        <v>lx</v>
      </c>
      <c r="S38" t="str">
        <f t="shared" si="12"/>
        <v>bk</v>
      </c>
      <c r="T38" t="e">
        <f t="shared" si="8"/>
        <v>#REF!</v>
      </c>
      <c r="U38" t="str">
        <f t="shared" si="5"/>
        <v>b</v>
      </c>
      <c r="W38" t="str">
        <f t="shared" si="9"/>
        <v>const W1850ProvidenceRhodeIslandSpeaker21= L.marker([42.2,-71.43], {icon: dp_lx}).bindPopup('Providence, Rhode Island&lt;br&gt;White 1845-1874&lt;br&gt;Speaker 21&lt;br&gt;impressionistic&lt;br&gt;LAMSAS, in (Kurath, 1963)').addTo(W1850);</v>
      </c>
      <c r="X38" t="e">
        <f>IF(N38="","","const "&amp;#REF!&amp;J38&amp;#REF!&amp;E38&amp;" = L.marker(["&amp;G38&amp;","&amp;F38&amp;"], {icon: "&amp;N38&amp;"_"&amp;U38&amp;"}).bindPopup('This is "&amp;#REF!&amp;"').addTo("&amp;#REF!&amp;");")</f>
        <v>#REF!</v>
      </c>
      <c r="Y38" t="e">
        <f>IF(F38="","","const "&amp;#REF!&amp;J38&amp;#REF!&amp;E38&amp;" = L.marker(["&amp;G38&amp;","&amp;F38&amp;"], {icon: "&amp;O38&amp;"_"&amp;V38&amp;"}).bindPopup('This is "&amp;#REF!&amp;"').addTo("&amp;#REF!&amp;");")</f>
        <v>#REF!</v>
      </c>
      <c r="BI38" t="s">
        <v>6801</v>
      </c>
    </row>
    <row r="39" spans="1:61">
      <c r="A39" t="s">
        <v>5324</v>
      </c>
      <c r="B39" t="s">
        <v>6624</v>
      </c>
      <c r="C39" s="1" t="s">
        <v>5359</v>
      </c>
      <c r="D39" t="s">
        <v>129</v>
      </c>
      <c r="E39" t="s">
        <v>5280</v>
      </c>
      <c r="F39">
        <v>-71.75</v>
      </c>
      <c r="G39">
        <v>42.59</v>
      </c>
      <c r="H39" t="s">
        <v>1123</v>
      </c>
      <c r="I39" t="str">
        <f t="shared" si="6"/>
        <v>Worcester, Massachusetts&lt;br&gt;White 1845-1874&lt;br&gt;Speaker 23&lt;br&gt;impressionistic&lt;br&gt;LAMSAS, in (Kurath, 1963)</v>
      </c>
      <c r="J39" t="str">
        <f t="shared" si="7"/>
        <v>W1850WorcesterMassachusettsSpeaker23</v>
      </c>
      <c r="M39" t="str">
        <f t="shared" si="0"/>
        <v>dp</v>
      </c>
      <c r="N39" t="str">
        <f t="shared" si="10"/>
        <v>st</v>
      </c>
      <c r="O39" t="str">
        <f t="shared" si="11"/>
        <v>ar</v>
      </c>
      <c r="P39" t="e">
        <f>IF(#REF!="rhot","",IF(H39="AAE_7R","r7",IF(AND(C39="ANAE",H39="W"),"r3","r0")))</f>
        <v>#REF!</v>
      </c>
      <c r="Q39" t="str">
        <f>IF(H39="consonant",#REF!,"")</f>
        <v/>
      </c>
      <c r="R39" t="str">
        <f t="shared" si="3"/>
        <v>lx</v>
      </c>
      <c r="S39" t="str">
        <f t="shared" si="12"/>
        <v>bk</v>
      </c>
      <c r="T39" t="e">
        <f t="shared" si="8"/>
        <v>#REF!</v>
      </c>
      <c r="U39" t="str">
        <f t="shared" si="5"/>
        <v>b</v>
      </c>
      <c r="W39" t="str">
        <f t="shared" si="9"/>
        <v>const W1850WorcesterMassachusettsSpeaker23= L.marker([42.59,-71.75], {icon: dp_lx}).bindPopup('Worcester, Massachusetts&lt;br&gt;White 1845-1874&lt;br&gt;Speaker 23&lt;br&gt;impressionistic&lt;br&gt;LAMSAS, in (Kurath, 1963)').addTo(W1850);</v>
      </c>
      <c r="X39" t="e">
        <f>IF(N39="","","const "&amp;#REF!&amp;J39&amp;#REF!&amp;E39&amp;" = L.marker(["&amp;G39&amp;","&amp;F39&amp;"], {icon: "&amp;N39&amp;"_"&amp;U39&amp;"}).bindPopup('This is "&amp;#REF!&amp;"').addTo("&amp;#REF!&amp;");")</f>
        <v>#REF!</v>
      </c>
      <c r="Y39" t="e">
        <f>IF(F39="","","const "&amp;#REF!&amp;J39&amp;#REF!&amp;E39&amp;" = L.marker(["&amp;G39&amp;","&amp;F39&amp;"], {icon: "&amp;O39&amp;"_"&amp;V39&amp;"}).bindPopup('This is "&amp;#REF!&amp;"').addTo("&amp;#REF!&amp;");")</f>
        <v>#REF!</v>
      </c>
      <c r="BI39" t="s">
        <v>6802</v>
      </c>
    </row>
    <row r="40" spans="1:61">
      <c r="A40" t="s">
        <v>5324</v>
      </c>
      <c r="B40" t="s">
        <v>6626</v>
      </c>
      <c r="C40" s="1" t="s">
        <v>5359</v>
      </c>
      <c r="D40" t="s">
        <v>99</v>
      </c>
      <c r="E40" t="s">
        <v>5280</v>
      </c>
      <c r="F40">
        <v>-72.64</v>
      </c>
      <c r="G40">
        <v>42.22</v>
      </c>
      <c r="H40" t="s">
        <v>1121</v>
      </c>
      <c r="I40" t="str">
        <f t="shared" si="6"/>
        <v>Springfield, Massachusetts&lt;br&gt;White 1845-1874&lt;br&gt;Speaker 24&lt;br&gt;impressionistic&lt;br&gt;LAMSAS, in (Kurath, 1963)</v>
      </c>
      <c r="J40" t="str">
        <f t="shared" si="7"/>
        <v>W1850SpringfieldMassachusettsSpeaker24</v>
      </c>
      <c r="M40" t="str">
        <f t="shared" si="0"/>
        <v>dp</v>
      </c>
      <c r="N40" t="str">
        <f t="shared" si="10"/>
        <v>st</v>
      </c>
      <c r="O40" t="str">
        <f t="shared" si="11"/>
        <v>ar</v>
      </c>
      <c r="P40" t="e">
        <f>IF(#REF!="rhot","",IF(H40="AAE_7R","r7",IF(AND(C40="ANAE",H40="W"),"r3","r0")))</f>
        <v>#REF!</v>
      </c>
      <c r="Q40" t="str">
        <f>IF(H40="consonant",#REF!,"")</f>
        <v/>
      </c>
      <c r="R40" t="str">
        <f t="shared" si="3"/>
        <v>lx</v>
      </c>
      <c r="S40" t="str">
        <f t="shared" si="12"/>
        <v>bk</v>
      </c>
      <c r="T40" t="e">
        <f t="shared" si="8"/>
        <v>#REF!</v>
      </c>
      <c r="U40" t="str">
        <f t="shared" si="5"/>
        <v>b</v>
      </c>
      <c r="W40" t="str">
        <f t="shared" si="9"/>
        <v>const W1850SpringfieldMassachusettsSpeaker24= L.marker([42.22,-72.64], {icon: dp_lx}).bindPopup('Springfield, Massachusetts&lt;br&gt;White 1845-1874&lt;br&gt;Speaker 24&lt;br&gt;impressionistic&lt;br&gt;LAMSAS, in (Kurath, 1963)').addTo(W1850);</v>
      </c>
      <c r="X40" t="e">
        <f>IF(N40="","","const "&amp;#REF!&amp;J40&amp;#REF!&amp;E40&amp;" = L.marker(["&amp;G40&amp;","&amp;F40&amp;"], {icon: "&amp;N40&amp;"_"&amp;U40&amp;"}).bindPopup('This is "&amp;#REF!&amp;"').addTo("&amp;#REF!&amp;");")</f>
        <v>#REF!</v>
      </c>
      <c r="Y40" t="e">
        <f>IF(F40="","","const "&amp;#REF!&amp;J40&amp;#REF!&amp;E40&amp;" = L.marker(["&amp;G40&amp;","&amp;F40&amp;"], {icon: "&amp;O40&amp;"_"&amp;V40&amp;"}).bindPopup('This is "&amp;#REF!&amp;"').addTo("&amp;#REF!&amp;");")</f>
        <v>#REF!</v>
      </c>
      <c r="BI40" t="s">
        <v>6803</v>
      </c>
    </row>
    <row r="41" spans="1:61">
      <c r="A41" t="s">
        <v>5324</v>
      </c>
      <c r="B41" t="s">
        <v>6524</v>
      </c>
      <c r="C41" s="1" t="s">
        <v>5359</v>
      </c>
      <c r="D41" t="s">
        <v>902</v>
      </c>
      <c r="E41" t="s">
        <v>5280</v>
      </c>
      <c r="F41">
        <v>-72.540000000000006</v>
      </c>
      <c r="G41">
        <v>42.68</v>
      </c>
      <c r="H41" t="s">
        <v>1121</v>
      </c>
      <c r="I41" t="str">
        <f t="shared" si="6"/>
        <v>Granby, Massachusetts&lt;br&gt;White 1845-1874&lt;br&gt;Speaker 26&lt;br&gt;impressionistic&lt;br&gt;LAMSAS, in (Kurath, 1963)</v>
      </c>
      <c r="J41" t="str">
        <f t="shared" si="7"/>
        <v>W1850GranbyMassachusettsSpeaker26</v>
      </c>
      <c r="M41" t="str">
        <f t="shared" si="0"/>
        <v>dp</v>
      </c>
      <c r="N41" t="str">
        <f t="shared" si="10"/>
        <v>st</v>
      </c>
      <c r="O41" t="str">
        <f t="shared" si="11"/>
        <v>ar</v>
      </c>
      <c r="P41" t="e">
        <f>IF(#REF!="rhot","",IF(H41="AAE_7R","r7",IF(AND(C41="ANAE",H41="W"),"r3","r0")))</f>
        <v>#REF!</v>
      </c>
      <c r="Q41" t="str">
        <f>IF(H41="consonant",#REF!,"")</f>
        <v/>
      </c>
      <c r="R41" t="str">
        <f t="shared" si="3"/>
        <v>lx</v>
      </c>
      <c r="S41" t="str">
        <f t="shared" si="12"/>
        <v>bk</v>
      </c>
      <c r="T41" t="e">
        <f t="shared" si="8"/>
        <v>#REF!</v>
      </c>
      <c r="U41" t="str">
        <f t="shared" si="5"/>
        <v>b</v>
      </c>
      <c r="W41" t="str">
        <f t="shared" si="9"/>
        <v>const W1850GranbyMassachusettsSpeaker26= L.marker([42.68,-72.54], {icon: dp_lx}).bindPopup('Granby, Massachusetts&lt;br&gt;White 1845-1874&lt;br&gt;Speaker 26&lt;br&gt;impressionistic&lt;br&gt;LAMSAS, in (Kurath, 1963)').addTo(W1850);</v>
      </c>
      <c r="X41" t="e">
        <f>IF(N41="","","const "&amp;#REF!&amp;J41&amp;#REF!&amp;E41&amp;" = L.marker(["&amp;G41&amp;","&amp;F41&amp;"], {icon: "&amp;N41&amp;"_"&amp;U41&amp;"}).bindPopup('This is "&amp;#REF!&amp;"').addTo("&amp;#REF!&amp;");")</f>
        <v>#REF!</v>
      </c>
      <c r="Y41" t="e">
        <f>IF(F41="","","const "&amp;#REF!&amp;J41&amp;#REF!&amp;E41&amp;" = L.marker(["&amp;G41&amp;","&amp;F41&amp;"], {icon: "&amp;O41&amp;"_"&amp;V41&amp;"}).bindPopup('This is "&amp;#REF!&amp;"').addTo("&amp;#REF!&amp;");")</f>
        <v>#REF!</v>
      </c>
      <c r="BI41" t="s">
        <v>6804</v>
      </c>
    </row>
    <row r="42" spans="1:61">
      <c r="A42" t="s">
        <v>5324</v>
      </c>
      <c r="B42" t="s">
        <v>6628</v>
      </c>
      <c r="C42" s="1" t="s">
        <v>5359</v>
      </c>
      <c r="D42" t="s">
        <v>913</v>
      </c>
      <c r="E42" t="s">
        <v>5280</v>
      </c>
      <c r="F42">
        <v>-72.63</v>
      </c>
      <c r="G42">
        <v>42.83</v>
      </c>
      <c r="H42" t="s">
        <v>1121</v>
      </c>
      <c r="I42" t="str">
        <f t="shared" si="6"/>
        <v>Deerfield, Massachusetts&lt;br&gt;White 1845-1874&lt;br&gt;Speaker 28&lt;br&gt;impressionistic&lt;br&gt;LAMSAS, in (Kurath, 1963)</v>
      </c>
      <c r="J42" t="str">
        <f t="shared" si="7"/>
        <v>W1850DeerfieldMassachusettsSpeaker28</v>
      </c>
      <c r="M42" t="str">
        <f t="shared" si="0"/>
        <v>dp</v>
      </c>
      <c r="N42" t="str">
        <f t="shared" si="10"/>
        <v>st</v>
      </c>
      <c r="O42" t="str">
        <f t="shared" si="11"/>
        <v>ar</v>
      </c>
      <c r="P42" t="e">
        <f>IF(#REF!="rhot","",IF(H42="AAE_7R","r7",IF(AND(C42="ANAE",H42="W"),"r3","r0")))</f>
        <v>#REF!</v>
      </c>
      <c r="Q42" t="str">
        <f>IF(H42="consonant",#REF!,"")</f>
        <v/>
      </c>
      <c r="R42" t="str">
        <f t="shared" si="3"/>
        <v>lx</v>
      </c>
      <c r="S42" t="str">
        <f t="shared" si="12"/>
        <v>bk</v>
      </c>
      <c r="T42" t="e">
        <f t="shared" si="8"/>
        <v>#REF!</v>
      </c>
      <c r="U42" t="str">
        <f t="shared" si="5"/>
        <v>b</v>
      </c>
      <c r="W42" t="str">
        <f t="shared" si="9"/>
        <v>const W1850DeerfieldMassachusettsSpeaker28= L.marker([42.83,-72.63], {icon: dp_lx}).bindPopup('Deerfield, Massachusetts&lt;br&gt;White 1845-1874&lt;br&gt;Speaker 28&lt;br&gt;impressionistic&lt;br&gt;LAMSAS, in (Kurath, 1963)').addTo(W1850);</v>
      </c>
      <c r="X42" t="e">
        <f>IF(N42="","","const "&amp;#REF!&amp;J42&amp;#REF!&amp;E42&amp;" = L.marker(["&amp;G42&amp;","&amp;F42&amp;"], {icon: "&amp;N42&amp;"_"&amp;U42&amp;"}).bindPopup('This is "&amp;#REF!&amp;"').addTo("&amp;#REF!&amp;");")</f>
        <v>#REF!</v>
      </c>
      <c r="Y42" t="e">
        <f>IF(F42="","","const "&amp;#REF!&amp;J42&amp;#REF!&amp;E42&amp;" = L.marker(["&amp;G42&amp;","&amp;F42&amp;"], {icon: "&amp;O42&amp;"_"&amp;V42&amp;"}).bindPopup('This is "&amp;#REF!&amp;"').addTo("&amp;#REF!&amp;");")</f>
        <v>#REF!</v>
      </c>
      <c r="BI42" t="s">
        <v>6805</v>
      </c>
    </row>
    <row r="43" spans="1:61">
      <c r="A43" t="s">
        <v>5324</v>
      </c>
      <c r="B43" t="s">
        <v>6630</v>
      </c>
      <c r="C43" s="1" t="s">
        <v>5359</v>
      </c>
      <c r="D43" t="s">
        <v>907</v>
      </c>
      <c r="E43" t="s">
        <v>5279</v>
      </c>
      <c r="F43">
        <v>-72.819999999999993</v>
      </c>
      <c r="G43">
        <v>41.88</v>
      </c>
      <c r="H43" t="s">
        <v>1121</v>
      </c>
      <c r="I43" t="str">
        <f t="shared" si="6"/>
        <v>Farmington, Connecticut&lt;br&gt;White 1845-1874&lt;br&gt;Speaker 29&lt;br&gt;impressionistic&lt;br&gt;LAMSAS, in (Kurath, 1963)</v>
      </c>
      <c r="J43" t="str">
        <f t="shared" si="7"/>
        <v>W1850FarmingtonConnecticutSpeaker29</v>
      </c>
      <c r="M43" t="str">
        <f t="shared" si="0"/>
        <v>dp</v>
      </c>
      <c r="N43" t="str">
        <f t="shared" si="10"/>
        <v>st</v>
      </c>
      <c r="O43" t="str">
        <f t="shared" si="11"/>
        <v>ar</v>
      </c>
      <c r="P43" t="e">
        <f>IF(#REF!="rhot","",IF(H43="AAE_7R","r7",IF(AND(C43="ANAE",H43="W"),"r3","r0")))</f>
        <v>#REF!</v>
      </c>
      <c r="Q43" t="str">
        <f>IF(H43="consonant",#REF!,"")</f>
        <v/>
      </c>
      <c r="R43" t="str">
        <f t="shared" si="3"/>
        <v>lx</v>
      </c>
      <c r="S43" t="str">
        <f t="shared" si="12"/>
        <v>bk</v>
      </c>
      <c r="T43" t="e">
        <f t="shared" si="8"/>
        <v>#REF!</v>
      </c>
      <c r="U43" t="str">
        <f t="shared" si="5"/>
        <v>b</v>
      </c>
      <c r="W43" t="str">
        <f t="shared" si="9"/>
        <v>const W1850FarmingtonConnecticutSpeaker29= L.marker([41.88,-72.82], {icon: dp_lx}).bindPopup('Farmington, Connecticut&lt;br&gt;White 1845-1874&lt;br&gt;Speaker 29&lt;br&gt;impressionistic&lt;br&gt;LAMSAS, in (Kurath, 1963)').addTo(W1850);</v>
      </c>
      <c r="X43" t="e">
        <f>IF(N43="","","const "&amp;#REF!&amp;J43&amp;#REF!&amp;E43&amp;" = L.marker(["&amp;G43&amp;","&amp;F43&amp;"], {icon: "&amp;N43&amp;"_"&amp;U43&amp;"}).bindPopup('This is "&amp;#REF!&amp;"').addTo("&amp;#REF!&amp;");")</f>
        <v>#REF!</v>
      </c>
      <c r="Y43" t="e">
        <f>IF(F43="","","const "&amp;#REF!&amp;J43&amp;#REF!&amp;E43&amp;" = L.marker(["&amp;G43&amp;","&amp;F43&amp;"], {icon: "&amp;O43&amp;"_"&amp;V43&amp;"}).bindPopup('This is "&amp;#REF!&amp;"').addTo("&amp;#REF!&amp;");")</f>
        <v>#REF!</v>
      </c>
      <c r="BI43" t="s">
        <v>6806</v>
      </c>
    </row>
    <row r="44" spans="1:61">
      <c r="A44" t="s">
        <v>5324</v>
      </c>
      <c r="B44" t="s">
        <v>6807</v>
      </c>
      <c r="C44" s="1" t="s">
        <v>5359</v>
      </c>
      <c r="D44" t="s">
        <v>914</v>
      </c>
      <c r="E44" t="s">
        <v>5279</v>
      </c>
      <c r="F44">
        <v>-72.650000000000006</v>
      </c>
      <c r="G44">
        <v>41.72</v>
      </c>
      <c r="H44" t="s">
        <v>1121</v>
      </c>
      <c r="I44" t="str">
        <f t="shared" si="6"/>
        <v>Middletown, Connecticut&lt;br&gt;White 1845-1874&lt;br&gt;Speaker 30&lt;br&gt;impressionistic&lt;br&gt;LAMSAS, in (Kurath, 1963)</v>
      </c>
      <c r="J44" t="str">
        <f t="shared" si="7"/>
        <v>W1850MiddletownConnecticutSpeaker30</v>
      </c>
      <c r="M44" t="str">
        <f t="shared" si="0"/>
        <v>dp</v>
      </c>
      <c r="N44" t="str">
        <f t="shared" si="10"/>
        <v>st</v>
      </c>
      <c r="O44" t="str">
        <f t="shared" si="11"/>
        <v>ar</v>
      </c>
      <c r="P44" t="e">
        <f>IF(#REF!="rhot","",IF(H44="AAE_7R","r7",IF(AND(C44="ANAE",H44="W"),"r3","r0")))</f>
        <v>#REF!</v>
      </c>
      <c r="Q44" t="str">
        <f>IF(H44="consonant",#REF!,"")</f>
        <v/>
      </c>
      <c r="R44" t="str">
        <f t="shared" si="3"/>
        <v>lx</v>
      </c>
      <c r="S44" t="str">
        <f t="shared" si="12"/>
        <v>bk</v>
      </c>
      <c r="T44" t="e">
        <f t="shared" si="8"/>
        <v>#REF!</v>
      </c>
      <c r="U44" t="str">
        <f t="shared" si="5"/>
        <v>b</v>
      </c>
      <c r="W44" t="str">
        <f t="shared" si="9"/>
        <v>const W1850MiddletownConnecticutSpeaker30= L.marker([41.72,-72.65], {icon: dp_lx}).bindPopup('Middletown, Connecticut&lt;br&gt;White 1845-1874&lt;br&gt;Speaker 30&lt;br&gt;impressionistic&lt;br&gt;LAMSAS, in (Kurath, 1963)').addTo(W1850);</v>
      </c>
      <c r="X44" t="e">
        <f>IF(N44="","","const "&amp;#REF!&amp;J44&amp;#REF!&amp;E44&amp;" = L.marker(["&amp;G44&amp;","&amp;F44&amp;"], {icon: "&amp;N44&amp;"_"&amp;U44&amp;"}).bindPopup('This is "&amp;#REF!&amp;"').addTo("&amp;#REF!&amp;");")</f>
        <v>#REF!</v>
      </c>
      <c r="Y44" t="e">
        <f>IF(F44="","","const "&amp;#REF!&amp;J44&amp;#REF!&amp;E44&amp;" = L.marker(["&amp;G44&amp;","&amp;F44&amp;"], {icon: "&amp;O44&amp;"_"&amp;V44&amp;"}).bindPopup('This is "&amp;#REF!&amp;"').addTo("&amp;#REF!&amp;");")</f>
        <v>#REF!</v>
      </c>
      <c r="BI44" t="s">
        <v>6808</v>
      </c>
    </row>
    <row r="45" spans="1:61">
      <c r="A45" t="s">
        <v>5324</v>
      </c>
      <c r="B45" t="s">
        <v>6809</v>
      </c>
      <c r="C45" s="1" t="s">
        <v>5359</v>
      </c>
      <c r="D45" t="s">
        <v>915</v>
      </c>
      <c r="E45" t="s">
        <v>5279</v>
      </c>
      <c r="F45">
        <v>-73.06</v>
      </c>
      <c r="G45">
        <v>41.41</v>
      </c>
      <c r="H45" t="s">
        <v>1121</v>
      </c>
      <c r="I45" t="str">
        <f t="shared" si="6"/>
        <v>Milford, Connecticut&lt;br&gt;White 1845-1874&lt;br&gt;Speaker 33&lt;br&gt;impressionistic&lt;br&gt;LAMSAS, in (Kurath, 1963)</v>
      </c>
      <c r="J45" t="str">
        <f t="shared" si="7"/>
        <v>W1850MilfordConnecticutSpeaker33</v>
      </c>
      <c r="M45" t="str">
        <f t="shared" si="0"/>
        <v>dp</v>
      </c>
      <c r="N45" t="str">
        <f t="shared" si="10"/>
        <v>st</v>
      </c>
      <c r="O45" t="str">
        <f t="shared" si="11"/>
        <v>ar</v>
      </c>
      <c r="P45" t="e">
        <f>IF(#REF!="rhot","",IF(H45="AAE_7R","r7",IF(AND(C45="ANAE",H45="W"),"r3","r0")))</f>
        <v>#REF!</v>
      </c>
      <c r="Q45" t="str">
        <f>IF(H45="consonant",#REF!,"")</f>
        <v/>
      </c>
      <c r="R45" t="str">
        <f t="shared" si="3"/>
        <v>lx</v>
      </c>
      <c r="S45" t="str">
        <f t="shared" si="12"/>
        <v>bk</v>
      </c>
      <c r="T45" t="e">
        <f t="shared" si="8"/>
        <v>#REF!</v>
      </c>
      <c r="U45" t="str">
        <f t="shared" si="5"/>
        <v>b</v>
      </c>
      <c r="W45" t="str">
        <f t="shared" si="9"/>
        <v>const W1850MilfordConnecticutSpeaker33= L.marker([41.41,-73.06], {icon: dp_lx}).bindPopup('Milford, Connecticut&lt;br&gt;White 1845-1874&lt;br&gt;Speaker 33&lt;br&gt;impressionistic&lt;br&gt;LAMSAS, in (Kurath, 1963)').addTo(W1850);</v>
      </c>
      <c r="X45" t="e">
        <f>IF(N45="","","const "&amp;#REF!&amp;J45&amp;#REF!&amp;E45&amp;" = L.marker(["&amp;G45&amp;","&amp;F45&amp;"], {icon: "&amp;N45&amp;"_"&amp;U45&amp;"}).bindPopup('This is "&amp;#REF!&amp;"').addTo("&amp;#REF!&amp;");")</f>
        <v>#REF!</v>
      </c>
      <c r="Y45" t="e">
        <f>IF(F45="","","const "&amp;#REF!&amp;J45&amp;#REF!&amp;E45&amp;" = L.marker(["&amp;G45&amp;","&amp;F45&amp;"], {icon: "&amp;O45&amp;"_"&amp;V45&amp;"}).bindPopup('This is "&amp;#REF!&amp;"').addTo("&amp;#REF!&amp;");")</f>
        <v>#REF!</v>
      </c>
      <c r="BI45" t="s">
        <v>6810</v>
      </c>
    </row>
    <row r="46" spans="1:61">
      <c r="A46" t="s">
        <v>5324</v>
      </c>
      <c r="B46" t="s">
        <v>6811</v>
      </c>
      <c r="C46" s="1" t="s">
        <v>5359</v>
      </c>
      <c r="D46" t="s">
        <v>916</v>
      </c>
      <c r="E46" t="s">
        <v>5279</v>
      </c>
      <c r="F46">
        <v>-73.38</v>
      </c>
      <c r="G46">
        <v>42</v>
      </c>
      <c r="H46" t="s">
        <v>1121</v>
      </c>
      <c r="I46" t="str">
        <f t="shared" si="6"/>
        <v>Litchfield, Connecticut&lt;br&gt;White 1845-1874&lt;br&gt;Speaker 35&lt;br&gt;impressionistic&lt;br&gt;LAMSAS, in (Kurath, 1963)</v>
      </c>
      <c r="J46" t="str">
        <f t="shared" si="7"/>
        <v>W1850LitchfieldConnecticutSpeaker35</v>
      </c>
      <c r="M46" t="str">
        <f t="shared" si="0"/>
        <v>dp</v>
      </c>
      <c r="N46" t="str">
        <f t="shared" si="10"/>
        <v>st</v>
      </c>
      <c r="O46" t="str">
        <f t="shared" si="11"/>
        <v>ar</v>
      </c>
      <c r="P46" t="e">
        <f>IF(#REF!="rhot","",IF(H46="AAE_7R","r7",IF(AND(C46="ANAE",H46="W"),"r3","r0")))</f>
        <v>#REF!</v>
      </c>
      <c r="Q46" t="str">
        <f>IF(H46="consonant",#REF!,"")</f>
        <v/>
      </c>
      <c r="R46" t="str">
        <f t="shared" si="3"/>
        <v>lx</v>
      </c>
      <c r="S46" t="str">
        <f t="shared" si="12"/>
        <v>bk</v>
      </c>
      <c r="T46" t="e">
        <f t="shared" si="8"/>
        <v>#REF!</v>
      </c>
      <c r="U46" t="str">
        <f t="shared" si="5"/>
        <v>b</v>
      </c>
      <c r="W46" t="str">
        <f t="shared" si="9"/>
        <v>const W1850LitchfieldConnecticutSpeaker35= L.marker([42,-73.38], {icon: dp_lx}).bindPopup('Litchfield, Connecticut&lt;br&gt;White 1845-1874&lt;br&gt;Speaker 35&lt;br&gt;impressionistic&lt;br&gt;LAMSAS, in (Kurath, 1963)').addTo(W1850);</v>
      </c>
      <c r="X46" t="e">
        <f>IF(N46="","","const "&amp;#REF!&amp;J46&amp;#REF!&amp;E46&amp;" = L.marker(["&amp;G46&amp;","&amp;F46&amp;"], {icon: "&amp;N46&amp;"_"&amp;U46&amp;"}).bindPopup('This is "&amp;#REF!&amp;"').addTo("&amp;#REF!&amp;");")</f>
        <v>#REF!</v>
      </c>
      <c r="Y46" t="e">
        <f>IF(F46="","","const "&amp;#REF!&amp;J46&amp;#REF!&amp;E46&amp;" = L.marker(["&amp;G46&amp;","&amp;F46&amp;"], {icon: "&amp;O46&amp;"_"&amp;V46&amp;"}).bindPopup('This is "&amp;#REF!&amp;"').addTo("&amp;#REF!&amp;");")</f>
        <v>#REF!</v>
      </c>
      <c r="BI46" t="s">
        <v>6812</v>
      </c>
    </row>
    <row r="47" spans="1:61">
      <c r="A47" t="s">
        <v>5324</v>
      </c>
      <c r="B47" t="s">
        <v>6813</v>
      </c>
      <c r="C47" s="1" t="s">
        <v>5359</v>
      </c>
      <c r="D47" t="s">
        <v>917</v>
      </c>
      <c r="E47" t="s">
        <v>5279</v>
      </c>
      <c r="F47">
        <v>-73.209999999999994</v>
      </c>
      <c r="G47">
        <v>41.94</v>
      </c>
      <c r="H47" t="s">
        <v>1121</v>
      </c>
      <c r="I47" t="str">
        <f t="shared" si="6"/>
        <v>Cornwall, Connecticut&lt;br&gt;White 1845-1874&lt;br&gt;Speaker 36&lt;br&gt;impressionistic&lt;br&gt;LAMSAS, in (Kurath, 1963)</v>
      </c>
      <c r="J47" t="str">
        <f t="shared" si="7"/>
        <v>W1850CornwallConnecticutSpeaker36</v>
      </c>
      <c r="M47" t="str">
        <f t="shared" si="0"/>
        <v>dp</v>
      </c>
      <c r="N47" t="str">
        <f t="shared" si="10"/>
        <v>st</v>
      </c>
      <c r="O47" t="str">
        <f t="shared" si="11"/>
        <v>ar</v>
      </c>
      <c r="P47" t="e">
        <f>IF(#REF!="rhot","",IF(H47="AAE_7R","r7",IF(AND(C47="ANAE",H47="W"),"r3","r0")))</f>
        <v>#REF!</v>
      </c>
      <c r="Q47" t="str">
        <f>IF(H47="consonant",#REF!,"")</f>
        <v/>
      </c>
      <c r="R47" t="str">
        <f t="shared" si="3"/>
        <v>lx</v>
      </c>
      <c r="S47" t="str">
        <f t="shared" si="12"/>
        <v>bk</v>
      </c>
      <c r="T47" t="e">
        <f t="shared" si="8"/>
        <v>#REF!</v>
      </c>
      <c r="U47" t="str">
        <f t="shared" si="5"/>
        <v>b</v>
      </c>
      <c r="W47" t="str">
        <f t="shared" si="9"/>
        <v>const W1850CornwallConnecticutSpeaker36= L.marker([41.94,-73.21], {icon: dp_lx}).bindPopup('Cornwall, Connecticut&lt;br&gt;White 1845-1874&lt;br&gt;Speaker 36&lt;br&gt;impressionistic&lt;br&gt;LAMSAS, in (Kurath, 1963)').addTo(W1850);</v>
      </c>
      <c r="X47" t="e">
        <f>IF(N47="","","const "&amp;#REF!&amp;J47&amp;#REF!&amp;E47&amp;" = L.marker(["&amp;G47&amp;","&amp;F47&amp;"], {icon: "&amp;N47&amp;"_"&amp;U47&amp;"}).bindPopup('This is "&amp;#REF!&amp;"').addTo("&amp;#REF!&amp;");")</f>
        <v>#REF!</v>
      </c>
      <c r="Y47" t="e">
        <f>IF(F47="","","const "&amp;#REF!&amp;J47&amp;#REF!&amp;E47&amp;" = L.marker(["&amp;G47&amp;","&amp;F47&amp;"], {icon: "&amp;O47&amp;"_"&amp;V47&amp;"}).bindPopup('This is "&amp;#REF!&amp;"').addTo("&amp;#REF!&amp;");")</f>
        <v>#REF!</v>
      </c>
      <c r="BI47" t="s">
        <v>6814</v>
      </c>
    </row>
    <row r="48" spans="1:61">
      <c r="A48" t="s">
        <v>5324</v>
      </c>
      <c r="B48" t="s">
        <v>6815</v>
      </c>
      <c r="C48" s="1" t="s">
        <v>5359</v>
      </c>
      <c r="D48" t="s">
        <v>918</v>
      </c>
      <c r="E48" t="s">
        <v>5280</v>
      </c>
      <c r="F48">
        <v>-73.239999999999995</v>
      </c>
      <c r="G48">
        <v>42.64</v>
      </c>
      <c r="H48" t="s">
        <v>1123</v>
      </c>
      <c r="I48" t="str">
        <f t="shared" si="6"/>
        <v>Pittfield, Massachusetts&lt;br&gt;White 1845-1874&lt;br&gt;Speaker 37&lt;br&gt;impressionistic&lt;br&gt;LAMSAS, in (Kurath, 1963)</v>
      </c>
      <c r="J48" t="str">
        <f t="shared" si="7"/>
        <v>W1850PittfieldMassachusettsSpeaker37</v>
      </c>
      <c r="M48" t="str">
        <f t="shared" si="0"/>
        <v>dp</v>
      </c>
      <c r="N48" t="str">
        <f t="shared" si="10"/>
        <v>st</v>
      </c>
      <c r="O48" t="str">
        <f t="shared" si="11"/>
        <v>ar</v>
      </c>
      <c r="P48" t="e">
        <f>IF(#REF!="rhot","",IF(H48="AAE_7R","r7",IF(AND(C48="ANAE",H48="W"),"r3","r0")))</f>
        <v>#REF!</v>
      </c>
      <c r="Q48" t="str">
        <f>IF(H48="consonant",#REF!,"")</f>
        <v/>
      </c>
      <c r="R48" t="str">
        <f t="shared" si="3"/>
        <v>lx</v>
      </c>
      <c r="S48" t="str">
        <f t="shared" si="12"/>
        <v>bk</v>
      </c>
      <c r="T48" t="e">
        <f t="shared" si="8"/>
        <v>#REF!</v>
      </c>
      <c r="U48" t="str">
        <f t="shared" si="5"/>
        <v>b</v>
      </c>
      <c r="W48" t="str">
        <f t="shared" si="9"/>
        <v>const W1850PittfieldMassachusettsSpeaker37= L.marker([42.64,-73.24], {icon: dp_lx}).bindPopup('Pittfield, Massachusetts&lt;br&gt;White 1845-1874&lt;br&gt;Speaker 37&lt;br&gt;impressionistic&lt;br&gt;LAMSAS, in (Kurath, 1963)').addTo(W1850);</v>
      </c>
      <c r="X48" t="e">
        <f>IF(N48="","","const "&amp;#REF!&amp;J48&amp;#REF!&amp;E48&amp;" = L.marker(["&amp;G48&amp;","&amp;F48&amp;"], {icon: "&amp;N48&amp;"_"&amp;U48&amp;"}).bindPopup('This is "&amp;#REF!&amp;"').addTo("&amp;#REF!&amp;");")</f>
        <v>#REF!</v>
      </c>
      <c r="Y48" t="e">
        <f>IF(F48="","","const "&amp;#REF!&amp;J48&amp;#REF!&amp;E48&amp;" = L.marker(["&amp;G48&amp;","&amp;F48&amp;"], {icon: "&amp;O48&amp;"_"&amp;V48&amp;"}).bindPopup('This is "&amp;#REF!&amp;"').addTo("&amp;#REF!&amp;");")</f>
        <v>#REF!</v>
      </c>
      <c r="BI48" t="s">
        <v>6816</v>
      </c>
    </row>
    <row r="49" spans="1:61">
      <c r="A49" t="s">
        <v>5324</v>
      </c>
      <c r="B49" t="s">
        <v>6817</v>
      </c>
      <c r="C49" s="1" t="s">
        <v>5359</v>
      </c>
      <c r="D49" t="s">
        <v>919</v>
      </c>
      <c r="E49" t="s">
        <v>5151</v>
      </c>
      <c r="F49">
        <v>-74.099999999999994</v>
      </c>
      <c r="G49">
        <v>42.14</v>
      </c>
      <c r="H49" t="s">
        <v>327</v>
      </c>
      <c r="I49" t="str">
        <f t="shared" si="6"/>
        <v>Hurley, New York&lt;br&gt;White 1845-1874&lt;br&gt;Speaker 42&lt;br&gt;impressionistic&lt;br&gt;LAMSAS, in (Kurath, 1963)</v>
      </c>
      <c r="J49" t="str">
        <f t="shared" si="7"/>
        <v>W1850HurleyNewYorkSpeaker42</v>
      </c>
      <c r="M49" t="str">
        <f t="shared" si="0"/>
        <v>dp</v>
      </c>
      <c r="N49" t="str">
        <f t="shared" si="10"/>
        <v>st</v>
      </c>
      <c r="O49" t="str">
        <f t="shared" si="11"/>
        <v>au</v>
      </c>
      <c r="P49" t="e">
        <f>IF(#REF!="rhot","",IF(H49="AAE_7R","r7",IF(AND(C49="ANAE",H49="W"),"r3","r0")))</f>
        <v>#REF!</v>
      </c>
      <c r="Q49" t="str">
        <f>IF(H49="consonant",#REF!,"")</f>
        <v/>
      </c>
      <c r="R49" t="str">
        <f t="shared" si="3"/>
        <v>sa1</v>
      </c>
      <c r="S49" t="str">
        <f t="shared" si="12"/>
        <v>bk</v>
      </c>
      <c r="T49" t="e">
        <f t="shared" si="8"/>
        <v>#REF!</v>
      </c>
      <c r="U49" t="str">
        <f t="shared" si="5"/>
        <v>b</v>
      </c>
      <c r="W49" t="str">
        <f t="shared" si="9"/>
        <v>const W1850HurleyNewYorkSpeaker42= L.marker([42.14,-74.1], {icon: dp_sa1}).bindPopup('Hurley, New York&lt;br&gt;White 1845-1874&lt;br&gt;Speaker 42&lt;br&gt;impressionistic&lt;br&gt;LAMSAS, in (Kurath, 1963)').addTo(W1850);</v>
      </c>
      <c r="X49" t="e">
        <f>IF(N49="","","const "&amp;#REF!&amp;J49&amp;#REF!&amp;E49&amp;" = L.marker(["&amp;G49&amp;","&amp;F49&amp;"], {icon: "&amp;N49&amp;"_"&amp;U49&amp;"}).bindPopup('This is "&amp;#REF!&amp;"').addTo("&amp;#REF!&amp;");")</f>
        <v>#REF!</v>
      </c>
      <c r="Y49" t="e">
        <f>IF(F49="","","const "&amp;#REF!&amp;J49&amp;#REF!&amp;E49&amp;" = L.marker(["&amp;G49&amp;","&amp;F49&amp;"], {icon: "&amp;O49&amp;"_"&amp;V49&amp;"}).bindPopup('This is "&amp;#REF!&amp;"').addTo("&amp;#REF!&amp;");")</f>
        <v>#REF!</v>
      </c>
      <c r="BI49" t="s">
        <v>6818</v>
      </c>
    </row>
    <row r="50" spans="1:61">
      <c r="A50" t="s">
        <v>5324</v>
      </c>
      <c r="B50" t="s">
        <v>6819</v>
      </c>
      <c r="C50" s="1" t="s">
        <v>5359</v>
      </c>
      <c r="D50" t="s">
        <v>217</v>
      </c>
      <c r="E50" t="s">
        <v>5151</v>
      </c>
      <c r="F50">
        <v>-73.77</v>
      </c>
      <c r="G50">
        <v>42.82</v>
      </c>
      <c r="H50" t="s">
        <v>327</v>
      </c>
      <c r="I50" t="str">
        <f t="shared" si="6"/>
        <v>Albany, New York&lt;br&gt;White 1845-1874&lt;br&gt;Speaker 43&lt;br&gt;impressionistic&lt;br&gt;LAMSAS, in (Kurath, 1963)</v>
      </c>
      <c r="J50" t="str">
        <f t="shared" si="7"/>
        <v>W1850AlbanyNewYorkSpeaker43</v>
      </c>
      <c r="M50" t="str">
        <f t="shared" si="0"/>
        <v>dp</v>
      </c>
      <c r="N50" t="str">
        <f t="shared" si="10"/>
        <v>st</v>
      </c>
      <c r="O50" t="str">
        <f t="shared" si="11"/>
        <v>au</v>
      </c>
      <c r="P50" t="e">
        <f>IF(#REF!="rhot","",IF(H50="AAE_7R","r7",IF(AND(C50="ANAE",H50="W"),"r3","r0")))</f>
        <v>#REF!</v>
      </c>
      <c r="Q50" t="str">
        <f>IF(H50="consonant",#REF!,"")</f>
        <v/>
      </c>
      <c r="R50" t="str">
        <f t="shared" si="3"/>
        <v>sa1</v>
      </c>
      <c r="S50" t="str">
        <f t="shared" si="12"/>
        <v>bk</v>
      </c>
      <c r="T50" t="e">
        <f t="shared" si="8"/>
        <v>#REF!</v>
      </c>
      <c r="U50" t="str">
        <f t="shared" si="5"/>
        <v>b</v>
      </c>
      <c r="W50" t="str">
        <f t="shared" si="9"/>
        <v>const W1850AlbanyNewYorkSpeaker43= L.marker([42.82,-73.77], {icon: dp_sa1}).bindPopup('Albany, New York&lt;br&gt;White 1845-1874&lt;br&gt;Speaker 43&lt;br&gt;impressionistic&lt;br&gt;LAMSAS, in (Kurath, 1963)').addTo(W1850);</v>
      </c>
      <c r="X50" t="e">
        <f>IF(N50="","","const "&amp;#REF!&amp;J50&amp;#REF!&amp;E50&amp;" = L.marker(["&amp;G50&amp;","&amp;F50&amp;"], {icon: "&amp;N50&amp;"_"&amp;U50&amp;"}).bindPopup('This is "&amp;#REF!&amp;"').addTo("&amp;#REF!&amp;");")</f>
        <v>#REF!</v>
      </c>
      <c r="Y50" t="e">
        <f>IF(F50="","","const "&amp;#REF!&amp;J50&amp;#REF!&amp;E50&amp;" = L.marker(["&amp;G50&amp;","&amp;F50&amp;"], {icon: "&amp;O50&amp;"_"&amp;V50&amp;"}).bindPopup('This is "&amp;#REF!&amp;"').addTo("&amp;#REF!&amp;");")</f>
        <v>#REF!</v>
      </c>
      <c r="BI50" t="s">
        <v>6820</v>
      </c>
    </row>
    <row r="51" spans="1:61">
      <c r="A51" t="s">
        <v>5324</v>
      </c>
      <c r="B51" t="s">
        <v>6821</v>
      </c>
      <c r="C51" s="1" t="s">
        <v>5359</v>
      </c>
      <c r="D51" t="s">
        <v>920</v>
      </c>
      <c r="E51" t="s">
        <v>5151</v>
      </c>
      <c r="F51">
        <v>-76.53</v>
      </c>
      <c r="G51">
        <v>43.63</v>
      </c>
      <c r="H51" t="s">
        <v>327</v>
      </c>
      <c r="I51" t="str">
        <f t="shared" si="6"/>
        <v>Oswego, New York&lt;br&gt;White 1845-1874&lt;br&gt;Speaker 46&lt;br&gt;impressionistic&lt;br&gt;LAMSAS, in (Kurath, 1963)</v>
      </c>
      <c r="J51" t="str">
        <f t="shared" si="7"/>
        <v>W1850OswegoNewYorkSpeaker46</v>
      </c>
      <c r="M51" t="str">
        <f t="shared" si="0"/>
        <v>dp</v>
      </c>
      <c r="N51" t="str">
        <f t="shared" si="10"/>
        <v>st</v>
      </c>
      <c r="O51" t="str">
        <f t="shared" si="11"/>
        <v>au</v>
      </c>
      <c r="P51" t="e">
        <f>IF(#REF!="rhot","",IF(H51="AAE_7R","r7",IF(AND(C51="ANAE",H51="W"),"r3","r0")))</f>
        <v>#REF!</v>
      </c>
      <c r="Q51" t="str">
        <f>IF(H51="consonant",#REF!,"")</f>
        <v/>
      </c>
      <c r="R51" t="str">
        <f t="shared" si="3"/>
        <v>sa1</v>
      </c>
      <c r="S51" t="str">
        <f t="shared" si="12"/>
        <v>bk</v>
      </c>
      <c r="T51" t="e">
        <f t="shared" si="8"/>
        <v>#REF!</v>
      </c>
      <c r="U51" t="str">
        <f t="shared" si="5"/>
        <v>b</v>
      </c>
      <c r="W51" t="str">
        <f t="shared" si="9"/>
        <v>const W1850OswegoNewYorkSpeaker46= L.marker([43.63,-76.53], {icon: dp_sa1}).bindPopup('Oswego, New York&lt;br&gt;White 1845-1874&lt;br&gt;Speaker 46&lt;br&gt;impressionistic&lt;br&gt;LAMSAS, in (Kurath, 1963)').addTo(W1850);</v>
      </c>
      <c r="X51" t="e">
        <f>IF(N51="","","const "&amp;#REF!&amp;J51&amp;#REF!&amp;E51&amp;" = L.marker(["&amp;G51&amp;","&amp;F51&amp;"], {icon: "&amp;N51&amp;"_"&amp;U51&amp;"}).bindPopup('This is "&amp;#REF!&amp;"').addTo("&amp;#REF!&amp;");")</f>
        <v>#REF!</v>
      </c>
      <c r="Y51" t="e">
        <f>IF(F51="","","const "&amp;#REF!&amp;J51&amp;#REF!&amp;E51&amp;" = L.marker(["&amp;G51&amp;","&amp;F51&amp;"], {icon: "&amp;O51&amp;"_"&amp;V51&amp;"}).bindPopup('This is "&amp;#REF!&amp;"').addTo("&amp;#REF!&amp;");")</f>
        <v>#REF!</v>
      </c>
      <c r="BI51" t="s">
        <v>6822</v>
      </c>
    </row>
    <row r="52" spans="1:61">
      <c r="A52" t="s">
        <v>5324</v>
      </c>
      <c r="B52" t="s">
        <v>6823</v>
      </c>
      <c r="C52" s="1" t="s">
        <v>5359</v>
      </c>
      <c r="D52" t="s">
        <v>921</v>
      </c>
      <c r="E52" t="s">
        <v>5151</v>
      </c>
      <c r="F52">
        <v>-77.319999999999993</v>
      </c>
      <c r="G52">
        <v>42.53</v>
      </c>
      <c r="H52" t="s">
        <v>327</v>
      </c>
      <c r="I52" t="str">
        <f t="shared" si="6"/>
        <v>Bath, New York&lt;br&gt;White 1845-1874&lt;br&gt;Speaker 50&lt;br&gt;impressionistic&lt;br&gt;LAMSAS, in (Kurath, 1963)</v>
      </c>
      <c r="J52" t="str">
        <f t="shared" si="7"/>
        <v>W1850BathNewYorkSpeaker50</v>
      </c>
      <c r="M52" t="str">
        <f t="shared" si="0"/>
        <v>dp</v>
      </c>
      <c r="N52" t="str">
        <f t="shared" si="10"/>
        <v>st</v>
      </c>
      <c r="O52" t="str">
        <f t="shared" si="11"/>
        <v>au</v>
      </c>
      <c r="P52" t="e">
        <f>IF(#REF!="rhot","",IF(H52="AAE_7R","r7",IF(AND(C52="ANAE",H52="W"),"r3","r0")))</f>
        <v>#REF!</v>
      </c>
      <c r="Q52" t="str">
        <f>IF(H52="consonant",#REF!,"")</f>
        <v/>
      </c>
      <c r="R52" t="str">
        <f t="shared" si="3"/>
        <v>sa1</v>
      </c>
      <c r="S52" t="str">
        <f t="shared" si="12"/>
        <v>bk</v>
      </c>
      <c r="T52" t="e">
        <f t="shared" si="8"/>
        <v>#REF!</v>
      </c>
      <c r="U52" t="str">
        <f t="shared" si="5"/>
        <v>b</v>
      </c>
      <c r="W52" t="str">
        <f t="shared" si="9"/>
        <v>const W1850BathNewYorkSpeaker50= L.marker([42.53,-77.32], {icon: dp_sa1}).bindPopup('Bath, New York&lt;br&gt;White 1845-1874&lt;br&gt;Speaker 50&lt;br&gt;impressionistic&lt;br&gt;LAMSAS, in (Kurath, 1963)').addTo(W1850);</v>
      </c>
      <c r="X52" t="e">
        <f>IF(N52="","","const "&amp;#REF!&amp;J52&amp;#REF!&amp;E52&amp;" = L.marker(["&amp;G52&amp;","&amp;F52&amp;"], {icon: "&amp;N52&amp;"_"&amp;U52&amp;"}).bindPopup('This is "&amp;#REF!&amp;"').addTo("&amp;#REF!&amp;");")</f>
        <v>#REF!</v>
      </c>
      <c r="Y52" t="e">
        <f>IF(F52="","","const "&amp;#REF!&amp;J52&amp;#REF!&amp;E52&amp;" = L.marker(["&amp;G52&amp;","&amp;F52&amp;"], {icon: "&amp;O52&amp;"_"&amp;V52&amp;"}).bindPopup('This is "&amp;#REF!&amp;"').addTo("&amp;#REF!&amp;");")</f>
        <v>#REF!</v>
      </c>
      <c r="BI52" t="s">
        <v>6824</v>
      </c>
    </row>
    <row r="53" spans="1:61">
      <c r="A53" t="s">
        <v>5324</v>
      </c>
      <c r="B53" t="s">
        <v>6562</v>
      </c>
      <c r="C53" s="1" t="s">
        <v>5359</v>
      </c>
      <c r="D53" t="s">
        <v>922</v>
      </c>
      <c r="E53" t="s">
        <v>5151</v>
      </c>
      <c r="F53">
        <v>-76.989999999999995</v>
      </c>
      <c r="G53">
        <v>43.05</v>
      </c>
      <c r="H53" t="s">
        <v>327</v>
      </c>
      <c r="I53" t="str">
        <f t="shared" si="6"/>
        <v>Geneva, New York&lt;br&gt;White 1845-1874&lt;br&gt;Speaker 51&lt;br&gt;impressionistic&lt;br&gt;LAMSAS, in (Kurath, 1963)</v>
      </c>
      <c r="J53" t="str">
        <f t="shared" si="7"/>
        <v>W1850GenevaNewYorkSpeaker51</v>
      </c>
      <c r="M53" t="str">
        <f t="shared" si="0"/>
        <v>dp</v>
      </c>
      <c r="N53" t="str">
        <f t="shared" si="10"/>
        <v>st</v>
      </c>
      <c r="O53" t="str">
        <f t="shared" si="11"/>
        <v>au</v>
      </c>
      <c r="P53" t="e">
        <f>IF(#REF!="rhot","",IF(H53="AAE_7R","r7",IF(AND(C53="ANAE",H53="W"),"r3","r0")))</f>
        <v>#REF!</v>
      </c>
      <c r="Q53" t="str">
        <f>IF(H53="consonant",#REF!,"")</f>
        <v/>
      </c>
      <c r="R53" t="str">
        <f t="shared" si="3"/>
        <v>sa1</v>
      </c>
      <c r="S53" t="str">
        <f t="shared" si="12"/>
        <v>bk</v>
      </c>
      <c r="T53" t="e">
        <f t="shared" si="8"/>
        <v>#REF!</v>
      </c>
      <c r="U53" t="str">
        <f t="shared" si="5"/>
        <v>b</v>
      </c>
      <c r="W53" t="str">
        <f t="shared" si="9"/>
        <v>const W1850GenevaNewYorkSpeaker51= L.marker([43.05,-76.99], {icon: dp_sa1}).bindPopup('Geneva, New York&lt;br&gt;White 1845-1874&lt;br&gt;Speaker 51&lt;br&gt;impressionistic&lt;br&gt;LAMSAS, in (Kurath, 1963)').addTo(W1850);</v>
      </c>
      <c r="X53" t="e">
        <f>IF(N53="","","const "&amp;#REF!&amp;J53&amp;#REF!&amp;E53&amp;" = L.marker(["&amp;G53&amp;","&amp;F53&amp;"], {icon: "&amp;N53&amp;"_"&amp;U53&amp;"}).bindPopup('This is "&amp;#REF!&amp;"').addTo("&amp;#REF!&amp;");")</f>
        <v>#REF!</v>
      </c>
      <c r="Y53" t="e">
        <f>IF(F53="","","const "&amp;#REF!&amp;J53&amp;#REF!&amp;E53&amp;" = L.marker(["&amp;G53&amp;","&amp;F53&amp;"], {icon: "&amp;O53&amp;"_"&amp;V53&amp;"}).bindPopup('This is "&amp;#REF!&amp;"').addTo("&amp;#REF!&amp;");")</f>
        <v>#REF!</v>
      </c>
      <c r="BI53" t="s">
        <v>6825</v>
      </c>
    </row>
    <row r="54" spans="1:61">
      <c r="A54" t="s">
        <v>5324</v>
      </c>
      <c r="B54" t="s">
        <v>6564</v>
      </c>
      <c r="C54" s="1" t="s">
        <v>5359</v>
      </c>
      <c r="D54" t="s">
        <v>923</v>
      </c>
      <c r="E54" t="s">
        <v>5151</v>
      </c>
      <c r="F54">
        <v>-77.650000000000006</v>
      </c>
      <c r="G54">
        <v>43.09</v>
      </c>
      <c r="H54" t="s">
        <v>327</v>
      </c>
      <c r="I54" t="str">
        <f t="shared" si="6"/>
        <v>Lima, New York&lt;br&gt;White 1845-1874&lt;br&gt;Speaker 55&lt;br&gt;impressionistic&lt;br&gt;LAMSAS, in (Kurath, 1963)</v>
      </c>
      <c r="J54" t="str">
        <f t="shared" si="7"/>
        <v>W1850LimaNewYorkSpeaker55</v>
      </c>
      <c r="M54" t="str">
        <f t="shared" si="0"/>
        <v>dp</v>
      </c>
      <c r="N54" t="str">
        <f t="shared" si="10"/>
        <v>st</v>
      </c>
      <c r="O54" t="str">
        <f t="shared" si="11"/>
        <v>au</v>
      </c>
      <c r="P54" t="e">
        <f>IF(#REF!="rhot","",IF(H54="AAE_7R","r7",IF(AND(C54="ANAE",H54="W"),"r3","r0")))</f>
        <v>#REF!</v>
      </c>
      <c r="Q54" t="str">
        <f>IF(H54="consonant",#REF!,"")</f>
        <v/>
      </c>
      <c r="R54" t="str">
        <f t="shared" si="3"/>
        <v>sa1</v>
      </c>
      <c r="S54" t="str">
        <f t="shared" si="12"/>
        <v>bk</v>
      </c>
      <c r="T54" t="e">
        <f t="shared" si="8"/>
        <v>#REF!</v>
      </c>
      <c r="U54" t="str">
        <f t="shared" si="5"/>
        <v>b</v>
      </c>
      <c r="W54" t="str">
        <f t="shared" si="9"/>
        <v>const W1850LimaNewYorkSpeaker55= L.marker([43.09,-77.65], {icon: dp_sa1}).bindPopup('Lima, New York&lt;br&gt;White 1845-1874&lt;br&gt;Speaker 55&lt;br&gt;impressionistic&lt;br&gt;LAMSAS, in (Kurath, 1963)').addTo(W1850);</v>
      </c>
      <c r="X54" t="e">
        <f>IF(N54="","","const "&amp;#REF!&amp;J54&amp;#REF!&amp;E54&amp;" = L.marker(["&amp;G54&amp;","&amp;F54&amp;"], {icon: "&amp;N54&amp;"_"&amp;U54&amp;"}).bindPopup('This is "&amp;#REF!&amp;"').addTo("&amp;#REF!&amp;");")</f>
        <v>#REF!</v>
      </c>
      <c r="Y54" t="e">
        <f>IF(F54="","","const "&amp;#REF!&amp;J54&amp;#REF!&amp;E54&amp;" = L.marker(["&amp;G54&amp;","&amp;F54&amp;"], {icon: "&amp;O54&amp;"_"&amp;V54&amp;"}).bindPopup('This is "&amp;#REF!&amp;"').addTo("&amp;#REF!&amp;");")</f>
        <v>#REF!</v>
      </c>
      <c r="BI54" t="s">
        <v>6826</v>
      </c>
    </row>
    <row r="55" spans="1:61">
      <c r="A55" t="s">
        <v>5324</v>
      </c>
      <c r="B55" t="s">
        <v>6634</v>
      </c>
      <c r="C55" s="1" t="s">
        <v>5359</v>
      </c>
      <c r="D55" t="s">
        <v>432</v>
      </c>
      <c r="E55" t="s">
        <v>5151</v>
      </c>
      <c r="F55">
        <v>-73.95</v>
      </c>
      <c r="G55">
        <v>40.729999999999997</v>
      </c>
      <c r="H55" t="s">
        <v>327</v>
      </c>
      <c r="I55" t="str">
        <f t="shared" si="6"/>
        <v>Manhattan, New York&lt;br&gt;White 1845-1874&lt;br&gt;Speaker 61&lt;br&gt;impressionistic&lt;br&gt;LAMSAS, in (Kurath, 1963)</v>
      </c>
      <c r="J55" t="str">
        <f t="shared" si="7"/>
        <v>W1850ManhattanNewYorkSpeaker61</v>
      </c>
      <c r="M55" t="str">
        <f t="shared" si="0"/>
        <v>dp</v>
      </c>
      <c r="N55" t="str">
        <f t="shared" si="10"/>
        <v>st</v>
      </c>
      <c r="O55" t="str">
        <f t="shared" si="11"/>
        <v>au</v>
      </c>
      <c r="P55" t="e">
        <f>IF(#REF!="rhot","",IF(H55="AAE_7R","r7",IF(AND(C55="ANAE",H55="W"),"r3","r0")))</f>
        <v>#REF!</v>
      </c>
      <c r="Q55" t="str">
        <f>IF(H55="consonant",#REF!,"")</f>
        <v/>
      </c>
      <c r="R55" t="str">
        <f t="shared" si="3"/>
        <v>sa1</v>
      </c>
      <c r="S55" t="str">
        <f t="shared" si="12"/>
        <v>bk</v>
      </c>
      <c r="T55" t="e">
        <f t="shared" si="8"/>
        <v>#REF!</v>
      </c>
      <c r="U55" t="str">
        <f t="shared" si="5"/>
        <v>b</v>
      </c>
      <c r="W55" t="str">
        <f t="shared" si="9"/>
        <v>const W1850ManhattanNewYorkSpeaker61= L.marker([40.73,-73.95], {icon: dp_sa1}).bindPopup('Manhattan, New York&lt;br&gt;White 1845-1874&lt;br&gt;Speaker 61&lt;br&gt;impressionistic&lt;br&gt;LAMSAS, in (Kurath, 1963)').addTo(W1850);</v>
      </c>
      <c r="X55" t="e">
        <f>IF(N55="","","const "&amp;#REF!&amp;J55&amp;#REF!&amp;E55&amp;" = L.marker(["&amp;G55&amp;","&amp;F55&amp;"], {icon: "&amp;N55&amp;"_"&amp;U55&amp;"}).bindPopup('This is "&amp;#REF!&amp;"').addTo("&amp;#REF!&amp;");")</f>
        <v>#REF!</v>
      </c>
      <c r="Y55" t="e">
        <f>IF(F55="","","const "&amp;#REF!&amp;J55&amp;#REF!&amp;E55&amp;" = L.marker(["&amp;G55&amp;","&amp;F55&amp;"], {icon: "&amp;O55&amp;"_"&amp;V55&amp;"}).bindPopup('This is "&amp;#REF!&amp;"').addTo("&amp;#REF!&amp;");")</f>
        <v>#REF!</v>
      </c>
      <c r="BI55" t="s">
        <v>6827</v>
      </c>
    </row>
    <row r="56" spans="1:61">
      <c r="A56" t="s">
        <v>5324</v>
      </c>
      <c r="B56" t="s">
        <v>6510</v>
      </c>
      <c r="C56" s="1" t="s">
        <v>5359</v>
      </c>
      <c r="D56" t="s">
        <v>635</v>
      </c>
      <c r="E56" t="s">
        <v>5151</v>
      </c>
      <c r="F56">
        <v>-73.959999999999994</v>
      </c>
      <c r="G56">
        <v>40.840000000000003</v>
      </c>
      <c r="H56" t="s">
        <v>327</v>
      </c>
      <c r="I56" t="str">
        <f t="shared" si="6"/>
        <v>Brooklyn, New York&lt;br&gt;White 1845-1874&lt;br&gt;Speaker 63&lt;br&gt;impressionistic&lt;br&gt;LAMSAS, in (Kurath, 1963)</v>
      </c>
      <c r="J56" t="str">
        <f t="shared" si="7"/>
        <v>W1850BrooklynNewYorkSpeaker63</v>
      </c>
      <c r="M56" t="str">
        <f t="shared" si="0"/>
        <v>dp</v>
      </c>
      <c r="N56" t="str">
        <f t="shared" si="10"/>
        <v>st</v>
      </c>
      <c r="O56" t="str">
        <f t="shared" si="11"/>
        <v>au</v>
      </c>
      <c r="P56" t="e">
        <f>IF(#REF!="rhot","",IF(H56="AAE_7R","r7",IF(AND(C56="ANAE",H56="W"),"r3","r0")))</f>
        <v>#REF!</v>
      </c>
      <c r="Q56" t="str">
        <f>IF(H56="consonant",#REF!,"")</f>
        <v/>
      </c>
      <c r="R56" t="str">
        <f t="shared" si="3"/>
        <v>sa1</v>
      </c>
      <c r="T56" t="e">
        <f t="shared" si="8"/>
        <v>#REF!</v>
      </c>
      <c r="U56" t="str">
        <f t="shared" si="5"/>
        <v>b</v>
      </c>
      <c r="W56" t="str">
        <f t="shared" si="9"/>
        <v>const W1850BrooklynNewYorkSpeaker63= L.marker([40.84,-73.96], {icon: dp_sa1}).bindPopup('Brooklyn, New York&lt;br&gt;White 1845-1874&lt;br&gt;Speaker 63&lt;br&gt;impressionistic&lt;br&gt;LAMSAS, in (Kurath, 1963)').addTo(W1850);</v>
      </c>
      <c r="X56" t="e">
        <f>IF(N56="","","const "&amp;#REF!&amp;J56&amp;#REF!&amp;E56&amp;" = L.marker(["&amp;G56&amp;","&amp;F56&amp;"], {icon: "&amp;N56&amp;"_"&amp;U56&amp;"}).bindPopup('This is "&amp;#REF!&amp;"').addTo("&amp;#REF!&amp;");")</f>
        <v>#REF!</v>
      </c>
      <c r="Y56" t="e">
        <f>IF(F56="","","const "&amp;#REF!&amp;J56&amp;#REF!&amp;E56&amp;" = L.marker(["&amp;G56&amp;","&amp;F56&amp;"], {icon: "&amp;O56&amp;"_"&amp;V56&amp;"}).bindPopup('This is "&amp;#REF!&amp;"').addTo("&amp;#REF!&amp;");")</f>
        <v>#REF!</v>
      </c>
      <c r="BI56" t="s">
        <v>6828</v>
      </c>
    </row>
    <row r="57" spans="1:61">
      <c r="A57" t="s">
        <v>5324</v>
      </c>
      <c r="B57" t="s">
        <v>6640</v>
      </c>
      <c r="C57" s="1" t="s">
        <v>5359</v>
      </c>
      <c r="D57" t="s">
        <v>339</v>
      </c>
      <c r="E57" t="s">
        <v>5278</v>
      </c>
      <c r="F57">
        <v>-75.2</v>
      </c>
      <c r="G57">
        <v>40.07</v>
      </c>
      <c r="H57" t="s">
        <v>1007</v>
      </c>
      <c r="I57" t="str">
        <f t="shared" si="6"/>
        <v>Philadelphia, Pennsylvania&lt;br&gt;White 1845-1874&lt;br&gt;Speaker 71&lt;br&gt;impressionistic&lt;br&gt;LAMSAS, in (Kurath, 1963)</v>
      </c>
      <c r="J57" t="str">
        <f t="shared" si="7"/>
        <v>W1850PhiladelphiaPennsylvaniaSpeaker71</v>
      </c>
      <c r="M57" t="str">
        <f t="shared" si="0"/>
        <v>dp</v>
      </c>
      <c r="P57" t="e">
        <f>IF(#REF!="rhot","",IF(H57="AAE_7R","r7",IF(AND(C57="ANAE",H57="W"),"r3","r0")))</f>
        <v>#REF!</v>
      </c>
      <c r="Q57" t="str">
        <f>IF(H57="consonant",#REF!,"")</f>
        <v/>
      </c>
      <c r="R57" t="str">
        <f t="shared" si="3"/>
        <v>lx</v>
      </c>
      <c r="T57" t="e">
        <f t="shared" si="8"/>
        <v>#REF!</v>
      </c>
      <c r="U57" t="str">
        <f t="shared" si="5"/>
        <v>b</v>
      </c>
      <c r="W57" t="str">
        <f t="shared" si="9"/>
        <v>const W1850PhiladelphiaPennsylvaniaSpeaker71= L.marker([40.07,-75.2], {icon: dp_lx}).bindPopup('Philadelphia, Pennsylvania&lt;br&gt;White 1845-1874&lt;br&gt;Speaker 71&lt;br&gt;impressionistic&lt;br&gt;LAMSAS, in (Kurath, 1963)').addTo(W1850);</v>
      </c>
      <c r="X57" t="str">
        <f>IF(N57="","","const "&amp;#REF!&amp;J57&amp;#REF!&amp;E57&amp;" = L.marker(["&amp;G57&amp;","&amp;F57&amp;"], {icon: "&amp;N57&amp;"_"&amp;U57&amp;"}).bindPopup('This is "&amp;#REF!&amp;"').addTo("&amp;#REF!&amp;");")</f>
        <v/>
      </c>
      <c r="Y57" t="e">
        <f>IF(F57="","","const "&amp;#REF!&amp;J57&amp;#REF!&amp;E57&amp;" = L.marker(["&amp;G57&amp;","&amp;F57&amp;"], {icon: "&amp;O57&amp;"_"&amp;V57&amp;"}).bindPopup('This is "&amp;#REF!&amp;"').addTo("&amp;#REF!&amp;");")</f>
        <v>#REF!</v>
      </c>
      <c r="BI57" t="s">
        <v>6829</v>
      </c>
    </row>
    <row r="58" spans="1:61">
      <c r="A58" t="s">
        <v>5324</v>
      </c>
      <c r="B58" t="s">
        <v>6830</v>
      </c>
      <c r="C58" s="1" t="s">
        <v>5359</v>
      </c>
      <c r="D58" t="s">
        <v>254</v>
      </c>
      <c r="E58" t="s">
        <v>5278</v>
      </c>
      <c r="F58">
        <v>-76.91</v>
      </c>
      <c r="G58">
        <v>40.520000000000003</v>
      </c>
      <c r="H58" t="s">
        <v>1007</v>
      </c>
      <c r="I58" t="str">
        <f t="shared" si="6"/>
        <v>Harrisburg, Pennsylvania&lt;br&gt;White 1845-1874&lt;br&gt;Speaker 75&lt;br&gt;impressionistic&lt;br&gt;LAMSAS, in (Kurath, 1963)</v>
      </c>
      <c r="J58" t="str">
        <f t="shared" si="7"/>
        <v>W1850HarrisburgPennsylvaniaSpeaker75</v>
      </c>
      <c r="M58" t="str">
        <f t="shared" si="0"/>
        <v>dp</v>
      </c>
      <c r="P58" t="e">
        <f>IF(#REF!="rhot","",IF(H58="AAE_7R","r7",IF(AND(C58="ANAE",H58="W"),"r3","r0")))</f>
        <v>#REF!</v>
      </c>
      <c r="Q58" t="str">
        <f>IF(H58="consonant",#REF!,"")</f>
        <v/>
      </c>
      <c r="R58" t="str">
        <f t="shared" si="3"/>
        <v>lx</v>
      </c>
      <c r="T58" t="e">
        <f t="shared" si="8"/>
        <v>#REF!</v>
      </c>
      <c r="U58" t="str">
        <f t="shared" si="5"/>
        <v>b</v>
      </c>
      <c r="W58" t="str">
        <f t="shared" si="9"/>
        <v>const W1850HarrisburgPennsylvaniaSpeaker75= L.marker([40.52,-76.91], {icon: dp_lx}).bindPopup('Harrisburg, Pennsylvania&lt;br&gt;White 1845-1874&lt;br&gt;Speaker 75&lt;br&gt;impressionistic&lt;br&gt;LAMSAS, in (Kurath, 1963)').addTo(W1850);</v>
      </c>
      <c r="X58" t="str">
        <f>IF(N58="","","const "&amp;#REF!&amp;J58&amp;#REF!&amp;E58&amp;" = L.marker(["&amp;G58&amp;","&amp;F58&amp;"], {icon: "&amp;N58&amp;"_"&amp;U58&amp;"}).bindPopup('This is "&amp;#REF!&amp;"').addTo("&amp;#REF!&amp;");")</f>
        <v/>
      </c>
      <c r="Y58" t="e">
        <f>IF(F58="","","const "&amp;#REF!&amp;J58&amp;#REF!&amp;E58&amp;" = L.marker(["&amp;G58&amp;","&amp;F58&amp;"], {icon: "&amp;O58&amp;"_"&amp;V58&amp;"}).bindPopup('This is "&amp;#REF!&amp;"').addTo("&amp;#REF!&amp;");")</f>
        <v>#REF!</v>
      </c>
      <c r="BI58" t="s">
        <v>6831</v>
      </c>
    </row>
    <row r="59" spans="1:61">
      <c r="A59" t="s">
        <v>5324</v>
      </c>
      <c r="B59" t="s">
        <v>6572</v>
      </c>
      <c r="C59" s="1" t="s">
        <v>5359</v>
      </c>
      <c r="D59" t="s">
        <v>952</v>
      </c>
      <c r="E59" t="s">
        <v>5278</v>
      </c>
      <c r="F59">
        <v>-75.97</v>
      </c>
      <c r="G59">
        <v>40.590000000000003</v>
      </c>
      <c r="H59" t="s">
        <v>1007</v>
      </c>
      <c r="I59" t="str">
        <f t="shared" si="6"/>
        <v>Reading, Pennsylvania&lt;br&gt;White 1845-1874&lt;br&gt;Speaker 76&lt;br&gt;impressionistic&lt;br&gt;LAMSAS, in (Kurath, 1963)</v>
      </c>
      <c r="J59" t="str">
        <f t="shared" si="7"/>
        <v>W1850ReadingPennsylvaniaSpeaker76</v>
      </c>
      <c r="M59" t="str">
        <f t="shared" si="0"/>
        <v>dp</v>
      </c>
      <c r="N59" t="str">
        <f>IF(OR(H59="Carib",A59="B1850"),"sl","st")</f>
        <v>st</v>
      </c>
      <c r="O59" t="str">
        <f>IF(A59="W1700","na",IF(OR(H59="Carib",H59="NYC",H59="ENE"),"au",IF(H59="CAN","ao","ar")))</f>
        <v>ar</v>
      </c>
      <c r="P59" t="e">
        <f>IF(#REF!="rhot","",IF(H59="AAE_7R","r7",IF(AND(C59="ANAE",H59="W"),"r3","r0")))</f>
        <v>#REF!</v>
      </c>
      <c r="Q59" t="str">
        <f>IF(H59="consonant",#REF!,"")</f>
        <v/>
      </c>
      <c r="R59" t="str">
        <f t="shared" si="3"/>
        <v>lx</v>
      </c>
      <c r="T59" t="e">
        <f t="shared" si="8"/>
        <v>#REF!</v>
      </c>
      <c r="U59" t="str">
        <f t="shared" si="5"/>
        <v>b</v>
      </c>
      <c r="W59" t="str">
        <f t="shared" si="9"/>
        <v>const W1850ReadingPennsylvaniaSpeaker76= L.marker([40.59,-75.97], {icon: dp_lx}).bindPopup('Reading, Pennsylvania&lt;br&gt;White 1845-1874&lt;br&gt;Speaker 76&lt;br&gt;impressionistic&lt;br&gt;LAMSAS, in (Kurath, 1963)').addTo(W1850);</v>
      </c>
      <c r="X59" t="e">
        <f>IF(N59="","","const "&amp;#REF!&amp;J59&amp;#REF!&amp;E59&amp;" = L.marker(["&amp;G59&amp;","&amp;F59&amp;"], {icon: "&amp;N59&amp;"_"&amp;U59&amp;"}).bindPopup('This is "&amp;#REF!&amp;"').addTo("&amp;#REF!&amp;");")</f>
        <v>#REF!</v>
      </c>
      <c r="Y59" t="e">
        <f>IF(F59="","","const "&amp;#REF!&amp;J59&amp;#REF!&amp;E59&amp;" = L.marker(["&amp;G59&amp;","&amp;F59&amp;"], {icon: "&amp;O59&amp;"_"&amp;V59&amp;"}).bindPopup('This is "&amp;#REF!&amp;"').addTo("&amp;#REF!&amp;");")</f>
        <v>#REF!</v>
      </c>
      <c r="BI59" t="s">
        <v>6832</v>
      </c>
    </row>
    <row r="60" spans="1:61">
      <c r="A60" t="s">
        <v>5324</v>
      </c>
      <c r="B60" t="s">
        <v>6584</v>
      </c>
      <c r="C60" s="1" t="s">
        <v>5359</v>
      </c>
      <c r="D60" t="s">
        <v>963</v>
      </c>
      <c r="E60" t="s">
        <v>5287</v>
      </c>
      <c r="F60">
        <v>-80.69</v>
      </c>
      <c r="G60">
        <v>40.380000000000003</v>
      </c>
      <c r="H60" t="s">
        <v>324</v>
      </c>
      <c r="I60" t="str">
        <f t="shared" si="6"/>
        <v>Wheeling, West Virginia&lt;br&gt;White 1845-1874&lt;br&gt;Speaker 88&lt;br&gt;impressionistic&lt;br&gt;LAMSAS, in (Kurath, 1963)</v>
      </c>
      <c r="J60" t="str">
        <f t="shared" si="7"/>
        <v>W1850WheelingWestVirginiaSpeaker88</v>
      </c>
      <c r="M60" t="str">
        <f t="shared" si="0"/>
        <v>dp</v>
      </c>
      <c r="N60" t="str">
        <f>IF(OR(H60="Carib",A60="B1850"),"sl","st")</f>
        <v>st</v>
      </c>
      <c r="O60" t="str">
        <f>IF(A60="W1700","na",IF(OR(H60="Carib",H60="NYC",H60="ENE"),"au",IF(H60="CAN","ao","ar")))</f>
        <v>ar</v>
      </c>
      <c r="P60" t="e">
        <f>IF(#REF!="rhot","",IF(H60="AAE_7R","r7",IF(AND(C60="ANAE",H60="W"),"r3","r0")))</f>
        <v>#REF!</v>
      </c>
      <c r="Q60" t="str">
        <f>IF(H60="consonant",#REF!,"")</f>
        <v/>
      </c>
      <c r="R60" t="str">
        <f t="shared" si="3"/>
        <v>lx</v>
      </c>
      <c r="T60" t="e">
        <f t="shared" si="8"/>
        <v>#REF!</v>
      </c>
      <c r="U60" t="str">
        <f t="shared" si="5"/>
        <v>b</v>
      </c>
      <c r="W60" t="str">
        <f t="shared" si="9"/>
        <v>const W1850WheelingWestVirginiaSpeaker88= L.marker([40.38,-80.69], {icon: dp_lx}).bindPopup('Wheeling, West Virginia&lt;br&gt;White 1845-1874&lt;br&gt;Speaker 88&lt;br&gt;impressionistic&lt;br&gt;LAMSAS, in (Kurath, 1963)').addTo(W1850);</v>
      </c>
      <c r="X60" t="e">
        <f>IF(N60="","","const "&amp;#REF!&amp;J60&amp;#REF!&amp;E60&amp;" = L.marker(["&amp;G60&amp;","&amp;F60&amp;"], {icon: "&amp;N60&amp;"_"&amp;U60&amp;"}).bindPopup('This is "&amp;#REF!&amp;"').addTo("&amp;#REF!&amp;");")</f>
        <v>#REF!</v>
      </c>
      <c r="Y60" t="e">
        <f>IF(F60="","","const "&amp;#REF!&amp;J60&amp;#REF!&amp;E60&amp;" = L.marker(["&amp;G60&amp;","&amp;F60&amp;"], {icon: "&amp;O60&amp;"_"&amp;V60&amp;"}).bindPopup('This is "&amp;#REF!&amp;"').addTo("&amp;#REF!&amp;");")</f>
        <v>#REF!</v>
      </c>
      <c r="BI60" t="s">
        <v>6833</v>
      </c>
    </row>
    <row r="61" spans="1:61">
      <c r="A61" t="s">
        <v>5324</v>
      </c>
      <c r="B61" t="s">
        <v>6646</v>
      </c>
      <c r="C61" s="1" t="s">
        <v>5359</v>
      </c>
      <c r="D61" t="s">
        <v>965</v>
      </c>
      <c r="E61" t="s">
        <v>5287</v>
      </c>
      <c r="F61">
        <v>-82.18</v>
      </c>
      <c r="G61">
        <v>39.14</v>
      </c>
      <c r="H61" t="s">
        <v>324</v>
      </c>
      <c r="I61" t="str">
        <f t="shared" si="6"/>
        <v>Point Pleasant, West Virginia&lt;br&gt;White 1845-1874&lt;br&gt;Speaker 92&lt;br&gt;impressionistic&lt;br&gt;LAMSAS, in (Kurath, 1963)</v>
      </c>
      <c r="J61" t="str">
        <f t="shared" si="7"/>
        <v>W1850PointPleasantWestVirginiaSpeaker92</v>
      </c>
      <c r="M61" t="str">
        <f t="shared" si="0"/>
        <v>dp</v>
      </c>
      <c r="P61" t="e">
        <f>IF(#REF!="rhot","",IF(H61="AAE_7R","r7",IF(AND(C61="ANAE",H61="W"),"r3","r0")))</f>
        <v>#REF!</v>
      </c>
      <c r="Q61" t="str">
        <f>IF(H61="consonant",#REF!,"")</f>
        <v/>
      </c>
      <c r="R61" t="str">
        <f t="shared" si="3"/>
        <v>lx</v>
      </c>
      <c r="T61" t="e">
        <f t="shared" si="8"/>
        <v>#REF!</v>
      </c>
      <c r="U61" t="str">
        <f t="shared" si="5"/>
        <v>b</v>
      </c>
      <c r="W61" t="str">
        <f t="shared" si="9"/>
        <v>const W1850PointPleasantWestVirginiaSpeaker92= L.marker([39.14,-82.18], {icon: dp_lx}).bindPopup('Point Pleasant, West Virginia&lt;br&gt;White 1845-1874&lt;br&gt;Speaker 92&lt;br&gt;impressionistic&lt;br&gt;LAMSAS, in (Kurath, 1963)').addTo(W1850);</v>
      </c>
      <c r="X61" t="str">
        <f>IF(N61="","","const "&amp;#REF!&amp;J61&amp;#REF!&amp;E61&amp;" = L.marker(["&amp;G61&amp;","&amp;F61&amp;"], {icon: "&amp;N61&amp;"_"&amp;U61&amp;"}).bindPopup('This is "&amp;#REF!&amp;"').addTo("&amp;#REF!&amp;");")</f>
        <v/>
      </c>
      <c r="Y61" t="e">
        <f>IF(F61="","","const "&amp;#REF!&amp;J61&amp;#REF!&amp;E61&amp;" = L.marker(["&amp;G61&amp;","&amp;F61&amp;"], {icon: "&amp;O61&amp;"_"&amp;V61&amp;"}).bindPopup('This is "&amp;#REF!&amp;"').addTo("&amp;#REF!&amp;");")</f>
        <v>#REF!</v>
      </c>
      <c r="BI61" t="s">
        <v>6834</v>
      </c>
    </row>
    <row r="62" spans="1:61">
      <c r="A62" t="s">
        <v>5324</v>
      </c>
      <c r="B62" t="s">
        <v>6690</v>
      </c>
      <c r="C62" s="1" t="s">
        <v>5359</v>
      </c>
      <c r="D62" t="s">
        <v>966</v>
      </c>
      <c r="E62" t="s">
        <v>5282</v>
      </c>
      <c r="F62">
        <v>-81.52</v>
      </c>
      <c r="G62">
        <v>40</v>
      </c>
      <c r="H62" t="s">
        <v>225</v>
      </c>
      <c r="I62" t="str">
        <f t="shared" si="6"/>
        <v>Marietta, Ohio&lt;br&gt;White 1845-1874&lt;br&gt;Speaker 93&lt;br&gt;impressionistic&lt;br&gt;LAMSAS, in (Kurath, 1963)</v>
      </c>
      <c r="J62" t="str">
        <f t="shared" si="7"/>
        <v>W1850MariettaOhioSpeaker93</v>
      </c>
      <c r="M62" t="str">
        <f t="shared" si="0"/>
        <v>dp</v>
      </c>
      <c r="P62" t="e">
        <f>IF(#REF!="rhot","",IF(H62="AAE_7R","r7",IF(AND(C62="ANAE",H62="W"),"r3","r0")))</f>
        <v>#REF!</v>
      </c>
      <c r="Q62" t="str">
        <f>IF(H62="consonant",#REF!,"")</f>
        <v/>
      </c>
      <c r="R62" t="str">
        <f t="shared" si="3"/>
        <v>sa1</v>
      </c>
      <c r="T62" t="e">
        <f t="shared" si="8"/>
        <v>#REF!</v>
      </c>
      <c r="U62" t="str">
        <f t="shared" si="5"/>
        <v>b</v>
      </c>
      <c r="W62" t="str">
        <f t="shared" si="9"/>
        <v>const W1850MariettaOhioSpeaker93= L.marker([40,-81.52], {icon: dp_sa1}).bindPopup('Marietta, Ohio&lt;br&gt;White 1845-1874&lt;br&gt;Speaker 93&lt;br&gt;impressionistic&lt;br&gt;LAMSAS, in (Kurath, 1963)').addTo(W1850);</v>
      </c>
      <c r="X62" t="str">
        <f>IF(N62="","","const "&amp;#REF!&amp;J62&amp;#REF!&amp;E62&amp;" = L.marker(["&amp;G62&amp;","&amp;F62&amp;"], {icon: "&amp;N62&amp;"_"&amp;U62&amp;"}).bindPopup('This is "&amp;#REF!&amp;"').addTo("&amp;#REF!&amp;");")</f>
        <v/>
      </c>
      <c r="Y62" t="e">
        <f>IF(F62="","","const "&amp;#REF!&amp;J62&amp;#REF!&amp;E62&amp;" = L.marker(["&amp;G62&amp;","&amp;F62&amp;"], {icon: "&amp;O62&amp;"_"&amp;V62&amp;"}).bindPopup('This is "&amp;#REF!&amp;"').addTo("&amp;#REF!&amp;");")</f>
        <v>#REF!</v>
      </c>
      <c r="BI62" t="s">
        <v>6835</v>
      </c>
    </row>
    <row r="63" spans="1:61">
      <c r="A63" t="s">
        <v>5324</v>
      </c>
      <c r="B63" t="s">
        <v>6536</v>
      </c>
      <c r="C63" s="1" t="s">
        <v>5359</v>
      </c>
      <c r="D63" t="s">
        <v>968</v>
      </c>
      <c r="E63" t="s">
        <v>51</v>
      </c>
      <c r="F63">
        <v>-75.540000000000006</v>
      </c>
      <c r="G63">
        <v>39.270000000000003</v>
      </c>
      <c r="H63" t="s">
        <v>1007</v>
      </c>
      <c r="I63" t="str">
        <f t="shared" si="6"/>
        <v>Dover, DE&lt;br&gt;White 1845-1874&lt;br&gt;Speaker 95&lt;br&gt;impressionistic&lt;br&gt;LAMSAS, in (Kurath, 1963)</v>
      </c>
      <c r="J63" t="str">
        <f t="shared" si="7"/>
        <v>W1850DoverDESpeaker95</v>
      </c>
      <c r="M63" t="str">
        <f t="shared" si="0"/>
        <v>dp</v>
      </c>
      <c r="N63" t="str">
        <f t="shared" ref="N63:N94" si="13">IF(OR(H63="Carib",A63="B1850"),"sl","st")</f>
        <v>st</v>
      </c>
      <c r="O63" t="str">
        <f t="shared" ref="O63:O94" si="14">IF(A63="W1700","na",IF(OR(H63="Carib",H63="NYC",H63="ENE"),"au",IF(H63="CAN","ao","ar")))</f>
        <v>ar</v>
      </c>
      <c r="P63" t="e">
        <f>IF(#REF!="rhot","",IF(H63="AAE_7R","r7",IF(AND(C63="ANAE",H63="W"),"r3","r0")))</f>
        <v>#REF!</v>
      </c>
      <c r="Q63" t="str">
        <f>IF(H63="consonant",#REF!,"")</f>
        <v/>
      </c>
      <c r="R63" t="str">
        <f t="shared" si="3"/>
        <v>lx</v>
      </c>
      <c r="S63" t="str">
        <f t="shared" ref="S63:S94" si="15">IF(OR(H63="S",H63="M"),"fr",IF(OR(H63="W"),"ce","bk"))</f>
        <v>bk</v>
      </c>
      <c r="T63" t="e">
        <f t="shared" si="8"/>
        <v>#REF!</v>
      </c>
      <c r="U63" t="str">
        <f t="shared" si="5"/>
        <v>b</v>
      </c>
      <c r="W63" t="str">
        <f t="shared" si="9"/>
        <v>const W1850DoverDESpeaker95= L.marker([39.27,-75.54], {icon: dp_lx}).bindPopup('Dover, DE&lt;br&gt;White 1845-1874&lt;br&gt;Speaker 95&lt;br&gt;impressionistic&lt;br&gt;LAMSAS, in (Kurath, 1963)').addTo(W1850);</v>
      </c>
      <c r="X63" t="e">
        <f>IF(N63="","","const "&amp;#REF!&amp;J63&amp;#REF!&amp;E63&amp;" = L.marker(["&amp;G63&amp;","&amp;F63&amp;"], {icon: "&amp;N63&amp;"_"&amp;U63&amp;"}).bindPopup('This is "&amp;#REF!&amp;"').addTo("&amp;#REF!&amp;");")</f>
        <v>#REF!</v>
      </c>
      <c r="Y63" t="e">
        <f>IF(F63="","","const "&amp;#REF!&amp;J63&amp;#REF!&amp;E63&amp;" = L.marker(["&amp;G63&amp;","&amp;F63&amp;"], {icon: "&amp;O63&amp;"_"&amp;V63&amp;"}).bindPopup('This is "&amp;#REF!&amp;"').addTo("&amp;#REF!&amp;");")</f>
        <v>#REF!</v>
      </c>
      <c r="BI63" t="s">
        <v>6836</v>
      </c>
    </row>
    <row r="64" spans="1:61">
      <c r="A64" t="s">
        <v>5324</v>
      </c>
      <c r="B64" t="s">
        <v>6540</v>
      </c>
      <c r="C64" s="1" t="s">
        <v>5359</v>
      </c>
      <c r="D64" t="s">
        <v>132</v>
      </c>
      <c r="E64" t="s">
        <v>905</v>
      </c>
      <c r="F64">
        <v>-76.63</v>
      </c>
      <c r="G64">
        <v>39.409999999999997</v>
      </c>
      <c r="I64" t="str">
        <f t="shared" si="6"/>
        <v>Baltimore, Maryland&lt;br&gt;White 1845-1874&lt;br&gt;Speaker 97&lt;br&gt;impressionistic&lt;br&gt;LAMSAS, in (Kurath, 1963)</v>
      </c>
      <c r="J64" t="str">
        <f t="shared" si="7"/>
        <v>W1850BaltimoreMarylandSpeaker97</v>
      </c>
      <c r="M64" t="str">
        <f t="shared" si="0"/>
        <v>dp</v>
      </c>
      <c r="N64" t="str">
        <f t="shared" si="13"/>
        <v>st</v>
      </c>
      <c r="O64" t="str">
        <f t="shared" si="14"/>
        <v>ar</v>
      </c>
      <c r="P64" t="e">
        <f>IF(#REF!="rhot","",IF(H64="AAE_7R","r7",IF(AND(C64="ANAE",H64="W"),"r3","r0")))</f>
        <v>#REF!</v>
      </c>
      <c r="Q64" t="str">
        <f>IF(H64="consonant",#REF!,"")</f>
        <v/>
      </c>
      <c r="R64" t="str">
        <f t="shared" si="3"/>
        <v>lx</v>
      </c>
      <c r="S64" t="str">
        <f t="shared" si="15"/>
        <v>bk</v>
      </c>
      <c r="T64" t="e">
        <f t="shared" si="8"/>
        <v>#REF!</v>
      </c>
      <c r="U64" t="str">
        <f t="shared" si="5"/>
        <v>b</v>
      </c>
      <c r="W64" t="str">
        <f t="shared" si="9"/>
        <v>const W1850BaltimoreMarylandSpeaker97= L.marker([39.41,-76.63], {icon: dp_lx}).bindPopup('Baltimore, Maryland&lt;br&gt;White 1845-1874&lt;br&gt;Speaker 97&lt;br&gt;impressionistic&lt;br&gt;LAMSAS, in (Kurath, 1963)').addTo(W1850);</v>
      </c>
      <c r="X64" t="e">
        <f>IF(N64="","","const "&amp;#REF!&amp;J64&amp;#REF!&amp;E64&amp;" = L.marker(["&amp;G64&amp;","&amp;F64&amp;"], {icon: "&amp;N64&amp;"_"&amp;U64&amp;"}).bindPopup('This is "&amp;#REF!&amp;"').addTo("&amp;#REF!&amp;");")</f>
        <v>#REF!</v>
      </c>
      <c r="Y64" t="e">
        <f>IF(F64="","","const "&amp;#REF!&amp;J64&amp;#REF!&amp;E64&amp;" = L.marker(["&amp;G64&amp;","&amp;F64&amp;"], {icon: "&amp;O64&amp;"_"&amp;V64&amp;"}).bindPopup('This is "&amp;#REF!&amp;"').addTo("&amp;#REF!&amp;");")</f>
        <v>#REF!</v>
      </c>
      <c r="BI64" t="s">
        <v>6837</v>
      </c>
    </row>
    <row r="65" spans="1:61">
      <c r="A65" t="s">
        <v>5324</v>
      </c>
      <c r="B65" t="s">
        <v>6592</v>
      </c>
      <c r="C65" s="1" t="s">
        <v>5359</v>
      </c>
      <c r="D65" t="s">
        <v>971</v>
      </c>
      <c r="E65" t="s">
        <v>905</v>
      </c>
      <c r="F65">
        <v>-76.62</v>
      </c>
      <c r="G65">
        <v>38.36</v>
      </c>
      <c r="I65" t="str">
        <f t="shared" si="6"/>
        <v>Leonardtown, Maryland&lt;br&gt;White 1845-1874&lt;br&gt;Speaker 101&lt;br&gt;impressionistic&lt;br&gt;LAMSAS, in (Kurath, 1963)</v>
      </c>
      <c r="J65" t="str">
        <f t="shared" si="7"/>
        <v>W1850LeonardtownMarylandSpeaker101</v>
      </c>
      <c r="M65" t="str">
        <f t="shared" si="0"/>
        <v>dp</v>
      </c>
      <c r="N65" t="str">
        <f t="shared" si="13"/>
        <v>st</v>
      </c>
      <c r="O65" t="str">
        <f t="shared" si="14"/>
        <v>ar</v>
      </c>
      <c r="P65" t="e">
        <f>IF(#REF!="rhot","",IF(H65="AAE_7R","r7",IF(AND(C65="ANAE",H65="W"),"r3","r0")))</f>
        <v>#REF!</v>
      </c>
      <c r="Q65" t="str">
        <f>IF(H65="consonant",#REF!,"")</f>
        <v/>
      </c>
      <c r="R65" t="str">
        <f t="shared" si="3"/>
        <v>lx</v>
      </c>
      <c r="S65" t="str">
        <f t="shared" si="15"/>
        <v>bk</v>
      </c>
      <c r="T65" t="e">
        <f t="shared" si="8"/>
        <v>#REF!</v>
      </c>
      <c r="U65" t="str">
        <f t="shared" si="5"/>
        <v>b</v>
      </c>
      <c r="W65" t="str">
        <f t="shared" si="9"/>
        <v>const W1850LeonardtownMarylandSpeaker101= L.marker([38.36,-76.62], {icon: dp_lx}).bindPopup('Leonardtown, Maryland&lt;br&gt;White 1845-1874&lt;br&gt;Speaker 101&lt;br&gt;impressionistic&lt;br&gt;LAMSAS, in (Kurath, 1963)').addTo(W1850);</v>
      </c>
      <c r="X65" t="e">
        <f>IF(N65="","","const "&amp;#REF!&amp;J65&amp;#REF!&amp;E65&amp;" = L.marker(["&amp;G65&amp;","&amp;F65&amp;"], {icon: "&amp;N65&amp;"_"&amp;U65&amp;"}).bindPopup('This is "&amp;#REF!&amp;"').addTo("&amp;#REF!&amp;");")</f>
        <v>#REF!</v>
      </c>
      <c r="Y65" t="e">
        <f>IF(F65="","","const "&amp;#REF!&amp;J65&amp;#REF!&amp;E65&amp;" = L.marker(["&amp;G65&amp;","&amp;F65&amp;"], {icon: "&amp;O65&amp;"_"&amp;V65&amp;"}).bindPopup('This is "&amp;#REF!&amp;"').addTo("&amp;#REF!&amp;");")</f>
        <v>#REF!</v>
      </c>
      <c r="BI65" t="s">
        <v>6838</v>
      </c>
    </row>
    <row r="66" spans="1:61">
      <c r="A66" t="s">
        <v>5324</v>
      </c>
      <c r="B66" t="s">
        <v>6598</v>
      </c>
      <c r="C66" s="1" t="s">
        <v>5359</v>
      </c>
      <c r="D66" t="s">
        <v>974</v>
      </c>
      <c r="E66" t="s">
        <v>5287</v>
      </c>
      <c r="F66">
        <v>-77.81</v>
      </c>
      <c r="G66">
        <v>39.53</v>
      </c>
      <c r="I66" t="str">
        <f t="shared" si="6"/>
        <v>Shepherdstown, West Virginia&lt;br&gt;White 1845-1874&lt;br&gt;Speaker 104&lt;br&gt;impressionistic&lt;br&gt;LAMSAS, in (Kurath, 1963)</v>
      </c>
      <c r="J66" t="str">
        <f t="shared" si="7"/>
        <v>W1850ShepherdstownWestVirginiaSpeaker104</v>
      </c>
      <c r="M66" t="str">
        <f t="shared" ref="M66:M129" si="16">IF(H66="consonant","",IF(E66="Jamaica","lo",IF(OR(A66="W1700",A66="B1850",H66="Carib",H66="LA",H66="UM",H66="Bra",H66="EaNL"),"mn","dp")))</f>
        <v>dp</v>
      </c>
      <c r="N66" t="str">
        <f t="shared" si="13"/>
        <v>st</v>
      </c>
      <c r="O66" t="str">
        <f t="shared" si="14"/>
        <v>ar</v>
      </c>
      <c r="P66" t="e">
        <f>IF(#REF!="rhot","",IF(H66="AAE_7R","r7",IF(AND(C66="ANAE",H66="W"),"r3","r0")))</f>
        <v>#REF!</v>
      </c>
      <c r="Q66" t="str">
        <f>IF(H66="consonant",#REF!,"")</f>
        <v/>
      </c>
      <c r="R66" t="str">
        <f t="shared" ref="R66:R129" si="17">IF(OR(H66="W",H66="M",H66="ENE"),"we",IF(OR(H66="MA",H66="NYC",H66="OH"),"sa1",IF(OR(H66="OS",H66="LAGS_SSE",H66="Speaker _S",H66="PADS_SSE"),"sl","lx")))</f>
        <v>lx</v>
      </c>
      <c r="S66" t="str">
        <f t="shared" si="15"/>
        <v>bk</v>
      </c>
      <c r="T66" t="e">
        <f t="shared" ref="T66:T129" si="18">IF(P66="","",IF(OR(A66="W1900",A66="W1950",A66="W1970"),"ho","un"))</f>
        <v>#REF!</v>
      </c>
      <c r="U66" t="str">
        <f t="shared" ref="U66:U129" si="19">IF(C66="LAGS","a","b")</f>
        <v>b</v>
      </c>
      <c r="W66" t="str">
        <f t="shared" si="9"/>
        <v>const W1850ShepherdstownWestVirginiaSpeaker104= L.marker([39.53,-77.81], {icon: dp_lx}).bindPopup('Shepherdstown, West Virginia&lt;br&gt;White 1845-1874&lt;br&gt;Speaker 104&lt;br&gt;impressionistic&lt;br&gt;LAMSAS, in (Kurath, 1963)').addTo(W1850);</v>
      </c>
      <c r="X66" t="e">
        <f>IF(N66="","","const "&amp;#REF!&amp;J66&amp;#REF!&amp;E66&amp;" = L.marker(["&amp;G66&amp;","&amp;F66&amp;"], {icon: "&amp;N66&amp;"_"&amp;U66&amp;"}).bindPopup('This is "&amp;#REF!&amp;"').addTo("&amp;#REF!&amp;");")</f>
        <v>#REF!</v>
      </c>
      <c r="Y66" t="e">
        <f>IF(F66="","","const "&amp;#REF!&amp;J66&amp;#REF!&amp;E66&amp;" = L.marker(["&amp;G66&amp;","&amp;F66&amp;"], {icon: "&amp;O66&amp;"_"&amp;V66&amp;"}).bindPopup('This is "&amp;#REF!&amp;"').addTo("&amp;#REF!&amp;");")</f>
        <v>#REF!</v>
      </c>
      <c r="BI66" t="s">
        <v>6839</v>
      </c>
    </row>
    <row r="67" spans="1:61">
      <c r="A67" t="s">
        <v>5324</v>
      </c>
      <c r="B67" t="s">
        <v>6602</v>
      </c>
      <c r="C67" s="1" t="s">
        <v>5359</v>
      </c>
      <c r="D67" t="s">
        <v>976</v>
      </c>
      <c r="E67" t="s">
        <v>903</v>
      </c>
      <c r="F67">
        <v>-77.459999999999994</v>
      </c>
      <c r="G67">
        <v>38.799999999999997</v>
      </c>
      <c r="I67" t="str">
        <f t="shared" ref="I67:I130" si="20">D67&amp;", "&amp;E67&amp;"&lt;br&gt;"&amp;IF(TRIM(LEFT(A67,LEN(A67)-4))="W","White ",IF(TRIM(LEFT(A67,LEN(A67)-4))="B","Black ",IF(TRIM(LEFT(A67,LEN(A67)-4))="L","Hispanic ",IF(TRIM(LEFT(A67,LEN(A67)-4))="N","Indigenous ",IF(TRIM(LEFT(A67,LEN(A67)-4))="A","Asian ","")))))&amp;IF(TRIM(RIGHT(A67,LEN(A67)-1))="1700","1700-1799",IF(TRIM(RIGHT(A67,LEN(A67)-1))="1800","1800-1844",IF(TRIM(RIGHT(A67,LEN(A67)-1))="1850","1845-1874",IF(TRIM(RIGHT(A67,LEN(A67)-1))="1870","1875-1899",IF(TRIM(RIGHT(A67,LEN(A67)-1))="1900","1900-1944",IF(TRIM(RIGHT(A67,LEN(A67)-1))="1950","1945-1974",IF(TRIM(RIGHT(A67,LEN(A67)-1))="1970","1975-1099","")))))))&amp;"&lt;br&gt;"&amp;B67&amp;"&lt;br&gt;"&amp;C67</f>
        <v>Stafford, Virginia&lt;br&gt;White 1845-1874&lt;br&gt;Speaker 106&lt;br&gt;impressionistic&lt;br&gt;LAMSAS, in (Kurath, 1963)</v>
      </c>
      <c r="J67" t="str">
        <f t="shared" ref="J67:J130" si="21">A67&amp;SUBSTITUTE(SUBSTITUTE(SUBSTITUTE(D67,".","")," ",""),"-","")&amp;SUBSTITUTE(E67," ","")&amp;SUBSTITUTE(SUBSTITUTE(SUBSTITUTE(B67,".","")," ",""),"-","")</f>
        <v>W1850StaffordVirginiaSpeaker106</v>
      </c>
      <c r="M67" t="str">
        <f t="shared" si="16"/>
        <v>dp</v>
      </c>
      <c r="N67" t="str">
        <f t="shared" si="13"/>
        <v>st</v>
      </c>
      <c r="O67" t="str">
        <f t="shared" si="14"/>
        <v>ar</v>
      </c>
      <c r="P67" t="e">
        <f>IF(#REF!="rhot","",IF(H67="AAE_7R","r7",IF(AND(C67="ANAE",H67="W"),"r3","r0")))</f>
        <v>#REF!</v>
      </c>
      <c r="Q67" t="str">
        <f>IF(H67="consonant",#REF!,"")</f>
        <v/>
      </c>
      <c r="R67" t="str">
        <f t="shared" si="17"/>
        <v>lx</v>
      </c>
      <c r="S67" t="str">
        <f t="shared" si="15"/>
        <v>bk</v>
      </c>
      <c r="T67" t="e">
        <f t="shared" si="18"/>
        <v>#REF!</v>
      </c>
      <c r="U67" t="str">
        <f t="shared" si="19"/>
        <v>b</v>
      </c>
      <c r="W67" t="str">
        <f t="shared" ref="W67:W130" si="22">IF(OR(M67="",R67=""),"",IF(F67="","","const "&amp;J67&amp;"= L.marker(["&amp;G67&amp;","&amp;F67&amp;"], {icon: "&amp;M67&amp;"_"&amp;R67&amp;"}).bindPopup('"&amp;I67&amp;"').addTo("&amp;A67&amp;");"))</f>
        <v>const W1850StaffordVirginiaSpeaker106= L.marker([38.8,-77.46], {icon: dp_lx}).bindPopup('Stafford, Virginia&lt;br&gt;White 1845-1874&lt;br&gt;Speaker 106&lt;br&gt;impressionistic&lt;br&gt;LAMSAS, in (Kurath, 1963)').addTo(W1850);</v>
      </c>
      <c r="X67" t="e">
        <f>IF(N67="","","const "&amp;#REF!&amp;J67&amp;#REF!&amp;E67&amp;" = L.marker(["&amp;G67&amp;","&amp;F67&amp;"], {icon: "&amp;N67&amp;"_"&amp;U67&amp;"}).bindPopup('This is "&amp;#REF!&amp;"').addTo("&amp;#REF!&amp;");")</f>
        <v>#REF!</v>
      </c>
      <c r="Y67" t="e">
        <f>IF(F67="","","const "&amp;#REF!&amp;J67&amp;#REF!&amp;E67&amp;" = L.marker(["&amp;G67&amp;","&amp;F67&amp;"], {icon: "&amp;O67&amp;"_"&amp;V67&amp;"}).bindPopup('This is "&amp;#REF!&amp;"').addTo("&amp;#REF!&amp;");")</f>
        <v>#REF!</v>
      </c>
      <c r="BI67" t="s">
        <v>6840</v>
      </c>
    </row>
    <row r="68" spans="1:61">
      <c r="A68" t="s">
        <v>5324</v>
      </c>
      <c r="B68" t="s">
        <v>6604</v>
      </c>
      <c r="C68" s="1" t="s">
        <v>5359</v>
      </c>
      <c r="D68" t="s">
        <v>977</v>
      </c>
      <c r="E68" t="s">
        <v>903</v>
      </c>
      <c r="F68">
        <v>-77.47</v>
      </c>
      <c r="G68">
        <v>38.369999999999997</v>
      </c>
      <c r="I68" t="str">
        <f t="shared" si="20"/>
        <v>Fredericksburg, Virginia&lt;br&gt;White 1845-1874&lt;br&gt;Speaker 107&lt;br&gt;impressionistic&lt;br&gt;LAMSAS, in (Kurath, 1963)</v>
      </c>
      <c r="J68" t="str">
        <f t="shared" si="21"/>
        <v>W1850FredericksburgVirginiaSpeaker107</v>
      </c>
      <c r="M68" t="str">
        <f t="shared" si="16"/>
        <v>dp</v>
      </c>
      <c r="N68" t="str">
        <f t="shared" si="13"/>
        <v>st</v>
      </c>
      <c r="O68" t="str">
        <f t="shared" si="14"/>
        <v>ar</v>
      </c>
      <c r="P68" t="e">
        <f>IF(#REF!="rhot","",IF(H68="AAE_7R","r7",IF(AND(C68="ANAE",H68="W"),"r3","r0")))</f>
        <v>#REF!</v>
      </c>
      <c r="Q68" t="str">
        <f>IF(H68="consonant",#REF!,"")</f>
        <v/>
      </c>
      <c r="R68" t="str">
        <f t="shared" si="17"/>
        <v>lx</v>
      </c>
      <c r="S68" t="str">
        <f t="shared" si="15"/>
        <v>bk</v>
      </c>
      <c r="T68" t="e">
        <f t="shared" si="18"/>
        <v>#REF!</v>
      </c>
      <c r="U68" t="str">
        <f t="shared" si="19"/>
        <v>b</v>
      </c>
      <c r="W68" t="str">
        <f t="shared" si="22"/>
        <v>const W1850FredericksburgVirginiaSpeaker107= L.marker([38.37,-77.47], {icon: dp_lx}).bindPopup('Fredericksburg, Virginia&lt;br&gt;White 1845-1874&lt;br&gt;Speaker 107&lt;br&gt;impressionistic&lt;br&gt;LAMSAS, in (Kurath, 1963)').addTo(W1850);</v>
      </c>
      <c r="X68" t="e">
        <f>IF(N68="","","const "&amp;#REF!&amp;J68&amp;#REF!&amp;E68&amp;" = L.marker(["&amp;G68&amp;","&amp;F68&amp;"], {icon: "&amp;N68&amp;"_"&amp;U68&amp;"}).bindPopup('This is "&amp;#REF!&amp;"').addTo("&amp;#REF!&amp;");")</f>
        <v>#REF!</v>
      </c>
      <c r="Y68" t="e">
        <f>IF(F68="","","const "&amp;#REF!&amp;J68&amp;#REF!&amp;E68&amp;" = L.marker(["&amp;G68&amp;","&amp;F68&amp;"], {icon: "&amp;O68&amp;"_"&amp;V68&amp;"}).bindPopup('This is "&amp;#REF!&amp;"').addTo("&amp;#REF!&amp;");")</f>
        <v>#REF!</v>
      </c>
      <c r="BI68" t="s">
        <v>6841</v>
      </c>
    </row>
    <row r="69" spans="1:61">
      <c r="A69" t="s">
        <v>5324</v>
      </c>
      <c r="B69" t="s">
        <v>6606</v>
      </c>
      <c r="C69" s="1" t="s">
        <v>5359</v>
      </c>
      <c r="D69" t="s">
        <v>306</v>
      </c>
      <c r="E69" t="s">
        <v>903</v>
      </c>
      <c r="F69">
        <v>-77.44</v>
      </c>
      <c r="G69">
        <v>37.93</v>
      </c>
      <c r="I69" t="str">
        <f t="shared" si="20"/>
        <v>Richmond, Virginia&lt;br&gt;White 1845-1874&lt;br&gt;Speaker 110&lt;br&gt;impressionistic&lt;br&gt;LAMSAS, in (Kurath, 1963)</v>
      </c>
      <c r="J69" t="str">
        <f t="shared" si="21"/>
        <v>W1850RichmondVirginiaSpeaker110</v>
      </c>
      <c r="M69" t="str">
        <f t="shared" si="16"/>
        <v>dp</v>
      </c>
      <c r="N69" t="str">
        <f t="shared" si="13"/>
        <v>st</v>
      </c>
      <c r="O69" t="str">
        <f t="shared" si="14"/>
        <v>ar</v>
      </c>
      <c r="P69" t="e">
        <f>IF(#REF!="rhot","",IF(H69="AAE_7R","r7",IF(AND(C69="ANAE",H69="W"),"r3","r0")))</f>
        <v>#REF!</v>
      </c>
      <c r="Q69" t="str">
        <f>IF(H69="consonant",#REF!,"")</f>
        <v/>
      </c>
      <c r="R69" t="str">
        <f t="shared" si="17"/>
        <v>lx</v>
      </c>
      <c r="S69" t="str">
        <f t="shared" si="15"/>
        <v>bk</v>
      </c>
      <c r="T69" t="e">
        <f t="shared" si="18"/>
        <v>#REF!</v>
      </c>
      <c r="U69" t="str">
        <f t="shared" si="19"/>
        <v>b</v>
      </c>
      <c r="W69" t="str">
        <f t="shared" si="22"/>
        <v>const W1850RichmondVirginiaSpeaker110= L.marker([37.93,-77.44], {icon: dp_lx}).bindPopup('Richmond, Virginia&lt;br&gt;White 1845-1874&lt;br&gt;Speaker 110&lt;br&gt;impressionistic&lt;br&gt;LAMSAS, in (Kurath, 1963)').addTo(W1850);</v>
      </c>
      <c r="X69" t="e">
        <f>IF(N69="","","const "&amp;#REF!&amp;J69&amp;#REF!&amp;E69&amp;" = L.marker(["&amp;G69&amp;","&amp;F69&amp;"], {icon: "&amp;N69&amp;"_"&amp;U69&amp;"}).bindPopup('This is "&amp;#REF!&amp;"').addTo("&amp;#REF!&amp;");")</f>
        <v>#REF!</v>
      </c>
      <c r="Y69" t="e">
        <f>IF(F69="","","const "&amp;#REF!&amp;J69&amp;#REF!&amp;E69&amp;" = L.marker(["&amp;G69&amp;","&amp;F69&amp;"], {icon: "&amp;O69&amp;"_"&amp;V69&amp;"}).bindPopup('This is "&amp;#REF!&amp;"').addTo("&amp;#REF!&amp;");")</f>
        <v>#REF!</v>
      </c>
      <c r="BI69" t="s">
        <v>6842</v>
      </c>
    </row>
    <row r="70" spans="1:61">
      <c r="A70" t="s">
        <v>5324</v>
      </c>
      <c r="B70" t="s">
        <v>6612</v>
      </c>
      <c r="C70" s="1" t="s">
        <v>5359</v>
      </c>
      <c r="D70" t="s">
        <v>980</v>
      </c>
      <c r="E70" t="s">
        <v>903</v>
      </c>
      <c r="F70">
        <v>-77.459999999999994</v>
      </c>
      <c r="G70">
        <v>37.520000000000003</v>
      </c>
      <c r="I70" t="str">
        <f t="shared" si="20"/>
        <v>Petersburg, Virginia&lt;br&gt;White 1845-1874&lt;br&gt;Speaker 113&lt;br&gt;impressionistic&lt;br&gt;LAMSAS, in (Kurath, 1963)</v>
      </c>
      <c r="J70" t="str">
        <f t="shared" si="21"/>
        <v>W1850PetersburgVirginiaSpeaker113</v>
      </c>
      <c r="M70" t="str">
        <f t="shared" si="16"/>
        <v>dp</v>
      </c>
      <c r="N70" t="str">
        <f t="shared" si="13"/>
        <v>st</v>
      </c>
      <c r="O70" t="str">
        <f t="shared" si="14"/>
        <v>ar</v>
      </c>
      <c r="P70" t="e">
        <f>IF(#REF!="rhot","",IF(H70="AAE_7R","r7",IF(AND(C70="ANAE",H70="W"),"r3","r0")))</f>
        <v>#REF!</v>
      </c>
      <c r="Q70" t="str">
        <f>IF(H70="consonant",#REF!,"")</f>
        <v/>
      </c>
      <c r="R70" t="str">
        <f t="shared" si="17"/>
        <v>lx</v>
      </c>
      <c r="S70" t="str">
        <f t="shared" si="15"/>
        <v>bk</v>
      </c>
      <c r="T70" t="e">
        <f t="shared" si="18"/>
        <v>#REF!</v>
      </c>
      <c r="U70" t="str">
        <f t="shared" si="19"/>
        <v>b</v>
      </c>
      <c r="W70" t="str">
        <f t="shared" si="22"/>
        <v>const W1850PetersburgVirginiaSpeaker113= L.marker([37.52,-77.46], {icon: dp_lx}).bindPopup('Petersburg, Virginia&lt;br&gt;White 1845-1874&lt;br&gt;Speaker 113&lt;br&gt;impressionistic&lt;br&gt;LAMSAS, in (Kurath, 1963)').addTo(W1850);</v>
      </c>
      <c r="X70" t="e">
        <f>IF(N70="","","const "&amp;#REF!&amp;J70&amp;#REF!&amp;E70&amp;" = L.marker(["&amp;G70&amp;","&amp;F70&amp;"], {icon: "&amp;N70&amp;"_"&amp;U70&amp;"}).bindPopup('This is "&amp;#REF!&amp;"').addTo("&amp;#REF!&amp;");")</f>
        <v>#REF!</v>
      </c>
      <c r="Y70" t="e">
        <f>IF(F70="","","const "&amp;#REF!&amp;J70&amp;#REF!&amp;E70&amp;" = L.marker(["&amp;G70&amp;","&amp;F70&amp;"], {icon: "&amp;O70&amp;"_"&amp;V70&amp;"}).bindPopup('This is "&amp;#REF!&amp;"').addTo("&amp;#REF!&amp;");")</f>
        <v>#REF!</v>
      </c>
      <c r="BI70" t="s">
        <v>6843</v>
      </c>
    </row>
    <row r="71" spans="1:61">
      <c r="A71" t="s">
        <v>5324</v>
      </c>
      <c r="B71" t="s">
        <v>6658</v>
      </c>
      <c r="C71" s="1" t="s">
        <v>5359</v>
      </c>
      <c r="D71" t="s">
        <v>984</v>
      </c>
      <c r="E71" t="s">
        <v>5288</v>
      </c>
      <c r="F71">
        <v>-77.09</v>
      </c>
      <c r="G71">
        <v>35.5</v>
      </c>
      <c r="I71" t="str">
        <f t="shared" si="20"/>
        <v>New Bern, North Carolina&lt;br&gt;White 1845-1874&lt;br&gt;Speaker 120&lt;br&gt;impressionistic&lt;br&gt;LAMSAS, in (Kurath, 1963)</v>
      </c>
      <c r="J71" t="str">
        <f t="shared" si="21"/>
        <v>W1850NewBernNorthCarolinaSpeaker120</v>
      </c>
      <c r="M71" t="str">
        <f t="shared" si="16"/>
        <v>dp</v>
      </c>
      <c r="N71" t="str">
        <f t="shared" si="13"/>
        <v>st</v>
      </c>
      <c r="O71" t="str">
        <f t="shared" si="14"/>
        <v>ar</v>
      </c>
      <c r="P71" t="e">
        <f>IF(#REF!="rhot","",IF(H71="AAE_7R","r7",IF(AND(C71="ANAE",H71="W"),"r3","r0")))</f>
        <v>#REF!</v>
      </c>
      <c r="Q71" t="str">
        <f>IF(H71="consonant",#REF!,"")</f>
        <v/>
      </c>
      <c r="R71" t="str">
        <f t="shared" si="17"/>
        <v>lx</v>
      </c>
      <c r="S71" t="str">
        <f t="shared" si="15"/>
        <v>bk</v>
      </c>
      <c r="T71" t="e">
        <f t="shared" si="18"/>
        <v>#REF!</v>
      </c>
      <c r="U71" t="str">
        <f t="shared" si="19"/>
        <v>b</v>
      </c>
      <c r="W71" t="str">
        <f t="shared" si="22"/>
        <v>const W1850NewBernNorthCarolinaSpeaker120= L.marker([35.5,-77.09], {icon: dp_lx}).bindPopup('New Bern, North Carolina&lt;br&gt;White 1845-1874&lt;br&gt;Speaker 120&lt;br&gt;impressionistic&lt;br&gt;LAMSAS, in (Kurath, 1963)').addTo(W1850);</v>
      </c>
      <c r="X71" t="e">
        <f>IF(N71="","","const "&amp;#REF!&amp;J71&amp;#REF!&amp;E71&amp;" = L.marker(["&amp;G71&amp;","&amp;F71&amp;"], {icon: "&amp;N71&amp;"_"&amp;U71&amp;"}).bindPopup('This is "&amp;#REF!&amp;"').addTo("&amp;#REF!&amp;");")</f>
        <v>#REF!</v>
      </c>
      <c r="Y71" t="e">
        <f>IF(F71="","","const "&amp;#REF!&amp;J71&amp;#REF!&amp;E71&amp;" = L.marker(["&amp;G71&amp;","&amp;F71&amp;"], {icon: "&amp;O71&amp;"_"&amp;V71&amp;"}).bindPopup('This is "&amp;#REF!&amp;"').addTo("&amp;#REF!&amp;");")</f>
        <v>#REF!</v>
      </c>
      <c r="BI71" t="s">
        <v>6844</v>
      </c>
    </row>
    <row r="72" spans="1:61">
      <c r="A72" t="s">
        <v>5324</v>
      </c>
      <c r="B72" t="s">
        <v>6704</v>
      </c>
      <c r="C72" s="1" t="s">
        <v>5359</v>
      </c>
      <c r="D72" t="s">
        <v>995</v>
      </c>
      <c r="E72" t="s">
        <v>5283</v>
      </c>
      <c r="F72">
        <v>-80.650000000000006</v>
      </c>
      <c r="G72">
        <v>34.67</v>
      </c>
      <c r="I72" t="str">
        <f t="shared" si="20"/>
        <v>Camden, South Carolina&lt;br&gt;White 1845-1874&lt;br&gt;Speaker 143&lt;br&gt;impressionistic&lt;br&gt;LAMSAS, in (Kurath, 1963)</v>
      </c>
      <c r="J72" t="str">
        <f t="shared" si="21"/>
        <v>W1850CamdenSouthCarolinaSpeaker143</v>
      </c>
      <c r="M72" t="str">
        <f t="shared" si="16"/>
        <v>dp</v>
      </c>
      <c r="N72" t="str">
        <f t="shared" si="13"/>
        <v>st</v>
      </c>
      <c r="O72" t="str">
        <f t="shared" si="14"/>
        <v>ar</v>
      </c>
      <c r="P72" t="e">
        <f>IF(#REF!="rhot","",IF(H72="AAE_7R","r7",IF(AND(C72="ANAE",H72="W"),"r3","r0")))</f>
        <v>#REF!</v>
      </c>
      <c r="Q72" t="str">
        <f>IF(H72="consonant",#REF!,"")</f>
        <v/>
      </c>
      <c r="R72" t="str">
        <f t="shared" si="17"/>
        <v>lx</v>
      </c>
      <c r="S72" t="str">
        <f t="shared" si="15"/>
        <v>bk</v>
      </c>
      <c r="T72" t="e">
        <f t="shared" si="18"/>
        <v>#REF!</v>
      </c>
      <c r="U72" t="str">
        <f t="shared" si="19"/>
        <v>b</v>
      </c>
      <c r="W72" t="str">
        <f t="shared" si="22"/>
        <v>const W1850CamdenSouthCarolinaSpeaker143= L.marker([34.67,-80.65], {icon: dp_lx}).bindPopup('Camden, South Carolina&lt;br&gt;White 1845-1874&lt;br&gt;Speaker 143&lt;br&gt;impressionistic&lt;br&gt;LAMSAS, in (Kurath, 1963)').addTo(W1850);</v>
      </c>
      <c r="X72" t="e">
        <f>IF(N72="","","const "&amp;#REF!&amp;J72&amp;#REF!&amp;E72&amp;" = L.marker(["&amp;G72&amp;","&amp;F72&amp;"], {icon: "&amp;N72&amp;"_"&amp;U72&amp;"}).bindPopup('This is "&amp;#REF!&amp;"').addTo("&amp;#REF!&amp;");")</f>
        <v>#REF!</v>
      </c>
      <c r="Y72" t="e">
        <f>IF(F72="","","const "&amp;#REF!&amp;J72&amp;#REF!&amp;E72&amp;" = L.marker(["&amp;G72&amp;","&amp;F72&amp;"], {icon: "&amp;O72&amp;"_"&amp;V72&amp;"}).bindPopup('This is "&amp;#REF!&amp;"').addTo("&amp;#REF!&amp;");")</f>
        <v>#REF!</v>
      </c>
      <c r="BI72" t="s">
        <v>6845</v>
      </c>
    </row>
    <row r="73" spans="1:61">
      <c r="A73" t="s">
        <v>5324</v>
      </c>
      <c r="B73" t="s">
        <v>6758</v>
      </c>
      <c r="C73" s="1" t="s">
        <v>5359</v>
      </c>
      <c r="D73" t="s">
        <v>78</v>
      </c>
      <c r="E73" t="s">
        <v>5283</v>
      </c>
      <c r="F73">
        <v>-81.13</v>
      </c>
      <c r="G73">
        <v>32.479999999999997</v>
      </c>
      <c r="I73" t="str">
        <f t="shared" si="20"/>
        <v>Savannah, South Carolina&lt;br&gt;White 1845-1874&lt;br&gt;Speaker 147&lt;br&gt;impressionistic&lt;br&gt;LAMSAS, in (Kurath, 1963)</v>
      </c>
      <c r="J73" t="str">
        <f t="shared" si="21"/>
        <v>W1850SavannahSouthCarolinaSpeaker147</v>
      </c>
      <c r="M73" t="str">
        <f t="shared" si="16"/>
        <v>dp</v>
      </c>
      <c r="N73" t="str">
        <f t="shared" si="13"/>
        <v>st</v>
      </c>
      <c r="O73" t="str">
        <f t="shared" si="14"/>
        <v>ar</v>
      </c>
      <c r="P73" t="e">
        <f>IF(#REF!="rhot","",IF(H73="AAE_7R","r7",IF(AND(C73="ANAE",H73="W"),"r3","r0")))</f>
        <v>#REF!</v>
      </c>
      <c r="Q73" t="str">
        <f>IF(H73="consonant",#REF!,"")</f>
        <v/>
      </c>
      <c r="R73" t="str">
        <f t="shared" si="17"/>
        <v>lx</v>
      </c>
      <c r="S73" t="str">
        <f t="shared" si="15"/>
        <v>bk</v>
      </c>
      <c r="T73" t="e">
        <f t="shared" si="18"/>
        <v>#REF!</v>
      </c>
      <c r="U73" t="str">
        <f t="shared" si="19"/>
        <v>b</v>
      </c>
      <c r="W73" t="str">
        <f t="shared" si="22"/>
        <v>const W1850SavannahSouthCarolinaSpeaker147= L.marker([32.48,-81.13], {icon: dp_lx}).bindPopup('Savannah, South Carolina&lt;br&gt;White 1845-1874&lt;br&gt;Speaker 147&lt;br&gt;impressionistic&lt;br&gt;LAMSAS, in (Kurath, 1963)').addTo(W1850);</v>
      </c>
      <c r="X73" t="e">
        <f>IF(N73="","","const "&amp;#REF!&amp;J73&amp;#REF!&amp;E73&amp;" = L.marker(["&amp;G73&amp;","&amp;F73&amp;"], {icon: "&amp;N73&amp;"_"&amp;U73&amp;"}).bindPopup('This is "&amp;#REF!&amp;"').addTo("&amp;#REF!&amp;");")</f>
        <v>#REF!</v>
      </c>
      <c r="Y73" t="e">
        <f>IF(F73="","","const "&amp;#REF!&amp;J73&amp;#REF!&amp;E73&amp;" = L.marker(["&amp;G73&amp;","&amp;F73&amp;"], {icon: "&amp;O73&amp;"_"&amp;V73&amp;"}).bindPopup('This is "&amp;#REF!&amp;"').addTo("&amp;#REF!&amp;");")</f>
        <v>#REF!</v>
      </c>
      <c r="BI73" t="s">
        <v>6846</v>
      </c>
    </row>
    <row r="74" spans="1:61">
      <c r="A74" t="s">
        <v>5324</v>
      </c>
      <c r="B74" t="s">
        <v>6714</v>
      </c>
      <c r="C74" s="1" t="s">
        <v>5359</v>
      </c>
      <c r="D74" t="s">
        <v>997</v>
      </c>
      <c r="E74" t="s">
        <v>5289</v>
      </c>
      <c r="F74">
        <v>-81.52</v>
      </c>
      <c r="G74">
        <v>32.89</v>
      </c>
      <c r="I74" t="str">
        <f t="shared" si="20"/>
        <v>Egypt, Georgia&lt;br&gt;White 1845-1874&lt;br&gt;Speaker 148&lt;br&gt;impressionistic&lt;br&gt;LAMSAS, in (Kurath, 1963)</v>
      </c>
      <c r="J74" t="str">
        <f t="shared" si="21"/>
        <v>W1850EgyptGeorgiaSpeaker148</v>
      </c>
      <c r="M74" t="str">
        <f t="shared" si="16"/>
        <v>dp</v>
      </c>
      <c r="N74" t="str">
        <f t="shared" si="13"/>
        <v>st</v>
      </c>
      <c r="O74" t="str">
        <f t="shared" si="14"/>
        <v>ar</v>
      </c>
      <c r="P74" t="e">
        <f>IF(#REF!="rhot","",IF(H74="AAE_7R","r7",IF(AND(C74="ANAE",H74="W"),"r3","r0")))</f>
        <v>#REF!</v>
      </c>
      <c r="Q74" t="str">
        <f>IF(H74="consonant",#REF!,"")</f>
        <v/>
      </c>
      <c r="R74" t="str">
        <f t="shared" si="17"/>
        <v>lx</v>
      </c>
      <c r="S74" t="str">
        <f t="shared" si="15"/>
        <v>bk</v>
      </c>
      <c r="T74" t="e">
        <f t="shared" si="18"/>
        <v>#REF!</v>
      </c>
      <c r="U74" t="str">
        <f t="shared" si="19"/>
        <v>b</v>
      </c>
      <c r="W74" t="str">
        <f t="shared" si="22"/>
        <v>const W1850EgyptGeorgiaSpeaker148= L.marker([32.89,-81.52], {icon: dp_lx}).bindPopup('Egypt, Georgia&lt;br&gt;White 1845-1874&lt;br&gt;Speaker 148&lt;br&gt;impressionistic&lt;br&gt;LAMSAS, in (Kurath, 1963)').addTo(W1850);</v>
      </c>
      <c r="X74" t="e">
        <f>IF(N74="","","const "&amp;#REF!&amp;J74&amp;#REF!&amp;E74&amp;" = L.marker(["&amp;G74&amp;","&amp;F74&amp;"], {icon: "&amp;N74&amp;"_"&amp;U74&amp;"}).bindPopup('This is "&amp;#REF!&amp;"').addTo("&amp;#REF!&amp;");")</f>
        <v>#REF!</v>
      </c>
      <c r="Y74" t="e">
        <f>IF(F74="","","const "&amp;#REF!&amp;J74&amp;#REF!&amp;E74&amp;" = L.marker(["&amp;G74&amp;","&amp;F74&amp;"], {icon: "&amp;O74&amp;"_"&amp;V74&amp;"}).bindPopup('This is "&amp;#REF!&amp;"').addTo("&amp;#REF!&amp;");")</f>
        <v>#REF!</v>
      </c>
      <c r="BI74" t="s">
        <v>6847</v>
      </c>
    </row>
    <row r="75" spans="1:61">
      <c r="A75" t="s">
        <v>5324</v>
      </c>
      <c r="B75" t="s">
        <v>6716</v>
      </c>
      <c r="C75" s="1" t="s">
        <v>5359</v>
      </c>
      <c r="D75" t="s">
        <v>999</v>
      </c>
      <c r="E75" t="s">
        <v>5289</v>
      </c>
      <c r="F75">
        <v>-81.540000000000006</v>
      </c>
      <c r="G75">
        <v>31.06</v>
      </c>
      <c r="I75" t="str">
        <f t="shared" si="20"/>
        <v>St Marys, Georgia&lt;br&gt;White 1845-1874&lt;br&gt;Speaker 150&lt;br&gt;impressionistic&lt;br&gt;LAMSAS, in (Kurath, 1963)</v>
      </c>
      <c r="J75" t="str">
        <f t="shared" si="21"/>
        <v>W1850StMarysGeorgiaSpeaker150</v>
      </c>
      <c r="M75" t="str">
        <f t="shared" si="16"/>
        <v>dp</v>
      </c>
      <c r="N75" t="str">
        <f t="shared" si="13"/>
        <v>st</v>
      </c>
      <c r="O75" t="str">
        <f t="shared" si="14"/>
        <v>ar</v>
      </c>
      <c r="P75" t="e">
        <f>IF(#REF!="rhot","",IF(H75="AAE_7R","r7",IF(AND(C75="ANAE",H75="W"),"r3","r0")))</f>
        <v>#REF!</v>
      </c>
      <c r="Q75" t="str">
        <f>IF(H75="consonant",#REF!,"")</f>
        <v/>
      </c>
      <c r="R75" t="str">
        <f t="shared" si="17"/>
        <v>lx</v>
      </c>
      <c r="S75" t="str">
        <f t="shared" si="15"/>
        <v>bk</v>
      </c>
      <c r="T75" t="e">
        <f t="shared" si="18"/>
        <v>#REF!</v>
      </c>
      <c r="U75" t="str">
        <f t="shared" si="19"/>
        <v>b</v>
      </c>
      <c r="W75" t="str">
        <f t="shared" si="22"/>
        <v>const W1850StMarysGeorgiaSpeaker150= L.marker([31.06,-81.54], {icon: dp_lx}).bindPopup('St Marys, Georgia&lt;br&gt;White 1845-1874&lt;br&gt;Speaker 150&lt;br&gt;impressionistic&lt;br&gt;LAMSAS, in (Kurath, 1963)').addTo(W1850);</v>
      </c>
      <c r="X75" t="e">
        <f>IF(N75="","","const "&amp;#REF!&amp;J75&amp;#REF!&amp;E75&amp;" = L.marker(["&amp;G75&amp;","&amp;F75&amp;"], {icon: "&amp;N75&amp;"_"&amp;U75&amp;"}).bindPopup('This is "&amp;#REF!&amp;"').addTo("&amp;#REF!&amp;");")</f>
        <v>#REF!</v>
      </c>
      <c r="Y75" t="e">
        <f>IF(F75="","","const "&amp;#REF!&amp;J75&amp;#REF!&amp;E75&amp;" = L.marker(["&amp;G75&amp;","&amp;F75&amp;"], {icon: "&amp;O75&amp;"_"&amp;V75&amp;"}).bindPopup('This is "&amp;#REF!&amp;"').addTo("&amp;#REF!&amp;");")</f>
        <v>#REF!</v>
      </c>
      <c r="BI75" t="s">
        <v>6848</v>
      </c>
    </row>
    <row r="76" spans="1:61">
      <c r="A76" t="s">
        <v>5324</v>
      </c>
      <c r="B76" t="s">
        <v>6718</v>
      </c>
      <c r="C76" s="1" t="s">
        <v>5359</v>
      </c>
      <c r="D76" t="s">
        <v>55</v>
      </c>
      <c r="E76" t="s">
        <v>5289</v>
      </c>
      <c r="F76">
        <v>-81.64</v>
      </c>
      <c r="G76">
        <v>30.7</v>
      </c>
      <c r="I76" t="str">
        <f t="shared" si="20"/>
        <v>Jacksonville, Georgia&lt;br&gt;White 1845-1874&lt;br&gt;Speaker 151&lt;br&gt;impressionistic&lt;br&gt;LAMSAS, in (Kurath, 1963)</v>
      </c>
      <c r="J76" t="str">
        <f t="shared" si="21"/>
        <v>W1850JacksonvilleGeorgiaSpeaker151</v>
      </c>
      <c r="M76" t="str">
        <f t="shared" si="16"/>
        <v>dp</v>
      </c>
      <c r="N76" t="str">
        <f t="shared" si="13"/>
        <v>st</v>
      </c>
      <c r="O76" t="str">
        <f t="shared" si="14"/>
        <v>ar</v>
      </c>
      <c r="P76" t="e">
        <f>IF(#REF!="rhot","",IF(H76="AAE_7R","r7",IF(AND(C76="ANAE",H76="W"),"r3","r0")))</f>
        <v>#REF!</v>
      </c>
      <c r="Q76" t="str">
        <f>IF(H76="consonant",#REF!,"")</f>
        <v/>
      </c>
      <c r="R76" t="str">
        <f t="shared" si="17"/>
        <v>lx</v>
      </c>
      <c r="S76" t="str">
        <f t="shared" si="15"/>
        <v>bk</v>
      </c>
      <c r="T76" t="e">
        <f t="shared" si="18"/>
        <v>#REF!</v>
      </c>
      <c r="U76" t="str">
        <f t="shared" si="19"/>
        <v>b</v>
      </c>
      <c r="W76" t="str">
        <f t="shared" si="22"/>
        <v>const W1850JacksonvilleGeorgiaSpeaker151= L.marker([30.7,-81.64], {icon: dp_lx}).bindPopup('Jacksonville, Georgia&lt;br&gt;White 1845-1874&lt;br&gt;Speaker 151&lt;br&gt;impressionistic&lt;br&gt;LAMSAS, in (Kurath, 1963)').addTo(W1850);</v>
      </c>
      <c r="X76" t="e">
        <f>IF(N76="","","const "&amp;#REF!&amp;J76&amp;#REF!&amp;E76&amp;" = L.marker(["&amp;G76&amp;","&amp;F76&amp;"], {icon: "&amp;N76&amp;"_"&amp;U76&amp;"}).bindPopup('This is "&amp;#REF!&amp;"').addTo("&amp;#REF!&amp;");")</f>
        <v>#REF!</v>
      </c>
      <c r="Y76" t="e">
        <f>IF(F76="","","const "&amp;#REF!&amp;J76&amp;#REF!&amp;E76&amp;" = L.marker(["&amp;G76&amp;","&amp;F76&amp;"], {icon: "&amp;O76&amp;"_"&amp;V76&amp;"}).bindPopup('This is "&amp;#REF!&amp;"').addTo("&amp;#REF!&amp;");")</f>
        <v>#REF!</v>
      </c>
      <c r="BI76" t="s">
        <v>6849</v>
      </c>
    </row>
    <row r="77" spans="1:61">
      <c r="A77" t="s">
        <v>5324</v>
      </c>
      <c r="B77" t="s">
        <v>6720</v>
      </c>
      <c r="C77" s="1" t="s">
        <v>5359</v>
      </c>
      <c r="D77" t="s">
        <v>1000</v>
      </c>
      <c r="E77" t="s">
        <v>5289</v>
      </c>
      <c r="F77">
        <v>-81.33</v>
      </c>
      <c r="G77">
        <v>30.15</v>
      </c>
      <c r="I77" t="str">
        <f t="shared" si="20"/>
        <v>St Augustine, Georgia&lt;br&gt;White 1845-1874&lt;br&gt;Speaker 152&lt;br&gt;impressionistic&lt;br&gt;LAMSAS, in (Kurath, 1963)</v>
      </c>
      <c r="J77" t="str">
        <f t="shared" si="21"/>
        <v>W1850StAugustineGeorgiaSpeaker152</v>
      </c>
      <c r="M77" t="str">
        <f t="shared" si="16"/>
        <v>dp</v>
      </c>
      <c r="N77" t="str">
        <f t="shared" si="13"/>
        <v>st</v>
      </c>
      <c r="O77" t="str">
        <f t="shared" si="14"/>
        <v>ar</v>
      </c>
      <c r="P77" t="e">
        <f>IF(#REF!="rhot","",IF(H77="AAE_7R","r7",IF(AND(C77="ANAE",H77="W"),"r3","r0")))</f>
        <v>#REF!</v>
      </c>
      <c r="Q77" t="str">
        <f>IF(H77="consonant",#REF!,"")</f>
        <v/>
      </c>
      <c r="R77" t="str">
        <f t="shared" si="17"/>
        <v>lx</v>
      </c>
      <c r="S77" t="str">
        <f t="shared" si="15"/>
        <v>bk</v>
      </c>
      <c r="T77" t="e">
        <f t="shared" si="18"/>
        <v>#REF!</v>
      </c>
      <c r="U77" t="str">
        <f t="shared" si="19"/>
        <v>b</v>
      </c>
      <c r="W77" t="str">
        <f t="shared" si="22"/>
        <v>const W1850StAugustineGeorgiaSpeaker152= L.marker([30.15,-81.33], {icon: dp_lx}).bindPopup('St Augustine, Georgia&lt;br&gt;White 1845-1874&lt;br&gt;Speaker 152&lt;br&gt;impressionistic&lt;br&gt;LAMSAS, in (Kurath, 1963)').addTo(W1850);</v>
      </c>
      <c r="X77" t="e">
        <f>IF(N77="","","const "&amp;#REF!&amp;J77&amp;#REF!&amp;E77&amp;" = L.marker(["&amp;G77&amp;","&amp;F77&amp;"], {icon: "&amp;N77&amp;"_"&amp;U77&amp;"}).bindPopup('This is "&amp;#REF!&amp;"').addTo("&amp;#REF!&amp;");")</f>
        <v>#REF!</v>
      </c>
      <c r="Y77" t="e">
        <f>IF(F77="","","const "&amp;#REF!&amp;J77&amp;#REF!&amp;E77&amp;" = L.marker(["&amp;G77&amp;","&amp;F77&amp;"], {icon: "&amp;O77&amp;"_"&amp;V77&amp;"}).bindPopup('This is "&amp;#REF!&amp;"').addTo("&amp;#REF!&amp;");")</f>
        <v>#REF!</v>
      </c>
      <c r="BI77" t="s">
        <v>6850</v>
      </c>
    </row>
    <row r="78" spans="1:61">
      <c r="A78" t="s">
        <v>5324</v>
      </c>
      <c r="B78" t="s">
        <v>6738</v>
      </c>
      <c r="C78" s="1" t="s">
        <v>5359</v>
      </c>
      <c r="D78" t="s">
        <v>70</v>
      </c>
      <c r="E78" t="s">
        <v>5289</v>
      </c>
      <c r="F78">
        <v>-84.35</v>
      </c>
      <c r="G78">
        <v>34.03</v>
      </c>
      <c r="I78" t="str">
        <f t="shared" si="20"/>
        <v>Atlanta, Georgia&lt;br&gt;White 1845-1874&lt;br&gt;Speaker 155&lt;br&gt;impressionistic&lt;br&gt;LAMSAS, in (Kurath, 1963)</v>
      </c>
      <c r="J78" t="str">
        <f t="shared" si="21"/>
        <v>W1850AtlantaGeorgiaSpeaker155</v>
      </c>
      <c r="M78" t="str">
        <f t="shared" si="16"/>
        <v>dp</v>
      </c>
      <c r="N78" t="str">
        <f t="shared" si="13"/>
        <v>st</v>
      </c>
      <c r="O78" t="str">
        <f t="shared" si="14"/>
        <v>ar</v>
      </c>
      <c r="P78" t="e">
        <f>IF(#REF!="rhot","",IF(H78="AAE_7R","r7",IF(AND(C78="ANAE",H78="W"),"r3","r0")))</f>
        <v>#REF!</v>
      </c>
      <c r="Q78" t="str">
        <f>IF(H78="consonant",#REF!,"")</f>
        <v/>
      </c>
      <c r="R78" t="str">
        <f t="shared" si="17"/>
        <v>lx</v>
      </c>
      <c r="S78" t="str">
        <f t="shared" si="15"/>
        <v>bk</v>
      </c>
      <c r="T78" t="e">
        <f t="shared" si="18"/>
        <v>#REF!</v>
      </c>
      <c r="U78" t="str">
        <f t="shared" si="19"/>
        <v>b</v>
      </c>
      <c r="W78" t="str">
        <f t="shared" si="22"/>
        <v>const W1850AtlantaGeorgiaSpeaker155= L.marker([34.03,-84.35], {icon: dp_lx}).bindPopup('Atlanta, Georgia&lt;br&gt;White 1845-1874&lt;br&gt;Speaker 155&lt;br&gt;impressionistic&lt;br&gt;LAMSAS, in (Kurath, 1963)').addTo(W1850);</v>
      </c>
      <c r="X78" t="e">
        <f>IF(N78="","","const "&amp;#REF!&amp;J78&amp;#REF!&amp;E78&amp;" = L.marker(["&amp;G78&amp;","&amp;F78&amp;"], {icon: "&amp;N78&amp;"_"&amp;U78&amp;"}).bindPopup('This is "&amp;#REF!&amp;"').addTo("&amp;#REF!&amp;");")</f>
        <v>#REF!</v>
      </c>
      <c r="Y78" t="e">
        <f>IF(F78="","","const "&amp;#REF!&amp;J78&amp;#REF!&amp;E78&amp;" = L.marker(["&amp;G78&amp;","&amp;F78&amp;"], {icon: "&amp;O78&amp;"_"&amp;V78&amp;"}).bindPopup('This is "&amp;#REF!&amp;"').addTo("&amp;#REF!&amp;");")</f>
        <v>#REF!</v>
      </c>
      <c r="BI78" t="s">
        <v>6851</v>
      </c>
    </row>
    <row r="79" spans="1:61">
      <c r="A79" t="s">
        <v>5324</v>
      </c>
      <c r="B79" s="1" t="s">
        <v>1154</v>
      </c>
      <c r="C79" s="1" t="s">
        <v>5358</v>
      </c>
      <c r="D79" t="s">
        <v>34</v>
      </c>
      <c r="E79" t="s">
        <v>5290</v>
      </c>
      <c r="F79">
        <v>-112.67</v>
      </c>
      <c r="G79">
        <v>38.369999999999997</v>
      </c>
      <c r="H79" t="s">
        <v>1156</v>
      </c>
      <c r="I79" t="str">
        <f t="shared" si="20"/>
        <v>San Francisco, California&lt;br&gt;White 1845-1874&lt;br&gt;ListenPast4&lt;br&gt;(Johnson 2003)</v>
      </c>
      <c r="J79" t="str">
        <f t="shared" si="21"/>
        <v>W1850SanFranciscoCaliforniaListenPast4</v>
      </c>
      <c r="M79" t="str">
        <f t="shared" si="16"/>
        <v>dp</v>
      </c>
      <c r="N79" t="str">
        <f t="shared" si="13"/>
        <v>st</v>
      </c>
      <c r="O79" t="str">
        <f t="shared" si="14"/>
        <v>ar</v>
      </c>
      <c r="P79" t="e">
        <f>IF(#REF!="rhot","",IF(H79="AAE_7R","r7",IF(AND(C79="ANAE",H79="W"),"r3","r0")))</f>
        <v>#REF!</v>
      </c>
      <c r="Q79" t="str">
        <f>IF(H79="consonant",#REF!,"")</f>
        <v/>
      </c>
      <c r="R79" t="str">
        <f t="shared" si="17"/>
        <v>lx</v>
      </c>
      <c r="S79" t="str">
        <f t="shared" si="15"/>
        <v>bk</v>
      </c>
      <c r="T79" t="e">
        <f t="shared" si="18"/>
        <v>#REF!</v>
      </c>
      <c r="U79" t="str">
        <f t="shared" si="19"/>
        <v>b</v>
      </c>
      <c r="W79" t="str">
        <f t="shared" si="22"/>
        <v>const W1850SanFranciscoCaliforniaListenPast4= L.marker([38.37,-112.67], {icon: dp_lx}).bindPopup('San Francisco, California&lt;br&gt;White 1845-1874&lt;br&gt;ListenPast4&lt;br&gt;(Johnson 2003)').addTo(W1850);</v>
      </c>
      <c r="X79" t="e">
        <f>IF(N79="","","const "&amp;#REF!&amp;J79&amp;#REF!&amp;E79&amp;" = L.marker(["&amp;G79&amp;","&amp;F79&amp;"], {icon: "&amp;N79&amp;"_"&amp;U79&amp;"}).bindPopup('This is "&amp;#REF!&amp;"').addTo("&amp;#REF!&amp;");")</f>
        <v>#REF!</v>
      </c>
      <c r="Y79" t="e">
        <f>IF(F79="","","const "&amp;#REF!&amp;J79&amp;#REF!&amp;E79&amp;" = L.marker(["&amp;G79&amp;","&amp;F79&amp;"], {icon: "&amp;O79&amp;"_"&amp;V79&amp;"}).bindPopup('This is "&amp;#REF!&amp;"').addTo("&amp;#REF!&amp;");")</f>
        <v>#REF!</v>
      </c>
      <c r="BI79" t="s">
        <v>5435</v>
      </c>
    </row>
    <row r="80" spans="1:61">
      <c r="A80" t="s">
        <v>5325</v>
      </c>
      <c r="B80" t="s">
        <v>1150</v>
      </c>
      <c r="C80" t="s">
        <v>5358</v>
      </c>
      <c r="D80" t="s">
        <v>945</v>
      </c>
      <c r="E80" t="s">
        <v>5280</v>
      </c>
      <c r="F80" s="5">
        <v>-72.39</v>
      </c>
      <c r="G80" s="5">
        <v>42.2</v>
      </c>
      <c r="I80" t="str">
        <f t="shared" si="20"/>
        <v>Northampton, Massachusetts&lt;br&gt;White 1875-1899&lt;br&gt;ListenPast&lt;br&gt;(Johnson 2003)</v>
      </c>
      <c r="J80" t="str">
        <f t="shared" si="21"/>
        <v>W1870NorthamptonMassachusettsListenPast</v>
      </c>
      <c r="M80" t="str">
        <f t="shared" si="16"/>
        <v>dp</v>
      </c>
      <c r="N80" t="str">
        <f t="shared" si="13"/>
        <v>st</v>
      </c>
      <c r="O80" t="str">
        <f t="shared" si="14"/>
        <v>ar</v>
      </c>
      <c r="P80" t="e">
        <f>IF(#REF!="rhot","",IF(H80="AAE_7R","r7",IF(AND(C80="ANAE",H80="W"),"r3","r0")))</f>
        <v>#REF!</v>
      </c>
      <c r="Q80" t="str">
        <f>IF(H80="consonant",#REF!,"")</f>
        <v/>
      </c>
      <c r="R80" t="str">
        <f t="shared" si="17"/>
        <v>lx</v>
      </c>
      <c r="S80" t="str">
        <f t="shared" si="15"/>
        <v>bk</v>
      </c>
      <c r="T80" t="e">
        <f t="shared" si="18"/>
        <v>#REF!</v>
      </c>
      <c r="U80" t="str">
        <f t="shared" si="19"/>
        <v>b</v>
      </c>
      <c r="W80" t="str">
        <f t="shared" si="22"/>
        <v>const W1870NorthamptonMassachusettsListenPast= L.marker([42.2,-72.39], {icon: dp_lx}).bindPopup('Northampton, Massachusetts&lt;br&gt;White 1875-1899&lt;br&gt;ListenPast&lt;br&gt;(Johnson 2003)').addTo(W1870);</v>
      </c>
      <c r="X80" t="e">
        <f>IF(N80="","","const "&amp;#REF!&amp;J80&amp;#REF!&amp;E80&amp;" = L.marker(["&amp;G80&amp;","&amp;F80&amp;"], {icon: "&amp;N80&amp;"_"&amp;U80&amp;"}).bindPopup('This is "&amp;#REF!&amp;"').addTo("&amp;#REF!&amp;");")</f>
        <v>#REF!</v>
      </c>
      <c r="Y80" t="e">
        <f>IF(F80="","","const "&amp;#REF!&amp;J80&amp;#REF!&amp;E80&amp;" = L.marker(["&amp;G80&amp;","&amp;F80&amp;"], {icon: "&amp;O80&amp;"_"&amp;V80&amp;"}).bindPopup('This is "&amp;#REF!&amp;"').addTo("&amp;#REF!&amp;");")</f>
        <v>#REF!</v>
      </c>
      <c r="BI80" t="s">
        <v>5436</v>
      </c>
    </row>
    <row r="81" spans="1:61">
      <c r="A81" t="s">
        <v>5325</v>
      </c>
      <c r="B81" t="s">
        <v>1150</v>
      </c>
      <c r="C81" t="s">
        <v>5358</v>
      </c>
      <c r="D81" t="s">
        <v>900</v>
      </c>
      <c r="E81" t="s">
        <v>5281</v>
      </c>
      <c r="F81" s="5">
        <v>-71.319999999999993</v>
      </c>
      <c r="G81" s="5">
        <v>41.64</v>
      </c>
      <c r="I81" t="str">
        <f t="shared" si="20"/>
        <v>Newport, Rhode Island&lt;br&gt;White 1875-1899&lt;br&gt;ListenPast&lt;br&gt;(Johnson 2003)</v>
      </c>
      <c r="J81" t="str">
        <f t="shared" si="21"/>
        <v>W1870NewportRhodeIslandListenPast</v>
      </c>
      <c r="M81" t="str">
        <f t="shared" si="16"/>
        <v>dp</v>
      </c>
      <c r="N81" t="str">
        <f t="shared" si="13"/>
        <v>st</v>
      </c>
      <c r="O81" t="str">
        <f t="shared" si="14"/>
        <v>ar</v>
      </c>
      <c r="P81" t="e">
        <f>IF(#REF!="rhot","",IF(H81="AAE_7R","r7",IF(AND(C81="ANAE",H81="W"),"r3","r0")))</f>
        <v>#REF!</v>
      </c>
      <c r="Q81" t="str">
        <f>IF(H81="consonant",#REF!,"")</f>
        <v/>
      </c>
      <c r="R81" t="str">
        <f t="shared" si="17"/>
        <v>lx</v>
      </c>
      <c r="S81" t="str">
        <f t="shared" si="15"/>
        <v>bk</v>
      </c>
      <c r="T81" t="e">
        <f t="shared" si="18"/>
        <v>#REF!</v>
      </c>
      <c r="U81" t="str">
        <f t="shared" si="19"/>
        <v>b</v>
      </c>
      <c r="W81" t="str">
        <f t="shared" si="22"/>
        <v>const W1870NewportRhodeIslandListenPast= L.marker([41.64,-71.32], {icon: dp_lx}).bindPopup('Newport, Rhode Island&lt;br&gt;White 1875-1899&lt;br&gt;ListenPast&lt;br&gt;(Johnson 2003)').addTo(W1870);</v>
      </c>
      <c r="X81" t="e">
        <f>IF(N81="","","const "&amp;#REF!&amp;J81&amp;#REF!&amp;E81&amp;" = L.marker(["&amp;G81&amp;","&amp;F81&amp;"], {icon: "&amp;N81&amp;"_"&amp;U81&amp;"}).bindPopup('This is "&amp;#REF!&amp;"').addTo("&amp;#REF!&amp;");")</f>
        <v>#REF!</v>
      </c>
      <c r="Y81" t="e">
        <f>IF(F81="","","const "&amp;#REF!&amp;J81&amp;#REF!&amp;E81&amp;" = L.marker(["&amp;G81&amp;","&amp;F81&amp;"], {icon: "&amp;O81&amp;"_"&amp;V81&amp;"}).bindPopup('This is "&amp;#REF!&amp;"').addTo("&amp;#REF!&amp;");")</f>
        <v>#REF!</v>
      </c>
      <c r="BI81" t="s">
        <v>5437</v>
      </c>
    </row>
    <row r="82" spans="1:61">
      <c r="A82" t="s">
        <v>5325</v>
      </c>
      <c r="B82" t="s">
        <v>1150</v>
      </c>
      <c r="C82" t="s">
        <v>5358</v>
      </c>
      <c r="D82" t="s">
        <v>46</v>
      </c>
      <c r="E82" t="s">
        <v>5279</v>
      </c>
      <c r="F82" s="5">
        <v>-73.53</v>
      </c>
      <c r="G82" s="5">
        <v>41.5</v>
      </c>
      <c r="I82" t="str">
        <f t="shared" si="20"/>
        <v>New Haven, Connecticut&lt;br&gt;White 1875-1899&lt;br&gt;ListenPast&lt;br&gt;(Johnson 2003)</v>
      </c>
      <c r="J82" t="str">
        <f t="shared" si="21"/>
        <v>W1870NewHavenConnecticutListenPast</v>
      </c>
      <c r="M82" t="str">
        <f t="shared" si="16"/>
        <v>dp</v>
      </c>
      <c r="N82" t="str">
        <f t="shared" si="13"/>
        <v>st</v>
      </c>
      <c r="O82" t="str">
        <f t="shared" si="14"/>
        <v>ar</v>
      </c>
      <c r="P82" t="e">
        <f>IF(#REF!="rhot","",IF(H82="AAE_7R","r7",IF(AND(C82="ANAE",H82="W"),"r3","r0")))</f>
        <v>#REF!</v>
      </c>
      <c r="Q82" t="str">
        <f>IF(H82="consonant",#REF!,"")</f>
        <v/>
      </c>
      <c r="R82" t="str">
        <f t="shared" si="17"/>
        <v>lx</v>
      </c>
      <c r="S82" t="str">
        <f t="shared" si="15"/>
        <v>bk</v>
      </c>
      <c r="T82" t="e">
        <f t="shared" si="18"/>
        <v>#REF!</v>
      </c>
      <c r="U82" t="str">
        <f t="shared" si="19"/>
        <v>b</v>
      </c>
      <c r="W82" t="str">
        <f t="shared" si="22"/>
        <v>const W1870NewHavenConnecticutListenPast= L.marker([41.5,-73.53], {icon: dp_lx}).bindPopup('New Haven, Connecticut&lt;br&gt;White 1875-1899&lt;br&gt;ListenPast&lt;br&gt;(Johnson 2003)').addTo(W1870);</v>
      </c>
      <c r="X82" t="e">
        <f>IF(N82="","","const "&amp;#REF!&amp;J82&amp;#REF!&amp;E82&amp;" = L.marker(["&amp;G82&amp;","&amp;F82&amp;"], {icon: "&amp;N82&amp;"_"&amp;U82&amp;"}).bindPopup('This is "&amp;#REF!&amp;"').addTo("&amp;#REF!&amp;");")</f>
        <v>#REF!</v>
      </c>
      <c r="Y82" t="e">
        <f>IF(F82="","","const "&amp;#REF!&amp;J82&amp;#REF!&amp;E82&amp;" = L.marker(["&amp;G82&amp;","&amp;F82&amp;"], {icon: "&amp;O82&amp;"_"&amp;V82&amp;"}).bindPopup('This is "&amp;#REF!&amp;"').addTo("&amp;#REF!&amp;");")</f>
        <v>#REF!</v>
      </c>
      <c r="BI82" t="s">
        <v>5438</v>
      </c>
    </row>
    <row r="83" spans="1:61">
      <c r="A83" t="s">
        <v>5325</v>
      </c>
      <c r="B83" t="s">
        <v>6568</v>
      </c>
      <c r="C83" s="1" t="s">
        <v>5359</v>
      </c>
      <c r="D83" t="s">
        <v>946</v>
      </c>
      <c r="E83" t="s">
        <v>5151</v>
      </c>
      <c r="F83">
        <v>-73.819999999999993</v>
      </c>
      <c r="G83">
        <v>40.85</v>
      </c>
      <c r="I83" t="str">
        <f t="shared" si="20"/>
        <v>Flushing, New York&lt;br&gt;White 1875-1899&lt;br&gt;Speaker 64&lt;br&gt;impressionistic&lt;br&gt;LAMSAS, in (Kurath, 1963)</v>
      </c>
      <c r="J83" t="str">
        <f t="shared" si="21"/>
        <v>W1870FlushingNewYorkSpeaker64</v>
      </c>
      <c r="M83" t="str">
        <f t="shared" si="16"/>
        <v>dp</v>
      </c>
      <c r="N83" t="str">
        <f t="shared" si="13"/>
        <v>st</v>
      </c>
      <c r="O83" t="str">
        <f t="shared" si="14"/>
        <v>ar</v>
      </c>
      <c r="P83" t="e">
        <f>IF(#REF!="rhot","",IF(H83="AAE_7R","r7",IF(AND(C83="ANAE",H83="W"),"r3","r0")))</f>
        <v>#REF!</v>
      </c>
      <c r="Q83" t="str">
        <f>IF(H83="consonant",#REF!,"")</f>
        <v/>
      </c>
      <c r="R83" t="str">
        <f t="shared" si="17"/>
        <v>lx</v>
      </c>
      <c r="S83" t="str">
        <f t="shared" si="15"/>
        <v>bk</v>
      </c>
      <c r="T83" t="e">
        <f t="shared" si="18"/>
        <v>#REF!</v>
      </c>
      <c r="U83" t="str">
        <f t="shared" si="19"/>
        <v>b</v>
      </c>
      <c r="W83" t="str">
        <f t="shared" si="22"/>
        <v>const W1870FlushingNewYorkSpeaker64= L.marker([40.85,-73.82], {icon: dp_lx}).bindPopup('Flushing, New York&lt;br&gt;White 1875-1899&lt;br&gt;Speaker 64&lt;br&gt;impressionistic&lt;br&gt;LAMSAS, in (Kurath, 1963)').addTo(W1870);</v>
      </c>
      <c r="X83" t="e">
        <f>IF(N83="","","const "&amp;#REF!&amp;J83&amp;#REF!&amp;E83&amp;" = L.marker(["&amp;G83&amp;","&amp;F83&amp;"], {icon: "&amp;N83&amp;"_"&amp;U83&amp;"}).bindPopup('This is "&amp;#REF!&amp;"').addTo("&amp;#REF!&amp;");")</f>
        <v>#REF!</v>
      </c>
      <c r="Y83" t="e">
        <f>IF(F83="","","const "&amp;#REF!&amp;J83&amp;#REF!&amp;E83&amp;" = L.marker(["&amp;G83&amp;","&amp;F83&amp;"], {icon: "&amp;O83&amp;"_"&amp;V83&amp;"}).bindPopup('This is "&amp;#REF!&amp;"').addTo("&amp;#REF!&amp;");")</f>
        <v>#REF!</v>
      </c>
      <c r="BI83" t="s">
        <v>6852</v>
      </c>
    </row>
    <row r="84" spans="1:61">
      <c r="A84" t="s">
        <v>5325</v>
      </c>
      <c r="B84" t="s">
        <v>6853</v>
      </c>
      <c r="C84" s="1" t="s">
        <v>5359</v>
      </c>
      <c r="D84" t="s">
        <v>947</v>
      </c>
      <c r="E84" t="s">
        <v>5291</v>
      </c>
      <c r="F84">
        <v>-74.010000000000005</v>
      </c>
      <c r="G84">
        <v>40.81</v>
      </c>
      <c r="I84" t="str">
        <f t="shared" si="20"/>
        <v>Jersey City, New Jersey&lt;br&gt;White 1875-1899&lt;br&gt;Speaker 65&lt;br&gt;impressionistic&lt;br&gt;LAMSAS, in (Kurath, 1963)</v>
      </c>
      <c r="J84" t="str">
        <f t="shared" si="21"/>
        <v>W1870JerseyCityNewJerseySpeaker65</v>
      </c>
      <c r="M84" t="str">
        <f t="shared" si="16"/>
        <v>dp</v>
      </c>
      <c r="N84" t="str">
        <f t="shared" si="13"/>
        <v>st</v>
      </c>
      <c r="O84" t="str">
        <f t="shared" si="14"/>
        <v>ar</v>
      </c>
      <c r="P84" t="e">
        <f>IF(#REF!="rhot","",IF(H84="AAE_7R","r7",IF(AND(C84="ANAE",H84="W"),"r3","r0")))</f>
        <v>#REF!</v>
      </c>
      <c r="Q84" t="str">
        <f>IF(H84="consonant",#REF!,"")</f>
        <v/>
      </c>
      <c r="R84" t="str">
        <f t="shared" si="17"/>
        <v>lx</v>
      </c>
      <c r="S84" t="str">
        <f t="shared" si="15"/>
        <v>bk</v>
      </c>
      <c r="T84" t="e">
        <f t="shared" si="18"/>
        <v>#REF!</v>
      </c>
      <c r="U84" t="str">
        <f t="shared" si="19"/>
        <v>b</v>
      </c>
      <c r="W84" t="str">
        <f t="shared" si="22"/>
        <v>const W1870JerseyCityNewJerseySpeaker65= L.marker([40.81,-74.01], {icon: dp_lx}).bindPopup('Jersey City, New Jersey&lt;br&gt;White 1875-1899&lt;br&gt;Speaker 65&lt;br&gt;impressionistic&lt;br&gt;LAMSAS, in (Kurath, 1963)').addTo(W1870);</v>
      </c>
      <c r="X84" t="e">
        <f>IF(N84="","","const "&amp;#REF!&amp;J84&amp;#REF!&amp;E84&amp;" = L.marker(["&amp;G84&amp;","&amp;F84&amp;"], {icon: "&amp;N84&amp;"_"&amp;U84&amp;"}).bindPopup('This is "&amp;#REF!&amp;"').addTo("&amp;#REF!&amp;");")</f>
        <v>#REF!</v>
      </c>
      <c r="Y84" t="e">
        <f>IF(F84="","","const "&amp;#REF!&amp;J84&amp;#REF!&amp;E84&amp;" = L.marker(["&amp;G84&amp;","&amp;F84&amp;"], {icon: "&amp;O84&amp;"_"&amp;V84&amp;"}).bindPopup('This is "&amp;#REF!&amp;"').addTo("&amp;#REF!&amp;");")</f>
        <v>#REF!</v>
      </c>
      <c r="BI84" t="s">
        <v>6854</v>
      </c>
    </row>
    <row r="85" spans="1:61">
      <c r="A85" t="s">
        <v>5325</v>
      </c>
      <c r="B85" t="s">
        <v>6855</v>
      </c>
      <c r="C85" s="1" t="s">
        <v>5359</v>
      </c>
      <c r="D85" t="s">
        <v>948</v>
      </c>
      <c r="E85" t="s">
        <v>5291</v>
      </c>
      <c r="F85">
        <v>-74.17</v>
      </c>
      <c r="G85">
        <v>40.78</v>
      </c>
      <c r="I85" t="str">
        <f t="shared" si="20"/>
        <v>Newark, New Jersey&lt;br&gt;White 1875-1899&lt;br&gt;Speaker 66&lt;br&gt;impressionistic&lt;br&gt;LAMSAS, in (Kurath, 1963)</v>
      </c>
      <c r="J85" t="str">
        <f t="shared" si="21"/>
        <v>W1870NewarkNewJerseySpeaker66</v>
      </c>
      <c r="M85" t="str">
        <f t="shared" si="16"/>
        <v>dp</v>
      </c>
      <c r="N85" t="str">
        <f t="shared" si="13"/>
        <v>st</v>
      </c>
      <c r="O85" t="str">
        <f t="shared" si="14"/>
        <v>ar</v>
      </c>
      <c r="P85" t="e">
        <f>IF(#REF!="rhot","",IF(H85="AAE_7R","r7",IF(AND(C85="ANAE",H85="W"),"r3","r0")))</f>
        <v>#REF!</v>
      </c>
      <c r="Q85" t="str">
        <f>IF(H85="consonant",#REF!,"")</f>
        <v/>
      </c>
      <c r="R85" t="str">
        <f t="shared" si="17"/>
        <v>lx</v>
      </c>
      <c r="S85" t="str">
        <f t="shared" si="15"/>
        <v>bk</v>
      </c>
      <c r="T85" t="e">
        <f t="shared" si="18"/>
        <v>#REF!</v>
      </c>
      <c r="U85" t="str">
        <f t="shared" si="19"/>
        <v>b</v>
      </c>
      <c r="W85" t="str">
        <f t="shared" si="22"/>
        <v>const W1870NewarkNewJerseySpeaker66= L.marker([40.78,-74.17], {icon: dp_lx}).bindPopup('Newark, New Jersey&lt;br&gt;White 1875-1899&lt;br&gt;Speaker 66&lt;br&gt;impressionistic&lt;br&gt;LAMSAS, in (Kurath, 1963)').addTo(W1870);</v>
      </c>
      <c r="X85" t="e">
        <f>IF(N85="","","const "&amp;#REF!&amp;J85&amp;#REF!&amp;E85&amp;" = L.marker(["&amp;G85&amp;","&amp;F85&amp;"], {icon: "&amp;N85&amp;"_"&amp;U85&amp;"}).bindPopup('This is "&amp;#REF!&amp;"').addTo("&amp;#REF!&amp;");")</f>
        <v>#REF!</v>
      </c>
      <c r="Y85" t="e">
        <f>IF(F85="","","const "&amp;#REF!&amp;J85&amp;#REF!&amp;E85&amp;" = L.marker(["&amp;G85&amp;","&amp;F85&amp;"], {icon: "&amp;O85&amp;"_"&amp;V85&amp;"}).bindPopup('This is "&amp;#REF!&amp;"').addTo("&amp;#REF!&amp;");")</f>
        <v>#REF!</v>
      </c>
      <c r="BI85" t="s">
        <v>6856</v>
      </c>
    </row>
    <row r="86" spans="1:61">
      <c r="A86" t="s">
        <v>5325</v>
      </c>
      <c r="B86" t="s">
        <v>6857</v>
      </c>
      <c r="C86" s="1" t="s">
        <v>5359</v>
      </c>
      <c r="D86" t="s">
        <v>949</v>
      </c>
      <c r="E86" t="s">
        <v>5291</v>
      </c>
      <c r="F86">
        <v>-74.23</v>
      </c>
      <c r="G86">
        <v>40.799999999999997</v>
      </c>
      <c r="I86" t="str">
        <f t="shared" si="20"/>
        <v>Orange, New Jersey&lt;br&gt;White 1875-1899&lt;br&gt;Speaker 67&lt;br&gt;impressionistic&lt;br&gt;LAMSAS, in (Kurath, 1963)</v>
      </c>
      <c r="J86" t="str">
        <f t="shared" si="21"/>
        <v>W1870OrangeNewJerseySpeaker67</v>
      </c>
      <c r="M86" t="str">
        <f t="shared" si="16"/>
        <v>dp</v>
      </c>
      <c r="N86" t="str">
        <f t="shared" si="13"/>
        <v>st</v>
      </c>
      <c r="O86" t="str">
        <f t="shared" si="14"/>
        <v>ar</v>
      </c>
      <c r="P86" t="e">
        <f>IF(#REF!="rhot","",IF(H86="AAE_7R","r7",IF(AND(C86="ANAE",H86="W"),"r3","r0")))</f>
        <v>#REF!</v>
      </c>
      <c r="Q86" t="str">
        <f>IF(H86="consonant",#REF!,"")</f>
        <v/>
      </c>
      <c r="R86" t="str">
        <f t="shared" si="17"/>
        <v>lx</v>
      </c>
      <c r="S86" t="str">
        <f t="shared" si="15"/>
        <v>bk</v>
      </c>
      <c r="T86" t="e">
        <f t="shared" si="18"/>
        <v>#REF!</v>
      </c>
      <c r="U86" t="str">
        <f t="shared" si="19"/>
        <v>b</v>
      </c>
      <c r="W86" t="str">
        <f t="shared" si="22"/>
        <v>const W1870OrangeNewJerseySpeaker67= L.marker([40.8,-74.23], {icon: dp_lx}).bindPopup('Orange, New Jersey&lt;br&gt;White 1875-1899&lt;br&gt;Speaker 67&lt;br&gt;impressionistic&lt;br&gt;LAMSAS, in (Kurath, 1963)').addTo(W1870);</v>
      </c>
      <c r="X86" t="e">
        <f>IF(N86="","","const "&amp;#REF!&amp;J86&amp;#REF!&amp;E86&amp;" = L.marker(["&amp;G86&amp;","&amp;F86&amp;"], {icon: "&amp;N86&amp;"_"&amp;U86&amp;"}).bindPopup('This is "&amp;#REF!&amp;"').addTo("&amp;#REF!&amp;");")</f>
        <v>#REF!</v>
      </c>
      <c r="Y86" t="e">
        <f>IF(F86="","","const "&amp;#REF!&amp;J86&amp;#REF!&amp;E86&amp;" = L.marker(["&amp;G86&amp;","&amp;F86&amp;"], {icon: "&amp;O86&amp;"_"&amp;V86&amp;"}).bindPopup('This is "&amp;#REF!&amp;"').addTo("&amp;#REF!&amp;");")</f>
        <v>#REF!</v>
      </c>
      <c r="BI86" t="s">
        <v>6858</v>
      </c>
    </row>
    <row r="87" spans="1:61">
      <c r="A87" t="s">
        <v>5325</v>
      </c>
      <c r="B87" t="s">
        <v>6859</v>
      </c>
      <c r="C87" s="1" t="s">
        <v>5359</v>
      </c>
      <c r="D87" t="s">
        <v>950</v>
      </c>
      <c r="E87" t="s">
        <v>5291</v>
      </c>
      <c r="F87">
        <v>-74.45</v>
      </c>
      <c r="G87">
        <v>40.56</v>
      </c>
      <c r="I87" t="str">
        <f t="shared" si="20"/>
        <v>New Brunswick, New Jersey&lt;br&gt;White 1875-1899&lt;br&gt;Speaker 68&lt;br&gt;impressionistic&lt;br&gt;LAMSAS, in (Kurath, 1963)</v>
      </c>
      <c r="J87" t="str">
        <f t="shared" si="21"/>
        <v>W1870NewBrunswickNewJerseySpeaker68</v>
      </c>
      <c r="M87" t="str">
        <f t="shared" si="16"/>
        <v>dp</v>
      </c>
      <c r="N87" t="str">
        <f t="shared" si="13"/>
        <v>st</v>
      </c>
      <c r="O87" t="str">
        <f t="shared" si="14"/>
        <v>ar</v>
      </c>
      <c r="P87" t="e">
        <f>IF(#REF!="rhot","",IF(H87="AAE_7R","r7",IF(AND(C87="ANAE",H87="W"),"r3","r0")))</f>
        <v>#REF!</v>
      </c>
      <c r="Q87" t="str">
        <f>IF(H87="consonant",#REF!,"")</f>
        <v/>
      </c>
      <c r="R87" t="str">
        <f t="shared" si="17"/>
        <v>lx</v>
      </c>
      <c r="S87" t="str">
        <f t="shared" si="15"/>
        <v>bk</v>
      </c>
      <c r="T87" t="e">
        <f t="shared" si="18"/>
        <v>#REF!</v>
      </c>
      <c r="U87" t="str">
        <f t="shared" si="19"/>
        <v>b</v>
      </c>
      <c r="W87" t="str">
        <f t="shared" si="22"/>
        <v>const W1870NewBrunswickNewJerseySpeaker68= L.marker([40.56,-74.45], {icon: dp_lx}).bindPopup('New Brunswick, New Jersey&lt;br&gt;White 1875-1899&lt;br&gt;Speaker 68&lt;br&gt;impressionistic&lt;br&gt;LAMSAS, in (Kurath, 1963)').addTo(W1870);</v>
      </c>
      <c r="X87" t="e">
        <f>IF(N87="","","const "&amp;#REF!&amp;J87&amp;#REF!&amp;E87&amp;" = L.marker(["&amp;G87&amp;","&amp;F87&amp;"], {icon: "&amp;N87&amp;"_"&amp;U87&amp;"}).bindPopup('This is "&amp;#REF!&amp;"').addTo("&amp;#REF!&amp;");")</f>
        <v>#REF!</v>
      </c>
      <c r="Y87" t="e">
        <f>IF(F87="","","const "&amp;#REF!&amp;J87&amp;#REF!&amp;E87&amp;" = L.marker(["&amp;G87&amp;","&amp;F87&amp;"], {icon: "&amp;O87&amp;"_"&amp;V87&amp;"}).bindPopup('This is "&amp;#REF!&amp;"').addTo("&amp;#REF!&amp;");")</f>
        <v>#REF!</v>
      </c>
      <c r="BI87" t="s">
        <v>6860</v>
      </c>
    </row>
    <row r="88" spans="1:61">
      <c r="A88" t="s">
        <v>5325</v>
      </c>
      <c r="B88" t="s">
        <v>6861</v>
      </c>
      <c r="C88" s="1" t="s">
        <v>5359</v>
      </c>
      <c r="D88" t="s">
        <v>1003</v>
      </c>
      <c r="E88" t="s">
        <v>5291</v>
      </c>
      <c r="F88">
        <v>-74.87</v>
      </c>
      <c r="G88">
        <v>40.11</v>
      </c>
      <c r="I88" t="str">
        <f t="shared" si="20"/>
        <v>BurlingtonNJ, New Jersey&lt;br&gt;White 1875-1899&lt;br&gt;Speaker 69&lt;br&gt;impressionistic&lt;br&gt;LAMSAS, in (Kurath, 1963)</v>
      </c>
      <c r="J88" t="str">
        <f t="shared" si="21"/>
        <v>W1870BurlingtonNJNewJerseySpeaker69</v>
      </c>
      <c r="M88" t="str">
        <f t="shared" si="16"/>
        <v>dp</v>
      </c>
      <c r="N88" t="str">
        <f t="shared" si="13"/>
        <v>st</v>
      </c>
      <c r="O88" t="str">
        <f t="shared" si="14"/>
        <v>ar</v>
      </c>
      <c r="P88" t="e">
        <f>IF(#REF!="rhot","",IF(H88="AAE_7R","r7",IF(AND(C88="ANAE",H88="W"),"r3","r0")))</f>
        <v>#REF!</v>
      </c>
      <c r="Q88" t="str">
        <f>IF(H88="consonant",#REF!,"")</f>
        <v/>
      </c>
      <c r="R88" t="str">
        <f t="shared" si="17"/>
        <v>lx</v>
      </c>
      <c r="S88" t="str">
        <f t="shared" si="15"/>
        <v>bk</v>
      </c>
      <c r="T88" t="e">
        <f t="shared" si="18"/>
        <v>#REF!</v>
      </c>
      <c r="U88" t="str">
        <f t="shared" si="19"/>
        <v>b</v>
      </c>
      <c r="W88" t="str">
        <f t="shared" si="22"/>
        <v>const W1870BurlingtonNJNewJerseySpeaker69= L.marker([40.11,-74.87], {icon: dp_lx}).bindPopup('BurlingtonNJ, New Jersey&lt;br&gt;White 1875-1899&lt;br&gt;Speaker 69&lt;br&gt;impressionistic&lt;br&gt;LAMSAS, in (Kurath, 1963)').addTo(W1870);</v>
      </c>
      <c r="X88" t="e">
        <f>IF(N88="","","const "&amp;#REF!&amp;J88&amp;#REF!&amp;E88&amp;" = L.marker(["&amp;G88&amp;","&amp;F88&amp;"], {icon: "&amp;N88&amp;"_"&amp;U88&amp;"}).bindPopup('This is "&amp;#REF!&amp;"').addTo("&amp;#REF!&amp;");")</f>
        <v>#REF!</v>
      </c>
      <c r="Y88" t="e">
        <f>IF(F88="","","const "&amp;#REF!&amp;J88&amp;#REF!&amp;E88&amp;" = L.marker(["&amp;G88&amp;","&amp;F88&amp;"], {icon: "&amp;O88&amp;"_"&amp;V88&amp;"}).bindPopup('This is "&amp;#REF!&amp;"').addTo("&amp;#REF!&amp;");")</f>
        <v>#REF!</v>
      </c>
      <c r="BI88" t="s">
        <v>6862</v>
      </c>
    </row>
    <row r="89" spans="1:61">
      <c r="A89" t="s">
        <v>5325</v>
      </c>
      <c r="B89" t="s">
        <v>6638</v>
      </c>
      <c r="C89" s="1" t="s">
        <v>5359</v>
      </c>
      <c r="D89" t="s">
        <v>339</v>
      </c>
      <c r="E89" t="s">
        <v>5278</v>
      </c>
      <c r="F89">
        <v>-75.150000000000006</v>
      </c>
      <c r="G89">
        <v>40.03</v>
      </c>
      <c r="I89" t="str">
        <f t="shared" si="20"/>
        <v>Philadelphia, Pennsylvania&lt;br&gt;White 1875-1899&lt;br&gt;Speaker 70&lt;br&gt;impressionistic&lt;br&gt;LAMSAS, in (Kurath, 1963)</v>
      </c>
      <c r="J89" t="str">
        <f t="shared" si="21"/>
        <v>W1870PhiladelphiaPennsylvaniaSpeaker70</v>
      </c>
      <c r="M89" t="str">
        <f t="shared" si="16"/>
        <v>dp</v>
      </c>
      <c r="N89" t="str">
        <f t="shared" si="13"/>
        <v>st</v>
      </c>
      <c r="O89" t="str">
        <f t="shared" si="14"/>
        <v>ar</v>
      </c>
      <c r="P89" t="e">
        <f>IF(#REF!="rhot","",IF(H89="AAE_7R","r7",IF(AND(C89="ANAE",H89="W"),"r3","r0")))</f>
        <v>#REF!</v>
      </c>
      <c r="Q89" t="str">
        <f>IF(H89="consonant",#REF!,"")</f>
        <v/>
      </c>
      <c r="R89" t="str">
        <f t="shared" si="17"/>
        <v>lx</v>
      </c>
      <c r="S89" t="str">
        <f t="shared" si="15"/>
        <v>bk</v>
      </c>
      <c r="T89" t="e">
        <f t="shared" si="18"/>
        <v>#REF!</v>
      </c>
      <c r="U89" t="str">
        <f t="shared" si="19"/>
        <v>b</v>
      </c>
      <c r="W89" t="str">
        <f t="shared" si="22"/>
        <v>const W1870PhiladelphiaPennsylvaniaSpeaker70= L.marker([40.03,-75.15], {icon: dp_lx}).bindPopup('Philadelphia, Pennsylvania&lt;br&gt;White 1875-1899&lt;br&gt;Speaker 70&lt;br&gt;impressionistic&lt;br&gt;LAMSAS, in (Kurath, 1963)').addTo(W1870);</v>
      </c>
      <c r="X89" t="e">
        <f>IF(N89="","","const "&amp;#REF!&amp;J89&amp;#REF!&amp;E89&amp;" = L.marker(["&amp;G89&amp;","&amp;F89&amp;"], {icon: "&amp;N89&amp;"_"&amp;U89&amp;"}).bindPopup('This is "&amp;#REF!&amp;"').addTo("&amp;#REF!&amp;");")</f>
        <v>#REF!</v>
      </c>
      <c r="Y89" t="e">
        <f>IF(F89="","","const "&amp;#REF!&amp;J89&amp;#REF!&amp;E89&amp;" = L.marker(["&amp;G89&amp;","&amp;F89&amp;"], {icon: "&amp;O89&amp;"_"&amp;V89&amp;"}).bindPopup('This is "&amp;#REF!&amp;"').addTo("&amp;#REF!&amp;");")</f>
        <v>#REF!</v>
      </c>
      <c r="BI89" t="s">
        <v>6863</v>
      </c>
    </row>
    <row r="90" spans="1:61">
      <c r="A90" t="s">
        <v>5325</v>
      </c>
      <c r="B90" t="s">
        <v>6642</v>
      </c>
      <c r="C90" s="1" t="s">
        <v>5359</v>
      </c>
      <c r="D90" t="s">
        <v>951</v>
      </c>
      <c r="E90" t="s">
        <v>5278</v>
      </c>
      <c r="F90">
        <v>-76.31</v>
      </c>
      <c r="G90">
        <v>40.14</v>
      </c>
      <c r="I90" t="str">
        <f t="shared" si="20"/>
        <v>Lancaster, Pennsylvania&lt;br&gt;White 1875-1899&lt;br&gt;Speaker 73&lt;br&gt;impressionistic&lt;br&gt;LAMSAS, in (Kurath, 1963)</v>
      </c>
      <c r="J90" t="str">
        <f t="shared" si="21"/>
        <v>W1870LancasterPennsylvaniaSpeaker73</v>
      </c>
      <c r="M90" t="str">
        <f t="shared" si="16"/>
        <v>dp</v>
      </c>
      <c r="N90" t="str">
        <f t="shared" si="13"/>
        <v>st</v>
      </c>
      <c r="O90" t="str">
        <f t="shared" si="14"/>
        <v>ar</v>
      </c>
      <c r="P90" t="e">
        <f>IF(#REF!="rhot","",IF(H90="AAE_7R","r7",IF(AND(C90="ANAE",H90="W"),"r3","r0")))</f>
        <v>#REF!</v>
      </c>
      <c r="Q90" t="str">
        <f>IF(H90="consonant",#REF!,"")</f>
        <v/>
      </c>
      <c r="R90" t="str">
        <f t="shared" si="17"/>
        <v>lx</v>
      </c>
      <c r="S90" t="str">
        <f t="shared" si="15"/>
        <v>bk</v>
      </c>
      <c r="T90" t="e">
        <f t="shared" si="18"/>
        <v>#REF!</v>
      </c>
      <c r="U90" t="str">
        <f t="shared" si="19"/>
        <v>b</v>
      </c>
      <c r="W90" t="str">
        <f t="shared" si="22"/>
        <v>const W1870LancasterPennsylvaniaSpeaker73= L.marker([40.14,-76.31], {icon: dp_lx}).bindPopup('Lancaster, Pennsylvania&lt;br&gt;White 1875-1899&lt;br&gt;Speaker 73&lt;br&gt;impressionistic&lt;br&gt;LAMSAS, in (Kurath, 1963)').addTo(W1870);</v>
      </c>
      <c r="X90" t="e">
        <f>IF(N90="","","const "&amp;#REF!&amp;J90&amp;#REF!&amp;E90&amp;" = L.marker(["&amp;G90&amp;","&amp;F90&amp;"], {icon: "&amp;N90&amp;"_"&amp;U90&amp;"}).bindPopup('This is "&amp;#REF!&amp;"').addTo("&amp;#REF!&amp;");")</f>
        <v>#REF!</v>
      </c>
      <c r="Y90" t="e">
        <f>IF(F90="","","const "&amp;#REF!&amp;J90&amp;#REF!&amp;E90&amp;" = L.marker(["&amp;G90&amp;","&amp;F90&amp;"], {icon: "&amp;O90&amp;"_"&amp;V90&amp;"}).bindPopup('This is "&amp;#REF!&amp;"').addTo("&amp;#REF!&amp;");")</f>
        <v>#REF!</v>
      </c>
      <c r="BI90" t="s">
        <v>6864</v>
      </c>
    </row>
    <row r="91" spans="1:61">
      <c r="A91" t="s">
        <v>5325</v>
      </c>
      <c r="B91" t="s">
        <v>6684</v>
      </c>
      <c r="C91" s="1" t="s">
        <v>5359</v>
      </c>
      <c r="D91" t="s">
        <v>535</v>
      </c>
      <c r="E91" t="s">
        <v>5278</v>
      </c>
      <c r="F91">
        <v>-76.73</v>
      </c>
      <c r="G91">
        <v>40.04</v>
      </c>
      <c r="I91" t="str">
        <f t="shared" si="20"/>
        <v>York, Pennsylvania&lt;br&gt;White 1875-1899&lt;br&gt;Speaker 74&lt;br&gt;impressionistic&lt;br&gt;LAMSAS, in (Kurath, 1963)</v>
      </c>
      <c r="J91" t="str">
        <f t="shared" si="21"/>
        <v>W1870YorkPennsylvaniaSpeaker74</v>
      </c>
      <c r="M91" t="str">
        <f t="shared" si="16"/>
        <v>dp</v>
      </c>
      <c r="N91" t="str">
        <f t="shared" si="13"/>
        <v>st</v>
      </c>
      <c r="O91" t="str">
        <f t="shared" si="14"/>
        <v>ar</v>
      </c>
      <c r="P91" t="e">
        <f>IF(#REF!="rhot","",IF(H91="AAE_7R","r7",IF(AND(C91="ANAE",H91="W"),"r3","r0")))</f>
        <v>#REF!</v>
      </c>
      <c r="Q91" t="str">
        <f>IF(H91="consonant",#REF!,"")</f>
        <v/>
      </c>
      <c r="R91" t="str">
        <f t="shared" si="17"/>
        <v>lx</v>
      </c>
      <c r="S91" t="str">
        <f t="shared" si="15"/>
        <v>bk</v>
      </c>
      <c r="T91" t="e">
        <f t="shared" si="18"/>
        <v>#REF!</v>
      </c>
      <c r="U91" t="str">
        <f t="shared" si="19"/>
        <v>b</v>
      </c>
      <c r="W91" t="str">
        <f t="shared" si="22"/>
        <v>const W1870YorkPennsylvaniaSpeaker74= L.marker([40.04,-76.73], {icon: dp_lx}).bindPopup('York, Pennsylvania&lt;br&gt;White 1875-1899&lt;br&gt;Speaker 74&lt;br&gt;impressionistic&lt;br&gt;LAMSAS, in (Kurath, 1963)').addTo(W1870);</v>
      </c>
      <c r="X91" t="e">
        <f>IF(N91="","","const "&amp;#REF!&amp;J91&amp;#REF!&amp;E91&amp;" = L.marker(["&amp;G91&amp;","&amp;F91&amp;"], {icon: "&amp;N91&amp;"_"&amp;U91&amp;"}).bindPopup('This is "&amp;#REF!&amp;"').addTo("&amp;#REF!&amp;");")</f>
        <v>#REF!</v>
      </c>
      <c r="Y91" t="e">
        <f>IF(F91="","","const "&amp;#REF!&amp;J91&amp;#REF!&amp;E91&amp;" = L.marker(["&amp;G91&amp;","&amp;F91&amp;"], {icon: "&amp;O91&amp;"_"&amp;V91&amp;"}).bindPopup('This is "&amp;#REF!&amp;"').addTo("&amp;#REF!&amp;");")</f>
        <v>#REF!</v>
      </c>
      <c r="BI91" t="s">
        <v>6865</v>
      </c>
    </row>
    <row r="92" spans="1:61">
      <c r="A92" t="s">
        <v>5325</v>
      </c>
      <c r="B92" t="s">
        <v>6574</v>
      </c>
      <c r="C92" s="1" t="s">
        <v>5359</v>
      </c>
      <c r="D92" t="s">
        <v>555</v>
      </c>
      <c r="E92" t="s">
        <v>5278</v>
      </c>
      <c r="F92">
        <v>-75.25</v>
      </c>
      <c r="G92">
        <v>40.78</v>
      </c>
      <c r="I92" t="str">
        <f t="shared" si="20"/>
        <v>Easton, Pennsylvania&lt;br&gt;White 1875-1899&lt;br&gt;Speaker 77&lt;br&gt;impressionistic&lt;br&gt;LAMSAS, in (Kurath, 1963)</v>
      </c>
      <c r="J92" t="str">
        <f t="shared" si="21"/>
        <v>W1870EastonPennsylvaniaSpeaker77</v>
      </c>
      <c r="M92" t="str">
        <f t="shared" si="16"/>
        <v>dp</v>
      </c>
      <c r="N92" t="str">
        <f t="shared" si="13"/>
        <v>st</v>
      </c>
      <c r="O92" t="str">
        <f t="shared" si="14"/>
        <v>ar</v>
      </c>
      <c r="P92" t="e">
        <f>IF(#REF!="rhot","",IF(H92="AAE_7R","r7",IF(AND(C92="ANAE",H92="W"),"r3","r0")))</f>
        <v>#REF!</v>
      </c>
      <c r="Q92" t="str">
        <f>IF(H92="consonant",#REF!,"")</f>
        <v/>
      </c>
      <c r="R92" t="str">
        <f t="shared" si="17"/>
        <v>lx</v>
      </c>
      <c r="S92" t="str">
        <f t="shared" si="15"/>
        <v>bk</v>
      </c>
      <c r="T92" t="e">
        <f t="shared" si="18"/>
        <v>#REF!</v>
      </c>
      <c r="U92" t="str">
        <f t="shared" si="19"/>
        <v>b</v>
      </c>
      <c r="W92" t="str">
        <f t="shared" si="22"/>
        <v>const W1870EastonPennsylvaniaSpeaker77= L.marker([40.78,-75.25], {icon: dp_lx}).bindPopup('Easton, Pennsylvania&lt;br&gt;White 1875-1899&lt;br&gt;Speaker 77&lt;br&gt;impressionistic&lt;br&gt;LAMSAS, in (Kurath, 1963)').addTo(W1870);</v>
      </c>
      <c r="X92" t="e">
        <f>IF(N92="","","const "&amp;#REF!&amp;J92&amp;#REF!&amp;E92&amp;" = L.marker(["&amp;G92&amp;","&amp;F92&amp;"], {icon: "&amp;N92&amp;"_"&amp;U92&amp;"}).bindPopup('This is "&amp;#REF!&amp;"').addTo("&amp;#REF!&amp;");")</f>
        <v>#REF!</v>
      </c>
      <c r="Y92" t="e">
        <f>IF(F92="","","const "&amp;#REF!&amp;J92&amp;#REF!&amp;E92&amp;" = L.marker(["&amp;G92&amp;","&amp;F92&amp;"], {icon: "&amp;O92&amp;"_"&amp;V92&amp;"}).bindPopup('This is "&amp;#REF!&amp;"').addTo("&amp;#REF!&amp;");")</f>
        <v>#REF!</v>
      </c>
      <c r="BI92" t="s">
        <v>6866</v>
      </c>
    </row>
    <row r="93" spans="1:61">
      <c r="A93" t="s">
        <v>5325</v>
      </c>
      <c r="B93" t="s">
        <v>6686</v>
      </c>
      <c r="C93" s="1" t="s">
        <v>5359</v>
      </c>
      <c r="D93" t="s">
        <v>953</v>
      </c>
      <c r="E93" t="s">
        <v>5278</v>
      </c>
      <c r="F93">
        <v>-75.91</v>
      </c>
      <c r="G93">
        <v>41.36</v>
      </c>
      <c r="I93" t="str">
        <f t="shared" si="20"/>
        <v>Kingston, Pennsylvania&lt;br&gt;White 1875-1899&lt;br&gt;Speaker 78&lt;br&gt;impressionistic&lt;br&gt;LAMSAS, in (Kurath, 1963)</v>
      </c>
      <c r="J93" t="str">
        <f t="shared" si="21"/>
        <v>W1870KingstonPennsylvaniaSpeaker78</v>
      </c>
      <c r="M93" t="str">
        <f t="shared" si="16"/>
        <v>dp</v>
      </c>
      <c r="N93" t="str">
        <f t="shared" si="13"/>
        <v>st</v>
      </c>
      <c r="O93" t="str">
        <f t="shared" si="14"/>
        <v>ar</v>
      </c>
      <c r="P93" t="e">
        <f>IF(#REF!="rhot","",IF(H93="AAE_7R","r7",IF(AND(C93="ANAE",H93="W"),"r3","r0")))</f>
        <v>#REF!</v>
      </c>
      <c r="Q93" t="str">
        <f>IF(H93="consonant",#REF!,"")</f>
        <v/>
      </c>
      <c r="R93" t="str">
        <f t="shared" si="17"/>
        <v>lx</v>
      </c>
      <c r="S93" t="str">
        <f t="shared" si="15"/>
        <v>bk</v>
      </c>
      <c r="T93" t="e">
        <f t="shared" si="18"/>
        <v>#REF!</v>
      </c>
      <c r="U93" t="str">
        <f t="shared" si="19"/>
        <v>b</v>
      </c>
      <c r="W93" t="str">
        <f t="shared" si="22"/>
        <v>const W1870KingstonPennsylvaniaSpeaker78= L.marker([41.36,-75.91], {icon: dp_lx}).bindPopup('Kingston, Pennsylvania&lt;br&gt;White 1875-1899&lt;br&gt;Speaker 78&lt;br&gt;impressionistic&lt;br&gt;LAMSAS, in (Kurath, 1963)').addTo(W1870);</v>
      </c>
      <c r="X93" t="e">
        <f>IF(N93="","","const "&amp;#REF!&amp;J93&amp;#REF!&amp;E93&amp;" = L.marker(["&amp;G93&amp;","&amp;F93&amp;"], {icon: "&amp;N93&amp;"_"&amp;U93&amp;"}).bindPopup('This is "&amp;#REF!&amp;"').addTo("&amp;#REF!&amp;");")</f>
        <v>#REF!</v>
      </c>
      <c r="Y93" t="e">
        <f>IF(F93="","","const "&amp;#REF!&amp;J93&amp;#REF!&amp;E93&amp;" = L.marker(["&amp;G93&amp;","&amp;F93&amp;"], {icon: "&amp;O93&amp;"_"&amp;V93&amp;"}).bindPopup('This is "&amp;#REF!&amp;"').addTo("&amp;#REF!&amp;");")</f>
        <v>#REF!</v>
      </c>
      <c r="BI93" t="s">
        <v>6867</v>
      </c>
    </row>
    <row r="94" spans="1:61">
      <c r="A94" t="s">
        <v>5325</v>
      </c>
      <c r="B94" t="s">
        <v>6532</v>
      </c>
      <c r="C94" s="1" t="s">
        <v>5359</v>
      </c>
      <c r="D94" t="s">
        <v>954</v>
      </c>
      <c r="E94" t="s">
        <v>5278</v>
      </c>
      <c r="F94">
        <v>-78.2</v>
      </c>
      <c r="G94">
        <v>40.57</v>
      </c>
      <c r="I94" t="str">
        <f t="shared" si="20"/>
        <v>Williamsburg, Pennsylvania&lt;br&gt;White 1875-1899&lt;br&gt;Speaker 79&lt;br&gt;impressionistic&lt;br&gt;LAMSAS, in (Kurath, 1963)</v>
      </c>
      <c r="J94" t="str">
        <f t="shared" si="21"/>
        <v>W1870WilliamsburgPennsylvaniaSpeaker79</v>
      </c>
      <c r="M94" t="str">
        <f t="shared" si="16"/>
        <v>dp</v>
      </c>
      <c r="N94" t="str">
        <f t="shared" si="13"/>
        <v>st</v>
      </c>
      <c r="O94" t="str">
        <f t="shared" si="14"/>
        <v>ar</v>
      </c>
      <c r="P94" t="e">
        <f>IF(#REF!="rhot","",IF(H94="AAE_7R","r7",IF(AND(C94="ANAE",H94="W"),"r3","r0")))</f>
        <v>#REF!</v>
      </c>
      <c r="Q94" t="str">
        <f>IF(H94="consonant",#REF!,"")</f>
        <v/>
      </c>
      <c r="R94" t="str">
        <f t="shared" si="17"/>
        <v>lx</v>
      </c>
      <c r="S94" t="str">
        <f t="shared" si="15"/>
        <v>bk</v>
      </c>
      <c r="T94" t="e">
        <f t="shared" si="18"/>
        <v>#REF!</v>
      </c>
      <c r="U94" t="str">
        <f t="shared" si="19"/>
        <v>b</v>
      </c>
      <c r="W94" t="str">
        <f t="shared" si="22"/>
        <v>const W1870WilliamsburgPennsylvaniaSpeaker79= L.marker([40.57,-78.2], {icon: dp_lx}).bindPopup('Williamsburg, Pennsylvania&lt;br&gt;White 1875-1899&lt;br&gt;Speaker 79&lt;br&gt;impressionistic&lt;br&gt;LAMSAS, in (Kurath, 1963)').addTo(W1870);</v>
      </c>
      <c r="X94" t="e">
        <f>IF(N94="","","const "&amp;#REF!&amp;J94&amp;#REF!&amp;E94&amp;" = L.marker(["&amp;G94&amp;","&amp;F94&amp;"], {icon: "&amp;N94&amp;"_"&amp;U94&amp;"}).bindPopup('This is "&amp;#REF!&amp;"').addTo("&amp;#REF!&amp;");")</f>
        <v>#REF!</v>
      </c>
      <c r="Y94" t="e">
        <f>IF(F94="","","const "&amp;#REF!&amp;J94&amp;#REF!&amp;E94&amp;" = L.marker(["&amp;G94&amp;","&amp;F94&amp;"], {icon: "&amp;O94&amp;"_"&amp;V94&amp;"}).bindPopup('This is "&amp;#REF!&amp;"').addTo("&amp;#REF!&amp;");")</f>
        <v>#REF!</v>
      </c>
      <c r="BI94" t="s">
        <v>6868</v>
      </c>
    </row>
    <row r="95" spans="1:61">
      <c r="A95" t="s">
        <v>5325</v>
      </c>
      <c r="B95" t="s">
        <v>6576</v>
      </c>
      <c r="C95" s="1" t="s">
        <v>5359</v>
      </c>
      <c r="D95" t="s">
        <v>955</v>
      </c>
      <c r="E95" t="s">
        <v>5278</v>
      </c>
      <c r="F95">
        <v>-78.03</v>
      </c>
      <c r="G95">
        <v>40.39</v>
      </c>
      <c r="I95" t="str">
        <f t="shared" si="20"/>
        <v>Cassville, Pennsylvania&lt;br&gt;White 1875-1899&lt;br&gt;Speaker 80&lt;br&gt;impressionistic&lt;br&gt;LAMSAS, in (Kurath, 1963)</v>
      </c>
      <c r="J95" t="str">
        <f t="shared" si="21"/>
        <v>W1870CassvillePennsylvaniaSpeaker80</v>
      </c>
      <c r="M95" t="str">
        <f t="shared" si="16"/>
        <v>dp</v>
      </c>
      <c r="N95" t="str">
        <f t="shared" ref="N95:N126" si="23">IF(OR(H95="Carib",A95="B1850"),"sl","st")</f>
        <v>st</v>
      </c>
      <c r="O95" t="str">
        <f t="shared" ref="O95:O126" si="24">IF(A95="W1700","na",IF(OR(H95="Carib",H95="NYC",H95="ENE"),"au",IF(H95="CAN","ao","ar")))</f>
        <v>ar</v>
      </c>
      <c r="P95" t="e">
        <f>IF(#REF!="rhot","",IF(H95="AAE_7R","r7",IF(AND(C95="ANAE",H95="W"),"r3","r0")))</f>
        <v>#REF!</v>
      </c>
      <c r="Q95" t="str">
        <f>IF(H95="consonant",#REF!,"")</f>
        <v/>
      </c>
      <c r="R95" t="str">
        <f t="shared" si="17"/>
        <v>lx</v>
      </c>
      <c r="S95" t="str">
        <f t="shared" ref="S95:S126" si="25">IF(OR(H95="S",H95="M"),"fr",IF(OR(H95="W"),"ce","bk"))</f>
        <v>bk</v>
      </c>
      <c r="T95" t="e">
        <f t="shared" si="18"/>
        <v>#REF!</v>
      </c>
      <c r="U95" t="str">
        <f t="shared" si="19"/>
        <v>b</v>
      </c>
      <c r="W95" t="str">
        <f t="shared" si="22"/>
        <v>const W1870CassvillePennsylvaniaSpeaker80= L.marker([40.39,-78.03], {icon: dp_lx}).bindPopup('Cassville, Pennsylvania&lt;br&gt;White 1875-1899&lt;br&gt;Speaker 80&lt;br&gt;impressionistic&lt;br&gt;LAMSAS, in (Kurath, 1963)').addTo(W1870);</v>
      </c>
      <c r="X95" t="e">
        <f>IF(N95="","","const "&amp;#REF!&amp;J95&amp;#REF!&amp;E95&amp;" = L.marker(["&amp;G95&amp;","&amp;F95&amp;"], {icon: "&amp;N95&amp;"_"&amp;U95&amp;"}).bindPopup('This is "&amp;#REF!&amp;"').addTo("&amp;#REF!&amp;");")</f>
        <v>#REF!</v>
      </c>
      <c r="Y95" t="e">
        <f>IF(F95="","","const "&amp;#REF!&amp;J95&amp;#REF!&amp;E95&amp;" = L.marker(["&amp;G95&amp;","&amp;F95&amp;"], {icon: "&amp;O95&amp;"_"&amp;V95&amp;"}).bindPopup('This is "&amp;#REF!&amp;"').addTo("&amp;#REF!&amp;");")</f>
        <v>#REF!</v>
      </c>
      <c r="BI95" t="s">
        <v>6869</v>
      </c>
    </row>
    <row r="96" spans="1:61">
      <c r="A96" t="s">
        <v>5325</v>
      </c>
      <c r="B96" t="s">
        <v>6578</v>
      </c>
      <c r="C96" s="1" t="s">
        <v>5359</v>
      </c>
      <c r="D96" t="s">
        <v>956</v>
      </c>
      <c r="E96" t="s">
        <v>5278</v>
      </c>
      <c r="F96">
        <v>-78.95</v>
      </c>
      <c r="G96">
        <v>40.14</v>
      </c>
      <c r="I96" t="str">
        <f t="shared" si="20"/>
        <v>Boon, Pennsylvania&lt;br&gt;White 1875-1899&lt;br&gt;Speaker 81&lt;br&gt;impressionistic&lt;br&gt;LAMSAS, in (Kurath, 1963)</v>
      </c>
      <c r="J96" t="str">
        <f t="shared" si="21"/>
        <v>W1870BoonPennsylvaniaSpeaker81</v>
      </c>
      <c r="M96" t="str">
        <f t="shared" si="16"/>
        <v>dp</v>
      </c>
      <c r="N96" t="str">
        <f t="shared" si="23"/>
        <v>st</v>
      </c>
      <c r="O96" t="str">
        <f t="shared" si="24"/>
        <v>ar</v>
      </c>
      <c r="P96" t="e">
        <f>IF(#REF!="rhot","",IF(H96="AAE_7R","r7",IF(AND(C96="ANAE",H96="W"),"r3","r0")))</f>
        <v>#REF!</v>
      </c>
      <c r="Q96" t="str">
        <f>IF(H96="consonant",#REF!,"")</f>
        <v/>
      </c>
      <c r="R96" t="str">
        <f t="shared" si="17"/>
        <v>lx</v>
      </c>
      <c r="S96" t="str">
        <f t="shared" si="25"/>
        <v>bk</v>
      </c>
      <c r="T96" t="e">
        <f t="shared" si="18"/>
        <v>#REF!</v>
      </c>
      <c r="U96" t="str">
        <f t="shared" si="19"/>
        <v>b</v>
      </c>
      <c r="W96" t="str">
        <f t="shared" si="22"/>
        <v>const W1870BoonPennsylvaniaSpeaker81= L.marker([40.14,-78.95], {icon: dp_lx}).bindPopup('Boon, Pennsylvania&lt;br&gt;White 1875-1899&lt;br&gt;Speaker 81&lt;br&gt;impressionistic&lt;br&gt;LAMSAS, in (Kurath, 1963)').addTo(W1870);</v>
      </c>
      <c r="X96" t="e">
        <f>IF(N96="","","const "&amp;#REF!&amp;J96&amp;#REF!&amp;E96&amp;" = L.marker(["&amp;G96&amp;","&amp;F96&amp;"], {icon: "&amp;N96&amp;"_"&amp;U96&amp;"}).bindPopup('This is "&amp;#REF!&amp;"').addTo("&amp;#REF!&amp;");")</f>
        <v>#REF!</v>
      </c>
      <c r="Y96" t="e">
        <f>IF(F96="","","const "&amp;#REF!&amp;J96&amp;#REF!&amp;E96&amp;" = L.marker(["&amp;G96&amp;","&amp;F96&amp;"], {icon: "&amp;O96&amp;"_"&amp;V96&amp;"}).bindPopup('This is "&amp;#REF!&amp;"').addTo("&amp;#REF!&amp;");")</f>
        <v>#REF!</v>
      </c>
      <c r="BI96" t="s">
        <v>6870</v>
      </c>
    </row>
    <row r="97" spans="1:61">
      <c r="A97" t="s">
        <v>5325</v>
      </c>
      <c r="B97" t="s">
        <v>6688</v>
      </c>
      <c r="C97" s="1" t="s">
        <v>5359</v>
      </c>
      <c r="D97" t="s">
        <v>957</v>
      </c>
      <c r="E97" t="s">
        <v>5278</v>
      </c>
      <c r="F97">
        <v>-79.180000000000007</v>
      </c>
      <c r="G97">
        <v>41.22</v>
      </c>
      <c r="I97" t="str">
        <f t="shared" si="20"/>
        <v>Summerville, Pennsylvania&lt;br&gt;White 1875-1899&lt;br&gt;Speaker 82&lt;br&gt;impressionistic&lt;br&gt;LAMSAS, in (Kurath, 1963)</v>
      </c>
      <c r="J97" t="str">
        <f t="shared" si="21"/>
        <v>W1870SummervillePennsylvaniaSpeaker82</v>
      </c>
      <c r="M97" t="str">
        <f t="shared" si="16"/>
        <v>dp</v>
      </c>
      <c r="N97" t="str">
        <f t="shared" si="23"/>
        <v>st</v>
      </c>
      <c r="O97" t="str">
        <f t="shared" si="24"/>
        <v>ar</v>
      </c>
      <c r="P97" t="e">
        <f>IF(#REF!="rhot","",IF(H97="AAE_7R","r7",IF(AND(C97="ANAE",H97="W"),"r3","r0")))</f>
        <v>#REF!</v>
      </c>
      <c r="Q97" t="str">
        <f>IF(H97="consonant",#REF!,"")</f>
        <v/>
      </c>
      <c r="R97" t="str">
        <f t="shared" si="17"/>
        <v>lx</v>
      </c>
      <c r="S97" t="str">
        <f t="shared" si="25"/>
        <v>bk</v>
      </c>
      <c r="T97" t="e">
        <f t="shared" si="18"/>
        <v>#REF!</v>
      </c>
      <c r="U97" t="str">
        <f t="shared" si="19"/>
        <v>b</v>
      </c>
      <c r="W97" t="str">
        <f t="shared" si="22"/>
        <v>const W1870SummervillePennsylvaniaSpeaker82= L.marker([41.22,-79.18], {icon: dp_lx}).bindPopup('Summerville, Pennsylvania&lt;br&gt;White 1875-1899&lt;br&gt;Speaker 82&lt;br&gt;impressionistic&lt;br&gt;LAMSAS, in (Kurath, 1963)').addTo(W1870);</v>
      </c>
      <c r="X97" t="e">
        <f>IF(N97="","","const "&amp;#REF!&amp;J97&amp;#REF!&amp;E97&amp;" = L.marker(["&amp;G97&amp;","&amp;F97&amp;"], {icon: "&amp;N97&amp;"_"&amp;U97&amp;"}).bindPopup('This is "&amp;#REF!&amp;"').addTo("&amp;#REF!&amp;");")</f>
        <v>#REF!</v>
      </c>
      <c r="Y97" t="e">
        <f>IF(F97="","","const "&amp;#REF!&amp;J97&amp;#REF!&amp;E97&amp;" = L.marker(["&amp;G97&amp;","&amp;F97&amp;"], {icon: "&amp;O97&amp;"_"&amp;V97&amp;"}).bindPopup('This is "&amp;#REF!&amp;"').addTo("&amp;#REF!&amp;");")</f>
        <v>#REF!</v>
      </c>
      <c r="BI97" t="s">
        <v>6871</v>
      </c>
    </row>
    <row r="98" spans="1:61">
      <c r="A98" t="s">
        <v>5325</v>
      </c>
      <c r="B98" t="s">
        <v>6534</v>
      </c>
      <c r="C98" s="1" t="s">
        <v>5359</v>
      </c>
      <c r="D98" t="s">
        <v>958</v>
      </c>
      <c r="E98" t="s">
        <v>5282</v>
      </c>
      <c r="F98">
        <v>-80.8</v>
      </c>
      <c r="G98">
        <v>41.84</v>
      </c>
      <c r="I98" t="str">
        <f t="shared" si="20"/>
        <v>Jefferson, Ohio&lt;br&gt;White 1875-1899&lt;br&gt;Speaker 83&lt;br&gt;impressionistic&lt;br&gt;LAMSAS, in (Kurath, 1963)</v>
      </c>
      <c r="J98" t="str">
        <f t="shared" si="21"/>
        <v>W1870JeffersonOhioSpeaker83</v>
      </c>
      <c r="M98" t="str">
        <f t="shared" si="16"/>
        <v>dp</v>
      </c>
      <c r="N98" t="str">
        <f t="shared" si="23"/>
        <v>st</v>
      </c>
      <c r="O98" t="str">
        <f t="shared" si="24"/>
        <v>ar</v>
      </c>
      <c r="P98" t="e">
        <f>IF(#REF!="rhot","",IF(H98="AAE_7R","r7",IF(AND(C98="ANAE",H98="W"),"r3","r0")))</f>
        <v>#REF!</v>
      </c>
      <c r="Q98" t="str">
        <f>IF(H98="consonant",#REF!,"")</f>
        <v/>
      </c>
      <c r="R98" t="str">
        <f t="shared" si="17"/>
        <v>lx</v>
      </c>
      <c r="S98" t="str">
        <f t="shared" si="25"/>
        <v>bk</v>
      </c>
      <c r="T98" t="e">
        <f t="shared" si="18"/>
        <v>#REF!</v>
      </c>
      <c r="U98" t="str">
        <f t="shared" si="19"/>
        <v>b</v>
      </c>
      <c r="W98" t="str">
        <f t="shared" si="22"/>
        <v>const W1870JeffersonOhioSpeaker83= L.marker([41.84,-80.8], {icon: dp_lx}).bindPopup('Jefferson, Ohio&lt;br&gt;White 1875-1899&lt;br&gt;Speaker 83&lt;br&gt;impressionistic&lt;br&gt;LAMSAS, in (Kurath, 1963)').addTo(W1870);</v>
      </c>
      <c r="X98" t="e">
        <f>IF(N98="","","const "&amp;#REF!&amp;J98&amp;#REF!&amp;E98&amp;" = L.marker(["&amp;G98&amp;","&amp;F98&amp;"], {icon: "&amp;N98&amp;"_"&amp;U98&amp;"}).bindPopup('This is "&amp;#REF!&amp;"').addTo("&amp;#REF!&amp;");")</f>
        <v>#REF!</v>
      </c>
      <c r="Y98" t="e">
        <f>IF(F98="","","const "&amp;#REF!&amp;J98&amp;#REF!&amp;E98&amp;" = L.marker(["&amp;G98&amp;","&amp;F98&amp;"], {icon: "&amp;O98&amp;"_"&amp;V98&amp;"}).bindPopup('This is "&amp;#REF!&amp;"').addTo("&amp;#REF!&amp;");")</f>
        <v>#REF!</v>
      </c>
      <c r="BI98" t="s">
        <v>6872</v>
      </c>
    </row>
    <row r="99" spans="1:61">
      <c r="A99" t="s">
        <v>5325</v>
      </c>
      <c r="B99" t="s">
        <v>6580</v>
      </c>
      <c r="C99" s="1" t="s">
        <v>5359</v>
      </c>
      <c r="D99" t="s">
        <v>959</v>
      </c>
      <c r="E99" t="s">
        <v>5278</v>
      </c>
      <c r="F99">
        <v>-80.3</v>
      </c>
      <c r="G99">
        <v>40.799999999999997</v>
      </c>
      <c r="I99" t="str">
        <f t="shared" si="20"/>
        <v>Beaver, Pennsylvania&lt;br&gt;White 1875-1899&lt;br&gt;Speaker 84&lt;br&gt;impressionistic&lt;br&gt;LAMSAS, in (Kurath, 1963)</v>
      </c>
      <c r="J99" t="str">
        <f t="shared" si="21"/>
        <v>W1870BeaverPennsylvaniaSpeaker84</v>
      </c>
      <c r="M99" t="str">
        <f t="shared" si="16"/>
        <v>dp</v>
      </c>
      <c r="N99" t="str">
        <f t="shared" si="23"/>
        <v>st</v>
      </c>
      <c r="O99" t="str">
        <f t="shared" si="24"/>
        <v>ar</v>
      </c>
      <c r="P99" t="e">
        <f>IF(#REF!="rhot","",IF(H99="AAE_7R","r7",IF(AND(C99="ANAE",H99="W"),"r3","r0")))</f>
        <v>#REF!</v>
      </c>
      <c r="Q99" t="str">
        <f>IF(H99="consonant",#REF!,"")</f>
        <v/>
      </c>
      <c r="R99" t="str">
        <f t="shared" si="17"/>
        <v>lx</v>
      </c>
      <c r="S99" t="str">
        <f t="shared" si="25"/>
        <v>bk</v>
      </c>
      <c r="T99" t="e">
        <f t="shared" si="18"/>
        <v>#REF!</v>
      </c>
      <c r="U99" t="str">
        <f t="shared" si="19"/>
        <v>b</v>
      </c>
      <c r="W99" t="str">
        <f t="shared" si="22"/>
        <v>const W1870BeaverPennsylvaniaSpeaker84= L.marker([40.8,-80.3], {icon: dp_lx}).bindPopup('Beaver, Pennsylvania&lt;br&gt;White 1875-1899&lt;br&gt;Speaker 84&lt;br&gt;impressionistic&lt;br&gt;LAMSAS, in (Kurath, 1963)').addTo(W1870);</v>
      </c>
      <c r="X99" t="e">
        <f>IF(N99="","","const "&amp;#REF!&amp;J99&amp;#REF!&amp;E99&amp;" = L.marker(["&amp;G99&amp;","&amp;F99&amp;"], {icon: "&amp;N99&amp;"_"&amp;U99&amp;"}).bindPopup('This is "&amp;#REF!&amp;"').addTo("&amp;#REF!&amp;");")</f>
        <v>#REF!</v>
      </c>
      <c r="Y99" t="e">
        <f>IF(F99="","","const "&amp;#REF!&amp;J99&amp;#REF!&amp;E99&amp;" = L.marker(["&amp;G99&amp;","&amp;F99&amp;"], {icon: "&amp;O99&amp;"_"&amp;V99&amp;"}).bindPopup('This is "&amp;#REF!&amp;"').addTo("&amp;#REF!&amp;");")</f>
        <v>#REF!</v>
      </c>
      <c r="BI99" t="s">
        <v>6873</v>
      </c>
    </row>
    <row r="100" spans="1:61">
      <c r="A100" t="s">
        <v>5325</v>
      </c>
      <c r="B100" t="s">
        <v>6874</v>
      </c>
      <c r="C100" s="1" t="s">
        <v>5359</v>
      </c>
      <c r="D100" t="s">
        <v>960</v>
      </c>
      <c r="E100" t="s">
        <v>5278</v>
      </c>
      <c r="F100">
        <v>-79.88</v>
      </c>
      <c r="G100">
        <v>40.369999999999997</v>
      </c>
      <c r="I100" t="str">
        <f t="shared" si="20"/>
        <v>Elizabeth, Pennsylvania&lt;br&gt;White 1875-1899&lt;br&gt;Speaker 85&lt;br&gt;impressionistic&lt;br&gt;LAMSAS, in (Kurath, 1963)</v>
      </c>
      <c r="J100" t="str">
        <f t="shared" si="21"/>
        <v>W1870ElizabethPennsylvaniaSpeaker85</v>
      </c>
      <c r="M100" t="str">
        <f t="shared" si="16"/>
        <v>dp</v>
      </c>
      <c r="N100" t="str">
        <f t="shared" si="23"/>
        <v>st</v>
      </c>
      <c r="O100" t="str">
        <f t="shared" si="24"/>
        <v>ar</v>
      </c>
      <c r="P100" t="e">
        <f>IF(#REF!="rhot","",IF(H100="AAE_7R","r7",IF(AND(C100="ANAE",H100="W"),"r3","r0")))</f>
        <v>#REF!</v>
      </c>
      <c r="Q100" t="str">
        <f>IF(H100="consonant",#REF!,"")</f>
        <v/>
      </c>
      <c r="R100" t="str">
        <f t="shared" si="17"/>
        <v>lx</v>
      </c>
      <c r="S100" t="str">
        <f t="shared" si="25"/>
        <v>bk</v>
      </c>
      <c r="T100" t="e">
        <f t="shared" si="18"/>
        <v>#REF!</v>
      </c>
      <c r="U100" t="str">
        <f t="shared" si="19"/>
        <v>b</v>
      </c>
      <c r="W100" t="str">
        <f t="shared" si="22"/>
        <v>const W1870ElizabethPennsylvaniaSpeaker85= L.marker([40.37,-79.88], {icon: dp_lx}).bindPopup('Elizabeth, Pennsylvania&lt;br&gt;White 1875-1899&lt;br&gt;Speaker 85&lt;br&gt;impressionistic&lt;br&gt;LAMSAS, in (Kurath, 1963)').addTo(W1870);</v>
      </c>
      <c r="X100" t="e">
        <f>IF(N100="","","const "&amp;#REF!&amp;J100&amp;#REF!&amp;E100&amp;" = L.marker(["&amp;G100&amp;","&amp;F100&amp;"], {icon: "&amp;N100&amp;"_"&amp;U100&amp;"}).bindPopup('This is "&amp;#REF!&amp;"').addTo("&amp;#REF!&amp;");")</f>
        <v>#REF!</v>
      </c>
      <c r="Y100" t="e">
        <f>IF(F100="","","const "&amp;#REF!&amp;J100&amp;#REF!&amp;E100&amp;" = L.marker(["&amp;G100&amp;","&amp;F100&amp;"], {icon: "&amp;O100&amp;"_"&amp;V100&amp;"}).bindPopup('This is "&amp;#REF!&amp;"').addTo("&amp;#REF!&amp;");")</f>
        <v>#REF!</v>
      </c>
      <c r="BI100" t="s">
        <v>6875</v>
      </c>
    </row>
    <row r="101" spans="1:61">
      <c r="A101" t="s">
        <v>5325</v>
      </c>
      <c r="B101" t="s">
        <v>6644</v>
      </c>
      <c r="C101" s="1" t="s">
        <v>5359</v>
      </c>
      <c r="D101" t="s">
        <v>961</v>
      </c>
      <c r="E101" t="s">
        <v>5278</v>
      </c>
      <c r="F101">
        <v>-76.260000000000005</v>
      </c>
      <c r="G101">
        <v>41.77</v>
      </c>
      <c r="I101" t="str">
        <f t="shared" si="20"/>
        <v>Sugar Run, Pennsylvania&lt;br&gt;White 1875-1899&lt;br&gt;Speaker 86&lt;br&gt;impressionistic&lt;br&gt;LAMSAS, in (Kurath, 1963)</v>
      </c>
      <c r="J101" t="str">
        <f t="shared" si="21"/>
        <v>W1870SugarRunPennsylvaniaSpeaker86</v>
      </c>
      <c r="M101" t="str">
        <f t="shared" si="16"/>
        <v>dp</v>
      </c>
      <c r="N101" t="str">
        <f t="shared" si="23"/>
        <v>st</v>
      </c>
      <c r="O101" t="str">
        <f t="shared" si="24"/>
        <v>ar</v>
      </c>
      <c r="P101" t="e">
        <f>IF(#REF!="rhot","",IF(H101="AAE_7R","r7",IF(AND(C101="ANAE",H101="W"),"r3","r0")))</f>
        <v>#REF!</v>
      </c>
      <c r="Q101" t="str">
        <f>IF(H101="consonant",#REF!,"")</f>
        <v/>
      </c>
      <c r="R101" t="str">
        <f t="shared" si="17"/>
        <v>lx</v>
      </c>
      <c r="S101" t="str">
        <f t="shared" si="25"/>
        <v>bk</v>
      </c>
      <c r="T101" t="e">
        <f t="shared" si="18"/>
        <v>#REF!</v>
      </c>
      <c r="U101" t="str">
        <f t="shared" si="19"/>
        <v>b</v>
      </c>
      <c r="W101" t="str">
        <f t="shared" si="22"/>
        <v>const W1870SugarRunPennsylvaniaSpeaker86= L.marker([41.77,-76.26], {icon: dp_lx}).bindPopup('Sugar Run, Pennsylvania&lt;br&gt;White 1875-1899&lt;br&gt;Speaker 86&lt;br&gt;impressionistic&lt;br&gt;LAMSAS, in (Kurath, 1963)').addTo(W1870);</v>
      </c>
      <c r="X101" t="e">
        <f>IF(N101="","","const "&amp;#REF!&amp;J101&amp;#REF!&amp;E101&amp;" = L.marker(["&amp;G101&amp;","&amp;F101&amp;"], {icon: "&amp;N101&amp;"_"&amp;U101&amp;"}).bindPopup('This is "&amp;#REF!&amp;"').addTo("&amp;#REF!&amp;");")</f>
        <v>#REF!</v>
      </c>
      <c r="Y101" t="e">
        <f>IF(F101="","","const "&amp;#REF!&amp;J101&amp;#REF!&amp;E101&amp;" = L.marker(["&amp;G101&amp;","&amp;F101&amp;"], {icon: "&amp;O101&amp;"_"&amp;V101&amp;"}).bindPopup('This is "&amp;#REF!&amp;"').addTo("&amp;#REF!&amp;");")</f>
        <v>#REF!</v>
      </c>
      <c r="BI101" t="s">
        <v>6876</v>
      </c>
    </row>
    <row r="102" spans="1:61">
      <c r="A102" t="s">
        <v>5325</v>
      </c>
      <c r="B102" t="s">
        <v>6582</v>
      </c>
      <c r="C102" s="1" t="s">
        <v>5359</v>
      </c>
      <c r="D102" t="s">
        <v>962</v>
      </c>
      <c r="E102" t="s">
        <v>5287</v>
      </c>
      <c r="F102">
        <v>-80.55</v>
      </c>
      <c r="G102">
        <v>40.46</v>
      </c>
      <c r="I102" t="str">
        <f t="shared" si="20"/>
        <v>Coliers, West Virginia&lt;br&gt;White 1875-1899&lt;br&gt;Speaker 87&lt;br&gt;impressionistic&lt;br&gt;LAMSAS, in (Kurath, 1963)</v>
      </c>
      <c r="J102" t="str">
        <f t="shared" si="21"/>
        <v>W1870ColiersWestVirginiaSpeaker87</v>
      </c>
      <c r="M102" t="str">
        <f t="shared" si="16"/>
        <v>dp</v>
      </c>
      <c r="N102" t="str">
        <f t="shared" si="23"/>
        <v>st</v>
      </c>
      <c r="O102" t="str">
        <f t="shared" si="24"/>
        <v>ar</v>
      </c>
      <c r="P102" t="e">
        <f>IF(#REF!="rhot","",IF(H102="AAE_7R","r7",IF(AND(C102="ANAE",H102="W"),"r3","r0")))</f>
        <v>#REF!</v>
      </c>
      <c r="Q102" t="str">
        <f>IF(H102="consonant",#REF!,"")</f>
        <v/>
      </c>
      <c r="R102" t="str">
        <f t="shared" si="17"/>
        <v>lx</v>
      </c>
      <c r="S102" t="str">
        <f t="shared" si="25"/>
        <v>bk</v>
      </c>
      <c r="T102" t="e">
        <f t="shared" si="18"/>
        <v>#REF!</v>
      </c>
      <c r="U102" t="str">
        <f t="shared" si="19"/>
        <v>b</v>
      </c>
      <c r="W102" t="str">
        <f t="shared" si="22"/>
        <v>const W1870ColiersWestVirginiaSpeaker87= L.marker([40.46,-80.55], {icon: dp_lx}).bindPopup('Coliers, West Virginia&lt;br&gt;White 1875-1899&lt;br&gt;Speaker 87&lt;br&gt;impressionistic&lt;br&gt;LAMSAS, in (Kurath, 1963)').addTo(W1870);</v>
      </c>
      <c r="X102" t="e">
        <f>IF(N102="","","const "&amp;#REF!&amp;J102&amp;#REF!&amp;E102&amp;" = L.marker(["&amp;G102&amp;","&amp;F102&amp;"], {icon: "&amp;N102&amp;"_"&amp;U102&amp;"}).bindPopup('This is "&amp;#REF!&amp;"').addTo("&amp;#REF!&amp;");")</f>
        <v>#REF!</v>
      </c>
      <c r="Y102" t="e">
        <f>IF(F102="","","const "&amp;#REF!&amp;J102&amp;#REF!&amp;E102&amp;" = L.marker(["&amp;G102&amp;","&amp;F102&amp;"], {icon: "&amp;O102&amp;"_"&amp;V102&amp;"}).bindPopup('This is "&amp;#REF!&amp;"').addTo("&amp;#REF!&amp;");")</f>
        <v>#REF!</v>
      </c>
      <c r="BI102" t="s">
        <v>6877</v>
      </c>
    </row>
    <row r="103" spans="1:61">
      <c r="A103" t="s">
        <v>5325</v>
      </c>
      <c r="B103" t="s">
        <v>6512</v>
      </c>
      <c r="C103" s="1" t="s">
        <v>5359</v>
      </c>
      <c r="D103" t="s">
        <v>1002</v>
      </c>
      <c r="E103" t="s">
        <v>5287</v>
      </c>
      <c r="F103">
        <v>-80.290000000000006</v>
      </c>
      <c r="G103">
        <v>39.64</v>
      </c>
      <c r="I103" t="str">
        <f t="shared" si="20"/>
        <v>FarmingtonWV, West Virginia&lt;br&gt;White 1875-1899&lt;br&gt;Speaker 89&lt;br&gt;impressionistic&lt;br&gt;LAMSAS, in (Kurath, 1963)</v>
      </c>
      <c r="J103" t="str">
        <f t="shared" si="21"/>
        <v>W1870FarmingtonWVWestVirginiaSpeaker89</v>
      </c>
      <c r="M103" t="str">
        <f t="shared" si="16"/>
        <v>dp</v>
      </c>
      <c r="N103" t="str">
        <f t="shared" si="23"/>
        <v>st</v>
      </c>
      <c r="O103" t="str">
        <f t="shared" si="24"/>
        <v>ar</v>
      </c>
      <c r="P103" t="e">
        <f>IF(#REF!="rhot","",IF(H103="AAE_7R","r7",IF(AND(C103="ANAE",H103="W"),"r3","r0")))</f>
        <v>#REF!</v>
      </c>
      <c r="Q103" t="str">
        <f>IF(H103="consonant",#REF!,"")</f>
        <v/>
      </c>
      <c r="R103" t="str">
        <f t="shared" si="17"/>
        <v>lx</v>
      </c>
      <c r="S103" t="str">
        <f t="shared" si="25"/>
        <v>bk</v>
      </c>
      <c r="T103" t="e">
        <f t="shared" si="18"/>
        <v>#REF!</v>
      </c>
      <c r="U103" t="str">
        <f t="shared" si="19"/>
        <v>b</v>
      </c>
      <c r="W103" t="str">
        <f t="shared" si="22"/>
        <v>const W1870FarmingtonWVWestVirginiaSpeaker89= L.marker([39.64,-80.29], {icon: dp_lx}).bindPopup('FarmingtonWV, West Virginia&lt;br&gt;White 1875-1899&lt;br&gt;Speaker 89&lt;br&gt;impressionistic&lt;br&gt;LAMSAS, in (Kurath, 1963)').addTo(W1870);</v>
      </c>
      <c r="X103" t="e">
        <f>IF(N103="","","const "&amp;#REF!&amp;J103&amp;#REF!&amp;E103&amp;" = L.marker(["&amp;G103&amp;","&amp;F103&amp;"], {icon: "&amp;N103&amp;"_"&amp;U103&amp;"}).bindPopup('This is "&amp;#REF!&amp;"').addTo("&amp;#REF!&amp;");")</f>
        <v>#REF!</v>
      </c>
      <c r="Y103" t="e">
        <f>IF(F103="","","const "&amp;#REF!&amp;J103&amp;#REF!&amp;E103&amp;" = L.marker(["&amp;G103&amp;","&amp;F103&amp;"], {icon: "&amp;O103&amp;"_"&amp;V103&amp;"}).bindPopup('This is "&amp;#REF!&amp;"').addTo("&amp;#REF!&amp;");")</f>
        <v>#REF!</v>
      </c>
      <c r="BI103" t="s">
        <v>6878</v>
      </c>
    </row>
    <row r="104" spans="1:61">
      <c r="A104" t="s">
        <v>5325</v>
      </c>
      <c r="B104" s="1" t="s">
        <v>1151</v>
      </c>
      <c r="C104" s="1" t="s">
        <v>1239</v>
      </c>
      <c r="D104" s="1" t="s">
        <v>1157</v>
      </c>
      <c r="E104" t="s">
        <v>5292</v>
      </c>
      <c r="F104">
        <v>-101.2687</v>
      </c>
      <c r="G104">
        <v>52.104999999999997</v>
      </c>
      <c r="I104" t="str">
        <f t="shared" si="20"/>
        <v>Swan River, Manitoba&lt;br&gt;White 1875-1899&lt;br&gt;ListenPast1&lt;br&gt;ListenPast15</v>
      </c>
      <c r="J104" t="str">
        <f t="shared" si="21"/>
        <v>W1870SwanRiverManitobaListenPast1</v>
      </c>
      <c r="M104" t="str">
        <f t="shared" si="16"/>
        <v>dp</v>
      </c>
      <c r="N104" t="str">
        <f t="shared" si="23"/>
        <v>st</v>
      </c>
      <c r="O104" t="str">
        <f t="shared" si="24"/>
        <v>ar</v>
      </c>
      <c r="P104" t="e">
        <f>IF(#REF!="rhot","",IF(H104="AAE_7R","r7",IF(AND(C104="ANAE",H104="W"),"r3","r0")))</f>
        <v>#REF!</v>
      </c>
      <c r="Q104" t="str">
        <f>IF(H104="consonant",#REF!,"")</f>
        <v/>
      </c>
      <c r="R104" t="str">
        <f t="shared" si="17"/>
        <v>lx</v>
      </c>
      <c r="S104" t="str">
        <f t="shared" si="25"/>
        <v>bk</v>
      </c>
      <c r="T104" t="e">
        <f t="shared" si="18"/>
        <v>#REF!</v>
      </c>
      <c r="U104" t="str">
        <f t="shared" si="19"/>
        <v>b</v>
      </c>
      <c r="W104" t="str">
        <f t="shared" si="22"/>
        <v>const W1870SwanRiverManitobaListenPast1= L.marker([52.105,-101.2687], {icon: dp_lx}).bindPopup('Swan River, Manitoba&lt;br&gt;White 1875-1899&lt;br&gt;ListenPast1&lt;br&gt;ListenPast15').addTo(W1870);</v>
      </c>
      <c r="X104" t="e">
        <f>IF(N104="","","const "&amp;#REF!&amp;J104&amp;#REF!&amp;E104&amp;" = L.marker(["&amp;G104&amp;","&amp;F104&amp;"], {icon: "&amp;N104&amp;"_"&amp;U104&amp;"}).bindPopup('This is "&amp;#REF!&amp;"').addTo("&amp;#REF!&amp;");")</f>
        <v>#REF!</v>
      </c>
      <c r="Y104" t="e">
        <f>IF(F104="","","const "&amp;#REF!&amp;J104&amp;#REF!&amp;E104&amp;" = L.marker(["&amp;G104&amp;","&amp;F104&amp;"], {icon: "&amp;O104&amp;"_"&amp;V104&amp;"}).bindPopup('This is "&amp;#REF!&amp;"').addTo("&amp;#REF!&amp;");")</f>
        <v>#REF!</v>
      </c>
      <c r="BI104" t="s">
        <v>5439</v>
      </c>
    </row>
    <row r="105" spans="1:61">
      <c r="A105" t="s">
        <v>5325</v>
      </c>
      <c r="B105" s="1" t="s">
        <v>1152</v>
      </c>
      <c r="C105" s="1" t="s">
        <v>1239</v>
      </c>
      <c r="D105" s="1" t="s">
        <v>1183</v>
      </c>
      <c r="E105" t="s">
        <v>5292</v>
      </c>
      <c r="F105">
        <v>-78.2</v>
      </c>
      <c r="G105">
        <v>43.8</v>
      </c>
      <c r="I105" t="str">
        <f t="shared" si="20"/>
        <v>Unknown, Manitoba&lt;br&gt;White 1875-1899&lt;br&gt;ListenPast2&lt;br&gt;ListenPast15</v>
      </c>
      <c r="J105" t="str">
        <f t="shared" si="21"/>
        <v>W1870UnknownManitobaListenPast2</v>
      </c>
      <c r="M105" t="str">
        <f t="shared" si="16"/>
        <v>dp</v>
      </c>
      <c r="N105" t="str">
        <f t="shared" si="23"/>
        <v>st</v>
      </c>
      <c r="O105" t="str">
        <f t="shared" si="24"/>
        <v>ar</v>
      </c>
      <c r="P105" t="e">
        <f>IF(#REF!="rhot","",IF(H105="AAE_7R","r7",IF(AND(C105="ANAE",H105="W"),"r3","r0")))</f>
        <v>#REF!</v>
      </c>
      <c r="Q105" t="str">
        <f>IF(H105="consonant",#REF!,"")</f>
        <v/>
      </c>
      <c r="R105" t="str">
        <f t="shared" si="17"/>
        <v>lx</v>
      </c>
      <c r="S105" t="str">
        <f t="shared" si="25"/>
        <v>bk</v>
      </c>
      <c r="T105" t="e">
        <f t="shared" si="18"/>
        <v>#REF!</v>
      </c>
      <c r="U105" t="str">
        <f t="shared" si="19"/>
        <v>b</v>
      </c>
      <c r="W105" t="str">
        <f t="shared" si="22"/>
        <v>const W1870UnknownManitobaListenPast2= L.marker([43.8,-78.2], {icon: dp_lx}).bindPopup('Unknown, Manitoba&lt;br&gt;White 1875-1899&lt;br&gt;ListenPast2&lt;br&gt;ListenPast15').addTo(W1870);</v>
      </c>
      <c r="X105" t="e">
        <f>IF(N105="","","const "&amp;#REF!&amp;J105&amp;#REF!&amp;E105&amp;" = L.marker(["&amp;G105&amp;","&amp;F105&amp;"], {icon: "&amp;N105&amp;"_"&amp;U105&amp;"}).bindPopup('This is "&amp;#REF!&amp;"').addTo("&amp;#REF!&amp;");")</f>
        <v>#REF!</v>
      </c>
      <c r="Y105" t="e">
        <f>IF(F105="","","const "&amp;#REF!&amp;J105&amp;#REF!&amp;E105&amp;" = L.marker(["&amp;G105&amp;","&amp;F105&amp;"], {icon: "&amp;O105&amp;"_"&amp;V105&amp;"}).bindPopup('This is "&amp;#REF!&amp;"').addTo("&amp;#REF!&amp;");")</f>
        <v>#REF!</v>
      </c>
      <c r="BI105" t="s">
        <v>5440</v>
      </c>
    </row>
    <row r="106" spans="1:61">
      <c r="A106" t="s">
        <v>5325</v>
      </c>
      <c r="B106" s="1" t="s">
        <v>1153</v>
      </c>
      <c r="C106" s="1" t="s">
        <v>1239</v>
      </c>
      <c r="D106" s="1" t="s">
        <v>1158</v>
      </c>
      <c r="E106" t="s">
        <v>931</v>
      </c>
      <c r="F106">
        <v>-78.292199999999994</v>
      </c>
      <c r="G106">
        <v>43.951799999999999</v>
      </c>
      <c r="I106" t="str">
        <f t="shared" si="20"/>
        <v>Port Hope, Ontario&lt;br&gt;White 1875-1899&lt;br&gt;ListenPast3&lt;br&gt;ListenPast15</v>
      </c>
      <c r="J106" t="str">
        <f t="shared" si="21"/>
        <v>W1870PortHopeOntarioListenPast3</v>
      </c>
      <c r="M106" t="str">
        <f t="shared" si="16"/>
        <v>dp</v>
      </c>
      <c r="N106" t="str">
        <f t="shared" si="23"/>
        <v>st</v>
      </c>
      <c r="O106" t="str">
        <f t="shared" si="24"/>
        <v>ar</v>
      </c>
      <c r="P106" t="e">
        <f>IF(#REF!="rhot","",IF(H106="AAE_7R","r7",IF(AND(C106="ANAE",H106="W"),"r3","r0")))</f>
        <v>#REF!</v>
      </c>
      <c r="Q106" t="str">
        <f>IF(H106="consonant",#REF!,"")</f>
        <v/>
      </c>
      <c r="R106" t="str">
        <f t="shared" si="17"/>
        <v>lx</v>
      </c>
      <c r="S106" t="str">
        <f t="shared" si="25"/>
        <v>bk</v>
      </c>
      <c r="T106" t="e">
        <f t="shared" si="18"/>
        <v>#REF!</v>
      </c>
      <c r="U106" t="str">
        <f t="shared" si="19"/>
        <v>b</v>
      </c>
      <c r="W106" t="str">
        <f t="shared" si="22"/>
        <v>const W1870PortHopeOntarioListenPast3= L.marker([43.9518,-78.2922], {icon: dp_lx}).bindPopup('Port Hope, Ontario&lt;br&gt;White 1875-1899&lt;br&gt;ListenPast3&lt;br&gt;ListenPast15').addTo(W1870);</v>
      </c>
      <c r="X106" t="e">
        <f>IF(N106="","","const "&amp;#REF!&amp;J106&amp;#REF!&amp;E106&amp;" = L.marker(["&amp;G106&amp;","&amp;F106&amp;"], {icon: "&amp;N106&amp;"_"&amp;U106&amp;"}).bindPopup('This is "&amp;#REF!&amp;"').addTo("&amp;#REF!&amp;");")</f>
        <v>#REF!</v>
      </c>
      <c r="Y106" t="e">
        <f>IF(F106="","","const "&amp;#REF!&amp;J106&amp;#REF!&amp;E106&amp;" = L.marker(["&amp;G106&amp;","&amp;F106&amp;"], {icon: "&amp;O106&amp;"_"&amp;V106&amp;"}).bindPopup('This is "&amp;#REF!&amp;"').addTo("&amp;#REF!&amp;");")</f>
        <v>#REF!</v>
      </c>
      <c r="BI106" t="s">
        <v>5441</v>
      </c>
    </row>
    <row r="107" spans="1:61">
      <c r="A107" t="s">
        <v>5325</v>
      </c>
      <c r="B107" s="1" t="s">
        <v>1160</v>
      </c>
      <c r="C107" s="1" t="s">
        <v>5358</v>
      </c>
      <c r="D107" t="s">
        <v>1149</v>
      </c>
      <c r="E107" t="s">
        <v>5290</v>
      </c>
      <c r="F107">
        <v>-122.15860000000001</v>
      </c>
      <c r="G107">
        <v>38.049399999999999</v>
      </c>
      <c r="H107" t="s">
        <v>1156</v>
      </c>
      <c r="I107" t="str">
        <f t="shared" si="20"/>
        <v>Benicia, California&lt;br&gt;White 1875-1899&lt;br&gt;ListenPast5&lt;br&gt;(Johnson 2003)</v>
      </c>
      <c r="J107" t="str">
        <f t="shared" si="21"/>
        <v>W1870BeniciaCaliforniaListenPast5</v>
      </c>
      <c r="M107" t="str">
        <f t="shared" si="16"/>
        <v>dp</v>
      </c>
      <c r="N107" t="str">
        <f t="shared" si="23"/>
        <v>st</v>
      </c>
      <c r="O107" t="str">
        <f t="shared" si="24"/>
        <v>ar</v>
      </c>
      <c r="P107" t="e">
        <f>IF(#REF!="rhot","",IF(H107="AAE_7R","r7",IF(AND(C107="ANAE",H107="W"),"r3","r0")))</f>
        <v>#REF!</v>
      </c>
      <c r="Q107" t="str">
        <f>IF(H107="consonant",#REF!,"")</f>
        <v/>
      </c>
      <c r="R107" t="str">
        <f t="shared" si="17"/>
        <v>lx</v>
      </c>
      <c r="S107" t="str">
        <f t="shared" si="25"/>
        <v>bk</v>
      </c>
      <c r="T107" t="e">
        <f t="shared" si="18"/>
        <v>#REF!</v>
      </c>
      <c r="U107" t="str">
        <f t="shared" si="19"/>
        <v>b</v>
      </c>
      <c r="W107" t="str">
        <f t="shared" si="22"/>
        <v>const W1870BeniciaCaliforniaListenPast5= L.marker([38.0494,-122.1586], {icon: dp_lx}).bindPopup('Benicia, California&lt;br&gt;White 1875-1899&lt;br&gt;ListenPast5&lt;br&gt;(Johnson 2003)').addTo(W1870);</v>
      </c>
      <c r="X107" t="e">
        <f>IF(N107="","","const "&amp;#REF!&amp;J107&amp;#REF!&amp;E107&amp;" = L.marker(["&amp;G107&amp;","&amp;F107&amp;"], {icon: "&amp;N107&amp;"_"&amp;U107&amp;"}).bindPopup('This is "&amp;#REF!&amp;"').addTo("&amp;#REF!&amp;");")</f>
        <v>#REF!</v>
      </c>
      <c r="Y107" t="e">
        <f>IF(F107="","","const "&amp;#REF!&amp;J107&amp;#REF!&amp;E107&amp;" = L.marker(["&amp;G107&amp;","&amp;F107&amp;"], {icon: "&amp;O107&amp;"_"&amp;V107&amp;"}).bindPopup('This is "&amp;#REF!&amp;"').addTo("&amp;#REF!&amp;");")</f>
        <v>#REF!</v>
      </c>
      <c r="BI107" t="s">
        <v>5442</v>
      </c>
    </row>
    <row r="108" spans="1:61">
      <c r="A108" t="s">
        <v>5325</v>
      </c>
      <c r="B108" s="1" t="s">
        <v>1161</v>
      </c>
      <c r="C108" s="1" t="s">
        <v>5358</v>
      </c>
      <c r="D108" t="s">
        <v>392</v>
      </c>
      <c r="E108" t="s">
        <v>2375</v>
      </c>
      <c r="F108">
        <v>-118.62479999999999</v>
      </c>
      <c r="G108">
        <v>38.5244</v>
      </c>
      <c r="H108" t="s">
        <v>1156</v>
      </c>
      <c r="I108" t="str">
        <f t="shared" si="20"/>
        <v>Hawthorne, Nevada&lt;br&gt;White 1875-1899&lt;br&gt;ListenPast6&lt;br&gt;(Johnson 2003)</v>
      </c>
      <c r="J108" t="str">
        <f t="shared" si="21"/>
        <v>W1870HawthorneNevadaListenPast6</v>
      </c>
      <c r="M108" t="str">
        <f t="shared" si="16"/>
        <v>dp</v>
      </c>
      <c r="N108" t="str">
        <f t="shared" si="23"/>
        <v>st</v>
      </c>
      <c r="O108" t="str">
        <f t="shared" si="24"/>
        <v>ar</v>
      </c>
      <c r="P108" t="e">
        <f>IF(#REF!="rhot","",IF(H108="AAE_7R","r7",IF(AND(C108="ANAE",H108="W"),"r3","r0")))</f>
        <v>#REF!</v>
      </c>
      <c r="Q108" t="str">
        <f>IF(H108="consonant",#REF!,"")</f>
        <v/>
      </c>
      <c r="R108" t="str">
        <f t="shared" si="17"/>
        <v>lx</v>
      </c>
      <c r="S108" t="str">
        <f t="shared" si="25"/>
        <v>bk</v>
      </c>
      <c r="T108" t="e">
        <f t="shared" si="18"/>
        <v>#REF!</v>
      </c>
      <c r="U108" t="str">
        <f t="shared" si="19"/>
        <v>b</v>
      </c>
      <c r="W108" t="str">
        <f t="shared" si="22"/>
        <v>const W1870HawthorneNevadaListenPast6= L.marker([38.5244,-118.6248], {icon: dp_lx}).bindPopup('Hawthorne, Nevada&lt;br&gt;White 1875-1899&lt;br&gt;ListenPast6&lt;br&gt;(Johnson 2003)').addTo(W1870);</v>
      </c>
      <c r="X108" t="e">
        <f>IF(N108="","","const "&amp;#REF!&amp;J108&amp;#REF!&amp;E108&amp;" = L.marker(["&amp;G108&amp;","&amp;F108&amp;"], {icon: "&amp;N108&amp;"_"&amp;U108&amp;"}).bindPopup('This is "&amp;#REF!&amp;"').addTo("&amp;#REF!&amp;");")</f>
        <v>#REF!</v>
      </c>
      <c r="Y108" t="e">
        <f>IF(F108="","","const "&amp;#REF!&amp;J108&amp;#REF!&amp;E108&amp;" = L.marker(["&amp;G108&amp;","&amp;F108&amp;"], {icon: "&amp;O108&amp;"_"&amp;V108&amp;"}).bindPopup('This is "&amp;#REF!&amp;"').addTo("&amp;#REF!&amp;");")</f>
        <v>#REF!</v>
      </c>
      <c r="BI108" t="s">
        <v>5443</v>
      </c>
    </row>
    <row r="109" spans="1:61">
      <c r="A109" t="s">
        <v>5325</v>
      </c>
      <c r="B109" s="1" t="s">
        <v>1162</v>
      </c>
      <c r="C109" s="1" t="s">
        <v>5358</v>
      </c>
      <c r="D109" t="s">
        <v>1155</v>
      </c>
      <c r="E109" t="s">
        <v>2375</v>
      </c>
      <c r="F109">
        <v>-117.07089999999999</v>
      </c>
      <c r="G109">
        <v>39.492699999999999</v>
      </c>
      <c r="H109" t="s">
        <v>1156</v>
      </c>
      <c r="I109" t="str">
        <f t="shared" si="20"/>
        <v>AustinNV, Nevada&lt;br&gt;White 1875-1899&lt;br&gt;ListenPast7&lt;br&gt;(Johnson 2003)</v>
      </c>
      <c r="J109" t="str">
        <f t="shared" si="21"/>
        <v>W1870AustinNVNevadaListenPast7</v>
      </c>
      <c r="M109" t="str">
        <f t="shared" si="16"/>
        <v>dp</v>
      </c>
      <c r="N109" t="str">
        <f t="shared" si="23"/>
        <v>st</v>
      </c>
      <c r="O109" t="str">
        <f t="shared" si="24"/>
        <v>ar</v>
      </c>
      <c r="P109" t="e">
        <f>IF(#REF!="rhot","",IF(H109="AAE_7R","r7",IF(AND(C109="ANAE",H109="W"),"r3","r0")))</f>
        <v>#REF!</v>
      </c>
      <c r="Q109" t="str">
        <f>IF(H109="consonant",#REF!,"")</f>
        <v/>
      </c>
      <c r="R109" t="str">
        <f t="shared" si="17"/>
        <v>lx</v>
      </c>
      <c r="S109" t="str">
        <f t="shared" si="25"/>
        <v>bk</v>
      </c>
      <c r="T109" t="e">
        <f t="shared" si="18"/>
        <v>#REF!</v>
      </c>
      <c r="U109" t="str">
        <f t="shared" si="19"/>
        <v>b</v>
      </c>
      <c r="W109" t="str">
        <f t="shared" si="22"/>
        <v>const W1870AustinNVNevadaListenPast7= L.marker([39.4927,-117.0709], {icon: dp_lx}).bindPopup('AustinNV, Nevada&lt;br&gt;White 1875-1899&lt;br&gt;ListenPast7&lt;br&gt;(Johnson 2003)').addTo(W1870);</v>
      </c>
      <c r="X109" t="e">
        <f>IF(N109="","","const "&amp;#REF!&amp;J109&amp;#REF!&amp;E109&amp;" = L.marker(["&amp;G109&amp;","&amp;F109&amp;"], {icon: "&amp;N109&amp;"_"&amp;U109&amp;"}).bindPopup('This is "&amp;#REF!&amp;"').addTo("&amp;#REF!&amp;");")</f>
        <v>#REF!</v>
      </c>
      <c r="Y109" t="e">
        <f>IF(F109="","","const "&amp;#REF!&amp;J109&amp;#REF!&amp;E109&amp;" = L.marker(["&amp;G109&amp;","&amp;F109&amp;"], {icon: "&amp;O109&amp;"_"&amp;V109&amp;"}).bindPopup('This is "&amp;#REF!&amp;"').addTo("&amp;#REF!&amp;");")</f>
        <v>#REF!</v>
      </c>
      <c r="BI109" t="s">
        <v>5444</v>
      </c>
    </row>
    <row r="110" spans="1:61">
      <c r="A110" t="s">
        <v>5325</v>
      </c>
      <c r="B110" t="s">
        <v>6586</v>
      </c>
      <c r="C110" s="1" t="s">
        <v>5359</v>
      </c>
      <c r="D110" t="s">
        <v>964</v>
      </c>
      <c r="E110" t="s">
        <v>5287</v>
      </c>
      <c r="F110">
        <v>-79.67</v>
      </c>
      <c r="G110">
        <v>39.18</v>
      </c>
      <c r="I110" t="str">
        <f t="shared" si="20"/>
        <v>Parsons, West Virginia&lt;br&gt;White 1875-1899&lt;br&gt;Speaker 90&lt;br&gt;impressionistic&lt;br&gt;LAMSAS, in (Kurath, 1963)</v>
      </c>
      <c r="J110" t="str">
        <f t="shared" si="21"/>
        <v>W1870ParsonsWestVirginiaSpeaker90</v>
      </c>
      <c r="M110" t="str">
        <f t="shared" si="16"/>
        <v>dp</v>
      </c>
      <c r="N110" t="str">
        <f t="shared" si="23"/>
        <v>st</v>
      </c>
      <c r="O110" t="str">
        <f t="shared" si="24"/>
        <v>ar</v>
      </c>
      <c r="P110" t="e">
        <f>IF(#REF!="rhot","",IF(H110="AAE_7R","r7",IF(AND(C110="ANAE",H110="W"),"r3","r0")))</f>
        <v>#REF!</v>
      </c>
      <c r="Q110" t="str">
        <f>IF(H110="consonant",#REF!,"")</f>
        <v/>
      </c>
      <c r="R110" t="str">
        <f t="shared" si="17"/>
        <v>lx</v>
      </c>
      <c r="S110" t="str">
        <f t="shared" si="25"/>
        <v>bk</v>
      </c>
      <c r="T110" t="e">
        <f t="shared" si="18"/>
        <v>#REF!</v>
      </c>
      <c r="U110" t="str">
        <f t="shared" si="19"/>
        <v>b</v>
      </c>
      <c r="W110" t="str">
        <f t="shared" si="22"/>
        <v>const W1870ParsonsWestVirginiaSpeaker90= L.marker([39.18,-79.67], {icon: dp_lx}).bindPopup('Parsons, West Virginia&lt;br&gt;White 1875-1899&lt;br&gt;Speaker 90&lt;br&gt;impressionistic&lt;br&gt;LAMSAS, in (Kurath, 1963)').addTo(W1870);</v>
      </c>
      <c r="X110" t="e">
        <f>IF(N110="","","const "&amp;#REF!&amp;J110&amp;#REF!&amp;E110&amp;" = L.marker(["&amp;G110&amp;","&amp;F110&amp;"], {icon: "&amp;N110&amp;"_"&amp;U110&amp;"}).bindPopup('This is "&amp;#REF!&amp;"').addTo("&amp;#REF!&amp;");")</f>
        <v>#REF!</v>
      </c>
      <c r="Y110" t="e">
        <f>IF(F110="","","const "&amp;#REF!&amp;J110&amp;#REF!&amp;E110&amp;" = L.marker(["&amp;G110&amp;","&amp;F110&amp;"], {icon: "&amp;O110&amp;"_"&amp;V110&amp;"}).bindPopup('This is "&amp;#REF!&amp;"').addTo("&amp;#REF!&amp;");")</f>
        <v>#REF!</v>
      </c>
      <c r="BI110" t="s">
        <v>6879</v>
      </c>
    </row>
    <row r="111" spans="1:61">
      <c r="A111" t="s">
        <v>5325</v>
      </c>
      <c r="B111" t="s">
        <v>6880</v>
      </c>
      <c r="C111" s="1" t="s">
        <v>5359</v>
      </c>
      <c r="D111" t="s">
        <v>261</v>
      </c>
      <c r="E111" t="s">
        <v>5287</v>
      </c>
      <c r="F111">
        <v>-81.64</v>
      </c>
      <c r="G111">
        <v>38.479999999999997</v>
      </c>
      <c r="I111" t="str">
        <f t="shared" si="20"/>
        <v>Charleston, West Virginia&lt;br&gt;White 1875-1899&lt;br&gt;Speaker 91&lt;br&gt;impressionistic&lt;br&gt;LAMSAS, in (Kurath, 1963)</v>
      </c>
      <c r="J111" t="str">
        <f t="shared" si="21"/>
        <v>W1870CharlestonWestVirginiaSpeaker91</v>
      </c>
      <c r="M111" t="str">
        <f t="shared" si="16"/>
        <v>dp</v>
      </c>
      <c r="N111" t="str">
        <f t="shared" si="23"/>
        <v>st</v>
      </c>
      <c r="O111" t="str">
        <f t="shared" si="24"/>
        <v>ar</v>
      </c>
      <c r="P111" t="e">
        <f>IF(#REF!="rhot","",IF(H111="AAE_7R","r7",IF(AND(C111="ANAE",H111="W"),"r3","r0")))</f>
        <v>#REF!</v>
      </c>
      <c r="Q111" t="str">
        <f>IF(H111="consonant",#REF!,"")</f>
        <v/>
      </c>
      <c r="R111" t="str">
        <f t="shared" si="17"/>
        <v>lx</v>
      </c>
      <c r="S111" t="str">
        <f t="shared" si="25"/>
        <v>bk</v>
      </c>
      <c r="T111" t="e">
        <f t="shared" si="18"/>
        <v>#REF!</v>
      </c>
      <c r="U111" t="str">
        <f t="shared" si="19"/>
        <v>b</v>
      </c>
      <c r="W111" t="str">
        <f t="shared" si="22"/>
        <v>const W1870CharlestonWestVirginiaSpeaker91= L.marker([38.48,-81.64], {icon: dp_lx}).bindPopup('Charleston, West Virginia&lt;br&gt;White 1875-1899&lt;br&gt;Speaker 91&lt;br&gt;impressionistic&lt;br&gt;LAMSAS, in (Kurath, 1963)').addTo(W1870);</v>
      </c>
      <c r="X111" t="e">
        <f>IF(N111="","","const "&amp;#REF!&amp;J111&amp;#REF!&amp;E111&amp;" = L.marker(["&amp;G111&amp;","&amp;F111&amp;"], {icon: "&amp;N111&amp;"_"&amp;U111&amp;"}).bindPopup('This is "&amp;#REF!&amp;"').addTo("&amp;#REF!&amp;");")</f>
        <v>#REF!</v>
      </c>
      <c r="Y111" t="e">
        <f>IF(F111="","","const "&amp;#REF!&amp;J111&amp;#REF!&amp;E111&amp;" = L.marker(["&amp;G111&amp;","&amp;F111&amp;"], {icon: "&amp;O111&amp;"_"&amp;V111&amp;"}).bindPopup('This is "&amp;#REF!&amp;"').addTo("&amp;#REF!&amp;");")</f>
        <v>#REF!</v>
      </c>
      <c r="BI111" t="s">
        <v>6881</v>
      </c>
    </row>
    <row r="112" spans="1:61">
      <c r="A112" t="s">
        <v>5325</v>
      </c>
      <c r="B112" t="s">
        <v>6588</v>
      </c>
      <c r="C112" s="1" t="s">
        <v>5359</v>
      </c>
      <c r="D112" t="s">
        <v>52</v>
      </c>
      <c r="E112" t="s">
        <v>5286</v>
      </c>
      <c r="F112">
        <v>-75.56</v>
      </c>
      <c r="G112">
        <v>39.81</v>
      </c>
      <c r="I112" t="str">
        <f t="shared" si="20"/>
        <v>Wilmington, Delaware&lt;br&gt;White 1875-1899&lt;br&gt;Speaker 94&lt;br&gt;impressionistic&lt;br&gt;LAMSAS, in (Kurath, 1963)</v>
      </c>
      <c r="J112" t="str">
        <f t="shared" si="21"/>
        <v>W1870WilmingtonDelawareSpeaker94</v>
      </c>
      <c r="M112" t="str">
        <f t="shared" si="16"/>
        <v>dp</v>
      </c>
      <c r="N112" t="str">
        <f t="shared" si="23"/>
        <v>st</v>
      </c>
      <c r="O112" t="str">
        <f t="shared" si="24"/>
        <v>ar</v>
      </c>
      <c r="P112" t="e">
        <f>IF(#REF!="rhot","",IF(H112="AAE_7R","r7",IF(AND(C112="ANAE",H112="W"),"r3","r0")))</f>
        <v>#REF!</v>
      </c>
      <c r="Q112" t="str">
        <f>IF(H112="consonant",#REF!,"")</f>
        <v/>
      </c>
      <c r="R112" t="str">
        <f t="shared" si="17"/>
        <v>lx</v>
      </c>
      <c r="S112" t="str">
        <f t="shared" si="25"/>
        <v>bk</v>
      </c>
      <c r="T112" t="e">
        <f t="shared" si="18"/>
        <v>#REF!</v>
      </c>
      <c r="U112" t="str">
        <f t="shared" si="19"/>
        <v>b</v>
      </c>
      <c r="W112" t="str">
        <f t="shared" si="22"/>
        <v>const W1870WilmingtonDelawareSpeaker94= L.marker([39.81,-75.56], {icon: dp_lx}).bindPopup('Wilmington, Delaware&lt;br&gt;White 1875-1899&lt;br&gt;Speaker 94&lt;br&gt;impressionistic&lt;br&gt;LAMSAS, in (Kurath, 1963)').addTo(W1870);</v>
      </c>
      <c r="X112" t="e">
        <f>IF(N112="","","const "&amp;#REF!&amp;J112&amp;#REF!&amp;E112&amp;" = L.marker(["&amp;G112&amp;","&amp;F112&amp;"], {icon: "&amp;N112&amp;"_"&amp;U112&amp;"}).bindPopup('This is "&amp;#REF!&amp;"').addTo("&amp;#REF!&amp;");")</f>
        <v>#REF!</v>
      </c>
      <c r="Y112" t="e">
        <f>IF(F112="","","const "&amp;#REF!&amp;J112&amp;#REF!&amp;E112&amp;" = L.marker(["&amp;G112&amp;","&amp;F112&amp;"], {icon: "&amp;O112&amp;"_"&amp;V112&amp;"}).bindPopup('This is "&amp;#REF!&amp;"').addTo("&amp;#REF!&amp;");")</f>
        <v>#REF!</v>
      </c>
      <c r="BI112" t="s">
        <v>6882</v>
      </c>
    </row>
    <row r="113" spans="1:61">
      <c r="A113" t="s">
        <v>5325</v>
      </c>
      <c r="B113" t="s">
        <v>6538</v>
      </c>
      <c r="C113" s="1" t="s">
        <v>5359</v>
      </c>
      <c r="D113" t="s">
        <v>969</v>
      </c>
      <c r="E113" t="s">
        <v>905</v>
      </c>
      <c r="F113">
        <v>-75.61</v>
      </c>
      <c r="G113">
        <v>38.42</v>
      </c>
      <c r="I113" t="str">
        <f t="shared" si="20"/>
        <v>Salisbury, Maryland&lt;br&gt;White 1875-1899&lt;br&gt;Speaker 96&lt;br&gt;impressionistic&lt;br&gt;LAMSAS, in (Kurath, 1963)</v>
      </c>
      <c r="J113" t="str">
        <f t="shared" si="21"/>
        <v>W1870SalisburyMarylandSpeaker96</v>
      </c>
      <c r="M113" t="str">
        <f t="shared" si="16"/>
        <v>dp</v>
      </c>
      <c r="N113" t="str">
        <f t="shared" si="23"/>
        <v>st</v>
      </c>
      <c r="O113" t="str">
        <f t="shared" si="24"/>
        <v>ar</v>
      </c>
      <c r="P113" t="e">
        <f>IF(#REF!="rhot","",IF(H113="AAE_7R","r7",IF(AND(C113="ANAE",H113="W"),"r3","r0")))</f>
        <v>#REF!</v>
      </c>
      <c r="Q113" t="str">
        <f>IF(H113="consonant",#REF!,"")</f>
        <v/>
      </c>
      <c r="R113" t="str">
        <f t="shared" si="17"/>
        <v>lx</v>
      </c>
      <c r="S113" t="str">
        <f t="shared" si="25"/>
        <v>bk</v>
      </c>
      <c r="T113" t="e">
        <f t="shared" si="18"/>
        <v>#REF!</v>
      </c>
      <c r="U113" t="str">
        <f t="shared" si="19"/>
        <v>b</v>
      </c>
      <c r="W113" t="str">
        <f t="shared" si="22"/>
        <v>const W1870SalisburyMarylandSpeaker96= L.marker([38.42,-75.61], {icon: dp_lx}).bindPopup('Salisbury, Maryland&lt;br&gt;White 1875-1899&lt;br&gt;Speaker 96&lt;br&gt;impressionistic&lt;br&gt;LAMSAS, in (Kurath, 1963)').addTo(W1870);</v>
      </c>
      <c r="X113" t="e">
        <f>IF(N113="","","const "&amp;#REF!&amp;J113&amp;#REF!&amp;E113&amp;" = L.marker(["&amp;G113&amp;","&amp;F113&amp;"], {icon: "&amp;N113&amp;"_"&amp;U113&amp;"}).bindPopup('This is "&amp;#REF!&amp;"').addTo("&amp;#REF!&amp;");")</f>
        <v>#REF!</v>
      </c>
      <c r="Y113" t="e">
        <f>IF(F113="","","const "&amp;#REF!&amp;J113&amp;#REF!&amp;E113&amp;" = L.marker(["&amp;G113&amp;","&amp;F113&amp;"], {icon: "&amp;O113&amp;"_"&amp;V113&amp;"}).bindPopup('This is "&amp;#REF!&amp;"').addTo("&amp;#REF!&amp;");")</f>
        <v>#REF!</v>
      </c>
      <c r="BI113" t="s">
        <v>6883</v>
      </c>
    </row>
    <row r="114" spans="1:61">
      <c r="A114" t="s">
        <v>5325</v>
      </c>
      <c r="B114" t="s">
        <v>6544</v>
      </c>
      <c r="C114" s="1" t="s">
        <v>5359</v>
      </c>
      <c r="D114" t="s">
        <v>132</v>
      </c>
      <c r="E114" t="s">
        <v>905</v>
      </c>
      <c r="F114">
        <v>-76.61</v>
      </c>
      <c r="G114">
        <v>39.35</v>
      </c>
      <c r="I114" t="str">
        <f t="shared" si="20"/>
        <v>Baltimore, Maryland&lt;br&gt;White 1875-1899&lt;br&gt;Speaker 99&lt;br&gt;impressionistic&lt;br&gt;LAMSAS, in (Kurath, 1963)</v>
      </c>
      <c r="J114" t="str">
        <f t="shared" si="21"/>
        <v>W1870BaltimoreMarylandSpeaker99</v>
      </c>
      <c r="M114" t="str">
        <f t="shared" si="16"/>
        <v>dp</v>
      </c>
      <c r="N114" t="str">
        <f t="shared" si="23"/>
        <v>st</v>
      </c>
      <c r="O114" t="str">
        <f t="shared" si="24"/>
        <v>ar</v>
      </c>
      <c r="P114" t="e">
        <f>IF(#REF!="rhot","",IF(H114="AAE_7R","r7",IF(AND(C114="ANAE",H114="W"),"r3","r0")))</f>
        <v>#REF!</v>
      </c>
      <c r="Q114" t="str">
        <f>IF(H114="consonant",#REF!,"")</f>
        <v/>
      </c>
      <c r="R114" t="str">
        <f t="shared" si="17"/>
        <v>lx</v>
      </c>
      <c r="S114" t="str">
        <f t="shared" si="25"/>
        <v>bk</v>
      </c>
      <c r="T114" t="e">
        <f t="shared" si="18"/>
        <v>#REF!</v>
      </c>
      <c r="U114" t="str">
        <f t="shared" si="19"/>
        <v>b</v>
      </c>
      <c r="W114" t="str">
        <f t="shared" si="22"/>
        <v>const W1870BaltimoreMarylandSpeaker99= L.marker([39.35,-76.61], {icon: dp_lx}).bindPopup('Baltimore, Maryland&lt;br&gt;White 1875-1899&lt;br&gt;Speaker 99&lt;br&gt;impressionistic&lt;br&gt;LAMSAS, in (Kurath, 1963)').addTo(W1870);</v>
      </c>
      <c r="X114" t="e">
        <f>IF(N114="","","const "&amp;#REF!&amp;J114&amp;#REF!&amp;E114&amp;" = L.marker(["&amp;G114&amp;","&amp;F114&amp;"], {icon: "&amp;N114&amp;"_"&amp;U114&amp;"}).bindPopup('This is "&amp;#REF!&amp;"').addTo("&amp;#REF!&amp;");")</f>
        <v>#REF!</v>
      </c>
      <c r="Y114" t="e">
        <f>IF(F114="","","const "&amp;#REF!&amp;J114&amp;#REF!&amp;E114&amp;" = L.marker(["&amp;G114&amp;","&amp;F114&amp;"], {icon: "&amp;O114&amp;"_"&amp;V114&amp;"}).bindPopup('This is "&amp;#REF!&amp;"').addTo("&amp;#REF!&amp;");")</f>
        <v>#REF!</v>
      </c>
      <c r="BI114" t="s">
        <v>6884</v>
      </c>
    </row>
    <row r="115" spans="1:61">
      <c r="A115" t="s">
        <v>5325</v>
      </c>
      <c r="B115" t="s">
        <v>6590</v>
      </c>
      <c r="C115" s="1" t="s">
        <v>5359</v>
      </c>
      <c r="D115" t="s">
        <v>970</v>
      </c>
      <c r="E115" t="s">
        <v>905</v>
      </c>
      <c r="F115">
        <v>-76.5</v>
      </c>
      <c r="G115">
        <v>39.03</v>
      </c>
      <c r="I115" t="str">
        <f t="shared" si="20"/>
        <v>Annapolis, Maryland&lt;br&gt;White 1875-1899&lt;br&gt;Speaker 100&lt;br&gt;impressionistic&lt;br&gt;LAMSAS, in (Kurath, 1963)</v>
      </c>
      <c r="J115" t="str">
        <f t="shared" si="21"/>
        <v>W1870AnnapolisMarylandSpeaker100</v>
      </c>
      <c r="M115" t="str">
        <f t="shared" si="16"/>
        <v>dp</v>
      </c>
      <c r="N115" t="str">
        <f t="shared" si="23"/>
        <v>st</v>
      </c>
      <c r="O115" t="str">
        <f t="shared" si="24"/>
        <v>ar</v>
      </c>
      <c r="P115" t="e">
        <f>IF(#REF!="rhot","",IF(H115="AAE_7R","r7",IF(AND(C115="ANAE",H115="W"),"r3","r0")))</f>
        <v>#REF!</v>
      </c>
      <c r="Q115" t="str">
        <f>IF(H115="consonant",#REF!,"")</f>
        <v/>
      </c>
      <c r="R115" t="str">
        <f t="shared" si="17"/>
        <v>lx</v>
      </c>
      <c r="S115" t="str">
        <f t="shared" si="25"/>
        <v>bk</v>
      </c>
      <c r="T115" t="e">
        <f t="shared" si="18"/>
        <v>#REF!</v>
      </c>
      <c r="U115" t="str">
        <f t="shared" si="19"/>
        <v>b</v>
      </c>
      <c r="W115" t="str">
        <f t="shared" si="22"/>
        <v>const W1870AnnapolisMarylandSpeaker100= L.marker([39.03,-76.5], {icon: dp_lx}).bindPopup('Annapolis, Maryland&lt;br&gt;White 1875-1899&lt;br&gt;Speaker 100&lt;br&gt;impressionistic&lt;br&gt;LAMSAS, in (Kurath, 1963)').addTo(W1870);</v>
      </c>
      <c r="X115" t="e">
        <f>IF(N115="","","const "&amp;#REF!&amp;J115&amp;#REF!&amp;E115&amp;" = L.marker(["&amp;G115&amp;","&amp;F115&amp;"], {icon: "&amp;N115&amp;"_"&amp;U115&amp;"}).bindPopup('This is "&amp;#REF!&amp;"').addTo("&amp;#REF!&amp;");")</f>
        <v>#REF!</v>
      </c>
      <c r="Y115" t="e">
        <f>IF(F115="","","const "&amp;#REF!&amp;J115&amp;#REF!&amp;E115&amp;" = L.marker(["&amp;G115&amp;","&amp;F115&amp;"], {icon: "&amp;O115&amp;"_"&amp;V115&amp;"}).bindPopup('This is "&amp;#REF!&amp;"').addTo("&amp;#REF!&amp;");")</f>
        <v>#REF!</v>
      </c>
      <c r="BI115" t="s">
        <v>6885</v>
      </c>
    </row>
    <row r="116" spans="1:61">
      <c r="A116" t="s">
        <v>5325</v>
      </c>
      <c r="B116" t="s">
        <v>6594</v>
      </c>
      <c r="C116" s="1" t="s">
        <v>5359</v>
      </c>
      <c r="D116" t="s">
        <v>972</v>
      </c>
      <c r="E116" t="s">
        <v>48</v>
      </c>
      <c r="F116">
        <v>-77.069999999999993</v>
      </c>
      <c r="G116">
        <v>38.97</v>
      </c>
      <c r="I116" t="str">
        <f t="shared" si="20"/>
        <v>Georgetown, DC&lt;br&gt;White 1875-1899&lt;br&gt;Speaker 102&lt;br&gt;impressionistic&lt;br&gt;LAMSAS, in (Kurath, 1963)</v>
      </c>
      <c r="J116" t="str">
        <f t="shared" si="21"/>
        <v>W1870GeorgetownDCSpeaker102</v>
      </c>
      <c r="M116" t="str">
        <f t="shared" si="16"/>
        <v>dp</v>
      </c>
      <c r="N116" t="str">
        <f t="shared" si="23"/>
        <v>st</v>
      </c>
      <c r="O116" t="str">
        <f t="shared" si="24"/>
        <v>ar</v>
      </c>
      <c r="P116" t="e">
        <f>IF(#REF!="rhot","",IF(H116="AAE_7R","r7",IF(AND(C116="ANAE",H116="W"),"r3","r0")))</f>
        <v>#REF!</v>
      </c>
      <c r="Q116" t="str">
        <f>IF(H116="consonant",#REF!,"")</f>
        <v/>
      </c>
      <c r="R116" t="str">
        <f t="shared" si="17"/>
        <v>lx</v>
      </c>
      <c r="S116" t="str">
        <f t="shared" si="25"/>
        <v>bk</v>
      </c>
      <c r="T116" t="e">
        <f t="shared" si="18"/>
        <v>#REF!</v>
      </c>
      <c r="U116" t="str">
        <f t="shared" si="19"/>
        <v>b</v>
      </c>
      <c r="W116" t="str">
        <f t="shared" si="22"/>
        <v>const W1870GeorgetownDCSpeaker102= L.marker([38.97,-77.07], {icon: dp_lx}).bindPopup('Georgetown, DC&lt;br&gt;White 1875-1899&lt;br&gt;Speaker 102&lt;br&gt;impressionistic&lt;br&gt;LAMSAS, in (Kurath, 1963)').addTo(W1870);</v>
      </c>
      <c r="X116" t="e">
        <f>IF(N116="","","const "&amp;#REF!&amp;J116&amp;#REF!&amp;E116&amp;" = L.marker(["&amp;G116&amp;","&amp;F116&amp;"], {icon: "&amp;N116&amp;"_"&amp;U116&amp;"}).bindPopup('This is "&amp;#REF!&amp;"').addTo("&amp;#REF!&amp;");")</f>
        <v>#REF!</v>
      </c>
      <c r="Y116" t="e">
        <f>IF(F116="","","const "&amp;#REF!&amp;J116&amp;#REF!&amp;E116&amp;" = L.marker(["&amp;G116&amp;","&amp;F116&amp;"], {icon: "&amp;O116&amp;"_"&amp;V116&amp;"}).bindPopup('This is "&amp;#REF!&amp;"').addTo("&amp;#REF!&amp;");")</f>
        <v>#REF!</v>
      </c>
      <c r="BI116" t="s">
        <v>6886</v>
      </c>
    </row>
    <row r="117" spans="1:61">
      <c r="A117" t="s">
        <v>5325</v>
      </c>
      <c r="B117" t="s">
        <v>6596</v>
      </c>
      <c r="C117" s="1" t="s">
        <v>5359</v>
      </c>
      <c r="D117" t="s">
        <v>973</v>
      </c>
      <c r="E117" t="s">
        <v>903</v>
      </c>
      <c r="F117">
        <v>-77.069999999999993</v>
      </c>
      <c r="G117">
        <v>39.159999999999997</v>
      </c>
      <c r="H117" t="s">
        <v>1146</v>
      </c>
      <c r="I117" t="str">
        <f t="shared" si="20"/>
        <v>Alexandria, Virginia&lt;br&gt;White 1875-1899&lt;br&gt;Speaker 103&lt;br&gt;impressionistic&lt;br&gt;LAMSAS, in (Kurath, 1963)</v>
      </c>
      <c r="J117" t="str">
        <f t="shared" si="21"/>
        <v>W1870AlexandriaVirginiaSpeaker103</v>
      </c>
      <c r="M117" t="str">
        <f t="shared" si="16"/>
        <v>dp</v>
      </c>
      <c r="N117" t="str">
        <f t="shared" si="23"/>
        <v>st</v>
      </c>
      <c r="O117" t="str">
        <f t="shared" si="24"/>
        <v>ar</v>
      </c>
      <c r="P117" t="e">
        <f>IF(#REF!="rhot","",IF(H117="AAE_7R","r7",IF(AND(C117="ANAE",H117="W"),"r3","r0")))</f>
        <v>#REF!</v>
      </c>
      <c r="Q117" t="str">
        <f>IF(H117="consonant",#REF!,"")</f>
        <v/>
      </c>
      <c r="R117" t="str">
        <f t="shared" si="17"/>
        <v>lx</v>
      </c>
      <c r="S117" t="str">
        <f t="shared" si="25"/>
        <v>bk</v>
      </c>
      <c r="T117" t="e">
        <f t="shared" si="18"/>
        <v>#REF!</v>
      </c>
      <c r="U117" t="str">
        <f t="shared" si="19"/>
        <v>b</v>
      </c>
      <c r="W117" t="str">
        <f t="shared" si="22"/>
        <v>const W1870AlexandriaVirginiaSpeaker103= L.marker([39.16,-77.07], {icon: dp_lx}).bindPopup('Alexandria, Virginia&lt;br&gt;White 1875-1899&lt;br&gt;Speaker 103&lt;br&gt;impressionistic&lt;br&gt;LAMSAS, in (Kurath, 1963)').addTo(W1870);</v>
      </c>
      <c r="X117" t="e">
        <f>IF(N117="","","const "&amp;#REF!&amp;J117&amp;#REF!&amp;E117&amp;" = L.marker(["&amp;G117&amp;","&amp;F117&amp;"], {icon: "&amp;N117&amp;"_"&amp;U117&amp;"}).bindPopup('This is "&amp;#REF!&amp;"').addTo("&amp;#REF!&amp;");")</f>
        <v>#REF!</v>
      </c>
      <c r="Y117" t="e">
        <f>IF(F117="","","const "&amp;#REF!&amp;J117&amp;#REF!&amp;E117&amp;" = L.marker(["&amp;G117&amp;","&amp;F117&amp;"], {icon: "&amp;O117&amp;"_"&amp;V117&amp;"}).bindPopup('This is "&amp;#REF!&amp;"').addTo("&amp;#REF!&amp;");")</f>
        <v>#REF!</v>
      </c>
      <c r="BI117" t="s">
        <v>6887</v>
      </c>
    </row>
    <row r="118" spans="1:61">
      <c r="A118" t="s">
        <v>5325</v>
      </c>
      <c r="B118" t="s">
        <v>6600</v>
      </c>
      <c r="C118" s="1" t="s">
        <v>5359</v>
      </c>
      <c r="D118" t="s">
        <v>975</v>
      </c>
      <c r="E118" t="s">
        <v>903</v>
      </c>
      <c r="F118">
        <v>-78.180000000000007</v>
      </c>
      <c r="G118">
        <v>39.46</v>
      </c>
      <c r="H118" t="s">
        <v>6888</v>
      </c>
      <c r="I118" t="str">
        <f t="shared" si="20"/>
        <v>Winchester, Virginia&lt;br&gt;White 1875-1899&lt;br&gt;Speaker 105&lt;br&gt;impressionistic&lt;br&gt;LAMSAS, in (Kurath, 1963)</v>
      </c>
      <c r="J118" t="str">
        <f t="shared" si="21"/>
        <v>W1870WinchesterVirginiaSpeaker105</v>
      </c>
      <c r="M118" t="str">
        <f t="shared" si="16"/>
        <v>dp</v>
      </c>
      <c r="N118" t="str">
        <f t="shared" si="23"/>
        <v>st</v>
      </c>
      <c r="O118" t="str">
        <f t="shared" si="24"/>
        <v>ar</v>
      </c>
      <c r="P118" t="e">
        <f>IF(#REF!="rhot","",IF(H118="AAE_7R","r7",IF(AND(C118="ANAE",H118="W"),"r3","r0")))</f>
        <v>#REF!</v>
      </c>
      <c r="Q118" t="str">
        <f>IF(H118="consonant",#REF!,"")</f>
        <v/>
      </c>
      <c r="R118" t="str">
        <f t="shared" si="17"/>
        <v>sl</v>
      </c>
      <c r="S118" t="str">
        <f t="shared" si="25"/>
        <v>bk</v>
      </c>
      <c r="T118" t="e">
        <f t="shared" si="18"/>
        <v>#REF!</v>
      </c>
      <c r="U118" t="str">
        <f t="shared" si="19"/>
        <v>b</v>
      </c>
      <c r="W118" t="str">
        <f t="shared" si="22"/>
        <v>const W1870WinchesterVirginiaSpeaker105= L.marker([39.46,-78.18], {icon: dp_sl}).bindPopup('Winchester, Virginia&lt;br&gt;White 1875-1899&lt;br&gt;Speaker 105&lt;br&gt;impressionistic&lt;br&gt;LAMSAS, in (Kurath, 1963)').addTo(W1870);</v>
      </c>
      <c r="X118" t="e">
        <f>IF(N118="","","const "&amp;#REF!&amp;J118&amp;#REF!&amp;E118&amp;" = L.marker(["&amp;G118&amp;","&amp;F118&amp;"], {icon: "&amp;N118&amp;"_"&amp;U118&amp;"}).bindPopup('This is "&amp;#REF!&amp;"').addTo("&amp;#REF!&amp;");")</f>
        <v>#REF!</v>
      </c>
      <c r="Y118" t="e">
        <f>IF(F118="","","const "&amp;#REF!&amp;J118&amp;#REF!&amp;E118&amp;" = L.marker(["&amp;G118&amp;","&amp;F118&amp;"], {icon: "&amp;O118&amp;"_"&amp;V118&amp;"}).bindPopup('This is "&amp;#REF!&amp;"').addTo("&amp;#REF!&amp;");")</f>
        <v>#REF!</v>
      </c>
      <c r="BI118" t="s">
        <v>6889</v>
      </c>
    </row>
    <row r="119" spans="1:61">
      <c r="A119" t="s">
        <v>5325</v>
      </c>
      <c r="B119" t="s">
        <v>6890</v>
      </c>
      <c r="C119" s="1" t="s">
        <v>5359</v>
      </c>
      <c r="D119" t="s">
        <v>978</v>
      </c>
      <c r="E119" t="s">
        <v>903</v>
      </c>
      <c r="F119">
        <v>-76.38</v>
      </c>
      <c r="G119">
        <v>37.9</v>
      </c>
      <c r="H119" t="s">
        <v>6888</v>
      </c>
      <c r="I119" t="str">
        <f t="shared" si="20"/>
        <v>Wiconico Church, Virginia&lt;br&gt;White 1875-1899&lt;br&gt;Speaker 108&lt;br&gt;impressionistic&lt;br&gt;LAMSAS, in (Kurath, 1963)</v>
      </c>
      <c r="J119" t="str">
        <f t="shared" si="21"/>
        <v>W1870WiconicoChurchVirginiaSpeaker108</v>
      </c>
      <c r="M119" t="str">
        <f t="shared" si="16"/>
        <v>dp</v>
      </c>
      <c r="N119" t="str">
        <f t="shared" si="23"/>
        <v>st</v>
      </c>
      <c r="O119" t="str">
        <f t="shared" si="24"/>
        <v>ar</v>
      </c>
      <c r="P119" t="e">
        <f>IF(#REF!="rhot","",IF(H119="AAE_7R","r7",IF(AND(C119="ANAE",H119="W"),"r3","r0")))</f>
        <v>#REF!</v>
      </c>
      <c r="Q119" t="str">
        <f>IF(H119="consonant",#REF!,"")</f>
        <v/>
      </c>
      <c r="R119" t="str">
        <f t="shared" si="17"/>
        <v>sl</v>
      </c>
      <c r="S119" t="str">
        <f t="shared" si="25"/>
        <v>bk</v>
      </c>
      <c r="T119" t="e">
        <f t="shared" si="18"/>
        <v>#REF!</v>
      </c>
      <c r="U119" t="str">
        <f t="shared" si="19"/>
        <v>b</v>
      </c>
      <c r="W119" t="str">
        <f t="shared" si="22"/>
        <v>const W1870WiconicoChurchVirginiaSpeaker108= L.marker([37.9,-76.38], {icon: dp_sl}).bindPopup('Wiconico Church, Virginia&lt;br&gt;White 1875-1899&lt;br&gt;Speaker 108&lt;br&gt;impressionistic&lt;br&gt;LAMSAS, in (Kurath, 1963)').addTo(W1870);</v>
      </c>
      <c r="X119" t="e">
        <f>IF(N119="","","const "&amp;#REF!&amp;J119&amp;#REF!&amp;E119&amp;" = L.marker(["&amp;G119&amp;","&amp;F119&amp;"], {icon: "&amp;N119&amp;"_"&amp;U119&amp;"}).bindPopup('This is "&amp;#REF!&amp;"').addTo("&amp;#REF!&amp;");")</f>
        <v>#REF!</v>
      </c>
      <c r="Y119" t="e">
        <f>IF(F119="","","const "&amp;#REF!&amp;J119&amp;#REF!&amp;E119&amp;" = L.marker(["&amp;G119&amp;","&amp;F119&amp;"], {icon: "&amp;O119&amp;"_"&amp;V119&amp;"}).bindPopup('This is "&amp;#REF!&amp;"').addTo("&amp;#REF!&amp;");")</f>
        <v>#REF!</v>
      </c>
      <c r="BI119" t="s">
        <v>6891</v>
      </c>
    </row>
    <row r="120" spans="1:61">
      <c r="A120" t="s">
        <v>5325</v>
      </c>
      <c r="B120" t="s">
        <v>6892</v>
      </c>
      <c r="C120" s="1" t="s">
        <v>5359</v>
      </c>
      <c r="D120" t="s">
        <v>979</v>
      </c>
      <c r="E120" t="s">
        <v>903</v>
      </c>
      <c r="F120">
        <v>-76.5</v>
      </c>
      <c r="G120">
        <v>37.51</v>
      </c>
      <c r="H120" t="s">
        <v>6888</v>
      </c>
      <c r="I120" t="str">
        <f t="shared" si="20"/>
        <v>Gloucester, Virginia&lt;br&gt;White 1875-1899&lt;br&gt;Speaker 109&lt;br&gt;impressionistic&lt;br&gt;LAMSAS, in (Kurath, 1963)</v>
      </c>
      <c r="J120" t="str">
        <f t="shared" si="21"/>
        <v>W1870GloucesterVirginiaSpeaker109</v>
      </c>
      <c r="M120" t="str">
        <f t="shared" si="16"/>
        <v>dp</v>
      </c>
      <c r="N120" t="str">
        <f t="shared" si="23"/>
        <v>st</v>
      </c>
      <c r="O120" t="str">
        <f t="shared" si="24"/>
        <v>ar</v>
      </c>
      <c r="P120" t="e">
        <f>IF(#REF!="rhot","",IF(H120="AAE_7R","r7",IF(AND(C120="ANAE",H120="W"),"r3","r0")))</f>
        <v>#REF!</v>
      </c>
      <c r="Q120" t="str">
        <f>IF(H120="consonant",#REF!,"")</f>
        <v/>
      </c>
      <c r="R120" t="str">
        <f t="shared" si="17"/>
        <v>sl</v>
      </c>
      <c r="S120" t="str">
        <f t="shared" si="25"/>
        <v>bk</v>
      </c>
      <c r="T120" t="e">
        <f t="shared" si="18"/>
        <v>#REF!</v>
      </c>
      <c r="U120" t="str">
        <f t="shared" si="19"/>
        <v>b</v>
      </c>
      <c r="W120" t="str">
        <f t="shared" si="22"/>
        <v>const W1870GloucesterVirginiaSpeaker109= L.marker([37.51,-76.5], {icon: dp_sl}).bindPopup('Gloucester, Virginia&lt;br&gt;White 1875-1899&lt;br&gt;Speaker 109&lt;br&gt;impressionistic&lt;br&gt;LAMSAS, in (Kurath, 1963)').addTo(W1870);</v>
      </c>
      <c r="X120" t="e">
        <f>IF(N120="","","const "&amp;#REF!&amp;J120&amp;#REF!&amp;E120&amp;" = L.marker(["&amp;G120&amp;","&amp;F120&amp;"], {icon: "&amp;N120&amp;"_"&amp;U120&amp;"}).bindPopup('This is "&amp;#REF!&amp;"').addTo("&amp;#REF!&amp;");")</f>
        <v>#REF!</v>
      </c>
      <c r="Y120" t="e">
        <f>IF(F120="","","const "&amp;#REF!&amp;J120&amp;#REF!&amp;E120&amp;" = L.marker(["&amp;G120&amp;","&amp;F120&amp;"], {icon: "&amp;O120&amp;"_"&amp;V120&amp;"}).bindPopup('This is "&amp;#REF!&amp;"').addTo("&amp;#REF!&amp;");")</f>
        <v>#REF!</v>
      </c>
      <c r="BI120" t="s">
        <v>6893</v>
      </c>
    </row>
    <row r="121" spans="1:61">
      <c r="A121" t="s">
        <v>5325</v>
      </c>
      <c r="B121" t="s">
        <v>6610</v>
      </c>
      <c r="C121" s="1" t="s">
        <v>5359</v>
      </c>
      <c r="D121" t="s">
        <v>306</v>
      </c>
      <c r="E121" t="s">
        <v>903</v>
      </c>
      <c r="F121">
        <v>-77.45</v>
      </c>
      <c r="G121">
        <v>37.619999999999997</v>
      </c>
      <c r="H121" t="s">
        <v>6888</v>
      </c>
      <c r="I121" t="str">
        <f t="shared" si="20"/>
        <v>Richmond, Virginia&lt;br&gt;White 1875-1899&lt;br&gt;Speaker 112&lt;br&gt;impressionistic&lt;br&gt;LAMSAS, in (Kurath, 1963)</v>
      </c>
      <c r="J121" t="str">
        <f t="shared" si="21"/>
        <v>W1870RichmondVirginiaSpeaker112</v>
      </c>
      <c r="M121" t="str">
        <f t="shared" si="16"/>
        <v>dp</v>
      </c>
      <c r="N121" t="str">
        <f t="shared" si="23"/>
        <v>st</v>
      </c>
      <c r="O121" t="str">
        <f t="shared" si="24"/>
        <v>ar</v>
      </c>
      <c r="P121" t="e">
        <f>IF(#REF!="rhot","",IF(H121="AAE_7R","r7",IF(AND(C121="ANAE",H121="W"),"r3","r0")))</f>
        <v>#REF!</v>
      </c>
      <c r="Q121" t="str">
        <f>IF(H121="consonant",#REF!,"")</f>
        <v/>
      </c>
      <c r="R121" t="str">
        <f t="shared" si="17"/>
        <v>sl</v>
      </c>
      <c r="S121" t="str">
        <f t="shared" si="25"/>
        <v>bk</v>
      </c>
      <c r="T121" t="e">
        <f t="shared" si="18"/>
        <v>#REF!</v>
      </c>
      <c r="U121" t="str">
        <f t="shared" si="19"/>
        <v>b</v>
      </c>
      <c r="W121" t="str">
        <f t="shared" si="22"/>
        <v>const W1870RichmondVirginiaSpeaker112= L.marker([37.62,-77.45], {icon: dp_sl}).bindPopup('Richmond, Virginia&lt;br&gt;White 1875-1899&lt;br&gt;Speaker 112&lt;br&gt;impressionistic&lt;br&gt;LAMSAS, in (Kurath, 1963)').addTo(W1870);</v>
      </c>
      <c r="X121" t="e">
        <f>IF(N121="","","const "&amp;#REF!&amp;J121&amp;#REF!&amp;E121&amp;" = L.marker(["&amp;G121&amp;","&amp;F121&amp;"], {icon: "&amp;N121&amp;"_"&amp;U121&amp;"}).bindPopup('This is "&amp;#REF!&amp;"').addTo("&amp;#REF!&amp;");")</f>
        <v>#REF!</v>
      </c>
      <c r="Y121" t="e">
        <f>IF(F121="","","const "&amp;#REF!&amp;J121&amp;#REF!&amp;E121&amp;" = L.marker(["&amp;G121&amp;","&amp;F121&amp;"], {icon: "&amp;O121&amp;"_"&amp;V121&amp;"}).bindPopup('This is "&amp;#REF!&amp;"').addTo("&amp;#REF!&amp;");")</f>
        <v>#REF!</v>
      </c>
      <c r="BI121" t="s">
        <v>6894</v>
      </c>
    </row>
    <row r="122" spans="1:61">
      <c r="A122" t="s">
        <v>5325</v>
      </c>
      <c r="B122" t="s">
        <v>6648</v>
      </c>
      <c r="C122" s="1" t="s">
        <v>5359</v>
      </c>
      <c r="D122" t="s">
        <v>193</v>
      </c>
      <c r="E122" t="s">
        <v>903</v>
      </c>
      <c r="F122">
        <v>-76.319999999999993</v>
      </c>
      <c r="G122">
        <v>36.96</v>
      </c>
      <c r="H122" t="s">
        <v>1132</v>
      </c>
      <c r="I122" t="str">
        <f t="shared" si="20"/>
        <v>Norfolk, Virginia&lt;br&gt;White 1875-1899&lt;br&gt;Speaker 114&lt;br&gt;impressionistic&lt;br&gt;LAMSAS, in (Kurath, 1963)</v>
      </c>
      <c r="J122" t="str">
        <f t="shared" si="21"/>
        <v>W1870NorfolkVirginiaSpeaker114</v>
      </c>
      <c r="M122" t="str">
        <f t="shared" si="16"/>
        <v>dp</v>
      </c>
      <c r="N122" t="str">
        <f t="shared" si="23"/>
        <v>st</v>
      </c>
      <c r="O122" t="str">
        <f t="shared" si="24"/>
        <v>ar</v>
      </c>
      <c r="P122" t="e">
        <f>IF(#REF!="rhot","",IF(H122="AAE_7R","r7",IF(AND(C122="ANAE",H122="W"),"r3","r0")))</f>
        <v>#REF!</v>
      </c>
      <c r="Q122" t="str">
        <f>IF(H122="consonant",#REF!,"")</f>
        <v/>
      </c>
      <c r="R122" t="str">
        <f t="shared" si="17"/>
        <v>sl</v>
      </c>
      <c r="S122" t="str">
        <f t="shared" si="25"/>
        <v>bk</v>
      </c>
      <c r="T122" t="e">
        <f t="shared" si="18"/>
        <v>#REF!</v>
      </c>
      <c r="U122" t="str">
        <f t="shared" si="19"/>
        <v>b</v>
      </c>
      <c r="W122" t="str">
        <f t="shared" si="22"/>
        <v>const W1870NorfolkVirginiaSpeaker114= L.marker([36.96,-76.32], {icon: dp_sl}).bindPopup('Norfolk, Virginia&lt;br&gt;White 1875-1899&lt;br&gt;Speaker 114&lt;br&gt;impressionistic&lt;br&gt;LAMSAS, in (Kurath, 1963)').addTo(W1870);</v>
      </c>
      <c r="X122" t="e">
        <f>IF(N122="","","const "&amp;#REF!&amp;J122&amp;#REF!&amp;E122&amp;" = L.marker(["&amp;G122&amp;","&amp;F122&amp;"], {icon: "&amp;N122&amp;"_"&amp;U122&amp;"}).bindPopup('This is "&amp;#REF!&amp;"').addTo("&amp;#REF!&amp;");")</f>
        <v>#REF!</v>
      </c>
      <c r="Y122" t="e">
        <f>IF(F122="","","const "&amp;#REF!&amp;J122&amp;#REF!&amp;E122&amp;" = L.marker(["&amp;G122&amp;","&amp;F122&amp;"], {icon: "&amp;O122&amp;"_"&amp;V122&amp;"}).bindPopup('This is "&amp;#REF!&amp;"').addTo("&amp;#REF!&amp;");")</f>
        <v>#REF!</v>
      </c>
      <c r="BI122" t="s">
        <v>6895</v>
      </c>
    </row>
    <row r="123" spans="1:61">
      <c r="A123" t="s">
        <v>5325</v>
      </c>
      <c r="B123" t="s">
        <v>6650</v>
      </c>
      <c r="C123" s="1" t="s">
        <v>5359</v>
      </c>
      <c r="D123" t="s">
        <v>981</v>
      </c>
      <c r="E123" t="s">
        <v>903</v>
      </c>
      <c r="F123">
        <v>-79.14</v>
      </c>
      <c r="G123">
        <v>37.5</v>
      </c>
      <c r="H123" t="s">
        <v>1132</v>
      </c>
      <c r="I123" t="str">
        <f t="shared" si="20"/>
        <v>Lynchburg, Virginia&lt;br&gt;White 1875-1899&lt;br&gt;Speaker 115&lt;br&gt;impressionistic&lt;br&gt;LAMSAS, in (Kurath, 1963)</v>
      </c>
      <c r="J123" t="str">
        <f t="shared" si="21"/>
        <v>W1870LynchburgVirginiaSpeaker115</v>
      </c>
      <c r="M123" t="str">
        <f t="shared" si="16"/>
        <v>dp</v>
      </c>
      <c r="N123" t="str">
        <f t="shared" si="23"/>
        <v>st</v>
      </c>
      <c r="O123" t="str">
        <f t="shared" si="24"/>
        <v>ar</v>
      </c>
      <c r="P123" t="e">
        <f>IF(#REF!="rhot","",IF(H123="AAE_7R","r7",IF(AND(C123="ANAE",H123="W"),"r3","r0")))</f>
        <v>#REF!</v>
      </c>
      <c r="Q123" t="str">
        <f>IF(H123="consonant",#REF!,"")</f>
        <v/>
      </c>
      <c r="R123" t="str">
        <f t="shared" si="17"/>
        <v>sl</v>
      </c>
      <c r="S123" t="str">
        <f t="shared" si="25"/>
        <v>bk</v>
      </c>
      <c r="T123" t="e">
        <f t="shared" si="18"/>
        <v>#REF!</v>
      </c>
      <c r="U123" t="str">
        <f t="shared" si="19"/>
        <v>b</v>
      </c>
      <c r="W123" t="str">
        <f t="shared" si="22"/>
        <v>const W1870LynchburgVirginiaSpeaker115= L.marker([37.5,-79.14], {icon: dp_sl}).bindPopup('Lynchburg, Virginia&lt;br&gt;White 1875-1899&lt;br&gt;Speaker 115&lt;br&gt;impressionistic&lt;br&gt;LAMSAS, in (Kurath, 1963)').addTo(W1870);</v>
      </c>
      <c r="X123" t="e">
        <f>IF(N123="","","const "&amp;#REF!&amp;J123&amp;#REF!&amp;E123&amp;" = L.marker(["&amp;G123&amp;","&amp;F123&amp;"], {icon: "&amp;N123&amp;"_"&amp;U123&amp;"}).bindPopup('This is "&amp;#REF!&amp;"').addTo("&amp;#REF!&amp;");")</f>
        <v>#REF!</v>
      </c>
      <c r="Y123" t="e">
        <f>IF(F123="","","const "&amp;#REF!&amp;J123&amp;#REF!&amp;E123&amp;" = L.marker(["&amp;G123&amp;","&amp;F123&amp;"], {icon: "&amp;O123&amp;"_"&amp;V123&amp;"}).bindPopup('This is "&amp;#REF!&amp;"').addTo("&amp;#REF!&amp;");")</f>
        <v>#REF!</v>
      </c>
      <c r="BI123" t="s">
        <v>6896</v>
      </c>
    </row>
    <row r="124" spans="1:61">
      <c r="A124" t="s">
        <v>5325</v>
      </c>
      <c r="B124" t="s">
        <v>6652</v>
      </c>
      <c r="C124" s="1" t="s">
        <v>5359</v>
      </c>
      <c r="D124" t="s">
        <v>982</v>
      </c>
      <c r="E124" t="s">
        <v>903</v>
      </c>
      <c r="F124">
        <v>-78.489999999999995</v>
      </c>
      <c r="G124">
        <v>38.130000000000003</v>
      </c>
      <c r="H124" t="s">
        <v>1132</v>
      </c>
      <c r="I124" t="str">
        <f t="shared" si="20"/>
        <v>Charlottesville, Virginia&lt;br&gt;White 1875-1899&lt;br&gt;Speaker 116&lt;br&gt;impressionistic&lt;br&gt;LAMSAS, in (Kurath, 1963)</v>
      </c>
      <c r="J124" t="str">
        <f t="shared" si="21"/>
        <v>W1870CharlottesvilleVirginiaSpeaker116</v>
      </c>
      <c r="M124" t="str">
        <f t="shared" si="16"/>
        <v>dp</v>
      </c>
      <c r="N124" t="str">
        <f t="shared" si="23"/>
        <v>st</v>
      </c>
      <c r="O124" t="str">
        <f t="shared" si="24"/>
        <v>ar</v>
      </c>
      <c r="P124" t="e">
        <f>IF(#REF!="rhot","",IF(H124="AAE_7R","r7",IF(AND(C124="ANAE",H124="W"),"r3","r0")))</f>
        <v>#REF!</v>
      </c>
      <c r="Q124" t="str">
        <f>IF(H124="consonant",#REF!,"")</f>
        <v/>
      </c>
      <c r="R124" t="str">
        <f t="shared" si="17"/>
        <v>sl</v>
      </c>
      <c r="S124" t="str">
        <f t="shared" si="25"/>
        <v>bk</v>
      </c>
      <c r="T124" t="e">
        <f t="shared" si="18"/>
        <v>#REF!</v>
      </c>
      <c r="U124" t="str">
        <f t="shared" si="19"/>
        <v>b</v>
      </c>
      <c r="W124" t="str">
        <f t="shared" si="22"/>
        <v>const W1870CharlottesvilleVirginiaSpeaker116= L.marker([38.13,-78.49], {icon: dp_sl}).bindPopup('Charlottesville, Virginia&lt;br&gt;White 1875-1899&lt;br&gt;Speaker 116&lt;br&gt;impressionistic&lt;br&gt;LAMSAS, in (Kurath, 1963)').addTo(W1870);</v>
      </c>
      <c r="X124" t="e">
        <f>IF(N124="","","const "&amp;#REF!&amp;J124&amp;#REF!&amp;E124&amp;" = L.marker(["&amp;G124&amp;","&amp;F124&amp;"], {icon: "&amp;N124&amp;"_"&amp;U124&amp;"}).bindPopup('This is "&amp;#REF!&amp;"').addTo("&amp;#REF!&amp;");")</f>
        <v>#REF!</v>
      </c>
      <c r="Y124" t="e">
        <f>IF(F124="","","const "&amp;#REF!&amp;J124&amp;#REF!&amp;E124&amp;" = L.marker(["&amp;G124&amp;","&amp;F124&amp;"], {icon: "&amp;O124&amp;"_"&amp;V124&amp;"}).bindPopup('This is "&amp;#REF!&amp;"').addTo("&amp;#REF!&amp;");")</f>
        <v>#REF!</v>
      </c>
      <c r="BI124" t="s">
        <v>6897</v>
      </c>
    </row>
    <row r="125" spans="1:61">
      <c r="A125" t="s">
        <v>5325</v>
      </c>
      <c r="B125" t="s">
        <v>6654</v>
      </c>
      <c r="C125" s="1" t="s">
        <v>5359</v>
      </c>
      <c r="D125" t="s">
        <v>412</v>
      </c>
      <c r="E125" t="s">
        <v>903</v>
      </c>
      <c r="F125">
        <v>-79.45</v>
      </c>
      <c r="G125">
        <v>37.880000000000003</v>
      </c>
      <c r="H125" t="s">
        <v>1132</v>
      </c>
      <c r="I125" t="str">
        <f t="shared" si="20"/>
        <v>Lexington, Virginia&lt;br&gt;White 1875-1899&lt;br&gt;Speaker 117&lt;br&gt;impressionistic&lt;br&gt;LAMSAS, in (Kurath, 1963)</v>
      </c>
      <c r="J125" t="str">
        <f t="shared" si="21"/>
        <v>W1870LexingtonVirginiaSpeaker117</v>
      </c>
      <c r="M125" t="str">
        <f t="shared" si="16"/>
        <v>dp</v>
      </c>
      <c r="N125" t="str">
        <f t="shared" si="23"/>
        <v>st</v>
      </c>
      <c r="O125" t="str">
        <f t="shared" si="24"/>
        <v>ar</v>
      </c>
      <c r="P125" t="e">
        <f>IF(#REF!="rhot","",IF(H125="AAE_7R","r7",IF(AND(C125="ANAE",H125="W"),"r3","r0")))</f>
        <v>#REF!</v>
      </c>
      <c r="Q125" t="str">
        <f>IF(H125="consonant",#REF!,"")</f>
        <v/>
      </c>
      <c r="R125" t="str">
        <f t="shared" si="17"/>
        <v>sl</v>
      </c>
      <c r="S125" t="str">
        <f t="shared" si="25"/>
        <v>bk</v>
      </c>
      <c r="T125" t="e">
        <f t="shared" si="18"/>
        <v>#REF!</v>
      </c>
      <c r="U125" t="str">
        <f t="shared" si="19"/>
        <v>b</v>
      </c>
      <c r="W125" t="str">
        <f t="shared" si="22"/>
        <v>const W1870LexingtonVirginiaSpeaker117= L.marker([37.88,-79.45], {icon: dp_sl}).bindPopup('Lexington, Virginia&lt;br&gt;White 1875-1899&lt;br&gt;Speaker 117&lt;br&gt;impressionistic&lt;br&gt;LAMSAS, in (Kurath, 1963)').addTo(W1870);</v>
      </c>
      <c r="X125" t="e">
        <f>IF(N125="","","const "&amp;#REF!&amp;J125&amp;#REF!&amp;E125&amp;" = L.marker(["&amp;G125&amp;","&amp;F125&amp;"], {icon: "&amp;N125&amp;"_"&amp;U125&amp;"}).bindPopup('This is "&amp;#REF!&amp;"').addTo("&amp;#REF!&amp;");")</f>
        <v>#REF!</v>
      </c>
      <c r="Y125" t="e">
        <f>IF(F125="","","const "&amp;#REF!&amp;J125&amp;#REF!&amp;E125&amp;" = L.marker(["&amp;G125&amp;","&amp;F125&amp;"], {icon: "&amp;O125&amp;"_"&amp;V125&amp;"}).bindPopup('This is "&amp;#REF!&amp;"').addTo("&amp;#REF!&amp;");")</f>
        <v>#REF!</v>
      </c>
      <c r="BI125" t="s">
        <v>6898</v>
      </c>
    </row>
    <row r="126" spans="1:61">
      <c r="A126" t="s">
        <v>5325</v>
      </c>
      <c r="B126" t="s">
        <v>6656</v>
      </c>
      <c r="C126" s="1" t="s">
        <v>5359</v>
      </c>
      <c r="D126" t="s">
        <v>307</v>
      </c>
      <c r="E126" t="s">
        <v>903</v>
      </c>
      <c r="F126">
        <v>-79.97</v>
      </c>
      <c r="G126">
        <v>37.36</v>
      </c>
      <c r="H126" t="s">
        <v>1132</v>
      </c>
      <c r="I126" t="str">
        <f t="shared" si="20"/>
        <v>Roanoke, Virginia&lt;br&gt;White 1875-1899&lt;br&gt;Speaker 118&lt;br&gt;impressionistic&lt;br&gt;LAMSAS, in (Kurath, 1963)</v>
      </c>
      <c r="J126" t="str">
        <f t="shared" si="21"/>
        <v>W1870RoanokeVirginiaSpeaker118</v>
      </c>
      <c r="M126" t="str">
        <f t="shared" si="16"/>
        <v>dp</v>
      </c>
      <c r="N126" t="str">
        <f t="shared" si="23"/>
        <v>st</v>
      </c>
      <c r="O126" t="str">
        <f t="shared" si="24"/>
        <v>ar</v>
      </c>
      <c r="P126" t="e">
        <f>IF(#REF!="rhot","",IF(H126="AAE_7R","r7",IF(AND(C126="ANAE",H126="W"),"r3","r0")))</f>
        <v>#REF!</v>
      </c>
      <c r="Q126" t="str">
        <f>IF(H126="consonant",#REF!,"")</f>
        <v/>
      </c>
      <c r="R126" t="str">
        <f t="shared" si="17"/>
        <v>sl</v>
      </c>
      <c r="S126" t="str">
        <f t="shared" si="25"/>
        <v>bk</v>
      </c>
      <c r="T126" t="e">
        <f t="shared" si="18"/>
        <v>#REF!</v>
      </c>
      <c r="U126" t="str">
        <f t="shared" si="19"/>
        <v>b</v>
      </c>
      <c r="W126" t="str">
        <f t="shared" si="22"/>
        <v>const W1870RoanokeVirginiaSpeaker118= L.marker([37.36,-79.97], {icon: dp_sl}).bindPopup('Roanoke, Virginia&lt;br&gt;White 1875-1899&lt;br&gt;Speaker 118&lt;br&gt;impressionistic&lt;br&gt;LAMSAS, in (Kurath, 1963)').addTo(W1870);</v>
      </c>
      <c r="X126" t="e">
        <f>IF(N126="","","const "&amp;#REF!&amp;J126&amp;#REF!&amp;E126&amp;" = L.marker(["&amp;G126&amp;","&amp;F126&amp;"], {icon: "&amp;N126&amp;"_"&amp;U126&amp;"}).bindPopup('This is "&amp;#REF!&amp;"').addTo("&amp;#REF!&amp;");")</f>
        <v>#REF!</v>
      </c>
      <c r="Y126" t="e">
        <f>IF(F126="","","const "&amp;#REF!&amp;J126&amp;#REF!&amp;E126&amp;" = L.marker(["&amp;G126&amp;","&amp;F126&amp;"], {icon: "&amp;O126&amp;"_"&amp;V126&amp;"}).bindPopup('This is "&amp;#REF!&amp;"').addTo("&amp;#REF!&amp;");")</f>
        <v>#REF!</v>
      </c>
      <c r="BI126" t="s">
        <v>6899</v>
      </c>
    </row>
    <row r="127" spans="1:61">
      <c r="A127" t="s">
        <v>5325</v>
      </c>
      <c r="B127" t="s">
        <v>6900</v>
      </c>
      <c r="C127" s="1" t="s">
        <v>5359</v>
      </c>
      <c r="D127" t="s">
        <v>983</v>
      </c>
      <c r="E127" t="s">
        <v>5288</v>
      </c>
      <c r="F127">
        <v>-76.72</v>
      </c>
      <c r="G127">
        <v>36.67</v>
      </c>
      <c r="H127" t="s">
        <v>1132</v>
      </c>
      <c r="I127" t="str">
        <f t="shared" si="20"/>
        <v>Edenton, North Carolina&lt;br&gt;White 1875-1899&lt;br&gt;Speaker 119&lt;br&gt;impressionistic&lt;br&gt;LAMSAS, in (Kurath, 1963)</v>
      </c>
      <c r="J127" t="str">
        <f t="shared" si="21"/>
        <v>W1870EdentonNorthCarolinaSpeaker119</v>
      </c>
      <c r="M127" t="str">
        <f t="shared" si="16"/>
        <v>dp</v>
      </c>
      <c r="N127" t="str">
        <f t="shared" ref="N127:N158" si="26">IF(OR(H127="Carib",A127="B1850"),"sl","st")</f>
        <v>st</v>
      </c>
      <c r="O127" t="str">
        <f t="shared" ref="O127:O158" si="27">IF(A127="W1700","na",IF(OR(H127="Carib",H127="NYC",H127="ENE"),"au",IF(H127="CAN","ao","ar")))</f>
        <v>ar</v>
      </c>
      <c r="P127" t="e">
        <f>IF(#REF!="rhot","",IF(H127="AAE_7R","r7",IF(AND(C127="ANAE",H127="W"),"r3","r0")))</f>
        <v>#REF!</v>
      </c>
      <c r="Q127" t="str">
        <f>IF(H127="consonant",#REF!,"")</f>
        <v/>
      </c>
      <c r="R127" t="str">
        <f t="shared" si="17"/>
        <v>sl</v>
      </c>
      <c r="S127" t="str">
        <f t="shared" ref="S127:S158" si="28">IF(OR(H127="S",H127="M"),"fr",IF(OR(H127="W"),"ce","bk"))</f>
        <v>bk</v>
      </c>
      <c r="T127" t="e">
        <f t="shared" si="18"/>
        <v>#REF!</v>
      </c>
      <c r="U127" t="str">
        <f t="shared" si="19"/>
        <v>b</v>
      </c>
      <c r="W127" t="str">
        <f t="shared" si="22"/>
        <v>const W1870EdentonNorthCarolinaSpeaker119= L.marker([36.67,-76.72], {icon: dp_sl}).bindPopup('Edenton, North Carolina&lt;br&gt;White 1875-1899&lt;br&gt;Speaker 119&lt;br&gt;impressionistic&lt;br&gt;LAMSAS, in (Kurath, 1963)').addTo(W1870);</v>
      </c>
      <c r="X127" t="e">
        <f>IF(N127="","","const "&amp;#REF!&amp;J127&amp;#REF!&amp;E127&amp;" = L.marker(["&amp;G127&amp;","&amp;F127&amp;"], {icon: "&amp;N127&amp;"_"&amp;U127&amp;"}).bindPopup('This is "&amp;#REF!&amp;"').addTo("&amp;#REF!&amp;");")</f>
        <v>#REF!</v>
      </c>
      <c r="Y127" t="e">
        <f>IF(F127="","","const "&amp;#REF!&amp;J127&amp;#REF!&amp;E127&amp;" = L.marker(["&amp;G127&amp;","&amp;F127&amp;"], {icon: "&amp;O127&amp;"_"&amp;V127&amp;"}).bindPopup('This is "&amp;#REF!&amp;"').addTo("&amp;#REF!&amp;");")</f>
        <v>#REF!</v>
      </c>
      <c r="BI127" t="s">
        <v>6901</v>
      </c>
    </row>
    <row r="128" spans="1:61">
      <c r="A128" t="s">
        <v>5325</v>
      </c>
      <c r="B128" t="s">
        <v>6902</v>
      </c>
      <c r="C128" s="1" t="s">
        <v>5359</v>
      </c>
      <c r="D128" t="s">
        <v>179</v>
      </c>
      <c r="E128" t="s">
        <v>5288</v>
      </c>
      <c r="F128">
        <v>-78.95</v>
      </c>
      <c r="G128">
        <v>35.44</v>
      </c>
      <c r="H128" t="s">
        <v>1132</v>
      </c>
      <c r="I128" t="str">
        <f t="shared" si="20"/>
        <v>Fayetteville, North Carolina&lt;br&gt;White 1875-1899&lt;br&gt;Speaker 123&lt;br&gt;impressionistic&lt;br&gt;LAMSAS, in (Kurath, 1963)</v>
      </c>
      <c r="J128" t="str">
        <f t="shared" si="21"/>
        <v>W1870FayettevilleNorthCarolinaSpeaker123</v>
      </c>
      <c r="M128" t="str">
        <f t="shared" si="16"/>
        <v>dp</v>
      </c>
      <c r="N128" t="str">
        <f t="shared" si="26"/>
        <v>st</v>
      </c>
      <c r="O128" t="str">
        <f t="shared" si="27"/>
        <v>ar</v>
      </c>
      <c r="P128" t="e">
        <f>IF(#REF!="rhot","",IF(H128="AAE_7R","r7",IF(AND(C128="ANAE",H128="W"),"r3","r0")))</f>
        <v>#REF!</v>
      </c>
      <c r="Q128" t="str">
        <f>IF(H128="consonant",#REF!,"")</f>
        <v/>
      </c>
      <c r="R128" t="str">
        <f t="shared" si="17"/>
        <v>sl</v>
      </c>
      <c r="S128" t="str">
        <f t="shared" si="28"/>
        <v>bk</v>
      </c>
      <c r="T128" t="e">
        <f t="shared" si="18"/>
        <v>#REF!</v>
      </c>
      <c r="U128" t="str">
        <f t="shared" si="19"/>
        <v>b</v>
      </c>
      <c r="W128" t="str">
        <f t="shared" si="22"/>
        <v>const W1870FayettevilleNorthCarolinaSpeaker123= L.marker([35.44,-78.95], {icon: dp_sl}).bindPopup('Fayetteville, North Carolina&lt;br&gt;White 1875-1899&lt;br&gt;Speaker 123&lt;br&gt;impressionistic&lt;br&gt;LAMSAS, in (Kurath, 1963)').addTo(W1870);</v>
      </c>
      <c r="X128" t="e">
        <f>IF(N128="","","const "&amp;#REF!&amp;J128&amp;#REF!&amp;E128&amp;" = L.marker(["&amp;G128&amp;","&amp;F128&amp;"], {icon: "&amp;N128&amp;"_"&amp;U128&amp;"}).bindPopup('This is "&amp;#REF!&amp;"').addTo("&amp;#REF!&amp;");")</f>
        <v>#REF!</v>
      </c>
      <c r="Y128" t="e">
        <f>IF(F128="","","const "&amp;#REF!&amp;J128&amp;#REF!&amp;E128&amp;" = L.marker(["&amp;G128&amp;","&amp;F128&amp;"], {icon: "&amp;O128&amp;"_"&amp;V128&amp;"}).bindPopup('This is "&amp;#REF!&amp;"').addTo("&amp;#REF!&amp;");")</f>
        <v>#REF!</v>
      </c>
      <c r="BI128" t="s">
        <v>6903</v>
      </c>
    </row>
    <row r="129" spans="1:61">
      <c r="A129" t="s">
        <v>5325</v>
      </c>
      <c r="B129" t="s">
        <v>6662</v>
      </c>
      <c r="C129" s="1" t="s">
        <v>5359</v>
      </c>
      <c r="D129" t="s">
        <v>985</v>
      </c>
      <c r="E129" t="s">
        <v>5288</v>
      </c>
      <c r="F129">
        <v>-77.680000000000007</v>
      </c>
      <c r="G129">
        <v>36.479999999999997</v>
      </c>
      <c r="H129" t="s">
        <v>1132</v>
      </c>
      <c r="I129" t="str">
        <f t="shared" si="20"/>
        <v>Tarboro, North Carolina&lt;br&gt;White 1875-1899&lt;br&gt;Speaker 124&lt;br&gt;impressionistic&lt;br&gt;LAMSAS, in (Kurath, 1963)</v>
      </c>
      <c r="J129" t="str">
        <f t="shared" si="21"/>
        <v>W1870TarboroNorthCarolinaSpeaker124</v>
      </c>
      <c r="M129" t="str">
        <f t="shared" si="16"/>
        <v>dp</v>
      </c>
      <c r="N129" t="str">
        <f t="shared" si="26"/>
        <v>st</v>
      </c>
      <c r="O129" t="str">
        <f t="shared" si="27"/>
        <v>ar</v>
      </c>
      <c r="P129" t="e">
        <f>IF(#REF!="rhot","",IF(H129="AAE_7R","r7",IF(AND(C129="ANAE",H129="W"),"r3","r0")))</f>
        <v>#REF!</v>
      </c>
      <c r="Q129" t="str">
        <f>IF(H129="consonant",#REF!,"")</f>
        <v/>
      </c>
      <c r="R129" t="str">
        <f t="shared" si="17"/>
        <v>sl</v>
      </c>
      <c r="S129" t="str">
        <f t="shared" si="28"/>
        <v>bk</v>
      </c>
      <c r="T129" t="e">
        <f t="shared" si="18"/>
        <v>#REF!</v>
      </c>
      <c r="U129" t="str">
        <f t="shared" si="19"/>
        <v>b</v>
      </c>
      <c r="W129" t="str">
        <f t="shared" si="22"/>
        <v>const W1870TarboroNorthCarolinaSpeaker124= L.marker([36.48,-77.68], {icon: dp_sl}).bindPopup('Tarboro, North Carolina&lt;br&gt;White 1875-1899&lt;br&gt;Speaker 124&lt;br&gt;impressionistic&lt;br&gt;LAMSAS, in (Kurath, 1963)').addTo(W1870);</v>
      </c>
      <c r="X129" t="e">
        <f>IF(N129="","","const "&amp;#REF!&amp;J129&amp;#REF!&amp;E129&amp;" = L.marker(["&amp;G129&amp;","&amp;F129&amp;"], {icon: "&amp;N129&amp;"_"&amp;U129&amp;"}).bindPopup('This is "&amp;#REF!&amp;"').addTo("&amp;#REF!&amp;");")</f>
        <v>#REF!</v>
      </c>
      <c r="Y129" t="e">
        <f>IF(F129="","","const "&amp;#REF!&amp;J129&amp;#REF!&amp;E129&amp;" = L.marker(["&amp;G129&amp;","&amp;F129&amp;"], {icon: "&amp;O129&amp;"_"&amp;V129&amp;"}).bindPopup('This is "&amp;#REF!&amp;"').addTo("&amp;#REF!&amp;");")</f>
        <v>#REF!</v>
      </c>
      <c r="BI129" t="s">
        <v>6904</v>
      </c>
    </row>
    <row r="130" spans="1:61">
      <c r="A130" t="s">
        <v>5325</v>
      </c>
      <c r="B130" t="s">
        <v>6905</v>
      </c>
      <c r="C130" s="1" t="s">
        <v>5359</v>
      </c>
      <c r="D130" t="s">
        <v>986</v>
      </c>
      <c r="E130" t="s">
        <v>5288</v>
      </c>
      <c r="F130">
        <v>-78.61</v>
      </c>
      <c r="G130">
        <v>36.799999999999997</v>
      </c>
      <c r="H130" t="s">
        <v>1132</v>
      </c>
      <c r="I130" t="str">
        <f t="shared" si="20"/>
        <v>Stoval, North Carolina&lt;br&gt;White 1875-1899&lt;br&gt;Speaker 125&lt;br&gt;impressionistic&lt;br&gt;LAMSAS, in (Kurath, 1963)</v>
      </c>
      <c r="J130" t="str">
        <f t="shared" si="21"/>
        <v>W1870StovalNorthCarolinaSpeaker125</v>
      </c>
      <c r="M130" t="str">
        <f t="shared" ref="M130:M192" si="29">IF(H130="consonant","",IF(E130="Jamaica","lo",IF(OR(A130="W1700",A130="B1850",H130="Carib",H130="LA",H130="UM",H130="Bra",H130="EaNL"),"mn","dp")))</f>
        <v>dp</v>
      </c>
      <c r="N130" t="str">
        <f t="shared" si="26"/>
        <v>st</v>
      </c>
      <c r="O130" t="str">
        <f t="shared" si="27"/>
        <v>ar</v>
      </c>
      <c r="P130" t="e">
        <f>IF(#REF!="rhot","",IF(H130="AAE_7R","r7",IF(AND(C130="ANAE",H130="W"),"r3","r0")))</f>
        <v>#REF!</v>
      </c>
      <c r="Q130" t="str">
        <f>IF(H130="consonant",#REF!,"")</f>
        <v/>
      </c>
      <c r="R130" t="str">
        <f t="shared" ref="R130:R193" si="30">IF(OR(H130="W",H130="M",H130="ENE"),"we",IF(OR(H130="MA",H130="NYC",H130="OH"),"sa1",IF(OR(H130="OS",H130="LAGS_SSE",H130="Speaker _S",H130="PADS_SSE"),"sl","lx")))</f>
        <v>sl</v>
      </c>
      <c r="S130" t="str">
        <f t="shared" si="28"/>
        <v>bk</v>
      </c>
      <c r="T130" t="e">
        <f t="shared" ref="T130:T192" si="31">IF(P130="","",IF(OR(A130="W1900",A130="W1950",A130="W1970"),"ho","un"))</f>
        <v>#REF!</v>
      </c>
      <c r="U130" t="str">
        <f t="shared" ref="U130:U192" si="32">IF(C130="LAGS","a","b")</f>
        <v>b</v>
      </c>
      <c r="W130" t="str">
        <f t="shared" si="22"/>
        <v>const W1870StovalNorthCarolinaSpeaker125= L.marker([36.8,-78.61], {icon: dp_sl}).bindPopup('Stoval, North Carolina&lt;br&gt;White 1875-1899&lt;br&gt;Speaker 125&lt;br&gt;impressionistic&lt;br&gt;LAMSAS, in (Kurath, 1963)').addTo(W1870);</v>
      </c>
      <c r="X130" t="e">
        <f>IF(N130="","","const "&amp;#REF!&amp;J130&amp;#REF!&amp;E130&amp;" = L.marker(["&amp;G130&amp;","&amp;F130&amp;"], {icon: "&amp;N130&amp;"_"&amp;U130&amp;"}).bindPopup('This is "&amp;#REF!&amp;"').addTo("&amp;#REF!&amp;");")</f>
        <v>#REF!</v>
      </c>
      <c r="Y130" t="e">
        <f>IF(F130="","","const "&amp;#REF!&amp;J130&amp;#REF!&amp;E130&amp;" = L.marker(["&amp;G130&amp;","&amp;F130&amp;"], {icon: "&amp;O130&amp;"_"&amp;V130&amp;"}).bindPopup('This is "&amp;#REF!&amp;"').addTo("&amp;#REF!&amp;");")</f>
        <v>#REF!</v>
      </c>
      <c r="BI130" t="s">
        <v>6906</v>
      </c>
    </row>
    <row r="131" spans="1:61">
      <c r="A131" t="s">
        <v>5325</v>
      </c>
      <c r="B131" t="s">
        <v>6664</v>
      </c>
      <c r="C131" s="1" t="s">
        <v>5359</v>
      </c>
      <c r="D131" t="s">
        <v>181</v>
      </c>
      <c r="E131" t="s">
        <v>5288</v>
      </c>
      <c r="F131">
        <v>-78.599999999999994</v>
      </c>
      <c r="G131">
        <v>36.07</v>
      </c>
      <c r="H131" t="s">
        <v>1132</v>
      </c>
      <c r="I131" t="str">
        <f t="shared" ref="I131:I193" si="33">D131&amp;", "&amp;E131&amp;"&lt;br&gt;"&amp;IF(TRIM(LEFT(A131,LEN(A131)-4))="W","White ",IF(TRIM(LEFT(A131,LEN(A131)-4))="B","Black ",IF(TRIM(LEFT(A131,LEN(A131)-4))="L","Hispanic ",IF(TRIM(LEFT(A131,LEN(A131)-4))="N","Indigenous ",IF(TRIM(LEFT(A131,LEN(A131)-4))="A","Asian ","")))))&amp;IF(TRIM(RIGHT(A131,LEN(A131)-1))="1700","1700-1799",IF(TRIM(RIGHT(A131,LEN(A131)-1))="1800","1800-1844",IF(TRIM(RIGHT(A131,LEN(A131)-1))="1850","1845-1874",IF(TRIM(RIGHT(A131,LEN(A131)-1))="1870","1875-1899",IF(TRIM(RIGHT(A131,LEN(A131)-1))="1900","1900-1944",IF(TRIM(RIGHT(A131,LEN(A131)-1))="1950","1945-1974",IF(TRIM(RIGHT(A131,LEN(A131)-1))="1970","1975-1099","")))))))&amp;"&lt;br&gt;"&amp;B131&amp;"&lt;br&gt;"&amp;C131</f>
        <v>Raleigh, North Carolina&lt;br&gt;White 1875-1899&lt;br&gt;Speaker 126&lt;br&gt;impressionistic&lt;br&gt;LAMSAS, in (Kurath, 1963)</v>
      </c>
      <c r="J131" t="str">
        <f t="shared" ref="J131:J193" si="34">A131&amp;SUBSTITUTE(SUBSTITUTE(SUBSTITUTE(D131,".","")," ",""),"-","")&amp;SUBSTITUTE(E131," ","")&amp;SUBSTITUTE(SUBSTITUTE(SUBSTITUTE(B131,".","")," ",""),"-","")</f>
        <v>W1870RaleighNorthCarolinaSpeaker126</v>
      </c>
      <c r="M131" t="str">
        <f t="shared" si="29"/>
        <v>dp</v>
      </c>
      <c r="N131" t="str">
        <f t="shared" si="26"/>
        <v>st</v>
      </c>
      <c r="O131" t="str">
        <f t="shared" si="27"/>
        <v>ar</v>
      </c>
      <c r="P131" t="e">
        <f>IF(#REF!="rhot","",IF(H131="AAE_7R","r7",IF(AND(C131="ANAE",H131="W"),"r3","r0")))</f>
        <v>#REF!</v>
      </c>
      <c r="Q131" t="str">
        <f>IF(H131="consonant",#REF!,"")</f>
        <v/>
      </c>
      <c r="R131" t="str">
        <f t="shared" si="30"/>
        <v>sl</v>
      </c>
      <c r="S131" t="str">
        <f t="shared" si="28"/>
        <v>bk</v>
      </c>
      <c r="T131" t="e">
        <f t="shared" si="31"/>
        <v>#REF!</v>
      </c>
      <c r="U131" t="str">
        <f t="shared" si="32"/>
        <v>b</v>
      </c>
      <c r="W131" t="str">
        <f t="shared" ref="W131:W194" si="35">IF(OR(M131="",R131=""),"",IF(F131="","","const "&amp;J131&amp;"= L.marker(["&amp;G131&amp;","&amp;F131&amp;"], {icon: "&amp;M131&amp;"_"&amp;R131&amp;"}).bindPopup('"&amp;I131&amp;"').addTo("&amp;A131&amp;");"))</f>
        <v>const W1870RaleighNorthCarolinaSpeaker126= L.marker([36.07,-78.6], {icon: dp_sl}).bindPopup('Raleigh, North Carolina&lt;br&gt;White 1875-1899&lt;br&gt;Speaker 126&lt;br&gt;impressionistic&lt;br&gt;LAMSAS, in (Kurath, 1963)').addTo(W1870);</v>
      </c>
      <c r="X131" t="e">
        <f>IF(N131="","","const "&amp;#REF!&amp;J131&amp;#REF!&amp;E131&amp;" = L.marker(["&amp;G131&amp;","&amp;F131&amp;"], {icon: "&amp;N131&amp;"_"&amp;U131&amp;"}).bindPopup('This is "&amp;#REF!&amp;"').addTo("&amp;#REF!&amp;");")</f>
        <v>#REF!</v>
      </c>
      <c r="Y131" t="e">
        <f>IF(F131="","","const "&amp;#REF!&amp;J131&amp;#REF!&amp;E131&amp;" = L.marker(["&amp;G131&amp;","&amp;F131&amp;"], {icon: "&amp;O131&amp;"_"&amp;V131&amp;"}).bindPopup('This is "&amp;#REF!&amp;"').addTo("&amp;#REF!&amp;");")</f>
        <v>#REF!</v>
      </c>
      <c r="BI131" t="s">
        <v>6907</v>
      </c>
    </row>
    <row r="132" spans="1:61">
      <c r="A132" t="s">
        <v>5325</v>
      </c>
      <c r="B132" t="s">
        <v>6908</v>
      </c>
      <c r="C132" s="1" t="s">
        <v>5359</v>
      </c>
      <c r="D132" t="s">
        <v>987</v>
      </c>
      <c r="E132" t="s">
        <v>5288</v>
      </c>
      <c r="F132">
        <v>-79.78</v>
      </c>
      <c r="G132">
        <v>36.4</v>
      </c>
      <c r="H132" t="s">
        <v>1132</v>
      </c>
      <c r="I132" t="str">
        <f t="shared" si="33"/>
        <v>Greenboro, North Carolina&lt;br&gt;White 1875-1899&lt;br&gt;Speaker 127&lt;br&gt;impressionistic&lt;br&gt;LAMSAS, in (Kurath, 1963)</v>
      </c>
      <c r="J132" t="str">
        <f t="shared" si="34"/>
        <v>W1870GreenboroNorthCarolinaSpeaker127</v>
      </c>
      <c r="M132" t="str">
        <f t="shared" si="29"/>
        <v>dp</v>
      </c>
      <c r="N132" t="str">
        <f t="shared" si="26"/>
        <v>st</v>
      </c>
      <c r="O132" t="str">
        <f t="shared" si="27"/>
        <v>ar</v>
      </c>
      <c r="P132" t="e">
        <f>IF(#REF!="rhot","",IF(H132="AAE_7R","r7",IF(AND(C132="ANAE",H132="W"),"r3","r0")))</f>
        <v>#REF!</v>
      </c>
      <c r="Q132" t="str">
        <f>IF(H132="consonant",#REF!,"")</f>
        <v/>
      </c>
      <c r="R132" t="str">
        <f t="shared" si="30"/>
        <v>sl</v>
      </c>
      <c r="S132" t="str">
        <f t="shared" si="28"/>
        <v>bk</v>
      </c>
      <c r="T132" t="e">
        <f t="shared" si="31"/>
        <v>#REF!</v>
      </c>
      <c r="U132" t="str">
        <f t="shared" si="32"/>
        <v>b</v>
      </c>
      <c r="W132" t="str">
        <f t="shared" si="35"/>
        <v>const W1870GreenboroNorthCarolinaSpeaker127= L.marker([36.4,-79.78], {icon: dp_sl}).bindPopup('Greenboro, North Carolina&lt;br&gt;White 1875-1899&lt;br&gt;Speaker 127&lt;br&gt;impressionistic&lt;br&gt;LAMSAS, in (Kurath, 1963)').addTo(W1870);</v>
      </c>
      <c r="X132" t="e">
        <f>IF(N132="","","const "&amp;#REF!&amp;J132&amp;#REF!&amp;E132&amp;" = L.marker(["&amp;G132&amp;","&amp;F132&amp;"], {icon: "&amp;N132&amp;"_"&amp;U132&amp;"}).bindPopup('This is "&amp;#REF!&amp;"').addTo("&amp;#REF!&amp;");")</f>
        <v>#REF!</v>
      </c>
      <c r="Y132" t="e">
        <f>IF(F132="","","const "&amp;#REF!&amp;J132&amp;#REF!&amp;E132&amp;" = L.marker(["&amp;G132&amp;","&amp;F132&amp;"], {icon: "&amp;O132&amp;"_"&amp;V132&amp;"}).bindPopup('This is "&amp;#REF!&amp;"').addTo("&amp;#REF!&amp;");")</f>
        <v>#REF!</v>
      </c>
      <c r="BI132" t="s">
        <v>6909</v>
      </c>
    </row>
    <row r="133" spans="1:61">
      <c r="A133" t="s">
        <v>5325</v>
      </c>
      <c r="B133" t="s">
        <v>6666</v>
      </c>
      <c r="C133" s="1" t="s">
        <v>5359</v>
      </c>
      <c r="D133" t="s">
        <v>177</v>
      </c>
      <c r="E133" t="s">
        <v>5288</v>
      </c>
      <c r="F133">
        <v>-80.83</v>
      </c>
      <c r="G133">
        <v>35.58</v>
      </c>
      <c r="H133" t="s">
        <v>1132</v>
      </c>
      <c r="I133" t="str">
        <f t="shared" si="33"/>
        <v>Charlotte, North Carolina&lt;br&gt;White 1875-1899&lt;br&gt;Speaker 128&lt;br&gt;impressionistic&lt;br&gt;LAMSAS, in (Kurath, 1963)</v>
      </c>
      <c r="J133" t="str">
        <f t="shared" si="34"/>
        <v>W1870CharlotteNorthCarolinaSpeaker128</v>
      </c>
      <c r="M133" t="str">
        <f t="shared" si="29"/>
        <v>dp</v>
      </c>
      <c r="N133" t="str">
        <f t="shared" si="26"/>
        <v>st</v>
      </c>
      <c r="O133" t="str">
        <f t="shared" si="27"/>
        <v>ar</v>
      </c>
      <c r="P133" t="e">
        <f>IF(#REF!="rhot","",IF(H133="AAE_7R","r7",IF(AND(C133="ANAE",H133="W"),"r3","r0")))</f>
        <v>#REF!</v>
      </c>
      <c r="Q133" t="str">
        <f>IF(H133="consonant",#REF!,"")</f>
        <v/>
      </c>
      <c r="R133" t="str">
        <f t="shared" si="30"/>
        <v>sl</v>
      </c>
      <c r="S133" t="str">
        <f t="shared" si="28"/>
        <v>bk</v>
      </c>
      <c r="T133" t="e">
        <f t="shared" si="31"/>
        <v>#REF!</v>
      </c>
      <c r="U133" t="str">
        <f t="shared" si="32"/>
        <v>b</v>
      </c>
      <c r="W133" t="str">
        <f t="shared" si="35"/>
        <v>const W1870CharlotteNorthCarolinaSpeaker128= L.marker([35.58,-80.83], {icon: dp_sl}).bindPopup('Charlotte, North Carolina&lt;br&gt;White 1875-1899&lt;br&gt;Speaker 128&lt;br&gt;impressionistic&lt;br&gt;LAMSAS, in (Kurath, 1963)').addTo(W1870);</v>
      </c>
      <c r="X133" t="e">
        <f>IF(N133="","","const "&amp;#REF!&amp;J133&amp;#REF!&amp;E133&amp;" = L.marker(["&amp;G133&amp;","&amp;F133&amp;"], {icon: "&amp;N133&amp;"_"&amp;U133&amp;"}).bindPopup('This is "&amp;#REF!&amp;"').addTo("&amp;#REF!&amp;");")</f>
        <v>#REF!</v>
      </c>
      <c r="Y133" t="e">
        <f>IF(F133="","","const "&amp;#REF!&amp;J133&amp;#REF!&amp;E133&amp;" = L.marker(["&amp;G133&amp;","&amp;F133&amp;"], {icon: "&amp;O133&amp;"_"&amp;V133&amp;"}).bindPopup('This is "&amp;#REF!&amp;"').addTo("&amp;#REF!&amp;");")</f>
        <v>#REF!</v>
      </c>
      <c r="BI133" t="s">
        <v>6910</v>
      </c>
    </row>
    <row r="134" spans="1:61">
      <c r="A134" t="s">
        <v>5325</v>
      </c>
      <c r="B134" t="s">
        <v>6668</v>
      </c>
      <c r="C134" s="1" t="s">
        <v>5359</v>
      </c>
      <c r="D134" t="s">
        <v>175</v>
      </c>
      <c r="E134" t="s">
        <v>5288</v>
      </c>
      <c r="F134">
        <v>-82.56</v>
      </c>
      <c r="G134">
        <v>35.86</v>
      </c>
      <c r="H134" t="s">
        <v>1132</v>
      </c>
      <c r="I134" t="str">
        <f t="shared" si="33"/>
        <v>Asheville, North Carolina&lt;br&gt;White 1875-1899&lt;br&gt;Speaker 129&lt;br&gt;impressionistic&lt;br&gt;LAMSAS, in (Kurath, 1963)</v>
      </c>
      <c r="J134" t="str">
        <f t="shared" si="34"/>
        <v>W1870AshevilleNorthCarolinaSpeaker129</v>
      </c>
      <c r="M134" t="str">
        <f t="shared" si="29"/>
        <v>dp</v>
      </c>
      <c r="N134" t="str">
        <f t="shared" si="26"/>
        <v>st</v>
      </c>
      <c r="O134" t="str">
        <f t="shared" si="27"/>
        <v>ar</v>
      </c>
      <c r="P134" t="e">
        <f>IF(#REF!="rhot","",IF(H134="AAE_7R","r7",IF(AND(C134="ANAE",H134="W"),"r3","r0")))</f>
        <v>#REF!</v>
      </c>
      <c r="Q134" t="str">
        <f>IF(H134="consonant",#REF!,"")</f>
        <v/>
      </c>
      <c r="R134" t="str">
        <f t="shared" si="30"/>
        <v>sl</v>
      </c>
      <c r="S134" t="str">
        <f t="shared" si="28"/>
        <v>bk</v>
      </c>
      <c r="T134" t="e">
        <f t="shared" si="31"/>
        <v>#REF!</v>
      </c>
      <c r="U134" t="str">
        <f t="shared" si="32"/>
        <v>b</v>
      </c>
      <c r="W134" t="str">
        <f t="shared" si="35"/>
        <v>const W1870AshevilleNorthCarolinaSpeaker129= L.marker([35.86,-82.56], {icon: dp_sl}).bindPopup('Asheville, North Carolina&lt;br&gt;White 1875-1899&lt;br&gt;Speaker 129&lt;br&gt;impressionistic&lt;br&gt;LAMSAS, in (Kurath, 1963)').addTo(W1870);</v>
      </c>
      <c r="X134" t="e">
        <f>IF(N134="","","const "&amp;#REF!&amp;J134&amp;#REF!&amp;E134&amp;" = L.marker(["&amp;G134&amp;","&amp;F134&amp;"], {icon: "&amp;N134&amp;"_"&amp;U134&amp;"}).bindPopup('This is "&amp;#REF!&amp;"').addTo("&amp;#REF!&amp;");")</f>
        <v>#REF!</v>
      </c>
      <c r="Y134" t="e">
        <f>IF(F134="","","const "&amp;#REF!&amp;J134&amp;#REF!&amp;E134&amp;" = L.marker(["&amp;G134&amp;","&amp;F134&amp;"], {icon: "&amp;O134&amp;"_"&amp;V134&amp;"}).bindPopup('This is "&amp;#REF!&amp;"').addTo("&amp;#REF!&amp;");")</f>
        <v>#REF!</v>
      </c>
      <c r="BI134" t="s">
        <v>6911</v>
      </c>
    </row>
    <row r="135" spans="1:61">
      <c r="A135" t="s">
        <v>5325</v>
      </c>
      <c r="B135" t="s">
        <v>6670</v>
      </c>
      <c r="C135" s="1" t="s">
        <v>5359</v>
      </c>
      <c r="D135" t="s">
        <v>989</v>
      </c>
      <c r="E135" t="s">
        <v>5283</v>
      </c>
      <c r="F135">
        <v>-79.12</v>
      </c>
      <c r="G135">
        <v>33.74</v>
      </c>
      <c r="H135" t="s">
        <v>1147</v>
      </c>
      <c r="I135" t="str">
        <f t="shared" si="33"/>
        <v>Pawleys Island, South Carolina&lt;br&gt;White 1875-1899&lt;br&gt;Speaker 130&lt;br&gt;impressionistic&lt;br&gt;LAMSAS, in (Kurath, 1963)</v>
      </c>
      <c r="J135" t="str">
        <f t="shared" si="34"/>
        <v>W1870PawleysIslandSouthCarolinaSpeaker130</v>
      </c>
      <c r="M135" t="str">
        <f t="shared" si="29"/>
        <v>dp</v>
      </c>
      <c r="N135" t="str">
        <f t="shared" si="26"/>
        <v>st</v>
      </c>
      <c r="O135" t="str">
        <f t="shared" si="27"/>
        <v>ar</v>
      </c>
      <c r="P135" t="e">
        <f>IF(#REF!="rhot","",IF(H135="AAE_7R","r7",IF(AND(C135="ANAE",H135="W"),"r3","r0")))</f>
        <v>#REF!</v>
      </c>
      <c r="Q135" t="str">
        <f>IF(H135="consonant",#REF!,"")</f>
        <v/>
      </c>
      <c r="R135" t="str">
        <f t="shared" si="30"/>
        <v>lx</v>
      </c>
      <c r="S135" t="str">
        <f t="shared" si="28"/>
        <v>bk</v>
      </c>
      <c r="T135" t="e">
        <f t="shared" si="31"/>
        <v>#REF!</v>
      </c>
      <c r="U135" t="str">
        <f t="shared" si="32"/>
        <v>b</v>
      </c>
      <c r="W135" t="str">
        <f t="shared" si="35"/>
        <v>const W1870PawleysIslandSouthCarolinaSpeaker130= L.marker([33.74,-79.12], {icon: dp_lx}).bindPopup('Pawleys Island, South Carolina&lt;br&gt;White 1875-1899&lt;br&gt;Speaker 130&lt;br&gt;impressionistic&lt;br&gt;LAMSAS, in (Kurath, 1963)').addTo(W1870);</v>
      </c>
      <c r="X135" t="e">
        <f>IF(N135="","","const "&amp;#REF!&amp;J135&amp;#REF!&amp;E135&amp;" = L.marker(["&amp;G135&amp;","&amp;F135&amp;"], {icon: "&amp;N135&amp;"_"&amp;U135&amp;"}).bindPopup('This is "&amp;#REF!&amp;"').addTo("&amp;#REF!&amp;");")</f>
        <v>#REF!</v>
      </c>
      <c r="Y135" t="e">
        <f>IF(F135="","","const "&amp;#REF!&amp;J135&amp;#REF!&amp;E135&amp;" = L.marker(["&amp;G135&amp;","&amp;F135&amp;"], {icon: "&amp;O135&amp;"_"&amp;V135&amp;"}).bindPopup('This is "&amp;#REF!&amp;"').addTo("&amp;#REF!&amp;");")</f>
        <v>#REF!</v>
      </c>
      <c r="BI135" t="s">
        <v>6912</v>
      </c>
    </row>
    <row r="136" spans="1:61">
      <c r="A136" t="s">
        <v>5325</v>
      </c>
      <c r="B136" t="s">
        <v>6692</v>
      </c>
      <c r="C136" s="1" t="s">
        <v>5359</v>
      </c>
      <c r="D136" t="s">
        <v>1001</v>
      </c>
      <c r="E136" t="s">
        <v>5283</v>
      </c>
      <c r="F136">
        <v>-79.319999999999993</v>
      </c>
      <c r="G136">
        <v>33.56</v>
      </c>
      <c r="H136" t="s">
        <v>6913</v>
      </c>
      <c r="I136" t="str">
        <f t="shared" si="33"/>
        <v>GeorgetownSC, South Carolina&lt;br&gt;White 1875-1899&lt;br&gt;Speaker 131&lt;br&gt;impressionistic&lt;br&gt;LAMSAS, in (Kurath, 1963)</v>
      </c>
      <c r="J136" t="str">
        <f t="shared" si="34"/>
        <v>W1870GeorgetownSCSouthCarolinaSpeaker131</v>
      </c>
      <c r="M136" t="str">
        <f t="shared" si="29"/>
        <v>dp</v>
      </c>
      <c r="N136" t="str">
        <f t="shared" si="26"/>
        <v>st</v>
      </c>
      <c r="O136" t="str">
        <f t="shared" si="27"/>
        <v>ar</v>
      </c>
      <c r="P136" t="e">
        <f>IF(#REF!="rhot","",IF(H136="AAE_7R","r7",IF(AND(C136="ANAE",H136="W"),"r3","r0")))</f>
        <v>#REF!</v>
      </c>
      <c r="Q136" t="str">
        <f>IF(H136="consonant",#REF!,"")</f>
        <v/>
      </c>
      <c r="R136" t="str">
        <f t="shared" si="30"/>
        <v>lx</v>
      </c>
      <c r="S136" t="str">
        <f t="shared" si="28"/>
        <v>bk</v>
      </c>
      <c r="T136" t="e">
        <f t="shared" si="31"/>
        <v>#REF!</v>
      </c>
      <c r="U136" t="str">
        <f t="shared" si="32"/>
        <v>b</v>
      </c>
      <c r="W136" t="str">
        <f t="shared" si="35"/>
        <v>const W1870GeorgetownSCSouthCarolinaSpeaker131= L.marker([33.56,-79.32], {icon: dp_lx}).bindPopup('GeorgetownSC, South Carolina&lt;br&gt;White 1875-1899&lt;br&gt;Speaker 131&lt;br&gt;impressionistic&lt;br&gt;LAMSAS, in (Kurath, 1963)').addTo(W1870);</v>
      </c>
      <c r="X136" t="e">
        <f>IF(N136="","","const "&amp;#REF!&amp;J136&amp;#REF!&amp;E136&amp;" = L.marker(["&amp;G136&amp;","&amp;F136&amp;"], {icon: "&amp;N136&amp;"_"&amp;U136&amp;"}).bindPopup('This is "&amp;#REF!&amp;"').addTo("&amp;#REF!&amp;");")</f>
        <v>#REF!</v>
      </c>
      <c r="Y136" t="e">
        <f>IF(F136="","","const "&amp;#REF!&amp;J136&amp;#REF!&amp;E136&amp;" = L.marker(["&amp;G136&amp;","&amp;F136&amp;"], {icon: "&amp;O136&amp;"_"&amp;V136&amp;"}).bindPopup('This is "&amp;#REF!&amp;"').addTo("&amp;#REF!&amp;");")</f>
        <v>#REF!</v>
      </c>
      <c r="BI136" t="s">
        <v>6914</v>
      </c>
    </row>
    <row r="137" spans="1:61">
      <c r="A137" t="s">
        <v>5325</v>
      </c>
      <c r="B137" t="s">
        <v>6672</v>
      </c>
      <c r="C137" s="1" t="s">
        <v>5359</v>
      </c>
      <c r="D137" t="s">
        <v>990</v>
      </c>
      <c r="E137" t="s">
        <v>5283</v>
      </c>
      <c r="F137">
        <v>-79.760000000000005</v>
      </c>
      <c r="G137">
        <v>34.35</v>
      </c>
      <c r="H137" t="s">
        <v>6913</v>
      </c>
      <c r="I137" t="str">
        <f t="shared" si="33"/>
        <v>Florence, South Carolina&lt;br&gt;White 1875-1899&lt;br&gt;Speaker 132&lt;br&gt;impressionistic&lt;br&gt;LAMSAS, in (Kurath, 1963)</v>
      </c>
      <c r="J137" t="str">
        <f t="shared" si="34"/>
        <v>W1870FlorenceSouthCarolinaSpeaker132</v>
      </c>
      <c r="M137" t="str">
        <f t="shared" si="29"/>
        <v>dp</v>
      </c>
      <c r="N137" t="str">
        <f t="shared" si="26"/>
        <v>st</v>
      </c>
      <c r="O137" t="str">
        <f t="shared" si="27"/>
        <v>ar</v>
      </c>
      <c r="P137" t="e">
        <f>IF(#REF!="rhot","",IF(H137="AAE_7R","r7",IF(AND(C137="ANAE",H137="W"),"r3","r0")))</f>
        <v>#REF!</v>
      </c>
      <c r="Q137" t="str">
        <f>IF(H137="consonant",#REF!,"")</f>
        <v/>
      </c>
      <c r="R137" t="str">
        <f t="shared" si="30"/>
        <v>lx</v>
      </c>
      <c r="S137" t="str">
        <f t="shared" si="28"/>
        <v>bk</v>
      </c>
      <c r="T137" t="e">
        <f t="shared" si="31"/>
        <v>#REF!</v>
      </c>
      <c r="U137" t="str">
        <f t="shared" si="32"/>
        <v>b</v>
      </c>
      <c r="W137" t="str">
        <f t="shared" si="35"/>
        <v>const W1870FlorenceSouthCarolinaSpeaker132= L.marker([34.35,-79.76], {icon: dp_lx}).bindPopup('Florence, South Carolina&lt;br&gt;White 1875-1899&lt;br&gt;Speaker 132&lt;br&gt;impressionistic&lt;br&gt;LAMSAS, in (Kurath, 1963)').addTo(W1870);</v>
      </c>
      <c r="X137" t="e">
        <f>IF(N137="","","const "&amp;#REF!&amp;J137&amp;#REF!&amp;E137&amp;" = L.marker(["&amp;G137&amp;","&amp;F137&amp;"], {icon: "&amp;N137&amp;"_"&amp;U137&amp;"}).bindPopup('This is "&amp;#REF!&amp;"').addTo("&amp;#REF!&amp;");")</f>
        <v>#REF!</v>
      </c>
      <c r="Y137" t="e">
        <f>IF(F137="","","const "&amp;#REF!&amp;J137&amp;#REF!&amp;E137&amp;" = L.marker(["&amp;G137&amp;","&amp;F137&amp;"], {icon: "&amp;O137&amp;"_"&amp;V137&amp;"}).bindPopup('This is "&amp;#REF!&amp;"').addTo("&amp;#REF!&amp;");")</f>
        <v>#REF!</v>
      </c>
      <c r="BI137" t="s">
        <v>6915</v>
      </c>
    </row>
    <row r="138" spans="1:61">
      <c r="A138" t="s">
        <v>5325</v>
      </c>
      <c r="B138" t="s">
        <v>6674</v>
      </c>
      <c r="C138" s="1" t="s">
        <v>5359</v>
      </c>
      <c r="D138" t="s">
        <v>991</v>
      </c>
      <c r="E138" t="s">
        <v>5283</v>
      </c>
      <c r="F138">
        <v>-79.87</v>
      </c>
      <c r="G138">
        <v>33.020000000000003</v>
      </c>
      <c r="H138" t="s">
        <v>6913</v>
      </c>
      <c r="I138" t="str">
        <f t="shared" si="33"/>
        <v>Mt Pleasant, South Carolina&lt;br&gt;White 1875-1899&lt;br&gt;Speaker 133&lt;br&gt;impressionistic&lt;br&gt;LAMSAS, in (Kurath, 1963)</v>
      </c>
      <c r="J138" t="str">
        <f t="shared" si="34"/>
        <v>W1870MtPleasantSouthCarolinaSpeaker133</v>
      </c>
      <c r="M138" t="str">
        <f t="shared" si="29"/>
        <v>dp</v>
      </c>
      <c r="N138" t="str">
        <f t="shared" si="26"/>
        <v>st</v>
      </c>
      <c r="O138" t="str">
        <f t="shared" si="27"/>
        <v>ar</v>
      </c>
      <c r="P138" t="e">
        <f>IF(#REF!="rhot","",IF(H138="AAE_7R","r7",IF(AND(C138="ANAE",H138="W"),"r3","r0")))</f>
        <v>#REF!</v>
      </c>
      <c r="Q138" t="str">
        <f>IF(H138="consonant",#REF!,"")</f>
        <v/>
      </c>
      <c r="R138" t="str">
        <f t="shared" si="30"/>
        <v>lx</v>
      </c>
      <c r="S138" t="str">
        <f t="shared" si="28"/>
        <v>bk</v>
      </c>
      <c r="T138" t="e">
        <f t="shared" si="31"/>
        <v>#REF!</v>
      </c>
      <c r="U138" t="str">
        <f t="shared" si="32"/>
        <v>b</v>
      </c>
      <c r="W138" t="str">
        <f t="shared" si="35"/>
        <v>const W1870MtPleasantSouthCarolinaSpeaker133= L.marker([33.02,-79.87], {icon: dp_lx}).bindPopup('Mt Pleasant, South Carolina&lt;br&gt;White 1875-1899&lt;br&gt;Speaker 133&lt;br&gt;impressionistic&lt;br&gt;LAMSAS, in (Kurath, 1963)').addTo(W1870);</v>
      </c>
      <c r="X138" t="e">
        <f>IF(N138="","","const "&amp;#REF!&amp;J138&amp;#REF!&amp;E138&amp;" = L.marker(["&amp;G138&amp;","&amp;F138&amp;"], {icon: "&amp;N138&amp;"_"&amp;U138&amp;"}).bindPopup('This is "&amp;#REF!&amp;"').addTo("&amp;#REF!&amp;");")</f>
        <v>#REF!</v>
      </c>
      <c r="Y138" t="e">
        <f>IF(F138="","","const "&amp;#REF!&amp;J138&amp;#REF!&amp;E138&amp;" = L.marker(["&amp;G138&amp;","&amp;F138&amp;"], {icon: "&amp;O138&amp;"_"&amp;V138&amp;"}).bindPopup('This is "&amp;#REF!&amp;"').addTo("&amp;#REF!&amp;");")</f>
        <v>#REF!</v>
      </c>
      <c r="BI138" t="s">
        <v>6916</v>
      </c>
    </row>
    <row r="139" spans="1:61">
      <c r="A139" t="s">
        <v>5325</v>
      </c>
      <c r="B139" t="s">
        <v>6676</v>
      </c>
      <c r="C139" s="1" t="s">
        <v>5359</v>
      </c>
      <c r="D139" t="s">
        <v>261</v>
      </c>
      <c r="E139" t="s">
        <v>5283</v>
      </c>
      <c r="F139">
        <v>-79.959999999999994</v>
      </c>
      <c r="G139">
        <v>32.93</v>
      </c>
      <c r="H139" t="s">
        <v>6913</v>
      </c>
      <c r="I139" t="str">
        <f t="shared" si="33"/>
        <v>Charleston, South Carolina&lt;br&gt;White 1875-1899&lt;br&gt;Speaker 134&lt;br&gt;impressionistic&lt;br&gt;LAMSAS, in (Kurath, 1963)</v>
      </c>
      <c r="J139" t="str">
        <f t="shared" si="34"/>
        <v>W1870CharlestonSouthCarolinaSpeaker134</v>
      </c>
      <c r="M139" t="str">
        <f t="shared" si="29"/>
        <v>dp</v>
      </c>
      <c r="N139" t="str">
        <f t="shared" si="26"/>
        <v>st</v>
      </c>
      <c r="O139" t="str">
        <f t="shared" si="27"/>
        <v>ar</v>
      </c>
      <c r="P139" t="e">
        <f>IF(#REF!="rhot","",IF(H139="AAE_7R","r7",IF(AND(C139="ANAE",H139="W"),"r3","r0")))</f>
        <v>#REF!</v>
      </c>
      <c r="Q139" t="str">
        <f>IF(H139="consonant",#REF!,"")</f>
        <v/>
      </c>
      <c r="R139" t="str">
        <f t="shared" si="30"/>
        <v>lx</v>
      </c>
      <c r="S139" t="str">
        <f t="shared" si="28"/>
        <v>bk</v>
      </c>
      <c r="T139" t="e">
        <f t="shared" si="31"/>
        <v>#REF!</v>
      </c>
      <c r="U139" t="str">
        <f t="shared" si="32"/>
        <v>b</v>
      </c>
      <c r="W139" t="str">
        <f t="shared" si="35"/>
        <v>const W1870CharlestonSouthCarolinaSpeaker134= L.marker([32.93,-79.96], {icon: dp_lx}).bindPopup('Charleston, South Carolina&lt;br&gt;White 1875-1899&lt;br&gt;Speaker 134&lt;br&gt;impressionistic&lt;br&gt;LAMSAS, in (Kurath, 1963)').addTo(W1870);</v>
      </c>
      <c r="X139" t="e">
        <f>IF(N139="","","const "&amp;#REF!&amp;J139&amp;#REF!&amp;E139&amp;" = L.marker(["&amp;G139&amp;","&amp;F139&amp;"], {icon: "&amp;N139&amp;"_"&amp;U139&amp;"}).bindPopup('This is "&amp;#REF!&amp;"').addTo("&amp;#REF!&amp;");")</f>
        <v>#REF!</v>
      </c>
      <c r="Y139" t="e">
        <f>IF(F139="","","const "&amp;#REF!&amp;J139&amp;#REF!&amp;E139&amp;" = L.marker(["&amp;G139&amp;","&amp;F139&amp;"], {icon: "&amp;O139&amp;"_"&amp;V139&amp;"}).bindPopup('This is "&amp;#REF!&amp;"').addTo("&amp;#REF!&amp;");")</f>
        <v>#REF!</v>
      </c>
      <c r="BI139" t="s">
        <v>6917</v>
      </c>
    </row>
    <row r="140" spans="1:61">
      <c r="A140" t="s">
        <v>5325</v>
      </c>
      <c r="B140" t="s">
        <v>6708</v>
      </c>
      <c r="C140" s="1" t="s">
        <v>5359</v>
      </c>
      <c r="D140" t="s">
        <v>992</v>
      </c>
      <c r="E140" t="s">
        <v>5283</v>
      </c>
      <c r="F140">
        <v>-80.67</v>
      </c>
      <c r="G140">
        <v>32.54</v>
      </c>
      <c r="H140" t="s">
        <v>6913</v>
      </c>
      <c r="I140" t="str">
        <f t="shared" si="33"/>
        <v>Beaufort, South Carolina&lt;br&gt;White 1875-1899&lt;br&gt;Speaker 138&lt;br&gt;impressionistic&lt;br&gt;LAMSAS, in (Kurath, 1963)</v>
      </c>
      <c r="J140" t="str">
        <f t="shared" si="34"/>
        <v>W1870BeaufortSouthCarolinaSpeaker138</v>
      </c>
      <c r="M140" t="str">
        <f t="shared" si="29"/>
        <v>dp</v>
      </c>
      <c r="N140" t="str">
        <f t="shared" si="26"/>
        <v>st</v>
      </c>
      <c r="O140" t="str">
        <f t="shared" si="27"/>
        <v>ar</v>
      </c>
      <c r="P140" t="e">
        <f>IF(#REF!="rhot","",IF(H140="AAE_7R","r7",IF(AND(C140="ANAE",H140="W"),"r3","r0")))</f>
        <v>#REF!</v>
      </c>
      <c r="Q140" t="str">
        <f>IF(H140="consonant",#REF!,"")</f>
        <v/>
      </c>
      <c r="R140" t="str">
        <f t="shared" si="30"/>
        <v>lx</v>
      </c>
      <c r="S140" t="str">
        <f t="shared" si="28"/>
        <v>bk</v>
      </c>
      <c r="T140" t="e">
        <f t="shared" si="31"/>
        <v>#REF!</v>
      </c>
      <c r="U140" t="str">
        <f t="shared" si="32"/>
        <v>b</v>
      </c>
      <c r="W140" t="str">
        <f t="shared" si="35"/>
        <v>const W1870BeaufortSouthCarolinaSpeaker138= L.marker([32.54,-80.67], {icon: dp_lx}).bindPopup('Beaufort, South Carolina&lt;br&gt;White 1875-1899&lt;br&gt;Speaker 138&lt;br&gt;impressionistic&lt;br&gt;LAMSAS, in (Kurath, 1963)').addTo(W1870);</v>
      </c>
      <c r="X140" t="e">
        <f>IF(N140="","","const "&amp;#REF!&amp;J140&amp;#REF!&amp;E140&amp;" = L.marker(["&amp;G140&amp;","&amp;F140&amp;"], {icon: "&amp;N140&amp;"_"&amp;U140&amp;"}).bindPopup('This is "&amp;#REF!&amp;"').addTo("&amp;#REF!&amp;");")</f>
        <v>#REF!</v>
      </c>
      <c r="Y140" t="e">
        <f>IF(F140="","","const "&amp;#REF!&amp;J140&amp;#REF!&amp;E140&amp;" = L.marker(["&amp;G140&amp;","&amp;F140&amp;"], {icon: "&amp;O140&amp;"_"&amp;V140&amp;"}).bindPopup('This is "&amp;#REF!&amp;"').addTo("&amp;#REF!&amp;");")</f>
        <v>#REF!</v>
      </c>
      <c r="BI140" t="s">
        <v>6918</v>
      </c>
    </row>
    <row r="141" spans="1:61">
      <c r="A141" t="s">
        <v>5325</v>
      </c>
      <c r="B141" t="s">
        <v>6696</v>
      </c>
      <c r="C141" s="1" t="s">
        <v>5359</v>
      </c>
      <c r="D141" t="s">
        <v>1004</v>
      </c>
      <c r="E141" t="s">
        <v>5283</v>
      </c>
      <c r="F141">
        <v>-80.88</v>
      </c>
      <c r="G141">
        <v>32.340000000000003</v>
      </c>
      <c r="H141" t="s">
        <v>6913</v>
      </c>
      <c r="I141" t="str">
        <f t="shared" si="33"/>
        <v>Bluffton, South Carolina&lt;br&gt;White 1875-1899&lt;br&gt;Speaker 139&lt;br&gt;impressionistic&lt;br&gt;LAMSAS, in (Kurath, 1963)</v>
      </c>
      <c r="J141" t="str">
        <f t="shared" si="34"/>
        <v>W1870BlufftonSouthCarolinaSpeaker139</v>
      </c>
      <c r="M141" t="str">
        <f t="shared" si="29"/>
        <v>dp</v>
      </c>
      <c r="N141" t="str">
        <f t="shared" si="26"/>
        <v>st</v>
      </c>
      <c r="O141" t="str">
        <f t="shared" si="27"/>
        <v>ar</v>
      </c>
      <c r="P141" t="e">
        <f>IF(#REF!="rhot","",IF(H141="AAE_7R","r7",IF(AND(C141="ANAE",H141="W"),"r3","r0")))</f>
        <v>#REF!</v>
      </c>
      <c r="Q141" t="str">
        <f>IF(H141="consonant",#REF!,"")</f>
        <v/>
      </c>
      <c r="R141" t="str">
        <f t="shared" si="30"/>
        <v>lx</v>
      </c>
      <c r="S141" t="str">
        <f t="shared" si="28"/>
        <v>bk</v>
      </c>
      <c r="T141" t="e">
        <f t="shared" si="31"/>
        <v>#REF!</v>
      </c>
      <c r="U141" t="str">
        <f t="shared" si="32"/>
        <v>b</v>
      </c>
      <c r="W141" t="str">
        <f t="shared" si="35"/>
        <v>const W1870BlufftonSouthCarolinaSpeaker139= L.marker([32.34,-80.88], {icon: dp_lx}).bindPopup('Bluffton, South Carolina&lt;br&gt;White 1875-1899&lt;br&gt;Speaker 139&lt;br&gt;impressionistic&lt;br&gt;LAMSAS, in (Kurath, 1963)').addTo(W1870);</v>
      </c>
      <c r="X141" t="e">
        <f>IF(N141="","","const "&amp;#REF!&amp;J141&amp;#REF!&amp;E141&amp;" = L.marker(["&amp;G141&amp;","&amp;F141&amp;"], {icon: "&amp;N141&amp;"_"&amp;U141&amp;"}).bindPopup('This is "&amp;#REF!&amp;"').addTo("&amp;#REF!&amp;");")</f>
        <v>#REF!</v>
      </c>
      <c r="Y141" t="e">
        <f>IF(F141="","","const "&amp;#REF!&amp;J141&amp;#REF!&amp;E141&amp;" = L.marker(["&amp;G141&amp;","&amp;F141&amp;"], {icon: "&amp;O141&amp;"_"&amp;V141&amp;"}).bindPopup('This is "&amp;#REF!&amp;"').addTo("&amp;#REF!&amp;");")</f>
        <v>#REF!</v>
      </c>
      <c r="BI141" t="s">
        <v>6919</v>
      </c>
    </row>
    <row r="142" spans="1:61">
      <c r="A142" t="s">
        <v>5325</v>
      </c>
      <c r="B142" t="s">
        <v>6700</v>
      </c>
      <c r="C142" s="1" t="s">
        <v>5359</v>
      </c>
      <c r="D142" t="s">
        <v>994</v>
      </c>
      <c r="E142" t="s">
        <v>5283</v>
      </c>
      <c r="F142">
        <v>-81.37</v>
      </c>
      <c r="G142">
        <v>33.44</v>
      </c>
      <c r="H142" t="s">
        <v>6920</v>
      </c>
      <c r="I142" t="str">
        <f t="shared" si="33"/>
        <v>Barnswell, South Carolina&lt;br&gt;White 1875-1899&lt;br&gt;Speaker 141&lt;br&gt;impressionistic&lt;br&gt;LAMSAS, in (Kurath, 1963)</v>
      </c>
      <c r="J142" t="str">
        <f t="shared" si="34"/>
        <v>W1870BarnswellSouthCarolinaSpeaker141</v>
      </c>
      <c r="M142" t="str">
        <f t="shared" si="29"/>
        <v>dp</v>
      </c>
      <c r="N142" t="str">
        <f t="shared" si="26"/>
        <v>st</v>
      </c>
      <c r="O142" t="str">
        <f t="shared" si="27"/>
        <v>ar</v>
      </c>
      <c r="P142" t="e">
        <f>IF(#REF!="rhot","",IF(H142="AAE_7R","r7",IF(AND(C142="ANAE",H142="W"),"r3","r0")))</f>
        <v>#REF!</v>
      </c>
      <c r="Q142" t="str">
        <f>IF(H142="consonant",#REF!,"")</f>
        <v/>
      </c>
      <c r="R142" t="str">
        <f t="shared" si="30"/>
        <v>lx</v>
      </c>
      <c r="S142" t="str">
        <f t="shared" si="28"/>
        <v>bk</v>
      </c>
      <c r="T142" t="e">
        <f t="shared" si="31"/>
        <v>#REF!</v>
      </c>
      <c r="U142" t="str">
        <f t="shared" si="32"/>
        <v>b</v>
      </c>
      <c r="W142" t="str">
        <f t="shared" si="35"/>
        <v>const W1870BarnswellSouthCarolinaSpeaker141= L.marker([33.44,-81.37], {icon: dp_lx}).bindPopup('Barnswell, South Carolina&lt;br&gt;White 1875-1899&lt;br&gt;Speaker 141&lt;br&gt;impressionistic&lt;br&gt;LAMSAS, in (Kurath, 1963)').addTo(W1870);</v>
      </c>
      <c r="X142" t="e">
        <f>IF(N142="","","const "&amp;#REF!&amp;J142&amp;#REF!&amp;E142&amp;" = L.marker(["&amp;G142&amp;","&amp;F142&amp;"], {icon: "&amp;N142&amp;"_"&amp;U142&amp;"}).bindPopup('This is "&amp;#REF!&amp;"').addTo("&amp;#REF!&amp;");")</f>
        <v>#REF!</v>
      </c>
      <c r="Y142" t="e">
        <f>IF(F142="","","const "&amp;#REF!&amp;J142&amp;#REF!&amp;E142&amp;" = L.marker(["&amp;G142&amp;","&amp;F142&amp;"], {icon: "&amp;O142&amp;"_"&amp;V142&amp;"}).bindPopup('This is "&amp;#REF!&amp;"').addTo("&amp;#REF!&amp;");")</f>
        <v>#REF!</v>
      </c>
      <c r="BI142" t="s">
        <v>6921</v>
      </c>
    </row>
    <row r="143" spans="1:61">
      <c r="A143" t="s">
        <v>5325</v>
      </c>
      <c r="B143" t="s">
        <v>6702</v>
      </c>
      <c r="C143" s="1" t="s">
        <v>5359</v>
      </c>
      <c r="D143" t="s">
        <v>264</v>
      </c>
      <c r="E143" t="s">
        <v>5283</v>
      </c>
      <c r="F143">
        <v>-81.08</v>
      </c>
      <c r="G143">
        <v>34.19</v>
      </c>
      <c r="H143" t="s">
        <v>6920</v>
      </c>
      <c r="I143" t="str">
        <f t="shared" si="33"/>
        <v>Columbia, South Carolina&lt;br&gt;White 1875-1899&lt;br&gt;Speaker 142&lt;br&gt;impressionistic&lt;br&gt;LAMSAS, in (Kurath, 1963)</v>
      </c>
      <c r="J143" t="str">
        <f t="shared" si="34"/>
        <v>W1870ColumbiaSouthCarolinaSpeaker142</v>
      </c>
      <c r="M143" t="str">
        <f t="shared" si="29"/>
        <v>dp</v>
      </c>
      <c r="N143" t="str">
        <f t="shared" si="26"/>
        <v>st</v>
      </c>
      <c r="O143" t="str">
        <f t="shared" si="27"/>
        <v>ar</v>
      </c>
      <c r="P143" t="e">
        <f>IF(#REF!="rhot","",IF(H143="AAE_7R","r7",IF(AND(C143="ANAE",H143="W"),"r3","r0")))</f>
        <v>#REF!</v>
      </c>
      <c r="Q143" t="str">
        <f>IF(H143="consonant",#REF!,"")</f>
        <v/>
      </c>
      <c r="R143" t="str">
        <f t="shared" si="30"/>
        <v>lx</v>
      </c>
      <c r="S143" t="str">
        <f t="shared" si="28"/>
        <v>bk</v>
      </c>
      <c r="T143" t="e">
        <f t="shared" si="31"/>
        <v>#REF!</v>
      </c>
      <c r="U143" t="str">
        <f t="shared" si="32"/>
        <v>b</v>
      </c>
      <c r="W143" t="str">
        <f t="shared" si="35"/>
        <v>const W1870ColumbiaSouthCarolinaSpeaker142= L.marker([34.19,-81.08], {icon: dp_lx}).bindPopup('Columbia, South Carolina&lt;br&gt;White 1875-1899&lt;br&gt;Speaker 142&lt;br&gt;impressionistic&lt;br&gt;LAMSAS, in (Kurath, 1963)').addTo(W1870);</v>
      </c>
      <c r="X143" t="e">
        <f>IF(N143="","","const "&amp;#REF!&amp;J143&amp;#REF!&amp;E143&amp;" = L.marker(["&amp;G143&amp;","&amp;F143&amp;"], {icon: "&amp;N143&amp;"_"&amp;U143&amp;"}).bindPopup('This is "&amp;#REF!&amp;"').addTo("&amp;#REF!&amp;");")</f>
        <v>#REF!</v>
      </c>
      <c r="Y143" t="e">
        <f>IF(F143="","","const "&amp;#REF!&amp;J143&amp;#REF!&amp;E143&amp;" = L.marker(["&amp;G143&amp;","&amp;F143&amp;"], {icon: "&amp;O143&amp;"_"&amp;V143&amp;"}).bindPopup('This is "&amp;#REF!&amp;"').addTo("&amp;#REF!&amp;");")</f>
        <v>#REF!</v>
      </c>
      <c r="BI143" t="s">
        <v>6922</v>
      </c>
    </row>
    <row r="144" spans="1:61">
      <c r="A144" t="s">
        <v>5325</v>
      </c>
      <c r="B144" t="s">
        <v>6710</v>
      </c>
      <c r="C144" s="1" t="s">
        <v>5359</v>
      </c>
      <c r="D144" t="s">
        <v>996</v>
      </c>
      <c r="E144" t="s">
        <v>5283</v>
      </c>
      <c r="F144">
        <v>-81.61</v>
      </c>
      <c r="G144">
        <v>34.450000000000003</v>
      </c>
      <c r="H144" t="s">
        <v>6920</v>
      </c>
      <c r="I144" t="str">
        <f t="shared" si="33"/>
        <v>Newberry, South Carolina&lt;br&gt;White 1875-1899&lt;br&gt;Speaker 144&lt;br&gt;impressionistic&lt;br&gt;LAMSAS, in (Kurath, 1963)</v>
      </c>
      <c r="J144" t="str">
        <f t="shared" si="34"/>
        <v>W1870NewberrySouthCarolinaSpeaker144</v>
      </c>
      <c r="M144" t="str">
        <f t="shared" si="29"/>
        <v>dp</v>
      </c>
      <c r="N144" t="str">
        <f t="shared" si="26"/>
        <v>st</v>
      </c>
      <c r="O144" t="str">
        <f t="shared" si="27"/>
        <v>ar</v>
      </c>
      <c r="P144" t="e">
        <f>IF(#REF!="rhot","",IF(H144="AAE_7R","r7",IF(AND(C144="ANAE",H144="W"),"r3","r0")))</f>
        <v>#REF!</v>
      </c>
      <c r="Q144" t="str">
        <f>IF(H144="consonant",#REF!,"")</f>
        <v/>
      </c>
      <c r="R144" t="str">
        <f t="shared" si="30"/>
        <v>lx</v>
      </c>
      <c r="S144" t="str">
        <f t="shared" si="28"/>
        <v>bk</v>
      </c>
      <c r="T144" t="e">
        <f t="shared" si="31"/>
        <v>#REF!</v>
      </c>
      <c r="U144" t="str">
        <f t="shared" si="32"/>
        <v>b</v>
      </c>
      <c r="W144" t="str">
        <f t="shared" si="35"/>
        <v>const W1870NewberrySouthCarolinaSpeaker144= L.marker([34.45,-81.61], {icon: dp_lx}).bindPopup('Newberry, South Carolina&lt;br&gt;White 1875-1899&lt;br&gt;Speaker 144&lt;br&gt;impressionistic&lt;br&gt;LAMSAS, in (Kurath, 1963)').addTo(W1870);</v>
      </c>
      <c r="X144" t="e">
        <f>IF(N144="","","const "&amp;#REF!&amp;J144&amp;#REF!&amp;E144&amp;" = L.marker(["&amp;G144&amp;","&amp;F144&amp;"], {icon: "&amp;N144&amp;"_"&amp;U144&amp;"}).bindPopup('This is "&amp;#REF!&amp;"').addTo("&amp;#REF!&amp;");")</f>
        <v>#REF!</v>
      </c>
      <c r="Y144" t="e">
        <f>IF(F144="","","const "&amp;#REF!&amp;J144&amp;#REF!&amp;E144&amp;" = L.marker(["&amp;G144&amp;","&amp;F144&amp;"], {icon: "&amp;O144&amp;"_"&amp;V144&amp;"}).bindPopup('This is "&amp;#REF!&amp;"').addTo("&amp;#REF!&amp;");")</f>
        <v>#REF!</v>
      </c>
      <c r="BI144" t="s">
        <v>6923</v>
      </c>
    </row>
    <row r="145" spans="1:61">
      <c r="A145" t="s">
        <v>5325</v>
      </c>
      <c r="B145" t="s">
        <v>6734</v>
      </c>
      <c r="C145" s="1" t="s">
        <v>5359</v>
      </c>
      <c r="D145" t="s">
        <v>263</v>
      </c>
      <c r="E145" t="s">
        <v>5283</v>
      </c>
      <c r="F145">
        <v>-82.4</v>
      </c>
      <c r="G145">
        <v>35.01</v>
      </c>
      <c r="H145" t="s">
        <v>6920</v>
      </c>
      <c r="I145" t="str">
        <f t="shared" si="33"/>
        <v>Greenville, South Carolina&lt;br&gt;White 1875-1899&lt;br&gt;Speaker 145&lt;br&gt;impressionistic&lt;br&gt;LAMSAS, in (Kurath, 1963)</v>
      </c>
      <c r="J145" t="str">
        <f t="shared" si="34"/>
        <v>W1870GreenvilleSouthCarolinaSpeaker145</v>
      </c>
      <c r="M145" t="str">
        <f t="shared" si="29"/>
        <v>dp</v>
      </c>
      <c r="N145" t="str">
        <f t="shared" si="26"/>
        <v>st</v>
      </c>
      <c r="O145" t="str">
        <f t="shared" si="27"/>
        <v>ar</v>
      </c>
      <c r="P145" t="e">
        <f>IF(#REF!="rhot","",IF(H145="AAE_7R","r7",IF(AND(C145="ANAE",H145="W"),"r3","r0")))</f>
        <v>#REF!</v>
      </c>
      <c r="Q145" t="str">
        <f>IF(H145="consonant",#REF!,"")</f>
        <v/>
      </c>
      <c r="R145" t="str">
        <f t="shared" si="30"/>
        <v>lx</v>
      </c>
      <c r="S145" t="str">
        <f t="shared" si="28"/>
        <v>bk</v>
      </c>
      <c r="T145" t="e">
        <f t="shared" si="31"/>
        <v>#REF!</v>
      </c>
      <c r="U145" t="str">
        <f t="shared" si="32"/>
        <v>b</v>
      </c>
      <c r="W145" t="str">
        <f t="shared" si="35"/>
        <v>const W1870GreenvilleSouthCarolinaSpeaker145= L.marker([35.01,-82.4], {icon: dp_lx}).bindPopup('Greenville, South Carolina&lt;br&gt;White 1875-1899&lt;br&gt;Speaker 145&lt;br&gt;impressionistic&lt;br&gt;LAMSAS, in (Kurath, 1963)').addTo(W1870);</v>
      </c>
      <c r="X145" t="e">
        <f>IF(N145="","","const "&amp;#REF!&amp;J145&amp;#REF!&amp;E145&amp;" = L.marker(["&amp;G145&amp;","&amp;F145&amp;"], {icon: "&amp;N145&amp;"_"&amp;U145&amp;"}).bindPopup('This is "&amp;#REF!&amp;"').addTo("&amp;#REF!&amp;");")</f>
        <v>#REF!</v>
      </c>
      <c r="Y145" t="e">
        <f>IF(F145="","","const "&amp;#REF!&amp;J145&amp;#REF!&amp;E145&amp;" = L.marker(["&amp;G145&amp;","&amp;F145&amp;"], {icon: "&amp;O145&amp;"_"&amp;V145&amp;"}).bindPopup('This is "&amp;#REF!&amp;"').addTo("&amp;#REF!&amp;");")</f>
        <v>#REF!</v>
      </c>
      <c r="BI145" t="s">
        <v>6924</v>
      </c>
    </row>
    <row r="146" spans="1:61">
      <c r="A146" t="s">
        <v>5325</v>
      </c>
      <c r="B146" t="s">
        <v>6736</v>
      </c>
      <c r="C146" s="1" t="s">
        <v>5359</v>
      </c>
      <c r="D146" t="s">
        <v>998</v>
      </c>
      <c r="E146" t="s">
        <v>5289</v>
      </c>
      <c r="F146">
        <v>-81.38</v>
      </c>
      <c r="G146">
        <v>31.71</v>
      </c>
      <c r="H146" t="s">
        <v>6920</v>
      </c>
      <c r="I146" t="str">
        <f t="shared" si="33"/>
        <v>Valoma, Georgia&lt;br&gt;White 1875-1899&lt;br&gt;Speaker 149&lt;br&gt;impressionistic&lt;br&gt;LAMSAS, in (Kurath, 1963)</v>
      </c>
      <c r="J146" t="str">
        <f t="shared" si="34"/>
        <v>W1870ValomaGeorgiaSpeaker149</v>
      </c>
      <c r="M146" t="str">
        <f t="shared" si="29"/>
        <v>dp</v>
      </c>
      <c r="N146" t="str">
        <f t="shared" si="26"/>
        <v>st</v>
      </c>
      <c r="O146" t="str">
        <f t="shared" si="27"/>
        <v>ar</v>
      </c>
      <c r="P146" t="e">
        <f>IF(#REF!="rhot","",IF(H146="AAE_7R","r7",IF(AND(C146="ANAE",H146="W"),"r3","r0")))</f>
        <v>#REF!</v>
      </c>
      <c r="Q146" t="str">
        <f>IF(H146="consonant",#REF!,"")</f>
        <v/>
      </c>
      <c r="R146" t="str">
        <f t="shared" si="30"/>
        <v>lx</v>
      </c>
      <c r="S146" t="str">
        <f t="shared" si="28"/>
        <v>bk</v>
      </c>
      <c r="T146" t="e">
        <f t="shared" si="31"/>
        <v>#REF!</v>
      </c>
      <c r="U146" t="str">
        <f t="shared" si="32"/>
        <v>b</v>
      </c>
      <c r="W146" t="str">
        <f t="shared" si="35"/>
        <v>const W1870ValomaGeorgiaSpeaker149= L.marker([31.71,-81.38], {icon: dp_lx}).bindPopup('Valoma, Georgia&lt;br&gt;White 1875-1899&lt;br&gt;Speaker 149&lt;br&gt;impressionistic&lt;br&gt;LAMSAS, in (Kurath, 1963)').addTo(W1870);</v>
      </c>
      <c r="X146" t="e">
        <f>IF(N146="","","const "&amp;#REF!&amp;J146&amp;#REF!&amp;E146&amp;" = L.marker(["&amp;G146&amp;","&amp;F146&amp;"], {icon: "&amp;N146&amp;"_"&amp;U146&amp;"}).bindPopup('This is "&amp;#REF!&amp;"').addTo("&amp;#REF!&amp;");")</f>
        <v>#REF!</v>
      </c>
      <c r="Y146" t="e">
        <f>IF(F146="","","const "&amp;#REF!&amp;J146&amp;#REF!&amp;E146&amp;" = L.marker(["&amp;G146&amp;","&amp;F146&amp;"], {icon: "&amp;O146&amp;"_"&amp;V146&amp;"}).bindPopup('This is "&amp;#REF!&amp;"').addTo("&amp;#REF!&amp;");")</f>
        <v>#REF!</v>
      </c>
      <c r="BI146" t="s">
        <v>6925</v>
      </c>
    </row>
    <row r="147" spans="1:61">
      <c r="A147" t="s">
        <v>5325</v>
      </c>
      <c r="B147" t="s">
        <v>6722</v>
      </c>
      <c r="C147" s="1" t="s">
        <v>5359</v>
      </c>
      <c r="D147" t="s">
        <v>72</v>
      </c>
      <c r="E147" t="s">
        <v>5289</v>
      </c>
      <c r="F147">
        <v>-82.06</v>
      </c>
      <c r="G147">
        <v>33.75</v>
      </c>
      <c r="H147" t="s">
        <v>6920</v>
      </c>
      <c r="I147" t="str">
        <f t="shared" si="33"/>
        <v>Augusta, Georgia&lt;br&gt;White 1875-1899&lt;br&gt;Speaker 153&lt;br&gt;impressionistic&lt;br&gt;LAMSAS, in (Kurath, 1963)</v>
      </c>
      <c r="J147" t="str">
        <f t="shared" si="34"/>
        <v>W1870AugustaGeorgiaSpeaker153</v>
      </c>
      <c r="M147" t="str">
        <f t="shared" si="29"/>
        <v>dp</v>
      </c>
      <c r="N147" t="str">
        <f t="shared" si="26"/>
        <v>st</v>
      </c>
      <c r="O147" t="str">
        <f t="shared" si="27"/>
        <v>ar</v>
      </c>
      <c r="P147" t="e">
        <f>IF(#REF!="rhot","",IF(H147="AAE_7R","r7",IF(AND(C147="ANAE",H147="W"),"r3","r0")))</f>
        <v>#REF!</v>
      </c>
      <c r="Q147" t="str">
        <f>IF(H147="consonant",#REF!,"")</f>
        <v/>
      </c>
      <c r="R147" t="str">
        <f t="shared" si="30"/>
        <v>lx</v>
      </c>
      <c r="S147" t="str">
        <f t="shared" si="28"/>
        <v>bk</v>
      </c>
      <c r="T147" t="e">
        <f t="shared" si="31"/>
        <v>#REF!</v>
      </c>
      <c r="U147" t="str">
        <f t="shared" si="32"/>
        <v>b</v>
      </c>
      <c r="W147" t="str">
        <f t="shared" si="35"/>
        <v>const W1870AugustaGeorgiaSpeaker153= L.marker([33.75,-82.06], {icon: dp_lx}).bindPopup('Augusta, Georgia&lt;br&gt;White 1875-1899&lt;br&gt;Speaker 153&lt;br&gt;impressionistic&lt;br&gt;LAMSAS, in (Kurath, 1963)').addTo(W1870);</v>
      </c>
      <c r="X147" t="e">
        <f>IF(N147="","","const "&amp;#REF!&amp;J147&amp;#REF!&amp;E147&amp;" = L.marker(["&amp;G147&amp;","&amp;F147&amp;"], {icon: "&amp;N147&amp;"_"&amp;U147&amp;"}).bindPopup('This is "&amp;#REF!&amp;"').addTo("&amp;#REF!&amp;");")</f>
        <v>#REF!</v>
      </c>
      <c r="Y147" t="e">
        <f>IF(F147="","","const "&amp;#REF!&amp;J147&amp;#REF!&amp;E147&amp;" = L.marker(["&amp;G147&amp;","&amp;F147&amp;"], {icon: "&amp;O147&amp;"_"&amp;V147&amp;"}).bindPopup('This is "&amp;#REF!&amp;"').addTo("&amp;#REF!&amp;");")</f>
        <v>#REF!</v>
      </c>
      <c r="BI147" t="s">
        <v>6926</v>
      </c>
    </row>
    <row r="148" spans="1:61">
      <c r="A148" t="s">
        <v>5325</v>
      </c>
      <c r="B148" t="s">
        <v>6724</v>
      </c>
      <c r="C148" s="1" t="s">
        <v>5359</v>
      </c>
      <c r="D148" t="s">
        <v>74</v>
      </c>
      <c r="E148" t="s">
        <v>5289</v>
      </c>
      <c r="F148">
        <v>-83.63</v>
      </c>
      <c r="G148">
        <v>33.06</v>
      </c>
      <c r="H148" t="s">
        <v>6920</v>
      </c>
      <c r="I148" t="str">
        <f t="shared" si="33"/>
        <v>Macon, Georgia&lt;br&gt;White 1875-1899&lt;br&gt;Speaker 154&lt;br&gt;impressionistic&lt;br&gt;LAMSAS, in (Kurath, 1963)</v>
      </c>
      <c r="J148" t="str">
        <f t="shared" si="34"/>
        <v>W1870MaconGeorgiaSpeaker154</v>
      </c>
      <c r="M148" t="str">
        <f t="shared" si="29"/>
        <v>dp</v>
      </c>
      <c r="N148" t="str">
        <f t="shared" si="26"/>
        <v>st</v>
      </c>
      <c r="O148" t="str">
        <f t="shared" si="27"/>
        <v>ar</v>
      </c>
      <c r="P148" t="e">
        <f>IF(#REF!="rhot","",IF(H148="AAE_7R","r7",IF(AND(C148="ANAE",H148="W"),"r3","r0")))</f>
        <v>#REF!</v>
      </c>
      <c r="Q148" t="str">
        <f>IF(H148="consonant",#REF!,"")</f>
        <v/>
      </c>
      <c r="R148" t="str">
        <f t="shared" si="30"/>
        <v>lx</v>
      </c>
      <c r="S148" t="str">
        <f t="shared" si="28"/>
        <v>bk</v>
      </c>
      <c r="T148" t="e">
        <f t="shared" si="31"/>
        <v>#REF!</v>
      </c>
      <c r="U148" t="str">
        <f t="shared" si="32"/>
        <v>b</v>
      </c>
      <c r="W148" t="str">
        <f t="shared" si="35"/>
        <v>const W1870MaconGeorgiaSpeaker154= L.marker([33.06,-83.63], {icon: dp_lx}).bindPopup('Macon, Georgia&lt;br&gt;White 1875-1899&lt;br&gt;Speaker 154&lt;br&gt;impressionistic&lt;br&gt;LAMSAS, in (Kurath, 1963)').addTo(W1870);</v>
      </c>
      <c r="X148" t="e">
        <f>IF(N148="","","const "&amp;#REF!&amp;J148&amp;#REF!&amp;E148&amp;" = L.marker(["&amp;G148&amp;","&amp;F148&amp;"], {icon: "&amp;N148&amp;"_"&amp;U148&amp;"}).bindPopup('This is "&amp;#REF!&amp;"').addTo("&amp;#REF!&amp;");")</f>
        <v>#REF!</v>
      </c>
      <c r="Y148" t="e">
        <f>IF(F148="","","const "&amp;#REF!&amp;J148&amp;#REF!&amp;E148&amp;" = L.marker(["&amp;G148&amp;","&amp;F148&amp;"], {icon: "&amp;O148&amp;"_"&amp;V148&amp;"}).bindPopup('This is "&amp;#REF!&amp;"').addTo("&amp;#REF!&amp;");")</f>
        <v>#REF!</v>
      </c>
      <c r="BI148" t="s">
        <v>6927</v>
      </c>
    </row>
    <row r="149" spans="1:61">
      <c r="A149" t="s">
        <v>5325</v>
      </c>
      <c r="B149" t="s">
        <v>6760</v>
      </c>
      <c r="C149" s="1" t="s">
        <v>5359</v>
      </c>
      <c r="D149" t="s">
        <v>70</v>
      </c>
      <c r="E149" t="s">
        <v>5289</v>
      </c>
      <c r="F149">
        <v>-84.13</v>
      </c>
      <c r="G149">
        <v>35.81</v>
      </c>
      <c r="H149" t="s">
        <v>6920</v>
      </c>
      <c r="I149" t="str">
        <f t="shared" si="33"/>
        <v>Atlanta, Georgia&lt;br&gt;White 1875-1899&lt;br&gt;Speaker 156&lt;br&gt;impressionistic&lt;br&gt;LAMSAS, in (Kurath, 1963)</v>
      </c>
      <c r="J149" t="str">
        <f t="shared" si="34"/>
        <v>W1870AtlantaGeorgiaSpeaker156</v>
      </c>
      <c r="M149" t="str">
        <f t="shared" si="29"/>
        <v>dp</v>
      </c>
      <c r="N149" t="str">
        <f t="shared" si="26"/>
        <v>st</v>
      </c>
      <c r="O149" t="str">
        <f t="shared" si="27"/>
        <v>ar</v>
      </c>
      <c r="P149" t="e">
        <f>IF(#REF!="rhot","",IF(H149="AAE_7R","r7",IF(AND(C149="ANAE",H149="W"),"r3","r0")))</f>
        <v>#REF!</v>
      </c>
      <c r="Q149" t="str">
        <f>IF(H149="consonant",#REF!,"")</f>
        <v/>
      </c>
      <c r="R149" t="str">
        <f t="shared" si="30"/>
        <v>lx</v>
      </c>
      <c r="S149" t="str">
        <f t="shared" si="28"/>
        <v>bk</v>
      </c>
      <c r="T149" t="e">
        <f t="shared" si="31"/>
        <v>#REF!</v>
      </c>
      <c r="U149" t="str">
        <f t="shared" si="32"/>
        <v>b</v>
      </c>
      <c r="W149" t="str">
        <f t="shared" si="35"/>
        <v>const W1870AtlantaGeorgiaSpeaker156= L.marker([35.81,-84.13], {icon: dp_lx}).bindPopup('Atlanta, Georgia&lt;br&gt;White 1875-1899&lt;br&gt;Speaker 156&lt;br&gt;impressionistic&lt;br&gt;LAMSAS, in (Kurath, 1963)').addTo(W1870);</v>
      </c>
      <c r="X149" t="e">
        <f>IF(N149="","","const "&amp;#REF!&amp;J149&amp;#REF!&amp;E149&amp;" = L.marker(["&amp;G149&amp;","&amp;F149&amp;"], {icon: "&amp;N149&amp;"_"&amp;U149&amp;"}).bindPopup('This is "&amp;#REF!&amp;"').addTo("&amp;#REF!&amp;");")</f>
        <v>#REF!</v>
      </c>
      <c r="Y149" t="e">
        <f>IF(F149="","","const "&amp;#REF!&amp;J149&amp;#REF!&amp;E149&amp;" = L.marker(["&amp;G149&amp;","&amp;F149&amp;"], {icon: "&amp;O149&amp;"_"&amp;V149&amp;"}).bindPopup('This is "&amp;#REF!&amp;"').addTo("&amp;#REF!&amp;");")</f>
        <v>#REF!</v>
      </c>
      <c r="BI149" t="s">
        <v>6928</v>
      </c>
    </row>
    <row r="150" spans="1:61">
      <c r="A150" t="s">
        <v>5325</v>
      </c>
      <c r="B150">
        <v>703</v>
      </c>
      <c r="C150" t="s">
        <v>5360</v>
      </c>
      <c r="D150" t="s">
        <v>331</v>
      </c>
      <c r="E150" t="s">
        <v>2751</v>
      </c>
      <c r="F150" s="5">
        <v>-92.17</v>
      </c>
      <c r="G150" s="5">
        <v>33.880000000000003</v>
      </c>
      <c r="H150" t="s">
        <v>1201</v>
      </c>
      <c r="I150" t="str">
        <f t="shared" si="33"/>
        <v>White Oak, Arkansas&lt;br&gt;White 1875-1899&lt;br&gt;703&lt;br&gt;DASS 703 (LAGS 703)</v>
      </c>
      <c r="J150" t="str">
        <f t="shared" si="34"/>
        <v>W1870WhiteOakArkansas703</v>
      </c>
      <c r="M150" t="str">
        <f t="shared" si="29"/>
        <v>dp</v>
      </c>
      <c r="N150" t="str">
        <f t="shared" si="26"/>
        <v>st</v>
      </c>
      <c r="O150" t="str">
        <f t="shared" si="27"/>
        <v>ar</v>
      </c>
      <c r="P150" t="e">
        <f>IF(#REF!="rhot","",IF(H150="AAE_7R","r7",IF(AND(C150="ANAE",H150="W"),"r3","r0")))</f>
        <v>#REF!</v>
      </c>
      <c r="Q150" t="str">
        <f>IF(H150="consonant",#REF!,"")</f>
        <v/>
      </c>
      <c r="R150" t="str">
        <f t="shared" si="30"/>
        <v>sl</v>
      </c>
      <c r="S150" t="str">
        <f t="shared" si="28"/>
        <v>bk</v>
      </c>
      <c r="T150" t="e">
        <f t="shared" si="31"/>
        <v>#REF!</v>
      </c>
      <c r="U150" t="str">
        <f t="shared" si="32"/>
        <v>b</v>
      </c>
      <c r="W150" t="str">
        <f t="shared" si="35"/>
        <v>const W1870WhiteOakArkansas703= L.marker([33.88,-92.17], {icon: dp_sl}).bindPopup('White Oak, Arkansas&lt;br&gt;White 1875-1899&lt;br&gt;703&lt;br&gt;DASS 703 (LAGS 703)').addTo(W1870);</v>
      </c>
      <c r="X150" t="e">
        <f>IF(N150="","","const "&amp;#REF!&amp;J150&amp;#REF!&amp;E150&amp;" = L.marker(["&amp;G150&amp;","&amp;F150&amp;"], {icon: "&amp;N150&amp;"_"&amp;U150&amp;"}).bindPopup('This is "&amp;#REF!&amp;"').addTo("&amp;#REF!&amp;");")</f>
        <v>#REF!</v>
      </c>
      <c r="Y150" t="e">
        <f>IF(F150="","","const "&amp;#REF!&amp;J150&amp;#REF!&amp;E150&amp;" = L.marker(["&amp;G150&amp;","&amp;F150&amp;"], {icon: "&amp;O150&amp;"_"&amp;V150&amp;"}).bindPopup('This is "&amp;#REF!&amp;"').addTo("&amp;#REF!&amp;");")</f>
        <v>#REF!</v>
      </c>
      <c r="BI150" t="s">
        <v>5445</v>
      </c>
    </row>
    <row r="151" spans="1:61">
      <c r="A151" t="s">
        <v>5325</v>
      </c>
      <c r="B151">
        <v>117</v>
      </c>
      <c r="C151" t="s">
        <v>5361</v>
      </c>
      <c r="D151" t="s">
        <v>332</v>
      </c>
      <c r="E151" t="s">
        <v>5289</v>
      </c>
      <c r="F151" s="5">
        <v>-84.78</v>
      </c>
      <c r="G151" s="5">
        <v>33.369999999999997</v>
      </c>
      <c r="H151" t="s">
        <v>1201</v>
      </c>
      <c r="I151" t="str">
        <f t="shared" si="33"/>
        <v>Newnan, Georgia&lt;br&gt;White 1875-1899&lt;br&gt;117&lt;br&gt;DASS 117 (LAGS 117)</v>
      </c>
      <c r="J151" t="str">
        <f t="shared" si="34"/>
        <v>W1870NewnanGeorgia117</v>
      </c>
      <c r="M151" t="str">
        <f t="shared" si="29"/>
        <v>dp</v>
      </c>
      <c r="N151" t="str">
        <f t="shared" si="26"/>
        <v>st</v>
      </c>
      <c r="O151" t="str">
        <f t="shared" si="27"/>
        <v>ar</v>
      </c>
      <c r="P151" t="e">
        <f>IF(#REF!="rhot","",IF(H151="AAE_7R","r7",IF(AND(C151="ANAE",H151="W"),"r3","r0")))</f>
        <v>#REF!</v>
      </c>
      <c r="Q151" t="str">
        <f>IF(H151="consonant",#REF!,"")</f>
        <v/>
      </c>
      <c r="R151" t="str">
        <f t="shared" si="30"/>
        <v>sl</v>
      </c>
      <c r="S151" t="str">
        <f t="shared" si="28"/>
        <v>bk</v>
      </c>
      <c r="T151" t="e">
        <f t="shared" si="31"/>
        <v>#REF!</v>
      </c>
      <c r="U151" t="str">
        <f t="shared" si="32"/>
        <v>b</v>
      </c>
      <c r="W151" t="str">
        <f t="shared" si="35"/>
        <v>const W1870NewnanGeorgia117= L.marker([33.37,-84.78], {icon: dp_sl}).bindPopup('Newnan, Georgia&lt;br&gt;White 1875-1899&lt;br&gt;117&lt;br&gt;DASS 117 (LAGS 117)').addTo(W1870);</v>
      </c>
      <c r="X151" t="e">
        <f>IF(N151="","","const "&amp;#REF!&amp;J151&amp;#REF!&amp;E151&amp;" = L.marker(["&amp;G151&amp;","&amp;F151&amp;"], {icon: "&amp;N151&amp;"_"&amp;U151&amp;"}).bindPopup('This is "&amp;#REF!&amp;"').addTo("&amp;#REF!&amp;");")</f>
        <v>#REF!</v>
      </c>
      <c r="Y151" t="e">
        <f>IF(F151="","","const "&amp;#REF!&amp;J151&amp;#REF!&amp;E151&amp;" = L.marker(["&amp;G151&amp;","&amp;F151&amp;"], {icon: "&amp;O151&amp;"_"&amp;V151&amp;"}).bindPopup('This is "&amp;#REF!&amp;"').addTo("&amp;#REF!&amp;");")</f>
        <v>#REF!</v>
      </c>
      <c r="BI151" t="s">
        <v>5446</v>
      </c>
    </row>
    <row r="152" spans="1:61">
      <c r="A152" t="s">
        <v>5325</v>
      </c>
      <c r="B152">
        <v>166</v>
      </c>
      <c r="C152" t="s">
        <v>5362</v>
      </c>
      <c r="D152" t="s">
        <v>333</v>
      </c>
      <c r="E152" t="s">
        <v>5289</v>
      </c>
      <c r="F152" s="5">
        <v>-84.22</v>
      </c>
      <c r="G152" s="5">
        <v>33.67</v>
      </c>
      <c r="H152" t="s">
        <v>1201</v>
      </c>
      <c r="I152" t="str">
        <f t="shared" si="33"/>
        <v>Americus, Georgia&lt;br&gt;White 1875-1899&lt;br&gt;166&lt;br&gt;DASS 166 (LAGS 166)</v>
      </c>
      <c r="J152" t="str">
        <f t="shared" si="34"/>
        <v>W1870AmericusGeorgia166</v>
      </c>
      <c r="M152" t="str">
        <f t="shared" si="29"/>
        <v>dp</v>
      </c>
      <c r="N152" t="str">
        <f t="shared" si="26"/>
        <v>st</v>
      </c>
      <c r="O152" t="str">
        <f t="shared" si="27"/>
        <v>ar</v>
      </c>
      <c r="P152" t="e">
        <f>IF(#REF!="rhot","",IF(H152="AAE_7R","r7",IF(AND(C152="ANAE",H152="W"),"r3","r0")))</f>
        <v>#REF!</v>
      </c>
      <c r="Q152" t="str">
        <f>IF(H152="consonant",#REF!,"")</f>
        <v/>
      </c>
      <c r="R152" t="str">
        <f t="shared" si="30"/>
        <v>sl</v>
      </c>
      <c r="S152" t="str">
        <f t="shared" si="28"/>
        <v>bk</v>
      </c>
      <c r="T152" t="e">
        <f t="shared" si="31"/>
        <v>#REF!</v>
      </c>
      <c r="U152" t="str">
        <f t="shared" si="32"/>
        <v>b</v>
      </c>
      <c r="W152" t="str">
        <f t="shared" si="35"/>
        <v>const W1870AmericusGeorgia166= L.marker([33.67,-84.22], {icon: dp_sl}).bindPopup('Americus, Georgia&lt;br&gt;White 1875-1899&lt;br&gt;166&lt;br&gt;DASS 166 (LAGS 166)').addTo(W1870);</v>
      </c>
      <c r="X152" t="e">
        <f>IF(N152="","","const "&amp;#REF!&amp;J152&amp;#REF!&amp;E152&amp;" = L.marker(["&amp;G152&amp;","&amp;F152&amp;"], {icon: "&amp;N152&amp;"_"&amp;U152&amp;"}).bindPopup('This is "&amp;#REF!&amp;"').addTo("&amp;#REF!&amp;");")</f>
        <v>#REF!</v>
      </c>
      <c r="Y152" t="e">
        <f>IF(F152="","","const "&amp;#REF!&amp;J152&amp;#REF!&amp;E152&amp;" = L.marker(["&amp;G152&amp;","&amp;F152&amp;"], {icon: "&amp;O152&amp;"_"&amp;V152&amp;"}).bindPopup('This is "&amp;#REF!&amp;"').addTo("&amp;#REF!&amp;");")</f>
        <v>#REF!</v>
      </c>
      <c r="BI152" t="s">
        <v>5447</v>
      </c>
    </row>
    <row r="153" spans="1:61">
      <c r="A153" t="s">
        <v>5325</v>
      </c>
      <c r="B153">
        <v>811</v>
      </c>
      <c r="C153" t="s">
        <v>5363</v>
      </c>
      <c r="D153" t="s">
        <v>334</v>
      </c>
      <c r="E153" t="s">
        <v>5293</v>
      </c>
      <c r="F153" s="5">
        <v>-92.63</v>
      </c>
      <c r="G153" s="5">
        <v>31.92</v>
      </c>
      <c r="H153" t="s">
        <v>1201</v>
      </c>
      <c r="I153" t="str">
        <f t="shared" si="33"/>
        <v>Winnfield, Louisiana&lt;br&gt;White 1875-1899&lt;br&gt;811&lt;br&gt;DASS 811 (LAGS 811)</v>
      </c>
      <c r="J153" t="str">
        <f t="shared" si="34"/>
        <v>W1870WinnfieldLouisiana811</v>
      </c>
      <c r="M153" t="str">
        <f t="shared" si="29"/>
        <v>dp</v>
      </c>
      <c r="N153" t="str">
        <f t="shared" si="26"/>
        <v>st</v>
      </c>
      <c r="O153" t="str">
        <f t="shared" si="27"/>
        <v>ar</v>
      </c>
      <c r="P153" t="e">
        <f>IF(#REF!="rhot","",IF(H153="AAE_7R","r7",IF(AND(C153="ANAE",H153="W"),"r3","r0")))</f>
        <v>#REF!</v>
      </c>
      <c r="Q153" t="str">
        <f>IF(H153="consonant",#REF!,"")</f>
        <v/>
      </c>
      <c r="R153" t="str">
        <f t="shared" si="30"/>
        <v>sl</v>
      </c>
      <c r="S153" t="str">
        <f t="shared" si="28"/>
        <v>bk</v>
      </c>
      <c r="T153" t="e">
        <f t="shared" si="31"/>
        <v>#REF!</v>
      </c>
      <c r="U153" t="str">
        <f t="shared" si="32"/>
        <v>b</v>
      </c>
      <c r="W153" t="str">
        <f t="shared" si="35"/>
        <v>const W1870WinnfieldLouisiana811= L.marker([31.92,-92.63], {icon: dp_sl}).bindPopup('Winnfield, Louisiana&lt;br&gt;White 1875-1899&lt;br&gt;811&lt;br&gt;DASS 811 (LAGS 811)').addTo(W1870);</v>
      </c>
      <c r="X153" t="e">
        <f>IF(N153="","","const "&amp;#REF!&amp;J153&amp;#REF!&amp;E153&amp;" = L.marker(["&amp;G153&amp;","&amp;F153&amp;"], {icon: "&amp;N153&amp;"_"&amp;U153&amp;"}).bindPopup('This is "&amp;#REF!&amp;"').addTo("&amp;#REF!&amp;");")</f>
        <v>#REF!</v>
      </c>
      <c r="Y153" t="e">
        <f>IF(F153="","","const "&amp;#REF!&amp;J153&amp;#REF!&amp;E153&amp;" = L.marker(["&amp;G153&amp;","&amp;F153&amp;"], {icon: "&amp;O153&amp;"_"&amp;V153&amp;"}).bindPopup('This is "&amp;#REF!&amp;"').addTo("&amp;#REF!&amp;");")</f>
        <v>#REF!</v>
      </c>
      <c r="BI153" t="s">
        <v>5448</v>
      </c>
    </row>
    <row r="154" spans="1:61">
      <c r="A154" t="s">
        <v>5325</v>
      </c>
      <c r="B154" s="6" t="s">
        <v>335</v>
      </c>
      <c r="C154" t="s">
        <v>5364</v>
      </c>
      <c r="D154" t="s">
        <v>498</v>
      </c>
      <c r="E154" t="s">
        <v>5293</v>
      </c>
      <c r="F154" s="5">
        <v>-90.13</v>
      </c>
      <c r="G154" s="5">
        <v>30.58</v>
      </c>
      <c r="H154" t="s">
        <v>1201</v>
      </c>
      <c r="I154" t="str">
        <f t="shared" si="33"/>
        <v>New Orleans1, Louisiana&lt;br&gt;White 1875-1899&lt;br&gt;657x&lt;br&gt;DASS 657x (LAGS 657x)</v>
      </c>
      <c r="J154" t="str">
        <f t="shared" si="34"/>
        <v>W1870NewOrleans1Louisiana657x</v>
      </c>
      <c r="M154" t="str">
        <f t="shared" si="29"/>
        <v>dp</v>
      </c>
      <c r="N154" t="str">
        <f t="shared" si="26"/>
        <v>st</v>
      </c>
      <c r="O154" t="str">
        <f t="shared" si="27"/>
        <v>ar</v>
      </c>
      <c r="P154" t="e">
        <f>IF(#REF!="rhot","",IF(H154="AAE_7R","r7",IF(AND(C154="ANAE",H154="W"),"r3","r0")))</f>
        <v>#REF!</v>
      </c>
      <c r="Q154" t="str">
        <f>IF(H154="consonant",#REF!,"")</f>
        <v/>
      </c>
      <c r="R154" t="str">
        <f t="shared" si="30"/>
        <v>sl</v>
      </c>
      <c r="S154" t="str">
        <f t="shared" si="28"/>
        <v>bk</v>
      </c>
      <c r="T154" t="e">
        <f t="shared" si="31"/>
        <v>#REF!</v>
      </c>
      <c r="U154" t="str">
        <f t="shared" si="32"/>
        <v>b</v>
      </c>
      <c r="W154" t="str">
        <f t="shared" si="35"/>
        <v>const W1870NewOrleans1Louisiana657x= L.marker([30.58,-90.13], {icon: dp_sl}).bindPopup('New Orleans1, Louisiana&lt;br&gt;White 1875-1899&lt;br&gt;657x&lt;br&gt;DASS 657x (LAGS 657x)').addTo(W1870);</v>
      </c>
      <c r="X154" t="e">
        <f>IF(N154="","","const "&amp;#REF!&amp;J154&amp;#REF!&amp;E154&amp;" = L.marker(["&amp;G154&amp;","&amp;F154&amp;"], {icon: "&amp;N154&amp;"_"&amp;U154&amp;"}).bindPopup('This is "&amp;#REF!&amp;"').addTo("&amp;#REF!&amp;");")</f>
        <v>#REF!</v>
      </c>
      <c r="Y154" t="e">
        <f>IF(F154="","","const "&amp;#REF!&amp;J154&amp;#REF!&amp;E154&amp;" = L.marker(["&amp;G154&amp;","&amp;F154&amp;"], {icon: "&amp;O154&amp;"_"&amp;V154&amp;"}).bindPopup('This is "&amp;#REF!&amp;"').addTo("&amp;#REF!&amp;");")</f>
        <v>#REF!</v>
      </c>
      <c r="BI154" t="s">
        <v>5449</v>
      </c>
    </row>
    <row r="155" spans="1:61">
      <c r="A155" t="s">
        <v>5325</v>
      </c>
      <c r="B155">
        <v>556</v>
      </c>
      <c r="C155" t="s">
        <v>5365</v>
      </c>
      <c r="D155" t="s">
        <v>500</v>
      </c>
      <c r="E155" t="s">
        <v>1505</v>
      </c>
      <c r="F155" s="5">
        <v>-83.65</v>
      </c>
      <c r="G155" s="5">
        <v>32.83</v>
      </c>
      <c r="H155" t="s">
        <v>1201</v>
      </c>
      <c r="I155" t="str">
        <f t="shared" si="33"/>
        <v>Macon1, Mississippi&lt;br&gt;White 1875-1899&lt;br&gt;556&lt;br&gt;DASS 556 (LAGS 556)</v>
      </c>
      <c r="J155" t="str">
        <f t="shared" si="34"/>
        <v>W1870Macon1Mississippi556</v>
      </c>
      <c r="M155" t="str">
        <f t="shared" si="29"/>
        <v>dp</v>
      </c>
      <c r="N155" t="str">
        <f t="shared" si="26"/>
        <v>st</v>
      </c>
      <c r="O155" t="str">
        <f t="shared" si="27"/>
        <v>ar</v>
      </c>
      <c r="P155" t="e">
        <f>IF(#REF!="rhot","",IF(H155="AAE_7R","r7",IF(AND(C155="ANAE",H155="W"),"r3","r0")))</f>
        <v>#REF!</v>
      </c>
      <c r="Q155" t="str">
        <f>IF(H155="consonant",#REF!,"")</f>
        <v/>
      </c>
      <c r="R155" t="str">
        <f t="shared" si="30"/>
        <v>sl</v>
      </c>
      <c r="S155" t="str">
        <f t="shared" si="28"/>
        <v>bk</v>
      </c>
      <c r="T155" t="e">
        <f t="shared" si="31"/>
        <v>#REF!</v>
      </c>
      <c r="U155" t="str">
        <f t="shared" si="32"/>
        <v>b</v>
      </c>
      <c r="W155" t="str">
        <f t="shared" si="35"/>
        <v>const W1870Macon1Mississippi556= L.marker([32.83,-83.65], {icon: dp_sl}).bindPopup('Macon1, Mississippi&lt;br&gt;White 1875-1899&lt;br&gt;556&lt;br&gt;DASS 556 (LAGS 556)').addTo(W1870);</v>
      </c>
      <c r="X155" t="e">
        <f>IF(N155="","","const "&amp;#REF!&amp;J155&amp;#REF!&amp;E155&amp;" = L.marker(["&amp;G155&amp;","&amp;F155&amp;"], {icon: "&amp;N155&amp;"_"&amp;U155&amp;"}).bindPopup('This is "&amp;#REF!&amp;"').addTo("&amp;#REF!&amp;");")</f>
        <v>#REF!</v>
      </c>
      <c r="Y155" t="e">
        <f>IF(F155="","","const "&amp;#REF!&amp;J155&amp;#REF!&amp;E155&amp;" = L.marker(["&amp;G155&amp;","&amp;F155&amp;"], {icon: "&amp;O155&amp;"_"&amp;V155&amp;"}).bindPopup('This is "&amp;#REF!&amp;"').addTo("&amp;#REF!&amp;");")</f>
        <v>#REF!</v>
      </c>
      <c r="BI155" t="s">
        <v>5450</v>
      </c>
    </row>
    <row r="156" spans="1:61">
      <c r="A156" t="s">
        <v>5325</v>
      </c>
      <c r="B156">
        <v>625</v>
      </c>
      <c r="C156" t="s">
        <v>5366</v>
      </c>
      <c r="D156" t="s">
        <v>337</v>
      </c>
      <c r="E156" t="s">
        <v>1505</v>
      </c>
      <c r="F156" s="5">
        <v>-89.43</v>
      </c>
      <c r="G156" s="5">
        <v>30.4</v>
      </c>
      <c r="H156" t="s">
        <v>1201</v>
      </c>
      <c r="I156" t="str">
        <f t="shared" si="33"/>
        <v>Kiln, Mississippi&lt;br&gt;White 1875-1899&lt;br&gt;625&lt;br&gt;DASS 625 (LAGS 625)</v>
      </c>
      <c r="J156" t="str">
        <f t="shared" si="34"/>
        <v>W1870KilnMississippi625</v>
      </c>
      <c r="M156" t="str">
        <f t="shared" si="29"/>
        <v>dp</v>
      </c>
      <c r="N156" t="str">
        <f t="shared" si="26"/>
        <v>st</v>
      </c>
      <c r="O156" t="str">
        <f t="shared" si="27"/>
        <v>ar</v>
      </c>
      <c r="P156" t="e">
        <f>IF(#REF!="rhot","",IF(H156="AAE_7R","r7",IF(AND(C156="ANAE",H156="W"),"r3","r0")))</f>
        <v>#REF!</v>
      </c>
      <c r="Q156" t="str">
        <f>IF(H156="consonant",#REF!,"")</f>
        <v/>
      </c>
      <c r="R156" t="str">
        <f t="shared" si="30"/>
        <v>sl</v>
      </c>
      <c r="S156" t="str">
        <f t="shared" si="28"/>
        <v>bk</v>
      </c>
      <c r="T156" t="e">
        <f t="shared" si="31"/>
        <v>#REF!</v>
      </c>
      <c r="U156" t="str">
        <f t="shared" si="32"/>
        <v>b</v>
      </c>
      <c r="W156" t="str">
        <f t="shared" si="35"/>
        <v>const W1870KilnMississippi625= L.marker([30.4,-89.43], {icon: dp_sl}).bindPopup('Kiln, Mississippi&lt;br&gt;White 1875-1899&lt;br&gt;625&lt;br&gt;DASS 625 (LAGS 625)').addTo(W1870);</v>
      </c>
      <c r="X156" t="e">
        <f>IF(N156="","","const "&amp;#REF!&amp;J156&amp;#REF!&amp;E156&amp;" = L.marker(["&amp;G156&amp;","&amp;F156&amp;"], {icon: "&amp;N156&amp;"_"&amp;U156&amp;"}).bindPopup('This is "&amp;#REF!&amp;"').addTo("&amp;#REF!&amp;");")</f>
        <v>#REF!</v>
      </c>
      <c r="Y156" t="e">
        <f>IF(F156="","","const "&amp;#REF!&amp;J156&amp;#REF!&amp;E156&amp;" = L.marker(["&amp;G156&amp;","&amp;F156&amp;"], {icon: "&amp;O156&amp;"_"&amp;V156&amp;"}).bindPopup('This is "&amp;#REF!&amp;"').addTo("&amp;#REF!&amp;");")</f>
        <v>#REF!</v>
      </c>
      <c r="BI156" t="s">
        <v>5451</v>
      </c>
    </row>
    <row r="157" spans="1:61">
      <c r="A157" t="s">
        <v>5325</v>
      </c>
      <c r="B157" t="s">
        <v>338</v>
      </c>
      <c r="C157" t="s">
        <v>1242</v>
      </c>
      <c r="D157" t="s">
        <v>503</v>
      </c>
      <c r="E157" t="s">
        <v>5278</v>
      </c>
      <c r="F157" s="5">
        <v>-75.150000000000006</v>
      </c>
      <c r="G157" s="5">
        <v>39.950000000000003</v>
      </c>
      <c r="H157" t="s">
        <v>1132</v>
      </c>
      <c r="I157" t="str">
        <f t="shared" si="33"/>
        <v>Philadelphia2, Pennsylvania&lt;br&gt;White 1875-1899&lt;br&gt;Phil&lt;br&gt;(Labov, 2013)</v>
      </c>
      <c r="J157" t="str">
        <f t="shared" si="34"/>
        <v>W1870Philadelphia2PennsylvaniaPhil</v>
      </c>
      <c r="M157" t="str">
        <f t="shared" si="29"/>
        <v>dp</v>
      </c>
      <c r="N157" t="str">
        <f t="shared" si="26"/>
        <v>st</v>
      </c>
      <c r="O157" t="str">
        <f t="shared" si="27"/>
        <v>ar</v>
      </c>
      <c r="P157" t="e">
        <f>IF(#REF!="rhot","",IF(H157="AAE_7R","r7",IF(AND(C157="ANAE",H157="W"),"r3","r0")))</f>
        <v>#REF!</v>
      </c>
      <c r="Q157" t="str">
        <f>IF(H157="consonant",#REF!,"")</f>
        <v/>
      </c>
      <c r="R157" t="str">
        <f t="shared" si="30"/>
        <v>sl</v>
      </c>
      <c r="S157" t="str">
        <f t="shared" si="28"/>
        <v>bk</v>
      </c>
      <c r="T157" t="e">
        <f t="shared" si="31"/>
        <v>#REF!</v>
      </c>
      <c r="U157" t="str">
        <f t="shared" si="32"/>
        <v>b</v>
      </c>
      <c r="W157" t="str">
        <f t="shared" si="35"/>
        <v>const W1870Philadelphia2PennsylvaniaPhil= L.marker([39.95,-75.15], {icon: dp_sl}).bindPopup('Philadelphia2, Pennsylvania&lt;br&gt;White 1875-1899&lt;br&gt;Phil&lt;br&gt;(Labov, 2013)').addTo(W1870);</v>
      </c>
      <c r="X157" t="e">
        <f>IF(N157="","","const "&amp;#REF!&amp;J157&amp;#REF!&amp;E157&amp;" = L.marker(["&amp;G157&amp;","&amp;F157&amp;"], {icon: "&amp;N157&amp;"_"&amp;U157&amp;"}).bindPopup('This is "&amp;#REF!&amp;"').addTo("&amp;#REF!&amp;");")</f>
        <v>#REF!</v>
      </c>
      <c r="Y157" t="e">
        <f>IF(F157="","","const "&amp;#REF!&amp;J157&amp;#REF!&amp;E157&amp;" = L.marker(["&amp;G157&amp;","&amp;F157&amp;"], {icon: "&amp;O157&amp;"_"&amp;V157&amp;"}).bindPopup('This is "&amp;#REF!&amp;"').addTo("&amp;#REF!&amp;");")</f>
        <v>#REF!</v>
      </c>
      <c r="BI157" t="s">
        <v>5452</v>
      </c>
    </row>
    <row r="158" spans="1:61">
      <c r="A158" t="s">
        <v>5325</v>
      </c>
      <c r="B158" s="7">
        <v>312</v>
      </c>
      <c r="C158" s="1" t="s">
        <v>5367</v>
      </c>
      <c r="D158" t="s">
        <v>505</v>
      </c>
      <c r="E158" t="s">
        <v>904</v>
      </c>
      <c r="F158" s="5">
        <v>-86.77</v>
      </c>
      <c r="G158" s="5">
        <v>36.15</v>
      </c>
      <c r="H158" t="s">
        <v>1201</v>
      </c>
      <c r="I158" t="str">
        <f t="shared" si="33"/>
        <v>Nashville1, Tennessee&lt;br&gt;White 1875-1899&lt;br&gt;312&lt;br&gt;DASS 312 (LAGS 312)</v>
      </c>
      <c r="J158" t="str">
        <f t="shared" si="34"/>
        <v>W1870Nashville1Tennessee312</v>
      </c>
      <c r="M158" t="str">
        <f t="shared" si="29"/>
        <v>dp</v>
      </c>
      <c r="N158" t="str">
        <f t="shared" si="26"/>
        <v>st</v>
      </c>
      <c r="O158" t="str">
        <f t="shared" si="27"/>
        <v>ar</v>
      </c>
      <c r="P158" t="e">
        <f>IF(#REF!="rhot","",IF(H158="AAE_7R","r7",IF(AND(C158="ANAE",H158="W"),"r3","r0")))</f>
        <v>#REF!</v>
      </c>
      <c r="Q158" t="str">
        <f>IF(H158="consonant",#REF!,"")</f>
        <v/>
      </c>
      <c r="R158" t="str">
        <f t="shared" si="30"/>
        <v>sl</v>
      </c>
      <c r="S158" t="str">
        <f t="shared" si="28"/>
        <v>bk</v>
      </c>
      <c r="T158" t="e">
        <f t="shared" si="31"/>
        <v>#REF!</v>
      </c>
      <c r="U158" t="str">
        <f t="shared" si="32"/>
        <v>b</v>
      </c>
      <c r="W158" t="str">
        <f t="shared" si="35"/>
        <v>const W1870Nashville1Tennessee312= L.marker([36.15,-86.77], {icon: dp_sl}).bindPopup('Nashville1, Tennessee&lt;br&gt;White 1875-1899&lt;br&gt;312&lt;br&gt;DASS 312 (LAGS 312)').addTo(W1870);</v>
      </c>
      <c r="X158" t="e">
        <f>IF(N158="","","const "&amp;#REF!&amp;J158&amp;#REF!&amp;E158&amp;" = L.marker(["&amp;G158&amp;","&amp;F158&amp;"], {icon: "&amp;N158&amp;"_"&amp;U158&amp;"}).bindPopup('This is "&amp;#REF!&amp;"').addTo("&amp;#REF!&amp;");")</f>
        <v>#REF!</v>
      </c>
      <c r="Y158" t="e">
        <f>IF(F158="","","const "&amp;#REF!&amp;J158&amp;#REF!&amp;E158&amp;" = L.marker(["&amp;G158&amp;","&amp;F158&amp;"], {icon: "&amp;O158&amp;"_"&amp;V158&amp;"}).bindPopup('This is "&amp;#REF!&amp;"').addTo("&amp;#REF!&amp;");")</f>
        <v>#REF!</v>
      </c>
      <c r="BI158" t="s">
        <v>5453</v>
      </c>
    </row>
    <row r="159" spans="1:61">
      <c r="A159" t="s">
        <v>5325</v>
      </c>
      <c r="B159" s="7">
        <v>503</v>
      </c>
      <c r="C159" s="1" t="s">
        <v>5368</v>
      </c>
      <c r="D159" t="s">
        <v>506</v>
      </c>
      <c r="E159" t="s">
        <v>904</v>
      </c>
      <c r="F159" s="5">
        <v>-89.25</v>
      </c>
      <c r="G159" s="5">
        <v>35.58</v>
      </c>
      <c r="H159" t="s">
        <v>1201</v>
      </c>
      <c r="I159" t="str">
        <f t="shared" si="33"/>
        <v>Brownsville1, Tennessee&lt;br&gt;White 1875-1899&lt;br&gt;503&lt;br&gt;DASS 503 (LAGS 503)</v>
      </c>
      <c r="J159" t="str">
        <f t="shared" si="34"/>
        <v>W1870Brownsville1Tennessee503</v>
      </c>
      <c r="M159" t="str">
        <f t="shared" si="29"/>
        <v>dp</v>
      </c>
      <c r="N159" t="str">
        <f t="shared" ref="N159:N189" si="36">IF(OR(H159="Carib",A159="B1850"),"sl","st")</f>
        <v>st</v>
      </c>
      <c r="O159" t="str">
        <f t="shared" ref="O159:O189" si="37">IF(A159="W1700","na",IF(OR(H159="Carib",H159="NYC",H159="ENE"),"au",IF(H159="CAN","ao","ar")))</f>
        <v>ar</v>
      </c>
      <c r="P159" t="e">
        <f>IF(#REF!="rhot","",IF(H159="AAE_7R","r7",IF(AND(C159="ANAE",H159="W"),"r3","r0")))</f>
        <v>#REF!</v>
      </c>
      <c r="Q159" t="str">
        <f>IF(H159="consonant",#REF!,"")</f>
        <v/>
      </c>
      <c r="R159" t="str">
        <f t="shared" si="30"/>
        <v>sl</v>
      </c>
      <c r="S159" t="str">
        <f t="shared" ref="S159:S189" si="38">IF(OR(H159="S",H159="M"),"fr",IF(OR(H159="W"),"ce","bk"))</f>
        <v>bk</v>
      </c>
      <c r="T159" t="e">
        <f t="shared" si="31"/>
        <v>#REF!</v>
      </c>
      <c r="U159" t="str">
        <f t="shared" si="32"/>
        <v>b</v>
      </c>
      <c r="W159" t="str">
        <f t="shared" si="35"/>
        <v>const W1870Brownsville1Tennessee503= L.marker([35.58,-89.25], {icon: dp_sl}).bindPopup('Brownsville1, Tennessee&lt;br&gt;White 1875-1899&lt;br&gt;503&lt;br&gt;DASS 503 (LAGS 503)').addTo(W1870);</v>
      </c>
      <c r="X159" t="e">
        <f>IF(N159="","","const "&amp;#REF!&amp;J159&amp;#REF!&amp;E159&amp;" = L.marker(["&amp;G159&amp;","&amp;F159&amp;"], {icon: "&amp;N159&amp;"_"&amp;U159&amp;"}).bindPopup('This is "&amp;#REF!&amp;"').addTo("&amp;#REF!&amp;");")</f>
        <v>#REF!</v>
      </c>
      <c r="Y159" t="e">
        <f>IF(F159="","","const "&amp;#REF!&amp;J159&amp;#REF!&amp;E159&amp;" = L.marker(["&amp;G159&amp;","&amp;F159&amp;"], {icon: "&amp;O159&amp;"_"&amp;V159&amp;"}).bindPopup('This is "&amp;#REF!&amp;"').addTo("&amp;#REF!&amp;");")</f>
        <v>#REF!</v>
      </c>
      <c r="BI159" t="s">
        <v>5454</v>
      </c>
    </row>
    <row r="160" spans="1:61">
      <c r="A160" t="s">
        <v>5325</v>
      </c>
      <c r="B160" s="8" t="s">
        <v>360</v>
      </c>
      <c r="C160" s="1" t="s">
        <v>5370</v>
      </c>
      <c r="D160" t="s">
        <v>361</v>
      </c>
      <c r="E160" t="s">
        <v>1148</v>
      </c>
      <c r="F160" s="5">
        <v>-119.5</v>
      </c>
      <c r="G160" s="5">
        <v>43.58</v>
      </c>
      <c r="H160" t="s">
        <v>1124</v>
      </c>
      <c r="I160" t="str">
        <f t="shared" si="33"/>
        <v>Burns, Oregon&lt;br&gt;White 1875-1899&lt;br&gt;OR013&lt;br&gt;DRE OR013)</v>
      </c>
      <c r="J160" t="str">
        <f t="shared" si="34"/>
        <v>W1870BurnsOregonOR013</v>
      </c>
      <c r="M160" t="str">
        <f t="shared" si="29"/>
        <v>dp</v>
      </c>
      <c r="N160" t="str">
        <f t="shared" si="36"/>
        <v>st</v>
      </c>
      <c r="O160" t="str">
        <f t="shared" si="37"/>
        <v>ar</v>
      </c>
      <c r="P160" t="e">
        <f>IF(#REF!="rhot","",IF(H160="AAE_7R","r7",IF(AND(C160="ANAE",H160="W"),"r3","r0")))</f>
        <v>#REF!</v>
      </c>
      <c r="Q160" t="str">
        <f>IF(H160="consonant",#REF!,"")</f>
        <v/>
      </c>
      <c r="R160" t="str">
        <f t="shared" si="30"/>
        <v>we</v>
      </c>
      <c r="S160" t="str">
        <f t="shared" si="38"/>
        <v>ce</v>
      </c>
      <c r="T160" t="e">
        <f t="shared" si="31"/>
        <v>#REF!</v>
      </c>
      <c r="U160" t="str">
        <f t="shared" si="32"/>
        <v>b</v>
      </c>
      <c r="W160" t="str">
        <f t="shared" si="35"/>
        <v>const W1870BurnsOregonOR013= L.marker([43.58,-119.5], {icon: dp_we}).bindPopup('Burns, Oregon&lt;br&gt;White 1875-1899&lt;br&gt;OR013&lt;br&gt;DRE OR013)').addTo(W1870);</v>
      </c>
      <c r="X160" t="e">
        <f>IF(N160="","","const "&amp;#REF!&amp;J160&amp;#REF!&amp;E160&amp;" = L.marker(["&amp;G160&amp;","&amp;F160&amp;"], {icon: "&amp;N160&amp;"_"&amp;U160&amp;"}).bindPopup('This is "&amp;#REF!&amp;"').addTo("&amp;#REF!&amp;");")</f>
        <v>#REF!</v>
      </c>
      <c r="Y160" t="e">
        <f>IF(F160="","","const "&amp;#REF!&amp;J160&amp;#REF!&amp;E160&amp;" = L.marker(["&amp;G160&amp;","&amp;F160&amp;"], {icon: "&amp;O160&amp;"_"&amp;V160&amp;"}).bindPopup('This is "&amp;#REF!&amp;"').addTo("&amp;#REF!&amp;");")</f>
        <v>#REF!</v>
      </c>
      <c r="BI160" t="s">
        <v>5455</v>
      </c>
    </row>
    <row r="161" spans="1:61">
      <c r="A161" t="s">
        <v>5325</v>
      </c>
      <c r="B161" s="8" t="s">
        <v>362</v>
      </c>
      <c r="C161" s="1" t="s">
        <v>5371</v>
      </c>
      <c r="D161" t="s">
        <v>363</v>
      </c>
      <c r="E161" t="s">
        <v>1148</v>
      </c>
      <c r="F161" s="5">
        <v>-117.5</v>
      </c>
      <c r="G161" s="5">
        <v>42.97</v>
      </c>
      <c r="H161" t="s">
        <v>1124</v>
      </c>
      <c r="I161" t="str">
        <f t="shared" si="33"/>
        <v>Jordan Valley, Oregon&lt;br&gt;White 1875-1899&lt;br&gt;OR011&lt;br&gt;DRE OR011)</v>
      </c>
      <c r="J161" t="str">
        <f t="shared" si="34"/>
        <v>W1870JordanValleyOregonOR011</v>
      </c>
      <c r="M161" t="str">
        <f t="shared" si="29"/>
        <v>dp</v>
      </c>
      <c r="N161" t="str">
        <f t="shared" si="36"/>
        <v>st</v>
      </c>
      <c r="O161" t="str">
        <f t="shared" si="37"/>
        <v>ar</v>
      </c>
      <c r="P161" t="e">
        <f>IF(#REF!="rhot","",IF(H161="AAE_7R","r7",IF(AND(C161="ANAE",H161="W"),"r3","r0")))</f>
        <v>#REF!</v>
      </c>
      <c r="Q161" t="str">
        <f>IF(H161="consonant",#REF!,"")</f>
        <v/>
      </c>
      <c r="R161" t="str">
        <f t="shared" si="30"/>
        <v>we</v>
      </c>
      <c r="S161" t="str">
        <f t="shared" si="38"/>
        <v>ce</v>
      </c>
      <c r="T161" t="e">
        <f t="shared" si="31"/>
        <v>#REF!</v>
      </c>
      <c r="U161" t="str">
        <f t="shared" si="32"/>
        <v>b</v>
      </c>
      <c r="W161" t="str">
        <f t="shared" si="35"/>
        <v>const W1870JordanValleyOregonOR011= L.marker([42.97,-117.5], {icon: dp_we}).bindPopup('Jordan Valley, Oregon&lt;br&gt;White 1875-1899&lt;br&gt;OR011&lt;br&gt;DRE OR011)').addTo(W1870);</v>
      </c>
      <c r="X161" t="e">
        <f>IF(N161="","","const "&amp;#REF!&amp;J161&amp;#REF!&amp;E161&amp;" = L.marker(["&amp;G161&amp;","&amp;F161&amp;"], {icon: "&amp;N161&amp;"_"&amp;U161&amp;"}).bindPopup('This is "&amp;#REF!&amp;"').addTo("&amp;#REF!&amp;");")</f>
        <v>#REF!</v>
      </c>
      <c r="Y161" t="e">
        <f>IF(F161="","","const "&amp;#REF!&amp;J161&amp;#REF!&amp;E161&amp;" = L.marker(["&amp;G161&amp;","&amp;F161&amp;"], {icon: "&amp;O161&amp;"_"&amp;V161&amp;"}).bindPopup('This is "&amp;#REF!&amp;"').addTo("&amp;#REF!&amp;");")</f>
        <v>#REF!</v>
      </c>
      <c r="BI161" t="s">
        <v>5456</v>
      </c>
    </row>
    <row r="162" spans="1:61">
      <c r="A162" t="s">
        <v>5325</v>
      </c>
      <c r="B162" s="8" t="s">
        <v>364</v>
      </c>
      <c r="C162" s="1" t="s">
        <v>5372</v>
      </c>
      <c r="D162" t="s">
        <v>508</v>
      </c>
      <c r="E162" t="s">
        <v>1148</v>
      </c>
      <c r="F162" s="5">
        <v>-122.97</v>
      </c>
      <c r="G162" s="5">
        <v>42.3</v>
      </c>
      <c r="H162" t="s">
        <v>1124</v>
      </c>
      <c r="I162" t="str">
        <f t="shared" si="33"/>
        <v>Jacksonville1, Oregon&lt;br&gt;White 1875-1899&lt;br&gt;OR002&lt;br&gt;DRE OR002)</v>
      </c>
      <c r="J162" t="str">
        <f t="shared" si="34"/>
        <v>W1870Jacksonville1OregonOR002</v>
      </c>
      <c r="M162" t="str">
        <f t="shared" si="29"/>
        <v>dp</v>
      </c>
      <c r="N162" t="str">
        <f t="shared" si="36"/>
        <v>st</v>
      </c>
      <c r="O162" t="str">
        <f t="shared" si="37"/>
        <v>ar</v>
      </c>
      <c r="P162" t="e">
        <f>IF(#REF!="rhot","",IF(H162="AAE_7R","r7",IF(AND(C162="ANAE",H162="W"),"r3","r0")))</f>
        <v>#REF!</v>
      </c>
      <c r="Q162" t="str">
        <f>IF(H162="consonant",#REF!,"")</f>
        <v/>
      </c>
      <c r="R162" t="str">
        <f t="shared" si="30"/>
        <v>we</v>
      </c>
      <c r="S162" t="str">
        <f t="shared" si="38"/>
        <v>ce</v>
      </c>
      <c r="T162" t="e">
        <f t="shared" si="31"/>
        <v>#REF!</v>
      </c>
      <c r="U162" t="str">
        <f t="shared" si="32"/>
        <v>b</v>
      </c>
      <c r="W162" t="str">
        <f t="shared" si="35"/>
        <v>const W1870Jacksonville1OregonOR002= L.marker([42.3,-122.97], {icon: dp_we}).bindPopup('Jacksonville1, Oregon&lt;br&gt;White 1875-1899&lt;br&gt;OR002&lt;br&gt;DRE OR002)').addTo(W1870);</v>
      </c>
      <c r="X162" t="e">
        <f>IF(N162="","","const "&amp;#REF!&amp;J162&amp;#REF!&amp;E162&amp;" = L.marker(["&amp;G162&amp;","&amp;F162&amp;"], {icon: "&amp;N162&amp;"_"&amp;U162&amp;"}).bindPopup('This is "&amp;#REF!&amp;"').addTo("&amp;#REF!&amp;");")</f>
        <v>#REF!</v>
      </c>
      <c r="Y162" t="e">
        <f>IF(F162="","","const "&amp;#REF!&amp;J162&amp;#REF!&amp;E162&amp;" = L.marker(["&amp;G162&amp;","&amp;F162&amp;"], {icon: "&amp;O162&amp;"_"&amp;V162&amp;"}).bindPopup('This is "&amp;#REF!&amp;"').addTo("&amp;#REF!&amp;");")</f>
        <v>#REF!</v>
      </c>
      <c r="BI162" t="s">
        <v>5457</v>
      </c>
    </row>
    <row r="163" spans="1:61">
      <c r="A163" t="s">
        <v>5325</v>
      </c>
      <c r="B163" s="8" t="s">
        <v>365</v>
      </c>
      <c r="C163" s="1" t="s">
        <v>5373</v>
      </c>
      <c r="D163" t="s">
        <v>366</v>
      </c>
      <c r="E163" t="s">
        <v>1148</v>
      </c>
      <c r="F163" s="5">
        <v>-123.2</v>
      </c>
      <c r="G163" s="5">
        <v>44.22</v>
      </c>
      <c r="H163" t="s">
        <v>1124</v>
      </c>
      <c r="I163" t="str">
        <f t="shared" si="33"/>
        <v>Junction City, Oregon&lt;br&gt;White 1875-1899&lt;br&gt;OR006&lt;br&gt;DRE OR006)</v>
      </c>
      <c r="J163" t="str">
        <f t="shared" si="34"/>
        <v>W1870JunctionCityOregonOR006</v>
      </c>
      <c r="M163" t="str">
        <f t="shared" si="29"/>
        <v>dp</v>
      </c>
      <c r="N163" t="str">
        <f t="shared" si="36"/>
        <v>st</v>
      </c>
      <c r="O163" t="str">
        <f t="shared" si="37"/>
        <v>ar</v>
      </c>
      <c r="P163" t="e">
        <f>IF(#REF!="rhot","",IF(H163="AAE_7R","r7",IF(AND(C163="ANAE",H163="W"),"r3","r0")))</f>
        <v>#REF!</v>
      </c>
      <c r="Q163" t="str">
        <f>IF(H163="consonant",#REF!,"")</f>
        <v/>
      </c>
      <c r="R163" t="str">
        <f t="shared" si="30"/>
        <v>we</v>
      </c>
      <c r="S163" t="str">
        <f t="shared" si="38"/>
        <v>ce</v>
      </c>
      <c r="T163" t="e">
        <f t="shared" si="31"/>
        <v>#REF!</v>
      </c>
      <c r="U163" t="str">
        <f t="shared" si="32"/>
        <v>b</v>
      </c>
      <c r="W163" t="str">
        <f t="shared" si="35"/>
        <v>const W1870JunctionCityOregonOR006= L.marker([44.22,-123.2], {icon: dp_we}).bindPopup('Junction City, Oregon&lt;br&gt;White 1875-1899&lt;br&gt;OR006&lt;br&gt;DRE OR006)').addTo(W1870);</v>
      </c>
      <c r="X163" t="e">
        <f>IF(N163="","","const "&amp;#REF!&amp;J163&amp;#REF!&amp;E163&amp;" = L.marker(["&amp;G163&amp;","&amp;F163&amp;"], {icon: "&amp;N163&amp;"_"&amp;U163&amp;"}).bindPopup('This is "&amp;#REF!&amp;"').addTo("&amp;#REF!&amp;");")</f>
        <v>#REF!</v>
      </c>
      <c r="Y163" t="e">
        <f>IF(F163="","","const "&amp;#REF!&amp;J163&amp;#REF!&amp;E163&amp;" = L.marker(["&amp;G163&amp;","&amp;F163&amp;"], {icon: "&amp;O163&amp;"_"&amp;V163&amp;"}).bindPopup('This is "&amp;#REF!&amp;"').addTo("&amp;#REF!&amp;");")</f>
        <v>#REF!</v>
      </c>
      <c r="BI163" t="s">
        <v>5458</v>
      </c>
    </row>
    <row r="164" spans="1:61">
      <c r="A164" t="s">
        <v>5325</v>
      </c>
      <c r="B164" s="1" t="s">
        <v>6514</v>
      </c>
      <c r="C164" s="1" t="s">
        <v>5351</v>
      </c>
      <c r="D164" s="19" t="s">
        <v>509</v>
      </c>
      <c r="E164" t="s">
        <v>5296</v>
      </c>
      <c r="F164">
        <v>-89.31</v>
      </c>
      <c r="G164">
        <v>44.39</v>
      </c>
      <c r="I164" t="str">
        <f t="shared" si="33"/>
        <v>Madison1, Wisconsin&lt;br&gt;White 1875-1899&lt;br&gt;Speaker 13&lt;br&gt;(Thomas, 2003)</v>
      </c>
      <c r="J164" t="str">
        <f t="shared" si="34"/>
        <v>W1870Madison1WisconsinSpeaker13</v>
      </c>
      <c r="M164" t="str">
        <f t="shared" si="29"/>
        <v>dp</v>
      </c>
      <c r="N164" t="str">
        <f t="shared" si="36"/>
        <v>st</v>
      </c>
      <c r="O164" t="str">
        <f t="shared" si="37"/>
        <v>ar</v>
      </c>
      <c r="P164" t="e">
        <f>IF(#REF!="rhot","",IF(H164="AAE_7R","r7",IF(AND(C164="ANAE",H164="W"),"r3","r0")))</f>
        <v>#REF!</v>
      </c>
      <c r="Q164" t="str">
        <f>IF(H164="consonant",#REF!,"")</f>
        <v/>
      </c>
      <c r="R164" t="str">
        <f t="shared" si="30"/>
        <v>lx</v>
      </c>
      <c r="S164" t="str">
        <f t="shared" si="38"/>
        <v>bk</v>
      </c>
      <c r="T164" t="e">
        <f t="shared" si="31"/>
        <v>#REF!</v>
      </c>
      <c r="U164" t="str">
        <f t="shared" si="32"/>
        <v>b</v>
      </c>
      <c r="W164" t="str">
        <f t="shared" si="35"/>
        <v>const W1870Madison1WisconsinSpeaker13= L.marker([44.39,-89.31], {icon: dp_lx}).bindPopup('Madison1, Wisconsin&lt;br&gt;White 1875-1899&lt;br&gt;Speaker 13&lt;br&gt;(Thomas, 2003)').addTo(W1870);</v>
      </c>
      <c r="X164" t="e">
        <f>IF(N164="","","const "&amp;#REF!&amp;J164&amp;#REF!&amp;E164&amp;" = L.marker(["&amp;G164&amp;","&amp;F164&amp;"], {icon: "&amp;N164&amp;"_"&amp;U164&amp;"}).bindPopup('This is "&amp;#REF!&amp;"').addTo("&amp;#REF!&amp;");")</f>
        <v>#REF!</v>
      </c>
      <c r="Y164" t="e">
        <f>IF(F164="","","const "&amp;#REF!&amp;J164&amp;#REF!&amp;E164&amp;" = L.marker(["&amp;G164&amp;","&amp;F164&amp;"], {icon: "&amp;O164&amp;"_"&amp;V164&amp;"}).bindPopup('This is "&amp;#REF!&amp;"').addTo("&amp;#REF!&amp;");")</f>
        <v>#REF!</v>
      </c>
      <c r="BI164" t="s">
        <v>6515</v>
      </c>
    </row>
    <row r="165" spans="1:61">
      <c r="A165" t="s">
        <v>5325</v>
      </c>
      <c r="B165" s="1" t="s">
        <v>6516</v>
      </c>
      <c r="C165" s="1" t="s">
        <v>5351</v>
      </c>
      <c r="D165" s="19" t="s">
        <v>439</v>
      </c>
      <c r="E165" t="s">
        <v>5282</v>
      </c>
      <c r="F165">
        <v>-84.2</v>
      </c>
      <c r="G165">
        <v>41.26</v>
      </c>
      <c r="I165" t="str">
        <f t="shared" si="33"/>
        <v>Kalida, Ohio&lt;br&gt;White 1875-1899&lt;br&gt;Speaker 17&lt;br&gt;(Thomas, 2003)</v>
      </c>
      <c r="J165" t="str">
        <f t="shared" si="34"/>
        <v>W1870KalidaOhioSpeaker17</v>
      </c>
      <c r="M165" t="str">
        <f t="shared" si="29"/>
        <v>dp</v>
      </c>
      <c r="N165" t="str">
        <f t="shared" si="36"/>
        <v>st</v>
      </c>
      <c r="O165" t="str">
        <f t="shared" si="37"/>
        <v>ar</v>
      </c>
      <c r="P165" t="e">
        <f>IF(#REF!="rhot","",IF(H165="AAE_7R","r7",IF(AND(C165="ANAE",H165="W"),"r3","r0")))</f>
        <v>#REF!</v>
      </c>
      <c r="Q165" t="str">
        <f>IF(H165="consonant",#REF!,"")</f>
        <v/>
      </c>
      <c r="R165" t="str">
        <f t="shared" si="30"/>
        <v>lx</v>
      </c>
      <c r="S165" t="str">
        <f t="shared" si="38"/>
        <v>bk</v>
      </c>
      <c r="T165" t="e">
        <f t="shared" si="31"/>
        <v>#REF!</v>
      </c>
      <c r="U165" t="str">
        <f t="shared" si="32"/>
        <v>b</v>
      </c>
      <c r="W165" t="str">
        <f t="shared" si="35"/>
        <v>const W1870KalidaOhioSpeaker17= L.marker([41.26,-84.2], {icon: dp_lx}).bindPopup('Kalida, Ohio&lt;br&gt;White 1875-1899&lt;br&gt;Speaker 17&lt;br&gt;(Thomas, 2003)').addTo(W1870);</v>
      </c>
      <c r="X165" t="e">
        <f>IF(N165="","","const "&amp;#REF!&amp;J165&amp;#REF!&amp;E165&amp;" = L.marker(["&amp;G165&amp;","&amp;F165&amp;"], {icon: "&amp;N165&amp;"_"&amp;U165&amp;"}).bindPopup('This is "&amp;#REF!&amp;"').addTo("&amp;#REF!&amp;");")</f>
        <v>#REF!</v>
      </c>
      <c r="Y165" t="e">
        <f>IF(F165="","","const "&amp;#REF!&amp;J165&amp;#REF!&amp;E165&amp;" = L.marker(["&amp;G165&amp;","&amp;F165&amp;"], {icon: "&amp;O165&amp;"_"&amp;V165&amp;"}).bindPopup('This is "&amp;#REF!&amp;"').addTo("&amp;#REF!&amp;");")</f>
        <v>#REF!</v>
      </c>
      <c r="BI165" t="s">
        <v>6517</v>
      </c>
    </row>
    <row r="166" spans="1:61">
      <c r="A166" t="s">
        <v>5325</v>
      </c>
      <c r="B166" s="1" t="s">
        <v>6518</v>
      </c>
      <c r="C166" s="1" t="s">
        <v>5351</v>
      </c>
      <c r="D166" s="19" t="s">
        <v>438</v>
      </c>
      <c r="E166" t="s">
        <v>5282</v>
      </c>
      <c r="F166">
        <v>-83.7</v>
      </c>
      <c r="G166">
        <v>41.31</v>
      </c>
      <c r="I166" t="str">
        <f t="shared" si="33"/>
        <v>Fiindlay, Ohio&lt;br&gt;White 1875-1899&lt;br&gt;Speaker 18&lt;br&gt;(Thomas, 2003)</v>
      </c>
      <c r="J166" t="str">
        <f t="shared" si="34"/>
        <v>W1870FiindlayOhioSpeaker18</v>
      </c>
      <c r="M166" t="str">
        <f t="shared" si="29"/>
        <v>dp</v>
      </c>
      <c r="N166" t="str">
        <f t="shared" si="36"/>
        <v>st</v>
      </c>
      <c r="O166" t="str">
        <f t="shared" si="37"/>
        <v>ar</v>
      </c>
      <c r="P166" t="e">
        <f>IF(#REF!="rhot","",IF(H166="AAE_7R","r7",IF(AND(C166="ANAE",H166="W"),"r3","r0")))</f>
        <v>#REF!</v>
      </c>
      <c r="Q166" t="str">
        <f>IF(H166="consonant",#REF!,"")</f>
        <v/>
      </c>
      <c r="R166" t="str">
        <f t="shared" si="30"/>
        <v>lx</v>
      </c>
      <c r="S166" t="str">
        <f t="shared" si="38"/>
        <v>bk</v>
      </c>
      <c r="T166" t="e">
        <f t="shared" si="31"/>
        <v>#REF!</v>
      </c>
      <c r="U166" t="str">
        <f t="shared" si="32"/>
        <v>b</v>
      </c>
      <c r="W166" t="str">
        <f t="shared" si="35"/>
        <v>const W1870FiindlayOhioSpeaker18= L.marker([41.31,-83.7], {icon: dp_lx}).bindPopup('Fiindlay, Ohio&lt;br&gt;White 1875-1899&lt;br&gt;Speaker 18&lt;br&gt;(Thomas, 2003)').addTo(W1870);</v>
      </c>
      <c r="X166" t="e">
        <f>IF(N166="","","const "&amp;#REF!&amp;J166&amp;#REF!&amp;E166&amp;" = L.marker(["&amp;G166&amp;","&amp;F166&amp;"], {icon: "&amp;N166&amp;"_"&amp;U166&amp;"}).bindPopup('This is "&amp;#REF!&amp;"').addTo("&amp;#REF!&amp;");")</f>
        <v>#REF!</v>
      </c>
      <c r="Y166" t="e">
        <f>IF(F166="","","const "&amp;#REF!&amp;J166&amp;#REF!&amp;E166&amp;" = L.marker(["&amp;G166&amp;","&amp;F166&amp;"], {icon: "&amp;O166&amp;"_"&amp;V166&amp;"}).bindPopup('This is "&amp;#REF!&amp;"').addTo("&amp;#REF!&amp;");")</f>
        <v>#REF!</v>
      </c>
      <c r="BI166" t="s">
        <v>6519</v>
      </c>
    </row>
    <row r="167" spans="1:61">
      <c r="A167" t="s">
        <v>5325</v>
      </c>
      <c r="B167" s="1" t="s">
        <v>6520</v>
      </c>
      <c r="C167" s="1" t="s">
        <v>5351</v>
      </c>
      <c r="D167" s="19" t="s">
        <v>443</v>
      </c>
      <c r="E167" t="s">
        <v>5282</v>
      </c>
      <c r="F167">
        <v>-83.79</v>
      </c>
      <c r="G167">
        <v>39.06</v>
      </c>
      <c r="I167" t="str">
        <f t="shared" si="33"/>
        <v>Riipley, Ohio&lt;br&gt;White 1875-1899&lt;br&gt;Speaker 22&lt;br&gt;(Thomas, 2003)</v>
      </c>
      <c r="J167" t="str">
        <f t="shared" si="34"/>
        <v>W1870RiipleyOhioSpeaker22</v>
      </c>
      <c r="M167" t="str">
        <f t="shared" si="29"/>
        <v>dp</v>
      </c>
      <c r="N167" t="str">
        <f t="shared" si="36"/>
        <v>st</v>
      </c>
      <c r="O167" t="str">
        <f t="shared" si="37"/>
        <v>ar</v>
      </c>
      <c r="P167" t="e">
        <f>IF(#REF!="rhot","",IF(H167="AAE_7R","r7",IF(AND(C167="ANAE",H167="W"),"r3","r0")))</f>
        <v>#REF!</v>
      </c>
      <c r="Q167" t="str">
        <f>IF(H167="consonant",#REF!,"")</f>
        <v/>
      </c>
      <c r="R167" t="str">
        <f t="shared" si="30"/>
        <v>lx</v>
      </c>
      <c r="S167" t="str">
        <f t="shared" si="38"/>
        <v>bk</v>
      </c>
      <c r="T167" t="e">
        <f t="shared" si="31"/>
        <v>#REF!</v>
      </c>
      <c r="U167" t="str">
        <f t="shared" si="32"/>
        <v>b</v>
      </c>
      <c r="W167" t="str">
        <f t="shared" si="35"/>
        <v>const W1870RiipleyOhioSpeaker22= L.marker([39.06,-83.79], {icon: dp_lx}).bindPopup('Riipley, Ohio&lt;br&gt;White 1875-1899&lt;br&gt;Speaker 22&lt;br&gt;(Thomas, 2003)').addTo(W1870);</v>
      </c>
      <c r="X167" t="e">
        <f>IF(N167="","","const "&amp;#REF!&amp;J167&amp;#REF!&amp;E167&amp;" = L.marker(["&amp;G167&amp;","&amp;F167&amp;"], {icon: "&amp;N167&amp;"_"&amp;U167&amp;"}).bindPopup('This is "&amp;#REF!&amp;"').addTo("&amp;#REF!&amp;");")</f>
        <v>#REF!</v>
      </c>
      <c r="Y167" t="e">
        <f>IF(F167="","","const "&amp;#REF!&amp;J167&amp;#REF!&amp;E167&amp;" = L.marker(["&amp;G167&amp;","&amp;F167&amp;"], {icon: "&amp;O167&amp;"_"&amp;V167&amp;"}).bindPopup('This is "&amp;#REF!&amp;"').addTo("&amp;#REF!&amp;");")</f>
        <v>#REF!</v>
      </c>
      <c r="BI167" t="s">
        <v>6521</v>
      </c>
    </row>
    <row r="168" spans="1:61">
      <c r="A168" t="s">
        <v>5325</v>
      </c>
      <c r="B168" s="1" t="s">
        <v>6522</v>
      </c>
      <c r="C168" s="1" t="s">
        <v>5351</v>
      </c>
      <c r="D168" s="19" t="s">
        <v>446</v>
      </c>
      <c r="E168" t="s">
        <v>5282</v>
      </c>
      <c r="F168">
        <v>-82.46</v>
      </c>
      <c r="G168">
        <v>40.69</v>
      </c>
      <c r="I168" t="str">
        <f t="shared" si="33"/>
        <v>Vernon, Ohio&lt;br&gt;White 1875-1899&lt;br&gt;Speaker 25&lt;br&gt;(Thomas, 2003)</v>
      </c>
      <c r="J168" t="str">
        <f t="shared" si="34"/>
        <v>W1870VernonOhioSpeaker25</v>
      </c>
      <c r="M168" t="str">
        <f t="shared" si="29"/>
        <v>dp</v>
      </c>
      <c r="N168" t="str">
        <f t="shared" si="36"/>
        <v>st</v>
      </c>
      <c r="O168" t="str">
        <f t="shared" si="37"/>
        <v>ar</v>
      </c>
      <c r="P168" t="e">
        <f>IF(#REF!="rhot","",IF(H168="AAE_7R","r7",IF(AND(C168="ANAE",H168="W"),"r3","r0")))</f>
        <v>#REF!</v>
      </c>
      <c r="Q168" t="str">
        <f>IF(H168="consonant",#REF!,"")</f>
        <v/>
      </c>
      <c r="R168" t="str">
        <f t="shared" si="30"/>
        <v>lx</v>
      </c>
      <c r="S168" t="str">
        <f t="shared" si="38"/>
        <v>bk</v>
      </c>
      <c r="T168" t="e">
        <f t="shared" si="31"/>
        <v>#REF!</v>
      </c>
      <c r="U168" t="str">
        <f t="shared" si="32"/>
        <v>b</v>
      </c>
      <c r="W168" t="str">
        <f t="shared" si="35"/>
        <v>const W1870VernonOhioSpeaker25= L.marker([40.69,-82.46], {icon: dp_lx}).bindPopup('Vernon, Ohio&lt;br&gt;White 1875-1899&lt;br&gt;Speaker 25&lt;br&gt;(Thomas, 2003)').addTo(W1870);</v>
      </c>
      <c r="X168" t="e">
        <f>IF(N168="","","const "&amp;#REF!&amp;J168&amp;#REF!&amp;E168&amp;" = L.marker(["&amp;G168&amp;","&amp;F168&amp;"], {icon: "&amp;N168&amp;"_"&amp;U168&amp;"}).bindPopup('This is "&amp;#REF!&amp;"').addTo("&amp;#REF!&amp;");")</f>
        <v>#REF!</v>
      </c>
      <c r="Y168" t="e">
        <f>IF(F168="","","const "&amp;#REF!&amp;J168&amp;#REF!&amp;E168&amp;" = L.marker(["&amp;G168&amp;","&amp;F168&amp;"], {icon: "&amp;O168&amp;"_"&amp;V168&amp;"}).bindPopup('This is "&amp;#REF!&amp;"').addTo("&amp;#REF!&amp;");")</f>
        <v>#REF!</v>
      </c>
      <c r="BI168" t="s">
        <v>6523</v>
      </c>
    </row>
    <row r="169" spans="1:61">
      <c r="A169" t="s">
        <v>5325</v>
      </c>
      <c r="B169" s="1" t="s">
        <v>6524</v>
      </c>
      <c r="C169" s="1" t="s">
        <v>5351</v>
      </c>
      <c r="D169" s="19" t="s">
        <v>447</v>
      </c>
      <c r="E169" t="s">
        <v>5282</v>
      </c>
      <c r="F169">
        <v>-82.58</v>
      </c>
      <c r="G169">
        <v>40.799999999999997</v>
      </c>
      <c r="I169" t="str">
        <f t="shared" si="33"/>
        <v>Fredericktown, Ohio&lt;br&gt;White 1875-1899&lt;br&gt;Speaker 26&lt;br&gt;(Thomas, 2003)</v>
      </c>
      <c r="J169" t="str">
        <f t="shared" si="34"/>
        <v>W1870FredericktownOhioSpeaker26</v>
      </c>
      <c r="M169" t="str">
        <f t="shared" si="29"/>
        <v>dp</v>
      </c>
      <c r="N169" t="str">
        <f t="shared" si="36"/>
        <v>st</v>
      </c>
      <c r="O169" t="str">
        <f t="shared" si="37"/>
        <v>ar</v>
      </c>
      <c r="P169" t="e">
        <f>IF(#REF!="rhot","",IF(H169="AAE_7R","r7",IF(AND(C169="ANAE",H169="W"),"r3","r0")))</f>
        <v>#REF!</v>
      </c>
      <c r="Q169" t="str">
        <f>IF(H169="consonant",#REF!,"")</f>
        <v/>
      </c>
      <c r="R169" t="str">
        <f t="shared" si="30"/>
        <v>lx</v>
      </c>
      <c r="S169" t="str">
        <f t="shared" si="38"/>
        <v>bk</v>
      </c>
      <c r="T169" t="e">
        <f t="shared" si="31"/>
        <v>#REF!</v>
      </c>
      <c r="U169" t="str">
        <f t="shared" si="32"/>
        <v>b</v>
      </c>
      <c r="W169" t="str">
        <f t="shared" si="35"/>
        <v>const W1870FredericktownOhioSpeaker26= L.marker([40.8,-82.58], {icon: dp_lx}).bindPopup('Fredericktown, Ohio&lt;br&gt;White 1875-1899&lt;br&gt;Speaker 26&lt;br&gt;(Thomas, 2003)').addTo(W1870);</v>
      </c>
      <c r="X169" t="e">
        <f>IF(N169="","","const "&amp;#REF!&amp;J169&amp;#REF!&amp;E169&amp;" = L.marker(["&amp;G169&amp;","&amp;F169&amp;"], {icon: "&amp;N169&amp;"_"&amp;U169&amp;"}).bindPopup('This is "&amp;#REF!&amp;"').addTo("&amp;#REF!&amp;");")</f>
        <v>#REF!</v>
      </c>
      <c r="Y169" t="e">
        <f>IF(F169="","","const "&amp;#REF!&amp;J169&amp;#REF!&amp;E169&amp;" = L.marker(["&amp;G169&amp;","&amp;F169&amp;"], {icon: "&amp;O169&amp;"_"&amp;V169&amp;"}).bindPopup('This is "&amp;#REF!&amp;"').addTo("&amp;#REF!&amp;");")</f>
        <v>#REF!</v>
      </c>
      <c r="BI169" t="s">
        <v>6525</v>
      </c>
    </row>
    <row r="170" spans="1:61">
      <c r="A170" t="s">
        <v>5325</v>
      </c>
      <c r="B170" s="1" t="s">
        <v>6526</v>
      </c>
      <c r="C170" s="1" t="s">
        <v>5351</v>
      </c>
      <c r="D170" s="19" t="s">
        <v>451</v>
      </c>
      <c r="E170" t="s">
        <v>903</v>
      </c>
      <c r="F170">
        <v>-76.5</v>
      </c>
      <c r="G170">
        <v>38.51</v>
      </c>
      <c r="I170" t="str">
        <f t="shared" si="33"/>
        <v>Bertrand, Virginia&lt;br&gt;White 1875-1899&lt;br&gt;Speaker 54&lt;br&gt;(Thomas, 2003)</v>
      </c>
      <c r="J170" t="str">
        <f t="shared" si="34"/>
        <v>W1870BertrandVirginiaSpeaker54</v>
      </c>
      <c r="M170" t="str">
        <f t="shared" si="29"/>
        <v>dp</v>
      </c>
      <c r="N170" t="str">
        <f t="shared" si="36"/>
        <v>st</v>
      </c>
      <c r="O170" t="str">
        <f t="shared" si="37"/>
        <v>ar</v>
      </c>
      <c r="P170" t="e">
        <f>IF(#REF!="rhot","",IF(H170="AAE_7R","r7",IF(AND(C170="ANAE",H170="W"),"r3","r0")))</f>
        <v>#REF!</v>
      </c>
      <c r="Q170" t="str">
        <f>IF(H170="consonant",#REF!,"")</f>
        <v/>
      </c>
      <c r="R170" t="str">
        <f t="shared" si="30"/>
        <v>lx</v>
      </c>
      <c r="S170" t="str">
        <f t="shared" si="38"/>
        <v>bk</v>
      </c>
      <c r="T170" t="e">
        <f t="shared" si="31"/>
        <v>#REF!</v>
      </c>
      <c r="U170" t="str">
        <f t="shared" si="32"/>
        <v>b</v>
      </c>
      <c r="W170" t="str">
        <f t="shared" si="35"/>
        <v>const W1870BertrandVirginiaSpeaker54= L.marker([38.51,-76.5], {icon: dp_lx}).bindPopup('Bertrand, Virginia&lt;br&gt;White 1875-1899&lt;br&gt;Speaker 54&lt;br&gt;(Thomas, 2003)').addTo(W1870);</v>
      </c>
      <c r="X170" t="e">
        <f>IF(N170="","","const "&amp;#REF!&amp;J170&amp;#REF!&amp;E170&amp;" = L.marker(["&amp;G170&amp;","&amp;F170&amp;"], {icon: "&amp;N170&amp;"_"&amp;U170&amp;"}).bindPopup('This is "&amp;#REF!&amp;"').addTo("&amp;#REF!&amp;");")</f>
        <v>#REF!</v>
      </c>
      <c r="Y170" t="e">
        <f>IF(F170="","","const "&amp;#REF!&amp;J170&amp;#REF!&amp;E170&amp;" = L.marker(["&amp;G170&amp;","&amp;F170&amp;"], {icon: "&amp;O170&amp;"_"&amp;V170&amp;"}).bindPopup('This is "&amp;#REF!&amp;"').addTo("&amp;#REF!&amp;");")</f>
        <v>#REF!</v>
      </c>
      <c r="BI170" t="s">
        <v>6527</v>
      </c>
    </row>
    <row r="171" spans="1:61">
      <c r="A171" t="s">
        <v>5325</v>
      </c>
      <c r="B171" s="1" t="s">
        <v>6528</v>
      </c>
      <c r="C171" s="1" t="s">
        <v>5351</v>
      </c>
      <c r="D171" s="19" t="s">
        <v>454</v>
      </c>
      <c r="E171" t="s">
        <v>5283</v>
      </c>
      <c r="F171">
        <v>-80.33</v>
      </c>
      <c r="G171">
        <v>34.06</v>
      </c>
      <c r="I171" t="str">
        <f t="shared" si="33"/>
        <v>Cross, South Carolina&lt;br&gt;White 1875-1899&lt;br&gt;Speaker 57&lt;br&gt;(Thomas, 2003)</v>
      </c>
      <c r="J171" t="str">
        <f t="shared" si="34"/>
        <v>W1870CrossSouthCarolinaSpeaker57</v>
      </c>
      <c r="M171" t="str">
        <f t="shared" si="29"/>
        <v>dp</v>
      </c>
      <c r="N171" t="str">
        <f t="shared" si="36"/>
        <v>st</v>
      </c>
      <c r="O171" t="str">
        <f t="shared" si="37"/>
        <v>ar</v>
      </c>
      <c r="P171" t="e">
        <f>IF(#REF!="rhot","",IF(H171="AAE_7R","r7",IF(AND(C171="ANAE",H171="W"),"r3","r0")))</f>
        <v>#REF!</v>
      </c>
      <c r="Q171" t="str">
        <f>IF(H171="consonant",#REF!,"")</f>
        <v/>
      </c>
      <c r="R171" t="str">
        <f t="shared" si="30"/>
        <v>lx</v>
      </c>
      <c r="S171" t="str">
        <f t="shared" si="38"/>
        <v>bk</v>
      </c>
      <c r="T171" t="e">
        <f t="shared" si="31"/>
        <v>#REF!</v>
      </c>
      <c r="U171" t="str">
        <f t="shared" si="32"/>
        <v>b</v>
      </c>
      <c r="W171" t="str">
        <f t="shared" si="35"/>
        <v>const W1870CrossSouthCarolinaSpeaker57= L.marker([34.06,-80.33], {icon: dp_lx}).bindPopup('Cross, South Carolina&lt;br&gt;White 1875-1899&lt;br&gt;Speaker 57&lt;br&gt;(Thomas, 2003)').addTo(W1870);</v>
      </c>
      <c r="X171" t="e">
        <f>IF(N171="","","const "&amp;#REF!&amp;J171&amp;#REF!&amp;E171&amp;" = L.marker(["&amp;G171&amp;","&amp;F171&amp;"], {icon: "&amp;N171&amp;"_"&amp;U171&amp;"}).bindPopup('This is "&amp;#REF!&amp;"').addTo("&amp;#REF!&amp;");")</f>
        <v>#REF!</v>
      </c>
      <c r="Y171" t="e">
        <f>IF(F171="","","const "&amp;#REF!&amp;J171&amp;#REF!&amp;E171&amp;" = L.marker(["&amp;G171&amp;","&amp;F171&amp;"], {icon: "&amp;O171&amp;"_"&amp;V171&amp;"}).bindPopup('This is "&amp;#REF!&amp;"').addTo("&amp;#REF!&amp;");")</f>
        <v>#REF!</v>
      </c>
      <c r="BI171" t="s">
        <v>6529</v>
      </c>
    </row>
    <row r="172" spans="1:61">
      <c r="A172" t="s">
        <v>5325</v>
      </c>
      <c r="B172" s="1" t="s">
        <v>6530</v>
      </c>
      <c r="C172" s="1" t="s">
        <v>5351</v>
      </c>
      <c r="D172" s="19" t="s">
        <v>455</v>
      </c>
      <c r="E172" t="s">
        <v>5289</v>
      </c>
      <c r="F172">
        <v>-83.74</v>
      </c>
      <c r="G172">
        <v>31.99</v>
      </c>
      <c r="H172" t="s">
        <v>1212</v>
      </c>
      <c r="I172" t="str">
        <f t="shared" si="33"/>
        <v>Moultriie, Georgia&lt;br&gt;White 1875-1899&lt;br&gt;Speaker 58&lt;br&gt;(Thomas, 2003)</v>
      </c>
      <c r="J172" t="str">
        <f t="shared" si="34"/>
        <v>W1870MoultriieGeorgiaSpeaker58</v>
      </c>
      <c r="M172" t="str">
        <f t="shared" si="29"/>
        <v>dp</v>
      </c>
      <c r="N172" t="str">
        <f t="shared" si="36"/>
        <v>st</v>
      </c>
      <c r="O172" t="str">
        <f t="shared" si="37"/>
        <v>ar</v>
      </c>
      <c r="P172" t="e">
        <f>IF(#REF!="rhot","",IF(H172="AAE_7R","r7",IF(AND(C172="ANAE",H172="W"),"r3","r0")))</f>
        <v>#REF!</v>
      </c>
      <c r="Q172" t="str">
        <f>IF(H172="consonant",#REF!,"")</f>
        <v/>
      </c>
      <c r="R172" t="str">
        <f t="shared" si="30"/>
        <v>sl</v>
      </c>
      <c r="S172" t="str">
        <f t="shared" si="38"/>
        <v>bk</v>
      </c>
      <c r="T172" t="e">
        <f t="shared" si="31"/>
        <v>#REF!</v>
      </c>
      <c r="U172" t="str">
        <f t="shared" si="32"/>
        <v>b</v>
      </c>
      <c r="W172" t="str">
        <f t="shared" si="35"/>
        <v>const W1870MoultriieGeorgiaSpeaker58= L.marker([31.99,-83.74], {icon: dp_sl}).bindPopup('Moultriie, Georgia&lt;br&gt;White 1875-1899&lt;br&gt;Speaker 58&lt;br&gt;(Thomas, 2003)').addTo(W1870);</v>
      </c>
      <c r="X172" t="e">
        <f>IF(N172="","","const "&amp;#REF!&amp;J172&amp;#REF!&amp;E172&amp;" = L.marker(["&amp;G172&amp;","&amp;F172&amp;"], {icon: "&amp;N172&amp;"_"&amp;U172&amp;"}).bindPopup('This is "&amp;#REF!&amp;"').addTo("&amp;#REF!&amp;");")</f>
        <v>#REF!</v>
      </c>
      <c r="Y172" t="e">
        <f>IF(F172="","","const "&amp;#REF!&amp;J172&amp;#REF!&amp;E172&amp;" = L.marker(["&amp;G172&amp;","&amp;F172&amp;"], {icon: "&amp;O172&amp;"_"&amp;V172&amp;"}).bindPopup('This is "&amp;#REF!&amp;"').addTo("&amp;#REF!&amp;");")</f>
        <v>#REF!</v>
      </c>
      <c r="BI172" t="s">
        <v>6531</v>
      </c>
    </row>
    <row r="173" spans="1:61">
      <c r="A173" t="s">
        <v>5325</v>
      </c>
      <c r="B173" s="1" t="s">
        <v>6532</v>
      </c>
      <c r="C173" s="1" t="s">
        <v>5351</v>
      </c>
      <c r="D173" t="s">
        <v>462</v>
      </c>
      <c r="E173" t="s">
        <v>5288</v>
      </c>
      <c r="F173">
        <v>-76.45</v>
      </c>
      <c r="G173">
        <v>36.409999999999997</v>
      </c>
      <c r="I173" t="str">
        <f t="shared" si="33"/>
        <v>Sladesville, North Carolina&lt;br&gt;White 1875-1899&lt;br&gt;Speaker 79&lt;br&gt;(Thomas, 2003)</v>
      </c>
      <c r="J173" t="str">
        <f t="shared" si="34"/>
        <v>W1870SladesvilleNorthCarolinaSpeaker79</v>
      </c>
      <c r="M173" t="str">
        <f t="shared" si="29"/>
        <v>dp</v>
      </c>
      <c r="N173" t="str">
        <f t="shared" si="36"/>
        <v>st</v>
      </c>
      <c r="O173" t="str">
        <f t="shared" si="37"/>
        <v>ar</v>
      </c>
      <c r="P173" t="e">
        <f>IF(#REF!="rhot","",IF(H173="AAE_7R","r7",IF(AND(C173="ANAE",H173="W"),"r3","r0")))</f>
        <v>#REF!</v>
      </c>
      <c r="Q173" t="str">
        <f>IF(H173="consonant",#REF!,"")</f>
        <v/>
      </c>
      <c r="R173" t="str">
        <f t="shared" si="30"/>
        <v>lx</v>
      </c>
      <c r="S173" t="str">
        <f t="shared" si="38"/>
        <v>bk</v>
      </c>
      <c r="T173" t="e">
        <f t="shared" si="31"/>
        <v>#REF!</v>
      </c>
      <c r="U173" t="str">
        <f t="shared" si="32"/>
        <v>b</v>
      </c>
      <c r="W173" t="str">
        <f t="shared" si="35"/>
        <v>const W1870SladesvilleNorthCarolinaSpeaker79= L.marker([36.41,-76.45], {icon: dp_lx}).bindPopup('Sladesville, North Carolina&lt;br&gt;White 1875-1899&lt;br&gt;Speaker 79&lt;br&gt;(Thomas, 2003)').addTo(W1870);</v>
      </c>
      <c r="X173" t="e">
        <f>IF(N173="","","const "&amp;#REF!&amp;J173&amp;#REF!&amp;E173&amp;" = L.marker(["&amp;G173&amp;","&amp;F173&amp;"], {icon: "&amp;N173&amp;"_"&amp;U173&amp;"}).bindPopup('This is "&amp;#REF!&amp;"').addTo("&amp;#REF!&amp;");")</f>
        <v>#REF!</v>
      </c>
      <c r="Y173" t="e">
        <f>IF(F173="","","const "&amp;#REF!&amp;J173&amp;#REF!&amp;E173&amp;" = L.marker(["&amp;G173&amp;","&amp;F173&amp;"], {icon: "&amp;O173&amp;"_"&amp;V173&amp;"}).bindPopup('This is "&amp;#REF!&amp;"').addTo("&amp;#REF!&amp;");")</f>
        <v>#REF!</v>
      </c>
      <c r="BI173" t="s">
        <v>6533</v>
      </c>
    </row>
    <row r="174" spans="1:61">
      <c r="A174" t="s">
        <v>5325</v>
      </c>
      <c r="B174" s="1" t="s">
        <v>6534</v>
      </c>
      <c r="C174" s="1" t="s">
        <v>5351</v>
      </c>
      <c r="D174" t="s">
        <v>510</v>
      </c>
      <c r="E174" t="s">
        <v>5288</v>
      </c>
      <c r="F174">
        <v>-75.78</v>
      </c>
      <c r="G174">
        <v>35.79</v>
      </c>
      <c r="I174" t="str">
        <f t="shared" si="33"/>
        <v>Ocracoke1, North Carolina&lt;br&gt;White 1875-1899&lt;br&gt;Speaker 83&lt;br&gt;(Thomas, 2003)</v>
      </c>
      <c r="J174" t="str">
        <f t="shared" si="34"/>
        <v>W1870Ocracoke1NorthCarolinaSpeaker83</v>
      </c>
      <c r="M174" t="str">
        <f t="shared" si="29"/>
        <v>dp</v>
      </c>
      <c r="N174" t="str">
        <f t="shared" si="36"/>
        <v>st</v>
      </c>
      <c r="O174" t="str">
        <f t="shared" si="37"/>
        <v>ar</v>
      </c>
      <c r="P174" t="e">
        <f>IF(#REF!="rhot","",IF(H174="AAE_7R","r7",IF(AND(C174="ANAE",H174="W"),"r3","r0")))</f>
        <v>#REF!</v>
      </c>
      <c r="Q174" t="str">
        <f>IF(H174="consonant",#REF!,"")</f>
        <v/>
      </c>
      <c r="R174" t="str">
        <f t="shared" si="30"/>
        <v>lx</v>
      </c>
      <c r="S174" t="str">
        <f t="shared" si="38"/>
        <v>bk</v>
      </c>
      <c r="T174" t="e">
        <f t="shared" si="31"/>
        <v>#REF!</v>
      </c>
      <c r="U174" t="str">
        <f t="shared" si="32"/>
        <v>b</v>
      </c>
      <c r="W174" t="str">
        <f t="shared" si="35"/>
        <v>const W1870Ocracoke1NorthCarolinaSpeaker83= L.marker([35.79,-75.78], {icon: dp_lx}).bindPopup('Ocracoke1, North Carolina&lt;br&gt;White 1875-1899&lt;br&gt;Speaker 83&lt;br&gt;(Thomas, 2003)').addTo(W1870);</v>
      </c>
      <c r="X174" t="e">
        <f>IF(N174="","","const "&amp;#REF!&amp;J174&amp;#REF!&amp;E174&amp;" = L.marker(["&amp;G174&amp;","&amp;F174&amp;"], {icon: "&amp;N174&amp;"_"&amp;U174&amp;"}).bindPopup('This is "&amp;#REF!&amp;"').addTo("&amp;#REF!&amp;");")</f>
        <v>#REF!</v>
      </c>
      <c r="Y174" t="e">
        <f>IF(F174="","","const "&amp;#REF!&amp;J174&amp;#REF!&amp;E174&amp;" = L.marker(["&amp;G174&amp;","&amp;F174&amp;"], {icon: "&amp;O174&amp;"_"&amp;V174&amp;"}).bindPopup('This is "&amp;#REF!&amp;"').addTo("&amp;#REF!&amp;");")</f>
        <v>#REF!</v>
      </c>
      <c r="BI174" t="s">
        <v>6535</v>
      </c>
    </row>
    <row r="175" spans="1:61">
      <c r="A175" t="s">
        <v>5325</v>
      </c>
      <c r="B175" s="1" t="s">
        <v>6536</v>
      </c>
      <c r="C175" s="1" t="s">
        <v>5351</v>
      </c>
      <c r="D175" t="s">
        <v>469</v>
      </c>
      <c r="E175" t="s">
        <v>5294</v>
      </c>
      <c r="F175">
        <v>-100.21</v>
      </c>
      <c r="G175">
        <v>30.71</v>
      </c>
      <c r="I175" t="str">
        <f t="shared" si="33"/>
        <v>Barksdale, Texas&lt;br&gt;White 1875-1899&lt;br&gt;Speaker 95&lt;br&gt;(Thomas, 2003)</v>
      </c>
      <c r="J175" t="str">
        <f t="shared" si="34"/>
        <v>W1870BarksdaleTexasSpeaker95</v>
      </c>
      <c r="M175" t="str">
        <f t="shared" si="29"/>
        <v>dp</v>
      </c>
      <c r="N175" t="str">
        <f t="shared" si="36"/>
        <v>st</v>
      </c>
      <c r="O175" t="str">
        <f t="shared" si="37"/>
        <v>ar</v>
      </c>
      <c r="P175" t="e">
        <f>IF(#REF!="rhot","",IF(H175="AAE_7R","r7",IF(AND(C175="ANAE",H175="W"),"r3","r0")))</f>
        <v>#REF!</v>
      </c>
      <c r="Q175" t="str">
        <f>IF(H175="consonant",#REF!,"")</f>
        <v/>
      </c>
      <c r="R175" t="str">
        <f t="shared" si="30"/>
        <v>lx</v>
      </c>
      <c r="S175" t="str">
        <f t="shared" si="38"/>
        <v>bk</v>
      </c>
      <c r="T175" t="e">
        <f t="shared" si="31"/>
        <v>#REF!</v>
      </c>
      <c r="U175" t="str">
        <f t="shared" si="32"/>
        <v>b</v>
      </c>
      <c r="W175" t="str">
        <f t="shared" si="35"/>
        <v>const W1870BarksdaleTexasSpeaker95= L.marker([30.71,-100.21], {icon: dp_lx}).bindPopup('Barksdale, Texas&lt;br&gt;White 1875-1899&lt;br&gt;Speaker 95&lt;br&gt;(Thomas, 2003)').addTo(W1870);</v>
      </c>
      <c r="X175" t="e">
        <f>IF(N175="","","const "&amp;#REF!&amp;J175&amp;#REF!&amp;E175&amp;" = L.marker(["&amp;G175&amp;","&amp;F175&amp;"], {icon: "&amp;N175&amp;"_"&amp;U175&amp;"}).bindPopup('This is "&amp;#REF!&amp;"').addTo("&amp;#REF!&amp;");")</f>
        <v>#REF!</v>
      </c>
      <c r="Y175" t="e">
        <f>IF(F175="","","const "&amp;#REF!&amp;J175&amp;#REF!&amp;E175&amp;" = L.marker(["&amp;G175&amp;","&amp;F175&amp;"], {icon: "&amp;O175&amp;"_"&amp;V175&amp;"}).bindPopup('This is "&amp;#REF!&amp;"').addTo("&amp;#REF!&amp;");")</f>
        <v>#REF!</v>
      </c>
      <c r="BI175" t="s">
        <v>6537</v>
      </c>
    </row>
    <row r="176" spans="1:61">
      <c r="A176" t="s">
        <v>5325</v>
      </c>
      <c r="B176" s="1" t="s">
        <v>6538</v>
      </c>
      <c r="C176" s="1" t="s">
        <v>5351</v>
      </c>
      <c r="D176" t="s">
        <v>470</v>
      </c>
      <c r="E176" t="s">
        <v>5294</v>
      </c>
      <c r="F176">
        <v>-97.49</v>
      </c>
      <c r="G176">
        <v>32.08</v>
      </c>
      <c r="I176" t="str">
        <f t="shared" si="33"/>
        <v>Oglesby, Texas&lt;br&gt;White 1875-1899&lt;br&gt;Speaker 96&lt;br&gt;(Thomas, 2003)</v>
      </c>
      <c r="J176" t="str">
        <f t="shared" si="34"/>
        <v>W1870OglesbyTexasSpeaker96</v>
      </c>
      <c r="M176" t="str">
        <f t="shared" si="29"/>
        <v>dp</v>
      </c>
      <c r="N176" t="str">
        <f t="shared" si="36"/>
        <v>st</v>
      </c>
      <c r="O176" t="str">
        <f t="shared" si="37"/>
        <v>ar</v>
      </c>
      <c r="P176" t="e">
        <f>IF(#REF!="rhot","",IF(H176="AAE_7R","r7",IF(AND(C176="ANAE",H176="W"),"r3","r0")))</f>
        <v>#REF!</v>
      </c>
      <c r="Q176" t="str">
        <f>IF(H176="consonant",#REF!,"")</f>
        <v/>
      </c>
      <c r="R176" t="str">
        <f t="shared" si="30"/>
        <v>lx</v>
      </c>
      <c r="S176" t="str">
        <f t="shared" si="38"/>
        <v>bk</v>
      </c>
      <c r="T176" t="e">
        <f t="shared" si="31"/>
        <v>#REF!</v>
      </c>
      <c r="U176" t="str">
        <f t="shared" si="32"/>
        <v>b</v>
      </c>
      <c r="W176" t="str">
        <f t="shared" si="35"/>
        <v>const W1870OglesbyTexasSpeaker96= L.marker([32.08,-97.49], {icon: dp_lx}).bindPopup('Oglesby, Texas&lt;br&gt;White 1875-1899&lt;br&gt;Speaker 96&lt;br&gt;(Thomas, 2003)').addTo(W1870);</v>
      </c>
      <c r="X176" t="e">
        <f>IF(N176="","","const "&amp;#REF!&amp;J176&amp;#REF!&amp;E176&amp;" = L.marker(["&amp;G176&amp;","&amp;F176&amp;"], {icon: "&amp;N176&amp;"_"&amp;U176&amp;"}).bindPopup('This is "&amp;#REF!&amp;"').addTo("&amp;#REF!&amp;");")</f>
        <v>#REF!</v>
      </c>
      <c r="Y176" t="e">
        <f>IF(F176="","","const "&amp;#REF!&amp;J176&amp;#REF!&amp;E176&amp;" = L.marker(["&amp;G176&amp;","&amp;F176&amp;"], {icon: "&amp;O176&amp;"_"&amp;V176&amp;"}).bindPopup('This is "&amp;#REF!&amp;"').addTo("&amp;#REF!&amp;");")</f>
        <v>#REF!</v>
      </c>
      <c r="BI176" t="s">
        <v>6539</v>
      </c>
    </row>
    <row r="177" spans="1:61">
      <c r="A177" t="s">
        <v>5325</v>
      </c>
      <c r="B177" s="1" t="s">
        <v>6540</v>
      </c>
      <c r="C177" s="1" t="s">
        <v>5351</v>
      </c>
      <c r="D177" t="s">
        <v>471</v>
      </c>
      <c r="E177" t="s">
        <v>5294</v>
      </c>
      <c r="F177">
        <v>-96.25</v>
      </c>
      <c r="G177">
        <v>31.01</v>
      </c>
      <c r="I177" t="str">
        <f t="shared" si="33"/>
        <v>Chappel Hill, Texas&lt;br&gt;White 1875-1899&lt;br&gt;Speaker 97&lt;br&gt;(Thomas, 2003)</v>
      </c>
      <c r="J177" t="str">
        <f t="shared" si="34"/>
        <v>W1870ChappelHillTexasSpeaker97</v>
      </c>
      <c r="M177" t="str">
        <f t="shared" si="29"/>
        <v>dp</v>
      </c>
      <c r="N177" t="str">
        <f t="shared" si="36"/>
        <v>st</v>
      </c>
      <c r="O177" t="str">
        <f t="shared" si="37"/>
        <v>ar</v>
      </c>
      <c r="P177" t="e">
        <f>IF(#REF!="rhot","",IF(H177="AAE_7R","r7",IF(AND(C177="ANAE",H177="W"),"r3","r0")))</f>
        <v>#REF!</v>
      </c>
      <c r="Q177" t="str">
        <f>IF(H177="consonant",#REF!,"")</f>
        <v/>
      </c>
      <c r="R177" t="str">
        <f t="shared" si="30"/>
        <v>lx</v>
      </c>
      <c r="S177" t="str">
        <f t="shared" si="38"/>
        <v>bk</v>
      </c>
      <c r="T177" t="e">
        <f t="shared" si="31"/>
        <v>#REF!</v>
      </c>
      <c r="U177" t="str">
        <f t="shared" si="32"/>
        <v>b</v>
      </c>
      <c r="W177" t="str">
        <f t="shared" si="35"/>
        <v>const W1870ChappelHillTexasSpeaker97= L.marker([31.01,-96.25], {icon: dp_lx}).bindPopup('Chappel Hill, Texas&lt;br&gt;White 1875-1899&lt;br&gt;Speaker 97&lt;br&gt;(Thomas, 2003)').addTo(W1870);</v>
      </c>
      <c r="X177" t="e">
        <f>IF(N177="","","const "&amp;#REF!&amp;J177&amp;#REF!&amp;E177&amp;" = L.marker(["&amp;G177&amp;","&amp;F177&amp;"], {icon: "&amp;N177&amp;"_"&amp;U177&amp;"}).bindPopup('This is "&amp;#REF!&amp;"').addTo("&amp;#REF!&amp;");")</f>
        <v>#REF!</v>
      </c>
      <c r="Y177" t="e">
        <f>IF(F177="","","const "&amp;#REF!&amp;J177&amp;#REF!&amp;E177&amp;" = L.marker(["&amp;G177&amp;","&amp;F177&amp;"], {icon: "&amp;O177&amp;"_"&amp;V177&amp;"}).bindPopup('This is "&amp;#REF!&amp;"').addTo("&amp;#REF!&amp;");")</f>
        <v>#REF!</v>
      </c>
      <c r="BI177" t="s">
        <v>6541</v>
      </c>
    </row>
    <row r="178" spans="1:61">
      <c r="A178" t="s">
        <v>5325</v>
      </c>
      <c r="B178" s="1" t="s">
        <v>6542</v>
      </c>
      <c r="C178" s="1" t="s">
        <v>5351</v>
      </c>
      <c r="D178" t="s">
        <v>472</v>
      </c>
      <c r="E178" t="s">
        <v>5294</v>
      </c>
      <c r="F178">
        <v>-96.35</v>
      </c>
      <c r="G178">
        <v>30.94</v>
      </c>
      <c r="I178" t="str">
        <f t="shared" si="33"/>
        <v>Independence, Texas&lt;br&gt;White 1875-1899&lt;br&gt;Speaker 98&lt;br&gt;(Thomas, 2003)</v>
      </c>
      <c r="J178" t="str">
        <f t="shared" si="34"/>
        <v>W1870IndependenceTexasSpeaker98</v>
      </c>
      <c r="M178" t="str">
        <f t="shared" si="29"/>
        <v>dp</v>
      </c>
      <c r="N178" t="str">
        <f t="shared" si="36"/>
        <v>st</v>
      </c>
      <c r="O178" t="str">
        <f t="shared" si="37"/>
        <v>ar</v>
      </c>
      <c r="P178" t="e">
        <f>IF(#REF!="rhot","",IF(H178="AAE_7R","r7",IF(AND(C178="ANAE",H178="W"),"r3","r0")))</f>
        <v>#REF!</v>
      </c>
      <c r="Q178" t="str">
        <f>IF(H178="consonant",#REF!,"")</f>
        <v/>
      </c>
      <c r="R178" t="str">
        <f t="shared" si="30"/>
        <v>lx</v>
      </c>
      <c r="S178" t="str">
        <f t="shared" si="38"/>
        <v>bk</v>
      </c>
      <c r="T178" t="e">
        <f t="shared" si="31"/>
        <v>#REF!</v>
      </c>
      <c r="U178" t="str">
        <f t="shared" si="32"/>
        <v>b</v>
      </c>
      <c r="W178" t="str">
        <f t="shared" si="35"/>
        <v>const W1870IndependenceTexasSpeaker98= L.marker([30.94,-96.35], {icon: dp_lx}).bindPopup('Independence, Texas&lt;br&gt;White 1875-1899&lt;br&gt;Speaker 98&lt;br&gt;(Thomas, 2003)').addTo(W1870);</v>
      </c>
      <c r="X178" t="e">
        <f>IF(N178="","","const "&amp;#REF!&amp;J178&amp;#REF!&amp;E178&amp;" = L.marker(["&amp;G178&amp;","&amp;F178&amp;"], {icon: "&amp;N178&amp;"_"&amp;U178&amp;"}).bindPopup('This is "&amp;#REF!&amp;"').addTo("&amp;#REF!&amp;");")</f>
        <v>#REF!</v>
      </c>
      <c r="Y178" t="e">
        <f>IF(F178="","","const "&amp;#REF!&amp;J178&amp;#REF!&amp;E178&amp;" = L.marker(["&amp;G178&amp;","&amp;F178&amp;"], {icon: "&amp;O178&amp;"_"&amp;V178&amp;"}).bindPopup('This is "&amp;#REF!&amp;"').addTo("&amp;#REF!&amp;");")</f>
        <v>#REF!</v>
      </c>
      <c r="BI178" t="s">
        <v>6543</v>
      </c>
    </row>
    <row r="179" spans="1:61">
      <c r="A179" t="s">
        <v>5325</v>
      </c>
      <c r="B179" s="1" t="s">
        <v>6544</v>
      </c>
      <c r="C179" s="1" t="s">
        <v>5351</v>
      </c>
      <c r="D179" t="s">
        <v>473</v>
      </c>
      <c r="E179" t="s">
        <v>5294</v>
      </c>
      <c r="F179">
        <v>-101.84</v>
      </c>
      <c r="G179">
        <v>35.340000000000003</v>
      </c>
      <c r="I179" t="str">
        <f t="shared" si="33"/>
        <v>Canyon, Texas&lt;br&gt;White 1875-1899&lt;br&gt;Speaker 99&lt;br&gt;(Thomas, 2003)</v>
      </c>
      <c r="J179" t="str">
        <f t="shared" si="34"/>
        <v>W1870CanyonTexasSpeaker99</v>
      </c>
      <c r="M179" t="str">
        <f t="shared" si="29"/>
        <v>dp</v>
      </c>
      <c r="N179" t="str">
        <f t="shared" si="36"/>
        <v>st</v>
      </c>
      <c r="O179" t="str">
        <f t="shared" si="37"/>
        <v>ar</v>
      </c>
      <c r="P179" t="e">
        <f>IF(#REF!="rhot","",IF(H179="AAE_7R","r7",IF(AND(C179="ANAE",H179="W"),"r3","r0")))</f>
        <v>#REF!</v>
      </c>
      <c r="Q179" t="str">
        <f>IF(H179="consonant",#REF!,"")</f>
        <v/>
      </c>
      <c r="R179" t="str">
        <f t="shared" si="30"/>
        <v>lx</v>
      </c>
      <c r="S179" t="str">
        <f t="shared" si="38"/>
        <v>bk</v>
      </c>
      <c r="T179" t="e">
        <f t="shared" si="31"/>
        <v>#REF!</v>
      </c>
      <c r="U179" t="str">
        <f t="shared" si="32"/>
        <v>b</v>
      </c>
      <c r="W179" t="str">
        <f t="shared" si="35"/>
        <v>const W1870CanyonTexasSpeaker99= L.marker([35.34,-101.84], {icon: dp_lx}).bindPopup('Canyon, Texas&lt;br&gt;White 1875-1899&lt;br&gt;Speaker 99&lt;br&gt;(Thomas, 2003)').addTo(W1870);</v>
      </c>
      <c r="X179" t="e">
        <f>IF(N179="","","const "&amp;#REF!&amp;J179&amp;#REF!&amp;E179&amp;" = L.marker(["&amp;G179&amp;","&amp;F179&amp;"], {icon: "&amp;N179&amp;"_"&amp;U179&amp;"}).bindPopup('This is "&amp;#REF!&amp;"').addTo("&amp;#REF!&amp;");")</f>
        <v>#REF!</v>
      </c>
      <c r="Y179" t="e">
        <f>IF(F179="","","const "&amp;#REF!&amp;J179&amp;#REF!&amp;E179&amp;" = L.marker(["&amp;G179&amp;","&amp;F179&amp;"], {icon: "&amp;O179&amp;"_"&amp;V179&amp;"}).bindPopup('This is "&amp;#REF!&amp;"').addTo("&amp;#REF!&amp;");")</f>
        <v>#REF!</v>
      </c>
      <c r="BI179" t="s">
        <v>6545</v>
      </c>
    </row>
    <row r="180" spans="1:61">
      <c r="A180" t="s">
        <v>5325</v>
      </c>
      <c r="B180" t="s">
        <v>6502</v>
      </c>
      <c r="C180" s="1" t="s">
        <v>5359</v>
      </c>
      <c r="D180" t="s">
        <v>906</v>
      </c>
      <c r="E180" t="s">
        <v>5284</v>
      </c>
      <c r="F180">
        <v>-69.459999999999994</v>
      </c>
      <c r="G180">
        <v>44.27</v>
      </c>
      <c r="H180" t="s">
        <v>6929</v>
      </c>
      <c r="I180" t="str">
        <f t="shared" si="33"/>
        <v>Nobleboro, Maine&lt;br&gt;White 1875-1899&lt;br&gt;Speaker 3&lt;br&gt;impressionistic&lt;br&gt;LAMSAS, in (Kurath, 1963)</v>
      </c>
      <c r="J180" t="str">
        <f t="shared" si="34"/>
        <v>W1870NobleboroMaineSpeaker3</v>
      </c>
      <c r="M180" t="str">
        <f t="shared" si="29"/>
        <v>dp</v>
      </c>
      <c r="N180" t="str">
        <f t="shared" si="36"/>
        <v>st</v>
      </c>
      <c r="O180" t="str">
        <f t="shared" si="37"/>
        <v>ar</v>
      </c>
      <c r="P180" t="e">
        <f>IF(#REF!="rhot","",IF(H180="AAE_7R","r7",IF(AND(C180="ANAE",H180="W"),"r3","r0")))</f>
        <v>#REF!</v>
      </c>
      <c r="Q180" t="str">
        <f>IF(H180="consonant",#REF!,"")</f>
        <v/>
      </c>
      <c r="R180" t="str">
        <f t="shared" si="30"/>
        <v>lx</v>
      </c>
      <c r="S180" t="str">
        <f t="shared" si="38"/>
        <v>bk</v>
      </c>
      <c r="T180" t="e">
        <f t="shared" si="31"/>
        <v>#REF!</v>
      </c>
      <c r="U180" t="str">
        <f t="shared" si="32"/>
        <v>b</v>
      </c>
      <c r="W180" t="str">
        <f t="shared" si="35"/>
        <v>const W1870NobleboroMaineSpeaker3= L.marker([44.27,-69.46], {icon: dp_lx}).bindPopup('Nobleboro, Maine&lt;br&gt;White 1875-1899&lt;br&gt;Speaker 3&lt;br&gt;impressionistic&lt;br&gt;LAMSAS, in (Kurath, 1963)').addTo(W1870);</v>
      </c>
      <c r="X180" t="e">
        <f>IF(N180="","","const "&amp;#REF!&amp;J180&amp;#REF!&amp;E180&amp;" = L.marker(["&amp;G180&amp;","&amp;F180&amp;"], {icon: "&amp;N180&amp;"_"&amp;U180&amp;"}).bindPopup('This is "&amp;#REF!&amp;"').addTo("&amp;#REF!&amp;");")</f>
        <v>#REF!</v>
      </c>
      <c r="Y180" t="e">
        <f>IF(F180="","","const "&amp;#REF!&amp;J180&amp;#REF!&amp;E180&amp;" = L.marker(["&amp;G180&amp;","&amp;F180&amp;"], {icon: "&amp;O180&amp;"_"&amp;V180&amp;"}).bindPopup('This is "&amp;#REF!&amp;"').addTo("&amp;#REF!&amp;");")</f>
        <v>#REF!</v>
      </c>
      <c r="BI180" t="s">
        <v>6930</v>
      </c>
    </row>
    <row r="181" spans="1:61">
      <c r="A181" t="s">
        <v>5325</v>
      </c>
      <c r="B181" t="s">
        <v>6503</v>
      </c>
      <c r="C181" s="1" t="s">
        <v>5359</v>
      </c>
      <c r="D181" t="s">
        <v>907</v>
      </c>
      <c r="E181" t="s">
        <v>5284</v>
      </c>
      <c r="F181">
        <v>-70.16</v>
      </c>
      <c r="G181">
        <v>44.86</v>
      </c>
      <c r="H181" t="s">
        <v>6929</v>
      </c>
      <c r="I181" t="str">
        <f t="shared" si="33"/>
        <v>Farmington, Maine&lt;br&gt;White 1875-1899&lt;br&gt;Speaker 4&lt;br&gt;impressionistic&lt;br&gt;LAMSAS, in (Kurath, 1963)</v>
      </c>
      <c r="J181" t="str">
        <f t="shared" si="34"/>
        <v>W1870FarmingtonMaineSpeaker4</v>
      </c>
      <c r="M181" t="str">
        <f t="shared" si="29"/>
        <v>dp</v>
      </c>
      <c r="N181" t="str">
        <f t="shared" si="36"/>
        <v>st</v>
      </c>
      <c r="O181" t="str">
        <f t="shared" si="37"/>
        <v>ar</v>
      </c>
      <c r="P181" t="e">
        <f>IF(#REF!="rhot","",IF(H181="AAE_7R","r7",IF(AND(C181="ANAE",H181="W"),"r3","r0")))</f>
        <v>#REF!</v>
      </c>
      <c r="Q181" t="str">
        <f>IF(H181="consonant",#REF!,"")</f>
        <v/>
      </c>
      <c r="R181" t="str">
        <f t="shared" si="30"/>
        <v>lx</v>
      </c>
      <c r="S181" t="str">
        <f t="shared" si="38"/>
        <v>bk</v>
      </c>
      <c r="T181" t="e">
        <f t="shared" si="31"/>
        <v>#REF!</v>
      </c>
      <c r="U181" t="str">
        <f t="shared" si="32"/>
        <v>b</v>
      </c>
      <c r="W181" t="str">
        <f t="shared" si="35"/>
        <v>const W1870FarmingtonMaineSpeaker4= L.marker([44.86,-70.16], {icon: dp_lx}).bindPopup('Farmington, Maine&lt;br&gt;White 1875-1899&lt;br&gt;Speaker 4&lt;br&gt;impressionistic&lt;br&gt;LAMSAS, in (Kurath, 1963)').addTo(W1870);</v>
      </c>
      <c r="X181" t="e">
        <f>IF(N181="","","const "&amp;#REF!&amp;J181&amp;#REF!&amp;E181&amp;" = L.marker(["&amp;G181&amp;","&amp;F181&amp;"], {icon: "&amp;N181&amp;"_"&amp;U181&amp;"}).bindPopup('This is "&amp;#REF!&amp;"').addTo("&amp;#REF!&amp;");")</f>
        <v>#REF!</v>
      </c>
      <c r="Y181" t="e">
        <f>IF(F181="","","const "&amp;#REF!&amp;J181&amp;#REF!&amp;E181&amp;" = L.marker(["&amp;G181&amp;","&amp;F181&amp;"], {icon: "&amp;O181&amp;"_"&amp;V181&amp;"}).bindPopup('This is "&amp;#REF!&amp;"').addTo("&amp;#REF!&amp;");")</f>
        <v>#REF!</v>
      </c>
      <c r="BI181" t="s">
        <v>6931</v>
      </c>
    </row>
    <row r="182" spans="1:61">
      <c r="A182" t="s">
        <v>5325</v>
      </c>
      <c r="B182" t="s">
        <v>6552</v>
      </c>
      <c r="C182" s="1" t="s">
        <v>5359</v>
      </c>
      <c r="D182" t="s">
        <v>908</v>
      </c>
      <c r="E182" t="s">
        <v>5280</v>
      </c>
      <c r="F182">
        <v>-71.3</v>
      </c>
      <c r="G182">
        <v>42.78</v>
      </c>
      <c r="H182" t="s">
        <v>6929</v>
      </c>
      <c r="I182" t="str">
        <f t="shared" si="33"/>
        <v>Billerica, Massachusetts&lt;br&gt;White 1875-1899&lt;br&gt;Speaker 8&lt;br&gt;impressionistic&lt;br&gt;LAMSAS, in (Kurath, 1963)</v>
      </c>
      <c r="J182" t="str">
        <f t="shared" si="34"/>
        <v>W1870BillericaMassachusettsSpeaker8</v>
      </c>
      <c r="M182" t="str">
        <f t="shared" si="29"/>
        <v>dp</v>
      </c>
      <c r="N182" t="str">
        <f t="shared" si="36"/>
        <v>st</v>
      </c>
      <c r="O182" t="str">
        <f t="shared" si="37"/>
        <v>ar</v>
      </c>
      <c r="P182" t="e">
        <f>IF(#REF!="rhot","",IF(H182="AAE_7R","r7",IF(AND(C182="ANAE",H182="W"),"r3","r0")))</f>
        <v>#REF!</v>
      </c>
      <c r="Q182" t="str">
        <f>IF(H182="consonant",#REF!,"")</f>
        <v/>
      </c>
      <c r="R182" t="str">
        <f t="shared" si="30"/>
        <v>lx</v>
      </c>
      <c r="S182" t="str">
        <f t="shared" si="38"/>
        <v>bk</v>
      </c>
      <c r="T182" t="e">
        <f t="shared" si="31"/>
        <v>#REF!</v>
      </c>
      <c r="U182" t="str">
        <f t="shared" si="32"/>
        <v>b</v>
      </c>
      <c r="W182" t="str">
        <f t="shared" si="35"/>
        <v>const W1870BillericaMassachusettsSpeaker8= L.marker([42.78,-71.3], {icon: dp_lx}).bindPopup('Billerica, Massachusetts&lt;br&gt;White 1875-1899&lt;br&gt;Speaker 8&lt;br&gt;impressionistic&lt;br&gt;LAMSAS, in (Kurath, 1963)').addTo(W1870);</v>
      </c>
      <c r="X182" t="e">
        <f>IF(N182="","","const "&amp;#REF!&amp;J182&amp;#REF!&amp;E182&amp;" = L.marker(["&amp;G182&amp;","&amp;F182&amp;"], {icon: "&amp;N182&amp;"_"&amp;U182&amp;"}).bindPopup('This is "&amp;#REF!&amp;"').addTo("&amp;#REF!&amp;");")</f>
        <v>#REF!</v>
      </c>
      <c r="Y182" t="e">
        <f>IF(F182="","","const "&amp;#REF!&amp;J182&amp;#REF!&amp;E182&amp;" = L.marker(["&amp;G182&amp;","&amp;F182&amp;"], {icon: "&amp;O182&amp;"_"&amp;V182&amp;"}).bindPopup('This is "&amp;#REF!&amp;"').addTo("&amp;#REF!&amp;");")</f>
        <v>#REF!</v>
      </c>
      <c r="BI182" t="s">
        <v>6932</v>
      </c>
    </row>
    <row r="183" spans="1:61">
      <c r="A183" t="s">
        <v>5325</v>
      </c>
      <c r="B183" t="s">
        <v>6616</v>
      </c>
      <c r="C183" s="1" t="s">
        <v>5359</v>
      </c>
      <c r="D183" t="s">
        <v>909</v>
      </c>
      <c r="E183" t="s">
        <v>5280</v>
      </c>
      <c r="F183">
        <v>-70.989999999999995</v>
      </c>
      <c r="G183">
        <v>42.21</v>
      </c>
      <c r="H183" t="s">
        <v>6929</v>
      </c>
      <c r="I183" t="str">
        <f t="shared" si="33"/>
        <v>Bridgewater, Massachusetts&lt;br&gt;White 1875-1899&lt;br&gt;Speaker 12&lt;br&gt;impressionistic&lt;br&gt;LAMSAS, in (Kurath, 1963)</v>
      </c>
      <c r="J183" t="str">
        <f t="shared" si="34"/>
        <v>W1870BridgewaterMassachusettsSpeaker12</v>
      </c>
      <c r="M183" t="str">
        <f t="shared" si="29"/>
        <v>dp</v>
      </c>
      <c r="N183" t="str">
        <f t="shared" si="36"/>
        <v>st</v>
      </c>
      <c r="O183" t="str">
        <f t="shared" si="37"/>
        <v>ar</v>
      </c>
      <c r="P183" t="e">
        <f>IF(#REF!="rhot","",IF(H183="AAE_7R","r7",IF(AND(C183="ANAE",H183="W"),"r3","r0")))</f>
        <v>#REF!</v>
      </c>
      <c r="Q183" t="str">
        <f>IF(H183="consonant",#REF!,"")</f>
        <v/>
      </c>
      <c r="R183" t="str">
        <f t="shared" si="30"/>
        <v>lx</v>
      </c>
      <c r="S183" t="str">
        <f t="shared" si="38"/>
        <v>bk</v>
      </c>
      <c r="T183" t="e">
        <f t="shared" si="31"/>
        <v>#REF!</v>
      </c>
      <c r="U183" t="str">
        <f t="shared" si="32"/>
        <v>b</v>
      </c>
      <c r="W183" t="str">
        <f t="shared" si="35"/>
        <v>const W1870BridgewaterMassachusettsSpeaker12= L.marker([42.21,-70.99], {icon: dp_lx}).bindPopup('Bridgewater, Massachusetts&lt;br&gt;White 1875-1899&lt;br&gt;Speaker 12&lt;br&gt;impressionistic&lt;br&gt;LAMSAS, in (Kurath, 1963)').addTo(W1870);</v>
      </c>
      <c r="X183" t="e">
        <f>IF(N183="","","const "&amp;#REF!&amp;J183&amp;#REF!&amp;E183&amp;" = L.marker(["&amp;G183&amp;","&amp;F183&amp;"], {icon: "&amp;N183&amp;"_"&amp;U183&amp;"}).bindPopup('This is "&amp;#REF!&amp;"').addTo("&amp;#REF!&amp;");")</f>
        <v>#REF!</v>
      </c>
      <c r="Y183" t="e">
        <f>IF(F183="","","const "&amp;#REF!&amp;J183&amp;#REF!&amp;E183&amp;" = L.marker(["&amp;G183&amp;","&amp;F183&amp;"], {icon: "&amp;O183&amp;"_"&amp;V183&amp;"}).bindPopup('This is "&amp;#REF!&amp;"').addTo("&amp;#REF!&amp;");")</f>
        <v>#REF!</v>
      </c>
      <c r="BI183" t="s">
        <v>6933</v>
      </c>
    </row>
    <row r="184" spans="1:61">
      <c r="A184" t="s">
        <v>5325</v>
      </c>
      <c r="B184" t="s">
        <v>6514</v>
      </c>
      <c r="C184" s="1" t="s">
        <v>5359</v>
      </c>
      <c r="D184" t="s">
        <v>910</v>
      </c>
      <c r="E184" t="s">
        <v>5280</v>
      </c>
      <c r="F184">
        <v>-70.66</v>
      </c>
      <c r="G184">
        <v>42.11</v>
      </c>
      <c r="H184" t="s">
        <v>6929</v>
      </c>
      <c r="I184" t="str">
        <f t="shared" si="33"/>
        <v>Plymouth, Massachusetts&lt;br&gt;White 1875-1899&lt;br&gt;Speaker 13&lt;br&gt;impressionistic&lt;br&gt;LAMSAS, in (Kurath, 1963)</v>
      </c>
      <c r="J184" t="str">
        <f t="shared" si="34"/>
        <v>W1870PlymouthMassachusettsSpeaker13</v>
      </c>
      <c r="M184" t="str">
        <f t="shared" si="29"/>
        <v>dp</v>
      </c>
      <c r="N184" t="str">
        <f t="shared" si="36"/>
        <v>st</v>
      </c>
      <c r="O184" t="str">
        <f t="shared" si="37"/>
        <v>ar</v>
      </c>
      <c r="P184" t="e">
        <f>IF(#REF!="rhot","",IF(H184="AAE_7R","r7",IF(AND(C184="ANAE",H184="W"),"r3","r0")))</f>
        <v>#REF!</v>
      </c>
      <c r="Q184" t="str">
        <f>IF(H184="consonant",#REF!,"")</f>
        <v/>
      </c>
      <c r="R184" t="str">
        <f t="shared" si="30"/>
        <v>lx</v>
      </c>
      <c r="S184" t="str">
        <f t="shared" si="38"/>
        <v>bk</v>
      </c>
      <c r="T184" t="e">
        <f t="shared" si="31"/>
        <v>#REF!</v>
      </c>
      <c r="U184" t="str">
        <f t="shared" si="32"/>
        <v>b</v>
      </c>
      <c r="W184" t="str">
        <f t="shared" si="35"/>
        <v>const W1870PlymouthMassachusettsSpeaker13= L.marker([42.11,-70.66], {icon: dp_lx}).bindPopup('Plymouth, Massachusetts&lt;br&gt;White 1875-1899&lt;br&gt;Speaker 13&lt;br&gt;impressionistic&lt;br&gt;LAMSAS, in (Kurath, 1963)').addTo(W1870);</v>
      </c>
      <c r="X184" t="e">
        <f>IF(N184="","","const "&amp;#REF!&amp;J184&amp;#REF!&amp;E184&amp;" = L.marker(["&amp;G184&amp;","&amp;F184&amp;"], {icon: "&amp;N184&amp;"_"&amp;U184&amp;"}).bindPopup('This is "&amp;#REF!&amp;"').addTo("&amp;#REF!&amp;");")</f>
        <v>#REF!</v>
      </c>
      <c r="Y184" t="e">
        <f>IF(F184="","","const "&amp;#REF!&amp;J184&amp;#REF!&amp;E184&amp;" = L.marker(["&amp;G184&amp;","&amp;F184&amp;"], {icon: "&amp;O184&amp;"_"&amp;V184&amp;"}).bindPopup('This is "&amp;#REF!&amp;"').addTo("&amp;#REF!&amp;");")</f>
        <v>#REF!</v>
      </c>
      <c r="BI184" t="s">
        <v>6934</v>
      </c>
    </row>
    <row r="185" spans="1:61">
      <c r="A185" t="s">
        <v>5325</v>
      </c>
      <c r="B185" t="s">
        <v>6516</v>
      </c>
      <c r="C185" s="1" t="s">
        <v>5359</v>
      </c>
      <c r="D185" t="s">
        <v>900</v>
      </c>
      <c r="E185" t="s">
        <v>5281</v>
      </c>
      <c r="F185">
        <v>-71.319999999999993</v>
      </c>
      <c r="G185">
        <v>41.64</v>
      </c>
      <c r="H185" t="s">
        <v>6929</v>
      </c>
      <c r="I185" t="str">
        <f t="shared" si="33"/>
        <v>Newport, Rhode Island&lt;br&gt;White 1875-1899&lt;br&gt;Speaker 17&lt;br&gt;impressionistic&lt;br&gt;LAMSAS, in (Kurath, 1963)</v>
      </c>
      <c r="J185" t="str">
        <f t="shared" si="34"/>
        <v>W1870NewportRhodeIslandSpeaker17</v>
      </c>
      <c r="M185" t="str">
        <f t="shared" si="29"/>
        <v>dp</v>
      </c>
      <c r="N185" t="str">
        <f t="shared" si="36"/>
        <v>st</v>
      </c>
      <c r="O185" t="str">
        <f t="shared" si="37"/>
        <v>ar</v>
      </c>
      <c r="P185" t="e">
        <f>IF(#REF!="rhot","",IF(H185="AAE_7R","r7",IF(AND(C185="ANAE",H185="W"),"r3","r0")))</f>
        <v>#REF!</v>
      </c>
      <c r="Q185" t="str">
        <f>IF(H185="consonant",#REF!,"")</f>
        <v/>
      </c>
      <c r="R185" t="str">
        <f t="shared" si="30"/>
        <v>lx</v>
      </c>
      <c r="S185" t="str">
        <f t="shared" si="38"/>
        <v>bk</v>
      </c>
      <c r="T185" t="e">
        <f t="shared" si="31"/>
        <v>#REF!</v>
      </c>
      <c r="U185" t="str">
        <f t="shared" si="32"/>
        <v>b</v>
      </c>
      <c r="W185" t="str">
        <f t="shared" si="35"/>
        <v>const W1870NewportRhodeIslandSpeaker17= L.marker([41.64,-71.32], {icon: dp_lx}).bindPopup('Newport, Rhode Island&lt;br&gt;White 1875-1899&lt;br&gt;Speaker 17&lt;br&gt;impressionistic&lt;br&gt;LAMSAS, in (Kurath, 1963)').addTo(W1870);</v>
      </c>
      <c r="X185" t="e">
        <f>IF(N185="","","const "&amp;#REF!&amp;J185&amp;#REF!&amp;E185&amp;" = L.marker(["&amp;G185&amp;","&amp;F185&amp;"], {icon: "&amp;N185&amp;"_"&amp;U185&amp;"}).bindPopup('This is "&amp;#REF!&amp;"').addTo("&amp;#REF!&amp;");")</f>
        <v>#REF!</v>
      </c>
      <c r="Y185" t="e">
        <f>IF(F185="","","const "&amp;#REF!&amp;J185&amp;#REF!&amp;E185&amp;" = L.marker(["&amp;G185&amp;","&amp;F185&amp;"], {icon: "&amp;O185&amp;"_"&amp;V185&amp;"}).bindPopup('This is "&amp;#REF!&amp;"').addTo("&amp;#REF!&amp;");")</f>
        <v>#REF!</v>
      </c>
      <c r="BI185" t="s">
        <v>6935</v>
      </c>
    </row>
    <row r="186" spans="1:61">
      <c r="A186" t="s">
        <v>5325</v>
      </c>
      <c r="B186" t="s">
        <v>6518</v>
      </c>
      <c r="C186" s="1" t="s">
        <v>5359</v>
      </c>
      <c r="D186" t="s">
        <v>911</v>
      </c>
      <c r="E186" t="s">
        <v>5281</v>
      </c>
      <c r="F186">
        <v>-71.55</v>
      </c>
      <c r="G186">
        <v>41.64</v>
      </c>
      <c r="H186" t="s">
        <v>6929</v>
      </c>
      <c r="I186" t="str">
        <f t="shared" si="33"/>
        <v>Wakefield, Rhode Island&lt;br&gt;White 1875-1899&lt;br&gt;Speaker 18&lt;br&gt;impressionistic&lt;br&gt;LAMSAS, in (Kurath, 1963)</v>
      </c>
      <c r="J186" t="str">
        <f t="shared" si="34"/>
        <v>W1870WakefieldRhodeIslandSpeaker18</v>
      </c>
      <c r="M186" t="str">
        <f t="shared" si="29"/>
        <v>dp</v>
      </c>
      <c r="N186" t="str">
        <f t="shared" si="36"/>
        <v>st</v>
      </c>
      <c r="O186" t="str">
        <f t="shared" si="37"/>
        <v>ar</v>
      </c>
      <c r="P186" t="e">
        <f>IF(#REF!="rhot","",IF(H186="AAE_7R","r7",IF(AND(C186="ANAE",H186="W"),"r3","r0")))</f>
        <v>#REF!</v>
      </c>
      <c r="Q186" t="str">
        <f>IF(H186="consonant",#REF!,"")</f>
        <v/>
      </c>
      <c r="R186" t="str">
        <f t="shared" si="30"/>
        <v>lx</v>
      </c>
      <c r="S186" t="str">
        <f t="shared" si="38"/>
        <v>bk</v>
      </c>
      <c r="T186" t="e">
        <f t="shared" si="31"/>
        <v>#REF!</v>
      </c>
      <c r="U186" t="str">
        <f t="shared" si="32"/>
        <v>b</v>
      </c>
      <c r="W186" t="str">
        <f t="shared" si="35"/>
        <v>const W1870WakefieldRhodeIslandSpeaker18= L.marker([41.64,-71.55], {icon: dp_lx}).bindPopup('Wakefield, Rhode Island&lt;br&gt;White 1875-1899&lt;br&gt;Speaker 18&lt;br&gt;impressionistic&lt;br&gt;LAMSAS, in (Kurath, 1963)').addTo(W1870);</v>
      </c>
      <c r="X186" t="e">
        <f>IF(N186="","","const "&amp;#REF!&amp;J186&amp;#REF!&amp;E186&amp;" = L.marker(["&amp;G186&amp;","&amp;F186&amp;"], {icon: "&amp;N186&amp;"_"&amp;U186&amp;"}).bindPopup('This is "&amp;#REF!&amp;"').addTo("&amp;#REF!&amp;");")</f>
        <v>#REF!</v>
      </c>
      <c r="Y186" t="e">
        <f>IF(F186="","","const "&amp;#REF!&amp;J186&amp;#REF!&amp;E186&amp;" = L.marker(["&amp;G186&amp;","&amp;F186&amp;"], {icon: "&amp;O186&amp;"_"&amp;V186&amp;"}).bindPopup('This is "&amp;#REF!&amp;"').addTo("&amp;#REF!&amp;");")</f>
        <v>#REF!</v>
      </c>
      <c r="BI186" t="s">
        <v>6936</v>
      </c>
    </row>
    <row r="187" spans="1:61">
      <c r="A187" t="s">
        <v>5325</v>
      </c>
      <c r="B187" t="s">
        <v>6680</v>
      </c>
      <c r="C187" s="1" t="s">
        <v>5359</v>
      </c>
      <c r="D187" t="s">
        <v>912</v>
      </c>
      <c r="E187" t="s">
        <v>5279</v>
      </c>
      <c r="F187">
        <v>-72.14</v>
      </c>
      <c r="G187">
        <v>41.58</v>
      </c>
      <c r="H187" t="s">
        <v>6929</v>
      </c>
      <c r="I187" t="str">
        <f t="shared" si="33"/>
        <v>New London, Connecticut&lt;br&gt;White 1875-1899&lt;br&gt;Speaker 19&lt;br&gt;impressionistic&lt;br&gt;LAMSAS, in (Kurath, 1963)</v>
      </c>
      <c r="J187" t="str">
        <f t="shared" si="34"/>
        <v>W1870NewLondonConnecticutSpeaker19</v>
      </c>
      <c r="M187" t="str">
        <f t="shared" si="29"/>
        <v>dp</v>
      </c>
      <c r="N187" t="str">
        <f t="shared" si="36"/>
        <v>st</v>
      </c>
      <c r="O187" t="str">
        <f t="shared" si="37"/>
        <v>ar</v>
      </c>
      <c r="P187" t="e">
        <f>IF(#REF!="rhot","",IF(H187="AAE_7R","r7",IF(AND(C187="ANAE",H187="W"),"r3","r0")))</f>
        <v>#REF!</v>
      </c>
      <c r="Q187" t="str">
        <f>IF(H187="consonant",#REF!,"")</f>
        <v/>
      </c>
      <c r="R187" t="str">
        <f t="shared" si="30"/>
        <v>lx</v>
      </c>
      <c r="S187" t="str">
        <f t="shared" si="38"/>
        <v>bk</v>
      </c>
      <c r="T187" t="e">
        <f t="shared" si="31"/>
        <v>#REF!</v>
      </c>
      <c r="U187" t="str">
        <f t="shared" si="32"/>
        <v>b</v>
      </c>
      <c r="W187" t="str">
        <f t="shared" si="35"/>
        <v>const W1870NewLondonConnecticutSpeaker19= L.marker([41.58,-72.14], {icon: dp_lx}).bindPopup('New London, Connecticut&lt;br&gt;White 1875-1899&lt;br&gt;Speaker 19&lt;br&gt;impressionistic&lt;br&gt;LAMSAS, in (Kurath, 1963)').addTo(W1870);</v>
      </c>
      <c r="X187" t="e">
        <f>IF(N187="","","const "&amp;#REF!&amp;J187&amp;#REF!&amp;E187&amp;" = L.marker(["&amp;G187&amp;","&amp;F187&amp;"], {icon: "&amp;N187&amp;"_"&amp;U187&amp;"}).bindPopup('This is "&amp;#REF!&amp;"').addTo("&amp;#REF!&amp;");")</f>
        <v>#REF!</v>
      </c>
      <c r="Y187" t="e">
        <f>IF(F187="","","const "&amp;#REF!&amp;J187&amp;#REF!&amp;E187&amp;" = L.marker(["&amp;G187&amp;","&amp;F187&amp;"], {icon: "&amp;O187&amp;"_"&amp;V187&amp;"}).bindPopup('This is "&amp;#REF!&amp;"').addTo("&amp;#REF!&amp;");")</f>
        <v>#REF!</v>
      </c>
      <c r="BI187" t="s">
        <v>6937</v>
      </c>
    </row>
    <row r="188" spans="1:61">
      <c r="A188" t="s">
        <v>5325</v>
      </c>
      <c r="B188" t="s">
        <v>6520</v>
      </c>
      <c r="C188" s="1" t="s">
        <v>5359</v>
      </c>
      <c r="D188" t="s">
        <v>258</v>
      </c>
      <c r="E188" t="s">
        <v>5281</v>
      </c>
      <c r="F188">
        <v>-71.430000000000007</v>
      </c>
      <c r="G188">
        <v>42</v>
      </c>
      <c r="H188" t="s">
        <v>6929</v>
      </c>
      <c r="I188" t="str">
        <f t="shared" si="33"/>
        <v>Providence, Rhode Island&lt;br&gt;White 1875-1899&lt;br&gt;Speaker 22&lt;br&gt;impressionistic&lt;br&gt;LAMSAS, in (Kurath, 1963)</v>
      </c>
      <c r="J188" t="str">
        <f t="shared" si="34"/>
        <v>W1870ProvidenceRhodeIslandSpeaker22</v>
      </c>
      <c r="M188" t="str">
        <f t="shared" si="29"/>
        <v>dp</v>
      </c>
      <c r="N188" t="str">
        <f t="shared" si="36"/>
        <v>st</v>
      </c>
      <c r="O188" t="str">
        <f t="shared" si="37"/>
        <v>ar</v>
      </c>
      <c r="P188" t="e">
        <f>IF(#REF!="rhot","",IF(H188="AAE_7R","r7",IF(AND(C188="ANAE",H188="W"),"r3","r0")))</f>
        <v>#REF!</v>
      </c>
      <c r="Q188" t="str">
        <f>IF(H188="consonant",#REF!,"")</f>
        <v/>
      </c>
      <c r="R188" t="str">
        <f t="shared" si="30"/>
        <v>lx</v>
      </c>
      <c r="S188" t="str">
        <f t="shared" si="38"/>
        <v>bk</v>
      </c>
      <c r="T188" t="e">
        <f t="shared" si="31"/>
        <v>#REF!</v>
      </c>
      <c r="U188" t="str">
        <f t="shared" si="32"/>
        <v>b</v>
      </c>
      <c r="W188" t="str">
        <f t="shared" si="35"/>
        <v>const W1870ProvidenceRhodeIslandSpeaker22= L.marker([42,-71.43], {icon: dp_lx}).bindPopup('Providence, Rhode Island&lt;br&gt;White 1875-1899&lt;br&gt;Speaker 22&lt;br&gt;impressionistic&lt;br&gt;LAMSAS, in (Kurath, 1963)').addTo(W1870);</v>
      </c>
      <c r="X188" t="e">
        <f>IF(N188="","","const "&amp;#REF!&amp;J188&amp;#REF!&amp;E188&amp;" = L.marker(["&amp;G188&amp;","&amp;F188&amp;"], {icon: "&amp;N188&amp;"_"&amp;U188&amp;"}).bindPopup('This is "&amp;#REF!&amp;"').addTo("&amp;#REF!&amp;");")</f>
        <v>#REF!</v>
      </c>
      <c r="Y188" t="e">
        <f>IF(F188="","","const "&amp;#REF!&amp;J188&amp;#REF!&amp;E188&amp;" = L.marker(["&amp;G188&amp;","&amp;F188&amp;"], {icon: "&amp;O188&amp;"_"&amp;V188&amp;"}).bindPopup('This is "&amp;#REF!&amp;"').addTo("&amp;#REF!&amp;");")</f>
        <v>#REF!</v>
      </c>
      <c r="BI188" t="s">
        <v>6938</v>
      </c>
    </row>
    <row r="189" spans="1:61">
      <c r="A189" t="s">
        <v>5325</v>
      </c>
      <c r="B189" t="s">
        <v>6939</v>
      </c>
      <c r="C189" s="1" t="s">
        <v>5359</v>
      </c>
      <c r="D189" t="s">
        <v>924</v>
      </c>
      <c r="E189" t="s">
        <v>5279</v>
      </c>
      <c r="F189">
        <v>-72.67</v>
      </c>
      <c r="G189">
        <v>41.45</v>
      </c>
      <c r="H189" t="s">
        <v>6929</v>
      </c>
      <c r="I189" t="str">
        <f t="shared" si="33"/>
        <v>Guilford, Connecticut&lt;br&gt;White 1875-1899&lt;br&gt;Speaker 31&lt;br&gt;impressionistic&lt;br&gt;LAMSAS, in (Kurath, 1963)</v>
      </c>
      <c r="J189" t="str">
        <f t="shared" si="34"/>
        <v>W1870GuilfordConnecticutSpeaker31</v>
      </c>
      <c r="M189" t="str">
        <f t="shared" si="29"/>
        <v>dp</v>
      </c>
      <c r="N189" t="str">
        <f t="shared" si="36"/>
        <v>st</v>
      </c>
      <c r="O189" t="str">
        <f t="shared" si="37"/>
        <v>ar</v>
      </c>
      <c r="P189" t="e">
        <f>IF(#REF!="rhot","",IF(H189="AAE_7R","r7",IF(AND(C189="ANAE",H189="W"),"r3","r0")))</f>
        <v>#REF!</v>
      </c>
      <c r="Q189" t="str">
        <f>IF(H189="consonant",#REF!,"")</f>
        <v/>
      </c>
      <c r="R189" t="str">
        <f t="shared" si="30"/>
        <v>lx</v>
      </c>
      <c r="S189" t="str">
        <f t="shared" si="38"/>
        <v>bk</v>
      </c>
      <c r="T189" t="e">
        <f t="shared" si="31"/>
        <v>#REF!</v>
      </c>
      <c r="U189" t="str">
        <f t="shared" si="32"/>
        <v>b</v>
      </c>
      <c r="W189" t="str">
        <f t="shared" si="35"/>
        <v>const W1870GuilfordConnecticutSpeaker31= L.marker([41.45,-72.67], {icon: dp_lx}).bindPopup('Guilford, Connecticut&lt;br&gt;White 1875-1899&lt;br&gt;Speaker 31&lt;br&gt;impressionistic&lt;br&gt;LAMSAS, in (Kurath, 1963)').addTo(W1870);</v>
      </c>
      <c r="X189" t="e">
        <f>IF(N189="","","const "&amp;#REF!&amp;J189&amp;#REF!&amp;E189&amp;" = L.marker(["&amp;G189&amp;","&amp;F189&amp;"], {icon: "&amp;N189&amp;"_"&amp;U189&amp;"}).bindPopup('This is "&amp;#REF!&amp;"').addTo("&amp;#REF!&amp;");")</f>
        <v>#REF!</v>
      </c>
      <c r="Y189" t="e">
        <f>IF(F189="","","const "&amp;#REF!&amp;J189&amp;#REF!&amp;E189&amp;" = L.marker(["&amp;G189&amp;","&amp;F189&amp;"], {icon: "&amp;O189&amp;"_"&amp;V189&amp;"}).bindPopup('This is "&amp;#REF!&amp;"').addTo("&amp;#REF!&amp;");")</f>
        <v>#REF!</v>
      </c>
      <c r="BI189" t="s">
        <v>6940</v>
      </c>
    </row>
    <row r="190" spans="1:61">
      <c r="A190" t="s">
        <v>5325</v>
      </c>
      <c r="B190" t="s">
        <v>6941</v>
      </c>
      <c r="C190" s="1" t="s">
        <v>5359</v>
      </c>
      <c r="D190" t="s">
        <v>46</v>
      </c>
      <c r="E190" t="s">
        <v>5279</v>
      </c>
      <c r="F190">
        <v>-72.94</v>
      </c>
      <c r="G190">
        <v>41.51</v>
      </c>
      <c r="H190" t="s">
        <v>6929</v>
      </c>
      <c r="I190" t="str">
        <f t="shared" si="33"/>
        <v>New Haven, Connecticut&lt;br&gt;White 1875-1899&lt;br&gt;Speaker 32&lt;br&gt;impressionistic&lt;br&gt;LAMSAS, in (Kurath, 1963)</v>
      </c>
      <c r="J190" t="str">
        <f t="shared" si="34"/>
        <v>W1870NewHavenConnecticutSpeaker32</v>
      </c>
      <c r="M190" t="str">
        <f t="shared" si="29"/>
        <v>dp</v>
      </c>
      <c r="N190" t="str">
        <f t="shared" ref="N190:N218" si="39">IF(OR(H190="Carib",A190="B1850"),"sl","st")</f>
        <v>st</v>
      </c>
      <c r="O190" t="str">
        <f t="shared" ref="O190:O218" si="40">IF(A190="W1700","na",IF(OR(H190="Carib",H190="NYC",H190="ENE"),"au",IF(H190="CAN","ao","ar")))</f>
        <v>ar</v>
      </c>
      <c r="P190" t="e">
        <f>IF(#REF!="rhot","",IF(H190="AAE_7R","r7",IF(AND(C190="ANAE",H190="W"),"r3","r0")))</f>
        <v>#REF!</v>
      </c>
      <c r="Q190" t="str">
        <f>IF(H190="consonant",#REF!,"")</f>
        <v/>
      </c>
      <c r="R190" t="str">
        <f t="shared" si="30"/>
        <v>lx</v>
      </c>
      <c r="S190" t="str">
        <f t="shared" ref="S190:S218" si="41">IF(OR(H190="S",H190="M"),"fr",IF(OR(H190="W"),"ce","bk"))</f>
        <v>bk</v>
      </c>
      <c r="T190" t="e">
        <f t="shared" si="31"/>
        <v>#REF!</v>
      </c>
      <c r="U190" t="str">
        <f t="shared" si="32"/>
        <v>b</v>
      </c>
      <c r="W190" t="str">
        <f t="shared" si="35"/>
        <v>const W1870NewHavenConnecticutSpeaker32= L.marker([41.51,-72.94], {icon: dp_lx}).bindPopup('New Haven, Connecticut&lt;br&gt;White 1875-1899&lt;br&gt;Speaker 32&lt;br&gt;impressionistic&lt;br&gt;LAMSAS, in (Kurath, 1963)').addTo(W1870);</v>
      </c>
      <c r="X190" t="e">
        <f>IF(N190="","","const "&amp;#REF!&amp;J190&amp;#REF!&amp;E190&amp;" = L.marker(["&amp;G190&amp;","&amp;F190&amp;"], {icon: "&amp;N190&amp;"_"&amp;U190&amp;"}).bindPopup('This is "&amp;#REF!&amp;"').addTo("&amp;#REF!&amp;");")</f>
        <v>#REF!</v>
      </c>
      <c r="Y190" t="e">
        <f>IF(F190="","","const "&amp;#REF!&amp;J190&amp;#REF!&amp;E190&amp;" = L.marker(["&amp;G190&amp;","&amp;F190&amp;"], {icon: "&amp;O190&amp;"_"&amp;V190&amp;"}).bindPopup('This is "&amp;#REF!&amp;"').addTo("&amp;#REF!&amp;");")</f>
        <v>#REF!</v>
      </c>
      <c r="BI190" t="s">
        <v>6942</v>
      </c>
    </row>
    <row r="191" spans="1:61">
      <c r="A191" t="s">
        <v>5325</v>
      </c>
      <c r="B191" t="s">
        <v>6943</v>
      </c>
      <c r="C191" s="1" t="s">
        <v>5359</v>
      </c>
      <c r="D191" t="s">
        <v>925</v>
      </c>
      <c r="E191" t="s">
        <v>5279</v>
      </c>
      <c r="F191">
        <v>-73.430000000000007</v>
      </c>
      <c r="G191">
        <v>41.6</v>
      </c>
      <c r="H191" t="s">
        <v>6929</v>
      </c>
      <c r="I191" t="str">
        <f t="shared" si="33"/>
        <v>Danbury, Connecticut&lt;br&gt;White 1875-1899&lt;br&gt;Speaker 34&lt;br&gt;impressionistic&lt;br&gt;LAMSAS, in (Kurath, 1963)</v>
      </c>
      <c r="J191" t="str">
        <f t="shared" si="34"/>
        <v>W1870DanburyConnecticutSpeaker34</v>
      </c>
      <c r="M191" t="str">
        <f t="shared" si="29"/>
        <v>dp</v>
      </c>
      <c r="N191" t="str">
        <f t="shared" si="39"/>
        <v>st</v>
      </c>
      <c r="O191" t="str">
        <f t="shared" si="40"/>
        <v>ar</v>
      </c>
      <c r="P191" t="e">
        <f>IF(#REF!="rhot","",IF(H191="AAE_7R","r7",IF(AND(C191="ANAE",H191="W"),"r3","r0")))</f>
        <v>#REF!</v>
      </c>
      <c r="Q191" t="str">
        <f>IF(H191="consonant",#REF!,"")</f>
        <v/>
      </c>
      <c r="R191" t="str">
        <f t="shared" si="30"/>
        <v>lx</v>
      </c>
      <c r="S191" t="str">
        <f t="shared" si="41"/>
        <v>bk</v>
      </c>
      <c r="T191" t="e">
        <f t="shared" si="31"/>
        <v>#REF!</v>
      </c>
      <c r="U191" t="str">
        <f t="shared" si="32"/>
        <v>b</v>
      </c>
      <c r="W191" t="str">
        <f t="shared" si="35"/>
        <v>const W1870DanburyConnecticutSpeaker34= L.marker([41.6,-73.43], {icon: dp_lx}).bindPopup('Danbury, Connecticut&lt;br&gt;White 1875-1899&lt;br&gt;Speaker 34&lt;br&gt;impressionistic&lt;br&gt;LAMSAS, in (Kurath, 1963)').addTo(W1870);</v>
      </c>
      <c r="X191" t="e">
        <f>IF(N191="","","const "&amp;#REF!&amp;J191&amp;#REF!&amp;E191&amp;" = L.marker(["&amp;G191&amp;","&amp;F191&amp;"], {icon: "&amp;N191&amp;"_"&amp;U191&amp;"}).bindPopup('This is "&amp;#REF!&amp;"').addTo("&amp;#REF!&amp;");")</f>
        <v>#REF!</v>
      </c>
      <c r="Y191" t="e">
        <f>IF(F191="","","const "&amp;#REF!&amp;J191&amp;#REF!&amp;E191&amp;" = L.marker(["&amp;G191&amp;","&amp;F191&amp;"], {icon: "&amp;O191&amp;"_"&amp;V191&amp;"}).bindPopup('This is "&amp;#REF!&amp;"').addTo("&amp;#REF!&amp;");")</f>
        <v>#REF!</v>
      </c>
      <c r="BI191" t="s">
        <v>6944</v>
      </c>
    </row>
    <row r="192" spans="1:61">
      <c r="A192" t="s">
        <v>5325</v>
      </c>
      <c r="B192" t="s">
        <v>6945</v>
      </c>
      <c r="C192" s="1" t="s">
        <v>5359</v>
      </c>
      <c r="D192" t="s">
        <v>926</v>
      </c>
      <c r="E192" t="s">
        <v>5297</v>
      </c>
      <c r="F192">
        <v>-73.19</v>
      </c>
      <c r="G192">
        <v>43.49</v>
      </c>
      <c r="H192" t="s">
        <v>6929</v>
      </c>
      <c r="I192" t="str">
        <f t="shared" si="33"/>
        <v>Pawlet, Vermont&lt;br&gt;White 1875-1899&lt;br&gt;Speaker 38&lt;br&gt;impressionistic&lt;br&gt;LAMSAS, in (Kurath, 1963)</v>
      </c>
      <c r="J192" t="str">
        <f t="shared" si="34"/>
        <v>W1870PawletVermontSpeaker38</v>
      </c>
      <c r="M192" t="str">
        <f t="shared" si="29"/>
        <v>dp</v>
      </c>
      <c r="N192" t="str">
        <f t="shared" si="39"/>
        <v>st</v>
      </c>
      <c r="O192" t="str">
        <f t="shared" si="40"/>
        <v>ar</v>
      </c>
      <c r="P192" t="e">
        <f>IF(#REF!="rhot","",IF(H192="AAE_7R","r7",IF(AND(C192="ANAE",H192="W"),"r3","r0")))</f>
        <v>#REF!</v>
      </c>
      <c r="Q192" t="str">
        <f>IF(H192="consonant",#REF!,"")</f>
        <v/>
      </c>
      <c r="R192" t="str">
        <f t="shared" si="30"/>
        <v>lx</v>
      </c>
      <c r="S192" t="str">
        <f t="shared" si="41"/>
        <v>bk</v>
      </c>
      <c r="T192" t="e">
        <f t="shared" si="31"/>
        <v>#REF!</v>
      </c>
      <c r="U192" t="str">
        <f t="shared" si="32"/>
        <v>b</v>
      </c>
      <c r="W192" t="str">
        <f t="shared" si="35"/>
        <v>const W1870PawletVermontSpeaker38= L.marker([43.49,-73.19], {icon: dp_lx}).bindPopup('Pawlet, Vermont&lt;br&gt;White 1875-1899&lt;br&gt;Speaker 38&lt;br&gt;impressionistic&lt;br&gt;LAMSAS, in (Kurath, 1963)').addTo(W1870);</v>
      </c>
      <c r="X192" t="e">
        <f>IF(N192="","","const "&amp;#REF!&amp;J192&amp;#REF!&amp;E192&amp;" = L.marker(["&amp;G192&amp;","&amp;F192&amp;"], {icon: "&amp;N192&amp;"_"&amp;U192&amp;"}).bindPopup('This is "&amp;#REF!&amp;"').addTo("&amp;#REF!&amp;");")</f>
        <v>#REF!</v>
      </c>
      <c r="Y192" t="e">
        <f>IF(F192="","","const "&amp;#REF!&amp;J192&amp;#REF!&amp;E192&amp;" = L.marker(["&amp;G192&amp;","&amp;F192&amp;"], {icon: "&amp;O192&amp;"_"&amp;V192&amp;"}).bindPopup('This is "&amp;#REF!&amp;"').addTo("&amp;#REF!&amp;");")</f>
        <v>#REF!</v>
      </c>
      <c r="BI192" t="s">
        <v>6946</v>
      </c>
    </row>
    <row r="193" spans="1:61">
      <c r="A193" t="s">
        <v>5325</v>
      </c>
      <c r="B193" t="s">
        <v>6947</v>
      </c>
      <c r="C193" s="1" t="s">
        <v>5359</v>
      </c>
      <c r="D193" t="s">
        <v>309</v>
      </c>
      <c r="E193" t="s">
        <v>5297</v>
      </c>
      <c r="F193">
        <v>-73.23</v>
      </c>
      <c r="G193">
        <v>44.63</v>
      </c>
      <c r="H193" t="s">
        <v>6929</v>
      </c>
      <c r="I193" t="str">
        <f t="shared" si="33"/>
        <v>Burlington, Vermont&lt;br&gt;White 1875-1899&lt;br&gt;Speaker 39&lt;br&gt;impressionistic&lt;br&gt;LAMSAS, in (Kurath, 1963)</v>
      </c>
      <c r="J193" t="str">
        <f t="shared" si="34"/>
        <v>W1870BurlingtonVermontSpeaker39</v>
      </c>
      <c r="M193" t="str">
        <f t="shared" ref="M193:M218" si="42">IF(H193="consonant","",IF(E193="Jamaica","lo",IF(OR(A193="W1700",A193="B1850",H193="Carib",H193="LA",H193="UM",H193="Bra",H193="EaNL"),"mn","dp")))</f>
        <v>dp</v>
      </c>
      <c r="N193" t="str">
        <f t="shared" si="39"/>
        <v>st</v>
      </c>
      <c r="O193" t="str">
        <f t="shared" si="40"/>
        <v>ar</v>
      </c>
      <c r="P193" t="e">
        <f>IF(#REF!="rhot","",IF(H193="AAE_7R","r7",IF(AND(C193="ANAE",H193="W"),"r3","r0")))</f>
        <v>#REF!</v>
      </c>
      <c r="Q193" t="str">
        <f>IF(H193="consonant",#REF!,"")</f>
        <v/>
      </c>
      <c r="R193" t="str">
        <f t="shared" si="30"/>
        <v>lx</v>
      </c>
      <c r="S193" t="str">
        <f t="shared" si="41"/>
        <v>bk</v>
      </c>
      <c r="T193" t="e">
        <f t="shared" ref="T193:T218" si="43">IF(P193="","",IF(OR(A193="W1900",A193="W1950",A193="W1970"),"ho","un"))</f>
        <v>#REF!</v>
      </c>
      <c r="U193" t="str">
        <f t="shared" ref="U193:U256" si="44">IF(C193="LAGS","a","b")</f>
        <v>b</v>
      </c>
      <c r="W193" t="str">
        <f t="shared" si="35"/>
        <v>const W1870BurlingtonVermontSpeaker39= L.marker([44.63,-73.23], {icon: dp_lx}).bindPopup('Burlington, Vermont&lt;br&gt;White 1875-1899&lt;br&gt;Speaker 39&lt;br&gt;impressionistic&lt;br&gt;LAMSAS, in (Kurath, 1963)').addTo(W1870);</v>
      </c>
      <c r="X193" t="e">
        <f>IF(N193="","","const "&amp;#REF!&amp;J193&amp;#REF!&amp;E193&amp;" = L.marker(["&amp;G193&amp;","&amp;F193&amp;"], {icon: "&amp;N193&amp;"_"&amp;U193&amp;"}).bindPopup('This is "&amp;#REF!&amp;"').addTo("&amp;#REF!&amp;");")</f>
        <v>#REF!</v>
      </c>
      <c r="Y193" t="e">
        <f>IF(F193="","","const "&amp;#REF!&amp;J193&amp;#REF!&amp;E193&amp;" = L.marker(["&amp;G193&amp;","&amp;F193&amp;"], {icon: "&amp;O193&amp;"_"&amp;V193&amp;"}).bindPopup('This is "&amp;#REF!&amp;"').addTo("&amp;#REF!&amp;");")</f>
        <v>#REF!</v>
      </c>
      <c r="BI193" t="s">
        <v>6948</v>
      </c>
    </row>
    <row r="194" spans="1:61">
      <c r="A194" t="s">
        <v>5325</v>
      </c>
      <c r="B194" t="s">
        <v>6949</v>
      </c>
      <c r="C194" s="1" t="s">
        <v>5359</v>
      </c>
      <c r="D194" t="s">
        <v>937</v>
      </c>
      <c r="E194" t="s">
        <v>5151</v>
      </c>
      <c r="F194">
        <v>-74.34</v>
      </c>
      <c r="G194">
        <v>41.58</v>
      </c>
      <c r="H194" t="s">
        <v>6929</v>
      </c>
      <c r="I194" t="str">
        <f t="shared" ref="I194:I257" si="45">D194&amp;", "&amp;E194&amp;"&lt;br&gt;"&amp;IF(TRIM(LEFT(A194,LEN(A194)-4))="W","White ",IF(TRIM(LEFT(A194,LEN(A194)-4))="B","Black ",IF(TRIM(LEFT(A194,LEN(A194)-4))="L","Hispanic ",IF(TRIM(LEFT(A194,LEN(A194)-4))="N","Indigenous ",IF(TRIM(LEFT(A194,LEN(A194)-4))="A","Asian ","")))))&amp;IF(TRIM(RIGHT(A194,LEN(A194)-1))="1700","1700-1799",IF(TRIM(RIGHT(A194,LEN(A194)-1))="1800","1800-1844",IF(TRIM(RIGHT(A194,LEN(A194)-1))="1850","1845-1874",IF(TRIM(RIGHT(A194,LEN(A194)-1))="1870","1875-1899",IF(TRIM(RIGHT(A194,LEN(A194)-1))="1900","1900-1944",IF(TRIM(RIGHT(A194,LEN(A194)-1))="1950","1945-1974",IF(TRIM(RIGHT(A194,LEN(A194)-1))="1970","1975-1099","")))))))&amp;"&lt;br&gt;"&amp;B194&amp;"&lt;br&gt;"&amp;C194</f>
        <v>Goshen, New York&lt;br&gt;White 1875-1899&lt;br&gt;Speaker 40&lt;br&gt;impressionistic&lt;br&gt;LAMSAS, in (Kurath, 1963)</v>
      </c>
      <c r="J194" t="str">
        <f t="shared" ref="J194:J257" si="46">A194&amp;SUBSTITUTE(SUBSTITUTE(SUBSTITUTE(D194,".","")," ",""),"-","")&amp;SUBSTITUTE(E194," ","")&amp;SUBSTITUTE(SUBSTITUTE(SUBSTITUTE(B194,".","")," ",""),"-","")</f>
        <v>W1870GoshenNewYorkSpeaker40</v>
      </c>
      <c r="M194" t="str">
        <f t="shared" si="42"/>
        <v>dp</v>
      </c>
      <c r="N194" t="str">
        <f t="shared" si="39"/>
        <v>st</v>
      </c>
      <c r="O194" t="str">
        <f t="shared" si="40"/>
        <v>ar</v>
      </c>
      <c r="P194" t="e">
        <f>IF(#REF!="rhot","",IF(H194="AAE_7R","r7",IF(AND(C194="ANAE",H194="W"),"r3","r0")))</f>
        <v>#REF!</v>
      </c>
      <c r="Q194" t="str">
        <f>IF(H194="consonant",#REF!,"")</f>
        <v/>
      </c>
      <c r="R194" t="str">
        <f t="shared" ref="R194:R218" si="47">IF(OR(H194="W",H194="M",H194="ENE"),"we",IF(OR(H194="MA",H194="NYC",H194="OH"),"sa1",IF(OR(H194="OS",H194="LAGS_SSE",H194="Speaker _S",H194="PADS_SSE"),"sl","lx")))</f>
        <v>lx</v>
      </c>
      <c r="S194" t="str">
        <f t="shared" si="41"/>
        <v>bk</v>
      </c>
      <c r="T194" t="e">
        <f t="shared" si="43"/>
        <v>#REF!</v>
      </c>
      <c r="U194" t="str">
        <f t="shared" si="44"/>
        <v>b</v>
      </c>
      <c r="W194" t="str">
        <f t="shared" si="35"/>
        <v>const W1870GoshenNewYorkSpeaker40= L.marker([41.58,-74.34], {icon: dp_lx}).bindPopup('Goshen, New York&lt;br&gt;White 1875-1899&lt;br&gt;Speaker 40&lt;br&gt;impressionistic&lt;br&gt;LAMSAS, in (Kurath, 1963)').addTo(W1870);</v>
      </c>
      <c r="X194" t="e">
        <f>IF(N194="","","const "&amp;#REF!&amp;J194&amp;#REF!&amp;E194&amp;" = L.marker(["&amp;G194&amp;","&amp;F194&amp;"], {icon: "&amp;N194&amp;"_"&amp;U194&amp;"}).bindPopup('This is "&amp;#REF!&amp;"').addTo("&amp;#REF!&amp;");")</f>
        <v>#REF!</v>
      </c>
      <c r="Y194" t="e">
        <f>IF(F194="","","const "&amp;#REF!&amp;J194&amp;#REF!&amp;E194&amp;" = L.marker(["&amp;G194&amp;","&amp;F194&amp;"], {icon: "&amp;O194&amp;"_"&amp;V194&amp;"}).bindPopup('This is "&amp;#REF!&amp;"').addTo("&amp;#REF!&amp;");")</f>
        <v>#REF!</v>
      </c>
      <c r="BI194" t="s">
        <v>6950</v>
      </c>
    </row>
    <row r="195" spans="1:61">
      <c r="A195" t="s">
        <v>5325</v>
      </c>
      <c r="B195" t="s">
        <v>6951</v>
      </c>
      <c r="C195" s="1" t="s">
        <v>5359</v>
      </c>
      <c r="D195" t="s">
        <v>928</v>
      </c>
      <c r="E195" t="s">
        <v>5151</v>
      </c>
      <c r="F195">
        <v>-73.900000000000006</v>
      </c>
      <c r="G195">
        <v>41.87</v>
      </c>
      <c r="H195" t="s">
        <v>6929</v>
      </c>
      <c r="I195" t="str">
        <f t="shared" si="45"/>
        <v>Poughkeepsie, New York&lt;br&gt;White 1875-1899&lt;br&gt;Speaker 41&lt;br&gt;impressionistic&lt;br&gt;LAMSAS, in (Kurath, 1963)</v>
      </c>
      <c r="J195" t="str">
        <f t="shared" si="46"/>
        <v>W1870PoughkeepsieNewYorkSpeaker41</v>
      </c>
      <c r="M195" t="str">
        <f t="shared" si="42"/>
        <v>dp</v>
      </c>
      <c r="N195" t="str">
        <f t="shared" si="39"/>
        <v>st</v>
      </c>
      <c r="O195" t="str">
        <f t="shared" si="40"/>
        <v>ar</v>
      </c>
      <c r="P195" t="e">
        <f>IF(#REF!="rhot","",IF(H195="AAE_7R","r7",IF(AND(C195="ANAE",H195="W"),"r3","r0")))</f>
        <v>#REF!</v>
      </c>
      <c r="Q195" t="str">
        <f>IF(H195="consonant",#REF!,"")</f>
        <v/>
      </c>
      <c r="R195" t="str">
        <f t="shared" si="47"/>
        <v>lx</v>
      </c>
      <c r="S195" t="str">
        <f t="shared" si="41"/>
        <v>bk</v>
      </c>
      <c r="T195" t="e">
        <f t="shared" si="43"/>
        <v>#REF!</v>
      </c>
      <c r="U195" t="str">
        <f t="shared" si="44"/>
        <v>b</v>
      </c>
      <c r="W195" t="str">
        <f t="shared" ref="W195:W258" si="48">IF(OR(M195="",R195=""),"",IF(F195="","","const "&amp;J195&amp;"= L.marker(["&amp;G195&amp;","&amp;F195&amp;"], {icon: "&amp;M195&amp;"_"&amp;R195&amp;"}).bindPopup('"&amp;I195&amp;"').addTo("&amp;A195&amp;");"))</f>
        <v>const W1870PoughkeepsieNewYorkSpeaker41= L.marker([41.87,-73.9], {icon: dp_lx}).bindPopup('Poughkeepsie, New York&lt;br&gt;White 1875-1899&lt;br&gt;Speaker 41&lt;br&gt;impressionistic&lt;br&gt;LAMSAS, in (Kurath, 1963)').addTo(W1870);</v>
      </c>
      <c r="X195" t="e">
        <f>IF(N195="","","const "&amp;#REF!&amp;J195&amp;#REF!&amp;E195&amp;" = L.marker(["&amp;G195&amp;","&amp;F195&amp;"], {icon: "&amp;N195&amp;"_"&amp;U195&amp;"}).bindPopup('This is "&amp;#REF!&amp;"').addTo("&amp;#REF!&amp;");")</f>
        <v>#REF!</v>
      </c>
      <c r="Y195" t="e">
        <f>IF(F195="","","const "&amp;#REF!&amp;J195&amp;#REF!&amp;E195&amp;" = L.marker(["&amp;G195&amp;","&amp;F195&amp;"], {icon: "&amp;O195&amp;"_"&amp;V195&amp;"}).bindPopup('This is "&amp;#REF!&amp;"').addTo("&amp;#REF!&amp;");")</f>
        <v>#REF!</v>
      </c>
      <c r="BI195" t="s">
        <v>6952</v>
      </c>
    </row>
    <row r="196" spans="1:61">
      <c r="A196" t="s">
        <v>5325</v>
      </c>
      <c r="B196" t="s">
        <v>6953</v>
      </c>
      <c r="C196" s="1" t="s">
        <v>5359</v>
      </c>
      <c r="D196" t="s">
        <v>929</v>
      </c>
      <c r="E196" t="s">
        <v>5151</v>
      </c>
      <c r="F196">
        <v>-73.56</v>
      </c>
      <c r="G196">
        <v>43.39</v>
      </c>
      <c r="H196" t="s">
        <v>6929</v>
      </c>
      <c r="I196" t="str">
        <f t="shared" si="45"/>
        <v>Fort Edward, New York&lt;br&gt;White 1875-1899&lt;br&gt;Speaker 44&lt;br&gt;impressionistic&lt;br&gt;LAMSAS, in (Kurath, 1963)</v>
      </c>
      <c r="J196" t="str">
        <f t="shared" si="46"/>
        <v>W1870FortEdwardNewYorkSpeaker44</v>
      </c>
      <c r="M196" t="str">
        <f t="shared" si="42"/>
        <v>dp</v>
      </c>
      <c r="N196" t="str">
        <f t="shared" si="39"/>
        <v>st</v>
      </c>
      <c r="O196" t="str">
        <f t="shared" si="40"/>
        <v>ar</v>
      </c>
      <c r="P196" t="e">
        <f>IF(#REF!="rhot","",IF(H196="AAE_7R","r7",IF(AND(C196="ANAE",H196="W"),"r3","r0")))</f>
        <v>#REF!</v>
      </c>
      <c r="Q196" t="str">
        <f>IF(H196="consonant",#REF!,"")</f>
        <v/>
      </c>
      <c r="R196" t="str">
        <f t="shared" si="47"/>
        <v>lx</v>
      </c>
      <c r="S196" t="str">
        <f t="shared" si="41"/>
        <v>bk</v>
      </c>
      <c r="T196" t="e">
        <f t="shared" si="43"/>
        <v>#REF!</v>
      </c>
      <c r="U196" t="str">
        <f t="shared" si="44"/>
        <v>b</v>
      </c>
      <c r="W196" t="str">
        <f t="shared" si="48"/>
        <v>const W1870FortEdwardNewYorkSpeaker44= L.marker([43.39,-73.56], {icon: dp_lx}).bindPopup('Fort Edward, New York&lt;br&gt;White 1875-1899&lt;br&gt;Speaker 44&lt;br&gt;impressionistic&lt;br&gt;LAMSAS, in (Kurath, 1963)').addTo(W1870);</v>
      </c>
      <c r="X196" t="e">
        <f>IF(N196="","","const "&amp;#REF!&amp;J196&amp;#REF!&amp;E196&amp;" = L.marker(["&amp;G196&amp;","&amp;F196&amp;"], {icon: "&amp;N196&amp;"_"&amp;U196&amp;"}).bindPopup('This is "&amp;#REF!&amp;"').addTo("&amp;#REF!&amp;");")</f>
        <v>#REF!</v>
      </c>
      <c r="Y196" t="e">
        <f>IF(F196="","","const "&amp;#REF!&amp;J196&amp;#REF!&amp;E196&amp;" = L.marker(["&amp;G196&amp;","&amp;F196&amp;"], {icon: "&amp;O196&amp;"_"&amp;V196&amp;"}).bindPopup('This is "&amp;#REF!&amp;"').addTo("&amp;#REF!&amp;");")</f>
        <v>#REF!</v>
      </c>
      <c r="BI196" t="s">
        <v>6954</v>
      </c>
    </row>
    <row r="197" spans="1:61">
      <c r="A197" t="s">
        <v>5325</v>
      </c>
      <c r="B197" t="s">
        <v>6955</v>
      </c>
      <c r="C197" s="1" t="s">
        <v>5359</v>
      </c>
      <c r="D197" t="s">
        <v>930</v>
      </c>
      <c r="E197" t="s">
        <v>5151</v>
      </c>
      <c r="F197">
        <v>-75.239999999999995</v>
      </c>
      <c r="G197">
        <v>43.29</v>
      </c>
      <c r="H197" t="s">
        <v>6929</v>
      </c>
      <c r="I197" t="str">
        <f t="shared" si="45"/>
        <v>Utica, New York&lt;br&gt;White 1875-1899&lt;br&gt;Speaker 45&lt;br&gt;impressionistic&lt;br&gt;LAMSAS, in (Kurath, 1963)</v>
      </c>
      <c r="J197" t="str">
        <f t="shared" si="46"/>
        <v>W1870UticaNewYorkSpeaker45</v>
      </c>
      <c r="M197" t="str">
        <f t="shared" si="42"/>
        <v>dp</v>
      </c>
      <c r="N197" t="str">
        <f t="shared" si="39"/>
        <v>st</v>
      </c>
      <c r="O197" t="str">
        <f t="shared" si="40"/>
        <v>ar</v>
      </c>
      <c r="P197" t="e">
        <f>IF(#REF!="rhot","",IF(H197="AAE_7R","r7",IF(AND(C197="ANAE",H197="W"),"r3","r0")))</f>
        <v>#REF!</v>
      </c>
      <c r="Q197" t="str">
        <f>IF(H197="consonant",#REF!,"")</f>
        <v/>
      </c>
      <c r="R197" t="str">
        <f t="shared" si="47"/>
        <v>lx</v>
      </c>
      <c r="S197" t="str">
        <f t="shared" si="41"/>
        <v>bk</v>
      </c>
      <c r="T197" t="e">
        <f t="shared" si="43"/>
        <v>#REF!</v>
      </c>
      <c r="U197" t="str">
        <f t="shared" si="44"/>
        <v>b</v>
      </c>
      <c r="W197" t="str">
        <f t="shared" si="48"/>
        <v>const W1870UticaNewYorkSpeaker45= L.marker([43.29,-75.24], {icon: dp_lx}).bindPopup('Utica, New York&lt;br&gt;White 1875-1899&lt;br&gt;Speaker 45&lt;br&gt;impressionistic&lt;br&gt;LAMSAS, in (Kurath, 1963)').addTo(W1870);</v>
      </c>
      <c r="X197" t="e">
        <f>IF(N197="","","const "&amp;#REF!&amp;J197&amp;#REF!&amp;E197&amp;" = L.marker(["&amp;G197&amp;","&amp;F197&amp;"], {icon: "&amp;N197&amp;"_"&amp;U197&amp;"}).bindPopup('This is "&amp;#REF!&amp;"').addTo("&amp;#REF!&amp;");")</f>
        <v>#REF!</v>
      </c>
      <c r="Y197" t="e">
        <f>IF(F197="","","const "&amp;#REF!&amp;J197&amp;#REF!&amp;E197&amp;" = L.marker(["&amp;G197&amp;","&amp;F197&amp;"], {icon: "&amp;O197&amp;"_"&amp;V197&amp;"}).bindPopup('This is "&amp;#REF!&amp;"').addTo("&amp;#REF!&amp;");")</f>
        <v>#REF!</v>
      </c>
      <c r="BI197" t="s">
        <v>6956</v>
      </c>
    </row>
    <row r="198" spans="1:61">
      <c r="A198" t="s">
        <v>5325</v>
      </c>
      <c r="B198" t="s">
        <v>6957</v>
      </c>
      <c r="C198" s="1" t="s">
        <v>5359</v>
      </c>
      <c r="D198" t="s">
        <v>931</v>
      </c>
      <c r="E198" t="s">
        <v>5151</v>
      </c>
      <c r="F198">
        <v>-77.28</v>
      </c>
      <c r="G198">
        <v>43.39</v>
      </c>
      <c r="H198" t="s">
        <v>6929</v>
      </c>
      <c r="I198" t="str">
        <f t="shared" si="45"/>
        <v>Ontario, New York&lt;br&gt;White 1875-1899&lt;br&gt;Speaker 47&lt;br&gt;impressionistic&lt;br&gt;LAMSAS, in (Kurath, 1963)</v>
      </c>
      <c r="J198" t="str">
        <f t="shared" si="46"/>
        <v>W1870OntarioNewYorkSpeaker47</v>
      </c>
      <c r="M198" t="str">
        <f t="shared" si="42"/>
        <v>dp</v>
      </c>
      <c r="N198" t="str">
        <f t="shared" si="39"/>
        <v>st</v>
      </c>
      <c r="O198" t="str">
        <f t="shared" si="40"/>
        <v>ar</v>
      </c>
      <c r="P198" t="e">
        <f>IF(#REF!="rhot","",IF(H198="AAE_7R","r7",IF(AND(C198="ANAE",H198="W"),"r3","r0")))</f>
        <v>#REF!</v>
      </c>
      <c r="Q198" t="str">
        <f>IF(H198="consonant",#REF!,"")</f>
        <v/>
      </c>
      <c r="R198" t="str">
        <f t="shared" si="47"/>
        <v>lx</v>
      </c>
      <c r="S198" t="str">
        <f t="shared" si="41"/>
        <v>bk</v>
      </c>
      <c r="T198" t="e">
        <f t="shared" si="43"/>
        <v>#REF!</v>
      </c>
      <c r="U198" t="str">
        <f t="shared" si="44"/>
        <v>b</v>
      </c>
      <c r="W198" t="str">
        <f t="shared" si="48"/>
        <v>const W1870OntarioNewYorkSpeaker47= L.marker([43.39,-77.28], {icon: dp_lx}).bindPopup('Ontario, New York&lt;br&gt;White 1875-1899&lt;br&gt;Speaker 47&lt;br&gt;impressionistic&lt;br&gt;LAMSAS, in (Kurath, 1963)').addTo(W1870);</v>
      </c>
      <c r="X198" t="e">
        <f>IF(N198="","","const "&amp;#REF!&amp;J198&amp;#REF!&amp;E198&amp;" = L.marker(["&amp;G198&amp;","&amp;F198&amp;"], {icon: "&amp;N198&amp;"_"&amp;U198&amp;"}).bindPopup('This is "&amp;#REF!&amp;"').addTo("&amp;#REF!&amp;");")</f>
        <v>#REF!</v>
      </c>
      <c r="Y198" t="e">
        <f>IF(F198="","","const "&amp;#REF!&amp;J198&amp;#REF!&amp;E198&amp;" = L.marker(["&amp;G198&amp;","&amp;F198&amp;"], {icon: "&amp;O198&amp;"_"&amp;V198&amp;"}).bindPopup('This is "&amp;#REF!&amp;"').addTo("&amp;#REF!&amp;");")</f>
        <v>#REF!</v>
      </c>
      <c r="BI198" t="s">
        <v>6958</v>
      </c>
    </row>
    <row r="199" spans="1:61">
      <c r="A199" t="s">
        <v>5325</v>
      </c>
      <c r="B199" t="s">
        <v>6959</v>
      </c>
      <c r="C199" s="1" t="s">
        <v>5359</v>
      </c>
      <c r="D199" t="s">
        <v>223</v>
      </c>
      <c r="E199" t="s">
        <v>5151</v>
      </c>
      <c r="F199">
        <v>-75.89</v>
      </c>
      <c r="G199">
        <v>42.28</v>
      </c>
      <c r="H199" t="s">
        <v>6929</v>
      </c>
      <c r="I199" t="str">
        <f t="shared" si="45"/>
        <v>Binghamton, New York&lt;br&gt;White 1875-1899&lt;br&gt;Speaker 48&lt;br&gt;impressionistic&lt;br&gt;LAMSAS, in (Kurath, 1963)</v>
      </c>
      <c r="J199" t="str">
        <f t="shared" si="46"/>
        <v>W1870BinghamtonNewYorkSpeaker48</v>
      </c>
      <c r="M199" t="str">
        <f t="shared" si="42"/>
        <v>dp</v>
      </c>
      <c r="N199" t="str">
        <f t="shared" si="39"/>
        <v>st</v>
      </c>
      <c r="O199" t="str">
        <f t="shared" si="40"/>
        <v>ar</v>
      </c>
      <c r="P199" t="e">
        <f>IF(#REF!="rhot","",IF(H199="AAE_7R","r7",IF(AND(C199="ANAE",H199="W"),"r3","r0")))</f>
        <v>#REF!</v>
      </c>
      <c r="Q199" t="str">
        <f>IF(H199="consonant",#REF!,"")</f>
        <v/>
      </c>
      <c r="R199" t="str">
        <f t="shared" si="47"/>
        <v>lx</v>
      </c>
      <c r="S199" t="str">
        <f t="shared" si="41"/>
        <v>bk</v>
      </c>
      <c r="T199" t="e">
        <f t="shared" si="43"/>
        <v>#REF!</v>
      </c>
      <c r="U199" t="str">
        <f t="shared" si="44"/>
        <v>b</v>
      </c>
      <c r="W199" t="str">
        <f t="shared" si="48"/>
        <v>const W1870BinghamtonNewYorkSpeaker48= L.marker([42.28,-75.89], {icon: dp_lx}).bindPopup('Binghamton, New York&lt;br&gt;White 1875-1899&lt;br&gt;Speaker 48&lt;br&gt;impressionistic&lt;br&gt;LAMSAS, in (Kurath, 1963)').addTo(W1870);</v>
      </c>
      <c r="X199" t="e">
        <f>IF(N199="","","const "&amp;#REF!&amp;J199&amp;#REF!&amp;E199&amp;" = L.marker(["&amp;G199&amp;","&amp;F199&amp;"], {icon: "&amp;N199&amp;"_"&amp;U199&amp;"}).bindPopup('This is "&amp;#REF!&amp;"').addTo("&amp;#REF!&amp;");")</f>
        <v>#REF!</v>
      </c>
      <c r="Y199" t="e">
        <f>IF(F199="","","const "&amp;#REF!&amp;J199&amp;#REF!&amp;E199&amp;" = L.marker(["&amp;G199&amp;","&amp;F199&amp;"], {icon: "&amp;O199&amp;"_"&amp;V199&amp;"}).bindPopup('This is "&amp;#REF!&amp;"').addTo("&amp;#REF!&amp;");")</f>
        <v>#REF!</v>
      </c>
      <c r="BI199" t="s">
        <v>6960</v>
      </c>
    </row>
    <row r="200" spans="1:61">
      <c r="A200" t="s">
        <v>5325</v>
      </c>
      <c r="B200" t="s">
        <v>6961</v>
      </c>
      <c r="C200" s="1" t="s">
        <v>5359</v>
      </c>
      <c r="D200" t="s">
        <v>932</v>
      </c>
      <c r="E200" t="s">
        <v>5151</v>
      </c>
      <c r="F200">
        <v>-76.819999999999993</v>
      </c>
      <c r="G200">
        <v>42.27</v>
      </c>
      <c r="H200" t="s">
        <v>6929</v>
      </c>
      <c r="I200" t="str">
        <f t="shared" si="45"/>
        <v>Elmira, New York&lt;br&gt;White 1875-1899&lt;br&gt;Speaker 49&lt;br&gt;impressionistic&lt;br&gt;LAMSAS, in (Kurath, 1963)</v>
      </c>
      <c r="J200" t="str">
        <f t="shared" si="46"/>
        <v>W1870ElmiraNewYorkSpeaker49</v>
      </c>
      <c r="M200" t="str">
        <f t="shared" si="42"/>
        <v>dp</v>
      </c>
      <c r="N200" t="str">
        <f t="shared" si="39"/>
        <v>st</v>
      </c>
      <c r="O200" t="str">
        <f t="shared" si="40"/>
        <v>ar</v>
      </c>
      <c r="P200" t="e">
        <f>IF(#REF!="rhot","",IF(H200="AAE_7R","r7",IF(AND(C200="ANAE",H200="W"),"r3","r0")))</f>
        <v>#REF!</v>
      </c>
      <c r="Q200" t="str">
        <f>IF(H200="consonant",#REF!,"")</f>
        <v/>
      </c>
      <c r="R200" t="str">
        <f t="shared" si="47"/>
        <v>lx</v>
      </c>
      <c r="S200" t="str">
        <f t="shared" si="41"/>
        <v>bk</v>
      </c>
      <c r="T200" t="e">
        <f t="shared" si="43"/>
        <v>#REF!</v>
      </c>
      <c r="U200" t="str">
        <f t="shared" si="44"/>
        <v>b</v>
      </c>
      <c r="W200" t="str">
        <f t="shared" si="48"/>
        <v>const W1870ElmiraNewYorkSpeaker49= L.marker([42.27,-76.82], {icon: dp_lx}).bindPopup('Elmira, New York&lt;br&gt;White 1875-1899&lt;br&gt;Speaker 49&lt;br&gt;impressionistic&lt;br&gt;LAMSAS, in (Kurath, 1963)').addTo(W1870);</v>
      </c>
      <c r="X200" t="e">
        <f>IF(N200="","","const "&amp;#REF!&amp;J200&amp;#REF!&amp;E200&amp;" = L.marker(["&amp;G200&amp;","&amp;F200&amp;"], {icon: "&amp;N200&amp;"_"&amp;U200&amp;"}).bindPopup('This is "&amp;#REF!&amp;"').addTo("&amp;#REF!&amp;");")</f>
        <v>#REF!</v>
      </c>
      <c r="Y200" t="e">
        <f>IF(F200="","","const "&amp;#REF!&amp;J200&amp;#REF!&amp;E200&amp;" = L.marker(["&amp;G200&amp;","&amp;F200&amp;"], {icon: "&amp;O200&amp;"_"&amp;V200&amp;"}).bindPopup('This is "&amp;#REF!&amp;"').addTo("&amp;#REF!&amp;");")</f>
        <v>#REF!</v>
      </c>
      <c r="BI200" t="s">
        <v>6962</v>
      </c>
    </row>
    <row r="201" spans="1:61">
      <c r="A201" t="s">
        <v>5325</v>
      </c>
      <c r="B201" t="s">
        <v>6614</v>
      </c>
      <c r="C201" s="1" t="s">
        <v>5359</v>
      </c>
      <c r="D201" t="s">
        <v>220</v>
      </c>
      <c r="E201" t="s">
        <v>5151</v>
      </c>
      <c r="F201">
        <v>-77.61</v>
      </c>
      <c r="G201">
        <v>43.31</v>
      </c>
      <c r="H201" t="s">
        <v>6929</v>
      </c>
      <c r="I201" t="str">
        <f t="shared" si="45"/>
        <v>Rochester, New York&lt;br&gt;White 1875-1899&lt;br&gt;Speaker 52&lt;br&gt;impressionistic&lt;br&gt;LAMSAS, in (Kurath, 1963)</v>
      </c>
      <c r="J201" t="str">
        <f t="shared" si="46"/>
        <v>W1870RochesterNewYorkSpeaker52</v>
      </c>
      <c r="M201" t="str">
        <f t="shared" si="42"/>
        <v>dp</v>
      </c>
      <c r="N201" t="str">
        <f t="shared" si="39"/>
        <v>st</v>
      </c>
      <c r="O201" t="str">
        <f t="shared" si="40"/>
        <v>ar</v>
      </c>
      <c r="P201" t="e">
        <f>IF(#REF!="rhot","",IF(H201="AAE_7R","r7",IF(AND(C201="ANAE",H201="W"),"r3","r0")))</f>
        <v>#REF!</v>
      </c>
      <c r="Q201" t="str">
        <f>IF(H201="consonant",#REF!,"")</f>
        <v/>
      </c>
      <c r="R201" t="str">
        <f t="shared" si="47"/>
        <v>lx</v>
      </c>
      <c r="S201" t="str">
        <f t="shared" si="41"/>
        <v>bk</v>
      </c>
      <c r="T201" t="e">
        <f t="shared" si="43"/>
        <v>#REF!</v>
      </c>
      <c r="U201" t="str">
        <f t="shared" si="44"/>
        <v>b</v>
      </c>
      <c r="W201" t="str">
        <f t="shared" si="48"/>
        <v>const W1870RochesterNewYorkSpeaker52= L.marker([43.31,-77.61], {icon: dp_lx}).bindPopup('Rochester, New York&lt;br&gt;White 1875-1899&lt;br&gt;Speaker 52&lt;br&gt;impressionistic&lt;br&gt;LAMSAS, in (Kurath, 1963)').addTo(W1870);</v>
      </c>
      <c r="X201" t="e">
        <f>IF(N201="","","const "&amp;#REF!&amp;J201&amp;#REF!&amp;E201&amp;" = L.marker(["&amp;G201&amp;","&amp;F201&amp;"], {icon: "&amp;N201&amp;"_"&amp;U201&amp;"}).bindPopup('This is "&amp;#REF!&amp;"').addTo("&amp;#REF!&amp;");")</f>
        <v>#REF!</v>
      </c>
      <c r="Y201" t="e">
        <f>IF(F201="","","const "&amp;#REF!&amp;J201&amp;#REF!&amp;E201&amp;" = L.marker(["&amp;G201&amp;","&amp;F201&amp;"], {icon: "&amp;O201&amp;"_"&amp;V201&amp;"}).bindPopup('This is "&amp;#REF!&amp;"').addTo("&amp;#REF!&amp;");")</f>
        <v>#REF!</v>
      </c>
      <c r="BI201" t="s">
        <v>6963</v>
      </c>
    </row>
    <row r="202" spans="1:61">
      <c r="A202" t="s">
        <v>5325</v>
      </c>
      <c r="B202" t="s">
        <v>6526</v>
      </c>
      <c r="C202" s="1" t="s">
        <v>5359</v>
      </c>
      <c r="D202" t="s">
        <v>933</v>
      </c>
      <c r="E202" t="s">
        <v>5151</v>
      </c>
      <c r="F202">
        <v>-78.209999999999994</v>
      </c>
      <c r="G202">
        <v>43.45</v>
      </c>
      <c r="H202" t="s">
        <v>6929</v>
      </c>
      <c r="I202" t="str">
        <f t="shared" si="45"/>
        <v>Albion, New York&lt;br&gt;White 1875-1899&lt;br&gt;Speaker 54&lt;br&gt;impressionistic&lt;br&gt;LAMSAS, in (Kurath, 1963)</v>
      </c>
      <c r="J202" t="str">
        <f t="shared" si="46"/>
        <v>W1870AlbionNewYorkSpeaker54</v>
      </c>
      <c r="M202" t="str">
        <f t="shared" si="42"/>
        <v>dp</v>
      </c>
      <c r="N202" t="str">
        <f t="shared" si="39"/>
        <v>st</v>
      </c>
      <c r="O202" t="str">
        <f t="shared" si="40"/>
        <v>ar</v>
      </c>
      <c r="P202" t="e">
        <f>IF(#REF!="rhot","",IF(H202="AAE_7R","r7",IF(AND(C202="ANAE",H202="W"),"r3","r0")))</f>
        <v>#REF!</v>
      </c>
      <c r="Q202" t="str">
        <f>IF(H202="consonant",#REF!,"")</f>
        <v/>
      </c>
      <c r="R202" t="str">
        <f t="shared" si="47"/>
        <v>lx</v>
      </c>
      <c r="S202" t="str">
        <f t="shared" si="41"/>
        <v>bk</v>
      </c>
      <c r="T202" t="e">
        <f t="shared" si="43"/>
        <v>#REF!</v>
      </c>
      <c r="U202" t="str">
        <f t="shared" si="44"/>
        <v>b</v>
      </c>
      <c r="W202" t="str">
        <f t="shared" si="48"/>
        <v>const W1870AlbionNewYorkSpeaker54= L.marker([43.45,-78.21], {icon: dp_lx}).bindPopup('Albion, New York&lt;br&gt;White 1875-1899&lt;br&gt;Speaker 54&lt;br&gt;impressionistic&lt;br&gt;LAMSAS, in (Kurath, 1963)').addTo(W1870);</v>
      </c>
      <c r="X202" t="e">
        <f>IF(N202="","","const "&amp;#REF!&amp;J202&amp;#REF!&amp;E202&amp;" = L.marker(["&amp;G202&amp;","&amp;F202&amp;"], {icon: "&amp;N202&amp;"_"&amp;U202&amp;"}).bindPopup('This is "&amp;#REF!&amp;"').addTo("&amp;#REF!&amp;");")</f>
        <v>#REF!</v>
      </c>
      <c r="Y202" t="e">
        <f>IF(F202="","","const "&amp;#REF!&amp;J202&amp;#REF!&amp;E202&amp;" = L.marker(["&amp;G202&amp;","&amp;F202&amp;"], {icon: "&amp;O202&amp;"_"&amp;V202&amp;"}).bindPopup('This is "&amp;#REF!&amp;"').addTo("&amp;#REF!&amp;");")</f>
        <v>#REF!</v>
      </c>
      <c r="BI202" t="s">
        <v>6964</v>
      </c>
    </row>
    <row r="203" spans="1:61">
      <c r="A203" t="s">
        <v>5325</v>
      </c>
      <c r="B203" t="s">
        <v>6632</v>
      </c>
      <c r="C203" s="1" t="s">
        <v>5359</v>
      </c>
      <c r="D203" t="s">
        <v>934</v>
      </c>
      <c r="E203" t="s">
        <v>5151</v>
      </c>
      <c r="F203">
        <v>-78.72</v>
      </c>
      <c r="G203">
        <v>42.95</v>
      </c>
      <c r="H203" t="s">
        <v>6929</v>
      </c>
      <c r="I203" t="str">
        <f t="shared" si="45"/>
        <v>Orchard Park, New York&lt;br&gt;White 1875-1899&lt;br&gt;Speaker 56&lt;br&gt;impressionistic&lt;br&gt;LAMSAS, in (Kurath, 1963)</v>
      </c>
      <c r="J203" t="str">
        <f t="shared" si="46"/>
        <v>W1870OrchardParkNewYorkSpeaker56</v>
      </c>
      <c r="M203" t="str">
        <f t="shared" si="42"/>
        <v>dp</v>
      </c>
      <c r="N203" t="str">
        <f t="shared" si="39"/>
        <v>st</v>
      </c>
      <c r="O203" t="str">
        <f t="shared" si="40"/>
        <v>ar</v>
      </c>
      <c r="P203" t="e">
        <f>IF(#REF!="rhot","",IF(H203="AAE_7R","r7",IF(AND(C203="ANAE",H203="W"),"r3","r0")))</f>
        <v>#REF!</v>
      </c>
      <c r="Q203" t="str">
        <f>IF(H203="consonant",#REF!,"")</f>
        <v/>
      </c>
      <c r="R203" t="str">
        <f t="shared" si="47"/>
        <v>lx</v>
      </c>
      <c r="S203" t="str">
        <f t="shared" si="41"/>
        <v>bk</v>
      </c>
      <c r="T203" t="e">
        <f t="shared" si="43"/>
        <v>#REF!</v>
      </c>
      <c r="U203" t="str">
        <f t="shared" si="44"/>
        <v>b</v>
      </c>
      <c r="W203" t="str">
        <f t="shared" si="48"/>
        <v>const W1870OrchardParkNewYorkSpeaker56= L.marker([42.95,-78.72], {icon: dp_lx}).bindPopup('Orchard Park, New York&lt;br&gt;White 1875-1899&lt;br&gt;Speaker 56&lt;br&gt;impressionistic&lt;br&gt;LAMSAS, in (Kurath, 1963)').addTo(W1870);</v>
      </c>
      <c r="X203" t="e">
        <f>IF(N203="","","const "&amp;#REF!&amp;J203&amp;#REF!&amp;E203&amp;" = L.marker(["&amp;G203&amp;","&amp;F203&amp;"], {icon: "&amp;N203&amp;"_"&amp;U203&amp;"}).bindPopup('This is "&amp;#REF!&amp;"').addTo("&amp;#REF!&amp;");")</f>
        <v>#REF!</v>
      </c>
      <c r="Y203" t="e">
        <f>IF(F203="","","const "&amp;#REF!&amp;J203&amp;#REF!&amp;E203&amp;" = L.marker(["&amp;G203&amp;","&amp;F203&amp;"], {icon: "&amp;O203&amp;"_"&amp;V203&amp;"}).bindPopup('This is "&amp;#REF!&amp;"').addTo("&amp;#REF!&amp;");")</f>
        <v>#REF!</v>
      </c>
      <c r="BI203" t="s">
        <v>6965</v>
      </c>
    </row>
    <row r="204" spans="1:61">
      <c r="A204" t="s">
        <v>5325</v>
      </c>
      <c r="B204" t="s">
        <v>6528</v>
      </c>
      <c r="C204" s="1" t="s">
        <v>5359</v>
      </c>
      <c r="D204" t="s">
        <v>935</v>
      </c>
      <c r="E204" t="s">
        <v>5151</v>
      </c>
      <c r="F204">
        <v>-78.75</v>
      </c>
      <c r="G204">
        <v>42.36</v>
      </c>
      <c r="H204" t="s">
        <v>6929</v>
      </c>
      <c r="I204" t="str">
        <f t="shared" si="45"/>
        <v>Salamanca, New York&lt;br&gt;White 1875-1899&lt;br&gt;Speaker 57&lt;br&gt;impressionistic&lt;br&gt;LAMSAS, in (Kurath, 1963)</v>
      </c>
      <c r="J204" t="str">
        <f t="shared" si="46"/>
        <v>W1870SalamancaNewYorkSpeaker57</v>
      </c>
      <c r="M204" t="str">
        <f t="shared" si="42"/>
        <v>dp</v>
      </c>
      <c r="N204" t="str">
        <f t="shared" si="39"/>
        <v>st</v>
      </c>
      <c r="O204" t="str">
        <f t="shared" si="40"/>
        <v>ar</v>
      </c>
      <c r="P204" t="e">
        <f>IF(#REF!="rhot","",IF(H204="AAE_7R","r7",IF(AND(C204="ANAE",H204="W"),"r3","r0")))</f>
        <v>#REF!</v>
      </c>
      <c r="Q204" t="str">
        <f>IF(H204="consonant",#REF!,"")</f>
        <v/>
      </c>
      <c r="R204" t="str">
        <f t="shared" si="47"/>
        <v>lx</v>
      </c>
      <c r="S204" t="str">
        <f t="shared" si="41"/>
        <v>bk</v>
      </c>
      <c r="T204" t="e">
        <f t="shared" si="43"/>
        <v>#REF!</v>
      </c>
      <c r="U204" t="str">
        <f t="shared" si="44"/>
        <v>b</v>
      </c>
      <c r="W204" t="str">
        <f t="shared" si="48"/>
        <v>const W1870SalamancaNewYorkSpeaker57= L.marker([42.36,-78.75], {icon: dp_lx}).bindPopup('Salamanca, New York&lt;br&gt;White 1875-1899&lt;br&gt;Speaker 57&lt;br&gt;impressionistic&lt;br&gt;LAMSAS, in (Kurath, 1963)').addTo(W1870);</v>
      </c>
      <c r="X204" t="e">
        <f>IF(N204="","","const "&amp;#REF!&amp;J204&amp;#REF!&amp;E204&amp;" = L.marker(["&amp;G204&amp;","&amp;F204&amp;"], {icon: "&amp;N204&amp;"_"&amp;U204&amp;"}).bindPopup('This is "&amp;#REF!&amp;"').addTo("&amp;#REF!&amp;");")</f>
        <v>#REF!</v>
      </c>
      <c r="Y204" t="e">
        <f>IF(F204="","","const "&amp;#REF!&amp;J204&amp;#REF!&amp;E204&amp;" = L.marker(["&amp;G204&amp;","&amp;F204&amp;"], {icon: "&amp;O204&amp;"_"&amp;V204&amp;"}).bindPopup('This is "&amp;#REF!&amp;"').addTo("&amp;#REF!&amp;");")</f>
        <v>#REF!</v>
      </c>
      <c r="BI204" t="s">
        <v>6966</v>
      </c>
    </row>
    <row r="205" spans="1:61">
      <c r="A205" t="s">
        <v>5325</v>
      </c>
      <c r="B205" t="s">
        <v>6530</v>
      </c>
      <c r="C205" s="1" t="s">
        <v>5359</v>
      </c>
      <c r="D205" t="s">
        <v>936</v>
      </c>
      <c r="E205" t="s">
        <v>5151</v>
      </c>
      <c r="F205">
        <v>-79.61</v>
      </c>
      <c r="G205">
        <v>42.51</v>
      </c>
      <c r="H205" t="s">
        <v>6929</v>
      </c>
      <c r="I205" t="str">
        <f t="shared" si="45"/>
        <v>Westfield, New York&lt;br&gt;White 1875-1899&lt;br&gt;Speaker 58&lt;br&gt;impressionistic&lt;br&gt;LAMSAS, in (Kurath, 1963)</v>
      </c>
      <c r="J205" t="str">
        <f t="shared" si="46"/>
        <v>W1870WestfieldNewYorkSpeaker58</v>
      </c>
      <c r="M205" t="str">
        <f t="shared" si="42"/>
        <v>dp</v>
      </c>
      <c r="N205" t="str">
        <f t="shared" si="39"/>
        <v>st</v>
      </c>
      <c r="O205" t="str">
        <f t="shared" si="40"/>
        <v>ar</v>
      </c>
      <c r="P205" t="e">
        <f>IF(#REF!="rhot","",IF(H205="AAE_7R","r7",IF(AND(C205="ANAE",H205="W"),"r3","r0")))</f>
        <v>#REF!</v>
      </c>
      <c r="Q205" t="str">
        <f>IF(H205="consonant",#REF!,"")</f>
        <v/>
      </c>
      <c r="R205" t="str">
        <f t="shared" si="47"/>
        <v>lx</v>
      </c>
      <c r="S205" t="str">
        <f t="shared" si="41"/>
        <v>bk</v>
      </c>
      <c r="T205" t="e">
        <f t="shared" si="43"/>
        <v>#REF!</v>
      </c>
      <c r="U205" t="str">
        <f t="shared" si="44"/>
        <v>b</v>
      </c>
      <c r="W205" t="str">
        <f t="shared" si="48"/>
        <v>const W1870WestfieldNewYorkSpeaker58= L.marker([42.51,-79.61], {icon: dp_lx}).bindPopup('Westfield, New York&lt;br&gt;White 1875-1899&lt;br&gt;Speaker 58&lt;br&gt;impressionistic&lt;br&gt;LAMSAS, in (Kurath, 1963)').addTo(W1870);</v>
      </c>
      <c r="X205" t="e">
        <f>IF(N205="","","const "&amp;#REF!&amp;J205&amp;#REF!&amp;E205&amp;" = L.marker(["&amp;G205&amp;","&amp;F205&amp;"], {icon: "&amp;N205&amp;"_"&amp;U205&amp;"}).bindPopup('This is "&amp;#REF!&amp;"').addTo("&amp;#REF!&amp;");")</f>
        <v>#REF!</v>
      </c>
      <c r="Y205" t="e">
        <f>IF(F205="","","const "&amp;#REF!&amp;J205&amp;#REF!&amp;E205&amp;" = L.marker(["&amp;G205&amp;","&amp;F205&amp;"], {icon: "&amp;O205&amp;"_"&amp;V205&amp;"}).bindPopup('This is "&amp;#REF!&amp;"').addTo("&amp;#REF!&amp;");")</f>
        <v>#REF!</v>
      </c>
      <c r="BI205" t="s">
        <v>6967</v>
      </c>
    </row>
    <row r="206" spans="1:61">
      <c r="A206" t="s">
        <v>5325</v>
      </c>
      <c r="B206" t="s">
        <v>6566</v>
      </c>
      <c r="C206" s="1" t="s">
        <v>5359</v>
      </c>
      <c r="D206" t="s">
        <v>432</v>
      </c>
      <c r="E206" t="s">
        <v>5151</v>
      </c>
      <c r="F206">
        <v>-73.97</v>
      </c>
      <c r="G206">
        <v>40.950000000000003</v>
      </c>
      <c r="H206" t="s">
        <v>6929</v>
      </c>
      <c r="I206" t="str">
        <f t="shared" si="45"/>
        <v>Manhattan, New York&lt;br&gt;White 1875-1899&lt;br&gt;Speaker 59&lt;br&gt;impressionistic&lt;br&gt;LAMSAS, in (Kurath, 1963)</v>
      </c>
      <c r="J206" t="str">
        <f t="shared" si="46"/>
        <v>W1870ManhattanNewYorkSpeaker59</v>
      </c>
      <c r="M206" t="str">
        <f t="shared" si="42"/>
        <v>dp</v>
      </c>
      <c r="N206" t="str">
        <f t="shared" si="39"/>
        <v>st</v>
      </c>
      <c r="O206" t="str">
        <f t="shared" si="40"/>
        <v>ar</v>
      </c>
      <c r="P206" t="e">
        <f>IF(#REF!="rhot","",IF(H206="AAE_7R","r7",IF(AND(C206="ANAE",H206="W"),"r3","r0")))</f>
        <v>#REF!</v>
      </c>
      <c r="Q206" t="str">
        <f>IF(H206="consonant",#REF!,"")</f>
        <v/>
      </c>
      <c r="R206" t="str">
        <f t="shared" si="47"/>
        <v>lx</v>
      </c>
      <c r="S206" t="str">
        <f t="shared" si="41"/>
        <v>bk</v>
      </c>
      <c r="T206" t="e">
        <f t="shared" si="43"/>
        <v>#REF!</v>
      </c>
      <c r="U206" t="str">
        <f t="shared" si="44"/>
        <v>b</v>
      </c>
      <c r="W206" t="str">
        <f t="shared" si="48"/>
        <v>const W1870ManhattanNewYorkSpeaker59= L.marker([40.95,-73.97], {icon: dp_lx}).bindPopup('Manhattan, New York&lt;br&gt;White 1875-1899&lt;br&gt;Speaker 59&lt;br&gt;impressionistic&lt;br&gt;LAMSAS, in (Kurath, 1963)').addTo(W1870);</v>
      </c>
      <c r="X206" t="e">
        <f>IF(N206="","","const "&amp;#REF!&amp;J206&amp;#REF!&amp;E206&amp;" = L.marker(["&amp;G206&amp;","&amp;F206&amp;"], {icon: "&amp;N206&amp;"_"&amp;U206&amp;"}).bindPopup('This is "&amp;#REF!&amp;"').addTo("&amp;#REF!&amp;");")</f>
        <v>#REF!</v>
      </c>
      <c r="Y206" t="e">
        <f>IF(F206="","","const "&amp;#REF!&amp;J206&amp;#REF!&amp;E206&amp;" = L.marker(["&amp;G206&amp;","&amp;F206&amp;"], {icon: "&amp;O206&amp;"_"&amp;V206&amp;"}).bindPopup('This is "&amp;#REF!&amp;"').addTo("&amp;#REF!&amp;");")</f>
        <v>#REF!</v>
      </c>
      <c r="BI206" t="s">
        <v>6968</v>
      </c>
    </row>
    <row r="207" spans="1:61" ht="20">
      <c r="A207" t="s">
        <v>5325</v>
      </c>
      <c r="B207" t="s">
        <v>1150</v>
      </c>
      <c r="C207" t="s">
        <v>5374</v>
      </c>
      <c r="D207" s="14" t="s">
        <v>146</v>
      </c>
      <c r="E207" t="s">
        <v>5295</v>
      </c>
      <c r="F207" s="5">
        <v>-86.08</v>
      </c>
      <c r="G207" s="5">
        <v>43.58</v>
      </c>
      <c r="I207" t="str">
        <f t="shared" si="45"/>
        <v>Grand Rapids, Michigan&lt;br&gt;White 1875-1899&lt;br&gt;ListenPast&lt;br&gt;(Gordon, 2002)</v>
      </c>
      <c r="J207" t="str">
        <f t="shared" si="46"/>
        <v>W1870GrandRapidsMichiganListenPast</v>
      </c>
      <c r="M207" t="str">
        <f t="shared" si="42"/>
        <v>dp</v>
      </c>
      <c r="N207" t="str">
        <f t="shared" si="39"/>
        <v>st</v>
      </c>
      <c r="O207" t="str">
        <f t="shared" si="40"/>
        <v>ar</v>
      </c>
      <c r="P207" t="e">
        <f>IF(#REF!="rhot","",IF(H207="AAE_7R","r7",IF(AND(C207="ANAE",H207="W"),"r3","r0")))</f>
        <v>#REF!</v>
      </c>
      <c r="Q207" t="str">
        <f>IF(H207="consonant",#REF!,"")</f>
        <v/>
      </c>
      <c r="R207" t="str">
        <f t="shared" si="47"/>
        <v>lx</v>
      </c>
      <c r="S207" t="str">
        <f t="shared" si="41"/>
        <v>bk</v>
      </c>
      <c r="T207" t="e">
        <f t="shared" si="43"/>
        <v>#REF!</v>
      </c>
      <c r="U207" t="str">
        <f t="shared" si="44"/>
        <v>b</v>
      </c>
      <c r="W207" t="str">
        <f t="shared" si="48"/>
        <v>const W1870GrandRapidsMichiganListenPast= L.marker([43.58,-86.08], {icon: dp_lx}).bindPopup('Grand Rapids, Michigan&lt;br&gt;White 1875-1899&lt;br&gt;ListenPast&lt;br&gt;(Gordon, 2002)').addTo(W1870);</v>
      </c>
      <c r="X207" t="e">
        <f>IF(N207="","","const "&amp;#REF!&amp;J207&amp;#REF!&amp;E207&amp;" = L.marker(["&amp;G207&amp;","&amp;F207&amp;"], {icon: "&amp;N207&amp;"_"&amp;U207&amp;"}).bindPopup('This is "&amp;#REF!&amp;"').addTo("&amp;#REF!&amp;");")</f>
        <v>#REF!</v>
      </c>
      <c r="Y207" t="e">
        <f>IF(F207="","","const "&amp;#REF!&amp;J207&amp;#REF!&amp;E207&amp;" = L.marker(["&amp;G207&amp;","&amp;F207&amp;"], {icon: "&amp;O207&amp;"_"&amp;V207&amp;"}).bindPopup('This is "&amp;#REF!&amp;"').addTo("&amp;#REF!&amp;");")</f>
        <v>#REF!</v>
      </c>
      <c r="BI207" t="s">
        <v>5459</v>
      </c>
    </row>
    <row r="208" spans="1:61" ht="20">
      <c r="A208" t="s">
        <v>5325</v>
      </c>
      <c r="B208" t="s">
        <v>1150</v>
      </c>
      <c r="C208" t="s">
        <v>5374</v>
      </c>
      <c r="D208" s="14" t="s">
        <v>218</v>
      </c>
      <c r="E208" t="s">
        <v>5151</v>
      </c>
      <c r="F208" s="5">
        <v>-79.45</v>
      </c>
      <c r="G208" s="5">
        <v>43.47</v>
      </c>
      <c r="I208" t="str">
        <f t="shared" si="45"/>
        <v>Buffalo, New York&lt;br&gt;White 1875-1899&lt;br&gt;ListenPast&lt;br&gt;(Gordon, 2002)</v>
      </c>
      <c r="J208" t="str">
        <f t="shared" si="46"/>
        <v>W1870BuffaloNewYorkListenPast</v>
      </c>
      <c r="M208" t="str">
        <f t="shared" si="42"/>
        <v>dp</v>
      </c>
      <c r="N208" t="str">
        <f t="shared" si="39"/>
        <v>st</v>
      </c>
      <c r="O208" t="str">
        <f t="shared" si="40"/>
        <v>ar</v>
      </c>
      <c r="P208" t="e">
        <f>IF(#REF!="rhot","",IF(H208="AAE_7R","r1",IF(AND(C208="ANAE",H208="W"),"r3","r0")))</f>
        <v>#REF!</v>
      </c>
      <c r="Q208" t="str">
        <f>IF(H208="consonant",#REF!,"")</f>
        <v/>
      </c>
      <c r="R208" t="str">
        <f t="shared" si="47"/>
        <v>lx</v>
      </c>
      <c r="S208" t="str">
        <f t="shared" si="41"/>
        <v>bk</v>
      </c>
      <c r="T208" t="e">
        <f t="shared" si="43"/>
        <v>#REF!</v>
      </c>
      <c r="U208" t="str">
        <f t="shared" si="44"/>
        <v>b</v>
      </c>
      <c r="W208" t="str">
        <f t="shared" si="48"/>
        <v>const W1870BuffaloNewYorkListenPast= L.marker([43.47,-79.45], {icon: dp_lx}).bindPopup('Buffalo, New York&lt;br&gt;White 1875-1899&lt;br&gt;ListenPast&lt;br&gt;(Gordon, 2002)').addTo(W1870);</v>
      </c>
      <c r="X208" t="e">
        <f>IF(N208="","","const "&amp;#REF!&amp;J208&amp;#REF!&amp;E208&amp;" = L.marker(["&amp;G208&amp;","&amp;F208&amp;"], {icon: "&amp;N208&amp;"_"&amp;U208&amp;"}).bindPopup('This is "&amp;#REF!&amp;"').addTo("&amp;#REF!&amp;");")</f>
        <v>#REF!</v>
      </c>
      <c r="Y208" t="e">
        <f>IF(F208="","","const "&amp;#REF!&amp;J208&amp;#REF!&amp;E208&amp;" = L.marker(["&amp;G208&amp;","&amp;F208&amp;"], {icon: "&amp;O208&amp;"_"&amp;V208&amp;"}).bindPopup('This is "&amp;#REF!&amp;"').addTo("&amp;#REF!&amp;");")</f>
        <v>#REF!</v>
      </c>
      <c r="BI208" t="s">
        <v>5460</v>
      </c>
    </row>
    <row r="209" spans="1:61" ht="20">
      <c r="A209" t="s">
        <v>5325</v>
      </c>
      <c r="B209" t="s">
        <v>1150</v>
      </c>
      <c r="C209" t="s">
        <v>5374</v>
      </c>
      <c r="D209" s="14" t="s">
        <v>159</v>
      </c>
      <c r="E209" t="s">
        <v>416</v>
      </c>
      <c r="F209">
        <v>-94.627499999999998</v>
      </c>
      <c r="G209">
        <v>39.114199999999997</v>
      </c>
      <c r="I209" t="str">
        <f t="shared" si="45"/>
        <v>Kansas City, Kansas&lt;br&gt;White 1875-1899&lt;br&gt;ListenPast&lt;br&gt;(Gordon, 2002)</v>
      </c>
      <c r="J209" t="str">
        <f t="shared" si="46"/>
        <v>W1870KansasCityKansasListenPast</v>
      </c>
      <c r="M209" t="str">
        <f t="shared" si="42"/>
        <v>dp</v>
      </c>
      <c r="N209" t="str">
        <f t="shared" si="39"/>
        <v>st</v>
      </c>
      <c r="O209" t="str">
        <f t="shared" si="40"/>
        <v>ar</v>
      </c>
      <c r="P209" t="e">
        <f>IF(#REF!="rhot","",IF(H209="AAE_7R","r7",IF(AND(C209="ANAE",H209="W"),"r3","r0")))</f>
        <v>#REF!</v>
      </c>
      <c r="Q209" t="str">
        <f>IF(H209="consonant",#REF!,"")</f>
        <v/>
      </c>
      <c r="R209" t="str">
        <f t="shared" si="47"/>
        <v>lx</v>
      </c>
      <c r="S209" t="str">
        <f t="shared" si="41"/>
        <v>bk</v>
      </c>
      <c r="T209" t="e">
        <f t="shared" si="43"/>
        <v>#REF!</v>
      </c>
      <c r="U209" t="str">
        <f t="shared" si="44"/>
        <v>b</v>
      </c>
      <c r="W209" t="str">
        <f t="shared" si="48"/>
        <v>const W1870KansasCityKansasListenPast= L.marker([39.1142,-94.6275], {icon: dp_lx}).bindPopup('Kansas City, Kansas&lt;br&gt;White 1875-1899&lt;br&gt;ListenPast&lt;br&gt;(Gordon, 2002)').addTo(W1870);</v>
      </c>
      <c r="X209" t="e">
        <f>IF(N209="","","const "&amp;#REF!&amp;J209&amp;#REF!&amp;E209&amp;" = L.marker(["&amp;G209&amp;","&amp;F209&amp;"], {icon: "&amp;N209&amp;"_"&amp;U209&amp;"}).bindPopup('This is "&amp;#REF!&amp;"').addTo("&amp;#REF!&amp;");")</f>
        <v>#REF!</v>
      </c>
      <c r="Y209" t="e">
        <f>IF(F209="","","const "&amp;#REF!&amp;J209&amp;#REF!&amp;E209&amp;" = L.marker(["&amp;G209&amp;","&amp;F209&amp;"], {icon: "&amp;O209&amp;"_"&amp;V209&amp;"}).bindPopup('This is "&amp;#REF!&amp;"').addTo("&amp;#REF!&amp;");")</f>
        <v>#REF!</v>
      </c>
      <c r="BI209" t="s">
        <v>5461</v>
      </c>
    </row>
    <row r="210" spans="1:61" ht="20">
      <c r="A210" t="s">
        <v>5325</v>
      </c>
      <c r="B210" s="1">
        <v>894</v>
      </c>
      <c r="C210" s="1" t="s">
        <v>5375</v>
      </c>
      <c r="D210" s="14" t="s">
        <v>373</v>
      </c>
      <c r="E210" t="s">
        <v>5294</v>
      </c>
      <c r="F210" s="5">
        <v>-99.35</v>
      </c>
      <c r="G210" s="5">
        <v>28.33</v>
      </c>
      <c r="I210" t="str">
        <f t="shared" si="45"/>
        <v>Encinal, Texas&lt;br&gt;White 1875-1899&lt;br&gt;894&lt;br&gt;DASS 894 (LAGS 894)</v>
      </c>
      <c r="J210" t="str">
        <f t="shared" si="46"/>
        <v>W1870EncinalTexas894</v>
      </c>
      <c r="M210" t="str">
        <f t="shared" si="42"/>
        <v>dp</v>
      </c>
      <c r="N210" t="str">
        <f t="shared" si="39"/>
        <v>st</v>
      </c>
      <c r="O210" t="str">
        <f t="shared" si="40"/>
        <v>ar</v>
      </c>
      <c r="P210" t="e">
        <f>IF(#REF!="rhot","",IF(H210="AAE_7R","r7",IF(AND(C210="ANAE",H210="W"),"r3","r0")))</f>
        <v>#REF!</v>
      </c>
      <c r="Q210" t="str">
        <f>IF(H210="consonant",#REF!,"")</f>
        <v/>
      </c>
      <c r="R210" t="str">
        <f t="shared" si="47"/>
        <v>lx</v>
      </c>
      <c r="S210" t="str">
        <f t="shared" si="41"/>
        <v>bk</v>
      </c>
      <c r="T210" t="e">
        <f t="shared" si="43"/>
        <v>#REF!</v>
      </c>
      <c r="U210" t="str">
        <f t="shared" si="44"/>
        <v>b</v>
      </c>
      <c r="W210" t="str">
        <f t="shared" si="48"/>
        <v>const W1870EncinalTexas894= L.marker([28.33,-99.35], {icon: dp_lx}).bindPopup('Encinal, Texas&lt;br&gt;White 1875-1899&lt;br&gt;894&lt;br&gt;DASS 894 (LAGS 894)').addTo(W1870);</v>
      </c>
      <c r="X210" t="e">
        <f>IF(N210="","","const "&amp;#REF!&amp;J210&amp;#REF!&amp;E210&amp;" = L.marker(["&amp;G210&amp;","&amp;F210&amp;"], {icon: "&amp;N210&amp;"_"&amp;U210&amp;"}).bindPopup('This is "&amp;#REF!&amp;"').addTo("&amp;#REF!&amp;");")</f>
        <v>#REF!</v>
      </c>
      <c r="Y210" t="e">
        <f>IF(F210="","","const "&amp;#REF!&amp;J210&amp;#REF!&amp;E210&amp;" = L.marker(["&amp;G210&amp;","&amp;F210&amp;"], {icon: "&amp;O210&amp;"_"&amp;V210&amp;"}).bindPopup('This is "&amp;#REF!&amp;"').addTo("&amp;#REF!&amp;");")</f>
        <v>#REF!</v>
      </c>
      <c r="BI210" t="s">
        <v>5462</v>
      </c>
    </row>
    <row r="211" spans="1:61" ht="20">
      <c r="A211" t="s">
        <v>5325</v>
      </c>
      <c r="B211" s="1">
        <v>853</v>
      </c>
      <c r="C211" s="1" t="s">
        <v>5369</v>
      </c>
      <c r="D211" s="14" t="s">
        <v>359</v>
      </c>
      <c r="E211" t="s">
        <v>5294</v>
      </c>
      <c r="F211" s="5">
        <v>-99.48</v>
      </c>
      <c r="G211" s="5">
        <v>27.52</v>
      </c>
      <c r="I211" t="str">
        <f t="shared" si="45"/>
        <v>Waco, Texas&lt;br&gt;White 1875-1899&lt;br&gt;853&lt;br&gt;DASS 853 (LAGS 853)</v>
      </c>
      <c r="J211" t="str">
        <f t="shared" si="46"/>
        <v>W1870WacoTexas853</v>
      </c>
      <c r="M211" t="str">
        <f t="shared" si="42"/>
        <v>dp</v>
      </c>
      <c r="N211" t="str">
        <f t="shared" si="39"/>
        <v>st</v>
      </c>
      <c r="O211" t="str">
        <f t="shared" si="40"/>
        <v>ar</v>
      </c>
      <c r="P211" t="e">
        <f>IF(#REF!="rhot","",IF(H211="AAE_7R","r7",IF(AND(C211="ANAE",H211="W"),"r3","r0")))</f>
        <v>#REF!</v>
      </c>
      <c r="Q211" t="str">
        <f>IF(H211="consonant",#REF!,"")</f>
        <v/>
      </c>
      <c r="R211" t="str">
        <f t="shared" si="47"/>
        <v>lx</v>
      </c>
      <c r="S211" t="str">
        <f t="shared" si="41"/>
        <v>bk</v>
      </c>
      <c r="T211" t="e">
        <f t="shared" si="43"/>
        <v>#REF!</v>
      </c>
      <c r="U211" t="str">
        <f t="shared" si="44"/>
        <v>b</v>
      </c>
      <c r="W211" t="str">
        <f t="shared" si="48"/>
        <v>const W1870WacoTexas853= L.marker([27.52,-99.48], {icon: dp_lx}).bindPopup('Waco, Texas&lt;br&gt;White 1875-1899&lt;br&gt;853&lt;br&gt;DASS 853 (LAGS 853)').addTo(W1870);</v>
      </c>
      <c r="X211" t="e">
        <f>IF(N211="","","const "&amp;#REF!&amp;J211&amp;#REF!&amp;E211&amp;" = L.marker(["&amp;G211&amp;","&amp;F211&amp;"], {icon: "&amp;N211&amp;"_"&amp;U211&amp;"}).bindPopup('This is "&amp;#REF!&amp;"').addTo("&amp;#REF!&amp;");")</f>
        <v>#REF!</v>
      </c>
      <c r="Y211" t="e">
        <f>IF(F211="","","const "&amp;#REF!&amp;J211&amp;#REF!&amp;E211&amp;" = L.marker(["&amp;G211&amp;","&amp;F211&amp;"], {icon: "&amp;O211&amp;"_"&amp;V211&amp;"}).bindPopup('This is "&amp;#REF!&amp;"').addTo("&amp;#REF!&amp;");")</f>
        <v>#REF!</v>
      </c>
      <c r="BI211" t="s">
        <v>5463</v>
      </c>
    </row>
    <row r="212" spans="1:61">
      <c r="A212" t="s">
        <v>5326</v>
      </c>
      <c r="B212" s="1">
        <v>894</v>
      </c>
      <c r="C212" s="1" t="s">
        <v>5375</v>
      </c>
      <c r="D212" t="s">
        <v>373</v>
      </c>
      <c r="E212" t="s">
        <v>5294</v>
      </c>
      <c r="F212" s="5">
        <v>-99.35</v>
      </c>
      <c r="G212" s="5">
        <v>28.33</v>
      </c>
      <c r="I212" t="str">
        <f t="shared" si="45"/>
        <v>Encinal, Texas&lt;br&gt;White 1900-1944&lt;br&gt;894&lt;br&gt;DASS 894 (LAGS 894)</v>
      </c>
      <c r="J212" t="str">
        <f t="shared" si="46"/>
        <v>W1900EncinalTexas894</v>
      </c>
      <c r="M212" t="str">
        <f t="shared" si="42"/>
        <v>dp</v>
      </c>
      <c r="N212" t="str">
        <f t="shared" si="39"/>
        <v>st</v>
      </c>
      <c r="O212" t="str">
        <f t="shared" si="40"/>
        <v>ar</v>
      </c>
      <c r="P212" t="e">
        <f>IF(#REF!="rhot","",IF(H212="AAE_7R","r7",IF(AND(C212="ANAE",H212="W"),"r3","r0")))</f>
        <v>#REF!</v>
      </c>
      <c r="Q212" t="str">
        <f>IF(H212="consonant",#REF!,"")</f>
        <v/>
      </c>
      <c r="R212" t="str">
        <f t="shared" si="47"/>
        <v>lx</v>
      </c>
      <c r="S212" t="str">
        <f t="shared" si="41"/>
        <v>bk</v>
      </c>
      <c r="T212" t="e">
        <f t="shared" si="43"/>
        <v>#REF!</v>
      </c>
      <c r="U212" t="str">
        <f t="shared" si="44"/>
        <v>b</v>
      </c>
      <c r="W212" t="str">
        <f t="shared" si="48"/>
        <v>const W1900EncinalTexas894= L.marker([28.33,-99.35], {icon: dp_lx}).bindPopup('Encinal, Texas&lt;br&gt;White 1900-1944&lt;br&gt;894&lt;br&gt;DASS 894 (LAGS 894)').addTo(W1900);</v>
      </c>
      <c r="X212" t="e">
        <f>IF(N212="","","const "&amp;#REF!&amp;J212&amp;#REF!&amp;E212&amp;" = L.marker(["&amp;G212&amp;","&amp;F212&amp;"], {icon: "&amp;N212&amp;"_"&amp;U212&amp;"}).bindPopup('This is "&amp;#REF!&amp;"').addTo("&amp;#REF!&amp;");")</f>
        <v>#REF!</v>
      </c>
      <c r="Y212" t="e">
        <f>IF(F212="","","const "&amp;#REF!&amp;J212&amp;#REF!&amp;E212&amp;" = L.marker(["&amp;G212&amp;","&amp;F212&amp;"], {icon: "&amp;O212&amp;"_"&amp;V212&amp;"}).bindPopup('This is "&amp;#REF!&amp;"').addTo("&amp;#REF!&amp;");")</f>
        <v>#REF!</v>
      </c>
      <c r="BI212" t="s">
        <v>5464</v>
      </c>
    </row>
    <row r="213" spans="1:61">
      <c r="A213" t="s">
        <v>5326</v>
      </c>
      <c r="B213" s="1">
        <v>911</v>
      </c>
      <c r="C213" s="1" t="s">
        <v>5376</v>
      </c>
      <c r="D213" t="s">
        <v>355</v>
      </c>
      <c r="E213" t="s">
        <v>5294</v>
      </c>
      <c r="F213" s="5">
        <v>-97.48</v>
      </c>
      <c r="G213" s="5">
        <v>25.92</v>
      </c>
      <c r="I213" t="str">
        <f t="shared" si="45"/>
        <v>Brownsville, Texas&lt;br&gt;White 1900-1944&lt;br&gt;911&lt;br&gt;DASS 911 (LAGS 911)</v>
      </c>
      <c r="J213" t="str">
        <f t="shared" si="46"/>
        <v>W1900BrownsvilleTexas911</v>
      </c>
      <c r="M213" t="str">
        <f t="shared" si="42"/>
        <v>dp</v>
      </c>
      <c r="N213" t="str">
        <f t="shared" si="39"/>
        <v>st</v>
      </c>
      <c r="O213" t="str">
        <f t="shared" si="40"/>
        <v>ar</v>
      </c>
      <c r="P213" t="e">
        <f>IF(#REF!="rhot","",IF(H213="AAE_7R","r7",IF(AND(C213="ANAE",H213="W"),"r3","r0")))</f>
        <v>#REF!</v>
      </c>
      <c r="Q213" t="str">
        <f>IF(H213="consonant",#REF!,"")</f>
        <v/>
      </c>
      <c r="R213" t="str">
        <f t="shared" si="47"/>
        <v>lx</v>
      </c>
      <c r="S213" t="str">
        <f t="shared" si="41"/>
        <v>bk</v>
      </c>
      <c r="T213" t="e">
        <f t="shared" si="43"/>
        <v>#REF!</v>
      </c>
      <c r="U213" t="str">
        <f t="shared" si="44"/>
        <v>b</v>
      </c>
      <c r="W213" t="str">
        <f t="shared" si="48"/>
        <v>const W1900BrownsvilleTexas911= L.marker([25.92,-97.48], {icon: dp_lx}).bindPopup('Brownsville, Texas&lt;br&gt;White 1900-1944&lt;br&gt;911&lt;br&gt;DASS 911 (LAGS 911)').addTo(W1900);</v>
      </c>
      <c r="X213" t="e">
        <f>IF(N213="","","const "&amp;#REF!&amp;J213&amp;#REF!&amp;E213&amp;" = L.marker(["&amp;G213&amp;","&amp;F213&amp;"], {icon: "&amp;N213&amp;"_"&amp;U213&amp;"}).bindPopup('This is "&amp;#REF!&amp;"').addTo("&amp;#REF!&amp;");")</f>
        <v>#REF!</v>
      </c>
      <c r="Y213" t="e">
        <f>IF(F213="","","const "&amp;#REF!&amp;J213&amp;#REF!&amp;E213&amp;" = L.marker(["&amp;G213&amp;","&amp;F213&amp;"], {icon: "&amp;O213&amp;"_"&amp;V213&amp;"}).bindPopup('This is "&amp;#REF!&amp;"').addTo("&amp;#REF!&amp;");")</f>
        <v>#REF!</v>
      </c>
      <c r="BI213" t="s">
        <v>5465</v>
      </c>
    </row>
    <row r="214" spans="1:61">
      <c r="A214" t="s">
        <v>5326</v>
      </c>
      <c r="B214" s="8" t="s">
        <v>375</v>
      </c>
      <c r="C214" s="1" t="s">
        <v>5377</v>
      </c>
      <c r="D214" t="s">
        <v>376</v>
      </c>
      <c r="E214" t="s">
        <v>1148</v>
      </c>
      <c r="F214" s="5">
        <v>-118.78</v>
      </c>
      <c r="G214" s="5">
        <v>45.67</v>
      </c>
      <c r="I214" t="str">
        <f t="shared" si="45"/>
        <v>Pendleton, Oregon&lt;br&gt;White 1900-1944&lt;br&gt;OR015&lt;br&gt;DRE OR015)</v>
      </c>
      <c r="J214" t="str">
        <f t="shared" si="46"/>
        <v>W1900PendletonOregonOR015</v>
      </c>
      <c r="M214" t="str">
        <f t="shared" si="42"/>
        <v>dp</v>
      </c>
      <c r="N214" t="str">
        <f t="shared" si="39"/>
        <v>st</v>
      </c>
      <c r="O214" t="str">
        <f t="shared" si="40"/>
        <v>ar</v>
      </c>
      <c r="P214" t="e">
        <f>IF(#REF!="rhot","",IF(H214="AAE_7R","r7",IF(AND(C214="ANAE",H214="W"),"r3","r0")))</f>
        <v>#REF!</v>
      </c>
      <c r="Q214" t="str">
        <f>IF(H214="consonant",#REF!,"")</f>
        <v/>
      </c>
      <c r="R214" t="str">
        <f t="shared" si="47"/>
        <v>lx</v>
      </c>
      <c r="S214" t="str">
        <f t="shared" si="41"/>
        <v>bk</v>
      </c>
      <c r="T214" t="e">
        <f t="shared" si="43"/>
        <v>#REF!</v>
      </c>
      <c r="U214" t="str">
        <f t="shared" si="44"/>
        <v>b</v>
      </c>
      <c r="W214" t="str">
        <f t="shared" si="48"/>
        <v>const W1900PendletonOregonOR015= L.marker([45.67,-118.78], {icon: dp_lx}).bindPopup('Pendleton, Oregon&lt;br&gt;White 1900-1944&lt;br&gt;OR015&lt;br&gt;DRE OR015)').addTo(W1900);</v>
      </c>
      <c r="X214" t="e">
        <f>IF(N214="","","const "&amp;#REF!&amp;J214&amp;#REF!&amp;E214&amp;" = L.marker(["&amp;G214&amp;","&amp;F214&amp;"], {icon: "&amp;N214&amp;"_"&amp;U214&amp;"}).bindPopup('This is "&amp;#REF!&amp;"').addTo("&amp;#REF!&amp;");")</f>
        <v>#REF!</v>
      </c>
      <c r="Y214" t="e">
        <f>IF(F214="","","const "&amp;#REF!&amp;J214&amp;#REF!&amp;E214&amp;" = L.marker(["&amp;G214&amp;","&amp;F214&amp;"], {icon: "&amp;O214&amp;"_"&amp;V214&amp;"}).bindPopup('This is "&amp;#REF!&amp;"').addTo("&amp;#REF!&amp;");")</f>
        <v>#REF!</v>
      </c>
      <c r="BI214" t="s">
        <v>5466</v>
      </c>
    </row>
    <row r="215" spans="1:61">
      <c r="A215" t="s">
        <v>5326</v>
      </c>
      <c r="B215" s="8" t="s">
        <v>216</v>
      </c>
      <c r="C215" s="1" t="s">
        <v>377</v>
      </c>
      <c r="D215" t="s">
        <v>327</v>
      </c>
      <c r="E215" t="s">
        <v>5151</v>
      </c>
      <c r="F215" s="5">
        <v>-73.98</v>
      </c>
      <c r="G215" s="5">
        <v>40.68</v>
      </c>
      <c r="I215" t="str">
        <f t="shared" si="45"/>
        <v>NYC, New York&lt;br&gt;White 1900-1944&lt;br&gt;NY&lt;br&gt;Labov 66</v>
      </c>
      <c r="J215" t="str">
        <f t="shared" si="46"/>
        <v>W1900NYCNewYorkNY</v>
      </c>
      <c r="M215" t="str">
        <f t="shared" si="42"/>
        <v>dp</v>
      </c>
      <c r="N215" t="str">
        <f t="shared" si="39"/>
        <v>st</v>
      </c>
      <c r="O215" t="str">
        <f t="shared" si="40"/>
        <v>ar</v>
      </c>
      <c r="P215" t="e">
        <f>IF(#REF!="rhot","",IF(H215="AAE_7R","r7",IF(AND(C215="ANAE",H215="W"),"r3","r0")))</f>
        <v>#REF!</v>
      </c>
      <c r="Q215" t="str">
        <f>IF(H215="consonant",#REF!,"")</f>
        <v/>
      </c>
      <c r="R215" t="str">
        <f t="shared" si="47"/>
        <v>lx</v>
      </c>
      <c r="S215" t="str">
        <f t="shared" si="41"/>
        <v>bk</v>
      </c>
      <c r="T215" t="e">
        <f t="shared" si="43"/>
        <v>#REF!</v>
      </c>
      <c r="U215" t="str">
        <f t="shared" si="44"/>
        <v>b</v>
      </c>
      <c r="W215" t="str">
        <f t="shared" si="48"/>
        <v>const W1900NYCNewYorkNY= L.marker([40.68,-73.98], {icon: dp_lx}).bindPopup('NYC, New York&lt;br&gt;White 1900-1944&lt;br&gt;NY&lt;br&gt;Labov 66').addTo(W1900);</v>
      </c>
      <c r="X215" t="e">
        <f>IF(N215="","","const "&amp;#REF!&amp;J215&amp;#REF!&amp;E215&amp;" = L.marker(["&amp;G215&amp;","&amp;F215&amp;"], {icon: "&amp;N215&amp;"_"&amp;U215&amp;"}).bindPopup('This is "&amp;#REF!&amp;"').addTo("&amp;#REF!&amp;");")</f>
        <v>#REF!</v>
      </c>
      <c r="Y215" t="e">
        <f>IF(F215="","","const "&amp;#REF!&amp;J215&amp;#REF!&amp;E215&amp;" = L.marker(["&amp;G215&amp;","&amp;F215&amp;"], {icon: "&amp;O215&amp;"_"&amp;V215&amp;"}).bindPopup('This is "&amp;#REF!&amp;"').addTo("&amp;#REF!&amp;");")</f>
        <v>#REF!</v>
      </c>
      <c r="BI215" t="s">
        <v>5467</v>
      </c>
    </row>
    <row r="216" spans="1:61">
      <c r="A216" t="s">
        <v>5326</v>
      </c>
      <c r="B216" s="9">
        <v>27</v>
      </c>
      <c r="C216" s="1" t="s">
        <v>5378</v>
      </c>
      <c r="D216" t="s">
        <v>378</v>
      </c>
      <c r="E216" t="s">
        <v>904</v>
      </c>
      <c r="F216" s="5">
        <v>-83.97</v>
      </c>
      <c r="G216" s="5">
        <v>35.729999999999997</v>
      </c>
      <c r="H216" t="s">
        <v>1201</v>
      </c>
      <c r="I216" t="str">
        <f t="shared" si="45"/>
        <v>Maryville, Tennessee&lt;br&gt;White 1900-1944&lt;br&gt;27&lt;br&gt;DASS 27 (LAGS 27)</v>
      </c>
      <c r="J216" t="str">
        <f t="shared" si="46"/>
        <v>W1900MaryvilleTennessee27</v>
      </c>
      <c r="M216" t="str">
        <f t="shared" si="42"/>
        <v>dp</v>
      </c>
      <c r="N216" t="str">
        <f t="shared" si="39"/>
        <v>st</v>
      </c>
      <c r="O216" t="str">
        <f t="shared" si="40"/>
        <v>ar</v>
      </c>
      <c r="P216" t="e">
        <f>IF(#REF!="rhot","",IF(H216="AAE_7R","r7",IF(AND(C216="ANAE",H216="W"),"r3","r0")))</f>
        <v>#REF!</v>
      </c>
      <c r="Q216" t="str">
        <f>IF(H216="consonant",#REF!,"")</f>
        <v/>
      </c>
      <c r="R216" t="str">
        <f t="shared" si="47"/>
        <v>sl</v>
      </c>
      <c r="S216" t="str">
        <f t="shared" si="41"/>
        <v>bk</v>
      </c>
      <c r="T216" t="e">
        <f t="shared" si="43"/>
        <v>#REF!</v>
      </c>
      <c r="U216" t="str">
        <f t="shared" si="44"/>
        <v>b</v>
      </c>
      <c r="W216" t="str">
        <f t="shared" si="48"/>
        <v>const W1900MaryvilleTennessee27= L.marker([35.73,-83.97], {icon: dp_sl}).bindPopup('Maryville, Tennessee&lt;br&gt;White 1900-1944&lt;br&gt;27&lt;br&gt;DASS 27 (LAGS 27)').addTo(W1900);</v>
      </c>
      <c r="X216" t="e">
        <f>IF(N216="","","const "&amp;#REF!&amp;J216&amp;#REF!&amp;E216&amp;" = L.marker(["&amp;G216&amp;","&amp;F216&amp;"], {icon: "&amp;N216&amp;"_"&amp;U216&amp;"}).bindPopup('This is "&amp;#REF!&amp;"').addTo("&amp;#REF!&amp;");")</f>
        <v>#REF!</v>
      </c>
      <c r="Y216" t="e">
        <f>IF(F216="","","const "&amp;#REF!&amp;J216&amp;#REF!&amp;E216&amp;" = L.marker(["&amp;G216&amp;","&amp;F216&amp;"], {icon: "&amp;O216&amp;"_"&amp;V216&amp;"}).bindPopup('This is "&amp;#REF!&amp;"').addTo("&amp;#REF!&amp;");")</f>
        <v>#REF!</v>
      </c>
      <c r="BI216" t="s">
        <v>5468</v>
      </c>
    </row>
    <row r="217" spans="1:61" ht="14" customHeight="1">
      <c r="A217" t="s">
        <v>5326</v>
      </c>
      <c r="B217" s="9">
        <v>40</v>
      </c>
      <c r="C217" s="1" t="s">
        <v>5379</v>
      </c>
      <c r="D217" t="s">
        <v>379</v>
      </c>
      <c r="E217" t="s">
        <v>904</v>
      </c>
      <c r="F217" s="5">
        <v>-84.47</v>
      </c>
      <c r="G217" s="5">
        <v>35.6</v>
      </c>
      <c r="H217" t="s">
        <v>1201</v>
      </c>
      <c r="I217" t="str">
        <f t="shared" si="45"/>
        <v>Sweetwater, Tennessee&lt;br&gt;White 1900-1944&lt;br&gt;40&lt;br&gt;DASS 40 (LAGS 40)</v>
      </c>
      <c r="J217" t="str">
        <f t="shared" si="46"/>
        <v>W1900SweetwaterTennessee40</v>
      </c>
      <c r="M217" t="str">
        <f t="shared" si="42"/>
        <v>dp</v>
      </c>
      <c r="N217" t="str">
        <f t="shared" si="39"/>
        <v>st</v>
      </c>
      <c r="O217" t="str">
        <f t="shared" si="40"/>
        <v>ar</v>
      </c>
      <c r="P217" t="e">
        <f>IF(#REF!="rhot","",IF(H217="AAE_7R","r7",IF(AND(C217="ANAE",H217="W"),"r3","r0")))</f>
        <v>#REF!</v>
      </c>
      <c r="Q217" t="str">
        <f>IF(H217="consonant",#REF!,"")</f>
        <v/>
      </c>
      <c r="R217" t="str">
        <f t="shared" si="47"/>
        <v>sl</v>
      </c>
      <c r="S217" t="str">
        <f t="shared" si="41"/>
        <v>bk</v>
      </c>
      <c r="T217" t="e">
        <f t="shared" si="43"/>
        <v>#REF!</v>
      </c>
      <c r="U217" t="str">
        <f t="shared" si="44"/>
        <v>b</v>
      </c>
      <c r="W217" t="str">
        <f t="shared" si="48"/>
        <v>const W1900SweetwaterTennessee40= L.marker([35.6,-84.47], {icon: dp_sl}).bindPopup('Sweetwater, Tennessee&lt;br&gt;White 1900-1944&lt;br&gt;40&lt;br&gt;DASS 40 (LAGS 40)').addTo(W1900);</v>
      </c>
      <c r="X217" t="e">
        <f>IF(N217="","","const "&amp;#REF!&amp;J217&amp;#REF!&amp;E217&amp;" = L.marker(["&amp;G217&amp;","&amp;F217&amp;"], {icon: "&amp;N217&amp;"_"&amp;U217&amp;"}).bindPopup('This is "&amp;#REF!&amp;"').addTo("&amp;#REF!&amp;");")</f>
        <v>#REF!</v>
      </c>
      <c r="Y217" t="e">
        <f>IF(F217="","","const "&amp;#REF!&amp;J217&amp;#REF!&amp;E217&amp;" = L.marker(["&amp;G217&amp;","&amp;F217&amp;"], {icon: "&amp;O217&amp;"_"&amp;V217&amp;"}).bindPopup('This is "&amp;#REF!&amp;"').addTo("&amp;#REF!&amp;");")</f>
        <v>#REF!</v>
      </c>
      <c r="BI217" t="s">
        <v>5469</v>
      </c>
    </row>
    <row r="218" spans="1:61">
      <c r="A218" t="s">
        <v>5326</v>
      </c>
      <c r="B218" s="8">
        <v>299</v>
      </c>
      <c r="C218" s="1" t="s">
        <v>5380</v>
      </c>
      <c r="D218" t="s">
        <v>380</v>
      </c>
      <c r="E218" t="s">
        <v>904</v>
      </c>
      <c r="F218" s="5">
        <v>-87.83</v>
      </c>
      <c r="G218" s="5">
        <v>36.32</v>
      </c>
      <c r="H218" t="s">
        <v>1201</v>
      </c>
      <c r="I218" t="str">
        <f t="shared" si="45"/>
        <v>Stewart, Tennessee&lt;br&gt;White 1900-1944&lt;br&gt;299&lt;br&gt;DASS 299 (LAGS 299)</v>
      </c>
      <c r="J218" t="str">
        <f t="shared" si="46"/>
        <v>W1900StewartTennessee299</v>
      </c>
      <c r="M218" t="str">
        <f t="shared" si="42"/>
        <v>dp</v>
      </c>
      <c r="N218" t="str">
        <f t="shared" si="39"/>
        <v>st</v>
      </c>
      <c r="O218" t="str">
        <f t="shared" si="40"/>
        <v>ar</v>
      </c>
      <c r="P218" t="e">
        <f>IF(#REF!="rhot","",IF(H218="AAE_7R","r7",IF(AND(C218="ANAE",H218="W"),"r3","r0")))</f>
        <v>#REF!</v>
      </c>
      <c r="Q218" t="str">
        <f>IF(H218="consonant",#REF!,"")</f>
        <v/>
      </c>
      <c r="R218" t="str">
        <f t="shared" si="47"/>
        <v>sl</v>
      </c>
      <c r="S218" t="str">
        <f t="shared" si="41"/>
        <v>bk</v>
      </c>
      <c r="T218" t="e">
        <f t="shared" si="43"/>
        <v>#REF!</v>
      </c>
      <c r="U218" t="str">
        <f t="shared" si="44"/>
        <v>b</v>
      </c>
      <c r="W218" t="str">
        <f t="shared" si="48"/>
        <v>const W1900StewartTennessee299= L.marker([36.32,-87.83], {icon: dp_sl}).bindPopup('Stewart, Tennessee&lt;br&gt;White 1900-1944&lt;br&gt;299&lt;br&gt;DASS 299 (LAGS 299)').addTo(W1900);</v>
      </c>
      <c r="X218" t="e">
        <f>IF(N218="","","const "&amp;#REF!&amp;J218&amp;#REF!&amp;E218&amp;" = L.marker(["&amp;G218&amp;","&amp;F218&amp;"], {icon: "&amp;N218&amp;"_"&amp;U218&amp;"}).bindPopup('This is "&amp;#REF!&amp;"').addTo("&amp;#REF!&amp;");")</f>
        <v>#REF!</v>
      </c>
      <c r="Y218" t="e">
        <f>IF(F218="","","const "&amp;#REF!&amp;J218&amp;#REF!&amp;E218&amp;" = L.marker(["&amp;G218&amp;","&amp;F218&amp;"], {icon: "&amp;O218&amp;"_"&amp;V218&amp;"}).bindPopup('This is "&amp;#REF!&amp;"').addTo("&amp;#REF!&amp;");")</f>
        <v>#REF!</v>
      </c>
      <c r="BI218" t="s">
        <v>5470</v>
      </c>
    </row>
    <row r="219" spans="1:61">
      <c r="A219" t="s">
        <v>5326</v>
      </c>
      <c r="B219" s="1">
        <v>893</v>
      </c>
      <c r="C219" s="1" t="s">
        <v>5381</v>
      </c>
      <c r="D219" t="s">
        <v>374</v>
      </c>
      <c r="E219" t="s">
        <v>5294</v>
      </c>
      <c r="F219" s="5">
        <v>-99.48</v>
      </c>
      <c r="G219" s="5">
        <v>27.52</v>
      </c>
      <c r="I219" t="str">
        <f t="shared" si="45"/>
        <v>Laredo, Texas&lt;br&gt;White 1900-1944&lt;br&gt;893&lt;br&gt;DASS 893 (LAGS 893)</v>
      </c>
      <c r="J219" t="str">
        <f t="shared" si="46"/>
        <v>W1900LaredoTexas893</v>
      </c>
      <c r="U219" t="str">
        <f t="shared" si="44"/>
        <v>b</v>
      </c>
      <c r="W219" t="str">
        <f t="shared" si="48"/>
        <v/>
      </c>
      <c r="X219" t="str">
        <f>IF(N219="","","const "&amp;#REF!&amp;J219&amp;#REF!&amp;E219&amp;" = L.marker(["&amp;G219&amp;","&amp;F219&amp;"], {icon: "&amp;N219&amp;"_"&amp;U219&amp;"}).bindPopup('This is "&amp;#REF!&amp;"').addTo("&amp;#REF!&amp;");")</f>
        <v/>
      </c>
      <c r="Y219" t="e">
        <f>IF(F219="","","const "&amp;#REF!&amp;J219&amp;#REF!&amp;E219&amp;" = L.marker(["&amp;G219&amp;","&amp;F219&amp;"], {icon: "&amp;O219&amp;"_"&amp;V219&amp;"}).bindPopup('This is "&amp;#REF!&amp;"').addTo("&amp;#REF!&amp;");")</f>
        <v>#REF!</v>
      </c>
      <c r="BI219" t="s">
        <v>5164</v>
      </c>
    </row>
    <row r="220" spans="1:61">
      <c r="A220" t="s">
        <v>5326</v>
      </c>
      <c r="B220" s="1">
        <v>850</v>
      </c>
      <c r="C220" s="1" t="s">
        <v>5382</v>
      </c>
      <c r="D220" t="s">
        <v>1215</v>
      </c>
      <c r="E220" t="s">
        <v>5294</v>
      </c>
      <c r="F220" s="5">
        <v>-96.83</v>
      </c>
      <c r="G220" s="5">
        <v>32.380000000000003</v>
      </c>
      <c r="I220" t="str">
        <f t="shared" si="45"/>
        <v>Waxahachie2, Texas&lt;br&gt;White 1900-1944&lt;br&gt;850&lt;br&gt;DASS 850 (LAGS 850)</v>
      </c>
      <c r="J220" t="str">
        <f t="shared" si="46"/>
        <v>W1900Waxahachie2Texas850</v>
      </c>
      <c r="U220" t="str">
        <f t="shared" si="44"/>
        <v>b</v>
      </c>
      <c r="W220" t="str">
        <f t="shared" si="48"/>
        <v/>
      </c>
      <c r="X220" t="str">
        <f>IF(N220="","","const "&amp;#REF!&amp;J220&amp;#REF!&amp;E220&amp;" = L.marker(["&amp;G220&amp;","&amp;F220&amp;"], {icon: "&amp;N220&amp;"_"&amp;U220&amp;"}).bindPopup('This is "&amp;#REF!&amp;"').addTo("&amp;#REF!&amp;");")</f>
        <v/>
      </c>
      <c r="Y220" t="e">
        <f>IF(F220="","","const "&amp;#REF!&amp;J220&amp;#REF!&amp;E220&amp;" = L.marker(["&amp;G220&amp;","&amp;F220&amp;"], {icon: "&amp;O220&amp;"_"&amp;V220&amp;"}).bindPopup('This is "&amp;#REF!&amp;"').addTo("&amp;#REF!&amp;");")</f>
        <v>#REF!</v>
      </c>
      <c r="BI220" t="s">
        <v>5164</v>
      </c>
    </row>
    <row r="221" spans="1:61">
      <c r="A221" t="s">
        <v>5326</v>
      </c>
      <c r="B221" s="1">
        <v>863</v>
      </c>
      <c r="C221" s="1" t="s">
        <v>5383</v>
      </c>
      <c r="D221" t="s">
        <v>1216</v>
      </c>
      <c r="E221" t="s">
        <v>5294</v>
      </c>
      <c r="F221" s="5">
        <v>-94.12</v>
      </c>
      <c r="G221" s="5">
        <v>30.07</v>
      </c>
      <c r="I221" t="str">
        <f t="shared" si="45"/>
        <v>Beaumont1, Texas&lt;br&gt;White 1900-1944&lt;br&gt;863&lt;br&gt;DASS 863 (LAGS 863)</v>
      </c>
      <c r="J221" t="str">
        <f t="shared" si="46"/>
        <v>W1900Beaumont1Texas863</v>
      </c>
      <c r="U221" t="str">
        <f t="shared" si="44"/>
        <v>b</v>
      </c>
      <c r="W221" t="str">
        <f t="shared" si="48"/>
        <v/>
      </c>
      <c r="X221" t="str">
        <f>IF(N221="","","const "&amp;#REF!&amp;J221&amp;#REF!&amp;E221&amp;" = L.marker(["&amp;G221&amp;","&amp;F221&amp;"], {icon: "&amp;N221&amp;"_"&amp;U221&amp;"}).bindPopup('This is "&amp;#REF!&amp;"').addTo("&amp;#REF!&amp;");")</f>
        <v/>
      </c>
      <c r="Y221" t="e">
        <f>IF(F221="","","const "&amp;#REF!&amp;J221&amp;#REF!&amp;E221&amp;" = L.marker(["&amp;G221&amp;","&amp;F221&amp;"], {icon: "&amp;O221&amp;"_"&amp;V221&amp;"}).bindPopup('This is "&amp;#REF!&amp;"').addTo("&amp;#REF!&amp;");")</f>
        <v>#REF!</v>
      </c>
      <c r="BI221" t="s">
        <v>5164</v>
      </c>
    </row>
    <row r="222" spans="1:61">
      <c r="A222" t="s">
        <v>5326</v>
      </c>
      <c r="B222" s="1">
        <v>911</v>
      </c>
      <c r="C222" s="1" t="s">
        <v>5376</v>
      </c>
      <c r="D222" t="s">
        <v>1217</v>
      </c>
      <c r="E222" t="s">
        <v>5294</v>
      </c>
      <c r="F222" s="5">
        <v>-89.25</v>
      </c>
      <c r="G222" s="5">
        <v>35.58</v>
      </c>
      <c r="I222" t="str">
        <f t="shared" si="45"/>
        <v>Brownsville2, Texas&lt;br&gt;White 1900-1944&lt;br&gt;911&lt;br&gt;DASS 911 (LAGS 911)</v>
      </c>
      <c r="J222" t="str">
        <f t="shared" si="46"/>
        <v>W1900Brownsville2Texas911</v>
      </c>
      <c r="U222" t="str">
        <f t="shared" si="44"/>
        <v>b</v>
      </c>
      <c r="W222" t="str">
        <f t="shared" si="48"/>
        <v/>
      </c>
      <c r="X222" t="str">
        <f>IF(N222="","","const "&amp;#REF!&amp;J222&amp;#REF!&amp;E222&amp;" = L.marker(["&amp;G222&amp;","&amp;F222&amp;"], {icon: "&amp;N222&amp;"_"&amp;U222&amp;"}).bindPopup('This is "&amp;#REF!&amp;"').addTo("&amp;#REF!&amp;");")</f>
        <v/>
      </c>
      <c r="Y222" t="e">
        <f>IF(F222="","","const "&amp;#REF!&amp;J222&amp;#REF!&amp;E222&amp;" = L.marker(["&amp;G222&amp;","&amp;F222&amp;"], {icon: "&amp;O222&amp;"_"&amp;V222&amp;"}).bindPopup('This is "&amp;#REF!&amp;"').addTo("&amp;#REF!&amp;");")</f>
        <v>#REF!</v>
      </c>
      <c r="BI222" t="s">
        <v>5164</v>
      </c>
    </row>
    <row r="223" spans="1:61">
      <c r="A223" t="s">
        <v>5326</v>
      </c>
      <c r="B223" s="8">
        <v>494</v>
      </c>
      <c r="C223" s="1" t="s">
        <v>5384</v>
      </c>
      <c r="D223" t="s">
        <v>381</v>
      </c>
      <c r="E223" t="s">
        <v>904</v>
      </c>
      <c r="F223" s="5">
        <v>-89.18</v>
      </c>
      <c r="G223" s="5">
        <v>36.25</v>
      </c>
      <c r="H223" t="s">
        <v>1201</v>
      </c>
      <c r="I223" t="str">
        <f t="shared" si="45"/>
        <v>Elbridge, Tennessee&lt;br&gt;White 1900-1944&lt;br&gt;494&lt;br&gt;DASS 494 (LAGS 494)</v>
      </c>
      <c r="J223" t="str">
        <f t="shared" si="46"/>
        <v>W1900ElbridgeTennessee494</v>
      </c>
      <c r="M223" t="str">
        <f t="shared" ref="M223:M286" si="49">IF(H223="consonant","",IF(E223="Jamaica","lo",IF(OR(A223="W1700",A223="B1850",H223="Carib",H223="LA",H223="UM",H223="Bra",H223="EaNL"),"mn","dp")))</f>
        <v>dp</v>
      </c>
      <c r="N223" t="str">
        <f t="shared" ref="N223:N286" si="50">IF(OR(H223="Carib",A223="B1850"),"sl","st")</f>
        <v>st</v>
      </c>
      <c r="O223" t="str">
        <f t="shared" ref="O223:O286" si="51">IF(A223="W1700","na",IF(OR(H223="Carib",H223="NYC",H223="ENE"),"au",IF(H223="CAN","ao","ar")))</f>
        <v>ar</v>
      </c>
      <c r="P223" t="e">
        <f>IF(#REF!="rhot","",IF(H223="AAE_7R","r7",IF(AND(C223="ANAE",H223="W"),"r3","r0")))</f>
        <v>#REF!</v>
      </c>
      <c r="Q223" t="str">
        <f>IF(H223="consonant",#REF!,"")</f>
        <v/>
      </c>
      <c r="R223" t="str">
        <f t="shared" ref="R223:R286" si="52">IF(OR(H223="W",H223="M",H223="ENE"),"we",IF(OR(H223="MA",H223="NYC",H223="OH"),"sa1",IF(OR(H223="OS",H223="LAGS_SSE",H223="Speaker _S",H223="PADS_SSE"),"sl","lx")))</f>
        <v>sl</v>
      </c>
      <c r="S223" t="str">
        <f t="shared" ref="S223:S286" si="53">IF(OR(H223="S",H223="M"),"fr",IF(OR(H223="W"),"ce","bk"))</f>
        <v>bk</v>
      </c>
      <c r="T223" t="e">
        <f t="shared" ref="T223:T286" si="54">IF(P223="","",IF(OR(A223="W1900",A223="W1950",A223="W1970"),"ho","un"))</f>
        <v>#REF!</v>
      </c>
      <c r="U223" t="str">
        <f t="shared" si="44"/>
        <v>b</v>
      </c>
      <c r="W223" t="str">
        <f t="shared" si="48"/>
        <v>const W1900ElbridgeTennessee494= L.marker([36.25,-89.18], {icon: dp_sl}).bindPopup('Elbridge, Tennessee&lt;br&gt;White 1900-1944&lt;br&gt;494&lt;br&gt;DASS 494 (LAGS 494)').addTo(W1900);</v>
      </c>
      <c r="X223" t="e">
        <f>IF(N223="","","const "&amp;#REF!&amp;J223&amp;#REF!&amp;E223&amp;" = L.marker(["&amp;G223&amp;","&amp;F223&amp;"], {icon: "&amp;N223&amp;"_"&amp;U223&amp;"}).bindPopup('This is "&amp;#REF!&amp;"').addTo("&amp;#REF!&amp;");")</f>
        <v>#REF!</v>
      </c>
      <c r="Y223" t="e">
        <f>IF(F223="","","const "&amp;#REF!&amp;J223&amp;#REF!&amp;E223&amp;" = L.marker(["&amp;G223&amp;","&amp;F223&amp;"], {icon: "&amp;O223&amp;"_"&amp;V223&amp;"}).bindPopup('This is "&amp;#REF!&amp;"').addTo("&amp;#REF!&amp;");")</f>
        <v>#REF!</v>
      </c>
      <c r="BI223" t="s">
        <v>5471</v>
      </c>
    </row>
    <row r="224" spans="1:61">
      <c r="A224" t="s">
        <v>5326</v>
      </c>
      <c r="B224" s="8">
        <v>52</v>
      </c>
      <c r="C224" s="1" t="s">
        <v>5385</v>
      </c>
      <c r="D224" t="s">
        <v>513</v>
      </c>
      <c r="E224" t="s">
        <v>904</v>
      </c>
      <c r="F224" s="5">
        <v>-85.17</v>
      </c>
      <c r="G224" s="5">
        <v>35.5</v>
      </c>
      <c r="H224" t="s">
        <v>1201</v>
      </c>
      <c r="I224" t="str">
        <f t="shared" si="45"/>
        <v>Dayton2, Tennessee&lt;br&gt;White 1900-1944&lt;br&gt;52&lt;br&gt;DASS 52 (LAGS 52)</v>
      </c>
      <c r="J224" t="str">
        <f t="shared" si="46"/>
        <v>W1900Dayton2Tennessee52</v>
      </c>
      <c r="M224" t="str">
        <f t="shared" si="49"/>
        <v>dp</v>
      </c>
      <c r="N224" t="str">
        <f t="shared" si="50"/>
        <v>st</v>
      </c>
      <c r="O224" t="str">
        <f t="shared" si="51"/>
        <v>ar</v>
      </c>
      <c r="P224" t="e">
        <f>IF(#REF!="rhot","",IF(H224="AAE_7R","r7",IF(AND(C224="ANAE",H224="W"),"r3","r0")))</f>
        <v>#REF!</v>
      </c>
      <c r="Q224" t="str">
        <f>IF(H224="consonant",#REF!,"")</f>
        <v/>
      </c>
      <c r="R224" t="str">
        <f t="shared" si="52"/>
        <v>sl</v>
      </c>
      <c r="S224" t="str">
        <f t="shared" si="53"/>
        <v>bk</v>
      </c>
      <c r="T224" t="e">
        <f t="shared" si="54"/>
        <v>#REF!</v>
      </c>
      <c r="U224" t="str">
        <f t="shared" si="44"/>
        <v>b</v>
      </c>
      <c r="W224" t="str">
        <f t="shared" si="48"/>
        <v>const W1900Dayton2Tennessee52= L.marker([35.5,-85.17], {icon: dp_sl}).bindPopup('Dayton2, Tennessee&lt;br&gt;White 1900-1944&lt;br&gt;52&lt;br&gt;DASS 52 (LAGS 52)').addTo(W1900);</v>
      </c>
      <c r="X224" t="e">
        <f>IF(N224="","","const "&amp;#REF!&amp;J224&amp;#REF!&amp;E224&amp;" = L.marker(["&amp;G224&amp;","&amp;F224&amp;"], {icon: "&amp;N224&amp;"_"&amp;U224&amp;"}).bindPopup('This is "&amp;#REF!&amp;"').addTo("&amp;#REF!&amp;");")</f>
        <v>#REF!</v>
      </c>
      <c r="Y224" t="e">
        <f>IF(F224="","","const "&amp;#REF!&amp;J224&amp;#REF!&amp;E224&amp;" = L.marker(["&amp;G224&amp;","&amp;F224&amp;"], {icon: "&amp;O224&amp;"_"&amp;V224&amp;"}).bindPopup('This is "&amp;#REF!&amp;"').addTo("&amp;#REF!&amp;");")</f>
        <v>#REF!</v>
      </c>
      <c r="BI224" t="s">
        <v>5472</v>
      </c>
    </row>
    <row r="225" spans="1:61">
      <c r="A225" t="s">
        <v>5326</v>
      </c>
      <c r="B225" s="8">
        <v>678</v>
      </c>
      <c r="C225" s="1" t="s">
        <v>5386</v>
      </c>
      <c r="D225" t="s">
        <v>382</v>
      </c>
      <c r="E225" t="s">
        <v>2751</v>
      </c>
      <c r="F225" s="5">
        <v>-90.55</v>
      </c>
      <c r="G225" s="5">
        <v>35.729999999999997</v>
      </c>
      <c r="H225" t="s">
        <v>1201</v>
      </c>
      <c r="I225" t="str">
        <f t="shared" si="45"/>
        <v>Bay, Arkansas&lt;br&gt;White 1900-1944&lt;br&gt;678&lt;br&gt;DASS 678 (LAGS 678)</v>
      </c>
      <c r="J225" t="str">
        <f t="shared" si="46"/>
        <v>W1900BayArkansas678</v>
      </c>
      <c r="M225" t="str">
        <f t="shared" si="49"/>
        <v>dp</v>
      </c>
      <c r="N225" t="str">
        <f t="shared" si="50"/>
        <v>st</v>
      </c>
      <c r="O225" t="str">
        <f t="shared" si="51"/>
        <v>ar</v>
      </c>
      <c r="P225" t="e">
        <f>IF(#REF!="rhot","",IF(H225="AAE_7R","r7",IF(AND(C225="ANAE",H225="W"),"r3","r0")))</f>
        <v>#REF!</v>
      </c>
      <c r="Q225" t="str">
        <f>IF(H225="consonant",#REF!,"")</f>
        <v/>
      </c>
      <c r="R225" t="str">
        <f t="shared" si="52"/>
        <v>sl</v>
      </c>
      <c r="S225" t="str">
        <f t="shared" si="53"/>
        <v>bk</v>
      </c>
      <c r="T225" t="e">
        <f t="shared" si="54"/>
        <v>#REF!</v>
      </c>
      <c r="U225" t="str">
        <f t="shared" si="44"/>
        <v>b</v>
      </c>
      <c r="W225" t="str">
        <f t="shared" si="48"/>
        <v>const W1900BayArkansas678= L.marker([35.73,-90.55], {icon: dp_sl}).bindPopup('Bay, Arkansas&lt;br&gt;White 1900-1944&lt;br&gt;678&lt;br&gt;DASS 678 (LAGS 678)').addTo(W1900);</v>
      </c>
      <c r="X225" t="e">
        <f>IF(N225="","","const "&amp;#REF!&amp;J225&amp;#REF!&amp;E225&amp;" = L.marker(["&amp;G225&amp;","&amp;F225&amp;"], {icon: "&amp;N225&amp;"_"&amp;U225&amp;"}).bindPopup('This is "&amp;#REF!&amp;"').addTo("&amp;#REF!&amp;");")</f>
        <v>#REF!</v>
      </c>
      <c r="Y225" t="e">
        <f>IF(F225="","","const "&amp;#REF!&amp;J225&amp;#REF!&amp;E225&amp;" = L.marker(["&amp;G225&amp;","&amp;F225&amp;"], {icon: "&amp;O225&amp;"_"&amp;V225&amp;"}).bindPopup('This is "&amp;#REF!&amp;"').addTo("&amp;#REF!&amp;");")</f>
        <v>#REF!</v>
      </c>
      <c r="BI225" t="s">
        <v>5473</v>
      </c>
    </row>
    <row r="226" spans="1:61">
      <c r="A226" t="s">
        <v>5326</v>
      </c>
      <c r="B226" s="8">
        <v>741</v>
      </c>
      <c r="C226" s="1" t="s">
        <v>5387</v>
      </c>
      <c r="D226" t="s">
        <v>383</v>
      </c>
      <c r="E226" t="s">
        <v>2751</v>
      </c>
      <c r="F226" s="5">
        <v>-92.65</v>
      </c>
      <c r="G226" s="5">
        <v>33.200000000000003</v>
      </c>
      <c r="H226" t="s">
        <v>1201</v>
      </c>
      <c r="I226" t="str">
        <f t="shared" si="45"/>
        <v>El Dorado, Arkansas&lt;br&gt;White 1900-1944&lt;br&gt;741&lt;br&gt;DASS 741 (LAGS 741)</v>
      </c>
      <c r="J226" t="str">
        <f t="shared" si="46"/>
        <v>W1900ElDoradoArkansas741</v>
      </c>
      <c r="M226" t="str">
        <f t="shared" si="49"/>
        <v>dp</v>
      </c>
      <c r="N226" t="str">
        <f t="shared" si="50"/>
        <v>st</v>
      </c>
      <c r="O226" t="str">
        <f t="shared" si="51"/>
        <v>ar</v>
      </c>
      <c r="P226" t="e">
        <f>IF(#REF!="rhot","",IF(H226="AAE_7R","r7",IF(AND(C226="ANAE",H226="W"),"r3","r0")))</f>
        <v>#REF!</v>
      </c>
      <c r="Q226" t="str">
        <f>IF(H226="consonant",#REF!,"")</f>
        <v/>
      </c>
      <c r="R226" t="str">
        <f t="shared" si="52"/>
        <v>sl</v>
      </c>
      <c r="S226" t="str">
        <f t="shared" si="53"/>
        <v>bk</v>
      </c>
      <c r="T226" t="e">
        <f t="shared" si="54"/>
        <v>#REF!</v>
      </c>
      <c r="U226" t="str">
        <f t="shared" si="44"/>
        <v>b</v>
      </c>
      <c r="W226" t="str">
        <f t="shared" si="48"/>
        <v>const W1900ElDoradoArkansas741= L.marker([33.2,-92.65], {icon: dp_sl}).bindPopup('El Dorado, Arkansas&lt;br&gt;White 1900-1944&lt;br&gt;741&lt;br&gt;DASS 741 (LAGS 741)').addTo(W1900);</v>
      </c>
      <c r="X226" t="e">
        <f>IF(N226="","","const "&amp;#REF!&amp;J226&amp;#REF!&amp;E226&amp;" = L.marker(["&amp;G226&amp;","&amp;F226&amp;"], {icon: "&amp;N226&amp;"_"&amp;U226&amp;"}).bindPopup('This is "&amp;#REF!&amp;"').addTo("&amp;#REF!&amp;");")</f>
        <v>#REF!</v>
      </c>
      <c r="Y226" t="e">
        <f>IF(F226="","","const "&amp;#REF!&amp;J226&amp;#REF!&amp;E226&amp;" = L.marker(["&amp;G226&amp;","&amp;F226&amp;"], {icon: "&amp;O226&amp;"_"&amp;V226&amp;"}).bindPopup('This is "&amp;#REF!&amp;"').addTo("&amp;#REF!&amp;");")</f>
        <v>#REF!</v>
      </c>
      <c r="BI226" t="s">
        <v>5474</v>
      </c>
    </row>
    <row r="227" spans="1:61">
      <c r="A227" t="s">
        <v>5326</v>
      </c>
      <c r="B227" s="8">
        <v>79</v>
      </c>
      <c r="C227" s="1" t="s">
        <v>5388</v>
      </c>
      <c r="D227" t="s">
        <v>384</v>
      </c>
      <c r="E227" t="s">
        <v>5289</v>
      </c>
      <c r="F227" s="5">
        <v>-85.18</v>
      </c>
      <c r="G227" s="5">
        <v>34.25</v>
      </c>
      <c r="H227" t="s">
        <v>1201</v>
      </c>
      <c r="I227" t="str">
        <f t="shared" si="45"/>
        <v>Rome, Georgia&lt;br&gt;White 1900-1944&lt;br&gt;79&lt;br&gt;DASS 79 (LAGS 79)</v>
      </c>
      <c r="J227" t="str">
        <f t="shared" si="46"/>
        <v>W1900RomeGeorgia79</v>
      </c>
      <c r="M227" t="str">
        <f t="shared" si="49"/>
        <v>dp</v>
      </c>
      <c r="N227" t="str">
        <f t="shared" si="50"/>
        <v>st</v>
      </c>
      <c r="O227" t="str">
        <f t="shared" si="51"/>
        <v>ar</v>
      </c>
      <c r="P227" t="e">
        <f>IF(#REF!="rhot","",IF(H227="AAE_7R","r7",IF(AND(C227="ANAE",H227="W"),"r3","r0")))</f>
        <v>#REF!</v>
      </c>
      <c r="Q227" t="str">
        <f>IF(H227="consonant",#REF!,"")</f>
        <v/>
      </c>
      <c r="R227" t="str">
        <f t="shared" si="52"/>
        <v>sl</v>
      </c>
      <c r="S227" t="str">
        <f t="shared" si="53"/>
        <v>bk</v>
      </c>
      <c r="T227" t="e">
        <f t="shared" si="54"/>
        <v>#REF!</v>
      </c>
      <c r="U227" t="str">
        <f t="shared" si="44"/>
        <v>b</v>
      </c>
      <c r="W227" t="str">
        <f t="shared" si="48"/>
        <v>const W1900RomeGeorgia79= L.marker([34.25,-85.18], {icon: dp_sl}).bindPopup('Rome, Georgia&lt;br&gt;White 1900-1944&lt;br&gt;79&lt;br&gt;DASS 79 (LAGS 79)').addTo(W1900);</v>
      </c>
      <c r="X227" t="e">
        <f>IF(N227="","","const "&amp;#REF!&amp;J227&amp;#REF!&amp;E227&amp;" = L.marker(["&amp;G227&amp;","&amp;F227&amp;"], {icon: "&amp;N227&amp;"_"&amp;U227&amp;"}).bindPopup('This is "&amp;#REF!&amp;"').addTo("&amp;#REF!&amp;");")</f>
        <v>#REF!</v>
      </c>
      <c r="Y227" t="e">
        <f>IF(F227="","","const "&amp;#REF!&amp;J227&amp;#REF!&amp;E227&amp;" = L.marker(["&amp;G227&amp;","&amp;F227&amp;"], {icon: "&amp;O227&amp;"_"&amp;V227&amp;"}).bindPopup('This is "&amp;#REF!&amp;"').addTo("&amp;#REF!&amp;");")</f>
        <v>#REF!</v>
      </c>
      <c r="BI227" t="s">
        <v>5475</v>
      </c>
    </row>
    <row r="228" spans="1:61">
      <c r="A228" t="s">
        <v>5326</v>
      </c>
      <c r="B228" s="8">
        <v>342</v>
      </c>
      <c r="C228" s="1" t="s">
        <v>5389</v>
      </c>
      <c r="D228" t="s">
        <v>370</v>
      </c>
      <c r="E228" t="s">
        <v>5298</v>
      </c>
      <c r="F228" s="5">
        <v>-86.58</v>
      </c>
      <c r="G228" s="5">
        <v>34.72</v>
      </c>
      <c r="H228" t="s">
        <v>1201</v>
      </c>
      <c r="I228" t="str">
        <f t="shared" si="45"/>
        <v>Huntsville, Alabama&lt;br&gt;White 1900-1944&lt;br&gt;342&lt;br&gt;DASS 342 (LAGS 342)</v>
      </c>
      <c r="J228" t="str">
        <f t="shared" si="46"/>
        <v>W1900HuntsvilleAlabama342</v>
      </c>
      <c r="M228" t="str">
        <f t="shared" si="49"/>
        <v>dp</v>
      </c>
      <c r="N228" t="str">
        <f t="shared" si="50"/>
        <v>st</v>
      </c>
      <c r="O228" t="str">
        <f t="shared" si="51"/>
        <v>ar</v>
      </c>
      <c r="P228" t="e">
        <f>IF(#REF!="rhot","",IF(H228="AAE_7R","r7",IF(AND(C228="ANAE",H228="W"),"r3","r0")))</f>
        <v>#REF!</v>
      </c>
      <c r="Q228" t="str">
        <f>IF(H228="consonant",#REF!,"")</f>
        <v/>
      </c>
      <c r="R228" t="str">
        <f t="shared" si="52"/>
        <v>sl</v>
      </c>
      <c r="S228" t="str">
        <f t="shared" si="53"/>
        <v>bk</v>
      </c>
      <c r="T228" t="e">
        <f t="shared" si="54"/>
        <v>#REF!</v>
      </c>
      <c r="U228" t="str">
        <f t="shared" si="44"/>
        <v>b</v>
      </c>
      <c r="W228" t="str">
        <f t="shared" si="48"/>
        <v>const W1900HuntsvilleAlabama342= L.marker([34.72,-86.58], {icon: dp_sl}).bindPopup('Huntsville, Alabama&lt;br&gt;White 1900-1944&lt;br&gt;342&lt;br&gt;DASS 342 (LAGS 342)').addTo(W1900);</v>
      </c>
      <c r="X228" t="e">
        <f>IF(N228="","","const "&amp;#REF!&amp;J228&amp;#REF!&amp;E228&amp;" = L.marker(["&amp;G228&amp;","&amp;F228&amp;"], {icon: "&amp;N228&amp;"_"&amp;U228&amp;"}).bindPopup('This is "&amp;#REF!&amp;"').addTo("&amp;#REF!&amp;");")</f>
        <v>#REF!</v>
      </c>
      <c r="Y228" t="e">
        <f>IF(F228="","","const "&amp;#REF!&amp;J228&amp;#REF!&amp;E228&amp;" = L.marker(["&amp;G228&amp;","&amp;F228&amp;"], {icon: "&amp;O228&amp;"_"&amp;V228&amp;"}).bindPopup('This is "&amp;#REF!&amp;"').addTo("&amp;#REF!&amp;");")</f>
        <v>#REF!</v>
      </c>
      <c r="BI228" t="s">
        <v>5476</v>
      </c>
    </row>
    <row r="229" spans="1:61">
      <c r="A229" t="s">
        <v>5326</v>
      </c>
      <c r="B229" s="8">
        <v>356</v>
      </c>
      <c r="C229" s="1" t="s">
        <v>5390</v>
      </c>
      <c r="D229" t="s">
        <v>385</v>
      </c>
      <c r="E229" t="s">
        <v>5298</v>
      </c>
      <c r="F229" s="5">
        <v>-86.47</v>
      </c>
      <c r="G229" s="5">
        <v>33.93</v>
      </c>
      <c r="H229" t="s">
        <v>1201</v>
      </c>
      <c r="I229" t="str">
        <f t="shared" si="45"/>
        <v>Oneonta, Alabama&lt;br&gt;White 1900-1944&lt;br&gt;356&lt;br&gt;DASS 356 (LAGS 356)</v>
      </c>
      <c r="J229" t="str">
        <f t="shared" si="46"/>
        <v>W1900OneontaAlabama356</v>
      </c>
      <c r="M229" t="str">
        <f t="shared" si="49"/>
        <v>dp</v>
      </c>
      <c r="N229" t="str">
        <f t="shared" si="50"/>
        <v>st</v>
      </c>
      <c r="O229" t="str">
        <f t="shared" si="51"/>
        <v>ar</v>
      </c>
      <c r="P229" t="e">
        <f>IF(#REF!="rhot","",IF(H229="AAE_7R","r7",IF(AND(C229="ANAE",H229="W"),"r3","r0")))</f>
        <v>#REF!</v>
      </c>
      <c r="Q229" t="str">
        <f>IF(H229="consonant",#REF!,"")</f>
        <v/>
      </c>
      <c r="R229" t="str">
        <f t="shared" si="52"/>
        <v>sl</v>
      </c>
      <c r="S229" t="str">
        <f t="shared" si="53"/>
        <v>bk</v>
      </c>
      <c r="T229" t="e">
        <f t="shared" si="54"/>
        <v>#REF!</v>
      </c>
      <c r="U229" t="str">
        <f t="shared" si="44"/>
        <v>b</v>
      </c>
      <c r="W229" t="str">
        <f t="shared" si="48"/>
        <v>const W1900OneontaAlabama356= L.marker([33.93,-86.47], {icon: dp_sl}).bindPopup('Oneonta, Alabama&lt;br&gt;White 1900-1944&lt;br&gt;356&lt;br&gt;DASS 356 (LAGS 356)').addTo(W1900);</v>
      </c>
      <c r="X229" t="e">
        <f>IF(N229="","","const "&amp;#REF!&amp;J229&amp;#REF!&amp;E229&amp;" = L.marker(["&amp;G229&amp;","&amp;F229&amp;"], {icon: "&amp;N229&amp;"_"&amp;U229&amp;"}).bindPopup('This is "&amp;#REF!&amp;"').addTo("&amp;#REF!&amp;");")</f>
        <v>#REF!</v>
      </c>
      <c r="Y229" t="e">
        <f>IF(F229="","","const "&amp;#REF!&amp;J229&amp;#REF!&amp;E229&amp;" = L.marker(["&amp;G229&amp;","&amp;F229&amp;"], {icon: "&amp;O229&amp;"_"&amp;V229&amp;"}).bindPopup('This is "&amp;#REF!&amp;"').addTo("&amp;#REF!&amp;");")</f>
        <v>#REF!</v>
      </c>
      <c r="BI229" t="s">
        <v>5477</v>
      </c>
    </row>
    <row r="230" spans="1:61">
      <c r="A230" t="s">
        <v>5326</v>
      </c>
      <c r="B230" s="8">
        <v>434</v>
      </c>
      <c r="C230" s="1" t="s">
        <v>5391</v>
      </c>
      <c r="D230" t="s">
        <v>386</v>
      </c>
      <c r="E230" t="s">
        <v>5298</v>
      </c>
      <c r="F230" s="5">
        <v>-86.15</v>
      </c>
      <c r="G230" s="5">
        <v>31.9</v>
      </c>
      <c r="H230" t="s">
        <v>1201</v>
      </c>
      <c r="I230" t="str">
        <f t="shared" si="45"/>
        <v>Shady Grove, Alabama&lt;br&gt;White 1900-1944&lt;br&gt;434&lt;br&gt;DASS 434 (LAGS 434)</v>
      </c>
      <c r="J230" t="str">
        <f t="shared" si="46"/>
        <v>W1900ShadyGroveAlabama434</v>
      </c>
      <c r="M230" t="str">
        <f t="shared" si="49"/>
        <v>dp</v>
      </c>
      <c r="N230" t="str">
        <f t="shared" si="50"/>
        <v>st</v>
      </c>
      <c r="O230" t="str">
        <f t="shared" si="51"/>
        <v>ar</v>
      </c>
      <c r="P230" t="e">
        <f>IF(#REF!="rhot","",IF(H230="AAE_7R","r7",IF(AND(C230="ANAE",H230="W"),"r3","r0")))</f>
        <v>#REF!</v>
      </c>
      <c r="Q230" t="str">
        <f>IF(H230="consonant",#REF!,"")</f>
        <v/>
      </c>
      <c r="R230" t="str">
        <f t="shared" si="52"/>
        <v>sl</v>
      </c>
      <c r="S230" t="str">
        <f t="shared" si="53"/>
        <v>bk</v>
      </c>
      <c r="T230" t="e">
        <f t="shared" si="54"/>
        <v>#REF!</v>
      </c>
      <c r="U230" t="str">
        <f t="shared" si="44"/>
        <v>b</v>
      </c>
      <c r="W230" t="str">
        <f t="shared" si="48"/>
        <v>const W1900ShadyGroveAlabama434= L.marker([31.9,-86.15], {icon: dp_sl}).bindPopup('Shady Grove, Alabama&lt;br&gt;White 1900-1944&lt;br&gt;434&lt;br&gt;DASS 434 (LAGS 434)').addTo(W1900);</v>
      </c>
      <c r="X230" t="e">
        <f>IF(N230="","","const "&amp;#REF!&amp;J230&amp;#REF!&amp;E230&amp;" = L.marker(["&amp;G230&amp;","&amp;F230&amp;"], {icon: "&amp;N230&amp;"_"&amp;U230&amp;"}).bindPopup('This is "&amp;#REF!&amp;"').addTo("&amp;#REF!&amp;");")</f>
        <v>#REF!</v>
      </c>
      <c r="Y230" t="e">
        <f>IF(F230="","","const "&amp;#REF!&amp;J230&amp;#REF!&amp;E230&amp;" = L.marker(["&amp;G230&amp;","&amp;F230&amp;"], {icon: "&amp;O230&amp;"_"&amp;V230&amp;"}).bindPopup('This is "&amp;#REF!&amp;"').addTo("&amp;#REF!&amp;");")</f>
        <v>#REF!</v>
      </c>
      <c r="BI230" t="s">
        <v>5478</v>
      </c>
    </row>
    <row r="231" spans="1:61">
      <c r="A231" t="s">
        <v>5326</v>
      </c>
      <c r="B231" s="8">
        <v>444</v>
      </c>
      <c r="C231" s="1" t="s">
        <v>5392</v>
      </c>
      <c r="D231" t="s">
        <v>387</v>
      </c>
      <c r="E231" t="s">
        <v>5298</v>
      </c>
      <c r="F231" s="5">
        <v>-86.48</v>
      </c>
      <c r="G231" s="5">
        <v>31.4</v>
      </c>
      <c r="H231" t="s">
        <v>1201</v>
      </c>
      <c r="I231" t="str">
        <f t="shared" si="45"/>
        <v>Gantt, Alabama&lt;br&gt;White 1900-1944&lt;br&gt;444&lt;br&gt;DASS 444 (LAGS 444)</v>
      </c>
      <c r="J231" t="str">
        <f t="shared" si="46"/>
        <v>W1900GanttAlabama444</v>
      </c>
      <c r="M231" t="str">
        <f t="shared" si="49"/>
        <v>dp</v>
      </c>
      <c r="N231" t="str">
        <f t="shared" si="50"/>
        <v>st</v>
      </c>
      <c r="O231" t="str">
        <f t="shared" si="51"/>
        <v>ar</v>
      </c>
      <c r="P231" t="e">
        <f>IF(#REF!="rhot","",IF(H231="AAE_7R","r7",IF(AND(C231="ANAE",H231="W"),"r3","r0")))</f>
        <v>#REF!</v>
      </c>
      <c r="Q231" t="str">
        <f>IF(H231="consonant",#REF!,"")</f>
        <v/>
      </c>
      <c r="R231" t="str">
        <f t="shared" si="52"/>
        <v>sl</v>
      </c>
      <c r="S231" t="str">
        <f t="shared" si="53"/>
        <v>bk</v>
      </c>
      <c r="T231" t="e">
        <f t="shared" si="54"/>
        <v>#REF!</v>
      </c>
      <c r="U231" t="str">
        <f t="shared" si="44"/>
        <v>b</v>
      </c>
      <c r="W231" t="str">
        <f t="shared" si="48"/>
        <v>const W1900GanttAlabama444= L.marker([31.4,-86.48], {icon: dp_sl}).bindPopup('Gantt, Alabama&lt;br&gt;White 1900-1944&lt;br&gt;444&lt;br&gt;DASS 444 (LAGS 444)').addTo(W1900);</v>
      </c>
      <c r="X231" t="e">
        <f>IF(N231="","","const "&amp;#REF!&amp;J231&amp;#REF!&amp;E231&amp;" = L.marker(["&amp;G231&amp;","&amp;F231&amp;"], {icon: "&amp;N231&amp;"_"&amp;U231&amp;"}).bindPopup('This is "&amp;#REF!&amp;"').addTo("&amp;#REF!&amp;");")</f>
        <v>#REF!</v>
      </c>
      <c r="Y231" t="e">
        <f>IF(F231="","","const "&amp;#REF!&amp;J231&amp;#REF!&amp;E231&amp;" = L.marker(["&amp;G231&amp;","&amp;F231&amp;"], {icon: "&amp;O231&amp;"_"&amp;V231&amp;"}).bindPopup('This is "&amp;#REF!&amp;"').addTo("&amp;#REF!&amp;");")</f>
        <v>#REF!</v>
      </c>
      <c r="BI231" t="s">
        <v>5479</v>
      </c>
    </row>
    <row r="232" spans="1:61">
      <c r="A232" t="s">
        <v>5326</v>
      </c>
      <c r="B232" s="8">
        <v>446</v>
      </c>
      <c r="C232" s="1" t="s">
        <v>5393</v>
      </c>
      <c r="D232" t="s">
        <v>388</v>
      </c>
      <c r="E232" t="s">
        <v>5298</v>
      </c>
      <c r="F232" s="5">
        <v>-86.87</v>
      </c>
      <c r="G232" s="5">
        <v>33.97</v>
      </c>
      <c r="H232" t="s">
        <v>1201</v>
      </c>
      <c r="I232" t="str">
        <f t="shared" si="45"/>
        <v>Damascus, Alabama&lt;br&gt;White 1900-1944&lt;br&gt;446&lt;br&gt;DASS 446 (LAGS 446)</v>
      </c>
      <c r="J232" t="str">
        <f t="shared" si="46"/>
        <v>W1900DamascusAlabama446</v>
      </c>
      <c r="M232" t="str">
        <f t="shared" si="49"/>
        <v>dp</v>
      </c>
      <c r="N232" t="str">
        <f t="shared" si="50"/>
        <v>st</v>
      </c>
      <c r="O232" t="str">
        <f t="shared" si="51"/>
        <v>ar</v>
      </c>
      <c r="P232" t="e">
        <f>IF(#REF!="rhot","",IF(H232="AAE_7R","r7",IF(AND(C232="ANAE",H232="W"),"r3","r0")))</f>
        <v>#REF!</v>
      </c>
      <c r="Q232" t="str">
        <f>IF(H232="consonant",#REF!,"")</f>
        <v/>
      </c>
      <c r="R232" t="str">
        <f t="shared" si="52"/>
        <v>sl</v>
      </c>
      <c r="S232" t="str">
        <f t="shared" si="53"/>
        <v>bk</v>
      </c>
      <c r="T232" t="e">
        <f t="shared" si="54"/>
        <v>#REF!</v>
      </c>
      <c r="U232" t="str">
        <f t="shared" si="44"/>
        <v>b</v>
      </c>
      <c r="W232" t="str">
        <f t="shared" si="48"/>
        <v>const W1900DamascusAlabama446= L.marker([33.97,-86.87], {icon: dp_sl}).bindPopup('Damascus, Alabama&lt;br&gt;White 1900-1944&lt;br&gt;446&lt;br&gt;DASS 446 (LAGS 446)').addTo(W1900);</v>
      </c>
      <c r="X232" t="e">
        <f>IF(N232="","","const "&amp;#REF!&amp;J232&amp;#REF!&amp;E232&amp;" = L.marker(["&amp;G232&amp;","&amp;F232&amp;"], {icon: "&amp;N232&amp;"_"&amp;U232&amp;"}).bindPopup('This is "&amp;#REF!&amp;"').addTo("&amp;#REF!&amp;");")</f>
        <v>#REF!</v>
      </c>
      <c r="Y232" t="e">
        <f>IF(F232="","","const "&amp;#REF!&amp;J232&amp;#REF!&amp;E232&amp;" = L.marker(["&amp;G232&amp;","&amp;F232&amp;"], {icon: "&amp;O232&amp;"_"&amp;V232&amp;"}).bindPopup('This is "&amp;#REF!&amp;"').addTo("&amp;#REF!&amp;");")</f>
        <v>#REF!</v>
      </c>
      <c r="BI232" t="s">
        <v>5480</v>
      </c>
    </row>
    <row r="233" spans="1:61">
      <c r="A233" t="s">
        <v>5326</v>
      </c>
      <c r="B233" s="8">
        <v>472</v>
      </c>
      <c r="C233" s="1" t="s">
        <v>5394</v>
      </c>
      <c r="D233" t="s">
        <v>389</v>
      </c>
      <c r="E233" t="s">
        <v>5298</v>
      </c>
      <c r="F233" s="5">
        <v>-87.85</v>
      </c>
      <c r="G233" s="5">
        <v>30.98</v>
      </c>
      <c r="H233" t="s">
        <v>1201</v>
      </c>
      <c r="I233" t="str">
        <f t="shared" si="45"/>
        <v>Stockton, Alabama&lt;br&gt;White 1900-1944&lt;br&gt;472&lt;br&gt;DASS 472 (LAGS 472)</v>
      </c>
      <c r="J233" t="str">
        <f t="shared" si="46"/>
        <v>W1900StocktonAlabama472</v>
      </c>
      <c r="M233" t="str">
        <f t="shared" si="49"/>
        <v>dp</v>
      </c>
      <c r="N233" t="str">
        <f t="shared" si="50"/>
        <v>st</v>
      </c>
      <c r="O233" t="str">
        <f t="shared" si="51"/>
        <v>ar</v>
      </c>
      <c r="P233" t="e">
        <f>IF(#REF!="rhot","",IF(H233="AAE_7R","r7",IF(AND(C233="ANAE",H233="W"),"r3","r0")))</f>
        <v>#REF!</v>
      </c>
      <c r="Q233" t="str">
        <f>IF(H233="consonant",#REF!,"")</f>
        <v/>
      </c>
      <c r="R233" t="str">
        <f t="shared" si="52"/>
        <v>sl</v>
      </c>
      <c r="S233" t="str">
        <f t="shared" si="53"/>
        <v>bk</v>
      </c>
      <c r="T233" t="e">
        <f t="shared" si="54"/>
        <v>#REF!</v>
      </c>
      <c r="U233" t="str">
        <f t="shared" si="44"/>
        <v>b</v>
      </c>
      <c r="W233" t="str">
        <f t="shared" si="48"/>
        <v>const W1900StocktonAlabama472= L.marker([30.98,-87.85], {icon: dp_sl}).bindPopup('Stockton, Alabama&lt;br&gt;White 1900-1944&lt;br&gt;472&lt;br&gt;DASS 472 (LAGS 472)').addTo(W1900);</v>
      </c>
      <c r="X233" t="e">
        <f>IF(N233="","","const "&amp;#REF!&amp;J233&amp;#REF!&amp;E233&amp;" = L.marker(["&amp;G233&amp;","&amp;F233&amp;"], {icon: "&amp;N233&amp;"_"&amp;U233&amp;"}).bindPopup('This is "&amp;#REF!&amp;"').addTo("&amp;#REF!&amp;");")</f>
        <v>#REF!</v>
      </c>
      <c r="Y233" t="e">
        <f>IF(F233="","","const "&amp;#REF!&amp;J233&amp;#REF!&amp;E233&amp;" = L.marker(["&amp;G233&amp;","&amp;F233&amp;"], {icon: "&amp;O233&amp;"_"&amp;V233&amp;"}).bindPopup('This is "&amp;#REF!&amp;"').addTo("&amp;#REF!&amp;");")</f>
        <v>#REF!</v>
      </c>
      <c r="BI233" t="s">
        <v>5481</v>
      </c>
    </row>
    <row r="234" spans="1:61">
      <c r="A234" t="s">
        <v>5326</v>
      </c>
      <c r="B234" s="8">
        <v>548</v>
      </c>
      <c r="C234" s="1" t="s">
        <v>5395</v>
      </c>
      <c r="D234" t="s">
        <v>390</v>
      </c>
      <c r="E234" t="s">
        <v>1505</v>
      </c>
      <c r="F234" s="5">
        <v>-90.52</v>
      </c>
      <c r="G234" s="5">
        <v>33.799999999999997</v>
      </c>
      <c r="H234" t="s">
        <v>1201</v>
      </c>
      <c r="I234" t="str">
        <f t="shared" si="45"/>
        <v>Drew, Mississippi&lt;br&gt;White 1900-1944&lt;br&gt;548&lt;br&gt;DASS 548 (LAGS 548)</v>
      </c>
      <c r="J234" t="str">
        <f t="shared" si="46"/>
        <v>W1900DrewMississippi548</v>
      </c>
      <c r="M234" t="str">
        <f t="shared" si="49"/>
        <v>dp</v>
      </c>
      <c r="N234" t="str">
        <f t="shared" si="50"/>
        <v>st</v>
      </c>
      <c r="O234" t="str">
        <f t="shared" si="51"/>
        <v>ar</v>
      </c>
      <c r="P234" t="e">
        <f>IF(#REF!="rhot","",IF(H234="AAE_7R","r7",IF(AND(C234="ANAE",H234="W"),"r3","r0")))</f>
        <v>#REF!</v>
      </c>
      <c r="Q234" t="str">
        <f>IF(H234="consonant",#REF!,"")</f>
        <v/>
      </c>
      <c r="R234" t="str">
        <f t="shared" si="52"/>
        <v>sl</v>
      </c>
      <c r="S234" t="str">
        <f t="shared" si="53"/>
        <v>bk</v>
      </c>
      <c r="T234" t="e">
        <f t="shared" si="54"/>
        <v>#REF!</v>
      </c>
      <c r="U234" t="str">
        <f t="shared" si="44"/>
        <v>b</v>
      </c>
      <c r="W234" t="str">
        <f t="shared" si="48"/>
        <v>const W1900DrewMississippi548= L.marker([33.8,-90.52], {icon: dp_sl}).bindPopup('Drew, Mississippi&lt;br&gt;White 1900-1944&lt;br&gt;548&lt;br&gt;DASS 548 (LAGS 548)').addTo(W1900);</v>
      </c>
      <c r="X234" t="e">
        <f>IF(N234="","","const "&amp;#REF!&amp;J234&amp;#REF!&amp;E234&amp;" = L.marker(["&amp;G234&amp;","&amp;F234&amp;"], {icon: "&amp;N234&amp;"_"&amp;U234&amp;"}).bindPopup('This is "&amp;#REF!&amp;"').addTo("&amp;#REF!&amp;");")</f>
        <v>#REF!</v>
      </c>
      <c r="Y234" t="e">
        <f>IF(F234="","","const "&amp;#REF!&amp;J234&amp;#REF!&amp;E234&amp;" = L.marker(["&amp;G234&amp;","&amp;F234&amp;"], {icon: "&amp;O234&amp;"_"&amp;V234&amp;"}).bindPopup('This is "&amp;#REF!&amp;"').addTo("&amp;#REF!&amp;");")</f>
        <v>#REF!</v>
      </c>
      <c r="BI234" t="s">
        <v>5482</v>
      </c>
    </row>
    <row r="235" spans="1:61">
      <c r="A235" t="s">
        <v>5326</v>
      </c>
      <c r="B235" s="8">
        <v>595</v>
      </c>
      <c r="C235" s="1" t="s">
        <v>5396</v>
      </c>
      <c r="D235" t="s">
        <v>391</v>
      </c>
      <c r="E235" t="s">
        <v>1505</v>
      </c>
      <c r="F235" s="5">
        <v>-91.05</v>
      </c>
      <c r="G235" s="5">
        <v>31.82</v>
      </c>
      <c r="H235" t="s">
        <v>1201</v>
      </c>
      <c r="I235" t="str">
        <f t="shared" si="45"/>
        <v>Lorman, Mississippi&lt;br&gt;White 1900-1944&lt;br&gt;595&lt;br&gt;DASS 595 (LAGS 595)</v>
      </c>
      <c r="J235" t="str">
        <f t="shared" si="46"/>
        <v>W1900LormanMississippi595</v>
      </c>
      <c r="M235" t="str">
        <f t="shared" si="49"/>
        <v>dp</v>
      </c>
      <c r="N235" t="str">
        <f t="shared" si="50"/>
        <v>st</v>
      </c>
      <c r="O235" t="str">
        <f t="shared" si="51"/>
        <v>ar</v>
      </c>
      <c r="P235" t="e">
        <f>IF(#REF!="rhot","",IF(H235="AAE_7R","r7",IF(AND(C235="ANAE",H235="W"),"r3","r0")))</f>
        <v>#REF!</v>
      </c>
      <c r="Q235" t="str">
        <f>IF(H235="consonant",#REF!,"")</f>
        <v/>
      </c>
      <c r="R235" t="str">
        <f t="shared" si="52"/>
        <v>sl</v>
      </c>
      <c r="S235" t="str">
        <f t="shared" si="53"/>
        <v>bk</v>
      </c>
      <c r="T235" t="e">
        <f t="shared" si="54"/>
        <v>#REF!</v>
      </c>
      <c r="U235" t="str">
        <f t="shared" si="44"/>
        <v>b</v>
      </c>
      <c r="W235" t="str">
        <f t="shared" si="48"/>
        <v>const W1900LormanMississippi595= L.marker([31.82,-91.05], {icon: dp_sl}).bindPopup('Lorman, Mississippi&lt;br&gt;White 1900-1944&lt;br&gt;595&lt;br&gt;DASS 595 (LAGS 595)').addTo(W1900);</v>
      </c>
      <c r="X235" t="e">
        <f>IF(N235="","","const "&amp;#REF!&amp;J235&amp;#REF!&amp;E235&amp;" = L.marker(["&amp;G235&amp;","&amp;F235&amp;"], {icon: "&amp;N235&amp;"_"&amp;U235&amp;"}).bindPopup('This is "&amp;#REF!&amp;"').addTo("&amp;#REF!&amp;");")</f>
        <v>#REF!</v>
      </c>
      <c r="Y235" t="e">
        <f>IF(F235="","","const "&amp;#REF!&amp;J235&amp;#REF!&amp;E235&amp;" = L.marker(["&amp;G235&amp;","&amp;F235&amp;"], {icon: "&amp;O235&amp;"_"&amp;V235&amp;"}).bindPopup('This is "&amp;#REF!&amp;"').addTo("&amp;#REF!&amp;");")</f>
        <v>#REF!</v>
      </c>
      <c r="BI235" t="s">
        <v>5483</v>
      </c>
    </row>
    <row r="236" spans="1:61">
      <c r="A236" t="s">
        <v>5326</v>
      </c>
      <c r="B236" s="8">
        <v>791</v>
      </c>
      <c r="C236" s="1" t="s">
        <v>5397</v>
      </c>
      <c r="D236" t="s">
        <v>392</v>
      </c>
      <c r="E236" t="s">
        <v>5293</v>
      </c>
      <c r="F236" s="5">
        <v>-93.27</v>
      </c>
      <c r="G236" s="5">
        <v>31.13</v>
      </c>
      <c r="H236" t="s">
        <v>1201</v>
      </c>
      <c r="I236" t="str">
        <f t="shared" si="45"/>
        <v>Hawthorne, Louisiana&lt;br&gt;White 1900-1944&lt;br&gt;791&lt;br&gt;DASS 791 (LAGS 791)</v>
      </c>
      <c r="J236" t="str">
        <f t="shared" si="46"/>
        <v>W1900HawthorneLouisiana791</v>
      </c>
      <c r="M236" t="str">
        <f t="shared" si="49"/>
        <v>dp</v>
      </c>
      <c r="N236" t="str">
        <f t="shared" si="50"/>
        <v>st</v>
      </c>
      <c r="O236" t="str">
        <f t="shared" si="51"/>
        <v>ar</v>
      </c>
      <c r="P236" t="e">
        <f>IF(#REF!="rhot","",IF(H236="AAE_7R","r7",IF(AND(C236="ANAE",H236="W"),"r3","r0")))</f>
        <v>#REF!</v>
      </c>
      <c r="Q236" t="str">
        <f>IF(H236="consonant",#REF!,"")</f>
        <v/>
      </c>
      <c r="R236" t="str">
        <f t="shared" si="52"/>
        <v>sl</v>
      </c>
      <c r="S236" t="str">
        <f t="shared" si="53"/>
        <v>bk</v>
      </c>
      <c r="T236" t="e">
        <f t="shared" si="54"/>
        <v>#REF!</v>
      </c>
      <c r="U236" t="str">
        <f t="shared" si="44"/>
        <v>b</v>
      </c>
      <c r="W236" t="str">
        <f t="shared" si="48"/>
        <v>const W1900HawthorneLouisiana791= L.marker([31.13,-93.27], {icon: dp_sl}).bindPopup('Hawthorne, Louisiana&lt;br&gt;White 1900-1944&lt;br&gt;791&lt;br&gt;DASS 791 (LAGS 791)').addTo(W1900);</v>
      </c>
      <c r="X236" t="e">
        <f>IF(N236="","","const "&amp;#REF!&amp;J236&amp;#REF!&amp;E236&amp;" = L.marker(["&amp;G236&amp;","&amp;F236&amp;"], {icon: "&amp;N236&amp;"_"&amp;U236&amp;"}).bindPopup('This is "&amp;#REF!&amp;"').addTo("&amp;#REF!&amp;");")</f>
        <v>#REF!</v>
      </c>
      <c r="Y236" t="e">
        <f>IF(F236="","","const "&amp;#REF!&amp;J236&amp;#REF!&amp;E236&amp;" = L.marker(["&amp;G236&amp;","&amp;F236&amp;"], {icon: "&amp;O236&amp;"_"&amp;V236&amp;"}).bindPopup('This is "&amp;#REF!&amp;"').addTo("&amp;#REF!&amp;");")</f>
        <v>#REF!</v>
      </c>
      <c r="BI236" t="s">
        <v>5484</v>
      </c>
    </row>
    <row r="237" spans="1:61">
      <c r="A237" t="s">
        <v>5326</v>
      </c>
      <c r="B237" s="8">
        <v>850</v>
      </c>
      <c r="C237" s="1" t="s">
        <v>5382</v>
      </c>
      <c r="D237" t="s">
        <v>393</v>
      </c>
      <c r="E237" t="s">
        <v>5294</v>
      </c>
      <c r="F237" s="5">
        <v>-96.83</v>
      </c>
      <c r="G237" s="5">
        <v>32.380000000000003</v>
      </c>
      <c r="H237" t="s">
        <v>1201</v>
      </c>
      <c r="I237" t="str">
        <f t="shared" si="45"/>
        <v>Waxahachie, Texas&lt;br&gt;White 1900-1944&lt;br&gt;850&lt;br&gt;DASS 850 (LAGS 850)</v>
      </c>
      <c r="J237" t="str">
        <f t="shared" si="46"/>
        <v>W1900WaxahachieTexas850</v>
      </c>
      <c r="M237" t="str">
        <f t="shared" si="49"/>
        <v>dp</v>
      </c>
      <c r="N237" t="str">
        <f t="shared" si="50"/>
        <v>st</v>
      </c>
      <c r="O237" t="str">
        <f t="shared" si="51"/>
        <v>ar</v>
      </c>
      <c r="P237" t="e">
        <f>IF(#REF!="rhot","",IF(H237="AAE_7R","r7",IF(AND(C237="ANAE",H237="W"),"r3","r0")))</f>
        <v>#REF!</v>
      </c>
      <c r="Q237" t="str">
        <f>IF(H237="consonant",#REF!,"")</f>
        <v/>
      </c>
      <c r="R237" t="str">
        <f t="shared" si="52"/>
        <v>sl</v>
      </c>
      <c r="S237" t="str">
        <f t="shared" si="53"/>
        <v>bk</v>
      </c>
      <c r="T237" t="e">
        <f t="shared" si="54"/>
        <v>#REF!</v>
      </c>
      <c r="U237" t="str">
        <f t="shared" si="44"/>
        <v>b</v>
      </c>
      <c r="W237" t="str">
        <f t="shared" si="48"/>
        <v>const W1900WaxahachieTexas850= L.marker([32.38,-96.83], {icon: dp_sl}).bindPopup('Waxahachie, Texas&lt;br&gt;White 1900-1944&lt;br&gt;850&lt;br&gt;DASS 850 (LAGS 850)').addTo(W1900);</v>
      </c>
      <c r="X237" t="e">
        <f>IF(N237="","","const "&amp;#REF!&amp;J237&amp;#REF!&amp;E237&amp;" = L.marker(["&amp;G237&amp;","&amp;F237&amp;"], {icon: "&amp;N237&amp;"_"&amp;U237&amp;"}).bindPopup('This is "&amp;#REF!&amp;"').addTo("&amp;#REF!&amp;");")</f>
        <v>#REF!</v>
      </c>
      <c r="Y237" t="e">
        <f>IF(F237="","","const "&amp;#REF!&amp;J237&amp;#REF!&amp;E237&amp;" = L.marker(["&amp;G237&amp;","&amp;F237&amp;"], {icon: "&amp;O237&amp;"_"&amp;V237&amp;"}).bindPopup('This is "&amp;#REF!&amp;"').addTo("&amp;#REF!&amp;");")</f>
        <v>#REF!</v>
      </c>
      <c r="BI237" t="s">
        <v>5485</v>
      </c>
    </row>
    <row r="238" spans="1:61">
      <c r="A238" t="s">
        <v>5326</v>
      </c>
      <c r="B238" s="8">
        <v>863</v>
      </c>
      <c r="C238" s="1" t="s">
        <v>5383</v>
      </c>
      <c r="D238" t="s">
        <v>394</v>
      </c>
      <c r="E238" t="s">
        <v>5294</v>
      </c>
      <c r="F238" s="5">
        <v>-94.12</v>
      </c>
      <c r="G238" s="5">
        <v>30.07</v>
      </c>
      <c r="H238" t="s">
        <v>1201</v>
      </c>
      <c r="I238" t="str">
        <f t="shared" si="45"/>
        <v>Beaumont, Texas&lt;br&gt;White 1900-1944&lt;br&gt;863&lt;br&gt;DASS 863 (LAGS 863)</v>
      </c>
      <c r="J238" t="str">
        <f t="shared" si="46"/>
        <v>W1900BeaumontTexas863</v>
      </c>
      <c r="M238" t="str">
        <f t="shared" si="49"/>
        <v>dp</v>
      </c>
      <c r="N238" t="str">
        <f t="shared" si="50"/>
        <v>st</v>
      </c>
      <c r="O238" t="str">
        <f t="shared" si="51"/>
        <v>ar</v>
      </c>
      <c r="P238" t="e">
        <f>IF(#REF!="rhot","",IF(H238="AAE_7R","r7",IF(AND(C238="ANAE",H238="W"),"r3","r0")))</f>
        <v>#REF!</v>
      </c>
      <c r="Q238" t="str">
        <f>IF(H238="consonant",#REF!,"")</f>
        <v/>
      </c>
      <c r="R238" t="str">
        <f t="shared" si="52"/>
        <v>sl</v>
      </c>
      <c r="S238" t="str">
        <f t="shared" si="53"/>
        <v>bk</v>
      </c>
      <c r="T238" t="e">
        <f t="shared" si="54"/>
        <v>#REF!</v>
      </c>
      <c r="U238" t="str">
        <f t="shared" si="44"/>
        <v>b</v>
      </c>
      <c r="W238" t="str">
        <f t="shared" si="48"/>
        <v>const W1900BeaumontTexas863= L.marker([30.07,-94.12], {icon: dp_sl}).bindPopup('Beaumont, Texas&lt;br&gt;White 1900-1944&lt;br&gt;863&lt;br&gt;DASS 863 (LAGS 863)').addTo(W1900);</v>
      </c>
      <c r="X238" t="e">
        <f>IF(N238="","","const "&amp;#REF!&amp;J238&amp;#REF!&amp;E238&amp;" = L.marker(["&amp;G238&amp;","&amp;F238&amp;"], {icon: "&amp;N238&amp;"_"&amp;U238&amp;"}).bindPopup('This is "&amp;#REF!&amp;"').addTo("&amp;#REF!&amp;");")</f>
        <v>#REF!</v>
      </c>
      <c r="Y238" t="e">
        <f>IF(F238="","","const "&amp;#REF!&amp;J238&amp;#REF!&amp;E238&amp;" = L.marker(["&amp;G238&amp;","&amp;F238&amp;"], {icon: "&amp;O238&amp;"_"&amp;V238&amp;"}).bindPopup('This is "&amp;#REF!&amp;"').addTo("&amp;#REF!&amp;");")</f>
        <v>#REF!</v>
      </c>
      <c r="BI238" t="s">
        <v>5486</v>
      </c>
    </row>
    <row r="239" spans="1:61">
      <c r="A239" t="s">
        <v>5326</v>
      </c>
      <c r="B239" s="1" t="s">
        <v>6546</v>
      </c>
      <c r="C239" s="1" t="s">
        <v>5351</v>
      </c>
      <c r="D239" s="19" t="s">
        <v>425</v>
      </c>
      <c r="E239" t="s">
        <v>931</v>
      </c>
      <c r="F239">
        <v>-79.37</v>
      </c>
      <c r="G239" s="5">
        <v>43.73</v>
      </c>
      <c r="H239" s="20" t="s">
        <v>1129</v>
      </c>
      <c r="I239" t="str">
        <f t="shared" si="45"/>
        <v>Toronto, Ontario&lt;br&gt;White 1900-1944&lt;br&gt;Speaker 1&lt;br&gt;(Thomas, 2003)</v>
      </c>
      <c r="J239" t="str">
        <f t="shared" si="46"/>
        <v>W1900TorontoOntarioSpeaker1</v>
      </c>
      <c r="M239" t="str">
        <f t="shared" si="49"/>
        <v>dp</v>
      </c>
      <c r="N239" t="str">
        <f t="shared" si="50"/>
        <v>st</v>
      </c>
      <c r="O239" t="str">
        <f t="shared" si="51"/>
        <v>ao</v>
      </c>
      <c r="P239" t="e">
        <f>IF(#REF!="rhot","",IF(H239="AAE_7R","r7",IF(AND(C239="ANAE",H239="W"),"r3","r0")))</f>
        <v>#REF!</v>
      </c>
      <c r="Q239" t="str">
        <f>IF(H239="consonant",#REF!,"")</f>
        <v/>
      </c>
      <c r="R239" t="str">
        <f t="shared" si="52"/>
        <v>lx</v>
      </c>
      <c r="S239" t="str">
        <f t="shared" si="53"/>
        <v>bk</v>
      </c>
      <c r="T239" t="e">
        <f t="shared" si="54"/>
        <v>#REF!</v>
      </c>
      <c r="U239" t="str">
        <f t="shared" si="44"/>
        <v>b</v>
      </c>
      <c r="W239" t="str">
        <f t="shared" si="48"/>
        <v>const W1900TorontoOntarioSpeaker1= L.marker([43.73,-79.37], {icon: dp_lx}).bindPopup('Toronto, Ontario&lt;br&gt;White 1900-1944&lt;br&gt;Speaker 1&lt;br&gt;(Thomas, 2003)').addTo(W1900);</v>
      </c>
      <c r="X239" t="e">
        <f>IF(N239="","","const "&amp;#REF!&amp;J239&amp;#REF!&amp;E239&amp;" = L.marker(["&amp;G239&amp;","&amp;F239&amp;"], {icon: "&amp;N239&amp;"_"&amp;U239&amp;"}).bindPopup('This is "&amp;#REF!&amp;"').addTo("&amp;#REF!&amp;");")</f>
        <v>#REF!</v>
      </c>
      <c r="Y239" t="e">
        <f>IF(F239="","","const "&amp;#REF!&amp;J239&amp;#REF!&amp;E239&amp;" = L.marker(["&amp;G239&amp;","&amp;F239&amp;"], {icon: "&amp;O239&amp;"_"&amp;V239&amp;"}).bindPopup('This is "&amp;#REF!&amp;"').addTo("&amp;#REF!&amp;");")</f>
        <v>#REF!</v>
      </c>
      <c r="BI239" t="s">
        <v>6547</v>
      </c>
    </row>
    <row r="240" spans="1:61">
      <c r="A240" t="s">
        <v>5326</v>
      </c>
      <c r="B240" s="1" t="s">
        <v>6548</v>
      </c>
      <c r="C240" s="1" t="s">
        <v>5351</v>
      </c>
      <c r="D240" s="19" t="s">
        <v>540</v>
      </c>
      <c r="E240" t="s">
        <v>5299</v>
      </c>
      <c r="F240">
        <v>-52.78</v>
      </c>
      <c r="G240" s="5">
        <v>47.47</v>
      </c>
      <c r="H240" s="20" t="s">
        <v>1129</v>
      </c>
      <c r="I240" t="str">
        <f t="shared" si="45"/>
        <v>St Johns, Newfoundland&lt;br&gt;White 1900-1944&lt;br&gt;Speaker 2&lt;br&gt;(Thomas, 2003)</v>
      </c>
      <c r="J240" t="str">
        <f t="shared" si="46"/>
        <v>W1900StJohnsNewfoundlandSpeaker2</v>
      </c>
      <c r="M240" t="str">
        <f t="shared" si="49"/>
        <v>dp</v>
      </c>
      <c r="N240" t="str">
        <f t="shared" si="50"/>
        <v>st</v>
      </c>
      <c r="O240" t="str">
        <f t="shared" si="51"/>
        <v>ao</v>
      </c>
      <c r="P240" t="e">
        <f>IF(#REF!="rhot","",IF(H240="AAE_7R","r7",IF(AND(C240="ANAE",H240="W"),"r3","r0")))</f>
        <v>#REF!</v>
      </c>
      <c r="Q240" t="str">
        <f>IF(H240="consonant",#REF!,"")</f>
        <v/>
      </c>
      <c r="R240" t="str">
        <f t="shared" si="52"/>
        <v>lx</v>
      </c>
      <c r="S240" t="str">
        <f t="shared" si="53"/>
        <v>bk</v>
      </c>
      <c r="T240" t="e">
        <f t="shared" si="54"/>
        <v>#REF!</v>
      </c>
      <c r="U240" t="str">
        <f t="shared" si="44"/>
        <v>b</v>
      </c>
      <c r="W240" t="str">
        <f t="shared" si="48"/>
        <v>const W1900StJohnsNewfoundlandSpeaker2= L.marker([47.47,-52.78], {icon: dp_lx}).bindPopup('St Johns, Newfoundland&lt;br&gt;White 1900-1944&lt;br&gt;Speaker 2&lt;br&gt;(Thomas, 2003)').addTo(W1900);</v>
      </c>
      <c r="X240" t="e">
        <f>IF(N240="","","const "&amp;#REF!&amp;J240&amp;#REF!&amp;E240&amp;" = L.marker(["&amp;G240&amp;","&amp;F240&amp;"], {icon: "&amp;N240&amp;"_"&amp;U240&amp;"}).bindPopup('This is "&amp;#REF!&amp;"').addTo("&amp;#REF!&amp;");")</f>
        <v>#REF!</v>
      </c>
      <c r="Y240" t="e">
        <f>IF(F240="","","const "&amp;#REF!&amp;J240&amp;#REF!&amp;E240&amp;" = L.marker(["&amp;G240&amp;","&amp;F240&amp;"], {icon: "&amp;O240&amp;"_"&amp;V240&amp;"}).bindPopup('This is "&amp;#REF!&amp;"').addTo("&amp;#REF!&amp;");")</f>
        <v>#REF!</v>
      </c>
      <c r="BI240" t="s">
        <v>6549</v>
      </c>
    </row>
    <row r="241" spans="1:61">
      <c r="A241" t="s">
        <v>5326</v>
      </c>
      <c r="B241" s="1" t="s">
        <v>6550</v>
      </c>
      <c r="C241" s="1" t="s">
        <v>5351</v>
      </c>
      <c r="D241" s="19" t="s">
        <v>428</v>
      </c>
      <c r="E241" t="s">
        <v>5280</v>
      </c>
      <c r="F241">
        <v>-71.08</v>
      </c>
      <c r="G241" s="5">
        <v>42.78</v>
      </c>
      <c r="H241" s="20" t="s">
        <v>1122</v>
      </c>
      <c r="I241" t="str">
        <f t="shared" si="45"/>
        <v>Haverhill, Massachusetts&lt;br&gt;White 1900-1944&lt;br&gt;Speaker 5&lt;br&gt;(Thomas, 2003)</v>
      </c>
      <c r="J241" t="str">
        <f t="shared" si="46"/>
        <v>W1900HaverhillMassachusettsSpeaker5</v>
      </c>
      <c r="M241" t="str">
        <f t="shared" si="49"/>
        <v>dp</v>
      </c>
      <c r="N241" t="str">
        <f t="shared" si="50"/>
        <v>st</v>
      </c>
      <c r="O241" t="str">
        <f t="shared" si="51"/>
        <v>ar</v>
      </c>
      <c r="P241" t="e">
        <f>IF(#REF!="rhot","",IF(H241="AAE_7R","r7",IF(AND(C241="ANAE",H241="W"),"r3","r0")))</f>
        <v>#REF!</v>
      </c>
      <c r="Q241" t="str">
        <f>IF(H241="consonant",#REF!,"")</f>
        <v/>
      </c>
      <c r="R241" t="str">
        <f t="shared" si="52"/>
        <v>lx</v>
      </c>
      <c r="S241" t="str">
        <f t="shared" si="53"/>
        <v>bk</v>
      </c>
      <c r="T241" t="e">
        <f t="shared" si="54"/>
        <v>#REF!</v>
      </c>
      <c r="U241" t="str">
        <f t="shared" si="44"/>
        <v>b</v>
      </c>
      <c r="W241" t="str">
        <f t="shared" si="48"/>
        <v>const W1900HaverhillMassachusettsSpeaker5= L.marker([42.78,-71.08], {icon: dp_lx}).bindPopup('Haverhill, Massachusetts&lt;br&gt;White 1900-1944&lt;br&gt;Speaker 5&lt;br&gt;(Thomas, 2003)').addTo(W1900);</v>
      </c>
      <c r="X241" t="e">
        <f>IF(N241="","","const "&amp;#REF!&amp;J241&amp;#REF!&amp;E241&amp;" = L.marker(["&amp;G241&amp;","&amp;F241&amp;"], {icon: "&amp;N241&amp;"_"&amp;U241&amp;"}).bindPopup('This is "&amp;#REF!&amp;"').addTo("&amp;#REF!&amp;");")</f>
        <v>#REF!</v>
      </c>
      <c r="Y241" t="e">
        <f>IF(F241="","","const "&amp;#REF!&amp;J241&amp;#REF!&amp;E241&amp;" = L.marker(["&amp;G241&amp;","&amp;F241&amp;"], {icon: "&amp;O241&amp;"_"&amp;V241&amp;"}).bindPopup('This is "&amp;#REF!&amp;"').addTo("&amp;#REF!&amp;");")</f>
        <v>#REF!</v>
      </c>
      <c r="BI241" t="s">
        <v>6551</v>
      </c>
    </row>
    <row r="242" spans="1:61">
      <c r="A242" t="s">
        <v>5326</v>
      </c>
      <c r="B242" s="1" t="s">
        <v>6552</v>
      </c>
      <c r="C242" s="1" t="s">
        <v>5351</v>
      </c>
      <c r="D242" s="19" t="s">
        <v>431</v>
      </c>
      <c r="E242" t="s">
        <v>5279</v>
      </c>
      <c r="F242">
        <v>-72.78</v>
      </c>
      <c r="G242" s="5">
        <v>41.53</v>
      </c>
      <c r="H242" s="20" t="s">
        <v>1121</v>
      </c>
      <c r="I242" t="str">
        <f t="shared" si="45"/>
        <v>Meriden, Connecticut&lt;br&gt;White 1900-1944&lt;br&gt;Speaker 8&lt;br&gt;(Thomas, 2003)</v>
      </c>
      <c r="J242" t="str">
        <f t="shared" si="46"/>
        <v>W1900MeridenConnecticutSpeaker8</v>
      </c>
      <c r="M242" t="str">
        <f t="shared" si="49"/>
        <v>dp</v>
      </c>
      <c r="N242" t="str">
        <f t="shared" si="50"/>
        <v>st</v>
      </c>
      <c r="O242" t="str">
        <f t="shared" si="51"/>
        <v>ar</v>
      </c>
      <c r="P242" t="e">
        <f>IF(#REF!="rhot","",IF(H242="AAE_7R","r7",IF(AND(C242="ANAE",H242="W"),"r3","r0")))</f>
        <v>#REF!</v>
      </c>
      <c r="Q242" t="str">
        <f>IF(H242="consonant",#REF!,"")</f>
        <v/>
      </c>
      <c r="R242" t="str">
        <f t="shared" si="52"/>
        <v>lx</v>
      </c>
      <c r="S242" t="str">
        <f t="shared" si="53"/>
        <v>bk</v>
      </c>
      <c r="T242" t="e">
        <f t="shared" si="54"/>
        <v>#REF!</v>
      </c>
      <c r="U242" t="str">
        <f t="shared" si="44"/>
        <v>b</v>
      </c>
      <c r="W242" t="str">
        <f t="shared" si="48"/>
        <v>const W1900MeridenConnecticutSpeaker8= L.marker([41.53,-72.78], {icon: dp_lx}).bindPopup('Meriden, Connecticut&lt;br&gt;White 1900-1944&lt;br&gt;Speaker 8&lt;br&gt;(Thomas, 2003)').addTo(W1900);</v>
      </c>
      <c r="X242" t="e">
        <f>IF(N242="","","const "&amp;#REF!&amp;J242&amp;#REF!&amp;E242&amp;" = L.marker(["&amp;G242&amp;","&amp;F242&amp;"], {icon: "&amp;N242&amp;"_"&amp;U242&amp;"}).bindPopup('This is "&amp;#REF!&amp;"').addTo("&amp;#REF!&amp;");")</f>
        <v>#REF!</v>
      </c>
      <c r="Y242" t="e">
        <f>IF(F242="","","const "&amp;#REF!&amp;J242&amp;#REF!&amp;E242&amp;" = L.marker(["&amp;G242&amp;","&amp;F242&amp;"], {icon: "&amp;O242&amp;"_"&amp;V242&amp;"}).bindPopup('This is "&amp;#REF!&amp;"').addTo("&amp;#REF!&amp;");")</f>
        <v>#REF!</v>
      </c>
      <c r="BI242" t="s">
        <v>6553</v>
      </c>
    </row>
    <row r="243" spans="1:61">
      <c r="A243" t="s">
        <v>5326</v>
      </c>
      <c r="B243" s="1" t="s">
        <v>6554</v>
      </c>
      <c r="C243" s="1" t="s">
        <v>5351</v>
      </c>
      <c r="D243" s="19" t="s">
        <v>432</v>
      </c>
      <c r="E243" t="s">
        <v>5151</v>
      </c>
      <c r="F243">
        <v>-73.97</v>
      </c>
      <c r="G243" s="5">
        <v>40.78</v>
      </c>
      <c r="H243" s="20" t="s">
        <v>327</v>
      </c>
      <c r="I243" t="str">
        <f t="shared" si="45"/>
        <v>Manhattan, New York&lt;br&gt;White 1900-1944&lt;br&gt;Speaker 9&lt;br&gt;(Thomas, 2003)</v>
      </c>
      <c r="J243" t="str">
        <f t="shared" si="46"/>
        <v>W1900ManhattanNewYorkSpeaker9</v>
      </c>
      <c r="M243" t="str">
        <f t="shared" si="49"/>
        <v>dp</v>
      </c>
      <c r="N243" t="str">
        <f t="shared" si="50"/>
        <v>st</v>
      </c>
      <c r="O243" t="str">
        <f t="shared" si="51"/>
        <v>au</v>
      </c>
      <c r="P243" t="e">
        <f>IF(#REF!="rhot","",IF(H243="AAE_7R","r7",IF(AND(C243="ANAE",H243="W"),"r3","r0")))</f>
        <v>#REF!</v>
      </c>
      <c r="Q243" t="str">
        <f>IF(H243="consonant",#REF!,"")</f>
        <v/>
      </c>
      <c r="R243" t="str">
        <f t="shared" si="52"/>
        <v>sa1</v>
      </c>
      <c r="S243" t="str">
        <f t="shared" si="53"/>
        <v>bk</v>
      </c>
      <c r="T243" t="e">
        <f t="shared" si="54"/>
        <v>#REF!</v>
      </c>
      <c r="U243" t="str">
        <f t="shared" si="44"/>
        <v>b</v>
      </c>
      <c r="W243" t="str">
        <f t="shared" si="48"/>
        <v>const W1900ManhattanNewYorkSpeaker9= L.marker([40.78,-73.97], {icon: dp_sa1}).bindPopup('Manhattan, New York&lt;br&gt;White 1900-1944&lt;br&gt;Speaker 9&lt;br&gt;(Thomas, 2003)').addTo(W1900);</v>
      </c>
      <c r="X243" t="e">
        <f>IF(N243="","","const "&amp;#REF!&amp;J243&amp;#REF!&amp;E243&amp;" = L.marker(["&amp;G243&amp;","&amp;F243&amp;"], {icon: "&amp;N243&amp;"_"&amp;U243&amp;"}).bindPopup('This is "&amp;#REF!&amp;"').addTo("&amp;#REF!&amp;");")</f>
        <v>#REF!</v>
      </c>
      <c r="Y243" t="e">
        <f>IF(F243="","","const "&amp;#REF!&amp;J243&amp;#REF!&amp;E243&amp;" = L.marker(["&amp;G243&amp;","&amp;F243&amp;"], {icon: "&amp;O243&amp;"_"&amp;V243&amp;"}).bindPopup('This is "&amp;#REF!&amp;"').addTo("&amp;#REF!&amp;");")</f>
        <v>#REF!</v>
      </c>
      <c r="BI243" t="s">
        <v>6555</v>
      </c>
    </row>
    <row r="244" spans="1:61">
      <c r="A244" t="s">
        <v>5326</v>
      </c>
      <c r="B244" s="1" t="s">
        <v>6556</v>
      </c>
      <c r="C244" s="1" t="s">
        <v>5351</v>
      </c>
      <c r="D244" s="19" t="s">
        <v>433</v>
      </c>
      <c r="E244" t="s">
        <v>5300</v>
      </c>
      <c r="F244">
        <v>-93.08</v>
      </c>
      <c r="G244" s="5">
        <v>45.17</v>
      </c>
      <c r="H244" s="20" t="s">
        <v>101</v>
      </c>
      <c r="I244" t="str">
        <f t="shared" si="45"/>
        <v>Lino Lakes, Minnesota&lt;br&gt;White 1900-1944&lt;br&gt;Speaker 10&lt;br&gt;(Thomas, 2003)</v>
      </c>
      <c r="J244" t="str">
        <f t="shared" si="46"/>
        <v>W1900LinoLakesMinnesotaSpeaker10</v>
      </c>
      <c r="M244" t="str">
        <f t="shared" si="49"/>
        <v>dp</v>
      </c>
      <c r="N244" t="str">
        <f t="shared" si="50"/>
        <v>st</v>
      </c>
      <c r="O244" t="str">
        <f t="shared" si="51"/>
        <v>ar</v>
      </c>
      <c r="P244" t="e">
        <f>IF(#REF!="rhot","",IF(H244="AAE_7R","r7",IF(AND(C244="ANAE",H244="W"),"r3","r0")))</f>
        <v>#REF!</v>
      </c>
      <c r="Q244" t="str">
        <f>IF(H244="consonant",#REF!,"")</f>
        <v/>
      </c>
      <c r="R244" t="str">
        <f t="shared" si="52"/>
        <v>lx</v>
      </c>
      <c r="S244" t="str">
        <f t="shared" si="53"/>
        <v>bk</v>
      </c>
      <c r="T244" t="e">
        <f t="shared" si="54"/>
        <v>#REF!</v>
      </c>
      <c r="U244" t="str">
        <f t="shared" si="44"/>
        <v>b</v>
      </c>
      <c r="W244" t="str">
        <f t="shared" si="48"/>
        <v>const W1900LinoLakesMinnesotaSpeaker10= L.marker([45.17,-93.08], {icon: dp_lx}).bindPopup('Lino Lakes, Minnesota&lt;br&gt;White 1900-1944&lt;br&gt;Speaker 10&lt;br&gt;(Thomas, 2003)').addTo(W1900);</v>
      </c>
      <c r="X244" t="e">
        <f>IF(N244="","","const "&amp;#REF!&amp;J244&amp;#REF!&amp;E244&amp;" = L.marker(["&amp;G244&amp;","&amp;F244&amp;"], {icon: "&amp;N244&amp;"_"&amp;U244&amp;"}).bindPopup('This is "&amp;#REF!&amp;"').addTo("&amp;#REF!&amp;");")</f>
        <v>#REF!</v>
      </c>
      <c r="Y244" t="e">
        <f>IF(F244="","","const "&amp;#REF!&amp;J244&amp;#REF!&amp;E244&amp;" = L.marker(["&amp;G244&amp;","&amp;F244&amp;"], {icon: "&amp;O244&amp;"_"&amp;V244&amp;"}).bindPopup('This is "&amp;#REF!&amp;"').addTo("&amp;#REF!&amp;");")</f>
        <v>#REF!</v>
      </c>
      <c r="BI244" t="s">
        <v>6557</v>
      </c>
    </row>
    <row r="245" spans="1:61">
      <c r="A245" t="s">
        <v>5326</v>
      </c>
      <c r="B245" s="1" t="s">
        <v>6558</v>
      </c>
      <c r="C245" s="1" t="s">
        <v>5351</v>
      </c>
      <c r="D245" s="19" t="s">
        <v>339</v>
      </c>
      <c r="E245" t="s">
        <v>5278</v>
      </c>
      <c r="F245">
        <v>-75.150000000000006</v>
      </c>
      <c r="G245" s="5">
        <v>39.950000000000003</v>
      </c>
      <c r="H245" s="20" t="s">
        <v>125</v>
      </c>
      <c r="I245" t="str">
        <f t="shared" si="45"/>
        <v>Philadelphia, Pennsylvania&lt;br&gt;White 1900-1944&lt;br&gt;Speaker 11&lt;br&gt;(Thomas, 2003)</v>
      </c>
      <c r="J245" t="str">
        <f t="shared" si="46"/>
        <v>W1900PhiladelphiaPennsylvaniaSpeaker11</v>
      </c>
      <c r="M245" t="str">
        <f t="shared" si="49"/>
        <v>dp</v>
      </c>
      <c r="N245" t="str">
        <f t="shared" si="50"/>
        <v>st</v>
      </c>
      <c r="O245" t="str">
        <f t="shared" si="51"/>
        <v>ar</v>
      </c>
      <c r="P245" t="e">
        <f>IF(#REF!="rhot","",IF(H245="AAE_7R","r7",IF(AND(C245="ANAE",H245="W"),"r3","r0")))</f>
        <v>#REF!</v>
      </c>
      <c r="Q245" t="str">
        <f>IF(H245="consonant",#REF!,"")</f>
        <v/>
      </c>
      <c r="R245" t="str">
        <f t="shared" si="52"/>
        <v>sa1</v>
      </c>
      <c r="S245" t="str">
        <f t="shared" si="53"/>
        <v>bk</v>
      </c>
      <c r="T245" t="e">
        <f t="shared" si="54"/>
        <v>#REF!</v>
      </c>
      <c r="U245" t="str">
        <f t="shared" si="44"/>
        <v>b</v>
      </c>
      <c r="W245" t="str">
        <f t="shared" si="48"/>
        <v>const W1900PhiladelphiaPennsylvaniaSpeaker11= L.marker([39.95,-75.15], {icon: dp_sa1}).bindPopup('Philadelphia, Pennsylvania&lt;br&gt;White 1900-1944&lt;br&gt;Speaker 11&lt;br&gt;(Thomas, 2003)').addTo(W1900);</v>
      </c>
      <c r="X245" t="e">
        <f>IF(N245="","","const "&amp;#REF!&amp;J245&amp;#REF!&amp;E245&amp;" = L.marker(["&amp;G245&amp;","&amp;F245&amp;"], {icon: "&amp;N245&amp;"_"&amp;U245&amp;"}).bindPopup('This is "&amp;#REF!&amp;"').addTo("&amp;#REF!&amp;");")</f>
        <v>#REF!</v>
      </c>
      <c r="Y245" t="e">
        <f>IF(F245="","","const "&amp;#REF!&amp;J245&amp;#REF!&amp;E245&amp;" = L.marker(["&amp;G245&amp;","&amp;F245&amp;"], {icon: "&amp;O245&amp;"_"&amp;V245&amp;"}).bindPopup('This is "&amp;#REF!&amp;"').addTo("&amp;#REF!&amp;");")</f>
        <v>#REF!</v>
      </c>
      <c r="BI245" t="s">
        <v>6559</v>
      </c>
    </row>
    <row r="246" spans="1:61">
      <c r="A246" t="s">
        <v>5326</v>
      </c>
      <c r="B246" s="1" t="s">
        <v>6560</v>
      </c>
      <c r="C246" s="1" t="s">
        <v>5351</v>
      </c>
      <c r="D246" s="19" t="s">
        <v>442</v>
      </c>
      <c r="E246" t="s">
        <v>5282</v>
      </c>
      <c r="F246">
        <v>-84.6</v>
      </c>
      <c r="G246" s="5">
        <v>39.15</v>
      </c>
      <c r="H246" s="20" t="s">
        <v>1127</v>
      </c>
      <c r="I246" t="str">
        <f t="shared" si="45"/>
        <v>Cheviot, Ohio&lt;br&gt;White 1900-1944&lt;br&gt;Speaker 21&lt;br&gt;(Thomas, 2003)</v>
      </c>
      <c r="J246" t="str">
        <f t="shared" si="46"/>
        <v>W1900CheviotOhioSpeaker21</v>
      </c>
      <c r="M246" t="str">
        <f t="shared" si="49"/>
        <v>dp</v>
      </c>
      <c r="N246" t="str">
        <f t="shared" si="50"/>
        <v>st</v>
      </c>
      <c r="O246" t="str">
        <f t="shared" si="51"/>
        <v>ar</v>
      </c>
      <c r="P246" t="e">
        <f>IF(#REF!="rhot","",IF(H246="AAE_7R","r7",IF(AND(C246="ANAE",H246="W"),"r3","r0")))</f>
        <v>#REF!</v>
      </c>
      <c r="Q246" t="str">
        <f>IF(H246="consonant",#REF!,"")</f>
        <v/>
      </c>
      <c r="R246" t="str">
        <f t="shared" si="52"/>
        <v>we</v>
      </c>
      <c r="S246" t="str">
        <f t="shared" si="53"/>
        <v>fr</v>
      </c>
      <c r="T246" t="e">
        <f t="shared" si="54"/>
        <v>#REF!</v>
      </c>
      <c r="U246" t="str">
        <f t="shared" si="44"/>
        <v>b</v>
      </c>
      <c r="W246" t="str">
        <f t="shared" si="48"/>
        <v>const W1900CheviotOhioSpeaker21= L.marker([39.15,-84.6], {icon: dp_we}).bindPopup('Cheviot, Ohio&lt;br&gt;White 1900-1944&lt;br&gt;Speaker 21&lt;br&gt;(Thomas, 2003)').addTo(W1900);</v>
      </c>
      <c r="X246" t="e">
        <f>IF(N246="","","const "&amp;#REF!&amp;J246&amp;#REF!&amp;E246&amp;" = L.marker(["&amp;G246&amp;","&amp;F246&amp;"], {icon: "&amp;N246&amp;"_"&amp;U246&amp;"}).bindPopup('This is "&amp;#REF!&amp;"').addTo("&amp;#REF!&amp;");")</f>
        <v>#REF!</v>
      </c>
      <c r="Y246" t="e">
        <f>IF(F246="","","const "&amp;#REF!&amp;J246&amp;#REF!&amp;E246&amp;" = L.marker(["&amp;G246&amp;","&amp;F246&amp;"], {icon: "&amp;O246&amp;"_"&amp;V246&amp;"}).bindPopup('This is "&amp;#REF!&amp;"').addTo("&amp;#REF!&amp;");")</f>
        <v>#REF!</v>
      </c>
      <c r="BI246" t="s">
        <v>6561</v>
      </c>
    </row>
    <row r="247" spans="1:61">
      <c r="A247" t="s">
        <v>5326</v>
      </c>
      <c r="B247" s="1" t="s">
        <v>6562</v>
      </c>
      <c r="C247" s="1" t="s">
        <v>5351</v>
      </c>
      <c r="D247" s="19" t="s">
        <v>496</v>
      </c>
      <c r="E247" t="s">
        <v>1128</v>
      </c>
      <c r="F247">
        <v>-77.08</v>
      </c>
      <c r="G247" s="5">
        <v>26.47</v>
      </c>
      <c r="H247" t="s">
        <v>1128</v>
      </c>
      <c r="I247" t="str">
        <f t="shared" si="45"/>
        <v>Cherokee Sound, Bahama&lt;br&gt;White 1900-1944&lt;br&gt;Speaker 51&lt;br&gt;(Thomas, 2003)</v>
      </c>
      <c r="J247" t="str">
        <f t="shared" si="46"/>
        <v>W1900CherokeeSoundBahamaSpeaker51</v>
      </c>
      <c r="M247" t="str">
        <f t="shared" si="49"/>
        <v>dp</v>
      </c>
      <c r="N247" t="str">
        <f t="shared" si="50"/>
        <v>st</v>
      </c>
      <c r="O247" t="str">
        <f t="shared" si="51"/>
        <v>ar</v>
      </c>
      <c r="P247" t="e">
        <f>IF(#REF!="rhot","",IF(H247="AAE_7R","r7",IF(AND(C247="ANAE",H247="W"),"r3","r0")))</f>
        <v>#REF!</v>
      </c>
      <c r="Q247" t="str">
        <f>IF(H247="consonant",#REF!,"")</f>
        <v/>
      </c>
      <c r="R247" t="str">
        <f t="shared" si="52"/>
        <v>lx</v>
      </c>
      <c r="S247" t="str">
        <f t="shared" si="53"/>
        <v>bk</v>
      </c>
      <c r="T247" t="e">
        <f t="shared" si="54"/>
        <v>#REF!</v>
      </c>
      <c r="U247" t="str">
        <f t="shared" si="44"/>
        <v>b</v>
      </c>
      <c r="W247" t="str">
        <f t="shared" si="48"/>
        <v>const W1900CherokeeSoundBahamaSpeaker51= L.marker([26.47,-77.08], {icon: dp_lx}).bindPopup('Cherokee Sound, Bahama&lt;br&gt;White 1900-1944&lt;br&gt;Speaker 51&lt;br&gt;(Thomas, 2003)').addTo(W1900);</v>
      </c>
      <c r="X247" t="e">
        <f>IF(N247="","","const "&amp;#REF!&amp;J247&amp;#REF!&amp;E247&amp;" = L.marker(["&amp;G247&amp;","&amp;F247&amp;"], {icon: "&amp;N247&amp;"_"&amp;U247&amp;"}).bindPopup('This is "&amp;#REF!&amp;"').addTo("&amp;#REF!&amp;");")</f>
        <v>#REF!</v>
      </c>
      <c r="Y247" t="e">
        <f>IF(F247="","","const "&amp;#REF!&amp;J247&amp;#REF!&amp;E247&amp;" = L.marker(["&amp;G247&amp;","&amp;F247&amp;"], {icon: "&amp;O247&amp;"_"&amp;V247&amp;"}).bindPopup('This is "&amp;#REF!&amp;"').addTo("&amp;#REF!&amp;");")</f>
        <v>#REF!</v>
      </c>
      <c r="BI247" t="s">
        <v>6563</v>
      </c>
    </row>
    <row r="248" spans="1:61">
      <c r="A248" t="s">
        <v>5326</v>
      </c>
      <c r="B248" s="1" t="s">
        <v>6564</v>
      </c>
      <c r="C248" s="1" t="s">
        <v>5351</v>
      </c>
      <c r="D248" s="19" t="s">
        <v>452</v>
      </c>
      <c r="E248" t="s">
        <v>903</v>
      </c>
      <c r="F248">
        <v>-76.42</v>
      </c>
      <c r="G248" s="5">
        <v>37.65</v>
      </c>
      <c r="H248" s="20" t="s">
        <v>1125</v>
      </c>
      <c r="I248" t="str">
        <f t="shared" si="45"/>
        <v>Irvington, Virginia&lt;br&gt;White 1900-1944&lt;br&gt;Speaker 55&lt;br&gt;(Thomas, 2003)</v>
      </c>
      <c r="J248" t="str">
        <f t="shared" si="46"/>
        <v>W1900IrvingtonVirginiaSpeaker55</v>
      </c>
      <c r="M248" t="str">
        <f t="shared" si="49"/>
        <v>dp</v>
      </c>
      <c r="N248" t="str">
        <f t="shared" si="50"/>
        <v>st</v>
      </c>
      <c r="O248" t="str">
        <f t="shared" si="51"/>
        <v>ar</v>
      </c>
      <c r="P248" t="e">
        <f>IF(#REF!="rhot","",IF(H248="AAE_7R","r7",IF(AND(C248="ANAE",H248="W"),"r3","r0")))</f>
        <v>#REF!</v>
      </c>
      <c r="Q248" t="str">
        <f>IF(H248="consonant",#REF!,"")</f>
        <v/>
      </c>
      <c r="R248" t="str">
        <f t="shared" si="52"/>
        <v>lx</v>
      </c>
      <c r="S248" t="str">
        <f t="shared" si="53"/>
        <v>fr</v>
      </c>
      <c r="T248" t="e">
        <f t="shared" si="54"/>
        <v>#REF!</v>
      </c>
      <c r="U248" t="str">
        <f t="shared" si="44"/>
        <v>b</v>
      </c>
      <c r="W248" t="str">
        <f t="shared" si="48"/>
        <v>const W1900IrvingtonVirginiaSpeaker55= L.marker([37.65,-76.42], {icon: dp_lx}).bindPopup('Irvington, Virginia&lt;br&gt;White 1900-1944&lt;br&gt;Speaker 55&lt;br&gt;(Thomas, 2003)').addTo(W1900);</v>
      </c>
      <c r="X248" t="e">
        <f>IF(N248="","","const "&amp;#REF!&amp;J248&amp;#REF!&amp;E248&amp;" = L.marker(["&amp;G248&amp;","&amp;F248&amp;"], {icon: "&amp;N248&amp;"_"&amp;U248&amp;"}).bindPopup('This is "&amp;#REF!&amp;"').addTo("&amp;#REF!&amp;");")</f>
        <v>#REF!</v>
      </c>
      <c r="Y248" t="e">
        <f>IF(F248="","","const "&amp;#REF!&amp;J248&amp;#REF!&amp;E248&amp;" = L.marker(["&amp;G248&amp;","&amp;F248&amp;"], {icon: "&amp;O248&amp;"_"&amp;V248&amp;"}).bindPopup('This is "&amp;#REF!&amp;"').addTo("&amp;#REF!&amp;");")</f>
        <v>#REF!</v>
      </c>
      <c r="BI248" t="s">
        <v>6565</v>
      </c>
    </row>
    <row r="249" spans="1:61">
      <c r="A249" t="s">
        <v>5326</v>
      </c>
      <c r="B249" s="1" t="s">
        <v>6566</v>
      </c>
      <c r="C249" s="1" t="s">
        <v>5351</v>
      </c>
      <c r="D249" s="19" t="s">
        <v>514</v>
      </c>
      <c r="E249" t="s">
        <v>5298</v>
      </c>
      <c r="F249">
        <v>-86.45</v>
      </c>
      <c r="G249" s="5">
        <v>32.58</v>
      </c>
      <c r="H249" s="20" t="s">
        <v>1212</v>
      </c>
      <c r="I249" t="str">
        <f t="shared" si="45"/>
        <v>Montgomery1, Alabama&lt;br&gt;White 1900-1944&lt;br&gt;Speaker 59&lt;br&gt;(Thomas, 2003)</v>
      </c>
      <c r="J249" t="str">
        <f t="shared" si="46"/>
        <v>W1900Montgomery1AlabamaSpeaker59</v>
      </c>
      <c r="M249" t="str">
        <f t="shared" si="49"/>
        <v>dp</v>
      </c>
      <c r="N249" t="str">
        <f t="shared" si="50"/>
        <v>st</v>
      </c>
      <c r="O249" t="str">
        <f t="shared" si="51"/>
        <v>ar</v>
      </c>
      <c r="P249" t="e">
        <f>IF(#REF!="rhot","",IF(H249="AAE_7R","r7",IF(AND(C249="ANAE",H249="W"),"r3","r0")))</f>
        <v>#REF!</v>
      </c>
      <c r="Q249" t="str">
        <f>IF(H249="consonant",#REF!,"")</f>
        <v/>
      </c>
      <c r="R249" t="str">
        <f t="shared" si="52"/>
        <v>sl</v>
      </c>
      <c r="S249" t="str">
        <f t="shared" si="53"/>
        <v>bk</v>
      </c>
      <c r="T249" t="e">
        <f t="shared" si="54"/>
        <v>#REF!</v>
      </c>
      <c r="U249" t="str">
        <f t="shared" si="44"/>
        <v>b</v>
      </c>
      <c r="W249" t="str">
        <f t="shared" si="48"/>
        <v>const W1900Montgomery1AlabamaSpeaker59= L.marker([32.58,-86.45], {icon: dp_sl}).bindPopup('Montgomery1, Alabama&lt;br&gt;White 1900-1944&lt;br&gt;Speaker 59&lt;br&gt;(Thomas, 2003)').addTo(W1900);</v>
      </c>
      <c r="X249" t="e">
        <f>IF(N249="","","const "&amp;#REF!&amp;J249&amp;#REF!&amp;E249&amp;" = L.marker(["&amp;G249&amp;","&amp;F249&amp;"], {icon: "&amp;N249&amp;"_"&amp;U249&amp;"}).bindPopup('This is "&amp;#REF!&amp;"').addTo("&amp;#REF!&amp;");")</f>
        <v>#REF!</v>
      </c>
      <c r="Y249" t="e">
        <f>IF(F249="","","const "&amp;#REF!&amp;J249&amp;#REF!&amp;E249&amp;" = L.marker(["&amp;G249&amp;","&amp;F249&amp;"], {icon: "&amp;O249&amp;"_"&amp;V249&amp;"}).bindPopup('This is "&amp;#REF!&amp;"').addTo("&amp;#REF!&amp;");")</f>
        <v>#REF!</v>
      </c>
      <c r="BI249" t="s">
        <v>6567</v>
      </c>
    </row>
    <row r="250" spans="1:61">
      <c r="A250" t="s">
        <v>5326</v>
      </c>
      <c r="B250" s="1" t="s">
        <v>6568</v>
      </c>
      <c r="C250" s="1" t="s">
        <v>5351</v>
      </c>
      <c r="D250" s="19" t="s">
        <v>515</v>
      </c>
      <c r="E250" t="s">
        <v>5288</v>
      </c>
      <c r="F250">
        <v>-83.8</v>
      </c>
      <c r="G250" s="5">
        <v>35.32</v>
      </c>
      <c r="H250" s="20" t="s">
        <v>1212</v>
      </c>
      <c r="I250" t="str">
        <f t="shared" si="45"/>
        <v>Robbinisville1, North Carolina&lt;br&gt;White 1900-1944&lt;br&gt;Speaker 64&lt;br&gt;(Thomas, 2003)</v>
      </c>
      <c r="J250" t="str">
        <f t="shared" si="46"/>
        <v>W1900Robbinisville1NorthCarolinaSpeaker64</v>
      </c>
      <c r="M250" t="str">
        <f t="shared" si="49"/>
        <v>dp</v>
      </c>
      <c r="N250" t="str">
        <f t="shared" si="50"/>
        <v>st</v>
      </c>
      <c r="O250" t="str">
        <f t="shared" si="51"/>
        <v>ar</v>
      </c>
      <c r="P250" t="e">
        <f>IF(#REF!="rhot","",IF(H250="AAE_7R","r7",IF(AND(C250="ANAE",H250="W"),"r3","r0")))</f>
        <v>#REF!</v>
      </c>
      <c r="Q250" t="str">
        <f>IF(H250="consonant",#REF!,"")</f>
        <v/>
      </c>
      <c r="R250" t="str">
        <f t="shared" si="52"/>
        <v>sl</v>
      </c>
      <c r="S250" t="str">
        <f t="shared" si="53"/>
        <v>bk</v>
      </c>
      <c r="T250" t="e">
        <f t="shared" si="54"/>
        <v>#REF!</v>
      </c>
      <c r="U250" t="str">
        <f t="shared" si="44"/>
        <v>b</v>
      </c>
      <c r="W250" t="str">
        <f t="shared" si="48"/>
        <v>const W1900Robbinisville1NorthCarolinaSpeaker64= L.marker([35.32,-83.8], {icon: dp_sl}).bindPopup('Robbinisville1, North Carolina&lt;br&gt;White 1900-1944&lt;br&gt;Speaker 64&lt;br&gt;(Thomas, 2003)').addTo(W1900);</v>
      </c>
      <c r="X250" t="e">
        <f>IF(N250="","","const "&amp;#REF!&amp;J250&amp;#REF!&amp;E250&amp;" = L.marker(["&amp;G250&amp;","&amp;F250&amp;"], {icon: "&amp;N250&amp;"_"&amp;U250&amp;"}).bindPopup('This is "&amp;#REF!&amp;"').addTo("&amp;#REF!&amp;");")</f>
        <v>#REF!</v>
      </c>
      <c r="Y250" t="e">
        <f>IF(F250="","","const "&amp;#REF!&amp;J250&amp;#REF!&amp;E250&amp;" = L.marker(["&amp;G250&amp;","&amp;F250&amp;"], {icon: "&amp;O250&amp;"_"&amp;V250&amp;"}).bindPopup('This is "&amp;#REF!&amp;"').addTo("&amp;#REF!&amp;");")</f>
        <v>#REF!</v>
      </c>
      <c r="BI250" t="s">
        <v>6569</v>
      </c>
    </row>
    <row r="251" spans="1:61">
      <c r="A251" t="s">
        <v>5326</v>
      </c>
      <c r="B251" s="1" t="s">
        <v>6570</v>
      </c>
      <c r="C251" s="1" t="s">
        <v>5351</v>
      </c>
      <c r="D251" t="s">
        <v>516</v>
      </c>
      <c r="E251" t="s">
        <v>5288</v>
      </c>
      <c r="F251">
        <v>-78.63</v>
      </c>
      <c r="G251" s="5">
        <v>36.28</v>
      </c>
      <c r="H251" s="20" t="s">
        <v>1212</v>
      </c>
      <c r="I251" t="str">
        <f t="shared" si="45"/>
        <v>Raleigh1, North Carolina&lt;br&gt;White 1900-1944&lt;br&gt;Speaker 72&lt;br&gt;(Thomas, 2003)</v>
      </c>
      <c r="J251" t="str">
        <f t="shared" si="46"/>
        <v>W1900Raleigh1NorthCarolinaSpeaker72</v>
      </c>
      <c r="M251" t="str">
        <f t="shared" si="49"/>
        <v>dp</v>
      </c>
      <c r="N251" t="str">
        <f t="shared" si="50"/>
        <v>st</v>
      </c>
      <c r="O251" t="str">
        <f t="shared" si="51"/>
        <v>ar</v>
      </c>
      <c r="P251" t="e">
        <f>IF(#REF!="rhot","",IF(H251="AAE_7R","r7",IF(AND(C251="ANAE",H251="W"),"r3","r0")))</f>
        <v>#REF!</v>
      </c>
      <c r="Q251" t="str">
        <f>IF(H251="consonant",#REF!,"")</f>
        <v/>
      </c>
      <c r="R251" t="str">
        <f t="shared" si="52"/>
        <v>sl</v>
      </c>
      <c r="S251" t="str">
        <f t="shared" si="53"/>
        <v>bk</v>
      </c>
      <c r="T251" t="e">
        <f t="shared" si="54"/>
        <v>#REF!</v>
      </c>
      <c r="U251" t="str">
        <f t="shared" si="44"/>
        <v>b</v>
      </c>
      <c r="W251" t="str">
        <f t="shared" si="48"/>
        <v>const W1900Raleigh1NorthCarolinaSpeaker72= L.marker([36.28,-78.63], {icon: dp_sl}).bindPopup('Raleigh1, North Carolina&lt;br&gt;White 1900-1944&lt;br&gt;Speaker 72&lt;br&gt;(Thomas, 2003)').addTo(W1900);</v>
      </c>
      <c r="X251" t="e">
        <f>IF(N251="","","const "&amp;#REF!&amp;J251&amp;#REF!&amp;E251&amp;" = L.marker(["&amp;G251&amp;","&amp;F251&amp;"], {icon: "&amp;N251&amp;"_"&amp;U251&amp;"}).bindPopup('This is "&amp;#REF!&amp;"').addTo("&amp;#REF!&amp;");")</f>
        <v>#REF!</v>
      </c>
      <c r="Y251" t="e">
        <f>IF(F251="","","const "&amp;#REF!&amp;J251&amp;#REF!&amp;E251&amp;" = L.marker(["&amp;G251&amp;","&amp;F251&amp;"], {icon: "&amp;O251&amp;"_"&amp;V251&amp;"}).bindPopup('This is "&amp;#REF!&amp;"').addTo("&amp;#REF!&amp;");")</f>
        <v>#REF!</v>
      </c>
      <c r="BI251" t="s">
        <v>6571</v>
      </c>
    </row>
    <row r="252" spans="1:61">
      <c r="A252" t="s">
        <v>5326</v>
      </c>
      <c r="B252" s="1" t="s">
        <v>6572</v>
      </c>
      <c r="C252" s="1" t="s">
        <v>5351</v>
      </c>
      <c r="D252" t="s">
        <v>460</v>
      </c>
      <c r="E252" t="s">
        <v>5288</v>
      </c>
      <c r="F252">
        <v>-79.03</v>
      </c>
      <c r="G252" s="5">
        <v>36.270000000000003</v>
      </c>
      <c r="H252" s="20" t="s">
        <v>1125</v>
      </c>
      <c r="I252" t="str">
        <f t="shared" si="45"/>
        <v>Hurdle Mills, North Carolina&lt;br&gt;White 1900-1944&lt;br&gt;Speaker 76&lt;br&gt;(Thomas, 2003)</v>
      </c>
      <c r="J252" t="str">
        <f t="shared" si="46"/>
        <v>W1900HurdleMillsNorthCarolinaSpeaker76</v>
      </c>
      <c r="M252" t="str">
        <f t="shared" si="49"/>
        <v>dp</v>
      </c>
      <c r="N252" t="str">
        <f t="shared" si="50"/>
        <v>st</v>
      </c>
      <c r="O252" t="str">
        <f t="shared" si="51"/>
        <v>ar</v>
      </c>
      <c r="P252" t="e">
        <f>IF(#REF!="rhot","",IF(H252="AAE_7R","r7",IF(AND(C252="ANAE",H252="W"),"r3","r0")))</f>
        <v>#REF!</v>
      </c>
      <c r="Q252" t="str">
        <f>IF(H252="consonant",#REF!,"")</f>
        <v/>
      </c>
      <c r="R252" t="str">
        <f t="shared" si="52"/>
        <v>lx</v>
      </c>
      <c r="S252" t="str">
        <f t="shared" si="53"/>
        <v>fr</v>
      </c>
      <c r="T252" t="e">
        <f t="shared" si="54"/>
        <v>#REF!</v>
      </c>
      <c r="U252" t="str">
        <f t="shared" si="44"/>
        <v>b</v>
      </c>
      <c r="W252" t="str">
        <f t="shared" si="48"/>
        <v>const W1900HurdleMillsNorthCarolinaSpeaker76= L.marker([36.27,-79.03], {icon: dp_lx}).bindPopup('Hurdle Mills, North Carolina&lt;br&gt;White 1900-1944&lt;br&gt;Speaker 76&lt;br&gt;(Thomas, 2003)').addTo(W1900);</v>
      </c>
      <c r="X252" t="e">
        <f>IF(N252="","","const "&amp;#REF!&amp;J252&amp;#REF!&amp;E252&amp;" = L.marker(["&amp;G252&amp;","&amp;F252&amp;"], {icon: "&amp;N252&amp;"_"&amp;U252&amp;"}).bindPopup('This is "&amp;#REF!&amp;"').addTo("&amp;#REF!&amp;");")</f>
        <v>#REF!</v>
      </c>
      <c r="Y252" t="e">
        <f>IF(F252="","","const "&amp;#REF!&amp;J252&amp;#REF!&amp;E252&amp;" = L.marker(["&amp;G252&amp;","&amp;F252&amp;"], {icon: "&amp;O252&amp;"_"&amp;V252&amp;"}).bindPopup('This is "&amp;#REF!&amp;"').addTo("&amp;#REF!&amp;");")</f>
        <v>#REF!</v>
      </c>
      <c r="BI252" t="s">
        <v>6573</v>
      </c>
    </row>
    <row r="253" spans="1:61">
      <c r="A253" t="s">
        <v>5326</v>
      </c>
      <c r="B253" s="1" t="s">
        <v>6574</v>
      </c>
      <c r="C253" s="1" t="s">
        <v>5351</v>
      </c>
      <c r="D253" t="s">
        <v>461</v>
      </c>
      <c r="E253" t="s">
        <v>5288</v>
      </c>
      <c r="F253">
        <v>-79.150000000000006</v>
      </c>
      <c r="G253">
        <v>36.4</v>
      </c>
      <c r="H253" s="20" t="s">
        <v>1125</v>
      </c>
      <c r="I253" t="str">
        <f t="shared" si="45"/>
        <v>Leasburg, North Carolina&lt;br&gt;White 1900-1944&lt;br&gt;Speaker 77&lt;br&gt;(Thomas, 2003)</v>
      </c>
      <c r="J253" t="str">
        <f t="shared" si="46"/>
        <v>W1900LeasburgNorthCarolinaSpeaker77</v>
      </c>
      <c r="M253" t="str">
        <f t="shared" si="49"/>
        <v>dp</v>
      </c>
      <c r="N253" t="str">
        <f t="shared" si="50"/>
        <v>st</v>
      </c>
      <c r="O253" t="str">
        <f t="shared" si="51"/>
        <v>ar</v>
      </c>
      <c r="P253" t="e">
        <f>IF(#REF!="rhot","",IF(H253="AAE_7R","r7",IF(AND(C253="ANAE",H253="W"),"r3","r0")))</f>
        <v>#REF!</v>
      </c>
      <c r="Q253" t="str">
        <f>IF(H253="consonant",#REF!,"")</f>
        <v/>
      </c>
      <c r="R253" t="str">
        <f t="shared" si="52"/>
        <v>lx</v>
      </c>
      <c r="S253" t="str">
        <f t="shared" si="53"/>
        <v>fr</v>
      </c>
      <c r="T253" t="e">
        <f t="shared" si="54"/>
        <v>#REF!</v>
      </c>
      <c r="U253" t="str">
        <f t="shared" si="44"/>
        <v>b</v>
      </c>
      <c r="W253" t="str">
        <f t="shared" si="48"/>
        <v>const W1900LeasburgNorthCarolinaSpeaker77= L.marker([36.4,-79.15], {icon: dp_lx}).bindPopup('Leasburg, North Carolina&lt;br&gt;White 1900-1944&lt;br&gt;Speaker 77&lt;br&gt;(Thomas, 2003)').addTo(W1900);</v>
      </c>
      <c r="X253" t="e">
        <f>IF(N253="","","const "&amp;#REF!&amp;J253&amp;#REF!&amp;E253&amp;" = L.marker(["&amp;G253&amp;","&amp;F253&amp;"], {icon: "&amp;N253&amp;"_"&amp;U253&amp;"}).bindPopup('This is "&amp;#REF!&amp;"').addTo("&amp;#REF!&amp;");")</f>
        <v>#REF!</v>
      </c>
      <c r="Y253" t="e">
        <f>IF(F253="","","const "&amp;#REF!&amp;J253&amp;#REF!&amp;E253&amp;" = L.marker(["&amp;G253&amp;","&amp;F253&amp;"], {icon: "&amp;O253&amp;"_"&amp;V253&amp;"}).bindPopup('This is "&amp;#REF!&amp;"').addTo("&amp;#REF!&amp;");")</f>
        <v>#REF!</v>
      </c>
      <c r="BI253" t="s">
        <v>6575</v>
      </c>
    </row>
    <row r="254" spans="1:61">
      <c r="A254" t="s">
        <v>5326</v>
      </c>
      <c r="B254" s="1" t="s">
        <v>6576</v>
      </c>
      <c r="C254" s="1" t="s">
        <v>5351</v>
      </c>
      <c r="D254" t="s">
        <v>463</v>
      </c>
      <c r="E254" t="s">
        <v>5288</v>
      </c>
      <c r="F254">
        <v>-76.14</v>
      </c>
      <c r="G254">
        <v>36.15</v>
      </c>
      <c r="H254" s="20" t="s">
        <v>1125</v>
      </c>
      <c r="I254" t="str">
        <f t="shared" si="45"/>
        <v>Engelhard, North Carolina&lt;br&gt;White 1900-1944&lt;br&gt;Speaker 80&lt;br&gt;(Thomas, 2003)</v>
      </c>
      <c r="J254" t="str">
        <f t="shared" si="46"/>
        <v>W1900EngelhardNorthCarolinaSpeaker80</v>
      </c>
      <c r="M254" t="str">
        <f t="shared" si="49"/>
        <v>dp</v>
      </c>
      <c r="N254" t="str">
        <f t="shared" si="50"/>
        <v>st</v>
      </c>
      <c r="O254" t="str">
        <f t="shared" si="51"/>
        <v>ar</v>
      </c>
      <c r="P254" t="e">
        <f>IF(#REF!="rhot","",IF(H254="AAE_7R","r7",IF(AND(C254="ANAE",H254="W"),"r3","r0")))</f>
        <v>#REF!</v>
      </c>
      <c r="Q254" t="str">
        <f>IF(H254="consonant",#REF!,"")</f>
        <v/>
      </c>
      <c r="R254" t="str">
        <f t="shared" si="52"/>
        <v>lx</v>
      </c>
      <c r="S254" t="str">
        <f t="shared" si="53"/>
        <v>fr</v>
      </c>
      <c r="T254" t="e">
        <f t="shared" si="54"/>
        <v>#REF!</v>
      </c>
      <c r="U254" t="str">
        <f t="shared" si="44"/>
        <v>b</v>
      </c>
      <c r="W254" t="str">
        <f t="shared" si="48"/>
        <v>const W1900EngelhardNorthCarolinaSpeaker80= L.marker([36.15,-76.14], {icon: dp_lx}).bindPopup('Engelhard, North Carolina&lt;br&gt;White 1900-1944&lt;br&gt;Speaker 80&lt;br&gt;(Thomas, 2003)').addTo(W1900);</v>
      </c>
      <c r="X254" t="e">
        <f>IF(N254="","","const "&amp;#REF!&amp;J254&amp;#REF!&amp;E254&amp;" = L.marker(["&amp;G254&amp;","&amp;F254&amp;"], {icon: "&amp;N254&amp;"_"&amp;U254&amp;"}).bindPopup('This is "&amp;#REF!&amp;"').addTo("&amp;#REF!&amp;");")</f>
        <v>#REF!</v>
      </c>
      <c r="Y254" t="e">
        <f>IF(F254="","","const "&amp;#REF!&amp;J254&amp;#REF!&amp;E254&amp;" = L.marker(["&amp;G254&amp;","&amp;F254&amp;"], {icon: "&amp;O254&amp;"_"&amp;V254&amp;"}).bindPopup('This is "&amp;#REF!&amp;"').addTo("&amp;#REF!&amp;");")</f>
        <v>#REF!</v>
      </c>
      <c r="BI254" t="s">
        <v>6577</v>
      </c>
    </row>
    <row r="255" spans="1:61">
      <c r="A255" t="s">
        <v>5326</v>
      </c>
      <c r="B255" s="1" t="s">
        <v>6578</v>
      </c>
      <c r="C255" s="1" t="s">
        <v>5351</v>
      </c>
      <c r="D255" t="s">
        <v>517</v>
      </c>
      <c r="E255" t="s">
        <v>5288</v>
      </c>
      <c r="F255">
        <v>-76.37</v>
      </c>
      <c r="G255">
        <v>35.68</v>
      </c>
      <c r="H255" s="20" t="s">
        <v>1125</v>
      </c>
      <c r="I255" t="str">
        <f t="shared" si="45"/>
        <v>Swan Quarter1, North Carolina&lt;br&gt;White 1900-1944&lt;br&gt;Speaker 81&lt;br&gt;(Thomas, 2003)</v>
      </c>
      <c r="J255" t="str">
        <f t="shared" si="46"/>
        <v>W1900SwanQuarter1NorthCarolinaSpeaker81</v>
      </c>
      <c r="M255" t="str">
        <f t="shared" si="49"/>
        <v>dp</v>
      </c>
      <c r="N255" t="str">
        <f t="shared" si="50"/>
        <v>st</v>
      </c>
      <c r="O255" t="str">
        <f t="shared" si="51"/>
        <v>ar</v>
      </c>
      <c r="P255" t="e">
        <f>IF(#REF!="rhot","",IF(H255="AAE_7R","r7",IF(AND(C255="ANAE",H255="W"),"r3","r0")))</f>
        <v>#REF!</v>
      </c>
      <c r="Q255" t="str">
        <f>IF(H255="consonant",#REF!,"")</f>
        <v/>
      </c>
      <c r="R255" t="str">
        <f t="shared" si="52"/>
        <v>lx</v>
      </c>
      <c r="S255" t="str">
        <f t="shared" si="53"/>
        <v>fr</v>
      </c>
      <c r="T255" t="e">
        <f t="shared" si="54"/>
        <v>#REF!</v>
      </c>
      <c r="U255" t="str">
        <f t="shared" si="44"/>
        <v>b</v>
      </c>
      <c r="W255" t="str">
        <f t="shared" si="48"/>
        <v>const W1900SwanQuarter1NorthCarolinaSpeaker81= L.marker([35.68,-76.37], {icon: dp_lx}).bindPopup('Swan Quarter1, North Carolina&lt;br&gt;White 1900-1944&lt;br&gt;Speaker 81&lt;br&gt;(Thomas, 2003)').addTo(W1900);</v>
      </c>
      <c r="X255" t="e">
        <f>IF(N255="","","const "&amp;#REF!&amp;J255&amp;#REF!&amp;E255&amp;" = L.marker(["&amp;G255&amp;","&amp;F255&amp;"], {icon: "&amp;N255&amp;"_"&amp;U255&amp;"}).bindPopup('This is "&amp;#REF!&amp;"').addTo("&amp;#REF!&amp;");")</f>
        <v>#REF!</v>
      </c>
      <c r="Y255" t="e">
        <f>IF(F255="","","const "&amp;#REF!&amp;J255&amp;#REF!&amp;E255&amp;" = L.marker(["&amp;G255&amp;","&amp;F255&amp;"], {icon: "&amp;O255&amp;"_"&amp;V255&amp;"}).bindPopup('This is "&amp;#REF!&amp;"').addTo("&amp;#REF!&amp;");")</f>
        <v>#REF!</v>
      </c>
      <c r="BI255" t="s">
        <v>6579</v>
      </c>
    </row>
    <row r="256" spans="1:61">
      <c r="A256" t="s">
        <v>5326</v>
      </c>
      <c r="B256" s="1" t="s">
        <v>6580</v>
      </c>
      <c r="C256" s="1" t="s">
        <v>5351</v>
      </c>
      <c r="D256" t="s">
        <v>518</v>
      </c>
      <c r="E256" t="s">
        <v>5288</v>
      </c>
      <c r="F256">
        <v>-75.98</v>
      </c>
      <c r="G256">
        <v>35.229999999999997</v>
      </c>
      <c r="H256" s="20" t="s">
        <v>1125</v>
      </c>
      <c r="I256" t="str">
        <f t="shared" si="45"/>
        <v>Ocracoke2, North Carolina&lt;br&gt;White 1900-1944&lt;br&gt;Speaker 84&lt;br&gt;(Thomas, 2003)</v>
      </c>
      <c r="J256" t="str">
        <f t="shared" si="46"/>
        <v>W1900Ocracoke2NorthCarolinaSpeaker84</v>
      </c>
      <c r="M256" t="str">
        <f t="shared" si="49"/>
        <v>dp</v>
      </c>
      <c r="N256" t="str">
        <f t="shared" si="50"/>
        <v>st</v>
      </c>
      <c r="O256" t="str">
        <f t="shared" si="51"/>
        <v>ar</v>
      </c>
      <c r="P256" t="e">
        <f>IF(#REF!="rhot","",IF(H256="AAE_7R","r7",IF(AND(C256="ANAE",H256="W"),"r3","r0")))</f>
        <v>#REF!</v>
      </c>
      <c r="Q256" t="str">
        <f>IF(H256="consonant",#REF!,"")</f>
        <v/>
      </c>
      <c r="R256" t="str">
        <f t="shared" si="52"/>
        <v>lx</v>
      </c>
      <c r="S256" t="str">
        <f t="shared" si="53"/>
        <v>fr</v>
      </c>
      <c r="T256" t="e">
        <f t="shared" si="54"/>
        <v>#REF!</v>
      </c>
      <c r="U256" t="str">
        <f t="shared" si="44"/>
        <v>b</v>
      </c>
      <c r="W256" t="str">
        <f t="shared" si="48"/>
        <v>const W1900Ocracoke2NorthCarolinaSpeaker84= L.marker([35.23,-75.98], {icon: dp_lx}).bindPopup('Ocracoke2, North Carolina&lt;br&gt;White 1900-1944&lt;br&gt;Speaker 84&lt;br&gt;(Thomas, 2003)').addTo(W1900);</v>
      </c>
      <c r="X256" t="e">
        <f>IF(N256="","","const "&amp;#REF!&amp;J256&amp;#REF!&amp;E256&amp;" = L.marker(["&amp;G256&amp;","&amp;F256&amp;"], {icon: "&amp;N256&amp;"_"&amp;U256&amp;"}).bindPopup('This is "&amp;#REF!&amp;"').addTo("&amp;#REF!&amp;");")</f>
        <v>#REF!</v>
      </c>
      <c r="Y256" t="e">
        <f>IF(F256="","","const "&amp;#REF!&amp;J256&amp;#REF!&amp;E256&amp;" = L.marker(["&amp;G256&amp;","&amp;F256&amp;"], {icon: "&amp;O256&amp;"_"&amp;V256&amp;"}).bindPopup('This is "&amp;#REF!&amp;"').addTo("&amp;#REF!&amp;");")</f>
        <v>#REF!</v>
      </c>
      <c r="BI256" t="s">
        <v>6581</v>
      </c>
    </row>
    <row r="257" spans="1:61">
      <c r="A257" t="s">
        <v>5326</v>
      </c>
      <c r="B257" s="1" t="s">
        <v>6582</v>
      </c>
      <c r="C257" s="1" t="s">
        <v>5351</v>
      </c>
      <c r="D257" t="s">
        <v>538</v>
      </c>
      <c r="E257" t="s">
        <v>5288</v>
      </c>
      <c r="F257">
        <v>-76.56</v>
      </c>
      <c r="G257">
        <v>34.81</v>
      </c>
      <c r="H257" s="20" t="s">
        <v>1125</v>
      </c>
      <c r="I257" t="str">
        <f t="shared" si="45"/>
        <v>Harkers Island, North Carolina&lt;br&gt;White 1900-1944&lt;br&gt;Speaker 87&lt;br&gt;(Thomas, 2003)</v>
      </c>
      <c r="J257" t="str">
        <f t="shared" si="46"/>
        <v>W1900HarkersIslandNorthCarolinaSpeaker87</v>
      </c>
      <c r="M257" t="str">
        <f t="shared" si="49"/>
        <v>dp</v>
      </c>
      <c r="N257" t="str">
        <f t="shared" si="50"/>
        <v>st</v>
      </c>
      <c r="O257" t="str">
        <f t="shared" si="51"/>
        <v>ar</v>
      </c>
      <c r="P257" t="e">
        <f>IF(#REF!="rhot","",IF(H257="AAE_7R","r7",IF(AND(C257="ANAE",H257="W"),"r3","r0")))</f>
        <v>#REF!</v>
      </c>
      <c r="Q257" t="str">
        <f>IF(H257="consonant",#REF!,"")</f>
        <v/>
      </c>
      <c r="R257" t="str">
        <f t="shared" si="52"/>
        <v>lx</v>
      </c>
      <c r="S257" t="str">
        <f t="shared" si="53"/>
        <v>fr</v>
      </c>
      <c r="T257" t="e">
        <f t="shared" si="54"/>
        <v>#REF!</v>
      </c>
      <c r="U257" t="str">
        <f t="shared" ref="U257:U320" si="55">IF(C257="LAGS","a","b")</f>
        <v>b</v>
      </c>
      <c r="W257" t="str">
        <f t="shared" si="48"/>
        <v>const W1900HarkersIslandNorthCarolinaSpeaker87= L.marker([34.81,-76.56], {icon: dp_lx}).bindPopup('Harkers Island, North Carolina&lt;br&gt;White 1900-1944&lt;br&gt;Speaker 87&lt;br&gt;(Thomas, 2003)').addTo(W1900);</v>
      </c>
      <c r="X257" t="e">
        <f>IF(N257="","","const "&amp;#REF!&amp;J257&amp;#REF!&amp;E257&amp;" = L.marker(["&amp;G257&amp;","&amp;F257&amp;"], {icon: "&amp;N257&amp;"_"&amp;U257&amp;"}).bindPopup('This is "&amp;#REF!&amp;"').addTo("&amp;#REF!&amp;");")</f>
        <v>#REF!</v>
      </c>
      <c r="Y257" t="e">
        <f>IF(F257="","","const "&amp;#REF!&amp;J257&amp;#REF!&amp;E257&amp;" = L.marker(["&amp;G257&amp;","&amp;F257&amp;"], {icon: "&amp;O257&amp;"_"&amp;V257&amp;"}).bindPopup('This is "&amp;#REF!&amp;"').addTo("&amp;#REF!&amp;");")</f>
        <v>#REF!</v>
      </c>
      <c r="BI257" t="s">
        <v>6583</v>
      </c>
    </row>
    <row r="258" spans="1:61">
      <c r="A258" t="s">
        <v>5326</v>
      </c>
      <c r="B258" s="1" t="s">
        <v>6584</v>
      </c>
      <c r="C258" s="1" t="s">
        <v>5351</v>
      </c>
      <c r="D258" t="s">
        <v>519</v>
      </c>
      <c r="E258" t="s">
        <v>5293</v>
      </c>
      <c r="F258">
        <v>-90.13</v>
      </c>
      <c r="G258">
        <v>30.41</v>
      </c>
      <c r="H258" s="20" t="s">
        <v>1125</v>
      </c>
      <c r="I258" t="str">
        <f t="shared" ref="I258:I321" si="56">D258&amp;", "&amp;E258&amp;"&lt;br&gt;"&amp;IF(TRIM(LEFT(A258,LEN(A258)-4))="W","White ",IF(TRIM(LEFT(A258,LEN(A258)-4))="B","Black ",IF(TRIM(LEFT(A258,LEN(A258)-4))="L","Hispanic ",IF(TRIM(LEFT(A258,LEN(A258)-4))="N","Indigenous ",IF(TRIM(LEFT(A258,LEN(A258)-4))="A","Asian ","")))))&amp;IF(TRIM(RIGHT(A258,LEN(A258)-1))="1700","1700-1799",IF(TRIM(RIGHT(A258,LEN(A258)-1))="1800","1800-1844",IF(TRIM(RIGHT(A258,LEN(A258)-1))="1850","1845-1874",IF(TRIM(RIGHT(A258,LEN(A258)-1))="1870","1875-1899",IF(TRIM(RIGHT(A258,LEN(A258)-1))="1900","1900-1944",IF(TRIM(RIGHT(A258,LEN(A258)-1))="1950","1945-1974",IF(TRIM(RIGHT(A258,LEN(A258)-1))="1970","1975-1099","")))))))&amp;"&lt;br&gt;"&amp;B258&amp;"&lt;br&gt;"&amp;C258</f>
        <v>New Orleans2, Louisiana&lt;br&gt;White 1900-1944&lt;br&gt;Speaker 88&lt;br&gt;(Thomas, 2003)</v>
      </c>
      <c r="J258" t="str">
        <f t="shared" ref="J258:J321" si="57">A258&amp;SUBSTITUTE(SUBSTITUTE(SUBSTITUTE(D258,".","")," ",""),"-","")&amp;SUBSTITUTE(E258," ","")&amp;SUBSTITUTE(SUBSTITUTE(SUBSTITUTE(B258,".","")," ",""),"-","")</f>
        <v>W1900NewOrleans2LouisianaSpeaker88</v>
      </c>
      <c r="M258" t="str">
        <f t="shared" si="49"/>
        <v>dp</v>
      </c>
      <c r="N258" t="str">
        <f t="shared" si="50"/>
        <v>st</v>
      </c>
      <c r="O258" t="str">
        <f t="shared" si="51"/>
        <v>ar</v>
      </c>
      <c r="P258" t="e">
        <f>IF(#REF!="rhot","",IF(H258="AAE_7R","r7",IF(AND(C258="ANAE",H258="W"),"r3","r0")))</f>
        <v>#REF!</v>
      </c>
      <c r="Q258" t="str">
        <f>IF(H258="consonant",#REF!,"")</f>
        <v/>
      </c>
      <c r="R258" t="str">
        <f t="shared" si="52"/>
        <v>lx</v>
      </c>
      <c r="S258" t="str">
        <f t="shared" si="53"/>
        <v>fr</v>
      </c>
      <c r="T258" t="e">
        <f t="shared" si="54"/>
        <v>#REF!</v>
      </c>
      <c r="U258" t="str">
        <f t="shared" si="55"/>
        <v>b</v>
      </c>
      <c r="W258" t="str">
        <f t="shared" si="48"/>
        <v>const W1900NewOrleans2LouisianaSpeaker88= L.marker([30.41,-90.13], {icon: dp_lx}).bindPopup('New Orleans2, Louisiana&lt;br&gt;White 1900-1944&lt;br&gt;Speaker 88&lt;br&gt;(Thomas, 2003)').addTo(W1900);</v>
      </c>
      <c r="X258" t="e">
        <f>IF(N258="","","const "&amp;#REF!&amp;J258&amp;#REF!&amp;E258&amp;" = L.marker(["&amp;G258&amp;","&amp;F258&amp;"], {icon: "&amp;N258&amp;"_"&amp;U258&amp;"}).bindPopup('This is "&amp;#REF!&amp;"').addTo("&amp;#REF!&amp;");")</f>
        <v>#REF!</v>
      </c>
      <c r="Y258" t="e">
        <f>IF(F258="","","const "&amp;#REF!&amp;J258&amp;#REF!&amp;E258&amp;" = L.marker(["&amp;G258&amp;","&amp;F258&amp;"], {icon: "&amp;O258&amp;"_"&amp;V258&amp;"}).bindPopup('This is "&amp;#REF!&amp;"').addTo("&amp;#REF!&amp;");")</f>
        <v>#REF!</v>
      </c>
      <c r="BI258" t="s">
        <v>6585</v>
      </c>
    </row>
    <row r="259" spans="1:61">
      <c r="A259" t="s">
        <v>5326</v>
      </c>
      <c r="B259" s="1" t="s">
        <v>6586</v>
      </c>
      <c r="C259" s="1" t="s">
        <v>5351</v>
      </c>
      <c r="D259" t="s">
        <v>520</v>
      </c>
      <c r="E259" t="s">
        <v>420</v>
      </c>
      <c r="F259">
        <v>-96.6</v>
      </c>
      <c r="G259">
        <v>36.54</v>
      </c>
      <c r="H259" s="20" t="s">
        <v>1125</v>
      </c>
      <c r="I259" t="str">
        <f t="shared" si="56"/>
        <v>Yale1, Oklahoma&lt;br&gt;White 1900-1944&lt;br&gt;Speaker 90&lt;br&gt;(Thomas, 2003)</v>
      </c>
      <c r="J259" t="str">
        <f t="shared" si="57"/>
        <v>W1900Yale1OklahomaSpeaker90</v>
      </c>
      <c r="M259" t="str">
        <f t="shared" si="49"/>
        <v>dp</v>
      </c>
      <c r="N259" t="str">
        <f t="shared" si="50"/>
        <v>st</v>
      </c>
      <c r="O259" t="str">
        <f t="shared" si="51"/>
        <v>ar</v>
      </c>
      <c r="P259" t="e">
        <f>IF(#REF!="rhot","",IF(H259="AAE_7R","r7",IF(AND(C259="ANAE",H259="W"),"r3","r0")))</f>
        <v>#REF!</v>
      </c>
      <c r="Q259" t="str">
        <f>IF(H259="consonant",#REF!,"")</f>
        <v/>
      </c>
      <c r="R259" t="str">
        <f t="shared" si="52"/>
        <v>lx</v>
      </c>
      <c r="S259" t="str">
        <f t="shared" si="53"/>
        <v>fr</v>
      </c>
      <c r="T259" t="e">
        <f t="shared" si="54"/>
        <v>#REF!</v>
      </c>
      <c r="U259" t="str">
        <f t="shared" si="55"/>
        <v>b</v>
      </c>
      <c r="W259" t="str">
        <f t="shared" ref="W259:W322" si="58">IF(OR(M259="",R259=""),"",IF(F259="","","const "&amp;J259&amp;"= L.marker(["&amp;G259&amp;","&amp;F259&amp;"], {icon: "&amp;M259&amp;"_"&amp;R259&amp;"}).bindPopup('"&amp;I259&amp;"').addTo("&amp;A259&amp;");"))</f>
        <v>const W1900Yale1OklahomaSpeaker90= L.marker([36.54,-96.6], {icon: dp_lx}).bindPopup('Yale1, Oklahoma&lt;br&gt;White 1900-1944&lt;br&gt;Speaker 90&lt;br&gt;(Thomas, 2003)').addTo(W1900);</v>
      </c>
      <c r="X259" t="e">
        <f>IF(N259="","","const "&amp;#REF!&amp;J259&amp;#REF!&amp;E259&amp;" = L.marker(["&amp;G259&amp;","&amp;F259&amp;"], {icon: "&amp;N259&amp;"_"&amp;U259&amp;"}).bindPopup('This is "&amp;#REF!&amp;"').addTo("&amp;#REF!&amp;");")</f>
        <v>#REF!</v>
      </c>
      <c r="Y259" t="e">
        <f>IF(F259="","","const "&amp;#REF!&amp;J259&amp;#REF!&amp;E259&amp;" = L.marker(["&amp;G259&amp;","&amp;F259&amp;"], {icon: "&amp;O259&amp;"_"&amp;V259&amp;"}).bindPopup('This is "&amp;#REF!&amp;"').addTo("&amp;#REF!&amp;");")</f>
        <v>#REF!</v>
      </c>
      <c r="BI259" t="s">
        <v>6587</v>
      </c>
    </row>
    <row r="260" spans="1:61">
      <c r="A260" t="s">
        <v>5326</v>
      </c>
      <c r="B260" s="1" t="s">
        <v>6588</v>
      </c>
      <c r="C260" s="1" t="s">
        <v>5351</v>
      </c>
      <c r="D260" t="s">
        <v>468</v>
      </c>
      <c r="E260" t="s">
        <v>5301</v>
      </c>
      <c r="F260">
        <v>-47.85</v>
      </c>
      <c r="G260">
        <v>-19.809999999999999</v>
      </c>
      <c r="H260" s="20" t="s">
        <v>1125</v>
      </c>
      <c r="I260" t="str">
        <f t="shared" si="56"/>
        <v>Americana, Brazil&lt;br&gt;White 1900-1944&lt;br&gt;Speaker 94&lt;br&gt;(Thomas, 2003)</v>
      </c>
      <c r="J260" t="str">
        <f t="shared" si="57"/>
        <v>W1900AmericanaBrazilSpeaker94</v>
      </c>
      <c r="M260" t="str">
        <f t="shared" si="49"/>
        <v>dp</v>
      </c>
      <c r="N260" t="str">
        <f t="shared" si="50"/>
        <v>st</v>
      </c>
      <c r="O260" t="str">
        <f t="shared" si="51"/>
        <v>ar</v>
      </c>
      <c r="P260" t="e">
        <f>IF(#REF!="rhot","",IF(H260="AAE_7R","r7",IF(AND(C260="ANAE",H260="W"),"r3","r0")))</f>
        <v>#REF!</v>
      </c>
      <c r="Q260" t="str">
        <f>IF(H260="consonant",#REF!,"")</f>
        <v/>
      </c>
      <c r="R260" t="str">
        <f t="shared" si="52"/>
        <v>lx</v>
      </c>
      <c r="S260" t="str">
        <f t="shared" si="53"/>
        <v>fr</v>
      </c>
      <c r="T260" t="e">
        <f t="shared" si="54"/>
        <v>#REF!</v>
      </c>
      <c r="U260" t="str">
        <f t="shared" si="55"/>
        <v>b</v>
      </c>
      <c r="W260" t="str">
        <f t="shared" si="58"/>
        <v>const W1900AmericanaBrazilSpeaker94= L.marker([-19.81,-47.85], {icon: dp_lx}).bindPopup('Americana, Brazil&lt;br&gt;White 1900-1944&lt;br&gt;Speaker 94&lt;br&gt;(Thomas, 2003)').addTo(W1900);</v>
      </c>
      <c r="X260" t="e">
        <f>IF(N260="","","const "&amp;#REF!&amp;J260&amp;#REF!&amp;E260&amp;" = L.marker(["&amp;G260&amp;","&amp;F260&amp;"], {icon: "&amp;N260&amp;"_"&amp;U260&amp;"}).bindPopup('This is "&amp;#REF!&amp;"').addTo("&amp;#REF!&amp;");")</f>
        <v>#REF!</v>
      </c>
      <c r="Y260" t="e">
        <f>IF(F260="","","const "&amp;#REF!&amp;J260&amp;#REF!&amp;E260&amp;" = L.marker(["&amp;G260&amp;","&amp;F260&amp;"], {icon: "&amp;O260&amp;"_"&amp;V260&amp;"}).bindPopup('This is "&amp;#REF!&amp;"').addTo("&amp;#REF!&amp;");")</f>
        <v>#REF!</v>
      </c>
      <c r="BI260" t="s">
        <v>6589</v>
      </c>
    </row>
    <row r="261" spans="1:61">
      <c r="A261" t="s">
        <v>5326</v>
      </c>
      <c r="B261" s="1" t="s">
        <v>6590</v>
      </c>
      <c r="C261" s="1" t="s">
        <v>5351</v>
      </c>
      <c r="D261" t="s">
        <v>474</v>
      </c>
      <c r="E261" t="s">
        <v>5294</v>
      </c>
      <c r="F261">
        <v>-94.89</v>
      </c>
      <c r="G261">
        <v>33</v>
      </c>
      <c r="H261" s="20" t="s">
        <v>1125</v>
      </c>
      <c r="I261" t="str">
        <f t="shared" si="56"/>
        <v>Gilmer, Texas&lt;br&gt;White 1900-1944&lt;br&gt;Speaker 100&lt;br&gt;(Thomas, 2003)</v>
      </c>
      <c r="J261" t="str">
        <f t="shared" si="57"/>
        <v>W1900GilmerTexasSpeaker100</v>
      </c>
      <c r="M261" t="str">
        <f t="shared" si="49"/>
        <v>dp</v>
      </c>
      <c r="N261" t="str">
        <f t="shared" si="50"/>
        <v>st</v>
      </c>
      <c r="O261" t="str">
        <f t="shared" si="51"/>
        <v>ar</v>
      </c>
      <c r="P261" t="e">
        <f>IF(#REF!="rhot","",IF(H261="AAE_7R","r7",IF(AND(C261="ANAE",H261="W"),"r3","r0")))</f>
        <v>#REF!</v>
      </c>
      <c r="Q261" t="str">
        <f>IF(H261="consonant",#REF!,"")</f>
        <v/>
      </c>
      <c r="R261" t="str">
        <f t="shared" si="52"/>
        <v>lx</v>
      </c>
      <c r="S261" t="str">
        <f t="shared" si="53"/>
        <v>fr</v>
      </c>
      <c r="T261" t="e">
        <f t="shared" si="54"/>
        <v>#REF!</v>
      </c>
      <c r="U261" t="str">
        <f t="shared" si="55"/>
        <v>b</v>
      </c>
      <c r="W261" t="str">
        <f t="shared" si="58"/>
        <v>const W1900GilmerTexasSpeaker100= L.marker([33,-94.89], {icon: dp_lx}).bindPopup('Gilmer, Texas&lt;br&gt;White 1900-1944&lt;br&gt;Speaker 100&lt;br&gt;(Thomas, 2003)').addTo(W1900);</v>
      </c>
      <c r="X261" t="e">
        <f>IF(N261="","","const "&amp;#REF!&amp;J261&amp;#REF!&amp;E261&amp;" = L.marker(["&amp;G261&amp;","&amp;F261&amp;"], {icon: "&amp;N261&amp;"_"&amp;U261&amp;"}).bindPopup('This is "&amp;#REF!&amp;"').addTo("&amp;#REF!&amp;");")</f>
        <v>#REF!</v>
      </c>
      <c r="Y261" t="e">
        <f>IF(F261="","","const "&amp;#REF!&amp;J261&amp;#REF!&amp;E261&amp;" = L.marker(["&amp;G261&amp;","&amp;F261&amp;"], {icon: "&amp;O261&amp;"_"&amp;V261&amp;"}).bindPopup('This is "&amp;#REF!&amp;"').addTo("&amp;#REF!&amp;");")</f>
        <v>#REF!</v>
      </c>
      <c r="BI261" t="s">
        <v>6591</v>
      </c>
    </row>
    <row r="262" spans="1:61">
      <c r="A262" t="s">
        <v>5326</v>
      </c>
      <c r="B262" s="1" t="s">
        <v>6592</v>
      </c>
      <c r="C262" s="1" t="s">
        <v>5351</v>
      </c>
      <c r="D262" t="s">
        <v>521</v>
      </c>
      <c r="E262" t="s">
        <v>5294</v>
      </c>
      <c r="F262">
        <v>-95.54</v>
      </c>
      <c r="G262">
        <v>29.99</v>
      </c>
      <c r="H262" s="20" t="s">
        <v>1125</v>
      </c>
      <c r="I262" t="str">
        <f t="shared" si="56"/>
        <v>Houston1, Texas&lt;br&gt;White 1900-1944&lt;br&gt;Speaker 101&lt;br&gt;(Thomas, 2003)</v>
      </c>
      <c r="J262" t="str">
        <f t="shared" si="57"/>
        <v>W1900Houston1TexasSpeaker101</v>
      </c>
      <c r="K262" t="s">
        <v>406</v>
      </c>
      <c r="M262" t="str">
        <f t="shared" si="49"/>
        <v>dp</v>
      </c>
      <c r="N262" t="str">
        <f t="shared" si="50"/>
        <v>st</v>
      </c>
      <c r="O262" t="str">
        <f t="shared" si="51"/>
        <v>ar</v>
      </c>
      <c r="P262" t="e">
        <f>IF(#REF!="rhot","",IF(H262="AAE_7R","r7",IF(AND(C262="ANAE",H262="W"),"r3","r0")))</f>
        <v>#REF!</v>
      </c>
      <c r="Q262" t="str">
        <f>IF(H262="consonant",#REF!,"")</f>
        <v/>
      </c>
      <c r="R262" t="str">
        <f t="shared" si="52"/>
        <v>lx</v>
      </c>
      <c r="S262" t="str">
        <f t="shared" si="53"/>
        <v>fr</v>
      </c>
      <c r="T262" t="e">
        <f t="shared" si="54"/>
        <v>#REF!</v>
      </c>
      <c r="U262" t="str">
        <f t="shared" si="55"/>
        <v>b</v>
      </c>
      <c r="W262" t="str">
        <f t="shared" si="58"/>
        <v>const W1900Houston1TexasSpeaker101= L.marker([29.99,-95.54], {icon: dp_lx}).bindPopup('Houston1, Texas&lt;br&gt;White 1900-1944&lt;br&gt;Speaker 101&lt;br&gt;(Thomas, 2003)').addTo(W1900);</v>
      </c>
      <c r="X262" t="e">
        <f>IF(N262="","","const "&amp;#REF!&amp;J262&amp;#REF!&amp;E262&amp;" = L.marker(["&amp;G262&amp;","&amp;F262&amp;"], {icon: "&amp;N262&amp;"_"&amp;U262&amp;"}).bindPopup('This is "&amp;#REF!&amp;"').addTo("&amp;#REF!&amp;");")</f>
        <v>#REF!</v>
      </c>
      <c r="Y262" t="e">
        <f>IF(F262="","","const "&amp;#REF!&amp;J262&amp;#REF!&amp;E262&amp;" = L.marker(["&amp;G262&amp;","&amp;F262&amp;"], {icon: "&amp;O262&amp;"_"&amp;V262&amp;"}).bindPopup('This is "&amp;#REF!&amp;"').addTo("&amp;#REF!&amp;");")</f>
        <v>#REF!</v>
      </c>
      <c r="BI262" t="s">
        <v>6593</v>
      </c>
    </row>
    <row r="263" spans="1:61">
      <c r="A263" t="s">
        <v>5326</v>
      </c>
      <c r="B263" s="1" t="s">
        <v>6594</v>
      </c>
      <c r="C263" s="1" t="s">
        <v>5351</v>
      </c>
      <c r="D263" t="s">
        <v>475</v>
      </c>
      <c r="E263" t="s">
        <v>5294</v>
      </c>
      <c r="F263">
        <v>-96.39</v>
      </c>
      <c r="G263">
        <v>31.05</v>
      </c>
      <c r="H263" s="20" t="s">
        <v>1125</v>
      </c>
      <c r="I263" t="str">
        <f t="shared" si="56"/>
        <v>Brazos, Texas&lt;br&gt;White 1900-1944&lt;br&gt;Speaker 102&lt;br&gt;(Thomas, 2003)</v>
      </c>
      <c r="J263" t="str">
        <f t="shared" si="57"/>
        <v>W1900BrazosTexasSpeaker102</v>
      </c>
      <c r="K263" t="s">
        <v>398</v>
      </c>
      <c r="M263" t="str">
        <f t="shared" si="49"/>
        <v>dp</v>
      </c>
      <c r="N263" t="str">
        <f t="shared" si="50"/>
        <v>st</v>
      </c>
      <c r="O263" t="str">
        <f t="shared" si="51"/>
        <v>ar</v>
      </c>
      <c r="P263" t="e">
        <f>IF(#REF!="rhot","",IF(H263="AAE_7R","r7",IF(AND(C263="ANAE",H263="W"),"r3","r0")))</f>
        <v>#REF!</v>
      </c>
      <c r="Q263" t="str">
        <f>IF(H263="consonant",#REF!,"")</f>
        <v/>
      </c>
      <c r="R263" t="str">
        <f t="shared" si="52"/>
        <v>lx</v>
      </c>
      <c r="S263" t="str">
        <f t="shared" si="53"/>
        <v>fr</v>
      </c>
      <c r="T263" t="e">
        <f t="shared" si="54"/>
        <v>#REF!</v>
      </c>
      <c r="U263" t="str">
        <f t="shared" si="55"/>
        <v>b</v>
      </c>
      <c r="W263" t="str">
        <f t="shared" si="58"/>
        <v>const W1900BrazosTexasSpeaker102= L.marker([31.05,-96.39], {icon: dp_lx}).bindPopup('Brazos, Texas&lt;br&gt;White 1900-1944&lt;br&gt;Speaker 102&lt;br&gt;(Thomas, 2003)').addTo(W1900);</v>
      </c>
      <c r="X263" t="e">
        <f>IF(N263="","","const "&amp;#REF!&amp;J263&amp;#REF!&amp;E263&amp;" = L.marker(["&amp;G263&amp;","&amp;F263&amp;"], {icon: "&amp;N263&amp;"_"&amp;U263&amp;"}).bindPopup('This is "&amp;#REF!&amp;"').addTo("&amp;#REF!&amp;");")</f>
        <v>#REF!</v>
      </c>
      <c r="Y263" t="e">
        <f>IF(F263="","","const "&amp;#REF!&amp;J263&amp;#REF!&amp;E263&amp;" = L.marker(["&amp;G263&amp;","&amp;F263&amp;"], {icon: "&amp;O263&amp;"_"&amp;V263&amp;"}).bindPopup('This is "&amp;#REF!&amp;"').addTo("&amp;#REF!&amp;");")</f>
        <v>#REF!</v>
      </c>
      <c r="BI263" t="s">
        <v>6595</v>
      </c>
    </row>
    <row r="264" spans="1:61">
      <c r="A264" t="s">
        <v>5326</v>
      </c>
      <c r="B264" s="1" t="s">
        <v>6596</v>
      </c>
      <c r="C264" s="1" t="s">
        <v>5351</v>
      </c>
      <c r="D264" t="s">
        <v>476</v>
      </c>
      <c r="E264" t="s">
        <v>5294</v>
      </c>
      <c r="F264">
        <v>-97.68</v>
      </c>
      <c r="G264">
        <v>33.61</v>
      </c>
      <c r="H264" s="20" t="s">
        <v>1125</v>
      </c>
      <c r="I264" t="str">
        <f t="shared" si="56"/>
        <v>Wise County, Texas&lt;br&gt;White 1900-1944&lt;br&gt;Speaker 103&lt;br&gt;(Thomas, 2003)</v>
      </c>
      <c r="J264" t="str">
        <f t="shared" si="57"/>
        <v>W1900WiseCountyTexasSpeaker103</v>
      </c>
      <c r="M264" t="str">
        <f t="shared" si="49"/>
        <v>dp</v>
      </c>
      <c r="N264" t="str">
        <f t="shared" si="50"/>
        <v>st</v>
      </c>
      <c r="O264" t="str">
        <f t="shared" si="51"/>
        <v>ar</v>
      </c>
      <c r="P264" t="e">
        <f>IF(#REF!="rhot","",IF(H264="AAE_7R","r7",IF(AND(C264="ANAE",H264="W"),"r3","r0")))</f>
        <v>#REF!</v>
      </c>
      <c r="Q264" t="str">
        <f>IF(H264="consonant",#REF!,"")</f>
        <v/>
      </c>
      <c r="R264" t="str">
        <f t="shared" si="52"/>
        <v>lx</v>
      </c>
      <c r="S264" t="str">
        <f t="shared" si="53"/>
        <v>fr</v>
      </c>
      <c r="T264" t="e">
        <f t="shared" si="54"/>
        <v>#REF!</v>
      </c>
      <c r="U264" t="str">
        <f t="shared" si="55"/>
        <v>b</v>
      </c>
      <c r="W264" t="str">
        <f t="shared" si="58"/>
        <v>const W1900WiseCountyTexasSpeaker103= L.marker([33.61,-97.68], {icon: dp_lx}).bindPopup('Wise County, Texas&lt;br&gt;White 1900-1944&lt;br&gt;Speaker 103&lt;br&gt;(Thomas, 2003)').addTo(W1900);</v>
      </c>
      <c r="X264" t="e">
        <f>IF(N264="","","const "&amp;#REF!&amp;J264&amp;#REF!&amp;E264&amp;" = L.marker(["&amp;G264&amp;","&amp;F264&amp;"], {icon: "&amp;N264&amp;"_"&amp;U264&amp;"}).bindPopup('This is "&amp;#REF!&amp;"').addTo("&amp;#REF!&amp;");")</f>
        <v>#REF!</v>
      </c>
      <c r="Y264" t="e">
        <f>IF(F264="","","const "&amp;#REF!&amp;J264&amp;#REF!&amp;E264&amp;" = L.marker(["&amp;G264&amp;","&amp;F264&amp;"], {icon: "&amp;O264&amp;"_"&amp;V264&amp;"}).bindPopup('This is "&amp;#REF!&amp;"').addTo("&amp;#REF!&amp;");")</f>
        <v>#REF!</v>
      </c>
      <c r="BI264" t="s">
        <v>6597</v>
      </c>
    </row>
    <row r="265" spans="1:61">
      <c r="A265" t="s">
        <v>5326</v>
      </c>
      <c r="B265" s="1" t="s">
        <v>6598</v>
      </c>
      <c r="C265" s="1" t="s">
        <v>5351</v>
      </c>
      <c r="D265" t="s">
        <v>477</v>
      </c>
      <c r="E265" t="s">
        <v>5294</v>
      </c>
      <c r="F265">
        <v>-94.8</v>
      </c>
      <c r="G265">
        <v>32.54</v>
      </c>
      <c r="H265" s="20" t="s">
        <v>1125</v>
      </c>
      <c r="I265" t="str">
        <f t="shared" si="56"/>
        <v>Henderson, Texas&lt;br&gt;White 1900-1944&lt;br&gt;Speaker 104&lt;br&gt;(Thomas, 2003)</v>
      </c>
      <c r="J265" t="str">
        <f t="shared" si="57"/>
        <v>W1900HendersonTexasSpeaker104</v>
      </c>
      <c r="M265" t="str">
        <f t="shared" si="49"/>
        <v>dp</v>
      </c>
      <c r="N265" t="str">
        <f t="shared" si="50"/>
        <v>st</v>
      </c>
      <c r="O265" t="str">
        <f t="shared" si="51"/>
        <v>ar</v>
      </c>
      <c r="P265" t="e">
        <f>IF(#REF!="rhot","",IF(H265="AAE_7R","r7",IF(AND(C265="ANAE",H265="W"),"r3","r0")))</f>
        <v>#REF!</v>
      </c>
      <c r="Q265" t="str">
        <f>IF(H265="consonant",#REF!,"")</f>
        <v/>
      </c>
      <c r="R265" t="str">
        <f t="shared" si="52"/>
        <v>lx</v>
      </c>
      <c r="S265" t="str">
        <f t="shared" si="53"/>
        <v>fr</v>
      </c>
      <c r="T265" t="e">
        <f t="shared" si="54"/>
        <v>#REF!</v>
      </c>
      <c r="U265" t="str">
        <f t="shared" si="55"/>
        <v>b</v>
      </c>
      <c r="W265" t="str">
        <f t="shared" si="58"/>
        <v>const W1900HendersonTexasSpeaker104= L.marker([32.54,-94.8], {icon: dp_lx}).bindPopup('Henderson, Texas&lt;br&gt;White 1900-1944&lt;br&gt;Speaker 104&lt;br&gt;(Thomas, 2003)').addTo(W1900);</v>
      </c>
      <c r="X265" t="e">
        <f>IF(N265="","","const "&amp;#REF!&amp;J265&amp;#REF!&amp;E265&amp;" = L.marker(["&amp;G265&amp;","&amp;F265&amp;"], {icon: "&amp;N265&amp;"_"&amp;U265&amp;"}).bindPopup('This is "&amp;#REF!&amp;"').addTo("&amp;#REF!&amp;");")</f>
        <v>#REF!</v>
      </c>
      <c r="Y265" t="e">
        <f>IF(F265="","","const "&amp;#REF!&amp;J265&amp;#REF!&amp;E265&amp;" = L.marker(["&amp;G265&amp;","&amp;F265&amp;"], {icon: "&amp;O265&amp;"_"&amp;V265&amp;"}).bindPopup('This is "&amp;#REF!&amp;"').addTo("&amp;#REF!&amp;");")</f>
        <v>#REF!</v>
      </c>
      <c r="BI265" t="s">
        <v>6599</v>
      </c>
    </row>
    <row r="266" spans="1:61">
      <c r="A266" t="s">
        <v>5326</v>
      </c>
      <c r="B266" s="1" t="s">
        <v>6600</v>
      </c>
      <c r="C266" s="1" t="s">
        <v>5351</v>
      </c>
      <c r="D266" t="s">
        <v>478</v>
      </c>
      <c r="E266" t="s">
        <v>5294</v>
      </c>
      <c r="F266">
        <v>-95.35</v>
      </c>
      <c r="G266">
        <v>32.82</v>
      </c>
      <c r="H266" s="20" t="s">
        <v>1125</v>
      </c>
      <c r="I266" t="str">
        <f t="shared" si="56"/>
        <v>Tyler, Texas&lt;br&gt;White 1900-1944&lt;br&gt;Speaker 105&lt;br&gt;(Thomas, 2003)</v>
      </c>
      <c r="J266" t="str">
        <f t="shared" si="57"/>
        <v>W1900TylerTexasSpeaker105</v>
      </c>
      <c r="M266" t="str">
        <f t="shared" si="49"/>
        <v>dp</v>
      </c>
      <c r="N266" t="str">
        <f t="shared" si="50"/>
        <v>st</v>
      </c>
      <c r="O266" t="str">
        <f t="shared" si="51"/>
        <v>ar</v>
      </c>
      <c r="P266" t="e">
        <f>IF(#REF!="rhot","",IF(H266="AAE_7R","r7",IF(AND(C266="ANAE",H266="W"),"r3","r0")))</f>
        <v>#REF!</v>
      </c>
      <c r="Q266" t="str">
        <f>IF(H266="consonant",#REF!,"")</f>
        <v/>
      </c>
      <c r="R266" t="str">
        <f t="shared" si="52"/>
        <v>lx</v>
      </c>
      <c r="S266" t="str">
        <f t="shared" si="53"/>
        <v>fr</v>
      </c>
      <c r="T266" t="e">
        <f t="shared" si="54"/>
        <v>#REF!</v>
      </c>
      <c r="U266" t="str">
        <f t="shared" si="55"/>
        <v>b</v>
      </c>
      <c r="W266" t="str">
        <f t="shared" si="58"/>
        <v>const W1900TylerTexasSpeaker105= L.marker([32.82,-95.35], {icon: dp_lx}).bindPopup('Tyler, Texas&lt;br&gt;White 1900-1944&lt;br&gt;Speaker 105&lt;br&gt;(Thomas, 2003)').addTo(W1900);</v>
      </c>
      <c r="X266" t="e">
        <f>IF(N266="","","const "&amp;#REF!&amp;J266&amp;#REF!&amp;E266&amp;" = L.marker(["&amp;G266&amp;","&amp;F266&amp;"], {icon: "&amp;N266&amp;"_"&amp;U266&amp;"}).bindPopup('This is "&amp;#REF!&amp;"').addTo("&amp;#REF!&amp;");")</f>
        <v>#REF!</v>
      </c>
      <c r="Y266" t="e">
        <f>IF(F266="","","const "&amp;#REF!&amp;J266&amp;#REF!&amp;E266&amp;" = L.marker(["&amp;G266&amp;","&amp;F266&amp;"], {icon: "&amp;O266&amp;"_"&amp;V266&amp;"}).bindPopup('This is "&amp;#REF!&amp;"').addTo("&amp;#REF!&amp;");")</f>
        <v>#REF!</v>
      </c>
      <c r="BI266" t="s">
        <v>6601</v>
      </c>
    </row>
    <row r="267" spans="1:61">
      <c r="A267" t="s">
        <v>5326</v>
      </c>
      <c r="B267" s="1" t="s">
        <v>6602</v>
      </c>
      <c r="C267" s="1" t="s">
        <v>5351</v>
      </c>
      <c r="D267" t="s">
        <v>479</v>
      </c>
      <c r="E267" t="s">
        <v>5294</v>
      </c>
      <c r="F267">
        <v>-97.54</v>
      </c>
      <c r="G267">
        <v>32.11</v>
      </c>
      <c r="H267" s="20" t="s">
        <v>1125</v>
      </c>
      <c r="I267" t="str">
        <f t="shared" si="56"/>
        <v>Clifton, Texas&lt;br&gt;White 1900-1944&lt;br&gt;Speaker 106&lt;br&gt;(Thomas, 2003)</v>
      </c>
      <c r="J267" t="str">
        <f t="shared" si="57"/>
        <v>W1900CliftonTexasSpeaker106</v>
      </c>
      <c r="M267" t="str">
        <f t="shared" si="49"/>
        <v>dp</v>
      </c>
      <c r="N267" t="str">
        <f t="shared" si="50"/>
        <v>st</v>
      </c>
      <c r="O267" t="str">
        <f t="shared" si="51"/>
        <v>ar</v>
      </c>
      <c r="P267" t="e">
        <f>IF(#REF!="rhot","",IF(H267="AAE_7R","r7",IF(AND(C267="ANAE",H267="W"),"r3","r0")))</f>
        <v>#REF!</v>
      </c>
      <c r="Q267" t="str">
        <f>IF(H267="consonant",#REF!,"")</f>
        <v/>
      </c>
      <c r="R267" t="str">
        <f t="shared" si="52"/>
        <v>lx</v>
      </c>
      <c r="S267" t="str">
        <f t="shared" si="53"/>
        <v>fr</v>
      </c>
      <c r="T267" t="e">
        <f t="shared" si="54"/>
        <v>#REF!</v>
      </c>
      <c r="U267" t="str">
        <f t="shared" si="55"/>
        <v>b</v>
      </c>
      <c r="W267" t="str">
        <f t="shared" si="58"/>
        <v>const W1900CliftonTexasSpeaker106= L.marker([32.11,-97.54], {icon: dp_lx}).bindPopup('Clifton, Texas&lt;br&gt;White 1900-1944&lt;br&gt;Speaker 106&lt;br&gt;(Thomas, 2003)').addTo(W1900);</v>
      </c>
      <c r="X267" t="e">
        <f>IF(N267="","","const "&amp;#REF!&amp;J267&amp;#REF!&amp;E267&amp;" = L.marker(["&amp;G267&amp;","&amp;F267&amp;"], {icon: "&amp;N267&amp;"_"&amp;U267&amp;"}).bindPopup('This is "&amp;#REF!&amp;"').addTo("&amp;#REF!&amp;");")</f>
        <v>#REF!</v>
      </c>
      <c r="Y267" t="e">
        <f>IF(F267="","","const "&amp;#REF!&amp;J267&amp;#REF!&amp;E267&amp;" = L.marker(["&amp;G267&amp;","&amp;F267&amp;"], {icon: "&amp;O267&amp;"_"&amp;V267&amp;"}).bindPopup('This is "&amp;#REF!&amp;"').addTo("&amp;#REF!&amp;");")</f>
        <v>#REF!</v>
      </c>
      <c r="BI267" t="s">
        <v>6603</v>
      </c>
    </row>
    <row r="268" spans="1:61">
      <c r="A268" t="s">
        <v>5326</v>
      </c>
      <c r="B268" s="1" t="s">
        <v>6604</v>
      </c>
      <c r="C268" s="1" t="s">
        <v>5351</v>
      </c>
      <c r="D268" t="s">
        <v>480</v>
      </c>
      <c r="E268" t="s">
        <v>5294</v>
      </c>
      <c r="F268">
        <v>-96.88</v>
      </c>
      <c r="G268">
        <v>33.14</v>
      </c>
      <c r="H268" s="20" t="s">
        <v>1125</v>
      </c>
      <c r="I268" t="str">
        <f t="shared" si="56"/>
        <v>Dallas, Texas&lt;br&gt;White 1900-1944&lt;br&gt;Speaker 107&lt;br&gt;(Thomas, 2003)</v>
      </c>
      <c r="J268" t="str">
        <f t="shared" si="57"/>
        <v>W1900DallasTexasSpeaker107</v>
      </c>
      <c r="M268" t="str">
        <f t="shared" si="49"/>
        <v>dp</v>
      </c>
      <c r="N268" t="str">
        <f t="shared" si="50"/>
        <v>st</v>
      </c>
      <c r="O268" t="str">
        <f t="shared" si="51"/>
        <v>ar</v>
      </c>
      <c r="P268" t="e">
        <f>IF(#REF!="rhot","",IF(H268="AAE_7R","r7",IF(AND(C268="ANAE",H268="W"),"r3","r0")))</f>
        <v>#REF!</v>
      </c>
      <c r="Q268" t="str">
        <f>IF(H268="consonant",#REF!,"")</f>
        <v/>
      </c>
      <c r="R268" t="str">
        <f t="shared" si="52"/>
        <v>lx</v>
      </c>
      <c r="S268" t="str">
        <f t="shared" si="53"/>
        <v>fr</v>
      </c>
      <c r="T268" t="e">
        <f t="shared" si="54"/>
        <v>#REF!</v>
      </c>
      <c r="U268" t="str">
        <f t="shared" si="55"/>
        <v>b</v>
      </c>
      <c r="W268" t="str">
        <f t="shared" si="58"/>
        <v>const W1900DallasTexasSpeaker107= L.marker([33.14,-96.88], {icon: dp_lx}).bindPopup('Dallas, Texas&lt;br&gt;White 1900-1944&lt;br&gt;Speaker 107&lt;br&gt;(Thomas, 2003)').addTo(W1900);</v>
      </c>
      <c r="X268" t="e">
        <f>IF(N268="","","const "&amp;#REF!&amp;J268&amp;#REF!&amp;E268&amp;" = L.marker(["&amp;G268&amp;","&amp;F268&amp;"], {icon: "&amp;N268&amp;"_"&amp;U268&amp;"}).bindPopup('This is "&amp;#REF!&amp;"').addTo("&amp;#REF!&amp;");")</f>
        <v>#REF!</v>
      </c>
      <c r="Y268" t="e">
        <f>IF(F268="","","const "&amp;#REF!&amp;J268&amp;#REF!&amp;E268&amp;" = L.marker(["&amp;G268&amp;","&amp;F268&amp;"], {icon: "&amp;O268&amp;"_"&amp;V268&amp;"}).bindPopup('This is "&amp;#REF!&amp;"').addTo("&amp;#REF!&amp;");")</f>
        <v>#REF!</v>
      </c>
      <c r="BI268" t="s">
        <v>6605</v>
      </c>
    </row>
    <row r="269" spans="1:61">
      <c r="A269" t="s">
        <v>5326</v>
      </c>
      <c r="B269" s="1" t="s">
        <v>6606</v>
      </c>
      <c r="C269" s="1" t="s">
        <v>5351</v>
      </c>
      <c r="D269" t="s">
        <v>481</v>
      </c>
      <c r="E269" t="s">
        <v>5294</v>
      </c>
      <c r="F269">
        <v>-96.66</v>
      </c>
      <c r="G269">
        <v>32.979999999999997</v>
      </c>
      <c r="H269" s="20" t="s">
        <v>1125</v>
      </c>
      <c r="I269" t="str">
        <f t="shared" si="56"/>
        <v>Garland, Texas&lt;br&gt;White 1900-1944&lt;br&gt;Speaker 110&lt;br&gt;(Thomas, 2003)</v>
      </c>
      <c r="J269" t="str">
        <f t="shared" si="57"/>
        <v>W1900GarlandTexasSpeaker110</v>
      </c>
      <c r="M269" t="str">
        <f t="shared" si="49"/>
        <v>dp</v>
      </c>
      <c r="N269" t="str">
        <f t="shared" si="50"/>
        <v>st</v>
      </c>
      <c r="O269" t="str">
        <f t="shared" si="51"/>
        <v>ar</v>
      </c>
      <c r="P269" t="e">
        <f>IF(#REF!="rhot","",IF(H269="AAE_7R","r7",IF(AND(C269="ANAE",H269="W"),"r3","r0")))</f>
        <v>#REF!</v>
      </c>
      <c r="Q269" t="str">
        <f>IF(H269="consonant",#REF!,"")</f>
        <v/>
      </c>
      <c r="R269" t="str">
        <f t="shared" si="52"/>
        <v>lx</v>
      </c>
      <c r="S269" t="str">
        <f t="shared" si="53"/>
        <v>fr</v>
      </c>
      <c r="T269" t="e">
        <f t="shared" si="54"/>
        <v>#REF!</v>
      </c>
      <c r="U269" t="str">
        <f t="shared" si="55"/>
        <v>b</v>
      </c>
      <c r="W269" t="str">
        <f t="shared" si="58"/>
        <v>const W1900GarlandTexasSpeaker110= L.marker([32.98,-96.66], {icon: dp_lx}).bindPopup('Garland, Texas&lt;br&gt;White 1900-1944&lt;br&gt;Speaker 110&lt;br&gt;(Thomas, 2003)').addTo(W1900);</v>
      </c>
      <c r="X269" t="e">
        <f>IF(N269="","","const "&amp;#REF!&amp;J269&amp;#REF!&amp;E269&amp;" = L.marker(["&amp;G269&amp;","&amp;F269&amp;"], {icon: "&amp;N269&amp;"_"&amp;U269&amp;"}).bindPopup('This is "&amp;#REF!&amp;"').addTo("&amp;#REF!&amp;");")</f>
        <v>#REF!</v>
      </c>
      <c r="Y269" t="e">
        <f>IF(F269="","","const "&amp;#REF!&amp;J269&amp;#REF!&amp;E269&amp;" = L.marker(["&amp;G269&amp;","&amp;F269&amp;"], {icon: "&amp;O269&amp;"_"&amp;V269&amp;"}).bindPopup('This is "&amp;#REF!&amp;"').addTo("&amp;#REF!&amp;");")</f>
        <v>#REF!</v>
      </c>
      <c r="BI269" t="s">
        <v>6607</v>
      </c>
    </row>
    <row r="270" spans="1:61">
      <c r="A270" t="s">
        <v>5326</v>
      </c>
      <c r="B270" s="1" t="s">
        <v>6608</v>
      </c>
      <c r="C270" s="1" t="s">
        <v>5351</v>
      </c>
      <c r="D270" t="s">
        <v>522</v>
      </c>
      <c r="E270" t="s">
        <v>5294</v>
      </c>
      <c r="F270">
        <v>-95.37</v>
      </c>
      <c r="G270">
        <v>30.22</v>
      </c>
      <c r="H270" s="20" t="s">
        <v>1125</v>
      </c>
      <c r="I270" t="str">
        <f t="shared" si="56"/>
        <v>Houston2, Texas&lt;br&gt;White 1900-1944&lt;br&gt;Speaker 111&lt;br&gt;(Thomas, 2003)</v>
      </c>
      <c r="J270" t="str">
        <f t="shared" si="57"/>
        <v>W1900Houston2TexasSpeaker111</v>
      </c>
      <c r="M270" t="str">
        <f t="shared" si="49"/>
        <v>dp</v>
      </c>
      <c r="N270" t="str">
        <f t="shared" si="50"/>
        <v>st</v>
      </c>
      <c r="O270" t="str">
        <f t="shared" si="51"/>
        <v>ar</v>
      </c>
      <c r="P270" t="e">
        <f>IF(#REF!="rhot","",IF(H270="AAE_7R","r7",IF(AND(C270="ANAE",H270="W"),"r3","r0")))</f>
        <v>#REF!</v>
      </c>
      <c r="Q270" t="str">
        <f>IF(H270="consonant",#REF!,"")</f>
        <v/>
      </c>
      <c r="R270" t="str">
        <f t="shared" si="52"/>
        <v>lx</v>
      </c>
      <c r="S270" t="str">
        <f t="shared" si="53"/>
        <v>fr</v>
      </c>
      <c r="T270" t="e">
        <f t="shared" si="54"/>
        <v>#REF!</v>
      </c>
      <c r="U270" t="str">
        <f t="shared" si="55"/>
        <v>b</v>
      </c>
      <c r="W270" t="str">
        <f t="shared" si="58"/>
        <v>const W1900Houston2TexasSpeaker111= L.marker([30.22,-95.37], {icon: dp_lx}).bindPopup('Houston2, Texas&lt;br&gt;White 1900-1944&lt;br&gt;Speaker 111&lt;br&gt;(Thomas, 2003)').addTo(W1900);</v>
      </c>
      <c r="X270" t="e">
        <f>IF(N270="","","const "&amp;#REF!&amp;J270&amp;#REF!&amp;E270&amp;" = L.marker(["&amp;G270&amp;","&amp;F270&amp;"], {icon: "&amp;N270&amp;"_"&amp;U270&amp;"}).bindPopup('This is "&amp;#REF!&amp;"').addTo("&amp;#REF!&amp;");")</f>
        <v>#REF!</v>
      </c>
      <c r="Y270" t="e">
        <f>IF(F270="","","const "&amp;#REF!&amp;J270&amp;#REF!&amp;E270&amp;" = L.marker(["&amp;G270&amp;","&amp;F270&amp;"], {icon: "&amp;O270&amp;"_"&amp;V270&amp;"}).bindPopup('This is "&amp;#REF!&amp;"').addTo("&amp;#REF!&amp;");")</f>
        <v>#REF!</v>
      </c>
      <c r="BI270" t="s">
        <v>6609</v>
      </c>
    </row>
    <row r="271" spans="1:61">
      <c r="A271" t="s">
        <v>5326</v>
      </c>
      <c r="B271" s="1" t="s">
        <v>6610</v>
      </c>
      <c r="C271" s="1" t="s">
        <v>5351</v>
      </c>
      <c r="D271" t="s">
        <v>482</v>
      </c>
      <c r="E271" t="s">
        <v>5294</v>
      </c>
      <c r="F271">
        <v>-95.07</v>
      </c>
      <c r="G271">
        <v>32.31</v>
      </c>
      <c r="H271" s="20" t="s">
        <v>1125</v>
      </c>
      <c r="I271" t="str">
        <f t="shared" si="56"/>
        <v>Troup, Texas&lt;br&gt;White 1900-1944&lt;br&gt;Speaker 112&lt;br&gt;(Thomas, 2003)</v>
      </c>
      <c r="J271" t="str">
        <f t="shared" si="57"/>
        <v>W1900TroupTexasSpeaker112</v>
      </c>
      <c r="M271" t="str">
        <f t="shared" si="49"/>
        <v>dp</v>
      </c>
      <c r="N271" t="str">
        <f t="shared" si="50"/>
        <v>st</v>
      </c>
      <c r="O271" t="str">
        <f t="shared" si="51"/>
        <v>ar</v>
      </c>
      <c r="P271" t="e">
        <f>IF(#REF!="rhot","",IF(H271="AAE_7R","r7",IF(AND(C271="ANAE",H271="W"),"r3","r0")))</f>
        <v>#REF!</v>
      </c>
      <c r="Q271" t="str">
        <f>IF(H271="consonant",#REF!,"")</f>
        <v/>
      </c>
      <c r="R271" t="str">
        <f t="shared" si="52"/>
        <v>lx</v>
      </c>
      <c r="S271" t="str">
        <f t="shared" si="53"/>
        <v>fr</v>
      </c>
      <c r="T271" t="e">
        <f t="shared" si="54"/>
        <v>#REF!</v>
      </c>
      <c r="U271" t="str">
        <f t="shared" si="55"/>
        <v>b</v>
      </c>
      <c r="W271" t="str">
        <f t="shared" si="58"/>
        <v>const W1900TroupTexasSpeaker112= L.marker([32.31,-95.07], {icon: dp_lx}).bindPopup('Troup, Texas&lt;br&gt;White 1900-1944&lt;br&gt;Speaker 112&lt;br&gt;(Thomas, 2003)').addTo(W1900);</v>
      </c>
      <c r="X271" t="e">
        <f>IF(N271="","","const "&amp;#REF!&amp;J271&amp;#REF!&amp;E271&amp;" = L.marker(["&amp;G271&amp;","&amp;F271&amp;"], {icon: "&amp;N271&amp;"_"&amp;U271&amp;"}).bindPopup('This is "&amp;#REF!&amp;"').addTo("&amp;#REF!&amp;");")</f>
        <v>#REF!</v>
      </c>
      <c r="Y271" t="e">
        <f>IF(F271="","","const "&amp;#REF!&amp;J271&amp;#REF!&amp;E271&amp;" = L.marker(["&amp;G271&amp;","&amp;F271&amp;"], {icon: "&amp;O271&amp;"_"&amp;V271&amp;"}).bindPopup('This is "&amp;#REF!&amp;"').addTo("&amp;#REF!&amp;");")</f>
        <v>#REF!</v>
      </c>
      <c r="BI271" t="s">
        <v>6611</v>
      </c>
    </row>
    <row r="272" spans="1:61">
      <c r="A272" t="s">
        <v>5326</v>
      </c>
      <c r="B272" s="1" t="s">
        <v>6612</v>
      </c>
      <c r="C272" s="1" t="s">
        <v>5351</v>
      </c>
      <c r="D272" t="s">
        <v>483</v>
      </c>
      <c r="E272" t="s">
        <v>5294</v>
      </c>
      <c r="F272">
        <v>-95.88</v>
      </c>
      <c r="G272">
        <v>33.81</v>
      </c>
      <c r="H272" s="20" t="s">
        <v>1125</v>
      </c>
      <c r="I272" t="str">
        <f t="shared" si="56"/>
        <v>Honey Grove, Texas&lt;br&gt;White 1900-1944&lt;br&gt;Speaker 113&lt;br&gt;(Thomas, 2003)</v>
      </c>
      <c r="J272" t="str">
        <f t="shared" si="57"/>
        <v>W1900HoneyGroveTexasSpeaker113</v>
      </c>
      <c r="M272" t="str">
        <f t="shared" si="49"/>
        <v>dp</v>
      </c>
      <c r="N272" t="str">
        <f t="shared" si="50"/>
        <v>st</v>
      </c>
      <c r="O272" t="str">
        <f t="shared" si="51"/>
        <v>ar</v>
      </c>
      <c r="P272" t="e">
        <f>IF(#REF!="rhot","",IF(H272="AAE_7R","r7",IF(AND(C272="ANAE",H272="W"),"r3","r0")))</f>
        <v>#REF!</v>
      </c>
      <c r="Q272" t="str">
        <f>IF(H272="consonant",#REF!,"")</f>
        <v/>
      </c>
      <c r="R272" t="str">
        <f t="shared" si="52"/>
        <v>lx</v>
      </c>
      <c r="S272" t="str">
        <f t="shared" si="53"/>
        <v>fr</v>
      </c>
      <c r="T272" t="e">
        <f t="shared" si="54"/>
        <v>#REF!</v>
      </c>
      <c r="U272" t="str">
        <f t="shared" si="55"/>
        <v>b</v>
      </c>
      <c r="W272" t="str">
        <f t="shared" si="58"/>
        <v>const W1900HoneyGroveTexasSpeaker113= L.marker([33.81,-95.88], {icon: dp_lx}).bindPopup('Honey Grove, Texas&lt;br&gt;White 1900-1944&lt;br&gt;Speaker 113&lt;br&gt;(Thomas, 2003)').addTo(W1900);</v>
      </c>
      <c r="X272" t="e">
        <f>IF(N272="","","const "&amp;#REF!&amp;J272&amp;#REF!&amp;E272&amp;" = L.marker(["&amp;G272&amp;","&amp;F272&amp;"], {icon: "&amp;N272&amp;"_"&amp;U272&amp;"}).bindPopup('This is "&amp;#REF!&amp;"').addTo("&amp;#REF!&amp;");")</f>
        <v>#REF!</v>
      </c>
      <c r="Y272" t="e">
        <f>IF(F272="","","const "&amp;#REF!&amp;J272&amp;#REF!&amp;E272&amp;" = L.marker(["&amp;G272&amp;","&amp;F272&amp;"], {icon: "&amp;O272&amp;"_"&amp;V272&amp;"}).bindPopup('This is "&amp;#REF!&amp;"').addTo("&amp;#REF!&amp;");")</f>
        <v>#REF!</v>
      </c>
      <c r="BI272" t="s">
        <v>6613</v>
      </c>
    </row>
    <row r="273" spans="1:61">
      <c r="A273" t="s">
        <v>5326</v>
      </c>
      <c r="B273" s="1" t="s">
        <v>6614</v>
      </c>
      <c r="C273" s="1" t="s">
        <v>5351</v>
      </c>
      <c r="D273" s="19" t="s">
        <v>449</v>
      </c>
      <c r="E273" t="s">
        <v>905</v>
      </c>
      <c r="F273">
        <v>-76.02</v>
      </c>
      <c r="G273">
        <v>38.340000000000003</v>
      </c>
      <c r="H273" s="20" t="s">
        <v>1125</v>
      </c>
      <c r="I273" t="str">
        <f t="shared" si="56"/>
        <v>Tylerton, Maryland&lt;br&gt;White 1900-1944&lt;br&gt;Speaker 52&lt;br&gt;(Thomas, 2003)</v>
      </c>
      <c r="J273" t="str">
        <f t="shared" si="57"/>
        <v>W1900TylertonMarylandSpeaker52</v>
      </c>
      <c r="M273" t="str">
        <f t="shared" si="49"/>
        <v>dp</v>
      </c>
      <c r="N273" t="str">
        <f t="shared" si="50"/>
        <v>st</v>
      </c>
      <c r="O273" t="str">
        <f t="shared" si="51"/>
        <v>ar</v>
      </c>
      <c r="P273" t="e">
        <f>IF(#REF!="rhot","",IF(H273="AAE_7R","r7",IF(AND(C273="ANAE",H273="W"),"r3","r0")))</f>
        <v>#REF!</v>
      </c>
      <c r="Q273" t="str">
        <f>IF(H273="consonant",#REF!,"")</f>
        <v/>
      </c>
      <c r="R273" t="str">
        <f t="shared" si="52"/>
        <v>lx</v>
      </c>
      <c r="S273" t="str">
        <f t="shared" si="53"/>
        <v>fr</v>
      </c>
      <c r="T273" t="e">
        <f t="shared" si="54"/>
        <v>#REF!</v>
      </c>
      <c r="U273" t="str">
        <f t="shared" si="55"/>
        <v>b</v>
      </c>
      <c r="W273" t="str">
        <f t="shared" si="58"/>
        <v>const W1900TylertonMarylandSpeaker52= L.marker([38.34,-76.02], {icon: dp_lx}).bindPopup('Tylerton, Maryland&lt;br&gt;White 1900-1944&lt;br&gt;Speaker 52&lt;br&gt;(Thomas, 2003)').addTo(W1900);</v>
      </c>
      <c r="X273" t="e">
        <f>IF(N273="","","const "&amp;#REF!&amp;J273&amp;#REF!&amp;E273&amp;" = L.marker(["&amp;G273&amp;","&amp;F273&amp;"], {icon: "&amp;N273&amp;"_"&amp;U273&amp;"}).bindPopup('This is "&amp;#REF!&amp;"').addTo("&amp;#REF!&amp;");")</f>
        <v>#REF!</v>
      </c>
      <c r="Y273" t="e">
        <f>IF(F273="","","const "&amp;#REF!&amp;J273&amp;#REF!&amp;E273&amp;" = L.marker(["&amp;G273&amp;","&amp;F273&amp;"], {icon: "&amp;O273&amp;"_"&amp;V273&amp;"}).bindPopup('This is "&amp;#REF!&amp;"').addTo("&amp;#REF!&amp;");")</f>
        <v>#REF!</v>
      </c>
      <c r="BI273" t="s">
        <v>6615</v>
      </c>
    </row>
    <row r="274" spans="1:61">
      <c r="A274" t="s">
        <v>5326</v>
      </c>
      <c r="B274" t="s">
        <v>1223</v>
      </c>
      <c r="C274" s="1" t="s">
        <v>1241</v>
      </c>
      <c r="D274" t="s">
        <v>1014</v>
      </c>
      <c r="E274" t="s">
        <v>1014</v>
      </c>
      <c r="F274">
        <v>-77.396299999999997</v>
      </c>
      <c r="G274">
        <v>25.034300000000002</v>
      </c>
      <c r="H274" t="s">
        <v>1206</v>
      </c>
      <c r="I274" t="str">
        <f t="shared" si="56"/>
        <v>Bahamas, Bahamas&lt;br&gt;White 1900-1944&lt;br&gt;Handbook&lt;br&gt;(Childs &amp; Wolfram,  2005)</v>
      </c>
      <c r="J274" t="str">
        <f t="shared" si="57"/>
        <v>W1900BahamasBahamasHandbook</v>
      </c>
      <c r="M274" t="str">
        <f t="shared" si="49"/>
        <v/>
      </c>
      <c r="N274" t="str">
        <f t="shared" si="50"/>
        <v>st</v>
      </c>
      <c r="O274" t="str">
        <f t="shared" si="51"/>
        <v>ar</v>
      </c>
      <c r="P274" t="e">
        <f>IF(#REF!="rhot","",IF(H274="AAE_7R","r7",IF(AND(C274="ANAE",H274="W"),"r3","r0")))</f>
        <v>#REF!</v>
      </c>
      <c r="Q274" t="e">
        <f>IF(H274="consonant",#REF!,"")</f>
        <v>#REF!</v>
      </c>
      <c r="R274" t="str">
        <f t="shared" si="52"/>
        <v>lx</v>
      </c>
      <c r="S274" t="str">
        <f t="shared" si="53"/>
        <v>bk</v>
      </c>
      <c r="T274" t="e">
        <f t="shared" si="54"/>
        <v>#REF!</v>
      </c>
      <c r="U274" t="str">
        <f t="shared" si="55"/>
        <v>b</v>
      </c>
      <c r="W274" t="str">
        <f t="shared" si="58"/>
        <v/>
      </c>
      <c r="X274" t="e">
        <f>IF(N274="","","const "&amp;#REF!&amp;J274&amp;#REF!&amp;E274&amp;" = L.marker(["&amp;G274&amp;","&amp;F274&amp;"], {icon: "&amp;N274&amp;"_"&amp;U274&amp;"}).bindPopup('This is "&amp;#REF!&amp;"').addTo("&amp;#REF!&amp;");")</f>
        <v>#REF!</v>
      </c>
      <c r="Y274" t="e">
        <f>IF(F274="","","const "&amp;#REF!&amp;J274&amp;#REF!&amp;E274&amp;" = L.marker(["&amp;G274&amp;","&amp;F274&amp;"], {icon: "&amp;O274&amp;"_"&amp;V274&amp;"}).bindPopup('This is "&amp;#REF!&amp;"').addTo("&amp;#REF!&amp;");")</f>
        <v>#REF!</v>
      </c>
      <c r="BI274" t="s">
        <v>5164</v>
      </c>
    </row>
    <row r="275" spans="1:61">
      <c r="A275" t="s">
        <v>5326</v>
      </c>
      <c r="C275" s="1" t="s">
        <v>5398</v>
      </c>
      <c r="D275" t="s">
        <v>216</v>
      </c>
      <c r="E275" t="s">
        <v>5151</v>
      </c>
      <c r="F275">
        <v>-73.97</v>
      </c>
      <c r="G275">
        <v>40.78</v>
      </c>
      <c r="H275" t="s">
        <v>1206</v>
      </c>
      <c r="I275" t="str">
        <f t="shared" si="56"/>
        <v>NY, New York&lt;br&gt;White 1900-1944&lt;br&gt;&lt;br&gt;(Wells, 1984)</v>
      </c>
      <c r="J275" t="str">
        <f t="shared" si="57"/>
        <v>W1900NYNewYork</v>
      </c>
      <c r="M275" t="str">
        <f t="shared" si="49"/>
        <v/>
      </c>
      <c r="N275" t="str">
        <f t="shared" si="50"/>
        <v>st</v>
      </c>
      <c r="O275" t="str">
        <f t="shared" si="51"/>
        <v>ar</v>
      </c>
      <c r="P275" t="e">
        <f>IF(#REF!="rhot","",IF(H275="AAE_7R","r7",IF(AND(C275="ANAE",H275="W"),"r3","r0")))</f>
        <v>#REF!</v>
      </c>
      <c r="Q275" t="e">
        <f>IF(H275="consonant",#REF!,"")</f>
        <v>#REF!</v>
      </c>
      <c r="R275" t="str">
        <f t="shared" si="52"/>
        <v>lx</v>
      </c>
      <c r="S275" t="str">
        <f t="shared" si="53"/>
        <v>bk</v>
      </c>
      <c r="T275" t="e">
        <f t="shared" si="54"/>
        <v>#REF!</v>
      </c>
      <c r="U275" t="str">
        <f t="shared" si="55"/>
        <v>b</v>
      </c>
      <c r="W275" t="str">
        <f t="shared" si="58"/>
        <v/>
      </c>
      <c r="X275" t="e">
        <f>IF(N275="","","const "&amp;#REF!&amp;J275&amp;#REF!&amp;E275&amp;" = L.marker(["&amp;G275&amp;","&amp;F275&amp;"], {icon: "&amp;N275&amp;"_"&amp;U275&amp;"}).bindPopup('This is "&amp;#REF!&amp;"').addTo("&amp;#REF!&amp;");")</f>
        <v>#REF!</v>
      </c>
      <c r="Y275" t="e">
        <f>IF(F275="","","const "&amp;#REF!&amp;J275&amp;#REF!&amp;E275&amp;" = L.marker(["&amp;G275&amp;","&amp;F275&amp;"], {icon: "&amp;O275&amp;"_"&amp;V275&amp;"}).bindPopup('This is "&amp;#REF!&amp;"').addTo("&amp;#REF!&amp;");")</f>
        <v>#REF!</v>
      </c>
      <c r="BI275" t="s">
        <v>5164</v>
      </c>
    </row>
    <row r="276" spans="1:61" ht="20">
      <c r="A276" t="s">
        <v>5326</v>
      </c>
      <c r="B276" t="s">
        <v>1150</v>
      </c>
      <c r="C276" t="s">
        <v>5374</v>
      </c>
      <c r="D276" s="14" t="s">
        <v>104</v>
      </c>
      <c r="E276" t="s">
        <v>5302</v>
      </c>
      <c r="F276">
        <v>-85.758499999999998</v>
      </c>
      <c r="G276">
        <v>38.252699999999997</v>
      </c>
      <c r="I276" t="str">
        <f t="shared" si="56"/>
        <v>Indianapolis, Indiana&lt;br&gt;White 1900-1944&lt;br&gt;ListenPast&lt;br&gt;(Gordon, 2002)</v>
      </c>
      <c r="J276" t="str">
        <f t="shared" si="57"/>
        <v>W1900IndianapolisIndianaListenPast</v>
      </c>
      <c r="M276" t="str">
        <f t="shared" si="49"/>
        <v>dp</v>
      </c>
      <c r="N276" t="str">
        <f t="shared" si="50"/>
        <v>st</v>
      </c>
      <c r="O276" t="str">
        <f t="shared" si="51"/>
        <v>ar</v>
      </c>
      <c r="P276" t="e">
        <f>IF(#REF!="rhot","",IF(H276="AAE_7R","r7",IF(AND(C276="ANAE",H276="W"),"r3","r0")))</f>
        <v>#REF!</v>
      </c>
      <c r="Q276" t="str">
        <f>IF(H276="consonant",#REF!,"")</f>
        <v/>
      </c>
      <c r="R276" t="str">
        <f t="shared" si="52"/>
        <v>lx</v>
      </c>
      <c r="S276" t="str">
        <f t="shared" si="53"/>
        <v>bk</v>
      </c>
      <c r="T276" t="e">
        <f t="shared" si="54"/>
        <v>#REF!</v>
      </c>
      <c r="U276" t="str">
        <f t="shared" si="55"/>
        <v>b</v>
      </c>
      <c r="W276" t="str">
        <f t="shared" si="58"/>
        <v>const W1900IndianapolisIndianaListenPast= L.marker([38.2527,-85.7585], {icon: dp_lx}).bindPopup('Indianapolis, Indiana&lt;br&gt;White 1900-1944&lt;br&gt;ListenPast&lt;br&gt;(Gordon, 2002)').addTo(W1900);</v>
      </c>
      <c r="X276" t="e">
        <f>IF(N276="","","const "&amp;#REF!&amp;J276&amp;#REF!&amp;E276&amp;" = L.marker(["&amp;G276&amp;","&amp;F276&amp;"], {icon: "&amp;N276&amp;"_"&amp;U276&amp;"}).bindPopup('This is "&amp;#REF!&amp;"').addTo("&amp;#REF!&amp;");")</f>
        <v>#REF!</v>
      </c>
      <c r="Y276" t="e">
        <f>IF(F276="","","const "&amp;#REF!&amp;J276&amp;#REF!&amp;E276&amp;" = L.marker(["&amp;G276&amp;","&amp;F276&amp;"], {icon: "&amp;O276&amp;"_"&amp;V276&amp;"}).bindPopup('This is "&amp;#REF!&amp;"').addTo("&amp;#REF!&amp;");")</f>
        <v>#REF!</v>
      </c>
      <c r="BI276" t="s">
        <v>5487</v>
      </c>
    </row>
    <row r="277" spans="1:61">
      <c r="A277" t="s">
        <v>5326</v>
      </c>
      <c r="B277" t="s">
        <v>1150</v>
      </c>
      <c r="C277" t="s">
        <v>5374</v>
      </c>
      <c r="D277" t="s">
        <v>163</v>
      </c>
      <c r="E277" t="s">
        <v>5303</v>
      </c>
      <c r="F277">
        <v>-90.199399999999997</v>
      </c>
      <c r="G277">
        <v>38.627000000000002</v>
      </c>
      <c r="I277" t="str">
        <f t="shared" si="56"/>
        <v>St. Louis, Missouri&lt;br&gt;White 1900-1944&lt;br&gt;ListenPast&lt;br&gt;(Gordon, 2002)</v>
      </c>
      <c r="J277" t="str">
        <f t="shared" si="57"/>
        <v>W1900StLouisMissouriListenPast</v>
      </c>
      <c r="M277" t="str">
        <f t="shared" si="49"/>
        <v>dp</v>
      </c>
      <c r="N277" t="str">
        <f t="shared" si="50"/>
        <v>st</v>
      </c>
      <c r="O277" t="str">
        <f t="shared" si="51"/>
        <v>ar</v>
      </c>
      <c r="P277" t="e">
        <f>IF(#REF!="rhot","",IF(H277="AAE_7R","r1",IF(AND(C277="ANAE",H277="W"),"r3","r0")))</f>
        <v>#REF!</v>
      </c>
      <c r="Q277" t="str">
        <f>IF(H277="consonant",#REF!,"")</f>
        <v/>
      </c>
      <c r="R277" t="str">
        <f t="shared" si="52"/>
        <v>lx</v>
      </c>
      <c r="S277" t="str">
        <f t="shared" si="53"/>
        <v>bk</v>
      </c>
      <c r="T277" t="e">
        <f t="shared" si="54"/>
        <v>#REF!</v>
      </c>
      <c r="U277" t="str">
        <f t="shared" si="55"/>
        <v>b</v>
      </c>
      <c r="W277" t="str">
        <f t="shared" si="58"/>
        <v>const W1900StLouisMissouriListenPast= L.marker([38.627,-90.1994], {icon: dp_lx}).bindPopup('St. Louis, Missouri&lt;br&gt;White 1900-1944&lt;br&gt;ListenPast&lt;br&gt;(Gordon, 2002)').addTo(W1900);</v>
      </c>
      <c r="X277" t="e">
        <f>IF(N277="","","const "&amp;#REF!&amp;J277&amp;#REF!&amp;E277&amp;" = L.marker(["&amp;G277&amp;","&amp;F277&amp;"], {icon: "&amp;N277&amp;"_"&amp;U277&amp;"}).bindPopup('This is "&amp;#REF!&amp;"').addTo("&amp;#REF!&amp;");")</f>
        <v>#REF!</v>
      </c>
      <c r="Y277" t="e">
        <f>IF(F277="","","const "&amp;#REF!&amp;J277&amp;#REF!&amp;E277&amp;" = L.marker(["&amp;G277&amp;","&amp;F277&amp;"], {icon: "&amp;O277&amp;"_"&amp;V277&amp;"}).bindPopup('This is "&amp;#REF!&amp;"').addTo("&amp;#REF!&amp;");")</f>
        <v>#REF!</v>
      </c>
      <c r="BI277" t="s">
        <v>6473</v>
      </c>
    </row>
    <row r="278" spans="1:61" ht="20">
      <c r="A278" t="s">
        <v>5326</v>
      </c>
      <c r="B278" t="s">
        <v>1150</v>
      </c>
      <c r="C278" t="s">
        <v>5374</v>
      </c>
      <c r="D278" s="14" t="s">
        <v>252</v>
      </c>
      <c r="E278" t="s">
        <v>5278</v>
      </c>
      <c r="F278" s="5">
        <v>-80.62</v>
      </c>
      <c r="G278" s="5">
        <v>40.72</v>
      </c>
      <c r="I278" t="str">
        <f t="shared" si="56"/>
        <v>Pittsburgh, Pennsylvania&lt;br&gt;White 1900-1944&lt;br&gt;ListenPast&lt;br&gt;(Gordon, 2002)</v>
      </c>
      <c r="J278" t="str">
        <f t="shared" si="57"/>
        <v>W1900PittsburghPennsylvaniaListenPast</v>
      </c>
      <c r="M278" t="str">
        <f t="shared" si="49"/>
        <v>dp</v>
      </c>
      <c r="N278" t="str">
        <f t="shared" si="50"/>
        <v>st</v>
      </c>
      <c r="O278" t="str">
        <f t="shared" si="51"/>
        <v>ar</v>
      </c>
      <c r="P278" t="e">
        <f>IF(#REF!="rhot","",IF(H278="AAE_7R","r7",IF(AND(C278="ANAE",H278="W"),"r3","r0")))</f>
        <v>#REF!</v>
      </c>
      <c r="Q278" t="str">
        <f>IF(H278="consonant",#REF!,"")</f>
        <v/>
      </c>
      <c r="R278" t="str">
        <f t="shared" si="52"/>
        <v>lx</v>
      </c>
      <c r="S278" t="str">
        <f t="shared" si="53"/>
        <v>bk</v>
      </c>
      <c r="T278" t="e">
        <f t="shared" si="54"/>
        <v>#REF!</v>
      </c>
      <c r="U278" t="str">
        <f t="shared" si="55"/>
        <v>b</v>
      </c>
      <c r="W278" t="str">
        <f t="shared" si="58"/>
        <v>const W1900PittsburghPennsylvaniaListenPast= L.marker([40.72,-80.62], {icon: dp_lx}).bindPopup('Pittsburgh, Pennsylvania&lt;br&gt;White 1900-1944&lt;br&gt;ListenPast&lt;br&gt;(Gordon, 2002)').addTo(W1900);</v>
      </c>
      <c r="X278" t="e">
        <f>IF(N278="","","const "&amp;#REF!&amp;J278&amp;#REF!&amp;E278&amp;" = L.marker(["&amp;G278&amp;","&amp;F278&amp;"], {icon: "&amp;N278&amp;"_"&amp;U278&amp;"}).bindPopup('This is "&amp;#REF!&amp;"').addTo("&amp;#REF!&amp;");")</f>
        <v>#REF!</v>
      </c>
      <c r="Y278" t="e">
        <f>IF(F278="","","const "&amp;#REF!&amp;J278&amp;#REF!&amp;E278&amp;" = L.marker(["&amp;G278&amp;","&amp;F278&amp;"], {icon: "&amp;O278&amp;"_"&amp;V278&amp;"}).bindPopup('This is "&amp;#REF!&amp;"').addTo("&amp;#REF!&amp;");")</f>
        <v>#REF!</v>
      </c>
      <c r="BI278" t="s">
        <v>5488</v>
      </c>
    </row>
    <row r="279" spans="1:61">
      <c r="A279" t="s">
        <v>5327</v>
      </c>
      <c r="B279" s="4" t="s">
        <v>64</v>
      </c>
      <c r="C279" s="1" t="s">
        <v>5399</v>
      </c>
      <c r="D279" t="s">
        <v>65</v>
      </c>
      <c r="E279" s="20" t="s">
        <v>5304</v>
      </c>
      <c r="F279" s="5">
        <v>-80.08</v>
      </c>
      <c r="G279" s="5">
        <v>27.17</v>
      </c>
      <c r="H279" s="20" t="s">
        <v>54</v>
      </c>
      <c r="I279" t="str">
        <f t="shared" si="56"/>
        <v>West Palm Beach, Florida&lt;br&gt;White 1945-1974&lt;br&gt;WPB&lt;br&gt;ANAE (Labov et al, 2003)</v>
      </c>
      <c r="J279" t="str">
        <f t="shared" si="57"/>
        <v>W1950WestPalmBeachFloridaWPB</v>
      </c>
      <c r="M279" t="str">
        <f t="shared" si="49"/>
        <v>dp</v>
      </c>
      <c r="N279" t="str">
        <f t="shared" si="50"/>
        <v>st</v>
      </c>
      <c r="O279" t="str">
        <f t="shared" si="51"/>
        <v>ar</v>
      </c>
      <c r="P279" t="e">
        <f>IF(#REF!="rhot","",IF(H279="AAE_7R","r7",IF(AND(C279="ANAE",H279="W"),"r3","r0")))</f>
        <v>#REF!</v>
      </c>
      <c r="Q279" t="str">
        <f>IF(H279="consonant",#REF!,"")</f>
        <v/>
      </c>
      <c r="R279" t="str">
        <f t="shared" si="52"/>
        <v>lx</v>
      </c>
      <c r="S279" t="str">
        <f t="shared" si="53"/>
        <v>bk</v>
      </c>
      <c r="T279" t="e">
        <f t="shared" si="54"/>
        <v>#REF!</v>
      </c>
      <c r="U279" t="str">
        <f t="shared" si="55"/>
        <v>b</v>
      </c>
      <c r="W279" t="str">
        <f t="shared" si="58"/>
        <v>const W1950WestPalmBeachFloridaWPB= L.marker([27.17,-80.08], {icon: dp_lx}).bindPopup('West Palm Beach, Florida&lt;br&gt;White 1945-1974&lt;br&gt;WPB&lt;br&gt;ANAE (Labov et al, 2003)').addTo(W1950);</v>
      </c>
      <c r="X279" t="e">
        <f>IF(N279="","","const "&amp;#REF!&amp;J279&amp;#REF!&amp;E279&amp;" = L.marker(["&amp;G279&amp;","&amp;F279&amp;"], {icon: "&amp;N279&amp;"_"&amp;U279&amp;"}).bindPopup('This is "&amp;#REF!&amp;"').addTo("&amp;#REF!&amp;");")</f>
        <v>#REF!</v>
      </c>
      <c r="Y279" t="e">
        <f>IF(F279="","","const "&amp;#REF!&amp;J279&amp;#REF!&amp;E279&amp;" = L.marker(["&amp;G279&amp;","&amp;F279&amp;"], {icon: "&amp;O279&amp;"_"&amp;V279&amp;"}).bindPopup('This is "&amp;#REF!&amp;"').addTo("&amp;#REF!&amp;");")</f>
        <v>#REF!</v>
      </c>
      <c r="BI279" t="s">
        <v>5489</v>
      </c>
    </row>
    <row r="280" spans="1:61">
      <c r="A280" t="s">
        <v>5327</v>
      </c>
      <c r="B280" s="3" t="s">
        <v>162</v>
      </c>
      <c r="C280" s="1" t="s">
        <v>5399</v>
      </c>
      <c r="D280" s="19" t="s">
        <v>300</v>
      </c>
      <c r="E280" t="s">
        <v>5305</v>
      </c>
      <c r="F280" s="5">
        <v>-112.47</v>
      </c>
      <c r="G280" s="5">
        <v>41.25</v>
      </c>
      <c r="H280" t="s">
        <v>1124</v>
      </c>
      <c r="I280" t="str">
        <f t="shared" si="56"/>
        <v>Salt Lake City, Utah&lt;br&gt;White 1945-1974&lt;br&gt;SL&lt;br&gt;ANAE (Labov et al, 2003)</v>
      </c>
      <c r="J280" t="str">
        <f t="shared" si="57"/>
        <v>W1950SaltLakeCityUtahSL</v>
      </c>
      <c r="M280" t="str">
        <f t="shared" si="49"/>
        <v>dp</v>
      </c>
      <c r="N280" t="str">
        <f t="shared" si="50"/>
        <v>st</v>
      </c>
      <c r="O280" t="str">
        <f t="shared" si="51"/>
        <v>ar</v>
      </c>
      <c r="P280" t="e">
        <f>IF(#REF!="rhot","",IF(H280="AAE_7R","r7",IF(AND(C280="ANAE",H280="W"),"r3","r0")))</f>
        <v>#REF!</v>
      </c>
      <c r="Q280" t="str">
        <f>IF(H280="consonant",#REF!,"")</f>
        <v/>
      </c>
      <c r="R280" t="str">
        <f t="shared" si="52"/>
        <v>we</v>
      </c>
      <c r="S280" t="str">
        <f t="shared" si="53"/>
        <v>ce</v>
      </c>
      <c r="T280" t="e">
        <f t="shared" si="54"/>
        <v>#REF!</v>
      </c>
      <c r="U280" t="str">
        <f t="shared" si="55"/>
        <v>b</v>
      </c>
      <c r="W280" t="str">
        <f t="shared" si="58"/>
        <v>const W1950SaltLakeCityUtahSL= L.marker([41.25,-112.47], {icon: dp_we}).bindPopup('Salt Lake City, Utah&lt;br&gt;White 1945-1974&lt;br&gt;SL&lt;br&gt;ANAE (Labov et al, 2003)').addTo(W1950);</v>
      </c>
      <c r="X280" t="e">
        <f>IF(N280="","","const "&amp;#REF!&amp;J280&amp;#REF!&amp;E280&amp;" = L.marker(["&amp;G280&amp;","&amp;F280&amp;"], {icon: "&amp;N280&amp;"_"&amp;U280&amp;"}).bindPopup('This is "&amp;#REF!&amp;"').addTo("&amp;#REF!&amp;");")</f>
        <v>#REF!</v>
      </c>
      <c r="Y280" t="e">
        <f>IF(F280="","","const "&amp;#REF!&amp;J280&amp;#REF!&amp;E280&amp;" = L.marker(["&amp;G280&amp;","&amp;F280&amp;"], {icon: "&amp;O280&amp;"_"&amp;V280&amp;"}).bindPopup('This is "&amp;#REF!&amp;"').addTo("&amp;#REF!&amp;");")</f>
        <v>#REF!</v>
      </c>
      <c r="BI280" t="s">
        <v>5490</v>
      </c>
    </row>
    <row r="281" spans="1:61">
      <c r="A281" t="s">
        <v>5327</v>
      </c>
      <c r="B281" s="3" t="s">
        <v>0</v>
      </c>
      <c r="C281" s="1" t="s">
        <v>5399</v>
      </c>
      <c r="D281" s="19" t="s">
        <v>1</v>
      </c>
      <c r="E281" t="s">
        <v>5306</v>
      </c>
      <c r="F281" s="5">
        <v>-150.47</v>
      </c>
      <c r="G281" s="5">
        <v>61.37</v>
      </c>
      <c r="H281" s="20" t="s">
        <v>1119</v>
      </c>
      <c r="I281" t="str">
        <f t="shared" si="56"/>
        <v>Anchorage, Alaska&lt;br&gt;White 1945-1974&lt;br&gt;An&lt;br&gt;ANAE (Labov et al, 2003)</v>
      </c>
      <c r="J281" t="str">
        <f t="shared" si="57"/>
        <v>W1950AnchorageAlaskaAn</v>
      </c>
      <c r="M281" t="str">
        <f t="shared" si="49"/>
        <v>dp</v>
      </c>
      <c r="N281" t="str">
        <f t="shared" si="50"/>
        <v>st</v>
      </c>
      <c r="O281" t="str">
        <f t="shared" si="51"/>
        <v>ar</v>
      </c>
      <c r="P281" t="e">
        <f>IF(#REF!="rhot","",IF(H281="AAE_7R","r7",IF(AND(C281="ANAE",H281="W"),"r3","r0")))</f>
        <v>#REF!</v>
      </c>
      <c r="Q281" t="str">
        <f>IF(H281="consonant",#REF!,"")</f>
        <v/>
      </c>
      <c r="R281" t="str">
        <f t="shared" si="52"/>
        <v>lx</v>
      </c>
      <c r="S281" t="str">
        <f t="shared" si="53"/>
        <v>bk</v>
      </c>
      <c r="T281" t="e">
        <f t="shared" si="54"/>
        <v>#REF!</v>
      </c>
      <c r="U281" t="str">
        <f t="shared" si="55"/>
        <v>b</v>
      </c>
      <c r="W281" t="str">
        <f t="shared" si="58"/>
        <v>const W1950AnchorageAlaskaAn= L.marker([61.37,-150.47], {icon: dp_lx}).bindPopup('Anchorage, Alaska&lt;br&gt;White 1945-1974&lt;br&gt;An&lt;br&gt;ANAE (Labov et al, 2003)').addTo(W1950);</v>
      </c>
      <c r="X281" t="e">
        <f>IF(N281="","","const "&amp;#REF!&amp;J281&amp;#REF!&amp;E281&amp;" = L.marker(["&amp;G281&amp;","&amp;F281&amp;"], {icon: "&amp;N281&amp;"_"&amp;U281&amp;"}).bindPopup('This is "&amp;#REF!&amp;"').addTo("&amp;#REF!&amp;");")</f>
        <v>#REF!</v>
      </c>
      <c r="Y281" t="e">
        <f>IF(F281="","","const "&amp;#REF!&amp;J281&amp;#REF!&amp;E281&amp;" = L.marker(["&amp;G281&amp;","&amp;F281&amp;"], {icon: "&amp;O281&amp;"_"&amp;V281&amp;"}).bindPopup('This is "&amp;#REF!&amp;"').addTo("&amp;#REF!&amp;");")</f>
        <v>#REF!</v>
      </c>
      <c r="BI281" t="s">
        <v>5491</v>
      </c>
    </row>
    <row r="282" spans="1:61">
      <c r="A282" t="s">
        <v>5327</v>
      </c>
      <c r="B282" s="3" t="s">
        <v>2</v>
      </c>
      <c r="C282" s="1" t="s">
        <v>5399</v>
      </c>
      <c r="D282" s="19" t="s">
        <v>4</v>
      </c>
      <c r="E282" t="s">
        <v>5298</v>
      </c>
      <c r="F282" s="5">
        <v>-87.33</v>
      </c>
      <c r="G282" s="5">
        <v>33.869999999999997</v>
      </c>
      <c r="H282" s="20" t="s">
        <v>1118</v>
      </c>
      <c r="I282" t="str">
        <f t="shared" si="56"/>
        <v>Birmingham, Alabama&lt;br&gt;White 1945-1974&lt;br&gt;Br&lt;br&gt;ANAE (Labov et al, 2003)</v>
      </c>
      <c r="J282" t="str">
        <f t="shared" si="57"/>
        <v>W1950BirminghamAlabamaBr</v>
      </c>
      <c r="M282" t="str">
        <f t="shared" si="49"/>
        <v>dp</v>
      </c>
      <c r="N282" t="str">
        <f t="shared" si="50"/>
        <v>st</v>
      </c>
      <c r="O282" t="str">
        <f t="shared" si="51"/>
        <v>ar</v>
      </c>
      <c r="P282" t="e">
        <f>IF(#REF!="rhot","",IF(H282="AAE_7R","r7",IF(AND(C282="ANAE",H282="W"),"r3","r0")))</f>
        <v>#REF!</v>
      </c>
      <c r="Q282" t="str">
        <f>IF(H282="consonant",#REF!,"")</f>
        <v/>
      </c>
      <c r="R282" t="str">
        <f t="shared" si="52"/>
        <v>lx</v>
      </c>
      <c r="S282" t="str">
        <f t="shared" si="53"/>
        <v>bk</v>
      </c>
      <c r="T282" t="e">
        <f t="shared" si="54"/>
        <v>#REF!</v>
      </c>
      <c r="U282" t="str">
        <f t="shared" si="55"/>
        <v>b</v>
      </c>
      <c r="W282" t="str">
        <f t="shared" si="58"/>
        <v>const W1950BirminghamAlabamaBr= L.marker([33.87,-87.33], {icon: dp_lx}).bindPopup('Birmingham, Alabama&lt;br&gt;White 1945-1974&lt;br&gt;Br&lt;br&gt;ANAE (Labov et al, 2003)').addTo(W1950);</v>
      </c>
      <c r="X282" t="e">
        <f>IF(N282="","","const "&amp;#REF!&amp;J282&amp;#REF!&amp;E282&amp;" = L.marker(["&amp;G282&amp;","&amp;F282&amp;"], {icon: "&amp;N282&amp;"_"&amp;U282&amp;"}).bindPopup('This is "&amp;#REF!&amp;"').addTo("&amp;#REF!&amp;");")</f>
        <v>#REF!</v>
      </c>
      <c r="Y282" t="e">
        <f>IF(F282="","","const "&amp;#REF!&amp;J282&amp;#REF!&amp;E282&amp;" = L.marker(["&amp;G282&amp;","&amp;F282&amp;"], {icon: "&amp;O282&amp;"_"&amp;V282&amp;"}).bindPopup('This is "&amp;#REF!&amp;"').addTo("&amp;#REF!&amp;");")</f>
        <v>#REF!</v>
      </c>
      <c r="BI282" t="s">
        <v>5492</v>
      </c>
    </row>
    <row r="283" spans="1:61">
      <c r="A283" t="s">
        <v>5327</v>
      </c>
      <c r="B283" s="3" t="s">
        <v>5</v>
      </c>
      <c r="C283" s="1" t="s">
        <v>5399</v>
      </c>
      <c r="D283" s="19" t="s">
        <v>6</v>
      </c>
      <c r="E283" t="s">
        <v>5298</v>
      </c>
      <c r="F283" s="5">
        <v>-88.05</v>
      </c>
      <c r="G283" s="5">
        <v>31.13</v>
      </c>
      <c r="H283" s="20" t="s">
        <v>1118</v>
      </c>
      <c r="I283" t="str">
        <f t="shared" si="56"/>
        <v>Mobile, Alabama&lt;br&gt;White 1945-1974&lt;br&gt;Mb&lt;br&gt;ANAE (Labov et al, 2003)</v>
      </c>
      <c r="J283" t="str">
        <f t="shared" si="57"/>
        <v>W1950MobileAlabamaMb</v>
      </c>
      <c r="M283" t="str">
        <f t="shared" si="49"/>
        <v>dp</v>
      </c>
      <c r="N283" t="str">
        <f t="shared" si="50"/>
        <v>st</v>
      </c>
      <c r="O283" t="str">
        <f t="shared" si="51"/>
        <v>ar</v>
      </c>
      <c r="P283" t="e">
        <f>IF(#REF!="rhot","",IF(H283="AAE_7R","r7",IF(AND(C283="ANAE",H283="W"),"r3","r0")))</f>
        <v>#REF!</v>
      </c>
      <c r="Q283" t="str">
        <f>IF(H283="consonant",#REF!,"")</f>
        <v/>
      </c>
      <c r="R283" t="str">
        <f t="shared" si="52"/>
        <v>lx</v>
      </c>
      <c r="S283" t="str">
        <f t="shared" si="53"/>
        <v>bk</v>
      </c>
      <c r="T283" t="e">
        <f t="shared" si="54"/>
        <v>#REF!</v>
      </c>
      <c r="U283" t="str">
        <f t="shared" si="55"/>
        <v>b</v>
      </c>
      <c r="W283" t="str">
        <f t="shared" si="58"/>
        <v>const W1950MobileAlabamaMb= L.marker([31.13,-88.05], {icon: dp_lx}).bindPopup('Mobile, Alabama&lt;br&gt;White 1945-1974&lt;br&gt;Mb&lt;br&gt;ANAE (Labov et al, 2003)').addTo(W1950);</v>
      </c>
      <c r="X283" t="e">
        <f>IF(N283="","","const "&amp;#REF!&amp;J283&amp;#REF!&amp;E283&amp;" = L.marker(["&amp;G283&amp;","&amp;F283&amp;"], {icon: "&amp;N283&amp;"_"&amp;U283&amp;"}).bindPopup('This is "&amp;#REF!&amp;"').addTo("&amp;#REF!&amp;");")</f>
        <v>#REF!</v>
      </c>
      <c r="Y283" t="e">
        <f>IF(F283="","","const "&amp;#REF!&amp;J283&amp;#REF!&amp;E283&amp;" = L.marker(["&amp;G283&amp;","&amp;F283&amp;"], {icon: "&amp;O283&amp;"_"&amp;V283&amp;"}).bindPopup('This is "&amp;#REF!&amp;"').addTo("&amp;#REF!&amp;");")</f>
        <v>#REF!</v>
      </c>
      <c r="BI283" t="s">
        <v>5493</v>
      </c>
    </row>
    <row r="284" spans="1:61">
      <c r="A284" t="s">
        <v>5327</v>
      </c>
      <c r="B284" s="3" t="s">
        <v>7</v>
      </c>
      <c r="C284" s="1" t="s">
        <v>5399</v>
      </c>
      <c r="D284" s="19" t="s">
        <v>8</v>
      </c>
      <c r="E284" t="s">
        <v>5298</v>
      </c>
      <c r="F284" s="5">
        <v>-86.45</v>
      </c>
      <c r="G284" s="5">
        <v>32.58</v>
      </c>
      <c r="H284" s="20" t="s">
        <v>1200</v>
      </c>
      <c r="I284" t="str">
        <f t="shared" si="56"/>
        <v>Montgomrey, Alabama&lt;br&gt;White 1945-1974&lt;br&gt;Mt&lt;br&gt;ANAE (Labov et al, 2003)</v>
      </c>
      <c r="J284" t="str">
        <f t="shared" si="57"/>
        <v>W1950MontgomreyAlabamaMt</v>
      </c>
      <c r="M284" t="str">
        <f t="shared" si="49"/>
        <v>dp</v>
      </c>
      <c r="N284" t="str">
        <f t="shared" si="50"/>
        <v>st</v>
      </c>
      <c r="O284" t="str">
        <f t="shared" si="51"/>
        <v>ar</v>
      </c>
      <c r="P284" t="e">
        <f>IF(#REF!="rhot","",IF(H284="AAE_7R","r7",IF(AND(C284="ANAE",H284="W"),"r3","r0")))</f>
        <v>#REF!</v>
      </c>
      <c r="Q284" t="str">
        <f>IF(H284="consonant",#REF!,"")</f>
        <v/>
      </c>
      <c r="R284" t="str">
        <f t="shared" si="52"/>
        <v>lx</v>
      </c>
      <c r="S284" t="str">
        <f t="shared" si="53"/>
        <v>bk</v>
      </c>
      <c r="T284" t="e">
        <f t="shared" si="54"/>
        <v>#REF!</v>
      </c>
      <c r="U284" t="str">
        <f t="shared" si="55"/>
        <v>b</v>
      </c>
      <c r="W284" t="str">
        <f t="shared" si="58"/>
        <v>const W1950MontgomreyAlabamaMt= L.marker([32.58,-86.45], {icon: dp_lx}).bindPopup('Montgomrey, Alabama&lt;br&gt;White 1945-1974&lt;br&gt;Mt&lt;br&gt;ANAE (Labov et al, 2003)').addTo(W1950);</v>
      </c>
      <c r="X284" t="e">
        <f>IF(N284="","","const "&amp;#REF!&amp;J284&amp;#REF!&amp;E284&amp;" = L.marker(["&amp;G284&amp;","&amp;F284&amp;"], {icon: "&amp;N284&amp;"_"&amp;U284&amp;"}).bindPopup('This is "&amp;#REF!&amp;"').addTo("&amp;#REF!&amp;");")</f>
        <v>#REF!</v>
      </c>
      <c r="Y284" t="e">
        <f>IF(F284="","","const "&amp;#REF!&amp;J284&amp;#REF!&amp;E284&amp;" = L.marker(["&amp;G284&amp;","&amp;F284&amp;"], {icon: "&amp;O284&amp;"_"&amp;V284&amp;"}).bindPopup('This is "&amp;#REF!&amp;"').addTo("&amp;#REF!&amp;");")</f>
        <v>#REF!</v>
      </c>
      <c r="BI284" t="s">
        <v>5494</v>
      </c>
    </row>
    <row r="285" spans="1:61">
      <c r="A285" t="s">
        <v>5327</v>
      </c>
      <c r="B285" s="2" t="s">
        <v>9</v>
      </c>
      <c r="C285" s="1" t="s">
        <v>5399</v>
      </c>
      <c r="D285" s="19" t="s">
        <v>11</v>
      </c>
      <c r="E285" t="s">
        <v>2751</v>
      </c>
      <c r="F285" s="5">
        <v>-92.53</v>
      </c>
      <c r="G285" s="5">
        <v>35.22</v>
      </c>
      <c r="H285" s="20" t="s">
        <v>1118</v>
      </c>
      <c r="I285" t="str">
        <f t="shared" si="56"/>
        <v>Little Rock, Arkansas&lt;br&gt;White 1945-1974&lt;br&gt;LR&lt;br&gt;ANAE (Labov et al, 2003)</v>
      </c>
      <c r="J285" t="str">
        <f t="shared" si="57"/>
        <v>W1950LittleRockArkansasLR</v>
      </c>
      <c r="M285" t="str">
        <f t="shared" si="49"/>
        <v>dp</v>
      </c>
      <c r="N285" t="str">
        <f t="shared" si="50"/>
        <v>st</v>
      </c>
      <c r="O285" t="str">
        <f t="shared" si="51"/>
        <v>ar</v>
      </c>
      <c r="P285" t="e">
        <f>IF(#REF!="rhot","",IF(H285="AAE_7R","r7",IF(AND(C285="ANAE",H285="W"),"r3","r0")))</f>
        <v>#REF!</v>
      </c>
      <c r="Q285" t="str">
        <f>IF(H285="consonant",#REF!,"")</f>
        <v/>
      </c>
      <c r="R285" t="str">
        <f t="shared" si="52"/>
        <v>lx</v>
      </c>
      <c r="S285" t="str">
        <f t="shared" si="53"/>
        <v>bk</v>
      </c>
      <c r="T285" t="e">
        <f t="shared" si="54"/>
        <v>#REF!</v>
      </c>
      <c r="U285" t="str">
        <f t="shared" si="55"/>
        <v>b</v>
      </c>
      <c r="W285" t="str">
        <f t="shared" si="58"/>
        <v>const W1950LittleRockArkansasLR= L.marker([35.22,-92.53], {icon: dp_lx}).bindPopup('Little Rock, Arkansas&lt;br&gt;White 1945-1974&lt;br&gt;LR&lt;br&gt;ANAE (Labov et al, 2003)').addTo(W1950);</v>
      </c>
      <c r="X285" t="e">
        <f>IF(N285="","","const "&amp;#REF!&amp;J285&amp;#REF!&amp;E285&amp;" = L.marker(["&amp;G285&amp;","&amp;F285&amp;"], {icon: "&amp;N285&amp;"_"&amp;U285&amp;"}).bindPopup('This is "&amp;#REF!&amp;"').addTo("&amp;#REF!&amp;");")</f>
        <v>#REF!</v>
      </c>
      <c r="Y285" t="e">
        <f>IF(F285="","","const "&amp;#REF!&amp;J285&amp;#REF!&amp;E285&amp;" = L.marker(["&amp;G285&amp;","&amp;F285&amp;"], {icon: "&amp;O285&amp;"_"&amp;V285&amp;"}).bindPopup('This is "&amp;#REF!&amp;"').addTo("&amp;#REF!&amp;");")</f>
        <v>#REF!</v>
      </c>
      <c r="BI285" t="s">
        <v>5495</v>
      </c>
    </row>
    <row r="286" spans="1:61">
      <c r="A286" t="s">
        <v>5327</v>
      </c>
      <c r="B286" s="2" t="s">
        <v>12</v>
      </c>
      <c r="C286" s="1" t="s">
        <v>5399</v>
      </c>
      <c r="D286" s="19" t="s">
        <v>14</v>
      </c>
      <c r="E286" t="s">
        <v>5307</v>
      </c>
      <c r="F286" s="5">
        <v>-112.03</v>
      </c>
      <c r="G286" s="5">
        <v>35.299999999999997</v>
      </c>
      <c r="H286" s="20" t="s">
        <v>1124</v>
      </c>
      <c r="I286" t="str">
        <f t="shared" si="56"/>
        <v>Flagstaff, Arizona&lt;br&gt;White 1945-1974&lt;br&gt;AZ3&lt;br&gt;ANAE (Labov et al, 2003)</v>
      </c>
      <c r="J286" t="str">
        <f t="shared" si="57"/>
        <v>W1950FlagstaffArizonaAZ3</v>
      </c>
      <c r="M286" t="str">
        <f t="shared" si="49"/>
        <v>dp</v>
      </c>
      <c r="N286" t="str">
        <f t="shared" si="50"/>
        <v>st</v>
      </c>
      <c r="O286" t="str">
        <f t="shared" si="51"/>
        <v>ar</v>
      </c>
      <c r="P286" t="e">
        <f>IF(#REF!="rhot","",IF(H286="AAE_7R","r7",IF(AND(C286="ANAE",H286="W"),"r3","r0")))</f>
        <v>#REF!</v>
      </c>
      <c r="Q286" t="str">
        <f>IF(H286="consonant",#REF!,"")</f>
        <v/>
      </c>
      <c r="R286" t="str">
        <f t="shared" si="52"/>
        <v>we</v>
      </c>
      <c r="S286" t="str">
        <f t="shared" si="53"/>
        <v>ce</v>
      </c>
      <c r="T286" t="e">
        <f t="shared" si="54"/>
        <v>#REF!</v>
      </c>
      <c r="U286" t="str">
        <f t="shared" si="55"/>
        <v>b</v>
      </c>
      <c r="W286" t="str">
        <f t="shared" si="58"/>
        <v>const W1950FlagstaffArizonaAZ3= L.marker([35.3,-112.03], {icon: dp_we}).bindPopup('Flagstaff, Arizona&lt;br&gt;White 1945-1974&lt;br&gt;AZ3&lt;br&gt;ANAE (Labov et al, 2003)').addTo(W1950);</v>
      </c>
      <c r="X286" t="e">
        <f>IF(N286="","","const "&amp;#REF!&amp;J286&amp;#REF!&amp;E286&amp;" = L.marker(["&amp;G286&amp;","&amp;F286&amp;"], {icon: "&amp;N286&amp;"_"&amp;U286&amp;"}).bindPopup('This is "&amp;#REF!&amp;"').addTo("&amp;#REF!&amp;");")</f>
        <v>#REF!</v>
      </c>
      <c r="Y286" t="e">
        <f>IF(F286="","","const "&amp;#REF!&amp;J286&amp;#REF!&amp;E286&amp;" = L.marker(["&amp;G286&amp;","&amp;F286&amp;"], {icon: "&amp;O286&amp;"_"&amp;V286&amp;"}).bindPopup('This is "&amp;#REF!&amp;"').addTo("&amp;#REF!&amp;");")</f>
        <v>#REF!</v>
      </c>
      <c r="BI286" t="s">
        <v>5496</v>
      </c>
    </row>
    <row r="287" spans="1:61">
      <c r="A287" t="s">
        <v>5327</v>
      </c>
      <c r="B287" s="3" t="s">
        <v>15</v>
      </c>
      <c r="C287" s="1" t="s">
        <v>5399</v>
      </c>
      <c r="D287" s="19" t="s">
        <v>16</v>
      </c>
      <c r="E287" t="s">
        <v>5307</v>
      </c>
      <c r="F287" s="5">
        <v>-112.12</v>
      </c>
      <c r="G287" s="5">
        <v>33.72</v>
      </c>
      <c r="H287" s="20" t="s">
        <v>1124</v>
      </c>
      <c r="I287" t="str">
        <f t="shared" si="56"/>
        <v>Phoenix, Arizona&lt;br&gt;White 1945-1974&lt;br&gt;Ph&lt;br&gt;ANAE (Labov et al, 2003)</v>
      </c>
      <c r="J287" t="str">
        <f t="shared" si="57"/>
        <v>W1950PhoenixArizonaPh</v>
      </c>
      <c r="M287" t="str">
        <f t="shared" ref="M287:M350" si="59">IF(H287="consonant","",IF(E287="Jamaica","lo",IF(OR(A287="W1700",A287="B1850",H287="Carib",H287="LA",H287="UM",H287="Bra",H287="EaNL"),"mn","dp")))</f>
        <v>dp</v>
      </c>
      <c r="N287" t="str">
        <f t="shared" ref="N287:N350" si="60">IF(OR(H287="Carib",A287="B1850"),"sl","st")</f>
        <v>st</v>
      </c>
      <c r="O287" t="str">
        <f t="shared" ref="O287:O350" si="61">IF(A287="W1700","na",IF(OR(H287="Carib",H287="NYC",H287="ENE"),"au",IF(H287="CAN","ao","ar")))</f>
        <v>ar</v>
      </c>
      <c r="P287" t="e">
        <f>IF(#REF!="rhot","",IF(H287="AAE_7R","r7",IF(AND(C287="ANAE",H287="W"),"r3","r0")))</f>
        <v>#REF!</v>
      </c>
      <c r="Q287" t="str">
        <f>IF(H287="consonant",#REF!,"")</f>
        <v/>
      </c>
      <c r="R287" t="str">
        <f t="shared" ref="R287:R350" si="62">IF(OR(H287="W",H287="M",H287="ENE"),"we",IF(OR(H287="MA",H287="NYC",H287="OH"),"sa1",IF(OR(H287="OS",H287="LAGS_SSE",H287="Speaker _S",H287="PADS_SSE"),"sl","lx")))</f>
        <v>we</v>
      </c>
      <c r="S287" t="str">
        <f t="shared" ref="S287:S350" si="63">IF(OR(H287="S",H287="M"),"fr",IF(OR(H287="W"),"ce","bk"))</f>
        <v>ce</v>
      </c>
      <c r="T287" t="e">
        <f t="shared" ref="T287:T350" si="64">IF(P287="","",IF(OR(A287="W1900",A287="W1950",A287="W1970"),"ho","un"))</f>
        <v>#REF!</v>
      </c>
      <c r="U287" t="str">
        <f t="shared" si="55"/>
        <v>b</v>
      </c>
      <c r="W287" t="str">
        <f t="shared" si="58"/>
        <v>const W1950PhoenixArizonaPh= L.marker([33.72,-112.12], {icon: dp_we}).bindPopup('Phoenix, Arizona&lt;br&gt;White 1945-1974&lt;br&gt;Ph&lt;br&gt;ANAE (Labov et al, 2003)').addTo(W1950);</v>
      </c>
      <c r="X287" t="e">
        <f>IF(N287="","","const "&amp;#REF!&amp;J287&amp;#REF!&amp;E287&amp;" = L.marker(["&amp;G287&amp;","&amp;F287&amp;"], {icon: "&amp;N287&amp;"_"&amp;U287&amp;"}).bindPopup('This is "&amp;#REF!&amp;"').addTo("&amp;#REF!&amp;");")</f>
        <v>#REF!</v>
      </c>
      <c r="Y287" t="e">
        <f>IF(F287="","","const "&amp;#REF!&amp;J287&amp;#REF!&amp;E287&amp;" = L.marker(["&amp;G287&amp;","&amp;F287&amp;"], {icon: "&amp;O287&amp;"_"&amp;V287&amp;"}).bindPopup('This is "&amp;#REF!&amp;"').addTo("&amp;#REF!&amp;");")</f>
        <v>#REF!</v>
      </c>
      <c r="BI287" t="s">
        <v>5497</v>
      </c>
    </row>
    <row r="288" spans="1:61">
      <c r="A288" t="s">
        <v>5327</v>
      </c>
      <c r="B288" s="3" t="s">
        <v>17</v>
      </c>
      <c r="C288" s="1" t="s">
        <v>5399</v>
      </c>
      <c r="D288" s="19" t="s">
        <v>18</v>
      </c>
      <c r="E288" t="s">
        <v>5307</v>
      </c>
      <c r="F288" s="5">
        <v>-111.53</v>
      </c>
      <c r="G288" s="5">
        <v>33.369999999999997</v>
      </c>
      <c r="H288" s="20" t="s">
        <v>1124</v>
      </c>
      <c r="I288" t="str">
        <f t="shared" si="56"/>
        <v>Tuscon, Arizona&lt;br&gt;White 1945-1974&lt;br&gt;Tu&lt;br&gt;ANAE (Labov et al, 2003)</v>
      </c>
      <c r="J288" t="str">
        <f t="shared" si="57"/>
        <v>W1950TusconArizonaTu</v>
      </c>
      <c r="M288" t="str">
        <f t="shared" si="59"/>
        <v>dp</v>
      </c>
      <c r="N288" t="str">
        <f t="shared" si="60"/>
        <v>st</v>
      </c>
      <c r="O288" t="str">
        <f t="shared" si="61"/>
        <v>ar</v>
      </c>
      <c r="P288" t="e">
        <f>IF(#REF!="rhot","",IF(H288="AAE_7R","r7",IF(AND(C288="ANAE",H288="W"),"r3","r0")))</f>
        <v>#REF!</v>
      </c>
      <c r="Q288" t="str">
        <f>IF(H288="consonant",#REF!,"")</f>
        <v/>
      </c>
      <c r="R288" t="str">
        <f t="shared" si="62"/>
        <v>we</v>
      </c>
      <c r="S288" t="str">
        <f t="shared" si="63"/>
        <v>ce</v>
      </c>
      <c r="T288" t="e">
        <f t="shared" si="64"/>
        <v>#REF!</v>
      </c>
      <c r="U288" t="str">
        <f t="shared" si="55"/>
        <v>b</v>
      </c>
      <c r="W288" t="str">
        <f t="shared" si="58"/>
        <v>const W1950TusconArizonaTu= L.marker([33.37,-111.53], {icon: dp_we}).bindPopup('Tuscon, Arizona&lt;br&gt;White 1945-1974&lt;br&gt;Tu&lt;br&gt;ANAE (Labov et al, 2003)').addTo(W1950);</v>
      </c>
      <c r="X288" t="e">
        <f>IF(N288="","","const "&amp;#REF!&amp;J288&amp;#REF!&amp;E288&amp;" = L.marker(["&amp;G288&amp;","&amp;F288&amp;"], {icon: "&amp;N288&amp;"_"&amp;U288&amp;"}).bindPopup('This is "&amp;#REF!&amp;"').addTo("&amp;#REF!&amp;");")</f>
        <v>#REF!</v>
      </c>
      <c r="Y288" t="e">
        <f>IF(F288="","","const "&amp;#REF!&amp;J288&amp;#REF!&amp;E288&amp;" = L.marker(["&amp;G288&amp;","&amp;F288&amp;"], {icon: "&amp;O288&amp;"_"&amp;V288&amp;"}).bindPopup('This is "&amp;#REF!&amp;"').addTo("&amp;#REF!&amp;");")</f>
        <v>#REF!</v>
      </c>
      <c r="BI288" t="s">
        <v>5498</v>
      </c>
    </row>
    <row r="289" spans="1:61">
      <c r="A289" t="s">
        <v>5327</v>
      </c>
      <c r="B289" s="3" t="s">
        <v>19</v>
      </c>
      <c r="C289" s="1" t="s">
        <v>5399</v>
      </c>
      <c r="D289" s="19" t="s">
        <v>21</v>
      </c>
      <c r="E289" t="s">
        <v>5290</v>
      </c>
      <c r="F289" s="5">
        <v>-119.28</v>
      </c>
      <c r="G289" s="5">
        <v>35.619999999999997</v>
      </c>
      <c r="H289" t="s">
        <v>1124</v>
      </c>
      <c r="I289" t="str">
        <f t="shared" si="56"/>
        <v>Bakersfield, California&lt;br&gt;White 1945-1974&lt;br&gt;Bk&lt;br&gt;ANAE (Labov et al, 2003)</v>
      </c>
      <c r="J289" t="str">
        <f t="shared" si="57"/>
        <v>W1950BakersfieldCaliforniaBk</v>
      </c>
      <c r="M289" t="str">
        <f t="shared" si="59"/>
        <v>dp</v>
      </c>
      <c r="N289" t="str">
        <f t="shared" si="60"/>
        <v>st</v>
      </c>
      <c r="O289" t="str">
        <f t="shared" si="61"/>
        <v>ar</v>
      </c>
      <c r="P289" t="e">
        <f>IF(#REF!="rhot","",IF(H289="AAE_7R","r7",IF(AND(C289="ANAE",H289="W"),"r3","r0")))</f>
        <v>#REF!</v>
      </c>
      <c r="Q289" t="str">
        <f>IF(H289="consonant",#REF!,"")</f>
        <v/>
      </c>
      <c r="R289" t="str">
        <f t="shared" si="62"/>
        <v>we</v>
      </c>
      <c r="S289" t="str">
        <f t="shared" si="63"/>
        <v>ce</v>
      </c>
      <c r="T289" t="e">
        <f t="shared" si="64"/>
        <v>#REF!</v>
      </c>
      <c r="U289" t="str">
        <f t="shared" si="55"/>
        <v>b</v>
      </c>
      <c r="W289" t="str">
        <f t="shared" si="58"/>
        <v>const W1950BakersfieldCaliforniaBk= L.marker([35.62,-119.28], {icon: dp_we}).bindPopup('Bakersfield, California&lt;br&gt;White 1945-1974&lt;br&gt;Bk&lt;br&gt;ANAE (Labov et al, 2003)').addTo(W1950);</v>
      </c>
      <c r="X289" t="e">
        <f>IF(N289="","","const "&amp;#REF!&amp;J289&amp;#REF!&amp;E289&amp;" = L.marker(["&amp;G289&amp;","&amp;F289&amp;"], {icon: "&amp;N289&amp;"_"&amp;U289&amp;"}).bindPopup('This is "&amp;#REF!&amp;"').addTo("&amp;#REF!&amp;");")</f>
        <v>#REF!</v>
      </c>
      <c r="Y289" t="e">
        <f>IF(F289="","","const "&amp;#REF!&amp;J289&amp;#REF!&amp;E289&amp;" = L.marker(["&amp;G289&amp;","&amp;F289&amp;"], {icon: "&amp;O289&amp;"_"&amp;V289&amp;"}).bindPopup('This is "&amp;#REF!&amp;"').addTo("&amp;#REF!&amp;");")</f>
        <v>#REF!</v>
      </c>
      <c r="BI289" t="s">
        <v>5499</v>
      </c>
    </row>
    <row r="290" spans="1:61">
      <c r="A290" t="s">
        <v>5327</v>
      </c>
      <c r="B290" s="2" t="s">
        <v>22</v>
      </c>
      <c r="C290" s="1" t="s">
        <v>5399</v>
      </c>
      <c r="D290" s="19" t="s">
        <v>23</v>
      </c>
      <c r="E290" t="s">
        <v>5290</v>
      </c>
      <c r="F290" s="5">
        <v>-120.28</v>
      </c>
      <c r="G290" s="5">
        <v>37.25</v>
      </c>
      <c r="H290" t="s">
        <v>1124</v>
      </c>
      <c r="I290" t="str">
        <f t="shared" si="56"/>
        <v>Fresno, California&lt;br&gt;White 1945-1974&lt;br&gt;Fr&lt;br&gt;ANAE (Labov et al, 2003)</v>
      </c>
      <c r="J290" t="str">
        <f t="shared" si="57"/>
        <v>W1950FresnoCaliforniaFr</v>
      </c>
      <c r="M290" t="str">
        <f t="shared" si="59"/>
        <v>dp</v>
      </c>
      <c r="N290" t="str">
        <f t="shared" si="60"/>
        <v>st</v>
      </c>
      <c r="O290" t="str">
        <f t="shared" si="61"/>
        <v>ar</v>
      </c>
      <c r="P290" t="e">
        <f>IF(#REF!="rhot","",IF(H290="AAE_7R","r7",IF(AND(C290="ANAE",H290="W"),"r3","r0")))</f>
        <v>#REF!</v>
      </c>
      <c r="Q290" t="str">
        <f>IF(H290="consonant",#REF!,"")</f>
        <v/>
      </c>
      <c r="R290" t="str">
        <f t="shared" si="62"/>
        <v>we</v>
      </c>
      <c r="S290" t="str">
        <f t="shared" si="63"/>
        <v>ce</v>
      </c>
      <c r="T290" t="e">
        <f t="shared" si="64"/>
        <v>#REF!</v>
      </c>
      <c r="U290" t="str">
        <f t="shared" si="55"/>
        <v>b</v>
      </c>
      <c r="W290" t="str">
        <f t="shared" si="58"/>
        <v>const W1950FresnoCaliforniaFr= L.marker([37.25,-120.28], {icon: dp_we}).bindPopup('Fresno, California&lt;br&gt;White 1945-1974&lt;br&gt;Fr&lt;br&gt;ANAE (Labov et al, 2003)').addTo(W1950);</v>
      </c>
      <c r="X290" t="e">
        <f>IF(N290="","","const "&amp;#REF!&amp;J290&amp;#REF!&amp;E290&amp;" = L.marker(["&amp;G290&amp;","&amp;F290&amp;"], {icon: "&amp;N290&amp;"_"&amp;U290&amp;"}).bindPopup('This is "&amp;#REF!&amp;"').addTo("&amp;#REF!&amp;");")</f>
        <v>#REF!</v>
      </c>
      <c r="Y290" t="e">
        <f>IF(F290="","","const "&amp;#REF!&amp;J290&amp;#REF!&amp;E290&amp;" = L.marker(["&amp;G290&amp;","&amp;F290&amp;"], {icon: "&amp;O290&amp;"_"&amp;V290&amp;"}).bindPopup('This is "&amp;#REF!&amp;"').addTo("&amp;#REF!&amp;");")</f>
        <v>#REF!</v>
      </c>
      <c r="BI290" t="s">
        <v>5500</v>
      </c>
    </row>
    <row r="291" spans="1:61">
      <c r="A291" t="s">
        <v>5327</v>
      </c>
      <c r="B291" s="3" t="s">
        <v>24</v>
      </c>
      <c r="C291" s="1" t="s">
        <v>5399</v>
      </c>
      <c r="D291" s="19" t="s">
        <v>25</v>
      </c>
      <c r="E291" t="s">
        <v>5290</v>
      </c>
      <c r="F291" s="5">
        <v>-118.42</v>
      </c>
      <c r="G291" s="5">
        <v>34.08</v>
      </c>
      <c r="H291" t="s">
        <v>1124</v>
      </c>
      <c r="I291" t="str">
        <f t="shared" si="56"/>
        <v>Los Angeles, California&lt;br&gt;White 1945-1974&lt;br&gt;LA&lt;br&gt;ANAE (Labov et al, 2003)</v>
      </c>
      <c r="J291" t="str">
        <f t="shared" si="57"/>
        <v>W1950LosAngelesCaliforniaLA</v>
      </c>
      <c r="M291" t="str">
        <f t="shared" si="59"/>
        <v>dp</v>
      </c>
      <c r="N291" t="str">
        <f t="shared" si="60"/>
        <v>st</v>
      </c>
      <c r="O291" t="str">
        <f t="shared" si="61"/>
        <v>ar</v>
      </c>
      <c r="P291" t="e">
        <f>IF(#REF!="rhot","",IF(H291="AAE_7R","r7",IF(AND(C291="ANAE",H291="W"),"r3","r0")))</f>
        <v>#REF!</v>
      </c>
      <c r="Q291" t="str">
        <f>IF(H291="consonant",#REF!,"")</f>
        <v/>
      </c>
      <c r="R291" t="str">
        <f t="shared" si="62"/>
        <v>we</v>
      </c>
      <c r="S291" t="str">
        <f t="shared" si="63"/>
        <v>ce</v>
      </c>
      <c r="T291" t="e">
        <f t="shared" si="64"/>
        <v>#REF!</v>
      </c>
      <c r="U291" t="str">
        <f t="shared" si="55"/>
        <v>b</v>
      </c>
      <c r="W291" t="str">
        <f t="shared" si="58"/>
        <v>const W1950LosAngelesCaliforniaLA= L.marker([34.08,-118.42], {icon: dp_we}).bindPopup('Los Angeles, California&lt;br&gt;White 1945-1974&lt;br&gt;LA&lt;br&gt;ANAE (Labov et al, 2003)').addTo(W1950);</v>
      </c>
      <c r="X291" t="e">
        <f>IF(N291="","","const "&amp;#REF!&amp;J291&amp;#REF!&amp;E291&amp;" = L.marker(["&amp;G291&amp;","&amp;F291&amp;"], {icon: "&amp;N291&amp;"_"&amp;U291&amp;"}).bindPopup('This is "&amp;#REF!&amp;"').addTo("&amp;#REF!&amp;");")</f>
        <v>#REF!</v>
      </c>
      <c r="Y291" t="e">
        <f>IF(F291="","","const "&amp;#REF!&amp;J291&amp;#REF!&amp;E291&amp;" = L.marker(["&amp;G291&amp;","&amp;F291&amp;"], {icon: "&amp;O291&amp;"_"&amp;V291&amp;"}).bindPopup('This is "&amp;#REF!&amp;"').addTo("&amp;#REF!&amp;");")</f>
        <v>#REF!</v>
      </c>
      <c r="BI291" t="s">
        <v>5501</v>
      </c>
    </row>
    <row r="292" spans="1:61">
      <c r="A292" t="s">
        <v>5327</v>
      </c>
      <c r="B292" s="3" t="s">
        <v>26</v>
      </c>
      <c r="C292" s="1" t="s">
        <v>5399</v>
      </c>
      <c r="D292" s="19" t="s">
        <v>27</v>
      </c>
      <c r="E292" t="s">
        <v>5290</v>
      </c>
      <c r="F292" s="5">
        <v>-121.63</v>
      </c>
      <c r="G292" s="5">
        <v>38.08</v>
      </c>
      <c r="H292" t="s">
        <v>1124</v>
      </c>
      <c r="I292" t="str">
        <f t="shared" si="56"/>
        <v>Modesto, California&lt;br&gt;White 1945-1974&lt;br&gt;Mo&lt;br&gt;ANAE (Labov et al, 2003)</v>
      </c>
      <c r="J292" t="str">
        <f t="shared" si="57"/>
        <v>W1950ModestoCaliforniaMo</v>
      </c>
      <c r="M292" t="str">
        <f t="shared" si="59"/>
        <v>dp</v>
      </c>
      <c r="N292" t="str">
        <f t="shared" si="60"/>
        <v>st</v>
      </c>
      <c r="O292" t="str">
        <f t="shared" si="61"/>
        <v>ar</v>
      </c>
      <c r="P292" t="e">
        <f>IF(#REF!="rhot","",IF(H292="AAE_7R","r7",IF(AND(C292="ANAE",H292="W"),"r3","r0")))</f>
        <v>#REF!</v>
      </c>
      <c r="Q292" t="str">
        <f>IF(H292="consonant",#REF!,"")</f>
        <v/>
      </c>
      <c r="R292" t="str">
        <f t="shared" si="62"/>
        <v>we</v>
      </c>
      <c r="S292" t="str">
        <f t="shared" si="63"/>
        <v>ce</v>
      </c>
      <c r="T292" t="e">
        <f t="shared" si="64"/>
        <v>#REF!</v>
      </c>
      <c r="U292" t="str">
        <f t="shared" si="55"/>
        <v>b</v>
      </c>
      <c r="W292" t="str">
        <f t="shared" si="58"/>
        <v>const W1950ModestoCaliforniaMo= L.marker([38.08,-121.63], {icon: dp_we}).bindPopup('Modesto, California&lt;br&gt;White 1945-1974&lt;br&gt;Mo&lt;br&gt;ANAE (Labov et al, 2003)').addTo(W1950);</v>
      </c>
      <c r="X292" t="e">
        <f>IF(N292="","","const "&amp;#REF!&amp;J292&amp;#REF!&amp;E292&amp;" = L.marker(["&amp;G292&amp;","&amp;F292&amp;"], {icon: "&amp;N292&amp;"_"&amp;U292&amp;"}).bindPopup('This is "&amp;#REF!&amp;"').addTo("&amp;#REF!&amp;");")</f>
        <v>#REF!</v>
      </c>
      <c r="Y292" t="e">
        <f>IF(F292="","","const "&amp;#REF!&amp;J292&amp;#REF!&amp;E292&amp;" = L.marker(["&amp;G292&amp;","&amp;F292&amp;"], {icon: "&amp;O292&amp;"_"&amp;V292&amp;"}).bindPopup('This is "&amp;#REF!&amp;"').addTo("&amp;#REF!&amp;");")</f>
        <v>#REF!</v>
      </c>
      <c r="BI292" t="s">
        <v>5502</v>
      </c>
    </row>
    <row r="293" spans="1:61">
      <c r="A293" t="s">
        <v>5327</v>
      </c>
      <c r="B293" s="2" t="s">
        <v>28</v>
      </c>
      <c r="C293" s="1" t="s">
        <v>5399</v>
      </c>
      <c r="D293" s="19" t="s">
        <v>549</v>
      </c>
      <c r="E293" t="s">
        <v>5290</v>
      </c>
      <c r="F293" s="5">
        <v>-117.63</v>
      </c>
      <c r="G293" s="5">
        <v>34.549999999999997</v>
      </c>
      <c r="H293" t="s">
        <v>1124</v>
      </c>
      <c r="I293" t="str">
        <f t="shared" si="56"/>
        <v>Riverside SanBrndino, California&lt;br&gt;White 1945-1974&lt;br&gt;RSB&lt;br&gt;ANAE (Labov et al, 2003)</v>
      </c>
      <c r="J293" t="str">
        <f t="shared" si="57"/>
        <v>W1950RiversideSanBrndinoCaliforniaRSB</v>
      </c>
      <c r="M293" t="str">
        <f t="shared" si="59"/>
        <v>dp</v>
      </c>
      <c r="N293" t="str">
        <f t="shared" si="60"/>
        <v>st</v>
      </c>
      <c r="O293" t="str">
        <f t="shared" si="61"/>
        <v>ar</v>
      </c>
      <c r="P293" t="e">
        <f>IF(#REF!="rhot","",IF(H293="AAE_7R","r7",IF(AND(C293="ANAE",H293="W"),"r3","r0")))</f>
        <v>#REF!</v>
      </c>
      <c r="Q293" t="str">
        <f>IF(H293="consonant",#REF!,"")</f>
        <v/>
      </c>
      <c r="R293" t="str">
        <f t="shared" si="62"/>
        <v>we</v>
      </c>
      <c r="S293" t="str">
        <f t="shared" si="63"/>
        <v>ce</v>
      </c>
      <c r="T293" t="e">
        <f t="shared" si="64"/>
        <v>#REF!</v>
      </c>
      <c r="U293" t="str">
        <f t="shared" si="55"/>
        <v>b</v>
      </c>
      <c r="W293" t="str">
        <f t="shared" si="58"/>
        <v>const W1950RiversideSanBrndinoCaliforniaRSB= L.marker([34.55,-117.63], {icon: dp_we}).bindPopup('Riverside SanBrndino, California&lt;br&gt;White 1945-1974&lt;br&gt;RSB&lt;br&gt;ANAE (Labov et al, 2003)').addTo(W1950);</v>
      </c>
      <c r="X293" t="e">
        <f>IF(N293="","","const "&amp;#REF!&amp;J293&amp;#REF!&amp;E293&amp;" = L.marker(["&amp;G293&amp;","&amp;F293&amp;"], {icon: "&amp;N293&amp;"_"&amp;U293&amp;"}).bindPopup('This is "&amp;#REF!&amp;"').addTo("&amp;#REF!&amp;");")</f>
        <v>#REF!</v>
      </c>
      <c r="Y293" t="e">
        <f>IF(F293="","","const "&amp;#REF!&amp;J293&amp;#REF!&amp;E293&amp;" = L.marker(["&amp;G293&amp;","&amp;F293&amp;"], {icon: "&amp;O293&amp;"_"&amp;V293&amp;"}).bindPopup('This is "&amp;#REF!&amp;"').addTo("&amp;#REF!&amp;");")</f>
        <v>#REF!</v>
      </c>
      <c r="BI293" t="s">
        <v>5503</v>
      </c>
    </row>
    <row r="294" spans="1:61">
      <c r="A294" t="s">
        <v>5327</v>
      </c>
      <c r="B294" s="3" t="s">
        <v>29</v>
      </c>
      <c r="C294" s="1" t="s">
        <v>5399</v>
      </c>
      <c r="D294" s="19" t="s">
        <v>30</v>
      </c>
      <c r="E294" t="s">
        <v>5290</v>
      </c>
      <c r="F294" s="5">
        <v>-121.8</v>
      </c>
      <c r="G294" s="5">
        <v>38.950000000000003</v>
      </c>
      <c r="H294" t="s">
        <v>1124</v>
      </c>
      <c r="I294" t="str">
        <f t="shared" si="56"/>
        <v>Sacramento, California&lt;br&gt;White 1945-1974&lt;br&gt;Sa&lt;br&gt;ANAE (Labov et al, 2003)</v>
      </c>
      <c r="J294" t="str">
        <f t="shared" si="57"/>
        <v>W1950SacramentoCaliforniaSa</v>
      </c>
      <c r="M294" t="str">
        <f t="shared" si="59"/>
        <v>dp</v>
      </c>
      <c r="N294" t="str">
        <f t="shared" si="60"/>
        <v>st</v>
      </c>
      <c r="O294" t="str">
        <f t="shared" si="61"/>
        <v>ar</v>
      </c>
      <c r="P294" t="e">
        <f>IF(#REF!="rhot","",IF(H294="AAE_7R","r7",IF(AND(C294="ANAE",H294="W"),"r3","r0")))</f>
        <v>#REF!</v>
      </c>
      <c r="Q294" t="str">
        <f>IF(H294="consonant",#REF!,"")</f>
        <v/>
      </c>
      <c r="R294" t="str">
        <f t="shared" si="62"/>
        <v>we</v>
      </c>
      <c r="S294" t="str">
        <f t="shared" si="63"/>
        <v>ce</v>
      </c>
      <c r="T294" t="e">
        <f t="shared" si="64"/>
        <v>#REF!</v>
      </c>
      <c r="U294" t="str">
        <f t="shared" si="55"/>
        <v>b</v>
      </c>
      <c r="W294" t="str">
        <f t="shared" si="58"/>
        <v>const W1950SacramentoCaliforniaSa= L.marker([38.95,-121.8], {icon: dp_we}).bindPopup('Sacramento, California&lt;br&gt;White 1945-1974&lt;br&gt;Sa&lt;br&gt;ANAE (Labov et al, 2003)').addTo(W1950);</v>
      </c>
      <c r="X294" t="e">
        <f>IF(N294="","","const "&amp;#REF!&amp;J294&amp;#REF!&amp;E294&amp;" = L.marker(["&amp;G294&amp;","&amp;F294&amp;"], {icon: "&amp;N294&amp;"_"&amp;U294&amp;"}).bindPopup('This is "&amp;#REF!&amp;"').addTo("&amp;#REF!&amp;");")</f>
        <v>#REF!</v>
      </c>
      <c r="Y294" t="e">
        <f>IF(F294="","","const "&amp;#REF!&amp;J294&amp;#REF!&amp;E294&amp;" = L.marker(["&amp;G294&amp;","&amp;F294&amp;"], {icon: "&amp;O294&amp;"_"&amp;V294&amp;"}).bindPopup('This is "&amp;#REF!&amp;"').addTo("&amp;#REF!&amp;");")</f>
        <v>#REF!</v>
      </c>
      <c r="BI294" t="s">
        <v>5504</v>
      </c>
    </row>
    <row r="295" spans="1:61">
      <c r="A295" t="s">
        <v>5327</v>
      </c>
      <c r="B295" s="3" t="s">
        <v>31</v>
      </c>
      <c r="C295" s="1" t="s">
        <v>5399</v>
      </c>
      <c r="D295" s="19" t="s">
        <v>32</v>
      </c>
      <c r="E295" t="s">
        <v>5290</v>
      </c>
      <c r="F295" s="5">
        <v>-117.25</v>
      </c>
      <c r="G295" s="5">
        <v>33.17</v>
      </c>
      <c r="H295" t="s">
        <v>1124</v>
      </c>
      <c r="I295" t="str">
        <f t="shared" si="56"/>
        <v>San Diego, California&lt;br&gt;White 1945-1974&lt;br&gt;SD&lt;br&gt;ANAE (Labov et al, 2003)</v>
      </c>
      <c r="J295" t="str">
        <f t="shared" si="57"/>
        <v>W1950SanDiegoCaliforniaSD</v>
      </c>
      <c r="M295" t="str">
        <f t="shared" si="59"/>
        <v>dp</v>
      </c>
      <c r="N295" t="str">
        <f t="shared" si="60"/>
        <v>st</v>
      </c>
      <c r="O295" t="str">
        <f t="shared" si="61"/>
        <v>ar</v>
      </c>
      <c r="P295" t="e">
        <f>IF(#REF!="rhot","",IF(H295="AAE_7R","r7",IF(AND(C295="ANAE",H295="W"),"r3","r0")))</f>
        <v>#REF!</v>
      </c>
      <c r="Q295" t="str">
        <f>IF(H295="consonant",#REF!,"")</f>
        <v/>
      </c>
      <c r="R295" t="str">
        <f t="shared" si="62"/>
        <v>we</v>
      </c>
      <c r="S295" t="str">
        <f t="shared" si="63"/>
        <v>ce</v>
      </c>
      <c r="T295" t="e">
        <f t="shared" si="64"/>
        <v>#REF!</v>
      </c>
      <c r="U295" t="str">
        <f t="shared" si="55"/>
        <v>b</v>
      </c>
      <c r="W295" t="str">
        <f t="shared" si="58"/>
        <v>const W1950SanDiegoCaliforniaSD= L.marker([33.17,-117.25], {icon: dp_we}).bindPopup('San Diego, California&lt;br&gt;White 1945-1974&lt;br&gt;SD&lt;br&gt;ANAE (Labov et al, 2003)').addTo(W1950);</v>
      </c>
      <c r="X295" t="e">
        <f>IF(N295="","","const "&amp;#REF!&amp;J295&amp;#REF!&amp;E295&amp;" = L.marker(["&amp;G295&amp;","&amp;F295&amp;"], {icon: "&amp;N295&amp;"_"&amp;U295&amp;"}).bindPopup('This is "&amp;#REF!&amp;"').addTo("&amp;#REF!&amp;");")</f>
        <v>#REF!</v>
      </c>
      <c r="Y295" t="e">
        <f>IF(F295="","","const "&amp;#REF!&amp;J295&amp;#REF!&amp;E295&amp;" = L.marker(["&amp;G295&amp;","&amp;F295&amp;"], {icon: "&amp;O295&amp;"_"&amp;V295&amp;"}).bindPopup('This is "&amp;#REF!&amp;"').addTo("&amp;#REF!&amp;");")</f>
        <v>#REF!</v>
      </c>
      <c r="BI295" t="s">
        <v>5505</v>
      </c>
    </row>
    <row r="296" spans="1:61">
      <c r="A296" t="s">
        <v>5327</v>
      </c>
      <c r="B296" s="3" t="s">
        <v>33</v>
      </c>
      <c r="C296" s="1" t="s">
        <v>5399</v>
      </c>
      <c r="D296" s="19" t="s">
        <v>34</v>
      </c>
      <c r="E296" t="s">
        <v>5290</v>
      </c>
      <c r="F296" s="5">
        <v>-112.67</v>
      </c>
      <c r="G296" s="5">
        <v>38.369999999999997</v>
      </c>
      <c r="H296" t="s">
        <v>1124</v>
      </c>
      <c r="I296" t="str">
        <f t="shared" si="56"/>
        <v>San Francisco, California&lt;br&gt;White 1945-1974&lt;br&gt;SF&lt;br&gt;ANAE (Labov et al, 2003)</v>
      </c>
      <c r="J296" t="str">
        <f t="shared" si="57"/>
        <v>W1950SanFranciscoCaliforniaSF</v>
      </c>
      <c r="M296" t="str">
        <f t="shared" si="59"/>
        <v>dp</v>
      </c>
      <c r="N296" t="str">
        <f t="shared" si="60"/>
        <v>st</v>
      </c>
      <c r="O296" t="str">
        <f t="shared" si="61"/>
        <v>ar</v>
      </c>
      <c r="P296" t="e">
        <f>IF(#REF!="rhot","",IF(H296="AAE_7R","r7",IF(AND(C296="ANAE",H296="W"),"r3","r0")))</f>
        <v>#REF!</v>
      </c>
      <c r="Q296" t="str">
        <f>IF(H296="consonant",#REF!,"")</f>
        <v/>
      </c>
      <c r="R296" t="str">
        <f t="shared" si="62"/>
        <v>we</v>
      </c>
      <c r="S296" t="str">
        <f t="shared" si="63"/>
        <v>ce</v>
      </c>
      <c r="T296" t="e">
        <f t="shared" si="64"/>
        <v>#REF!</v>
      </c>
      <c r="U296" t="str">
        <f t="shared" si="55"/>
        <v>b</v>
      </c>
      <c r="W296" t="str">
        <f t="shared" si="58"/>
        <v>const W1950SanFranciscoCaliforniaSF= L.marker([38.37,-112.67], {icon: dp_we}).bindPopup('San Francisco, California&lt;br&gt;White 1945-1974&lt;br&gt;SF&lt;br&gt;ANAE (Labov et al, 2003)').addTo(W1950);</v>
      </c>
      <c r="X296" t="e">
        <f>IF(N296="","","const "&amp;#REF!&amp;J296&amp;#REF!&amp;E296&amp;" = L.marker(["&amp;G296&amp;","&amp;F296&amp;"], {icon: "&amp;N296&amp;"_"&amp;U296&amp;"}).bindPopup('This is "&amp;#REF!&amp;"').addTo("&amp;#REF!&amp;");")</f>
        <v>#REF!</v>
      </c>
      <c r="Y296" t="e">
        <f>IF(F296="","","const "&amp;#REF!&amp;J296&amp;#REF!&amp;E296&amp;" = L.marker(["&amp;G296&amp;","&amp;F296&amp;"], {icon: "&amp;O296&amp;"_"&amp;V296&amp;"}).bindPopup('This is "&amp;#REF!&amp;"').addTo("&amp;#REF!&amp;");")</f>
        <v>#REF!</v>
      </c>
      <c r="BI296" t="s">
        <v>5506</v>
      </c>
    </row>
    <row r="297" spans="1:61">
      <c r="A297" t="s">
        <v>5327</v>
      </c>
      <c r="B297" s="3" t="s">
        <v>35</v>
      </c>
      <c r="C297" s="1" t="s">
        <v>5399</v>
      </c>
      <c r="D297" s="19" t="s">
        <v>36</v>
      </c>
      <c r="E297" t="s">
        <v>5290</v>
      </c>
      <c r="F297" s="5">
        <v>-122.47</v>
      </c>
      <c r="G297" s="5">
        <v>37.549999999999997</v>
      </c>
      <c r="H297" t="s">
        <v>1124</v>
      </c>
      <c r="I297" t="str">
        <f t="shared" si="56"/>
        <v>San Jose, California&lt;br&gt;White 1945-1974&lt;br&gt;SJ&lt;br&gt;ANAE (Labov et al, 2003)</v>
      </c>
      <c r="J297" t="str">
        <f t="shared" si="57"/>
        <v>W1950SanJoseCaliforniaSJ</v>
      </c>
      <c r="M297" t="str">
        <f t="shared" si="59"/>
        <v>dp</v>
      </c>
      <c r="N297" t="str">
        <f t="shared" si="60"/>
        <v>st</v>
      </c>
      <c r="O297" t="str">
        <f t="shared" si="61"/>
        <v>ar</v>
      </c>
      <c r="P297" t="e">
        <f>IF(#REF!="rhot","",IF(H297="AAE_7R","r7",IF(AND(C297="ANAE",H297="W"),"r3","r0")))</f>
        <v>#REF!</v>
      </c>
      <c r="Q297" t="str">
        <f>IF(H297="consonant",#REF!,"")</f>
        <v/>
      </c>
      <c r="R297" t="str">
        <f t="shared" si="62"/>
        <v>we</v>
      </c>
      <c r="S297" t="str">
        <f t="shared" si="63"/>
        <v>ce</v>
      </c>
      <c r="T297" t="e">
        <f t="shared" si="64"/>
        <v>#REF!</v>
      </c>
      <c r="U297" t="str">
        <f t="shared" si="55"/>
        <v>b</v>
      </c>
      <c r="W297" t="str">
        <f t="shared" si="58"/>
        <v>const W1950SanJoseCaliforniaSJ= L.marker([37.55,-122.47], {icon: dp_we}).bindPopup('San Jose, California&lt;br&gt;White 1945-1974&lt;br&gt;SJ&lt;br&gt;ANAE (Labov et al, 2003)').addTo(W1950);</v>
      </c>
      <c r="X297" t="e">
        <f>IF(N297="","","const "&amp;#REF!&amp;J297&amp;#REF!&amp;E297&amp;" = L.marker(["&amp;G297&amp;","&amp;F297&amp;"], {icon: "&amp;N297&amp;"_"&amp;U297&amp;"}).bindPopup('This is "&amp;#REF!&amp;"').addTo("&amp;#REF!&amp;");")</f>
        <v>#REF!</v>
      </c>
      <c r="Y297" t="e">
        <f>IF(F297="","","const "&amp;#REF!&amp;J297&amp;#REF!&amp;E297&amp;" = L.marker(["&amp;G297&amp;","&amp;F297&amp;"], {icon: "&amp;O297&amp;"_"&amp;V297&amp;"}).bindPopup('This is "&amp;#REF!&amp;"').addTo("&amp;#REF!&amp;");")</f>
        <v>#REF!</v>
      </c>
      <c r="BI297" t="s">
        <v>5507</v>
      </c>
    </row>
    <row r="298" spans="1:61">
      <c r="A298" t="s">
        <v>5327</v>
      </c>
      <c r="B298" s="3" t="s">
        <v>37</v>
      </c>
      <c r="C298" s="1" t="s">
        <v>5399</v>
      </c>
      <c r="D298" s="19" t="s">
        <v>39</v>
      </c>
      <c r="E298" t="s">
        <v>404</v>
      </c>
      <c r="F298" s="5">
        <v>-105.37</v>
      </c>
      <c r="G298" s="5">
        <v>39.380000000000003</v>
      </c>
      <c r="H298" t="s">
        <v>1124</v>
      </c>
      <c r="I298" t="str">
        <f t="shared" si="56"/>
        <v>Colorado Springs, Colorado&lt;br&gt;White 1945-1974&lt;br&gt;CS&lt;br&gt;ANAE (Labov et al, 2003)</v>
      </c>
      <c r="J298" t="str">
        <f t="shared" si="57"/>
        <v>W1950ColoradoSpringsColoradoCS</v>
      </c>
      <c r="M298" t="str">
        <f t="shared" si="59"/>
        <v>dp</v>
      </c>
      <c r="N298" t="str">
        <f t="shared" si="60"/>
        <v>st</v>
      </c>
      <c r="O298" t="str">
        <f t="shared" si="61"/>
        <v>ar</v>
      </c>
      <c r="P298" t="e">
        <f>IF(#REF!="rhot","",IF(H298="AAE_7R","r7",IF(AND(C298="ANAE",H298="W"),"r3","r0")))</f>
        <v>#REF!</v>
      </c>
      <c r="Q298" t="str">
        <f>IF(H298="consonant",#REF!,"")</f>
        <v/>
      </c>
      <c r="R298" t="str">
        <f t="shared" si="62"/>
        <v>we</v>
      </c>
      <c r="S298" t="str">
        <f t="shared" si="63"/>
        <v>ce</v>
      </c>
      <c r="T298" t="e">
        <f t="shared" si="64"/>
        <v>#REF!</v>
      </c>
      <c r="U298" t="str">
        <f t="shared" si="55"/>
        <v>b</v>
      </c>
      <c r="W298" t="str">
        <f t="shared" si="58"/>
        <v>const W1950ColoradoSpringsColoradoCS= L.marker([39.38,-105.37], {icon: dp_we}).bindPopup('Colorado Springs, Colorado&lt;br&gt;White 1945-1974&lt;br&gt;CS&lt;br&gt;ANAE (Labov et al, 2003)').addTo(W1950);</v>
      </c>
      <c r="X298" t="e">
        <f>IF(N298="","","const "&amp;#REF!&amp;J298&amp;#REF!&amp;E298&amp;" = L.marker(["&amp;G298&amp;","&amp;F298&amp;"], {icon: "&amp;N298&amp;"_"&amp;U298&amp;"}).bindPopup('This is "&amp;#REF!&amp;"').addTo("&amp;#REF!&amp;");")</f>
        <v>#REF!</v>
      </c>
      <c r="Y298" t="e">
        <f>IF(F298="","","const "&amp;#REF!&amp;J298&amp;#REF!&amp;E298&amp;" = L.marker(["&amp;G298&amp;","&amp;F298&amp;"], {icon: "&amp;O298&amp;"_"&amp;V298&amp;"}).bindPopup('This is "&amp;#REF!&amp;"').addTo("&amp;#REF!&amp;");")</f>
        <v>#REF!</v>
      </c>
      <c r="BI298" t="s">
        <v>5508</v>
      </c>
    </row>
    <row r="299" spans="1:61">
      <c r="A299" t="s">
        <v>5327</v>
      </c>
      <c r="B299" s="3" t="s">
        <v>40</v>
      </c>
      <c r="C299" s="1" t="s">
        <v>5399</v>
      </c>
      <c r="D299" s="19" t="s">
        <v>41</v>
      </c>
      <c r="E299" t="s">
        <v>404</v>
      </c>
      <c r="F299" s="5">
        <v>-106.08</v>
      </c>
      <c r="G299" s="5">
        <v>40.380000000000003</v>
      </c>
      <c r="H299" t="s">
        <v>1124</v>
      </c>
      <c r="I299" t="str">
        <f t="shared" si="56"/>
        <v>Denver, Colorado&lt;br&gt;White 1945-1974&lt;br&gt;Dn&lt;br&gt;ANAE (Labov et al, 2003)</v>
      </c>
      <c r="J299" t="str">
        <f t="shared" si="57"/>
        <v>W1950DenverColoradoDn</v>
      </c>
      <c r="M299" t="str">
        <f t="shared" si="59"/>
        <v>dp</v>
      </c>
      <c r="N299" t="str">
        <f t="shared" si="60"/>
        <v>st</v>
      </c>
      <c r="O299" t="str">
        <f t="shared" si="61"/>
        <v>ar</v>
      </c>
      <c r="P299" t="e">
        <f>IF(#REF!="rhot","",IF(H299="AAE_7R","r7",IF(AND(C299="ANAE",H299="W"),"r3","r0")))</f>
        <v>#REF!</v>
      </c>
      <c r="Q299" t="str">
        <f>IF(H299="consonant",#REF!,"")</f>
        <v/>
      </c>
      <c r="R299" t="str">
        <f t="shared" si="62"/>
        <v>we</v>
      </c>
      <c r="S299" t="str">
        <f t="shared" si="63"/>
        <v>ce</v>
      </c>
      <c r="T299" t="e">
        <f t="shared" si="64"/>
        <v>#REF!</v>
      </c>
      <c r="U299" t="str">
        <f t="shared" si="55"/>
        <v>b</v>
      </c>
      <c r="W299" t="str">
        <f t="shared" si="58"/>
        <v>const W1950DenverColoradoDn= L.marker([40.38,-106.08], {icon: dp_we}).bindPopup('Denver, Colorado&lt;br&gt;White 1945-1974&lt;br&gt;Dn&lt;br&gt;ANAE (Labov et al, 2003)').addTo(W1950);</v>
      </c>
      <c r="X299" t="e">
        <f>IF(N299="","","const "&amp;#REF!&amp;J299&amp;#REF!&amp;E299&amp;" = L.marker(["&amp;G299&amp;","&amp;F299&amp;"], {icon: "&amp;N299&amp;"_"&amp;U299&amp;"}).bindPopup('This is "&amp;#REF!&amp;"').addTo("&amp;#REF!&amp;");")</f>
        <v>#REF!</v>
      </c>
      <c r="Y299" t="e">
        <f>IF(F299="","","const "&amp;#REF!&amp;J299&amp;#REF!&amp;E299&amp;" = L.marker(["&amp;G299&amp;","&amp;F299&amp;"], {icon: "&amp;O299&amp;"_"&amp;V299&amp;"}).bindPopup('This is "&amp;#REF!&amp;"').addTo("&amp;#REF!&amp;");")</f>
        <v>#REF!</v>
      </c>
      <c r="BI299" t="s">
        <v>5509</v>
      </c>
    </row>
    <row r="300" spans="1:61">
      <c r="A300" t="s">
        <v>5327</v>
      </c>
      <c r="B300" s="4" t="s">
        <v>2</v>
      </c>
      <c r="C300" s="1" t="s">
        <v>5399</v>
      </c>
      <c r="D300" t="s">
        <v>47</v>
      </c>
      <c r="E300" s="20" t="s">
        <v>5279</v>
      </c>
      <c r="F300" s="5">
        <v>-73.3</v>
      </c>
      <c r="G300" s="5">
        <v>41.3</v>
      </c>
      <c r="H300" s="20" t="s">
        <v>1119</v>
      </c>
      <c r="I300" t="str">
        <f t="shared" si="56"/>
        <v>Bridgeport, Connecticut&lt;br&gt;White 1945-1974&lt;br&gt;Br&lt;br&gt;ANAE (Labov et al, 2003)</v>
      </c>
      <c r="J300" t="str">
        <f t="shared" si="57"/>
        <v>W1950BridgeportConnecticutBr</v>
      </c>
      <c r="M300" t="str">
        <f t="shared" si="59"/>
        <v>dp</v>
      </c>
      <c r="N300" t="str">
        <f t="shared" si="60"/>
        <v>st</v>
      </c>
      <c r="O300" t="str">
        <f t="shared" si="61"/>
        <v>ar</v>
      </c>
      <c r="P300" t="e">
        <f>IF(#REF!="rhot","",IF(H300="AAE_7R","r7",IF(AND(C300="ANAE",H300="W"),"r3","r0")))</f>
        <v>#REF!</v>
      </c>
      <c r="Q300" t="str">
        <f>IF(H300="consonant",#REF!,"")</f>
        <v/>
      </c>
      <c r="R300" t="str">
        <f t="shared" si="62"/>
        <v>lx</v>
      </c>
      <c r="S300" t="str">
        <f t="shared" si="63"/>
        <v>bk</v>
      </c>
      <c r="T300" t="e">
        <f t="shared" si="64"/>
        <v>#REF!</v>
      </c>
      <c r="U300" t="str">
        <f t="shared" si="55"/>
        <v>b</v>
      </c>
      <c r="W300" t="str">
        <f t="shared" si="58"/>
        <v>const W1950BridgeportConnecticutBr= L.marker([41.3,-73.3], {icon: dp_lx}).bindPopup('Bridgeport, Connecticut&lt;br&gt;White 1945-1974&lt;br&gt;Br&lt;br&gt;ANAE (Labov et al, 2003)').addTo(W1950);</v>
      </c>
      <c r="X300" t="e">
        <f>IF(N300="","","const "&amp;#REF!&amp;J300&amp;#REF!&amp;E300&amp;" = L.marker(["&amp;G300&amp;","&amp;F300&amp;"], {icon: "&amp;N300&amp;"_"&amp;U300&amp;"}).bindPopup('This is "&amp;#REF!&amp;"').addTo("&amp;#REF!&amp;");")</f>
        <v>#REF!</v>
      </c>
      <c r="Y300" t="e">
        <f>IF(F300="","","const "&amp;#REF!&amp;J300&amp;#REF!&amp;E300&amp;" = L.marker(["&amp;G300&amp;","&amp;F300&amp;"], {icon: "&amp;O300&amp;"_"&amp;V300&amp;"}).bindPopup('This is "&amp;#REF!&amp;"').addTo("&amp;#REF!&amp;");")</f>
        <v>#REF!</v>
      </c>
      <c r="BI300" t="s">
        <v>5510</v>
      </c>
    </row>
    <row r="301" spans="1:61">
      <c r="A301" t="s">
        <v>5327</v>
      </c>
      <c r="B301" s="3" t="s">
        <v>42</v>
      </c>
      <c r="C301" s="1" t="s">
        <v>5399</v>
      </c>
      <c r="D301" s="19" t="s">
        <v>44</v>
      </c>
      <c r="E301" t="s">
        <v>5279</v>
      </c>
      <c r="F301" s="5">
        <v>-73.12</v>
      </c>
      <c r="G301" s="5">
        <v>42.25</v>
      </c>
      <c r="H301" s="20" t="s">
        <v>1119</v>
      </c>
      <c r="I301" t="str">
        <f t="shared" si="56"/>
        <v>Hartford, Connecticut&lt;br&gt;White 1945-1974&lt;br&gt;Hr&lt;br&gt;ANAE (Labov et al, 2003)</v>
      </c>
      <c r="J301" t="str">
        <f t="shared" si="57"/>
        <v>W1950HartfordConnecticutHr</v>
      </c>
      <c r="M301" t="str">
        <f t="shared" si="59"/>
        <v>dp</v>
      </c>
      <c r="N301" t="str">
        <f t="shared" si="60"/>
        <v>st</v>
      </c>
      <c r="O301" t="str">
        <f t="shared" si="61"/>
        <v>ar</v>
      </c>
      <c r="P301" t="e">
        <f>IF(#REF!="rhot","",IF(H301="AAE_7R","r7",IF(AND(C301="ANAE",H301="W"),"r3","r0")))</f>
        <v>#REF!</v>
      </c>
      <c r="Q301" t="str">
        <f>IF(H301="consonant",#REF!,"")</f>
        <v/>
      </c>
      <c r="R301" t="str">
        <f t="shared" si="62"/>
        <v>lx</v>
      </c>
      <c r="S301" t="str">
        <f t="shared" si="63"/>
        <v>bk</v>
      </c>
      <c r="T301" t="e">
        <f t="shared" si="64"/>
        <v>#REF!</v>
      </c>
      <c r="U301" t="str">
        <f t="shared" si="55"/>
        <v>b</v>
      </c>
      <c r="W301" t="str">
        <f t="shared" si="58"/>
        <v>const W1950HartfordConnecticutHr= L.marker([42.25,-73.12], {icon: dp_lx}).bindPopup('Hartford, Connecticut&lt;br&gt;White 1945-1974&lt;br&gt;Hr&lt;br&gt;ANAE (Labov et al, 2003)').addTo(W1950);</v>
      </c>
      <c r="X301" t="e">
        <f>IF(N301="","","const "&amp;#REF!&amp;J301&amp;#REF!&amp;E301&amp;" = L.marker(["&amp;G301&amp;","&amp;F301&amp;"], {icon: "&amp;N301&amp;"_"&amp;U301&amp;"}).bindPopup('This is "&amp;#REF!&amp;"').addTo("&amp;#REF!&amp;");")</f>
        <v>#REF!</v>
      </c>
      <c r="Y301" t="e">
        <f>IF(F301="","","const "&amp;#REF!&amp;J301&amp;#REF!&amp;E301&amp;" = L.marker(["&amp;G301&amp;","&amp;F301&amp;"], {icon: "&amp;O301&amp;"_"&amp;V301&amp;"}).bindPopup('This is "&amp;#REF!&amp;"').addTo("&amp;#REF!&amp;");")</f>
        <v>#REF!</v>
      </c>
      <c r="BI301" t="s">
        <v>5511</v>
      </c>
    </row>
    <row r="302" spans="1:61">
      <c r="A302" t="s">
        <v>5327</v>
      </c>
      <c r="B302" s="2" t="s">
        <v>45</v>
      </c>
      <c r="C302" s="1" t="s">
        <v>5399</v>
      </c>
      <c r="D302" s="19" t="s">
        <v>46</v>
      </c>
      <c r="E302" t="s">
        <v>5279</v>
      </c>
      <c r="F302" s="5">
        <v>-73.53</v>
      </c>
      <c r="G302" s="5">
        <v>41.5</v>
      </c>
      <c r="H302" s="20" t="s">
        <v>1119</v>
      </c>
      <c r="I302" t="str">
        <f t="shared" si="56"/>
        <v>New Haven, Connecticut&lt;br&gt;White 1945-1974&lt;br&gt;NH&lt;br&gt;ANAE (Labov et al, 2003)</v>
      </c>
      <c r="J302" t="str">
        <f t="shared" si="57"/>
        <v>W1950NewHavenConnecticutNH</v>
      </c>
      <c r="M302" t="str">
        <f t="shared" si="59"/>
        <v>dp</v>
      </c>
      <c r="N302" t="str">
        <f t="shared" si="60"/>
        <v>st</v>
      </c>
      <c r="O302" t="str">
        <f t="shared" si="61"/>
        <v>ar</v>
      </c>
      <c r="P302" t="e">
        <f>IF(#REF!="rhot","",IF(H302="AAE_7R","r7",IF(AND(C302="ANAE",H302="W"),"r3","r0")))</f>
        <v>#REF!</v>
      </c>
      <c r="Q302" t="str">
        <f>IF(H302="consonant",#REF!,"")</f>
        <v/>
      </c>
      <c r="R302" t="str">
        <f t="shared" si="62"/>
        <v>lx</v>
      </c>
      <c r="S302" t="str">
        <f t="shared" si="63"/>
        <v>bk</v>
      </c>
      <c r="T302" t="e">
        <f t="shared" si="64"/>
        <v>#REF!</v>
      </c>
      <c r="U302" t="str">
        <f t="shared" si="55"/>
        <v>b</v>
      </c>
      <c r="W302" t="str">
        <f t="shared" si="58"/>
        <v>const W1950NewHavenConnecticutNH= L.marker([41.5,-73.53], {icon: dp_lx}).bindPopup('New Haven, Connecticut&lt;br&gt;White 1945-1974&lt;br&gt;NH&lt;br&gt;ANAE (Labov et al, 2003)').addTo(W1950);</v>
      </c>
      <c r="X302" t="e">
        <f>IF(N302="","","const "&amp;#REF!&amp;J302&amp;#REF!&amp;E302&amp;" = L.marker(["&amp;G302&amp;","&amp;F302&amp;"], {icon: "&amp;N302&amp;"_"&amp;U302&amp;"}).bindPopup('This is "&amp;#REF!&amp;"').addTo("&amp;#REF!&amp;");")</f>
        <v>#REF!</v>
      </c>
      <c r="Y302" t="e">
        <f>IF(F302="","","const "&amp;#REF!&amp;J302&amp;#REF!&amp;E302&amp;" = L.marker(["&amp;G302&amp;","&amp;F302&amp;"], {icon: "&amp;O302&amp;"_"&amp;V302&amp;"}).bindPopup('This is "&amp;#REF!&amp;"').addTo("&amp;#REF!&amp;");")</f>
        <v>#REF!</v>
      </c>
      <c r="BI302" t="s">
        <v>5512</v>
      </c>
    </row>
    <row r="303" spans="1:61">
      <c r="A303" t="s">
        <v>5327</v>
      </c>
      <c r="B303" s="4" t="s">
        <v>48</v>
      </c>
      <c r="C303" s="1" t="s">
        <v>5399</v>
      </c>
      <c r="D303" t="s">
        <v>49</v>
      </c>
      <c r="E303" s="20" t="s">
        <v>5308</v>
      </c>
      <c r="F303" s="5">
        <v>-77</v>
      </c>
      <c r="G303" s="5">
        <v>39.5</v>
      </c>
      <c r="H303" s="20" t="s">
        <v>125</v>
      </c>
      <c r="I303" t="str">
        <f t="shared" si="56"/>
        <v>WashingtonDC, District of Columbia&lt;br&gt;White 1945-1974&lt;br&gt;DC&lt;br&gt;ANAE (Labov et al, 2003)</v>
      </c>
      <c r="J303" t="str">
        <f t="shared" si="57"/>
        <v>W1950WashingtonDCDistrictofColumbiaDC</v>
      </c>
      <c r="M303" t="str">
        <f t="shared" si="59"/>
        <v>dp</v>
      </c>
      <c r="N303" t="str">
        <f t="shared" si="60"/>
        <v>st</v>
      </c>
      <c r="O303" t="str">
        <f t="shared" si="61"/>
        <v>ar</v>
      </c>
      <c r="P303" t="e">
        <f>IF(#REF!="rhot","",IF(H303="AAE_7R","r7",IF(AND(C303="ANAE",H303="W"),"r3","r0")))</f>
        <v>#REF!</v>
      </c>
      <c r="Q303" t="str">
        <f>IF(H303="consonant",#REF!,"")</f>
        <v/>
      </c>
      <c r="R303" t="str">
        <f t="shared" si="62"/>
        <v>sa1</v>
      </c>
      <c r="S303" t="str">
        <f t="shared" si="63"/>
        <v>bk</v>
      </c>
      <c r="T303" t="e">
        <f t="shared" si="64"/>
        <v>#REF!</v>
      </c>
      <c r="U303" t="str">
        <f t="shared" si="55"/>
        <v>b</v>
      </c>
      <c r="W303" t="str">
        <f t="shared" si="58"/>
        <v>const W1950WashingtonDCDistrictofColumbiaDC= L.marker([39.5,-77], {icon: dp_sa1}).bindPopup('WashingtonDC, District of Columbia&lt;br&gt;White 1945-1974&lt;br&gt;DC&lt;br&gt;ANAE (Labov et al, 2003)').addTo(W1950);</v>
      </c>
      <c r="X303" t="e">
        <f>IF(N303="","","const "&amp;#REF!&amp;J303&amp;#REF!&amp;E303&amp;" = L.marker(["&amp;G303&amp;","&amp;F303&amp;"], {icon: "&amp;N303&amp;"_"&amp;U303&amp;"}).bindPopup('This is "&amp;#REF!&amp;"').addTo("&amp;#REF!&amp;");")</f>
        <v>#REF!</v>
      </c>
      <c r="Y303" t="e">
        <f>IF(F303="","","const "&amp;#REF!&amp;J303&amp;#REF!&amp;E303&amp;" = L.marker(["&amp;G303&amp;","&amp;F303&amp;"], {icon: "&amp;O303&amp;"_"&amp;V303&amp;"}).bindPopup('This is "&amp;#REF!&amp;"').addTo("&amp;#REF!&amp;");")</f>
        <v>#REF!</v>
      </c>
      <c r="BI303" t="s">
        <v>5513</v>
      </c>
    </row>
    <row r="304" spans="1:61">
      <c r="A304" t="s">
        <v>5327</v>
      </c>
      <c r="B304" t="s">
        <v>50</v>
      </c>
      <c r="C304" s="1" t="s">
        <v>5399</v>
      </c>
      <c r="D304" t="s">
        <v>523</v>
      </c>
      <c r="E304" s="20" t="s">
        <v>5286</v>
      </c>
      <c r="F304" s="5">
        <v>-75.88</v>
      </c>
      <c r="G304" s="5">
        <v>40.22</v>
      </c>
      <c r="H304" s="20" t="s">
        <v>125</v>
      </c>
      <c r="I304" t="str">
        <f t="shared" si="56"/>
        <v>Wilmington1, Delaware&lt;br&gt;White 1945-1974&lt;br&gt;Wl&lt;br&gt;ANAE (Labov et al, 2003)</v>
      </c>
      <c r="J304" t="str">
        <f t="shared" si="57"/>
        <v>W1950Wilmington1DelawareWl</v>
      </c>
      <c r="M304" t="str">
        <f t="shared" si="59"/>
        <v>dp</v>
      </c>
      <c r="N304" t="str">
        <f t="shared" si="60"/>
        <v>st</v>
      </c>
      <c r="O304" t="str">
        <f t="shared" si="61"/>
        <v>ar</v>
      </c>
      <c r="P304" t="e">
        <f>IF(#REF!="rhot","",IF(H304="AAE_7R","r7",IF(AND(C304="ANAE",H304="W"),"r3","r0")))</f>
        <v>#REF!</v>
      </c>
      <c r="Q304" t="str">
        <f>IF(H304="consonant",#REF!,"")</f>
        <v/>
      </c>
      <c r="R304" t="str">
        <f t="shared" si="62"/>
        <v>sa1</v>
      </c>
      <c r="S304" t="str">
        <f t="shared" si="63"/>
        <v>bk</v>
      </c>
      <c r="T304" t="e">
        <f t="shared" si="64"/>
        <v>#REF!</v>
      </c>
      <c r="U304" t="str">
        <f t="shared" si="55"/>
        <v>b</v>
      </c>
      <c r="W304" t="str">
        <f t="shared" si="58"/>
        <v>const W1950Wilmington1DelawareWl= L.marker([40.22,-75.88], {icon: dp_sa1}).bindPopup('Wilmington1, Delaware&lt;br&gt;White 1945-1974&lt;br&gt;Wl&lt;br&gt;ANAE (Labov et al, 2003)').addTo(W1950);</v>
      </c>
      <c r="X304" t="e">
        <f>IF(N304="","","const "&amp;#REF!&amp;J304&amp;#REF!&amp;E304&amp;" = L.marker(["&amp;G304&amp;","&amp;F304&amp;"], {icon: "&amp;N304&amp;"_"&amp;U304&amp;"}).bindPopup('This is "&amp;#REF!&amp;"').addTo("&amp;#REF!&amp;");")</f>
        <v>#REF!</v>
      </c>
      <c r="Y304" t="e">
        <f>IF(F304="","","const "&amp;#REF!&amp;J304&amp;#REF!&amp;E304&amp;" = L.marker(["&amp;G304&amp;","&amp;F304&amp;"], {icon: "&amp;O304&amp;"_"&amp;V304&amp;"}).bindPopup('This is "&amp;#REF!&amp;"').addTo("&amp;#REF!&amp;");")</f>
        <v>#REF!</v>
      </c>
      <c r="BI304" t="s">
        <v>5514</v>
      </c>
    </row>
    <row r="305" spans="1:61">
      <c r="A305" t="s">
        <v>5327</v>
      </c>
      <c r="B305" s="4" t="s">
        <v>54</v>
      </c>
      <c r="C305" s="1" t="s">
        <v>5399</v>
      </c>
      <c r="D305" t="s">
        <v>550</v>
      </c>
      <c r="E305" s="20" t="s">
        <v>5304</v>
      </c>
      <c r="F305" s="5">
        <v>-81.83</v>
      </c>
      <c r="G305" s="5">
        <v>27.55</v>
      </c>
      <c r="H305" s="20" t="s">
        <v>54</v>
      </c>
      <c r="I305" t="str">
        <f t="shared" si="56"/>
        <v>FtLauderdale, Florida&lt;br&gt;White 1945-1974&lt;br&gt;FL&lt;br&gt;ANAE (Labov et al, 2003)</v>
      </c>
      <c r="J305" t="str">
        <f t="shared" si="57"/>
        <v>W1950FtLauderdaleFloridaFL</v>
      </c>
      <c r="M305" t="str">
        <f t="shared" si="59"/>
        <v>dp</v>
      </c>
      <c r="N305" t="str">
        <f t="shared" si="60"/>
        <v>st</v>
      </c>
      <c r="O305" t="str">
        <f t="shared" si="61"/>
        <v>ar</v>
      </c>
      <c r="P305" t="e">
        <f>IF(#REF!="rhot","",IF(H305="AAE_7R","r7",IF(AND(C305="ANAE",H305="W"),"r3","r0")))</f>
        <v>#REF!</v>
      </c>
      <c r="Q305" t="str">
        <f>IF(H305="consonant",#REF!,"")</f>
        <v/>
      </c>
      <c r="R305" t="str">
        <f t="shared" si="62"/>
        <v>lx</v>
      </c>
      <c r="S305" t="str">
        <f t="shared" si="63"/>
        <v>bk</v>
      </c>
      <c r="T305" t="e">
        <f t="shared" si="64"/>
        <v>#REF!</v>
      </c>
      <c r="U305" t="str">
        <f t="shared" si="55"/>
        <v>b</v>
      </c>
      <c r="W305" t="str">
        <f t="shared" si="58"/>
        <v>const W1950FtLauderdaleFloridaFL= L.marker([27.55,-81.83], {icon: dp_lx}).bindPopup('FtLauderdale, Florida&lt;br&gt;White 1945-1974&lt;br&gt;FL&lt;br&gt;ANAE (Labov et al, 2003)').addTo(W1950);</v>
      </c>
      <c r="X305" t="e">
        <f>IF(N305="","","const "&amp;#REF!&amp;J305&amp;#REF!&amp;E305&amp;" = L.marker(["&amp;G305&amp;","&amp;F305&amp;"], {icon: "&amp;N305&amp;"_"&amp;U305&amp;"}).bindPopup('This is "&amp;#REF!&amp;"').addTo("&amp;#REF!&amp;");")</f>
        <v>#REF!</v>
      </c>
      <c r="Y305" t="e">
        <f>IF(F305="","","const "&amp;#REF!&amp;J305&amp;#REF!&amp;E305&amp;" = L.marker(["&amp;G305&amp;","&amp;F305&amp;"], {icon: "&amp;O305&amp;"_"&amp;V305&amp;"}).bindPopup('This is "&amp;#REF!&amp;"').addTo("&amp;#REF!&amp;");")</f>
        <v>#REF!</v>
      </c>
      <c r="BI305" t="s">
        <v>5515</v>
      </c>
    </row>
    <row r="306" spans="1:61">
      <c r="A306" t="s">
        <v>5327</v>
      </c>
      <c r="B306" s="4" t="s">
        <v>53</v>
      </c>
      <c r="C306" s="1" t="s">
        <v>5399</v>
      </c>
      <c r="D306" t="s">
        <v>55</v>
      </c>
      <c r="E306" s="20" t="s">
        <v>5304</v>
      </c>
      <c r="F306" s="5">
        <v>-82.08</v>
      </c>
      <c r="G306" s="5">
        <v>30.55</v>
      </c>
      <c r="H306" s="20" t="s">
        <v>54</v>
      </c>
      <c r="I306" t="str">
        <f t="shared" si="56"/>
        <v>Jacksonville, Florida&lt;br&gt;White 1945-1974&lt;br&gt;Jc&lt;br&gt;ANAE (Labov et al, 2003)</v>
      </c>
      <c r="J306" t="str">
        <f t="shared" si="57"/>
        <v>W1950JacksonvilleFloridaJc</v>
      </c>
      <c r="M306" t="str">
        <f t="shared" si="59"/>
        <v>dp</v>
      </c>
      <c r="N306" t="str">
        <f t="shared" si="60"/>
        <v>st</v>
      </c>
      <c r="O306" t="str">
        <f t="shared" si="61"/>
        <v>ar</v>
      </c>
      <c r="P306" t="e">
        <f>IF(#REF!="rhot","",IF(H306="AAE_7R","r7",IF(AND(C306="ANAE",H306="W"),"r3","r0")))</f>
        <v>#REF!</v>
      </c>
      <c r="Q306" t="str">
        <f>IF(H306="consonant",#REF!,"")</f>
        <v/>
      </c>
      <c r="R306" t="str">
        <f t="shared" si="62"/>
        <v>lx</v>
      </c>
      <c r="S306" t="str">
        <f t="shared" si="63"/>
        <v>bk</v>
      </c>
      <c r="T306" t="e">
        <f t="shared" si="64"/>
        <v>#REF!</v>
      </c>
      <c r="U306" t="str">
        <f t="shared" si="55"/>
        <v>b</v>
      </c>
      <c r="W306" t="str">
        <f t="shared" si="58"/>
        <v>const W1950JacksonvilleFloridaJc= L.marker([30.55,-82.08], {icon: dp_lx}).bindPopup('Jacksonville, Florida&lt;br&gt;White 1945-1974&lt;br&gt;Jc&lt;br&gt;ANAE (Labov et al, 2003)').addTo(W1950);</v>
      </c>
      <c r="X306" t="e">
        <f>IF(N306="","","const "&amp;#REF!&amp;J306&amp;#REF!&amp;E306&amp;" = L.marker(["&amp;G306&amp;","&amp;F306&amp;"], {icon: "&amp;N306&amp;"_"&amp;U306&amp;"}).bindPopup('This is "&amp;#REF!&amp;"').addTo("&amp;#REF!&amp;");")</f>
        <v>#REF!</v>
      </c>
      <c r="Y306" t="e">
        <f>IF(F306="","","const "&amp;#REF!&amp;J306&amp;#REF!&amp;E306&amp;" = L.marker(["&amp;G306&amp;","&amp;F306&amp;"], {icon: "&amp;O306&amp;"_"&amp;V306&amp;"}).bindPopup('This is "&amp;#REF!&amp;"').addTo("&amp;#REF!&amp;");")</f>
        <v>#REF!</v>
      </c>
      <c r="BI306" t="s">
        <v>5516</v>
      </c>
    </row>
    <row r="307" spans="1:61">
      <c r="A307" t="s">
        <v>5327</v>
      </c>
      <c r="B307" s="4" t="s">
        <v>56</v>
      </c>
      <c r="C307" s="1" t="s">
        <v>5399</v>
      </c>
      <c r="D307" t="s">
        <v>610</v>
      </c>
      <c r="E307" s="20" t="s">
        <v>5304</v>
      </c>
      <c r="F307" s="5">
        <v>-80.55</v>
      </c>
      <c r="G307" s="5">
        <v>26.5</v>
      </c>
      <c r="H307" s="20" t="s">
        <v>54</v>
      </c>
      <c r="I307" t="str">
        <f t="shared" si="56"/>
        <v>Miami1, Florida&lt;br&gt;White 1945-1974&lt;br&gt;Mm&lt;br&gt;ANAE (Labov et al, 2003)</v>
      </c>
      <c r="J307" t="str">
        <f t="shared" si="57"/>
        <v>W1950Miami1FloridaMm</v>
      </c>
      <c r="M307" t="str">
        <f t="shared" si="59"/>
        <v>dp</v>
      </c>
      <c r="N307" t="str">
        <f t="shared" si="60"/>
        <v>st</v>
      </c>
      <c r="O307" t="str">
        <f t="shared" si="61"/>
        <v>ar</v>
      </c>
      <c r="P307" t="e">
        <f>IF(#REF!="rhot","",IF(H307="AAE_7R","r7",IF(AND(C307="ANAE",H307="W"),"r3","r0")))</f>
        <v>#REF!</v>
      </c>
      <c r="Q307" t="str">
        <f>IF(H307="consonant",#REF!,"")</f>
        <v/>
      </c>
      <c r="R307" t="str">
        <f t="shared" si="62"/>
        <v>lx</v>
      </c>
      <c r="S307" t="str">
        <f t="shared" si="63"/>
        <v>bk</v>
      </c>
      <c r="T307" t="e">
        <f t="shared" si="64"/>
        <v>#REF!</v>
      </c>
      <c r="U307" t="str">
        <f t="shared" si="55"/>
        <v>b</v>
      </c>
      <c r="W307" t="str">
        <f t="shared" si="58"/>
        <v>const W1950Miami1FloridaMm= L.marker([26.5,-80.55], {icon: dp_lx}).bindPopup('Miami1, Florida&lt;br&gt;White 1945-1974&lt;br&gt;Mm&lt;br&gt;ANAE (Labov et al, 2003)').addTo(W1950);</v>
      </c>
      <c r="X307" t="e">
        <f>IF(N307="","","const "&amp;#REF!&amp;J307&amp;#REF!&amp;E307&amp;" = L.marker(["&amp;G307&amp;","&amp;F307&amp;"], {icon: "&amp;N307&amp;"_"&amp;U307&amp;"}).bindPopup('This is "&amp;#REF!&amp;"').addTo("&amp;#REF!&amp;");")</f>
        <v>#REF!</v>
      </c>
      <c r="Y307" t="e">
        <f>IF(F307="","","const "&amp;#REF!&amp;J307&amp;#REF!&amp;E307&amp;" = L.marker(["&amp;G307&amp;","&amp;F307&amp;"], {icon: "&amp;O307&amp;"_"&amp;V307&amp;"}).bindPopup('This is "&amp;#REF!&amp;"').addTo("&amp;#REF!&amp;");")</f>
        <v>#REF!</v>
      </c>
      <c r="BI307" t="s">
        <v>5517</v>
      </c>
    </row>
    <row r="308" spans="1:61">
      <c r="A308" t="s">
        <v>5327</v>
      </c>
      <c r="B308" s="4" t="s">
        <v>58</v>
      </c>
      <c r="C308" s="1" t="s">
        <v>5399</v>
      </c>
      <c r="D308" t="s">
        <v>59</v>
      </c>
      <c r="E308" s="20" t="s">
        <v>5304</v>
      </c>
      <c r="F308" s="5">
        <v>-81.62</v>
      </c>
      <c r="G308" s="5">
        <v>28.88</v>
      </c>
      <c r="H308" s="20" t="s">
        <v>54</v>
      </c>
      <c r="I308" t="str">
        <f t="shared" si="56"/>
        <v>Orlando, Florida&lt;br&gt;White 1945-1974&lt;br&gt;Or&lt;br&gt;ANAE (Labov et al, 2003)</v>
      </c>
      <c r="J308" t="str">
        <f t="shared" si="57"/>
        <v>W1950OrlandoFloridaOr</v>
      </c>
      <c r="M308" t="str">
        <f t="shared" si="59"/>
        <v>dp</v>
      </c>
      <c r="N308" t="str">
        <f t="shared" si="60"/>
        <v>st</v>
      </c>
      <c r="O308" t="str">
        <f t="shared" si="61"/>
        <v>ar</v>
      </c>
      <c r="P308" t="e">
        <f>IF(#REF!="rhot","",IF(H308="AAE_7R","r7",IF(AND(C308="ANAE",H308="W"),"r3","r0")))</f>
        <v>#REF!</v>
      </c>
      <c r="Q308" t="str">
        <f>IF(H308="consonant",#REF!,"")</f>
        <v/>
      </c>
      <c r="R308" t="str">
        <f t="shared" si="62"/>
        <v>lx</v>
      </c>
      <c r="S308" t="str">
        <f t="shared" si="63"/>
        <v>bk</v>
      </c>
      <c r="T308" t="e">
        <f t="shared" si="64"/>
        <v>#REF!</v>
      </c>
      <c r="U308" t="str">
        <f t="shared" si="55"/>
        <v>b</v>
      </c>
      <c r="W308" t="str">
        <f t="shared" si="58"/>
        <v>const W1950OrlandoFloridaOr= L.marker([28.88,-81.62], {icon: dp_lx}).bindPopup('Orlando, Florida&lt;br&gt;White 1945-1974&lt;br&gt;Or&lt;br&gt;ANAE (Labov et al, 2003)').addTo(W1950);</v>
      </c>
      <c r="X308" t="e">
        <f>IF(N308="","","const "&amp;#REF!&amp;J308&amp;#REF!&amp;E308&amp;" = L.marker(["&amp;G308&amp;","&amp;F308&amp;"], {icon: "&amp;N308&amp;"_"&amp;U308&amp;"}).bindPopup('This is "&amp;#REF!&amp;"').addTo("&amp;#REF!&amp;");")</f>
        <v>#REF!</v>
      </c>
      <c r="Y308" t="e">
        <f>IF(F308="","","const "&amp;#REF!&amp;J308&amp;#REF!&amp;E308&amp;" = L.marker(["&amp;G308&amp;","&amp;F308&amp;"], {icon: "&amp;O308&amp;"_"&amp;V308&amp;"}).bindPopup('This is "&amp;#REF!&amp;"').addTo("&amp;#REF!&amp;");")</f>
        <v>#REF!</v>
      </c>
      <c r="BI308" t="s">
        <v>5518</v>
      </c>
    </row>
    <row r="309" spans="1:61">
      <c r="A309" t="s">
        <v>5327</v>
      </c>
      <c r="B309" s="4" t="s">
        <v>60</v>
      </c>
      <c r="C309" s="1" t="s">
        <v>5399</v>
      </c>
      <c r="D309" t="s">
        <v>61</v>
      </c>
      <c r="E309" s="20" t="s">
        <v>5304</v>
      </c>
      <c r="F309" s="5">
        <v>-87.33</v>
      </c>
      <c r="G309" s="5">
        <v>30.72</v>
      </c>
      <c r="H309" s="20" t="s">
        <v>54</v>
      </c>
      <c r="I309" t="str">
        <f t="shared" si="56"/>
        <v>Pensacola, Florida&lt;br&gt;White 1945-1974&lt;br&gt;Pn&lt;br&gt;ANAE (Labov et al, 2003)</v>
      </c>
      <c r="J309" t="str">
        <f t="shared" si="57"/>
        <v>W1950PensacolaFloridaPn</v>
      </c>
      <c r="M309" t="str">
        <f t="shared" si="59"/>
        <v>dp</v>
      </c>
      <c r="N309" t="str">
        <f t="shared" si="60"/>
        <v>st</v>
      </c>
      <c r="O309" t="str">
        <f t="shared" si="61"/>
        <v>ar</v>
      </c>
      <c r="P309" t="e">
        <f>IF(#REF!="rhot","",IF(H309="AAE_7R","r7",IF(AND(C309="ANAE",H309="W"),"r3","r0")))</f>
        <v>#REF!</v>
      </c>
      <c r="Q309" t="str">
        <f>IF(H309="consonant",#REF!,"")</f>
        <v/>
      </c>
      <c r="R309" t="str">
        <f t="shared" si="62"/>
        <v>lx</v>
      </c>
      <c r="S309" t="str">
        <f t="shared" si="63"/>
        <v>bk</v>
      </c>
      <c r="T309" t="e">
        <f t="shared" si="64"/>
        <v>#REF!</v>
      </c>
      <c r="U309" t="str">
        <f t="shared" si="55"/>
        <v>b</v>
      </c>
      <c r="W309" t="str">
        <f t="shared" si="58"/>
        <v>const W1950PensacolaFloridaPn= L.marker([30.72,-87.33], {icon: dp_lx}).bindPopup('Pensacola, Florida&lt;br&gt;White 1945-1974&lt;br&gt;Pn&lt;br&gt;ANAE (Labov et al, 2003)').addTo(W1950);</v>
      </c>
      <c r="X309" t="e">
        <f>IF(N309="","","const "&amp;#REF!&amp;J309&amp;#REF!&amp;E309&amp;" = L.marker(["&amp;G309&amp;","&amp;F309&amp;"], {icon: "&amp;N309&amp;"_"&amp;U309&amp;"}).bindPopup('This is "&amp;#REF!&amp;"').addTo("&amp;#REF!&amp;");")</f>
        <v>#REF!</v>
      </c>
      <c r="Y309" t="e">
        <f>IF(F309="","","const "&amp;#REF!&amp;J309&amp;#REF!&amp;E309&amp;" = L.marker(["&amp;G309&amp;","&amp;F309&amp;"], {icon: "&amp;O309&amp;"_"&amp;V309&amp;"}).bindPopup('This is "&amp;#REF!&amp;"').addTo("&amp;#REF!&amp;");")</f>
        <v>#REF!</v>
      </c>
      <c r="BI309" t="s">
        <v>5519</v>
      </c>
    </row>
    <row r="310" spans="1:61">
      <c r="A310" t="s">
        <v>5327</v>
      </c>
      <c r="B310" s="4" t="s">
        <v>66</v>
      </c>
      <c r="C310" s="1" t="s">
        <v>5399</v>
      </c>
      <c r="D310" t="s">
        <v>67</v>
      </c>
      <c r="E310" s="20" t="s">
        <v>5304</v>
      </c>
      <c r="F310" s="5">
        <v>-84.42</v>
      </c>
      <c r="G310" s="5">
        <v>30.75</v>
      </c>
      <c r="H310" s="20" t="s">
        <v>54</v>
      </c>
      <c r="I310" t="str">
        <f t="shared" si="56"/>
        <v>Tallahassee, Florida&lt;br&gt;White 1945-1974&lt;br&gt;Tl&lt;br&gt;ANAE (Labov et al, 2003)</v>
      </c>
      <c r="J310" t="str">
        <f t="shared" si="57"/>
        <v>W1950TallahasseeFloridaTl</v>
      </c>
      <c r="M310" t="str">
        <f t="shared" si="59"/>
        <v>dp</v>
      </c>
      <c r="N310" t="str">
        <f t="shared" si="60"/>
        <v>st</v>
      </c>
      <c r="O310" t="str">
        <f t="shared" si="61"/>
        <v>ar</v>
      </c>
      <c r="P310" t="e">
        <f>IF(#REF!="rhot","",IF(H310="AAE_7R","r7",IF(AND(C310="ANAE",H310="W"),"r3","r0")))</f>
        <v>#REF!</v>
      </c>
      <c r="Q310" t="str">
        <f>IF(H310="consonant",#REF!,"")</f>
        <v/>
      </c>
      <c r="R310" t="str">
        <f t="shared" si="62"/>
        <v>lx</v>
      </c>
      <c r="S310" t="str">
        <f t="shared" si="63"/>
        <v>bk</v>
      </c>
      <c r="T310" t="e">
        <f t="shared" si="64"/>
        <v>#REF!</v>
      </c>
      <c r="U310" t="str">
        <f t="shared" si="55"/>
        <v>b</v>
      </c>
      <c r="W310" t="str">
        <f t="shared" si="58"/>
        <v>const W1950TallahasseeFloridaTl= L.marker([30.75,-84.42], {icon: dp_lx}).bindPopup('Tallahassee, Florida&lt;br&gt;White 1945-1974&lt;br&gt;Tl&lt;br&gt;ANAE (Labov et al, 2003)').addTo(W1950);</v>
      </c>
      <c r="X310" t="e">
        <f>IF(N310="","","const "&amp;#REF!&amp;J310&amp;#REF!&amp;E310&amp;" = L.marker(["&amp;G310&amp;","&amp;F310&amp;"], {icon: "&amp;N310&amp;"_"&amp;U310&amp;"}).bindPopup('This is "&amp;#REF!&amp;"').addTo("&amp;#REF!&amp;");")</f>
        <v>#REF!</v>
      </c>
      <c r="Y310" t="e">
        <f>IF(F310="","","const "&amp;#REF!&amp;J310&amp;#REF!&amp;E310&amp;" = L.marker(["&amp;G310&amp;","&amp;F310&amp;"], {icon: "&amp;O310&amp;"_"&amp;V310&amp;"}).bindPopup('This is "&amp;#REF!&amp;"').addTo("&amp;#REF!&amp;");")</f>
        <v>#REF!</v>
      </c>
      <c r="BI310" t="s">
        <v>5520</v>
      </c>
    </row>
    <row r="311" spans="1:61">
      <c r="A311" t="s">
        <v>5327</v>
      </c>
      <c r="B311" s="4" t="s">
        <v>62</v>
      </c>
      <c r="C311" s="1" t="s">
        <v>5399</v>
      </c>
      <c r="D311" t="s">
        <v>63</v>
      </c>
      <c r="E311" s="20" t="s">
        <v>5304</v>
      </c>
      <c r="F311" s="5">
        <v>-82.75</v>
      </c>
      <c r="G311" s="5">
        <v>28.55</v>
      </c>
      <c r="H311" s="20" t="s">
        <v>54</v>
      </c>
      <c r="I311" t="str">
        <f t="shared" si="56"/>
        <v>Tampa, Florida&lt;br&gt;White 1945-1974&lt;br&gt;Tm&lt;br&gt;ANAE (Labov et al, 2003)</v>
      </c>
      <c r="J311" t="str">
        <f t="shared" si="57"/>
        <v>W1950TampaFloridaTm</v>
      </c>
      <c r="M311" t="str">
        <f t="shared" si="59"/>
        <v>dp</v>
      </c>
      <c r="N311" t="str">
        <f t="shared" si="60"/>
        <v>st</v>
      </c>
      <c r="O311" t="str">
        <f t="shared" si="61"/>
        <v>ar</v>
      </c>
      <c r="P311" t="e">
        <f>IF(#REF!="rhot","",IF(H311="AAE_7R","r7",IF(AND(C311="ANAE",H311="W"),"r3","r0")))</f>
        <v>#REF!</v>
      </c>
      <c r="Q311" t="str">
        <f>IF(H311="consonant",#REF!,"")</f>
        <v/>
      </c>
      <c r="R311" t="str">
        <f t="shared" si="62"/>
        <v>lx</v>
      </c>
      <c r="S311" t="str">
        <f t="shared" si="63"/>
        <v>bk</v>
      </c>
      <c r="T311" t="e">
        <f t="shared" si="64"/>
        <v>#REF!</v>
      </c>
      <c r="U311" t="str">
        <f t="shared" si="55"/>
        <v>b</v>
      </c>
      <c r="W311" t="str">
        <f t="shared" si="58"/>
        <v>const W1950TampaFloridaTm= L.marker([28.55,-82.75], {icon: dp_lx}).bindPopup('Tampa, Florida&lt;br&gt;White 1945-1974&lt;br&gt;Tm&lt;br&gt;ANAE (Labov et al, 2003)').addTo(W1950);</v>
      </c>
      <c r="X311" t="e">
        <f>IF(N311="","","const "&amp;#REF!&amp;J311&amp;#REF!&amp;E311&amp;" = L.marker(["&amp;G311&amp;","&amp;F311&amp;"], {icon: "&amp;N311&amp;"_"&amp;U311&amp;"}).bindPopup('This is "&amp;#REF!&amp;"').addTo("&amp;#REF!&amp;");")</f>
        <v>#REF!</v>
      </c>
      <c r="Y311" t="e">
        <f>IF(F311="","","const "&amp;#REF!&amp;J311&amp;#REF!&amp;E311&amp;" = L.marker(["&amp;G311&amp;","&amp;F311&amp;"], {icon: "&amp;O311&amp;"_"&amp;V311&amp;"}).bindPopup('This is "&amp;#REF!&amp;"').addTo("&amp;#REF!&amp;");")</f>
        <v>#REF!</v>
      </c>
      <c r="BI311" t="s">
        <v>5521</v>
      </c>
    </row>
    <row r="312" spans="1:61">
      <c r="A312" t="s">
        <v>5327</v>
      </c>
      <c r="B312" s="4" t="s">
        <v>68</v>
      </c>
      <c r="C312" s="1" t="s">
        <v>5399</v>
      </c>
      <c r="D312" t="s">
        <v>70</v>
      </c>
      <c r="E312" s="20" t="s">
        <v>5289</v>
      </c>
      <c r="F312" s="5">
        <v>-84.63</v>
      </c>
      <c r="G312" s="5">
        <v>34.22</v>
      </c>
      <c r="H312" s="20" t="s">
        <v>1118</v>
      </c>
      <c r="I312" t="str">
        <f t="shared" si="56"/>
        <v>Atlanta, Georgia&lt;br&gt;White 1945-1974&lt;br&gt;At&lt;br&gt;ANAE (Labov et al, 2003)</v>
      </c>
      <c r="J312" t="str">
        <f t="shared" si="57"/>
        <v>W1950AtlantaGeorgiaAt</v>
      </c>
      <c r="M312" t="str">
        <f t="shared" si="59"/>
        <v>dp</v>
      </c>
      <c r="N312" t="str">
        <f t="shared" si="60"/>
        <v>st</v>
      </c>
      <c r="O312" t="str">
        <f t="shared" si="61"/>
        <v>ar</v>
      </c>
      <c r="P312" t="e">
        <f>IF(#REF!="rhot","",IF(H312="AAE_7R","r7",IF(AND(C312="ANAE",H312="W"),"r3","r0")))</f>
        <v>#REF!</v>
      </c>
      <c r="Q312" t="str">
        <f>IF(H312="consonant",#REF!,"")</f>
        <v/>
      </c>
      <c r="R312" t="str">
        <f t="shared" si="62"/>
        <v>lx</v>
      </c>
      <c r="S312" t="str">
        <f t="shared" si="63"/>
        <v>bk</v>
      </c>
      <c r="T312" t="e">
        <f t="shared" si="64"/>
        <v>#REF!</v>
      </c>
      <c r="U312" t="str">
        <f t="shared" si="55"/>
        <v>b</v>
      </c>
      <c r="W312" t="str">
        <f t="shared" si="58"/>
        <v>const W1950AtlantaGeorgiaAt= L.marker([34.22,-84.63], {icon: dp_lx}).bindPopup('Atlanta, Georgia&lt;br&gt;White 1945-1974&lt;br&gt;At&lt;br&gt;ANAE (Labov et al, 2003)').addTo(W1950);</v>
      </c>
      <c r="X312" t="e">
        <f>IF(N312="","","const "&amp;#REF!&amp;J312&amp;#REF!&amp;E312&amp;" = L.marker(["&amp;G312&amp;","&amp;F312&amp;"], {icon: "&amp;N312&amp;"_"&amp;U312&amp;"}).bindPopup('This is "&amp;#REF!&amp;"').addTo("&amp;#REF!&amp;");")</f>
        <v>#REF!</v>
      </c>
      <c r="Y312" t="e">
        <f>IF(F312="","","const "&amp;#REF!&amp;J312&amp;#REF!&amp;E312&amp;" = L.marker(["&amp;G312&amp;","&amp;F312&amp;"], {icon: "&amp;O312&amp;"_"&amp;V312&amp;"}).bindPopup('This is "&amp;#REF!&amp;"').addTo("&amp;#REF!&amp;");")</f>
        <v>#REF!</v>
      </c>
      <c r="BI312" t="s">
        <v>5522</v>
      </c>
    </row>
    <row r="313" spans="1:61">
      <c r="A313" t="s">
        <v>5327</v>
      </c>
      <c r="B313" s="4" t="s">
        <v>71</v>
      </c>
      <c r="C313" s="1" t="s">
        <v>5399</v>
      </c>
      <c r="D313" t="s">
        <v>72</v>
      </c>
      <c r="E313" s="20" t="s">
        <v>5289</v>
      </c>
      <c r="F313" s="5">
        <v>-82.62</v>
      </c>
      <c r="G313" s="5">
        <v>33.78</v>
      </c>
      <c r="H313" s="20" t="s">
        <v>1118</v>
      </c>
      <c r="I313" t="str">
        <f t="shared" si="56"/>
        <v>Augusta, Georgia&lt;br&gt;White 1945-1974&lt;br&gt;Ag&lt;br&gt;ANAE (Labov et al, 2003)</v>
      </c>
      <c r="J313" t="str">
        <f t="shared" si="57"/>
        <v>W1950AugustaGeorgiaAg</v>
      </c>
      <c r="M313" t="str">
        <f t="shared" si="59"/>
        <v>dp</v>
      </c>
      <c r="N313" t="str">
        <f t="shared" si="60"/>
        <v>st</v>
      </c>
      <c r="O313" t="str">
        <f t="shared" si="61"/>
        <v>ar</v>
      </c>
      <c r="P313" t="e">
        <f>IF(#REF!="rhot","",IF(H313="AAE_7R","r7",IF(AND(C313="ANAE",H313="W"),"r3","r0")))</f>
        <v>#REF!</v>
      </c>
      <c r="Q313" t="str">
        <f>IF(H313="consonant",#REF!,"")</f>
        <v/>
      </c>
      <c r="R313" t="str">
        <f t="shared" si="62"/>
        <v>lx</v>
      </c>
      <c r="S313" t="str">
        <f t="shared" si="63"/>
        <v>bk</v>
      </c>
      <c r="T313" t="e">
        <f t="shared" si="64"/>
        <v>#REF!</v>
      </c>
      <c r="U313" t="str">
        <f t="shared" si="55"/>
        <v>b</v>
      </c>
      <c r="W313" t="str">
        <f t="shared" si="58"/>
        <v>const W1950AugustaGeorgiaAg= L.marker([33.78,-82.62], {icon: dp_lx}).bindPopup('Augusta, Georgia&lt;br&gt;White 1945-1974&lt;br&gt;Ag&lt;br&gt;ANAE (Labov et al, 2003)').addTo(W1950);</v>
      </c>
      <c r="X313" t="e">
        <f>IF(N313="","","const "&amp;#REF!&amp;J313&amp;#REF!&amp;E313&amp;" = L.marker(["&amp;G313&amp;","&amp;F313&amp;"], {icon: "&amp;N313&amp;"_"&amp;U313&amp;"}).bindPopup('This is "&amp;#REF!&amp;"').addTo("&amp;#REF!&amp;");")</f>
        <v>#REF!</v>
      </c>
      <c r="Y313" t="e">
        <f>IF(F313="","","const "&amp;#REF!&amp;J313&amp;#REF!&amp;E313&amp;" = L.marker(["&amp;G313&amp;","&amp;F313&amp;"], {icon: "&amp;O313&amp;"_"&amp;V313&amp;"}).bindPopup('This is "&amp;#REF!&amp;"').addTo("&amp;#REF!&amp;");")</f>
        <v>#REF!</v>
      </c>
      <c r="BI313" t="s">
        <v>5523</v>
      </c>
    </row>
    <row r="314" spans="1:61">
      <c r="A314" t="s">
        <v>5327</v>
      </c>
      <c r="B314" s="4" t="s">
        <v>75</v>
      </c>
      <c r="C314" s="1" t="s">
        <v>5399</v>
      </c>
      <c r="D314" t="s">
        <v>76</v>
      </c>
      <c r="E314" s="20" t="s">
        <v>5289</v>
      </c>
      <c r="F314" s="5">
        <v>-85.55</v>
      </c>
      <c r="G314" s="5">
        <v>32.799999999999997</v>
      </c>
      <c r="H314" s="20" t="s">
        <v>1118</v>
      </c>
      <c r="I314" t="str">
        <f t="shared" si="56"/>
        <v>ColumbusGA, Georgia&lt;br&gt;White 1945-1974&lt;br&gt;CGA&lt;br&gt;ANAE (Labov et al, 2003)</v>
      </c>
      <c r="J314" t="str">
        <f t="shared" si="57"/>
        <v>W1950ColumbusGAGeorgiaCGA</v>
      </c>
      <c r="M314" t="str">
        <f t="shared" si="59"/>
        <v>dp</v>
      </c>
      <c r="N314" t="str">
        <f t="shared" si="60"/>
        <v>st</v>
      </c>
      <c r="O314" t="str">
        <f t="shared" si="61"/>
        <v>ar</v>
      </c>
      <c r="P314" t="e">
        <f>IF(#REF!="rhot","",IF(H314="AAE_7R","r7",IF(AND(C314="ANAE",H314="W"),"r3","r0")))</f>
        <v>#REF!</v>
      </c>
      <c r="Q314" t="str">
        <f>IF(H314="consonant",#REF!,"")</f>
        <v/>
      </c>
      <c r="R314" t="str">
        <f t="shared" si="62"/>
        <v>lx</v>
      </c>
      <c r="S314" t="str">
        <f t="shared" si="63"/>
        <v>bk</v>
      </c>
      <c r="T314" t="e">
        <f t="shared" si="64"/>
        <v>#REF!</v>
      </c>
      <c r="U314" t="str">
        <f t="shared" si="55"/>
        <v>b</v>
      </c>
      <c r="W314" t="str">
        <f t="shared" si="58"/>
        <v>const W1950ColumbusGAGeorgiaCGA= L.marker([32.8,-85.55], {icon: dp_lx}).bindPopup('ColumbusGA, Georgia&lt;br&gt;White 1945-1974&lt;br&gt;CGA&lt;br&gt;ANAE (Labov et al, 2003)').addTo(W1950);</v>
      </c>
      <c r="X314" t="e">
        <f>IF(N314="","","const "&amp;#REF!&amp;J314&amp;#REF!&amp;E314&amp;" = L.marker(["&amp;G314&amp;","&amp;F314&amp;"], {icon: "&amp;N314&amp;"_"&amp;U314&amp;"}).bindPopup('This is "&amp;#REF!&amp;"').addTo("&amp;#REF!&amp;");")</f>
        <v>#REF!</v>
      </c>
      <c r="Y314" t="e">
        <f>IF(F314="","","const "&amp;#REF!&amp;J314&amp;#REF!&amp;E314&amp;" = L.marker(["&amp;G314&amp;","&amp;F314&amp;"], {icon: "&amp;O314&amp;"_"&amp;V314&amp;"}).bindPopup('This is "&amp;#REF!&amp;"').addTo("&amp;#REF!&amp;");")</f>
        <v>#REF!</v>
      </c>
      <c r="BI314" t="s">
        <v>5524</v>
      </c>
    </row>
    <row r="315" spans="1:61">
      <c r="A315" t="s">
        <v>5327</v>
      </c>
      <c r="B315" s="4" t="s">
        <v>73</v>
      </c>
      <c r="C315" s="1" t="s">
        <v>5399</v>
      </c>
      <c r="D315" t="s">
        <v>74</v>
      </c>
      <c r="E315" s="20" t="s">
        <v>5289</v>
      </c>
      <c r="F315" s="5">
        <v>-84.08</v>
      </c>
      <c r="G315" s="5">
        <v>33.380000000000003</v>
      </c>
      <c r="H315" s="20" t="s">
        <v>1118</v>
      </c>
      <c r="I315" t="str">
        <f t="shared" si="56"/>
        <v>Macon, Georgia&lt;br&gt;White 1945-1974&lt;br&gt;GA1&lt;br&gt;ANAE (Labov et al, 2003)</v>
      </c>
      <c r="J315" t="str">
        <f t="shared" si="57"/>
        <v>W1950MaconGeorgiaGA1</v>
      </c>
      <c r="M315" t="str">
        <f t="shared" si="59"/>
        <v>dp</v>
      </c>
      <c r="N315" t="str">
        <f t="shared" si="60"/>
        <v>st</v>
      </c>
      <c r="O315" t="str">
        <f t="shared" si="61"/>
        <v>ar</v>
      </c>
      <c r="P315" t="e">
        <f>IF(#REF!="rhot","",IF(H315="AAE_7R","r7",IF(AND(C315="ANAE",H315="W"),"r3","r0")))</f>
        <v>#REF!</v>
      </c>
      <c r="Q315" t="str">
        <f>IF(H315="consonant",#REF!,"")</f>
        <v/>
      </c>
      <c r="R315" t="str">
        <f t="shared" si="62"/>
        <v>lx</v>
      </c>
      <c r="S315" t="str">
        <f t="shared" si="63"/>
        <v>bk</v>
      </c>
      <c r="T315" t="e">
        <f t="shared" si="64"/>
        <v>#REF!</v>
      </c>
      <c r="U315" t="str">
        <f t="shared" si="55"/>
        <v>b</v>
      </c>
      <c r="W315" t="str">
        <f t="shared" si="58"/>
        <v>const W1950MaconGeorgiaGA1= L.marker([33.38,-84.08], {icon: dp_lx}).bindPopup('Macon, Georgia&lt;br&gt;White 1945-1974&lt;br&gt;GA1&lt;br&gt;ANAE (Labov et al, 2003)').addTo(W1950);</v>
      </c>
      <c r="X315" t="e">
        <f>IF(N315="","","const "&amp;#REF!&amp;J315&amp;#REF!&amp;E315&amp;" = L.marker(["&amp;G315&amp;","&amp;F315&amp;"], {icon: "&amp;N315&amp;"_"&amp;U315&amp;"}).bindPopup('This is "&amp;#REF!&amp;"').addTo("&amp;#REF!&amp;");")</f>
        <v>#REF!</v>
      </c>
      <c r="Y315" t="e">
        <f>IF(F315="","","const "&amp;#REF!&amp;J315&amp;#REF!&amp;E315&amp;" = L.marker(["&amp;G315&amp;","&amp;F315&amp;"], {icon: "&amp;O315&amp;"_"&amp;V315&amp;"}).bindPopup('This is "&amp;#REF!&amp;"').addTo("&amp;#REF!&amp;");")</f>
        <v>#REF!</v>
      </c>
      <c r="BI315" t="s">
        <v>5525</v>
      </c>
    </row>
    <row r="316" spans="1:61">
      <c r="A316" t="s">
        <v>5327</v>
      </c>
      <c r="B316" s="4" t="s">
        <v>77</v>
      </c>
      <c r="C316" s="1" t="s">
        <v>5399</v>
      </c>
      <c r="D316" t="s">
        <v>78</v>
      </c>
      <c r="E316" s="20" t="s">
        <v>5289</v>
      </c>
      <c r="F316" s="5">
        <v>-81.13</v>
      </c>
      <c r="G316" s="5">
        <v>32.119999999999997</v>
      </c>
      <c r="H316" s="20" t="s">
        <v>1118</v>
      </c>
      <c r="I316" t="str">
        <f t="shared" si="56"/>
        <v>Savannah, Georgia&lt;br&gt;White 1945-1974&lt;br&gt;Sv&lt;br&gt;ANAE (Labov et al, 2003)</v>
      </c>
      <c r="J316" t="str">
        <f t="shared" si="57"/>
        <v>W1950SavannahGeorgiaSv</v>
      </c>
      <c r="M316" t="str">
        <f t="shared" si="59"/>
        <v>dp</v>
      </c>
      <c r="N316" t="str">
        <f t="shared" si="60"/>
        <v>st</v>
      </c>
      <c r="O316" t="str">
        <f t="shared" si="61"/>
        <v>ar</v>
      </c>
      <c r="P316" t="e">
        <f>IF(#REF!="rhot","",IF(H316="AAE_7R","r7",IF(AND(C316="ANAE",H316="W"),"r3","r0")))</f>
        <v>#REF!</v>
      </c>
      <c r="Q316" t="str">
        <f>IF(H316="consonant",#REF!,"")</f>
        <v/>
      </c>
      <c r="R316" t="str">
        <f t="shared" si="62"/>
        <v>lx</v>
      </c>
      <c r="S316" t="str">
        <f t="shared" si="63"/>
        <v>bk</v>
      </c>
      <c r="T316" t="e">
        <f t="shared" si="64"/>
        <v>#REF!</v>
      </c>
      <c r="U316" t="str">
        <f t="shared" si="55"/>
        <v>b</v>
      </c>
      <c r="W316" t="str">
        <f t="shared" si="58"/>
        <v>const W1950SavannahGeorgiaSv= L.marker([32.12,-81.13], {icon: dp_lx}).bindPopup('Savannah, Georgia&lt;br&gt;White 1945-1974&lt;br&gt;Sv&lt;br&gt;ANAE (Labov et al, 2003)').addTo(W1950);</v>
      </c>
      <c r="X316" t="e">
        <f>IF(N316="","","const "&amp;#REF!&amp;J316&amp;#REF!&amp;E316&amp;" = L.marker(["&amp;G316&amp;","&amp;F316&amp;"], {icon: "&amp;N316&amp;"_"&amp;U316&amp;"}).bindPopup('This is "&amp;#REF!&amp;"').addTo("&amp;#REF!&amp;");")</f>
        <v>#REF!</v>
      </c>
      <c r="Y316" t="e">
        <f>IF(F316="","","const "&amp;#REF!&amp;J316&amp;#REF!&amp;E316&amp;" = L.marker(["&amp;G316&amp;","&amp;F316&amp;"], {icon: "&amp;O316&amp;"_"&amp;V316&amp;"}).bindPopup('This is "&amp;#REF!&amp;"').addTo("&amp;#REF!&amp;");")</f>
        <v>#REF!</v>
      </c>
      <c r="BI316" t="s">
        <v>5526</v>
      </c>
    </row>
    <row r="317" spans="1:61">
      <c r="A317" t="s">
        <v>5327</v>
      </c>
      <c r="B317" s="3" t="s">
        <v>79</v>
      </c>
      <c r="C317" s="1" t="s">
        <v>5399</v>
      </c>
      <c r="D317" s="19" t="s">
        <v>81</v>
      </c>
      <c r="E317" t="s">
        <v>5309</v>
      </c>
      <c r="F317" s="5">
        <v>-94.03</v>
      </c>
      <c r="G317" s="5">
        <v>41.97</v>
      </c>
      <c r="H317" s="20" t="s">
        <v>1127</v>
      </c>
      <c r="I317" t="str">
        <f t="shared" si="56"/>
        <v>Des Moines, Iowa&lt;br&gt;White 1945-1974&lt;br&gt;DM&lt;br&gt;ANAE (Labov et al, 2003)</v>
      </c>
      <c r="J317" t="str">
        <f t="shared" si="57"/>
        <v>W1950DesMoinesIowaDM</v>
      </c>
      <c r="M317" t="str">
        <f t="shared" si="59"/>
        <v>dp</v>
      </c>
      <c r="N317" t="str">
        <f t="shared" si="60"/>
        <v>st</v>
      </c>
      <c r="O317" t="str">
        <f t="shared" si="61"/>
        <v>ar</v>
      </c>
      <c r="P317" t="e">
        <f>IF(#REF!="rhot","",IF(H317="AAE_7R","r7",IF(AND(C317="ANAE",H317="W"),"r3","r0")))</f>
        <v>#REF!</v>
      </c>
      <c r="Q317" t="str">
        <f>IF(H317="consonant",#REF!,"")</f>
        <v/>
      </c>
      <c r="R317" t="str">
        <f t="shared" si="62"/>
        <v>we</v>
      </c>
      <c r="S317" t="str">
        <f t="shared" si="63"/>
        <v>fr</v>
      </c>
      <c r="T317" t="e">
        <f t="shared" si="64"/>
        <v>#REF!</v>
      </c>
      <c r="U317" t="str">
        <f t="shared" si="55"/>
        <v>b</v>
      </c>
      <c r="W317" t="str">
        <f t="shared" si="58"/>
        <v>const W1950DesMoinesIowaDM= L.marker([41.97,-94.03], {icon: dp_we}).bindPopup('Des Moines, Iowa&lt;br&gt;White 1945-1974&lt;br&gt;DM&lt;br&gt;ANAE (Labov et al, 2003)').addTo(W1950);</v>
      </c>
      <c r="X317" t="e">
        <f>IF(N317="","","const "&amp;#REF!&amp;J317&amp;#REF!&amp;E317&amp;" = L.marker(["&amp;G317&amp;","&amp;F317&amp;"], {icon: "&amp;N317&amp;"_"&amp;U317&amp;"}).bindPopup('This is "&amp;#REF!&amp;"').addTo("&amp;#REF!&amp;");")</f>
        <v>#REF!</v>
      </c>
      <c r="Y317" t="e">
        <f>IF(F317="","","const "&amp;#REF!&amp;J317&amp;#REF!&amp;E317&amp;" = L.marker(["&amp;G317&amp;","&amp;F317&amp;"], {icon: "&amp;O317&amp;"_"&amp;V317&amp;"}).bindPopup('This is "&amp;#REF!&amp;"').addTo("&amp;#REF!&amp;");")</f>
        <v>#REF!</v>
      </c>
      <c r="BI317" t="s">
        <v>5527</v>
      </c>
    </row>
    <row r="318" spans="1:61">
      <c r="A318" t="s">
        <v>5327</v>
      </c>
      <c r="B318" s="2" t="s">
        <v>82</v>
      </c>
      <c r="C318" s="1" t="s">
        <v>5399</v>
      </c>
      <c r="D318" s="19" t="s">
        <v>83</v>
      </c>
      <c r="E318" t="s">
        <v>5309</v>
      </c>
      <c r="F318" s="5">
        <v>-93.33</v>
      </c>
      <c r="G318" s="5">
        <v>44.55</v>
      </c>
      <c r="H318" s="20" t="s">
        <v>101</v>
      </c>
      <c r="I318" t="str">
        <f t="shared" si="56"/>
        <v>Mason City, Iowa&lt;br&gt;White 1945-1974&lt;br&gt;IA1&lt;br&gt;ANAE (Labov et al, 2003)</v>
      </c>
      <c r="J318" t="str">
        <f t="shared" si="57"/>
        <v>W1950MasonCityIowaIA1</v>
      </c>
      <c r="M318" t="str">
        <f t="shared" si="59"/>
        <v>dp</v>
      </c>
      <c r="N318" t="str">
        <f t="shared" si="60"/>
        <v>st</v>
      </c>
      <c r="O318" t="str">
        <f t="shared" si="61"/>
        <v>ar</v>
      </c>
      <c r="P318" t="e">
        <f>IF(#REF!="rhot","",IF(H318="AAE_7R","r7",IF(AND(C318="ANAE",H318="W"),"r3","r0")))</f>
        <v>#REF!</v>
      </c>
      <c r="Q318" t="str">
        <f>IF(H318="consonant",#REF!,"")</f>
        <v/>
      </c>
      <c r="R318" t="str">
        <f t="shared" si="62"/>
        <v>lx</v>
      </c>
      <c r="S318" t="str">
        <f t="shared" si="63"/>
        <v>bk</v>
      </c>
      <c r="T318" t="e">
        <f t="shared" si="64"/>
        <v>#REF!</v>
      </c>
      <c r="U318" t="str">
        <f t="shared" si="55"/>
        <v>b</v>
      </c>
      <c r="W318" t="str">
        <f t="shared" si="58"/>
        <v>const W1950MasonCityIowaIA1= L.marker([44.55,-93.33], {icon: dp_lx}).bindPopup('Mason City, Iowa&lt;br&gt;White 1945-1974&lt;br&gt;IA1&lt;br&gt;ANAE (Labov et al, 2003)').addTo(W1950);</v>
      </c>
      <c r="X318" t="e">
        <f>IF(N318="","","const "&amp;#REF!&amp;J318&amp;#REF!&amp;E318&amp;" = L.marker(["&amp;G318&amp;","&amp;F318&amp;"], {icon: "&amp;N318&amp;"_"&amp;U318&amp;"}).bindPopup('This is "&amp;#REF!&amp;"').addTo("&amp;#REF!&amp;");")</f>
        <v>#REF!</v>
      </c>
      <c r="Y318" t="e">
        <f>IF(F318="","","const "&amp;#REF!&amp;J318&amp;#REF!&amp;E318&amp;" = L.marker(["&amp;G318&amp;","&amp;F318&amp;"], {icon: "&amp;O318&amp;"_"&amp;V318&amp;"}).bindPopup('This is "&amp;#REF!&amp;"').addTo("&amp;#REF!&amp;");")</f>
        <v>#REF!</v>
      </c>
      <c r="BI318" t="s">
        <v>5528</v>
      </c>
    </row>
    <row r="319" spans="1:61">
      <c r="A319" t="s">
        <v>5327</v>
      </c>
      <c r="B319" s="4" t="s">
        <v>79</v>
      </c>
      <c r="C319" s="1" t="s">
        <v>5399</v>
      </c>
      <c r="D319" t="s">
        <v>80</v>
      </c>
      <c r="E319" t="s">
        <v>5309</v>
      </c>
      <c r="F319" s="5">
        <v>-90.97</v>
      </c>
      <c r="G319" s="5">
        <v>41.88</v>
      </c>
      <c r="H319" s="20" t="s">
        <v>1127</v>
      </c>
      <c r="I319" t="str">
        <f t="shared" si="56"/>
        <v>Quad Cities, Iowa&lt;br&gt;White 1945-1974&lt;br&gt;DM&lt;br&gt;ANAE (Labov et al, 2003)</v>
      </c>
      <c r="J319" t="str">
        <f t="shared" si="57"/>
        <v>W1950QuadCitiesIowaDM</v>
      </c>
      <c r="M319" t="str">
        <f t="shared" si="59"/>
        <v>dp</v>
      </c>
      <c r="N319" t="str">
        <f t="shared" si="60"/>
        <v>st</v>
      </c>
      <c r="O319" t="str">
        <f t="shared" si="61"/>
        <v>ar</v>
      </c>
      <c r="P319" t="e">
        <f>IF(#REF!="rhot","",IF(H319="AAE_7R","r7",IF(AND(C319="ANAE",H319="W"),"r3","r0")))</f>
        <v>#REF!</v>
      </c>
      <c r="Q319" t="str">
        <f>IF(H319="consonant",#REF!,"")</f>
        <v/>
      </c>
      <c r="R319" t="str">
        <f t="shared" si="62"/>
        <v>we</v>
      </c>
      <c r="S319" t="str">
        <f t="shared" si="63"/>
        <v>fr</v>
      </c>
      <c r="T319" t="e">
        <f t="shared" si="64"/>
        <v>#REF!</v>
      </c>
      <c r="U319" t="str">
        <f t="shared" si="55"/>
        <v>b</v>
      </c>
      <c r="W319" t="str">
        <f t="shared" si="58"/>
        <v>const W1950QuadCitiesIowaDM= L.marker([41.88,-90.97], {icon: dp_we}).bindPopup('Quad Cities, Iowa&lt;br&gt;White 1945-1974&lt;br&gt;DM&lt;br&gt;ANAE (Labov et al, 2003)').addTo(W1950);</v>
      </c>
      <c r="X319" t="e">
        <f>IF(N319="","","const "&amp;#REF!&amp;J319&amp;#REF!&amp;E319&amp;" = L.marker(["&amp;G319&amp;","&amp;F319&amp;"], {icon: "&amp;N319&amp;"_"&amp;U319&amp;"}).bindPopup('This is "&amp;#REF!&amp;"').addTo("&amp;#REF!&amp;");")</f>
        <v>#REF!</v>
      </c>
      <c r="Y319" t="e">
        <f>IF(F319="","","const "&amp;#REF!&amp;J319&amp;#REF!&amp;E319&amp;" = L.marker(["&amp;G319&amp;","&amp;F319&amp;"], {icon: "&amp;O319&amp;"_"&amp;V319&amp;"}).bindPopup('This is "&amp;#REF!&amp;"').addTo("&amp;#REF!&amp;");")</f>
        <v>#REF!</v>
      </c>
      <c r="BI319" t="s">
        <v>5529</v>
      </c>
    </row>
    <row r="320" spans="1:61">
      <c r="A320" t="s">
        <v>5327</v>
      </c>
      <c r="B320" s="3" t="s">
        <v>84</v>
      </c>
      <c r="C320" s="1" t="s">
        <v>5399</v>
      </c>
      <c r="D320" s="19" t="s">
        <v>85</v>
      </c>
      <c r="E320" t="s">
        <v>5309</v>
      </c>
      <c r="F320" s="5">
        <v>-96.63</v>
      </c>
      <c r="G320" s="5">
        <v>42.8</v>
      </c>
      <c r="H320" s="20" t="s">
        <v>1127</v>
      </c>
      <c r="I320" t="str">
        <f t="shared" si="56"/>
        <v>Sioux City, Iowa&lt;br&gt;White 1945-1974&lt;br&gt;IA2&lt;br&gt;ANAE (Labov et al, 2003)</v>
      </c>
      <c r="J320" t="str">
        <f t="shared" si="57"/>
        <v>W1950SiouxCityIowaIA2</v>
      </c>
      <c r="M320" t="str">
        <f t="shared" si="59"/>
        <v>dp</v>
      </c>
      <c r="N320" t="str">
        <f t="shared" si="60"/>
        <v>st</v>
      </c>
      <c r="O320" t="str">
        <f t="shared" si="61"/>
        <v>ar</v>
      </c>
      <c r="P320" t="e">
        <f>IF(#REF!="rhot","",IF(H320="AAE_7R","r7",IF(AND(C320="ANAE",H320="W"),"r3","r0")))</f>
        <v>#REF!</v>
      </c>
      <c r="Q320" t="str">
        <f>IF(H320="consonant",#REF!,"")</f>
        <v/>
      </c>
      <c r="R320" t="str">
        <f t="shared" si="62"/>
        <v>we</v>
      </c>
      <c r="S320" t="str">
        <f t="shared" si="63"/>
        <v>fr</v>
      </c>
      <c r="T320" t="e">
        <f t="shared" si="64"/>
        <v>#REF!</v>
      </c>
      <c r="U320" t="str">
        <f t="shared" si="55"/>
        <v>b</v>
      </c>
      <c r="W320" t="str">
        <f t="shared" si="58"/>
        <v>const W1950SiouxCityIowaIA2= L.marker([42.8,-96.63], {icon: dp_we}).bindPopup('Sioux City, Iowa&lt;br&gt;White 1945-1974&lt;br&gt;IA2&lt;br&gt;ANAE (Labov et al, 2003)').addTo(W1950);</v>
      </c>
      <c r="X320" t="e">
        <f>IF(N320="","","const "&amp;#REF!&amp;J320&amp;#REF!&amp;E320&amp;" = L.marker(["&amp;G320&amp;","&amp;F320&amp;"], {icon: "&amp;N320&amp;"_"&amp;U320&amp;"}).bindPopup('This is "&amp;#REF!&amp;"').addTo("&amp;#REF!&amp;");")</f>
        <v>#REF!</v>
      </c>
      <c r="Y320" t="e">
        <f>IF(F320="","","const "&amp;#REF!&amp;J320&amp;#REF!&amp;E320&amp;" = L.marker(["&amp;G320&amp;","&amp;F320&amp;"], {icon: "&amp;O320&amp;"_"&amp;V320&amp;"}).bindPopup('This is "&amp;#REF!&amp;"').addTo("&amp;#REF!&amp;");")</f>
        <v>#REF!</v>
      </c>
      <c r="BI320" t="s">
        <v>5530</v>
      </c>
    </row>
    <row r="321" spans="1:61">
      <c r="A321" t="s">
        <v>5327</v>
      </c>
      <c r="B321" s="3" t="s">
        <v>86</v>
      </c>
      <c r="C321" s="1" t="s">
        <v>5399</v>
      </c>
      <c r="D321" s="19" t="s">
        <v>88</v>
      </c>
      <c r="E321" t="s">
        <v>409</v>
      </c>
      <c r="F321" s="5">
        <v>-116.33</v>
      </c>
      <c r="G321" s="5">
        <v>44</v>
      </c>
      <c r="H321" t="s">
        <v>1124</v>
      </c>
      <c r="I321" t="str">
        <f t="shared" si="56"/>
        <v>Boise, Idaho&lt;br&gt;White 1945-1974&lt;br&gt;Bs&lt;br&gt;ANAE (Labov et al, 2003)</v>
      </c>
      <c r="J321" t="str">
        <f t="shared" si="57"/>
        <v>W1950BoiseIdahoBs</v>
      </c>
      <c r="M321" t="str">
        <f t="shared" si="59"/>
        <v>dp</v>
      </c>
      <c r="N321" t="str">
        <f t="shared" si="60"/>
        <v>st</v>
      </c>
      <c r="O321" t="str">
        <f t="shared" si="61"/>
        <v>ar</v>
      </c>
      <c r="P321" t="e">
        <f>IF(#REF!="rhot","",IF(H321="AAE_7R","r7",IF(AND(C321="ANAE",H321="W"),"r3","r0")))</f>
        <v>#REF!</v>
      </c>
      <c r="Q321" t="str">
        <f>IF(H321="consonant",#REF!,"")</f>
        <v/>
      </c>
      <c r="R321" t="str">
        <f t="shared" si="62"/>
        <v>we</v>
      </c>
      <c r="S321" t="str">
        <f t="shared" si="63"/>
        <v>ce</v>
      </c>
      <c r="T321" t="e">
        <f t="shared" si="64"/>
        <v>#REF!</v>
      </c>
      <c r="U321" t="str">
        <f t="shared" ref="U321:U384" si="65">IF(C321="LAGS","a","b")</f>
        <v>b</v>
      </c>
      <c r="W321" t="str">
        <f t="shared" si="58"/>
        <v>const W1950BoiseIdahoBs= L.marker([44,-116.33], {icon: dp_we}).bindPopup('Boise, Idaho&lt;br&gt;White 1945-1974&lt;br&gt;Bs&lt;br&gt;ANAE (Labov et al, 2003)').addTo(W1950);</v>
      </c>
      <c r="X321" t="e">
        <f>IF(N321="","","const "&amp;#REF!&amp;J321&amp;#REF!&amp;E321&amp;" = L.marker(["&amp;G321&amp;","&amp;F321&amp;"], {icon: "&amp;N321&amp;"_"&amp;U321&amp;"}).bindPopup('This is "&amp;#REF!&amp;"').addTo("&amp;#REF!&amp;");")</f>
        <v>#REF!</v>
      </c>
      <c r="Y321" t="e">
        <f>IF(F321="","","const "&amp;#REF!&amp;J321&amp;#REF!&amp;E321&amp;" = L.marker(["&amp;G321&amp;","&amp;F321&amp;"], {icon: "&amp;O321&amp;"_"&amp;V321&amp;"}).bindPopup('This is "&amp;#REF!&amp;"').addTo("&amp;#REF!&amp;");")</f>
        <v>#REF!</v>
      </c>
      <c r="BI321" t="s">
        <v>5531</v>
      </c>
    </row>
    <row r="322" spans="1:61">
      <c r="A322" t="s">
        <v>5327</v>
      </c>
      <c r="B322" s="2" t="s">
        <v>89</v>
      </c>
      <c r="C322" s="1" t="s">
        <v>5399</v>
      </c>
      <c r="D322" s="19" t="s">
        <v>90</v>
      </c>
      <c r="E322" t="s">
        <v>409</v>
      </c>
      <c r="F322" s="5">
        <v>-112.55</v>
      </c>
      <c r="G322" s="5">
        <v>43.83</v>
      </c>
      <c r="H322" t="s">
        <v>1124</v>
      </c>
      <c r="I322" t="str">
        <f t="shared" ref="I322:I385" si="66">D322&amp;", "&amp;E322&amp;"&lt;br&gt;"&amp;IF(TRIM(LEFT(A322,LEN(A322)-4))="W","White ",IF(TRIM(LEFT(A322,LEN(A322)-4))="B","Black ",IF(TRIM(LEFT(A322,LEN(A322)-4))="L","Hispanic ",IF(TRIM(LEFT(A322,LEN(A322)-4))="N","Indigenous ",IF(TRIM(LEFT(A322,LEN(A322)-4))="A","Asian ","")))))&amp;IF(TRIM(RIGHT(A322,LEN(A322)-1))="1700","1700-1799",IF(TRIM(RIGHT(A322,LEN(A322)-1))="1800","1800-1844",IF(TRIM(RIGHT(A322,LEN(A322)-1))="1850","1845-1874",IF(TRIM(RIGHT(A322,LEN(A322)-1))="1870","1875-1899",IF(TRIM(RIGHT(A322,LEN(A322)-1))="1900","1900-1944",IF(TRIM(RIGHT(A322,LEN(A322)-1))="1950","1945-1974",IF(TRIM(RIGHT(A322,LEN(A322)-1))="1970","1975-1099","")))))))&amp;"&lt;br&gt;"&amp;B322&amp;"&lt;br&gt;"&amp;C322</f>
        <v>Idaho Falls, Idaho&lt;br&gt;White 1945-1974&lt;br&gt;ID2&lt;br&gt;ANAE (Labov et al, 2003)</v>
      </c>
      <c r="J322" t="str">
        <f t="shared" ref="J322:J385" si="67">A322&amp;SUBSTITUTE(SUBSTITUTE(SUBSTITUTE(D322,".","")," ",""),"-","")&amp;SUBSTITUTE(E322," ","")&amp;SUBSTITUTE(SUBSTITUTE(SUBSTITUTE(B322,".","")," ",""),"-","")</f>
        <v>W1950IdahoFallsIdahoID2</v>
      </c>
      <c r="M322" t="str">
        <f t="shared" si="59"/>
        <v>dp</v>
      </c>
      <c r="N322" t="str">
        <f t="shared" si="60"/>
        <v>st</v>
      </c>
      <c r="O322" t="str">
        <f t="shared" si="61"/>
        <v>ar</v>
      </c>
      <c r="P322" t="e">
        <f>IF(#REF!="rhot","",IF(H322="AAE_7R","r7",IF(AND(C322="ANAE",H322="W"),"r3","r0")))</f>
        <v>#REF!</v>
      </c>
      <c r="Q322" t="str">
        <f>IF(H322="consonant",#REF!,"")</f>
        <v/>
      </c>
      <c r="R322" t="str">
        <f t="shared" si="62"/>
        <v>we</v>
      </c>
      <c r="S322" t="str">
        <f t="shared" si="63"/>
        <v>ce</v>
      </c>
      <c r="T322" t="e">
        <f t="shared" si="64"/>
        <v>#REF!</v>
      </c>
      <c r="U322" t="str">
        <f t="shared" si="65"/>
        <v>b</v>
      </c>
      <c r="W322" t="str">
        <f t="shared" si="58"/>
        <v>const W1950IdahoFallsIdahoID2= L.marker([43.83,-112.55], {icon: dp_we}).bindPopup('Idaho Falls, Idaho&lt;br&gt;White 1945-1974&lt;br&gt;ID2&lt;br&gt;ANAE (Labov et al, 2003)').addTo(W1950);</v>
      </c>
      <c r="X322" t="e">
        <f>IF(N322="","","const "&amp;#REF!&amp;J322&amp;#REF!&amp;E322&amp;" = L.marker(["&amp;G322&amp;","&amp;F322&amp;"], {icon: "&amp;N322&amp;"_"&amp;U322&amp;"}).bindPopup('This is "&amp;#REF!&amp;"').addTo("&amp;#REF!&amp;");")</f>
        <v>#REF!</v>
      </c>
      <c r="Y322" t="e">
        <f>IF(F322="","","const "&amp;#REF!&amp;J322&amp;#REF!&amp;E322&amp;" = L.marker(["&amp;G322&amp;","&amp;F322&amp;"], {icon: "&amp;O322&amp;"_"&amp;V322&amp;"}).bindPopup('This is "&amp;#REF!&amp;"').addTo("&amp;#REF!&amp;");")</f>
        <v>#REF!</v>
      </c>
      <c r="BI322" t="s">
        <v>5532</v>
      </c>
    </row>
    <row r="323" spans="1:61">
      <c r="A323" t="s">
        <v>5327</v>
      </c>
      <c r="B323" s="3" t="s">
        <v>91</v>
      </c>
      <c r="C323" s="1" t="s">
        <v>5399</v>
      </c>
      <c r="D323" s="19" t="s">
        <v>93</v>
      </c>
      <c r="E323" t="s">
        <v>5310</v>
      </c>
      <c r="F323" s="5">
        <v>-88.03</v>
      </c>
      <c r="G323" s="5">
        <v>42.45</v>
      </c>
      <c r="H323" t="s">
        <v>101</v>
      </c>
      <c r="I323" t="str">
        <f t="shared" si="66"/>
        <v>Chicago, Illinois&lt;br&gt;White 1945-1974&lt;br&gt;Ch&lt;br&gt;ANAE (Labov et al, 2003)</v>
      </c>
      <c r="J323" t="str">
        <f t="shared" si="67"/>
        <v>W1950ChicagoIllinoisCh</v>
      </c>
      <c r="M323" t="str">
        <f t="shared" si="59"/>
        <v>dp</v>
      </c>
      <c r="N323" t="str">
        <f t="shared" si="60"/>
        <v>st</v>
      </c>
      <c r="O323" t="str">
        <f t="shared" si="61"/>
        <v>ar</v>
      </c>
      <c r="P323" t="e">
        <f>IF(#REF!="rhot","",IF(H323="AAE_7R","r7",IF(AND(C323="ANAE",H323="W"),"r3","r0")))</f>
        <v>#REF!</v>
      </c>
      <c r="Q323" t="str">
        <f>IF(H323="consonant",#REF!,"")</f>
        <v/>
      </c>
      <c r="R323" t="str">
        <f t="shared" si="62"/>
        <v>lx</v>
      </c>
      <c r="S323" t="str">
        <f t="shared" si="63"/>
        <v>bk</v>
      </c>
      <c r="T323" t="e">
        <f t="shared" si="64"/>
        <v>#REF!</v>
      </c>
      <c r="U323" t="str">
        <f t="shared" si="65"/>
        <v>b</v>
      </c>
      <c r="W323" t="str">
        <f t="shared" ref="W323:W386" si="68">IF(OR(M323="",R323=""),"",IF(F323="","","const "&amp;J323&amp;"= L.marker(["&amp;G323&amp;","&amp;F323&amp;"], {icon: "&amp;M323&amp;"_"&amp;R323&amp;"}).bindPopup('"&amp;I323&amp;"').addTo("&amp;A323&amp;");"))</f>
        <v>const W1950ChicagoIllinoisCh= L.marker([42.45,-88.03], {icon: dp_lx}).bindPopup('Chicago, Illinois&lt;br&gt;White 1945-1974&lt;br&gt;Ch&lt;br&gt;ANAE (Labov et al, 2003)').addTo(W1950);</v>
      </c>
      <c r="X323" t="e">
        <f>IF(N323="","","const "&amp;#REF!&amp;J323&amp;#REF!&amp;E323&amp;" = L.marker(["&amp;G323&amp;","&amp;F323&amp;"], {icon: "&amp;N323&amp;"_"&amp;U323&amp;"}).bindPopup('This is "&amp;#REF!&amp;"').addTo("&amp;#REF!&amp;");")</f>
        <v>#REF!</v>
      </c>
      <c r="Y323" t="e">
        <f>IF(F323="","","const "&amp;#REF!&amp;J323&amp;#REF!&amp;E323&amp;" = L.marker(["&amp;G323&amp;","&amp;F323&amp;"], {icon: "&amp;O323&amp;"_"&amp;V323&amp;"}).bindPopup('This is "&amp;#REF!&amp;"').addTo("&amp;#REF!&amp;");")</f>
        <v>#REF!</v>
      </c>
      <c r="BI323" t="s">
        <v>5533</v>
      </c>
    </row>
    <row r="324" spans="1:61">
      <c r="A324" t="s">
        <v>5327</v>
      </c>
      <c r="B324" s="3" t="s">
        <v>96</v>
      </c>
      <c r="C324" s="1" t="s">
        <v>5399</v>
      </c>
      <c r="D324" s="19" t="s">
        <v>97</v>
      </c>
      <c r="E324" t="s">
        <v>5310</v>
      </c>
      <c r="F324" s="5">
        <v>-89.97</v>
      </c>
      <c r="G324" s="5">
        <v>41.13</v>
      </c>
      <c r="H324" t="s">
        <v>101</v>
      </c>
      <c r="I324" t="str">
        <f t="shared" si="66"/>
        <v>Peoria, Illinois&lt;br&gt;White 1945-1974&lt;br&gt;Pe&lt;br&gt;ANAE (Labov et al, 2003)</v>
      </c>
      <c r="J324" t="str">
        <f t="shared" si="67"/>
        <v>W1950PeoriaIllinoisPe</v>
      </c>
      <c r="M324" t="str">
        <f t="shared" si="59"/>
        <v>dp</v>
      </c>
      <c r="N324" t="str">
        <f t="shared" si="60"/>
        <v>st</v>
      </c>
      <c r="O324" t="str">
        <f t="shared" si="61"/>
        <v>ar</v>
      </c>
      <c r="P324" t="e">
        <f>IF(#REF!="rhot","",IF(H324="AAE_7R","r7",IF(AND(C324="ANAE",H324="W"),"r3","r0")))</f>
        <v>#REF!</v>
      </c>
      <c r="Q324" t="str">
        <f>IF(H324="consonant",#REF!,"")</f>
        <v/>
      </c>
      <c r="R324" t="str">
        <f t="shared" si="62"/>
        <v>lx</v>
      </c>
      <c r="S324" t="str">
        <f t="shared" si="63"/>
        <v>bk</v>
      </c>
      <c r="T324" t="e">
        <f t="shared" si="64"/>
        <v>#REF!</v>
      </c>
      <c r="U324" t="str">
        <f t="shared" si="65"/>
        <v>b</v>
      </c>
      <c r="W324" t="str">
        <f t="shared" si="68"/>
        <v>const W1950PeoriaIllinoisPe= L.marker([41.13,-89.97], {icon: dp_lx}).bindPopup('Peoria, Illinois&lt;br&gt;White 1945-1974&lt;br&gt;Pe&lt;br&gt;ANAE (Labov et al, 2003)').addTo(W1950);</v>
      </c>
      <c r="X324" t="e">
        <f>IF(N324="","","const "&amp;#REF!&amp;J324&amp;#REF!&amp;E324&amp;" = L.marker(["&amp;G324&amp;","&amp;F324&amp;"], {icon: "&amp;N324&amp;"_"&amp;U324&amp;"}).bindPopup('This is "&amp;#REF!&amp;"').addTo("&amp;#REF!&amp;");")</f>
        <v>#REF!</v>
      </c>
      <c r="Y324" t="e">
        <f>IF(F324="","","const "&amp;#REF!&amp;J324&amp;#REF!&amp;E324&amp;" = L.marker(["&amp;G324&amp;","&amp;F324&amp;"], {icon: "&amp;O324&amp;"_"&amp;V324&amp;"}).bindPopup('This is "&amp;#REF!&amp;"').addTo("&amp;#REF!&amp;");")</f>
        <v>#REF!</v>
      </c>
      <c r="BI324" t="s">
        <v>5534</v>
      </c>
    </row>
    <row r="325" spans="1:61">
      <c r="A325" t="s">
        <v>5327</v>
      </c>
      <c r="B325" s="3" t="s">
        <v>94</v>
      </c>
      <c r="C325" s="1" t="s">
        <v>5399</v>
      </c>
      <c r="D325" s="19" t="s">
        <v>95</v>
      </c>
      <c r="E325" t="s">
        <v>5310</v>
      </c>
      <c r="F325" s="5">
        <v>-89.13</v>
      </c>
      <c r="G325" s="5">
        <v>42.45</v>
      </c>
      <c r="H325" t="s">
        <v>101</v>
      </c>
      <c r="I325" t="str">
        <f t="shared" si="66"/>
        <v>Rockford, Illinois&lt;br&gt;White 1945-1974&lt;br&gt;Ro&lt;br&gt;ANAE (Labov et al, 2003)</v>
      </c>
      <c r="J325" t="str">
        <f t="shared" si="67"/>
        <v>W1950RockfordIllinoisRo</v>
      </c>
      <c r="M325" t="str">
        <f t="shared" si="59"/>
        <v>dp</v>
      </c>
      <c r="N325" t="str">
        <f t="shared" si="60"/>
        <v>st</v>
      </c>
      <c r="O325" t="str">
        <f t="shared" si="61"/>
        <v>ar</v>
      </c>
      <c r="P325" t="e">
        <f>IF(#REF!="rhot","",IF(H325="AAE_7R","r7",IF(AND(C325="ANAE",H325="W"),"r3","r0")))</f>
        <v>#REF!</v>
      </c>
      <c r="Q325" t="str">
        <f>IF(H325="consonant",#REF!,"")</f>
        <v/>
      </c>
      <c r="R325" t="str">
        <f t="shared" si="62"/>
        <v>lx</v>
      </c>
      <c r="S325" t="str">
        <f t="shared" si="63"/>
        <v>bk</v>
      </c>
      <c r="T325" t="e">
        <f t="shared" si="64"/>
        <v>#REF!</v>
      </c>
      <c r="U325" t="str">
        <f t="shared" si="65"/>
        <v>b</v>
      </c>
      <c r="W325" t="str">
        <f t="shared" si="68"/>
        <v>const W1950RockfordIllinoisRo= L.marker([42.45,-89.13], {icon: dp_lx}).bindPopup('Rockford, Illinois&lt;br&gt;White 1945-1974&lt;br&gt;Ro&lt;br&gt;ANAE (Labov et al, 2003)').addTo(W1950);</v>
      </c>
      <c r="X325" t="e">
        <f>IF(N325="","","const "&amp;#REF!&amp;J325&amp;#REF!&amp;E325&amp;" = L.marker(["&amp;G325&amp;","&amp;F325&amp;"], {icon: "&amp;N325&amp;"_"&amp;U325&amp;"}).bindPopup('This is "&amp;#REF!&amp;"').addTo("&amp;#REF!&amp;");")</f>
        <v>#REF!</v>
      </c>
      <c r="Y325" t="e">
        <f>IF(F325="","","const "&amp;#REF!&amp;J325&amp;#REF!&amp;E325&amp;" = L.marker(["&amp;G325&amp;","&amp;F325&amp;"], {icon: "&amp;O325&amp;"_"&amp;V325&amp;"}).bindPopup('This is "&amp;#REF!&amp;"').addTo("&amp;#REF!&amp;");")</f>
        <v>#REF!</v>
      </c>
      <c r="BI325" t="s">
        <v>5535</v>
      </c>
    </row>
    <row r="326" spans="1:61">
      <c r="A326" t="s">
        <v>5327</v>
      </c>
      <c r="B326" s="2" t="s">
        <v>98</v>
      </c>
      <c r="C326" s="1" t="s">
        <v>5399</v>
      </c>
      <c r="D326" s="19" t="s">
        <v>524</v>
      </c>
      <c r="E326" t="s">
        <v>5310</v>
      </c>
      <c r="F326" s="5">
        <v>-90.08</v>
      </c>
      <c r="G326" s="5">
        <v>40.299999999999997</v>
      </c>
      <c r="H326" t="s">
        <v>101</v>
      </c>
      <c r="I326" t="str">
        <f t="shared" si="66"/>
        <v>Springfield2, Illinois&lt;br&gt;White 1945-1974&lt;br&gt;IL1&lt;br&gt;ANAE (Labov et al, 2003)</v>
      </c>
      <c r="J326" t="str">
        <f t="shared" si="67"/>
        <v>W1950Springfield2IllinoisIL1</v>
      </c>
      <c r="M326" t="str">
        <f t="shared" si="59"/>
        <v>dp</v>
      </c>
      <c r="N326" t="str">
        <f t="shared" si="60"/>
        <v>st</v>
      </c>
      <c r="O326" t="str">
        <f t="shared" si="61"/>
        <v>ar</v>
      </c>
      <c r="P326" t="e">
        <f>IF(#REF!="rhot","",IF(H326="AAE_7R","r7",IF(AND(C326="ANAE",H326="W"),"r3","r0")))</f>
        <v>#REF!</v>
      </c>
      <c r="Q326" t="str">
        <f>IF(H326="consonant",#REF!,"")</f>
        <v/>
      </c>
      <c r="R326" t="str">
        <f t="shared" si="62"/>
        <v>lx</v>
      </c>
      <c r="S326" t="str">
        <f t="shared" si="63"/>
        <v>bk</v>
      </c>
      <c r="T326" t="e">
        <f t="shared" si="64"/>
        <v>#REF!</v>
      </c>
      <c r="U326" t="str">
        <f t="shared" si="65"/>
        <v>b</v>
      </c>
      <c r="W326" t="str">
        <f t="shared" si="68"/>
        <v>const W1950Springfield2IllinoisIL1= L.marker([40.3,-90.08], {icon: dp_lx}).bindPopup('Springfield2, Illinois&lt;br&gt;White 1945-1974&lt;br&gt;IL1&lt;br&gt;ANAE (Labov et al, 2003)').addTo(W1950);</v>
      </c>
      <c r="X326" t="e">
        <f>IF(N326="","","const "&amp;#REF!&amp;J326&amp;#REF!&amp;E326&amp;" = L.marker(["&amp;G326&amp;","&amp;F326&amp;"], {icon: "&amp;N326&amp;"_"&amp;U326&amp;"}).bindPopup('This is "&amp;#REF!&amp;"').addTo("&amp;#REF!&amp;");")</f>
        <v>#REF!</v>
      </c>
      <c r="Y326" t="e">
        <f>IF(F326="","","const "&amp;#REF!&amp;J326&amp;#REF!&amp;E326&amp;" = L.marker(["&amp;G326&amp;","&amp;F326&amp;"], {icon: "&amp;O326&amp;"_"&amp;V326&amp;"}).bindPopup('This is "&amp;#REF!&amp;"').addTo("&amp;#REF!&amp;");")</f>
        <v>#REF!</v>
      </c>
      <c r="BI326" t="s">
        <v>5536</v>
      </c>
    </row>
    <row r="327" spans="1:61">
      <c r="A327" t="s">
        <v>5327</v>
      </c>
      <c r="B327" s="2" t="s">
        <v>100</v>
      </c>
      <c r="C327" s="1" t="s">
        <v>5399</v>
      </c>
      <c r="D327" s="19" t="s">
        <v>107</v>
      </c>
      <c r="E327" t="s">
        <v>5302</v>
      </c>
      <c r="F327" s="5">
        <v>-87.92</v>
      </c>
      <c r="G327" s="5">
        <v>38.619999999999997</v>
      </c>
      <c r="H327" s="20" t="s">
        <v>1127</v>
      </c>
      <c r="I327" t="str">
        <f t="shared" si="66"/>
        <v>Evansville, Indiana&lt;br&gt;White 1945-1974&lt;br&gt;Ev&lt;br&gt;ANAE (Labov et al, 2003)</v>
      </c>
      <c r="J327" t="str">
        <f t="shared" si="67"/>
        <v>W1950EvansvilleIndianaEv</v>
      </c>
      <c r="M327" t="str">
        <f t="shared" si="59"/>
        <v>dp</v>
      </c>
      <c r="N327" t="str">
        <f t="shared" si="60"/>
        <v>st</v>
      </c>
      <c r="O327" t="str">
        <f t="shared" si="61"/>
        <v>ar</v>
      </c>
      <c r="P327" t="e">
        <f>IF(#REF!="rhot","",IF(H327="AAE_7R","r7",IF(AND(C327="ANAE",H327="W"),"r3","r0")))</f>
        <v>#REF!</v>
      </c>
      <c r="Q327" t="str">
        <f>IF(H327="consonant",#REF!,"")</f>
        <v/>
      </c>
      <c r="R327" t="str">
        <f t="shared" si="62"/>
        <v>we</v>
      </c>
      <c r="S327" t="str">
        <f t="shared" si="63"/>
        <v>fr</v>
      </c>
      <c r="T327" t="e">
        <f t="shared" si="64"/>
        <v>#REF!</v>
      </c>
      <c r="U327" t="str">
        <f t="shared" si="65"/>
        <v>b</v>
      </c>
      <c r="W327" t="str">
        <f t="shared" si="68"/>
        <v>const W1950EvansvilleIndianaEv= L.marker([38.62,-87.92], {icon: dp_we}).bindPopup('Evansville, Indiana&lt;br&gt;White 1945-1974&lt;br&gt;Ev&lt;br&gt;ANAE (Labov et al, 2003)').addTo(W1950);</v>
      </c>
      <c r="X327" t="e">
        <f>IF(N327="","","const "&amp;#REF!&amp;J327&amp;#REF!&amp;E327&amp;" = L.marker(["&amp;G327&amp;","&amp;F327&amp;"], {icon: "&amp;N327&amp;"_"&amp;U327&amp;"}).bindPopup('This is "&amp;#REF!&amp;"').addTo("&amp;#REF!&amp;");")</f>
        <v>#REF!</v>
      </c>
      <c r="Y327" t="e">
        <f>IF(F327="","","const "&amp;#REF!&amp;J327&amp;#REF!&amp;E327&amp;" = L.marker(["&amp;G327&amp;","&amp;F327&amp;"], {icon: "&amp;O327&amp;"_"&amp;V327&amp;"}).bindPopup('This is "&amp;#REF!&amp;"').addTo("&amp;#REF!&amp;");")</f>
        <v>#REF!</v>
      </c>
      <c r="BI327" t="s">
        <v>5537</v>
      </c>
    </row>
    <row r="328" spans="1:61">
      <c r="A328" t="s">
        <v>5327</v>
      </c>
      <c r="B328" s="3" t="s">
        <v>100</v>
      </c>
      <c r="C328" s="1" t="s">
        <v>5399</v>
      </c>
      <c r="D328" s="19" t="s">
        <v>102</v>
      </c>
      <c r="E328" t="s">
        <v>5302</v>
      </c>
      <c r="F328" s="5">
        <v>-85.22</v>
      </c>
      <c r="G328" s="5">
        <v>41.12</v>
      </c>
      <c r="H328" s="20" t="s">
        <v>1127</v>
      </c>
      <c r="I328" t="str">
        <f t="shared" si="66"/>
        <v>Fort Wayne, Indiana&lt;br&gt;White 1945-1974&lt;br&gt;Ev&lt;br&gt;ANAE (Labov et al, 2003)</v>
      </c>
      <c r="J328" t="str">
        <f t="shared" si="67"/>
        <v>W1950FortWayneIndianaEv</v>
      </c>
      <c r="M328" t="str">
        <f t="shared" si="59"/>
        <v>dp</v>
      </c>
      <c r="N328" t="str">
        <f t="shared" si="60"/>
        <v>st</v>
      </c>
      <c r="O328" t="str">
        <f t="shared" si="61"/>
        <v>ar</v>
      </c>
      <c r="P328" t="e">
        <f>IF(#REF!="rhot","",IF(H328="AAE_7R","r7",IF(AND(C328="ANAE",H328="W"),"r3","r0")))</f>
        <v>#REF!</v>
      </c>
      <c r="Q328" t="str">
        <f>IF(H328="consonant",#REF!,"")</f>
        <v/>
      </c>
      <c r="R328" t="str">
        <f t="shared" si="62"/>
        <v>we</v>
      </c>
      <c r="S328" t="str">
        <f t="shared" si="63"/>
        <v>fr</v>
      </c>
      <c r="T328" t="e">
        <f t="shared" si="64"/>
        <v>#REF!</v>
      </c>
      <c r="U328" t="str">
        <f t="shared" si="65"/>
        <v>b</v>
      </c>
      <c r="W328" t="str">
        <f t="shared" si="68"/>
        <v>const W1950FortWayneIndianaEv= L.marker([41.12,-85.22], {icon: dp_we}).bindPopup('Fort Wayne, Indiana&lt;br&gt;White 1945-1974&lt;br&gt;Ev&lt;br&gt;ANAE (Labov et al, 2003)').addTo(W1950);</v>
      </c>
      <c r="X328" t="e">
        <f>IF(N328="","","const "&amp;#REF!&amp;J328&amp;#REF!&amp;E328&amp;" = L.marker(["&amp;G328&amp;","&amp;F328&amp;"], {icon: "&amp;N328&amp;"_"&amp;U328&amp;"}).bindPopup('This is "&amp;#REF!&amp;"').addTo("&amp;#REF!&amp;");")</f>
        <v>#REF!</v>
      </c>
      <c r="Y328" t="e">
        <f>IF(F328="","","const "&amp;#REF!&amp;J328&amp;#REF!&amp;E328&amp;" = L.marker(["&amp;G328&amp;","&amp;F328&amp;"], {icon: "&amp;O328&amp;"_"&amp;V328&amp;"}).bindPopup('This is "&amp;#REF!&amp;"').addTo("&amp;#REF!&amp;");")</f>
        <v>#REF!</v>
      </c>
      <c r="BI328" t="s">
        <v>5538</v>
      </c>
    </row>
    <row r="329" spans="1:61">
      <c r="A329" t="s">
        <v>5327</v>
      </c>
      <c r="B329" s="2" t="s">
        <v>108</v>
      </c>
      <c r="C329" s="1" t="s">
        <v>5399</v>
      </c>
      <c r="D329" s="19" t="s">
        <v>109</v>
      </c>
      <c r="E329" t="s">
        <v>5302</v>
      </c>
      <c r="F329" s="5">
        <v>-87.55</v>
      </c>
      <c r="G329" s="5">
        <v>41.97</v>
      </c>
      <c r="H329" s="20" t="s">
        <v>101</v>
      </c>
      <c r="I329" t="str">
        <f t="shared" si="66"/>
        <v>Gary, Indiana&lt;br&gt;White 1945-1974&lt;br&gt;IN1&lt;br&gt;ANAE (Labov et al, 2003)</v>
      </c>
      <c r="J329" t="str">
        <f t="shared" si="67"/>
        <v>W1950GaryIndianaIN1</v>
      </c>
      <c r="M329" t="str">
        <f t="shared" si="59"/>
        <v>dp</v>
      </c>
      <c r="N329" t="str">
        <f t="shared" si="60"/>
        <v>st</v>
      </c>
      <c r="O329" t="str">
        <f t="shared" si="61"/>
        <v>ar</v>
      </c>
      <c r="P329" t="e">
        <f>IF(#REF!="rhot","",IF(H329="AAE_7R","r7",IF(AND(C329="ANAE",H329="W"),"r3","r0")))</f>
        <v>#REF!</v>
      </c>
      <c r="Q329" t="str">
        <f>IF(H329="consonant",#REF!,"")</f>
        <v/>
      </c>
      <c r="R329" t="str">
        <f t="shared" si="62"/>
        <v>lx</v>
      </c>
      <c r="S329" t="str">
        <f t="shared" si="63"/>
        <v>bk</v>
      </c>
      <c r="T329" t="e">
        <f t="shared" si="64"/>
        <v>#REF!</v>
      </c>
      <c r="U329" t="str">
        <f t="shared" si="65"/>
        <v>b</v>
      </c>
      <c r="W329" t="str">
        <f t="shared" si="68"/>
        <v>const W1950GaryIndianaIN1= L.marker([41.97,-87.55], {icon: dp_lx}).bindPopup('Gary, Indiana&lt;br&gt;White 1945-1974&lt;br&gt;IN1&lt;br&gt;ANAE (Labov et al, 2003)').addTo(W1950);</v>
      </c>
      <c r="X329" t="e">
        <f>IF(N329="","","const "&amp;#REF!&amp;J329&amp;#REF!&amp;E329&amp;" = L.marker(["&amp;G329&amp;","&amp;F329&amp;"], {icon: "&amp;N329&amp;"_"&amp;U329&amp;"}).bindPopup('This is "&amp;#REF!&amp;"').addTo("&amp;#REF!&amp;");")</f>
        <v>#REF!</v>
      </c>
      <c r="Y329" t="e">
        <f>IF(F329="","","const "&amp;#REF!&amp;J329&amp;#REF!&amp;E329&amp;" = L.marker(["&amp;G329&amp;","&amp;F329&amp;"], {icon: "&amp;O329&amp;"_"&amp;V329&amp;"}).bindPopup('This is "&amp;#REF!&amp;"').addTo("&amp;#REF!&amp;");")</f>
        <v>#REF!</v>
      </c>
      <c r="BI329" t="s">
        <v>5539</v>
      </c>
    </row>
    <row r="330" spans="1:61">
      <c r="A330" t="s">
        <v>5327</v>
      </c>
      <c r="B330" s="2" t="s">
        <v>103</v>
      </c>
      <c r="C330" s="1" t="s">
        <v>5399</v>
      </c>
      <c r="D330" s="19" t="s">
        <v>104</v>
      </c>
      <c r="E330" t="s">
        <v>5302</v>
      </c>
      <c r="F330" s="5">
        <v>-86.25</v>
      </c>
      <c r="G330" s="5">
        <v>40.28</v>
      </c>
      <c r="H330" s="20" t="s">
        <v>1127</v>
      </c>
      <c r="I330" t="str">
        <f t="shared" si="66"/>
        <v>Indianapolis, Indiana&lt;br&gt;White 1945-1974&lt;br&gt;In&lt;br&gt;ANAE (Labov et al, 2003)</v>
      </c>
      <c r="J330" t="str">
        <f t="shared" si="67"/>
        <v>W1950IndianapolisIndianaIn</v>
      </c>
      <c r="M330" t="str">
        <f t="shared" si="59"/>
        <v>dp</v>
      </c>
      <c r="N330" t="str">
        <f t="shared" si="60"/>
        <v>st</v>
      </c>
      <c r="O330" t="str">
        <f t="shared" si="61"/>
        <v>ar</v>
      </c>
      <c r="P330" t="e">
        <f>IF(#REF!="rhot","",IF(H330="AAE_7R","r7",IF(AND(C330="ANAE",H330="W"),"r3","r0")))</f>
        <v>#REF!</v>
      </c>
      <c r="Q330" t="str">
        <f>IF(H330="consonant",#REF!,"")</f>
        <v/>
      </c>
      <c r="R330" t="str">
        <f t="shared" si="62"/>
        <v>we</v>
      </c>
      <c r="S330" t="str">
        <f t="shared" si="63"/>
        <v>fr</v>
      </c>
      <c r="T330" t="e">
        <f t="shared" si="64"/>
        <v>#REF!</v>
      </c>
      <c r="U330" t="str">
        <f t="shared" si="65"/>
        <v>b</v>
      </c>
      <c r="W330" t="str">
        <f t="shared" si="68"/>
        <v>const W1950IndianapolisIndianaIn= L.marker([40.28,-86.25], {icon: dp_we}).bindPopup('Indianapolis, Indiana&lt;br&gt;White 1945-1974&lt;br&gt;In&lt;br&gt;ANAE (Labov et al, 2003)').addTo(W1950);</v>
      </c>
      <c r="X330" t="e">
        <f>IF(N330="","","const "&amp;#REF!&amp;J330&amp;#REF!&amp;E330&amp;" = L.marker(["&amp;G330&amp;","&amp;F330&amp;"], {icon: "&amp;N330&amp;"_"&amp;U330&amp;"}).bindPopup('This is "&amp;#REF!&amp;"').addTo("&amp;#REF!&amp;");")</f>
        <v>#REF!</v>
      </c>
      <c r="Y330" t="e">
        <f>IF(F330="","","const "&amp;#REF!&amp;J330&amp;#REF!&amp;E330&amp;" = L.marker(["&amp;G330&amp;","&amp;F330&amp;"], {icon: "&amp;O330&amp;"_"&amp;V330&amp;"}).bindPopup('This is "&amp;#REF!&amp;"').addTo("&amp;#REF!&amp;");")</f>
        <v>#REF!</v>
      </c>
      <c r="BI330" t="s">
        <v>5540</v>
      </c>
    </row>
    <row r="331" spans="1:61">
      <c r="A331" t="s">
        <v>5327</v>
      </c>
      <c r="B331" s="2" t="s">
        <v>105</v>
      </c>
      <c r="C331" s="1" t="s">
        <v>5399</v>
      </c>
      <c r="D331" s="19" t="s">
        <v>106</v>
      </c>
      <c r="E331" t="s">
        <v>5302</v>
      </c>
      <c r="F331" s="5">
        <v>-86.42</v>
      </c>
      <c r="G331" s="5">
        <v>42.12</v>
      </c>
      <c r="H331" s="20" t="s">
        <v>1127</v>
      </c>
      <c r="I331" t="str">
        <f t="shared" si="66"/>
        <v>South Bend, Indiana&lt;br&gt;White 1945-1974&lt;br&gt;SB&lt;br&gt;ANAE (Labov et al, 2003)</v>
      </c>
      <c r="J331" t="str">
        <f t="shared" si="67"/>
        <v>W1950SouthBendIndianaSB</v>
      </c>
      <c r="M331" t="str">
        <f t="shared" si="59"/>
        <v>dp</v>
      </c>
      <c r="N331" t="str">
        <f t="shared" si="60"/>
        <v>st</v>
      </c>
      <c r="O331" t="str">
        <f t="shared" si="61"/>
        <v>ar</v>
      </c>
      <c r="P331" t="e">
        <f>IF(#REF!="rhot","",IF(H331="AAE_7R","r7",IF(AND(C331="ANAE",H331="W"),"r3","r0")))</f>
        <v>#REF!</v>
      </c>
      <c r="Q331" t="str">
        <f>IF(H331="consonant",#REF!,"")</f>
        <v/>
      </c>
      <c r="R331" t="str">
        <f t="shared" si="62"/>
        <v>we</v>
      </c>
      <c r="S331" t="str">
        <f t="shared" si="63"/>
        <v>fr</v>
      </c>
      <c r="T331" t="e">
        <f t="shared" si="64"/>
        <v>#REF!</v>
      </c>
      <c r="U331" t="str">
        <f t="shared" si="65"/>
        <v>b</v>
      </c>
      <c r="W331" t="str">
        <f t="shared" si="68"/>
        <v>const W1950SouthBendIndianaSB= L.marker([42.12,-86.42], {icon: dp_we}).bindPopup('South Bend, Indiana&lt;br&gt;White 1945-1974&lt;br&gt;SB&lt;br&gt;ANAE (Labov et al, 2003)').addTo(W1950);</v>
      </c>
      <c r="X331" t="e">
        <f>IF(N331="","","const "&amp;#REF!&amp;J331&amp;#REF!&amp;E331&amp;" = L.marker(["&amp;G331&amp;","&amp;F331&amp;"], {icon: "&amp;N331&amp;"_"&amp;U331&amp;"}).bindPopup('This is "&amp;#REF!&amp;"').addTo("&amp;#REF!&amp;");")</f>
        <v>#REF!</v>
      </c>
      <c r="Y331" t="e">
        <f>IF(F331="","","const "&amp;#REF!&amp;J331&amp;#REF!&amp;E331&amp;" = L.marker(["&amp;G331&amp;","&amp;F331&amp;"], {icon: "&amp;O331&amp;"_"&amp;V331&amp;"}).bindPopup('This is "&amp;#REF!&amp;"').addTo("&amp;#REF!&amp;");")</f>
        <v>#REF!</v>
      </c>
      <c r="BI331" t="s">
        <v>5541</v>
      </c>
    </row>
    <row r="332" spans="1:61">
      <c r="A332" t="s">
        <v>5327</v>
      </c>
      <c r="B332" s="2" t="s">
        <v>110</v>
      </c>
      <c r="C332" s="1" t="s">
        <v>5399</v>
      </c>
      <c r="D332" s="19" t="s">
        <v>111</v>
      </c>
      <c r="E332" t="s">
        <v>5302</v>
      </c>
      <c r="F332" s="5">
        <v>-87.63</v>
      </c>
      <c r="G332" s="5">
        <v>39.78</v>
      </c>
      <c r="H332" s="20" t="s">
        <v>1127</v>
      </c>
      <c r="I332" t="str">
        <f t="shared" si="66"/>
        <v>Terre Haute, Indiana&lt;br&gt;White 1945-1974&lt;br&gt;IN2&lt;br&gt;ANAE (Labov et al, 2003)</v>
      </c>
      <c r="J332" t="str">
        <f t="shared" si="67"/>
        <v>W1950TerreHauteIndianaIN2</v>
      </c>
      <c r="M332" t="str">
        <f t="shared" si="59"/>
        <v>dp</v>
      </c>
      <c r="N332" t="str">
        <f t="shared" si="60"/>
        <v>st</v>
      </c>
      <c r="O332" t="str">
        <f t="shared" si="61"/>
        <v>ar</v>
      </c>
      <c r="P332" t="e">
        <f>IF(#REF!="rhot","",IF(H332="AAE_7R","r7",IF(AND(C332="ANAE",H332="W"),"r3","r0")))</f>
        <v>#REF!</v>
      </c>
      <c r="Q332" t="str">
        <f>IF(H332="consonant",#REF!,"")</f>
        <v/>
      </c>
      <c r="R332" t="str">
        <f t="shared" si="62"/>
        <v>we</v>
      </c>
      <c r="S332" t="str">
        <f t="shared" si="63"/>
        <v>fr</v>
      </c>
      <c r="T332" t="e">
        <f t="shared" si="64"/>
        <v>#REF!</v>
      </c>
      <c r="U332" t="str">
        <f t="shared" si="65"/>
        <v>b</v>
      </c>
      <c r="W332" t="str">
        <f t="shared" si="68"/>
        <v>const W1950TerreHauteIndianaIN2= L.marker([39.78,-87.63], {icon: dp_we}).bindPopup('Terre Haute, Indiana&lt;br&gt;White 1945-1974&lt;br&gt;IN2&lt;br&gt;ANAE (Labov et al, 2003)').addTo(W1950);</v>
      </c>
      <c r="X332" t="e">
        <f>IF(N332="","","const "&amp;#REF!&amp;J332&amp;#REF!&amp;E332&amp;" = L.marker(["&amp;G332&amp;","&amp;F332&amp;"], {icon: "&amp;N332&amp;"_"&amp;U332&amp;"}).bindPopup('This is "&amp;#REF!&amp;"').addTo("&amp;#REF!&amp;");")</f>
        <v>#REF!</v>
      </c>
      <c r="Y332" t="e">
        <f>IF(F332="","","const "&amp;#REF!&amp;J332&amp;#REF!&amp;E332&amp;" = L.marker(["&amp;G332&amp;","&amp;F332&amp;"], {icon: "&amp;O332&amp;"_"&amp;V332&amp;"}).bindPopup('This is "&amp;#REF!&amp;"').addTo("&amp;#REF!&amp;");")</f>
        <v>#REF!</v>
      </c>
      <c r="BI332" t="s">
        <v>5542</v>
      </c>
    </row>
    <row r="333" spans="1:61">
      <c r="A333" t="s">
        <v>5327</v>
      </c>
      <c r="B333" s="3" t="s">
        <v>112</v>
      </c>
      <c r="C333" s="1" t="s">
        <v>5399</v>
      </c>
      <c r="D333" s="19" t="s">
        <v>113</v>
      </c>
      <c r="E333" t="s">
        <v>416</v>
      </c>
      <c r="F333" s="5">
        <v>-97.55</v>
      </c>
      <c r="G333" s="5">
        <v>38.130000000000003</v>
      </c>
      <c r="H333" s="20" t="s">
        <v>1127</v>
      </c>
      <c r="I333" t="str">
        <f t="shared" si="66"/>
        <v>Wichita, Kansas&lt;br&gt;White 1945-1974&lt;br&gt;Wi&lt;br&gt;ANAE (Labov et al, 2003)</v>
      </c>
      <c r="J333" t="str">
        <f t="shared" si="67"/>
        <v>W1950WichitaKansasWi</v>
      </c>
      <c r="M333" t="str">
        <f t="shared" si="59"/>
        <v>dp</v>
      </c>
      <c r="N333" t="str">
        <f t="shared" si="60"/>
        <v>st</v>
      </c>
      <c r="O333" t="str">
        <f t="shared" si="61"/>
        <v>ar</v>
      </c>
      <c r="P333" t="e">
        <f>IF(#REF!="rhot","",IF(H333="AAE_7R","r7",IF(AND(C333="ANAE",H333="W"),"r3","r0")))</f>
        <v>#REF!</v>
      </c>
      <c r="Q333" t="str">
        <f>IF(H333="consonant",#REF!,"")</f>
        <v/>
      </c>
      <c r="R333" t="str">
        <f t="shared" si="62"/>
        <v>we</v>
      </c>
      <c r="S333" t="str">
        <f t="shared" si="63"/>
        <v>fr</v>
      </c>
      <c r="T333" t="e">
        <f t="shared" si="64"/>
        <v>#REF!</v>
      </c>
      <c r="U333" t="str">
        <f t="shared" si="65"/>
        <v>b</v>
      </c>
      <c r="W333" t="str">
        <f t="shared" si="68"/>
        <v>const W1950WichitaKansasWi= L.marker([38.13,-97.55], {icon: dp_we}).bindPopup('Wichita, Kansas&lt;br&gt;White 1945-1974&lt;br&gt;Wi&lt;br&gt;ANAE (Labov et al, 2003)').addTo(W1950);</v>
      </c>
      <c r="X333" t="e">
        <f>IF(N333="","","const "&amp;#REF!&amp;J333&amp;#REF!&amp;E333&amp;" = L.marker(["&amp;G333&amp;","&amp;F333&amp;"], {icon: "&amp;N333&amp;"_"&amp;U333&amp;"}).bindPopup('This is "&amp;#REF!&amp;"').addTo("&amp;#REF!&amp;");")</f>
        <v>#REF!</v>
      </c>
      <c r="Y333" t="e">
        <f>IF(F333="","","const "&amp;#REF!&amp;J333&amp;#REF!&amp;E333&amp;" = L.marker(["&amp;G333&amp;","&amp;F333&amp;"], {icon: "&amp;O333&amp;"_"&amp;V333&amp;"}).bindPopup('This is "&amp;#REF!&amp;"').addTo("&amp;#REF!&amp;");")</f>
        <v>#REF!</v>
      </c>
      <c r="BI333" t="s">
        <v>5543</v>
      </c>
    </row>
    <row r="334" spans="1:61">
      <c r="A334" t="s">
        <v>5327</v>
      </c>
      <c r="B334" s="3" t="s">
        <v>114</v>
      </c>
      <c r="C334" s="1" t="s">
        <v>5399</v>
      </c>
      <c r="D334" s="19" t="s">
        <v>116</v>
      </c>
      <c r="E334" t="s">
        <v>5311</v>
      </c>
      <c r="F334" s="5">
        <v>-84.8</v>
      </c>
      <c r="G334" s="5">
        <v>38.03</v>
      </c>
      <c r="H334" t="s">
        <v>1200</v>
      </c>
      <c r="I334" t="str">
        <f t="shared" si="66"/>
        <v>Lexington , Kentucky&lt;br&gt;White 1945-1974&lt;br&gt;Lx&lt;br&gt;ANAE (Labov et al, 2003)</v>
      </c>
      <c r="J334" t="str">
        <f t="shared" si="67"/>
        <v>W1950LexingtonKentuckyLx</v>
      </c>
      <c r="M334" t="str">
        <f t="shared" si="59"/>
        <v>dp</v>
      </c>
      <c r="N334" t="str">
        <f t="shared" si="60"/>
        <v>st</v>
      </c>
      <c r="O334" t="str">
        <f t="shared" si="61"/>
        <v>ar</v>
      </c>
      <c r="P334" t="e">
        <f>IF(#REF!="rhot","",IF(H334="AAE_7R","r7",IF(AND(C334="ANAE",H334="W"),"r3","r0")))</f>
        <v>#REF!</v>
      </c>
      <c r="Q334" t="str">
        <f>IF(H334="consonant",#REF!,"")</f>
        <v/>
      </c>
      <c r="R334" t="str">
        <f t="shared" si="62"/>
        <v>lx</v>
      </c>
      <c r="S334" t="str">
        <f t="shared" si="63"/>
        <v>bk</v>
      </c>
      <c r="T334" t="e">
        <f t="shared" si="64"/>
        <v>#REF!</v>
      </c>
      <c r="U334" t="str">
        <f t="shared" si="65"/>
        <v>b</v>
      </c>
      <c r="W334" t="str">
        <f t="shared" si="68"/>
        <v>const W1950LexingtonKentuckyLx= L.marker([38.03,-84.8], {icon: dp_lx}).bindPopup('Lexington , Kentucky&lt;br&gt;White 1945-1974&lt;br&gt;Lx&lt;br&gt;ANAE (Labov et al, 2003)').addTo(W1950);</v>
      </c>
      <c r="X334" t="e">
        <f>IF(N334="","","const "&amp;#REF!&amp;J334&amp;#REF!&amp;E334&amp;" = L.marker(["&amp;G334&amp;","&amp;F334&amp;"], {icon: "&amp;N334&amp;"_"&amp;U334&amp;"}).bindPopup('This is "&amp;#REF!&amp;"').addTo("&amp;#REF!&amp;");")</f>
        <v>#REF!</v>
      </c>
      <c r="Y334" t="e">
        <f>IF(F334="","","const "&amp;#REF!&amp;J334&amp;#REF!&amp;E334&amp;" = L.marker(["&amp;G334&amp;","&amp;F334&amp;"], {icon: "&amp;O334&amp;"_"&amp;V334&amp;"}).bindPopup('This is "&amp;#REF!&amp;"').addTo("&amp;#REF!&amp;");")</f>
        <v>#REF!</v>
      </c>
      <c r="BI334" t="s">
        <v>5544</v>
      </c>
    </row>
    <row r="335" spans="1:61">
      <c r="A335" t="s">
        <v>5327</v>
      </c>
      <c r="B335" s="3" t="s">
        <v>114</v>
      </c>
      <c r="C335" s="1" t="s">
        <v>5399</v>
      </c>
      <c r="D335" s="19" t="s">
        <v>117</v>
      </c>
      <c r="E335" t="s">
        <v>5311</v>
      </c>
      <c r="F335" s="5">
        <v>-86.25</v>
      </c>
      <c r="G335" s="5">
        <v>38.42</v>
      </c>
      <c r="H335" t="s">
        <v>1200</v>
      </c>
      <c r="I335" t="str">
        <f t="shared" si="66"/>
        <v>Louisville, Kentucky&lt;br&gt;White 1945-1974&lt;br&gt;Lx&lt;br&gt;ANAE (Labov et al, 2003)</v>
      </c>
      <c r="J335" t="str">
        <f t="shared" si="67"/>
        <v>W1950LouisvilleKentuckyLx</v>
      </c>
      <c r="M335" t="str">
        <f t="shared" si="59"/>
        <v>dp</v>
      </c>
      <c r="N335" t="str">
        <f t="shared" si="60"/>
        <v>st</v>
      </c>
      <c r="O335" t="str">
        <f t="shared" si="61"/>
        <v>ar</v>
      </c>
      <c r="P335" t="e">
        <f>IF(#REF!="rhot","",IF(H335="AAE_7R","r7",IF(AND(C335="ANAE",H335="W"),"r3","r0")))</f>
        <v>#REF!</v>
      </c>
      <c r="Q335" t="str">
        <f>IF(H335="consonant",#REF!,"")</f>
        <v/>
      </c>
      <c r="R335" t="str">
        <f t="shared" si="62"/>
        <v>lx</v>
      </c>
      <c r="S335" t="str">
        <f t="shared" si="63"/>
        <v>bk</v>
      </c>
      <c r="T335" t="e">
        <f t="shared" si="64"/>
        <v>#REF!</v>
      </c>
      <c r="U335" t="str">
        <f t="shared" si="65"/>
        <v>b</v>
      </c>
      <c r="W335" t="str">
        <f t="shared" si="68"/>
        <v>const W1950LouisvilleKentuckyLx= L.marker([38.42,-86.25], {icon: dp_lx}).bindPopup('Louisville, Kentucky&lt;br&gt;White 1945-1974&lt;br&gt;Lx&lt;br&gt;ANAE (Labov et al, 2003)').addTo(W1950);</v>
      </c>
      <c r="X335" t="e">
        <f>IF(N335="","","const "&amp;#REF!&amp;J335&amp;#REF!&amp;E335&amp;" = L.marker(["&amp;G335&amp;","&amp;F335&amp;"], {icon: "&amp;N335&amp;"_"&amp;U335&amp;"}).bindPopup('This is "&amp;#REF!&amp;"').addTo("&amp;#REF!&amp;");")</f>
        <v>#REF!</v>
      </c>
      <c r="Y335" t="e">
        <f>IF(F335="","","const "&amp;#REF!&amp;J335&amp;#REF!&amp;E335&amp;" = L.marker(["&amp;G335&amp;","&amp;F335&amp;"], {icon: "&amp;O335&amp;"_"&amp;V335&amp;"}).bindPopup('This is "&amp;#REF!&amp;"').addTo("&amp;#REF!&amp;");")</f>
        <v>#REF!</v>
      </c>
      <c r="BI335" t="s">
        <v>5545</v>
      </c>
    </row>
    <row r="336" spans="1:61">
      <c r="A336" t="s">
        <v>5327</v>
      </c>
      <c r="B336" s="3" t="s">
        <v>118</v>
      </c>
      <c r="C336" s="1" t="s">
        <v>5399</v>
      </c>
      <c r="D336" s="19" t="s">
        <v>119</v>
      </c>
      <c r="E336" t="s">
        <v>5293</v>
      </c>
      <c r="F336" s="5">
        <v>-91.28</v>
      </c>
      <c r="G336" s="5">
        <v>30.8</v>
      </c>
      <c r="H336" t="s">
        <v>1200</v>
      </c>
      <c r="I336" t="str">
        <f t="shared" si="66"/>
        <v>Baton Rouge, Louisiana&lt;br&gt;White 1945-1974&lt;br&gt;BR&lt;br&gt;ANAE (Labov et al, 2003)</v>
      </c>
      <c r="J336" t="str">
        <f t="shared" si="67"/>
        <v>W1950BatonRougeLouisianaBR</v>
      </c>
      <c r="M336" t="str">
        <f t="shared" si="59"/>
        <v>dp</v>
      </c>
      <c r="N336" t="str">
        <f t="shared" si="60"/>
        <v>st</v>
      </c>
      <c r="O336" t="str">
        <f t="shared" si="61"/>
        <v>ar</v>
      </c>
      <c r="P336" t="e">
        <f>IF(#REF!="rhot","",IF(H336="AAE_7R","r7",IF(AND(C336="ANAE",H336="W"),"r3","r0")))</f>
        <v>#REF!</v>
      </c>
      <c r="Q336" t="str">
        <f>IF(H336="consonant",#REF!,"")</f>
        <v/>
      </c>
      <c r="R336" t="str">
        <f t="shared" si="62"/>
        <v>lx</v>
      </c>
      <c r="S336" t="str">
        <f t="shared" si="63"/>
        <v>bk</v>
      </c>
      <c r="T336" t="e">
        <f t="shared" si="64"/>
        <v>#REF!</v>
      </c>
      <c r="U336" t="str">
        <f t="shared" si="65"/>
        <v>b</v>
      </c>
      <c r="W336" t="str">
        <f t="shared" si="68"/>
        <v>const W1950BatonRougeLouisianaBR= L.marker([30.8,-91.28], {icon: dp_lx}).bindPopup('Baton Rouge, Louisiana&lt;br&gt;White 1945-1974&lt;br&gt;BR&lt;br&gt;ANAE (Labov et al, 2003)').addTo(W1950);</v>
      </c>
      <c r="X336" t="e">
        <f>IF(N336="","","const "&amp;#REF!&amp;J336&amp;#REF!&amp;E336&amp;" = L.marker(["&amp;G336&amp;","&amp;F336&amp;"], {icon: "&amp;N336&amp;"_"&amp;U336&amp;"}).bindPopup('This is "&amp;#REF!&amp;"').addTo("&amp;#REF!&amp;");")</f>
        <v>#REF!</v>
      </c>
      <c r="Y336" t="e">
        <f>IF(F336="","","const "&amp;#REF!&amp;J336&amp;#REF!&amp;E336&amp;" = L.marker(["&amp;G336&amp;","&amp;F336&amp;"], {icon: "&amp;O336&amp;"_"&amp;V336&amp;"}).bindPopup('This is "&amp;#REF!&amp;"').addTo("&amp;#REF!&amp;");")</f>
        <v>#REF!</v>
      </c>
      <c r="BI336" t="s">
        <v>5546</v>
      </c>
    </row>
    <row r="337" spans="1:61">
      <c r="A337" t="s">
        <v>5327</v>
      </c>
      <c r="B337" s="3" t="s">
        <v>120</v>
      </c>
      <c r="C337" s="1" t="s">
        <v>5399</v>
      </c>
      <c r="D337" s="19" t="s">
        <v>121</v>
      </c>
      <c r="E337" t="s">
        <v>5293</v>
      </c>
      <c r="F337" s="5">
        <v>-90.22</v>
      </c>
      <c r="G337" s="5">
        <v>30.97</v>
      </c>
      <c r="H337" t="s">
        <v>1200</v>
      </c>
      <c r="I337" t="str">
        <f t="shared" si="66"/>
        <v>New Orleans, Louisiana&lt;br&gt;White 1945-1974&lt;br&gt;NO&lt;br&gt;ANAE (Labov et al, 2003)</v>
      </c>
      <c r="J337" t="str">
        <f t="shared" si="67"/>
        <v>W1950NewOrleansLouisianaNO</v>
      </c>
      <c r="M337" t="str">
        <f t="shared" si="59"/>
        <v>dp</v>
      </c>
      <c r="N337" t="str">
        <f t="shared" si="60"/>
        <v>st</v>
      </c>
      <c r="O337" t="str">
        <f t="shared" si="61"/>
        <v>ar</v>
      </c>
      <c r="P337" t="e">
        <f>IF(#REF!="rhot","",IF(H337="AAE_7R","r7",IF(AND(C337="ANAE",H337="W"),"r3","r0")))</f>
        <v>#REF!</v>
      </c>
      <c r="Q337" t="str">
        <f>IF(H337="consonant",#REF!,"")</f>
        <v/>
      </c>
      <c r="R337" t="str">
        <f t="shared" si="62"/>
        <v>lx</v>
      </c>
      <c r="S337" t="str">
        <f t="shared" si="63"/>
        <v>bk</v>
      </c>
      <c r="T337" t="e">
        <f t="shared" si="64"/>
        <v>#REF!</v>
      </c>
      <c r="U337" t="str">
        <f t="shared" si="65"/>
        <v>b</v>
      </c>
      <c r="W337" t="str">
        <f t="shared" si="68"/>
        <v>const W1950NewOrleansLouisianaNO= L.marker([30.97,-90.22], {icon: dp_lx}).bindPopup('New Orleans, Louisiana&lt;br&gt;White 1945-1974&lt;br&gt;NO&lt;br&gt;ANAE (Labov et al, 2003)').addTo(W1950);</v>
      </c>
      <c r="X337" t="e">
        <f>IF(N337="","","const "&amp;#REF!&amp;J337&amp;#REF!&amp;E337&amp;" = L.marker(["&amp;G337&amp;","&amp;F337&amp;"], {icon: "&amp;N337&amp;"_"&amp;U337&amp;"}).bindPopup('This is "&amp;#REF!&amp;"').addTo("&amp;#REF!&amp;");")</f>
        <v>#REF!</v>
      </c>
      <c r="Y337" t="e">
        <f>IF(F337="","","const "&amp;#REF!&amp;J337&amp;#REF!&amp;E337&amp;" = L.marker(["&amp;G337&amp;","&amp;F337&amp;"], {icon: "&amp;O337&amp;"_"&amp;V337&amp;"}).bindPopup('This is "&amp;#REF!&amp;"').addTo("&amp;#REF!&amp;");")</f>
        <v>#REF!</v>
      </c>
      <c r="BI337" t="s">
        <v>5547</v>
      </c>
    </row>
    <row r="338" spans="1:61">
      <c r="A338" t="s">
        <v>5327</v>
      </c>
      <c r="B338" s="3" t="s">
        <v>122</v>
      </c>
      <c r="C338" s="1" t="s">
        <v>5399</v>
      </c>
      <c r="D338" s="19" t="s">
        <v>123</v>
      </c>
      <c r="E338" t="s">
        <v>5293</v>
      </c>
      <c r="F338" s="5">
        <v>-94.22</v>
      </c>
      <c r="G338" s="5">
        <v>32.83</v>
      </c>
      <c r="H338" t="s">
        <v>1200</v>
      </c>
      <c r="I338" t="str">
        <f t="shared" si="66"/>
        <v>Shreveport, Louisiana&lt;br&gt;White 1945-1974&lt;br&gt;Sh&lt;br&gt;ANAE (Labov et al, 2003)</v>
      </c>
      <c r="J338" t="str">
        <f t="shared" si="67"/>
        <v>W1950ShreveportLouisianaSh</v>
      </c>
      <c r="M338" t="str">
        <f t="shared" si="59"/>
        <v>dp</v>
      </c>
      <c r="N338" t="str">
        <f t="shared" si="60"/>
        <v>st</v>
      </c>
      <c r="O338" t="str">
        <f t="shared" si="61"/>
        <v>ar</v>
      </c>
      <c r="P338" t="e">
        <f>IF(#REF!="rhot","",IF(H338="AAE_7R","r7",IF(AND(C338="ANAE",H338="W"),"r3","r0")))</f>
        <v>#REF!</v>
      </c>
      <c r="Q338" t="str">
        <f>IF(H338="consonant",#REF!,"")</f>
        <v/>
      </c>
      <c r="R338" t="str">
        <f t="shared" si="62"/>
        <v>lx</v>
      </c>
      <c r="S338" t="str">
        <f t="shared" si="63"/>
        <v>bk</v>
      </c>
      <c r="T338" t="e">
        <f t="shared" si="64"/>
        <v>#REF!</v>
      </c>
      <c r="U338" t="str">
        <f t="shared" si="65"/>
        <v>b</v>
      </c>
      <c r="W338" t="str">
        <f t="shared" si="68"/>
        <v>const W1950ShreveportLouisianaSh= L.marker([32.83,-94.22], {icon: dp_lx}).bindPopup('Shreveport, Louisiana&lt;br&gt;White 1945-1974&lt;br&gt;Sh&lt;br&gt;ANAE (Labov et al, 2003)').addTo(W1950);</v>
      </c>
      <c r="X338" t="e">
        <f>IF(N338="","","const "&amp;#REF!&amp;J338&amp;#REF!&amp;E338&amp;" = L.marker(["&amp;G338&amp;","&amp;F338&amp;"], {icon: "&amp;N338&amp;"_"&amp;U338&amp;"}).bindPopup('This is "&amp;#REF!&amp;"').addTo("&amp;#REF!&amp;");")</f>
        <v>#REF!</v>
      </c>
      <c r="Y338" t="e">
        <f>IF(F338="","","const "&amp;#REF!&amp;J338&amp;#REF!&amp;E338&amp;" = L.marker(["&amp;G338&amp;","&amp;F338&amp;"], {icon: "&amp;O338&amp;"_"&amp;V338&amp;"}).bindPopup('This is "&amp;#REF!&amp;"').addTo("&amp;#REF!&amp;");")</f>
        <v>#REF!</v>
      </c>
      <c r="BI338" t="s">
        <v>5548</v>
      </c>
    </row>
    <row r="339" spans="1:61">
      <c r="A339" t="s">
        <v>5327</v>
      </c>
      <c r="B339" s="3" t="s">
        <v>126</v>
      </c>
      <c r="C339" s="1" t="s">
        <v>5399</v>
      </c>
      <c r="D339" s="19" t="s">
        <v>127</v>
      </c>
      <c r="E339" t="s">
        <v>5280</v>
      </c>
      <c r="F339" s="5">
        <v>-71.08</v>
      </c>
      <c r="G339" s="5">
        <v>42.58</v>
      </c>
      <c r="H339" t="s">
        <v>1126</v>
      </c>
      <c r="I339" t="str">
        <f t="shared" si="66"/>
        <v>Boston, Massachusetts&lt;br&gt;White 1945-1974&lt;br&gt;Bo&lt;br&gt;ANAE (Labov et al, 2003)</v>
      </c>
      <c r="J339" t="str">
        <f t="shared" si="67"/>
        <v>W1950BostonMassachusettsBo</v>
      </c>
      <c r="M339" t="str">
        <f t="shared" si="59"/>
        <v>dp</v>
      </c>
      <c r="N339" t="str">
        <f t="shared" si="60"/>
        <v>st</v>
      </c>
      <c r="O339" t="str">
        <f t="shared" si="61"/>
        <v>au</v>
      </c>
      <c r="P339" t="e">
        <f>IF(#REF!="rhot","",IF(H339="AAE_7R","r7",IF(AND(C339="ANAE",H339="W"),"r3","r0")))</f>
        <v>#REF!</v>
      </c>
      <c r="Q339" t="str">
        <f>IF(H339="consonant",#REF!,"")</f>
        <v/>
      </c>
      <c r="R339" t="str">
        <f t="shared" si="62"/>
        <v>we</v>
      </c>
      <c r="S339" t="str">
        <f t="shared" si="63"/>
        <v>bk</v>
      </c>
      <c r="T339" t="e">
        <f t="shared" si="64"/>
        <v>#REF!</v>
      </c>
      <c r="U339" t="str">
        <f t="shared" si="65"/>
        <v>b</v>
      </c>
      <c r="W339" t="str">
        <f t="shared" si="68"/>
        <v>const W1950BostonMassachusettsBo= L.marker([42.58,-71.08], {icon: dp_we}).bindPopup('Boston, Massachusetts&lt;br&gt;White 1945-1974&lt;br&gt;Bo&lt;br&gt;ANAE (Labov et al, 2003)').addTo(W1950);</v>
      </c>
      <c r="X339" t="e">
        <f>IF(N339="","","const "&amp;#REF!&amp;J339&amp;#REF!&amp;E339&amp;" = L.marker(["&amp;G339&amp;","&amp;F339&amp;"], {icon: "&amp;N339&amp;"_"&amp;U339&amp;"}).bindPopup('This is "&amp;#REF!&amp;"').addTo("&amp;#REF!&amp;");")</f>
        <v>#REF!</v>
      </c>
      <c r="Y339" t="e">
        <f>IF(F339="","","const "&amp;#REF!&amp;J339&amp;#REF!&amp;E339&amp;" = L.marker(["&amp;G339&amp;","&amp;F339&amp;"], {icon: "&amp;O339&amp;"_"&amp;V339&amp;"}).bindPopup('This is "&amp;#REF!&amp;"').addTo("&amp;#REF!&amp;");")</f>
        <v>#REF!</v>
      </c>
      <c r="BI339" t="s">
        <v>5549</v>
      </c>
    </row>
    <row r="340" spans="1:61">
      <c r="A340" t="s">
        <v>5327</v>
      </c>
      <c r="B340" s="2" t="s">
        <v>124</v>
      </c>
      <c r="C340" s="1" t="s">
        <v>5399</v>
      </c>
      <c r="D340" s="19" t="s">
        <v>99</v>
      </c>
      <c r="E340" t="s">
        <v>5280</v>
      </c>
      <c r="F340" s="5">
        <v>-72.97</v>
      </c>
      <c r="G340" s="5">
        <v>42.17</v>
      </c>
      <c r="H340" t="s">
        <v>1126</v>
      </c>
      <c r="I340" t="str">
        <f t="shared" si="66"/>
        <v>Springfield, Massachusetts&lt;br&gt;White 1945-1974&lt;br&gt;Sp&lt;br&gt;ANAE (Labov et al, 2003)</v>
      </c>
      <c r="J340" t="str">
        <f t="shared" si="67"/>
        <v>W1950SpringfieldMassachusettsSp</v>
      </c>
      <c r="M340" t="str">
        <f t="shared" si="59"/>
        <v>dp</v>
      </c>
      <c r="N340" t="str">
        <f t="shared" si="60"/>
        <v>st</v>
      </c>
      <c r="O340" t="str">
        <f t="shared" si="61"/>
        <v>au</v>
      </c>
      <c r="P340" t="e">
        <f>IF(#REF!="rhot","",IF(H340="AAE_7R","r7",IF(AND(C340="ANAE",H340="W"),"r3","r0")))</f>
        <v>#REF!</v>
      </c>
      <c r="Q340" t="str">
        <f>IF(H340="consonant",#REF!,"")</f>
        <v/>
      </c>
      <c r="R340" t="str">
        <f t="shared" si="62"/>
        <v>we</v>
      </c>
      <c r="S340" t="str">
        <f t="shared" si="63"/>
        <v>bk</v>
      </c>
      <c r="T340" t="e">
        <f t="shared" si="64"/>
        <v>#REF!</v>
      </c>
      <c r="U340" t="str">
        <f t="shared" si="65"/>
        <v>b</v>
      </c>
      <c r="W340" t="str">
        <f t="shared" si="68"/>
        <v>const W1950SpringfieldMassachusettsSp= L.marker([42.17,-72.97], {icon: dp_we}).bindPopup('Springfield, Massachusetts&lt;br&gt;White 1945-1974&lt;br&gt;Sp&lt;br&gt;ANAE (Labov et al, 2003)').addTo(W1950);</v>
      </c>
      <c r="X340" t="e">
        <f>IF(N340="","","const "&amp;#REF!&amp;J340&amp;#REF!&amp;E340&amp;" = L.marker(["&amp;G340&amp;","&amp;F340&amp;"], {icon: "&amp;N340&amp;"_"&amp;U340&amp;"}).bindPopup('This is "&amp;#REF!&amp;"').addTo("&amp;#REF!&amp;");")</f>
        <v>#REF!</v>
      </c>
      <c r="Y340" t="e">
        <f>IF(F340="","","const "&amp;#REF!&amp;J340&amp;#REF!&amp;E340&amp;" = L.marker(["&amp;G340&amp;","&amp;F340&amp;"], {icon: "&amp;O340&amp;"_"&amp;V340&amp;"}).bindPopup('This is "&amp;#REF!&amp;"').addTo("&amp;#REF!&amp;");")</f>
        <v>#REF!</v>
      </c>
      <c r="BI340" t="s">
        <v>5550</v>
      </c>
    </row>
    <row r="341" spans="1:61">
      <c r="A341" t="s">
        <v>5327</v>
      </c>
      <c r="B341" s="3" t="s">
        <v>128</v>
      </c>
      <c r="C341" s="1" t="s">
        <v>5399</v>
      </c>
      <c r="D341" s="19" t="s">
        <v>129</v>
      </c>
      <c r="E341" t="s">
        <v>5280</v>
      </c>
      <c r="F341" s="5">
        <v>-72.3</v>
      </c>
      <c r="G341" s="5">
        <v>42.45</v>
      </c>
      <c r="H341" t="s">
        <v>1126</v>
      </c>
      <c r="I341" t="str">
        <f t="shared" si="66"/>
        <v>Worcester, Massachusetts&lt;br&gt;White 1945-1974&lt;br&gt;Wr&lt;br&gt;ANAE (Labov et al, 2003)</v>
      </c>
      <c r="J341" t="str">
        <f t="shared" si="67"/>
        <v>W1950WorcesterMassachusettsWr</v>
      </c>
      <c r="M341" t="str">
        <f t="shared" si="59"/>
        <v>dp</v>
      </c>
      <c r="N341" t="str">
        <f t="shared" si="60"/>
        <v>st</v>
      </c>
      <c r="O341" t="str">
        <f t="shared" si="61"/>
        <v>au</v>
      </c>
      <c r="P341" t="e">
        <f>IF(#REF!="rhot","",IF(H341="AAE_7R","r7",IF(AND(C341="ANAE",H341="W"),"r3","r0")))</f>
        <v>#REF!</v>
      </c>
      <c r="Q341" t="str">
        <f>IF(H341="consonant",#REF!,"")</f>
        <v/>
      </c>
      <c r="R341" t="str">
        <f t="shared" si="62"/>
        <v>we</v>
      </c>
      <c r="S341" t="str">
        <f t="shared" si="63"/>
        <v>bk</v>
      </c>
      <c r="T341" t="e">
        <f t="shared" si="64"/>
        <v>#REF!</v>
      </c>
      <c r="U341" t="str">
        <f t="shared" si="65"/>
        <v>b</v>
      </c>
      <c r="W341" t="str">
        <f t="shared" si="68"/>
        <v>const W1950WorcesterMassachusettsWr= L.marker([42.45,-72.3], {icon: dp_we}).bindPopup('Worcester, Massachusetts&lt;br&gt;White 1945-1974&lt;br&gt;Wr&lt;br&gt;ANAE (Labov et al, 2003)').addTo(W1950);</v>
      </c>
      <c r="X341" t="e">
        <f>IF(N341="","","const "&amp;#REF!&amp;J341&amp;#REF!&amp;E341&amp;" = L.marker(["&amp;G341&amp;","&amp;F341&amp;"], {icon: "&amp;N341&amp;"_"&amp;U341&amp;"}).bindPopup('This is "&amp;#REF!&amp;"').addTo("&amp;#REF!&amp;");")</f>
        <v>#REF!</v>
      </c>
      <c r="Y341" t="e">
        <f>IF(F341="","","const "&amp;#REF!&amp;J341&amp;#REF!&amp;E341&amp;" = L.marker(["&amp;G341&amp;","&amp;F341&amp;"], {icon: "&amp;O341&amp;"_"&amp;V341&amp;"}).bindPopup('This is "&amp;#REF!&amp;"').addTo("&amp;#REF!&amp;");")</f>
        <v>#REF!</v>
      </c>
      <c r="BI341" t="s">
        <v>5551</v>
      </c>
    </row>
    <row r="342" spans="1:61">
      <c r="A342" t="s">
        <v>5327</v>
      </c>
      <c r="B342" s="3" t="s">
        <v>130</v>
      </c>
      <c r="C342" s="1" t="s">
        <v>5399</v>
      </c>
      <c r="D342" s="19" t="s">
        <v>132</v>
      </c>
      <c r="E342" t="s">
        <v>905</v>
      </c>
      <c r="F342" s="5">
        <v>-77</v>
      </c>
      <c r="G342" s="5">
        <v>39.47</v>
      </c>
      <c r="H342" t="s">
        <v>125</v>
      </c>
      <c r="I342" t="str">
        <f t="shared" si="66"/>
        <v>Baltimore, Maryland&lt;br&gt;White 1945-1974&lt;br&gt;Ba&lt;br&gt;ANAE (Labov et al, 2003)</v>
      </c>
      <c r="J342" t="str">
        <f t="shared" si="67"/>
        <v>W1950BaltimoreMarylandBa</v>
      </c>
      <c r="M342" t="str">
        <f t="shared" si="59"/>
        <v>dp</v>
      </c>
      <c r="N342" t="str">
        <f t="shared" si="60"/>
        <v>st</v>
      </c>
      <c r="O342" t="str">
        <f t="shared" si="61"/>
        <v>ar</v>
      </c>
      <c r="P342" t="e">
        <f>IF(#REF!="rhot","",IF(H342="AAE_7R","r7",IF(AND(C342="ANAE",H342="W"),"r3","r0")))</f>
        <v>#REF!</v>
      </c>
      <c r="Q342" t="str">
        <f>IF(H342="consonant",#REF!,"")</f>
        <v/>
      </c>
      <c r="R342" t="str">
        <f t="shared" si="62"/>
        <v>sa1</v>
      </c>
      <c r="S342" t="str">
        <f t="shared" si="63"/>
        <v>bk</v>
      </c>
      <c r="T342" t="e">
        <f t="shared" si="64"/>
        <v>#REF!</v>
      </c>
      <c r="U342" t="str">
        <f t="shared" si="65"/>
        <v>b</v>
      </c>
      <c r="W342" t="str">
        <f t="shared" si="68"/>
        <v>const W1950BaltimoreMarylandBa= L.marker([39.47,-77], {icon: dp_sa1}).bindPopup('Baltimore, Maryland&lt;br&gt;White 1945-1974&lt;br&gt;Ba&lt;br&gt;ANAE (Labov et al, 2003)').addTo(W1950);</v>
      </c>
      <c r="X342" t="e">
        <f>IF(N342="","","const "&amp;#REF!&amp;J342&amp;#REF!&amp;E342&amp;" = L.marker(["&amp;G342&amp;","&amp;F342&amp;"], {icon: "&amp;N342&amp;"_"&amp;U342&amp;"}).bindPopup('This is "&amp;#REF!&amp;"').addTo("&amp;#REF!&amp;");")</f>
        <v>#REF!</v>
      </c>
      <c r="Y342" t="e">
        <f>IF(F342="","","const "&amp;#REF!&amp;J342&amp;#REF!&amp;E342&amp;" = L.marker(["&amp;G342&amp;","&amp;F342&amp;"], {icon: "&amp;O342&amp;"_"&amp;V342&amp;"}).bindPopup('This is "&amp;#REF!&amp;"').addTo("&amp;#REF!&amp;");")</f>
        <v>#REF!</v>
      </c>
      <c r="BI342" t="s">
        <v>5552</v>
      </c>
    </row>
    <row r="343" spans="1:61">
      <c r="A343" t="s">
        <v>5327</v>
      </c>
      <c r="B343" s="3" t="s">
        <v>133</v>
      </c>
      <c r="C343" s="1" t="s">
        <v>5399</v>
      </c>
      <c r="D343" s="21" t="s">
        <v>135</v>
      </c>
      <c r="E343" t="s">
        <v>5284</v>
      </c>
      <c r="F343" s="5">
        <v>-69.28</v>
      </c>
      <c r="G343" s="5">
        <v>45.33</v>
      </c>
      <c r="H343" t="s">
        <v>1126</v>
      </c>
      <c r="I343" t="str">
        <f t="shared" si="66"/>
        <v>Bangor, Maine&lt;br&gt;White 1945-1974&lt;br&gt;Bn&lt;br&gt;ANAE (Labov et al, 2003)</v>
      </c>
      <c r="J343" t="str">
        <f t="shared" si="67"/>
        <v>W1950BangorMaineBn</v>
      </c>
      <c r="M343" t="str">
        <f t="shared" si="59"/>
        <v>dp</v>
      </c>
      <c r="N343" t="str">
        <f t="shared" si="60"/>
        <v>st</v>
      </c>
      <c r="O343" t="str">
        <f t="shared" si="61"/>
        <v>au</v>
      </c>
      <c r="P343" t="e">
        <f>IF(#REF!="rhot","",IF(H343="AAE_7R","r7",IF(AND(C343="ANAE",H343="W"),"r3","r0")))</f>
        <v>#REF!</v>
      </c>
      <c r="Q343" t="str">
        <f>IF(H343="consonant",#REF!,"")</f>
        <v/>
      </c>
      <c r="R343" t="str">
        <f t="shared" si="62"/>
        <v>we</v>
      </c>
      <c r="S343" t="str">
        <f t="shared" si="63"/>
        <v>bk</v>
      </c>
      <c r="T343" t="e">
        <f t="shared" si="64"/>
        <v>#REF!</v>
      </c>
      <c r="U343" t="str">
        <f t="shared" si="65"/>
        <v>b</v>
      </c>
      <c r="W343" t="str">
        <f t="shared" si="68"/>
        <v>const W1950BangorMaineBn= L.marker([45.33,-69.28], {icon: dp_we}).bindPopup('Bangor, Maine&lt;br&gt;White 1945-1974&lt;br&gt;Bn&lt;br&gt;ANAE (Labov et al, 2003)').addTo(W1950);</v>
      </c>
      <c r="X343" t="e">
        <f>IF(N343="","","const "&amp;#REF!&amp;J343&amp;#REF!&amp;E343&amp;" = L.marker(["&amp;G343&amp;","&amp;F343&amp;"], {icon: "&amp;N343&amp;"_"&amp;U343&amp;"}).bindPopup('This is "&amp;#REF!&amp;"').addTo("&amp;#REF!&amp;");")</f>
        <v>#REF!</v>
      </c>
      <c r="Y343" t="e">
        <f>IF(F343="","","const "&amp;#REF!&amp;J343&amp;#REF!&amp;E343&amp;" = L.marker(["&amp;G343&amp;","&amp;F343&amp;"], {icon: "&amp;O343&amp;"_"&amp;V343&amp;"}).bindPopup('This is "&amp;#REF!&amp;"').addTo("&amp;#REF!&amp;");")</f>
        <v>#REF!</v>
      </c>
      <c r="BI343" t="s">
        <v>5553</v>
      </c>
    </row>
    <row r="344" spans="1:61">
      <c r="A344" t="s">
        <v>5327</v>
      </c>
      <c r="B344" s="3" t="s">
        <v>136</v>
      </c>
      <c r="C344" s="1" t="s">
        <v>5399</v>
      </c>
      <c r="D344" s="19" t="s">
        <v>137</v>
      </c>
      <c r="E344" t="s">
        <v>5284</v>
      </c>
      <c r="F344" s="5">
        <v>-70.42</v>
      </c>
      <c r="G344" s="5">
        <v>44.08</v>
      </c>
      <c r="H344" t="s">
        <v>1126</v>
      </c>
      <c r="I344" t="str">
        <f t="shared" si="66"/>
        <v>PortlandME, Maine&lt;br&gt;White 1945-1974&lt;br&gt;PME&lt;br&gt;ANAE (Labov et al, 2003)</v>
      </c>
      <c r="J344" t="str">
        <f t="shared" si="67"/>
        <v>W1950PortlandMEMainePME</v>
      </c>
      <c r="M344" t="str">
        <f t="shared" si="59"/>
        <v>dp</v>
      </c>
      <c r="N344" t="str">
        <f t="shared" si="60"/>
        <v>st</v>
      </c>
      <c r="O344" t="str">
        <f t="shared" si="61"/>
        <v>au</v>
      </c>
      <c r="P344" t="e">
        <f>IF(#REF!="rhot","",IF(H344="AAE_7R","r7",IF(AND(C344="ANAE",H344="W"),"r3","r0")))</f>
        <v>#REF!</v>
      </c>
      <c r="Q344" t="str">
        <f>IF(H344="consonant",#REF!,"")</f>
        <v/>
      </c>
      <c r="R344" t="str">
        <f t="shared" si="62"/>
        <v>we</v>
      </c>
      <c r="S344" t="str">
        <f t="shared" si="63"/>
        <v>bk</v>
      </c>
      <c r="T344" t="e">
        <f t="shared" si="64"/>
        <v>#REF!</v>
      </c>
      <c r="U344" t="str">
        <f t="shared" si="65"/>
        <v>b</v>
      </c>
      <c r="W344" t="str">
        <f t="shared" si="68"/>
        <v>const W1950PortlandMEMainePME= L.marker([44.08,-70.42], {icon: dp_we}).bindPopup('PortlandME, Maine&lt;br&gt;White 1945-1974&lt;br&gt;PME&lt;br&gt;ANAE (Labov et al, 2003)').addTo(W1950);</v>
      </c>
      <c r="X344" t="e">
        <f>IF(N344="","","const "&amp;#REF!&amp;J344&amp;#REF!&amp;E344&amp;" = L.marker(["&amp;G344&amp;","&amp;F344&amp;"], {icon: "&amp;N344&amp;"_"&amp;U344&amp;"}).bindPopup('This is "&amp;#REF!&amp;"').addTo("&amp;#REF!&amp;");")</f>
        <v>#REF!</v>
      </c>
      <c r="Y344" t="e">
        <f>IF(F344="","","const "&amp;#REF!&amp;J344&amp;#REF!&amp;E344&amp;" = L.marker(["&amp;G344&amp;","&amp;F344&amp;"], {icon: "&amp;O344&amp;"_"&amp;V344&amp;"}).bindPopup('This is "&amp;#REF!&amp;"').addTo("&amp;#REF!&amp;");")</f>
        <v>#REF!</v>
      </c>
      <c r="BI344" t="s">
        <v>5554</v>
      </c>
    </row>
    <row r="345" spans="1:61">
      <c r="A345" t="s">
        <v>5327</v>
      </c>
      <c r="B345" s="3" t="s">
        <v>138</v>
      </c>
      <c r="C345" s="1" t="s">
        <v>5399</v>
      </c>
      <c r="D345" s="19" t="s">
        <v>140</v>
      </c>
      <c r="E345" t="s">
        <v>5295</v>
      </c>
      <c r="F345" s="5">
        <v>-84.22</v>
      </c>
      <c r="G345" s="5">
        <v>42.45</v>
      </c>
      <c r="H345" t="s">
        <v>101</v>
      </c>
      <c r="I345" t="str">
        <f t="shared" si="66"/>
        <v>Ann Arbor, Michigan&lt;br&gt;White 1945-1974&lt;br&gt;AA&lt;br&gt;ANAE (Labov et al, 2003)</v>
      </c>
      <c r="J345" t="str">
        <f t="shared" si="67"/>
        <v>W1950AnnArborMichiganAA</v>
      </c>
      <c r="M345" t="str">
        <f t="shared" si="59"/>
        <v>dp</v>
      </c>
      <c r="N345" t="str">
        <f t="shared" si="60"/>
        <v>st</v>
      </c>
      <c r="O345" t="str">
        <f t="shared" si="61"/>
        <v>ar</v>
      </c>
      <c r="P345" t="e">
        <f>IF(#REF!="rhot","",IF(H345="AAE_7R","r7",IF(AND(C345="ANAE",H345="W"),"r3","r0")))</f>
        <v>#REF!</v>
      </c>
      <c r="Q345" t="str">
        <f>IF(H345="consonant",#REF!,"")</f>
        <v/>
      </c>
      <c r="R345" t="str">
        <f t="shared" si="62"/>
        <v>lx</v>
      </c>
      <c r="S345" t="str">
        <f t="shared" si="63"/>
        <v>bk</v>
      </c>
      <c r="T345" t="e">
        <f t="shared" si="64"/>
        <v>#REF!</v>
      </c>
      <c r="U345" t="str">
        <f t="shared" si="65"/>
        <v>b</v>
      </c>
      <c r="W345" t="str">
        <f t="shared" si="68"/>
        <v>const W1950AnnArborMichiganAA= L.marker([42.45,-84.22], {icon: dp_lx}).bindPopup('Ann Arbor, Michigan&lt;br&gt;White 1945-1974&lt;br&gt;AA&lt;br&gt;ANAE (Labov et al, 2003)').addTo(W1950);</v>
      </c>
      <c r="X345" t="e">
        <f>IF(N345="","","const "&amp;#REF!&amp;J345&amp;#REF!&amp;E345&amp;" = L.marker(["&amp;G345&amp;","&amp;F345&amp;"], {icon: "&amp;N345&amp;"_"&amp;U345&amp;"}).bindPopup('This is "&amp;#REF!&amp;"').addTo("&amp;#REF!&amp;");")</f>
        <v>#REF!</v>
      </c>
      <c r="Y345" t="e">
        <f>IF(F345="","","const "&amp;#REF!&amp;J345&amp;#REF!&amp;E345&amp;" = L.marker(["&amp;G345&amp;","&amp;F345&amp;"], {icon: "&amp;O345&amp;"_"&amp;V345&amp;"}).bindPopup('This is "&amp;#REF!&amp;"').addTo("&amp;#REF!&amp;");")</f>
        <v>#REF!</v>
      </c>
      <c r="BI345" t="s">
        <v>5555</v>
      </c>
    </row>
    <row r="346" spans="1:61">
      <c r="A346" t="s">
        <v>5327</v>
      </c>
      <c r="B346" s="3" t="s">
        <v>141</v>
      </c>
      <c r="C346" s="1" t="s">
        <v>5399</v>
      </c>
      <c r="D346" s="19" t="s">
        <v>142</v>
      </c>
      <c r="E346" t="s">
        <v>5295</v>
      </c>
      <c r="F346" s="5">
        <v>-83.05</v>
      </c>
      <c r="G346" s="5">
        <v>42.53</v>
      </c>
      <c r="H346" t="s">
        <v>101</v>
      </c>
      <c r="I346" t="str">
        <f t="shared" si="66"/>
        <v>Detroit, Michigan&lt;br&gt;White 1945-1974&lt;br&gt;Dt&lt;br&gt;ANAE (Labov et al, 2003)</v>
      </c>
      <c r="J346" t="str">
        <f t="shared" si="67"/>
        <v>W1950DetroitMichiganDt</v>
      </c>
      <c r="M346" t="str">
        <f t="shared" si="59"/>
        <v>dp</v>
      </c>
      <c r="N346" t="str">
        <f t="shared" si="60"/>
        <v>st</v>
      </c>
      <c r="O346" t="str">
        <f t="shared" si="61"/>
        <v>ar</v>
      </c>
      <c r="P346" t="e">
        <f>IF(#REF!="rhot","",IF(H346="AAE_7R","r7",IF(AND(C346="ANAE",H346="W"),"r3","r0")))</f>
        <v>#REF!</v>
      </c>
      <c r="Q346" t="str">
        <f>IF(H346="consonant",#REF!,"")</f>
        <v/>
      </c>
      <c r="R346" t="str">
        <f t="shared" si="62"/>
        <v>lx</v>
      </c>
      <c r="S346" t="str">
        <f t="shared" si="63"/>
        <v>bk</v>
      </c>
      <c r="T346" t="e">
        <f t="shared" si="64"/>
        <v>#REF!</v>
      </c>
      <c r="U346" t="str">
        <f t="shared" si="65"/>
        <v>b</v>
      </c>
      <c r="W346" t="str">
        <f t="shared" si="68"/>
        <v>const W1950DetroitMichiganDt= L.marker([42.53,-83.05], {icon: dp_lx}).bindPopup('Detroit, Michigan&lt;br&gt;White 1945-1974&lt;br&gt;Dt&lt;br&gt;ANAE (Labov et al, 2003)').addTo(W1950);</v>
      </c>
      <c r="X346" t="e">
        <f>IF(N346="","","const "&amp;#REF!&amp;J346&amp;#REF!&amp;E346&amp;" = L.marker(["&amp;G346&amp;","&amp;F346&amp;"], {icon: "&amp;N346&amp;"_"&amp;U346&amp;"}).bindPopup('This is "&amp;#REF!&amp;"').addTo("&amp;#REF!&amp;");")</f>
        <v>#REF!</v>
      </c>
      <c r="Y346" t="e">
        <f>IF(F346="","","const "&amp;#REF!&amp;J346&amp;#REF!&amp;E346&amp;" = L.marker(["&amp;G346&amp;","&amp;F346&amp;"], {icon: "&amp;O346&amp;"_"&amp;V346&amp;"}).bindPopup('This is "&amp;#REF!&amp;"').addTo("&amp;#REF!&amp;");")</f>
        <v>#REF!</v>
      </c>
      <c r="BI346" t="s">
        <v>5556</v>
      </c>
    </row>
    <row r="347" spans="1:61">
      <c r="A347" t="s">
        <v>5327</v>
      </c>
      <c r="B347" s="2" t="s">
        <v>143</v>
      </c>
      <c r="C347" s="1" t="s">
        <v>5399</v>
      </c>
      <c r="D347" s="19" t="s">
        <v>144</v>
      </c>
      <c r="E347" t="s">
        <v>5295</v>
      </c>
      <c r="F347" s="5">
        <v>-84.13</v>
      </c>
      <c r="G347" s="5">
        <v>43.03</v>
      </c>
      <c r="H347" t="s">
        <v>101</v>
      </c>
      <c r="I347" t="str">
        <f t="shared" si="66"/>
        <v>Flint, Michigan&lt;br&gt;White 1945-1974&lt;br&gt;Fl&lt;br&gt;ANAE (Labov et al, 2003)</v>
      </c>
      <c r="J347" t="str">
        <f t="shared" si="67"/>
        <v>W1950FlintMichiganFl</v>
      </c>
      <c r="M347" t="str">
        <f t="shared" si="59"/>
        <v>dp</v>
      </c>
      <c r="N347" t="str">
        <f t="shared" si="60"/>
        <v>st</v>
      </c>
      <c r="O347" t="str">
        <f t="shared" si="61"/>
        <v>ar</v>
      </c>
      <c r="P347" t="e">
        <f>IF(#REF!="rhot","",IF(H347="AAE_7R","r7",IF(AND(C347="ANAE",H347="W"),"r3","r0")))</f>
        <v>#REF!</v>
      </c>
      <c r="Q347" t="str">
        <f>IF(H347="consonant",#REF!,"")</f>
        <v/>
      </c>
      <c r="R347" t="str">
        <f t="shared" si="62"/>
        <v>lx</v>
      </c>
      <c r="S347" t="str">
        <f t="shared" si="63"/>
        <v>bk</v>
      </c>
      <c r="T347" t="e">
        <f t="shared" si="64"/>
        <v>#REF!</v>
      </c>
      <c r="U347" t="str">
        <f t="shared" si="65"/>
        <v>b</v>
      </c>
      <c r="W347" t="str">
        <f t="shared" si="68"/>
        <v>const W1950FlintMichiganFl= L.marker([43.03,-84.13], {icon: dp_lx}).bindPopup('Flint, Michigan&lt;br&gt;White 1945-1974&lt;br&gt;Fl&lt;br&gt;ANAE (Labov et al, 2003)').addTo(W1950);</v>
      </c>
      <c r="X347" t="e">
        <f>IF(N347="","","const "&amp;#REF!&amp;J347&amp;#REF!&amp;E347&amp;" = L.marker(["&amp;G347&amp;","&amp;F347&amp;"], {icon: "&amp;N347&amp;"_"&amp;U347&amp;"}).bindPopup('This is "&amp;#REF!&amp;"').addTo("&amp;#REF!&amp;");")</f>
        <v>#REF!</v>
      </c>
      <c r="Y347" t="e">
        <f>IF(F347="","","const "&amp;#REF!&amp;J347&amp;#REF!&amp;E347&amp;" = L.marker(["&amp;G347&amp;","&amp;F347&amp;"], {icon: "&amp;O347&amp;"_"&amp;V347&amp;"}).bindPopup('This is "&amp;#REF!&amp;"').addTo("&amp;#REF!&amp;");")</f>
        <v>#REF!</v>
      </c>
      <c r="BI347" t="s">
        <v>5557</v>
      </c>
    </row>
    <row r="348" spans="1:61">
      <c r="A348" t="s">
        <v>5327</v>
      </c>
      <c r="B348" s="3" t="s">
        <v>145</v>
      </c>
      <c r="C348" s="1" t="s">
        <v>5399</v>
      </c>
      <c r="D348" s="19" t="s">
        <v>146</v>
      </c>
      <c r="E348" t="s">
        <v>5295</v>
      </c>
      <c r="F348" s="5">
        <v>-86.08</v>
      </c>
      <c r="G348" s="5">
        <v>43.58</v>
      </c>
      <c r="H348" t="s">
        <v>101</v>
      </c>
      <c r="I348" t="str">
        <f t="shared" si="66"/>
        <v>Grand Rapids, Michigan&lt;br&gt;White 1945-1974&lt;br&gt;GR&lt;br&gt;ANAE (Labov et al, 2003)</v>
      </c>
      <c r="J348" t="str">
        <f t="shared" si="67"/>
        <v>W1950GrandRapidsMichiganGR</v>
      </c>
      <c r="M348" t="str">
        <f t="shared" si="59"/>
        <v>dp</v>
      </c>
      <c r="N348" t="str">
        <f t="shared" si="60"/>
        <v>st</v>
      </c>
      <c r="O348" t="str">
        <f t="shared" si="61"/>
        <v>ar</v>
      </c>
      <c r="P348" t="e">
        <f>IF(#REF!="rhot","",IF(H348="AAE_7R","r7",IF(AND(C348="ANAE",H348="W"),"r3","r0")))</f>
        <v>#REF!</v>
      </c>
      <c r="Q348" t="str">
        <f>IF(H348="consonant",#REF!,"")</f>
        <v/>
      </c>
      <c r="R348" t="str">
        <f t="shared" si="62"/>
        <v>lx</v>
      </c>
      <c r="S348" t="str">
        <f t="shared" si="63"/>
        <v>bk</v>
      </c>
      <c r="T348" t="e">
        <f t="shared" si="64"/>
        <v>#REF!</v>
      </c>
      <c r="U348" t="str">
        <f t="shared" si="65"/>
        <v>b</v>
      </c>
      <c r="W348" t="str">
        <f t="shared" si="68"/>
        <v>const W1950GrandRapidsMichiganGR= L.marker([43.58,-86.08], {icon: dp_lx}).bindPopup('Grand Rapids, Michigan&lt;br&gt;White 1945-1974&lt;br&gt;GR&lt;br&gt;ANAE (Labov et al, 2003)').addTo(W1950);</v>
      </c>
      <c r="X348" t="e">
        <f>IF(N348="","","const "&amp;#REF!&amp;J348&amp;#REF!&amp;E348&amp;" = L.marker(["&amp;G348&amp;","&amp;F348&amp;"], {icon: "&amp;N348&amp;"_"&amp;U348&amp;"}).bindPopup('This is "&amp;#REF!&amp;"').addTo("&amp;#REF!&amp;");")</f>
        <v>#REF!</v>
      </c>
      <c r="Y348" t="e">
        <f>IF(F348="","","const "&amp;#REF!&amp;J348&amp;#REF!&amp;E348&amp;" = L.marker(["&amp;G348&amp;","&amp;F348&amp;"], {icon: "&amp;O348&amp;"_"&amp;V348&amp;"}).bindPopup('This is "&amp;#REF!&amp;"').addTo("&amp;#REF!&amp;");")</f>
        <v>#REF!</v>
      </c>
      <c r="BI348" t="s">
        <v>5558</v>
      </c>
    </row>
    <row r="349" spans="1:61">
      <c r="A349" t="s">
        <v>5327</v>
      </c>
      <c r="B349" s="3" t="s">
        <v>147</v>
      </c>
      <c r="C349" s="1" t="s">
        <v>5399</v>
      </c>
      <c r="D349" s="21" t="s">
        <v>148</v>
      </c>
      <c r="E349" t="s">
        <v>5295</v>
      </c>
      <c r="F349" s="5">
        <v>-84.88</v>
      </c>
      <c r="G349" s="5">
        <v>43.22</v>
      </c>
      <c r="H349" t="s">
        <v>101</v>
      </c>
      <c r="I349" t="str">
        <f t="shared" si="66"/>
        <v>Lansing, Michigan&lt;br&gt;White 1945-1974&lt;br&gt;Ln&lt;br&gt;ANAE (Labov et al, 2003)</v>
      </c>
      <c r="J349" t="str">
        <f t="shared" si="67"/>
        <v>W1950LansingMichiganLn</v>
      </c>
      <c r="M349" t="str">
        <f t="shared" si="59"/>
        <v>dp</v>
      </c>
      <c r="N349" t="str">
        <f t="shared" si="60"/>
        <v>st</v>
      </c>
      <c r="O349" t="str">
        <f t="shared" si="61"/>
        <v>ar</v>
      </c>
      <c r="P349" t="e">
        <f>IF(#REF!="rhot","",IF(H349="AAE_7R","r7",IF(AND(C349="ANAE",H349="W"),"r3","r0")))</f>
        <v>#REF!</v>
      </c>
      <c r="Q349" t="str">
        <f>IF(H349="consonant",#REF!,"")</f>
        <v/>
      </c>
      <c r="R349" t="str">
        <f t="shared" si="62"/>
        <v>lx</v>
      </c>
      <c r="S349" t="str">
        <f t="shared" si="63"/>
        <v>bk</v>
      </c>
      <c r="T349" t="e">
        <f t="shared" si="64"/>
        <v>#REF!</v>
      </c>
      <c r="U349" t="str">
        <f t="shared" si="65"/>
        <v>b</v>
      </c>
      <c r="W349" t="str">
        <f t="shared" si="68"/>
        <v>const W1950LansingMichiganLn= L.marker([43.22,-84.88], {icon: dp_lx}).bindPopup('Lansing, Michigan&lt;br&gt;White 1945-1974&lt;br&gt;Ln&lt;br&gt;ANAE (Labov et al, 2003)').addTo(W1950);</v>
      </c>
      <c r="X349" t="e">
        <f>IF(N349="","","const "&amp;#REF!&amp;J349&amp;#REF!&amp;E349&amp;" = L.marker(["&amp;G349&amp;","&amp;F349&amp;"], {icon: "&amp;N349&amp;"_"&amp;U349&amp;"}).bindPopup('This is "&amp;#REF!&amp;"').addTo("&amp;#REF!&amp;");")</f>
        <v>#REF!</v>
      </c>
      <c r="Y349" t="e">
        <f>IF(F349="","","const "&amp;#REF!&amp;J349&amp;#REF!&amp;E349&amp;" = L.marker(["&amp;G349&amp;","&amp;F349&amp;"], {icon: "&amp;O349&amp;"_"&amp;V349&amp;"}).bindPopup('This is "&amp;#REF!&amp;"').addTo("&amp;#REF!&amp;");")</f>
        <v>#REF!</v>
      </c>
      <c r="BI349" t="s">
        <v>5559</v>
      </c>
    </row>
    <row r="350" spans="1:61">
      <c r="A350" t="s">
        <v>5327</v>
      </c>
      <c r="B350" s="3" t="s">
        <v>155</v>
      </c>
      <c r="C350" s="1" t="s">
        <v>5399</v>
      </c>
      <c r="D350" s="19" t="s">
        <v>156</v>
      </c>
      <c r="E350" t="s">
        <v>5300</v>
      </c>
      <c r="F350" s="5">
        <v>-93.45</v>
      </c>
      <c r="G350" s="5">
        <v>47.8</v>
      </c>
      <c r="H350" t="s">
        <v>101</v>
      </c>
      <c r="I350" t="str">
        <f t="shared" si="66"/>
        <v>Chisholm, Minnesota&lt;br&gt;White 1945-1974&lt;br&gt;MN2&lt;br&gt;ANAE (Labov et al, 2003)</v>
      </c>
      <c r="J350" t="str">
        <f t="shared" si="67"/>
        <v>W1950ChisholmMinnesotaMN2</v>
      </c>
      <c r="M350" t="str">
        <f t="shared" si="59"/>
        <v>dp</v>
      </c>
      <c r="N350" t="str">
        <f t="shared" si="60"/>
        <v>st</v>
      </c>
      <c r="O350" t="str">
        <f t="shared" si="61"/>
        <v>ar</v>
      </c>
      <c r="P350" t="e">
        <f>IF(#REF!="rhot","",IF(H350="AAE_7R","r7",IF(AND(C350="ANAE",H350="W"),"r3","r0")))</f>
        <v>#REF!</v>
      </c>
      <c r="Q350" t="str">
        <f>IF(H350="consonant",#REF!,"")</f>
        <v/>
      </c>
      <c r="R350" t="str">
        <f t="shared" si="62"/>
        <v>lx</v>
      </c>
      <c r="S350" t="str">
        <f t="shared" si="63"/>
        <v>bk</v>
      </c>
      <c r="T350" t="e">
        <f t="shared" si="64"/>
        <v>#REF!</v>
      </c>
      <c r="U350" t="str">
        <f t="shared" si="65"/>
        <v>b</v>
      </c>
      <c r="W350" t="str">
        <f t="shared" si="68"/>
        <v>const W1950ChisholmMinnesotaMN2= L.marker([47.8,-93.45], {icon: dp_lx}).bindPopup('Chisholm, Minnesota&lt;br&gt;White 1945-1974&lt;br&gt;MN2&lt;br&gt;ANAE (Labov et al, 2003)').addTo(W1950);</v>
      </c>
      <c r="X350" t="e">
        <f>IF(N350="","","const "&amp;#REF!&amp;J350&amp;#REF!&amp;E350&amp;" = L.marker(["&amp;G350&amp;","&amp;F350&amp;"], {icon: "&amp;N350&amp;"_"&amp;U350&amp;"}).bindPopup('This is "&amp;#REF!&amp;"').addTo("&amp;#REF!&amp;");")</f>
        <v>#REF!</v>
      </c>
      <c r="Y350" t="e">
        <f>IF(F350="","","const "&amp;#REF!&amp;J350&amp;#REF!&amp;E350&amp;" = L.marker(["&amp;G350&amp;","&amp;F350&amp;"], {icon: "&amp;O350&amp;"_"&amp;V350&amp;"}).bindPopup('This is "&amp;#REF!&amp;"').addTo("&amp;#REF!&amp;");")</f>
        <v>#REF!</v>
      </c>
      <c r="BI350" t="s">
        <v>5560</v>
      </c>
    </row>
    <row r="351" spans="1:61">
      <c r="A351" t="s">
        <v>5327</v>
      </c>
      <c r="B351" s="3" t="s">
        <v>152</v>
      </c>
      <c r="C351" s="1" t="s">
        <v>5399</v>
      </c>
      <c r="D351" s="19" t="s">
        <v>153</v>
      </c>
      <c r="E351" t="s">
        <v>5300</v>
      </c>
      <c r="F351" s="5">
        <v>-92.13</v>
      </c>
      <c r="G351" s="5">
        <v>47.3</v>
      </c>
      <c r="H351" t="s">
        <v>101</v>
      </c>
      <c r="I351" t="str">
        <f t="shared" si="66"/>
        <v>Duluth, Minnesota&lt;br&gt;White 1945-1974&lt;br&gt;Du&lt;br&gt;ANAE (Labov et al, 2003)</v>
      </c>
      <c r="J351" t="str">
        <f t="shared" si="67"/>
        <v>W1950DuluthMinnesotaDu</v>
      </c>
      <c r="M351" t="str">
        <f t="shared" ref="M351:M414" si="69">IF(H351="consonant","",IF(E351="Jamaica","lo",IF(OR(A351="W1700",A351="B1850",H351="Carib",H351="LA",H351="UM",H351="Bra",H351="EaNL"),"mn","dp")))</f>
        <v>dp</v>
      </c>
      <c r="N351" t="str">
        <f t="shared" ref="N351:N414" si="70">IF(OR(H351="Carib",A351="B1850"),"sl","st")</f>
        <v>st</v>
      </c>
      <c r="O351" t="str">
        <f t="shared" ref="O351:O414" si="71">IF(A351="W1700","na",IF(OR(H351="Carib",H351="NYC",H351="ENE"),"au",IF(H351="CAN","ao","ar")))</f>
        <v>ar</v>
      </c>
      <c r="P351" t="e">
        <f>IF(#REF!="rhot","",IF(H351="AAE_7R","r7",IF(AND(C351="ANAE",H351="W"),"r3","r0")))</f>
        <v>#REF!</v>
      </c>
      <c r="Q351" t="str">
        <f>IF(H351="consonant",#REF!,"")</f>
        <v/>
      </c>
      <c r="R351" t="str">
        <f t="shared" ref="R351:R414" si="72">IF(OR(H351="W",H351="M",H351="ENE"),"we",IF(OR(H351="MA",H351="NYC",H351="OH"),"sa1",IF(OR(H351="OS",H351="LAGS_SSE",H351="Speaker _S",H351="PADS_SSE"),"sl","lx")))</f>
        <v>lx</v>
      </c>
      <c r="S351" t="str">
        <f t="shared" ref="S351:S414" si="73">IF(OR(H351="S",H351="M"),"fr",IF(OR(H351="W"),"ce","bk"))</f>
        <v>bk</v>
      </c>
      <c r="T351" t="e">
        <f t="shared" ref="T351:T414" si="74">IF(P351="","",IF(OR(A351="W1900",A351="W1950",A351="W1970"),"ho","un"))</f>
        <v>#REF!</v>
      </c>
      <c r="U351" t="str">
        <f t="shared" si="65"/>
        <v>b</v>
      </c>
      <c r="W351" t="str">
        <f t="shared" si="68"/>
        <v>const W1950DuluthMinnesotaDu= L.marker([47.3,-92.13], {icon: dp_lx}).bindPopup('Duluth, Minnesota&lt;br&gt;White 1945-1974&lt;br&gt;Du&lt;br&gt;ANAE (Labov et al, 2003)').addTo(W1950);</v>
      </c>
      <c r="X351" t="e">
        <f>IF(N351="","","const "&amp;#REF!&amp;J351&amp;#REF!&amp;E351&amp;" = L.marker(["&amp;G351&amp;","&amp;F351&amp;"], {icon: "&amp;N351&amp;"_"&amp;U351&amp;"}).bindPopup('This is "&amp;#REF!&amp;"').addTo("&amp;#REF!&amp;");")</f>
        <v>#REF!</v>
      </c>
      <c r="Y351" t="e">
        <f>IF(F351="","","const "&amp;#REF!&amp;J351&amp;#REF!&amp;E351&amp;" = L.marker(["&amp;G351&amp;","&amp;F351&amp;"], {icon: "&amp;O351&amp;"_"&amp;V351&amp;"}).bindPopup('This is "&amp;#REF!&amp;"').addTo("&amp;#REF!&amp;");")</f>
        <v>#REF!</v>
      </c>
      <c r="BI351" t="s">
        <v>5561</v>
      </c>
    </row>
    <row r="352" spans="1:61">
      <c r="A352" t="s">
        <v>5327</v>
      </c>
      <c r="B352" s="3" t="s">
        <v>149</v>
      </c>
      <c r="C352" s="1" t="s">
        <v>5399</v>
      </c>
      <c r="D352" s="19" t="s">
        <v>151</v>
      </c>
      <c r="E352" t="s">
        <v>5300</v>
      </c>
      <c r="F352" s="5">
        <v>-93.45</v>
      </c>
      <c r="G352" s="5">
        <v>45.62</v>
      </c>
      <c r="H352" t="s">
        <v>101</v>
      </c>
      <c r="I352" t="str">
        <f t="shared" si="66"/>
        <v>Minneapolis, Minnesota&lt;br&gt;White 1945-1974&lt;br&gt;Mn&lt;br&gt;ANAE (Labov et al, 2003)</v>
      </c>
      <c r="J352" t="str">
        <f t="shared" si="67"/>
        <v>W1950MinneapolisMinnesotaMn</v>
      </c>
      <c r="M352" t="str">
        <f t="shared" si="69"/>
        <v>dp</v>
      </c>
      <c r="N352" t="str">
        <f t="shared" si="70"/>
        <v>st</v>
      </c>
      <c r="O352" t="str">
        <f t="shared" si="71"/>
        <v>ar</v>
      </c>
      <c r="P352" t="e">
        <f>IF(#REF!="rhot","",IF(H352="AAE_7R","r7",IF(AND(C352="ANAE",H352="W"),"r3","r0")))</f>
        <v>#REF!</v>
      </c>
      <c r="Q352" t="str">
        <f>IF(H352="consonant",#REF!,"")</f>
        <v/>
      </c>
      <c r="R352" t="str">
        <f t="shared" si="72"/>
        <v>lx</v>
      </c>
      <c r="S352" t="str">
        <f t="shared" si="73"/>
        <v>bk</v>
      </c>
      <c r="T352" t="e">
        <f t="shared" si="74"/>
        <v>#REF!</v>
      </c>
      <c r="U352" t="str">
        <f t="shared" si="65"/>
        <v>b</v>
      </c>
      <c r="W352" t="str">
        <f t="shared" si="68"/>
        <v>const W1950MinneapolisMinnesotaMn= L.marker([45.62,-93.45], {icon: dp_lx}).bindPopup('Minneapolis, Minnesota&lt;br&gt;White 1945-1974&lt;br&gt;Mn&lt;br&gt;ANAE (Labov et al, 2003)').addTo(W1950);</v>
      </c>
      <c r="X352" t="e">
        <f>IF(N352="","","const "&amp;#REF!&amp;J352&amp;#REF!&amp;E352&amp;" = L.marker(["&amp;G352&amp;","&amp;F352&amp;"], {icon: "&amp;N352&amp;"_"&amp;U352&amp;"}).bindPopup('This is "&amp;#REF!&amp;"').addTo("&amp;#REF!&amp;");")</f>
        <v>#REF!</v>
      </c>
      <c r="Y352" t="e">
        <f>IF(F352="","","const "&amp;#REF!&amp;J352&amp;#REF!&amp;E352&amp;" = L.marker(["&amp;G352&amp;","&amp;F352&amp;"], {icon: "&amp;O352&amp;"_"&amp;V352&amp;"}).bindPopup('This is "&amp;#REF!&amp;"').addTo("&amp;#REF!&amp;");")</f>
        <v>#REF!</v>
      </c>
      <c r="BI352" t="s">
        <v>5562</v>
      </c>
    </row>
    <row r="353" spans="1:61">
      <c r="A353" t="s">
        <v>5327</v>
      </c>
      <c r="B353" s="3" t="s">
        <v>154</v>
      </c>
      <c r="C353" s="1" t="s">
        <v>5399</v>
      </c>
      <c r="D353" s="19" t="s">
        <v>551</v>
      </c>
      <c r="E353" t="s">
        <v>5300</v>
      </c>
      <c r="F353" s="5">
        <v>-95.03</v>
      </c>
      <c r="G353" s="5">
        <v>44.62</v>
      </c>
      <c r="H353" t="s">
        <v>101</v>
      </c>
      <c r="I353" t="str">
        <f t="shared" si="66"/>
        <v>St James, Minnesota&lt;br&gt;White 1945-1974&lt;br&gt;MN1&lt;br&gt;ANAE (Labov et al, 2003)</v>
      </c>
      <c r="J353" t="str">
        <f t="shared" si="67"/>
        <v>W1950StJamesMinnesotaMN1</v>
      </c>
      <c r="M353" t="str">
        <f t="shared" si="69"/>
        <v>dp</v>
      </c>
      <c r="N353" t="str">
        <f t="shared" si="70"/>
        <v>st</v>
      </c>
      <c r="O353" t="str">
        <f t="shared" si="71"/>
        <v>ar</v>
      </c>
      <c r="P353" t="e">
        <f>IF(#REF!="rhot","",IF(H353="AAE_7R","r7",IF(AND(C353="ANAE",H353="W"),"r3","r0")))</f>
        <v>#REF!</v>
      </c>
      <c r="Q353" t="str">
        <f>IF(H353="consonant",#REF!,"")</f>
        <v/>
      </c>
      <c r="R353" t="str">
        <f t="shared" si="72"/>
        <v>lx</v>
      </c>
      <c r="S353" t="str">
        <f t="shared" si="73"/>
        <v>bk</v>
      </c>
      <c r="T353" t="e">
        <f t="shared" si="74"/>
        <v>#REF!</v>
      </c>
      <c r="U353" t="str">
        <f t="shared" si="65"/>
        <v>b</v>
      </c>
      <c r="W353" t="str">
        <f t="shared" si="68"/>
        <v>const W1950StJamesMinnesotaMN1= L.marker([44.62,-95.03], {icon: dp_lx}).bindPopup('St James, Minnesota&lt;br&gt;White 1945-1974&lt;br&gt;MN1&lt;br&gt;ANAE (Labov et al, 2003)').addTo(W1950);</v>
      </c>
      <c r="X353" t="e">
        <f>IF(N353="","","const "&amp;#REF!&amp;J353&amp;#REF!&amp;E353&amp;" = L.marker(["&amp;G353&amp;","&amp;F353&amp;"], {icon: "&amp;N353&amp;"_"&amp;U353&amp;"}).bindPopup('This is "&amp;#REF!&amp;"').addTo("&amp;#REF!&amp;");")</f>
        <v>#REF!</v>
      </c>
      <c r="Y353" t="e">
        <f>IF(F353="","","const "&amp;#REF!&amp;J353&amp;#REF!&amp;E353&amp;" = L.marker(["&amp;G353&amp;","&amp;F353&amp;"], {icon: "&amp;O353&amp;"_"&amp;V353&amp;"}).bindPopup('This is "&amp;#REF!&amp;"').addTo("&amp;#REF!&amp;");")</f>
        <v>#REF!</v>
      </c>
      <c r="BI353" t="s">
        <v>5563</v>
      </c>
    </row>
    <row r="354" spans="1:61">
      <c r="A354" t="s">
        <v>5327</v>
      </c>
      <c r="B354" s="3" t="s">
        <v>157</v>
      </c>
      <c r="C354" s="1" t="s">
        <v>5399</v>
      </c>
      <c r="D354" s="19" t="s">
        <v>159</v>
      </c>
      <c r="E354" t="s">
        <v>5303</v>
      </c>
      <c r="F354" s="5">
        <v>-94.95</v>
      </c>
      <c r="G354" s="5">
        <v>39.130000000000003</v>
      </c>
      <c r="H354" t="s">
        <v>1127</v>
      </c>
      <c r="I354" t="str">
        <f t="shared" si="66"/>
        <v>Kansas City, Missouri&lt;br&gt;White 1945-1974&lt;br&gt;KC&lt;br&gt;ANAE (Labov et al, 2003)</v>
      </c>
      <c r="J354" t="str">
        <f t="shared" si="67"/>
        <v>W1950KansasCityMissouriKC</v>
      </c>
      <c r="M354" t="str">
        <f t="shared" si="69"/>
        <v>dp</v>
      </c>
      <c r="N354" t="str">
        <f t="shared" si="70"/>
        <v>st</v>
      </c>
      <c r="O354" t="str">
        <f t="shared" si="71"/>
        <v>ar</v>
      </c>
      <c r="P354" t="e">
        <f>IF(#REF!="rhot","",IF(H354="AAE_7R","r7",IF(AND(C354="ANAE",H354="W"),"r3","r0")))</f>
        <v>#REF!</v>
      </c>
      <c r="Q354" t="str">
        <f>IF(H354="consonant",#REF!,"")</f>
        <v/>
      </c>
      <c r="R354" t="str">
        <f t="shared" si="72"/>
        <v>we</v>
      </c>
      <c r="S354" t="str">
        <f t="shared" si="73"/>
        <v>fr</v>
      </c>
      <c r="T354" t="e">
        <f t="shared" si="74"/>
        <v>#REF!</v>
      </c>
      <c r="U354" t="str">
        <f t="shared" si="65"/>
        <v>b</v>
      </c>
      <c r="W354" t="str">
        <f t="shared" si="68"/>
        <v>const W1950KansasCityMissouriKC= L.marker([39.13,-94.95], {icon: dp_we}).bindPopup('Kansas City, Missouri&lt;br&gt;White 1945-1974&lt;br&gt;KC&lt;br&gt;ANAE (Labov et al, 2003)').addTo(W1950);</v>
      </c>
      <c r="X354" t="e">
        <f>IF(N354="","","const "&amp;#REF!&amp;J354&amp;#REF!&amp;E354&amp;" = L.marker(["&amp;G354&amp;","&amp;F354&amp;"], {icon: "&amp;N354&amp;"_"&amp;U354&amp;"}).bindPopup('This is "&amp;#REF!&amp;"').addTo("&amp;#REF!&amp;");")</f>
        <v>#REF!</v>
      </c>
      <c r="Y354" t="e">
        <f>IF(F354="","","const "&amp;#REF!&amp;J354&amp;#REF!&amp;E354&amp;" = L.marker(["&amp;G354&amp;","&amp;F354&amp;"], {icon: "&amp;O354&amp;"_"&amp;V354&amp;"}).bindPopup('This is "&amp;#REF!&amp;"').addTo("&amp;#REF!&amp;");")</f>
        <v>#REF!</v>
      </c>
      <c r="BI354" t="s">
        <v>5564</v>
      </c>
    </row>
    <row r="355" spans="1:61">
      <c r="A355" t="s">
        <v>5327</v>
      </c>
      <c r="B355" s="3" t="s">
        <v>160</v>
      </c>
      <c r="C355" s="1" t="s">
        <v>5399</v>
      </c>
      <c r="D355" s="19" t="s">
        <v>161</v>
      </c>
      <c r="E355" t="s">
        <v>5303</v>
      </c>
      <c r="F355" s="5">
        <v>-93.47</v>
      </c>
      <c r="G355" s="5">
        <v>37.33</v>
      </c>
      <c r="H355" t="s">
        <v>1127</v>
      </c>
      <c r="I355" t="str">
        <f t="shared" si="66"/>
        <v>SpringfieldMO, Missouri&lt;br&gt;White 1945-1974&lt;br&gt;SMO&lt;br&gt;ANAE (Labov et al, 2003)</v>
      </c>
      <c r="J355" t="str">
        <f t="shared" si="67"/>
        <v>W1950SpringfieldMOMissouriSMO</v>
      </c>
      <c r="M355" t="str">
        <f t="shared" si="69"/>
        <v>dp</v>
      </c>
      <c r="N355" t="str">
        <f t="shared" si="70"/>
        <v>st</v>
      </c>
      <c r="O355" t="str">
        <f t="shared" si="71"/>
        <v>ar</v>
      </c>
      <c r="P355" t="e">
        <f>IF(#REF!="rhot","",IF(H355="AAE_7R","r7",IF(AND(C355="ANAE",H355="W"),"r3","r0")))</f>
        <v>#REF!</v>
      </c>
      <c r="Q355" t="str">
        <f>IF(H355="consonant",#REF!,"")</f>
        <v/>
      </c>
      <c r="R355" t="str">
        <f t="shared" si="72"/>
        <v>we</v>
      </c>
      <c r="S355" t="str">
        <f t="shared" si="73"/>
        <v>fr</v>
      </c>
      <c r="T355" t="e">
        <f t="shared" si="74"/>
        <v>#REF!</v>
      </c>
      <c r="U355" t="str">
        <f t="shared" si="65"/>
        <v>b</v>
      </c>
      <c r="W355" t="str">
        <f t="shared" si="68"/>
        <v>const W1950SpringfieldMOMissouriSMO= L.marker([37.33,-93.47], {icon: dp_we}).bindPopup('SpringfieldMO, Missouri&lt;br&gt;White 1945-1974&lt;br&gt;SMO&lt;br&gt;ANAE (Labov et al, 2003)').addTo(W1950);</v>
      </c>
      <c r="X355" t="e">
        <f>IF(N355="","","const "&amp;#REF!&amp;J355&amp;#REF!&amp;E355&amp;" = L.marker(["&amp;G355&amp;","&amp;F355&amp;"], {icon: "&amp;N355&amp;"_"&amp;U355&amp;"}).bindPopup('This is "&amp;#REF!&amp;"').addTo("&amp;#REF!&amp;");")</f>
        <v>#REF!</v>
      </c>
      <c r="Y355" t="e">
        <f>IF(F355="","","const "&amp;#REF!&amp;J355&amp;#REF!&amp;E355&amp;" = L.marker(["&amp;G355&amp;","&amp;F355&amp;"], {icon: "&amp;O355&amp;"_"&amp;V355&amp;"}).bindPopup('This is "&amp;#REF!&amp;"').addTo("&amp;#REF!&amp;");")</f>
        <v>#REF!</v>
      </c>
      <c r="BI355" t="s">
        <v>5565</v>
      </c>
    </row>
    <row r="356" spans="1:61">
      <c r="A356" t="s">
        <v>5327</v>
      </c>
      <c r="B356" s="2" t="s">
        <v>164</v>
      </c>
      <c r="C356" s="1" t="s">
        <v>5399</v>
      </c>
      <c r="D356" s="19" t="s">
        <v>556</v>
      </c>
      <c r="E356" t="s">
        <v>5303</v>
      </c>
      <c r="F356" s="5">
        <v>-95.38</v>
      </c>
      <c r="G356" s="5">
        <v>40.25</v>
      </c>
      <c r="H356" t="s">
        <v>1127</v>
      </c>
      <c r="I356" t="str">
        <f t="shared" si="66"/>
        <v>St Joseph, Missouri&lt;br&gt;White 1945-1974&lt;br&gt;MO1&lt;br&gt;ANAE (Labov et al, 2003)</v>
      </c>
      <c r="J356" t="str">
        <f t="shared" si="67"/>
        <v>W1950StJosephMissouriMO1</v>
      </c>
      <c r="M356" t="str">
        <f t="shared" si="69"/>
        <v>dp</v>
      </c>
      <c r="N356" t="str">
        <f t="shared" si="70"/>
        <v>st</v>
      </c>
      <c r="O356" t="str">
        <f t="shared" si="71"/>
        <v>ar</v>
      </c>
      <c r="P356" t="e">
        <f>IF(#REF!="rhot","",IF(H356="AAE_7R","r7",IF(AND(C356="ANAE",H356="W"),"r3","r0")))</f>
        <v>#REF!</v>
      </c>
      <c r="Q356" t="str">
        <f>IF(H356="consonant",#REF!,"")</f>
        <v/>
      </c>
      <c r="R356" t="str">
        <f t="shared" si="72"/>
        <v>we</v>
      </c>
      <c r="S356" t="str">
        <f t="shared" si="73"/>
        <v>fr</v>
      </c>
      <c r="T356" t="e">
        <f t="shared" si="74"/>
        <v>#REF!</v>
      </c>
      <c r="U356" t="str">
        <f t="shared" si="65"/>
        <v>b</v>
      </c>
      <c r="W356" t="str">
        <f t="shared" si="68"/>
        <v>const W1950StJosephMissouriMO1= L.marker([40.25,-95.38], {icon: dp_we}).bindPopup('St Joseph, Missouri&lt;br&gt;White 1945-1974&lt;br&gt;MO1&lt;br&gt;ANAE (Labov et al, 2003)').addTo(W1950);</v>
      </c>
      <c r="X356" t="e">
        <f>IF(N356="","","const "&amp;#REF!&amp;J356&amp;#REF!&amp;E356&amp;" = L.marker(["&amp;G356&amp;","&amp;F356&amp;"], {icon: "&amp;N356&amp;"_"&amp;U356&amp;"}).bindPopup('This is "&amp;#REF!&amp;"').addTo("&amp;#REF!&amp;");")</f>
        <v>#REF!</v>
      </c>
      <c r="Y356" t="e">
        <f>IF(F356="","","const "&amp;#REF!&amp;J356&amp;#REF!&amp;E356&amp;" = L.marker(["&amp;G356&amp;","&amp;F356&amp;"], {icon: "&amp;O356&amp;"_"&amp;V356&amp;"}).bindPopup('This is "&amp;#REF!&amp;"').addTo("&amp;#REF!&amp;");")</f>
        <v>#REF!</v>
      </c>
      <c r="BI356" t="s">
        <v>5566</v>
      </c>
    </row>
    <row r="357" spans="1:61">
      <c r="A357" t="s">
        <v>5327</v>
      </c>
      <c r="B357" s="3" t="s">
        <v>162</v>
      </c>
      <c r="C357" s="1" t="s">
        <v>5399</v>
      </c>
      <c r="D357" s="19" t="s">
        <v>557</v>
      </c>
      <c r="E357" t="s">
        <v>5303</v>
      </c>
      <c r="F357" s="5">
        <v>-90.3</v>
      </c>
      <c r="G357" s="5">
        <v>39.03</v>
      </c>
      <c r="H357" t="s">
        <v>1127</v>
      </c>
      <c r="I357" t="str">
        <f t="shared" si="66"/>
        <v>St Louis, Missouri&lt;br&gt;White 1945-1974&lt;br&gt;SL&lt;br&gt;ANAE (Labov et al, 2003)</v>
      </c>
      <c r="J357" t="str">
        <f t="shared" si="67"/>
        <v>W1950StLouisMissouriSL</v>
      </c>
      <c r="M357" t="str">
        <f t="shared" si="69"/>
        <v>dp</v>
      </c>
      <c r="N357" t="str">
        <f t="shared" si="70"/>
        <v>st</v>
      </c>
      <c r="O357" t="str">
        <f t="shared" si="71"/>
        <v>ar</v>
      </c>
      <c r="P357" t="e">
        <f>IF(#REF!="rhot","",IF(H357="AAE_7R","r7",IF(AND(C357="ANAE",H357="W"),"r3","r0")))</f>
        <v>#REF!</v>
      </c>
      <c r="Q357" t="str">
        <f>IF(H357="consonant",#REF!,"")</f>
        <v/>
      </c>
      <c r="R357" t="str">
        <f t="shared" si="72"/>
        <v>we</v>
      </c>
      <c r="S357" t="str">
        <f t="shared" si="73"/>
        <v>fr</v>
      </c>
      <c r="T357" t="e">
        <f t="shared" si="74"/>
        <v>#REF!</v>
      </c>
      <c r="U357" t="str">
        <f t="shared" si="65"/>
        <v>b</v>
      </c>
      <c r="W357" t="str">
        <f t="shared" si="68"/>
        <v>const W1950StLouisMissouriSL= L.marker([39.03,-90.3], {icon: dp_we}).bindPopup('St Louis, Missouri&lt;br&gt;White 1945-1974&lt;br&gt;SL&lt;br&gt;ANAE (Labov et al, 2003)').addTo(W1950);</v>
      </c>
      <c r="X357" t="e">
        <f>IF(N357="","","const "&amp;#REF!&amp;J357&amp;#REF!&amp;E357&amp;" = L.marker(["&amp;G357&amp;","&amp;F357&amp;"], {icon: "&amp;N357&amp;"_"&amp;U357&amp;"}).bindPopup('This is "&amp;#REF!&amp;"').addTo("&amp;#REF!&amp;");")</f>
        <v>#REF!</v>
      </c>
      <c r="Y357" t="e">
        <f>IF(F357="","","const "&amp;#REF!&amp;J357&amp;#REF!&amp;E357&amp;" = L.marker(["&amp;G357&amp;","&amp;F357&amp;"], {icon: "&amp;O357&amp;"_"&amp;V357&amp;"}).bindPopup('This is "&amp;#REF!&amp;"').addTo("&amp;#REF!&amp;");")</f>
        <v>#REF!</v>
      </c>
      <c r="BI357" t="s">
        <v>5567</v>
      </c>
    </row>
    <row r="358" spans="1:61">
      <c r="A358" t="s">
        <v>5327</v>
      </c>
      <c r="B358" s="2" t="s">
        <v>165</v>
      </c>
      <c r="C358" s="1" t="s">
        <v>5399</v>
      </c>
      <c r="D358" s="19" t="s">
        <v>167</v>
      </c>
      <c r="E358" t="s">
        <v>5312</v>
      </c>
      <c r="F358" s="5">
        <v>-108.83</v>
      </c>
      <c r="G358" s="5">
        <v>46.3</v>
      </c>
      <c r="H358" s="20" t="s">
        <v>1127</v>
      </c>
      <c r="I358" t="str">
        <f t="shared" si="66"/>
        <v>Billings, Montana&lt;br&gt;White 1945-1974&lt;br&gt;Bl&lt;br&gt;ANAE (Labov et al, 2003)</v>
      </c>
      <c r="J358" t="str">
        <f t="shared" si="67"/>
        <v>W1950BillingsMontanaBl</v>
      </c>
      <c r="M358" t="str">
        <f t="shared" si="69"/>
        <v>dp</v>
      </c>
      <c r="N358" t="str">
        <f t="shared" si="70"/>
        <v>st</v>
      </c>
      <c r="O358" t="str">
        <f t="shared" si="71"/>
        <v>ar</v>
      </c>
      <c r="P358" t="e">
        <f>IF(#REF!="rhot","",IF(H358="AAE_7R","r7",IF(AND(C358="ANAE",H358="W"),"r3","r0")))</f>
        <v>#REF!</v>
      </c>
      <c r="Q358" t="str">
        <f>IF(H358="consonant",#REF!,"")</f>
        <v/>
      </c>
      <c r="R358" t="str">
        <f t="shared" si="72"/>
        <v>we</v>
      </c>
      <c r="S358" t="str">
        <f t="shared" si="73"/>
        <v>fr</v>
      </c>
      <c r="T358" t="e">
        <f t="shared" si="74"/>
        <v>#REF!</v>
      </c>
      <c r="U358" t="str">
        <f t="shared" si="65"/>
        <v>b</v>
      </c>
      <c r="W358" t="str">
        <f t="shared" si="68"/>
        <v>const W1950BillingsMontanaBl= L.marker([46.3,-108.83], {icon: dp_we}).bindPopup('Billings, Montana&lt;br&gt;White 1945-1974&lt;br&gt;Bl&lt;br&gt;ANAE (Labov et al, 2003)').addTo(W1950);</v>
      </c>
      <c r="X358" t="e">
        <f>IF(N358="","","const "&amp;#REF!&amp;J358&amp;#REF!&amp;E358&amp;" = L.marker(["&amp;G358&amp;","&amp;F358&amp;"], {icon: "&amp;N358&amp;"_"&amp;U358&amp;"}).bindPopup('This is "&amp;#REF!&amp;"').addTo("&amp;#REF!&amp;");")</f>
        <v>#REF!</v>
      </c>
      <c r="Y358" t="e">
        <f>IF(F358="","","const "&amp;#REF!&amp;J358&amp;#REF!&amp;E358&amp;" = L.marker(["&amp;G358&amp;","&amp;F358&amp;"], {icon: "&amp;O358&amp;"_"&amp;V358&amp;"}).bindPopup('This is "&amp;#REF!&amp;"').addTo("&amp;#REF!&amp;");")</f>
        <v>#REF!</v>
      </c>
      <c r="BI358" t="s">
        <v>5568</v>
      </c>
    </row>
    <row r="359" spans="1:61">
      <c r="A359" t="s">
        <v>5327</v>
      </c>
      <c r="B359" s="3" t="s">
        <v>166</v>
      </c>
      <c r="C359" s="1" t="s">
        <v>5399</v>
      </c>
      <c r="D359" s="19" t="s">
        <v>172</v>
      </c>
      <c r="E359" t="s">
        <v>5312</v>
      </c>
      <c r="F359" s="5">
        <v>-106.25</v>
      </c>
      <c r="G359" s="5">
        <v>47.28</v>
      </c>
      <c r="H359" s="20" t="s">
        <v>1127</v>
      </c>
      <c r="I359" t="str">
        <f t="shared" si="66"/>
        <v>Brockway, Montana&lt;br&gt;White 1945-1974&lt;br&gt;MT&lt;br&gt;ANAE (Labov et al, 2003)</v>
      </c>
      <c r="J359" t="str">
        <f t="shared" si="67"/>
        <v>W1950BrockwayMontanaMT</v>
      </c>
      <c r="M359" t="str">
        <f t="shared" si="69"/>
        <v>dp</v>
      </c>
      <c r="N359" t="str">
        <f t="shared" si="70"/>
        <v>st</v>
      </c>
      <c r="O359" t="str">
        <f t="shared" si="71"/>
        <v>ar</v>
      </c>
      <c r="P359" t="e">
        <f>IF(#REF!="rhot","",IF(H359="AAE_7R","r7",IF(AND(C359="ANAE",H359="W"),"r3","r0")))</f>
        <v>#REF!</v>
      </c>
      <c r="Q359" t="str">
        <f>IF(H359="consonant",#REF!,"")</f>
        <v/>
      </c>
      <c r="R359" t="str">
        <f t="shared" si="72"/>
        <v>we</v>
      </c>
      <c r="S359" t="str">
        <f t="shared" si="73"/>
        <v>fr</v>
      </c>
      <c r="T359" t="e">
        <f t="shared" si="74"/>
        <v>#REF!</v>
      </c>
      <c r="U359" t="str">
        <f t="shared" si="65"/>
        <v>b</v>
      </c>
      <c r="W359" t="str">
        <f t="shared" si="68"/>
        <v>const W1950BrockwayMontanaMT= L.marker([47.28,-106.25], {icon: dp_we}).bindPopup('Brockway, Montana&lt;br&gt;White 1945-1974&lt;br&gt;MT&lt;br&gt;ANAE (Labov et al, 2003)').addTo(W1950);</v>
      </c>
      <c r="X359" t="e">
        <f>IF(N359="","","const "&amp;#REF!&amp;J359&amp;#REF!&amp;E359&amp;" = L.marker(["&amp;G359&amp;","&amp;F359&amp;"], {icon: "&amp;N359&amp;"_"&amp;U359&amp;"}).bindPopup('This is "&amp;#REF!&amp;"').addTo("&amp;#REF!&amp;");")</f>
        <v>#REF!</v>
      </c>
      <c r="Y359" t="e">
        <f>IF(F359="","","const "&amp;#REF!&amp;J359&amp;#REF!&amp;E359&amp;" = L.marker(["&amp;G359&amp;","&amp;F359&amp;"], {icon: "&amp;O359&amp;"_"&amp;V359&amp;"}).bindPopup('This is "&amp;#REF!&amp;"').addTo("&amp;#REF!&amp;");")</f>
        <v>#REF!</v>
      </c>
      <c r="BI359" t="s">
        <v>5569</v>
      </c>
    </row>
    <row r="360" spans="1:61">
      <c r="A360" t="s">
        <v>5327</v>
      </c>
      <c r="B360" s="3" t="s">
        <v>170</v>
      </c>
      <c r="C360" s="1" t="s">
        <v>5399</v>
      </c>
      <c r="D360" s="19" t="s">
        <v>171</v>
      </c>
      <c r="E360" t="s">
        <v>5312</v>
      </c>
      <c r="F360" s="5">
        <v>-111.47</v>
      </c>
      <c r="G360" s="5">
        <v>47.83</v>
      </c>
      <c r="H360" s="20" t="s">
        <v>1127</v>
      </c>
      <c r="I360" t="str">
        <f t="shared" si="66"/>
        <v>Great Falls, Montana&lt;br&gt;White 1945-1974&lt;br&gt;Ms&lt;br&gt;ANAE (Labov et al, 2003)</v>
      </c>
      <c r="J360" t="str">
        <f t="shared" si="67"/>
        <v>W1950GreatFallsMontanaMs</v>
      </c>
      <c r="M360" t="str">
        <f t="shared" si="69"/>
        <v>dp</v>
      </c>
      <c r="N360" t="str">
        <f t="shared" si="70"/>
        <v>st</v>
      </c>
      <c r="O360" t="str">
        <f t="shared" si="71"/>
        <v>ar</v>
      </c>
      <c r="P360" t="e">
        <f>IF(#REF!="rhot","",IF(H360="AAE_7R","r7",IF(AND(C360="ANAE",H360="W"),"r3","r0")))</f>
        <v>#REF!</v>
      </c>
      <c r="Q360" t="str">
        <f>IF(H360="consonant",#REF!,"")</f>
        <v/>
      </c>
      <c r="R360" t="str">
        <f t="shared" si="72"/>
        <v>we</v>
      </c>
      <c r="S360" t="str">
        <f t="shared" si="73"/>
        <v>fr</v>
      </c>
      <c r="T360" t="e">
        <f t="shared" si="74"/>
        <v>#REF!</v>
      </c>
      <c r="U360" t="str">
        <f t="shared" si="65"/>
        <v>b</v>
      </c>
      <c r="W360" t="str">
        <f t="shared" si="68"/>
        <v>const W1950GreatFallsMontanaMs= L.marker([47.83,-111.47], {icon: dp_we}).bindPopup('Great Falls, Montana&lt;br&gt;White 1945-1974&lt;br&gt;Ms&lt;br&gt;ANAE (Labov et al, 2003)').addTo(W1950);</v>
      </c>
      <c r="X360" t="e">
        <f>IF(N360="","","const "&amp;#REF!&amp;J360&amp;#REF!&amp;E360&amp;" = L.marker(["&amp;G360&amp;","&amp;F360&amp;"], {icon: "&amp;N360&amp;"_"&amp;U360&amp;"}).bindPopup('This is "&amp;#REF!&amp;"').addTo("&amp;#REF!&amp;");")</f>
        <v>#REF!</v>
      </c>
      <c r="Y360" t="e">
        <f>IF(F360="","","const "&amp;#REF!&amp;J360&amp;#REF!&amp;E360&amp;" = L.marker(["&amp;G360&amp;","&amp;F360&amp;"], {icon: "&amp;O360&amp;"_"&amp;V360&amp;"}).bindPopup('This is "&amp;#REF!&amp;"').addTo("&amp;#REF!&amp;");")</f>
        <v>#REF!</v>
      </c>
      <c r="BI360" t="s">
        <v>5570</v>
      </c>
    </row>
    <row r="361" spans="1:61">
      <c r="A361" t="s">
        <v>5327</v>
      </c>
      <c r="B361" s="2" t="s">
        <v>168</v>
      </c>
      <c r="C361" s="1" t="s">
        <v>5399</v>
      </c>
      <c r="D361" s="19" t="s">
        <v>169</v>
      </c>
      <c r="E361" t="s">
        <v>5312</v>
      </c>
      <c r="F361" s="5">
        <v>-114</v>
      </c>
      <c r="G361" s="5">
        <v>47.42</v>
      </c>
      <c r="H361" s="20" t="s">
        <v>1127</v>
      </c>
      <c r="I361" t="str">
        <f t="shared" si="66"/>
        <v>Missoula, Montana&lt;br&gt;White 1945-1974&lt;br&gt;GF&lt;br&gt;ANAE (Labov et al, 2003)</v>
      </c>
      <c r="J361" t="str">
        <f t="shared" si="67"/>
        <v>W1950MissoulaMontanaGF</v>
      </c>
      <c r="M361" t="str">
        <f t="shared" si="69"/>
        <v>dp</v>
      </c>
      <c r="N361" t="str">
        <f t="shared" si="70"/>
        <v>st</v>
      </c>
      <c r="O361" t="str">
        <f t="shared" si="71"/>
        <v>ar</v>
      </c>
      <c r="P361" t="e">
        <f>IF(#REF!="rhot","",IF(H361="AAE_7R","r7",IF(AND(C361="ANAE",H361="W"),"r3","r0")))</f>
        <v>#REF!</v>
      </c>
      <c r="Q361" t="str">
        <f>IF(H361="consonant",#REF!,"")</f>
        <v/>
      </c>
      <c r="R361" t="str">
        <f t="shared" si="72"/>
        <v>we</v>
      </c>
      <c r="S361" t="str">
        <f t="shared" si="73"/>
        <v>fr</v>
      </c>
      <c r="T361" t="e">
        <f t="shared" si="74"/>
        <v>#REF!</v>
      </c>
      <c r="U361" t="str">
        <f t="shared" si="65"/>
        <v>b</v>
      </c>
      <c r="W361" t="str">
        <f t="shared" si="68"/>
        <v>const W1950MissoulaMontanaGF= L.marker([47.42,-114], {icon: dp_we}).bindPopup('Missoula, Montana&lt;br&gt;White 1945-1974&lt;br&gt;GF&lt;br&gt;ANAE (Labov et al, 2003)').addTo(W1950);</v>
      </c>
      <c r="X361" t="e">
        <f>IF(N361="","","const "&amp;#REF!&amp;J361&amp;#REF!&amp;E361&amp;" = L.marker(["&amp;G361&amp;","&amp;F361&amp;"], {icon: "&amp;N361&amp;"_"&amp;U361&amp;"}).bindPopup('This is "&amp;#REF!&amp;"').addTo("&amp;#REF!&amp;");")</f>
        <v>#REF!</v>
      </c>
      <c r="Y361" t="e">
        <f>IF(F361="","","const "&amp;#REF!&amp;J361&amp;#REF!&amp;E361&amp;" = L.marker(["&amp;G361&amp;","&amp;F361&amp;"], {icon: "&amp;O361&amp;"_"&amp;V361&amp;"}).bindPopup('This is "&amp;#REF!&amp;"').addTo("&amp;#REF!&amp;");")</f>
        <v>#REF!</v>
      </c>
      <c r="BI361" t="s">
        <v>5571</v>
      </c>
    </row>
    <row r="362" spans="1:61">
      <c r="A362" t="s">
        <v>5327</v>
      </c>
      <c r="B362" s="3" t="s">
        <v>173</v>
      </c>
      <c r="C362" s="1" t="s">
        <v>5399</v>
      </c>
      <c r="D362" s="19" t="s">
        <v>175</v>
      </c>
      <c r="E362" t="s">
        <v>5288</v>
      </c>
      <c r="F362" s="5">
        <v>-82.92</v>
      </c>
      <c r="G362" s="5">
        <v>35.97</v>
      </c>
      <c r="H362" s="20" t="s">
        <v>1125</v>
      </c>
      <c r="I362" t="str">
        <f t="shared" si="66"/>
        <v>Asheville, North Carolina&lt;br&gt;White 1945-1974&lt;br&gt;As&lt;br&gt;ANAE (Labov et al, 2003)</v>
      </c>
      <c r="J362" t="str">
        <f t="shared" si="67"/>
        <v>W1950AshevilleNorthCarolinaAs</v>
      </c>
      <c r="M362" t="str">
        <f t="shared" si="69"/>
        <v>dp</v>
      </c>
      <c r="N362" t="str">
        <f t="shared" si="70"/>
        <v>st</v>
      </c>
      <c r="O362" t="str">
        <f t="shared" si="71"/>
        <v>ar</v>
      </c>
      <c r="P362" t="e">
        <f>IF(#REF!="rhot","",IF(H362="AAE_7R","r7",IF(AND(C362="ANAE",H362="W"),"r3","r0")))</f>
        <v>#REF!</v>
      </c>
      <c r="Q362" t="str">
        <f>IF(H362="consonant",#REF!,"")</f>
        <v/>
      </c>
      <c r="R362" t="str">
        <f t="shared" si="72"/>
        <v>lx</v>
      </c>
      <c r="S362" t="str">
        <f t="shared" si="73"/>
        <v>fr</v>
      </c>
      <c r="T362" t="e">
        <f t="shared" si="74"/>
        <v>#REF!</v>
      </c>
      <c r="U362" t="str">
        <f t="shared" si="65"/>
        <v>b</v>
      </c>
      <c r="W362" t="str">
        <f t="shared" si="68"/>
        <v>const W1950AshevilleNorthCarolinaAs= L.marker([35.97,-82.92], {icon: dp_lx}).bindPopup('Asheville, North Carolina&lt;br&gt;White 1945-1974&lt;br&gt;As&lt;br&gt;ANAE (Labov et al, 2003)').addTo(W1950);</v>
      </c>
      <c r="X362" t="e">
        <f>IF(N362="","","const "&amp;#REF!&amp;J362&amp;#REF!&amp;E362&amp;" = L.marker(["&amp;G362&amp;","&amp;F362&amp;"], {icon: "&amp;N362&amp;"_"&amp;U362&amp;"}).bindPopup('This is "&amp;#REF!&amp;"').addTo("&amp;#REF!&amp;");")</f>
        <v>#REF!</v>
      </c>
      <c r="Y362" t="e">
        <f>IF(F362="","","const "&amp;#REF!&amp;J362&amp;#REF!&amp;E362&amp;" = L.marker(["&amp;G362&amp;","&amp;F362&amp;"], {icon: "&amp;O362&amp;"_"&amp;V362&amp;"}).bindPopup('This is "&amp;#REF!&amp;"').addTo("&amp;#REF!&amp;");")</f>
        <v>#REF!</v>
      </c>
      <c r="BI362" t="s">
        <v>5572</v>
      </c>
    </row>
    <row r="363" spans="1:61">
      <c r="A363" t="s">
        <v>5327</v>
      </c>
      <c r="B363" s="3" t="s">
        <v>176</v>
      </c>
      <c r="C363" s="1" t="s">
        <v>5399</v>
      </c>
      <c r="D363" s="19" t="s">
        <v>177</v>
      </c>
      <c r="E363" t="s">
        <v>5288</v>
      </c>
      <c r="F363" s="5">
        <v>-81.38</v>
      </c>
      <c r="G363" s="5">
        <v>35.369999999999997</v>
      </c>
      <c r="H363" s="20" t="s">
        <v>1125</v>
      </c>
      <c r="I363" t="str">
        <f t="shared" si="66"/>
        <v>Charlotte, North Carolina&lt;br&gt;White 1945-1974&lt;br&gt;Ct&lt;br&gt;ANAE (Labov et al, 2003)</v>
      </c>
      <c r="J363" t="str">
        <f t="shared" si="67"/>
        <v>W1950CharlotteNorthCarolinaCt</v>
      </c>
      <c r="M363" t="str">
        <f t="shared" si="69"/>
        <v>dp</v>
      </c>
      <c r="N363" t="str">
        <f t="shared" si="70"/>
        <v>st</v>
      </c>
      <c r="O363" t="str">
        <f t="shared" si="71"/>
        <v>ar</v>
      </c>
      <c r="P363" t="e">
        <f>IF(#REF!="rhot","",IF(H363="AAE_7R","r7",IF(AND(C363="ANAE",H363="W"),"r3","r0")))</f>
        <v>#REF!</v>
      </c>
      <c r="Q363" t="str">
        <f>IF(H363="consonant",#REF!,"")</f>
        <v/>
      </c>
      <c r="R363" t="str">
        <f t="shared" si="72"/>
        <v>lx</v>
      </c>
      <c r="S363" t="str">
        <f t="shared" si="73"/>
        <v>fr</v>
      </c>
      <c r="T363" t="e">
        <f t="shared" si="74"/>
        <v>#REF!</v>
      </c>
      <c r="U363" t="str">
        <f t="shared" si="65"/>
        <v>b</v>
      </c>
      <c r="W363" t="str">
        <f t="shared" si="68"/>
        <v>const W1950CharlotteNorthCarolinaCt= L.marker([35.37,-81.38], {icon: dp_lx}).bindPopup('Charlotte, North Carolina&lt;br&gt;White 1945-1974&lt;br&gt;Ct&lt;br&gt;ANAE (Labov et al, 2003)').addTo(W1950);</v>
      </c>
      <c r="X363" t="e">
        <f>IF(N363="","","const "&amp;#REF!&amp;J363&amp;#REF!&amp;E363&amp;" = L.marker(["&amp;G363&amp;","&amp;F363&amp;"], {icon: "&amp;N363&amp;"_"&amp;U363&amp;"}).bindPopup('This is "&amp;#REF!&amp;"').addTo("&amp;#REF!&amp;");")</f>
        <v>#REF!</v>
      </c>
      <c r="Y363" t="e">
        <f>IF(F363="","","const "&amp;#REF!&amp;J363&amp;#REF!&amp;E363&amp;" = L.marker(["&amp;G363&amp;","&amp;F363&amp;"], {icon: "&amp;O363&amp;"_"&amp;V363&amp;"}).bindPopup('This is "&amp;#REF!&amp;"').addTo("&amp;#REF!&amp;");")</f>
        <v>#REF!</v>
      </c>
      <c r="BI363" t="s">
        <v>5573</v>
      </c>
    </row>
    <row r="364" spans="1:61">
      <c r="A364" t="s">
        <v>5327</v>
      </c>
      <c r="B364" s="2" t="s">
        <v>182</v>
      </c>
      <c r="C364" s="1" t="s">
        <v>5399</v>
      </c>
      <c r="D364" s="19" t="s">
        <v>183</v>
      </c>
      <c r="E364" t="s">
        <v>5288</v>
      </c>
      <c r="F364" s="5">
        <v>-79.5</v>
      </c>
      <c r="G364" s="5">
        <v>36.630000000000003</v>
      </c>
      <c r="H364" s="20" t="s">
        <v>1125</v>
      </c>
      <c r="I364" t="str">
        <f t="shared" si="66"/>
        <v>Durham, North Carolina&lt;br&gt;White 1945-1974&lt;br&gt;Dr&lt;br&gt;ANAE (Labov et al, 2003)</v>
      </c>
      <c r="J364" t="str">
        <f t="shared" si="67"/>
        <v>W1950DurhamNorthCarolinaDr</v>
      </c>
      <c r="M364" t="str">
        <f t="shared" si="69"/>
        <v>dp</v>
      </c>
      <c r="N364" t="str">
        <f t="shared" si="70"/>
        <v>st</v>
      </c>
      <c r="O364" t="str">
        <f t="shared" si="71"/>
        <v>ar</v>
      </c>
      <c r="P364" t="e">
        <f>IF(#REF!="rhot","",IF(H364="AAE_7R","r7",IF(AND(C364="ANAE",H364="W"),"r3","r0")))</f>
        <v>#REF!</v>
      </c>
      <c r="Q364" t="str">
        <f>IF(H364="consonant",#REF!,"")</f>
        <v/>
      </c>
      <c r="R364" t="str">
        <f t="shared" si="72"/>
        <v>lx</v>
      </c>
      <c r="S364" t="str">
        <f t="shared" si="73"/>
        <v>fr</v>
      </c>
      <c r="T364" t="e">
        <f t="shared" si="74"/>
        <v>#REF!</v>
      </c>
      <c r="U364" t="str">
        <f t="shared" si="65"/>
        <v>b</v>
      </c>
      <c r="W364" t="str">
        <f t="shared" si="68"/>
        <v>const W1950DurhamNorthCarolinaDr= L.marker([36.63,-79.5], {icon: dp_lx}).bindPopup('Durham, North Carolina&lt;br&gt;White 1945-1974&lt;br&gt;Dr&lt;br&gt;ANAE (Labov et al, 2003)').addTo(W1950);</v>
      </c>
      <c r="X364" t="e">
        <f>IF(N364="","","const "&amp;#REF!&amp;J364&amp;#REF!&amp;E364&amp;" = L.marker(["&amp;G364&amp;","&amp;F364&amp;"], {icon: "&amp;N364&amp;"_"&amp;U364&amp;"}).bindPopup('This is "&amp;#REF!&amp;"').addTo("&amp;#REF!&amp;");")</f>
        <v>#REF!</v>
      </c>
      <c r="Y364" t="e">
        <f>IF(F364="","","const "&amp;#REF!&amp;J364&amp;#REF!&amp;E364&amp;" = L.marker(["&amp;G364&amp;","&amp;F364&amp;"], {icon: "&amp;O364&amp;"_"&amp;V364&amp;"}).bindPopup('This is "&amp;#REF!&amp;"').addTo("&amp;#REF!&amp;");")</f>
        <v>#REF!</v>
      </c>
      <c r="BI364" t="s">
        <v>5574</v>
      </c>
    </row>
    <row r="365" spans="1:61">
      <c r="A365" t="s">
        <v>5327</v>
      </c>
      <c r="B365" s="3" t="s">
        <v>178</v>
      </c>
      <c r="C365" s="1" t="s">
        <v>5399</v>
      </c>
      <c r="D365" s="19" t="s">
        <v>179</v>
      </c>
      <c r="E365" t="s">
        <v>5288</v>
      </c>
      <c r="F365" s="5">
        <v>-79.45</v>
      </c>
      <c r="G365" s="5">
        <v>35.83</v>
      </c>
      <c r="H365" s="20" t="s">
        <v>1125</v>
      </c>
      <c r="I365" t="str">
        <f t="shared" si="66"/>
        <v>Fayetteville, North Carolina&lt;br&gt;White 1945-1974&lt;br&gt;Fy&lt;br&gt;ANAE (Labov et al, 2003)</v>
      </c>
      <c r="J365" t="str">
        <f t="shared" si="67"/>
        <v>W1950FayettevilleNorthCarolinaFy</v>
      </c>
      <c r="M365" t="str">
        <f t="shared" si="69"/>
        <v>dp</v>
      </c>
      <c r="N365" t="str">
        <f t="shared" si="70"/>
        <v>st</v>
      </c>
      <c r="O365" t="str">
        <f t="shared" si="71"/>
        <v>ar</v>
      </c>
      <c r="P365" t="e">
        <f>IF(#REF!="rhot","",IF(H365="AAE_7R","r7",IF(AND(C365="ANAE",H365="W"),"r3","r0")))</f>
        <v>#REF!</v>
      </c>
      <c r="Q365" t="str">
        <f>IF(H365="consonant",#REF!,"")</f>
        <v/>
      </c>
      <c r="R365" t="str">
        <f t="shared" si="72"/>
        <v>lx</v>
      </c>
      <c r="S365" t="str">
        <f t="shared" si="73"/>
        <v>fr</v>
      </c>
      <c r="T365" t="e">
        <f t="shared" si="74"/>
        <v>#REF!</v>
      </c>
      <c r="U365" t="str">
        <f t="shared" si="65"/>
        <v>b</v>
      </c>
      <c r="W365" t="str">
        <f t="shared" si="68"/>
        <v>const W1950FayettevilleNorthCarolinaFy= L.marker([35.83,-79.45], {icon: dp_lx}).bindPopup('Fayetteville, North Carolina&lt;br&gt;White 1945-1974&lt;br&gt;Fy&lt;br&gt;ANAE (Labov et al, 2003)').addTo(W1950);</v>
      </c>
      <c r="X365" t="e">
        <f>IF(N365="","","const "&amp;#REF!&amp;J365&amp;#REF!&amp;E365&amp;" = L.marker(["&amp;G365&amp;","&amp;F365&amp;"], {icon: "&amp;N365&amp;"_"&amp;U365&amp;"}).bindPopup('This is "&amp;#REF!&amp;"').addTo("&amp;#REF!&amp;");")</f>
        <v>#REF!</v>
      </c>
      <c r="Y365" t="e">
        <f>IF(F365="","","const "&amp;#REF!&amp;J365&amp;#REF!&amp;E365&amp;" = L.marker(["&amp;G365&amp;","&amp;F365&amp;"], {icon: "&amp;O365&amp;"_"&amp;V365&amp;"}).bindPopup('This is "&amp;#REF!&amp;"').addTo("&amp;#REF!&amp;");")</f>
        <v>#REF!</v>
      </c>
      <c r="BI365" t="s">
        <v>5575</v>
      </c>
    </row>
    <row r="366" spans="1:61">
      <c r="A366" t="s">
        <v>5327</v>
      </c>
      <c r="B366" s="2" t="s">
        <v>184</v>
      </c>
      <c r="C366" s="1" t="s">
        <v>5399</v>
      </c>
      <c r="D366" s="19" t="s">
        <v>548</v>
      </c>
      <c r="E366" t="s">
        <v>5288</v>
      </c>
      <c r="F366" s="5">
        <v>-80.37</v>
      </c>
      <c r="G366" s="5">
        <v>37.119999999999997</v>
      </c>
      <c r="H366" s="20" t="s">
        <v>1125</v>
      </c>
      <c r="I366" t="str">
        <f t="shared" si="66"/>
        <v>Greensboro WS, North Carolina&lt;br&gt;White 1945-1974&lt;br&gt;Gr&lt;br&gt;ANAE (Labov et al, 2003)</v>
      </c>
      <c r="J366" t="str">
        <f t="shared" si="67"/>
        <v>W1950GreensboroWSNorthCarolinaGr</v>
      </c>
      <c r="M366" t="str">
        <f t="shared" si="69"/>
        <v>dp</v>
      </c>
      <c r="N366" t="str">
        <f t="shared" si="70"/>
        <v>st</v>
      </c>
      <c r="O366" t="str">
        <f t="shared" si="71"/>
        <v>ar</v>
      </c>
      <c r="P366" t="e">
        <f>IF(#REF!="rhot","",IF(H366="AAE_7R","r7",IF(AND(C366="ANAE",H366="W"),"r3","r0")))</f>
        <v>#REF!</v>
      </c>
      <c r="Q366" t="str">
        <f>IF(H366="consonant",#REF!,"")</f>
        <v/>
      </c>
      <c r="R366" t="str">
        <f t="shared" si="72"/>
        <v>lx</v>
      </c>
      <c r="S366" t="str">
        <f t="shared" si="73"/>
        <v>fr</v>
      </c>
      <c r="T366" t="e">
        <f t="shared" si="74"/>
        <v>#REF!</v>
      </c>
      <c r="U366" t="str">
        <f t="shared" si="65"/>
        <v>b</v>
      </c>
      <c r="W366" t="str">
        <f t="shared" si="68"/>
        <v>const W1950GreensboroWSNorthCarolinaGr= L.marker([37.12,-80.37], {icon: dp_lx}).bindPopup('Greensboro WS, North Carolina&lt;br&gt;White 1945-1974&lt;br&gt;Gr&lt;br&gt;ANAE (Labov et al, 2003)').addTo(W1950);</v>
      </c>
      <c r="X366" t="e">
        <f>IF(N366="","","const "&amp;#REF!&amp;J366&amp;#REF!&amp;E366&amp;" = L.marker(["&amp;G366&amp;","&amp;F366&amp;"], {icon: "&amp;N366&amp;"_"&amp;U366&amp;"}).bindPopup('This is "&amp;#REF!&amp;"').addTo("&amp;#REF!&amp;");")</f>
        <v>#REF!</v>
      </c>
      <c r="Y366" t="e">
        <f>IF(F366="","","const "&amp;#REF!&amp;J366&amp;#REF!&amp;E366&amp;" = L.marker(["&amp;G366&amp;","&amp;F366&amp;"], {icon: "&amp;O366&amp;"_"&amp;V366&amp;"}).bindPopup('This is "&amp;#REF!&amp;"').addTo("&amp;#REF!&amp;");")</f>
        <v>#REF!</v>
      </c>
      <c r="BI366" t="s">
        <v>5576</v>
      </c>
    </row>
    <row r="367" spans="1:61">
      <c r="A367" t="s">
        <v>5327</v>
      </c>
      <c r="B367" s="3" t="s">
        <v>180</v>
      </c>
      <c r="C367" s="1" t="s">
        <v>5399</v>
      </c>
      <c r="D367" s="19" t="s">
        <v>525</v>
      </c>
      <c r="E367" t="s">
        <v>5288</v>
      </c>
      <c r="F367" s="5">
        <v>-78.63</v>
      </c>
      <c r="G367" s="5">
        <v>36.28</v>
      </c>
      <c r="H367" s="20" t="s">
        <v>1125</v>
      </c>
      <c r="I367" t="str">
        <f t="shared" si="66"/>
        <v>Raleigh2, North Carolina&lt;br&gt;White 1945-1974&lt;br&gt;Rl&lt;br&gt;ANAE (Labov et al, 2003)</v>
      </c>
      <c r="J367" t="str">
        <f t="shared" si="67"/>
        <v>W1950Raleigh2NorthCarolinaRl</v>
      </c>
      <c r="M367" t="str">
        <f t="shared" si="69"/>
        <v>dp</v>
      </c>
      <c r="N367" t="str">
        <f t="shared" si="70"/>
        <v>st</v>
      </c>
      <c r="O367" t="str">
        <f t="shared" si="71"/>
        <v>ar</v>
      </c>
      <c r="P367" t="e">
        <f>IF(#REF!="rhot","",IF(H367="AAE_7R","r7",IF(AND(C367="ANAE",H367="W"),"r3","r0")))</f>
        <v>#REF!</v>
      </c>
      <c r="Q367" t="str">
        <f>IF(H367="consonant",#REF!,"")</f>
        <v/>
      </c>
      <c r="R367" t="str">
        <f t="shared" si="72"/>
        <v>lx</v>
      </c>
      <c r="S367" t="str">
        <f t="shared" si="73"/>
        <v>fr</v>
      </c>
      <c r="T367" t="e">
        <f t="shared" si="74"/>
        <v>#REF!</v>
      </c>
      <c r="U367" t="str">
        <f t="shared" si="65"/>
        <v>b</v>
      </c>
      <c r="W367" t="str">
        <f t="shared" si="68"/>
        <v>const W1950Raleigh2NorthCarolinaRl= L.marker([36.28,-78.63], {icon: dp_lx}).bindPopup('Raleigh2, North Carolina&lt;br&gt;White 1945-1974&lt;br&gt;Rl&lt;br&gt;ANAE (Labov et al, 2003)').addTo(W1950);</v>
      </c>
      <c r="X367" t="e">
        <f>IF(N367="","","const "&amp;#REF!&amp;J367&amp;#REF!&amp;E367&amp;" = L.marker(["&amp;G367&amp;","&amp;F367&amp;"], {icon: "&amp;N367&amp;"_"&amp;U367&amp;"}).bindPopup('This is "&amp;#REF!&amp;"').addTo("&amp;#REF!&amp;");")</f>
        <v>#REF!</v>
      </c>
      <c r="Y367" t="e">
        <f>IF(F367="","","const "&amp;#REF!&amp;J367&amp;#REF!&amp;E367&amp;" = L.marker(["&amp;G367&amp;","&amp;F367&amp;"], {icon: "&amp;O367&amp;"_"&amp;V367&amp;"}).bindPopup('This is "&amp;#REF!&amp;"').addTo("&amp;#REF!&amp;");")</f>
        <v>#REF!</v>
      </c>
      <c r="BI367" t="s">
        <v>5577</v>
      </c>
    </row>
    <row r="368" spans="1:61">
      <c r="A368" t="s">
        <v>5327</v>
      </c>
      <c r="B368" s="2" t="s">
        <v>19</v>
      </c>
      <c r="C368" s="1" t="s">
        <v>5399</v>
      </c>
      <c r="D368" s="19" t="s">
        <v>185</v>
      </c>
      <c r="E368" t="s">
        <v>5313</v>
      </c>
      <c r="F368" s="5">
        <v>-101.3</v>
      </c>
      <c r="G368" s="5">
        <v>47.33</v>
      </c>
      <c r="H368" s="20" t="s">
        <v>536</v>
      </c>
      <c r="I368" t="str">
        <f t="shared" si="66"/>
        <v>Bismarck, North Dakota&lt;br&gt;White 1945-1974&lt;br&gt;Bk&lt;br&gt;ANAE (Labov et al, 2003)</v>
      </c>
      <c r="J368" t="str">
        <f t="shared" si="67"/>
        <v>W1950BismarckNorthDakotaBk</v>
      </c>
      <c r="M368" t="str">
        <f t="shared" si="69"/>
        <v>dp</v>
      </c>
      <c r="N368" t="str">
        <f t="shared" si="70"/>
        <v>st</v>
      </c>
      <c r="O368" t="str">
        <f t="shared" si="71"/>
        <v>ar</v>
      </c>
      <c r="P368" t="e">
        <f>IF(#REF!="rhot","",IF(H368="AAE_7R","r7",IF(AND(C368="ANAE",H368="W"),"r3","r0")))</f>
        <v>#REF!</v>
      </c>
      <c r="Q368" t="str">
        <f>IF(H368="consonant",#REF!,"")</f>
        <v/>
      </c>
      <c r="R368" t="str">
        <f t="shared" si="72"/>
        <v>lx</v>
      </c>
      <c r="S368" t="str">
        <f t="shared" si="73"/>
        <v>bk</v>
      </c>
      <c r="T368" t="e">
        <f t="shared" si="74"/>
        <v>#REF!</v>
      </c>
      <c r="U368" t="str">
        <f t="shared" si="65"/>
        <v>b</v>
      </c>
      <c r="W368" t="str">
        <f t="shared" si="68"/>
        <v>const W1950BismarckNorthDakotaBk= L.marker([47.33,-101.3], {icon: dp_lx}).bindPopup('Bismarck, North Dakota&lt;br&gt;White 1945-1974&lt;br&gt;Bk&lt;br&gt;ANAE (Labov et al, 2003)').addTo(W1950);</v>
      </c>
      <c r="X368" t="e">
        <f>IF(N368="","","const "&amp;#REF!&amp;J368&amp;#REF!&amp;E368&amp;" = L.marker(["&amp;G368&amp;","&amp;F368&amp;"], {icon: "&amp;N368&amp;"_"&amp;U368&amp;"}).bindPopup('This is "&amp;#REF!&amp;"').addTo("&amp;#REF!&amp;");")</f>
        <v>#REF!</v>
      </c>
      <c r="Y368" t="e">
        <f>IF(F368="","","const "&amp;#REF!&amp;J368&amp;#REF!&amp;E368&amp;" = L.marker(["&amp;G368&amp;","&amp;F368&amp;"], {icon: "&amp;O368&amp;"_"&amp;V368&amp;"}).bindPopup('This is "&amp;#REF!&amp;"').addTo("&amp;#REF!&amp;");")</f>
        <v>#REF!</v>
      </c>
      <c r="BI368" t="s">
        <v>5578</v>
      </c>
    </row>
    <row r="369" spans="1:61">
      <c r="A369" t="s">
        <v>5327</v>
      </c>
      <c r="B369" s="3" t="s">
        <v>22</v>
      </c>
      <c r="C369" s="1" t="s">
        <v>5399</v>
      </c>
      <c r="D369" s="19" t="s">
        <v>186</v>
      </c>
      <c r="E369" t="s">
        <v>5313</v>
      </c>
      <c r="F369" s="5">
        <v>-97.3</v>
      </c>
      <c r="G369" s="5">
        <v>47.45</v>
      </c>
      <c r="H369" s="20" t="s">
        <v>536</v>
      </c>
      <c r="I369" t="str">
        <f t="shared" si="66"/>
        <v>Fargo, North Dakota&lt;br&gt;White 1945-1974&lt;br&gt;Fr&lt;br&gt;ANAE (Labov et al, 2003)</v>
      </c>
      <c r="J369" t="str">
        <f t="shared" si="67"/>
        <v>W1950FargoNorthDakotaFr</v>
      </c>
      <c r="M369" t="str">
        <f t="shared" si="69"/>
        <v>dp</v>
      </c>
      <c r="N369" t="str">
        <f t="shared" si="70"/>
        <v>st</v>
      </c>
      <c r="O369" t="str">
        <f t="shared" si="71"/>
        <v>ar</v>
      </c>
      <c r="P369" t="e">
        <f>IF(#REF!="rhot","",IF(H369="AAE_7R","r7",IF(AND(C369="ANAE",H369="W"),"r3","r0")))</f>
        <v>#REF!</v>
      </c>
      <c r="Q369" t="str">
        <f>IF(H369="consonant",#REF!,"")</f>
        <v/>
      </c>
      <c r="R369" t="str">
        <f t="shared" si="72"/>
        <v>lx</v>
      </c>
      <c r="S369" t="str">
        <f t="shared" si="73"/>
        <v>bk</v>
      </c>
      <c r="T369" t="e">
        <f t="shared" si="74"/>
        <v>#REF!</v>
      </c>
      <c r="U369" t="str">
        <f t="shared" si="65"/>
        <v>b</v>
      </c>
      <c r="W369" t="str">
        <f t="shared" si="68"/>
        <v>const W1950FargoNorthDakotaFr= L.marker([47.45,-97.3], {icon: dp_lx}).bindPopup('Fargo, North Dakota&lt;br&gt;White 1945-1974&lt;br&gt;Fr&lt;br&gt;ANAE (Labov et al, 2003)').addTo(W1950);</v>
      </c>
      <c r="X369" t="e">
        <f>IF(N369="","","const "&amp;#REF!&amp;J369&amp;#REF!&amp;E369&amp;" = L.marker(["&amp;G369&amp;","&amp;F369&amp;"], {icon: "&amp;N369&amp;"_"&amp;U369&amp;"}).bindPopup('This is "&amp;#REF!&amp;"').addTo("&amp;#REF!&amp;");")</f>
        <v>#REF!</v>
      </c>
      <c r="Y369" t="e">
        <f>IF(F369="","","const "&amp;#REF!&amp;J369&amp;#REF!&amp;E369&amp;" = L.marker(["&amp;G369&amp;","&amp;F369&amp;"], {icon: "&amp;O369&amp;"_"&amp;V369&amp;"}).bindPopup('This is "&amp;#REF!&amp;"').addTo("&amp;#REF!&amp;");")</f>
        <v>#REF!</v>
      </c>
      <c r="BI369" t="s">
        <v>5579</v>
      </c>
    </row>
    <row r="370" spans="1:61">
      <c r="A370" t="s">
        <v>5327</v>
      </c>
      <c r="B370" s="3" t="s">
        <v>187</v>
      </c>
      <c r="C370" s="1" t="s">
        <v>5399</v>
      </c>
      <c r="D370" s="19" t="s">
        <v>188</v>
      </c>
      <c r="E370" t="s">
        <v>5313</v>
      </c>
      <c r="F370" s="5">
        <v>-101.47</v>
      </c>
      <c r="G370" s="5">
        <v>48.37</v>
      </c>
      <c r="H370" s="20" t="s">
        <v>536</v>
      </c>
      <c r="I370" t="str">
        <f t="shared" si="66"/>
        <v>Minot, North Dakota&lt;br&gt;White 1945-1974&lt;br&gt;Mi&lt;br&gt;ANAE (Labov et al, 2003)</v>
      </c>
      <c r="J370" t="str">
        <f t="shared" si="67"/>
        <v>W1950MinotNorthDakotaMi</v>
      </c>
      <c r="M370" t="str">
        <f t="shared" si="69"/>
        <v>dp</v>
      </c>
      <c r="N370" t="str">
        <f t="shared" si="70"/>
        <v>st</v>
      </c>
      <c r="O370" t="str">
        <f t="shared" si="71"/>
        <v>ar</v>
      </c>
      <c r="P370" t="e">
        <f>IF(#REF!="rhot","",IF(H370="AAE_7R","r7",IF(AND(C370="ANAE",H370="W"),"r3","r0")))</f>
        <v>#REF!</v>
      </c>
      <c r="Q370" t="str">
        <f>IF(H370="consonant",#REF!,"")</f>
        <v/>
      </c>
      <c r="R370" t="str">
        <f t="shared" si="72"/>
        <v>lx</v>
      </c>
      <c r="S370" t="str">
        <f t="shared" si="73"/>
        <v>bk</v>
      </c>
      <c r="T370" t="e">
        <f t="shared" si="74"/>
        <v>#REF!</v>
      </c>
      <c r="U370" t="str">
        <f t="shared" si="65"/>
        <v>b</v>
      </c>
      <c r="W370" t="str">
        <f t="shared" si="68"/>
        <v>const W1950MinotNorthDakotaMi= L.marker([48.37,-101.47], {icon: dp_lx}).bindPopup('Minot, North Dakota&lt;br&gt;White 1945-1974&lt;br&gt;Mi&lt;br&gt;ANAE (Labov et al, 2003)').addTo(W1950);</v>
      </c>
      <c r="X370" t="e">
        <f>IF(N370="","","const "&amp;#REF!&amp;J370&amp;#REF!&amp;E370&amp;" = L.marker(["&amp;G370&amp;","&amp;F370&amp;"], {icon: "&amp;N370&amp;"_"&amp;U370&amp;"}).bindPopup('This is "&amp;#REF!&amp;"').addTo("&amp;#REF!&amp;");")</f>
        <v>#REF!</v>
      </c>
      <c r="Y370" t="e">
        <f>IF(F370="","","const "&amp;#REF!&amp;J370&amp;#REF!&amp;E370&amp;" = L.marker(["&amp;G370&amp;","&amp;F370&amp;"], {icon: "&amp;O370&amp;"_"&amp;V370&amp;"}).bindPopup('This is "&amp;#REF!&amp;"').addTo("&amp;#REF!&amp;");")</f>
        <v>#REF!</v>
      </c>
      <c r="BI370" t="s">
        <v>5580</v>
      </c>
    </row>
    <row r="371" spans="1:61">
      <c r="A371" t="s">
        <v>5327</v>
      </c>
      <c r="B371" s="3" t="s">
        <v>147</v>
      </c>
      <c r="C371" s="1" t="s">
        <v>5399</v>
      </c>
      <c r="D371" s="19" t="s">
        <v>189</v>
      </c>
      <c r="E371" t="s">
        <v>5314</v>
      </c>
      <c r="F371" s="5">
        <v>-97.12</v>
      </c>
      <c r="G371" s="5">
        <v>41.33</v>
      </c>
      <c r="H371" s="20" t="s">
        <v>1124</v>
      </c>
      <c r="I371" t="str">
        <f t="shared" si="66"/>
        <v>Lincoln, Nebraska&lt;br&gt;White 1945-1974&lt;br&gt;Ln&lt;br&gt;ANAE (Labov et al, 2003)</v>
      </c>
      <c r="J371" t="str">
        <f t="shared" si="67"/>
        <v>W1950LincolnNebraskaLn</v>
      </c>
      <c r="M371" t="str">
        <f t="shared" si="69"/>
        <v>dp</v>
      </c>
      <c r="N371" t="str">
        <f t="shared" si="70"/>
        <v>st</v>
      </c>
      <c r="O371" t="str">
        <f t="shared" si="71"/>
        <v>ar</v>
      </c>
      <c r="P371" t="e">
        <f>IF(#REF!="rhot","",IF(H371="AAE_7R","r7",IF(AND(C371="ANAE",H371="W"),"r3","r0")))</f>
        <v>#REF!</v>
      </c>
      <c r="Q371" t="str">
        <f>IF(H371="consonant",#REF!,"")</f>
        <v/>
      </c>
      <c r="R371" t="str">
        <f t="shared" si="72"/>
        <v>we</v>
      </c>
      <c r="S371" t="str">
        <f t="shared" si="73"/>
        <v>ce</v>
      </c>
      <c r="T371" t="e">
        <f t="shared" si="74"/>
        <v>#REF!</v>
      </c>
      <c r="U371" t="str">
        <f t="shared" si="65"/>
        <v>b</v>
      </c>
      <c r="W371" t="str">
        <f t="shared" si="68"/>
        <v>const W1950LincolnNebraskaLn= L.marker([41.33,-97.12], {icon: dp_we}).bindPopup('Lincoln, Nebraska&lt;br&gt;White 1945-1974&lt;br&gt;Ln&lt;br&gt;ANAE (Labov et al, 2003)').addTo(W1950);</v>
      </c>
      <c r="X371" t="e">
        <f>IF(N371="","","const "&amp;#REF!&amp;J371&amp;#REF!&amp;E371&amp;" = L.marker(["&amp;G371&amp;","&amp;F371&amp;"], {icon: "&amp;N371&amp;"_"&amp;U371&amp;"}).bindPopup('This is "&amp;#REF!&amp;"').addTo("&amp;#REF!&amp;");")</f>
        <v>#REF!</v>
      </c>
      <c r="Y371" t="e">
        <f>IF(F371="","","const "&amp;#REF!&amp;J371&amp;#REF!&amp;E371&amp;" = L.marker(["&amp;G371&amp;","&amp;F371&amp;"], {icon: "&amp;O371&amp;"_"&amp;V371&amp;"}).bindPopup('This is "&amp;#REF!&amp;"').addTo("&amp;#REF!&amp;");")</f>
        <v>#REF!</v>
      </c>
      <c r="BI371" t="s">
        <v>5581</v>
      </c>
    </row>
    <row r="372" spans="1:61">
      <c r="A372" t="s">
        <v>5327</v>
      </c>
      <c r="B372" s="3" t="s">
        <v>192</v>
      </c>
      <c r="C372" s="1" t="s">
        <v>5399</v>
      </c>
      <c r="D372" s="19" t="s">
        <v>526</v>
      </c>
      <c r="E372" t="s">
        <v>5314</v>
      </c>
      <c r="F372" s="5">
        <v>-97.72</v>
      </c>
      <c r="G372" s="5">
        <v>42.03</v>
      </c>
      <c r="H372" s="20" t="s">
        <v>1124</v>
      </c>
      <c r="I372" t="str">
        <f t="shared" si="66"/>
        <v>Norfolk1, Nebraska&lt;br&gt;White 1945-1974&lt;br&gt;NE1&lt;br&gt;ANAE (Labov et al, 2003)</v>
      </c>
      <c r="J372" t="str">
        <f t="shared" si="67"/>
        <v>W1950Norfolk1NebraskaNE1</v>
      </c>
      <c r="M372" t="str">
        <f t="shared" si="69"/>
        <v>dp</v>
      </c>
      <c r="N372" t="str">
        <f t="shared" si="70"/>
        <v>st</v>
      </c>
      <c r="O372" t="str">
        <f t="shared" si="71"/>
        <v>ar</v>
      </c>
      <c r="P372" t="e">
        <f>IF(#REF!="rhot","",IF(H372="AAE_7R","r7",IF(AND(C372="ANAE",H372="W"),"r3","r0")))</f>
        <v>#REF!</v>
      </c>
      <c r="Q372" t="str">
        <f>IF(H372="consonant",#REF!,"")</f>
        <v/>
      </c>
      <c r="R372" t="str">
        <f t="shared" si="72"/>
        <v>we</v>
      </c>
      <c r="S372" t="str">
        <f t="shared" si="73"/>
        <v>ce</v>
      </c>
      <c r="T372" t="e">
        <f t="shared" si="74"/>
        <v>#REF!</v>
      </c>
      <c r="U372" t="str">
        <f t="shared" si="65"/>
        <v>b</v>
      </c>
      <c r="W372" t="str">
        <f t="shared" si="68"/>
        <v>const W1950Norfolk1NebraskaNE1= L.marker([42.03,-97.72], {icon: dp_we}).bindPopup('Norfolk1, Nebraska&lt;br&gt;White 1945-1974&lt;br&gt;NE1&lt;br&gt;ANAE (Labov et al, 2003)').addTo(W1950);</v>
      </c>
      <c r="X372" t="e">
        <f>IF(N372="","","const "&amp;#REF!&amp;J372&amp;#REF!&amp;E372&amp;" = L.marker(["&amp;G372&amp;","&amp;F372&amp;"], {icon: "&amp;N372&amp;"_"&amp;U372&amp;"}).bindPopup('This is "&amp;#REF!&amp;"').addTo("&amp;#REF!&amp;");")</f>
        <v>#REF!</v>
      </c>
      <c r="Y372" t="e">
        <f>IF(F372="","","const "&amp;#REF!&amp;J372&amp;#REF!&amp;E372&amp;" = L.marker(["&amp;G372&amp;","&amp;F372&amp;"], {icon: "&amp;O372&amp;"_"&amp;V372&amp;"}).bindPopup('This is "&amp;#REF!&amp;"').addTo("&amp;#REF!&amp;");")</f>
        <v>#REF!</v>
      </c>
      <c r="BI372" t="s">
        <v>5582</v>
      </c>
    </row>
    <row r="373" spans="1:61">
      <c r="A373" t="s">
        <v>5327</v>
      </c>
      <c r="B373" s="3" t="s">
        <v>194</v>
      </c>
      <c r="C373" s="1" t="s">
        <v>5399</v>
      </c>
      <c r="D373" s="19" t="s">
        <v>195</v>
      </c>
      <c r="E373" t="s">
        <v>5314</v>
      </c>
      <c r="F373" s="5">
        <v>-101.45</v>
      </c>
      <c r="G373" s="5">
        <v>41.38</v>
      </c>
      <c r="H373" s="20" t="s">
        <v>1124</v>
      </c>
      <c r="I373" t="str">
        <f t="shared" si="66"/>
        <v>North Platte, Nebraska&lt;br&gt;White 1945-1974&lt;br&gt;NE2&lt;br&gt;ANAE (Labov et al, 2003)</v>
      </c>
      <c r="J373" t="str">
        <f t="shared" si="67"/>
        <v>W1950NorthPlatteNebraskaNE2</v>
      </c>
      <c r="M373" t="str">
        <f t="shared" si="69"/>
        <v>dp</v>
      </c>
      <c r="N373" t="str">
        <f t="shared" si="70"/>
        <v>st</v>
      </c>
      <c r="O373" t="str">
        <f t="shared" si="71"/>
        <v>ar</v>
      </c>
      <c r="P373" t="e">
        <f>IF(#REF!="rhot","",IF(H373="AAE_7R","r7",IF(AND(C373="ANAE",H373="W"),"r3","r0")))</f>
        <v>#REF!</v>
      </c>
      <c r="Q373" t="str">
        <f>IF(H373="consonant",#REF!,"")</f>
        <v/>
      </c>
      <c r="R373" t="str">
        <f t="shared" si="72"/>
        <v>we</v>
      </c>
      <c r="S373" t="str">
        <f t="shared" si="73"/>
        <v>ce</v>
      </c>
      <c r="T373" t="e">
        <f t="shared" si="74"/>
        <v>#REF!</v>
      </c>
      <c r="U373" t="str">
        <f t="shared" si="65"/>
        <v>b</v>
      </c>
      <c r="W373" t="str">
        <f t="shared" si="68"/>
        <v>const W1950NorthPlatteNebraskaNE2= L.marker([41.38,-101.45], {icon: dp_we}).bindPopup('North Platte, Nebraska&lt;br&gt;White 1945-1974&lt;br&gt;NE2&lt;br&gt;ANAE (Labov et al, 2003)').addTo(W1950);</v>
      </c>
      <c r="X373" t="e">
        <f>IF(N373="","","const "&amp;#REF!&amp;J373&amp;#REF!&amp;E373&amp;" = L.marker(["&amp;G373&amp;","&amp;F373&amp;"], {icon: "&amp;N373&amp;"_"&amp;U373&amp;"}).bindPopup('This is "&amp;#REF!&amp;"').addTo("&amp;#REF!&amp;");")</f>
        <v>#REF!</v>
      </c>
      <c r="Y373" t="e">
        <f>IF(F373="","","const "&amp;#REF!&amp;J373&amp;#REF!&amp;E373&amp;" = L.marker(["&amp;G373&amp;","&amp;F373&amp;"], {icon: "&amp;O373&amp;"_"&amp;V373&amp;"}).bindPopup('This is "&amp;#REF!&amp;"').addTo("&amp;#REF!&amp;");")</f>
        <v>#REF!</v>
      </c>
      <c r="BI373" t="s">
        <v>5583</v>
      </c>
    </row>
    <row r="374" spans="1:61">
      <c r="A374" t="s">
        <v>5327</v>
      </c>
      <c r="B374" s="3" t="s">
        <v>190</v>
      </c>
      <c r="C374" s="1" t="s">
        <v>5399</v>
      </c>
      <c r="D374" s="19" t="s">
        <v>191</v>
      </c>
      <c r="E374" t="s">
        <v>5314</v>
      </c>
      <c r="F374" s="5">
        <v>-96.55</v>
      </c>
      <c r="G374" s="5">
        <v>41.42</v>
      </c>
      <c r="H374" s="20" t="s">
        <v>1124</v>
      </c>
      <c r="I374" t="str">
        <f t="shared" si="66"/>
        <v>Omaha, Nebraska&lt;br&gt;White 1945-1974&lt;br&gt;Om&lt;br&gt;ANAE (Labov et al, 2003)</v>
      </c>
      <c r="J374" t="str">
        <f t="shared" si="67"/>
        <v>W1950OmahaNebraskaOm</v>
      </c>
      <c r="M374" t="str">
        <f t="shared" si="69"/>
        <v>dp</v>
      </c>
      <c r="N374" t="str">
        <f t="shared" si="70"/>
        <v>st</v>
      </c>
      <c r="O374" t="str">
        <f t="shared" si="71"/>
        <v>ar</v>
      </c>
      <c r="P374" t="e">
        <f>IF(#REF!="rhot","",IF(H374="AAE_7R","r7",IF(AND(C374="ANAE",H374="W"),"r3","r0")))</f>
        <v>#REF!</v>
      </c>
      <c r="Q374" t="str">
        <f>IF(H374="consonant",#REF!,"")</f>
        <v/>
      </c>
      <c r="R374" t="str">
        <f t="shared" si="72"/>
        <v>we</v>
      </c>
      <c r="S374" t="str">
        <f t="shared" si="73"/>
        <v>ce</v>
      </c>
      <c r="T374" t="e">
        <f t="shared" si="74"/>
        <v>#REF!</v>
      </c>
      <c r="U374" t="str">
        <f t="shared" si="65"/>
        <v>b</v>
      </c>
      <c r="W374" t="str">
        <f t="shared" si="68"/>
        <v>const W1950OmahaNebraskaOm= L.marker([41.42,-96.55], {icon: dp_we}).bindPopup('Omaha, Nebraska&lt;br&gt;White 1945-1974&lt;br&gt;Om&lt;br&gt;ANAE (Labov et al, 2003)').addTo(W1950);</v>
      </c>
      <c r="X374" t="e">
        <f>IF(N374="","","const "&amp;#REF!&amp;J374&amp;#REF!&amp;E374&amp;" = L.marker(["&amp;G374&amp;","&amp;F374&amp;"], {icon: "&amp;N374&amp;"_"&amp;U374&amp;"}).bindPopup('This is "&amp;#REF!&amp;"').addTo("&amp;#REF!&amp;");")</f>
        <v>#REF!</v>
      </c>
      <c r="Y374" t="e">
        <f>IF(F374="","","const "&amp;#REF!&amp;J374&amp;#REF!&amp;E374&amp;" = L.marker(["&amp;G374&amp;","&amp;F374&amp;"], {icon: "&amp;O374&amp;"_"&amp;V374&amp;"}).bindPopup('This is "&amp;#REF!&amp;"').addTo("&amp;#REF!&amp;");")</f>
        <v>#REF!</v>
      </c>
      <c r="BI374" t="s">
        <v>5584</v>
      </c>
    </row>
    <row r="375" spans="1:61">
      <c r="A375" t="s">
        <v>5327</v>
      </c>
      <c r="B375" s="3" t="s">
        <v>196</v>
      </c>
      <c r="C375" s="1" t="s">
        <v>5399</v>
      </c>
      <c r="D375" s="19" t="s">
        <v>197</v>
      </c>
      <c r="E375" t="s">
        <v>5314</v>
      </c>
      <c r="F375" s="5">
        <v>-104.08</v>
      </c>
      <c r="G375" s="5">
        <v>42.45</v>
      </c>
      <c r="H375" s="20" t="s">
        <v>1124</v>
      </c>
      <c r="I375" t="str">
        <f t="shared" si="66"/>
        <v>Scotts Bluff, Nebraska&lt;br&gt;White 1945-1974&lt;br&gt;NE3&lt;br&gt;ANAE (Labov et al, 2003)</v>
      </c>
      <c r="J375" t="str">
        <f t="shared" si="67"/>
        <v>W1950ScottsBluffNebraskaNE3</v>
      </c>
      <c r="M375" t="str">
        <f t="shared" si="69"/>
        <v>dp</v>
      </c>
      <c r="N375" t="str">
        <f t="shared" si="70"/>
        <v>st</v>
      </c>
      <c r="O375" t="str">
        <f t="shared" si="71"/>
        <v>ar</v>
      </c>
      <c r="P375" t="e">
        <f>IF(#REF!="rhot","",IF(H375="AAE_7R","r7",IF(AND(C375="ANAE",H375="W"),"r3","r0")))</f>
        <v>#REF!</v>
      </c>
      <c r="Q375" t="str">
        <f>IF(H375="consonant",#REF!,"")</f>
        <v/>
      </c>
      <c r="R375" t="str">
        <f t="shared" si="72"/>
        <v>we</v>
      </c>
      <c r="S375" t="str">
        <f t="shared" si="73"/>
        <v>ce</v>
      </c>
      <c r="T375" t="e">
        <f t="shared" si="74"/>
        <v>#REF!</v>
      </c>
      <c r="U375" t="str">
        <f t="shared" si="65"/>
        <v>b</v>
      </c>
      <c r="W375" t="str">
        <f t="shared" si="68"/>
        <v>const W1950ScottsBluffNebraskaNE3= L.marker([42.45,-104.08], {icon: dp_we}).bindPopup('Scotts Bluff, Nebraska&lt;br&gt;White 1945-1974&lt;br&gt;NE3&lt;br&gt;ANAE (Labov et al, 2003)').addTo(W1950);</v>
      </c>
      <c r="X375" t="e">
        <f>IF(N375="","","const "&amp;#REF!&amp;J375&amp;#REF!&amp;E375&amp;" = L.marker(["&amp;G375&amp;","&amp;F375&amp;"], {icon: "&amp;N375&amp;"_"&amp;U375&amp;"}).bindPopup('This is "&amp;#REF!&amp;"').addTo("&amp;#REF!&amp;");")</f>
        <v>#REF!</v>
      </c>
      <c r="Y375" t="e">
        <f>IF(F375="","","const "&amp;#REF!&amp;J375&amp;#REF!&amp;E375&amp;" = L.marker(["&amp;G375&amp;","&amp;F375&amp;"], {icon: "&amp;O375&amp;"_"&amp;V375&amp;"}).bindPopup('This is "&amp;#REF!&amp;"').addTo("&amp;#REF!&amp;");")</f>
        <v>#REF!</v>
      </c>
      <c r="BI375" t="s">
        <v>5585</v>
      </c>
    </row>
    <row r="376" spans="1:61">
      <c r="A376" t="s">
        <v>5327</v>
      </c>
      <c r="B376" s="3" t="s">
        <v>149</v>
      </c>
      <c r="C376" s="1" t="s">
        <v>5399</v>
      </c>
      <c r="D376" s="19" t="s">
        <v>198</v>
      </c>
      <c r="E376" t="s">
        <v>5285</v>
      </c>
      <c r="F376" s="5">
        <v>-71.75</v>
      </c>
      <c r="G376" s="5">
        <v>43.63</v>
      </c>
      <c r="H376" s="20" t="s">
        <v>1124</v>
      </c>
      <c r="I376" t="str">
        <f t="shared" si="66"/>
        <v>Manchester, New Hampshire&lt;br&gt;White 1945-1974&lt;br&gt;Mn&lt;br&gt;ANAE (Labov et al, 2003)</v>
      </c>
      <c r="J376" t="str">
        <f t="shared" si="67"/>
        <v>W1950ManchesterNewHampshireMn</v>
      </c>
      <c r="M376" t="str">
        <f t="shared" si="69"/>
        <v>dp</v>
      </c>
      <c r="N376" t="str">
        <f t="shared" si="70"/>
        <v>st</v>
      </c>
      <c r="O376" t="str">
        <f t="shared" si="71"/>
        <v>ar</v>
      </c>
      <c r="P376" t="e">
        <f>IF(#REF!="rhot","",IF(H376="AAE_7R","r7",IF(AND(C376="ANAE",H376="W"),"r3","r0")))</f>
        <v>#REF!</v>
      </c>
      <c r="Q376" t="str">
        <f>IF(H376="consonant",#REF!,"")</f>
        <v/>
      </c>
      <c r="R376" t="str">
        <f t="shared" si="72"/>
        <v>we</v>
      </c>
      <c r="S376" t="str">
        <f t="shared" si="73"/>
        <v>ce</v>
      </c>
      <c r="T376" t="e">
        <f t="shared" si="74"/>
        <v>#REF!</v>
      </c>
      <c r="U376" t="str">
        <f t="shared" si="65"/>
        <v>b</v>
      </c>
      <c r="W376" t="str">
        <f t="shared" si="68"/>
        <v>const W1950ManchesterNewHampshireMn= L.marker([43.63,-71.75], {icon: dp_we}).bindPopup('Manchester, New Hampshire&lt;br&gt;White 1945-1974&lt;br&gt;Mn&lt;br&gt;ANAE (Labov et al, 2003)').addTo(W1950);</v>
      </c>
      <c r="X376" t="e">
        <f>IF(N376="","","const "&amp;#REF!&amp;J376&amp;#REF!&amp;E376&amp;" = L.marker(["&amp;G376&amp;","&amp;F376&amp;"], {icon: "&amp;N376&amp;"_"&amp;U376&amp;"}).bindPopup('This is "&amp;#REF!&amp;"').addTo("&amp;#REF!&amp;");")</f>
        <v>#REF!</v>
      </c>
      <c r="Y376" t="e">
        <f>IF(F376="","","const "&amp;#REF!&amp;J376&amp;#REF!&amp;E376&amp;" = L.marker(["&amp;G376&amp;","&amp;F376&amp;"], {icon: "&amp;O376&amp;"_"&amp;V376&amp;"}).bindPopup('This is "&amp;#REF!&amp;"').addTo("&amp;#REF!&amp;");")</f>
        <v>#REF!</v>
      </c>
      <c r="BI376" t="s">
        <v>5586</v>
      </c>
    </row>
    <row r="377" spans="1:61">
      <c r="A377" t="s">
        <v>5327</v>
      </c>
      <c r="B377" s="3" t="s">
        <v>199</v>
      </c>
      <c r="C377" s="1" t="s">
        <v>5399</v>
      </c>
      <c r="D377" s="19" t="s">
        <v>201</v>
      </c>
      <c r="E377" t="s">
        <v>5291</v>
      </c>
      <c r="F377" s="5">
        <v>-79.63</v>
      </c>
      <c r="G377" s="5">
        <v>40.619999999999997</v>
      </c>
      <c r="H377" s="20" t="s">
        <v>1124</v>
      </c>
      <c r="I377" t="str">
        <f t="shared" si="66"/>
        <v>Trenton, New Jersey&lt;br&gt;White 1945-1974&lt;br&gt;Tr&lt;br&gt;ANAE (Labov et al, 2003)</v>
      </c>
      <c r="J377" t="str">
        <f t="shared" si="67"/>
        <v>W1950TrentonNewJerseyTr</v>
      </c>
      <c r="M377" t="str">
        <f t="shared" si="69"/>
        <v>dp</v>
      </c>
      <c r="N377" t="str">
        <f t="shared" si="70"/>
        <v>st</v>
      </c>
      <c r="O377" t="str">
        <f t="shared" si="71"/>
        <v>ar</v>
      </c>
      <c r="P377" t="e">
        <f>IF(#REF!="rhot","",IF(H377="AAE_7R","r7",IF(AND(C377="ANAE",H377="W"),"r3","r0")))</f>
        <v>#REF!</v>
      </c>
      <c r="Q377" t="str">
        <f>IF(H377="consonant",#REF!,"")</f>
        <v/>
      </c>
      <c r="R377" t="str">
        <f t="shared" si="72"/>
        <v>we</v>
      </c>
      <c r="S377" t="str">
        <f t="shared" si="73"/>
        <v>ce</v>
      </c>
      <c r="T377" t="e">
        <f t="shared" si="74"/>
        <v>#REF!</v>
      </c>
      <c r="U377" t="str">
        <f t="shared" si="65"/>
        <v>b</v>
      </c>
      <c r="W377" t="str">
        <f t="shared" si="68"/>
        <v>const W1950TrentonNewJerseyTr= L.marker([40.62,-79.63], {icon: dp_we}).bindPopup('Trenton, New Jersey&lt;br&gt;White 1945-1974&lt;br&gt;Tr&lt;br&gt;ANAE (Labov et al, 2003)').addTo(W1950);</v>
      </c>
      <c r="X377" t="e">
        <f>IF(N377="","","const "&amp;#REF!&amp;J377&amp;#REF!&amp;E377&amp;" = L.marker(["&amp;G377&amp;","&amp;F377&amp;"], {icon: "&amp;N377&amp;"_"&amp;U377&amp;"}).bindPopup('This is "&amp;#REF!&amp;"').addTo("&amp;#REF!&amp;");")</f>
        <v>#REF!</v>
      </c>
      <c r="Y377" t="e">
        <f>IF(F377="","","const "&amp;#REF!&amp;J377&amp;#REF!&amp;E377&amp;" = L.marker(["&amp;G377&amp;","&amp;F377&amp;"], {icon: "&amp;O377&amp;"_"&amp;V377&amp;"}).bindPopup('This is "&amp;#REF!&amp;"').addTo("&amp;#REF!&amp;");")</f>
        <v>#REF!</v>
      </c>
      <c r="BI377" t="s">
        <v>5587</v>
      </c>
    </row>
    <row r="378" spans="1:61">
      <c r="A378" t="s">
        <v>5327</v>
      </c>
      <c r="B378" s="3" t="s">
        <v>202</v>
      </c>
      <c r="C378" s="1" t="s">
        <v>5399</v>
      </c>
      <c r="D378" s="19" t="s">
        <v>204</v>
      </c>
      <c r="E378" t="s">
        <v>5315</v>
      </c>
      <c r="F378" s="5">
        <v>-107</v>
      </c>
      <c r="G378" s="5">
        <v>35.17</v>
      </c>
      <c r="H378" s="20" t="s">
        <v>1124</v>
      </c>
      <c r="I378" t="str">
        <f t="shared" si="66"/>
        <v>Albuquerque, New Mexico&lt;br&gt;White 1945-1974&lt;br&gt;Aq&lt;br&gt;ANAE (Labov et al, 2003)</v>
      </c>
      <c r="J378" t="str">
        <f t="shared" si="67"/>
        <v>W1950AlbuquerqueNewMexicoAq</v>
      </c>
      <c r="M378" t="str">
        <f t="shared" si="69"/>
        <v>dp</v>
      </c>
      <c r="N378" t="str">
        <f t="shared" si="70"/>
        <v>st</v>
      </c>
      <c r="O378" t="str">
        <f t="shared" si="71"/>
        <v>ar</v>
      </c>
      <c r="P378" t="e">
        <f>IF(#REF!="rhot","",IF(H378="AAE_7R","r7",IF(AND(C378="ANAE",H378="W"),"r3","r0")))</f>
        <v>#REF!</v>
      </c>
      <c r="Q378" t="str">
        <f>IF(H378="consonant",#REF!,"")</f>
        <v/>
      </c>
      <c r="R378" t="str">
        <f t="shared" si="72"/>
        <v>we</v>
      </c>
      <c r="S378" t="str">
        <f t="shared" si="73"/>
        <v>ce</v>
      </c>
      <c r="T378" t="e">
        <f t="shared" si="74"/>
        <v>#REF!</v>
      </c>
      <c r="U378" t="str">
        <f t="shared" si="65"/>
        <v>b</v>
      </c>
      <c r="W378" t="str">
        <f t="shared" si="68"/>
        <v>const W1950AlbuquerqueNewMexicoAq= L.marker([35.17,-107], {icon: dp_we}).bindPopup('Albuquerque, New Mexico&lt;br&gt;White 1945-1974&lt;br&gt;Aq&lt;br&gt;ANAE (Labov et al, 2003)').addTo(W1950);</v>
      </c>
      <c r="X378" t="e">
        <f>IF(N378="","","const "&amp;#REF!&amp;J378&amp;#REF!&amp;E378&amp;" = L.marker(["&amp;G378&amp;","&amp;F378&amp;"], {icon: "&amp;N378&amp;"_"&amp;U378&amp;"}).bindPopup('This is "&amp;#REF!&amp;"').addTo("&amp;#REF!&amp;");")</f>
        <v>#REF!</v>
      </c>
      <c r="Y378" t="e">
        <f>IF(F378="","","const "&amp;#REF!&amp;J378&amp;#REF!&amp;E378&amp;" = L.marker(["&amp;G378&amp;","&amp;F378&amp;"], {icon: "&amp;O378&amp;"_"&amp;V378&amp;"}).bindPopup('This is "&amp;#REF!&amp;"').addTo("&amp;#REF!&amp;");")</f>
        <v>#REF!</v>
      </c>
      <c r="BI378" t="s">
        <v>5588</v>
      </c>
    </row>
    <row r="379" spans="1:61">
      <c r="A379" t="s">
        <v>5327</v>
      </c>
      <c r="B379" s="3" t="s">
        <v>210</v>
      </c>
      <c r="C379" s="1" t="s">
        <v>5399</v>
      </c>
      <c r="D379" s="19" t="s">
        <v>212</v>
      </c>
      <c r="E379" t="s">
        <v>2375</v>
      </c>
      <c r="F379" s="5">
        <v>-115.22</v>
      </c>
      <c r="G379" s="5">
        <v>36.28</v>
      </c>
      <c r="H379" t="s">
        <v>616</v>
      </c>
      <c r="I379" t="str">
        <f t="shared" si="66"/>
        <v>Las Vegas, Nevada&lt;br&gt;White 1945-1974&lt;br&gt;LV&lt;br&gt;ANAE (Labov et al, 2003)</v>
      </c>
      <c r="J379" t="str">
        <f t="shared" si="67"/>
        <v>W1950LasVegasNevadaLV</v>
      </c>
      <c r="M379" t="str">
        <f t="shared" si="69"/>
        <v>dp</v>
      </c>
      <c r="N379" t="str">
        <f t="shared" si="70"/>
        <v>st</v>
      </c>
      <c r="O379" t="str">
        <f t="shared" si="71"/>
        <v>ar</v>
      </c>
      <c r="P379" t="e">
        <f>IF(#REF!="rhot","",IF(H379="AAE_7R","r7",IF(AND(C379="ANAE",H379="W"),"r3","r0")))</f>
        <v>#REF!</v>
      </c>
      <c r="Q379" t="str">
        <f>IF(H379="consonant",#REF!,"")</f>
        <v/>
      </c>
      <c r="R379" t="str">
        <f t="shared" si="72"/>
        <v>we</v>
      </c>
      <c r="S379" t="str">
        <f t="shared" si="73"/>
        <v>ce</v>
      </c>
      <c r="T379" t="e">
        <f t="shared" si="74"/>
        <v>#REF!</v>
      </c>
      <c r="U379" t="str">
        <f t="shared" si="65"/>
        <v>b</v>
      </c>
      <c r="W379" t="str">
        <f t="shared" si="68"/>
        <v>const W1950LasVegasNevadaLV= L.marker([36.28,-115.22], {icon: dp_we}).bindPopup('Las Vegas, Nevada&lt;br&gt;White 1945-1974&lt;br&gt;LV&lt;br&gt;ANAE (Labov et al, 2003)').addTo(W1950);</v>
      </c>
      <c r="X379" t="e">
        <f>IF(N379="","","const "&amp;#REF!&amp;J379&amp;#REF!&amp;E379&amp;" = L.marker(["&amp;G379&amp;","&amp;F379&amp;"], {icon: "&amp;N379&amp;"_"&amp;U379&amp;"}).bindPopup('This is "&amp;#REF!&amp;"').addTo("&amp;#REF!&amp;");")</f>
        <v>#REF!</v>
      </c>
      <c r="Y379" t="e">
        <f>IF(F379="","","const "&amp;#REF!&amp;J379&amp;#REF!&amp;E379&amp;" = L.marker(["&amp;G379&amp;","&amp;F379&amp;"], {icon: "&amp;O379&amp;"_"&amp;V379&amp;"}).bindPopup('This is "&amp;#REF!&amp;"').addTo("&amp;#REF!&amp;");")</f>
        <v>#REF!</v>
      </c>
      <c r="BI379" t="s">
        <v>5589</v>
      </c>
    </row>
    <row r="380" spans="1:61">
      <c r="A380" t="s">
        <v>5327</v>
      </c>
      <c r="B380" s="3" t="s">
        <v>213</v>
      </c>
      <c r="C380" s="1" t="s">
        <v>5399</v>
      </c>
      <c r="D380" s="19" t="s">
        <v>214</v>
      </c>
      <c r="E380" t="s">
        <v>2375</v>
      </c>
      <c r="F380" s="5">
        <v>-120.37</v>
      </c>
      <c r="G380" s="5">
        <v>39.869999999999997</v>
      </c>
      <c r="H380" t="s">
        <v>616</v>
      </c>
      <c r="I380" t="str">
        <f t="shared" si="66"/>
        <v>Reno, Nevada&lt;br&gt;White 1945-1974&lt;br&gt;Rn&lt;br&gt;ANAE (Labov et al, 2003)</v>
      </c>
      <c r="J380" t="str">
        <f t="shared" si="67"/>
        <v>W1950RenoNevadaRn</v>
      </c>
      <c r="M380" t="str">
        <f t="shared" si="69"/>
        <v>dp</v>
      </c>
      <c r="N380" t="str">
        <f t="shared" si="70"/>
        <v>st</v>
      </c>
      <c r="O380" t="str">
        <f t="shared" si="71"/>
        <v>ar</v>
      </c>
      <c r="P380" t="e">
        <f>IF(#REF!="rhot","",IF(H380="AAE_7R","r7",IF(AND(C380="ANAE",H380="W"),"r3","r0")))</f>
        <v>#REF!</v>
      </c>
      <c r="Q380" t="str">
        <f>IF(H380="consonant",#REF!,"")</f>
        <v/>
      </c>
      <c r="R380" t="str">
        <f t="shared" si="72"/>
        <v>we</v>
      </c>
      <c r="S380" t="str">
        <f t="shared" si="73"/>
        <v>ce</v>
      </c>
      <c r="T380" t="e">
        <f t="shared" si="74"/>
        <v>#REF!</v>
      </c>
      <c r="U380" t="str">
        <f t="shared" si="65"/>
        <v>b</v>
      </c>
      <c r="W380" t="str">
        <f t="shared" si="68"/>
        <v>const W1950RenoNevadaRn= L.marker([39.87,-120.37], {icon: dp_we}).bindPopup('Reno, Nevada&lt;br&gt;White 1945-1974&lt;br&gt;Rn&lt;br&gt;ANAE (Labov et al, 2003)').addTo(W1950);</v>
      </c>
      <c r="X380" t="e">
        <f>IF(N380="","","const "&amp;#REF!&amp;J380&amp;#REF!&amp;E380&amp;" = L.marker(["&amp;G380&amp;","&amp;F380&amp;"], {icon: "&amp;N380&amp;"_"&amp;U380&amp;"}).bindPopup('This is "&amp;#REF!&amp;"').addTo("&amp;#REF!&amp;");")</f>
        <v>#REF!</v>
      </c>
      <c r="Y380" t="e">
        <f>IF(F380="","","const "&amp;#REF!&amp;J380&amp;#REF!&amp;E380&amp;" = L.marker(["&amp;G380&amp;","&amp;F380&amp;"], {icon: "&amp;O380&amp;"_"&amp;V380&amp;"}).bindPopup('This is "&amp;#REF!&amp;"').addTo("&amp;#REF!&amp;");")</f>
        <v>#REF!</v>
      </c>
      <c r="BI380" t="s">
        <v>5590</v>
      </c>
    </row>
    <row r="381" spans="1:61">
      <c r="A381" t="s">
        <v>5327</v>
      </c>
      <c r="B381" s="3" t="s">
        <v>215</v>
      </c>
      <c r="C381" s="1" t="s">
        <v>5399</v>
      </c>
      <c r="D381" s="19" t="s">
        <v>217</v>
      </c>
      <c r="E381" t="s">
        <v>5151</v>
      </c>
      <c r="F381" s="5">
        <v>-74.25</v>
      </c>
      <c r="G381" s="5">
        <v>43.08</v>
      </c>
      <c r="H381" t="s">
        <v>327</v>
      </c>
      <c r="I381" t="str">
        <f t="shared" si="66"/>
        <v>Albany, New York&lt;br&gt;White 1945-1974&lt;br&gt;Al&lt;br&gt;ANAE (Labov et al, 2003)</v>
      </c>
      <c r="J381" t="str">
        <f t="shared" si="67"/>
        <v>W1950AlbanyNewYorkAl</v>
      </c>
      <c r="M381" t="str">
        <f t="shared" si="69"/>
        <v>dp</v>
      </c>
      <c r="N381" t="str">
        <f t="shared" si="70"/>
        <v>st</v>
      </c>
      <c r="O381" t="str">
        <f t="shared" si="71"/>
        <v>au</v>
      </c>
      <c r="P381" t="e">
        <f>IF(#REF!="rhot","",IF(H381="AAE_7R","r7",IF(AND(C381="ANAE",H381="W"),"r3","r0")))</f>
        <v>#REF!</v>
      </c>
      <c r="Q381" t="str">
        <f>IF(H381="consonant",#REF!,"")</f>
        <v/>
      </c>
      <c r="R381" t="str">
        <f t="shared" si="72"/>
        <v>sa1</v>
      </c>
      <c r="S381" t="str">
        <f t="shared" si="73"/>
        <v>bk</v>
      </c>
      <c r="T381" t="e">
        <f t="shared" si="74"/>
        <v>#REF!</v>
      </c>
      <c r="U381" t="str">
        <f t="shared" si="65"/>
        <v>b</v>
      </c>
      <c r="W381" t="str">
        <f t="shared" si="68"/>
        <v>const W1950AlbanyNewYorkAl= L.marker([43.08,-74.25], {icon: dp_sa1}).bindPopup('Albany, New York&lt;br&gt;White 1945-1974&lt;br&gt;Al&lt;br&gt;ANAE (Labov et al, 2003)').addTo(W1950);</v>
      </c>
      <c r="X381" t="e">
        <f>IF(N381="","","const "&amp;#REF!&amp;J381&amp;#REF!&amp;E381&amp;" = L.marker(["&amp;G381&amp;","&amp;F381&amp;"], {icon: "&amp;N381&amp;"_"&amp;U381&amp;"}).bindPopup('This is "&amp;#REF!&amp;"').addTo("&amp;#REF!&amp;");")</f>
        <v>#REF!</v>
      </c>
      <c r="Y381" t="e">
        <f>IF(F381="","","const "&amp;#REF!&amp;J381&amp;#REF!&amp;E381&amp;" = L.marker(["&amp;G381&amp;","&amp;F381&amp;"], {icon: "&amp;O381&amp;"_"&amp;V381&amp;"}).bindPopup('This is "&amp;#REF!&amp;"').addTo("&amp;#REF!&amp;");")</f>
        <v>#REF!</v>
      </c>
      <c r="BI381" t="s">
        <v>5591</v>
      </c>
    </row>
    <row r="382" spans="1:61">
      <c r="A382" t="s">
        <v>5327</v>
      </c>
      <c r="B382" s="2" t="s">
        <v>133</v>
      </c>
      <c r="C382" s="1" t="s">
        <v>5399</v>
      </c>
      <c r="D382" s="19" t="s">
        <v>223</v>
      </c>
      <c r="E382" t="s">
        <v>5151</v>
      </c>
      <c r="F382" s="5">
        <v>-80.63</v>
      </c>
      <c r="G382" s="5">
        <v>42.17</v>
      </c>
      <c r="H382" t="s">
        <v>616</v>
      </c>
      <c r="I382" t="str">
        <f t="shared" si="66"/>
        <v>Binghamton, New York&lt;br&gt;White 1945-1974&lt;br&gt;Bn&lt;br&gt;ANAE (Labov et al, 2003)</v>
      </c>
      <c r="J382" t="str">
        <f t="shared" si="67"/>
        <v>W1950BinghamtonNewYorkBn</v>
      </c>
      <c r="M382" t="str">
        <f t="shared" si="69"/>
        <v>dp</v>
      </c>
      <c r="N382" t="str">
        <f t="shared" si="70"/>
        <v>st</v>
      </c>
      <c r="O382" t="str">
        <f t="shared" si="71"/>
        <v>ar</v>
      </c>
      <c r="P382" t="e">
        <f>IF(#REF!="rhot","",IF(H382="AAE_7R","r7",IF(AND(C382="ANAE",H382="W"),"r3","r0")))</f>
        <v>#REF!</v>
      </c>
      <c r="Q382" t="str">
        <f>IF(H382="consonant",#REF!,"")</f>
        <v/>
      </c>
      <c r="R382" t="str">
        <f t="shared" si="72"/>
        <v>we</v>
      </c>
      <c r="S382" t="str">
        <f t="shared" si="73"/>
        <v>ce</v>
      </c>
      <c r="T382" t="e">
        <f t="shared" si="74"/>
        <v>#REF!</v>
      </c>
      <c r="U382" t="str">
        <f t="shared" si="65"/>
        <v>b</v>
      </c>
      <c r="W382" t="str">
        <f t="shared" si="68"/>
        <v>const W1950BinghamtonNewYorkBn= L.marker([42.17,-80.63], {icon: dp_we}).bindPopup('Binghamton, New York&lt;br&gt;White 1945-1974&lt;br&gt;Bn&lt;br&gt;ANAE (Labov et al, 2003)').addTo(W1950);</v>
      </c>
      <c r="X382" t="e">
        <f>IF(N382="","","const "&amp;#REF!&amp;J382&amp;#REF!&amp;E382&amp;" = L.marker(["&amp;G382&amp;","&amp;F382&amp;"], {icon: "&amp;N382&amp;"_"&amp;U382&amp;"}).bindPopup('This is "&amp;#REF!&amp;"').addTo("&amp;#REF!&amp;");")</f>
        <v>#REF!</v>
      </c>
      <c r="Y382" t="e">
        <f>IF(F382="","","const "&amp;#REF!&amp;J382&amp;#REF!&amp;E382&amp;" = L.marker(["&amp;G382&amp;","&amp;F382&amp;"], {icon: "&amp;O382&amp;"_"&amp;V382&amp;"}).bindPopup('This is "&amp;#REF!&amp;"').addTo("&amp;#REF!&amp;");")</f>
        <v>#REF!</v>
      </c>
      <c r="BI382" t="s">
        <v>5592</v>
      </c>
    </row>
    <row r="383" spans="1:61">
      <c r="A383" t="s">
        <v>5327</v>
      </c>
      <c r="B383" s="2" t="s">
        <v>133</v>
      </c>
      <c r="C383" s="1" t="s">
        <v>5399</v>
      </c>
      <c r="D383" s="19" t="s">
        <v>218</v>
      </c>
      <c r="E383" t="s">
        <v>5151</v>
      </c>
      <c r="F383" s="5">
        <v>-79.45</v>
      </c>
      <c r="G383" s="5">
        <v>43.47</v>
      </c>
      <c r="H383" t="s">
        <v>616</v>
      </c>
      <c r="I383" t="str">
        <f t="shared" si="66"/>
        <v>Buffalo, New York&lt;br&gt;White 1945-1974&lt;br&gt;Bn&lt;br&gt;ANAE (Labov et al, 2003)</v>
      </c>
      <c r="J383" t="str">
        <f t="shared" si="67"/>
        <v>W1950BuffaloNewYorkBn</v>
      </c>
      <c r="M383" t="str">
        <f t="shared" si="69"/>
        <v>dp</v>
      </c>
      <c r="N383" t="str">
        <f t="shared" si="70"/>
        <v>st</v>
      </c>
      <c r="O383" t="str">
        <f t="shared" si="71"/>
        <v>ar</v>
      </c>
      <c r="P383" t="e">
        <f>IF(#REF!="rhot","",IF(H383="AAE_7R","r7",IF(AND(C383="ANAE",H383="W"),"r3","r0")))</f>
        <v>#REF!</v>
      </c>
      <c r="Q383" t="str">
        <f>IF(H383="consonant",#REF!,"")</f>
        <v/>
      </c>
      <c r="R383" t="str">
        <f t="shared" si="72"/>
        <v>we</v>
      </c>
      <c r="S383" t="str">
        <f t="shared" si="73"/>
        <v>ce</v>
      </c>
      <c r="T383" t="e">
        <f t="shared" si="74"/>
        <v>#REF!</v>
      </c>
      <c r="U383" t="str">
        <f t="shared" si="65"/>
        <v>b</v>
      </c>
      <c r="W383" t="str">
        <f t="shared" si="68"/>
        <v>const W1950BuffaloNewYorkBn= L.marker([43.47,-79.45], {icon: dp_we}).bindPopup('Buffalo, New York&lt;br&gt;White 1945-1974&lt;br&gt;Bn&lt;br&gt;ANAE (Labov et al, 2003)').addTo(W1950);</v>
      </c>
      <c r="X383" t="e">
        <f>IF(N383="","","const "&amp;#REF!&amp;J383&amp;#REF!&amp;E383&amp;" = L.marker(["&amp;G383&amp;","&amp;F383&amp;"], {icon: "&amp;N383&amp;"_"&amp;U383&amp;"}).bindPopup('This is "&amp;#REF!&amp;"').addTo("&amp;#REF!&amp;");")</f>
        <v>#REF!</v>
      </c>
      <c r="Y383" t="e">
        <f>IF(F383="","","const "&amp;#REF!&amp;J383&amp;#REF!&amp;E383&amp;" = L.marker(["&amp;G383&amp;","&amp;F383&amp;"], {icon: "&amp;O383&amp;"_"&amp;V383&amp;"}).bindPopup('This is "&amp;#REF!&amp;"').addTo("&amp;#REF!&amp;");")</f>
        <v>#REF!</v>
      </c>
      <c r="BI383" t="s">
        <v>5593</v>
      </c>
    </row>
    <row r="384" spans="1:61">
      <c r="A384" t="s">
        <v>5327</v>
      </c>
      <c r="B384" s="3" t="s">
        <v>219</v>
      </c>
      <c r="C384" s="1" t="s">
        <v>5399</v>
      </c>
      <c r="D384" s="19" t="s">
        <v>220</v>
      </c>
      <c r="E384" t="s">
        <v>5151</v>
      </c>
      <c r="F384" s="5">
        <v>-78</v>
      </c>
      <c r="G384" s="5">
        <v>43.25</v>
      </c>
      <c r="H384" t="s">
        <v>616</v>
      </c>
      <c r="I384" t="str">
        <f t="shared" si="66"/>
        <v>Rochester, New York&lt;br&gt;White 1945-1974&lt;br&gt;Rc&lt;br&gt;ANAE (Labov et al, 2003)</v>
      </c>
      <c r="J384" t="str">
        <f t="shared" si="67"/>
        <v>W1950RochesterNewYorkRc</v>
      </c>
      <c r="M384" t="str">
        <f t="shared" si="69"/>
        <v>dp</v>
      </c>
      <c r="N384" t="str">
        <f t="shared" si="70"/>
        <v>st</v>
      </c>
      <c r="O384" t="str">
        <f t="shared" si="71"/>
        <v>ar</v>
      </c>
      <c r="P384" t="e">
        <f>IF(#REF!="rhot","",IF(H384="AAE_7R","r7",IF(AND(C384="ANAE",H384="W"),"r3","r0")))</f>
        <v>#REF!</v>
      </c>
      <c r="Q384" t="str">
        <f>IF(H384="consonant",#REF!,"")</f>
        <v/>
      </c>
      <c r="R384" t="str">
        <f t="shared" si="72"/>
        <v>we</v>
      </c>
      <c r="S384" t="str">
        <f t="shared" si="73"/>
        <v>ce</v>
      </c>
      <c r="T384" t="e">
        <f t="shared" si="74"/>
        <v>#REF!</v>
      </c>
      <c r="U384" t="str">
        <f t="shared" si="65"/>
        <v>b</v>
      </c>
      <c r="W384" t="str">
        <f t="shared" si="68"/>
        <v>const W1950RochesterNewYorkRc= L.marker([43.25,-78], {icon: dp_we}).bindPopup('Rochester, New York&lt;br&gt;White 1945-1974&lt;br&gt;Rc&lt;br&gt;ANAE (Labov et al, 2003)').addTo(W1950);</v>
      </c>
      <c r="X384" t="e">
        <f>IF(N384="","","const "&amp;#REF!&amp;J384&amp;#REF!&amp;E384&amp;" = L.marker(["&amp;G384&amp;","&amp;F384&amp;"], {icon: "&amp;N384&amp;"_"&amp;U384&amp;"}).bindPopup('This is "&amp;#REF!&amp;"').addTo("&amp;#REF!&amp;");")</f>
        <v>#REF!</v>
      </c>
      <c r="Y384" t="e">
        <f>IF(F384="","","const "&amp;#REF!&amp;J384&amp;#REF!&amp;E384&amp;" = L.marker(["&amp;G384&amp;","&amp;F384&amp;"], {icon: "&amp;O384&amp;"_"&amp;V384&amp;"}).bindPopup('This is "&amp;#REF!&amp;"').addTo("&amp;#REF!&amp;");")</f>
        <v>#REF!</v>
      </c>
      <c r="BI384" t="s">
        <v>5594</v>
      </c>
    </row>
    <row r="385" spans="1:61">
      <c r="A385" t="s">
        <v>5327</v>
      </c>
      <c r="B385" s="2" t="s">
        <v>221</v>
      </c>
      <c r="C385" s="1" t="s">
        <v>5399</v>
      </c>
      <c r="D385" s="19" t="s">
        <v>222</v>
      </c>
      <c r="E385" t="s">
        <v>5151</v>
      </c>
      <c r="F385" s="5">
        <v>-76.22</v>
      </c>
      <c r="G385" s="5">
        <v>43.05</v>
      </c>
      <c r="H385" t="s">
        <v>616</v>
      </c>
      <c r="I385" t="str">
        <f t="shared" si="66"/>
        <v>Syracuse , New York&lt;br&gt;White 1945-1974&lt;br&gt;Sy&lt;br&gt;ANAE (Labov et al, 2003)</v>
      </c>
      <c r="J385" t="str">
        <f t="shared" si="67"/>
        <v>W1950SyracuseNewYorkSy</v>
      </c>
      <c r="M385" t="str">
        <f t="shared" si="69"/>
        <v>dp</v>
      </c>
      <c r="N385" t="str">
        <f t="shared" si="70"/>
        <v>st</v>
      </c>
      <c r="O385" t="str">
        <f t="shared" si="71"/>
        <v>ar</v>
      </c>
      <c r="P385" t="e">
        <f>IF(#REF!="rhot","",IF(H385="AAE_7R","r7",IF(AND(C385="ANAE",H385="W"),"r3","r0")))</f>
        <v>#REF!</v>
      </c>
      <c r="Q385" t="str">
        <f>IF(H385="consonant",#REF!,"")</f>
        <v/>
      </c>
      <c r="R385" t="str">
        <f t="shared" si="72"/>
        <v>we</v>
      </c>
      <c r="S385" t="str">
        <f t="shared" si="73"/>
        <v>ce</v>
      </c>
      <c r="T385" t="e">
        <f t="shared" si="74"/>
        <v>#REF!</v>
      </c>
      <c r="U385" t="str">
        <f t="shared" ref="U385:U448" si="75">IF(C385="LAGS","a","b")</f>
        <v>b</v>
      </c>
      <c r="W385" t="str">
        <f t="shared" si="68"/>
        <v>const W1950SyracuseNewYorkSy= L.marker([43.05,-76.22], {icon: dp_we}).bindPopup('Syracuse , New York&lt;br&gt;White 1945-1974&lt;br&gt;Sy&lt;br&gt;ANAE (Labov et al, 2003)').addTo(W1950);</v>
      </c>
      <c r="X385" t="e">
        <f>IF(N385="","","const "&amp;#REF!&amp;J385&amp;#REF!&amp;E385&amp;" = L.marker(["&amp;G385&amp;","&amp;F385&amp;"], {icon: "&amp;N385&amp;"_"&amp;U385&amp;"}).bindPopup('This is "&amp;#REF!&amp;"').addTo("&amp;#REF!&amp;");")</f>
        <v>#REF!</v>
      </c>
      <c r="Y385" t="e">
        <f>IF(F385="","","const "&amp;#REF!&amp;J385&amp;#REF!&amp;E385&amp;" = L.marker(["&amp;G385&amp;","&amp;F385&amp;"], {icon: "&amp;O385&amp;"_"&amp;V385&amp;"}).bindPopup('This is "&amp;#REF!&amp;"').addTo("&amp;#REF!&amp;");")</f>
        <v>#REF!</v>
      </c>
      <c r="BI385" t="s">
        <v>5595</v>
      </c>
    </row>
    <row r="386" spans="1:61">
      <c r="A386" t="s">
        <v>5327</v>
      </c>
      <c r="B386" s="3" t="s">
        <v>224</v>
      </c>
      <c r="C386" s="1" t="s">
        <v>5399</v>
      </c>
      <c r="D386" s="19" t="s">
        <v>226</v>
      </c>
      <c r="E386" t="s">
        <v>5282</v>
      </c>
      <c r="F386" s="5">
        <v>-81.87</v>
      </c>
      <c r="G386" s="5">
        <v>41.12</v>
      </c>
      <c r="H386" t="s">
        <v>1127</v>
      </c>
      <c r="I386" t="str">
        <f t="shared" ref="I386:I449" si="76">D386&amp;", "&amp;E386&amp;"&lt;br&gt;"&amp;IF(TRIM(LEFT(A386,LEN(A386)-4))="W","White ",IF(TRIM(LEFT(A386,LEN(A386)-4))="B","Black ",IF(TRIM(LEFT(A386,LEN(A386)-4))="L","Hispanic ",IF(TRIM(LEFT(A386,LEN(A386)-4))="N","Indigenous ",IF(TRIM(LEFT(A386,LEN(A386)-4))="A","Asian ","")))))&amp;IF(TRIM(RIGHT(A386,LEN(A386)-1))="1700","1700-1799",IF(TRIM(RIGHT(A386,LEN(A386)-1))="1800","1800-1844",IF(TRIM(RIGHT(A386,LEN(A386)-1))="1850","1845-1874",IF(TRIM(RIGHT(A386,LEN(A386)-1))="1870","1875-1899",IF(TRIM(RIGHT(A386,LEN(A386)-1))="1900","1900-1944",IF(TRIM(RIGHT(A386,LEN(A386)-1))="1950","1945-1974",IF(TRIM(RIGHT(A386,LEN(A386)-1))="1970","1975-1099","")))))))&amp;"&lt;br&gt;"&amp;B386&amp;"&lt;br&gt;"&amp;C386</f>
        <v>Akron, Ohio&lt;br&gt;White 1945-1974&lt;br&gt;Ak&lt;br&gt;ANAE (Labov et al, 2003)</v>
      </c>
      <c r="J386" t="str">
        <f t="shared" ref="J386:J449" si="77">A386&amp;SUBSTITUTE(SUBSTITUTE(SUBSTITUTE(D386,".","")," ",""),"-","")&amp;SUBSTITUTE(E386," ","")&amp;SUBSTITUTE(SUBSTITUTE(SUBSTITUTE(B386,".","")," ",""),"-","")</f>
        <v>W1950AkronOhioAk</v>
      </c>
      <c r="M386" t="str">
        <f t="shared" si="69"/>
        <v>dp</v>
      </c>
      <c r="N386" t="str">
        <f t="shared" si="70"/>
        <v>st</v>
      </c>
      <c r="O386" t="str">
        <f t="shared" si="71"/>
        <v>ar</v>
      </c>
      <c r="P386" t="e">
        <f>IF(#REF!="rhot","",IF(H386="AAE_7R","r7",IF(AND(C386="ANAE",H386="W"),"r3","r0")))</f>
        <v>#REF!</v>
      </c>
      <c r="Q386" t="str">
        <f>IF(H386="consonant",#REF!,"")</f>
        <v/>
      </c>
      <c r="R386" t="str">
        <f t="shared" si="72"/>
        <v>we</v>
      </c>
      <c r="S386" t="str">
        <f t="shared" si="73"/>
        <v>fr</v>
      </c>
      <c r="T386" t="e">
        <f t="shared" si="74"/>
        <v>#REF!</v>
      </c>
      <c r="U386" t="str">
        <f t="shared" si="75"/>
        <v>b</v>
      </c>
      <c r="W386" t="str">
        <f t="shared" si="68"/>
        <v>const W1950AkronOhioAk= L.marker([41.12,-81.87], {icon: dp_we}).bindPopup('Akron, Ohio&lt;br&gt;White 1945-1974&lt;br&gt;Ak&lt;br&gt;ANAE (Labov et al, 2003)').addTo(W1950);</v>
      </c>
      <c r="X386" t="e">
        <f>IF(N386="","","const "&amp;#REF!&amp;J386&amp;#REF!&amp;E386&amp;" = L.marker(["&amp;G386&amp;","&amp;F386&amp;"], {icon: "&amp;N386&amp;"_"&amp;U386&amp;"}).bindPopup('This is "&amp;#REF!&amp;"').addTo("&amp;#REF!&amp;");")</f>
        <v>#REF!</v>
      </c>
      <c r="Y386" t="e">
        <f>IF(F386="","","const "&amp;#REF!&amp;J386&amp;#REF!&amp;E386&amp;" = L.marker(["&amp;G386&amp;","&amp;F386&amp;"], {icon: "&amp;O386&amp;"_"&amp;V386&amp;"}).bindPopup('This is "&amp;#REF!&amp;"').addTo("&amp;#REF!&amp;");")</f>
        <v>#REF!</v>
      </c>
      <c r="BI386" t="s">
        <v>5596</v>
      </c>
    </row>
    <row r="387" spans="1:61">
      <c r="A387" t="s">
        <v>5327</v>
      </c>
      <c r="B387" s="2" t="s">
        <v>227</v>
      </c>
      <c r="C387" s="1" t="s">
        <v>5399</v>
      </c>
      <c r="D387" s="19" t="s">
        <v>228</v>
      </c>
      <c r="E387" t="s">
        <v>5282</v>
      </c>
      <c r="F387" s="5">
        <v>-81.62</v>
      </c>
      <c r="G387" s="5">
        <v>41.33</v>
      </c>
      <c r="H387" t="s">
        <v>1127</v>
      </c>
      <c r="I387" t="str">
        <f t="shared" si="76"/>
        <v>Canton, Ohio&lt;br&gt;White 1945-1974&lt;br&gt;Cn&lt;br&gt;ANAE (Labov et al, 2003)</v>
      </c>
      <c r="J387" t="str">
        <f t="shared" si="77"/>
        <v>W1950CantonOhioCn</v>
      </c>
      <c r="M387" t="str">
        <f t="shared" si="69"/>
        <v>dp</v>
      </c>
      <c r="N387" t="str">
        <f t="shared" si="70"/>
        <v>st</v>
      </c>
      <c r="O387" t="str">
        <f t="shared" si="71"/>
        <v>ar</v>
      </c>
      <c r="P387" t="e">
        <f>IF(#REF!="rhot","",IF(H387="AAE_7R","r7",IF(AND(C387="ANAE",H387="W"),"r3","r0")))</f>
        <v>#REF!</v>
      </c>
      <c r="Q387" t="str">
        <f>IF(H387="consonant",#REF!,"")</f>
        <v/>
      </c>
      <c r="R387" t="str">
        <f t="shared" si="72"/>
        <v>we</v>
      </c>
      <c r="S387" t="str">
        <f t="shared" si="73"/>
        <v>fr</v>
      </c>
      <c r="T387" t="e">
        <f t="shared" si="74"/>
        <v>#REF!</v>
      </c>
      <c r="U387" t="str">
        <f t="shared" si="75"/>
        <v>b</v>
      </c>
      <c r="W387" t="str">
        <f t="shared" ref="W387:W450" si="78">IF(OR(M387="",R387=""),"",IF(F387="","","const "&amp;J387&amp;"= L.marker(["&amp;G387&amp;","&amp;F387&amp;"], {icon: "&amp;M387&amp;"_"&amp;R387&amp;"}).bindPopup('"&amp;I387&amp;"').addTo("&amp;A387&amp;");"))</f>
        <v>const W1950CantonOhioCn= L.marker([41.33,-81.62], {icon: dp_we}).bindPopup('Canton, Ohio&lt;br&gt;White 1945-1974&lt;br&gt;Cn&lt;br&gt;ANAE (Labov et al, 2003)').addTo(W1950);</v>
      </c>
      <c r="X387" t="e">
        <f>IF(N387="","","const "&amp;#REF!&amp;J387&amp;#REF!&amp;E387&amp;" = L.marker(["&amp;G387&amp;","&amp;F387&amp;"], {icon: "&amp;N387&amp;"_"&amp;U387&amp;"}).bindPopup('This is "&amp;#REF!&amp;"').addTo("&amp;#REF!&amp;");")</f>
        <v>#REF!</v>
      </c>
      <c r="Y387" t="e">
        <f>IF(F387="","","const "&amp;#REF!&amp;J387&amp;#REF!&amp;E387&amp;" = L.marker(["&amp;G387&amp;","&amp;F387&amp;"], {icon: "&amp;O387&amp;"_"&amp;V387&amp;"}).bindPopup('This is "&amp;#REF!&amp;"').addTo("&amp;#REF!&amp;");")</f>
        <v>#REF!</v>
      </c>
      <c r="BI387" t="s">
        <v>5597</v>
      </c>
    </row>
    <row r="388" spans="1:61">
      <c r="A388" t="s">
        <v>5327</v>
      </c>
      <c r="B388" s="3" t="s">
        <v>229</v>
      </c>
      <c r="C388" s="1" t="s">
        <v>5399</v>
      </c>
      <c r="D388" s="19" t="s">
        <v>230</v>
      </c>
      <c r="E388" t="s">
        <v>5282</v>
      </c>
      <c r="F388" s="5">
        <v>-84.83</v>
      </c>
      <c r="G388" s="5">
        <v>39.17</v>
      </c>
      <c r="H388" t="s">
        <v>1127</v>
      </c>
      <c r="I388" t="str">
        <f t="shared" si="76"/>
        <v>Cincinnati, Ohio&lt;br&gt;White 1945-1974&lt;br&gt;Ci&lt;br&gt;ANAE (Labov et al, 2003)</v>
      </c>
      <c r="J388" t="str">
        <f t="shared" si="77"/>
        <v>W1950CincinnatiOhioCi</v>
      </c>
      <c r="M388" t="str">
        <f t="shared" si="69"/>
        <v>dp</v>
      </c>
      <c r="N388" t="str">
        <f t="shared" si="70"/>
        <v>st</v>
      </c>
      <c r="O388" t="str">
        <f t="shared" si="71"/>
        <v>ar</v>
      </c>
      <c r="P388" t="e">
        <f>IF(#REF!="rhot","",IF(H388="AAE_7R","r7",IF(AND(C388="ANAE",H388="W"),"r3","r0")))</f>
        <v>#REF!</v>
      </c>
      <c r="Q388" t="str">
        <f>IF(H388="consonant",#REF!,"")</f>
        <v/>
      </c>
      <c r="R388" t="str">
        <f t="shared" si="72"/>
        <v>we</v>
      </c>
      <c r="S388" t="str">
        <f t="shared" si="73"/>
        <v>fr</v>
      </c>
      <c r="T388" t="e">
        <f t="shared" si="74"/>
        <v>#REF!</v>
      </c>
      <c r="U388" t="str">
        <f t="shared" si="75"/>
        <v>b</v>
      </c>
      <c r="W388" t="str">
        <f t="shared" si="78"/>
        <v>const W1950CincinnatiOhioCi= L.marker([39.17,-84.83], {icon: dp_we}).bindPopup('Cincinnati, Ohio&lt;br&gt;White 1945-1974&lt;br&gt;Ci&lt;br&gt;ANAE (Labov et al, 2003)').addTo(W1950);</v>
      </c>
      <c r="X388" t="e">
        <f>IF(N388="","","const "&amp;#REF!&amp;J388&amp;#REF!&amp;E388&amp;" = L.marker(["&amp;G388&amp;","&amp;F388&amp;"], {icon: "&amp;N388&amp;"_"&amp;U388&amp;"}).bindPopup('This is "&amp;#REF!&amp;"').addTo("&amp;#REF!&amp;");")</f>
        <v>#REF!</v>
      </c>
      <c r="Y388" t="e">
        <f>IF(F388="","","const "&amp;#REF!&amp;J388&amp;#REF!&amp;E388&amp;" = L.marker(["&amp;G388&amp;","&amp;F388&amp;"], {icon: "&amp;O388&amp;"_"&amp;V388&amp;"}).bindPopup('This is "&amp;#REF!&amp;"').addTo("&amp;#REF!&amp;");")</f>
        <v>#REF!</v>
      </c>
      <c r="BI388" t="s">
        <v>5598</v>
      </c>
    </row>
    <row r="389" spans="1:61">
      <c r="A389" t="s">
        <v>5327</v>
      </c>
      <c r="B389" s="3" t="s">
        <v>231</v>
      </c>
      <c r="C389" s="1" t="s">
        <v>5399</v>
      </c>
      <c r="D389" s="19" t="s">
        <v>232</v>
      </c>
      <c r="E389" t="s">
        <v>5282</v>
      </c>
      <c r="F389" s="5">
        <v>-82.12</v>
      </c>
      <c r="G389" s="5">
        <v>41.78</v>
      </c>
      <c r="H389" t="s">
        <v>1127</v>
      </c>
      <c r="I389" t="str">
        <f t="shared" si="76"/>
        <v>Cleveland, Ohio&lt;br&gt;White 1945-1974&lt;br&gt;Cl&lt;br&gt;ANAE (Labov et al, 2003)</v>
      </c>
      <c r="J389" t="str">
        <f t="shared" si="77"/>
        <v>W1950ClevelandOhioCl</v>
      </c>
      <c r="M389" t="str">
        <f t="shared" si="69"/>
        <v>dp</v>
      </c>
      <c r="N389" t="str">
        <f t="shared" si="70"/>
        <v>st</v>
      </c>
      <c r="O389" t="str">
        <f t="shared" si="71"/>
        <v>ar</v>
      </c>
      <c r="P389" t="e">
        <f>IF(#REF!="rhot","",IF(H389="AAE_7R","r7",IF(AND(C389="ANAE",H389="W"),"r3","r0")))</f>
        <v>#REF!</v>
      </c>
      <c r="Q389" t="str">
        <f>IF(H389="consonant",#REF!,"")</f>
        <v/>
      </c>
      <c r="R389" t="str">
        <f t="shared" si="72"/>
        <v>we</v>
      </c>
      <c r="S389" t="str">
        <f t="shared" si="73"/>
        <v>fr</v>
      </c>
      <c r="T389" t="e">
        <f t="shared" si="74"/>
        <v>#REF!</v>
      </c>
      <c r="U389" t="str">
        <f t="shared" si="75"/>
        <v>b</v>
      </c>
      <c r="W389" t="str">
        <f t="shared" si="78"/>
        <v>const W1950ClevelandOhioCl= L.marker([41.78,-82.12], {icon: dp_we}).bindPopup('Cleveland, Ohio&lt;br&gt;White 1945-1974&lt;br&gt;Cl&lt;br&gt;ANAE (Labov et al, 2003)').addTo(W1950);</v>
      </c>
      <c r="X389" t="e">
        <f>IF(N389="","","const "&amp;#REF!&amp;J389&amp;#REF!&amp;E389&amp;" = L.marker(["&amp;G389&amp;","&amp;F389&amp;"], {icon: "&amp;N389&amp;"_"&amp;U389&amp;"}).bindPopup('This is "&amp;#REF!&amp;"').addTo("&amp;#REF!&amp;");")</f>
        <v>#REF!</v>
      </c>
      <c r="Y389" t="e">
        <f>IF(F389="","","const "&amp;#REF!&amp;J389&amp;#REF!&amp;E389&amp;" = L.marker(["&amp;G389&amp;","&amp;F389&amp;"], {icon: "&amp;O389&amp;"_"&amp;V389&amp;"}).bindPopup('This is "&amp;#REF!&amp;"').addTo("&amp;#REF!&amp;");")</f>
        <v>#REF!</v>
      </c>
      <c r="BI389" t="s">
        <v>5599</v>
      </c>
    </row>
    <row r="390" spans="1:61">
      <c r="A390" t="s">
        <v>5327</v>
      </c>
      <c r="B390" s="3" t="s">
        <v>233</v>
      </c>
      <c r="C390" s="1" t="s">
        <v>5399</v>
      </c>
      <c r="D390" s="19" t="s">
        <v>527</v>
      </c>
      <c r="E390" t="s">
        <v>5282</v>
      </c>
      <c r="F390" s="5">
        <v>-83</v>
      </c>
      <c r="G390" s="5">
        <v>40.58</v>
      </c>
      <c r="H390" t="s">
        <v>1127</v>
      </c>
      <c r="I390" t="str">
        <f t="shared" si="76"/>
        <v>Columbus1, Ohio&lt;br&gt;White 1945-1974&lt;br&gt;COH&lt;br&gt;ANAE (Labov et al, 2003)</v>
      </c>
      <c r="J390" t="str">
        <f t="shared" si="77"/>
        <v>W1950Columbus1OhioCOH</v>
      </c>
      <c r="M390" t="str">
        <f t="shared" si="69"/>
        <v>dp</v>
      </c>
      <c r="N390" t="str">
        <f t="shared" si="70"/>
        <v>st</v>
      </c>
      <c r="O390" t="str">
        <f t="shared" si="71"/>
        <v>ar</v>
      </c>
      <c r="P390" t="e">
        <f>IF(#REF!="rhot","",IF(H390="AAE_7R","r7",IF(AND(C390="ANAE",H390="W"),"r3","r0")))</f>
        <v>#REF!</v>
      </c>
      <c r="Q390" t="str">
        <f>IF(H390="consonant",#REF!,"")</f>
        <v/>
      </c>
      <c r="R390" t="str">
        <f t="shared" si="72"/>
        <v>we</v>
      </c>
      <c r="S390" t="str">
        <f t="shared" si="73"/>
        <v>fr</v>
      </c>
      <c r="T390" t="e">
        <f t="shared" si="74"/>
        <v>#REF!</v>
      </c>
      <c r="U390" t="str">
        <f t="shared" si="75"/>
        <v>b</v>
      </c>
      <c r="W390" t="str">
        <f t="shared" si="78"/>
        <v>const W1950Columbus1OhioCOH= L.marker([40.58,-83], {icon: dp_we}).bindPopup('Columbus1, Ohio&lt;br&gt;White 1945-1974&lt;br&gt;COH&lt;br&gt;ANAE (Labov et al, 2003)').addTo(W1950);</v>
      </c>
      <c r="X390" t="e">
        <f>IF(N390="","","const "&amp;#REF!&amp;J390&amp;#REF!&amp;E390&amp;" = L.marker(["&amp;G390&amp;","&amp;F390&amp;"], {icon: "&amp;N390&amp;"_"&amp;U390&amp;"}).bindPopup('This is "&amp;#REF!&amp;"').addTo("&amp;#REF!&amp;");")</f>
        <v>#REF!</v>
      </c>
      <c r="Y390" t="e">
        <f>IF(F390="","","const "&amp;#REF!&amp;J390&amp;#REF!&amp;E390&amp;" = L.marker(["&amp;G390&amp;","&amp;F390&amp;"], {icon: "&amp;O390&amp;"_"&amp;V390&amp;"}).bindPopup('This is "&amp;#REF!&amp;"').addTo("&amp;#REF!&amp;");")</f>
        <v>#REF!</v>
      </c>
      <c r="BI390" t="s">
        <v>5600</v>
      </c>
    </row>
    <row r="391" spans="1:61">
      <c r="A391" t="s">
        <v>5327</v>
      </c>
      <c r="B391" s="3" t="s">
        <v>235</v>
      </c>
      <c r="C391" s="1" t="s">
        <v>5399</v>
      </c>
      <c r="D391" s="19" t="s">
        <v>236</v>
      </c>
      <c r="E391" t="s">
        <v>5282</v>
      </c>
      <c r="F391" s="5">
        <v>-84.3</v>
      </c>
      <c r="G391" s="5">
        <v>40.25</v>
      </c>
      <c r="H391" t="s">
        <v>225</v>
      </c>
      <c r="I391" t="str">
        <f t="shared" si="76"/>
        <v>Dayton, Ohio&lt;br&gt;White 1945-1974&lt;br&gt;Dy&lt;br&gt;ANAE (Labov et al, 2003)</v>
      </c>
      <c r="J391" t="str">
        <f t="shared" si="77"/>
        <v>W1950DaytonOhioDy</v>
      </c>
      <c r="M391" t="str">
        <f t="shared" si="69"/>
        <v>dp</v>
      </c>
      <c r="N391" t="str">
        <f t="shared" si="70"/>
        <v>st</v>
      </c>
      <c r="O391" t="str">
        <f t="shared" si="71"/>
        <v>ar</v>
      </c>
      <c r="P391" t="e">
        <f>IF(#REF!="rhot","",IF(H391="AAE_7R","r7",IF(AND(C391="ANAE",H391="W"),"r3","r0")))</f>
        <v>#REF!</v>
      </c>
      <c r="Q391" t="str">
        <f>IF(H391="consonant",#REF!,"")</f>
        <v/>
      </c>
      <c r="R391" t="str">
        <f t="shared" si="72"/>
        <v>sa1</v>
      </c>
      <c r="S391" t="str">
        <f t="shared" si="73"/>
        <v>bk</v>
      </c>
      <c r="T391" t="e">
        <f t="shared" si="74"/>
        <v>#REF!</v>
      </c>
      <c r="U391" t="str">
        <f t="shared" si="75"/>
        <v>b</v>
      </c>
      <c r="W391" t="str">
        <f t="shared" si="78"/>
        <v>const W1950DaytonOhioDy= L.marker([40.25,-84.3], {icon: dp_sa1}).bindPopup('Dayton, Ohio&lt;br&gt;White 1945-1974&lt;br&gt;Dy&lt;br&gt;ANAE (Labov et al, 2003)').addTo(W1950);</v>
      </c>
      <c r="X391" t="e">
        <f>IF(N391="","","const "&amp;#REF!&amp;J391&amp;#REF!&amp;E391&amp;" = L.marker(["&amp;G391&amp;","&amp;F391&amp;"], {icon: "&amp;N391&amp;"_"&amp;U391&amp;"}).bindPopup('This is "&amp;#REF!&amp;"').addTo("&amp;#REF!&amp;");")</f>
        <v>#REF!</v>
      </c>
      <c r="Y391" t="e">
        <f>IF(F391="","","const "&amp;#REF!&amp;J391&amp;#REF!&amp;E391&amp;" = L.marker(["&amp;G391&amp;","&amp;F391&amp;"], {icon: "&amp;O391&amp;"_"&amp;V391&amp;"}).bindPopup('This is "&amp;#REF!&amp;"').addTo("&amp;#REF!&amp;");")</f>
        <v>#REF!</v>
      </c>
      <c r="BI391" t="s">
        <v>5601</v>
      </c>
    </row>
    <row r="392" spans="1:61">
      <c r="A392" t="s">
        <v>5327</v>
      </c>
      <c r="B392" s="3" t="s">
        <v>239</v>
      </c>
      <c r="C392" s="1" t="s">
        <v>5399</v>
      </c>
      <c r="D392" s="19" t="s">
        <v>547</v>
      </c>
      <c r="E392" t="s">
        <v>5282</v>
      </c>
      <c r="F392" s="5">
        <v>-81.63</v>
      </c>
      <c r="G392" s="5">
        <v>41.72</v>
      </c>
      <c r="H392" t="s">
        <v>1127</v>
      </c>
      <c r="I392" t="str">
        <f t="shared" si="76"/>
        <v>Lorain Elyria, Ohio&lt;br&gt;White 1945-1974&lt;br&gt;LE&lt;br&gt;ANAE (Labov et al, 2003)</v>
      </c>
      <c r="J392" t="str">
        <f t="shared" si="77"/>
        <v>W1950LorainElyriaOhioLE</v>
      </c>
      <c r="M392" t="str">
        <f t="shared" si="69"/>
        <v>dp</v>
      </c>
      <c r="N392" t="str">
        <f t="shared" si="70"/>
        <v>st</v>
      </c>
      <c r="O392" t="str">
        <f t="shared" si="71"/>
        <v>ar</v>
      </c>
      <c r="P392" t="e">
        <f>IF(#REF!="rhot","",IF(H392="AAE_7R","r7",IF(AND(C392="ANAE",H392="W"),"r3","r0")))</f>
        <v>#REF!</v>
      </c>
      <c r="Q392" t="str">
        <f>IF(H392="consonant",#REF!,"")</f>
        <v/>
      </c>
      <c r="R392" t="str">
        <f t="shared" si="72"/>
        <v>we</v>
      </c>
      <c r="S392" t="str">
        <f t="shared" si="73"/>
        <v>fr</v>
      </c>
      <c r="T392" t="e">
        <f t="shared" si="74"/>
        <v>#REF!</v>
      </c>
      <c r="U392" t="str">
        <f t="shared" si="75"/>
        <v>b</v>
      </c>
      <c r="W392" t="str">
        <f t="shared" si="78"/>
        <v>const W1950LorainElyriaOhioLE= L.marker([41.72,-81.63], {icon: dp_we}).bindPopup('Lorain Elyria, Ohio&lt;br&gt;White 1945-1974&lt;br&gt;LE&lt;br&gt;ANAE (Labov et al, 2003)').addTo(W1950);</v>
      </c>
      <c r="X392" t="e">
        <f>IF(N392="","","const "&amp;#REF!&amp;J392&amp;#REF!&amp;E392&amp;" = L.marker(["&amp;G392&amp;","&amp;F392&amp;"], {icon: "&amp;N392&amp;"_"&amp;U392&amp;"}).bindPopup('This is "&amp;#REF!&amp;"').addTo("&amp;#REF!&amp;");")</f>
        <v>#REF!</v>
      </c>
      <c r="Y392" t="e">
        <f>IF(F392="","","const "&amp;#REF!&amp;J392&amp;#REF!&amp;E392&amp;" = L.marker(["&amp;G392&amp;","&amp;F392&amp;"], {icon: "&amp;O392&amp;"_"&amp;V392&amp;"}).bindPopup('This is "&amp;#REF!&amp;"').addTo("&amp;#REF!&amp;");")</f>
        <v>#REF!</v>
      </c>
      <c r="BI392" t="s">
        <v>5602</v>
      </c>
    </row>
    <row r="393" spans="1:61">
      <c r="A393" t="s">
        <v>5327</v>
      </c>
      <c r="B393" s="3" t="s">
        <v>66</v>
      </c>
      <c r="C393" s="1" t="s">
        <v>5399</v>
      </c>
      <c r="D393" s="19" t="s">
        <v>237</v>
      </c>
      <c r="E393" t="s">
        <v>5282</v>
      </c>
      <c r="F393" s="5">
        <v>-83.95</v>
      </c>
      <c r="G393" s="5">
        <v>42.08</v>
      </c>
      <c r="H393" t="s">
        <v>1127</v>
      </c>
      <c r="I393" t="str">
        <f t="shared" si="76"/>
        <v>Toledo, Ohio&lt;br&gt;White 1945-1974&lt;br&gt;Tl&lt;br&gt;ANAE (Labov et al, 2003)</v>
      </c>
      <c r="J393" t="str">
        <f t="shared" si="77"/>
        <v>W1950ToledoOhioTl</v>
      </c>
      <c r="M393" t="str">
        <f t="shared" si="69"/>
        <v>dp</v>
      </c>
      <c r="N393" t="str">
        <f t="shared" si="70"/>
        <v>st</v>
      </c>
      <c r="O393" t="str">
        <f t="shared" si="71"/>
        <v>ar</v>
      </c>
      <c r="P393" t="e">
        <f>IF(#REF!="rhot","",IF(H393="AAE_7R","r7",IF(AND(C393="ANAE",H393="W"),"r3","r0")))</f>
        <v>#REF!</v>
      </c>
      <c r="Q393" t="str">
        <f>IF(H393="consonant",#REF!,"")</f>
        <v/>
      </c>
      <c r="R393" t="str">
        <f t="shared" si="72"/>
        <v>we</v>
      </c>
      <c r="S393" t="str">
        <f t="shared" si="73"/>
        <v>fr</v>
      </c>
      <c r="T393" t="e">
        <f t="shared" si="74"/>
        <v>#REF!</v>
      </c>
      <c r="U393" t="str">
        <f t="shared" si="75"/>
        <v>b</v>
      </c>
      <c r="W393" t="str">
        <f t="shared" si="78"/>
        <v>const W1950ToledoOhioTl= L.marker([42.08,-83.95], {icon: dp_we}).bindPopup('Toledo, Ohio&lt;br&gt;White 1945-1974&lt;br&gt;Tl&lt;br&gt;ANAE (Labov et al, 2003)').addTo(W1950);</v>
      </c>
      <c r="X393" t="e">
        <f>IF(N393="","","const "&amp;#REF!&amp;J393&amp;#REF!&amp;E393&amp;" = L.marker(["&amp;G393&amp;","&amp;F393&amp;"], {icon: "&amp;N393&amp;"_"&amp;U393&amp;"}).bindPopup('This is "&amp;#REF!&amp;"').addTo("&amp;#REF!&amp;");")</f>
        <v>#REF!</v>
      </c>
      <c r="Y393" t="e">
        <f>IF(F393="","","const "&amp;#REF!&amp;J393&amp;#REF!&amp;E393&amp;" = L.marker(["&amp;G393&amp;","&amp;F393&amp;"], {icon: "&amp;O393&amp;"_"&amp;V393&amp;"}).bindPopup('This is "&amp;#REF!&amp;"').addTo("&amp;#REF!&amp;");")</f>
        <v>#REF!</v>
      </c>
      <c r="BI393" t="s">
        <v>5603</v>
      </c>
    </row>
    <row r="394" spans="1:61">
      <c r="A394" t="s">
        <v>5327</v>
      </c>
      <c r="B394" s="3" t="s">
        <v>238</v>
      </c>
      <c r="C394" s="1" t="s">
        <v>5399</v>
      </c>
      <c r="D394" s="19" t="s">
        <v>546</v>
      </c>
      <c r="E394" t="s">
        <v>5282</v>
      </c>
      <c r="F394" s="5">
        <v>-81.08</v>
      </c>
      <c r="G394" s="5">
        <v>41.17</v>
      </c>
      <c r="H394" t="s">
        <v>1127</v>
      </c>
      <c r="I394" t="str">
        <f t="shared" si="76"/>
        <v>Youngstown Warren, Ohio&lt;br&gt;White 1945-1974&lt;br&gt;YW&lt;br&gt;ANAE (Labov et al, 2003)</v>
      </c>
      <c r="J394" t="str">
        <f t="shared" si="77"/>
        <v>W1950YoungstownWarrenOhioYW</v>
      </c>
      <c r="M394" t="str">
        <f t="shared" si="69"/>
        <v>dp</v>
      </c>
      <c r="N394" t="str">
        <f t="shared" si="70"/>
        <v>st</v>
      </c>
      <c r="O394" t="str">
        <f t="shared" si="71"/>
        <v>ar</v>
      </c>
      <c r="P394" t="e">
        <f>IF(#REF!="rhot","",IF(H394="AAE_7R","r7",IF(AND(C394="ANAE",H394="W"),"r3","r0")))</f>
        <v>#REF!</v>
      </c>
      <c r="Q394" t="str">
        <f>IF(H394="consonant",#REF!,"")</f>
        <v/>
      </c>
      <c r="R394" t="str">
        <f t="shared" si="72"/>
        <v>we</v>
      </c>
      <c r="S394" t="str">
        <f t="shared" si="73"/>
        <v>fr</v>
      </c>
      <c r="T394" t="e">
        <f t="shared" si="74"/>
        <v>#REF!</v>
      </c>
      <c r="U394" t="str">
        <f t="shared" si="75"/>
        <v>b</v>
      </c>
      <c r="W394" t="str">
        <f t="shared" si="78"/>
        <v>const W1950YoungstownWarrenOhioYW= L.marker([41.17,-81.08], {icon: dp_we}).bindPopup('Youngstown Warren, Ohio&lt;br&gt;White 1945-1974&lt;br&gt;YW&lt;br&gt;ANAE (Labov et al, 2003)').addTo(W1950);</v>
      </c>
      <c r="X394" t="e">
        <f>IF(N394="","","const "&amp;#REF!&amp;J394&amp;#REF!&amp;E394&amp;" = L.marker(["&amp;G394&amp;","&amp;F394&amp;"], {icon: "&amp;N394&amp;"_"&amp;U394&amp;"}).bindPopup('This is "&amp;#REF!&amp;"').addTo("&amp;#REF!&amp;");")</f>
        <v>#REF!</v>
      </c>
      <c r="Y394" t="e">
        <f>IF(F394="","","const "&amp;#REF!&amp;J394&amp;#REF!&amp;E394&amp;" = L.marker(["&amp;G394&amp;","&amp;F394&amp;"], {icon: "&amp;O394&amp;"_"&amp;V394&amp;"}).bindPopup('This is "&amp;#REF!&amp;"').addTo("&amp;#REF!&amp;");")</f>
        <v>#REF!</v>
      </c>
      <c r="BI394" t="s">
        <v>5604</v>
      </c>
    </row>
    <row r="395" spans="1:61">
      <c r="A395" t="s">
        <v>5327</v>
      </c>
      <c r="B395" s="3" t="s">
        <v>242</v>
      </c>
      <c r="C395" s="1" t="s">
        <v>5399</v>
      </c>
      <c r="D395" s="19" t="s">
        <v>243</v>
      </c>
      <c r="E395" t="s">
        <v>420</v>
      </c>
      <c r="F395" s="5">
        <v>-97.87</v>
      </c>
      <c r="G395" s="5">
        <v>35.78</v>
      </c>
      <c r="H395" t="s">
        <v>1127</v>
      </c>
      <c r="I395" t="str">
        <f t="shared" si="76"/>
        <v>Oklahoma City, Oklahoma&lt;br&gt;White 1945-1974&lt;br&gt;OC&lt;br&gt;ANAE (Labov et al, 2003)</v>
      </c>
      <c r="J395" t="str">
        <f t="shared" si="77"/>
        <v>W1950OklahomaCityOklahomaOC</v>
      </c>
      <c r="M395" t="str">
        <f t="shared" si="69"/>
        <v>dp</v>
      </c>
      <c r="N395" t="str">
        <f t="shared" si="70"/>
        <v>st</v>
      </c>
      <c r="O395" t="str">
        <f t="shared" si="71"/>
        <v>ar</v>
      </c>
      <c r="P395" t="e">
        <f>IF(#REF!="rhot","",IF(H395="AAE_7R","r7",IF(AND(C395="ANAE",H395="W"),"r3","r0")))</f>
        <v>#REF!</v>
      </c>
      <c r="Q395" t="str">
        <f>IF(H395="consonant",#REF!,"")</f>
        <v/>
      </c>
      <c r="R395" t="str">
        <f t="shared" si="72"/>
        <v>we</v>
      </c>
      <c r="S395" t="str">
        <f t="shared" si="73"/>
        <v>fr</v>
      </c>
      <c r="T395" t="e">
        <f t="shared" si="74"/>
        <v>#REF!</v>
      </c>
      <c r="U395" t="str">
        <f t="shared" si="75"/>
        <v>b</v>
      </c>
      <c r="W395" t="str">
        <f t="shared" si="78"/>
        <v>const W1950OklahomaCityOklahomaOC= L.marker([35.78,-97.87], {icon: dp_we}).bindPopup('Oklahoma City, Oklahoma&lt;br&gt;White 1945-1974&lt;br&gt;OC&lt;br&gt;ANAE (Labov et al, 2003)').addTo(W1950);</v>
      </c>
      <c r="X395" t="e">
        <f>IF(N395="","","const "&amp;#REF!&amp;J395&amp;#REF!&amp;E395&amp;" = L.marker(["&amp;G395&amp;","&amp;F395&amp;"], {icon: "&amp;N395&amp;"_"&amp;U395&amp;"}).bindPopup('This is "&amp;#REF!&amp;"').addTo("&amp;#REF!&amp;");")</f>
        <v>#REF!</v>
      </c>
      <c r="Y395" t="e">
        <f>IF(F395="","","const "&amp;#REF!&amp;J395&amp;#REF!&amp;E395&amp;" = L.marker(["&amp;G395&amp;","&amp;F395&amp;"], {icon: "&amp;O395&amp;"_"&amp;V395&amp;"}).bindPopup('This is "&amp;#REF!&amp;"').addTo("&amp;#REF!&amp;");")</f>
        <v>#REF!</v>
      </c>
      <c r="BI395" t="s">
        <v>5605</v>
      </c>
    </row>
    <row r="396" spans="1:61">
      <c r="A396" t="s">
        <v>5327</v>
      </c>
      <c r="B396" s="3" t="s">
        <v>17</v>
      </c>
      <c r="C396" s="1" t="s">
        <v>5399</v>
      </c>
      <c r="D396" s="19" t="s">
        <v>241</v>
      </c>
      <c r="E396" t="s">
        <v>420</v>
      </c>
      <c r="F396" s="5">
        <v>-96.55</v>
      </c>
      <c r="G396" s="5">
        <v>36.200000000000003</v>
      </c>
      <c r="H396" t="s">
        <v>1127</v>
      </c>
      <c r="I396" t="str">
        <f t="shared" si="76"/>
        <v>Tulsa, Oklahoma&lt;br&gt;White 1945-1974&lt;br&gt;Tu&lt;br&gt;ANAE (Labov et al, 2003)</v>
      </c>
      <c r="J396" t="str">
        <f t="shared" si="77"/>
        <v>W1950TulsaOklahomaTu</v>
      </c>
      <c r="M396" t="str">
        <f t="shared" si="69"/>
        <v>dp</v>
      </c>
      <c r="N396" t="str">
        <f t="shared" si="70"/>
        <v>st</v>
      </c>
      <c r="O396" t="str">
        <f t="shared" si="71"/>
        <v>ar</v>
      </c>
      <c r="P396" t="e">
        <f>IF(#REF!="rhot","",IF(H396="AAE_7R","r7",IF(AND(C396="ANAE",H396="W"),"r3","r0")))</f>
        <v>#REF!</v>
      </c>
      <c r="Q396" t="str">
        <f>IF(H396="consonant",#REF!,"")</f>
        <v/>
      </c>
      <c r="R396" t="str">
        <f t="shared" si="72"/>
        <v>we</v>
      </c>
      <c r="S396" t="str">
        <f t="shared" si="73"/>
        <v>fr</v>
      </c>
      <c r="T396" t="e">
        <f t="shared" si="74"/>
        <v>#REF!</v>
      </c>
      <c r="U396" t="str">
        <f t="shared" si="75"/>
        <v>b</v>
      </c>
      <c r="W396" t="str">
        <f t="shared" si="78"/>
        <v>const W1950TulsaOklahomaTu= L.marker([36.2,-96.55], {icon: dp_we}).bindPopup('Tulsa, Oklahoma&lt;br&gt;White 1945-1974&lt;br&gt;Tu&lt;br&gt;ANAE (Labov et al, 2003)').addTo(W1950);</v>
      </c>
      <c r="X396" t="e">
        <f>IF(N396="","","const "&amp;#REF!&amp;J396&amp;#REF!&amp;E396&amp;" = L.marker(["&amp;G396&amp;","&amp;F396&amp;"], {icon: "&amp;N396&amp;"_"&amp;U396&amp;"}).bindPopup('This is "&amp;#REF!&amp;"').addTo("&amp;#REF!&amp;");")</f>
        <v>#REF!</v>
      </c>
      <c r="Y396" t="e">
        <f>IF(F396="","","const "&amp;#REF!&amp;J396&amp;#REF!&amp;E396&amp;" = L.marker(["&amp;G396&amp;","&amp;F396&amp;"], {icon: "&amp;O396&amp;"_"&amp;V396&amp;"}).bindPopup('This is "&amp;#REF!&amp;"').addTo("&amp;#REF!&amp;");")</f>
        <v>#REF!</v>
      </c>
      <c r="BI396" t="s">
        <v>5606</v>
      </c>
    </row>
    <row r="397" spans="1:61">
      <c r="A397" t="s">
        <v>5327</v>
      </c>
      <c r="B397" s="3" t="s">
        <v>244</v>
      </c>
      <c r="C397" s="1" t="s">
        <v>5399</v>
      </c>
      <c r="D397" s="19" t="s">
        <v>558</v>
      </c>
      <c r="E397" t="s">
        <v>1148</v>
      </c>
      <c r="F397" s="5">
        <v>-123.12</v>
      </c>
      <c r="G397" s="5">
        <v>45.87</v>
      </c>
      <c r="H397" t="s">
        <v>1127</v>
      </c>
      <c r="I397" t="str">
        <f t="shared" si="76"/>
        <v>Portland Vancouver, Oregon&lt;br&gt;White 1945-1974&lt;br&gt;PV&lt;br&gt;ANAE (Labov et al, 2003)</v>
      </c>
      <c r="J397" t="str">
        <f t="shared" si="77"/>
        <v>W1950PortlandVancouverOregonPV</v>
      </c>
      <c r="M397" t="str">
        <f t="shared" si="69"/>
        <v>dp</v>
      </c>
      <c r="N397" t="str">
        <f t="shared" si="70"/>
        <v>st</v>
      </c>
      <c r="O397" t="str">
        <f t="shared" si="71"/>
        <v>ar</v>
      </c>
      <c r="P397" t="e">
        <f>IF(#REF!="rhot","",IF(H397="AAE_7R","r7",IF(AND(C397="ANAE",H397="W"),"r3","r0")))</f>
        <v>#REF!</v>
      </c>
      <c r="Q397" t="str">
        <f>IF(H397="consonant",#REF!,"")</f>
        <v/>
      </c>
      <c r="R397" t="str">
        <f t="shared" si="72"/>
        <v>we</v>
      </c>
      <c r="S397" t="str">
        <f t="shared" si="73"/>
        <v>fr</v>
      </c>
      <c r="T397" t="e">
        <f t="shared" si="74"/>
        <v>#REF!</v>
      </c>
      <c r="U397" t="str">
        <f t="shared" si="75"/>
        <v>b</v>
      </c>
      <c r="W397" t="str">
        <f t="shared" si="78"/>
        <v>const W1950PortlandVancouverOregonPV= L.marker([45.87,-123.12], {icon: dp_we}).bindPopup('Portland Vancouver, Oregon&lt;br&gt;White 1945-1974&lt;br&gt;PV&lt;br&gt;ANAE (Labov et al, 2003)').addTo(W1950);</v>
      </c>
      <c r="X397" t="e">
        <f>IF(N397="","","const "&amp;#REF!&amp;J397&amp;#REF!&amp;E397&amp;" = L.marker(["&amp;G397&amp;","&amp;F397&amp;"], {icon: "&amp;N397&amp;"_"&amp;U397&amp;"}).bindPopup('This is "&amp;#REF!&amp;"').addTo("&amp;#REF!&amp;");")</f>
        <v>#REF!</v>
      </c>
      <c r="Y397" t="e">
        <f>IF(F397="","","const "&amp;#REF!&amp;J397&amp;#REF!&amp;E397&amp;" = L.marker(["&amp;G397&amp;","&amp;F397&amp;"], {icon: "&amp;O397&amp;"_"&amp;V397&amp;"}).bindPopup('This is "&amp;#REF!&amp;"').addTo("&amp;#REF!&amp;");")</f>
        <v>#REF!</v>
      </c>
      <c r="BI397" t="s">
        <v>5607</v>
      </c>
    </row>
    <row r="398" spans="1:61">
      <c r="A398" t="s">
        <v>5327</v>
      </c>
      <c r="B398" s="3" t="s">
        <v>248</v>
      </c>
      <c r="C398" s="1" t="s">
        <v>5399</v>
      </c>
      <c r="D398" s="19" t="s">
        <v>545</v>
      </c>
      <c r="E398" t="s">
        <v>5278</v>
      </c>
      <c r="F398" s="5">
        <v>-75.78</v>
      </c>
      <c r="G398" s="5">
        <v>41</v>
      </c>
      <c r="H398" t="s">
        <v>1127</v>
      </c>
      <c r="I398" t="str">
        <f t="shared" si="76"/>
        <v>AtownBthlm Easton, Pennsylvania&lt;br&gt;White 1945-1974&lt;br&gt;ABE&lt;br&gt;ANAE (Labov et al, 2003)</v>
      </c>
      <c r="J398" t="str">
        <f t="shared" si="77"/>
        <v>W1950AtownBthlmEastonPennsylvaniaABE</v>
      </c>
      <c r="M398" t="str">
        <f t="shared" si="69"/>
        <v>dp</v>
      </c>
      <c r="N398" t="str">
        <f t="shared" si="70"/>
        <v>st</v>
      </c>
      <c r="O398" t="str">
        <f t="shared" si="71"/>
        <v>ar</v>
      </c>
      <c r="P398" t="e">
        <f>IF(#REF!="rhot","",IF(H398="AAE_7R","r7",IF(AND(C398="ANAE",H398="W"),"r3","r0")))</f>
        <v>#REF!</v>
      </c>
      <c r="Q398" t="str">
        <f>IF(H398="consonant",#REF!,"")</f>
        <v/>
      </c>
      <c r="R398" t="str">
        <f t="shared" si="72"/>
        <v>we</v>
      </c>
      <c r="S398" t="str">
        <f t="shared" si="73"/>
        <v>fr</v>
      </c>
      <c r="T398" t="e">
        <f t="shared" si="74"/>
        <v>#REF!</v>
      </c>
      <c r="U398" t="str">
        <f t="shared" si="75"/>
        <v>b</v>
      </c>
      <c r="W398" t="str">
        <f t="shared" si="78"/>
        <v>const W1950AtownBthlmEastonPennsylvaniaABE= L.marker([41,-75.78], {icon: dp_we}).bindPopup('AtownBthlm Easton, Pennsylvania&lt;br&gt;White 1945-1974&lt;br&gt;ABE&lt;br&gt;ANAE (Labov et al, 2003)').addTo(W1950);</v>
      </c>
      <c r="X398" t="e">
        <f>IF(N398="","","const "&amp;#REF!&amp;J398&amp;#REF!&amp;E398&amp;" = L.marker(["&amp;G398&amp;","&amp;F398&amp;"], {icon: "&amp;N398&amp;"_"&amp;U398&amp;"}).bindPopup('This is "&amp;#REF!&amp;"').addTo("&amp;#REF!&amp;");")</f>
        <v>#REF!</v>
      </c>
      <c r="Y398" t="e">
        <f>IF(F398="","","const "&amp;#REF!&amp;J398&amp;#REF!&amp;E398&amp;" = L.marker(["&amp;G398&amp;","&amp;F398&amp;"], {icon: "&amp;O398&amp;"_"&amp;V398&amp;"}).bindPopup('This is "&amp;#REF!&amp;"').addTo("&amp;#REF!&amp;");")</f>
        <v>#REF!</v>
      </c>
      <c r="BI398" t="s">
        <v>5608</v>
      </c>
    </row>
    <row r="399" spans="1:61">
      <c r="A399" t="s">
        <v>5327</v>
      </c>
      <c r="B399" s="2" t="s">
        <v>250</v>
      </c>
      <c r="C399" s="1" t="s">
        <v>5399</v>
      </c>
      <c r="D399" s="19" t="s">
        <v>251</v>
      </c>
      <c r="E399" t="s">
        <v>5278</v>
      </c>
      <c r="F399" s="5">
        <v>-80.13</v>
      </c>
      <c r="G399" s="5">
        <v>42.2</v>
      </c>
      <c r="H399" t="s">
        <v>1127</v>
      </c>
      <c r="I399" t="str">
        <f t="shared" si="76"/>
        <v>Erie, Pennsylvania&lt;br&gt;White 1945-1974&lt;br&gt;Er&lt;br&gt;ANAE (Labov et al, 2003)</v>
      </c>
      <c r="J399" t="str">
        <f t="shared" si="77"/>
        <v>W1950EriePennsylvaniaEr</v>
      </c>
      <c r="M399" t="str">
        <f t="shared" si="69"/>
        <v>dp</v>
      </c>
      <c r="N399" t="str">
        <f t="shared" si="70"/>
        <v>st</v>
      </c>
      <c r="O399" t="str">
        <f t="shared" si="71"/>
        <v>ar</v>
      </c>
      <c r="P399" t="e">
        <f>IF(#REF!="rhot","",IF(H399="AAE_7R","r7",IF(AND(C399="ANAE",H399="W"),"r3","r0")))</f>
        <v>#REF!</v>
      </c>
      <c r="Q399" t="str">
        <f>IF(H399="consonant",#REF!,"")</f>
        <v/>
      </c>
      <c r="R399" t="str">
        <f t="shared" si="72"/>
        <v>we</v>
      </c>
      <c r="S399" t="str">
        <f t="shared" si="73"/>
        <v>fr</v>
      </c>
      <c r="T399" t="e">
        <f t="shared" si="74"/>
        <v>#REF!</v>
      </c>
      <c r="U399" t="str">
        <f t="shared" si="75"/>
        <v>b</v>
      </c>
      <c r="W399" t="str">
        <f t="shared" si="78"/>
        <v>const W1950EriePennsylvaniaEr= L.marker([42.2,-80.13], {icon: dp_we}).bindPopup('Erie, Pennsylvania&lt;br&gt;White 1945-1974&lt;br&gt;Er&lt;br&gt;ANAE (Labov et al, 2003)').addTo(W1950);</v>
      </c>
      <c r="X399" t="e">
        <f>IF(N399="","","const "&amp;#REF!&amp;J399&amp;#REF!&amp;E399&amp;" = L.marker(["&amp;G399&amp;","&amp;F399&amp;"], {icon: "&amp;N399&amp;"_"&amp;U399&amp;"}).bindPopup('This is "&amp;#REF!&amp;"').addTo("&amp;#REF!&amp;");")</f>
        <v>#REF!</v>
      </c>
      <c r="Y399" t="e">
        <f>IF(F399="","","const "&amp;#REF!&amp;J399&amp;#REF!&amp;E399&amp;" = L.marker(["&amp;G399&amp;","&amp;F399&amp;"], {icon: "&amp;O399&amp;"_"&amp;V399&amp;"}).bindPopup('This is "&amp;#REF!&amp;"').addTo("&amp;#REF!&amp;");")</f>
        <v>#REF!</v>
      </c>
      <c r="BI399" t="s">
        <v>5609</v>
      </c>
    </row>
    <row r="400" spans="1:61">
      <c r="A400" t="s">
        <v>5327</v>
      </c>
      <c r="B400" s="3" t="s">
        <v>42</v>
      </c>
      <c r="C400" s="1" t="s">
        <v>5399</v>
      </c>
      <c r="D400" s="19" t="s">
        <v>254</v>
      </c>
      <c r="E400" t="s">
        <v>5278</v>
      </c>
      <c r="F400" s="5">
        <v>-77.45</v>
      </c>
      <c r="G400" s="5">
        <v>40.450000000000003</v>
      </c>
      <c r="H400" t="s">
        <v>1127</v>
      </c>
      <c r="I400" t="str">
        <f t="shared" si="76"/>
        <v>Harrisburg, Pennsylvania&lt;br&gt;White 1945-1974&lt;br&gt;Hr&lt;br&gt;ANAE (Labov et al, 2003)</v>
      </c>
      <c r="J400" t="str">
        <f t="shared" si="77"/>
        <v>W1950HarrisburgPennsylvaniaHr</v>
      </c>
      <c r="M400" t="str">
        <f t="shared" si="69"/>
        <v>dp</v>
      </c>
      <c r="N400" t="str">
        <f t="shared" si="70"/>
        <v>st</v>
      </c>
      <c r="O400" t="str">
        <f t="shared" si="71"/>
        <v>ar</v>
      </c>
      <c r="P400" t="e">
        <f>IF(#REF!="rhot","",IF(H400="AAE_7R","r7",IF(AND(C400="ANAE",H400="W"),"r3","r0")))</f>
        <v>#REF!</v>
      </c>
      <c r="Q400" t="str">
        <f>IF(H400="consonant",#REF!,"")</f>
        <v/>
      </c>
      <c r="R400" t="str">
        <f t="shared" si="72"/>
        <v>we</v>
      </c>
      <c r="S400" t="str">
        <f t="shared" si="73"/>
        <v>fr</v>
      </c>
      <c r="T400" t="e">
        <f t="shared" si="74"/>
        <v>#REF!</v>
      </c>
      <c r="U400" t="str">
        <f t="shared" si="75"/>
        <v>b</v>
      </c>
      <c r="W400" t="str">
        <f t="shared" si="78"/>
        <v>const W1950HarrisburgPennsylvaniaHr= L.marker([40.45,-77.45], {icon: dp_we}).bindPopup('Harrisburg, Pennsylvania&lt;br&gt;White 1945-1974&lt;br&gt;Hr&lt;br&gt;ANAE (Labov et al, 2003)').addTo(W1950);</v>
      </c>
      <c r="X400" t="e">
        <f>IF(N400="","","const "&amp;#REF!&amp;J400&amp;#REF!&amp;E400&amp;" = L.marker(["&amp;G400&amp;","&amp;F400&amp;"], {icon: "&amp;N400&amp;"_"&amp;U400&amp;"}).bindPopup('This is "&amp;#REF!&amp;"').addTo("&amp;#REF!&amp;");")</f>
        <v>#REF!</v>
      </c>
      <c r="Y400" t="e">
        <f>IF(F400="","","const "&amp;#REF!&amp;J400&amp;#REF!&amp;E400&amp;" = L.marker(["&amp;G400&amp;","&amp;F400&amp;"], {icon: "&amp;O400&amp;"_"&amp;V400&amp;"}).bindPopup('This is "&amp;#REF!&amp;"').addTo("&amp;#REF!&amp;");")</f>
        <v>#REF!</v>
      </c>
      <c r="BI400" t="s">
        <v>5610</v>
      </c>
    </row>
    <row r="401" spans="1:61">
      <c r="A401" t="s">
        <v>5327</v>
      </c>
      <c r="B401" s="3" t="s">
        <v>42</v>
      </c>
      <c r="C401" s="1" t="s">
        <v>5399</v>
      </c>
      <c r="D401" s="19" t="s">
        <v>252</v>
      </c>
      <c r="E401" t="s">
        <v>5278</v>
      </c>
      <c r="F401" s="5">
        <v>-80.62</v>
      </c>
      <c r="G401" s="5">
        <v>40.72</v>
      </c>
      <c r="H401" t="s">
        <v>1127</v>
      </c>
      <c r="I401" t="str">
        <f t="shared" si="76"/>
        <v>Pittsburgh, Pennsylvania&lt;br&gt;White 1945-1974&lt;br&gt;Hr&lt;br&gt;ANAE (Labov et al, 2003)</v>
      </c>
      <c r="J401" t="str">
        <f t="shared" si="77"/>
        <v>W1950PittsburghPennsylvaniaHr</v>
      </c>
      <c r="M401" t="str">
        <f t="shared" si="69"/>
        <v>dp</v>
      </c>
      <c r="N401" t="str">
        <f t="shared" si="70"/>
        <v>st</v>
      </c>
      <c r="O401" t="str">
        <f t="shared" si="71"/>
        <v>ar</v>
      </c>
      <c r="P401" t="e">
        <f>IF(#REF!="rhot","",IF(H401="AAE_7R","r7",IF(AND(C401="ANAE",H401="W"),"r3","r0")))</f>
        <v>#REF!</v>
      </c>
      <c r="Q401" t="str">
        <f>IF(H401="consonant",#REF!,"")</f>
        <v/>
      </c>
      <c r="R401" t="str">
        <f t="shared" si="72"/>
        <v>we</v>
      </c>
      <c r="S401" t="str">
        <f t="shared" si="73"/>
        <v>fr</v>
      </c>
      <c r="T401" t="e">
        <f t="shared" si="74"/>
        <v>#REF!</v>
      </c>
      <c r="U401" t="str">
        <f t="shared" si="75"/>
        <v>b</v>
      </c>
      <c r="W401" t="str">
        <f t="shared" si="78"/>
        <v>const W1950PittsburghPennsylvaniaHr= L.marker([40.72,-80.62], {icon: dp_we}).bindPopup('Pittsburgh, Pennsylvania&lt;br&gt;White 1945-1974&lt;br&gt;Hr&lt;br&gt;ANAE (Labov et al, 2003)').addTo(W1950);</v>
      </c>
      <c r="X401" t="e">
        <f>IF(N401="","","const "&amp;#REF!&amp;J401&amp;#REF!&amp;E401&amp;" = L.marker(["&amp;G401&amp;","&amp;F401&amp;"], {icon: "&amp;N401&amp;"_"&amp;U401&amp;"}).bindPopup('This is "&amp;#REF!&amp;"').addTo("&amp;#REF!&amp;");")</f>
        <v>#REF!</v>
      </c>
      <c r="Y401" t="e">
        <f>IF(F401="","","const "&amp;#REF!&amp;J401&amp;#REF!&amp;E401&amp;" = L.marker(["&amp;G401&amp;","&amp;F401&amp;"], {icon: "&amp;O401&amp;"_"&amp;V401&amp;"}).bindPopup('This is "&amp;#REF!&amp;"').addTo("&amp;#REF!&amp;");")</f>
        <v>#REF!</v>
      </c>
      <c r="BI401" t="s">
        <v>5611</v>
      </c>
    </row>
    <row r="402" spans="1:61">
      <c r="A402" t="s">
        <v>5327</v>
      </c>
      <c r="B402" s="3" t="s">
        <v>255</v>
      </c>
      <c r="C402" s="1" t="s">
        <v>5399</v>
      </c>
      <c r="D402" s="19" t="s">
        <v>559</v>
      </c>
      <c r="E402" t="s">
        <v>5278</v>
      </c>
      <c r="F402" s="5">
        <v>-82.63</v>
      </c>
      <c r="G402" s="5">
        <v>41.3</v>
      </c>
      <c r="H402" t="s">
        <v>1127</v>
      </c>
      <c r="I402" t="str">
        <f t="shared" si="76"/>
        <v>SCollegeWilliamsprt, Pennsylvania&lt;br&gt;White 1945-1974&lt;br&gt;SCW&lt;br&gt;ANAE (Labov et al, 2003)</v>
      </c>
      <c r="J402" t="str">
        <f t="shared" si="77"/>
        <v>W1950SCollegeWilliamsprtPennsylvaniaSCW</v>
      </c>
      <c r="M402" t="str">
        <f t="shared" si="69"/>
        <v>dp</v>
      </c>
      <c r="N402" t="str">
        <f t="shared" si="70"/>
        <v>st</v>
      </c>
      <c r="O402" t="str">
        <f t="shared" si="71"/>
        <v>ar</v>
      </c>
      <c r="P402" t="e">
        <f>IF(#REF!="rhot","",IF(H402="AAE_7R","r7",IF(AND(C402="ANAE",H402="W"),"r3","r0")))</f>
        <v>#REF!</v>
      </c>
      <c r="Q402" t="str">
        <f>IF(H402="consonant",#REF!,"")</f>
        <v/>
      </c>
      <c r="R402" t="str">
        <f t="shared" si="72"/>
        <v>we</v>
      </c>
      <c r="S402" t="str">
        <f t="shared" si="73"/>
        <v>fr</v>
      </c>
      <c r="T402" t="e">
        <f t="shared" si="74"/>
        <v>#REF!</v>
      </c>
      <c r="U402" t="str">
        <f t="shared" si="75"/>
        <v>b</v>
      </c>
      <c r="W402" t="str">
        <f t="shared" si="78"/>
        <v>const W1950SCollegeWilliamsprtPennsylvaniaSCW= L.marker([41.3,-82.63], {icon: dp_we}).bindPopup('SCollegeWilliamsprt, Pennsylvania&lt;br&gt;White 1945-1974&lt;br&gt;SCW&lt;br&gt;ANAE (Labov et al, 2003)').addTo(W1950);</v>
      </c>
      <c r="X402" t="e">
        <f>IF(N402="","","const "&amp;#REF!&amp;J402&amp;#REF!&amp;E402&amp;" = L.marker(["&amp;G402&amp;","&amp;F402&amp;"], {icon: "&amp;N402&amp;"_"&amp;U402&amp;"}).bindPopup('This is "&amp;#REF!&amp;"').addTo("&amp;#REF!&amp;");")</f>
        <v>#REF!</v>
      </c>
      <c r="Y402" t="e">
        <f>IF(F402="","","const "&amp;#REF!&amp;J402&amp;#REF!&amp;E402&amp;" = L.marker(["&amp;G402&amp;","&amp;F402&amp;"], {icon: "&amp;O402&amp;"_"&amp;V402&amp;"}).bindPopup('This is "&amp;#REF!&amp;"').addTo("&amp;#REF!&amp;");")</f>
        <v>#REF!</v>
      </c>
      <c r="BI402" t="s">
        <v>5612</v>
      </c>
    </row>
    <row r="403" spans="1:61">
      <c r="A403" t="s">
        <v>5327</v>
      </c>
      <c r="B403" s="3" t="s">
        <v>253</v>
      </c>
      <c r="C403" s="1" t="s">
        <v>5399</v>
      </c>
      <c r="D403" s="19" t="s">
        <v>560</v>
      </c>
      <c r="E403" t="s">
        <v>5278</v>
      </c>
      <c r="F403" s="5">
        <v>-76.12</v>
      </c>
      <c r="G403" s="5">
        <v>41.67</v>
      </c>
      <c r="H403" t="s">
        <v>1127</v>
      </c>
      <c r="I403" t="str">
        <f t="shared" si="76"/>
        <v>ScrantWilkesBarre, Pennsylvania&lt;br&gt;White 1945-1974&lt;br&gt;SWB&lt;br&gt;ANAE (Labov et al, 2003)</v>
      </c>
      <c r="J403" t="str">
        <f t="shared" si="77"/>
        <v>W1950ScrantWilkesBarrePennsylvaniaSWB</v>
      </c>
      <c r="M403" t="str">
        <f t="shared" si="69"/>
        <v>dp</v>
      </c>
      <c r="N403" t="str">
        <f t="shared" si="70"/>
        <v>st</v>
      </c>
      <c r="O403" t="str">
        <f t="shared" si="71"/>
        <v>ar</v>
      </c>
      <c r="P403" t="e">
        <f>IF(#REF!="rhot","",IF(H403="AAE_7R","r7",IF(AND(C403="ANAE",H403="W"),"r3","r0")))</f>
        <v>#REF!</v>
      </c>
      <c r="Q403" t="str">
        <f>IF(H403="consonant",#REF!,"")</f>
        <v/>
      </c>
      <c r="R403" t="str">
        <f t="shared" si="72"/>
        <v>we</v>
      </c>
      <c r="S403" t="str">
        <f t="shared" si="73"/>
        <v>fr</v>
      </c>
      <c r="T403" t="e">
        <f t="shared" si="74"/>
        <v>#REF!</v>
      </c>
      <c r="U403" t="str">
        <f t="shared" si="75"/>
        <v>b</v>
      </c>
      <c r="W403" t="str">
        <f t="shared" si="78"/>
        <v>const W1950ScrantWilkesBarrePennsylvaniaSWB= L.marker([41.67,-76.12], {icon: dp_we}).bindPopup('ScrantWilkesBarre, Pennsylvania&lt;br&gt;White 1945-1974&lt;br&gt;SWB&lt;br&gt;ANAE (Labov et al, 2003)').addTo(W1950);</v>
      </c>
      <c r="X403" t="e">
        <f>IF(N403="","","const "&amp;#REF!&amp;J403&amp;#REF!&amp;E403&amp;" = L.marker(["&amp;G403&amp;","&amp;F403&amp;"], {icon: "&amp;N403&amp;"_"&amp;U403&amp;"}).bindPopup('This is "&amp;#REF!&amp;"').addTo("&amp;#REF!&amp;");")</f>
        <v>#REF!</v>
      </c>
      <c r="Y403" t="e">
        <f>IF(F403="","","const "&amp;#REF!&amp;J403&amp;#REF!&amp;E403&amp;" = L.marker(["&amp;G403&amp;","&amp;F403&amp;"], {icon: "&amp;O403&amp;"_"&amp;V403&amp;"}).bindPopup('This is "&amp;#REF!&amp;"').addTo("&amp;#REF!&amp;");")</f>
        <v>#REF!</v>
      </c>
      <c r="BI403" t="s">
        <v>5613</v>
      </c>
    </row>
    <row r="404" spans="1:61">
      <c r="A404" t="s">
        <v>5327</v>
      </c>
      <c r="B404" s="3" t="s">
        <v>256</v>
      </c>
      <c r="C404" s="1" t="s">
        <v>5399</v>
      </c>
      <c r="D404" s="19" t="s">
        <v>258</v>
      </c>
      <c r="E404" t="s">
        <v>5281</v>
      </c>
      <c r="F404" s="5">
        <v>-71.7</v>
      </c>
      <c r="G404" s="5">
        <v>42.37</v>
      </c>
      <c r="H404" t="s">
        <v>1126</v>
      </c>
      <c r="I404" t="str">
        <f t="shared" si="76"/>
        <v>Providence, Rhode Island&lt;br&gt;White 1945-1974&lt;br&gt;Pr&lt;br&gt;ANAE (Labov et al, 2003)</v>
      </c>
      <c r="J404" t="str">
        <f t="shared" si="77"/>
        <v>W1950ProvidenceRhodeIslandPr</v>
      </c>
      <c r="M404" t="str">
        <f t="shared" si="69"/>
        <v>dp</v>
      </c>
      <c r="N404" t="str">
        <f t="shared" si="70"/>
        <v>st</v>
      </c>
      <c r="O404" t="str">
        <f t="shared" si="71"/>
        <v>au</v>
      </c>
      <c r="P404" t="e">
        <f>IF(#REF!="rhot","",IF(H404="AAE_7R","r7",IF(AND(C404="ANAE",H404="W"),"r3","r0")))</f>
        <v>#REF!</v>
      </c>
      <c r="Q404" t="str">
        <f>IF(H404="consonant",#REF!,"")</f>
        <v/>
      </c>
      <c r="R404" t="str">
        <f t="shared" si="72"/>
        <v>we</v>
      </c>
      <c r="S404" t="str">
        <f t="shared" si="73"/>
        <v>bk</v>
      </c>
      <c r="T404" t="e">
        <f t="shared" si="74"/>
        <v>#REF!</v>
      </c>
      <c r="U404" t="str">
        <f t="shared" si="75"/>
        <v>b</v>
      </c>
      <c r="W404" t="str">
        <f t="shared" si="78"/>
        <v>const W1950ProvidenceRhodeIslandPr= L.marker([42.37,-71.7], {icon: dp_we}).bindPopup('Providence, Rhode Island&lt;br&gt;White 1945-1974&lt;br&gt;Pr&lt;br&gt;ANAE (Labov et al, 2003)').addTo(W1950);</v>
      </c>
      <c r="X404" t="e">
        <f>IF(N404="","","const "&amp;#REF!&amp;J404&amp;#REF!&amp;E404&amp;" = L.marker(["&amp;G404&amp;","&amp;F404&amp;"], {icon: "&amp;N404&amp;"_"&amp;U404&amp;"}).bindPopup('This is "&amp;#REF!&amp;"').addTo("&amp;#REF!&amp;");")</f>
        <v>#REF!</v>
      </c>
      <c r="Y404" t="e">
        <f>IF(F404="","","const "&amp;#REF!&amp;J404&amp;#REF!&amp;E404&amp;" = L.marker(["&amp;G404&amp;","&amp;F404&amp;"], {icon: "&amp;O404&amp;"_"&amp;V404&amp;"}).bindPopup('This is "&amp;#REF!&amp;"').addTo("&amp;#REF!&amp;");")</f>
        <v>#REF!</v>
      </c>
      <c r="BI404" t="s">
        <v>5614</v>
      </c>
    </row>
    <row r="405" spans="1:61">
      <c r="A405" t="s">
        <v>5327</v>
      </c>
      <c r="B405" s="3" t="s">
        <v>259</v>
      </c>
      <c r="C405" s="1" t="s">
        <v>5399</v>
      </c>
      <c r="D405" s="19" t="s">
        <v>570</v>
      </c>
      <c r="E405" t="s">
        <v>5283</v>
      </c>
      <c r="F405" s="5">
        <v>-80.53</v>
      </c>
      <c r="G405" s="5">
        <v>33.299999999999997</v>
      </c>
      <c r="H405" t="s">
        <v>1118</v>
      </c>
      <c r="I405" t="str">
        <f t="shared" si="76"/>
        <v>Charleston2, South Carolina&lt;br&gt;White 1945-1974&lt;br&gt;CSC&lt;br&gt;ANAE (Labov et al, 2003)</v>
      </c>
      <c r="J405" t="str">
        <f t="shared" si="77"/>
        <v>W1950Charleston2SouthCarolinaCSC</v>
      </c>
      <c r="M405" t="str">
        <f t="shared" si="69"/>
        <v>dp</v>
      </c>
      <c r="N405" t="str">
        <f t="shared" si="70"/>
        <v>st</v>
      </c>
      <c r="O405" t="str">
        <f t="shared" si="71"/>
        <v>ar</v>
      </c>
      <c r="P405" t="e">
        <f>IF(#REF!="rhot","",IF(H405="AAE_7R","r7",IF(AND(C405="ANAE",H405="W"),"r3","r0")))</f>
        <v>#REF!</v>
      </c>
      <c r="Q405" t="str">
        <f>IF(H405="consonant",#REF!,"")</f>
        <v/>
      </c>
      <c r="R405" t="str">
        <f t="shared" si="72"/>
        <v>lx</v>
      </c>
      <c r="S405" t="str">
        <f t="shared" si="73"/>
        <v>bk</v>
      </c>
      <c r="T405" t="e">
        <f t="shared" si="74"/>
        <v>#REF!</v>
      </c>
      <c r="U405" t="str">
        <f t="shared" si="75"/>
        <v>b</v>
      </c>
      <c r="W405" t="str">
        <f t="shared" si="78"/>
        <v>const W1950Charleston2SouthCarolinaCSC= L.marker([33.3,-80.53], {icon: dp_lx}).bindPopup('Charleston2, South Carolina&lt;br&gt;White 1945-1974&lt;br&gt;CSC&lt;br&gt;ANAE (Labov et al, 2003)').addTo(W1950);</v>
      </c>
      <c r="X405" t="e">
        <f>IF(N405="","","const "&amp;#REF!&amp;J405&amp;#REF!&amp;E405&amp;" = L.marker(["&amp;G405&amp;","&amp;F405&amp;"], {icon: "&amp;N405&amp;"_"&amp;U405&amp;"}).bindPopup('This is "&amp;#REF!&amp;"').addTo("&amp;#REF!&amp;");")</f>
        <v>#REF!</v>
      </c>
      <c r="Y405" t="e">
        <f>IF(F405="","","const "&amp;#REF!&amp;J405&amp;#REF!&amp;E405&amp;" = L.marker(["&amp;G405&amp;","&amp;F405&amp;"], {icon: "&amp;O405&amp;"_"&amp;V405&amp;"}).bindPopup('This is "&amp;#REF!&amp;"').addTo("&amp;#REF!&amp;");")</f>
        <v>#REF!</v>
      </c>
      <c r="BI405" t="s">
        <v>5615</v>
      </c>
    </row>
    <row r="406" spans="1:61">
      <c r="A406" t="s">
        <v>5327</v>
      </c>
      <c r="B406" s="3" t="s">
        <v>231</v>
      </c>
      <c r="C406" s="1" t="s">
        <v>5399</v>
      </c>
      <c r="D406" s="19" t="s">
        <v>264</v>
      </c>
      <c r="E406" t="s">
        <v>5283</v>
      </c>
      <c r="F406" s="5">
        <v>-81.55</v>
      </c>
      <c r="G406" s="5">
        <v>34</v>
      </c>
      <c r="H406" t="s">
        <v>1118</v>
      </c>
      <c r="I406" t="str">
        <f t="shared" si="76"/>
        <v>Columbia, South Carolina&lt;br&gt;White 1945-1974&lt;br&gt;Cl&lt;br&gt;ANAE (Labov et al, 2003)</v>
      </c>
      <c r="J406" t="str">
        <f t="shared" si="77"/>
        <v>W1950ColumbiaSouthCarolinaCl</v>
      </c>
      <c r="M406" t="str">
        <f t="shared" si="69"/>
        <v>dp</v>
      </c>
      <c r="N406" t="str">
        <f t="shared" si="70"/>
        <v>st</v>
      </c>
      <c r="O406" t="str">
        <f t="shared" si="71"/>
        <v>ar</v>
      </c>
      <c r="P406" t="e">
        <f>IF(#REF!="rhot","",IF(H406="AAE_7R","r7",IF(AND(C406="ANAE",H406="W"),"r3","r0")))</f>
        <v>#REF!</v>
      </c>
      <c r="Q406" t="str">
        <f>IF(H406="consonant",#REF!,"")</f>
        <v/>
      </c>
      <c r="R406" t="str">
        <f t="shared" si="72"/>
        <v>lx</v>
      </c>
      <c r="S406" t="str">
        <f t="shared" si="73"/>
        <v>bk</v>
      </c>
      <c r="T406" t="e">
        <f t="shared" si="74"/>
        <v>#REF!</v>
      </c>
      <c r="U406" t="str">
        <f t="shared" si="75"/>
        <v>b</v>
      </c>
      <c r="W406" t="str">
        <f t="shared" si="78"/>
        <v>const W1950ColumbiaSouthCarolinaCl= L.marker([34,-81.55], {icon: dp_lx}).bindPopup('Columbia, South Carolina&lt;br&gt;White 1945-1974&lt;br&gt;Cl&lt;br&gt;ANAE (Labov et al, 2003)').addTo(W1950);</v>
      </c>
      <c r="X406" t="e">
        <f>IF(N406="","","const "&amp;#REF!&amp;J406&amp;#REF!&amp;E406&amp;" = L.marker(["&amp;G406&amp;","&amp;F406&amp;"], {icon: "&amp;N406&amp;"_"&amp;U406&amp;"}).bindPopup('This is "&amp;#REF!&amp;"').addTo("&amp;#REF!&amp;");")</f>
        <v>#REF!</v>
      </c>
      <c r="Y406" t="e">
        <f>IF(F406="","","const "&amp;#REF!&amp;J406&amp;#REF!&amp;E406&amp;" = L.marker(["&amp;G406&amp;","&amp;F406&amp;"], {icon: "&amp;O406&amp;"_"&amp;V406&amp;"}).bindPopup('This is "&amp;#REF!&amp;"').addTo("&amp;#REF!&amp;");")</f>
        <v>#REF!</v>
      </c>
      <c r="BI406" t="s">
        <v>5616</v>
      </c>
    </row>
    <row r="407" spans="1:61">
      <c r="A407" t="s">
        <v>5327</v>
      </c>
      <c r="B407" s="3" t="s">
        <v>262</v>
      </c>
      <c r="C407" s="1" t="s">
        <v>5399</v>
      </c>
      <c r="D407" s="19" t="s">
        <v>263</v>
      </c>
      <c r="E407" t="s">
        <v>5283</v>
      </c>
      <c r="F407" s="5">
        <v>-82.63</v>
      </c>
      <c r="G407" s="5">
        <v>35.380000000000003</v>
      </c>
      <c r="H407" t="s">
        <v>1200</v>
      </c>
      <c r="I407" t="str">
        <f t="shared" si="76"/>
        <v>Greenville, South Carolina&lt;br&gt;White 1945-1974&lt;br&gt;Gv&lt;br&gt;ANAE (Labov et al, 2003)</v>
      </c>
      <c r="J407" t="str">
        <f t="shared" si="77"/>
        <v>W1950GreenvilleSouthCarolinaGv</v>
      </c>
      <c r="M407" t="str">
        <f t="shared" si="69"/>
        <v>dp</v>
      </c>
      <c r="N407" t="str">
        <f t="shared" si="70"/>
        <v>st</v>
      </c>
      <c r="O407" t="str">
        <f t="shared" si="71"/>
        <v>ar</v>
      </c>
      <c r="P407" t="e">
        <f>IF(#REF!="rhot","",IF(H407="AAE_7R","r7",IF(AND(C407="ANAE",H407="W"),"r3","r0")))</f>
        <v>#REF!</v>
      </c>
      <c r="Q407" t="str">
        <f>IF(H407="consonant",#REF!,"")</f>
        <v/>
      </c>
      <c r="R407" t="str">
        <f t="shared" si="72"/>
        <v>lx</v>
      </c>
      <c r="S407" t="str">
        <f t="shared" si="73"/>
        <v>bk</v>
      </c>
      <c r="T407" t="e">
        <f t="shared" si="74"/>
        <v>#REF!</v>
      </c>
      <c r="U407" t="str">
        <f t="shared" si="75"/>
        <v>b</v>
      </c>
      <c r="W407" t="str">
        <f t="shared" si="78"/>
        <v>const W1950GreenvilleSouthCarolinaGv= L.marker([35.38,-82.63], {icon: dp_lx}).bindPopup('Greenville, South Carolina&lt;br&gt;White 1945-1974&lt;br&gt;Gv&lt;br&gt;ANAE (Labov et al, 2003)').addTo(W1950);</v>
      </c>
      <c r="X407" t="e">
        <f>IF(N407="","","const "&amp;#REF!&amp;J407&amp;#REF!&amp;E407&amp;" = L.marker(["&amp;G407&amp;","&amp;F407&amp;"], {icon: "&amp;N407&amp;"_"&amp;U407&amp;"}).bindPopup('This is "&amp;#REF!&amp;"').addTo("&amp;#REF!&amp;");")</f>
        <v>#REF!</v>
      </c>
      <c r="Y407" t="e">
        <f>IF(F407="","","const "&amp;#REF!&amp;J407&amp;#REF!&amp;E407&amp;" = L.marker(["&amp;G407&amp;","&amp;F407&amp;"], {icon: "&amp;O407&amp;"_"&amp;V407&amp;"}).bindPopup('This is "&amp;#REF!&amp;"').addTo("&amp;#REF!&amp;");")</f>
        <v>#REF!</v>
      </c>
      <c r="BI407" t="s">
        <v>5617</v>
      </c>
    </row>
    <row r="408" spans="1:61">
      <c r="A408" t="s">
        <v>5327</v>
      </c>
      <c r="B408" s="3" t="s">
        <v>265</v>
      </c>
      <c r="C408" s="1" t="s">
        <v>5399</v>
      </c>
      <c r="D408" s="19" t="s">
        <v>266</v>
      </c>
      <c r="E408" t="s">
        <v>5316</v>
      </c>
      <c r="F408" s="5">
        <v>-98.8</v>
      </c>
      <c r="G408" s="5">
        <v>45.75</v>
      </c>
      <c r="H408" t="s">
        <v>1127</v>
      </c>
      <c r="I408" t="str">
        <f t="shared" si="76"/>
        <v>Aberdeen, South Dakota&lt;br&gt;White 1945-1974&lt;br&gt;Ab&lt;br&gt;ANAE (Labov et al, 2003)</v>
      </c>
      <c r="J408" t="str">
        <f t="shared" si="77"/>
        <v>W1950AberdeenSouthDakotaAb</v>
      </c>
      <c r="M408" t="str">
        <f t="shared" si="69"/>
        <v>dp</v>
      </c>
      <c r="N408" t="str">
        <f t="shared" si="70"/>
        <v>st</v>
      </c>
      <c r="O408" t="str">
        <f t="shared" si="71"/>
        <v>ar</v>
      </c>
      <c r="P408" t="e">
        <f>IF(#REF!="rhot","",IF(H408="AAE_7R","r7",IF(AND(C408="ANAE",H408="W"),"r3","r0")))</f>
        <v>#REF!</v>
      </c>
      <c r="Q408" t="str">
        <f>IF(H408="consonant",#REF!,"")</f>
        <v/>
      </c>
      <c r="R408" t="str">
        <f t="shared" si="72"/>
        <v>we</v>
      </c>
      <c r="S408" t="str">
        <f t="shared" si="73"/>
        <v>fr</v>
      </c>
      <c r="T408" t="e">
        <f t="shared" si="74"/>
        <v>#REF!</v>
      </c>
      <c r="U408" t="str">
        <f t="shared" si="75"/>
        <v>b</v>
      </c>
      <c r="W408" t="str">
        <f t="shared" si="78"/>
        <v>const W1950AberdeenSouthDakotaAb= L.marker([45.75,-98.8], {icon: dp_we}).bindPopup('Aberdeen, South Dakota&lt;br&gt;White 1945-1974&lt;br&gt;Ab&lt;br&gt;ANAE (Labov et al, 2003)').addTo(W1950);</v>
      </c>
      <c r="X408" t="e">
        <f>IF(N408="","","const "&amp;#REF!&amp;J408&amp;#REF!&amp;E408&amp;" = L.marker(["&amp;G408&amp;","&amp;F408&amp;"], {icon: "&amp;N408&amp;"_"&amp;U408&amp;"}).bindPopup('This is "&amp;#REF!&amp;"').addTo("&amp;#REF!&amp;");")</f>
        <v>#REF!</v>
      </c>
      <c r="Y408" t="e">
        <f>IF(F408="","","const "&amp;#REF!&amp;J408&amp;#REF!&amp;E408&amp;" = L.marker(["&amp;G408&amp;","&amp;F408&amp;"], {icon: "&amp;O408&amp;"_"&amp;V408&amp;"}).bindPopup('This is "&amp;#REF!&amp;"').addTo("&amp;#REF!&amp;");")</f>
        <v>#REF!</v>
      </c>
      <c r="BI408" t="s">
        <v>5618</v>
      </c>
    </row>
    <row r="409" spans="1:61">
      <c r="A409" t="s">
        <v>5327</v>
      </c>
      <c r="B409" s="2" t="s">
        <v>270</v>
      </c>
      <c r="C409" s="1" t="s">
        <v>5399</v>
      </c>
      <c r="D409" s="19" t="s">
        <v>271</v>
      </c>
      <c r="E409" t="s">
        <v>5316</v>
      </c>
      <c r="F409" s="5">
        <v>-103.83</v>
      </c>
      <c r="G409" s="5">
        <v>46.55</v>
      </c>
      <c r="H409" t="s">
        <v>1127</v>
      </c>
      <c r="I409" t="str">
        <f t="shared" si="76"/>
        <v>Lemmon, South Dakota&lt;br&gt;White 1945-1974&lt;br&gt;SD1&lt;br&gt;ANAE (Labov et al, 2003)</v>
      </c>
      <c r="J409" t="str">
        <f t="shared" si="77"/>
        <v>W1950LemmonSouthDakotaSD1</v>
      </c>
      <c r="M409" t="str">
        <f t="shared" si="69"/>
        <v>dp</v>
      </c>
      <c r="N409" t="str">
        <f t="shared" si="70"/>
        <v>st</v>
      </c>
      <c r="O409" t="str">
        <f t="shared" si="71"/>
        <v>ar</v>
      </c>
      <c r="P409" t="e">
        <f>IF(#REF!="rhot","",IF(H409="AAE_7R","r7",IF(AND(C409="ANAE",H409="W"),"r3","r0")))</f>
        <v>#REF!</v>
      </c>
      <c r="Q409" t="str">
        <f>IF(H409="consonant",#REF!,"")</f>
        <v/>
      </c>
      <c r="R409" t="str">
        <f t="shared" si="72"/>
        <v>we</v>
      </c>
      <c r="S409" t="str">
        <f t="shared" si="73"/>
        <v>fr</v>
      </c>
      <c r="T409" t="e">
        <f t="shared" si="74"/>
        <v>#REF!</v>
      </c>
      <c r="U409" t="str">
        <f t="shared" si="75"/>
        <v>b</v>
      </c>
      <c r="W409" t="str">
        <f t="shared" si="78"/>
        <v>const W1950LemmonSouthDakotaSD1= L.marker([46.55,-103.83], {icon: dp_we}).bindPopup('Lemmon, South Dakota&lt;br&gt;White 1945-1974&lt;br&gt;SD1&lt;br&gt;ANAE (Labov et al, 2003)').addTo(W1950);</v>
      </c>
      <c r="X409" t="e">
        <f>IF(N409="","","const "&amp;#REF!&amp;J409&amp;#REF!&amp;E409&amp;" = L.marker(["&amp;G409&amp;","&amp;F409&amp;"], {icon: "&amp;N409&amp;"_"&amp;U409&amp;"}).bindPopup('This is "&amp;#REF!&amp;"').addTo("&amp;#REF!&amp;");")</f>
        <v>#REF!</v>
      </c>
      <c r="Y409" t="e">
        <f>IF(F409="","","const "&amp;#REF!&amp;J409&amp;#REF!&amp;E409&amp;" = L.marker(["&amp;G409&amp;","&amp;F409&amp;"], {icon: "&amp;O409&amp;"_"&amp;V409&amp;"}).bindPopup('This is "&amp;#REF!&amp;"').addTo("&amp;#REF!&amp;");")</f>
        <v>#REF!</v>
      </c>
      <c r="BI409" t="s">
        <v>5619</v>
      </c>
    </row>
    <row r="410" spans="1:61">
      <c r="A410" t="s">
        <v>5327</v>
      </c>
      <c r="B410" s="2" t="s">
        <v>268</v>
      </c>
      <c r="C410" s="1" t="s">
        <v>5399</v>
      </c>
      <c r="D410" s="19" t="s">
        <v>269</v>
      </c>
      <c r="E410" t="s">
        <v>5316</v>
      </c>
      <c r="F410" s="5">
        <v>-103.63</v>
      </c>
      <c r="G410" s="5">
        <v>44.22</v>
      </c>
      <c r="H410" t="s">
        <v>1127</v>
      </c>
      <c r="I410" t="str">
        <f t="shared" si="76"/>
        <v>Rapid City, South Dakota&lt;br&gt;White 1945-1974&lt;br&gt;RC&lt;br&gt;ANAE (Labov et al, 2003)</v>
      </c>
      <c r="J410" t="str">
        <f t="shared" si="77"/>
        <v>W1950RapidCitySouthDakotaRC</v>
      </c>
      <c r="M410" t="str">
        <f t="shared" si="69"/>
        <v>dp</v>
      </c>
      <c r="N410" t="str">
        <f t="shared" si="70"/>
        <v>st</v>
      </c>
      <c r="O410" t="str">
        <f t="shared" si="71"/>
        <v>ar</v>
      </c>
      <c r="P410" t="e">
        <f>IF(#REF!="rhot","",IF(H410="AAE_7R","r7",IF(AND(C410="ANAE",H410="W"),"r3","r0")))</f>
        <v>#REF!</v>
      </c>
      <c r="Q410" t="str">
        <f>IF(H410="consonant",#REF!,"")</f>
        <v/>
      </c>
      <c r="R410" t="str">
        <f t="shared" si="72"/>
        <v>we</v>
      </c>
      <c r="S410" t="str">
        <f t="shared" si="73"/>
        <v>fr</v>
      </c>
      <c r="T410" t="e">
        <f t="shared" si="74"/>
        <v>#REF!</v>
      </c>
      <c r="U410" t="str">
        <f t="shared" si="75"/>
        <v>b</v>
      </c>
      <c r="W410" t="str">
        <f t="shared" si="78"/>
        <v>const W1950RapidCitySouthDakotaRC= L.marker([44.22,-103.63], {icon: dp_we}).bindPopup('Rapid City, South Dakota&lt;br&gt;White 1945-1974&lt;br&gt;RC&lt;br&gt;ANAE (Labov et al, 2003)').addTo(W1950);</v>
      </c>
      <c r="X410" t="e">
        <f>IF(N410="","","const "&amp;#REF!&amp;J410&amp;#REF!&amp;E410&amp;" = L.marker(["&amp;G410&amp;","&amp;F410&amp;"], {icon: "&amp;N410&amp;"_"&amp;U410&amp;"}).bindPopup('This is "&amp;#REF!&amp;"').addTo("&amp;#REF!&amp;");")</f>
        <v>#REF!</v>
      </c>
      <c r="Y410" t="e">
        <f>IF(F410="","","const "&amp;#REF!&amp;J410&amp;#REF!&amp;E410&amp;" = L.marker(["&amp;G410&amp;","&amp;F410&amp;"], {icon: "&amp;O410&amp;"_"&amp;V410&amp;"}).bindPopup('This is "&amp;#REF!&amp;"').addTo("&amp;#REF!&amp;");")</f>
        <v>#REF!</v>
      </c>
      <c r="BI410" t="s">
        <v>5620</v>
      </c>
    </row>
    <row r="411" spans="1:61">
      <c r="A411" t="s">
        <v>5327</v>
      </c>
      <c r="B411" s="3" t="s">
        <v>272</v>
      </c>
      <c r="C411" s="1" t="s">
        <v>5399</v>
      </c>
      <c r="D411" s="19" t="s">
        <v>273</v>
      </c>
      <c r="E411" t="s">
        <v>5316</v>
      </c>
      <c r="F411" s="5">
        <v>-98.87</v>
      </c>
      <c r="G411" s="5">
        <v>45.45</v>
      </c>
      <c r="H411" t="s">
        <v>1127</v>
      </c>
      <c r="I411" t="str">
        <f t="shared" si="76"/>
        <v>Redfield, South Dakota&lt;br&gt;White 1945-1974&lt;br&gt;SD2&lt;br&gt;ANAE (Labov et al, 2003)</v>
      </c>
      <c r="J411" t="str">
        <f t="shared" si="77"/>
        <v>W1950RedfieldSouthDakotaSD2</v>
      </c>
      <c r="M411" t="str">
        <f t="shared" si="69"/>
        <v>dp</v>
      </c>
      <c r="N411" t="str">
        <f t="shared" si="70"/>
        <v>st</v>
      </c>
      <c r="O411" t="str">
        <f t="shared" si="71"/>
        <v>ar</v>
      </c>
      <c r="P411" t="e">
        <f>IF(#REF!="rhot","",IF(H411="AAE_7R","r7",IF(AND(C411="ANAE",H411="W"),"r3","r0")))</f>
        <v>#REF!</v>
      </c>
      <c r="Q411" t="str">
        <f>IF(H411="consonant",#REF!,"")</f>
        <v/>
      </c>
      <c r="R411" t="str">
        <f t="shared" si="72"/>
        <v>we</v>
      </c>
      <c r="S411" t="str">
        <f t="shared" si="73"/>
        <v>fr</v>
      </c>
      <c r="T411" t="e">
        <f t="shared" si="74"/>
        <v>#REF!</v>
      </c>
      <c r="U411" t="str">
        <f t="shared" si="75"/>
        <v>b</v>
      </c>
      <c r="W411" t="str">
        <f t="shared" si="78"/>
        <v>const W1950RedfieldSouthDakotaSD2= L.marker([45.45,-98.87], {icon: dp_we}).bindPopup('Redfield, South Dakota&lt;br&gt;White 1945-1974&lt;br&gt;SD2&lt;br&gt;ANAE (Labov et al, 2003)').addTo(W1950);</v>
      </c>
      <c r="X411" t="e">
        <f>IF(N411="","","const "&amp;#REF!&amp;J411&amp;#REF!&amp;E411&amp;" = L.marker(["&amp;G411&amp;","&amp;F411&amp;"], {icon: "&amp;N411&amp;"_"&amp;U411&amp;"}).bindPopup('This is "&amp;#REF!&amp;"').addTo("&amp;#REF!&amp;");")</f>
        <v>#REF!</v>
      </c>
      <c r="Y411" t="e">
        <f>IF(F411="","","const "&amp;#REF!&amp;J411&amp;#REF!&amp;E411&amp;" = L.marker(["&amp;G411&amp;","&amp;F411&amp;"], {icon: "&amp;O411&amp;"_"&amp;V411&amp;"}).bindPopup('This is "&amp;#REF!&amp;"').addTo("&amp;#REF!&amp;");")</f>
        <v>#REF!</v>
      </c>
      <c r="BI411" t="s">
        <v>5621</v>
      </c>
    </row>
    <row r="412" spans="1:61">
      <c r="A412" t="s">
        <v>5327</v>
      </c>
      <c r="B412" s="3" t="s">
        <v>33</v>
      </c>
      <c r="C412" s="1" t="s">
        <v>5399</v>
      </c>
      <c r="D412" s="19" t="s">
        <v>267</v>
      </c>
      <c r="E412" t="s">
        <v>5316</v>
      </c>
      <c r="F412" s="5">
        <v>-97.2</v>
      </c>
      <c r="G412" s="5">
        <v>44.17</v>
      </c>
      <c r="H412" t="s">
        <v>1127</v>
      </c>
      <c r="I412" t="str">
        <f t="shared" si="76"/>
        <v>Sioux Falls, South Dakota&lt;br&gt;White 1945-1974&lt;br&gt;SF&lt;br&gt;ANAE (Labov et al, 2003)</v>
      </c>
      <c r="J412" t="str">
        <f t="shared" si="77"/>
        <v>W1950SiouxFallsSouthDakotaSF</v>
      </c>
      <c r="M412" t="str">
        <f t="shared" si="69"/>
        <v>dp</v>
      </c>
      <c r="N412" t="str">
        <f t="shared" si="70"/>
        <v>st</v>
      </c>
      <c r="O412" t="str">
        <f t="shared" si="71"/>
        <v>ar</v>
      </c>
      <c r="P412" t="e">
        <f>IF(#REF!="rhot","",IF(H412="AAE_7R","r7",IF(AND(C412="ANAE",H412="W"),"r3","r0")))</f>
        <v>#REF!</v>
      </c>
      <c r="Q412" t="str">
        <f>IF(H412="consonant",#REF!,"")</f>
        <v/>
      </c>
      <c r="R412" t="str">
        <f t="shared" si="72"/>
        <v>we</v>
      </c>
      <c r="S412" t="str">
        <f t="shared" si="73"/>
        <v>fr</v>
      </c>
      <c r="T412" t="e">
        <f t="shared" si="74"/>
        <v>#REF!</v>
      </c>
      <c r="U412" t="str">
        <f t="shared" si="75"/>
        <v>b</v>
      </c>
      <c r="W412" t="str">
        <f t="shared" si="78"/>
        <v>const W1950SiouxFallsSouthDakotaSF= L.marker([44.17,-97.2], {icon: dp_we}).bindPopup('Sioux Falls, South Dakota&lt;br&gt;White 1945-1974&lt;br&gt;SF&lt;br&gt;ANAE (Labov et al, 2003)').addTo(W1950);</v>
      </c>
      <c r="X412" t="e">
        <f>IF(N412="","","const "&amp;#REF!&amp;J412&amp;#REF!&amp;E412&amp;" = L.marker(["&amp;G412&amp;","&amp;F412&amp;"], {icon: "&amp;N412&amp;"_"&amp;U412&amp;"}).bindPopup('This is "&amp;#REF!&amp;"').addTo("&amp;#REF!&amp;");")</f>
        <v>#REF!</v>
      </c>
      <c r="Y412" t="e">
        <f>IF(F412="","","const "&amp;#REF!&amp;J412&amp;#REF!&amp;E412&amp;" = L.marker(["&amp;G412&amp;","&amp;F412&amp;"], {icon: "&amp;O412&amp;"_"&amp;V412&amp;"}).bindPopup('This is "&amp;#REF!&amp;"').addTo("&amp;#REF!&amp;");")</f>
        <v>#REF!</v>
      </c>
      <c r="BI412" t="s">
        <v>5622</v>
      </c>
    </row>
    <row r="413" spans="1:61">
      <c r="A413" t="s">
        <v>5327</v>
      </c>
      <c r="B413" s="3" t="s">
        <v>274</v>
      </c>
      <c r="C413" s="1" t="s">
        <v>5399</v>
      </c>
      <c r="D413" s="19" t="s">
        <v>276</v>
      </c>
      <c r="E413" t="s">
        <v>904</v>
      </c>
      <c r="F413" s="5">
        <v>-85.45</v>
      </c>
      <c r="G413" s="5">
        <v>35.549999999999997</v>
      </c>
      <c r="H413" t="s">
        <v>1118</v>
      </c>
      <c r="I413" t="str">
        <f t="shared" si="76"/>
        <v>Chattanooga, Tennessee&lt;br&gt;White 1945-1974&lt;br&gt;Cg&lt;br&gt;ANAE (Labov et al, 2003)</v>
      </c>
      <c r="J413" t="str">
        <f t="shared" si="77"/>
        <v>W1950ChattanoogaTennesseeCg</v>
      </c>
      <c r="M413" t="str">
        <f t="shared" si="69"/>
        <v>dp</v>
      </c>
      <c r="N413" t="str">
        <f t="shared" si="70"/>
        <v>st</v>
      </c>
      <c r="O413" t="str">
        <f t="shared" si="71"/>
        <v>ar</v>
      </c>
      <c r="P413" t="e">
        <f>IF(#REF!="rhot","",IF(H413="AAE_7R","r7",IF(AND(C413="ANAE",H413="W"),"r3","r0")))</f>
        <v>#REF!</v>
      </c>
      <c r="Q413" t="str">
        <f>IF(H413="consonant",#REF!,"")</f>
        <v/>
      </c>
      <c r="R413" t="str">
        <f t="shared" si="72"/>
        <v>lx</v>
      </c>
      <c r="S413" t="str">
        <f t="shared" si="73"/>
        <v>bk</v>
      </c>
      <c r="T413" t="e">
        <f t="shared" si="74"/>
        <v>#REF!</v>
      </c>
      <c r="U413" t="str">
        <f t="shared" si="75"/>
        <v>b</v>
      </c>
      <c r="W413" t="str">
        <f t="shared" si="78"/>
        <v>const W1950ChattanoogaTennesseeCg= L.marker([35.55,-85.45], {icon: dp_lx}).bindPopup('Chattanooga, Tennessee&lt;br&gt;White 1945-1974&lt;br&gt;Cg&lt;br&gt;ANAE (Labov et al, 2003)').addTo(W1950);</v>
      </c>
      <c r="X413" t="e">
        <f>IF(N413="","","const "&amp;#REF!&amp;J413&amp;#REF!&amp;E413&amp;" = L.marker(["&amp;G413&amp;","&amp;F413&amp;"], {icon: "&amp;N413&amp;"_"&amp;U413&amp;"}).bindPopup('This is "&amp;#REF!&amp;"').addTo("&amp;#REF!&amp;");")</f>
        <v>#REF!</v>
      </c>
      <c r="Y413" t="e">
        <f>IF(F413="","","const "&amp;#REF!&amp;J413&amp;#REF!&amp;E413&amp;" = L.marker(["&amp;G413&amp;","&amp;F413&amp;"], {icon: "&amp;O413&amp;"_"&amp;V413&amp;"}).bindPopup('This is "&amp;#REF!&amp;"').addTo("&amp;#REF!&amp;");")</f>
        <v>#REF!</v>
      </c>
      <c r="BI413" t="s">
        <v>5623</v>
      </c>
    </row>
    <row r="414" spans="1:61">
      <c r="A414" t="s">
        <v>5327</v>
      </c>
      <c r="B414" s="2" t="s">
        <v>277</v>
      </c>
      <c r="C414" s="1" t="s">
        <v>5399</v>
      </c>
      <c r="D414" s="19" t="s">
        <v>278</v>
      </c>
      <c r="E414" t="s">
        <v>904</v>
      </c>
      <c r="F414" s="5">
        <v>-83.63</v>
      </c>
      <c r="G414" s="5">
        <v>37</v>
      </c>
      <c r="H414" t="s">
        <v>1200</v>
      </c>
      <c r="I414" t="str">
        <f t="shared" si="76"/>
        <v>Knoxville, Tennessee&lt;br&gt;White 1945-1974&lt;br&gt;Kn&lt;br&gt;ANAE (Labov et al, 2003)</v>
      </c>
      <c r="J414" t="str">
        <f t="shared" si="77"/>
        <v>W1950KnoxvilleTennesseeKn</v>
      </c>
      <c r="M414" t="str">
        <f t="shared" si="69"/>
        <v>dp</v>
      </c>
      <c r="N414" t="str">
        <f t="shared" si="70"/>
        <v>st</v>
      </c>
      <c r="O414" t="str">
        <f t="shared" si="71"/>
        <v>ar</v>
      </c>
      <c r="P414" t="e">
        <f>IF(#REF!="rhot","",IF(H414="AAE_7R","r7",IF(AND(C414="ANAE",H414="W"),"r3","r0")))</f>
        <v>#REF!</v>
      </c>
      <c r="Q414" t="str">
        <f>IF(H414="consonant",#REF!,"")</f>
        <v/>
      </c>
      <c r="R414" t="str">
        <f t="shared" si="72"/>
        <v>lx</v>
      </c>
      <c r="S414" t="str">
        <f t="shared" si="73"/>
        <v>bk</v>
      </c>
      <c r="T414" t="e">
        <f t="shared" si="74"/>
        <v>#REF!</v>
      </c>
      <c r="U414" t="str">
        <f t="shared" si="75"/>
        <v>b</v>
      </c>
      <c r="W414" t="str">
        <f t="shared" si="78"/>
        <v>const W1950KnoxvilleTennesseeKn= L.marker([37,-83.63], {icon: dp_lx}).bindPopup('Knoxville, Tennessee&lt;br&gt;White 1945-1974&lt;br&gt;Kn&lt;br&gt;ANAE (Labov et al, 2003)').addTo(W1950);</v>
      </c>
      <c r="X414" t="e">
        <f>IF(N414="","","const "&amp;#REF!&amp;J414&amp;#REF!&amp;E414&amp;" = L.marker(["&amp;G414&amp;","&amp;F414&amp;"], {icon: "&amp;N414&amp;"_"&amp;U414&amp;"}).bindPopup('This is "&amp;#REF!&amp;"').addTo("&amp;#REF!&amp;");")</f>
        <v>#REF!</v>
      </c>
      <c r="Y414" t="e">
        <f>IF(F414="","","const "&amp;#REF!&amp;J414&amp;#REF!&amp;E414&amp;" = L.marker(["&amp;G414&amp;","&amp;F414&amp;"], {icon: "&amp;O414&amp;"_"&amp;V414&amp;"}).bindPopup('This is "&amp;#REF!&amp;"').addTo("&amp;#REF!&amp;");")</f>
        <v>#REF!</v>
      </c>
      <c r="BI414" t="s">
        <v>5624</v>
      </c>
    </row>
    <row r="415" spans="1:61">
      <c r="A415" t="s">
        <v>5327</v>
      </c>
      <c r="B415" s="3" t="s">
        <v>279</v>
      </c>
      <c r="C415" s="1" t="s">
        <v>5399</v>
      </c>
      <c r="D415" s="19" t="s">
        <v>280</v>
      </c>
      <c r="E415" t="s">
        <v>904</v>
      </c>
      <c r="F415" s="5">
        <v>-90.62</v>
      </c>
      <c r="G415" s="5">
        <v>35.200000000000003</v>
      </c>
      <c r="H415" t="s">
        <v>1200</v>
      </c>
      <c r="I415" t="str">
        <f t="shared" si="76"/>
        <v>Memphis, Tennessee&lt;br&gt;White 1945-1974&lt;br&gt;Me&lt;br&gt;ANAE (Labov et al, 2003)</v>
      </c>
      <c r="J415" t="str">
        <f t="shared" si="77"/>
        <v>W1950MemphisTennesseeMe</v>
      </c>
      <c r="M415" t="str">
        <f t="shared" ref="M415:M478" si="79">IF(H415="consonant","",IF(E415="Jamaica","lo",IF(OR(A415="W1700",A415="B1850",H415="Carib",H415="LA",H415="UM",H415="Bra",H415="EaNL"),"mn","dp")))</f>
        <v>dp</v>
      </c>
      <c r="N415" t="str">
        <f t="shared" ref="N415:N478" si="80">IF(OR(H415="Carib",A415="B1850"),"sl","st")</f>
        <v>st</v>
      </c>
      <c r="O415" t="str">
        <f t="shared" ref="O415:O478" si="81">IF(A415="W1700","na",IF(OR(H415="Carib",H415="NYC",H415="ENE"),"au",IF(H415="CAN","ao","ar")))</f>
        <v>ar</v>
      </c>
      <c r="P415" t="e">
        <f>IF(#REF!="rhot","",IF(H415="AAE_7R","r7",IF(AND(C415="ANAE",H415="W"),"r3","r0")))</f>
        <v>#REF!</v>
      </c>
      <c r="Q415" t="str">
        <f>IF(H415="consonant",#REF!,"")</f>
        <v/>
      </c>
      <c r="R415" t="str">
        <f t="shared" ref="R415:R478" si="82">IF(OR(H415="W",H415="M",H415="ENE"),"we",IF(OR(H415="MA",H415="NYC",H415="OH"),"sa1",IF(OR(H415="OS",H415="LAGS_SSE",H415="Speaker _S",H415="PADS_SSE"),"sl","lx")))</f>
        <v>lx</v>
      </c>
      <c r="S415" t="str">
        <f t="shared" ref="S415:S478" si="83">IF(OR(H415="S",H415="M"),"fr",IF(OR(H415="W"),"ce","bk"))</f>
        <v>bk</v>
      </c>
      <c r="T415" t="e">
        <f t="shared" ref="T415:T478" si="84">IF(P415="","",IF(OR(A415="W1900",A415="W1950",A415="W1970"),"ho","un"))</f>
        <v>#REF!</v>
      </c>
      <c r="U415" t="str">
        <f t="shared" si="75"/>
        <v>b</v>
      </c>
      <c r="W415" t="str">
        <f t="shared" si="78"/>
        <v>const W1950MemphisTennesseeMe= L.marker([35.2,-90.62], {icon: dp_lx}).bindPopup('Memphis, Tennessee&lt;br&gt;White 1945-1974&lt;br&gt;Me&lt;br&gt;ANAE (Labov et al, 2003)').addTo(W1950);</v>
      </c>
      <c r="X415" t="e">
        <f>IF(N415="","","const "&amp;#REF!&amp;J415&amp;#REF!&amp;E415&amp;" = L.marker(["&amp;G415&amp;","&amp;F415&amp;"], {icon: "&amp;N415&amp;"_"&amp;U415&amp;"}).bindPopup('This is "&amp;#REF!&amp;"').addTo("&amp;#REF!&amp;");")</f>
        <v>#REF!</v>
      </c>
      <c r="Y415" t="e">
        <f>IF(F415="","","const "&amp;#REF!&amp;J415&amp;#REF!&amp;E415&amp;" = L.marker(["&amp;G415&amp;","&amp;F415&amp;"], {icon: "&amp;O415&amp;"_"&amp;V415&amp;"}).bindPopup('This is "&amp;#REF!&amp;"').addTo("&amp;#REF!&amp;");")</f>
        <v>#REF!</v>
      </c>
      <c r="BI415" t="s">
        <v>5625</v>
      </c>
    </row>
    <row r="416" spans="1:61">
      <c r="A416" t="s">
        <v>5327</v>
      </c>
      <c r="B416" s="3" t="s">
        <v>281</v>
      </c>
      <c r="C416" s="1" t="s">
        <v>5399</v>
      </c>
      <c r="D416" s="19" t="s">
        <v>354</v>
      </c>
      <c r="E416" t="s">
        <v>904</v>
      </c>
      <c r="F416" s="5">
        <v>-87.28</v>
      </c>
      <c r="G416" s="5">
        <v>36.25</v>
      </c>
      <c r="H416" t="s">
        <v>1118</v>
      </c>
      <c r="I416" t="str">
        <f t="shared" si="76"/>
        <v>Nashville, Tennessee&lt;br&gt;White 1945-1974&lt;br&gt;Nv&lt;br&gt;ANAE (Labov et al, 2003)</v>
      </c>
      <c r="J416" t="str">
        <f t="shared" si="77"/>
        <v>W1950NashvilleTennesseeNv</v>
      </c>
      <c r="M416" t="str">
        <f t="shared" si="79"/>
        <v>dp</v>
      </c>
      <c r="N416" t="str">
        <f t="shared" si="80"/>
        <v>st</v>
      </c>
      <c r="O416" t="str">
        <f t="shared" si="81"/>
        <v>ar</v>
      </c>
      <c r="P416" t="e">
        <f>IF(#REF!="rhot","",IF(H416="AAE_7R","r7",IF(AND(C416="ANAE",H416="W"),"r3","r0")))</f>
        <v>#REF!</v>
      </c>
      <c r="Q416" t="str">
        <f>IF(H416="consonant",#REF!,"")</f>
        <v/>
      </c>
      <c r="R416" t="str">
        <f t="shared" si="82"/>
        <v>lx</v>
      </c>
      <c r="S416" t="str">
        <f t="shared" si="83"/>
        <v>bk</v>
      </c>
      <c r="T416" t="e">
        <f t="shared" si="84"/>
        <v>#REF!</v>
      </c>
      <c r="U416" t="str">
        <f t="shared" si="75"/>
        <v>b</v>
      </c>
      <c r="W416" t="str">
        <f t="shared" si="78"/>
        <v>const W1950NashvilleTennesseeNv= L.marker([36.25,-87.28], {icon: dp_lx}).bindPopup('Nashville, Tennessee&lt;br&gt;White 1945-1974&lt;br&gt;Nv&lt;br&gt;ANAE (Labov et al, 2003)').addTo(W1950);</v>
      </c>
      <c r="X416" t="e">
        <f>IF(N416="","","const "&amp;#REF!&amp;J416&amp;#REF!&amp;E416&amp;" = L.marker(["&amp;G416&amp;","&amp;F416&amp;"], {icon: "&amp;N416&amp;"_"&amp;U416&amp;"}).bindPopup('This is "&amp;#REF!&amp;"').addTo("&amp;#REF!&amp;");")</f>
        <v>#REF!</v>
      </c>
      <c r="Y416" t="e">
        <f>IF(F416="","","const "&amp;#REF!&amp;J416&amp;#REF!&amp;E416&amp;" = L.marker(["&amp;G416&amp;","&amp;F416&amp;"], {icon: "&amp;O416&amp;"_"&amp;V416&amp;"}).bindPopup('This is "&amp;#REF!&amp;"').addTo("&amp;#REF!&amp;");")</f>
        <v>#REF!</v>
      </c>
      <c r="BI416" t="s">
        <v>5626</v>
      </c>
    </row>
    <row r="417" spans="1:61">
      <c r="A417" t="s">
        <v>5327</v>
      </c>
      <c r="B417" s="3" t="s">
        <v>294</v>
      </c>
      <c r="C417" s="1" t="s">
        <v>5399</v>
      </c>
      <c r="D417" s="19" t="s">
        <v>544</v>
      </c>
      <c r="E417" t="s">
        <v>5294</v>
      </c>
      <c r="F417" s="5">
        <v>-102.38</v>
      </c>
      <c r="G417" s="5">
        <v>35.299999999999997</v>
      </c>
      <c r="H417" t="s">
        <v>1118</v>
      </c>
      <c r="I417" t="str">
        <f t="shared" si="76"/>
        <v>AmarilloLubbock, Texas&lt;br&gt;White 1945-1974&lt;br&gt;TX1&lt;br&gt;ANAE (Labov et al, 2003)</v>
      </c>
      <c r="J417" t="str">
        <f t="shared" si="77"/>
        <v>W1950AmarilloLubbockTexasTX1</v>
      </c>
      <c r="M417" t="str">
        <f t="shared" si="79"/>
        <v>dp</v>
      </c>
      <c r="N417" t="str">
        <f t="shared" si="80"/>
        <v>st</v>
      </c>
      <c r="O417" t="str">
        <f t="shared" si="81"/>
        <v>ar</v>
      </c>
      <c r="P417" t="e">
        <f>IF(#REF!="rhot","",IF(H417="AAE_7R","r7",IF(AND(C417="ANAE",H417="W"),"r3","r0")))</f>
        <v>#REF!</v>
      </c>
      <c r="Q417" t="str">
        <f>IF(H417="consonant",#REF!,"")</f>
        <v/>
      </c>
      <c r="R417" t="str">
        <f t="shared" si="82"/>
        <v>lx</v>
      </c>
      <c r="S417" t="str">
        <f t="shared" si="83"/>
        <v>bk</v>
      </c>
      <c r="T417" t="e">
        <f t="shared" si="84"/>
        <v>#REF!</v>
      </c>
      <c r="U417" t="str">
        <f t="shared" si="75"/>
        <v>b</v>
      </c>
      <c r="W417" t="str">
        <f t="shared" si="78"/>
        <v>const W1950AmarilloLubbockTexasTX1= L.marker([35.3,-102.38], {icon: dp_lx}).bindPopup('AmarilloLubbock, Texas&lt;br&gt;White 1945-1974&lt;br&gt;TX1&lt;br&gt;ANAE (Labov et al, 2003)').addTo(W1950);</v>
      </c>
      <c r="X417" t="e">
        <f>IF(N417="","","const "&amp;#REF!&amp;J417&amp;#REF!&amp;E417&amp;" = L.marker(["&amp;G417&amp;","&amp;F417&amp;"], {icon: "&amp;N417&amp;"_"&amp;U417&amp;"}).bindPopup('This is "&amp;#REF!&amp;"').addTo("&amp;#REF!&amp;");")</f>
        <v>#REF!</v>
      </c>
      <c r="Y417" t="e">
        <f>IF(F417="","","const "&amp;#REF!&amp;J417&amp;#REF!&amp;E417&amp;" = L.marker(["&amp;G417&amp;","&amp;F417&amp;"], {icon: "&amp;O417&amp;"_"&amp;V417&amp;"}).bindPopup('This is "&amp;#REF!&amp;"').addTo("&amp;#REF!&amp;");")</f>
        <v>#REF!</v>
      </c>
      <c r="BI417" t="s">
        <v>5627</v>
      </c>
    </row>
    <row r="418" spans="1:61">
      <c r="A418" t="s">
        <v>5327</v>
      </c>
      <c r="B418" s="3" t="s">
        <v>287</v>
      </c>
      <c r="C418" s="1" t="s">
        <v>5399</v>
      </c>
      <c r="D418" s="19" t="s">
        <v>288</v>
      </c>
      <c r="E418" t="s">
        <v>5294</v>
      </c>
      <c r="F418" s="5">
        <v>-98.22</v>
      </c>
      <c r="G418" s="5">
        <v>30.45</v>
      </c>
      <c r="H418" t="s">
        <v>1200</v>
      </c>
      <c r="I418" t="str">
        <f t="shared" si="76"/>
        <v>Austin, Texas&lt;br&gt;White 1945-1974&lt;br&gt;Au&lt;br&gt;ANAE (Labov et al, 2003)</v>
      </c>
      <c r="J418" t="str">
        <f t="shared" si="77"/>
        <v>W1950AustinTexasAu</v>
      </c>
      <c r="M418" t="str">
        <f t="shared" si="79"/>
        <v>dp</v>
      </c>
      <c r="N418" t="str">
        <f t="shared" si="80"/>
        <v>st</v>
      </c>
      <c r="O418" t="str">
        <f t="shared" si="81"/>
        <v>ar</v>
      </c>
      <c r="P418" t="e">
        <f>IF(#REF!="rhot","",IF(H418="AAE_7R","r7",IF(AND(C418="ANAE",H418="W"),"r3","r0")))</f>
        <v>#REF!</v>
      </c>
      <c r="Q418" t="str">
        <f>IF(H418="consonant",#REF!,"")</f>
        <v/>
      </c>
      <c r="R418" t="str">
        <f t="shared" si="82"/>
        <v>lx</v>
      </c>
      <c r="S418" t="str">
        <f t="shared" si="83"/>
        <v>bk</v>
      </c>
      <c r="T418" t="e">
        <f t="shared" si="84"/>
        <v>#REF!</v>
      </c>
      <c r="U418" t="str">
        <f t="shared" si="75"/>
        <v>b</v>
      </c>
      <c r="W418" t="str">
        <f t="shared" si="78"/>
        <v>const W1950AustinTexasAu= L.marker([30.45,-98.22], {icon: dp_lx}).bindPopup('Austin, Texas&lt;br&gt;White 1945-1974&lt;br&gt;Au&lt;br&gt;ANAE (Labov et al, 2003)').addTo(W1950);</v>
      </c>
      <c r="X418" t="e">
        <f>IF(N418="","","const "&amp;#REF!&amp;J418&amp;#REF!&amp;E418&amp;" = L.marker(["&amp;G418&amp;","&amp;F418&amp;"], {icon: "&amp;N418&amp;"_"&amp;U418&amp;"}).bindPopup('This is "&amp;#REF!&amp;"').addTo("&amp;#REF!&amp;");")</f>
        <v>#REF!</v>
      </c>
      <c r="Y418" t="e">
        <f>IF(F418="","","const "&amp;#REF!&amp;J418&amp;#REF!&amp;E418&amp;" = L.marker(["&amp;G418&amp;","&amp;F418&amp;"], {icon: "&amp;O418&amp;"_"&amp;V418&amp;"}).bindPopup('This is "&amp;#REF!&amp;"').addTo("&amp;#REF!&amp;");")</f>
        <v>#REF!</v>
      </c>
      <c r="BI418" t="s">
        <v>5628</v>
      </c>
    </row>
    <row r="419" spans="1:61">
      <c r="A419" t="s">
        <v>5327</v>
      </c>
      <c r="B419" s="3" t="s">
        <v>289</v>
      </c>
      <c r="C419" s="1" t="s">
        <v>5399</v>
      </c>
      <c r="D419" s="19" t="s">
        <v>290</v>
      </c>
      <c r="E419" t="s">
        <v>5294</v>
      </c>
      <c r="F419" s="5">
        <v>-97.67</v>
      </c>
      <c r="G419" s="5">
        <v>28.22</v>
      </c>
      <c r="H419" t="s">
        <v>1200</v>
      </c>
      <c r="I419" t="str">
        <f t="shared" si="76"/>
        <v>Corpus Christi, Texas&lt;br&gt;White 1945-1974&lt;br&gt;CC&lt;br&gt;ANAE (Labov et al, 2003)</v>
      </c>
      <c r="J419" t="str">
        <f t="shared" si="77"/>
        <v>W1950CorpusChristiTexasCC</v>
      </c>
      <c r="M419" t="str">
        <f t="shared" si="79"/>
        <v>dp</v>
      </c>
      <c r="N419" t="str">
        <f t="shared" si="80"/>
        <v>st</v>
      </c>
      <c r="O419" t="str">
        <f t="shared" si="81"/>
        <v>ar</v>
      </c>
      <c r="P419" t="e">
        <f>IF(#REF!="rhot","",IF(H419="AAE_7R","r7",IF(AND(C419="ANAE",H419="W"),"r3","r0")))</f>
        <v>#REF!</v>
      </c>
      <c r="Q419" t="str">
        <f>IF(H419="consonant",#REF!,"")</f>
        <v/>
      </c>
      <c r="R419" t="str">
        <f t="shared" si="82"/>
        <v>lx</v>
      </c>
      <c r="S419" t="str">
        <f t="shared" si="83"/>
        <v>bk</v>
      </c>
      <c r="T419" t="e">
        <f t="shared" si="84"/>
        <v>#REF!</v>
      </c>
      <c r="U419" t="str">
        <f t="shared" si="75"/>
        <v>b</v>
      </c>
      <c r="W419" t="str">
        <f t="shared" si="78"/>
        <v>const W1950CorpusChristiTexasCC= L.marker([28.22,-97.67], {icon: dp_lx}).bindPopup('Corpus Christi, Texas&lt;br&gt;White 1945-1974&lt;br&gt;CC&lt;br&gt;ANAE (Labov et al, 2003)').addTo(W1950);</v>
      </c>
      <c r="X419" t="e">
        <f>IF(N419="","","const "&amp;#REF!&amp;J419&amp;#REF!&amp;E419&amp;" = L.marker(["&amp;G419&amp;","&amp;F419&amp;"], {icon: "&amp;N419&amp;"_"&amp;U419&amp;"}).bindPopup('This is "&amp;#REF!&amp;"').addTo("&amp;#REF!&amp;");")</f>
        <v>#REF!</v>
      </c>
      <c r="Y419" t="e">
        <f>IF(F419="","","const "&amp;#REF!&amp;J419&amp;#REF!&amp;E419&amp;" = L.marker(["&amp;G419&amp;","&amp;F419&amp;"], {icon: "&amp;O419&amp;"_"&amp;V419&amp;"}).bindPopup('This is "&amp;#REF!&amp;"').addTo("&amp;#REF!&amp;");")</f>
        <v>#REF!</v>
      </c>
      <c r="BI419" t="s">
        <v>5629</v>
      </c>
    </row>
    <row r="420" spans="1:61">
      <c r="A420" t="s">
        <v>5327</v>
      </c>
      <c r="B420" s="3" t="s">
        <v>291</v>
      </c>
      <c r="C420" s="1" t="s">
        <v>5399</v>
      </c>
      <c r="D420" s="19" t="s">
        <v>543</v>
      </c>
      <c r="E420" t="s">
        <v>5294</v>
      </c>
      <c r="F420" s="5">
        <v>-97.33</v>
      </c>
      <c r="G420" s="5">
        <v>33.28</v>
      </c>
      <c r="H420" t="s">
        <v>1118</v>
      </c>
      <c r="I420" t="str">
        <f t="shared" si="76"/>
        <v>Dallas FtWorth, Texas&lt;br&gt;White 1945-1974&lt;br&gt;DFW&lt;br&gt;ANAE (Labov et al, 2003)</v>
      </c>
      <c r="J420" t="str">
        <f t="shared" si="77"/>
        <v>W1950DallasFtWorthTexasDFW</v>
      </c>
      <c r="M420" t="str">
        <f t="shared" si="79"/>
        <v>dp</v>
      </c>
      <c r="N420" t="str">
        <f t="shared" si="80"/>
        <v>st</v>
      </c>
      <c r="O420" t="str">
        <f t="shared" si="81"/>
        <v>ar</v>
      </c>
      <c r="P420" t="e">
        <f>IF(#REF!="rhot","",IF(H420="AAE_7R","r7",IF(AND(C420="ANAE",H420="W"),"r3","r0")))</f>
        <v>#REF!</v>
      </c>
      <c r="Q420" t="str">
        <f>IF(H420="consonant",#REF!,"")</f>
        <v/>
      </c>
      <c r="R420" t="str">
        <f t="shared" si="82"/>
        <v>lx</v>
      </c>
      <c r="S420" t="str">
        <f t="shared" si="83"/>
        <v>bk</v>
      </c>
      <c r="T420" t="e">
        <f t="shared" si="84"/>
        <v>#REF!</v>
      </c>
      <c r="U420" t="str">
        <f t="shared" si="75"/>
        <v>b</v>
      </c>
      <c r="W420" t="str">
        <f t="shared" si="78"/>
        <v>const W1950DallasFtWorthTexasDFW= L.marker([33.28,-97.33], {icon: dp_lx}).bindPopup('Dallas FtWorth, Texas&lt;br&gt;White 1945-1974&lt;br&gt;DFW&lt;br&gt;ANAE (Labov et al, 2003)').addTo(W1950);</v>
      </c>
      <c r="X420" t="e">
        <f>IF(N420="","","const "&amp;#REF!&amp;J420&amp;#REF!&amp;E420&amp;" = L.marker(["&amp;G420&amp;","&amp;F420&amp;"], {icon: "&amp;N420&amp;"_"&amp;U420&amp;"}).bindPopup('This is "&amp;#REF!&amp;"').addTo("&amp;#REF!&amp;");")</f>
        <v>#REF!</v>
      </c>
      <c r="Y420" t="e">
        <f>IF(F420="","","const "&amp;#REF!&amp;J420&amp;#REF!&amp;E420&amp;" = L.marker(["&amp;G420&amp;","&amp;F420&amp;"], {icon: "&amp;O420&amp;"_"&amp;V420&amp;"}).bindPopup('This is "&amp;#REF!&amp;"').addTo("&amp;#REF!&amp;");")</f>
        <v>#REF!</v>
      </c>
      <c r="BI420" t="s">
        <v>5630</v>
      </c>
    </row>
    <row r="421" spans="1:61">
      <c r="A421" t="s">
        <v>5327</v>
      </c>
      <c r="B421" s="3" t="s">
        <v>285</v>
      </c>
      <c r="C421" s="1" t="s">
        <v>5399</v>
      </c>
      <c r="D421" s="19" t="s">
        <v>528</v>
      </c>
      <c r="E421" t="s">
        <v>5294</v>
      </c>
      <c r="F421" s="5">
        <v>-106.8</v>
      </c>
      <c r="G421" s="5">
        <v>32.25</v>
      </c>
      <c r="H421" t="s">
        <v>1118</v>
      </c>
      <c r="I421" t="str">
        <f t="shared" si="76"/>
        <v>El Paso1, Texas&lt;br&gt;White 1945-1974&lt;br&gt;EP&lt;br&gt;ANAE (Labov et al, 2003)</v>
      </c>
      <c r="J421" t="str">
        <f t="shared" si="77"/>
        <v>W1950ElPaso1TexasEP</v>
      </c>
      <c r="M421" t="str">
        <f t="shared" si="79"/>
        <v>dp</v>
      </c>
      <c r="N421" t="str">
        <f t="shared" si="80"/>
        <v>st</v>
      </c>
      <c r="O421" t="str">
        <f t="shared" si="81"/>
        <v>ar</v>
      </c>
      <c r="P421" t="e">
        <f>IF(#REF!="rhot","",IF(H421="AAE_7R","r7",IF(AND(C421="ANAE",H421="W"),"r3","r0")))</f>
        <v>#REF!</v>
      </c>
      <c r="Q421" t="str">
        <f>IF(H421="consonant",#REF!,"")</f>
        <v/>
      </c>
      <c r="R421" t="str">
        <f t="shared" si="82"/>
        <v>lx</v>
      </c>
      <c r="S421" t="str">
        <f t="shared" si="83"/>
        <v>bk</v>
      </c>
      <c r="T421" t="e">
        <f t="shared" si="84"/>
        <v>#REF!</v>
      </c>
      <c r="U421" t="str">
        <f t="shared" si="75"/>
        <v>b</v>
      </c>
      <c r="W421" t="str">
        <f t="shared" si="78"/>
        <v>const W1950ElPaso1TexasEP= L.marker([32.25,-106.8], {icon: dp_lx}).bindPopup('El Paso1, Texas&lt;br&gt;White 1945-1974&lt;br&gt;EP&lt;br&gt;ANAE (Labov et al, 2003)').addTo(W1950);</v>
      </c>
      <c r="X421" t="e">
        <f>IF(N421="","","const "&amp;#REF!&amp;J421&amp;#REF!&amp;E421&amp;" = L.marker(["&amp;G421&amp;","&amp;F421&amp;"], {icon: "&amp;N421&amp;"_"&amp;U421&amp;"}).bindPopup('This is "&amp;#REF!&amp;"').addTo("&amp;#REF!&amp;");")</f>
        <v>#REF!</v>
      </c>
      <c r="Y421" t="e">
        <f>IF(F421="","","const "&amp;#REF!&amp;J421&amp;#REF!&amp;E421&amp;" = L.marker(["&amp;G421&amp;","&amp;F421&amp;"], {icon: "&amp;O421&amp;"_"&amp;V421&amp;"}).bindPopup('This is "&amp;#REF!&amp;"').addTo("&amp;#REF!&amp;");")</f>
        <v>#REF!</v>
      </c>
      <c r="BI421" t="s">
        <v>5631</v>
      </c>
    </row>
    <row r="422" spans="1:61">
      <c r="A422" t="s">
        <v>5327</v>
      </c>
      <c r="B422" s="3" t="s">
        <v>292</v>
      </c>
      <c r="C422" s="1" t="s">
        <v>5399</v>
      </c>
      <c r="D422" s="19" t="s">
        <v>529</v>
      </c>
      <c r="E422" t="s">
        <v>5294</v>
      </c>
      <c r="F422" s="5">
        <v>-84.63</v>
      </c>
      <c r="G422" s="5">
        <v>30.25</v>
      </c>
      <c r="H422" t="s">
        <v>1200</v>
      </c>
      <c r="I422" t="str">
        <f t="shared" si="76"/>
        <v>Houston3, Texas&lt;br&gt;White 1945-1974&lt;br&gt;Ho&lt;br&gt;ANAE (Labov et al, 2003)</v>
      </c>
      <c r="J422" t="str">
        <f t="shared" si="77"/>
        <v>W1950Houston3TexasHo</v>
      </c>
      <c r="M422" t="str">
        <f t="shared" si="79"/>
        <v>dp</v>
      </c>
      <c r="N422" t="str">
        <f t="shared" si="80"/>
        <v>st</v>
      </c>
      <c r="O422" t="str">
        <f t="shared" si="81"/>
        <v>ar</v>
      </c>
      <c r="P422" t="e">
        <f>IF(#REF!="rhot","",IF(H422="AAE_7R","r7",IF(AND(C422="ANAE",H422="W"),"r3","r0")))</f>
        <v>#REF!</v>
      </c>
      <c r="Q422" t="str">
        <f>IF(H422="consonant",#REF!,"")</f>
        <v/>
      </c>
      <c r="R422" t="str">
        <f t="shared" si="82"/>
        <v>lx</v>
      </c>
      <c r="S422" t="str">
        <f t="shared" si="83"/>
        <v>bk</v>
      </c>
      <c r="T422" t="e">
        <f t="shared" si="84"/>
        <v>#REF!</v>
      </c>
      <c r="U422" t="str">
        <f t="shared" si="75"/>
        <v>b</v>
      </c>
      <c r="W422" t="str">
        <f t="shared" si="78"/>
        <v>const W1950Houston3TexasHo= L.marker([30.25,-84.63], {icon: dp_lx}).bindPopup('Houston3, Texas&lt;br&gt;White 1945-1974&lt;br&gt;Ho&lt;br&gt;ANAE (Labov et al, 2003)').addTo(W1950);</v>
      </c>
      <c r="X422" t="e">
        <f>IF(N422="","","const "&amp;#REF!&amp;J422&amp;#REF!&amp;E422&amp;" = L.marker(["&amp;G422&amp;","&amp;F422&amp;"], {icon: "&amp;N422&amp;"_"&amp;U422&amp;"}).bindPopup('This is "&amp;#REF!&amp;"').addTo("&amp;#REF!&amp;");")</f>
        <v>#REF!</v>
      </c>
      <c r="Y422" t="e">
        <f>IF(F422="","","const "&amp;#REF!&amp;J422&amp;#REF!&amp;E422&amp;" = L.marker(["&amp;G422&amp;","&amp;F422&amp;"], {icon: "&amp;O422&amp;"_"&amp;V422&amp;"}).bindPopup('This is "&amp;#REF!&amp;"').addTo("&amp;#REF!&amp;");")</f>
        <v>#REF!</v>
      </c>
      <c r="BI422" t="s">
        <v>5632</v>
      </c>
    </row>
    <row r="423" spans="1:61">
      <c r="A423" t="s">
        <v>5327</v>
      </c>
      <c r="B423" s="2" t="s">
        <v>295</v>
      </c>
      <c r="C423" s="1" t="s">
        <v>5399</v>
      </c>
      <c r="D423" s="19" t="s">
        <v>296</v>
      </c>
      <c r="E423" t="s">
        <v>5294</v>
      </c>
      <c r="F423" s="5">
        <v>-102.47</v>
      </c>
      <c r="G423" s="5">
        <v>33.950000000000003</v>
      </c>
      <c r="H423" t="s">
        <v>1118</v>
      </c>
      <c r="I423" t="str">
        <f t="shared" si="76"/>
        <v>Lubbock, Texas&lt;br&gt;White 1945-1974&lt;br&gt;TX2&lt;br&gt;ANAE (Labov et al, 2003)</v>
      </c>
      <c r="J423" t="str">
        <f t="shared" si="77"/>
        <v>W1950LubbockTexasTX2</v>
      </c>
      <c r="M423" t="str">
        <f t="shared" si="79"/>
        <v>dp</v>
      </c>
      <c r="N423" t="str">
        <f t="shared" si="80"/>
        <v>st</v>
      </c>
      <c r="O423" t="str">
        <f t="shared" si="81"/>
        <v>ar</v>
      </c>
      <c r="P423" t="e">
        <f>IF(#REF!="rhot","",IF(H423="AAE_7R","r7",IF(AND(C423="ANAE",H423="W"),"r3","r0")))</f>
        <v>#REF!</v>
      </c>
      <c r="Q423" t="str">
        <f>IF(H423="consonant",#REF!,"")</f>
        <v/>
      </c>
      <c r="R423" t="str">
        <f t="shared" si="82"/>
        <v>lx</v>
      </c>
      <c r="S423" t="str">
        <f t="shared" si="83"/>
        <v>bk</v>
      </c>
      <c r="T423" t="e">
        <f t="shared" si="84"/>
        <v>#REF!</v>
      </c>
      <c r="U423" t="str">
        <f t="shared" si="75"/>
        <v>b</v>
      </c>
      <c r="W423" t="str">
        <f t="shared" si="78"/>
        <v>const W1950LubbockTexasTX2= L.marker([33.95,-102.47], {icon: dp_lx}).bindPopup('Lubbock, Texas&lt;br&gt;White 1945-1974&lt;br&gt;TX2&lt;br&gt;ANAE (Labov et al, 2003)').addTo(W1950);</v>
      </c>
      <c r="X423" t="e">
        <f>IF(N423="","","const "&amp;#REF!&amp;J423&amp;#REF!&amp;E423&amp;" = L.marker(["&amp;G423&amp;","&amp;F423&amp;"], {icon: "&amp;N423&amp;"_"&amp;U423&amp;"}).bindPopup('This is "&amp;#REF!&amp;"').addTo("&amp;#REF!&amp;");")</f>
        <v>#REF!</v>
      </c>
      <c r="Y423" t="e">
        <f>IF(F423="","","const "&amp;#REF!&amp;J423&amp;#REF!&amp;E423&amp;" = L.marker(["&amp;G423&amp;","&amp;F423&amp;"], {icon: "&amp;O423&amp;"_"&amp;V423&amp;"}).bindPopup('This is "&amp;#REF!&amp;"').addTo("&amp;#REF!&amp;");")</f>
        <v>#REF!</v>
      </c>
      <c r="BI423" t="s">
        <v>5633</v>
      </c>
    </row>
    <row r="424" spans="1:61">
      <c r="A424" t="s">
        <v>5327</v>
      </c>
      <c r="B424" s="3" t="s">
        <v>297</v>
      </c>
      <c r="C424" s="1" t="s">
        <v>5399</v>
      </c>
      <c r="D424" s="19" t="s">
        <v>298</v>
      </c>
      <c r="E424" t="s">
        <v>5294</v>
      </c>
      <c r="F424" s="5">
        <v>-102.58</v>
      </c>
      <c r="G424" s="5">
        <v>32.42</v>
      </c>
      <c r="H424" t="s">
        <v>1200</v>
      </c>
      <c r="I424" t="str">
        <f t="shared" si="76"/>
        <v>Odessa, Texas&lt;br&gt;White 1945-1974&lt;br&gt;TX3&lt;br&gt;ANAE (Labov et al, 2003)</v>
      </c>
      <c r="J424" t="str">
        <f t="shared" si="77"/>
        <v>W1950OdessaTexasTX3</v>
      </c>
      <c r="M424" t="str">
        <f t="shared" si="79"/>
        <v>dp</v>
      </c>
      <c r="N424" t="str">
        <f t="shared" si="80"/>
        <v>st</v>
      </c>
      <c r="O424" t="str">
        <f t="shared" si="81"/>
        <v>ar</v>
      </c>
      <c r="P424" t="e">
        <f>IF(#REF!="rhot","",IF(H424="AAE_7R","r7",IF(AND(C424="ANAE",H424="W"),"r3","r0")))</f>
        <v>#REF!</v>
      </c>
      <c r="Q424" t="str">
        <f>IF(H424="consonant",#REF!,"")</f>
        <v/>
      </c>
      <c r="R424" t="str">
        <f t="shared" si="82"/>
        <v>lx</v>
      </c>
      <c r="S424" t="str">
        <f t="shared" si="83"/>
        <v>bk</v>
      </c>
      <c r="T424" t="e">
        <f t="shared" si="84"/>
        <v>#REF!</v>
      </c>
      <c r="U424" t="str">
        <f t="shared" si="75"/>
        <v>b</v>
      </c>
      <c r="W424" t="str">
        <f t="shared" si="78"/>
        <v>const W1950OdessaTexasTX3= L.marker([32.42,-102.58], {icon: dp_lx}).bindPopup('Odessa, Texas&lt;br&gt;White 1945-1974&lt;br&gt;TX3&lt;br&gt;ANAE (Labov et al, 2003)').addTo(W1950);</v>
      </c>
      <c r="X424" t="e">
        <f>IF(N424="","","const "&amp;#REF!&amp;J424&amp;#REF!&amp;E424&amp;" = L.marker(["&amp;G424&amp;","&amp;F424&amp;"], {icon: "&amp;N424&amp;"_"&amp;U424&amp;"}).bindPopup('This is "&amp;#REF!&amp;"').addTo("&amp;#REF!&amp;");")</f>
        <v>#REF!</v>
      </c>
      <c r="Y424" t="e">
        <f>IF(F424="","","const "&amp;#REF!&amp;J424&amp;#REF!&amp;E424&amp;" = L.marker(["&amp;G424&amp;","&amp;F424&amp;"], {icon: "&amp;O424&amp;"_"&amp;V424&amp;"}).bindPopup('This is "&amp;#REF!&amp;"').addTo("&amp;#REF!&amp;");")</f>
        <v>#REF!</v>
      </c>
      <c r="BI424" t="s">
        <v>5634</v>
      </c>
    </row>
    <row r="425" spans="1:61">
      <c r="A425" t="s">
        <v>5327</v>
      </c>
      <c r="B425" s="3" t="s">
        <v>282</v>
      </c>
      <c r="C425" s="1" t="s">
        <v>5399</v>
      </c>
      <c r="D425" s="19" t="s">
        <v>284</v>
      </c>
      <c r="E425" t="s">
        <v>5294</v>
      </c>
      <c r="F425" s="5">
        <v>-98.8</v>
      </c>
      <c r="G425" s="5">
        <v>29.7</v>
      </c>
      <c r="H425" t="s">
        <v>1118</v>
      </c>
      <c r="I425" t="str">
        <f t="shared" si="76"/>
        <v>San Antonio, Texas&lt;br&gt;White 1945-1974&lt;br&gt;SA&lt;br&gt;ANAE (Labov et al, 2003)</v>
      </c>
      <c r="J425" t="str">
        <f t="shared" si="77"/>
        <v>W1950SanAntonioTexasSA</v>
      </c>
      <c r="M425" t="str">
        <f t="shared" si="79"/>
        <v>dp</v>
      </c>
      <c r="N425" t="str">
        <f t="shared" si="80"/>
        <v>st</v>
      </c>
      <c r="O425" t="str">
        <f t="shared" si="81"/>
        <v>ar</v>
      </c>
      <c r="P425" t="e">
        <f>IF(#REF!="rhot","",IF(H425="AAE_7R","r7",IF(AND(C425="ANAE",H425="W"),"r3","r0")))</f>
        <v>#REF!</v>
      </c>
      <c r="Q425" t="str">
        <f>IF(H425="consonant",#REF!,"")</f>
        <v/>
      </c>
      <c r="R425" t="str">
        <f t="shared" si="82"/>
        <v>lx</v>
      </c>
      <c r="S425" t="str">
        <f t="shared" si="83"/>
        <v>bk</v>
      </c>
      <c r="T425" t="e">
        <f t="shared" si="84"/>
        <v>#REF!</v>
      </c>
      <c r="U425" t="str">
        <f t="shared" si="75"/>
        <v>b</v>
      </c>
      <c r="W425" t="str">
        <f t="shared" si="78"/>
        <v>const W1950SanAntonioTexasSA= L.marker([29.7,-98.8], {icon: dp_lx}).bindPopup('San Antonio, Texas&lt;br&gt;White 1945-1974&lt;br&gt;SA&lt;br&gt;ANAE (Labov et al, 2003)').addTo(W1950);</v>
      </c>
      <c r="X425" t="e">
        <f>IF(N425="","","const "&amp;#REF!&amp;J425&amp;#REF!&amp;E425&amp;" = L.marker(["&amp;G425&amp;","&amp;F425&amp;"], {icon: "&amp;N425&amp;"_"&amp;U425&amp;"}).bindPopup('This is "&amp;#REF!&amp;"').addTo("&amp;#REF!&amp;");")</f>
        <v>#REF!</v>
      </c>
      <c r="Y425" t="e">
        <f>IF(F425="","","const "&amp;#REF!&amp;J425&amp;#REF!&amp;E425&amp;" = L.marker(["&amp;G425&amp;","&amp;F425&amp;"], {icon: "&amp;O425&amp;"_"&amp;V425&amp;"}).bindPopup('This is "&amp;#REF!&amp;"').addTo("&amp;#REF!&amp;");")</f>
        <v>#REF!</v>
      </c>
      <c r="BI425" t="s">
        <v>5635</v>
      </c>
    </row>
    <row r="426" spans="1:61">
      <c r="A426" t="s">
        <v>5327</v>
      </c>
      <c r="B426" s="3" t="s">
        <v>301</v>
      </c>
      <c r="C426" s="1" t="s">
        <v>5399</v>
      </c>
      <c r="D426" s="19" t="s">
        <v>302</v>
      </c>
      <c r="E426" t="s">
        <v>5305</v>
      </c>
      <c r="F426" s="5">
        <v>-112.58</v>
      </c>
      <c r="G426" s="5">
        <v>41.37</v>
      </c>
      <c r="H426" t="s">
        <v>1124</v>
      </c>
      <c r="I426" t="str">
        <f t="shared" si="76"/>
        <v>Ogden, Utah&lt;br&gt;White 1945-1974&lt;br&gt;Og&lt;br&gt;ANAE (Labov et al, 2003)</v>
      </c>
      <c r="J426" t="str">
        <f t="shared" si="77"/>
        <v>W1950OgdenUtahOg</v>
      </c>
      <c r="M426" t="str">
        <f t="shared" si="79"/>
        <v>dp</v>
      </c>
      <c r="N426" t="str">
        <f t="shared" si="80"/>
        <v>st</v>
      </c>
      <c r="O426" t="str">
        <f t="shared" si="81"/>
        <v>ar</v>
      </c>
      <c r="P426" t="e">
        <f>IF(#REF!="rhot","",IF(H426="AAE_7R","r7",IF(AND(C426="ANAE",H426="W"),"r3","r0")))</f>
        <v>#REF!</v>
      </c>
      <c r="Q426" t="str">
        <f>IF(H426="consonant",#REF!,"")</f>
        <v/>
      </c>
      <c r="R426" t="str">
        <f t="shared" si="82"/>
        <v>we</v>
      </c>
      <c r="S426" t="str">
        <f t="shared" si="83"/>
        <v>ce</v>
      </c>
      <c r="T426" t="e">
        <f t="shared" si="84"/>
        <v>#REF!</v>
      </c>
      <c r="U426" t="str">
        <f t="shared" si="75"/>
        <v>b</v>
      </c>
      <c r="W426" t="str">
        <f t="shared" si="78"/>
        <v>const W1950OgdenUtahOg= L.marker([41.37,-112.58], {icon: dp_we}).bindPopup('Ogden, Utah&lt;br&gt;White 1945-1974&lt;br&gt;Og&lt;br&gt;ANAE (Labov et al, 2003)').addTo(W1950);</v>
      </c>
      <c r="X426" t="e">
        <f>IF(N426="","","const "&amp;#REF!&amp;J426&amp;#REF!&amp;E426&amp;" = L.marker(["&amp;G426&amp;","&amp;F426&amp;"], {icon: "&amp;N426&amp;"_"&amp;U426&amp;"}).bindPopup('This is "&amp;#REF!&amp;"').addTo("&amp;#REF!&amp;");")</f>
        <v>#REF!</v>
      </c>
      <c r="Y426" t="e">
        <f>IF(F426="","","const "&amp;#REF!&amp;J426&amp;#REF!&amp;E426&amp;" = L.marker(["&amp;G426&amp;","&amp;F426&amp;"], {icon: "&amp;O426&amp;"_"&amp;V426&amp;"}).bindPopup('This is "&amp;#REF!&amp;"').addTo("&amp;#REF!&amp;");")</f>
        <v>#REF!</v>
      </c>
      <c r="BI426" t="s">
        <v>5636</v>
      </c>
    </row>
    <row r="427" spans="1:61">
      <c r="A427" t="s">
        <v>5327</v>
      </c>
      <c r="B427" s="3" t="s">
        <v>303</v>
      </c>
      <c r="C427" s="1" t="s">
        <v>5399</v>
      </c>
      <c r="D427" s="19" t="s">
        <v>542</v>
      </c>
      <c r="E427" t="s">
        <v>5305</v>
      </c>
      <c r="F427" s="5">
        <v>-112.08</v>
      </c>
      <c r="G427" s="5">
        <v>40.380000000000003</v>
      </c>
      <c r="H427" t="s">
        <v>1124</v>
      </c>
      <c r="I427" t="str">
        <f t="shared" si="76"/>
        <v>ProvoOrem, Utah&lt;br&gt;White 1945-1974&lt;br&gt;PO&lt;br&gt;ANAE (Labov et al, 2003)</v>
      </c>
      <c r="J427" t="str">
        <f t="shared" si="77"/>
        <v>W1950ProvoOremUtahPO</v>
      </c>
      <c r="M427" t="str">
        <f t="shared" si="79"/>
        <v>dp</v>
      </c>
      <c r="N427" t="str">
        <f t="shared" si="80"/>
        <v>st</v>
      </c>
      <c r="O427" t="str">
        <f t="shared" si="81"/>
        <v>ar</v>
      </c>
      <c r="P427" t="e">
        <f>IF(#REF!="rhot","",IF(H427="AAE_7R","r7",IF(AND(C427="ANAE",H427="W"),"r3","r0")))</f>
        <v>#REF!</v>
      </c>
      <c r="Q427" t="str">
        <f>IF(H427="consonant",#REF!,"")</f>
        <v/>
      </c>
      <c r="R427" t="str">
        <f t="shared" si="82"/>
        <v>we</v>
      </c>
      <c r="S427" t="str">
        <f t="shared" si="83"/>
        <v>ce</v>
      </c>
      <c r="T427" t="e">
        <f t="shared" si="84"/>
        <v>#REF!</v>
      </c>
      <c r="U427" t="str">
        <f t="shared" si="75"/>
        <v>b</v>
      </c>
      <c r="W427" t="str">
        <f t="shared" si="78"/>
        <v>const W1950ProvoOremUtahPO= L.marker([40.38,-112.08], {icon: dp_we}).bindPopup('ProvoOrem, Utah&lt;br&gt;White 1945-1974&lt;br&gt;PO&lt;br&gt;ANAE (Labov et al, 2003)').addTo(W1950);</v>
      </c>
      <c r="X427" t="e">
        <f>IF(N427="","","const "&amp;#REF!&amp;J427&amp;#REF!&amp;E427&amp;" = L.marker(["&amp;G427&amp;","&amp;F427&amp;"], {icon: "&amp;N427&amp;"_"&amp;U427&amp;"}).bindPopup('This is "&amp;#REF!&amp;"').addTo("&amp;#REF!&amp;");")</f>
        <v>#REF!</v>
      </c>
      <c r="Y427" t="e">
        <f>IF(F427="","","const "&amp;#REF!&amp;J427&amp;#REF!&amp;E427&amp;" = L.marker(["&amp;G427&amp;","&amp;F427&amp;"], {icon: "&amp;O427&amp;"_"&amp;V427&amp;"}).bindPopup('This is "&amp;#REF!&amp;"').addTo("&amp;#REF!&amp;");")</f>
        <v>#REF!</v>
      </c>
      <c r="BI427" t="s">
        <v>5637</v>
      </c>
    </row>
    <row r="428" spans="1:61">
      <c r="A428" t="s">
        <v>5327</v>
      </c>
      <c r="B428" s="3" t="s">
        <v>304</v>
      </c>
      <c r="C428" s="1" t="s">
        <v>5399</v>
      </c>
      <c r="D428" s="19" t="s">
        <v>193</v>
      </c>
      <c r="E428" t="s">
        <v>903</v>
      </c>
      <c r="F428" s="5">
        <v>-76.47</v>
      </c>
      <c r="G428" s="5">
        <v>37.380000000000003</v>
      </c>
      <c r="H428" t="s">
        <v>1118</v>
      </c>
      <c r="I428" t="str">
        <f t="shared" si="76"/>
        <v>Norfolk, Virginia&lt;br&gt;White 1945-1974&lt;br&gt;Nr&lt;br&gt;ANAE (Labov et al, 2003)</v>
      </c>
      <c r="J428" t="str">
        <f t="shared" si="77"/>
        <v>W1950NorfolkVirginiaNr</v>
      </c>
      <c r="M428" t="str">
        <f t="shared" si="79"/>
        <v>dp</v>
      </c>
      <c r="N428" t="str">
        <f t="shared" si="80"/>
        <v>st</v>
      </c>
      <c r="O428" t="str">
        <f t="shared" si="81"/>
        <v>ar</v>
      </c>
      <c r="P428" t="e">
        <f>IF(#REF!="rhot","",IF(H428="AAE_7R","r7",IF(AND(C428="ANAE",H428="W"),"r3","r0")))</f>
        <v>#REF!</v>
      </c>
      <c r="Q428" t="str">
        <f>IF(H428="consonant",#REF!,"")</f>
        <v/>
      </c>
      <c r="R428" t="str">
        <f t="shared" si="82"/>
        <v>lx</v>
      </c>
      <c r="S428" t="str">
        <f t="shared" si="83"/>
        <v>bk</v>
      </c>
      <c r="T428" t="e">
        <f t="shared" si="84"/>
        <v>#REF!</v>
      </c>
      <c r="U428" t="str">
        <f t="shared" si="75"/>
        <v>b</v>
      </c>
      <c r="W428" t="str">
        <f t="shared" si="78"/>
        <v>const W1950NorfolkVirginiaNr= L.marker([37.38,-76.47], {icon: dp_lx}).bindPopup('Norfolk, Virginia&lt;br&gt;White 1945-1974&lt;br&gt;Nr&lt;br&gt;ANAE (Labov et al, 2003)').addTo(W1950);</v>
      </c>
      <c r="X428" t="e">
        <f>IF(N428="","","const "&amp;#REF!&amp;J428&amp;#REF!&amp;E428&amp;" = L.marker(["&amp;G428&amp;","&amp;F428&amp;"], {icon: "&amp;N428&amp;"_"&amp;U428&amp;"}).bindPopup('This is "&amp;#REF!&amp;"').addTo("&amp;#REF!&amp;");")</f>
        <v>#REF!</v>
      </c>
      <c r="Y428" t="e">
        <f>IF(F428="","","const "&amp;#REF!&amp;J428&amp;#REF!&amp;E428&amp;" = L.marker(["&amp;G428&amp;","&amp;F428&amp;"], {icon: "&amp;O428&amp;"_"&amp;V428&amp;"}).bindPopup('This is "&amp;#REF!&amp;"').addTo("&amp;#REF!&amp;");")</f>
        <v>#REF!</v>
      </c>
      <c r="BI428" t="s">
        <v>5638</v>
      </c>
    </row>
    <row r="429" spans="1:61">
      <c r="A429" t="s">
        <v>5327</v>
      </c>
      <c r="B429" s="3" t="s">
        <v>219</v>
      </c>
      <c r="C429" s="1" t="s">
        <v>5399</v>
      </c>
      <c r="D429" s="19" t="s">
        <v>306</v>
      </c>
      <c r="E429" t="s">
        <v>903</v>
      </c>
      <c r="F429" s="5">
        <v>-77.72</v>
      </c>
      <c r="G429" s="5">
        <v>37.9</v>
      </c>
      <c r="H429" t="s">
        <v>1118</v>
      </c>
      <c r="I429" t="str">
        <f t="shared" si="76"/>
        <v>Richmond, Virginia&lt;br&gt;White 1945-1974&lt;br&gt;Rc&lt;br&gt;ANAE (Labov et al, 2003)</v>
      </c>
      <c r="J429" t="str">
        <f t="shared" si="77"/>
        <v>W1950RichmondVirginiaRc</v>
      </c>
      <c r="M429" t="str">
        <f t="shared" si="79"/>
        <v>dp</v>
      </c>
      <c r="N429" t="str">
        <f t="shared" si="80"/>
        <v>st</v>
      </c>
      <c r="O429" t="str">
        <f t="shared" si="81"/>
        <v>ar</v>
      </c>
      <c r="P429" t="e">
        <f>IF(#REF!="rhot","",IF(H429="AAE_7R","r7",IF(AND(C429="ANAE",H429="W"),"r3","r0")))</f>
        <v>#REF!</v>
      </c>
      <c r="Q429" t="str">
        <f>IF(H429="consonant",#REF!,"")</f>
        <v/>
      </c>
      <c r="R429" t="str">
        <f t="shared" si="82"/>
        <v>lx</v>
      </c>
      <c r="S429" t="str">
        <f t="shared" si="83"/>
        <v>bk</v>
      </c>
      <c r="T429" t="e">
        <f t="shared" si="84"/>
        <v>#REF!</v>
      </c>
      <c r="U429" t="str">
        <f t="shared" si="75"/>
        <v>b</v>
      </c>
      <c r="W429" t="str">
        <f t="shared" si="78"/>
        <v>const W1950RichmondVirginiaRc= L.marker([37.9,-77.72], {icon: dp_lx}).bindPopup('Richmond, Virginia&lt;br&gt;White 1945-1974&lt;br&gt;Rc&lt;br&gt;ANAE (Labov et al, 2003)').addTo(W1950);</v>
      </c>
      <c r="X429" t="e">
        <f>IF(N429="","","const "&amp;#REF!&amp;J429&amp;#REF!&amp;E429&amp;" = L.marker(["&amp;G429&amp;","&amp;F429&amp;"], {icon: "&amp;N429&amp;"_"&amp;U429&amp;"}).bindPopup('This is "&amp;#REF!&amp;"').addTo("&amp;#REF!&amp;");")</f>
        <v>#REF!</v>
      </c>
      <c r="Y429" t="e">
        <f>IF(F429="","","const "&amp;#REF!&amp;J429&amp;#REF!&amp;E429&amp;" = L.marker(["&amp;G429&amp;","&amp;F429&amp;"], {icon: "&amp;O429&amp;"_"&amp;V429&amp;"}).bindPopup('This is "&amp;#REF!&amp;"').addTo("&amp;#REF!&amp;");")</f>
        <v>#REF!</v>
      </c>
      <c r="BI429" t="s">
        <v>5639</v>
      </c>
    </row>
    <row r="430" spans="1:61">
      <c r="A430" t="s">
        <v>5327</v>
      </c>
      <c r="B430" s="2" t="s">
        <v>213</v>
      </c>
      <c r="C430" s="1" t="s">
        <v>5399</v>
      </c>
      <c r="D430" s="19" t="s">
        <v>307</v>
      </c>
      <c r="E430" t="s">
        <v>903</v>
      </c>
      <c r="F430" s="5">
        <v>-80.55</v>
      </c>
      <c r="G430" s="5">
        <v>37.450000000000003</v>
      </c>
      <c r="H430" t="s">
        <v>1118</v>
      </c>
      <c r="I430" t="str">
        <f t="shared" si="76"/>
        <v>Roanoke, Virginia&lt;br&gt;White 1945-1974&lt;br&gt;Rn&lt;br&gt;ANAE (Labov et al, 2003)</v>
      </c>
      <c r="J430" t="str">
        <f t="shared" si="77"/>
        <v>W1950RoanokeVirginiaRn</v>
      </c>
      <c r="M430" t="str">
        <f t="shared" si="79"/>
        <v>dp</v>
      </c>
      <c r="N430" t="str">
        <f t="shared" si="80"/>
        <v>st</v>
      </c>
      <c r="O430" t="str">
        <f t="shared" si="81"/>
        <v>ar</v>
      </c>
      <c r="P430" t="e">
        <f>IF(#REF!="rhot","",IF(H430="AAE_7R","r7",IF(AND(C430="ANAE",H430="W"),"r3","r0")))</f>
        <v>#REF!</v>
      </c>
      <c r="Q430" t="str">
        <f>IF(H430="consonant",#REF!,"")</f>
        <v/>
      </c>
      <c r="R430" t="str">
        <f t="shared" si="82"/>
        <v>lx</v>
      </c>
      <c r="S430" t="str">
        <f t="shared" si="83"/>
        <v>bk</v>
      </c>
      <c r="T430" t="e">
        <f t="shared" si="84"/>
        <v>#REF!</v>
      </c>
      <c r="U430" t="str">
        <f t="shared" si="75"/>
        <v>b</v>
      </c>
      <c r="W430" t="str">
        <f t="shared" si="78"/>
        <v>const W1950RoanokeVirginiaRn= L.marker([37.45,-80.55], {icon: dp_lx}).bindPopup('Roanoke, Virginia&lt;br&gt;White 1945-1974&lt;br&gt;Rn&lt;br&gt;ANAE (Labov et al, 2003)').addTo(W1950);</v>
      </c>
      <c r="X430" t="e">
        <f>IF(N430="","","const "&amp;#REF!&amp;J430&amp;#REF!&amp;E430&amp;" = L.marker(["&amp;G430&amp;","&amp;F430&amp;"], {icon: "&amp;N430&amp;"_"&amp;U430&amp;"}).bindPopup('This is "&amp;#REF!&amp;"').addTo("&amp;#REF!&amp;");")</f>
        <v>#REF!</v>
      </c>
      <c r="Y430" t="e">
        <f>IF(F430="","","const "&amp;#REF!&amp;J430&amp;#REF!&amp;E430&amp;" = L.marker(["&amp;G430&amp;","&amp;F430&amp;"], {icon: "&amp;O430&amp;"_"&amp;V430&amp;"}).bindPopup('This is "&amp;#REF!&amp;"').addTo("&amp;#REF!&amp;");")</f>
        <v>#REF!</v>
      </c>
      <c r="BI430" t="s">
        <v>5640</v>
      </c>
    </row>
    <row r="431" spans="1:61">
      <c r="A431" t="s">
        <v>5327</v>
      </c>
      <c r="B431" s="3" t="s">
        <v>165</v>
      </c>
      <c r="C431" s="1" t="s">
        <v>5399</v>
      </c>
      <c r="D431" s="19" t="s">
        <v>309</v>
      </c>
      <c r="E431" t="s">
        <v>5297</v>
      </c>
      <c r="F431" s="5">
        <v>-73.33</v>
      </c>
      <c r="G431" s="5">
        <v>44.78</v>
      </c>
      <c r="H431" t="s">
        <v>1119</v>
      </c>
      <c r="I431" t="str">
        <f t="shared" si="76"/>
        <v>Burlington, Vermont&lt;br&gt;White 1945-1974&lt;br&gt;Bl&lt;br&gt;ANAE (Labov et al, 2003)</v>
      </c>
      <c r="J431" t="str">
        <f t="shared" si="77"/>
        <v>W1950BurlingtonVermontBl</v>
      </c>
      <c r="M431" t="str">
        <f t="shared" si="79"/>
        <v>dp</v>
      </c>
      <c r="N431" t="str">
        <f t="shared" si="80"/>
        <v>st</v>
      </c>
      <c r="O431" t="str">
        <f t="shared" si="81"/>
        <v>ar</v>
      </c>
      <c r="P431" t="e">
        <f>IF(#REF!="rhot","",IF(H431="AAE_7R","r7",IF(AND(C431="ANAE",H431="W"),"r3","r0")))</f>
        <v>#REF!</v>
      </c>
      <c r="Q431" t="str">
        <f>IF(H431="consonant",#REF!,"")</f>
        <v/>
      </c>
      <c r="R431" t="str">
        <f t="shared" si="82"/>
        <v>lx</v>
      </c>
      <c r="S431" t="str">
        <f t="shared" si="83"/>
        <v>bk</v>
      </c>
      <c r="T431" t="e">
        <f t="shared" si="84"/>
        <v>#REF!</v>
      </c>
      <c r="U431" t="str">
        <f t="shared" si="75"/>
        <v>b</v>
      </c>
      <c r="W431" t="str">
        <f t="shared" si="78"/>
        <v>const W1950BurlingtonVermontBl= L.marker([44.78,-73.33], {icon: dp_lx}).bindPopup('Burlington, Vermont&lt;br&gt;White 1945-1974&lt;br&gt;Bl&lt;br&gt;ANAE (Labov et al, 2003)').addTo(W1950);</v>
      </c>
      <c r="X431" t="e">
        <f>IF(N431="","","const "&amp;#REF!&amp;J431&amp;#REF!&amp;E431&amp;" = L.marker(["&amp;G431&amp;","&amp;F431&amp;"], {icon: "&amp;N431&amp;"_"&amp;U431&amp;"}).bindPopup('This is "&amp;#REF!&amp;"').addTo("&amp;#REF!&amp;");")</f>
        <v>#REF!</v>
      </c>
      <c r="Y431" t="e">
        <f>IF(F431="","","const "&amp;#REF!&amp;J431&amp;#REF!&amp;E431&amp;" = L.marker(["&amp;G431&amp;","&amp;F431&amp;"], {icon: "&amp;O431&amp;"_"&amp;V431&amp;"}).bindPopup('This is "&amp;#REF!&amp;"').addTo("&amp;#REF!&amp;");")</f>
        <v>#REF!</v>
      </c>
      <c r="BI431" t="s">
        <v>5641</v>
      </c>
    </row>
    <row r="432" spans="1:61">
      <c r="A432" t="s">
        <v>5327</v>
      </c>
      <c r="B432" s="2" t="s">
        <v>310</v>
      </c>
      <c r="C432" s="1" t="s">
        <v>5399</v>
      </c>
      <c r="D432" s="19" t="s">
        <v>311</v>
      </c>
      <c r="E432" t="s">
        <v>5297</v>
      </c>
      <c r="F432" s="5">
        <v>-73.62</v>
      </c>
      <c r="G432" s="5">
        <v>44</v>
      </c>
      <c r="H432" t="s">
        <v>1119</v>
      </c>
      <c r="I432" t="str">
        <f t="shared" si="76"/>
        <v>Rutland, Vermont&lt;br&gt;White 1945-1974&lt;br&gt;Ru&lt;br&gt;ANAE (Labov et al, 2003)</v>
      </c>
      <c r="J432" t="str">
        <f t="shared" si="77"/>
        <v>W1950RutlandVermontRu</v>
      </c>
      <c r="M432" t="str">
        <f t="shared" si="79"/>
        <v>dp</v>
      </c>
      <c r="N432" t="str">
        <f t="shared" si="80"/>
        <v>st</v>
      </c>
      <c r="O432" t="str">
        <f t="shared" si="81"/>
        <v>ar</v>
      </c>
      <c r="P432" t="e">
        <f>IF(#REF!="rhot","",IF(H432="AAE_7R","r7",IF(AND(C432="ANAE",H432="W"),"r3","r0")))</f>
        <v>#REF!</v>
      </c>
      <c r="Q432" t="str">
        <f>IF(H432="consonant",#REF!,"")</f>
        <v/>
      </c>
      <c r="R432" t="str">
        <f t="shared" si="82"/>
        <v>lx</v>
      </c>
      <c r="S432" t="str">
        <f t="shared" si="83"/>
        <v>bk</v>
      </c>
      <c r="T432" t="e">
        <f t="shared" si="84"/>
        <v>#REF!</v>
      </c>
      <c r="U432" t="str">
        <f t="shared" si="75"/>
        <v>b</v>
      </c>
      <c r="W432" t="str">
        <f t="shared" si="78"/>
        <v>const W1950RutlandVermontRu= L.marker([44,-73.62], {icon: dp_lx}).bindPopup('Rutland, Vermont&lt;br&gt;White 1945-1974&lt;br&gt;Ru&lt;br&gt;ANAE (Labov et al, 2003)').addTo(W1950);</v>
      </c>
      <c r="X432" t="e">
        <f>IF(N432="","","const "&amp;#REF!&amp;J432&amp;#REF!&amp;E432&amp;" = L.marker(["&amp;G432&amp;","&amp;F432&amp;"], {icon: "&amp;N432&amp;"_"&amp;U432&amp;"}).bindPopup('This is "&amp;#REF!&amp;"').addTo("&amp;#REF!&amp;");")</f>
        <v>#REF!</v>
      </c>
      <c r="Y432" t="e">
        <f>IF(F432="","","const "&amp;#REF!&amp;J432&amp;#REF!&amp;E432&amp;" = L.marker(["&amp;G432&amp;","&amp;F432&amp;"], {icon: "&amp;O432&amp;"_"&amp;V432&amp;"}).bindPopup('This is "&amp;#REF!&amp;"').addTo("&amp;#REF!&amp;");")</f>
        <v>#REF!</v>
      </c>
      <c r="BI432" t="s">
        <v>5642</v>
      </c>
    </row>
    <row r="433" spans="1:61">
      <c r="A433" t="s">
        <v>5327</v>
      </c>
      <c r="B433" s="2" t="s">
        <v>312</v>
      </c>
      <c r="C433" s="1" t="s">
        <v>5399</v>
      </c>
      <c r="D433" s="19" t="s">
        <v>314</v>
      </c>
      <c r="E433" t="s">
        <v>1068</v>
      </c>
      <c r="F433" s="5">
        <v>-85.63</v>
      </c>
      <c r="G433" s="5">
        <v>48</v>
      </c>
      <c r="H433" t="s">
        <v>1124</v>
      </c>
      <c r="I433" t="str">
        <f t="shared" si="76"/>
        <v>Seattle, Washington&lt;br&gt;White 1945-1974&lt;br&gt;Se&lt;br&gt;ANAE (Labov et al, 2003)</v>
      </c>
      <c r="J433" t="str">
        <f t="shared" si="77"/>
        <v>W1950SeattleWashingtonSe</v>
      </c>
      <c r="M433" t="str">
        <f t="shared" si="79"/>
        <v>dp</v>
      </c>
      <c r="N433" t="str">
        <f t="shared" si="80"/>
        <v>st</v>
      </c>
      <c r="O433" t="str">
        <f t="shared" si="81"/>
        <v>ar</v>
      </c>
      <c r="P433" t="e">
        <f>IF(#REF!="rhot","",IF(H433="AAE_7R","r7",IF(AND(C433="ANAE",H433="W"),"r3","r0")))</f>
        <v>#REF!</v>
      </c>
      <c r="Q433" t="str">
        <f>IF(H433="consonant",#REF!,"")</f>
        <v/>
      </c>
      <c r="R433" t="str">
        <f t="shared" si="82"/>
        <v>we</v>
      </c>
      <c r="S433" t="str">
        <f t="shared" si="83"/>
        <v>ce</v>
      </c>
      <c r="T433" t="e">
        <f t="shared" si="84"/>
        <v>#REF!</v>
      </c>
      <c r="U433" t="str">
        <f t="shared" si="75"/>
        <v>b</v>
      </c>
      <c r="W433" t="str">
        <f t="shared" si="78"/>
        <v>const W1950SeattleWashingtonSe= L.marker([48,-85.63], {icon: dp_we}).bindPopup('Seattle, Washington&lt;br&gt;White 1945-1974&lt;br&gt;Se&lt;br&gt;ANAE (Labov et al, 2003)').addTo(W1950);</v>
      </c>
      <c r="X433" t="e">
        <f>IF(N433="","","const "&amp;#REF!&amp;J433&amp;#REF!&amp;E433&amp;" = L.marker(["&amp;G433&amp;","&amp;F433&amp;"], {icon: "&amp;N433&amp;"_"&amp;U433&amp;"}).bindPopup('This is "&amp;#REF!&amp;"').addTo("&amp;#REF!&amp;");")</f>
        <v>#REF!</v>
      </c>
      <c r="Y433" t="e">
        <f>IF(F433="","","const "&amp;#REF!&amp;J433&amp;#REF!&amp;E433&amp;" = L.marker(["&amp;G433&amp;","&amp;F433&amp;"], {icon: "&amp;O433&amp;"_"&amp;V433&amp;"}).bindPopup('This is "&amp;#REF!&amp;"').addTo("&amp;#REF!&amp;");")</f>
        <v>#REF!</v>
      </c>
      <c r="BI433" t="s">
        <v>5643</v>
      </c>
    </row>
    <row r="434" spans="1:61">
      <c r="A434" t="s">
        <v>5327</v>
      </c>
      <c r="B434" s="3" t="s">
        <v>315</v>
      </c>
      <c r="C434" s="1" t="s">
        <v>5399</v>
      </c>
      <c r="D434" s="19" t="s">
        <v>316</v>
      </c>
      <c r="E434" t="s">
        <v>1068</v>
      </c>
      <c r="F434" s="5">
        <v>-117.7</v>
      </c>
      <c r="G434" s="5">
        <v>48.08</v>
      </c>
      <c r="H434" t="s">
        <v>1124</v>
      </c>
      <c r="I434" t="str">
        <f t="shared" si="76"/>
        <v>Spokane, Washington&lt;br&gt;White 1945-1974&lt;br&gt;Sk&lt;br&gt;ANAE (Labov et al, 2003)</v>
      </c>
      <c r="J434" t="str">
        <f t="shared" si="77"/>
        <v>W1950SpokaneWashingtonSk</v>
      </c>
      <c r="M434" t="str">
        <f t="shared" si="79"/>
        <v>dp</v>
      </c>
      <c r="N434" t="str">
        <f t="shared" si="80"/>
        <v>st</v>
      </c>
      <c r="O434" t="str">
        <f t="shared" si="81"/>
        <v>ar</v>
      </c>
      <c r="P434" t="e">
        <f>IF(#REF!="rhot","",IF(H434="AAE_7R","r7",IF(AND(C434="ANAE",H434="W"),"r3","r0")))</f>
        <v>#REF!</v>
      </c>
      <c r="Q434" t="str">
        <f>IF(H434="consonant",#REF!,"")</f>
        <v/>
      </c>
      <c r="R434" t="str">
        <f t="shared" si="82"/>
        <v>we</v>
      </c>
      <c r="S434" t="str">
        <f t="shared" si="83"/>
        <v>ce</v>
      </c>
      <c r="T434" t="e">
        <f t="shared" si="84"/>
        <v>#REF!</v>
      </c>
      <c r="U434" t="str">
        <f t="shared" si="75"/>
        <v>b</v>
      </c>
      <c r="W434" t="str">
        <f t="shared" si="78"/>
        <v>const W1950SpokaneWashingtonSk= L.marker([48.08,-117.7], {icon: dp_we}).bindPopup('Spokane, Washington&lt;br&gt;White 1945-1974&lt;br&gt;Sk&lt;br&gt;ANAE (Labov et al, 2003)').addTo(W1950);</v>
      </c>
      <c r="X434" t="e">
        <f>IF(N434="","","const "&amp;#REF!&amp;J434&amp;#REF!&amp;E434&amp;" = L.marker(["&amp;G434&amp;","&amp;F434&amp;"], {icon: "&amp;N434&amp;"_"&amp;U434&amp;"}).bindPopup('This is "&amp;#REF!&amp;"').addTo("&amp;#REF!&amp;");")</f>
        <v>#REF!</v>
      </c>
      <c r="Y434" t="e">
        <f>IF(F434="","","const "&amp;#REF!&amp;J434&amp;#REF!&amp;E434&amp;" = L.marker(["&amp;G434&amp;","&amp;F434&amp;"], {icon: "&amp;O434&amp;"_"&amp;V434&amp;"}).bindPopup('This is "&amp;#REF!&amp;"').addTo("&amp;#REF!&amp;");")</f>
        <v>#REF!</v>
      </c>
      <c r="BI434" t="s">
        <v>5644</v>
      </c>
    </row>
    <row r="435" spans="1:61">
      <c r="A435" t="s">
        <v>5327</v>
      </c>
      <c r="B435" s="3" t="s">
        <v>317</v>
      </c>
      <c r="C435" s="1" t="s">
        <v>5399</v>
      </c>
      <c r="D435" s="19" t="s">
        <v>5338</v>
      </c>
      <c r="E435" t="s">
        <v>1068</v>
      </c>
      <c r="F435" s="5">
        <v>-118.53</v>
      </c>
      <c r="G435" s="5">
        <v>46.83</v>
      </c>
      <c r="H435" t="s">
        <v>1124</v>
      </c>
      <c r="I435" t="str">
        <f t="shared" si="76"/>
        <v>WalLWalla, Washington&lt;br&gt;White 1945-1974&lt;br&gt;WA1&lt;br&gt;ANAE (Labov et al, 2003)</v>
      </c>
      <c r="J435" t="str">
        <f t="shared" si="77"/>
        <v>W1950WalLWallaWashingtonWA1</v>
      </c>
      <c r="M435" t="str">
        <f t="shared" si="79"/>
        <v>dp</v>
      </c>
      <c r="N435" t="str">
        <f t="shared" si="80"/>
        <v>st</v>
      </c>
      <c r="O435" t="str">
        <f t="shared" si="81"/>
        <v>ar</v>
      </c>
      <c r="P435" t="e">
        <f>IF(#REF!="rhot","",IF(H435="AAE_7R","r7",IF(AND(C435="ANAE",H435="W"),"r3","r0")))</f>
        <v>#REF!</v>
      </c>
      <c r="Q435" t="str">
        <f>IF(H435="consonant",#REF!,"")</f>
        <v/>
      </c>
      <c r="R435" t="str">
        <f t="shared" si="82"/>
        <v>we</v>
      </c>
      <c r="S435" t="str">
        <f t="shared" si="83"/>
        <v>ce</v>
      </c>
      <c r="T435" t="e">
        <f t="shared" si="84"/>
        <v>#REF!</v>
      </c>
      <c r="U435" t="str">
        <f t="shared" si="75"/>
        <v>b</v>
      </c>
      <c r="W435" t="str">
        <f t="shared" si="78"/>
        <v>const W1950WalLWallaWashingtonWA1= L.marker([46.83,-118.53], {icon: dp_we}).bindPopup('WalLWalla, Washington&lt;br&gt;White 1945-1974&lt;br&gt;WA1&lt;br&gt;ANAE (Labov et al, 2003)').addTo(W1950);</v>
      </c>
      <c r="X435" t="e">
        <f>IF(N435="","","const "&amp;#REF!&amp;J435&amp;#REF!&amp;E435&amp;" = L.marker(["&amp;G435&amp;","&amp;F435&amp;"], {icon: "&amp;N435&amp;"_"&amp;U435&amp;"}).bindPopup('This is "&amp;#REF!&amp;"').addTo("&amp;#REF!&amp;");")</f>
        <v>#REF!</v>
      </c>
      <c r="Y435" t="e">
        <f>IF(F435="","","const "&amp;#REF!&amp;J435&amp;#REF!&amp;E435&amp;" = L.marker(["&amp;G435&amp;","&amp;F435&amp;"], {icon: "&amp;O435&amp;"_"&amp;V435&amp;"}).bindPopup('This is "&amp;#REF!&amp;"').addTo("&amp;#REF!&amp;");")</f>
        <v>#REF!</v>
      </c>
      <c r="BI435" t="s">
        <v>5645</v>
      </c>
    </row>
    <row r="436" spans="1:61">
      <c r="A436" t="s">
        <v>5327</v>
      </c>
      <c r="B436" s="3" t="s">
        <v>318</v>
      </c>
      <c r="C436" s="1" t="s">
        <v>5399</v>
      </c>
      <c r="D436" s="19" t="s">
        <v>320</v>
      </c>
      <c r="E436" t="s">
        <v>5296</v>
      </c>
      <c r="F436" s="5">
        <v>-89.67</v>
      </c>
      <c r="G436" s="5">
        <v>43.05</v>
      </c>
      <c r="H436" t="s">
        <v>101</v>
      </c>
      <c r="I436" t="str">
        <f t="shared" si="76"/>
        <v>Madison, Wisconsin&lt;br&gt;White 1945-1974&lt;br&gt;Md&lt;br&gt;ANAE (Labov et al, 2003)</v>
      </c>
      <c r="J436" t="str">
        <f t="shared" si="77"/>
        <v>W1950MadisonWisconsinMd</v>
      </c>
      <c r="M436" t="str">
        <f t="shared" si="79"/>
        <v>dp</v>
      </c>
      <c r="N436" t="str">
        <f t="shared" si="80"/>
        <v>st</v>
      </c>
      <c r="O436" t="str">
        <f t="shared" si="81"/>
        <v>ar</v>
      </c>
      <c r="P436" t="e">
        <f>IF(#REF!="rhot","",IF(H436="AAE_7R","r7",IF(AND(C436="ANAE",H436="W"),"r3","r0")))</f>
        <v>#REF!</v>
      </c>
      <c r="Q436" t="str">
        <f>IF(H436="consonant",#REF!,"")</f>
        <v/>
      </c>
      <c r="R436" t="str">
        <f t="shared" si="82"/>
        <v>lx</v>
      </c>
      <c r="S436" t="str">
        <f t="shared" si="83"/>
        <v>bk</v>
      </c>
      <c r="T436" t="e">
        <f t="shared" si="84"/>
        <v>#REF!</v>
      </c>
      <c r="U436" t="str">
        <f t="shared" si="75"/>
        <v>b</v>
      </c>
      <c r="W436" t="str">
        <f t="shared" si="78"/>
        <v>const W1950MadisonWisconsinMd= L.marker([43.05,-89.67], {icon: dp_lx}).bindPopup('Madison, Wisconsin&lt;br&gt;White 1945-1974&lt;br&gt;Md&lt;br&gt;ANAE (Labov et al, 2003)').addTo(W1950);</v>
      </c>
      <c r="X436" t="e">
        <f>IF(N436="","","const "&amp;#REF!&amp;J436&amp;#REF!&amp;E436&amp;" = L.marker(["&amp;G436&amp;","&amp;F436&amp;"], {icon: "&amp;N436&amp;"_"&amp;U436&amp;"}).bindPopup('This is "&amp;#REF!&amp;"').addTo("&amp;#REF!&amp;");")</f>
        <v>#REF!</v>
      </c>
      <c r="Y436" t="e">
        <f>IF(F436="","","const "&amp;#REF!&amp;J436&amp;#REF!&amp;E436&amp;" = L.marker(["&amp;G436&amp;","&amp;F436&amp;"], {icon: "&amp;O436&amp;"_"&amp;V436&amp;"}).bindPopup('This is "&amp;#REF!&amp;"').addTo("&amp;#REF!&amp;");")</f>
        <v>#REF!</v>
      </c>
      <c r="BI436" t="s">
        <v>5646</v>
      </c>
    </row>
    <row r="437" spans="1:61">
      <c r="A437" t="s">
        <v>5327</v>
      </c>
      <c r="B437" s="3" t="s">
        <v>321</v>
      </c>
      <c r="C437" s="1" t="s">
        <v>5399</v>
      </c>
      <c r="D437" s="19" t="s">
        <v>322</v>
      </c>
      <c r="E437" t="s">
        <v>5296</v>
      </c>
      <c r="F437" s="5">
        <v>-88.97</v>
      </c>
      <c r="G437" s="5">
        <v>43.13</v>
      </c>
      <c r="H437" t="s">
        <v>101</v>
      </c>
      <c r="I437" t="str">
        <f t="shared" si="76"/>
        <v>Milwaukee, Wisconsin&lt;br&gt;White 1945-1974&lt;br&gt;Ml&lt;br&gt;ANAE (Labov et al, 2003)</v>
      </c>
      <c r="J437" t="str">
        <f t="shared" si="77"/>
        <v>W1950MilwaukeeWisconsinMl</v>
      </c>
      <c r="M437" t="str">
        <f t="shared" si="79"/>
        <v>dp</v>
      </c>
      <c r="N437" t="str">
        <f t="shared" si="80"/>
        <v>st</v>
      </c>
      <c r="O437" t="str">
        <f t="shared" si="81"/>
        <v>ar</v>
      </c>
      <c r="P437" t="e">
        <f>IF(#REF!="rhot","",IF(H437="AAE_7R","r7",IF(AND(C437="ANAE",H437="W"),"r3","r0")))</f>
        <v>#REF!</v>
      </c>
      <c r="Q437" t="str">
        <f>IF(H437="consonant",#REF!,"")</f>
        <v/>
      </c>
      <c r="R437" t="str">
        <f t="shared" si="82"/>
        <v>lx</v>
      </c>
      <c r="S437" t="str">
        <f t="shared" si="83"/>
        <v>bk</v>
      </c>
      <c r="T437" t="e">
        <f t="shared" si="84"/>
        <v>#REF!</v>
      </c>
      <c r="U437" t="str">
        <f t="shared" si="75"/>
        <v>b</v>
      </c>
      <c r="W437" t="str">
        <f t="shared" si="78"/>
        <v>const W1950MilwaukeeWisconsinMl= L.marker([43.13,-88.97], {icon: dp_lx}).bindPopup('Milwaukee, Wisconsin&lt;br&gt;White 1945-1974&lt;br&gt;Ml&lt;br&gt;ANAE (Labov et al, 2003)').addTo(W1950);</v>
      </c>
      <c r="X437" t="e">
        <f>IF(N437="","","const "&amp;#REF!&amp;J437&amp;#REF!&amp;E437&amp;" = L.marker(["&amp;G437&amp;","&amp;F437&amp;"], {icon: "&amp;N437&amp;"_"&amp;U437&amp;"}).bindPopup('This is "&amp;#REF!&amp;"').addTo("&amp;#REF!&amp;");")</f>
        <v>#REF!</v>
      </c>
      <c r="Y437" t="e">
        <f>IF(F437="","","const "&amp;#REF!&amp;J437&amp;#REF!&amp;E437&amp;" = L.marker(["&amp;G437&amp;","&amp;F437&amp;"], {icon: "&amp;O437&amp;"_"&amp;V437&amp;"}).bindPopup('This is "&amp;#REF!&amp;"').addTo("&amp;#REF!&amp;");")</f>
        <v>#REF!</v>
      </c>
      <c r="BI437" t="s">
        <v>5647</v>
      </c>
    </row>
    <row r="438" spans="1:61">
      <c r="A438" t="s">
        <v>5327</v>
      </c>
      <c r="B438" s="3" t="s">
        <v>323</v>
      </c>
      <c r="C438" s="1" t="s">
        <v>5399</v>
      </c>
      <c r="D438" s="19" t="s">
        <v>325</v>
      </c>
      <c r="E438" t="s">
        <v>5287</v>
      </c>
      <c r="F438" s="5">
        <v>-82.05</v>
      </c>
      <c r="G438" s="5">
        <v>38.549999999999997</v>
      </c>
      <c r="H438" t="s">
        <v>1118</v>
      </c>
      <c r="I438" t="str">
        <f t="shared" si="76"/>
        <v>CharlestonWV, West Virginia&lt;br&gt;White 1945-1974&lt;br&gt;CWV&lt;br&gt;ANAE (Labov et al, 2003)</v>
      </c>
      <c r="J438" t="str">
        <f t="shared" si="77"/>
        <v>W1950CharlestonWVWestVirginiaCWV</v>
      </c>
      <c r="M438" t="str">
        <f t="shared" si="79"/>
        <v>dp</v>
      </c>
      <c r="N438" t="str">
        <f t="shared" si="80"/>
        <v>st</v>
      </c>
      <c r="O438" t="str">
        <f t="shared" si="81"/>
        <v>ar</v>
      </c>
      <c r="P438" t="e">
        <f>IF(#REF!="rhot","",IF(H438="AAE_7R","r7",IF(AND(C438="ANAE",H438="W"),"r3","r0")))</f>
        <v>#REF!</v>
      </c>
      <c r="Q438" t="str">
        <f>IF(H438="consonant",#REF!,"")</f>
        <v/>
      </c>
      <c r="R438" t="str">
        <f t="shared" si="82"/>
        <v>lx</v>
      </c>
      <c r="S438" t="str">
        <f t="shared" si="83"/>
        <v>bk</v>
      </c>
      <c r="T438" t="e">
        <f t="shared" si="84"/>
        <v>#REF!</v>
      </c>
      <c r="U438" t="str">
        <f t="shared" si="75"/>
        <v>b</v>
      </c>
      <c r="W438" t="str">
        <f t="shared" si="78"/>
        <v>const W1950CharlestonWVWestVirginiaCWV= L.marker([38.55,-82.05], {icon: dp_lx}).bindPopup('CharlestonWV, West Virginia&lt;br&gt;White 1945-1974&lt;br&gt;CWV&lt;br&gt;ANAE (Labov et al, 2003)').addTo(W1950);</v>
      </c>
      <c r="X438" t="e">
        <f>IF(N438="","","const "&amp;#REF!&amp;J438&amp;#REF!&amp;E438&amp;" = L.marker(["&amp;G438&amp;","&amp;F438&amp;"], {icon: "&amp;N438&amp;"_"&amp;U438&amp;"}).bindPopup('This is "&amp;#REF!&amp;"').addTo("&amp;#REF!&amp;");")</f>
        <v>#REF!</v>
      </c>
      <c r="Y438" t="e">
        <f>IF(F438="","","const "&amp;#REF!&amp;J438&amp;#REF!&amp;E438&amp;" = L.marker(["&amp;G438&amp;","&amp;F438&amp;"], {icon: "&amp;O438&amp;"_"&amp;V438&amp;"}).bindPopup('This is "&amp;#REF!&amp;"').addTo("&amp;#REF!&amp;");")</f>
        <v>#REF!</v>
      </c>
      <c r="BI438" t="s">
        <v>5648</v>
      </c>
    </row>
    <row r="439" spans="1:61">
      <c r="A439" t="s">
        <v>5327</v>
      </c>
      <c r="B439" s="2" t="s">
        <v>326</v>
      </c>
      <c r="C439" s="1" t="s">
        <v>5399</v>
      </c>
      <c r="D439" s="19" t="s">
        <v>541</v>
      </c>
      <c r="E439" t="s">
        <v>5287</v>
      </c>
      <c r="F439" s="5">
        <v>-82.63</v>
      </c>
      <c r="G439" s="5">
        <v>38.700000000000003</v>
      </c>
      <c r="H439" t="s">
        <v>1118</v>
      </c>
      <c r="I439" t="str">
        <f t="shared" si="76"/>
        <v>HuntingtonAshland, West Virginia&lt;br&gt;White 1945-1974&lt;br&gt;HA&lt;br&gt;ANAE (Labov et al, 2003)</v>
      </c>
      <c r="J439" t="str">
        <f t="shared" si="77"/>
        <v>W1950HuntingtonAshlandWestVirginiaHA</v>
      </c>
      <c r="M439" t="str">
        <f t="shared" si="79"/>
        <v>dp</v>
      </c>
      <c r="N439" t="str">
        <f t="shared" si="80"/>
        <v>st</v>
      </c>
      <c r="O439" t="str">
        <f t="shared" si="81"/>
        <v>ar</v>
      </c>
      <c r="P439" t="e">
        <f>IF(#REF!="rhot","",IF(H439="AAE_7R","r7",IF(AND(C439="ANAE",H439="W"),"r3","r0")))</f>
        <v>#REF!</v>
      </c>
      <c r="Q439" t="str">
        <f>IF(H439="consonant",#REF!,"")</f>
        <v/>
      </c>
      <c r="R439" t="str">
        <f t="shared" si="82"/>
        <v>lx</v>
      </c>
      <c r="S439" t="str">
        <f t="shared" si="83"/>
        <v>bk</v>
      </c>
      <c r="T439" t="e">
        <f t="shared" si="84"/>
        <v>#REF!</v>
      </c>
      <c r="U439" t="str">
        <f t="shared" si="75"/>
        <v>b</v>
      </c>
      <c r="W439" t="str">
        <f t="shared" si="78"/>
        <v>const W1950HuntingtonAshlandWestVirginiaHA= L.marker([38.7,-82.63], {icon: dp_lx}).bindPopup('HuntingtonAshland, West Virginia&lt;br&gt;White 1945-1974&lt;br&gt;HA&lt;br&gt;ANAE (Labov et al, 2003)').addTo(W1950);</v>
      </c>
      <c r="X439" t="e">
        <f>IF(N439="","","const "&amp;#REF!&amp;J439&amp;#REF!&amp;E439&amp;" = L.marker(["&amp;G439&amp;","&amp;F439&amp;"], {icon: "&amp;N439&amp;"_"&amp;U439&amp;"}).bindPopup('This is "&amp;#REF!&amp;"').addTo("&amp;#REF!&amp;");")</f>
        <v>#REF!</v>
      </c>
      <c r="Y439" t="e">
        <f>IF(F439="","","const "&amp;#REF!&amp;J439&amp;#REF!&amp;E439&amp;" = L.marker(["&amp;G439&amp;","&amp;F439&amp;"], {icon: "&amp;O439&amp;"_"&amp;V439&amp;"}).bindPopup('This is "&amp;#REF!&amp;"').addTo("&amp;#REF!&amp;");")</f>
        <v>#REF!</v>
      </c>
      <c r="BI439" t="s">
        <v>5649</v>
      </c>
    </row>
    <row r="440" spans="1:61">
      <c r="A440" t="s">
        <v>5327</v>
      </c>
      <c r="B440" s="1" t="s">
        <v>6616</v>
      </c>
      <c r="C440" s="1" t="s">
        <v>5351</v>
      </c>
      <c r="D440" s="19" t="s">
        <v>434</v>
      </c>
      <c r="E440" t="s">
        <v>5278</v>
      </c>
      <c r="F440">
        <v>-80.430000000000007</v>
      </c>
      <c r="G440">
        <v>40.700000000000003</v>
      </c>
      <c r="I440" t="str">
        <f t="shared" si="76"/>
        <v>Burgettstown, Pennsylvania&lt;br&gt;White 1945-1974&lt;br&gt;Speaker 12&lt;br&gt;(Thomas, 2003)</v>
      </c>
      <c r="J440" t="str">
        <f t="shared" si="77"/>
        <v>W1950BurgettstownPennsylvaniaSpeaker12</v>
      </c>
      <c r="M440" t="str">
        <f t="shared" si="79"/>
        <v>dp</v>
      </c>
      <c r="N440" t="str">
        <f t="shared" si="80"/>
        <v>st</v>
      </c>
      <c r="O440" t="str">
        <f t="shared" si="81"/>
        <v>ar</v>
      </c>
      <c r="P440" t="e">
        <f>IF(#REF!="rhot","",IF(H440="AAE_7R","r7",IF(AND(C440="ANAE",H440="W"),"r3","r0")))</f>
        <v>#REF!</v>
      </c>
      <c r="Q440" t="str">
        <f>IF(H440="consonant",#REF!,"")</f>
        <v/>
      </c>
      <c r="R440" t="str">
        <f t="shared" si="82"/>
        <v>lx</v>
      </c>
      <c r="S440" t="str">
        <f t="shared" si="83"/>
        <v>bk</v>
      </c>
      <c r="T440" t="e">
        <f t="shared" si="84"/>
        <v>#REF!</v>
      </c>
      <c r="U440" t="str">
        <f t="shared" si="75"/>
        <v>b</v>
      </c>
      <c r="W440" t="str">
        <f t="shared" si="78"/>
        <v>const W1950BurgettstownPennsylvaniaSpeaker12= L.marker([40.7,-80.43], {icon: dp_lx}).bindPopup('Burgettstown, Pennsylvania&lt;br&gt;White 1945-1974&lt;br&gt;Speaker 12&lt;br&gt;(Thomas, 2003)').addTo(W1950);</v>
      </c>
      <c r="X440" t="e">
        <f>IF(N440="","","const "&amp;#REF!&amp;J440&amp;#REF!&amp;E440&amp;" = L.marker(["&amp;G440&amp;","&amp;F440&amp;"], {icon: "&amp;N440&amp;"_"&amp;U440&amp;"}).bindPopup('This is "&amp;#REF!&amp;"').addTo("&amp;#REF!&amp;");")</f>
        <v>#REF!</v>
      </c>
      <c r="Y440" t="e">
        <f>IF(F440="","","const "&amp;#REF!&amp;J440&amp;#REF!&amp;E440&amp;" = L.marker(["&amp;G440&amp;","&amp;F440&amp;"], {icon: "&amp;O440&amp;"_"&amp;V440&amp;"}).bindPopup('This is "&amp;#REF!&amp;"').addTo("&amp;#REF!&amp;");")</f>
        <v>#REF!</v>
      </c>
      <c r="BI440" t="s">
        <v>6617</v>
      </c>
    </row>
    <row r="441" spans="1:61">
      <c r="A441" t="s">
        <v>5327</v>
      </c>
      <c r="B441" s="1" t="s">
        <v>6618</v>
      </c>
      <c r="C441" s="1" t="s">
        <v>5351</v>
      </c>
      <c r="D441" s="19" t="s">
        <v>435</v>
      </c>
      <c r="E441" t="s">
        <v>5282</v>
      </c>
      <c r="F441">
        <v>-81.38</v>
      </c>
      <c r="G441">
        <v>42.12</v>
      </c>
      <c r="H441" t="s">
        <v>1127</v>
      </c>
      <c r="I441" t="str">
        <f t="shared" si="76"/>
        <v>Mentor, Ohio&lt;br&gt;White 1945-1974&lt;br&gt;Speaker 14&lt;br&gt;(Thomas, 2003)</v>
      </c>
      <c r="J441" t="str">
        <f t="shared" si="77"/>
        <v>W1950MentorOhioSpeaker14</v>
      </c>
      <c r="M441" t="str">
        <f t="shared" si="79"/>
        <v>dp</v>
      </c>
      <c r="N441" t="str">
        <f t="shared" si="80"/>
        <v>st</v>
      </c>
      <c r="O441" t="str">
        <f t="shared" si="81"/>
        <v>ar</v>
      </c>
      <c r="P441" t="e">
        <f>IF(#REF!="rhot","",IF(H441="AAE_7R","r7",IF(AND(C441="ANAE",H441="W"),"r3","r0")))</f>
        <v>#REF!</v>
      </c>
      <c r="Q441" t="str">
        <f>IF(H441="consonant",#REF!,"")</f>
        <v/>
      </c>
      <c r="R441" t="str">
        <f t="shared" si="82"/>
        <v>we</v>
      </c>
      <c r="S441" t="str">
        <f t="shared" si="83"/>
        <v>fr</v>
      </c>
      <c r="T441" t="e">
        <f t="shared" si="84"/>
        <v>#REF!</v>
      </c>
      <c r="U441" t="str">
        <f t="shared" si="75"/>
        <v>b</v>
      </c>
      <c r="W441" t="str">
        <f t="shared" si="78"/>
        <v>const W1950MentorOhioSpeaker14= L.marker([42.12,-81.38], {icon: dp_we}).bindPopup('Mentor, Ohio&lt;br&gt;White 1945-1974&lt;br&gt;Speaker 14&lt;br&gt;(Thomas, 2003)').addTo(W1950);</v>
      </c>
      <c r="X441" t="e">
        <f>IF(N441="","","const "&amp;#REF!&amp;J441&amp;#REF!&amp;E441&amp;" = L.marker(["&amp;G441&amp;","&amp;F441&amp;"], {icon: "&amp;N441&amp;"_"&amp;U441&amp;"}).bindPopup('This is "&amp;#REF!&amp;"').addTo("&amp;#REF!&amp;");")</f>
        <v>#REF!</v>
      </c>
      <c r="Y441" t="e">
        <f>IF(F441="","","const "&amp;#REF!&amp;J441&amp;#REF!&amp;E441&amp;" = L.marker(["&amp;G441&amp;","&amp;F441&amp;"], {icon: "&amp;O441&amp;"_"&amp;V441&amp;"}).bindPopup('This is "&amp;#REF!&amp;"').addTo("&amp;#REF!&amp;");")</f>
        <v>#REF!</v>
      </c>
      <c r="BI441" t="s">
        <v>6619</v>
      </c>
    </row>
    <row r="442" spans="1:61">
      <c r="A442" t="s">
        <v>5327</v>
      </c>
      <c r="B442" s="1" t="s">
        <v>6620</v>
      </c>
      <c r="C442" s="1" t="s">
        <v>5351</v>
      </c>
      <c r="D442" s="19" t="s">
        <v>436</v>
      </c>
      <c r="E442" t="s">
        <v>5282</v>
      </c>
      <c r="F442">
        <v>-81.53</v>
      </c>
      <c r="G442">
        <v>41.72</v>
      </c>
      <c r="H442" t="s">
        <v>1127</v>
      </c>
      <c r="I442" t="str">
        <f t="shared" si="76"/>
        <v>Euclid, Ohio&lt;br&gt;White 1945-1974&lt;br&gt;Speaker 15&lt;br&gt;(Thomas, 2003)</v>
      </c>
      <c r="J442" t="str">
        <f t="shared" si="77"/>
        <v>W1950EuclidOhioSpeaker15</v>
      </c>
      <c r="M442" t="str">
        <f t="shared" si="79"/>
        <v>dp</v>
      </c>
      <c r="N442" t="str">
        <f t="shared" si="80"/>
        <v>st</v>
      </c>
      <c r="O442" t="str">
        <f t="shared" si="81"/>
        <v>ar</v>
      </c>
      <c r="P442" t="e">
        <f>IF(#REF!="rhot","",IF(H442="AAE_7R","r7",IF(AND(C442="ANAE",H442="W"),"r3","r0")))</f>
        <v>#REF!</v>
      </c>
      <c r="Q442" t="str">
        <f>IF(H442="consonant",#REF!,"")</f>
        <v/>
      </c>
      <c r="R442" t="str">
        <f t="shared" si="82"/>
        <v>we</v>
      </c>
      <c r="S442" t="str">
        <f t="shared" si="83"/>
        <v>fr</v>
      </c>
      <c r="T442" t="e">
        <f t="shared" si="84"/>
        <v>#REF!</v>
      </c>
      <c r="U442" t="str">
        <f t="shared" si="75"/>
        <v>b</v>
      </c>
      <c r="W442" t="str">
        <f t="shared" si="78"/>
        <v>const W1950EuclidOhioSpeaker15= L.marker([41.72,-81.53], {icon: dp_we}).bindPopup('Euclid, Ohio&lt;br&gt;White 1945-1974&lt;br&gt;Speaker 15&lt;br&gt;(Thomas, 2003)').addTo(W1950);</v>
      </c>
      <c r="X442" t="e">
        <f>IF(N442="","","const "&amp;#REF!&amp;J442&amp;#REF!&amp;E442&amp;" = L.marker(["&amp;G442&amp;","&amp;F442&amp;"], {icon: "&amp;N442&amp;"_"&amp;U442&amp;"}).bindPopup('This is "&amp;#REF!&amp;"').addTo("&amp;#REF!&amp;");")</f>
        <v>#REF!</v>
      </c>
      <c r="Y442" t="e">
        <f>IF(F442="","","const "&amp;#REF!&amp;J442&amp;#REF!&amp;E442&amp;" = L.marker(["&amp;G442&amp;","&amp;F442&amp;"], {icon: "&amp;O442&amp;"_"&amp;V442&amp;"}).bindPopup('This is "&amp;#REF!&amp;"').addTo("&amp;#REF!&amp;");")</f>
        <v>#REF!</v>
      </c>
      <c r="BI442" t="s">
        <v>6621</v>
      </c>
    </row>
    <row r="443" spans="1:61">
      <c r="A443" t="s">
        <v>5327</v>
      </c>
      <c r="B443" s="1" t="s">
        <v>6622</v>
      </c>
      <c r="C443" s="1" t="s">
        <v>5351</v>
      </c>
      <c r="D443" s="19" t="s">
        <v>441</v>
      </c>
      <c r="E443" t="s">
        <v>5282</v>
      </c>
      <c r="F443">
        <v>-83.73</v>
      </c>
      <c r="G443">
        <v>41.14</v>
      </c>
      <c r="H443" t="s">
        <v>1127</v>
      </c>
      <c r="I443" t="str">
        <f t="shared" si="76"/>
        <v>Jenera, Ohio&lt;br&gt;White 1945-1974&lt;br&gt;Speaker 20&lt;br&gt;(Thomas, 2003)</v>
      </c>
      <c r="J443" t="str">
        <f t="shared" si="77"/>
        <v>W1950JeneraOhioSpeaker20</v>
      </c>
      <c r="M443" t="str">
        <f t="shared" si="79"/>
        <v>dp</v>
      </c>
      <c r="N443" t="str">
        <f t="shared" si="80"/>
        <v>st</v>
      </c>
      <c r="O443" t="str">
        <f t="shared" si="81"/>
        <v>ar</v>
      </c>
      <c r="P443" t="e">
        <f>IF(#REF!="rhot","",IF(H443="AAE_7R","r7",IF(AND(C443="ANAE",H443="W"),"r3","r0")))</f>
        <v>#REF!</v>
      </c>
      <c r="Q443" t="str">
        <f>IF(H443="consonant",#REF!,"")</f>
        <v/>
      </c>
      <c r="R443" t="str">
        <f t="shared" si="82"/>
        <v>we</v>
      </c>
      <c r="S443" t="str">
        <f t="shared" si="83"/>
        <v>fr</v>
      </c>
      <c r="T443" t="e">
        <f t="shared" si="84"/>
        <v>#REF!</v>
      </c>
      <c r="U443" t="str">
        <f t="shared" si="75"/>
        <v>b</v>
      </c>
      <c r="W443" t="str">
        <f t="shared" si="78"/>
        <v>const W1950JeneraOhioSpeaker20= L.marker([41.14,-83.73], {icon: dp_we}).bindPopup('Jenera, Ohio&lt;br&gt;White 1945-1974&lt;br&gt;Speaker 20&lt;br&gt;(Thomas, 2003)').addTo(W1950);</v>
      </c>
      <c r="X443" t="e">
        <f>IF(N443="","","const "&amp;#REF!&amp;J443&amp;#REF!&amp;E443&amp;" = L.marker(["&amp;G443&amp;","&amp;F443&amp;"], {icon: "&amp;N443&amp;"_"&amp;U443&amp;"}).bindPopup('This is "&amp;#REF!&amp;"').addTo("&amp;#REF!&amp;");")</f>
        <v>#REF!</v>
      </c>
      <c r="Y443" t="e">
        <f>IF(F443="","","const "&amp;#REF!&amp;J443&amp;#REF!&amp;E443&amp;" = L.marker(["&amp;G443&amp;","&amp;F443&amp;"], {icon: "&amp;O443&amp;"_"&amp;V443&amp;"}).bindPopup('This is "&amp;#REF!&amp;"').addTo("&amp;#REF!&amp;");")</f>
        <v>#REF!</v>
      </c>
      <c r="BI443" t="s">
        <v>6623</v>
      </c>
    </row>
    <row r="444" spans="1:61">
      <c r="A444" t="s">
        <v>5327</v>
      </c>
      <c r="B444" s="1" t="s">
        <v>6624</v>
      </c>
      <c r="C444" s="1" t="s">
        <v>5351</v>
      </c>
      <c r="D444" s="19" t="s">
        <v>444</v>
      </c>
      <c r="E444" t="s">
        <v>5282</v>
      </c>
      <c r="F444">
        <v>-81.78</v>
      </c>
      <c r="G444">
        <v>39.409999999999997</v>
      </c>
      <c r="H444" t="s">
        <v>1127</v>
      </c>
      <c r="I444" t="str">
        <f t="shared" si="76"/>
        <v>Long Bottom, Ohio&lt;br&gt;White 1945-1974&lt;br&gt;Speaker 23&lt;br&gt;(Thomas, 2003)</v>
      </c>
      <c r="J444" t="str">
        <f t="shared" si="77"/>
        <v>W1950LongBottomOhioSpeaker23</v>
      </c>
      <c r="M444" t="str">
        <f t="shared" si="79"/>
        <v>dp</v>
      </c>
      <c r="N444" t="str">
        <f t="shared" si="80"/>
        <v>st</v>
      </c>
      <c r="O444" t="str">
        <f t="shared" si="81"/>
        <v>ar</v>
      </c>
      <c r="P444" t="e">
        <f>IF(#REF!="rhot","",IF(H444="AAE_7R","r7",IF(AND(C444="ANAE",H444="W"),"r3","r0")))</f>
        <v>#REF!</v>
      </c>
      <c r="Q444" t="str">
        <f>IF(H444="consonant",#REF!,"")</f>
        <v/>
      </c>
      <c r="R444" t="str">
        <f t="shared" si="82"/>
        <v>we</v>
      </c>
      <c r="S444" t="str">
        <f t="shared" si="83"/>
        <v>fr</v>
      </c>
      <c r="T444" t="e">
        <f t="shared" si="84"/>
        <v>#REF!</v>
      </c>
      <c r="U444" t="str">
        <f t="shared" si="75"/>
        <v>b</v>
      </c>
      <c r="W444" t="str">
        <f t="shared" si="78"/>
        <v>const W1950LongBottomOhioSpeaker23= L.marker([39.41,-81.78], {icon: dp_we}).bindPopup('Long Bottom, Ohio&lt;br&gt;White 1945-1974&lt;br&gt;Speaker 23&lt;br&gt;(Thomas, 2003)').addTo(W1950);</v>
      </c>
      <c r="X444" t="e">
        <f>IF(N444="","","const "&amp;#REF!&amp;J444&amp;#REF!&amp;E444&amp;" = L.marker(["&amp;G444&amp;","&amp;F444&amp;"], {icon: "&amp;N444&amp;"_"&amp;U444&amp;"}).bindPopup('This is "&amp;#REF!&amp;"').addTo("&amp;#REF!&amp;");")</f>
        <v>#REF!</v>
      </c>
      <c r="Y444" t="e">
        <f>IF(F444="","","const "&amp;#REF!&amp;J444&amp;#REF!&amp;E444&amp;" = L.marker(["&amp;G444&amp;","&amp;F444&amp;"], {icon: "&amp;O444&amp;"_"&amp;V444&amp;"}).bindPopup('This is "&amp;#REF!&amp;"').addTo("&amp;#REF!&amp;");")</f>
        <v>#REF!</v>
      </c>
      <c r="BI444" t="s">
        <v>6625</v>
      </c>
    </row>
    <row r="445" spans="1:61">
      <c r="A445" t="s">
        <v>5327</v>
      </c>
      <c r="B445" s="1" t="s">
        <v>6626</v>
      </c>
      <c r="C445" s="1" t="s">
        <v>5351</v>
      </c>
      <c r="D445" s="19" t="s">
        <v>445</v>
      </c>
      <c r="E445" t="s">
        <v>5282</v>
      </c>
      <c r="F445">
        <v>-82.68</v>
      </c>
      <c r="G445">
        <v>38.85</v>
      </c>
      <c r="H445" t="s">
        <v>1127</v>
      </c>
      <c r="I445" t="str">
        <f t="shared" si="76"/>
        <v>Ironton, Ohio&lt;br&gt;White 1945-1974&lt;br&gt;Speaker 24&lt;br&gt;(Thomas, 2003)</v>
      </c>
      <c r="J445" t="str">
        <f t="shared" si="77"/>
        <v>W1950IrontonOhioSpeaker24</v>
      </c>
      <c r="M445" t="str">
        <f t="shared" si="79"/>
        <v>dp</v>
      </c>
      <c r="N445" t="str">
        <f t="shared" si="80"/>
        <v>st</v>
      </c>
      <c r="O445" t="str">
        <f t="shared" si="81"/>
        <v>ar</v>
      </c>
      <c r="P445" t="e">
        <f>IF(#REF!="rhot","",IF(H445="AAE_7R","r7",IF(AND(C445="ANAE",H445="W"),"r3","r0")))</f>
        <v>#REF!</v>
      </c>
      <c r="Q445" t="str">
        <f>IF(H445="consonant",#REF!,"")</f>
        <v/>
      </c>
      <c r="R445" t="str">
        <f t="shared" si="82"/>
        <v>we</v>
      </c>
      <c r="S445" t="str">
        <f t="shared" si="83"/>
        <v>fr</v>
      </c>
      <c r="T445" t="e">
        <f t="shared" si="84"/>
        <v>#REF!</v>
      </c>
      <c r="U445" t="str">
        <f t="shared" si="75"/>
        <v>b</v>
      </c>
      <c r="W445" t="str">
        <f t="shared" si="78"/>
        <v>const W1950IrontonOhioSpeaker24= L.marker([38.85,-82.68], {icon: dp_we}).bindPopup('Ironton, Ohio&lt;br&gt;White 1945-1974&lt;br&gt;Speaker 24&lt;br&gt;(Thomas, 2003)').addTo(W1950);</v>
      </c>
      <c r="X445" t="e">
        <f>IF(N445="","","const "&amp;#REF!&amp;J445&amp;#REF!&amp;E445&amp;" = L.marker(["&amp;G445&amp;","&amp;F445&amp;"], {icon: "&amp;N445&amp;"_"&amp;U445&amp;"}).bindPopup('This is "&amp;#REF!&amp;"').addTo("&amp;#REF!&amp;");")</f>
        <v>#REF!</v>
      </c>
      <c r="Y445" t="e">
        <f>IF(F445="","","const "&amp;#REF!&amp;J445&amp;#REF!&amp;E445&amp;" = L.marker(["&amp;G445&amp;","&amp;F445&amp;"], {icon: "&amp;O445&amp;"_"&amp;V445&amp;"}).bindPopup('This is "&amp;#REF!&amp;"').addTo("&amp;#REF!&amp;");")</f>
        <v>#REF!</v>
      </c>
      <c r="BI445" t="s">
        <v>6627</v>
      </c>
    </row>
    <row r="446" spans="1:61">
      <c r="A446" t="s">
        <v>5327</v>
      </c>
      <c r="B446" s="1" t="s">
        <v>6628</v>
      </c>
      <c r="C446" s="1" t="s">
        <v>5351</v>
      </c>
      <c r="D446" s="19" t="s">
        <v>448</v>
      </c>
      <c r="E446" t="s">
        <v>5282</v>
      </c>
      <c r="F446">
        <v>-82.29</v>
      </c>
      <c r="G446">
        <v>40.69</v>
      </c>
      <c r="H446" t="s">
        <v>1127</v>
      </c>
      <c r="I446" t="str">
        <f t="shared" si="76"/>
        <v>Bladensburg, Ohio&lt;br&gt;White 1945-1974&lt;br&gt;Speaker 28&lt;br&gt;(Thomas, 2003)</v>
      </c>
      <c r="J446" t="str">
        <f t="shared" si="77"/>
        <v>W1950BladensburgOhioSpeaker28</v>
      </c>
      <c r="M446" t="str">
        <f t="shared" si="79"/>
        <v>dp</v>
      </c>
      <c r="N446" t="str">
        <f t="shared" si="80"/>
        <v>st</v>
      </c>
      <c r="O446" t="str">
        <f t="shared" si="81"/>
        <v>ar</v>
      </c>
      <c r="P446" t="e">
        <f>IF(#REF!="rhot","",IF(H446="AAE_7R","r7",IF(AND(C446="ANAE",H446="W"),"r3","r0")))</f>
        <v>#REF!</v>
      </c>
      <c r="Q446" t="str">
        <f>IF(H446="consonant",#REF!,"")</f>
        <v/>
      </c>
      <c r="R446" t="str">
        <f t="shared" si="82"/>
        <v>we</v>
      </c>
      <c r="S446" t="str">
        <f t="shared" si="83"/>
        <v>fr</v>
      </c>
      <c r="T446" t="e">
        <f t="shared" si="84"/>
        <v>#REF!</v>
      </c>
      <c r="U446" t="str">
        <f t="shared" si="75"/>
        <v>b</v>
      </c>
      <c r="W446" t="str">
        <f t="shared" si="78"/>
        <v>const W1950BladensburgOhioSpeaker28= L.marker([40.69,-82.29], {icon: dp_we}).bindPopup('Bladensburg, Ohio&lt;br&gt;White 1945-1974&lt;br&gt;Speaker 28&lt;br&gt;(Thomas, 2003)').addTo(W1950);</v>
      </c>
      <c r="X446" t="e">
        <f>IF(N446="","","const "&amp;#REF!&amp;J446&amp;#REF!&amp;E446&amp;" = L.marker(["&amp;G446&amp;","&amp;F446&amp;"], {icon: "&amp;N446&amp;"_"&amp;U446&amp;"}).bindPopup('This is "&amp;#REF!&amp;"').addTo("&amp;#REF!&amp;");")</f>
        <v>#REF!</v>
      </c>
      <c r="Y446" t="e">
        <f>IF(F446="","","const "&amp;#REF!&amp;J446&amp;#REF!&amp;E446&amp;" = L.marker(["&amp;G446&amp;","&amp;F446&amp;"], {icon: "&amp;O446&amp;"_"&amp;V446&amp;"}).bindPopup('This is "&amp;#REF!&amp;"').addTo("&amp;#REF!&amp;");")</f>
        <v>#REF!</v>
      </c>
      <c r="BI446" t="s">
        <v>6629</v>
      </c>
    </row>
    <row r="447" spans="1:61">
      <c r="A447" t="s">
        <v>5327</v>
      </c>
      <c r="B447" s="1" t="s">
        <v>6630</v>
      </c>
      <c r="C447" s="1" t="s">
        <v>5351</v>
      </c>
      <c r="D447" s="19" t="s">
        <v>234</v>
      </c>
      <c r="E447" t="s">
        <v>5282</v>
      </c>
      <c r="F447">
        <v>-83.03</v>
      </c>
      <c r="G447">
        <v>40.21</v>
      </c>
      <c r="H447" t="s">
        <v>1127</v>
      </c>
      <c r="I447" t="str">
        <f t="shared" si="76"/>
        <v>Columbus, Ohio&lt;br&gt;White 1945-1974&lt;br&gt;Speaker 29&lt;br&gt;(Thomas, 2003)</v>
      </c>
      <c r="J447" t="str">
        <f t="shared" si="77"/>
        <v>W1950ColumbusOhioSpeaker29</v>
      </c>
      <c r="M447" t="str">
        <f t="shared" si="79"/>
        <v>dp</v>
      </c>
      <c r="N447" t="str">
        <f t="shared" si="80"/>
        <v>st</v>
      </c>
      <c r="O447" t="str">
        <f t="shared" si="81"/>
        <v>ar</v>
      </c>
      <c r="P447" t="e">
        <f>IF(#REF!="rhot","",IF(H447="AAE_7R","r7",IF(AND(C447="ANAE",H447="W"),"r3","r0")))</f>
        <v>#REF!</v>
      </c>
      <c r="Q447" t="str">
        <f>IF(H447="consonant",#REF!,"")</f>
        <v/>
      </c>
      <c r="R447" t="str">
        <f t="shared" si="82"/>
        <v>we</v>
      </c>
      <c r="S447" t="str">
        <f t="shared" si="83"/>
        <v>fr</v>
      </c>
      <c r="T447" t="e">
        <f t="shared" si="84"/>
        <v>#REF!</v>
      </c>
      <c r="U447" t="str">
        <f t="shared" si="75"/>
        <v>b</v>
      </c>
      <c r="W447" t="str">
        <f t="shared" si="78"/>
        <v>const W1950ColumbusOhioSpeaker29= L.marker([40.21,-83.03], {icon: dp_we}).bindPopup('Columbus, Ohio&lt;br&gt;White 1945-1974&lt;br&gt;Speaker 29&lt;br&gt;(Thomas, 2003)').addTo(W1950);</v>
      </c>
      <c r="X447" t="e">
        <f>IF(N447="","","const "&amp;#REF!&amp;J447&amp;#REF!&amp;E447&amp;" = L.marker(["&amp;G447&amp;","&amp;F447&amp;"], {icon: "&amp;N447&amp;"_"&amp;U447&amp;"}).bindPopup('This is "&amp;#REF!&amp;"').addTo("&amp;#REF!&amp;");")</f>
        <v>#REF!</v>
      </c>
      <c r="Y447" t="e">
        <f>IF(F447="","","const "&amp;#REF!&amp;J447&amp;#REF!&amp;E447&amp;" = L.marker(["&amp;G447&amp;","&amp;F447&amp;"], {icon: "&amp;O447&amp;"_"&amp;V447&amp;"}).bindPopup('This is "&amp;#REF!&amp;"').addTo("&amp;#REF!&amp;");")</f>
        <v>#REF!</v>
      </c>
      <c r="BI447" t="s">
        <v>6631</v>
      </c>
    </row>
    <row r="448" spans="1:61">
      <c r="A448" t="s">
        <v>5327</v>
      </c>
      <c r="B448" s="1" t="s">
        <v>6632</v>
      </c>
      <c r="C448" s="1" t="s">
        <v>5351</v>
      </c>
      <c r="D448" s="19" t="s">
        <v>453</v>
      </c>
      <c r="E448" t="s">
        <v>903</v>
      </c>
      <c r="F448">
        <v>-77.44</v>
      </c>
      <c r="G448">
        <v>38.1</v>
      </c>
      <c r="H448" t="s">
        <v>1125</v>
      </c>
      <c r="I448" t="str">
        <f t="shared" si="76"/>
        <v>Hanover, Virginia&lt;br&gt;White 1945-1974&lt;br&gt;Speaker 56&lt;br&gt;(Thomas, 2003)</v>
      </c>
      <c r="J448" t="str">
        <f t="shared" si="77"/>
        <v>W1950HanoverVirginiaSpeaker56</v>
      </c>
      <c r="M448" t="str">
        <f t="shared" si="79"/>
        <v>dp</v>
      </c>
      <c r="N448" t="str">
        <f t="shared" si="80"/>
        <v>st</v>
      </c>
      <c r="O448" t="str">
        <f t="shared" si="81"/>
        <v>ar</v>
      </c>
      <c r="P448" t="e">
        <f>IF(#REF!="rhot","",IF(H448="AAE_7R","r7",IF(AND(C448="ANAE",H448="W"),"r3","r0")))</f>
        <v>#REF!</v>
      </c>
      <c r="Q448" t="str">
        <f>IF(H448="consonant",#REF!,"")</f>
        <v/>
      </c>
      <c r="R448" t="str">
        <f t="shared" si="82"/>
        <v>lx</v>
      </c>
      <c r="S448" t="str">
        <f t="shared" si="83"/>
        <v>fr</v>
      </c>
      <c r="T448" t="e">
        <f t="shared" si="84"/>
        <v>#REF!</v>
      </c>
      <c r="U448" t="str">
        <f t="shared" si="75"/>
        <v>b</v>
      </c>
      <c r="W448" t="str">
        <f t="shared" si="78"/>
        <v>const W1950HanoverVirginiaSpeaker56= L.marker([38.1,-77.44], {icon: dp_lx}).bindPopup('Hanover, Virginia&lt;br&gt;White 1945-1974&lt;br&gt;Speaker 56&lt;br&gt;(Thomas, 2003)').addTo(W1950);</v>
      </c>
      <c r="X448" t="e">
        <f>IF(N448="","","const "&amp;#REF!&amp;J448&amp;#REF!&amp;E448&amp;" = L.marker(["&amp;G448&amp;","&amp;F448&amp;"], {icon: "&amp;N448&amp;"_"&amp;U448&amp;"}).bindPopup('This is "&amp;#REF!&amp;"').addTo("&amp;#REF!&amp;");")</f>
        <v>#REF!</v>
      </c>
      <c r="Y448" t="e">
        <f>IF(F448="","","const "&amp;#REF!&amp;J448&amp;#REF!&amp;E448&amp;" = L.marker(["&amp;G448&amp;","&amp;F448&amp;"], {icon: "&amp;O448&amp;"_"&amp;V448&amp;"}).bindPopup('This is "&amp;#REF!&amp;"').addTo("&amp;#REF!&amp;");")</f>
        <v>#REF!</v>
      </c>
      <c r="BI448" t="s">
        <v>6633</v>
      </c>
    </row>
    <row r="449" spans="1:61">
      <c r="A449" t="s">
        <v>5327</v>
      </c>
      <c r="B449" s="1" t="s">
        <v>6634</v>
      </c>
      <c r="C449" s="1" t="s">
        <v>5351</v>
      </c>
      <c r="D449" s="19" t="s">
        <v>530</v>
      </c>
      <c r="E449" t="s">
        <v>5298</v>
      </c>
      <c r="F449">
        <v>-86.31</v>
      </c>
      <c r="G449">
        <v>32.799999999999997</v>
      </c>
      <c r="H449" t="s">
        <v>1125</v>
      </c>
      <c r="I449" t="str">
        <f t="shared" si="76"/>
        <v>Montgomery2, Alabama&lt;br&gt;White 1945-1974&lt;br&gt;Speaker 61&lt;br&gt;(Thomas, 2003)</v>
      </c>
      <c r="J449" t="str">
        <f t="shared" si="77"/>
        <v>W1950Montgomery2AlabamaSpeaker61</v>
      </c>
      <c r="M449" t="str">
        <f t="shared" si="79"/>
        <v>dp</v>
      </c>
      <c r="N449" t="str">
        <f t="shared" si="80"/>
        <v>st</v>
      </c>
      <c r="O449" t="str">
        <f t="shared" si="81"/>
        <v>ar</v>
      </c>
      <c r="P449" t="e">
        <f>IF(#REF!="rhot","",IF(H449="AAE_7R","r7",IF(AND(C449="ANAE",H449="W"),"r3","r0")))</f>
        <v>#REF!</v>
      </c>
      <c r="Q449" t="str">
        <f>IF(H449="consonant",#REF!,"")</f>
        <v/>
      </c>
      <c r="R449" t="str">
        <f t="shared" si="82"/>
        <v>lx</v>
      </c>
      <c r="S449" t="str">
        <f t="shared" si="83"/>
        <v>fr</v>
      </c>
      <c r="T449" t="e">
        <f t="shared" si="84"/>
        <v>#REF!</v>
      </c>
      <c r="U449" t="str">
        <f t="shared" ref="U449:U512" si="85">IF(C449="LAGS","a","b")</f>
        <v>b</v>
      </c>
      <c r="W449" t="str">
        <f t="shared" si="78"/>
        <v>const W1950Montgomery2AlabamaSpeaker61= L.marker([32.8,-86.31], {icon: dp_lx}).bindPopup('Montgomery2, Alabama&lt;br&gt;White 1945-1974&lt;br&gt;Speaker 61&lt;br&gt;(Thomas, 2003)').addTo(W1950);</v>
      </c>
      <c r="X449" t="e">
        <f>IF(N449="","","const "&amp;#REF!&amp;J449&amp;#REF!&amp;E449&amp;" = L.marker(["&amp;G449&amp;","&amp;F449&amp;"], {icon: "&amp;N449&amp;"_"&amp;U449&amp;"}).bindPopup('This is "&amp;#REF!&amp;"').addTo("&amp;#REF!&amp;");")</f>
        <v>#REF!</v>
      </c>
      <c r="Y449" t="e">
        <f>IF(F449="","","const "&amp;#REF!&amp;J449&amp;#REF!&amp;E449&amp;" = L.marker(["&amp;G449&amp;","&amp;F449&amp;"], {icon: "&amp;O449&amp;"_"&amp;V449&amp;"}).bindPopup('This is "&amp;#REF!&amp;"').addTo("&amp;#REF!&amp;");")</f>
        <v>#REF!</v>
      </c>
      <c r="BI449" t="s">
        <v>6635</v>
      </c>
    </row>
    <row r="450" spans="1:61">
      <c r="A450" t="s">
        <v>5327</v>
      </c>
      <c r="B450" s="1" t="s">
        <v>6636</v>
      </c>
      <c r="C450" s="1" t="s">
        <v>5351</v>
      </c>
      <c r="D450" s="19" t="s">
        <v>458</v>
      </c>
      <c r="E450" t="s">
        <v>5288</v>
      </c>
      <c r="F450" s="5">
        <v>-83.76</v>
      </c>
      <c r="G450">
        <v>35.72</v>
      </c>
      <c r="H450" t="s">
        <v>1212</v>
      </c>
      <c r="I450" t="str">
        <f t="shared" ref="I450:I513" si="86">D450&amp;", "&amp;E450&amp;"&lt;br&gt;"&amp;IF(TRIM(LEFT(A450,LEN(A450)-4))="W","White ",IF(TRIM(LEFT(A450,LEN(A450)-4))="B","Black ",IF(TRIM(LEFT(A450,LEN(A450)-4))="L","Hispanic ",IF(TRIM(LEFT(A450,LEN(A450)-4))="N","Indigenous ",IF(TRIM(LEFT(A450,LEN(A450)-4))="A","Asian ","")))))&amp;IF(TRIM(RIGHT(A450,LEN(A450)-1))="1700","1700-1799",IF(TRIM(RIGHT(A450,LEN(A450)-1))="1800","1800-1844",IF(TRIM(RIGHT(A450,LEN(A450)-1))="1850","1845-1874",IF(TRIM(RIGHT(A450,LEN(A450)-1))="1870","1875-1899",IF(TRIM(RIGHT(A450,LEN(A450)-1))="1900","1900-1944",IF(TRIM(RIGHT(A450,LEN(A450)-1))="1950","1945-1974",IF(TRIM(RIGHT(A450,LEN(A450)-1))="1970","1975-1099","")))))))&amp;"&lt;br&gt;"&amp;B450&amp;"&lt;br&gt;"&amp;C450</f>
        <v>Robbinisville, North Carolina&lt;br&gt;White 1945-1974&lt;br&gt;Speaker 65-67&lt;br&gt;(Thomas, 2003)</v>
      </c>
      <c r="J450" t="str">
        <f t="shared" ref="J450:J513" si="87">A450&amp;SUBSTITUTE(SUBSTITUTE(SUBSTITUTE(D450,".","")," ",""),"-","")&amp;SUBSTITUTE(E450," ","")&amp;SUBSTITUTE(SUBSTITUTE(SUBSTITUTE(B450,".","")," ",""),"-","")</f>
        <v>W1950RobbinisvilleNorthCarolinaSpeaker6567</v>
      </c>
      <c r="M450" t="str">
        <f t="shared" si="79"/>
        <v>dp</v>
      </c>
      <c r="N450" t="str">
        <f t="shared" si="80"/>
        <v>st</v>
      </c>
      <c r="O450" t="str">
        <f t="shared" si="81"/>
        <v>ar</v>
      </c>
      <c r="P450" t="e">
        <f>IF(#REF!="rhot","",IF(H450="AAE_7R","r7",IF(AND(C450="ANAE",H450="W"),"r3","r0")))</f>
        <v>#REF!</v>
      </c>
      <c r="Q450" t="str">
        <f>IF(H450="consonant",#REF!,"")</f>
        <v/>
      </c>
      <c r="R450" t="str">
        <f t="shared" si="82"/>
        <v>sl</v>
      </c>
      <c r="S450" t="str">
        <f t="shared" si="83"/>
        <v>bk</v>
      </c>
      <c r="T450" t="e">
        <f t="shared" si="84"/>
        <v>#REF!</v>
      </c>
      <c r="U450" t="str">
        <f t="shared" si="85"/>
        <v>b</v>
      </c>
      <c r="W450" t="str">
        <f t="shared" si="78"/>
        <v>const W1950RobbinisvilleNorthCarolinaSpeaker6567= L.marker([35.72,-83.76], {icon: dp_sl}).bindPopup('Robbinisville, North Carolina&lt;br&gt;White 1945-1974&lt;br&gt;Speaker 65-67&lt;br&gt;(Thomas, 2003)').addTo(W1950);</v>
      </c>
      <c r="X450" t="e">
        <f>IF(N450="","","const "&amp;#REF!&amp;J450&amp;#REF!&amp;E450&amp;" = L.marker(["&amp;G450&amp;","&amp;F450&amp;"], {icon: "&amp;N450&amp;"_"&amp;U450&amp;"}).bindPopup('This is "&amp;#REF!&amp;"').addTo("&amp;#REF!&amp;");")</f>
        <v>#REF!</v>
      </c>
      <c r="Y450" t="e">
        <f>IF(F450="","","const "&amp;#REF!&amp;J450&amp;#REF!&amp;E450&amp;" = L.marker(["&amp;G450&amp;","&amp;F450&amp;"], {icon: "&amp;O450&amp;"_"&amp;V450&amp;"}).bindPopup('This is "&amp;#REF!&amp;"').addTo("&amp;#REF!&amp;");")</f>
        <v>#REF!</v>
      </c>
      <c r="BI450" t="s">
        <v>6637</v>
      </c>
    </row>
    <row r="451" spans="1:61">
      <c r="A451" t="s">
        <v>5327</v>
      </c>
      <c r="B451" s="1" t="s">
        <v>6638</v>
      </c>
      <c r="C451" s="1" t="s">
        <v>5351</v>
      </c>
      <c r="D451" t="s">
        <v>52</v>
      </c>
      <c r="E451" t="s">
        <v>5288</v>
      </c>
      <c r="F451">
        <v>-77.97</v>
      </c>
      <c r="G451">
        <v>34.53</v>
      </c>
      <c r="H451" t="s">
        <v>1125</v>
      </c>
      <c r="I451" t="str">
        <f t="shared" si="86"/>
        <v>Wilmington, North Carolina&lt;br&gt;White 1945-1974&lt;br&gt;Speaker 70&lt;br&gt;(Thomas, 2003)</v>
      </c>
      <c r="J451" t="str">
        <f t="shared" si="87"/>
        <v>W1950WilmingtonNorthCarolinaSpeaker70</v>
      </c>
      <c r="M451" t="str">
        <f t="shared" si="79"/>
        <v>dp</v>
      </c>
      <c r="N451" t="str">
        <f t="shared" si="80"/>
        <v>st</v>
      </c>
      <c r="O451" t="str">
        <f t="shared" si="81"/>
        <v>ar</v>
      </c>
      <c r="P451" t="e">
        <f>IF(#REF!="rhot","",IF(H451="AAE_7R","r7",IF(AND(C451="ANAE",H451="W"),"r3","r0")))</f>
        <v>#REF!</v>
      </c>
      <c r="Q451" t="str">
        <f>IF(H451="consonant",#REF!,"")</f>
        <v/>
      </c>
      <c r="R451" t="str">
        <f t="shared" si="82"/>
        <v>lx</v>
      </c>
      <c r="S451" t="str">
        <f t="shared" si="83"/>
        <v>fr</v>
      </c>
      <c r="T451" t="e">
        <f t="shared" si="84"/>
        <v>#REF!</v>
      </c>
      <c r="U451" t="str">
        <f t="shared" si="85"/>
        <v>b</v>
      </c>
      <c r="W451" t="str">
        <f t="shared" ref="W451:W514" si="88">IF(OR(M451="",R451=""),"",IF(F451="","","const "&amp;J451&amp;"= L.marker(["&amp;G451&amp;","&amp;F451&amp;"], {icon: "&amp;M451&amp;"_"&amp;R451&amp;"}).bindPopup('"&amp;I451&amp;"').addTo("&amp;A451&amp;");"))</f>
        <v>const W1950WilmingtonNorthCarolinaSpeaker70= L.marker([34.53,-77.97], {icon: dp_lx}).bindPopup('Wilmington, North Carolina&lt;br&gt;White 1945-1974&lt;br&gt;Speaker 70&lt;br&gt;(Thomas, 2003)').addTo(W1950);</v>
      </c>
      <c r="X451" t="e">
        <f>IF(N451="","","const "&amp;#REF!&amp;J451&amp;#REF!&amp;E451&amp;" = L.marker(["&amp;G451&amp;","&amp;F451&amp;"], {icon: "&amp;N451&amp;"_"&amp;U451&amp;"}).bindPopup('This is "&amp;#REF!&amp;"').addTo("&amp;#REF!&amp;");")</f>
        <v>#REF!</v>
      </c>
      <c r="Y451" t="e">
        <f>IF(F451="","","const "&amp;#REF!&amp;J451&amp;#REF!&amp;E451&amp;" = L.marker(["&amp;G451&amp;","&amp;F451&amp;"], {icon: "&amp;O451&amp;"_"&amp;V451&amp;"}).bindPopup('This is "&amp;#REF!&amp;"').addTo("&amp;#REF!&amp;");")</f>
        <v>#REF!</v>
      </c>
      <c r="BI451" t="s">
        <v>6639</v>
      </c>
    </row>
    <row r="452" spans="1:61">
      <c r="A452" t="s">
        <v>5327</v>
      </c>
      <c r="B452" s="1" t="s">
        <v>6640</v>
      </c>
      <c r="C452" s="1" t="s">
        <v>5351</v>
      </c>
      <c r="D452" t="s">
        <v>459</v>
      </c>
      <c r="E452" t="s">
        <v>5288</v>
      </c>
      <c r="F452">
        <v>-79.36</v>
      </c>
      <c r="G452">
        <v>35.869999999999997</v>
      </c>
      <c r="H452" t="s">
        <v>1125</v>
      </c>
      <c r="I452" t="str">
        <f t="shared" si="86"/>
        <v>Goldston, North Carolina&lt;br&gt;White 1945-1974&lt;br&gt;Speaker 71&lt;br&gt;(Thomas, 2003)</v>
      </c>
      <c r="J452" t="str">
        <f t="shared" si="87"/>
        <v>W1950GoldstonNorthCarolinaSpeaker71</v>
      </c>
      <c r="M452" t="str">
        <f t="shared" si="79"/>
        <v>dp</v>
      </c>
      <c r="N452" t="str">
        <f t="shared" si="80"/>
        <v>st</v>
      </c>
      <c r="O452" t="str">
        <f t="shared" si="81"/>
        <v>ar</v>
      </c>
      <c r="P452" t="e">
        <f>IF(#REF!="rhot","",IF(H452="AAE_7R","r7",IF(AND(C452="ANAE",H452="W"),"r3","r0")))</f>
        <v>#REF!</v>
      </c>
      <c r="Q452" t="str">
        <f>IF(H452="consonant",#REF!,"")</f>
        <v/>
      </c>
      <c r="R452" t="str">
        <f t="shared" si="82"/>
        <v>lx</v>
      </c>
      <c r="S452" t="str">
        <f t="shared" si="83"/>
        <v>fr</v>
      </c>
      <c r="T452" t="e">
        <f t="shared" si="84"/>
        <v>#REF!</v>
      </c>
      <c r="U452" t="str">
        <f t="shared" si="85"/>
        <v>b</v>
      </c>
      <c r="W452" t="str">
        <f t="shared" si="88"/>
        <v>const W1950GoldstonNorthCarolinaSpeaker71= L.marker([35.87,-79.36], {icon: dp_lx}).bindPopup('Goldston, North Carolina&lt;br&gt;White 1945-1974&lt;br&gt;Speaker 71&lt;br&gt;(Thomas, 2003)').addTo(W1950);</v>
      </c>
      <c r="X452" t="e">
        <f>IF(N452="","","const "&amp;#REF!&amp;J452&amp;#REF!&amp;E452&amp;" = L.marker(["&amp;G452&amp;","&amp;F452&amp;"], {icon: "&amp;N452&amp;"_"&amp;U452&amp;"}).bindPopup('This is "&amp;#REF!&amp;"').addTo("&amp;#REF!&amp;");")</f>
        <v>#REF!</v>
      </c>
      <c r="Y452" t="e">
        <f>IF(F452="","","const "&amp;#REF!&amp;J452&amp;#REF!&amp;E452&amp;" = L.marker(["&amp;G452&amp;","&amp;F452&amp;"], {icon: "&amp;O452&amp;"_"&amp;V452&amp;"}).bindPopup('This is "&amp;#REF!&amp;"').addTo("&amp;#REF!&amp;");")</f>
        <v>#REF!</v>
      </c>
      <c r="BI452" t="s">
        <v>6641</v>
      </c>
    </row>
    <row r="453" spans="1:61">
      <c r="A453" t="s">
        <v>5327</v>
      </c>
      <c r="B453" s="1" t="s">
        <v>6642</v>
      </c>
      <c r="C453" s="1" t="s">
        <v>5351</v>
      </c>
      <c r="D453" t="s">
        <v>531</v>
      </c>
      <c r="E453" t="s">
        <v>5288</v>
      </c>
      <c r="F453">
        <v>-78.650000000000006</v>
      </c>
      <c r="G453">
        <v>36.1</v>
      </c>
      <c r="H453" t="s">
        <v>1125</v>
      </c>
      <c r="I453" t="str">
        <f t="shared" si="86"/>
        <v>Raleigh3, North Carolina&lt;br&gt;White 1945-1974&lt;br&gt;Speaker 73&lt;br&gt;(Thomas, 2003)</v>
      </c>
      <c r="J453" t="str">
        <f t="shared" si="87"/>
        <v>W1950Raleigh3NorthCarolinaSpeaker73</v>
      </c>
      <c r="M453" t="str">
        <f t="shared" si="79"/>
        <v>dp</v>
      </c>
      <c r="N453" t="str">
        <f t="shared" si="80"/>
        <v>st</v>
      </c>
      <c r="O453" t="str">
        <f t="shared" si="81"/>
        <v>ar</v>
      </c>
      <c r="P453" t="e">
        <f>IF(#REF!="rhot","",IF(H453="AAE_7R","r7",IF(AND(C453="ANAE",H453="W"),"r3","r0")))</f>
        <v>#REF!</v>
      </c>
      <c r="Q453" t="str">
        <f>IF(H453="consonant",#REF!,"")</f>
        <v/>
      </c>
      <c r="R453" t="str">
        <f t="shared" si="82"/>
        <v>lx</v>
      </c>
      <c r="S453" t="str">
        <f t="shared" si="83"/>
        <v>fr</v>
      </c>
      <c r="T453" t="e">
        <f t="shared" si="84"/>
        <v>#REF!</v>
      </c>
      <c r="U453" t="str">
        <f t="shared" si="85"/>
        <v>b</v>
      </c>
      <c r="W453" t="str">
        <f t="shared" si="88"/>
        <v>const W1950Raleigh3NorthCarolinaSpeaker73= L.marker([36.1,-78.65], {icon: dp_lx}).bindPopup('Raleigh3, North Carolina&lt;br&gt;White 1945-1974&lt;br&gt;Speaker 73&lt;br&gt;(Thomas, 2003)').addTo(W1950);</v>
      </c>
      <c r="X453" t="e">
        <f>IF(N453="","","const "&amp;#REF!&amp;J453&amp;#REF!&amp;E453&amp;" = L.marker(["&amp;G453&amp;","&amp;F453&amp;"], {icon: "&amp;N453&amp;"_"&amp;U453&amp;"}).bindPopup('This is "&amp;#REF!&amp;"').addTo("&amp;#REF!&amp;");")</f>
        <v>#REF!</v>
      </c>
      <c r="Y453" t="e">
        <f>IF(F453="","","const "&amp;#REF!&amp;J453&amp;#REF!&amp;E453&amp;" = L.marker(["&amp;G453&amp;","&amp;F453&amp;"], {icon: "&amp;O453&amp;"_"&amp;V453&amp;"}).bindPopup('This is "&amp;#REF!&amp;"').addTo("&amp;#REF!&amp;");")</f>
        <v>#REF!</v>
      </c>
      <c r="BI453" t="s">
        <v>6643</v>
      </c>
    </row>
    <row r="454" spans="1:61">
      <c r="A454" t="s">
        <v>5327</v>
      </c>
      <c r="B454" s="1" t="s">
        <v>6644</v>
      </c>
      <c r="C454" s="1" t="s">
        <v>5351</v>
      </c>
      <c r="D454" t="s">
        <v>465</v>
      </c>
      <c r="E454" t="s">
        <v>5288</v>
      </c>
      <c r="F454">
        <v>-76.010000000000005</v>
      </c>
      <c r="G454">
        <v>35.49</v>
      </c>
      <c r="H454" t="s">
        <v>1125</v>
      </c>
      <c r="I454" t="str">
        <f t="shared" si="86"/>
        <v>Ocracoke, North Carolina&lt;br&gt;White 1945-1974&lt;br&gt;Speaker 86&lt;br&gt;(Thomas, 2003)</v>
      </c>
      <c r="J454" t="str">
        <f t="shared" si="87"/>
        <v>W1950OcracokeNorthCarolinaSpeaker86</v>
      </c>
      <c r="M454" t="str">
        <f t="shared" si="79"/>
        <v>dp</v>
      </c>
      <c r="N454" t="str">
        <f t="shared" si="80"/>
        <v>st</v>
      </c>
      <c r="O454" t="str">
        <f t="shared" si="81"/>
        <v>ar</v>
      </c>
      <c r="P454" t="e">
        <f>IF(#REF!="rhot","",IF(H454="AAE_7R","r7",IF(AND(C454="ANAE",H454="W"),"r3","r0")))</f>
        <v>#REF!</v>
      </c>
      <c r="Q454" t="str">
        <f>IF(H454="consonant",#REF!,"")</f>
        <v/>
      </c>
      <c r="R454" t="str">
        <f t="shared" si="82"/>
        <v>lx</v>
      </c>
      <c r="S454" t="str">
        <f t="shared" si="83"/>
        <v>fr</v>
      </c>
      <c r="T454" t="e">
        <f t="shared" si="84"/>
        <v>#REF!</v>
      </c>
      <c r="U454" t="str">
        <f t="shared" si="85"/>
        <v>b</v>
      </c>
      <c r="W454" t="str">
        <f t="shared" si="88"/>
        <v>const W1950OcracokeNorthCarolinaSpeaker86= L.marker([35.49,-76.01], {icon: dp_lx}).bindPopup('Ocracoke, North Carolina&lt;br&gt;White 1945-1974&lt;br&gt;Speaker 86&lt;br&gt;(Thomas, 2003)').addTo(W1950);</v>
      </c>
      <c r="X454" t="e">
        <f>IF(N454="","","const "&amp;#REF!&amp;J454&amp;#REF!&amp;E454&amp;" = L.marker(["&amp;G454&amp;","&amp;F454&amp;"], {icon: "&amp;N454&amp;"_"&amp;U454&amp;"}).bindPopup('This is "&amp;#REF!&amp;"').addTo("&amp;#REF!&amp;");")</f>
        <v>#REF!</v>
      </c>
      <c r="Y454" t="e">
        <f>IF(F454="","","const "&amp;#REF!&amp;J454&amp;#REF!&amp;E454&amp;" = L.marker(["&amp;G454&amp;","&amp;F454&amp;"], {icon: "&amp;O454&amp;"_"&amp;V454&amp;"}).bindPopup('This is "&amp;#REF!&amp;"').addTo("&amp;#REF!&amp;");")</f>
        <v>#REF!</v>
      </c>
      <c r="BI454" t="s">
        <v>6645</v>
      </c>
    </row>
    <row r="455" spans="1:61">
      <c r="A455" t="s">
        <v>5327</v>
      </c>
      <c r="B455" s="1" t="s">
        <v>6646</v>
      </c>
      <c r="C455" s="1" t="s">
        <v>5351</v>
      </c>
      <c r="D455" t="s">
        <v>532</v>
      </c>
      <c r="E455" t="s">
        <v>240</v>
      </c>
      <c r="F455">
        <v>36.54</v>
      </c>
      <c r="G455">
        <v>-96.6</v>
      </c>
      <c r="H455" t="s">
        <v>1125</v>
      </c>
      <c r="I455" t="str">
        <f t="shared" si="86"/>
        <v>Yale2, OK&lt;br&gt;White 1945-1974&lt;br&gt;Speaker 92&lt;br&gt;(Thomas, 2003)</v>
      </c>
      <c r="J455" t="str">
        <f t="shared" si="87"/>
        <v>W1950Yale2OKSpeaker92</v>
      </c>
      <c r="M455" t="str">
        <f t="shared" si="79"/>
        <v>dp</v>
      </c>
      <c r="N455" t="str">
        <f t="shared" si="80"/>
        <v>st</v>
      </c>
      <c r="O455" t="str">
        <f t="shared" si="81"/>
        <v>ar</v>
      </c>
      <c r="P455" t="e">
        <f>IF(#REF!="rhot","",IF(H455="AAE_7R","r7",IF(AND(C455="ANAE",H455="W"),"r3","r0")))</f>
        <v>#REF!</v>
      </c>
      <c r="Q455" t="str">
        <f>IF(H455="consonant",#REF!,"")</f>
        <v/>
      </c>
      <c r="R455" t="str">
        <f t="shared" si="82"/>
        <v>lx</v>
      </c>
      <c r="S455" t="str">
        <f t="shared" si="83"/>
        <v>fr</v>
      </c>
      <c r="T455" t="e">
        <f t="shared" si="84"/>
        <v>#REF!</v>
      </c>
      <c r="U455" t="str">
        <f t="shared" si="85"/>
        <v>b</v>
      </c>
      <c r="W455" t="str">
        <f t="shared" si="88"/>
        <v>const W1950Yale2OKSpeaker92= L.marker([-96.6,36.54], {icon: dp_lx}).bindPopup('Yale2, OK&lt;br&gt;White 1945-1974&lt;br&gt;Speaker 92&lt;br&gt;(Thomas, 2003)').addTo(W1950);</v>
      </c>
      <c r="X455" t="e">
        <f>IF(N455="","","const "&amp;#REF!&amp;J455&amp;#REF!&amp;E455&amp;" = L.marker(["&amp;G455&amp;","&amp;F455&amp;"], {icon: "&amp;N455&amp;"_"&amp;U455&amp;"}).bindPopup('This is "&amp;#REF!&amp;"').addTo("&amp;#REF!&amp;");")</f>
        <v>#REF!</v>
      </c>
      <c r="Y455" t="e">
        <f>IF(F455="","","const "&amp;#REF!&amp;J455&amp;#REF!&amp;E455&amp;" = L.marker(["&amp;G455&amp;","&amp;F455&amp;"], {icon: "&amp;O455&amp;"_"&amp;V455&amp;"}).bindPopup('This is "&amp;#REF!&amp;"').addTo("&amp;#REF!&amp;");")</f>
        <v>#REF!</v>
      </c>
      <c r="BI455" t="s">
        <v>6647</v>
      </c>
    </row>
    <row r="456" spans="1:61">
      <c r="A456" t="s">
        <v>5327</v>
      </c>
      <c r="B456" s="1" t="s">
        <v>6648</v>
      </c>
      <c r="C456" s="1" t="s">
        <v>5351</v>
      </c>
      <c r="D456" t="s">
        <v>484</v>
      </c>
      <c r="E456" t="s">
        <v>5294</v>
      </c>
      <c r="F456">
        <v>36.67</v>
      </c>
      <c r="G456">
        <v>-102.04</v>
      </c>
      <c r="H456" t="s">
        <v>1125</v>
      </c>
      <c r="I456" t="str">
        <f t="shared" si="86"/>
        <v>Dumas, Texas&lt;br&gt;White 1945-1974&lt;br&gt;Speaker 114&lt;br&gt;(Thomas, 2003)</v>
      </c>
      <c r="J456" t="str">
        <f t="shared" si="87"/>
        <v>W1950DumasTexasSpeaker114</v>
      </c>
      <c r="M456" t="str">
        <f t="shared" si="79"/>
        <v>dp</v>
      </c>
      <c r="N456" t="str">
        <f t="shared" si="80"/>
        <v>st</v>
      </c>
      <c r="O456" t="str">
        <f t="shared" si="81"/>
        <v>ar</v>
      </c>
      <c r="P456" t="e">
        <f>IF(#REF!="rhot","",IF(H456="AAE_7R","r7",IF(AND(C456="ANAE",H456="W"),"r3","r0")))</f>
        <v>#REF!</v>
      </c>
      <c r="Q456" t="str">
        <f>IF(H456="consonant",#REF!,"")</f>
        <v/>
      </c>
      <c r="R456" t="str">
        <f t="shared" si="82"/>
        <v>lx</v>
      </c>
      <c r="S456" t="str">
        <f t="shared" si="83"/>
        <v>fr</v>
      </c>
      <c r="T456" t="e">
        <f t="shared" si="84"/>
        <v>#REF!</v>
      </c>
      <c r="U456" t="str">
        <f t="shared" si="85"/>
        <v>b</v>
      </c>
      <c r="W456" t="str">
        <f t="shared" si="88"/>
        <v>const W1950DumasTexasSpeaker114= L.marker([-102.04,36.67], {icon: dp_lx}).bindPopup('Dumas, Texas&lt;br&gt;White 1945-1974&lt;br&gt;Speaker 114&lt;br&gt;(Thomas, 2003)').addTo(W1950);</v>
      </c>
      <c r="X456" t="e">
        <f>IF(N456="","","const "&amp;#REF!&amp;J456&amp;#REF!&amp;E456&amp;" = L.marker(["&amp;G456&amp;","&amp;F456&amp;"], {icon: "&amp;N456&amp;"_"&amp;U456&amp;"}).bindPopup('This is "&amp;#REF!&amp;"').addTo("&amp;#REF!&amp;");")</f>
        <v>#REF!</v>
      </c>
      <c r="Y456" t="e">
        <f>IF(F456="","","const "&amp;#REF!&amp;J456&amp;#REF!&amp;E456&amp;" = L.marker(["&amp;G456&amp;","&amp;F456&amp;"], {icon: "&amp;O456&amp;"_"&amp;V456&amp;"}).bindPopup('This is "&amp;#REF!&amp;"').addTo("&amp;#REF!&amp;");")</f>
        <v>#REF!</v>
      </c>
      <c r="BI456" t="s">
        <v>6649</v>
      </c>
    </row>
    <row r="457" spans="1:61">
      <c r="A457" t="s">
        <v>5327</v>
      </c>
      <c r="B457" s="1" t="s">
        <v>6650</v>
      </c>
      <c r="C457" s="1" t="s">
        <v>5351</v>
      </c>
      <c r="D457" t="s">
        <v>485</v>
      </c>
      <c r="E457" t="s">
        <v>5294</v>
      </c>
      <c r="F457">
        <v>32.65</v>
      </c>
      <c r="G457">
        <v>-95.57</v>
      </c>
      <c r="H457" t="s">
        <v>1125</v>
      </c>
      <c r="I457" t="str">
        <f t="shared" si="86"/>
        <v>Elkhart, Texas&lt;br&gt;White 1945-1974&lt;br&gt;Speaker 115&lt;br&gt;(Thomas, 2003)</v>
      </c>
      <c r="J457" t="str">
        <f t="shared" si="87"/>
        <v>W1950ElkhartTexasSpeaker115</v>
      </c>
      <c r="M457" t="str">
        <f t="shared" si="79"/>
        <v>dp</v>
      </c>
      <c r="N457" t="str">
        <f t="shared" si="80"/>
        <v>st</v>
      </c>
      <c r="O457" t="str">
        <f t="shared" si="81"/>
        <v>ar</v>
      </c>
      <c r="P457" t="e">
        <f>IF(#REF!="rhot","",IF(H457="AAE_7R","r7",IF(AND(C457="ANAE",H457="W"),"r3","r0")))</f>
        <v>#REF!</v>
      </c>
      <c r="Q457" t="str">
        <f>IF(H457="consonant",#REF!,"")</f>
        <v/>
      </c>
      <c r="R457" t="str">
        <f t="shared" si="82"/>
        <v>lx</v>
      </c>
      <c r="S457" t="str">
        <f t="shared" si="83"/>
        <v>fr</v>
      </c>
      <c r="T457" t="e">
        <f t="shared" si="84"/>
        <v>#REF!</v>
      </c>
      <c r="U457" t="str">
        <f t="shared" si="85"/>
        <v>b</v>
      </c>
      <c r="W457" t="str">
        <f t="shared" si="88"/>
        <v>const W1950ElkhartTexasSpeaker115= L.marker([-95.57,32.65], {icon: dp_lx}).bindPopup('Elkhart, Texas&lt;br&gt;White 1945-1974&lt;br&gt;Speaker 115&lt;br&gt;(Thomas, 2003)').addTo(W1950);</v>
      </c>
      <c r="X457" t="e">
        <f>IF(N457="","","const "&amp;#REF!&amp;J457&amp;#REF!&amp;E457&amp;" = L.marker(["&amp;G457&amp;","&amp;F457&amp;"], {icon: "&amp;N457&amp;"_"&amp;U457&amp;"}).bindPopup('This is "&amp;#REF!&amp;"').addTo("&amp;#REF!&amp;");")</f>
        <v>#REF!</v>
      </c>
      <c r="Y457" t="e">
        <f>IF(F457="","","const "&amp;#REF!&amp;J457&amp;#REF!&amp;E457&amp;" = L.marker(["&amp;G457&amp;","&amp;F457&amp;"], {icon: "&amp;O457&amp;"_"&amp;V457&amp;"}).bindPopup('This is "&amp;#REF!&amp;"').addTo("&amp;#REF!&amp;");")</f>
        <v>#REF!</v>
      </c>
      <c r="BI457" t="s">
        <v>6651</v>
      </c>
    </row>
    <row r="458" spans="1:61">
      <c r="A458" t="s">
        <v>5327</v>
      </c>
      <c r="B458" s="1" t="s">
        <v>6652</v>
      </c>
      <c r="C458" s="1" t="s">
        <v>5351</v>
      </c>
      <c r="D458" t="s">
        <v>486</v>
      </c>
      <c r="E458" t="s">
        <v>5294</v>
      </c>
      <c r="F458">
        <v>32.979999999999997</v>
      </c>
      <c r="G458">
        <v>-97</v>
      </c>
      <c r="H458" t="s">
        <v>1125</v>
      </c>
      <c r="I458" t="str">
        <f t="shared" si="86"/>
        <v>Grand Prarie, Texas&lt;br&gt;White 1945-1974&lt;br&gt;Speaker 116&lt;br&gt;(Thomas, 2003)</v>
      </c>
      <c r="J458" t="str">
        <f t="shared" si="87"/>
        <v>W1950GrandPrarieTexasSpeaker116</v>
      </c>
      <c r="M458" t="str">
        <f t="shared" si="79"/>
        <v>dp</v>
      </c>
      <c r="N458" t="str">
        <f t="shared" si="80"/>
        <v>st</v>
      </c>
      <c r="O458" t="str">
        <f t="shared" si="81"/>
        <v>ar</v>
      </c>
      <c r="P458" t="e">
        <f>IF(#REF!="rhot","",IF(H458="AAE_7R","r7",IF(AND(C458="ANAE",H458="W"),"r3","r0")))</f>
        <v>#REF!</v>
      </c>
      <c r="Q458" t="str">
        <f>IF(H458="consonant",#REF!,"")</f>
        <v/>
      </c>
      <c r="R458" t="str">
        <f t="shared" si="82"/>
        <v>lx</v>
      </c>
      <c r="S458" t="str">
        <f t="shared" si="83"/>
        <v>fr</v>
      </c>
      <c r="T458" t="e">
        <f t="shared" si="84"/>
        <v>#REF!</v>
      </c>
      <c r="U458" t="str">
        <f t="shared" si="85"/>
        <v>b</v>
      </c>
      <c r="W458" t="str">
        <f t="shared" si="88"/>
        <v>const W1950GrandPrarieTexasSpeaker116= L.marker([-97,32.98], {icon: dp_lx}).bindPopup('Grand Prarie, Texas&lt;br&gt;White 1945-1974&lt;br&gt;Speaker 116&lt;br&gt;(Thomas, 2003)').addTo(W1950);</v>
      </c>
      <c r="X458" t="e">
        <f>IF(N458="","","const "&amp;#REF!&amp;J458&amp;#REF!&amp;E458&amp;" = L.marker(["&amp;G458&amp;","&amp;F458&amp;"], {icon: "&amp;N458&amp;"_"&amp;U458&amp;"}).bindPopup('This is "&amp;#REF!&amp;"').addTo("&amp;#REF!&amp;");")</f>
        <v>#REF!</v>
      </c>
      <c r="Y458" t="e">
        <f>IF(F458="","","const "&amp;#REF!&amp;J458&amp;#REF!&amp;E458&amp;" = L.marker(["&amp;G458&amp;","&amp;F458&amp;"], {icon: "&amp;O458&amp;"_"&amp;V458&amp;"}).bindPopup('This is "&amp;#REF!&amp;"').addTo("&amp;#REF!&amp;");")</f>
        <v>#REF!</v>
      </c>
      <c r="BI458" t="s">
        <v>6653</v>
      </c>
    </row>
    <row r="459" spans="1:61">
      <c r="A459" t="s">
        <v>5327</v>
      </c>
      <c r="B459" s="1" t="s">
        <v>6654</v>
      </c>
      <c r="C459" s="1" t="s">
        <v>5351</v>
      </c>
      <c r="D459" t="s">
        <v>533</v>
      </c>
      <c r="E459" t="s">
        <v>5294</v>
      </c>
      <c r="F459">
        <v>33.68</v>
      </c>
      <c r="G459">
        <v>-94.92</v>
      </c>
      <c r="H459" t="s">
        <v>1125</v>
      </c>
      <c r="I459" t="str">
        <f t="shared" si="86"/>
        <v>Kilgore1, Texas&lt;br&gt;White 1945-1974&lt;br&gt;Speaker 117&lt;br&gt;(Thomas, 2003)</v>
      </c>
      <c r="J459" t="str">
        <f t="shared" si="87"/>
        <v>W1950Kilgore1TexasSpeaker117</v>
      </c>
      <c r="M459" t="str">
        <f t="shared" si="79"/>
        <v>dp</v>
      </c>
      <c r="N459" t="str">
        <f t="shared" si="80"/>
        <v>st</v>
      </c>
      <c r="O459" t="str">
        <f t="shared" si="81"/>
        <v>ar</v>
      </c>
      <c r="P459" t="e">
        <f>IF(#REF!="rhot","",IF(H459="AAE_7R","r7",IF(AND(C459="ANAE",H459="W"),"r3","r0")))</f>
        <v>#REF!</v>
      </c>
      <c r="Q459" t="str">
        <f>IF(H459="consonant",#REF!,"")</f>
        <v/>
      </c>
      <c r="R459" t="str">
        <f t="shared" si="82"/>
        <v>lx</v>
      </c>
      <c r="S459" t="str">
        <f t="shared" si="83"/>
        <v>fr</v>
      </c>
      <c r="T459" t="e">
        <f t="shared" si="84"/>
        <v>#REF!</v>
      </c>
      <c r="U459" t="str">
        <f t="shared" si="85"/>
        <v>b</v>
      </c>
      <c r="W459" t="str">
        <f t="shared" si="88"/>
        <v>const W1950Kilgore1TexasSpeaker117= L.marker([-94.92,33.68], {icon: dp_lx}).bindPopup('Kilgore1, Texas&lt;br&gt;White 1945-1974&lt;br&gt;Speaker 117&lt;br&gt;(Thomas, 2003)').addTo(W1950);</v>
      </c>
      <c r="X459" t="e">
        <f>IF(N459="","","const "&amp;#REF!&amp;J459&amp;#REF!&amp;E459&amp;" = L.marker(["&amp;G459&amp;","&amp;F459&amp;"], {icon: "&amp;N459&amp;"_"&amp;U459&amp;"}).bindPopup('This is "&amp;#REF!&amp;"').addTo("&amp;#REF!&amp;");")</f>
        <v>#REF!</v>
      </c>
      <c r="Y459" t="e">
        <f>IF(F459="","","const "&amp;#REF!&amp;J459&amp;#REF!&amp;E459&amp;" = L.marker(["&amp;G459&amp;","&amp;F459&amp;"], {icon: "&amp;O459&amp;"_"&amp;V459&amp;"}).bindPopup('This is "&amp;#REF!&amp;"').addTo("&amp;#REF!&amp;");")</f>
        <v>#REF!</v>
      </c>
      <c r="BI459" t="s">
        <v>6655</v>
      </c>
    </row>
    <row r="460" spans="1:61">
      <c r="A460" t="s">
        <v>5327</v>
      </c>
      <c r="B460" s="1" t="s">
        <v>6656</v>
      </c>
      <c r="C460" s="1" t="s">
        <v>5351</v>
      </c>
      <c r="D460" t="s">
        <v>487</v>
      </c>
      <c r="E460" t="s">
        <v>5294</v>
      </c>
      <c r="F460">
        <v>31.5</v>
      </c>
      <c r="G460">
        <v>-94.1</v>
      </c>
      <c r="H460" t="s">
        <v>1125</v>
      </c>
      <c r="I460" t="str">
        <f t="shared" si="86"/>
        <v>Silsbee, Texas&lt;br&gt;White 1945-1974&lt;br&gt;Speaker 118&lt;br&gt;(Thomas, 2003)</v>
      </c>
      <c r="J460" t="str">
        <f t="shared" si="87"/>
        <v>W1950SilsbeeTexasSpeaker118</v>
      </c>
      <c r="M460" t="str">
        <f t="shared" si="79"/>
        <v>dp</v>
      </c>
      <c r="N460" t="str">
        <f t="shared" si="80"/>
        <v>st</v>
      </c>
      <c r="O460" t="str">
        <f t="shared" si="81"/>
        <v>ar</v>
      </c>
      <c r="P460" t="e">
        <f>IF(#REF!="rhot","",IF(H460="AAE_7R","r7",IF(AND(C460="ANAE",H460="W"),"r3","r0")))</f>
        <v>#REF!</v>
      </c>
      <c r="Q460" t="str">
        <f>IF(H460="consonant",#REF!,"")</f>
        <v/>
      </c>
      <c r="R460" t="str">
        <f t="shared" si="82"/>
        <v>lx</v>
      </c>
      <c r="S460" t="str">
        <f t="shared" si="83"/>
        <v>fr</v>
      </c>
      <c r="T460" t="e">
        <f t="shared" si="84"/>
        <v>#REF!</v>
      </c>
      <c r="U460" t="str">
        <f t="shared" si="85"/>
        <v>b</v>
      </c>
      <c r="W460" t="str">
        <f t="shared" si="88"/>
        <v>const W1950SilsbeeTexasSpeaker118= L.marker([-94.1,31.5], {icon: dp_lx}).bindPopup('Silsbee, Texas&lt;br&gt;White 1945-1974&lt;br&gt;Speaker 118&lt;br&gt;(Thomas, 2003)').addTo(W1950);</v>
      </c>
      <c r="X460" t="e">
        <f>IF(N460="","","const "&amp;#REF!&amp;J460&amp;#REF!&amp;E460&amp;" = L.marker(["&amp;G460&amp;","&amp;F460&amp;"], {icon: "&amp;N460&amp;"_"&amp;U460&amp;"}).bindPopup('This is "&amp;#REF!&amp;"').addTo("&amp;#REF!&amp;");")</f>
        <v>#REF!</v>
      </c>
      <c r="Y460" t="e">
        <f>IF(F460="","","const "&amp;#REF!&amp;J460&amp;#REF!&amp;E460&amp;" = L.marker(["&amp;G460&amp;","&amp;F460&amp;"], {icon: "&amp;O460&amp;"_"&amp;V460&amp;"}).bindPopup('This is "&amp;#REF!&amp;"').addTo("&amp;#REF!&amp;");")</f>
        <v>#REF!</v>
      </c>
      <c r="BI460" t="s">
        <v>6657</v>
      </c>
    </row>
    <row r="461" spans="1:61">
      <c r="A461" t="s">
        <v>5327</v>
      </c>
      <c r="B461" s="1" t="s">
        <v>6658</v>
      </c>
      <c r="C461" s="1" t="s">
        <v>5351</v>
      </c>
      <c r="D461" t="s">
        <v>488</v>
      </c>
      <c r="E461" t="s">
        <v>5294</v>
      </c>
      <c r="F461">
        <v>34.520000000000003</v>
      </c>
      <c r="G461">
        <v>-101.01</v>
      </c>
      <c r="H461" t="s">
        <v>1125</v>
      </c>
      <c r="I461" t="str">
        <f t="shared" si="86"/>
        <v>Snyder, Texas&lt;br&gt;White 1945-1974&lt;br&gt;Speaker 120&lt;br&gt;(Thomas, 2003)</v>
      </c>
      <c r="J461" t="str">
        <f t="shared" si="87"/>
        <v>W1950SnyderTexasSpeaker120</v>
      </c>
      <c r="M461" t="str">
        <f t="shared" si="79"/>
        <v>dp</v>
      </c>
      <c r="N461" t="str">
        <f t="shared" si="80"/>
        <v>st</v>
      </c>
      <c r="O461" t="str">
        <f t="shared" si="81"/>
        <v>ar</v>
      </c>
      <c r="P461" t="e">
        <f>IF(#REF!="rhot","",IF(H461="AAE_7R","r7",IF(AND(C461="ANAE",H461="W"),"r3","r0")))</f>
        <v>#REF!</v>
      </c>
      <c r="Q461" t="str">
        <f>IF(H461="consonant",#REF!,"")</f>
        <v/>
      </c>
      <c r="R461" t="str">
        <f t="shared" si="82"/>
        <v>lx</v>
      </c>
      <c r="S461" t="str">
        <f t="shared" si="83"/>
        <v>fr</v>
      </c>
      <c r="T461" t="e">
        <f t="shared" si="84"/>
        <v>#REF!</v>
      </c>
      <c r="U461" t="str">
        <f t="shared" si="85"/>
        <v>b</v>
      </c>
      <c r="W461" t="str">
        <f t="shared" si="88"/>
        <v>const W1950SnyderTexasSpeaker120= L.marker([-101.01,34.52], {icon: dp_lx}).bindPopup('Snyder, Texas&lt;br&gt;White 1945-1974&lt;br&gt;Speaker 120&lt;br&gt;(Thomas, 2003)').addTo(W1950);</v>
      </c>
      <c r="X461" t="e">
        <f>IF(N461="","","const "&amp;#REF!&amp;J461&amp;#REF!&amp;E461&amp;" = L.marker(["&amp;G461&amp;","&amp;F461&amp;"], {icon: "&amp;N461&amp;"_"&amp;U461&amp;"}).bindPopup('This is "&amp;#REF!&amp;"').addTo("&amp;#REF!&amp;");")</f>
        <v>#REF!</v>
      </c>
      <c r="Y461" t="e">
        <f>IF(F461="","","const "&amp;#REF!&amp;J461&amp;#REF!&amp;E461&amp;" = L.marker(["&amp;G461&amp;","&amp;F461&amp;"], {icon: "&amp;O461&amp;"_"&amp;V461&amp;"}).bindPopup('This is "&amp;#REF!&amp;"').addTo("&amp;#REF!&amp;");")</f>
        <v>#REF!</v>
      </c>
      <c r="BI461" t="s">
        <v>6659</v>
      </c>
    </row>
    <row r="462" spans="1:61">
      <c r="A462" t="s">
        <v>5327</v>
      </c>
      <c r="B462" s="1" t="s">
        <v>6660</v>
      </c>
      <c r="C462" s="1" t="s">
        <v>5351</v>
      </c>
      <c r="D462" t="s">
        <v>534</v>
      </c>
      <c r="E462" t="s">
        <v>5294</v>
      </c>
      <c r="F462">
        <v>33.68</v>
      </c>
      <c r="G462">
        <v>-94.92</v>
      </c>
      <c r="H462" t="s">
        <v>1125</v>
      </c>
      <c r="I462" t="str">
        <f t="shared" si="86"/>
        <v>Kilgore2, Texas&lt;br&gt;White 1945-1974&lt;br&gt;Speaker 121&lt;br&gt;(Thomas, 2003)</v>
      </c>
      <c r="J462" t="str">
        <f t="shared" si="87"/>
        <v>W1950Kilgore2TexasSpeaker121</v>
      </c>
      <c r="M462" t="str">
        <f t="shared" si="79"/>
        <v>dp</v>
      </c>
      <c r="N462" t="str">
        <f t="shared" si="80"/>
        <v>st</v>
      </c>
      <c r="O462" t="str">
        <f t="shared" si="81"/>
        <v>ar</v>
      </c>
      <c r="P462" t="e">
        <f>IF(#REF!="rhot","",IF(H462="AAE_7R","r7",IF(AND(C462="ANAE",H462="W"),"r3","r0")))</f>
        <v>#REF!</v>
      </c>
      <c r="Q462" t="str">
        <f>IF(H462="consonant",#REF!,"")</f>
        <v/>
      </c>
      <c r="R462" t="str">
        <f t="shared" si="82"/>
        <v>lx</v>
      </c>
      <c r="S462" t="str">
        <f t="shared" si="83"/>
        <v>fr</v>
      </c>
      <c r="T462" t="e">
        <f t="shared" si="84"/>
        <v>#REF!</v>
      </c>
      <c r="U462" t="str">
        <f t="shared" si="85"/>
        <v>b</v>
      </c>
      <c r="W462" t="str">
        <f t="shared" si="88"/>
        <v>const W1950Kilgore2TexasSpeaker121= L.marker([-94.92,33.68], {icon: dp_lx}).bindPopup('Kilgore2, Texas&lt;br&gt;White 1945-1974&lt;br&gt;Speaker 121&lt;br&gt;(Thomas, 2003)').addTo(W1950);</v>
      </c>
      <c r="X462" t="e">
        <f>IF(N462="","","const "&amp;#REF!&amp;J462&amp;#REF!&amp;E462&amp;" = L.marker(["&amp;G462&amp;","&amp;F462&amp;"], {icon: "&amp;N462&amp;"_"&amp;U462&amp;"}).bindPopup('This is "&amp;#REF!&amp;"').addTo("&amp;#REF!&amp;");")</f>
        <v>#REF!</v>
      </c>
      <c r="Y462" t="e">
        <f>IF(F462="","","const "&amp;#REF!&amp;J462&amp;#REF!&amp;E462&amp;" = L.marker(["&amp;G462&amp;","&amp;F462&amp;"], {icon: "&amp;O462&amp;"_"&amp;V462&amp;"}).bindPopup('This is "&amp;#REF!&amp;"').addTo("&amp;#REF!&amp;");")</f>
        <v>#REF!</v>
      </c>
      <c r="BI462" t="s">
        <v>6661</v>
      </c>
    </row>
    <row r="463" spans="1:61">
      <c r="A463" t="s">
        <v>5327</v>
      </c>
      <c r="B463" s="1" t="s">
        <v>6662</v>
      </c>
      <c r="C463" s="1" t="s">
        <v>5351</v>
      </c>
      <c r="D463" t="s">
        <v>489</v>
      </c>
      <c r="E463" t="s">
        <v>5294</v>
      </c>
      <c r="F463">
        <v>33.22</v>
      </c>
      <c r="G463">
        <v>-96.32</v>
      </c>
      <c r="H463" t="s">
        <v>1125</v>
      </c>
      <c r="I463" t="str">
        <f t="shared" si="86"/>
        <v>Royse City, Texas&lt;br&gt;White 1945-1974&lt;br&gt;Speaker 124&lt;br&gt;(Thomas, 2003)</v>
      </c>
      <c r="J463" t="str">
        <f t="shared" si="87"/>
        <v>W1950RoyseCityTexasSpeaker124</v>
      </c>
      <c r="M463" t="str">
        <f t="shared" si="79"/>
        <v>dp</v>
      </c>
      <c r="N463" t="str">
        <f t="shared" si="80"/>
        <v>st</v>
      </c>
      <c r="O463" t="str">
        <f t="shared" si="81"/>
        <v>ar</v>
      </c>
      <c r="P463" t="e">
        <f>IF(#REF!="rhot","",IF(H463="AAE_7R","r7",IF(AND(C463="ANAE",H463="W"),"r3","r0")))</f>
        <v>#REF!</v>
      </c>
      <c r="Q463" t="str">
        <f>IF(H463="consonant",#REF!,"")</f>
        <v/>
      </c>
      <c r="R463" t="str">
        <f t="shared" si="82"/>
        <v>lx</v>
      </c>
      <c r="S463" t="str">
        <f t="shared" si="83"/>
        <v>fr</v>
      </c>
      <c r="T463" t="e">
        <f t="shared" si="84"/>
        <v>#REF!</v>
      </c>
      <c r="U463" t="str">
        <f t="shared" si="85"/>
        <v>b</v>
      </c>
      <c r="W463" t="str">
        <f t="shared" si="88"/>
        <v>const W1950RoyseCityTexasSpeaker124= L.marker([-96.32,33.22], {icon: dp_lx}).bindPopup('Royse City, Texas&lt;br&gt;White 1945-1974&lt;br&gt;Speaker 124&lt;br&gt;(Thomas, 2003)').addTo(W1950);</v>
      </c>
      <c r="X463" t="e">
        <f>IF(N463="","","const "&amp;#REF!&amp;J463&amp;#REF!&amp;E463&amp;" = L.marker(["&amp;G463&amp;","&amp;F463&amp;"], {icon: "&amp;N463&amp;"_"&amp;U463&amp;"}).bindPopup('This is "&amp;#REF!&amp;"').addTo("&amp;#REF!&amp;");")</f>
        <v>#REF!</v>
      </c>
      <c r="Y463" t="e">
        <f>IF(F463="","","const "&amp;#REF!&amp;J463&amp;#REF!&amp;E463&amp;" = L.marker(["&amp;G463&amp;","&amp;F463&amp;"], {icon: "&amp;O463&amp;"_"&amp;V463&amp;"}).bindPopup('This is "&amp;#REF!&amp;"').addTo("&amp;#REF!&amp;");")</f>
        <v>#REF!</v>
      </c>
      <c r="BI463" t="s">
        <v>6663</v>
      </c>
    </row>
    <row r="464" spans="1:61">
      <c r="A464" t="s">
        <v>5327</v>
      </c>
      <c r="B464" s="1" t="s">
        <v>6664</v>
      </c>
      <c r="C464" s="1" t="s">
        <v>5351</v>
      </c>
      <c r="D464" t="s">
        <v>490</v>
      </c>
      <c r="E464" t="s">
        <v>5294</v>
      </c>
      <c r="F464">
        <v>37.56</v>
      </c>
      <c r="G464">
        <v>-100.81</v>
      </c>
      <c r="H464" t="s">
        <v>1125</v>
      </c>
      <c r="I464" t="str">
        <f t="shared" si="86"/>
        <v>Perryton, Texas&lt;br&gt;White 1945-1974&lt;br&gt;Speaker 126&lt;br&gt;(Thomas, 2003)</v>
      </c>
      <c r="J464" t="str">
        <f t="shared" si="87"/>
        <v>W1950PerrytonTexasSpeaker126</v>
      </c>
      <c r="M464" t="str">
        <f t="shared" si="79"/>
        <v>dp</v>
      </c>
      <c r="N464" t="str">
        <f t="shared" si="80"/>
        <v>st</v>
      </c>
      <c r="O464" t="str">
        <f t="shared" si="81"/>
        <v>ar</v>
      </c>
      <c r="P464" t="e">
        <f>IF(#REF!="rhot","",IF(H464="AAE_7R","r7",IF(AND(C464="ANAE",H464="W"),"r3","r0")))</f>
        <v>#REF!</v>
      </c>
      <c r="Q464" t="str">
        <f>IF(H464="consonant",#REF!,"")</f>
        <v/>
      </c>
      <c r="R464" t="str">
        <f t="shared" si="82"/>
        <v>lx</v>
      </c>
      <c r="S464" t="str">
        <f t="shared" si="83"/>
        <v>fr</v>
      </c>
      <c r="T464" t="e">
        <f t="shared" si="84"/>
        <v>#REF!</v>
      </c>
      <c r="U464" t="str">
        <f t="shared" si="85"/>
        <v>b</v>
      </c>
      <c r="W464" t="str">
        <f t="shared" si="88"/>
        <v>const W1950PerrytonTexasSpeaker126= L.marker([-100.81,37.56], {icon: dp_lx}).bindPopup('Perryton, Texas&lt;br&gt;White 1945-1974&lt;br&gt;Speaker 126&lt;br&gt;(Thomas, 2003)').addTo(W1950);</v>
      </c>
      <c r="X464" t="e">
        <f>IF(N464="","","const "&amp;#REF!&amp;J464&amp;#REF!&amp;E464&amp;" = L.marker(["&amp;G464&amp;","&amp;F464&amp;"], {icon: "&amp;N464&amp;"_"&amp;U464&amp;"}).bindPopup('This is "&amp;#REF!&amp;"').addTo("&amp;#REF!&amp;");")</f>
        <v>#REF!</v>
      </c>
      <c r="Y464" t="e">
        <f>IF(F464="","","const "&amp;#REF!&amp;J464&amp;#REF!&amp;E464&amp;" = L.marker(["&amp;G464&amp;","&amp;F464&amp;"], {icon: "&amp;O464&amp;"_"&amp;V464&amp;"}).bindPopup('This is "&amp;#REF!&amp;"').addTo("&amp;#REF!&amp;");")</f>
        <v>#REF!</v>
      </c>
      <c r="BI464" t="s">
        <v>6665</v>
      </c>
    </row>
    <row r="465" spans="1:61">
      <c r="A465" t="s">
        <v>5327</v>
      </c>
      <c r="B465" s="1" t="s">
        <v>6666</v>
      </c>
      <c r="C465" s="1" t="s">
        <v>5351</v>
      </c>
      <c r="D465" t="s">
        <v>491</v>
      </c>
      <c r="E465" t="s">
        <v>5294</v>
      </c>
      <c r="F465">
        <v>33</v>
      </c>
      <c r="G465">
        <v>-96.72</v>
      </c>
      <c r="H465" t="s">
        <v>1125</v>
      </c>
      <c r="I465" t="str">
        <f t="shared" si="86"/>
        <v>Richardson, Texas&lt;br&gt;White 1945-1974&lt;br&gt;Speaker 128&lt;br&gt;(Thomas, 2003)</v>
      </c>
      <c r="J465" t="str">
        <f t="shared" si="87"/>
        <v>W1950RichardsonTexasSpeaker128</v>
      </c>
      <c r="M465" t="str">
        <f t="shared" si="79"/>
        <v>dp</v>
      </c>
      <c r="N465" t="str">
        <f t="shared" si="80"/>
        <v>st</v>
      </c>
      <c r="O465" t="str">
        <f t="shared" si="81"/>
        <v>ar</v>
      </c>
      <c r="P465" t="e">
        <f>IF(#REF!="rhot","",IF(H465="AAE_7R","r7",IF(AND(C465="ANAE",H465="W"),"r3","r0")))</f>
        <v>#REF!</v>
      </c>
      <c r="Q465" t="str">
        <f>IF(H465="consonant",#REF!,"")</f>
        <v/>
      </c>
      <c r="R465" t="str">
        <f t="shared" si="82"/>
        <v>lx</v>
      </c>
      <c r="S465" t="str">
        <f t="shared" si="83"/>
        <v>fr</v>
      </c>
      <c r="T465" t="e">
        <f t="shared" si="84"/>
        <v>#REF!</v>
      </c>
      <c r="U465" t="str">
        <f t="shared" si="85"/>
        <v>b</v>
      </c>
      <c r="W465" t="str">
        <f t="shared" si="88"/>
        <v>const W1950RichardsonTexasSpeaker128= L.marker([-96.72,33], {icon: dp_lx}).bindPopup('Richardson, Texas&lt;br&gt;White 1945-1974&lt;br&gt;Speaker 128&lt;br&gt;(Thomas, 2003)').addTo(W1950);</v>
      </c>
      <c r="X465" t="e">
        <f>IF(N465="","","const "&amp;#REF!&amp;J465&amp;#REF!&amp;E465&amp;" = L.marker(["&amp;G465&amp;","&amp;F465&amp;"], {icon: "&amp;N465&amp;"_"&amp;U465&amp;"}).bindPopup('This is "&amp;#REF!&amp;"').addTo("&amp;#REF!&amp;");")</f>
        <v>#REF!</v>
      </c>
      <c r="Y465" t="e">
        <f>IF(F465="","","const "&amp;#REF!&amp;J465&amp;#REF!&amp;E465&amp;" = L.marker(["&amp;G465&amp;","&amp;F465&amp;"], {icon: "&amp;O465&amp;"_"&amp;V465&amp;"}).bindPopup('This is "&amp;#REF!&amp;"').addTo("&amp;#REF!&amp;");")</f>
        <v>#REF!</v>
      </c>
      <c r="BI465" t="s">
        <v>6667</v>
      </c>
    </row>
    <row r="466" spans="1:61">
      <c r="A466" t="s">
        <v>5327</v>
      </c>
      <c r="B466" s="1" t="s">
        <v>6668</v>
      </c>
      <c r="C466" s="1" t="s">
        <v>5351</v>
      </c>
      <c r="D466" t="s">
        <v>492</v>
      </c>
      <c r="E466" t="s">
        <v>5294</v>
      </c>
      <c r="F466">
        <v>33.08</v>
      </c>
      <c r="G466">
        <v>-96.69</v>
      </c>
      <c r="H466" t="s">
        <v>1125</v>
      </c>
      <c r="I466" t="str">
        <f t="shared" si="86"/>
        <v>Plano, Texas&lt;br&gt;White 1945-1974&lt;br&gt;Speaker 129&lt;br&gt;(Thomas, 2003)</v>
      </c>
      <c r="J466" t="str">
        <f t="shared" si="87"/>
        <v>W1950PlanoTexasSpeaker129</v>
      </c>
      <c r="M466" t="str">
        <f t="shared" si="79"/>
        <v>dp</v>
      </c>
      <c r="N466" t="str">
        <f t="shared" si="80"/>
        <v>st</v>
      </c>
      <c r="O466" t="str">
        <f t="shared" si="81"/>
        <v>ar</v>
      </c>
      <c r="P466" t="e">
        <f>IF(#REF!="rhot","",IF(H466="AAE_7R","r7",IF(AND(C466="ANAE",H466="W"),"r3","r0")))</f>
        <v>#REF!</v>
      </c>
      <c r="Q466" t="str">
        <f>IF(H466="consonant",#REF!,"")</f>
        <v/>
      </c>
      <c r="R466" t="str">
        <f t="shared" si="82"/>
        <v>lx</v>
      </c>
      <c r="S466" t="str">
        <f t="shared" si="83"/>
        <v>fr</v>
      </c>
      <c r="T466" t="e">
        <f t="shared" si="84"/>
        <v>#REF!</v>
      </c>
      <c r="U466" t="str">
        <f t="shared" si="85"/>
        <v>b</v>
      </c>
      <c r="W466" t="str">
        <f t="shared" si="88"/>
        <v>const W1950PlanoTexasSpeaker129= L.marker([-96.69,33.08], {icon: dp_lx}).bindPopup('Plano, Texas&lt;br&gt;White 1945-1974&lt;br&gt;Speaker 129&lt;br&gt;(Thomas, 2003)').addTo(W1950);</v>
      </c>
      <c r="X466" t="e">
        <f>IF(N466="","","const "&amp;#REF!&amp;J466&amp;#REF!&amp;E466&amp;" = L.marker(["&amp;G466&amp;","&amp;F466&amp;"], {icon: "&amp;N466&amp;"_"&amp;U466&amp;"}).bindPopup('This is "&amp;#REF!&amp;"').addTo("&amp;#REF!&amp;");")</f>
        <v>#REF!</v>
      </c>
      <c r="Y466" t="e">
        <f>IF(F466="","","const "&amp;#REF!&amp;J466&amp;#REF!&amp;E466&amp;" = L.marker(["&amp;G466&amp;","&amp;F466&amp;"], {icon: "&amp;O466&amp;"_"&amp;V466&amp;"}).bindPopup('This is "&amp;#REF!&amp;"').addTo("&amp;#REF!&amp;");")</f>
        <v>#REF!</v>
      </c>
      <c r="BI466" t="s">
        <v>6669</v>
      </c>
    </row>
    <row r="467" spans="1:61">
      <c r="A467" t="s">
        <v>5327</v>
      </c>
      <c r="B467" s="1" t="s">
        <v>6670</v>
      </c>
      <c r="C467" s="1" t="s">
        <v>5351</v>
      </c>
      <c r="D467" t="s">
        <v>493</v>
      </c>
      <c r="E467" t="s">
        <v>5294</v>
      </c>
      <c r="F467">
        <v>33.200000000000003</v>
      </c>
      <c r="G467">
        <v>-96.68</v>
      </c>
      <c r="H467" t="s">
        <v>1125</v>
      </c>
      <c r="I467" t="str">
        <f t="shared" si="86"/>
        <v>Carrollton, Texas&lt;br&gt;White 1945-1974&lt;br&gt;Speaker 130&lt;br&gt;(Thomas, 2003)</v>
      </c>
      <c r="J467" t="str">
        <f t="shared" si="87"/>
        <v>W1950CarrolltonTexasSpeaker130</v>
      </c>
      <c r="M467" t="str">
        <f t="shared" si="79"/>
        <v>dp</v>
      </c>
      <c r="N467" t="str">
        <f t="shared" si="80"/>
        <v>st</v>
      </c>
      <c r="O467" t="str">
        <f t="shared" si="81"/>
        <v>ar</v>
      </c>
      <c r="P467" t="e">
        <f>IF(#REF!="rhot","",IF(H467="AAE_7R","r7",IF(AND(C467="ANAE",H467="W"),"r3","r0")))</f>
        <v>#REF!</v>
      </c>
      <c r="Q467" t="str">
        <f>IF(H467="consonant",#REF!,"")</f>
        <v/>
      </c>
      <c r="R467" t="str">
        <f t="shared" si="82"/>
        <v>lx</v>
      </c>
      <c r="S467" t="str">
        <f t="shared" si="83"/>
        <v>fr</v>
      </c>
      <c r="T467" t="e">
        <f t="shared" si="84"/>
        <v>#REF!</v>
      </c>
      <c r="U467" t="str">
        <f t="shared" si="85"/>
        <v>b</v>
      </c>
      <c r="W467" t="str">
        <f t="shared" si="88"/>
        <v>const W1950CarrolltonTexasSpeaker130= L.marker([-96.68,33.2], {icon: dp_lx}).bindPopup('Carrollton, Texas&lt;br&gt;White 1945-1974&lt;br&gt;Speaker 130&lt;br&gt;(Thomas, 2003)').addTo(W1950);</v>
      </c>
      <c r="X467" t="e">
        <f>IF(N467="","","const "&amp;#REF!&amp;J467&amp;#REF!&amp;E467&amp;" = L.marker(["&amp;G467&amp;","&amp;F467&amp;"], {icon: "&amp;N467&amp;"_"&amp;U467&amp;"}).bindPopup('This is "&amp;#REF!&amp;"').addTo("&amp;#REF!&amp;");")</f>
        <v>#REF!</v>
      </c>
      <c r="Y467" t="e">
        <f>IF(F467="","","const "&amp;#REF!&amp;J467&amp;#REF!&amp;E467&amp;" = L.marker(["&amp;G467&amp;","&amp;F467&amp;"], {icon: "&amp;O467&amp;"_"&amp;V467&amp;"}).bindPopup('This is "&amp;#REF!&amp;"').addTo("&amp;#REF!&amp;");")</f>
        <v>#REF!</v>
      </c>
      <c r="BI467" t="s">
        <v>6671</v>
      </c>
    </row>
    <row r="468" spans="1:61">
      <c r="A468" t="s">
        <v>5327</v>
      </c>
      <c r="B468" s="1" t="s">
        <v>6672</v>
      </c>
      <c r="C468" s="1" t="s">
        <v>5351</v>
      </c>
      <c r="D468" t="s">
        <v>293</v>
      </c>
      <c r="E468" t="s">
        <v>5294</v>
      </c>
      <c r="F468" s="5">
        <v>-84.63</v>
      </c>
      <c r="G468" s="5">
        <v>30.25</v>
      </c>
      <c r="H468" t="s">
        <v>1125</v>
      </c>
      <c r="I468" t="str">
        <f t="shared" si="86"/>
        <v>Houston, Texas&lt;br&gt;White 1945-1974&lt;br&gt;Speaker 132&lt;br&gt;(Thomas, 2003)</v>
      </c>
      <c r="J468" t="str">
        <f t="shared" si="87"/>
        <v>W1950HoustonTexasSpeaker132</v>
      </c>
      <c r="M468" t="str">
        <f t="shared" si="79"/>
        <v>dp</v>
      </c>
      <c r="N468" t="str">
        <f t="shared" si="80"/>
        <v>st</v>
      </c>
      <c r="O468" t="str">
        <f t="shared" si="81"/>
        <v>ar</v>
      </c>
      <c r="P468" t="e">
        <f>IF(#REF!="rhot","",IF(H468="AAE_7R","r7",IF(AND(C468="ANAE",H468="W"),"r3","r0")))</f>
        <v>#REF!</v>
      </c>
      <c r="Q468" t="str">
        <f>IF(H468="consonant",#REF!,"")</f>
        <v/>
      </c>
      <c r="R468" t="str">
        <f t="shared" si="82"/>
        <v>lx</v>
      </c>
      <c r="S468" t="str">
        <f t="shared" si="83"/>
        <v>fr</v>
      </c>
      <c r="T468" t="e">
        <f t="shared" si="84"/>
        <v>#REF!</v>
      </c>
      <c r="U468" t="str">
        <f t="shared" si="85"/>
        <v>b</v>
      </c>
      <c r="W468" t="str">
        <f t="shared" si="88"/>
        <v>const W1950HoustonTexasSpeaker132= L.marker([30.25,-84.63], {icon: dp_lx}).bindPopup('Houston, Texas&lt;br&gt;White 1945-1974&lt;br&gt;Speaker 132&lt;br&gt;(Thomas, 2003)').addTo(W1950);</v>
      </c>
      <c r="X468" t="e">
        <f>IF(N468="","","const "&amp;#REF!&amp;J468&amp;#REF!&amp;E468&amp;" = L.marker(["&amp;G468&amp;","&amp;F468&amp;"], {icon: "&amp;N468&amp;"_"&amp;U468&amp;"}).bindPopup('This is "&amp;#REF!&amp;"').addTo("&amp;#REF!&amp;");")</f>
        <v>#REF!</v>
      </c>
      <c r="Y468" t="e">
        <f>IF(F468="","","const "&amp;#REF!&amp;J468&amp;#REF!&amp;E468&amp;" = L.marker(["&amp;G468&amp;","&amp;F468&amp;"], {icon: "&amp;O468&amp;"_"&amp;V468&amp;"}).bindPopup('This is "&amp;#REF!&amp;"').addTo("&amp;#REF!&amp;");")</f>
        <v>#REF!</v>
      </c>
      <c r="BI468" t="s">
        <v>6673</v>
      </c>
    </row>
    <row r="469" spans="1:61">
      <c r="A469" t="s">
        <v>5327</v>
      </c>
      <c r="B469" s="1" t="s">
        <v>6674</v>
      </c>
      <c r="C469" s="1" t="s">
        <v>5351</v>
      </c>
      <c r="D469" t="s">
        <v>286</v>
      </c>
      <c r="E469" t="s">
        <v>5294</v>
      </c>
      <c r="F469" s="5">
        <v>-106.8</v>
      </c>
      <c r="G469" s="5">
        <v>32.25</v>
      </c>
      <c r="H469" t="s">
        <v>1125</v>
      </c>
      <c r="I469" t="str">
        <f t="shared" si="86"/>
        <v>El Paso, Texas&lt;br&gt;White 1945-1974&lt;br&gt;Speaker 133&lt;br&gt;(Thomas, 2003)</v>
      </c>
      <c r="J469" t="str">
        <f t="shared" si="87"/>
        <v>W1950ElPasoTexasSpeaker133</v>
      </c>
      <c r="M469" t="str">
        <f t="shared" si="79"/>
        <v>dp</v>
      </c>
      <c r="N469" t="str">
        <f t="shared" si="80"/>
        <v>st</v>
      </c>
      <c r="O469" t="str">
        <f t="shared" si="81"/>
        <v>ar</v>
      </c>
      <c r="P469" t="e">
        <f>IF(#REF!="rhot","",IF(H469="AAE_7R","r7",IF(AND(C469="ANAE",H469="W"),"r3","r0")))</f>
        <v>#REF!</v>
      </c>
      <c r="Q469" t="str">
        <f>IF(H469="consonant",#REF!,"")</f>
        <v/>
      </c>
      <c r="R469" t="str">
        <f t="shared" si="82"/>
        <v>lx</v>
      </c>
      <c r="S469" t="str">
        <f t="shared" si="83"/>
        <v>fr</v>
      </c>
      <c r="T469" t="e">
        <f t="shared" si="84"/>
        <v>#REF!</v>
      </c>
      <c r="U469" t="str">
        <f t="shared" si="85"/>
        <v>b</v>
      </c>
      <c r="W469" t="str">
        <f t="shared" si="88"/>
        <v>const W1950ElPasoTexasSpeaker133= L.marker([32.25,-106.8], {icon: dp_lx}).bindPopup('El Paso, Texas&lt;br&gt;White 1945-1974&lt;br&gt;Speaker 133&lt;br&gt;(Thomas, 2003)').addTo(W1950);</v>
      </c>
      <c r="X469" t="e">
        <f>IF(N469="","","const "&amp;#REF!&amp;J469&amp;#REF!&amp;E469&amp;" = L.marker(["&amp;G469&amp;","&amp;F469&amp;"], {icon: "&amp;N469&amp;"_"&amp;U469&amp;"}).bindPopup('This is "&amp;#REF!&amp;"').addTo("&amp;#REF!&amp;");")</f>
        <v>#REF!</v>
      </c>
      <c r="Y469" t="e">
        <f>IF(F469="","","const "&amp;#REF!&amp;J469&amp;#REF!&amp;E469&amp;" = L.marker(["&amp;G469&amp;","&amp;F469&amp;"], {icon: "&amp;O469&amp;"_"&amp;V469&amp;"}).bindPopup('This is "&amp;#REF!&amp;"').addTo("&amp;#REF!&amp;");")</f>
        <v>#REF!</v>
      </c>
      <c r="BI469" t="s">
        <v>6675</v>
      </c>
    </row>
    <row r="470" spans="1:61">
      <c r="A470" t="s">
        <v>5327</v>
      </c>
      <c r="B470" s="1" t="s">
        <v>6676</v>
      </c>
      <c r="C470" s="1" t="s">
        <v>5351</v>
      </c>
      <c r="D470" t="s">
        <v>495</v>
      </c>
      <c r="E470" t="s">
        <v>5294</v>
      </c>
      <c r="F470">
        <v>31.6</v>
      </c>
      <c r="G470">
        <v>-98.04</v>
      </c>
      <c r="H470" t="s">
        <v>1125</v>
      </c>
      <c r="I470" t="str">
        <f t="shared" si="86"/>
        <v>Leander, Texas&lt;br&gt;White 1945-1974&lt;br&gt;Speaker 134&lt;br&gt;(Thomas, 2003)</v>
      </c>
      <c r="J470" t="str">
        <f t="shared" si="87"/>
        <v>W1950LeanderTexasSpeaker134</v>
      </c>
      <c r="M470" t="str">
        <f t="shared" si="79"/>
        <v>dp</v>
      </c>
      <c r="N470" t="str">
        <f t="shared" si="80"/>
        <v>st</v>
      </c>
      <c r="O470" t="str">
        <f t="shared" si="81"/>
        <v>ar</v>
      </c>
      <c r="P470" t="e">
        <f>IF(#REF!="rhot","",IF(H470="AAE_7R","r7",IF(AND(C470="ANAE",H470="W"),"r3","r0")))</f>
        <v>#REF!</v>
      </c>
      <c r="Q470" t="str">
        <f>IF(H470="consonant",#REF!,"")</f>
        <v/>
      </c>
      <c r="R470" t="str">
        <f t="shared" si="82"/>
        <v>lx</v>
      </c>
      <c r="S470" t="str">
        <f t="shared" si="83"/>
        <v>fr</v>
      </c>
      <c r="T470" t="e">
        <f t="shared" si="84"/>
        <v>#REF!</v>
      </c>
      <c r="U470" t="str">
        <f t="shared" si="85"/>
        <v>b</v>
      </c>
      <c r="W470" t="str">
        <f t="shared" si="88"/>
        <v>const W1950LeanderTexasSpeaker134= L.marker([-98.04,31.6], {icon: dp_lx}).bindPopup('Leander, Texas&lt;br&gt;White 1945-1974&lt;br&gt;Speaker 134&lt;br&gt;(Thomas, 2003)').addTo(W1950);</v>
      </c>
      <c r="X470" t="e">
        <f>IF(N470="","","const "&amp;#REF!&amp;J470&amp;#REF!&amp;E470&amp;" = L.marker(["&amp;G470&amp;","&amp;F470&amp;"], {icon: "&amp;N470&amp;"_"&amp;U470&amp;"}).bindPopup('This is "&amp;#REF!&amp;"').addTo("&amp;#REF!&amp;");")</f>
        <v>#REF!</v>
      </c>
      <c r="Y470" t="e">
        <f>IF(F470="","","const "&amp;#REF!&amp;J470&amp;#REF!&amp;E470&amp;" = L.marker(["&amp;G470&amp;","&amp;F470&amp;"], {icon: "&amp;O470&amp;"_"&amp;V470&amp;"}).bindPopup('This is "&amp;#REF!&amp;"').addTo("&amp;#REF!&amp;");")</f>
        <v>#REF!</v>
      </c>
      <c r="BI470" t="s">
        <v>6677</v>
      </c>
    </row>
    <row r="471" spans="1:61">
      <c r="A471" t="s">
        <v>5327</v>
      </c>
      <c r="B471" s="3" t="s">
        <v>205</v>
      </c>
      <c r="C471" s="1" t="s">
        <v>5399</v>
      </c>
      <c r="D471" s="19" t="s">
        <v>206</v>
      </c>
      <c r="E471" t="s">
        <v>5315</v>
      </c>
      <c r="F471" s="5">
        <v>-106.58</v>
      </c>
      <c r="G471" s="5">
        <v>36.119999999999997</v>
      </c>
      <c r="H471" t="s">
        <v>1124</v>
      </c>
      <c r="I471" t="str">
        <f t="shared" si="86"/>
        <v>Santa Fe, New Mexico&lt;br&gt;White 1945-1974&lt;br&gt;NM1&lt;br&gt;ANAE (Labov et al, 2003)</v>
      </c>
      <c r="J471" t="str">
        <f t="shared" si="87"/>
        <v>W1950SantaFeNewMexicoNM1</v>
      </c>
      <c r="M471" t="str">
        <f t="shared" si="79"/>
        <v>dp</v>
      </c>
      <c r="N471" t="str">
        <f t="shared" si="80"/>
        <v>st</v>
      </c>
      <c r="O471" t="str">
        <f t="shared" si="81"/>
        <v>ar</v>
      </c>
      <c r="P471" t="e">
        <f>IF(#REF!="rhot","",IF(H471="AAE_7R","r7",IF(AND(C471="ANAE",H471="W"),"r3","r0")))</f>
        <v>#REF!</v>
      </c>
      <c r="Q471" t="str">
        <f>IF(H471="consonant",#REF!,"")</f>
        <v/>
      </c>
      <c r="R471" t="str">
        <f t="shared" si="82"/>
        <v>we</v>
      </c>
      <c r="S471" t="str">
        <f t="shared" si="83"/>
        <v>ce</v>
      </c>
      <c r="T471" t="e">
        <f t="shared" si="84"/>
        <v>#REF!</v>
      </c>
      <c r="U471" t="str">
        <f t="shared" si="85"/>
        <v>b</v>
      </c>
      <c r="W471" t="str">
        <f t="shared" si="88"/>
        <v>const W1950SantaFeNewMexicoNM1= L.marker([36.12,-106.58], {icon: dp_we}).bindPopup('Santa Fe, New Mexico&lt;br&gt;White 1945-1974&lt;br&gt;NM1&lt;br&gt;ANAE (Labov et al, 2003)').addTo(W1950);</v>
      </c>
      <c r="X471" t="e">
        <f>IF(N471="","","const "&amp;#REF!&amp;J471&amp;#REF!&amp;E471&amp;" = L.marker(["&amp;G471&amp;","&amp;F471&amp;"], {icon: "&amp;N471&amp;"_"&amp;U471&amp;"}).bindPopup('This is "&amp;#REF!&amp;"').addTo("&amp;#REF!&amp;");")</f>
        <v>#REF!</v>
      </c>
      <c r="Y471" t="e">
        <f>IF(F471="","","const "&amp;#REF!&amp;J471&amp;#REF!&amp;E471&amp;" = L.marker(["&amp;G471&amp;","&amp;F471&amp;"], {icon: "&amp;O471&amp;"_"&amp;V471&amp;"}).bindPopup('This is "&amp;#REF!&amp;"').addTo("&amp;#REF!&amp;");")</f>
        <v>#REF!</v>
      </c>
      <c r="BI471" t="s">
        <v>5650</v>
      </c>
    </row>
    <row r="472" spans="1:61">
      <c r="A472" t="s">
        <v>5327</v>
      </c>
      <c r="B472" s="3" t="s">
        <v>246</v>
      </c>
      <c r="C472" s="1" t="s">
        <v>5399</v>
      </c>
      <c r="D472" s="19" t="s">
        <v>247</v>
      </c>
      <c r="E472" t="s">
        <v>1148</v>
      </c>
      <c r="F472" s="5">
        <v>-123.13</v>
      </c>
      <c r="G472" s="5">
        <v>44.08</v>
      </c>
      <c r="H472" t="s">
        <v>1124</v>
      </c>
      <c r="I472" t="str">
        <f t="shared" si="86"/>
        <v>Eugene, Oregon&lt;br&gt;White 1945-1974&lt;br&gt;OR1&lt;br&gt;ANAE (Labov et al, 2003)</v>
      </c>
      <c r="J472" t="str">
        <f t="shared" si="87"/>
        <v>W1950EugeneOregonOR1</v>
      </c>
      <c r="M472" t="str">
        <f t="shared" si="79"/>
        <v>dp</v>
      </c>
      <c r="N472" t="str">
        <f t="shared" si="80"/>
        <v>st</v>
      </c>
      <c r="O472" t="str">
        <f t="shared" si="81"/>
        <v>ar</v>
      </c>
      <c r="P472" t="e">
        <f>IF(#REF!="rhot","",IF(H472="AAE_7R","r7",IF(AND(C472="ANAE",H472="W"),"r3","r0")))</f>
        <v>#REF!</v>
      </c>
      <c r="Q472" t="str">
        <f>IF(H472="consonant",#REF!,"")</f>
        <v/>
      </c>
      <c r="R472" t="str">
        <f t="shared" si="82"/>
        <v>we</v>
      </c>
      <c r="S472" t="str">
        <f t="shared" si="83"/>
        <v>ce</v>
      </c>
      <c r="T472" t="e">
        <f t="shared" si="84"/>
        <v>#REF!</v>
      </c>
      <c r="U472" t="str">
        <f t="shared" si="85"/>
        <v>b</v>
      </c>
      <c r="W472" t="str">
        <f t="shared" si="88"/>
        <v>const W1950EugeneOregonOR1= L.marker([44.08,-123.13], {icon: dp_we}).bindPopup('Eugene, Oregon&lt;br&gt;White 1945-1974&lt;br&gt;OR1&lt;br&gt;ANAE (Labov et al, 2003)').addTo(W1950);</v>
      </c>
      <c r="X472" t="e">
        <f>IF(N472="","","const "&amp;#REF!&amp;J472&amp;#REF!&amp;E472&amp;" = L.marker(["&amp;G472&amp;","&amp;F472&amp;"], {icon: "&amp;N472&amp;"_"&amp;U472&amp;"}).bindPopup('This is "&amp;#REF!&amp;"').addTo("&amp;#REF!&amp;");")</f>
        <v>#REF!</v>
      </c>
      <c r="Y472" t="e">
        <f>IF(F472="","","const "&amp;#REF!&amp;J472&amp;#REF!&amp;E472&amp;" = L.marker(["&amp;G472&amp;","&amp;F472&amp;"], {icon: "&amp;O472&amp;"_"&amp;V472&amp;"}).bindPopup('This is "&amp;#REF!&amp;"').addTo("&amp;#REF!&amp;");")</f>
        <v>#REF!</v>
      </c>
      <c r="BI472" t="s">
        <v>5651</v>
      </c>
    </row>
    <row r="473" spans="1:61">
      <c r="A473" t="s">
        <v>5327</v>
      </c>
      <c r="B473" s="2" t="s">
        <v>207</v>
      </c>
      <c r="C473" s="1" t="s">
        <v>5399</v>
      </c>
      <c r="D473" s="19" t="s">
        <v>209</v>
      </c>
      <c r="E473" t="s">
        <v>1093</v>
      </c>
      <c r="F473" s="5">
        <v>-90.3</v>
      </c>
      <c r="G473" s="5">
        <v>32.47</v>
      </c>
      <c r="H473" t="s">
        <v>1129</v>
      </c>
      <c r="I473" t="str">
        <f t="shared" si="86"/>
        <v>Jackson, Nova Scotia&lt;br&gt;White 1945-1974&lt;br&gt;Jk&lt;br&gt;ANAE (Labov et al, 2003)</v>
      </c>
      <c r="J473" t="str">
        <f t="shared" si="87"/>
        <v>W1950JacksonNovaScotiaJk</v>
      </c>
      <c r="M473" t="str">
        <f t="shared" si="79"/>
        <v>dp</v>
      </c>
      <c r="N473" t="str">
        <f t="shared" si="80"/>
        <v>st</v>
      </c>
      <c r="O473" t="str">
        <f t="shared" si="81"/>
        <v>ao</v>
      </c>
      <c r="P473" t="e">
        <f>IF(#REF!="rhot","",IF(H473="AAE_7R","r7",IF(AND(C473="ANAE",H473="W"),"r3","r0")))</f>
        <v>#REF!</v>
      </c>
      <c r="Q473" t="str">
        <f>IF(H473="consonant",#REF!,"")</f>
        <v/>
      </c>
      <c r="R473" t="str">
        <f t="shared" si="82"/>
        <v>lx</v>
      </c>
      <c r="S473" t="str">
        <f t="shared" si="83"/>
        <v>bk</v>
      </c>
      <c r="T473" t="e">
        <f t="shared" si="84"/>
        <v>#REF!</v>
      </c>
      <c r="U473" t="str">
        <f t="shared" si="85"/>
        <v>b</v>
      </c>
      <c r="W473" t="str">
        <f t="shared" si="88"/>
        <v>const W1950JacksonNovaScotiaJk= L.marker([32.47,-90.3], {icon: dp_lx}).bindPopup('Jackson, Nova Scotia&lt;br&gt;White 1945-1974&lt;br&gt;Jk&lt;br&gt;ANAE (Labov et al, 2003)').addTo(W1950);</v>
      </c>
      <c r="X473" t="e">
        <f>IF(N473="","","const "&amp;#REF!&amp;J473&amp;#REF!&amp;E473&amp;" = L.marker(["&amp;G473&amp;","&amp;F473&amp;"], {icon: "&amp;N473&amp;"_"&amp;U473&amp;"}).bindPopup('This is "&amp;#REF!&amp;"').addTo("&amp;#REF!&amp;");")</f>
        <v>#REF!</v>
      </c>
      <c r="Y473" t="e">
        <f>IF(F473="","","const "&amp;#REF!&amp;J473&amp;#REF!&amp;E473&amp;" = L.marker(["&amp;G473&amp;","&amp;F473&amp;"], {icon: "&amp;O473&amp;"_"&amp;V473&amp;"}).bindPopup('This is "&amp;#REF!&amp;"').addTo("&amp;#REF!&amp;");")</f>
        <v>#REF!</v>
      </c>
      <c r="BI473" t="s">
        <v>5652</v>
      </c>
    </row>
    <row r="474" spans="1:61">
      <c r="A474" t="s">
        <v>5327</v>
      </c>
      <c r="B474" t="s">
        <v>1069</v>
      </c>
      <c r="C474" s="1" t="s">
        <v>5399</v>
      </c>
      <c r="D474" t="s">
        <v>1069</v>
      </c>
      <c r="E474" t="s">
        <v>5317</v>
      </c>
      <c r="F474">
        <v>-123.1207</v>
      </c>
      <c r="G474">
        <v>49.282699999999998</v>
      </c>
      <c r="H474" t="s">
        <v>1129</v>
      </c>
      <c r="I474" t="str">
        <f t="shared" si="86"/>
        <v>Vancouver, British Columbia&lt;br&gt;White 1945-1974&lt;br&gt;Vancouver&lt;br&gt;ANAE (Labov et al, 2003)</v>
      </c>
      <c r="J474" t="str">
        <f t="shared" si="87"/>
        <v>W1950VancouverBritishColumbiaVancouver</v>
      </c>
      <c r="M474" t="str">
        <f t="shared" si="79"/>
        <v>dp</v>
      </c>
      <c r="N474" t="str">
        <f t="shared" si="80"/>
        <v>st</v>
      </c>
      <c r="O474" t="str">
        <f t="shared" si="81"/>
        <v>ao</v>
      </c>
      <c r="P474" t="e">
        <f>IF(#REF!="rhot","",IF(H474="AAE_7R","r7",IF(AND(C474="ANAE",H474="W"),"r3","r0")))</f>
        <v>#REF!</v>
      </c>
      <c r="Q474" t="str">
        <f>IF(H474="consonant",#REF!,"")</f>
        <v/>
      </c>
      <c r="R474" t="str">
        <f t="shared" si="82"/>
        <v>lx</v>
      </c>
      <c r="S474" t="str">
        <f t="shared" si="83"/>
        <v>bk</v>
      </c>
      <c r="T474" t="e">
        <f t="shared" si="84"/>
        <v>#REF!</v>
      </c>
      <c r="U474" t="str">
        <f t="shared" si="85"/>
        <v>b</v>
      </c>
      <c r="W474" t="str">
        <f t="shared" si="88"/>
        <v>const W1950VancouverBritishColumbiaVancouver= L.marker([49.2827,-123.1207], {icon: dp_lx}).bindPopup('Vancouver, British Columbia&lt;br&gt;White 1945-1974&lt;br&gt;Vancouver&lt;br&gt;ANAE (Labov et al, 2003)').addTo(W1950);</v>
      </c>
      <c r="X474" t="e">
        <f>IF(N474="","","const "&amp;#REF!&amp;J474&amp;#REF!&amp;E474&amp;" = L.marker(["&amp;G474&amp;","&amp;F474&amp;"], {icon: "&amp;N474&amp;"_"&amp;U474&amp;"}).bindPopup('This is "&amp;#REF!&amp;"').addTo("&amp;#REF!&amp;");")</f>
        <v>#REF!</v>
      </c>
      <c r="Y474" t="e">
        <f>IF(F474="","","const "&amp;#REF!&amp;J474&amp;#REF!&amp;E474&amp;" = L.marker(["&amp;G474&amp;","&amp;F474&amp;"], {icon: "&amp;O474&amp;"_"&amp;V474&amp;"}).bindPopup('This is "&amp;#REF!&amp;"').addTo("&amp;#REF!&amp;");")</f>
        <v>#REF!</v>
      </c>
      <c r="BI474" t="s">
        <v>5653</v>
      </c>
    </row>
    <row r="475" spans="1:61">
      <c r="A475" t="s">
        <v>5327</v>
      </c>
      <c r="B475" t="s">
        <v>1070</v>
      </c>
      <c r="C475" s="1" t="s">
        <v>5399</v>
      </c>
      <c r="D475" t="s">
        <v>1070</v>
      </c>
      <c r="E475" t="s">
        <v>5318</v>
      </c>
      <c r="F475">
        <v>-113.49379999999999</v>
      </c>
      <c r="G475">
        <v>53.546100000000003</v>
      </c>
      <c r="H475" t="s">
        <v>1129</v>
      </c>
      <c r="I475" t="str">
        <f t="shared" si="86"/>
        <v>Edmonton, Alberta&lt;br&gt;White 1945-1974&lt;br&gt;Edmonton&lt;br&gt;ANAE (Labov et al, 2003)</v>
      </c>
      <c r="J475" t="str">
        <f t="shared" si="87"/>
        <v>W1950EdmontonAlbertaEdmonton</v>
      </c>
      <c r="M475" t="str">
        <f t="shared" si="79"/>
        <v>dp</v>
      </c>
      <c r="N475" t="str">
        <f t="shared" si="80"/>
        <v>st</v>
      </c>
      <c r="O475" t="str">
        <f t="shared" si="81"/>
        <v>ao</v>
      </c>
      <c r="P475" t="e">
        <f>IF(#REF!="rhot","",IF(H475="AAE_7R","r7",IF(AND(C475="ANAE",H475="W"),"r3","r0")))</f>
        <v>#REF!</v>
      </c>
      <c r="Q475" t="str">
        <f>IF(H475="consonant",#REF!,"")</f>
        <v/>
      </c>
      <c r="R475" t="str">
        <f t="shared" si="82"/>
        <v>lx</v>
      </c>
      <c r="S475" t="str">
        <f t="shared" si="83"/>
        <v>bk</v>
      </c>
      <c r="T475" t="e">
        <f t="shared" si="84"/>
        <v>#REF!</v>
      </c>
      <c r="U475" t="str">
        <f t="shared" si="85"/>
        <v>b</v>
      </c>
      <c r="W475" t="str">
        <f t="shared" si="88"/>
        <v>const W1950EdmontonAlbertaEdmonton= L.marker([53.5461,-113.4938], {icon: dp_lx}).bindPopup('Edmonton, Alberta&lt;br&gt;White 1945-1974&lt;br&gt;Edmonton&lt;br&gt;ANAE (Labov et al, 2003)').addTo(W1950);</v>
      </c>
      <c r="X475" t="e">
        <f>IF(N475="","","const "&amp;#REF!&amp;J475&amp;#REF!&amp;E475&amp;" = L.marker(["&amp;G475&amp;","&amp;F475&amp;"], {icon: "&amp;N475&amp;"_"&amp;U475&amp;"}).bindPopup('This is "&amp;#REF!&amp;"').addTo("&amp;#REF!&amp;");")</f>
        <v>#REF!</v>
      </c>
      <c r="Y475" t="e">
        <f>IF(F475="","","const "&amp;#REF!&amp;J475&amp;#REF!&amp;E475&amp;" = L.marker(["&amp;G475&amp;","&amp;F475&amp;"], {icon: "&amp;O475&amp;"_"&amp;V475&amp;"}).bindPopup('This is "&amp;#REF!&amp;"').addTo("&amp;#REF!&amp;");")</f>
        <v>#REF!</v>
      </c>
      <c r="BI475" t="s">
        <v>5654</v>
      </c>
    </row>
    <row r="476" spans="1:61">
      <c r="A476" t="s">
        <v>5327</v>
      </c>
      <c r="B476" t="s">
        <v>1071</v>
      </c>
      <c r="C476" s="1" t="s">
        <v>5399</v>
      </c>
      <c r="D476" t="s">
        <v>1071</v>
      </c>
      <c r="E476" t="s">
        <v>5318</v>
      </c>
      <c r="F476">
        <v>-114.0719</v>
      </c>
      <c r="G476">
        <v>51.044699999999999</v>
      </c>
      <c r="H476" t="s">
        <v>1129</v>
      </c>
      <c r="I476" t="str">
        <f t="shared" si="86"/>
        <v>Calgary, Alberta&lt;br&gt;White 1945-1974&lt;br&gt;Calgary&lt;br&gt;ANAE (Labov et al, 2003)</v>
      </c>
      <c r="J476" t="str">
        <f t="shared" si="87"/>
        <v>W1950CalgaryAlbertaCalgary</v>
      </c>
      <c r="M476" t="str">
        <f t="shared" si="79"/>
        <v>dp</v>
      </c>
      <c r="N476" t="str">
        <f t="shared" si="80"/>
        <v>st</v>
      </c>
      <c r="O476" t="str">
        <f t="shared" si="81"/>
        <v>ao</v>
      </c>
      <c r="P476" t="e">
        <f>IF(#REF!="rhot","",IF(H476="AAE_7R","r7",IF(AND(C476="ANAE",H476="W"),"r3","r0")))</f>
        <v>#REF!</v>
      </c>
      <c r="Q476" t="str">
        <f>IF(H476="consonant",#REF!,"")</f>
        <v/>
      </c>
      <c r="R476" t="str">
        <f t="shared" si="82"/>
        <v>lx</v>
      </c>
      <c r="S476" t="str">
        <f t="shared" si="83"/>
        <v>bk</v>
      </c>
      <c r="T476" t="e">
        <f t="shared" si="84"/>
        <v>#REF!</v>
      </c>
      <c r="U476" t="str">
        <f t="shared" si="85"/>
        <v>b</v>
      </c>
      <c r="W476" t="str">
        <f t="shared" si="88"/>
        <v>const W1950CalgaryAlbertaCalgary= L.marker([51.0447,-114.0719], {icon: dp_lx}).bindPopup('Calgary, Alberta&lt;br&gt;White 1945-1974&lt;br&gt;Calgary&lt;br&gt;ANAE (Labov et al, 2003)').addTo(W1950);</v>
      </c>
      <c r="X476" t="e">
        <f>IF(N476="","","const "&amp;#REF!&amp;J476&amp;#REF!&amp;E476&amp;" = L.marker(["&amp;G476&amp;","&amp;F476&amp;"], {icon: "&amp;N476&amp;"_"&amp;U476&amp;"}).bindPopup('This is "&amp;#REF!&amp;"').addTo("&amp;#REF!&amp;");")</f>
        <v>#REF!</v>
      </c>
      <c r="Y476" t="e">
        <f>IF(F476="","","const "&amp;#REF!&amp;J476&amp;#REF!&amp;E476&amp;" = L.marker(["&amp;G476&amp;","&amp;F476&amp;"], {icon: "&amp;O476&amp;"_"&amp;V476&amp;"}).bindPopup('This is "&amp;#REF!&amp;"').addTo("&amp;#REF!&amp;");")</f>
        <v>#REF!</v>
      </c>
      <c r="BI476" t="s">
        <v>5655</v>
      </c>
    </row>
    <row r="477" spans="1:61">
      <c r="A477" t="s">
        <v>5327</v>
      </c>
      <c r="B477" t="s">
        <v>1072</v>
      </c>
      <c r="C477" s="1" t="s">
        <v>5399</v>
      </c>
      <c r="D477" t="s">
        <v>1072</v>
      </c>
      <c r="E477" t="s">
        <v>5319</v>
      </c>
      <c r="F477">
        <v>-106.67</v>
      </c>
      <c r="G477">
        <v>52.133200000000002</v>
      </c>
      <c r="H477" t="s">
        <v>1129</v>
      </c>
      <c r="I477" t="str">
        <f t="shared" si="86"/>
        <v>Saskatoon, Saskatchewan&lt;br&gt;White 1945-1974&lt;br&gt;Saskatoon&lt;br&gt;ANAE (Labov et al, 2003)</v>
      </c>
      <c r="J477" t="str">
        <f t="shared" si="87"/>
        <v>W1950SaskatoonSaskatchewanSaskatoon</v>
      </c>
      <c r="M477" t="str">
        <f t="shared" si="79"/>
        <v>dp</v>
      </c>
      <c r="N477" t="str">
        <f t="shared" si="80"/>
        <v>st</v>
      </c>
      <c r="O477" t="str">
        <f t="shared" si="81"/>
        <v>ao</v>
      </c>
      <c r="P477" t="e">
        <f>IF(#REF!="rhot","",IF(H477="AAE_7R","r7",IF(AND(C477="ANAE",H477="W"),"r3","r0")))</f>
        <v>#REF!</v>
      </c>
      <c r="Q477" t="str">
        <f>IF(H477="consonant",#REF!,"")</f>
        <v/>
      </c>
      <c r="R477" t="str">
        <f t="shared" si="82"/>
        <v>lx</v>
      </c>
      <c r="S477" t="str">
        <f t="shared" si="83"/>
        <v>bk</v>
      </c>
      <c r="T477" t="e">
        <f t="shared" si="84"/>
        <v>#REF!</v>
      </c>
      <c r="U477" t="str">
        <f t="shared" si="85"/>
        <v>b</v>
      </c>
      <c r="W477" t="str">
        <f t="shared" si="88"/>
        <v>const W1950SaskatoonSaskatchewanSaskatoon= L.marker([52.1332,-106.67], {icon: dp_lx}).bindPopup('Saskatoon, Saskatchewan&lt;br&gt;White 1945-1974&lt;br&gt;Saskatoon&lt;br&gt;ANAE (Labov et al, 2003)').addTo(W1950);</v>
      </c>
      <c r="X477" t="e">
        <f>IF(N477="","","const "&amp;#REF!&amp;J477&amp;#REF!&amp;E477&amp;" = L.marker(["&amp;G477&amp;","&amp;F477&amp;"], {icon: "&amp;N477&amp;"_"&amp;U477&amp;"}).bindPopup('This is "&amp;#REF!&amp;"').addTo("&amp;#REF!&amp;");")</f>
        <v>#REF!</v>
      </c>
      <c r="Y477" t="e">
        <f>IF(F477="","","const "&amp;#REF!&amp;J477&amp;#REF!&amp;E477&amp;" = L.marker(["&amp;G477&amp;","&amp;F477&amp;"], {icon: "&amp;O477&amp;"_"&amp;V477&amp;"}).bindPopup('This is "&amp;#REF!&amp;"').addTo("&amp;#REF!&amp;");")</f>
        <v>#REF!</v>
      </c>
      <c r="BI477" t="s">
        <v>5656</v>
      </c>
    </row>
    <row r="478" spans="1:61">
      <c r="A478" t="s">
        <v>5327</v>
      </c>
      <c r="B478" t="s">
        <v>1074</v>
      </c>
      <c r="C478" s="1" t="s">
        <v>5399</v>
      </c>
      <c r="D478" t="s">
        <v>1074</v>
      </c>
      <c r="E478" t="s">
        <v>5319</v>
      </c>
      <c r="F478">
        <v>-104.6189</v>
      </c>
      <c r="G478">
        <v>50.4452</v>
      </c>
      <c r="H478" t="s">
        <v>1129</v>
      </c>
      <c r="I478" t="str">
        <f t="shared" si="86"/>
        <v>Regina, Saskatchewan&lt;br&gt;White 1945-1974&lt;br&gt;Regina&lt;br&gt;ANAE (Labov et al, 2003)</v>
      </c>
      <c r="J478" t="str">
        <f t="shared" si="87"/>
        <v>W1950ReginaSaskatchewanRegina</v>
      </c>
      <c r="M478" t="str">
        <f t="shared" si="79"/>
        <v>dp</v>
      </c>
      <c r="N478" t="str">
        <f t="shared" si="80"/>
        <v>st</v>
      </c>
      <c r="O478" t="str">
        <f t="shared" si="81"/>
        <v>ao</v>
      </c>
      <c r="P478" t="e">
        <f>IF(#REF!="rhot","",IF(H478="AAE_7R","r7",IF(AND(C478="ANAE",H478="W"),"r3","r0")))</f>
        <v>#REF!</v>
      </c>
      <c r="Q478" t="str">
        <f>IF(H478="consonant",#REF!,"")</f>
        <v/>
      </c>
      <c r="R478" t="str">
        <f t="shared" si="82"/>
        <v>lx</v>
      </c>
      <c r="S478" t="str">
        <f t="shared" si="83"/>
        <v>bk</v>
      </c>
      <c r="T478" t="e">
        <f t="shared" si="84"/>
        <v>#REF!</v>
      </c>
      <c r="U478" t="str">
        <f t="shared" si="85"/>
        <v>b</v>
      </c>
      <c r="W478" t="str">
        <f t="shared" si="88"/>
        <v>const W1950ReginaSaskatchewanRegina= L.marker([50.4452,-104.6189], {icon: dp_lx}).bindPopup('Regina, Saskatchewan&lt;br&gt;White 1945-1974&lt;br&gt;Regina&lt;br&gt;ANAE (Labov et al, 2003)').addTo(W1950);</v>
      </c>
      <c r="X478" t="e">
        <f>IF(N478="","","const "&amp;#REF!&amp;J478&amp;#REF!&amp;E478&amp;" = L.marker(["&amp;G478&amp;","&amp;F478&amp;"], {icon: "&amp;N478&amp;"_"&amp;U478&amp;"}).bindPopup('This is "&amp;#REF!&amp;"').addTo("&amp;#REF!&amp;");")</f>
        <v>#REF!</v>
      </c>
      <c r="Y478" t="e">
        <f>IF(F478="","","const "&amp;#REF!&amp;J478&amp;#REF!&amp;E478&amp;" = L.marker(["&amp;G478&amp;","&amp;F478&amp;"], {icon: "&amp;O478&amp;"_"&amp;V478&amp;"}).bindPopup('This is "&amp;#REF!&amp;"').addTo("&amp;#REF!&amp;");")</f>
        <v>#REF!</v>
      </c>
      <c r="BI478" t="s">
        <v>5657</v>
      </c>
    </row>
    <row r="479" spans="1:61">
      <c r="A479" t="s">
        <v>5327</v>
      </c>
      <c r="B479" t="s">
        <v>1073</v>
      </c>
      <c r="C479" s="1" t="s">
        <v>5399</v>
      </c>
      <c r="D479" t="s">
        <v>1073</v>
      </c>
      <c r="E479" t="s">
        <v>5292</v>
      </c>
      <c r="F479">
        <v>-97.138400000000004</v>
      </c>
      <c r="G479">
        <v>49.895099999999999</v>
      </c>
      <c r="H479" t="s">
        <v>1129</v>
      </c>
      <c r="I479" t="str">
        <f t="shared" si="86"/>
        <v>Winnipeg, Manitoba&lt;br&gt;White 1945-1974&lt;br&gt;Winnipeg&lt;br&gt;ANAE (Labov et al, 2003)</v>
      </c>
      <c r="J479" t="str">
        <f t="shared" si="87"/>
        <v>W1950WinnipegManitobaWinnipeg</v>
      </c>
      <c r="M479" t="str">
        <f t="shared" ref="M479:M542" si="89">IF(H479="consonant","",IF(E479="Jamaica","lo",IF(OR(A479="W1700",A479="B1850",H479="Carib",H479="LA",H479="UM",H479="Bra",H479="EaNL"),"mn","dp")))</f>
        <v>dp</v>
      </c>
      <c r="N479" t="str">
        <f t="shared" ref="N479:N542" si="90">IF(OR(H479="Carib",A479="B1850"),"sl","st")</f>
        <v>st</v>
      </c>
      <c r="O479" t="str">
        <f t="shared" ref="O479:O542" si="91">IF(A479="W1700","na",IF(OR(H479="Carib",H479="NYC",H479="ENE"),"au",IF(H479="CAN","ao","ar")))</f>
        <v>ao</v>
      </c>
      <c r="P479" t="e">
        <f>IF(#REF!="rhot","",IF(H479="AAE_7R","r7",IF(AND(C479="ANAE",H479="W"),"r3","r0")))</f>
        <v>#REF!</v>
      </c>
      <c r="Q479" t="str">
        <f>IF(H479="consonant",#REF!,"")</f>
        <v/>
      </c>
      <c r="R479" t="str">
        <f t="shared" ref="R479:R542" si="92">IF(OR(H479="W",H479="M",H479="ENE"),"we",IF(OR(H479="MA",H479="NYC",H479="OH"),"sa1",IF(OR(H479="OS",H479="LAGS_SSE",H479="Speaker _S",H479="PADS_SSE"),"sl","lx")))</f>
        <v>lx</v>
      </c>
      <c r="S479" t="str">
        <f t="shared" ref="S479:S542" si="93">IF(OR(H479="S",H479="M"),"fr",IF(OR(H479="W"),"ce","bk"))</f>
        <v>bk</v>
      </c>
      <c r="T479" t="e">
        <f t="shared" ref="T479:T542" si="94">IF(P479="","",IF(OR(A479="W1900",A479="W1950",A479="W1970"),"ho","un"))</f>
        <v>#REF!</v>
      </c>
      <c r="U479" t="str">
        <f t="shared" si="85"/>
        <v>b</v>
      </c>
      <c r="W479" t="str">
        <f t="shared" si="88"/>
        <v>const W1950WinnipegManitobaWinnipeg= L.marker([49.8951,-97.1384], {icon: dp_lx}).bindPopup('Winnipeg, Manitoba&lt;br&gt;White 1945-1974&lt;br&gt;Winnipeg&lt;br&gt;ANAE (Labov et al, 2003)').addTo(W1950);</v>
      </c>
      <c r="X479" t="e">
        <f>IF(N479="","","const "&amp;#REF!&amp;J479&amp;#REF!&amp;E479&amp;" = L.marker(["&amp;G479&amp;","&amp;F479&amp;"], {icon: "&amp;N479&amp;"_"&amp;U479&amp;"}).bindPopup('This is "&amp;#REF!&amp;"').addTo("&amp;#REF!&amp;");")</f>
        <v>#REF!</v>
      </c>
      <c r="Y479" t="e">
        <f>IF(F479="","","const "&amp;#REF!&amp;J479&amp;#REF!&amp;E479&amp;" = L.marker(["&amp;G479&amp;","&amp;F479&amp;"], {icon: "&amp;O479&amp;"_"&amp;V479&amp;"}).bindPopup('This is "&amp;#REF!&amp;"').addTo("&amp;#REF!&amp;");")</f>
        <v>#REF!</v>
      </c>
      <c r="BI479" t="s">
        <v>5658</v>
      </c>
    </row>
    <row r="480" spans="1:61">
      <c r="A480" t="s">
        <v>5327</v>
      </c>
      <c r="B480" t="s">
        <v>1076</v>
      </c>
      <c r="C480" s="1" t="s">
        <v>5399</v>
      </c>
      <c r="D480" t="s">
        <v>1076</v>
      </c>
      <c r="E480" t="s">
        <v>931</v>
      </c>
      <c r="F480">
        <v>-89.247699999999995</v>
      </c>
      <c r="G480">
        <v>48.380899999999997</v>
      </c>
      <c r="H480" t="s">
        <v>1129</v>
      </c>
      <c r="I480" t="str">
        <f t="shared" si="86"/>
        <v>Thunder Bay, Ontario&lt;br&gt;White 1945-1974&lt;br&gt;Thunder Bay&lt;br&gt;ANAE (Labov et al, 2003)</v>
      </c>
      <c r="J480" t="str">
        <f t="shared" si="87"/>
        <v>W1950ThunderBayOntarioThunderBay</v>
      </c>
      <c r="M480" t="str">
        <f t="shared" si="89"/>
        <v>dp</v>
      </c>
      <c r="N480" t="str">
        <f t="shared" si="90"/>
        <v>st</v>
      </c>
      <c r="O480" t="str">
        <f t="shared" si="91"/>
        <v>ao</v>
      </c>
      <c r="P480" t="e">
        <f>IF(#REF!="rhot","",IF(H480="AAE_7R","r7",IF(AND(C480="ANAE",H480="W"),"r3","r0")))</f>
        <v>#REF!</v>
      </c>
      <c r="Q480" t="str">
        <f>IF(H480="consonant",#REF!,"")</f>
        <v/>
      </c>
      <c r="R480" t="str">
        <f t="shared" si="92"/>
        <v>lx</v>
      </c>
      <c r="S480" t="str">
        <f t="shared" si="93"/>
        <v>bk</v>
      </c>
      <c r="T480" t="e">
        <f t="shared" si="94"/>
        <v>#REF!</v>
      </c>
      <c r="U480" t="str">
        <f t="shared" si="85"/>
        <v>b</v>
      </c>
      <c r="W480" t="str">
        <f t="shared" si="88"/>
        <v>const W1950ThunderBayOntarioThunderBay= L.marker([48.3809,-89.2477], {icon: dp_lx}).bindPopup('Thunder Bay, Ontario&lt;br&gt;White 1945-1974&lt;br&gt;Thunder Bay&lt;br&gt;ANAE (Labov et al, 2003)').addTo(W1950);</v>
      </c>
      <c r="X480" t="e">
        <f>IF(N480="","","const "&amp;#REF!&amp;J480&amp;#REF!&amp;E480&amp;" = L.marker(["&amp;G480&amp;","&amp;F480&amp;"], {icon: "&amp;N480&amp;"_"&amp;U480&amp;"}).bindPopup('This is "&amp;#REF!&amp;"').addTo("&amp;#REF!&amp;");")</f>
        <v>#REF!</v>
      </c>
      <c r="Y480" t="e">
        <f>IF(F480="","","const "&amp;#REF!&amp;J480&amp;#REF!&amp;E480&amp;" = L.marker(["&amp;G480&amp;","&amp;F480&amp;"], {icon: "&amp;O480&amp;"_"&amp;V480&amp;"}).bindPopup('This is "&amp;#REF!&amp;"').addTo("&amp;#REF!&amp;");")</f>
        <v>#REF!</v>
      </c>
      <c r="BI480" t="s">
        <v>6453</v>
      </c>
    </row>
    <row r="481" spans="1:61">
      <c r="A481" t="s">
        <v>5327</v>
      </c>
      <c r="B481" t="s">
        <v>1075</v>
      </c>
      <c r="C481" s="1" t="s">
        <v>5399</v>
      </c>
      <c r="D481" t="s">
        <v>1075</v>
      </c>
      <c r="E481" t="s">
        <v>931</v>
      </c>
      <c r="F481">
        <v>-84.346100000000007</v>
      </c>
      <c r="G481">
        <v>46.521900000000002</v>
      </c>
      <c r="H481" t="s">
        <v>1129</v>
      </c>
      <c r="I481" t="str">
        <f t="shared" si="86"/>
        <v>SltSteMarie, Ontario&lt;br&gt;White 1945-1974&lt;br&gt;SltSteMarie&lt;br&gt;ANAE (Labov et al, 2003)</v>
      </c>
      <c r="J481" t="str">
        <f t="shared" si="87"/>
        <v>W1950SltSteMarieOntarioSltSteMarie</v>
      </c>
      <c r="M481" t="str">
        <f t="shared" si="89"/>
        <v>dp</v>
      </c>
      <c r="N481" t="str">
        <f t="shared" si="90"/>
        <v>st</v>
      </c>
      <c r="O481" t="str">
        <f t="shared" si="91"/>
        <v>ao</v>
      </c>
      <c r="P481" t="e">
        <f>IF(#REF!="rhot","",IF(H481="AAE_7R","r7",IF(AND(C481="ANAE",H481="W"),"r3","r0")))</f>
        <v>#REF!</v>
      </c>
      <c r="Q481" t="str">
        <f>IF(H481="consonant",#REF!,"")</f>
        <v/>
      </c>
      <c r="R481" t="str">
        <f t="shared" si="92"/>
        <v>lx</v>
      </c>
      <c r="S481" t="str">
        <f t="shared" si="93"/>
        <v>bk</v>
      </c>
      <c r="T481" t="e">
        <f t="shared" si="94"/>
        <v>#REF!</v>
      </c>
      <c r="U481" t="str">
        <f t="shared" si="85"/>
        <v>b</v>
      </c>
      <c r="W481" t="str">
        <f t="shared" si="88"/>
        <v>const W1950SltSteMarieOntarioSltSteMarie= L.marker([46.5219,-84.3461], {icon: dp_lx}).bindPopup('SltSteMarie, Ontario&lt;br&gt;White 1945-1974&lt;br&gt;SltSteMarie&lt;br&gt;ANAE (Labov et al, 2003)').addTo(W1950);</v>
      </c>
      <c r="X481" t="e">
        <f>IF(N481="","","const "&amp;#REF!&amp;J481&amp;#REF!&amp;E481&amp;" = L.marker(["&amp;G481&amp;","&amp;F481&amp;"], {icon: "&amp;N481&amp;"_"&amp;U481&amp;"}).bindPopup('This is "&amp;#REF!&amp;"').addTo("&amp;#REF!&amp;");")</f>
        <v>#REF!</v>
      </c>
      <c r="Y481" t="e">
        <f>IF(F481="","","const "&amp;#REF!&amp;J481&amp;#REF!&amp;E481&amp;" = L.marker(["&amp;G481&amp;","&amp;F481&amp;"], {icon: "&amp;O481&amp;"_"&amp;V481&amp;"}).bindPopup('This is "&amp;#REF!&amp;"').addTo("&amp;#REF!&amp;");")</f>
        <v>#REF!</v>
      </c>
      <c r="BI481" t="s">
        <v>5659</v>
      </c>
    </row>
    <row r="482" spans="1:61">
      <c r="A482" t="s">
        <v>5327</v>
      </c>
      <c r="B482" t="s">
        <v>1077</v>
      </c>
      <c r="C482" s="1" t="s">
        <v>5399</v>
      </c>
      <c r="D482" t="s">
        <v>1077</v>
      </c>
      <c r="E482" t="s">
        <v>931</v>
      </c>
      <c r="F482">
        <v>-81.2453</v>
      </c>
      <c r="G482">
        <v>42.984900000000003</v>
      </c>
      <c r="H482" t="s">
        <v>1129</v>
      </c>
      <c r="I482" t="str">
        <f t="shared" si="86"/>
        <v>London, Ontario&lt;br&gt;White 1945-1974&lt;br&gt;London&lt;br&gt;ANAE (Labov et al, 2003)</v>
      </c>
      <c r="J482" t="str">
        <f t="shared" si="87"/>
        <v>W1950LondonOntarioLondon</v>
      </c>
      <c r="M482" t="str">
        <f t="shared" si="89"/>
        <v>dp</v>
      </c>
      <c r="N482" t="str">
        <f t="shared" si="90"/>
        <v>st</v>
      </c>
      <c r="O482" t="str">
        <f t="shared" si="91"/>
        <v>ao</v>
      </c>
      <c r="P482" t="e">
        <f>IF(#REF!="rhot","",IF(H482="AAE_7R","r7",IF(AND(C482="ANAE",H482="W"),"r3","r0")))</f>
        <v>#REF!</v>
      </c>
      <c r="Q482" t="str">
        <f>IF(H482="consonant",#REF!,"")</f>
        <v/>
      </c>
      <c r="R482" t="str">
        <f t="shared" si="92"/>
        <v>lx</v>
      </c>
      <c r="S482" t="str">
        <f t="shared" si="93"/>
        <v>bk</v>
      </c>
      <c r="T482" t="e">
        <f t="shared" si="94"/>
        <v>#REF!</v>
      </c>
      <c r="U482" t="str">
        <f t="shared" si="85"/>
        <v>b</v>
      </c>
      <c r="W482" t="str">
        <f t="shared" si="88"/>
        <v>const W1950LondonOntarioLondon= L.marker([42.9849,-81.2453], {icon: dp_lx}).bindPopup('London, Ontario&lt;br&gt;White 1945-1974&lt;br&gt;London&lt;br&gt;ANAE (Labov et al, 2003)').addTo(W1950);</v>
      </c>
      <c r="X482" t="e">
        <f>IF(N482="","","const "&amp;#REF!&amp;J482&amp;#REF!&amp;E482&amp;" = L.marker(["&amp;G482&amp;","&amp;F482&amp;"], {icon: "&amp;N482&amp;"_"&amp;U482&amp;"}).bindPopup('This is "&amp;#REF!&amp;"').addTo("&amp;#REF!&amp;");")</f>
        <v>#REF!</v>
      </c>
      <c r="Y482" t="e">
        <f>IF(F482="","","const "&amp;#REF!&amp;J482&amp;#REF!&amp;E482&amp;" = L.marker(["&amp;G482&amp;","&amp;F482&amp;"], {icon: "&amp;O482&amp;"_"&amp;V482&amp;"}).bindPopup('This is "&amp;#REF!&amp;"').addTo("&amp;#REF!&amp;");")</f>
        <v>#REF!</v>
      </c>
      <c r="BI482" t="s">
        <v>5660</v>
      </c>
    </row>
    <row r="483" spans="1:61">
      <c r="A483" t="s">
        <v>5327</v>
      </c>
      <c r="B483" t="s">
        <v>425</v>
      </c>
      <c r="C483" s="1" t="s">
        <v>5399</v>
      </c>
      <c r="D483" t="s">
        <v>425</v>
      </c>
      <c r="E483" t="s">
        <v>931</v>
      </c>
      <c r="F483">
        <v>-79.346999999999994</v>
      </c>
      <c r="G483">
        <v>43.651000000000003</v>
      </c>
      <c r="H483" t="s">
        <v>1129</v>
      </c>
      <c r="I483" t="str">
        <f t="shared" si="86"/>
        <v>Toronto, Ontario&lt;br&gt;White 1945-1974&lt;br&gt;Toronto&lt;br&gt;ANAE (Labov et al, 2003)</v>
      </c>
      <c r="J483" t="str">
        <f t="shared" si="87"/>
        <v>W1950TorontoOntarioToronto</v>
      </c>
      <c r="M483" t="str">
        <f t="shared" si="89"/>
        <v>dp</v>
      </c>
      <c r="N483" t="str">
        <f t="shared" si="90"/>
        <v>st</v>
      </c>
      <c r="O483" t="str">
        <f t="shared" si="91"/>
        <v>ao</v>
      </c>
      <c r="P483" t="e">
        <f>IF(#REF!="rhot","",IF(H483="AAE_7R","r7",IF(AND(C483="ANAE",H483="W"),"r3","r0")))</f>
        <v>#REF!</v>
      </c>
      <c r="Q483" t="str">
        <f>IF(H483="consonant",#REF!,"")</f>
        <v/>
      </c>
      <c r="R483" t="str">
        <f t="shared" si="92"/>
        <v>lx</v>
      </c>
      <c r="S483" t="str">
        <f t="shared" si="93"/>
        <v>bk</v>
      </c>
      <c r="T483" t="e">
        <f t="shared" si="94"/>
        <v>#REF!</v>
      </c>
      <c r="U483" t="str">
        <f t="shared" si="85"/>
        <v>b</v>
      </c>
      <c r="W483" t="str">
        <f t="shared" si="88"/>
        <v>const W1950TorontoOntarioToronto= L.marker([43.651,-79.347], {icon: dp_lx}).bindPopup('Toronto, Ontario&lt;br&gt;White 1945-1974&lt;br&gt;Toronto&lt;br&gt;ANAE (Labov et al, 2003)').addTo(W1950);</v>
      </c>
      <c r="X483" t="e">
        <f>IF(N483="","","const "&amp;#REF!&amp;J483&amp;#REF!&amp;E483&amp;" = L.marker(["&amp;G483&amp;","&amp;F483&amp;"], {icon: "&amp;N483&amp;"_"&amp;U483&amp;"}).bindPopup('This is "&amp;#REF!&amp;"').addTo("&amp;#REF!&amp;");")</f>
        <v>#REF!</v>
      </c>
      <c r="Y483" t="e">
        <f>IF(F483="","","const "&amp;#REF!&amp;J483&amp;#REF!&amp;E483&amp;" = L.marker(["&amp;G483&amp;","&amp;F483&amp;"], {icon: "&amp;O483&amp;"_"&amp;V483&amp;"}).bindPopup('This is "&amp;#REF!&amp;"').addTo("&amp;#REF!&amp;");")</f>
        <v>#REF!</v>
      </c>
      <c r="BI483" t="s">
        <v>5661</v>
      </c>
    </row>
    <row r="484" spans="1:61">
      <c r="A484" t="s">
        <v>5327</v>
      </c>
      <c r="B484" t="s">
        <v>1078</v>
      </c>
      <c r="C484" s="1" t="s">
        <v>5399</v>
      </c>
      <c r="D484" t="s">
        <v>1078</v>
      </c>
      <c r="E484" t="s">
        <v>931</v>
      </c>
      <c r="F484">
        <v>-75.691900000000004</v>
      </c>
      <c r="G484">
        <v>45.421500000000002</v>
      </c>
      <c r="H484" t="s">
        <v>1129</v>
      </c>
      <c r="I484" t="str">
        <f t="shared" si="86"/>
        <v>Ottawa, Ontario&lt;br&gt;White 1945-1974&lt;br&gt;Ottawa&lt;br&gt;ANAE (Labov et al, 2003)</v>
      </c>
      <c r="J484" t="str">
        <f t="shared" si="87"/>
        <v>W1950OttawaOntarioOttawa</v>
      </c>
      <c r="M484" t="str">
        <f t="shared" si="89"/>
        <v>dp</v>
      </c>
      <c r="N484" t="str">
        <f t="shared" si="90"/>
        <v>st</v>
      </c>
      <c r="O484" t="str">
        <f t="shared" si="91"/>
        <v>ao</v>
      </c>
      <c r="P484" t="e">
        <f>IF(#REF!="rhot","",IF(H484="AAE_7R","r7",IF(AND(C484="ANAE",H484="W"),"r3","r0")))</f>
        <v>#REF!</v>
      </c>
      <c r="Q484" t="str">
        <f>IF(H484="consonant",#REF!,"")</f>
        <v/>
      </c>
      <c r="R484" t="str">
        <f t="shared" si="92"/>
        <v>lx</v>
      </c>
      <c r="S484" t="str">
        <f t="shared" si="93"/>
        <v>bk</v>
      </c>
      <c r="T484" t="e">
        <f t="shared" si="94"/>
        <v>#REF!</v>
      </c>
      <c r="U484" t="str">
        <f t="shared" si="85"/>
        <v>b</v>
      </c>
      <c r="W484" t="str">
        <f t="shared" si="88"/>
        <v>const W1950OttawaOntarioOttawa= L.marker([45.4215,-75.6919], {icon: dp_lx}).bindPopup('Ottawa, Ontario&lt;br&gt;White 1945-1974&lt;br&gt;Ottawa&lt;br&gt;ANAE (Labov et al, 2003)').addTo(W1950);</v>
      </c>
      <c r="X484" t="e">
        <f>IF(N484="","","const "&amp;#REF!&amp;J484&amp;#REF!&amp;E484&amp;" = L.marker(["&amp;G484&amp;","&amp;F484&amp;"], {icon: "&amp;N484&amp;"_"&amp;U484&amp;"}).bindPopup('This is "&amp;#REF!&amp;"').addTo("&amp;#REF!&amp;");")</f>
        <v>#REF!</v>
      </c>
      <c r="Y484" t="e">
        <f>IF(F484="","","const "&amp;#REF!&amp;J484&amp;#REF!&amp;E484&amp;" = L.marker(["&amp;G484&amp;","&amp;F484&amp;"], {icon: "&amp;O484&amp;"_"&amp;V484&amp;"}).bindPopup('This is "&amp;#REF!&amp;"').addTo("&amp;#REF!&amp;");")</f>
        <v>#REF!</v>
      </c>
      <c r="BI484" t="s">
        <v>5662</v>
      </c>
    </row>
    <row r="485" spans="1:61">
      <c r="A485" t="s">
        <v>5327</v>
      </c>
      <c r="B485" t="s">
        <v>1079</v>
      </c>
      <c r="C485" s="1" t="s">
        <v>5399</v>
      </c>
      <c r="D485" t="s">
        <v>1079</v>
      </c>
      <c r="E485" t="s">
        <v>5320</v>
      </c>
      <c r="F485">
        <v>-73.567300000000003</v>
      </c>
      <c r="G485">
        <v>45.5017</v>
      </c>
      <c r="H485" t="s">
        <v>1129</v>
      </c>
      <c r="I485" t="str">
        <f t="shared" si="86"/>
        <v>Montreal, Quebec&lt;br&gt;White 1945-1974&lt;br&gt;Montreal&lt;br&gt;ANAE (Labov et al, 2003)</v>
      </c>
      <c r="J485" t="str">
        <f t="shared" si="87"/>
        <v>W1950MontrealQuebecMontreal</v>
      </c>
      <c r="M485" t="str">
        <f t="shared" si="89"/>
        <v>dp</v>
      </c>
      <c r="N485" t="str">
        <f t="shared" si="90"/>
        <v>st</v>
      </c>
      <c r="O485" t="str">
        <f t="shared" si="91"/>
        <v>ao</v>
      </c>
      <c r="P485" t="e">
        <f>IF(#REF!="rhot","",IF(H485="AAE_7R","r7",IF(AND(C485="ANAE",H485="W"),"r3","r0")))</f>
        <v>#REF!</v>
      </c>
      <c r="Q485" t="str">
        <f>IF(H485="consonant",#REF!,"")</f>
        <v/>
      </c>
      <c r="R485" t="str">
        <f t="shared" si="92"/>
        <v>lx</v>
      </c>
      <c r="S485" t="str">
        <f t="shared" si="93"/>
        <v>bk</v>
      </c>
      <c r="T485" t="e">
        <f t="shared" si="94"/>
        <v>#REF!</v>
      </c>
      <c r="U485" t="str">
        <f t="shared" si="85"/>
        <v>b</v>
      </c>
      <c r="W485" t="str">
        <f t="shared" si="88"/>
        <v>const W1950MontrealQuebecMontreal= L.marker([45.5017,-73.5673], {icon: dp_lx}).bindPopup('Montreal, Quebec&lt;br&gt;White 1945-1974&lt;br&gt;Montreal&lt;br&gt;ANAE (Labov et al, 2003)').addTo(W1950);</v>
      </c>
      <c r="X485" t="e">
        <f>IF(N485="","","const "&amp;#REF!&amp;J485&amp;#REF!&amp;E485&amp;" = L.marker(["&amp;G485&amp;","&amp;F485&amp;"], {icon: "&amp;N485&amp;"_"&amp;U485&amp;"}).bindPopup('This is "&amp;#REF!&amp;"').addTo("&amp;#REF!&amp;");")</f>
        <v>#REF!</v>
      </c>
      <c r="Y485" t="e">
        <f>IF(F485="","","const "&amp;#REF!&amp;J485&amp;#REF!&amp;E485&amp;" = L.marker(["&amp;G485&amp;","&amp;F485&amp;"], {icon: "&amp;O485&amp;"_"&amp;V485&amp;"}).bindPopup('This is "&amp;#REF!&amp;"').addTo("&amp;#REF!&amp;");")</f>
        <v>#REF!</v>
      </c>
      <c r="BI485" t="s">
        <v>5663</v>
      </c>
    </row>
    <row r="486" spans="1:61">
      <c r="A486" t="s">
        <v>5327</v>
      </c>
      <c r="B486" t="s">
        <v>1080</v>
      </c>
      <c r="C486" s="1" t="s">
        <v>5399</v>
      </c>
      <c r="D486" t="s">
        <v>1080</v>
      </c>
      <c r="E486" t="s">
        <v>950</v>
      </c>
      <c r="F486">
        <v>-66.063299999999998</v>
      </c>
      <c r="G486">
        <v>45.273299999999999</v>
      </c>
      <c r="H486" t="s">
        <v>1129</v>
      </c>
      <c r="I486" t="str">
        <f t="shared" si="86"/>
        <v>St John, New Brunswick&lt;br&gt;White 1945-1974&lt;br&gt;St John&lt;br&gt;ANAE (Labov et al, 2003)</v>
      </c>
      <c r="J486" t="str">
        <f t="shared" si="87"/>
        <v>W1950StJohnNewBrunswickStJohn</v>
      </c>
      <c r="M486" t="str">
        <f t="shared" si="89"/>
        <v>dp</v>
      </c>
      <c r="N486" t="str">
        <f t="shared" si="90"/>
        <v>st</v>
      </c>
      <c r="O486" t="str">
        <f t="shared" si="91"/>
        <v>ao</v>
      </c>
      <c r="P486" t="e">
        <f>IF(#REF!="rhot","",IF(H486="AAE_7R","r7",IF(AND(C486="ANAE",H486="W"),"r3","r0")))</f>
        <v>#REF!</v>
      </c>
      <c r="Q486" t="str">
        <f>IF(H486="consonant",#REF!,"")</f>
        <v/>
      </c>
      <c r="R486" t="str">
        <f t="shared" si="92"/>
        <v>lx</v>
      </c>
      <c r="S486" t="str">
        <f t="shared" si="93"/>
        <v>bk</v>
      </c>
      <c r="T486" t="e">
        <f t="shared" si="94"/>
        <v>#REF!</v>
      </c>
      <c r="U486" t="str">
        <f t="shared" si="85"/>
        <v>b</v>
      </c>
      <c r="W486" t="str">
        <f t="shared" si="88"/>
        <v>const W1950StJohnNewBrunswickStJohn= L.marker([45.2733,-66.0633], {icon: dp_lx}).bindPopup('St John, New Brunswick&lt;br&gt;White 1945-1974&lt;br&gt;St John&lt;br&gt;ANAE (Labov et al, 2003)').addTo(W1950);</v>
      </c>
      <c r="X486" t="e">
        <f>IF(N486="","","const "&amp;#REF!&amp;J486&amp;#REF!&amp;E486&amp;" = L.marker(["&amp;G486&amp;","&amp;F486&amp;"], {icon: "&amp;N486&amp;"_"&amp;U486&amp;"}).bindPopup('This is "&amp;#REF!&amp;"').addTo("&amp;#REF!&amp;");")</f>
        <v>#REF!</v>
      </c>
      <c r="Y486" t="e">
        <f>IF(F486="","","const "&amp;#REF!&amp;J486&amp;#REF!&amp;E486&amp;" = L.marker(["&amp;G486&amp;","&amp;F486&amp;"], {icon: "&amp;O486&amp;"_"&amp;V486&amp;"}).bindPopup('This is "&amp;#REF!&amp;"').addTo("&amp;#REF!&amp;");")</f>
        <v>#REF!</v>
      </c>
      <c r="BI486" t="s">
        <v>6454</v>
      </c>
    </row>
    <row r="487" spans="1:61">
      <c r="A487" t="s">
        <v>5327</v>
      </c>
      <c r="B487" t="s">
        <v>1081</v>
      </c>
      <c r="C487" s="1" t="s">
        <v>5399</v>
      </c>
      <c r="D487" t="s">
        <v>1081</v>
      </c>
      <c r="E487" t="s">
        <v>1093</v>
      </c>
      <c r="F487">
        <v>-63.575200000000002</v>
      </c>
      <c r="G487">
        <v>44.648800000000001</v>
      </c>
      <c r="H487" t="s">
        <v>1129</v>
      </c>
      <c r="I487" t="str">
        <f t="shared" si="86"/>
        <v>Hallifax, Nova Scotia&lt;br&gt;White 1945-1974&lt;br&gt;Hallifax&lt;br&gt;ANAE (Labov et al, 2003)</v>
      </c>
      <c r="J487" t="str">
        <f t="shared" si="87"/>
        <v>W1950HallifaxNovaScotiaHallifax</v>
      </c>
      <c r="M487" t="str">
        <f t="shared" si="89"/>
        <v>dp</v>
      </c>
      <c r="N487" t="str">
        <f t="shared" si="90"/>
        <v>st</v>
      </c>
      <c r="O487" t="str">
        <f t="shared" si="91"/>
        <v>ao</v>
      </c>
      <c r="P487" t="e">
        <f>IF(#REF!="rhot","",IF(H487="AAE_7R","r7",IF(AND(C487="ANAE",H487="W"),"r3","r0")))</f>
        <v>#REF!</v>
      </c>
      <c r="Q487" t="str">
        <f>IF(H487="consonant",#REF!,"")</f>
        <v/>
      </c>
      <c r="R487" t="str">
        <f t="shared" si="92"/>
        <v>lx</v>
      </c>
      <c r="S487" t="str">
        <f t="shared" si="93"/>
        <v>bk</v>
      </c>
      <c r="T487" t="e">
        <f t="shared" si="94"/>
        <v>#REF!</v>
      </c>
      <c r="U487" t="str">
        <f t="shared" si="85"/>
        <v>b</v>
      </c>
      <c r="W487" t="str">
        <f t="shared" si="88"/>
        <v>const W1950HallifaxNovaScotiaHallifax= L.marker([44.6488,-63.5752], {icon: dp_lx}).bindPopup('Hallifax, Nova Scotia&lt;br&gt;White 1945-1974&lt;br&gt;Hallifax&lt;br&gt;ANAE (Labov et al, 2003)').addTo(W1950);</v>
      </c>
      <c r="X487" t="e">
        <f>IF(N487="","","const "&amp;#REF!&amp;J487&amp;#REF!&amp;E487&amp;" = L.marker(["&amp;G487&amp;","&amp;F487&amp;"], {icon: "&amp;N487&amp;"_"&amp;U487&amp;"}).bindPopup('This is "&amp;#REF!&amp;"').addTo("&amp;#REF!&amp;");")</f>
        <v>#REF!</v>
      </c>
      <c r="Y487" t="e">
        <f>IF(F487="","","const "&amp;#REF!&amp;J487&amp;#REF!&amp;E487&amp;" = L.marker(["&amp;G487&amp;","&amp;F487&amp;"], {icon: "&amp;O487&amp;"_"&amp;V487&amp;"}).bindPopup('This is "&amp;#REF!&amp;"').addTo("&amp;#REF!&amp;");")</f>
        <v>#REF!</v>
      </c>
      <c r="BI487" t="s">
        <v>5664</v>
      </c>
    </row>
    <row r="488" spans="1:61">
      <c r="A488" t="s">
        <v>5327</v>
      </c>
      <c r="B488" t="s">
        <v>1082</v>
      </c>
      <c r="C488" s="1" t="s">
        <v>5399</v>
      </c>
      <c r="D488" t="s">
        <v>1082</v>
      </c>
      <c r="E488" t="s">
        <v>1093</v>
      </c>
      <c r="F488">
        <v>-60.194200000000002</v>
      </c>
      <c r="G488">
        <v>46.136800000000001</v>
      </c>
      <c r="H488" t="s">
        <v>1129</v>
      </c>
      <c r="I488" t="str">
        <f t="shared" si="86"/>
        <v>Sydney, Nova Scotia&lt;br&gt;White 1945-1974&lt;br&gt;Sydney&lt;br&gt;ANAE (Labov et al, 2003)</v>
      </c>
      <c r="J488" t="str">
        <f t="shared" si="87"/>
        <v>W1950SydneyNovaScotiaSydney</v>
      </c>
      <c r="M488" t="str">
        <f t="shared" si="89"/>
        <v>dp</v>
      </c>
      <c r="N488" t="str">
        <f t="shared" si="90"/>
        <v>st</v>
      </c>
      <c r="O488" t="str">
        <f t="shared" si="91"/>
        <v>ao</v>
      </c>
      <c r="P488" t="e">
        <f>IF(#REF!="rhot","",IF(H488="AAE_7R","r7",IF(AND(C488="ANAE",H488="W"),"r3","r0")))</f>
        <v>#REF!</v>
      </c>
      <c r="Q488" t="str">
        <f>IF(H488="consonant",#REF!,"")</f>
        <v/>
      </c>
      <c r="R488" t="str">
        <f t="shared" si="92"/>
        <v>lx</v>
      </c>
      <c r="S488" t="str">
        <f t="shared" si="93"/>
        <v>bk</v>
      </c>
      <c r="T488" t="e">
        <f t="shared" si="94"/>
        <v>#REF!</v>
      </c>
      <c r="U488" t="str">
        <f t="shared" si="85"/>
        <v>b</v>
      </c>
      <c r="W488" t="str">
        <f t="shared" si="88"/>
        <v>const W1950SydneyNovaScotiaSydney= L.marker([46.1368,-60.1942], {icon: dp_lx}).bindPopup('Sydney, Nova Scotia&lt;br&gt;White 1945-1974&lt;br&gt;Sydney&lt;br&gt;ANAE (Labov et al, 2003)').addTo(W1950);</v>
      </c>
      <c r="X488" t="e">
        <f>IF(N488="","","const "&amp;#REF!&amp;J488&amp;#REF!&amp;E488&amp;" = L.marker(["&amp;G488&amp;","&amp;F488&amp;"], {icon: "&amp;N488&amp;"_"&amp;U488&amp;"}).bindPopup('This is "&amp;#REF!&amp;"').addTo("&amp;#REF!&amp;");")</f>
        <v>#REF!</v>
      </c>
      <c r="Y488" t="e">
        <f>IF(F488="","","const "&amp;#REF!&amp;J488&amp;#REF!&amp;E488&amp;" = L.marker(["&amp;G488&amp;","&amp;F488&amp;"], {icon: "&amp;O488&amp;"_"&amp;V488&amp;"}).bindPopup('This is "&amp;#REF!&amp;"').addTo("&amp;#REF!&amp;");")</f>
        <v>#REF!</v>
      </c>
      <c r="BI488" t="s">
        <v>5665</v>
      </c>
    </row>
    <row r="489" spans="1:61">
      <c r="A489" t="s">
        <v>5327</v>
      </c>
      <c r="B489" t="s">
        <v>540</v>
      </c>
      <c r="C489" s="1" t="s">
        <v>5399</v>
      </c>
      <c r="D489" t="s">
        <v>540</v>
      </c>
      <c r="E489" t="s">
        <v>5299</v>
      </c>
      <c r="F489">
        <v>-52.712600000000002</v>
      </c>
      <c r="G489">
        <v>47.561500000000002</v>
      </c>
      <c r="H489" t="s">
        <v>1129</v>
      </c>
      <c r="I489" t="str">
        <f t="shared" si="86"/>
        <v>St Johns, Newfoundland&lt;br&gt;White 1945-1974&lt;br&gt;St Johns&lt;br&gt;ANAE (Labov et al, 2003)</v>
      </c>
      <c r="J489" t="str">
        <f t="shared" si="87"/>
        <v>W1950StJohnsNewfoundlandStJohns</v>
      </c>
      <c r="M489" t="str">
        <f t="shared" si="89"/>
        <v>dp</v>
      </c>
      <c r="N489" t="str">
        <f t="shared" si="90"/>
        <v>st</v>
      </c>
      <c r="O489" t="str">
        <f t="shared" si="91"/>
        <v>ao</v>
      </c>
      <c r="P489" t="e">
        <f>IF(#REF!="rhot","",IF(H489="AAE_7R","r7",IF(AND(C489="ANAE",H489="W"),"r3","r0")))</f>
        <v>#REF!</v>
      </c>
      <c r="Q489" t="str">
        <f>IF(H489="consonant",#REF!,"")</f>
        <v/>
      </c>
      <c r="R489" t="str">
        <f t="shared" si="92"/>
        <v>lx</v>
      </c>
      <c r="S489" t="str">
        <f t="shared" si="93"/>
        <v>bk</v>
      </c>
      <c r="T489" t="e">
        <f t="shared" si="94"/>
        <v>#REF!</v>
      </c>
      <c r="U489" t="str">
        <f t="shared" si="85"/>
        <v>b</v>
      </c>
      <c r="W489" t="str">
        <f t="shared" si="88"/>
        <v>const W1950StJohnsNewfoundlandStJohns= L.marker([47.5615,-52.7126], {icon: dp_lx}).bindPopup('St Johns, Newfoundland&lt;br&gt;White 1945-1974&lt;br&gt;St Johns&lt;br&gt;ANAE (Labov et al, 2003)').addTo(W1950);</v>
      </c>
      <c r="X489" t="e">
        <f>IF(N489="","","const "&amp;#REF!&amp;J489&amp;#REF!&amp;E489&amp;" = L.marker(["&amp;G489&amp;","&amp;F489&amp;"], {icon: "&amp;N489&amp;"_"&amp;U489&amp;"}).bindPopup('This is "&amp;#REF!&amp;"').addTo("&amp;#REF!&amp;");")</f>
        <v>#REF!</v>
      </c>
      <c r="Y489" t="e">
        <f>IF(F489="","","const "&amp;#REF!&amp;J489&amp;#REF!&amp;E489&amp;" = L.marker(["&amp;G489&amp;","&amp;F489&amp;"], {icon: "&amp;O489&amp;"_"&amp;V489&amp;"}).bindPopup('This is "&amp;#REF!&amp;"').addTo("&amp;#REF!&amp;");")</f>
        <v>#REF!</v>
      </c>
      <c r="BI489" t="s">
        <v>6455</v>
      </c>
    </row>
    <row r="490" spans="1:61">
      <c r="A490" t="s">
        <v>5327</v>
      </c>
      <c r="B490" t="s">
        <v>1223</v>
      </c>
      <c r="C490" s="1" t="s">
        <v>1241</v>
      </c>
      <c r="D490" t="s">
        <v>1014</v>
      </c>
      <c r="E490" t="s">
        <v>1014</v>
      </c>
      <c r="F490">
        <v>-77.396299999999997</v>
      </c>
      <c r="G490">
        <v>25.034300000000002</v>
      </c>
      <c r="H490" t="s">
        <v>1206</v>
      </c>
      <c r="I490" t="str">
        <f t="shared" si="86"/>
        <v>Bahamas, Bahamas&lt;br&gt;White 1945-1974&lt;br&gt;Handbook&lt;br&gt;(Childs &amp; Wolfram,  2005)</v>
      </c>
      <c r="J490" t="str">
        <f t="shared" si="87"/>
        <v>W1950BahamasBahamasHandbook</v>
      </c>
      <c r="M490" t="str">
        <f t="shared" si="89"/>
        <v/>
      </c>
      <c r="N490" t="str">
        <f t="shared" si="90"/>
        <v>st</v>
      </c>
      <c r="O490" t="str">
        <f t="shared" si="91"/>
        <v>ar</v>
      </c>
      <c r="P490" t="e">
        <f>IF(#REF!="rhot","",IF(H490="AAE_7R","r7",IF(AND(C490="ANAE",H490="W"),"r3","r0")))</f>
        <v>#REF!</v>
      </c>
      <c r="Q490" t="e">
        <f>IF(H490="consonant",#REF!,"")</f>
        <v>#REF!</v>
      </c>
      <c r="R490" t="str">
        <f t="shared" si="92"/>
        <v>lx</v>
      </c>
      <c r="S490" t="str">
        <f t="shared" si="93"/>
        <v>bk</v>
      </c>
      <c r="T490" t="e">
        <f t="shared" si="94"/>
        <v>#REF!</v>
      </c>
      <c r="U490" t="str">
        <f t="shared" si="85"/>
        <v>b</v>
      </c>
      <c r="W490" t="str">
        <f t="shared" si="88"/>
        <v/>
      </c>
      <c r="X490" t="e">
        <f>IF(N490="","","const "&amp;#REF!&amp;J490&amp;#REF!&amp;E490&amp;" = L.marker(["&amp;G490&amp;","&amp;F490&amp;"], {icon: "&amp;N490&amp;"_"&amp;U490&amp;"}).bindPopup('This is "&amp;#REF!&amp;"').addTo("&amp;#REF!&amp;");")</f>
        <v>#REF!</v>
      </c>
      <c r="Y490" t="e">
        <f>IF(F490="","","const "&amp;#REF!&amp;J490&amp;#REF!&amp;E490&amp;" = L.marker(["&amp;G490&amp;","&amp;F490&amp;"], {icon: "&amp;O490&amp;"_"&amp;V490&amp;"}).bindPopup('This is "&amp;#REF!&amp;"').addTo("&amp;#REF!&amp;");")</f>
        <v>#REF!</v>
      </c>
      <c r="BI490" t="s">
        <v>5164</v>
      </c>
    </row>
    <row r="491" spans="1:61">
      <c r="A491" t="s">
        <v>5328</v>
      </c>
      <c r="B491" s="1" t="s">
        <v>6678</v>
      </c>
      <c r="C491" s="1" t="s">
        <v>5351</v>
      </c>
      <c r="D491" s="19" t="s">
        <v>437</v>
      </c>
      <c r="E491" t="s">
        <v>5282</v>
      </c>
      <c r="F491">
        <v>-81.83</v>
      </c>
      <c r="G491">
        <v>41.45</v>
      </c>
      <c r="H491" t="s">
        <v>1127</v>
      </c>
      <c r="I491" t="str">
        <f t="shared" si="86"/>
        <v>Brunswick, Ohio&lt;br&gt;White 1975-1099&lt;br&gt;Speaker 16&lt;br&gt;(Thomas, 2003)</v>
      </c>
      <c r="J491" t="str">
        <f t="shared" si="87"/>
        <v>W1970BrunswickOhioSpeaker16</v>
      </c>
      <c r="M491" t="str">
        <f t="shared" si="89"/>
        <v>dp</v>
      </c>
      <c r="N491" t="str">
        <f t="shared" si="90"/>
        <v>st</v>
      </c>
      <c r="O491" t="str">
        <f t="shared" si="91"/>
        <v>ar</v>
      </c>
      <c r="P491" t="e">
        <f>IF(#REF!="rhot","",IF(H491="AAE_7R","r7",IF(AND(C491="ANAE",H491="W"),"r3","r0")))</f>
        <v>#REF!</v>
      </c>
      <c r="Q491" t="str">
        <f>IF(H491="consonant",#REF!,"")</f>
        <v/>
      </c>
      <c r="R491" t="str">
        <f t="shared" si="92"/>
        <v>we</v>
      </c>
      <c r="S491" t="str">
        <f t="shared" si="93"/>
        <v>fr</v>
      </c>
      <c r="T491" t="e">
        <f t="shared" si="94"/>
        <v>#REF!</v>
      </c>
      <c r="U491" t="str">
        <f t="shared" si="85"/>
        <v>b</v>
      </c>
      <c r="W491" t="str">
        <f t="shared" si="88"/>
        <v>const W1970BrunswickOhioSpeaker16= L.marker([41.45,-81.83], {icon: dp_we}).bindPopup('Brunswick, Ohio&lt;br&gt;White 1975-1099&lt;br&gt;Speaker 16&lt;br&gt;(Thomas, 2003)').addTo(W1970);</v>
      </c>
      <c r="X491" t="e">
        <f>IF(N491="","","const "&amp;#REF!&amp;J491&amp;#REF!&amp;E491&amp;" = L.marker(["&amp;G491&amp;","&amp;F491&amp;"], {icon: "&amp;N491&amp;"_"&amp;U491&amp;"}).bindPopup('This is "&amp;#REF!&amp;"').addTo("&amp;#REF!&amp;");")</f>
        <v>#REF!</v>
      </c>
      <c r="Y491" t="e">
        <f>IF(F491="","","const "&amp;#REF!&amp;J491&amp;#REF!&amp;E491&amp;" = L.marker(["&amp;G491&amp;","&amp;F491&amp;"], {icon: "&amp;O491&amp;"_"&amp;V491&amp;"}).bindPopup('This is "&amp;#REF!&amp;"').addTo("&amp;#REF!&amp;");")</f>
        <v>#REF!</v>
      </c>
      <c r="BI491" t="s">
        <v>6679</v>
      </c>
    </row>
    <row r="492" spans="1:61">
      <c r="A492" t="s">
        <v>5328</v>
      </c>
      <c r="B492" s="1" t="s">
        <v>6680</v>
      </c>
      <c r="C492" s="1" t="s">
        <v>5351</v>
      </c>
      <c r="D492" s="19" t="s">
        <v>440</v>
      </c>
      <c r="E492" t="s">
        <v>5282</v>
      </c>
      <c r="F492">
        <v>-83.72</v>
      </c>
      <c r="G492">
        <v>41.15</v>
      </c>
      <c r="H492" t="s">
        <v>1127</v>
      </c>
      <c r="I492" t="str">
        <f t="shared" si="86"/>
        <v>Benton Ridge, Ohio&lt;br&gt;White 1975-1099&lt;br&gt;Speaker 19&lt;br&gt;(Thomas, 2003)</v>
      </c>
      <c r="J492" t="str">
        <f t="shared" si="87"/>
        <v>W1970BentonRidgeOhioSpeaker19</v>
      </c>
      <c r="M492" t="str">
        <f t="shared" si="89"/>
        <v>dp</v>
      </c>
      <c r="N492" t="str">
        <f t="shared" si="90"/>
        <v>st</v>
      </c>
      <c r="O492" t="str">
        <f t="shared" si="91"/>
        <v>ar</v>
      </c>
      <c r="P492" t="e">
        <f>IF(#REF!="rhot","",IF(H492="AAE_7R","r7",IF(AND(C492="ANAE",H492="W"),"r3","r0")))</f>
        <v>#REF!</v>
      </c>
      <c r="Q492" t="str">
        <f>IF(H492="consonant",#REF!,"")</f>
        <v/>
      </c>
      <c r="R492" t="str">
        <f t="shared" si="92"/>
        <v>we</v>
      </c>
      <c r="S492" t="str">
        <f t="shared" si="93"/>
        <v>fr</v>
      </c>
      <c r="T492" t="e">
        <f t="shared" si="94"/>
        <v>#REF!</v>
      </c>
      <c r="U492" t="str">
        <f t="shared" si="85"/>
        <v>b</v>
      </c>
      <c r="W492" t="str">
        <f t="shared" si="88"/>
        <v>const W1970BentonRidgeOhioSpeaker19= L.marker([41.15,-83.72], {icon: dp_we}).bindPopup('Benton Ridge, Ohio&lt;br&gt;White 1975-1099&lt;br&gt;Speaker 19&lt;br&gt;(Thomas, 2003)').addTo(W1970);</v>
      </c>
      <c r="X492" t="e">
        <f>IF(N492="","","const "&amp;#REF!&amp;J492&amp;#REF!&amp;E492&amp;" = L.marker(["&amp;G492&amp;","&amp;F492&amp;"], {icon: "&amp;N492&amp;"_"&amp;U492&amp;"}).bindPopup('This is "&amp;#REF!&amp;"').addTo("&amp;#REF!&amp;");")</f>
        <v>#REF!</v>
      </c>
      <c r="Y492" t="e">
        <f>IF(F492="","","const "&amp;#REF!&amp;J492&amp;#REF!&amp;E492&amp;" = L.marker(["&amp;G492&amp;","&amp;F492&amp;"], {icon: "&amp;O492&amp;"_"&amp;V492&amp;"}).bindPopup('This is "&amp;#REF!&amp;"').addTo("&amp;#REF!&amp;");")</f>
        <v>#REF!</v>
      </c>
      <c r="BI492" t="s">
        <v>6681</v>
      </c>
    </row>
    <row r="493" spans="1:61">
      <c r="A493" t="s">
        <v>5328</v>
      </c>
      <c r="B493" s="1" t="s">
        <v>6682</v>
      </c>
      <c r="C493" s="1" t="s">
        <v>5351</v>
      </c>
      <c r="D493" s="19" t="s">
        <v>456</v>
      </c>
      <c r="E493" t="s">
        <v>5298</v>
      </c>
      <c r="F493">
        <v>32.799999999999997</v>
      </c>
      <c r="G493">
        <v>-86.31</v>
      </c>
      <c r="H493" t="s">
        <v>1125</v>
      </c>
      <c r="I493" t="str">
        <f t="shared" si="86"/>
        <v>Montgomery, Alabama&lt;br&gt;White 1975-1099&lt;br&gt;Speaker 62&lt;br&gt;(Thomas, 2003)</v>
      </c>
      <c r="J493" t="str">
        <f t="shared" si="87"/>
        <v>W1970MontgomeryAlabamaSpeaker62</v>
      </c>
      <c r="M493" t="str">
        <f t="shared" si="89"/>
        <v>dp</v>
      </c>
      <c r="N493" t="str">
        <f t="shared" si="90"/>
        <v>st</v>
      </c>
      <c r="O493" t="str">
        <f t="shared" si="91"/>
        <v>ar</v>
      </c>
      <c r="P493" t="e">
        <f>IF(#REF!="rhot","",IF(H493="AAE_7R","r7",IF(AND(C493="ANAE",H493="W"),"r3","r0")))</f>
        <v>#REF!</v>
      </c>
      <c r="Q493" t="str">
        <f>IF(H493="consonant",#REF!,"")</f>
        <v/>
      </c>
      <c r="R493" t="str">
        <f t="shared" si="92"/>
        <v>lx</v>
      </c>
      <c r="S493" t="str">
        <f t="shared" si="93"/>
        <v>fr</v>
      </c>
      <c r="T493" t="e">
        <f t="shared" si="94"/>
        <v>#REF!</v>
      </c>
      <c r="U493" t="str">
        <f t="shared" si="85"/>
        <v>b</v>
      </c>
      <c r="W493" t="str">
        <f t="shared" si="88"/>
        <v>const W1970MontgomeryAlabamaSpeaker62= L.marker([-86.31,32.8], {icon: dp_lx}).bindPopup('Montgomery, Alabama&lt;br&gt;White 1975-1099&lt;br&gt;Speaker 62&lt;br&gt;(Thomas, 2003)').addTo(W1970);</v>
      </c>
      <c r="X493" t="e">
        <f>IF(N493="","","const "&amp;#REF!&amp;J493&amp;#REF!&amp;E493&amp;" = L.marker(["&amp;G493&amp;","&amp;F493&amp;"], {icon: "&amp;N493&amp;"_"&amp;U493&amp;"}).bindPopup('This is "&amp;#REF!&amp;"').addTo("&amp;#REF!&amp;");")</f>
        <v>#REF!</v>
      </c>
      <c r="Y493" t="e">
        <f>IF(F493="","","const "&amp;#REF!&amp;J493&amp;#REF!&amp;E493&amp;" = L.marker(["&amp;G493&amp;","&amp;F493&amp;"], {icon: "&amp;O493&amp;"_"&amp;V493&amp;"}).bindPopup('This is "&amp;#REF!&amp;"').addTo("&amp;#REF!&amp;");")</f>
        <v>#REF!</v>
      </c>
      <c r="BI493" t="s">
        <v>6683</v>
      </c>
    </row>
    <row r="494" spans="1:61">
      <c r="A494" t="s">
        <v>5328</v>
      </c>
      <c r="B494" s="1" t="s">
        <v>6684</v>
      </c>
      <c r="C494" s="1" t="s">
        <v>5351</v>
      </c>
      <c r="D494" t="s">
        <v>181</v>
      </c>
      <c r="E494" t="s">
        <v>5288</v>
      </c>
      <c r="F494">
        <v>-78.66</v>
      </c>
      <c r="G494">
        <v>36.06</v>
      </c>
      <c r="H494" t="s">
        <v>1125</v>
      </c>
      <c r="I494" t="str">
        <f t="shared" si="86"/>
        <v>Raleigh, North Carolina&lt;br&gt;White 1975-1099&lt;br&gt;Speaker 74&lt;br&gt;(Thomas, 2003)</v>
      </c>
      <c r="J494" t="str">
        <f t="shared" si="87"/>
        <v>W1970RaleighNorthCarolinaSpeaker74</v>
      </c>
      <c r="M494" t="str">
        <f t="shared" si="89"/>
        <v>dp</v>
      </c>
      <c r="N494" t="str">
        <f t="shared" si="90"/>
        <v>st</v>
      </c>
      <c r="O494" t="str">
        <f t="shared" si="91"/>
        <v>ar</v>
      </c>
      <c r="P494" t="e">
        <f>IF(#REF!="rhot","",IF(H494="AAE_7R","r7",IF(AND(C494="ANAE",H494="W"),"r3","r0")))</f>
        <v>#REF!</v>
      </c>
      <c r="Q494" t="str">
        <f>IF(H494="consonant",#REF!,"")</f>
        <v/>
      </c>
      <c r="R494" t="str">
        <f t="shared" si="92"/>
        <v>lx</v>
      </c>
      <c r="S494" t="str">
        <f t="shared" si="93"/>
        <v>fr</v>
      </c>
      <c r="T494" t="e">
        <f t="shared" si="94"/>
        <v>#REF!</v>
      </c>
      <c r="U494" t="str">
        <f t="shared" si="85"/>
        <v>b</v>
      </c>
      <c r="W494" t="str">
        <f t="shared" si="88"/>
        <v>const W1970RaleighNorthCarolinaSpeaker74= L.marker([36.06,-78.66], {icon: dp_lx}).bindPopup('Raleigh, North Carolina&lt;br&gt;White 1975-1099&lt;br&gt;Speaker 74&lt;br&gt;(Thomas, 2003)').addTo(W1970);</v>
      </c>
      <c r="X494" t="e">
        <f>IF(N494="","","const "&amp;#REF!&amp;J494&amp;#REF!&amp;E494&amp;" = L.marker(["&amp;G494&amp;","&amp;F494&amp;"], {icon: "&amp;N494&amp;"_"&amp;U494&amp;"}).bindPopup('This is "&amp;#REF!&amp;"').addTo("&amp;#REF!&amp;");")</f>
        <v>#REF!</v>
      </c>
      <c r="Y494" t="e">
        <f>IF(F494="","","const "&amp;#REF!&amp;J494&amp;#REF!&amp;E494&amp;" = L.marker(["&amp;G494&amp;","&amp;F494&amp;"], {icon: "&amp;O494&amp;"_"&amp;V494&amp;"}).bindPopup('This is "&amp;#REF!&amp;"').addTo("&amp;#REF!&amp;");")</f>
        <v>#REF!</v>
      </c>
      <c r="BI494" t="s">
        <v>6685</v>
      </c>
    </row>
    <row r="495" spans="1:61">
      <c r="A495" t="s">
        <v>5328</v>
      </c>
      <c r="B495" s="1" t="s">
        <v>6686</v>
      </c>
      <c r="C495" s="1" t="s">
        <v>5351</v>
      </c>
      <c r="D495" t="s">
        <v>561</v>
      </c>
      <c r="E495" t="s">
        <v>5288</v>
      </c>
      <c r="F495">
        <v>-78.099999999999994</v>
      </c>
      <c r="G495">
        <v>36.5</v>
      </c>
      <c r="H495" t="s">
        <v>1125</v>
      </c>
      <c r="I495" t="str">
        <f t="shared" si="86"/>
        <v>Inez, North Carolina&lt;br&gt;White 1975-1099&lt;br&gt;Speaker 78&lt;br&gt;(Thomas, 2003)</v>
      </c>
      <c r="J495" t="str">
        <f t="shared" si="87"/>
        <v>W1970InezNorthCarolinaSpeaker78</v>
      </c>
      <c r="M495" t="str">
        <f t="shared" si="89"/>
        <v>dp</v>
      </c>
      <c r="N495" t="str">
        <f t="shared" si="90"/>
        <v>st</v>
      </c>
      <c r="O495" t="str">
        <f t="shared" si="91"/>
        <v>ar</v>
      </c>
      <c r="P495" t="e">
        <f>IF(#REF!="rhot","",IF(H495="AAE_7R","r7",IF(AND(C495="ANAE",H495="W"),"r3","r0")))</f>
        <v>#REF!</v>
      </c>
      <c r="Q495" t="str">
        <f>IF(H495="consonant",#REF!,"")</f>
        <v/>
      </c>
      <c r="R495" t="str">
        <f t="shared" si="92"/>
        <v>lx</v>
      </c>
      <c r="S495" t="str">
        <f t="shared" si="93"/>
        <v>fr</v>
      </c>
      <c r="T495" t="e">
        <f t="shared" si="94"/>
        <v>#REF!</v>
      </c>
      <c r="U495" t="str">
        <f t="shared" si="85"/>
        <v>b</v>
      </c>
      <c r="W495" t="str">
        <f t="shared" si="88"/>
        <v>const W1970InezNorthCarolinaSpeaker78= L.marker([36.5,-78.1], {icon: dp_lx}).bindPopup('Inez, North Carolina&lt;br&gt;White 1975-1099&lt;br&gt;Speaker 78&lt;br&gt;(Thomas, 2003)').addTo(W1970);</v>
      </c>
      <c r="X495" t="e">
        <f>IF(N495="","","const "&amp;#REF!&amp;J495&amp;#REF!&amp;E495&amp;" = L.marker(["&amp;G495&amp;","&amp;F495&amp;"], {icon: "&amp;N495&amp;"_"&amp;U495&amp;"}).bindPopup('This is "&amp;#REF!&amp;"').addTo("&amp;#REF!&amp;");")</f>
        <v>#REF!</v>
      </c>
      <c r="Y495" t="e">
        <f>IF(F495="","","const "&amp;#REF!&amp;J495&amp;#REF!&amp;E495&amp;" = L.marker(["&amp;G495&amp;","&amp;F495&amp;"], {icon: "&amp;O495&amp;"_"&amp;V495&amp;"}).bindPopup('This is "&amp;#REF!&amp;"').addTo("&amp;#REF!&amp;");")</f>
        <v>#REF!</v>
      </c>
      <c r="BI495" t="s">
        <v>6687</v>
      </c>
    </row>
    <row r="496" spans="1:61">
      <c r="A496" t="s">
        <v>5328</v>
      </c>
      <c r="B496" s="1" t="s">
        <v>6688</v>
      </c>
      <c r="C496" s="1" t="s">
        <v>5351</v>
      </c>
      <c r="D496" t="s">
        <v>464</v>
      </c>
      <c r="E496" t="s">
        <v>5288</v>
      </c>
      <c r="F496">
        <v>-76.25</v>
      </c>
      <c r="G496">
        <v>35.630000000000003</v>
      </c>
      <c r="H496" t="s">
        <v>1125</v>
      </c>
      <c r="I496" t="str">
        <f t="shared" si="86"/>
        <v>Swan Quarter, North Carolina&lt;br&gt;White 1975-1099&lt;br&gt;Speaker 82&lt;br&gt;(Thomas, 2003)</v>
      </c>
      <c r="J496" t="str">
        <f t="shared" si="87"/>
        <v>W1970SwanQuarterNorthCarolinaSpeaker82</v>
      </c>
      <c r="M496" t="str">
        <f t="shared" si="89"/>
        <v>dp</v>
      </c>
      <c r="N496" t="str">
        <f t="shared" si="90"/>
        <v>st</v>
      </c>
      <c r="O496" t="str">
        <f t="shared" si="91"/>
        <v>ar</v>
      </c>
      <c r="P496" t="e">
        <f>IF(#REF!="rhot","",IF(H496="AAE_7R","r7",IF(AND(C496="ANAE",H496="W"),"r3","r0")))</f>
        <v>#REF!</v>
      </c>
      <c r="Q496" t="str">
        <f>IF(H496="consonant",#REF!,"")</f>
        <v/>
      </c>
      <c r="R496" t="str">
        <f t="shared" si="92"/>
        <v>lx</v>
      </c>
      <c r="S496" t="str">
        <f t="shared" si="93"/>
        <v>fr</v>
      </c>
      <c r="T496" t="e">
        <f t="shared" si="94"/>
        <v>#REF!</v>
      </c>
      <c r="U496" t="str">
        <f t="shared" si="85"/>
        <v>b</v>
      </c>
      <c r="W496" t="str">
        <f t="shared" si="88"/>
        <v>const W1970SwanQuarterNorthCarolinaSpeaker82= L.marker([35.63,-76.25], {icon: dp_lx}).bindPopup('Swan Quarter, North Carolina&lt;br&gt;White 1975-1099&lt;br&gt;Speaker 82&lt;br&gt;(Thomas, 2003)').addTo(W1970);</v>
      </c>
      <c r="X496" t="e">
        <f>IF(N496="","","const "&amp;#REF!&amp;J496&amp;#REF!&amp;E496&amp;" = L.marker(["&amp;G496&amp;","&amp;F496&amp;"], {icon: "&amp;N496&amp;"_"&amp;U496&amp;"}).bindPopup('This is "&amp;#REF!&amp;"').addTo("&amp;#REF!&amp;");")</f>
        <v>#REF!</v>
      </c>
      <c r="Y496" t="e">
        <f>IF(F496="","","const "&amp;#REF!&amp;J496&amp;#REF!&amp;E496&amp;" = L.marker(["&amp;G496&amp;","&amp;F496&amp;"], {icon: "&amp;O496&amp;"_"&amp;V496&amp;"}).bindPopup('This is "&amp;#REF!&amp;"').addTo("&amp;#REF!&amp;");")</f>
        <v>#REF!</v>
      </c>
      <c r="BI496" t="s">
        <v>6689</v>
      </c>
    </row>
    <row r="497" spans="1:61">
      <c r="A497" t="s">
        <v>5328</v>
      </c>
      <c r="B497" s="1" t="s">
        <v>6690</v>
      </c>
      <c r="C497" s="1" t="s">
        <v>5351</v>
      </c>
      <c r="D497" t="s">
        <v>467</v>
      </c>
      <c r="E497" t="s">
        <v>420</v>
      </c>
      <c r="F497">
        <v>-96.6</v>
      </c>
      <c r="G497">
        <v>36.54</v>
      </c>
      <c r="H497" t="s">
        <v>1125</v>
      </c>
      <c r="I497" t="str">
        <f t="shared" si="86"/>
        <v>Yale, Oklahoma&lt;br&gt;White 1975-1099&lt;br&gt;Speaker 93&lt;br&gt;(Thomas, 2003)</v>
      </c>
      <c r="J497" t="str">
        <f t="shared" si="87"/>
        <v>W1970YaleOklahomaSpeaker93</v>
      </c>
      <c r="M497" t="str">
        <f t="shared" si="89"/>
        <v>dp</v>
      </c>
      <c r="N497" t="str">
        <f t="shared" si="90"/>
        <v>st</v>
      </c>
      <c r="O497" t="str">
        <f t="shared" si="91"/>
        <v>ar</v>
      </c>
      <c r="P497" t="e">
        <f>IF(#REF!="rhot","",IF(H497="AAE_7R","r7",IF(AND(C497="ANAE",H497="W"),"r3","r0")))</f>
        <v>#REF!</v>
      </c>
      <c r="Q497" t="str">
        <f>IF(H497="consonant",#REF!,"")</f>
        <v/>
      </c>
      <c r="R497" t="str">
        <f t="shared" si="92"/>
        <v>lx</v>
      </c>
      <c r="S497" t="str">
        <f t="shared" si="93"/>
        <v>fr</v>
      </c>
      <c r="T497" t="e">
        <f t="shared" si="94"/>
        <v>#REF!</v>
      </c>
      <c r="U497" t="str">
        <f t="shared" si="85"/>
        <v>b</v>
      </c>
      <c r="W497" t="str">
        <f t="shared" si="88"/>
        <v>const W1970YaleOklahomaSpeaker93= L.marker([36.54,-96.6], {icon: dp_lx}).bindPopup('Yale, Oklahoma&lt;br&gt;White 1975-1099&lt;br&gt;Speaker 93&lt;br&gt;(Thomas, 2003)').addTo(W1970);</v>
      </c>
      <c r="X497" t="e">
        <f>IF(N497="","","const "&amp;#REF!&amp;J497&amp;#REF!&amp;E497&amp;" = L.marker(["&amp;G497&amp;","&amp;F497&amp;"], {icon: "&amp;N497&amp;"_"&amp;U497&amp;"}).bindPopup('This is "&amp;#REF!&amp;"').addTo("&amp;#REF!&amp;");")</f>
        <v>#REF!</v>
      </c>
      <c r="Y497" t="e">
        <f>IF(F497="","","const "&amp;#REF!&amp;J497&amp;#REF!&amp;E497&amp;" = L.marker(["&amp;G497&amp;","&amp;F497&amp;"], {icon: "&amp;O497&amp;"_"&amp;V497&amp;"}).bindPopup('This is "&amp;#REF!&amp;"').addTo("&amp;#REF!&amp;");")</f>
        <v>#REF!</v>
      </c>
      <c r="BI497" t="s">
        <v>6691</v>
      </c>
    </row>
    <row r="498" spans="1:61">
      <c r="A498" t="s">
        <v>5328</v>
      </c>
      <c r="B498" s="1" t="s">
        <v>6692</v>
      </c>
      <c r="C498" s="1" t="s">
        <v>5351</v>
      </c>
      <c r="D498" t="s">
        <v>494</v>
      </c>
      <c r="E498" t="s">
        <v>5294</v>
      </c>
      <c r="F498">
        <v>-96.83</v>
      </c>
      <c r="G498">
        <v>32.81</v>
      </c>
      <c r="H498" t="s">
        <v>1125</v>
      </c>
      <c r="I498" t="str">
        <f t="shared" si="86"/>
        <v>DeSoto, Texas&lt;br&gt;White 1975-1099&lt;br&gt;Speaker 131&lt;br&gt;(Thomas, 2003)</v>
      </c>
      <c r="J498" t="str">
        <f t="shared" si="87"/>
        <v>W1970DeSotoTexasSpeaker131</v>
      </c>
      <c r="M498" t="str">
        <f t="shared" si="89"/>
        <v>dp</v>
      </c>
      <c r="N498" t="str">
        <f t="shared" si="90"/>
        <v>st</v>
      </c>
      <c r="O498" t="str">
        <f t="shared" si="91"/>
        <v>ar</v>
      </c>
      <c r="P498" t="e">
        <f>IF(#REF!="rhot","",IF(H498="AAE_7R","r7",IF(AND(C498="ANAE",H498="W"),"r3","r0")))</f>
        <v>#REF!</v>
      </c>
      <c r="Q498" t="str">
        <f>IF(H498="consonant",#REF!,"")</f>
        <v/>
      </c>
      <c r="R498" t="str">
        <f t="shared" si="92"/>
        <v>lx</v>
      </c>
      <c r="S498" t="str">
        <f t="shared" si="93"/>
        <v>fr</v>
      </c>
      <c r="T498" t="e">
        <f t="shared" si="94"/>
        <v>#REF!</v>
      </c>
      <c r="U498" t="str">
        <f t="shared" si="85"/>
        <v>b</v>
      </c>
      <c r="W498" t="str">
        <f t="shared" si="88"/>
        <v>const W1970DeSotoTexasSpeaker131= L.marker([32.81,-96.83], {icon: dp_lx}).bindPopup('DeSoto, Texas&lt;br&gt;White 1975-1099&lt;br&gt;Speaker 131&lt;br&gt;(Thomas, 2003)').addTo(W1970);</v>
      </c>
      <c r="X498" t="e">
        <f>IF(N498="","","const "&amp;#REF!&amp;J498&amp;#REF!&amp;E498&amp;" = L.marker(["&amp;G498&amp;","&amp;F498&amp;"], {icon: "&amp;N498&amp;"_"&amp;U498&amp;"}).bindPopup('This is "&amp;#REF!&amp;"').addTo("&amp;#REF!&amp;");")</f>
        <v>#REF!</v>
      </c>
      <c r="Y498" t="e">
        <f>IF(F498="","","const "&amp;#REF!&amp;J498&amp;#REF!&amp;E498&amp;" = L.marker(["&amp;G498&amp;","&amp;F498&amp;"], {icon: "&amp;O498&amp;"_"&amp;V498&amp;"}).bindPopup('This is "&amp;#REF!&amp;"').addTo("&amp;#REF!&amp;");")</f>
        <v>#REF!</v>
      </c>
      <c r="BI498" t="s">
        <v>6693</v>
      </c>
    </row>
    <row r="499" spans="1:61">
      <c r="A499" t="s">
        <v>5328</v>
      </c>
      <c r="B499" s="1" t="s">
        <v>6694</v>
      </c>
      <c r="C499" s="1" t="s">
        <v>5351</v>
      </c>
      <c r="D499" s="19" t="s">
        <v>429</v>
      </c>
      <c r="E499" t="s">
        <v>5280</v>
      </c>
      <c r="F499">
        <v>-71.67</v>
      </c>
      <c r="G499">
        <v>42.35</v>
      </c>
      <c r="H499" t="s">
        <v>1126</v>
      </c>
      <c r="I499" t="str">
        <f t="shared" si="86"/>
        <v>Uxbridge, Massachusetts&lt;br&gt;White 1975-1099&lt;br&gt;Speaker 6&lt;br&gt;(Thomas, 2003)</v>
      </c>
      <c r="J499" t="str">
        <f t="shared" si="87"/>
        <v>W1970UxbridgeMassachusettsSpeaker6</v>
      </c>
      <c r="M499" t="str">
        <f t="shared" si="89"/>
        <v>dp</v>
      </c>
      <c r="N499" t="str">
        <f t="shared" si="90"/>
        <v>st</v>
      </c>
      <c r="O499" t="str">
        <f t="shared" si="91"/>
        <v>au</v>
      </c>
      <c r="P499" t="e">
        <f>IF(#REF!="rhot","",IF(H499="AAE_7R","r7",IF(AND(C499="ANAE",H499="W"),"r3","r0")))</f>
        <v>#REF!</v>
      </c>
      <c r="Q499" t="str">
        <f>IF(H499="consonant",#REF!,"")</f>
        <v/>
      </c>
      <c r="R499" t="str">
        <f t="shared" si="92"/>
        <v>we</v>
      </c>
      <c r="S499" t="str">
        <f t="shared" si="93"/>
        <v>bk</v>
      </c>
      <c r="T499" t="e">
        <f t="shared" si="94"/>
        <v>#REF!</v>
      </c>
      <c r="U499" t="str">
        <f t="shared" si="85"/>
        <v>b</v>
      </c>
      <c r="W499" t="str">
        <f t="shared" si="88"/>
        <v>const W1970UxbridgeMassachusettsSpeaker6= L.marker([42.35,-71.67], {icon: dp_we}).bindPopup('Uxbridge, Massachusetts&lt;br&gt;White 1975-1099&lt;br&gt;Speaker 6&lt;br&gt;(Thomas, 2003)').addTo(W1970);</v>
      </c>
      <c r="X499" t="e">
        <f>IF(N499="","","const "&amp;#REF!&amp;J499&amp;#REF!&amp;E499&amp;" = L.marker(["&amp;G499&amp;","&amp;F499&amp;"], {icon: "&amp;N499&amp;"_"&amp;U499&amp;"}).bindPopup('This is "&amp;#REF!&amp;"').addTo("&amp;#REF!&amp;");")</f>
        <v>#REF!</v>
      </c>
      <c r="Y499" t="e">
        <f>IF(F499="","","const "&amp;#REF!&amp;J499&amp;#REF!&amp;E499&amp;" = L.marker(["&amp;G499&amp;","&amp;F499&amp;"], {icon: "&amp;O499&amp;"_"&amp;V499&amp;"}).bindPopup('This is "&amp;#REF!&amp;"').addTo("&amp;#REF!&amp;");")</f>
        <v>#REF!</v>
      </c>
      <c r="BI499" t="s">
        <v>6695</v>
      </c>
    </row>
    <row r="500" spans="1:61">
      <c r="A500" t="s">
        <v>5328</v>
      </c>
      <c r="B500" s="1" t="s">
        <v>563</v>
      </c>
      <c r="C500" s="1" t="s">
        <v>564</v>
      </c>
      <c r="D500" t="s">
        <v>565</v>
      </c>
      <c r="E500" t="s">
        <v>5278</v>
      </c>
      <c r="F500">
        <v>-75.349999999999994</v>
      </c>
      <c r="G500">
        <v>40.53</v>
      </c>
      <c r="H500" t="s">
        <v>1127</v>
      </c>
      <c r="I500" t="str">
        <f t="shared" si="86"/>
        <v>Philadelphia3, Pennsylvania&lt;br&gt;White 1975-1099&lt;br&gt;Labov 13&lt;br&gt;Labov</v>
      </c>
      <c r="J500" t="str">
        <f t="shared" si="87"/>
        <v>W1970Philadelphia3PennsylvaniaLabov13</v>
      </c>
      <c r="M500" t="str">
        <f t="shared" si="89"/>
        <v>dp</v>
      </c>
      <c r="N500" t="str">
        <f t="shared" si="90"/>
        <v>st</v>
      </c>
      <c r="O500" t="str">
        <f t="shared" si="91"/>
        <v>ar</v>
      </c>
      <c r="P500" t="e">
        <f>IF(#REF!="rhot","",IF(H500="AAE_7R","r7",IF(AND(C500="ANAE",H500="W"),"r3","r0")))</f>
        <v>#REF!</v>
      </c>
      <c r="Q500" t="str">
        <f>IF(H500="consonant",#REF!,"")</f>
        <v/>
      </c>
      <c r="R500" t="str">
        <f t="shared" si="92"/>
        <v>we</v>
      </c>
      <c r="S500" t="str">
        <f t="shared" si="93"/>
        <v>fr</v>
      </c>
      <c r="T500" t="e">
        <f t="shared" si="94"/>
        <v>#REF!</v>
      </c>
      <c r="U500" t="str">
        <f t="shared" si="85"/>
        <v>b</v>
      </c>
      <c r="W500" t="str">
        <f t="shared" si="88"/>
        <v>const W1970Philadelphia3PennsylvaniaLabov13= L.marker([40.53,-75.35], {icon: dp_we}).bindPopup('Philadelphia3, Pennsylvania&lt;br&gt;White 1975-1099&lt;br&gt;Labov 13&lt;br&gt;Labov').addTo(W1970);</v>
      </c>
      <c r="X500" t="e">
        <f>IF(N500="","","const "&amp;#REF!&amp;J500&amp;#REF!&amp;E500&amp;" = L.marker(["&amp;G500&amp;","&amp;F500&amp;"], {icon: "&amp;N500&amp;"_"&amp;U500&amp;"}).bindPopup('This is "&amp;#REF!&amp;"').addTo("&amp;#REF!&amp;");")</f>
        <v>#REF!</v>
      </c>
      <c r="Y500" t="e">
        <f>IF(F500="","","const "&amp;#REF!&amp;J500&amp;#REF!&amp;E500&amp;" = L.marker(["&amp;G500&amp;","&amp;F500&amp;"], {icon: "&amp;O500&amp;"_"&amp;V500&amp;"}).bindPopup('This is "&amp;#REF!&amp;"').addTo("&amp;#REF!&amp;");")</f>
        <v>#REF!</v>
      </c>
      <c r="BI500" t="s">
        <v>6456</v>
      </c>
    </row>
    <row r="501" spans="1:61">
      <c r="A501" t="s">
        <v>5328</v>
      </c>
      <c r="B501" t="s">
        <v>609</v>
      </c>
      <c r="C501" s="1" t="s">
        <v>608</v>
      </c>
      <c r="D501" t="s">
        <v>611</v>
      </c>
      <c r="E501" t="s">
        <v>5304</v>
      </c>
      <c r="F501" s="5">
        <v>-80.55</v>
      </c>
      <c r="G501" s="5">
        <v>26.5</v>
      </c>
      <c r="H501" t="s">
        <v>1127</v>
      </c>
      <c r="I501" t="str">
        <f t="shared" si="86"/>
        <v>Miami2, Florida&lt;br&gt;White 1975-1099&lt;br&gt;AS Miami&lt;br&gt;AS_95.2</v>
      </c>
      <c r="J501" t="str">
        <f t="shared" si="87"/>
        <v>W1970Miami2FloridaASMiami</v>
      </c>
      <c r="M501" t="str">
        <f t="shared" si="89"/>
        <v>dp</v>
      </c>
      <c r="N501" t="str">
        <f t="shared" si="90"/>
        <v>st</v>
      </c>
      <c r="O501" t="str">
        <f t="shared" si="91"/>
        <v>ar</v>
      </c>
      <c r="P501" t="e">
        <f>IF(#REF!="rhot","",IF(H501="AAE_7R","r7",IF(AND(C501="ANAE",H501="W"),"r3","r0")))</f>
        <v>#REF!</v>
      </c>
      <c r="Q501" t="str">
        <f>IF(H501="consonant",#REF!,"")</f>
        <v/>
      </c>
      <c r="R501" t="str">
        <f t="shared" si="92"/>
        <v>we</v>
      </c>
      <c r="S501" t="str">
        <f t="shared" si="93"/>
        <v>fr</v>
      </c>
      <c r="T501" t="e">
        <f t="shared" si="94"/>
        <v>#REF!</v>
      </c>
      <c r="U501" t="str">
        <f t="shared" si="85"/>
        <v>b</v>
      </c>
      <c r="W501" t="str">
        <f t="shared" si="88"/>
        <v>const W1970Miami2FloridaASMiami= L.marker([26.5,-80.55], {icon: dp_we}).bindPopup('Miami2, Florida&lt;br&gt;White 1975-1099&lt;br&gt;AS Miami&lt;br&gt;AS_95.2').addTo(W1970);</v>
      </c>
      <c r="X501" t="e">
        <f>IF(N501="","","const "&amp;#REF!&amp;J501&amp;#REF!&amp;E501&amp;" = L.marker(["&amp;G501&amp;","&amp;F501&amp;"], {icon: "&amp;N501&amp;"_"&amp;U501&amp;"}).bindPopup('This is "&amp;#REF!&amp;"').addTo("&amp;#REF!&amp;");")</f>
        <v>#REF!</v>
      </c>
      <c r="Y501" t="e">
        <f>IF(F501="","","const "&amp;#REF!&amp;J501&amp;#REF!&amp;E501&amp;" = L.marker(["&amp;G501&amp;","&amp;F501&amp;"], {icon: "&amp;O501&amp;"_"&amp;V501&amp;"}).bindPopup('This is "&amp;#REF!&amp;"').addTo("&amp;#REF!&amp;");")</f>
        <v>#REF!</v>
      </c>
      <c r="BI501" t="s">
        <v>6457</v>
      </c>
    </row>
    <row r="502" spans="1:61">
      <c r="A502" t="s">
        <v>5328</v>
      </c>
      <c r="B502" t="s">
        <v>614</v>
      </c>
      <c r="C502" s="1" t="s">
        <v>613</v>
      </c>
      <c r="D502" t="s">
        <v>612</v>
      </c>
      <c r="E502" t="s">
        <v>5151</v>
      </c>
      <c r="F502">
        <v>-76.22</v>
      </c>
      <c r="G502">
        <v>43.05</v>
      </c>
      <c r="H502" t="s">
        <v>101</v>
      </c>
      <c r="I502" t="str">
        <f t="shared" si="86"/>
        <v>Syracuse2, New York&lt;br&gt;White 1975-1099&lt;br&gt;DriscollNY&lt;br&gt;Driscoll</v>
      </c>
      <c r="J502" t="str">
        <f t="shared" si="87"/>
        <v>W1970Syracuse2NewYorkDriscollNY</v>
      </c>
      <c r="M502" t="str">
        <f t="shared" si="89"/>
        <v>dp</v>
      </c>
      <c r="N502" t="str">
        <f t="shared" si="90"/>
        <v>st</v>
      </c>
      <c r="O502" t="str">
        <f t="shared" si="91"/>
        <v>ar</v>
      </c>
      <c r="P502" t="e">
        <f>IF(#REF!="rhot","",IF(H502="AAE_7R","r7",IF(AND(C502="ANAE",H502="W"),"r3","r0")))</f>
        <v>#REF!</v>
      </c>
      <c r="Q502" t="str">
        <f>IF(H502="consonant",#REF!,"")</f>
        <v/>
      </c>
      <c r="R502" t="str">
        <f t="shared" si="92"/>
        <v>lx</v>
      </c>
      <c r="S502" t="str">
        <f t="shared" si="93"/>
        <v>bk</v>
      </c>
      <c r="T502" t="e">
        <f t="shared" si="94"/>
        <v>#REF!</v>
      </c>
      <c r="U502" t="str">
        <f t="shared" si="85"/>
        <v>b</v>
      </c>
      <c r="W502" t="str">
        <f t="shared" si="88"/>
        <v>const W1970Syracuse2NewYorkDriscollNY= L.marker([43.05,-76.22], {icon: dp_lx}).bindPopup('Syracuse2, New York&lt;br&gt;White 1975-1099&lt;br&gt;DriscollNY&lt;br&gt;Driscoll').addTo(W1970);</v>
      </c>
      <c r="X502" t="e">
        <f>IF(N502="","","const "&amp;#REF!&amp;J502&amp;#REF!&amp;E502&amp;" = L.marker(["&amp;G502&amp;","&amp;F502&amp;"], {icon: "&amp;N502&amp;"_"&amp;U502&amp;"}).bindPopup('This is "&amp;#REF!&amp;"').addTo("&amp;#REF!&amp;");")</f>
        <v>#REF!</v>
      </c>
      <c r="Y502" t="e">
        <f>IF(F502="","","const "&amp;#REF!&amp;J502&amp;#REF!&amp;E502&amp;" = L.marker(["&amp;G502&amp;","&amp;F502&amp;"], {icon: "&amp;O502&amp;"_"&amp;V502&amp;"}).bindPopup('This is "&amp;#REF!&amp;"').addTo("&amp;#REF!&amp;");")</f>
        <v>#REF!</v>
      </c>
      <c r="BI502" t="s">
        <v>5666</v>
      </c>
    </row>
    <row r="503" spans="1:61">
      <c r="A503" t="s">
        <v>5328</v>
      </c>
      <c r="B503" t="s">
        <v>1098</v>
      </c>
      <c r="C503" s="1" t="s">
        <v>1100</v>
      </c>
      <c r="D503" t="s">
        <v>1098</v>
      </c>
      <c r="E503" t="s">
        <v>5321</v>
      </c>
      <c r="F503">
        <v>-107.91</v>
      </c>
      <c r="G503" s="22">
        <v>30.419599999999999</v>
      </c>
      <c r="H503" t="s">
        <v>1099</v>
      </c>
      <c r="I503" t="str">
        <f t="shared" si="86"/>
        <v>ColoniaJuarez, Mexico&lt;br&gt;White 1975-1099&lt;br&gt;ColoniaJuarez&lt;br&gt;Smemoe</v>
      </c>
      <c r="J503" t="str">
        <f t="shared" si="87"/>
        <v>W1970ColoniaJuarezMexicoColoniaJuarez</v>
      </c>
      <c r="M503" t="str">
        <f t="shared" si="89"/>
        <v>dp</v>
      </c>
      <c r="N503" t="str">
        <f t="shared" si="90"/>
        <v>st</v>
      </c>
      <c r="O503" t="str">
        <f t="shared" si="91"/>
        <v>ar</v>
      </c>
      <c r="P503" t="e">
        <f>IF(#REF!="rhot","",IF(H503="AAE_7R","r7",IF(AND(C503="ANAE",H503="W"),"r3","r0")))</f>
        <v>#REF!</v>
      </c>
      <c r="Q503" t="str">
        <f>IF(H503="consonant",#REF!,"")</f>
        <v/>
      </c>
      <c r="R503" t="str">
        <f t="shared" si="92"/>
        <v>lx</v>
      </c>
      <c r="S503" t="str">
        <f t="shared" si="93"/>
        <v>bk</v>
      </c>
      <c r="T503" t="e">
        <f t="shared" si="94"/>
        <v>#REF!</v>
      </c>
      <c r="U503" t="str">
        <f t="shared" si="85"/>
        <v>b</v>
      </c>
      <c r="W503" t="str">
        <f t="shared" si="88"/>
        <v>const W1970ColoniaJuarezMexicoColoniaJuarez= L.marker([30.4196,-107.91], {icon: dp_lx}).bindPopup('ColoniaJuarez, Mexico&lt;br&gt;White 1975-1099&lt;br&gt;ColoniaJuarez&lt;br&gt;Smemoe').addTo(W1970);</v>
      </c>
      <c r="X503" t="e">
        <f>IF(N503="","","const "&amp;#REF!&amp;J503&amp;#REF!&amp;E503&amp;" = L.marker(["&amp;G503&amp;","&amp;F503&amp;"], {icon: "&amp;N503&amp;"_"&amp;U503&amp;"}).bindPopup('This is "&amp;#REF!&amp;"').addTo("&amp;#REF!&amp;");")</f>
        <v>#REF!</v>
      </c>
      <c r="Y503" t="e">
        <f>IF(F503="","","const "&amp;#REF!&amp;J503&amp;#REF!&amp;E503&amp;" = L.marker(["&amp;G503&amp;","&amp;F503&amp;"], {icon: "&amp;O503&amp;"_"&amp;V503&amp;"}).bindPopup('This is "&amp;#REF!&amp;"').addTo("&amp;#REF!&amp;");")</f>
        <v>#REF!</v>
      </c>
      <c r="BI503" t="s">
        <v>5667</v>
      </c>
    </row>
    <row r="504" spans="1:61">
      <c r="A504" t="s">
        <v>5328</v>
      </c>
      <c r="B504" s="22" t="s">
        <v>148</v>
      </c>
      <c r="C504" t="s">
        <v>1250</v>
      </c>
      <c r="D504" s="22" t="s">
        <v>1105</v>
      </c>
      <c r="E504" t="s">
        <v>5295</v>
      </c>
      <c r="F504">
        <v>-84.555499999999995</v>
      </c>
      <c r="G504">
        <v>42.732500000000002</v>
      </c>
      <c r="H504" t="s">
        <v>101</v>
      </c>
      <c r="I504" t="str">
        <f t="shared" si="86"/>
        <v>Lansing1, Michigan&lt;br&gt;White 1975-1099&lt;br&gt;Lansing&lt;br&gt;(Wagner,  2016)</v>
      </c>
      <c r="J504" t="str">
        <f t="shared" si="87"/>
        <v>W1970Lansing1MichiganLansing</v>
      </c>
      <c r="M504" t="str">
        <f t="shared" si="89"/>
        <v>dp</v>
      </c>
      <c r="N504" t="str">
        <f t="shared" si="90"/>
        <v>st</v>
      </c>
      <c r="O504" t="str">
        <f t="shared" si="91"/>
        <v>ar</v>
      </c>
      <c r="P504" t="e">
        <f>IF(#REF!="rhot","",IF(H504="AAE_7R","r1",IF(AND(C504="ANAE",H504="W"),"r3","r0")))</f>
        <v>#REF!</v>
      </c>
      <c r="Q504" t="str">
        <f>IF(H504="consonant",#REF!,"")</f>
        <v/>
      </c>
      <c r="R504" t="str">
        <f t="shared" si="92"/>
        <v>lx</v>
      </c>
      <c r="S504" t="str">
        <f t="shared" si="93"/>
        <v>bk</v>
      </c>
      <c r="T504" t="e">
        <f t="shared" si="94"/>
        <v>#REF!</v>
      </c>
      <c r="U504" t="str">
        <f t="shared" si="85"/>
        <v>b</v>
      </c>
      <c r="W504" t="str">
        <f t="shared" si="88"/>
        <v>const W1970Lansing1MichiganLansing= L.marker([42.7325,-84.5555], {icon: dp_lx}).bindPopup('Lansing1, Michigan&lt;br&gt;White 1975-1099&lt;br&gt;Lansing&lt;br&gt;(Wagner,  2016)').addTo(W1970);</v>
      </c>
      <c r="X504" t="e">
        <f>IF(N504="","","const "&amp;#REF!&amp;J504&amp;#REF!&amp;E504&amp;" = L.marker(["&amp;G504&amp;","&amp;F504&amp;"], {icon: "&amp;N504&amp;"_"&amp;U504&amp;"}).bindPopup('This is "&amp;#REF!&amp;"').addTo("&amp;#REF!&amp;");")</f>
        <v>#REF!</v>
      </c>
      <c r="Y504" t="e">
        <f>IF(F504="","","const "&amp;#REF!&amp;J504&amp;#REF!&amp;E504&amp;" = L.marker(["&amp;G504&amp;","&amp;F504&amp;"], {icon: "&amp;O504&amp;"_"&amp;V504&amp;"}).bindPopup('This is "&amp;#REF!&amp;"').addTo("&amp;#REF!&amp;");")</f>
        <v>#REF!</v>
      </c>
      <c r="BI504" t="s">
        <v>6488</v>
      </c>
    </row>
    <row r="505" spans="1:61">
      <c r="A505" t="s">
        <v>5328</v>
      </c>
      <c r="B505" s="22" t="s">
        <v>1104</v>
      </c>
      <c r="C505" t="s">
        <v>1253</v>
      </c>
      <c r="D505" s="24" t="s">
        <v>1104</v>
      </c>
      <c r="E505" t="s">
        <v>5295</v>
      </c>
      <c r="F505">
        <v>-75.4863</v>
      </c>
      <c r="G505">
        <v>44.694800000000001</v>
      </c>
      <c r="H505" t="s">
        <v>101</v>
      </c>
      <c r="I505" t="str">
        <f t="shared" si="86"/>
        <v>Ogdensburg, Michigan&lt;br&gt;White 1975-1099&lt;br&gt;Ogdensburg&lt;br&gt;(Thiel., 2019)</v>
      </c>
      <c r="J505" t="str">
        <f t="shared" si="87"/>
        <v>W1970OgdensburgMichiganOgdensburg</v>
      </c>
      <c r="M505" t="str">
        <f t="shared" si="89"/>
        <v>dp</v>
      </c>
      <c r="N505" t="str">
        <f t="shared" si="90"/>
        <v>st</v>
      </c>
      <c r="O505" t="str">
        <f t="shared" si="91"/>
        <v>ar</v>
      </c>
      <c r="P505" t="e">
        <f>IF(#REF!="rhot","",IF(H505="AAE_7R","r1",IF(AND(C505="ANAE",H505="W"),"r3","r0")))</f>
        <v>#REF!</v>
      </c>
      <c r="Q505" t="str">
        <f>IF(H505="consonant",#REF!,"")</f>
        <v/>
      </c>
      <c r="R505" t="str">
        <f t="shared" si="92"/>
        <v>lx</v>
      </c>
      <c r="S505" t="str">
        <f t="shared" si="93"/>
        <v>bk</v>
      </c>
      <c r="T505" t="e">
        <f t="shared" si="94"/>
        <v>#REF!</v>
      </c>
      <c r="U505" t="str">
        <f t="shared" si="85"/>
        <v>b</v>
      </c>
      <c r="W505" t="str">
        <f t="shared" si="88"/>
        <v>const W1970OgdensburgMichiganOgdensburg= L.marker([44.6948,-75.4863], {icon: dp_lx}).bindPopup('Ogdensburg, Michigan&lt;br&gt;White 1975-1099&lt;br&gt;Ogdensburg&lt;br&gt;(Thiel., 2019)').addTo(W1970);</v>
      </c>
      <c r="X505" t="e">
        <f>IF(N505="","","const "&amp;#REF!&amp;J505&amp;#REF!&amp;E505&amp;" = L.marker(["&amp;G505&amp;","&amp;F505&amp;"], {icon: "&amp;N505&amp;"_"&amp;U505&amp;"}).bindPopup('This is "&amp;#REF!&amp;"').addTo("&amp;#REF!&amp;");")</f>
        <v>#REF!</v>
      </c>
      <c r="Y505" t="e">
        <f>IF(F505="","","const "&amp;#REF!&amp;J505&amp;#REF!&amp;E505&amp;" = L.marker(["&amp;G505&amp;","&amp;F505&amp;"], {icon: "&amp;O505&amp;"_"&amp;V505&amp;"}).bindPopup('This is "&amp;#REF!&amp;"').addTo("&amp;#REF!&amp;");")</f>
        <v>#REF!</v>
      </c>
      <c r="BI505" t="s">
        <v>6489</v>
      </c>
    </row>
    <row r="506" spans="1:61">
      <c r="A506" t="s">
        <v>5328</v>
      </c>
      <c r="B506" s="22" t="s">
        <v>220</v>
      </c>
      <c r="C506" t="s">
        <v>1252</v>
      </c>
      <c r="D506" s="24" t="s">
        <v>1106</v>
      </c>
      <c r="E506" t="s">
        <v>5151</v>
      </c>
      <c r="F506">
        <v>-77.608800000000002</v>
      </c>
      <c r="G506">
        <v>43.156599999999997</v>
      </c>
      <c r="H506" t="s">
        <v>101</v>
      </c>
      <c r="I506" t="str">
        <f t="shared" si="86"/>
        <v>Rochester1, New York&lt;br&gt;White 1975-1099&lt;br&gt;Rochester&lt;br&gt;(Kapner, 2019)</v>
      </c>
      <c r="J506" t="str">
        <f t="shared" si="87"/>
        <v>W1970Rochester1NewYorkRochester</v>
      </c>
      <c r="M506" t="str">
        <f t="shared" si="89"/>
        <v>dp</v>
      </c>
      <c r="N506" t="str">
        <f t="shared" si="90"/>
        <v>st</v>
      </c>
      <c r="O506" t="str">
        <f t="shared" si="91"/>
        <v>ar</v>
      </c>
      <c r="P506" t="e">
        <f>IF(#REF!="rhot","",IF(H506="AAE_7R","r1",IF(AND(C506="ANAE",H506="W"),"r3","r0")))</f>
        <v>#REF!</v>
      </c>
      <c r="Q506" t="str">
        <f>IF(H506="consonant",#REF!,"")</f>
        <v/>
      </c>
      <c r="R506" t="str">
        <f t="shared" si="92"/>
        <v>lx</v>
      </c>
      <c r="S506" t="str">
        <f t="shared" si="93"/>
        <v>bk</v>
      </c>
      <c r="T506" t="e">
        <f t="shared" si="94"/>
        <v>#REF!</v>
      </c>
      <c r="U506" t="str">
        <f t="shared" si="85"/>
        <v>b</v>
      </c>
      <c r="W506" t="str">
        <f t="shared" si="88"/>
        <v>const W1970Rochester1NewYorkRochester= L.marker([43.1566,-77.6088], {icon: dp_lx}).bindPopup('Rochester1, New York&lt;br&gt;White 1975-1099&lt;br&gt;Rochester&lt;br&gt;(Kapner, 2019)').addTo(W1970);</v>
      </c>
      <c r="X506" t="e">
        <f>IF(N506="","","const "&amp;#REF!&amp;J506&amp;#REF!&amp;E506&amp;" = L.marker(["&amp;G506&amp;","&amp;F506&amp;"], {icon: "&amp;N506&amp;"_"&amp;U506&amp;"}).bindPopup('This is "&amp;#REF!&amp;"').addTo("&amp;#REF!&amp;");")</f>
        <v>#REF!</v>
      </c>
      <c r="Y506" t="e">
        <f>IF(F506="","","const "&amp;#REF!&amp;J506&amp;#REF!&amp;E506&amp;" = L.marker(["&amp;G506&amp;","&amp;F506&amp;"], {icon: "&amp;O506&amp;"_"&amp;V506&amp;"}).bindPopup('This is "&amp;#REF!&amp;"').addTo("&amp;#REF!&amp;");")</f>
        <v>#REF!</v>
      </c>
      <c r="BI506" t="s">
        <v>6490</v>
      </c>
    </row>
    <row r="507" spans="1:61">
      <c r="A507" t="s">
        <v>5328</v>
      </c>
      <c r="B507" s="22" t="s">
        <v>419</v>
      </c>
      <c r="C507" t="s">
        <v>1251</v>
      </c>
      <c r="D507" s="24" t="s">
        <v>419</v>
      </c>
      <c r="E507" t="s">
        <v>5151</v>
      </c>
      <c r="F507">
        <v>-76.147400000000005</v>
      </c>
      <c r="G507">
        <v>43.048099999999998</v>
      </c>
      <c r="H507" t="s">
        <v>101</v>
      </c>
      <c r="I507" t="str">
        <f t="shared" si="86"/>
        <v>Syracuse, New York&lt;br&gt;White 1975-1099&lt;br&gt;Syracuse&lt;br&gt;(Driscoll, 2016)</v>
      </c>
      <c r="J507" t="str">
        <f t="shared" si="87"/>
        <v>W1970SyracuseNewYorkSyracuse</v>
      </c>
      <c r="M507" t="str">
        <f t="shared" si="89"/>
        <v>dp</v>
      </c>
      <c r="N507" t="str">
        <f t="shared" si="90"/>
        <v>st</v>
      </c>
      <c r="O507" t="str">
        <f t="shared" si="91"/>
        <v>ar</v>
      </c>
      <c r="P507" t="e">
        <f>IF(#REF!="rhot","",IF(H507="AAE_7R","r1",IF(AND(C507="ANAE",H507="W"),"r3","r0")))</f>
        <v>#REF!</v>
      </c>
      <c r="Q507" t="str">
        <f>IF(H507="consonant",#REF!,"")</f>
        <v/>
      </c>
      <c r="R507" t="str">
        <f t="shared" si="92"/>
        <v>lx</v>
      </c>
      <c r="S507" t="str">
        <f t="shared" si="93"/>
        <v>bk</v>
      </c>
      <c r="T507" t="e">
        <f t="shared" si="94"/>
        <v>#REF!</v>
      </c>
      <c r="U507" t="str">
        <f t="shared" si="85"/>
        <v>b</v>
      </c>
      <c r="W507" t="str">
        <f t="shared" si="88"/>
        <v>const W1970SyracuseNewYorkSyracuse= L.marker([43.0481,-76.1474], {icon: dp_lx}).bindPopup('Syracuse, New York&lt;br&gt;White 1975-1099&lt;br&gt;Syracuse&lt;br&gt;(Driscoll, 2016)').addTo(W1970);</v>
      </c>
      <c r="X507" t="e">
        <f>IF(N507="","","const "&amp;#REF!&amp;J507&amp;#REF!&amp;E507&amp;" = L.marker(["&amp;G507&amp;","&amp;F507&amp;"], {icon: "&amp;N507&amp;"_"&amp;U507&amp;"}).bindPopup('This is "&amp;#REF!&amp;"').addTo("&amp;#REF!&amp;");")</f>
        <v>#REF!</v>
      </c>
      <c r="Y507" t="e">
        <f>IF(F507="","","const "&amp;#REF!&amp;J507&amp;#REF!&amp;E507&amp;" = L.marker(["&amp;G507&amp;","&amp;F507&amp;"], {icon: "&amp;O507&amp;"_"&amp;V507&amp;"}).bindPopup('This is "&amp;#REF!&amp;"').addTo("&amp;#REF!&amp;");")</f>
        <v>#REF!</v>
      </c>
      <c r="BI507" t="s">
        <v>6491</v>
      </c>
    </row>
    <row r="508" spans="1:61">
      <c r="A508" t="s">
        <v>5328</v>
      </c>
      <c r="B508" s="22" t="s">
        <v>142</v>
      </c>
      <c r="C508" t="s">
        <v>1102</v>
      </c>
      <c r="D508" s="24" t="s">
        <v>1108</v>
      </c>
      <c r="E508" t="s">
        <v>5295</v>
      </c>
      <c r="F508">
        <v>-83.0458</v>
      </c>
      <c r="G508">
        <v>42.331400000000002</v>
      </c>
      <c r="H508" t="s">
        <v>101</v>
      </c>
      <c r="I508" t="str">
        <f t="shared" si="86"/>
        <v>Detroit2, Michigan&lt;br&gt;White 1975-1099&lt;br&gt;Detroit&lt;br&gt;wiki</v>
      </c>
      <c r="J508" t="str">
        <f t="shared" si="87"/>
        <v>W1970Detroit2MichiganDetroit</v>
      </c>
      <c r="M508" t="str">
        <f t="shared" si="89"/>
        <v>dp</v>
      </c>
      <c r="N508" t="str">
        <f t="shared" si="90"/>
        <v>st</v>
      </c>
      <c r="O508" t="str">
        <f t="shared" si="91"/>
        <v>ar</v>
      </c>
      <c r="P508" t="e">
        <f>IF(#REF!="rhot","",IF(H508="AAE_7R","r1",IF(AND(C508="ANAE",H508="W"),"r3","r0")))</f>
        <v>#REF!</v>
      </c>
      <c r="Q508" t="str">
        <f>IF(H508="consonant",#REF!,"")</f>
        <v/>
      </c>
      <c r="R508" t="str">
        <f t="shared" si="92"/>
        <v>lx</v>
      </c>
      <c r="S508" t="str">
        <f t="shared" si="93"/>
        <v>bk</v>
      </c>
      <c r="T508" t="e">
        <f t="shared" si="94"/>
        <v>#REF!</v>
      </c>
      <c r="U508" t="str">
        <f t="shared" si="85"/>
        <v>b</v>
      </c>
      <c r="W508" t="str">
        <f t="shared" si="88"/>
        <v>const W1970Detroit2MichiganDetroit= L.marker([42.3314,-83.0458], {icon: dp_lx}).bindPopup('Detroit2, Michigan&lt;br&gt;White 1975-1099&lt;br&gt;Detroit&lt;br&gt;wiki').addTo(W1970);</v>
      </c>
      <c r="X508" t="e">
        <f>IF(N508="","","const "&amp;#REF!&amp;J508&amp;#REF!&amp;E508&amp;" = L.marker(["&amp;G508&amp;","&amp;F508&amp;"], {icon: "&amp;N508&amp;"_"&amp;U508&amp;"}).bindPopup('This is "&amp;#REF!&amp;"').addTo("&amp;#REF!&amp;");")</f>
        <v>#REF!</v>
      </c>
      <c r="Y508" t="e">
        <f>IF(F508="","","const "&amp;#REF!&amp;J508&amp;#REF!&amp;E508&amp;" = L.marker(["&amp;G508&amp;","&amp;F508&amp;"], {icon: "&amp;O508&amp;"_"&amp;V508&amp;"}).bindPopup('This is "&amp;#REF!&amp;"').addTo("&amp;#REF!&amp;");")</f>
        <v>#REF!</v>
      </c>
      <c r="BI508" t="s">
        <v>6492</v>
      </c>
    </row>
    <row r="509" spans="1:61">
      <c r="A509" t="s">
        <v>5328</v>
      </c>
      <c r="B509" s="22" t="s">
        <v>218</v>
      </c>
      <c r="C509" t="s">
        <v>1102</v>
      </c>
      <c r="D509" s="24" t="s">
        <v>1107</v>
      </c>
      <c r="E509" t="s">
        <v>5151</v>
      </c>
      <c r="F509">
        <v>-78.878399999999999</v>
      </c>
      <c r="G509">
        <v>42.886400000000002</v>
      </c>
      <c r="H509" t="s">
        <v>101</v>
      </c>
      <c r="I509" t="str">
        <f t="shared" si="86"/>
        <v>Buffalo1, New York&lt;br&gt;White 1975-1099&lt;br&gt;Buffalo&lt;br&gt;wiki</v>
      </c>
      <c r="J509" t="str">
        <f t="shared" si="87"/>
        <v>W1970Buffalo1NewYorkBuffalo</v>
      </c>
      <c r="M509" t="str">
        <f t="shared" si="89"/>
        <v>dp</v>
      </c>
      <c r="N509" t="str">
        <f t="shared" si="90"/>
        <v>st</v>
      </c>
      <c r="O509" t="str">
        <f t="shared" si="91"/>
        <v>ar</v>
      </c>
      <c r="P509" t="e">
        <f>IF(#REF!="rhot","",IF(H509="AAE_7R","r1",IF(AND(C509="ANAE",H509="W"),"r3","r0")))</f>
        <v>#REF!</v>
      </c>
      <c r="Q509" t="str">
        <f>IF(H509="consonant",#REF!,"")</f>
        <v/>
      </c>
      <c r="R509" t="str">
        <f t="shared" si="92"/>
        <v>lx</v>
      </c>
      <c r="S509" t="str">
        <f t="shared" si="93"/>
        <v>bk</v>
      </c>
      <c r="T509" t="e">
        <f t="shared" si="94"/>
        <v>#REF!</v>
      </c>
      <c r="U509" t="str">
        <f t="shared" si="85"/>
        <v>b</v>
      </c>
      <c r="W509" t="str">
        <f t="shared" si="88"/>
        <v>const W1970Buffalo1NewYorkBuffalo= L.marker([42.8864,-78.8784], {icon: dp_lx}).bindPopup('Buffalo1, New York&lt;br&gt;White 1975-1099&lt;br&gt;Buffalo&lt;br&gt;wiki').addTo(W1970);</v>
      </c>
      <c r="X509" t="e">
        <f>IF(N509="","","const "&amp;#REF!&amp;J509&amp;#REF!&amp;E509&amp;" = L.marker(["&amp;G509&amp;","&amp;F509&amp;"], {icon: "&amp;N509&amp;"_"&amp;U509&amp;"}).bindPopup('This is "&amp;#REF!&amp;"').addTo("&amp;#REF!&amp;");")</f>
        <v>#REF!</v>
      </c>
      <c r="Y509" t="e">
        <f>IF(F509="","","const "&amp;#REF!&amp;J509&amp;#REF!&amp;E509&amp;" = L.marker(["&amp;G509&amp;","&amp;F509&amp;"], {icon: "&amp;O509&amp;"_"&amp;V509&amp;"}).bindPopup('This is "&amp;#REF!&amp;"').addTo("&amp;#REF!&amp;");")</f>
        <v>#REF!</v>
      </c>
      <c r="BI509" t="s">
        <v>6493</v>
      </c>
    </row>
    <row r="510" spans="1:61">
      <c r="A510" t="s">
        <v>5328</v>
      </c>
      <c r="B510" s="22" t="s">
        <v>93</v>
      </c>
      <c r="C510" t="s">
        <v>1102</v>
      </c>
      <c r="D510" s="24" t="s">
        <v>1109</v>
      </c>
      <c r="E510" t="s">
        <v>5310</v>
      </c>
      <c r="F510">
        <v>-87.629800000000003</v>
      </c>
      <c r="G510">
        <v>41.878100000000003</v>
      </c>
      <c r="H510" t="s">
        <v>101</v>
      </c>
      <c r="I510" t="str">
        <f t="shared" si="86"/>
        <v>Chicago2, Illinois&lt;br&gt;White 1975-1099&lt;br&gt;Chicago&lt;br&gt;wiki</v>
      </c>
      <c r="J510" t="str">
        <f t="shared" si="87"/>
        <v>W1970Chicago2IllinoisChicago</v>
      </c>
      <c r="M510" t="str">
        <f t="shared" si="89"/>
        <v>dp</v>
      </c>
      <c r="N510" t="str">
        <f t="shared" si="90"/>
        <v>st</v>
      </c>
      <c r="O510" t="str">
        <f t="shared" si="91"/>
        <v>ar</v>
      </c>
      <c r="P510" t="e">
        <f>IF(#REF!="rhot","",IF(H510="AAE_7R","r7",IF(AND(C510="ANAE",H510="W"),"r3","r0")))</f>
        <v>#REF!</v>
      </c>
      <c r="Q510" t="str">
        <f>IF(H510="consonant",#REF!,"")</f>
        <v/>
      </c>
      <c r="R510" t="str">
        <f t="shared" si="92"/>
        <v>lx</v>
      </c>
      <c r="S510" t="str">
        <f t="shared" si="93"/>
        <v>bk</v>
      </c>
      <c r="T510" t="e">
        <f t="shared" si="94"/>
        <v>#REF!</v>
      </c>
      <c r="U510" t="str">
        <f t="shared" si="85"/>
        <v>b</v>
      </c>
      <c r="W510" t="str">
        <f t="shared" si="88"/>
        <v>const W1970Chicago2IllinoisChicago= L.marker([41.8781,-87.6298], {icon: dp_lx}).bindPopup('Chicago2, Illinois&lt;br&gt;White 1975-1099&lt;br&gt;Chicago&lt;br&gt;wiki').addTo(W1970);</v>
      </c>
      <c r="X510" t="e">
        <f>IF(N510="","","const "&amp;#REF!&amp;J510&amp;#REF!&amp;E510&amp;" = L.marker(["&amp;G510&amp;","&amp;F510&amp;"], {icon: "&amp;N510&amp;"_"&amp;U510&amp;"}).bindPopup('This is "&amp;#REF!&amp;"').addTo("&amp;#REF!&amp;");")</f>
        <v>#REF!</v>
      </c>
      <c r="Y510" t="e">
        <f>IF(F510="","","const "&amp;#REF!&amp;J510&amp;#REF!&amp;E510&amp;" = L.marker(["&amp;G510&amp;","&amp;F510&amp;"], {icon: "&amp;O510&amp;"_"&amp;V510&amp;"}).bindPopup('This is "&amp;#REF!&amp;"').addTo("&amp;#REF!&amp;");")</f>
        <v>#REF!</v>
      </c>
      <c r="BI510" t="s">
        <v>6494</v>
      </c>
    </row>
    <row r="511" spans="1:61">
      <c r="A511" t="s">
        <v>5328</v>
      </c>
      <c r="B511" s="22" t="s">
        <v>1101</v>
      </c>
      <c r="C511" t="s">
        <v>1102</v>
      </c>
      <c r="D511" s="24" t="s">
        <v>1101</v>
      </c>
      <c r="E511" t="s">
        <v>5296</v>
      </c>
      <c r="F511">
        <v>-91.498500000000007</v>
      </c>
      <c r="G511">
        <v>44.811300000000003</v>
      </c>
      <c r="H511" t="s">
        <v>101</v>
      </c>
      <c r="I511" t="str">
        <f t="shared" si="86"/>
        <v>Eau, Wisconsin&lt;br&gt;White 1975-1099&lt;br&gt;Eau&lt;br&gt;wiki</v>
      </c>
      <c r="J511" t="str">
        <f t="shared" si="87"/>
        <v>W1970EauWisconsinEau</v>
      </c>
      <c r="M511" t="str">
        <f t="shared" si="89"/>
        <v>dp</v>
      </c>
      <c r="N511" t="str">
        <f t="shared" si="90"/>
        <v>st</v>
      </c>
      <c r="O511" t="str">
        <f t="shared" si="91"/>
        <v>ar</v>
      </c>
      <c r="P511" t="e">
        <f>IF(#REF!="rhot","",IF(H511="AAE_7R","r7",IF(AND(C511="ANAE",H511="W"),"r3","r0")))</f>
        <v>#REF!</v>
      </c>
      <c r="Q511" t="str">
        <f>IF(H511="consonant",#REF!,"")</f>
        <v/>
      </c>
      <c r="R511" t="str">
        <f t="shared" si="92"/>
        <v>lx</v>
      </c>
      <c r="S511" t="str">
        <f t="shared" si="93"/>
        <v>bk</v>
      </c>
      <c r="T511" t="e">
        <f t="shared" si="94"/>
        <v>#REF!</v>
      </c>
      <c r="U511" t="str">
        <f t="shared" si="85"/>
        <v>b</v>
      </c>
      <c r="W511" t="str">
        <f t="shared" si="88"/>
        <v>const W1970EauWisconsinEau= L.marker([44.8113,-91.4985], {icon: dp_lx}).bindPopup('Eau, Wisconsin&lt;br&gt;White 1975-1099&lt;br&gt;Eau&lt;br&gt;wiki').addTo(W1970);</v>
      </c>
      <c r="X511" t="e">
        <f>IF(N511="","","const "&amp;#REF!&amp;J511&amp;#REF!&amp;E511&amp;" = L.marker(["&amp;G511&amp;","&amp;F511&amp;"], {icon: "&amp;N511&amp;"_"&amp;U511&amp;"}).bindPopup('This is "&amp;#REF!&amp;"').addTo("&amp;#REF!&amp;");")</f>
        <v>#REF!</v>
      </c>
      <c r="Y511" t="e">
        <f>IF(F511="","","const "&amp;#REF!&amp;J511&amp;#REF!&amp;E511&amp;" = L.marker(["&amp;G511&amp;","&amp;F511&amp;"], {icon: "&amp;O511&amp;"_"&amp;V511&amp;"}).bindPopup('This is "&amp;#REF!&amp;"').addTo("&amp;#REF!&amp;");")</f>
        <v>#REF!</v>
      </c>
      <c r="BI511" t="s">
        <v>5668</v>
      </c>
    </row>
    <row r="512" spans="1:61">
      <c r="A512" t="s">
        <v>5328</v>
      </c>
      <c r="B512" s="22" t="s">
        <v>1165</v>
      </c>
      <c r="C512" t="s">
        <v>1164</v>
      </c>
      <c r="D512" s="25" t="s">
        <v>314</v>
      </c>
      <c r="E512" t="s">
        <v>1068</v>
      </c>
      <c r="F512">
        <v>-85.63</v>
      </c>
      <c r="G512">
        <v>48</v>
      </c>
      <c r="H512" t="s">
        <v>1124</v>
      </c>
      <c r="I512" t="str">
        <f t="shared" si="86"/>
        <v>Seattle, Washington&lt;br&gt;White 1975-1099&lt;br&gt;YSeattle&lt;br&gt;Wassink</v>
      </c>
      <c r="J512" t="str">
        <f t="shared" si="87"/>
        <v>W1970SeattleWashingtonYSeattle</v>
      </c>
      <c r="M512" t="str">
        <f t="shared" si="89"/>
        <v>dp</v>
      </c>
      <c r="N512" t="str">
        <f t="shared" si="90"/>
        <v>st</v>
      </c>
      <c r="O512" t="str">
        <f t="shared" si="91"/>
        <v>ar</v>
      </c>
      <c r="P512" t="e">
        <f>IF(#REF!="rhot","",IF(H512="AAE_7R","r7",IF(AND(C512="ANAE",H512="W"),"r3","r0")))</f>
        <v>#REF!</v>
      </c>
      <c r="Q512" t="str">
        <f>IF(H512="consonant",#REF!,"")</f>
        <v/>
      </c>
      <c r="R512" t="str">
        <f t="shared" si="92"/>
        <v>we</v>
      </c>
      <c r="S512" t="str">
        <f t="shared" si="93"/>
        <v>ce</v>
      </c>
      <c r="T512" t="e">
        <f t="shared" si="94"/>
        <v>#REF!</v>
      </c>
      <c r="U512" t="str">
        <f t="shared" si="85"/>
        <v>b</v>
      </c>
      <c r="W512" t="str">
        <f t="shared" si="88"/>
        <v>const W1970SeattleWashingtonYSeattle= L.marker([48,-85.63], {icon: dp_we}).bindPopup('Seattle, Washington&lt;br&gt;White 1975-1099&lt;br&gt;YSeattle&lt;br&gt;Wassink').addTo(W1970);</v>
      </c>
      <c r="X512" t="e">
        <f>IF(N512="","","const "&amp;#REF!&amp;J512&amp;#REF!&amp;E512&amp;" = L.marker(["&amp;G512&amp;","&amp;F512&amp;"], {icon: "&amp;N512&amp;"_"&amp;U512&amp;"}).bindPopup('This is "&amp;#REF!&amp;"').addTo("&amp;#REF!&amp;");")</f>
        <v>#REF!</v>
      </c>
      <c r="Y512" t="e">
        <f>IF(F512="","","const "&amp;#REF!&amp;J512&amp;#REF!&amp;E512&amp;" = L.marker(["&amp;G512&amp;","&amp;F512&amp;"], {icon: "&amp;O512&amp;"_"&amp;V512&amp;"}).bindPopup('This is "&amp;#REF!&amp;"').addTo("&amp;#REF!&amp;");")</f>
        <v>#REF!</v>
      </c>
      <c r="BI512" t="s">
        <v>5669</v>
      </c>
    </row>
    <row r="513" spans="1:61">
      <c r="A513" t="s">
        <v>5328</v>
      </c>
      <c r="B513" t="s">
        <v>1184</v>
      </c>
      <c r="C513" t="s">
        <v>1254</v>
      </c>
      <c r="D513" s="25" t="s">
        <v>895</v>
      </c>
      <c r="E513" t="s">
        <v>1148</v>
      </c>
      <c r="F513">
        <v>-123.12</v>
      </c>
      <c r="G513">
        <v>45.87</v>
      </c>
      <c r="H513" t="s">
        <v>1124</v>
      </c>
      <c r="I513" t="str">
        <f t="shared" si="86"/>
        <v>Portland, Oregon&lt;br&gt;White 1975-1099&lt;br&gt;Mclarty&lt;br&gt;(Mclarty, 2016)</v>
      </c>
      <c r="J513" t="str">
        <f t="shared" si="87"/>
        <v>W1970PortlandOregonMclarty</v>
      </c>
      <c r="M513" t="str">
        <f t="shared" si="89"/>
        <v>dp</v>
      </c>
      <c r="N513" t="str">
        <f t="shared" si="90"/>
        <v>st</v>
      </c>
      <c r="O513" t="str">
        <f t="shared" si="91"/>
        <v>ar</v>
      </c>
      <c r="P513" t="e">
        <f>IF(#REF!="rhot","",IF(H513="AAE_7R","r7",IF(AND(C513="ANAE",H513="W"),"r3","r0")))</f>
        <v>#REF!</v>
      </c>
      <c r="Q513" t="str">
        <f>IF(H513="consonant",#REF!,"")</f>
        <v/>
      </c>
      <c r="R513" t="str">
        <f t="shared" si="92"/>
        <v>we</v>
      </c>
      <c r="S513" t="str">
        <f t="shared" si="93"/>
        <v>ce</v>
      </c>
      <c r="T513" t="e">
        <f t="shared" si="94"/>
        <v>#REF!</v>
      </c>
      <c r="U513" t="str">
        <f t="shared" ref="U513:U576" si="95">IF(C513="LAGS","a","b")</f>
        <v>b</v>
      </c>
      <c r="W513" t="str">
        <f t="shared" si="88"/>
        <v>const W1970PortlandOregonMclarty= L.marker([45.87,-123.12], {icon: dp_we}).bindPopup('Portland, Oregon&lt;br&gt;White 1975-1099&lt;br&gt;Mclarty&lt;br&gt;(Mclarty, 2016)').addTo(W1970);</v>
      </c>
      <c r="X513" t="e">
        <f>IF(N513="","","const "&amp;#REF!&amp;J513&amp;#REF!&amp;E513&amp;" = L.marker(["&amp;G513&amp;","&amp;F513&amp;"], {icon: "&amp;N513&amp;"_"&amp;U513&amp;"}).bindPopup('This is "&amp;#REF!&amp;"').addTo("&amp;#REF!&amp;");")</f>
        <v>#REF!</v>
      </c>
      <c r="Y513" t="e">
        <f>IF(F513="","","const "&amp;#REF!&amp;J513&amp;#REF!&amp;E513&amp;" = L.marker(["&amp;G513&amp;","&amp;F513&amp;"], {icon: "&amp;O513&amp;"_"&amp;V513&amp;"}).bindPopup('This is "&amp;#REF!&amp;"').addTo("&amp;#REF!&amp;");")</f>
        <v>#REF!</v>
      </c>
      <c r="BI513" t="s">
        <v>5670</v>
      </c>
    </row>
    <row r="514" spans="1:61">
      <c r="A514" t="s">
        <v>5328</v>
      </c>
      <c r="B514" t="s">
        <v>1184</v>
      </c>
      <c r="C514" t="s">
        <v>1254</v>
      </c>
      <c r="D514" s="25" t="s">
        <v>1168</v>
      </c>
      <c r="E514" t="s">
        <v>1148</v>
      </c>
      <c r="F514">
        <v>-123.13</v>
      </c>
      <c r="G514">
        <v>44.08</v>
      </c>
      <c r="H514" t="s">
        <v>1124</v>
      </c>
      <c r="I514" t="str">
        <f t="shared" ref="I514:I577" si="96">D514&amp;", "&amp;E514&amp;"&lt;br&gt;"&amp;IF(TRIM(LEFT(A514,LEN(A514)-4))="W","White ",IF(TRIM(LEFT(A514,LEN(A514)-4))="B","Black ",IF(TRIM(LEFT(A514,LEN(A514)-4))="L","Hispanic ",IF(TRIM(LEFT(A514,LEN(A514)-4))="N","Indigenous ",IF(TRIM(LEFT(A514,LEN(A514)-4))="A","Asian ","")))))&amp;IF(TRIM(RIGHT(A514,LEN(A514)-1))="1700","1700-1799",IF(TRIM(RIGHT(A514,LEN(A514)-1))="1800","1800-1844",IF(TRIM(RIGHT(A514,LEN(A514)-1))="1850","1845-1874",IF(TRIM(RIGHT(A514,LEN(A514)-1))="1870","1875-1899",IF(TRIM(RIGHT(A514,LEN(A514)-1))="1900","1900-1944",IF(TRIM(RIGHT(A514,LEN(A514)-1))="1950","1945-1974",IF(TRIM(RIGHT(A514,LEN(A514)-1))="1970","1975-1099","")))))))&amp;"&lt;br&gt;"&amp;B514&amp;"&lt;br&gt;"&amp;C514</f>
        <v>Eugene1, Oregon&lt;br&gt;White 1975-1099&lt;br&gt;Mclarty&lt;br&gt;(Mclarty, 2016)</v>
      </c>
      <c r="J514" t="str">
        <f t="shared" ref="J514:J577" si="97">A514&amp;SUBSTITUTE(SUBSTITUTE(SUBSTITUTE(D514,".","")," ",""),"-","")&amp;SUBSTITUTE(E514," ","")&amp;SUBSTITUTE(SUBSTITUTE(SUBSTITUTE(B514,".","")," ",""),"-","")</f>
        <v>W1970Eugene1OregonMclarty</v>
      </c>
      <c r="M514" t="str">
        <f t="shared" si="89"/>
        <v>dp</v>
      </c>
      <c r="N514" t="str">
        <f t="shared" si="90"/>
        <v>st</v>
      </c>
      <c r="O514" t="str">
        <f t="shared" si="91"/>
        <v>ar</v>
      </c>
      <c r="P514" t="e">
        <f>IF(#REF!="rhot","",IF(H514="AAE_7R","r7",IF(AND(C514="ANAE",H514="W"),"r3","r0")))</f>
        <v>#REF!</v>
      </c>
      <c r="Q514" t="str">
        <f>IF(H514="consonant",#REF!,"")</f>
        <v/>
      </c>
      <c r="R514" t="str">
        <f t="shared" si="92"/>
        <v>we</v>
      </c>
      <c r="S514" t="str">
        <f t="shared" si="93"/>
        <v>ce</v>
      </c>
      <c r="T514" t="e">
        <f t="shared" si="94"/>
        <v>#REF!</v>
      </c>
      <c r="U514" t="str">
        <f t="shared" si="95"/>
        <v>b</v>
      </c>
      <c r="W514" t="str">
        <f t="shared" si="88"/>
        <v>const W1970Eugene1OregonMclarty= L.marker([44.08,-123.13], {icon: dp_we}).bindPopup('Eugene1, Oregon&lt;br&gt;White 1975-1099&lt;br&gt;Mclarty&lt;br&gt;(Mclarty, 2016)').addTo(W1970);</v>
      </c>
      <c r="X514" t="e">
        <f>IF(N514="","","const "&amp;#REF!&amp;J514&amp;#REF!&amp;E514&amp;" = L.marker(["&amp;G514&amp;","&amp;F514&amp;"], {icon: "&amp;N514&amp;"_"&amp;U514&amp;"}).bindPopup('This is "&amp;#REF!&amp;"').addTo("&amp;#REF!&amp;");")</f>
        <v>#REF!</v>
      </c>
      <c r="Y514" t="e">
        <f>IF(F514="","","const "&amp;#REF!&amp;J514&amp;#REF!&amp;E514&amp;" = L.marker(["&amp;G514&amp;","&amp;F514&amp;"], {icon: "&amp;O514&amp;"_"&amp;V514&amp;"}).bindPopup('This is "&amp;#REF!&amp;"').addTo("&amp;#REF!&amp;");")</f>
        <v>#REF!</v>
      </c>
      <c r="BI514" t="s">
        <v>5671</v>
      </c>
    </row>
    <row r="515" spans="1:61">
      <c r="A515" t="s">
        <v>5328</v>
      </c>
      <c r="B515" t="s">
        <v>1166</v>
      </c>
      <c r="C515" t="s">
        <v>1166</v>
      </c>
      <c r="D515" s="25" t="s">
        <v>1167</v>
      </c>
      <c r="E515" t="s">
        <v>5290</v>
      </c>
      <c r="F515">
        <v>-112.67</v>
      </c>
      <c r="G515">
        <v>38.369999999999997</v>
      </c>
      <c r="H515" t="s">
        <v>1124</v>
      </c>
      <c r="I515" t="str">
        <f t="shared" si="96"/>
        <v>San Francisco1, California&lt;br&gt;White 1975-1099&lt;br&gt;Hall-Lew&lt;br&gt;Hall-Lew</v>
      </c>
      <c r="J515" t="str">
        <f t="shared" si="97"/>
        <v>W1970SanFrancisco1CaliforniaHallLew</v>
      </c>
      <c r="M515" t="str">
        <f t="shared" si="89"/>
        <v>dp</v>
      </c>
      <c r="N515" t="str">
        <f t="shared" si="90"/>
        <v>st</v>
      </c>
      <c r="O515" t="str">
        <f t="shared" si="91"/>
        <v>ar</v>
      </c>
      <c r="P515" t="e">
        <f>IF(#REF!="rhot","",IF(H515="AAE_7R","r1",IF(AND(C515="ANAE",H515="W"),"r3","r0")))</f>
        <v>#REF!</v>
      </c>
      <c r="Q515" t="str">
        <f>IF(H515="consonant",#REF!,"")</f>
        <v/>
      </c>
      <c r="R515" t="str">
        <f t="shared" si="92"/>
        <v>we</v>
      </c>
      <c r="S515" t="str">
        <f t="shared" si="93"/>
        <v>ce</v>
      </c>
      <c r="T515" t="e">
        <f t="shared" si="94"/>
        <v>#REF!</v>
      </c>
      <c r="U515" t="str">
        <f t="shared" si="95"/>
        <v>b</v>
      </c>
      <c r="W515" t="str">
        <f t="shared" ref="W515:W578" si="98">IF(OR(M515="",R515=""),"",IF(F515="","","const "&amp;J515&amp;"= L.marker(["&amp;G515&amp;","&amp;F515&amp;"], {icon: "&amp;M515&amp;"_"&amp;R515&amp;"}).bindPopup('"&amp;I515&amp;"').addTo("&amp;A515&amp;");"))</f>
        <v>const W1970SanFrancisco1CaliforniaHallLew= L.marker([38.37,-112.67], {icon: dp_we}).bindPopup('San Francisco1, California&lt;br&gt;White 1975-1099&lt;br&gt;Hall-Lew&lt;br&gt;Hall-Lew').addTo(W1970);</v>
      </c>
      <c r="X515" t="e">
        <f>IF(N515="","","const "&amp;#REF!&amp;J515&amp;#REF!&amp;E515&amp;" = L.marker(["&amp;G515&amp;","&amp;F515&amp;"], {icon: "&amp;N515&amp;"_"&amp;U515&amp;"}).bindPopup('This is "&amp;#REF!&amp;"').addTo("&amp;#REF!&amp;");")</f>
        <v>#REF!</v>
      </c>
      <c r="Y515" t="e">
        <f>IF(F515="","","const "&amp;#REF!&amp;J515&amp;#REF!&amp;E515&amp;" = L.marker(["&amp;G515&amp;","&amp;F515&amp;"], {icon: "&amp;O515&amp;"_"&amp;V515&amp;"}).bindPopup('This is "&amp;#REF!&amp;"').addTo("&amp;#REF!&amp;");")</f>
        <v>#REF!</v>
      </c>
      <c r="BI515" t="s">
        <v>6474</v>
      </c>
    </row>
    <row r="516" spans="1:61">
      <c r="A516" t="s">
        <v>5328</v>
      </c>
      <c r="C516" t="s">
        <v>1245</v>
      </c>
      <c r="D516" s="1" t="s">
        <v>1202</v>
      </c>
      <c r="E516" t="s">
        <v>5278</v>
      </c>
      <c r="F516">
        <v>-94.578599999999994</v>
      </c>
      <c r="G516">
        <v>39.099699999999999</v>
      </c>
      <c r="H516" t="s">
        <v>1206</v>
      </c>
      <c r="I516" t="str">
        <f t="shared" si="96"/>
        <v>PhiladelphiaC, Pennsylvania&lt;br&gt;White 1975-1099&lt;br&gt;&lt;br&gt;(Sneller, 2020)</v>
      </c>
      <c r="J516" t="str">
        <f t="shared" si="97"/>
        <v>W1970PhiladelphiaCPennsylvania</v>
      </c>
      <c r="M516" t="str">
        <f t="shared" si="89"/>
        <v/>
      </c>
      <c r="N516" t="str">
        <f t="shared" si="90"/>
        <v>st</v>
      </c>
      <c r="O516" t="str">
        <f t="shared" si="91"/>
        <v>ar</v>
      </c>
      <c r="P516" t="e">
        <f>IF(#REF!="rhot","",IF(H516="AAE_7R","r1",IF(AND(C516="ANAE",H516="W"),"r3","r0")))</f>
        <v>#REF!</v>
      </c>
      <c r="Q516" t="e">
        <f>IF(H516="consonant",#REF!,"")</f>
        <v>#REF!</v>
      </c>
      <c r="R516" t="str">
        <f t="shared" si="92"/>
        <v>lx</v>
      </c>
      <c r="S516" t="str">
        <f t="shared" si="93"/>
        <v>bk</v>
      </c>
      <c r="T516" t="e">
        <f t="shared" si="94"/>
        <v>#REF!</v>
      </c>
      <c r="U516" t="str">
        <f t="shared" si="95"/>
        <v>b</v>
      </c>
      <c r="W516" t="str">
        <f t="shared" si="98"/>
        <v/>
      </c>
      <c r="X516" t="e">
        <f>IF(N516="","","const "&amp;#REF!&amp;J516&amp;#REF!&amp;E516&amp;" = L.marker(["&amp;G516&amp;","&amp;F516&amp;"], {icon: "&amp;N516&amp;"_"&amp;U516&amp;"}).bindPopup('This is "&amp;#REF!&amp;"').addTo("&amp;#REF!&amp;");")</f>
        <v>#REF!</v>
      </c>
      <c r="Y516" t="e">
        <f>IF(F516="","","const "&amp;#REF!&amp;J516&amp;#REF!&amp;E516&amp;" = L.marker(["&amp;G516&amp;","&amp;F516&amp;"], {icon: "&amp;O516&amp;"_"&amp;V516&amp;"}).bindPopup('This is "&amp;#REF!&amp;"').addTo("&amp;#REF!&amp;");")</f>
        <v>#REF!</v>
      </c>
      <c r="BI516" t="s">
        <v>5164</v>
      </c>
    </row>
    <row r="517" spans="1:61">
      <c r="A517" t="s">
        <v>5328</v>
      </c>
      <c r="C517">
        <v>0</v>
      </c>
      <c r="D517" s="24" t="s">
        <v>1203</v>
      </c>
      <c r="E517" t="s">
        <v>5289</v>
      </c>
      <c r="F517">
        <v>-84.388000000000005</v>
      </c>
      <c r="G517">
        <v>33.749000000000002</v>
      </c>
      <c r="H517" t="s">
        <v>1206</v>
      </c>
      <c r="I517" t="str">
        <f t="shared" si="96"/>
        <v>GeorgiaC, Georgia&lt;br&gt;White 1975-1099&lt;br&gt;&lt;br&gt;0</v>
      </c>
      <c r="J517" t="str">
        <f t="shared" si="97"/>
        <v>W1970GeorgiaCGeorgia</v>
      </c>
      <c r="M517" t="str">
        <f t="shared" si="89"/>
        <v/>
      </c>
      <c r="N517" t="str">
        <f t="shared" si="90"/>
        <v>st</v>
      </c>
      <c r="O517" t="str">
        <f t="shared" si="91"/>
        <v>ar</v>
      </c>
      <c r="P517" t="e">
        <f>IF(#REF!="rhot","",IF(H517="AAE_7R","r1",IF(AND(C517="ANAE",H517="W"),"r3","r0")))</f>
        <v>#REF!</v>
      </c>
      <c r="Q517" t="e">
        <f>IF(H517="consonant",#REF!,"")</f>
        <v>#REF!</v>
      </c>
      <c r="R517" t="str">
        <f t="shared" si="92"/>
        <v>lx</v>
      </c>
      <c r="S517" t="str">
        <f t="shared" si="93"/>
        <v>bk</v>
      </c>
      <c r="T517" t="e">
        <f t="shared" si="94"/>
        <v>#REF!</v>
      </c>
      <c r="U517" t="str">
        <f t="shared" si="95"/>
        <v>b</v>
      </c>
      <c r="W517" t="str">
        <f t="shared" si="98"/>
        <v/>
      </c>
      <c r="X517" t="e">
        <f>IF(N517="","","const "&amp;#REF!&amp;J517&amp;#REF!&amp;E517&amp;" = L.marker(["&amp;G517&amp;","&amp;F517&amp;"], {icon: "&amp;N517&amp;"_"&amp;U517&amp;"}).bindPopup('This is "&amp;#REF!&amp;"').addTo("&amp;#REF!&amp;");")</f>
        <v>#REF!</v>
      </c>
      <c r="Y517" t="e">
        <f>IF(F517="","","const "&amp;#REF!&amp;J517&amp;#REF!&amp;E517&amp;" = L.marker(["&amp;G517&amp;","&amp;F517&amp;"], {icon: "&amp;O517&amp;"_"&amp;V517&amp;"}).bindPopup('This is "&amp;#REF!&amp;"').addTo("&amp;#REF!&amp;");")</f>
        <v>#REF!</v>
      </c>
      <c r="BI517" t="s">
        <v>5164</v>
      </c>
    </row>
    <row r="518" spans="1:61">
      <c r="A518" t="s">
        <v>5328</v>
      </c>
      <c r="C518">
        <v>0</v>
      </c>
      <c r="D518" s="24" t="s">
        <v>1204</v>
      </c>
      <c r="E518" t="s">
        <v>5293</v>
      </c>
      <c r="F518">
        <v>-90.0715</v>
      </c>
      <c r="G518">
        <v>29.9511</v>
      </c>
      <c r="H518" t="s">
        <v>1206</v>
      </c>
      <c r="I518" t="str">
        <f t="shared" si="96"/>
        <v>LouisianaC, Louisiana&lt;br&gt;White 1975-1099&lt;br&gt;&lt;br&gt;0</v>
      </c>
      <c r="J518" t="str">
        <f t="shared" si="97"/>
        <v>W1970LouisianaCLouisiana</v>
      </c>
      <c r="M518" t="str">
        <f t="shared" si="89"/>
        <v/>
      </c>
      <c r="N518" t="str">
        <f t="shared" si="90"/>
        <v>st</v>
      </c>
      <c r="O518" t="str">
        <f t="shared" si="91"/>
        <v>ar</v>
      </c>
      <c r="P518" t="e">
        <f>IF(#REF!="rhot","",IF(H518="AAE_7R","r1",IF(AND(C518="ANAE",H518="W"),"r3","r0")))</f>
        <v>#REF!</v>
      </c>
      <c r="Q518" t="e">
        <f>IF(H518="consonant",#REF!,"")</f>
        <v>#REF!</v>
      </c>
      <c r="R518" t="str">
        <f t="shared" si="92"/>
        <v>lx</v>
      </c>
      <c r="S518" t="str">
        <f t="shared" si="93"/>
        <v>bk</v>
      </c>
      <c r="T518" t="e">
        <f t="shared" si="94"/>
        <v>#REF!</v>
      </c>
      <c r="U518" t="str">
        <f t="shared" si="95"/>
        <v>b</v>
      </c>
      <c r="W518" t="str">
        <f t="shared" si="98"/>
        <v/>
      </c>
      <c r="X518" t="e">
        <f>IF(N518="","","const "&amp;#REF!&amp;J518&amp;#REF!&amp;E518&amp;" = L.marker(["&amp;G518&amp;","&amp;F518&amp;"], {icon: "&amp;N518&amp;"_"&amp;U518&amp;"}).bindPopup('This is "&amp;#REF!&amp;"').addTo("&amp;#REF!&amp;");")</f>
        <v>#REF!</v>
      </c>
      <c r="Y518" t="e">
        <f>IF(F518="","","const "&amp;#REF!&amp;J518&amp;#REF!&amp;E518&amp;" = L.marker(["&amp;G518&amp;","&amp;F518&amp;"], {icon: "&amp;O518&amp;"_"&amp;V518&amp;"}).bindPopup('This is "&amp;#REF!&amp;"').addTo("&amp;#REF!&amp;");")</f>
        <v>#REF!</v>
      </c>
      <c r="BI518" t="s">
        <v>5164</v>
      </c>
    </row>
    <row r="519" spans="1:61">
      <c r="A519" t="s">
        <v>5328</v>
      </c>
      <c r="C519">
        <v>0</v>
      </c>
      <c r="D519" s="1" t="s">
        <v>1205</v>
      </c>
      <c r="E519" t="s">
        <v>5282</v>
      </c>
      <c r="F519">
        <v>-81.694400000000002</v>
      </c>
      <c r="G519">
        <v>41.499299999999998</v>
      </c>
      <c r="H519" t="s">
        <v>1206</v>
      </c>
      <c r="I519" t="str">
        <f t="shared" si="96"/>
        <v>ColumbusC, Ohio&lt;br&gt;White 1975-1099&lt;br&gt;&lt;br&gt;0</v>
      </c>
      <c r="J519" t="str">
        <f t="shared" si="97"/>
        <v>W1970ColumbusCOhio</v>
      </c>
      <c r="M519" t="str">
        <f t="shared" si="89"/>
        <v/>
      </c>
      <c r="N519" t="str">
        <f t="shared" si="90"/>
        <v>st</v>
      </c>
      <c r="O519" t="str">
        <f t="shared" si="91"/>
        <v>ar</v>
      </c>
      <c r="P519" t="e">
        <f>IF(#REF!="rhot","",IF(H519="AAE_7R","r1",IF(AND(C519="ANAE",H519="W"),"r3","r0")))</f>
        <v>#REF!</v>
      </c>
      <c r="Q519" t="e">
        <f>IF(H519="consonant",#REF!,"")</f>
        <v>#REF!</v>
      </c>
      <c r="R519" t="str">
        <f t="shared" si="92"/>
        <v>lx</v>
      </c>
      <c r="S519" t="str">
        <f t="shared" si="93"/>
        <v>bk</v>
      </c>
      <c r="T519" t="e">
        <f t="shared" si="94"/>
        <v>#REF!</v>
      </c>
      <c r="U519" t="str">
        <f t="shared" si="95"/>
        <v>b</v>
      </c>
      <c r="W519" t="str">
        <f t="shared" si="98"/>
        <v/>
      </c>
      <c r="X519" t="e">
        <f>IF(N519="","","const "&amp;#REF!&amp;J519&amp;#REF!&amp;E519&amp;" = L.marker(["&amp;G519&amp;","&amp;F519&amp;"], {icon: "&amp;N519&amp;"_"&amp;U519&amp;"}).bindPopup('This is "&amp;#REF!&amp;"').addTo("&amp;#REF!&amp;");")</f>
        <v>#REF!</v>
      </c>
      <c r="Y519" t="e">
        <f>IF(F519="","","const "&amp;#REF!&amp;J519&amp;#REF!&amp;E519&amp;" = L.marker(["&amp;G519&amp;","&amp;F519&amp;"], {icon: "&amp;O519&amp;"_"&amp;V519&amp;"}).bindPopup('This is "&amp;#REF!&amp;"').addTo("&amp;#REF!&amp;");")</f>
        <v>#REF!</v>
      </c>
      <c r="BI519" t="s">
        <v>5164</v>
      </c>
    </row>
    <row r="520" spans="1:61">
      <c r="A520" t="s">
        <v>5328</v>
      </c>
      <c r="B520" t="s">
        <v>1166</v>
      </c>
      <c r="C520" t="s">
        <v>1247</v>
      </c>
      <c r="D520" s="1" t="s">
        <v>1208</v>
      </c>
      <c r="E520" t="s">
        <v>5290</v>
      </c>
      <c r="F520">
        <v>-112.67</v>
      </c>
      <c r="G520">
        <v>38.369999999999997</v>
      </c>
      <c r="H520" t="s">
        <v>1206</v>
      </c>
      <c r="I520" t="str">
        <f t="shared" si="96"/>
        <v>SanFranciscoC, California&lt;br&gt;White 1975-1099&lt;br&gt;Hall-Lew&lt;br&gt;(Hall-Lew, 2007)</v>
      </c>
      <c r="J520" t="str">
        <f t="shared" si="97"/>
        <v>W1970SanFranciscoCCaliforniaHallLew</v>
      </c>
      <c r="M520" t="str">
        <f t="shared" si="89"/>
        <v/>
      </c>
      <c r="N520" t="str">
        <f t="shared" si="90"/>
        <v>st</v>
      </c>
      <c r="O520" t="str">
        <f t="shared" si="91"/>
        <v>ar</v>
      </c>
      <c r="P520" t="e">
        <f>IF(#REF!="rhot","",IF(H520="AAE_7R","r1",IF(AND(C520="ANAE",H520="W"),"r3","r0")))</f>
        <v>#REF!</v>
      </c>
      <c r="Q520" t="e">
        <f>IF(H520="consonant",#REF!,"")</f>
        <v>#REF!</v>
      </c>
      <c r="R520" t="str">
        <f t="shared" si="92"/>
        <v>lx</v>
      </c>
      <c r="S520" t="str">
        <f t="shared" si="93"/>
        <v>bk</v>
      </c>
      <c r="T520" t="e">
        <f t="shared" si="94"/>
        <v>#REF!</v>
      </c>
      <c r="U520" t="str">
        <f t="shared" si="95"/>
        <v>b</v>
      </c>
      <c r="W520" t="str">
        <f t="shared" si="98"/>
        <v/>
      </c>
      <c r="X520" t="e">
        <f>IF(N520="","","const "&amp;#REF!&amp;J520&amp;#REF!&amp;E520&amp;" = L.marker(["&amp;G520&amp;","&amp;F520&amp;"], {icon: "&amp;N520&amp;"_"&amp;U520&amp;"}).bindPopup('This is "&amp;#REF!&amp;"').addTo("&amp;#REF!&amp;");")</f>
        <v>#REF!</v>
      </c>
      <c r="Y520" t="e">
        <f>IF(F520="","","const "&amp;#REF!&amp;J520&amp;#REF!&amp;E520&amp;" = L.marker(["&amp;G520&amp;","&amp;F520&amp;"], {icon: "&amp;O520&amp;"_"&amp;V520&amp;"}).bindPopup('This is "&amp;#REF!&amp;"').addTo("&amp;#REF!&amp;");")</f>
        <v>#REF!</v>
      </c>
      <c r="BI520" t="s">
        <v>5164</v>
      </c>
    </row>
    <row r="521" spans="1:61">
      <c r="A521" t="s">
        <v>5329</v>
      </c>
      <c r="B521" t="s">
        <v>6696</v>
      </c>
      <c r="C521" s="1" t="s">
        <v>5351</v>
      </c>
      <c r="D521" s="1" t="s">
        <v>1170</v>
      </c>
      <c r="E521" t="s">
        <v>5289</v>
      </c>
      <c r="F521">
        <v>-81.051699999999997</v>
      </c>
      <c r="G521">
        <v>31.945699999999999</v>
      </c>
      <c r="H521" s="23"/>
      <c r="I521" t="str">
        <f t="shared" si="96"/>
        <v>Skidaway, Georgia&lt;br&gt;Black 1800-1844&lt;br&gt;Speaker 139&lt;br&gt;(Thomas, 2003)</v>
      </c>
      <c r="J521" t="str">
        <f t="shared" si="97"/>
        <v>B1800SkidawayGeorgiaSpeaker139</v>
      </c>
      <c r="M521" t="str">
        <f t="shared" si="89"/>
        <v>dp</v>
      </c>
      <c r="N521" t="str">
        <f t="shared" si="90"/>
        <v>st</v>
      </c>
      <c r="O521" t="str">
        <f t="shared" si="91"/>
        <v>ar</v>
      </c>
      <c r="P521" t="e">
        <f>IF(#REF!="rhot","",IF(H521="AAE_7R","r7",IF(AND(C521="ANAE",H521="W"),"r3","r0")))</f>
        <v>#REF!</v>
      </c>
      <c r="Q521" t="str">
        <f>IF(H521="consonant",#REF!,"")</f>
        <v/>
      </c>
      <c r="R521" t="str">
        <f t="shared" si="92"/>
        <v>lx</v>
      </c>
      <c r="S521" t="str">
        <f t="shared" si="93"/>
        <v>bk</v>
      </c>
      <c r="T521" t="e">
        <f t="shared" si="94"/>
        <v>#REF!</v>
      </c>
      <c r="U521" t="str">
        <f t="shared" si="95"/>
        <v>b</v>
      </c>
      <c r="W521" t="str">
        <f t="shared" si="98"/>
        <v>const B1800SkidawayGeorgiaSpeaker139= L.marker([31.9457,-81.0517], {icon: dp_lx}).bindPopup('Skidaway, Georgia&lt;br&gt;Black 1800-1844&lt;br&gt;Speaker 139&lt;br&gt;(Thomas, 2003)').addTo(B1800);</v>
      </c>
      <c r="X521" t="e">
        <f>IF(N521="","","const "&amp;#REF!&amp;J521&amp;#REF!&amp;E521&amp;" = L.marker(["&amp;G521&amp;","&amp;F521&amp;"], {icon: "&amp;N521&amp;"_"&amp;U521&amp;"}).bindPopup('This is "&amp;#REF!&amp;"').addTo("&amp;#REF!&amp;");")</f>
        <v>#REF!</v>
      </c>
      <c r="Y521" t="e">
        <f>IF(F521="","","const "&amp;#REF!&amp;J521&amp;#REF!&amp;E521&amp;" = L.marker(["&amp;G521&amp;","&amp;F521&amp;"], {icon: "&amp;O521&amp;"_"&amp;V521&amp;"}).bindPopup('This is "&amp;#REF!&amp;"').addTo("&amp;#REF!&amp;");")</f>
        <v>#REF!</v>
      </c>
      <c r="BI521" t="s">
        <v>6697</v>
      </c>
    </row>
    <row r="522" spans="1:61">
      <c r="A522" t="s">
        <v>5329</v>
      </c>
      <c r="B522" t="s">
        <v>6698</v>
      </c>
      <c r="C522" s="1" t="s">
        <v>5351</v>
      </c>
      <c r="D522" s="1" t="s">
        <v>982</v>
      </c>
      <c r="E522" t="s">
        <v>903</v>
      </c>
      <c r="F522">
        <v>-78.476699999999994</v>
      </c>
      <c r="G522">
        <v>38.029299999999999</v>
      </c>
      <c r="H522" s="23"/>
      <c r="I522" t="str">
        <f t="shared" si="96"/>
        <v>Charlottesville, Virginia&lt;br&gt;Black 1800-1844&lt;br&gt;Speaker 140&lt;br&gt;(Thomas, 2003)</v>
      </c>
      <c r="J522" t="str">
        <f t="shared" si="97"/>
        <v>B1800CharlottesvilleVirginiaSpeaker140</v>
      </c>
      <c r="M522" t="str">
        <f t="shared" si="89"/>
        <v>dp</v>
      </c>
      <c r="N522" t="str">
        <f t="shared" si="90"/>
        <v>st</v>
      </c>
      <c r="O522" t="str">
        <f t="shared" si="91"/>
        <v>ar</v>
      </c>
      <c r="P522" t="e">
        <f>IF(#REF!="rhot","",IF(H522="AAE_7R","r7",IF(AND(C522="ANAE",H522="W"),"r3","r0")))</f>
        <v>#REF!</v>
      </c>
      <c r="Q522" t="str">
        <f>IF(H522="consonant",#REF!,"")</f>
        <v/>
      </c>
      <c r="R522" t="str">
        <f t="shared" si="92"/>
        <v>lx</v>
      </c>
      <c r="S522" t="str">
        <f t="shared" si="93"/>
        <v>bk</v>
      </c>
      <c r="T522" t="e">
        <f t="shared" si="94"/>
        <v>#REF!</v>
      </c>
      <c r="U522" t="str">
        <f t="shared" si="95"/>
        <v>b</v>
      </c>
      <c r="W522" t="str">
        <f t="shared" si="98"/>
        <v>const B1800CharlottesvilleVirginiaSpeaker140= L.marker([38.0293,-78.4767], {icon: dp_lx}).bindPopup('Charlottesville, Virginia&lt;br&gt;Black 1800-1844&lt;br&gt;Speaker 140&lt;br&gt;(Thomas, 2003)').addTo(B1800);</v>
      </c>
      <c r="X522" t="e">
        <f>IF(N522="","","const "&amp;#REF!&amp;J522&amp;#REF!&amp;E522&amp;" = L.marker(["&amp;G522&amp;","&amp;F522&amp;"], {icon: "&amp;N522&amp;"_"&amp;U522&amp;"}).bindPopup('This is "&amp;#REF!&amp;"').addTo("&amp;#REF!&amp;");")</f>
        <v>#REF!</v>
      </c>
      <c r="Y522" t="e">
        <f>IF(F522="","","const "&amp;#REF!&amp;J522&amp;#REF!&amp;E522&amp;" = L.marker(["&amp;G522&amp;","&amp;F522&amp;"], {icon: "&amp;O522&amp;"_"&amp;V522&amp;"}).bindPopup('This is "&amp;#REF!&amp;"').addTo("&amp;#REF!&amp;");")</f>
        <v>#REF!</v>
      </c>
      <c r="BI522" t="s">
        <v>6699</v>
      </c>
    </row>
    <row r="523" spans="1:61">
      <c r="A523" t="s">
        <v>5330</v>
      </c>
      <c r="B523" t="s">
        <v>6700</v>
      </c>
      <c r="C523" s="1" t="s">
        <v>5351</v>
      </c>
      <c r="D523" s="1" t="s">
        <v>1171</v>
      </c>
      <c r="E523" t="s">
        <v>5298</v>
      </c>
      <c r="F523">
        <v>-87.142300000000006</v>
      </c>
      <c r="G523">
        <v>32.233199999999997</v>
      </c>
      <c r="H523" s="23"/>
      <c r="I523" t="str">
        <f t="shared" si="96"/>
        <v>Dallas County, Alabama&lt;br&gt;Black 1845-1874&lt;br&gt;Speaker 141&lt;br&gt;(Thomas, 2003)</v>
      </c>
      <c r="J523" t="str">
        <f t="shared" si="97"/>
        <v>B1850DallasCountyAlabamaSpeaker141</v>
      </c>
      <c r="M523" t="str">
        <f t="shared" si="89"/>
        <v>mn</v>
      </c>
      <c r="N523" t="str">
        <f t="shared" si="90"/>
        <v>sl</v>
      </c>
      <c r="O523" t="str">
        <f t="shared" si="91"/>
        <v>ar</v>
      </c>
      <c r="P523" t="e">
        <f>IF(#REF!="rhot","",IF(H523="AAE_7R","r7",IF(AND(C523="ANAE",H523="W"),"r3","r0")))</f>
        <v>#REF!</v>
      </c>
      <c r="Q523" t="str">
        <f>IF(H523="consonant",#REF!,"")</f>
        <v/>
      </c>
      <c r="R523" t="str">
        <f t="shared" si="92"/>
        <v>lx</v>
      </c>
      <c r="S523" t="str">
        <f t="shared" si="93"/>
        <v>bk</v>
      </c>
      <c r="T523" t="e">
        <f t="shared" si="94"/>
        <v>#REF!</v>
      </c>
      <c r="U523" t="str">
        <f t="shared" si="95"/>
        <v>b</v>
      </c>
      <c r="W523" t="str">
        <f t="shared" si="98"/>
        <v>const B1850DallasCountyAlabamaSpeaker141= L.marker([32.2332,-87.1423], {icon: mn_lx}).bindPopup('Dallas County, Alabama&lt;br&gt;Black 1845-1874&lt;br&gt;Speaker 141&lt;br&gt;(Thomas, 2003)').addTo(B1850);</v>
      </c>
      <c r="X523" t="e">
        <f>IF(N523="","","const "&amp;#REF!&amp;J523&amp;#REF!&amp;E523&amp;" = L.marker(["&amp;G523&amp;","&amp;F523&amp;"], {icon: "&amp;N523&amp;"_"&amp;U523&amp;"}).bindPopup('This is "&amp;#REF!&amp;"').addTo("&amp;#REF!&amp;");")</f>
        <v>#REF!</v>
      </c>
      <c r="Y523" t="e">
        <f>IF(F523="","","const "&amp;#REF!&amp;J523&amp;#REF!&amp;E523&amp;" = L.marker(["&amp;G523&amp;","&amp;F523&amp;"], {icon: "&amp;O523&amp;"_"&amp;V523&amp;"}).bindPopup('This is "&amp;#REF!&amp;"').addTo("&amp;#REF!&amp;");")</f>
        <v>#REF!</v>
      </c>
      <c r="BI523" t="s">
        <v>6701</v>
      </c>
    </row>
    <row r="524" spans="1:61">
      <c r="A524" t="s">
        <v>5330</v>
      </c>
      <c r="B524" t="s">
        <v>6702</v>
      </c>
      <c r="C524" s="1" t="s">
        <v>5351</v>
      </c>
      <c r="D524" s="1" t="s">
        <v>1172</v>
      </c>
      <c r="E524" t="s">
        <v>5294</v>
      </c>
      <c r="F524">
        <v>-96.080500000000001</v>
      </c>
      <c r="G524">
        <v>30.0977</v>
      </c>
      <c r="H524" s="23"/>
      <c r="I524" t="str">
        <f t="shared" si="96"/>
        <v>Hempstead, Texas&lt;br&gt;Black 1845-1874&lt;br&gt;Speaker 142&lt;br&gt;(Thomas, 2003)</v>
      </c>
      <c r="J524" t="str">
        <f t="shared" si="97"/>
        <v>B1850HempsteadTexasSpeaker142</v>
      </c>
      <c r="M524" t="str">
        <f t="shared" si="89"/>
        <v>mn</v>
      </c>
      <c r="N524" t="str">
        <f t="shared" si="90"/>
        <v>sl</v>
      </c>
      <c r="O524" t="str">
        <f t="shared" si="91"/>
        <v>ar</v>
      </c>
      <c r="P524" t="e">
        <f>IF(#REF!="rhot","",IF(H524="AAE_7R","r7",IF(AND(C524="ANAE",H524="W"),"r3","r0")))</f>
        <v>#REF!</v>
      </c>
      <c r="Q524" t="str">
        <f>IF(H524="consonant",#REF!,"")</f>
        <v/>
      </c>
      <c r="R524" t="str">
        <f t="shared" si="92"/>
        <v>lx</v>
      </c>
      <c r="S524" t="str">
        <f t="shared" si="93"/>
        <v>bk</v>
      </c>
      <c r="T524" t="e">
        <f t="shared" si="94"/>
        <v>#REF!</v>
      </c>
      <c r="U524" t="str">
        <f t="shared" si="95"/>
        <v>b</v>
      </c>
      <c r="W524" t="str">
        <f t="shared" si="98"/>
        <v>const B1850HempsteadTexasSpeaker142= L.marker([30.0977,-96.0805], {icon: mn_lx}).bindPopup('Hempstead, Texas&lt;br&gt;Black 1845-1874&lt;br&gt;Speaker 142&lt;br&gt;(Thomas, 2003)').addTo(B1850);</v>
      </c>
      <c r="X524" t="e">
        <f>IF(N524="","","const "&amp;#REF!&amp;J524&amp;#REF!&amp;E524&amp;" = L.marker(["&amp;G524&amp;","&amp;F524&amp;"], {icon: "&amp;N524&amp;"_"&amp;U524&amp;"}).bindPopup('This is "&amp;#REF!&amp;"').addTo("&amp;#REF!&amp;");")</f>
        <v>#REF!</v>
      </c>
      <c r="Y524" t="e">
        <f>IF(F524="","","const "&amp;#REF!&amp;J524&amp;#REF!&amp;E524&amp;" = L.marker(["&amp;G524&amp;","&amp;F524&amp;"], {icon: "&amp;O524&amp;"_"&amp;V524&amp;"}).bindPopup('This is "&amp;#REF!&amp;"').addTo("&amp;#REF!&amp;");")</f>
        <v>#REF!</v>
      </c>
      <c r="BI524" t="s">
        <v>6703</v>
      </c>
    </row>
    <row r="525" spans="1:61">
      <c r="A525" t="s">
        <v>5330</v>
      </c>
      <c r="B525" t="s">
        <v>6704</v>
      </c>
      <c r="C525" s="1" t="s">
        <v>5351</v>
      </c>
      <c r="D525" s="1" t="s">
        <v>478</v>
      </c>
      <c r="E525" t="s">
        <v>5294</v>
      </c>
      <c r="F525">
        <v>-95.301100000000005</v>
      </c>
      <c r="G525">
        <v>32.351300000000002</v>
      </c>
      <c r="H525" s="23"/>
      <c r="I525" t="str">
        <f t="shared" si="96"/>
        <v>Tyler, Texas&lt;br&gt;Black 1845-1874&lt;br&gt;Speaker 143&lt;br&gt;(Thomas, 2003)</v>
      </c>
      <c r="J525" t="str">
        <f t="shared" si="97"/>
        <v>B1850TylerTexasSpeaker143</v>
      </c>
      <c r="M525" t="str">
        <f t="shared" si="89"/>
        <v>mn</v>
      </c>
      <c r="N525" t="str">
        <f t="shared" si="90"/>
        <v>sl</v>
      </c>
      <c r="O525" t="str">
        <f t="shared" si="91"/>
        <v>ar</v>
      </c>
      <c r="P525" t="e">
        <f>IF(#REF!="rhot","",IF(H525="AAE_7R","r7",IF(AND(C525="ANAE",H525="W"),"r3","r0")))</f>
        <v>#REF!</v>
      </c>
      <c r="Q525" t="str">
        <f>IF(H525="consonant",#REF!,"")</f>
        <v/>
      </c>
      <c r="R525" t="str">
        <f t="shared" si="92"/>
        <v>lx</v>
      </c>
      <c r="S525" t="str">
        <f t="shared" si="93"/>
        <v>bk</v>
      </c>
      <c r="T525" t="e">
        <f t="shared" si="94"/>
        <v>#REF!</v>
      </c>
      <c r="U525" t="str">
        <f t="shared" si="95"/>
        <v>b</v>
      </c>
      <c r="W525" t="str">
        <f t="shared" si="98"/>
        <v>const B1850TylerTexasSpeaker143= L.marker([32.3513,-95.3011], {icon: mn_lx}).bindPopup('Tyler, Texas&lt;br&gt;Black 1845-1874&lt;br&gt;Speaker 143&lt;br&gt;(Thomas, 2003)').addTo(B1850);</v>
      </c>
      <c r="X525" t="e">
        <f>IF(N525="","","const "&amp;#REF!&amp;J525&amp;#REF!&amp;E525&amp;" = L.marker(["&amp;G525&amp;","&amp;F525&amp;"], {icon: "&amp;N525&amp;"_"&amp;U525&amp;"}).bindPopup('This is "&amp;#REF!&amp;"').addTo("&amp;#REF!&amp;");")</f>
        <v>#REF!</v>
      </c>
      <c r="Y525" t="e">
        <f>IF(F525="","","const "&amp;#REF!&amp;J525&amp;#REF!&amp;E525&amp;" = L.marker(["&amp;G525&amp;","&amp;F525&amp;"], {icon: "&amp;O525&amp;"_"&amp;V525&amp;"}).bindPopup('This is "&amp;#REF!&amp;"').addTo("&amp;#REF!&amp;");")</f>
        <v>#REF!</v>
      </c>
      <c r="BI525" t="s">
        <v>6705</v>
      </c>
    </row>
    <row r="526" spans="1:61">
      <c r="A526" t="s">
        <v>5331</v>
      </c>
      <c r="B526" t="s">
        <v>6706</v>
      </c>
      <c r="C526" s="1" t="s">
        <v>5351</v>
      </c>
      <c r="D526" s="1" t="s">
        <v>1177</v>
      </c>
      <c r="E526" t="s">
        <v>5294</v>
      </c>
      <c r="F526">
        <v>-96.515000000000001</v>
      </c>
      <c r="G526">
        <v>29.04</v>
      </c>
      <c r="H526" s="23"/>
      <c r="I526" t="str">
        <f t="shared" si="96"/>
        <v>Ganada, Texas&lt;br&gt;Black 1875-1899&lt;br&gt;Speaker 160&lt;br&gt;(Thomas, 2003)</v>
      </c>
      <c r="J526" t="str">
        <f t="shared" si="97"/>
        <v>B1870GanadaTexasSpeaker160</v>
      </c>
      <c r="M526" t="str">
        <f t="shared" si="89"/>
        <v>dp</v>
      </c>
      <c r="N526" t="str">
        <f t="shared" si="90"/>
        <v>st</v>
      </c>
      <c r="O526" t="str">
        <f t="shared" si="91"/>
        <v>ar</v>
      </c>
      <c r="P526" t="e">
        <f>IF(#REF!="rhot","",IF(H526="AAE_7R","r7",IF(AND(C526="ANAE",H526="W"),"r3","r0")))</f>
        <v>#REF!</v>
      </c>
      <c r="Q526" t="str">
        <f>IF(H526="consonant",#REF!,"")</f>
        <v/>
      </c>
      <c r="R526" t="str">
        <f t="shared" si="92"/>
        <v>lx</v>
      </c>
      <c r="S526" t="str">
        <f t="shared" si="93"/>
        <v>bk</v>
      </c>
      <c r="T526" t="e">
        <f t="shared" si="94"/>
        <v>#REF!</v>
      </c>
      <c r="U526" t="str">
        <f t="shared" si="95"/>
        <v>b</v>
      </c>
      <c r="W526" t="str">
        <f t="shared" si="98"/>
        <v>const B1870GanadaTexasSpeaker160= L.marker([29.04,-96.515], {icon: dp_lx}).bindPopup('Ganada, Texas&lt;br&gt;Black 1875-1899&lt;br&gt;Speaker 160&lt;br&gt;(Thomas, 2003)').addTo(B1870);</v>
      </c>
      <c r="X526" t="e">
        <f>IF(N526="","","const "&amp;#REF!&amp;J526&amp;#REF!&amp;E526&amp;" = L.marker(["&amp;G526&amp;","&amp;F526&amp;"], {icon: "&amp;N526&amp;"_"&amp;U526&amp;"}).bindPopup('This is "&amp;#REF!&amp;"').addTo("&amp;#REF!&amp;");")</f>
        <v>#REF!</v>
      </c>
      <c r="Y526" t="e">
        <f>IF(F526="","","const "&amp;#REF!&amp;J526&amp;#REF!&amp;E526&amp;" = L.marker(["&amp;G526&amp;","&amp;F526&amp;"], {icon: "&amp;O526&amp;"_"&amp;V526&amp;"}).bindPopup('This is "&amp;#REF!&amp;"').addTo("&amp;#REF!&amp;");")</f>
        <v>#REF!</v>
      </c>
      <c r="BI526" t="s">
        <v>6707</v>
      </c>
    </row>
    <row r="527" spans="1:61">
      <c r="A527" t="s">
        <v>5332</v>
      </c>
      <c r="B527" t="s">
        <v>1015</v>
      </c>
      <c r="C527" t="s">
        <v>5398</v>
      </c>
      <c r="D527" s="1" t="s">
        <v>1015</v>
      </c>
      <c r="E527" t="s">
        <v>1009</v>
      </c>
      <c r="F527">
        <v>-77.297499999999999</v>
      </c>
      <c r="G527">
        <v>18.1096</v>
      </c>
      <c r="H527" t="s">
        <v>1116</v>
      </c>
      <c r="I527" t="str">
        <f t="shared" si="96"/>
        <v>Jamaica1, Jamaica&lt;br&gt;Black 1900-1944&lt;br&gt;Jamaica1&lt;br&gt;(Wells, 1984)</v>
      </c>
      <c r="J527" t="str">
        <f t="shared" si="97"/>
        <v>B1900Jamaica1JamaicaJamaica1</v>
      </c>
      <c r="M527" t="str">
        <f t="shared" si="89"/>
        <v>lo</v>
      </c>
      <c r="N527" t="str">
        <f t="shared" si="90"/>
        <v>sl</v>
      </c>
      <c r="O527" t="str">
        <f t="shared" si="91"/>
        <v>au</v>
      </c>
      <c r="P527" t="e">
        <f>IF(#REF!="rhot","",IF(H527="AAE_7R","r7",IF(AND(C527="ANAE",H527="W"),"r3","r0")))</f>
        <v>#REF!</v>
      </c>
      <c r="Q527" t="str">
        <f>IF(H527="consonant",#REF!,"")</f>
        <v/>
      </c>
      <c r="R527" t="str">
        <f t="shared" si="92"/>
        <v>lx</v>
      </c>
      <c r="S527" t="str">
        <f t="shared" si="93"/>
        <v>bk</v>
      </c>
      <c r="T527" t="e">
        <f t="shared" si="94"/>
        <v>#REF!</v>
      </c>
      <c r="U527" t="str">
        <f t="shared" si="95"/>
        <v>b</v>
      </c>
      <c r="W527" t="str">
        <f t="shared" si="98"/>
        <v>const B1900Jamaica1JamaicaJamaica1= L.marker([18.1096,-77.2975], {icon: lo_lx}).bindPopup('Jamaica1, Jamaica&lt;br&gt;Black 1900-1944&lt;br&gt;Jamaica1&lt;br&gt;(Wells, 1984)').addTo(B1900);</v>
      </c>
      <c r="X527" t="e">
        <f>IF(N527="","","const "&amp;#REF!&amp;J527&amp;#REF!&amp;E527&amp;" = L.marker(["&amp;G527&amp;","&amp;F527&amp;"], {icon: "&amp;N527&amp;"_"&amp;U527&amp;"}).bindPopup('This is "&amp;#REF!&amp;"').addTo("&amp;#REF!&amp;");")</f>
        <v>#REF!</v>
      </c>
      <c r="Y527" t="e">
        <f>IF(F527="","","const "&amp;#REF!&amp;J527&amp;#REF!&amp;E527&amp;" = L.marker(["&amp;G527&amp;","&amp;F527&amp;"], {icon: "&amp;O527&amp;"_"&amp;V527&amp;"}).bindPopup('This is "&amp;#REF!&amp;"').addTo("&amp;#REF!&amp;");")</f>
        <v>#REF!</v>
      </c>
      <c r="BI527" t="s">
        <v>5672</v>
      </c>
    </row>
    <row r="528" spans="1:61">
      <c r="A528" t="s">
        <v>5332</v>
      </c>
      <c r="B528" t="s">
        <v>1026</v>
      </c>
      <c r="C528" t="s">
        <v>5398</v>
      </c>
      <c r="D528" s="1" t="s">
        <v>1026</v>
      </c>
      <c r="E528" t="s">
        <v>1010</v>
      </c>
      <c r="F528">
        <v>-61.222499999999997</v>
      </c>
      <c r="G528">
        <v>10.691800000000001</v>
      </c>
      <c r="H528" t="s">
        <v>1116</v>
      </c>
      <c r="I528" t="str">
        <f t="shared" si="96"/>
        <v>Trinidad1, Trinidad&lt;br&gt;Black 1900-1944&lt;br&gt;Trinidad1&lt;br&gt;(Wells, 1984)</v>
      </c>
      <c r="J528" t="str">
        <f t="shared" si="97"/>
        <v>B1900Trinidad1TrinidadTrinidad1</v>
      </c>
      <c r="M528" t="str">
        <f t="shared" si="89"/>
        <v>mn</v>
      </c>
      <c r="N528" t="str">
        <f t="shared" si="90"/>
        <v>sl</v>
      </c>
      <c r="O528" t="str">
        <f t="shared" si="91"/>
        <v>au</v>
      </c>
      <c r="P528" t="e">
        <f>IF(#REF!="rhot","",IF(H528="AAE_7R","r7",IF(AND(C528="ANAE",H528="W"),"r3","r0")))</f>
        <v>#REF!</v>
      </c>
      <c r="Q528" t="str">
        <f>IF(H528="consonant",#REF!,"")</f>
        <v/>
      </c>
      <c r="R528" t="str">
        <f t="shared" si="92"/>
        <v>lx</v>
      </c>
      <c r="S528" t="str">
        <f t="shared" si="93"/>
        <v>bk</v>
      </c>
      <c r="T528" t="e">
        <f t="shared" si="94"/>
        <v>#REF!</v>
      </c>
      <c r="U528" t="str">
        <f t="shared" si="95"/>
        <v>b</v>
      </c>
      <c r="W528" t="str">
        <f t="shared" si="98"/>
        <v>const B1900Trinidad1TrinidadTrinidad1= L.marker([10.6918,-61.2225], {icon: mn_lx}).bindPopup('Trinidad1, Trinidad&lt;br&gt;Black 1900-1944&lt;br&gt;Trinidad1&lt;br&gt;(Wells, 1984)').addTo(B1900);</v>
      </c>
      <c r="X528" t="e">
        <f>IF(N528="","","const "&amp;#REF!&amp;J528&amp;#REF!&amp;E528&amp;" = L.marker(["&amp;G528&amp;","&amp;F528&amp;"], {icon: "&amp;N528&amp;"_"&amp;U528&amp;"}).bindPopup('This is "&amp;#REF!&amp;"').addTo("&amp;#REF!&amp;");")</f>
        <v>#REF!</v>
      </c>
      <c r="Y528" t="e">
        <f>IF(F528="","","const "&amp;#REF!&amp;J528&amp;#REF!&amp;E528&amp;" = L.marker(["&amp;G528&amp;","&amp;F528&amp;"], {icon: "&amp;O528&amp;"_"&amp;V528&amp;"}).bindPopup('This is "&amp;#REF!&amp;"').addTo("&amp;#REF!&amp;");")</f>
        <v>#REF!</v>
      </c>
      <c r="BI528" t="s">
        <v>5673</v>
      </c>
    </row>
    <row r="529" spans="1:61">
      <c r="A529" t="s">
        <v>5332</v>
      </c>
      <c r="B529" t="s">
        <v>1027</v>
      </c>
      <c r="C529" t="s">
        <v>5398</v>
      </c>
      <c r="D529" s="1" t="s">
        <v>1027</v>
      </c>
      <c r="E529" t="s">
        <v>1011</v>
      </c>
      <c r="F529">
        <v>-58.930199999999999</v>
      </c>
      <c r="G529">
        <v>4.8604000000000003</v>
      </c>
      <c r="H529" t="s">
        <v>1116</v>
      </c>
      <c r="I529" t="str">
        <f t="shared" si="96"/>
        <v>Guyana1, Guyana&lt;br&gt;Black 1900-1944&lt;br&gt;Guyana1&lt;br&gt;(Wells, 1984)</v>
      </c>
      <c r="J529" t="str">
        <f t="shared" si="97"/>
        <v>B1900Guyana1GuyanaGuyana1</v>
      </c>
      <c r="M529" t="str">
        <f t="shared" si="89"/>
        <v>mn</v>
      </c>
      <c r="N529" t="str">
        <f t="shared" si="90"/>
        <v>sl</v>
      </c>
      <c r="O529" t="str">
        <f t="shared" si="91"/>
        <v>au</v>
      </c>
      <c r="P529" t="e">
        <f>IF(#REF!="rhot","",IF(H529="AAE_7R","r7",IF(AND(C529="ANAE",H529="W"),"r3","r0")))</f>
        <v>#REF!</v>
      </c>
      <c r="Q529" t="str">
        <f>IF(H529="consonant",#REF!,"")</f>
        <v/>
      </c>
      <c r="R529" t="str">
        <f t="shared" si="92"/>
        <v>lx</v>
      </c>
      <c r="S529" t="str">
        <f t="shared" si="93"/>
        <v>bk</v>
      </c>
      <c r="T529" t="e">
        <f t="shared" si="94"/>
        <v>#REF!</v>
      </c>
      <c r="U529" t="str">
        <f t="shared" si="95"/>
        <v>b</v>
      </c>
      <c r="W529" t="str">
        <f t="shared" si="98"/>
        <v>const B1900Guyana1GuyanaGuyana1= L.marker([4.8604,-58.9302], {icon: mn_lx}).bindPopup('Guyana1, Guyana&lt;br&gt;Black 1900-1944&lt;br&gt;Guyana1&lt;br&gt;(Wells, 1984)').addTo(B1900);</v>
      </c>
      <c r="X529" t="e">
        <f>IF(N529="","","const "&amp;#REF!&amp;J529&amp;#REF!&amp;E529&amp;" = L.marker(["&amp;G529&amp;","&amp;F529&amp;"], {icon: "&amp;N529&amp;"_"&amp;U529&amp;"}).bindPopup('This is "&amp;#REF!&amp;"').addTo("&amp;#REF!&amp;");")</f>
        <v>#REF!</v>
      </c>
      <c r="Y529" t="e">
        <f>IF(F529="","","const "&amp;#REF!&amp;J529&amp;#REF!&amp;E529&amp;" = L.marker(["&amp;G529&amp;","&amp;F529&amp;"], {icon: "&amp;O529&amp;"_"&amp;V529&amp;"}).bindPopup('This is "&amp;#REF!&amp;"').addTo("&amp;#REF!&amp;");")</f>
        <v>#REF!</v>
      </c>
      <c r="BI529" t="s">
        <v>5674</v>
      </c>
    </row>
    <row r="530" spans="1:61">
      <c r="A530" t="s">
        <v>5332</v>
      </c>
      <c r="B530" t="s">
        <v>1028</v>
      </c>
      <c r="C530" t="s">
        <v>5398</v>
      </c>
      <c r="D530" s="1" t="s">
        <v>1028</v>
      </c>
      <c r="E530" t="s">
        <v>1012</v>
      </c>
      <c r="F530">
        <v>-59.543199999999999</v>
      </c>
      <c r="G530">
        <v>13.193899999999999</v>
      </c>
      <c r="H530" t="s">
        <v>1115</v>
      </c>
      <c r="I530" t="str">
        <f t="shared" si="96"/>
        <v>Barbados1, Barbados&lt;br&gt;Black 1900-1944&lt;br&gt;Barbados1&lt;br&gt;(Wells, 1984)</v>
      </c>
      <c r="J530" t="str">
        <f t="shared" si="97"/>
        <v>B1900Barbados1BarbadosBarbados1</v>
      </c>
      <c r="M530" t="str">
        <f t="shared" si="89"/>
        <v>dp</v>
      </c>
      <c r="N530" t="str">
        <f t="shared" si="90"/>
        <v>st</v>
      </c>
      <c r="O530" t="str">
        <f t="shared" si="91"/>
        <v>ar</v>
      </c>
      <c r="P530" t="e">
        <f>IF(#REF!="rhot","",IF(H530="AAE_7R","r7",IF(AND(C530="ANAE",H530="W"),"r3","r0")))</f>
        <v>#REF!</v>
      </c>
      <c r="Q530" t="str">
        <f>IF(H530="consonant",#REF!,"")</f>
        <v/>
      </c>
      <c r="R530" t="str">
        <f t="shared" si="92"/>
        <v>lx</v>
      </c>
      <c r="S530" t="str">
        <f t="shared" si="93"/>
        <v>bk</v>
      </c>
      <c r="T530" t="e">
        <f t="shared" si="94"/>
        <v>#REF!</v>
      </c>
      <c r="U530" t="str">
        <f t="shared" si="95"/>
        <v>b</v>
      </c>
      <c r="W530" t="str">
        <f t="shared" si="98"/>
        <v>const B1900Barbados1BarbadosBarbados1= L.marker([13.1939,-59.5432], {icon: dp_lx}).bindPopup('Barbados1, Barbados&lt;br&gt;Black 1900-1944&lt;br&gt;Barbados1&lt;br&gt;(Wells, 1984)').addTo(B1900);</v>
      </c>
      <c r="X530" t="e">
        <f>IF(N530="","","const "&amp;#REF!&amp;J530&amp;#REF!&amp;E530&amp;" = L.marker(["&amp;G530&amp;","&amp;F530&amp;"], {icon: "&amp;N530&amp;"_"&amp;U530&amp;"}).bindPopup('This is "&amp;#REF!&amp;"').addTo("&amp;#REF!&amp;");")</f>
        <v>#REF!</v>
      </c>
      <c r="Y530" t="e">
        <f>IF(F530="","","const "&amp;#REF!&amp;J530&amp;#REF!&amp;E530&amp;" = L.marker(["&amp;G530&amp;","&amp;F530&amp;"], {icon: "&amp;O530&amp;"_"&amp;V530&amp;"}).bindPopup('This is "&amp;#REF!&amp;"').addTo("&amp;#REF!&amp;");")</f>
        <v>#REF!</v>
      </c>
      <c r="BI530" t="s">
        <v>5675</v>
      </c>
    </row>
    <row r="531" spans="1:61">
      <c r="A531" t="s">
        <v>5332</v>
      </c>
      <c r="B531" t="s">
        <v>1029</v>
      </c>
      <c r="C531" t="s">
        <v>5398</v>
      </c>
      <c r="D531" t="s">
        <v>1029</v>
      </c>
      <c r="E531" t="s">
        <v>1013</v>
      </c>
      <c r="F531">
        <v>-62.187399999999997</v>
      </c>
      <c r="G531">
        <v>16.7425</v>
      </c>
      <c r="H531" t="s">
        <v>1116</v>
      </c>
      <c r="I531" t="str">
        <f t="shared" si="96"/>
        <v>Monserrat1, Monserrat&lt;br&gt;Black 1900-1944&lt;br&gt;Monserrat1&lt;br&gt;(Wells, 1984)</v>
      </c>
      <c r="J531" t="str">
        <f t="shared" si="97"/>
        <v>B1900Monserrat1MonserratMonserrat1</v>
      </c>
      <c r="M531" t="str">
        <f t="shared" si="89"/>
        <v>mn</v>
      </c>
      <c r="N531" t="str">
        <f t="shared" si="90"/>
        <v>sl</v>
      </c>
      <c r="O531" t="str">
        <f t="shared" si="91"/>
        <v>au</v>
      </c>
      <c r="P531" t="e">
        <f>IF(#REF!="rhot","",IF(H531="AAE_7R","r7",IF(AND(C531="ANAE",H531="W"),"r3","r0")))</f>
        <v>#REF!</v>
      </c>
      <c r="Q531" t="str">
        <f>IF(H531="consonant",#REF!,"")</f>
        <v/>
      </c>
      <c r="R531" t="str">
        <f t="shared" si="92"/>
        <v>lx</v>
      </c>
      <c r="S531" t="str">
        <f t="shared" si="93"/>
        <v>bk</v>
      </c>
      <c r="T531" t="e">
        <f t="shared" si="94"/>
        <v>#REF!</v>
      </c>
      <c r="U531" t="str">
        <f t="shared" si="95"/>
        <v>b</v>
      </c>
      <c r="W531" t="str">
        <f t="shared" si="98"/>
        <v>const B1900Monserrat1MonserratMonserrat1= L.marker([16.7425,-62.1874], {icon: mn_lx}).bindPopup('Monserrat1, Monserrat&lt;br&gt;Black 1900-1944&lt;br&gt;Monserrat1&lt;br&gt;(Wells, 1984)').addTo(B1900);</v>
      </c>
      <c r="X531" t="e">
        <f>IF(N531="","","const "&amp;#REF!&amp;J531&amp;#REF!&amp;E531&amp;" = L.marker(["&amp;G531&amp;","&amp;F531&amp;"], {icon: "&amp;N531&amp;"_"&amp;U531&amp;"}).bindPopup('This is "&amp;#REF!&amp;"').addTo("&amp;#REF!&amp;");")</f>
        <v>#REF!</v>
      </c>
      <c r="Y531" t="e">
        <f>IF(F531="","","const "&amp;#REF!&amp;J531&amp;#REF!&amp;E531&amp;" = L.marker(["&amp;G531&amp;","&amp;F531&amp;"], {icon: "&amp;O531&amp;"_"&amp;V531&amp;"}).bindPopup('This is "&amp;#REF!&amp;"').addTo("&amp;#REF!&amp;");")</f>
        <v>#REF!</v>
      </c>
      <c r="BI531" t="s">
        <v>5676</v>
      </c>
    </row>
    <row r="532" spans="1:61">
      <c r="A532" t="s">
        <v>5332</v>
      </c>
      <c r="B532" t="s">
        <v>1030</v>
      </c>
      <c r="C532" t="s">
        <v>1240</v>
      </c>
      <c r="D532" t="s">
        <v>1030</v>
      </c>
      <c r="E532" t="s">
        <v>1025</v>
      </c>
      <c r="F532">
        <v>-61.3</v>
      </c>
      <c r="G532">
        <v>45.23</v>
      </c>
      <c r="H532" t="s">
        <v>1025</v>
      </c>
      <c r="I532" t="str">
        <f t="shared" si="96"/>
        <v>Bermuda1, Bermuda&lt;br&gt;Black 1900-1944&lt;br&gt;Bermuda1&lt;br&gt;(Ayres, 1933)</v>
      </c>
      <c r="J532" t="str">
        <f t="shared" si="97"/>
        <v>B1900Bermuda1BermudaBermuda1</v>
      </c>
      <c r="M532" t="str">
        <f t="shared" si="89"/>
        <v>dp</v>
      </c>
      <c r="N532" t="str">
        <f t="shared" si="90"/>
        <v>st</v>
      </c>
      <c r="O532" t="str">
        <f t="shared" si="91"/>
        <v>ar</v>
      </c>
      <c r="P532" t="e">
        <f>IF(#REF!="rhot","",IF(H532="AAE_7R","r7",IF(AND(C532="ANAE",H532="W"),"r3","r0")))</f>
        <v>#REF!</v>
      </c>
      <c r="Q532" t="str">
        <f>IF(H532="consonant",#REF!,"")</f>
        <v/>
      </c>
      <c r="R532" t="str">
        <f t="shared" si="92"/>
        <v>lx</v>
      </c>
      <c r="S532" t="str">
        <f t="shared" si="93"/>
        <v>bk</v>
      </c>
      <c r="T532" t="e">
        <f t="shared" si="94"/>
        <v>#REF!</v>
      </c>
      <c r="U532" t="str">
        <f t="shared" si="95"/>
        <v>b</v>
      </c>
      <c r="W532" t="str">
        <f t="shared" si="98"/>
        <v>const B1900Bermuda1BermudaBermuda1= L.marker([45.23,-61.3], {icon: dp_lx}).bindPopup('Bermuda1, Bermuda&lt;br&gt;Black 1900-1944&lt;br&gt;Bermuda1&lt;br&gt;(Ayres, 1933)').addTo(B1900);</v>
      </c>
      <c r="X532" t="e">
        <f>IF(N532="","","const "&amp;#REF!&amp;J532&amp;#REF!&amp;E532&amp;" = L.marker(["&amp;G532&amp;","&amp;F532&amp;"], {icon: "&amp;N532&amp;"_"&amp;U532&amp;"}).bindPopup('This is "&amp;#REF!&amp;"').addTo("&amp;#REF!&amp;");")</f>
        <v>#REF!</v>
      </c>
      <c r="Y532" t="e">
        <f>IF(F532="","","const "&amp;#REF!&amp;J532&amp;#REF!&amp;E532&amp;" = L.marker(["&amp;G532&amp;","&amp;F532&amp;"], {icon: "&amp;O532&amp;"_"&amp;V532&amp;"}).bindPopup('This is "&amp;#REF!&amp;"').addTo("&amp;#REF!&amp;");")</f>
        <v>#REF!</v>
      </c>
      <c r="BI532" t="s">
        <v>5677</v>
      </c>
    </row>
    <row r="533" spans="1:61">
      <c r="A533" t="s">
        <v>5332</v>
      </c>
      <c r="B533" t="s">
        <v>6708</v>
      </c>
      <c r="C533" s="1" t="s">
        <v>5351</v>
      </c>
      <c r="D533" t="s">
        <v>1169</v>
      </c>
      <c r="E533" t="s">
        <v>1169</v>
      </c>
      <c r="F533">
        <v>-61.45</v>
      </c>
      <c r="G533">
        <v>12.03</v>
      </c>
      <c r="I533" t="str">
        <f t="shared" si="96"/>
        <v>Grenada, Grenada&lt;br&gt;Black 1900-1944&lt;br&gt;Speaker 138&lt;br&gt;(Thomas, 2003)</v>
      </c>
      <c r="J533" t="str">
        <f t="shared" si="97"/>
        <v>B1900GrenadaGrenadaSpeaker138</v>
      </c>
      <c r="M533" t="str">
        <f t="shared" si="89"/>
        <v>dp</v>
      </c>
      <c r="N533" t="str">
        <f t="shared" si="90"/>
        <v>st</v>
      </c>
      <c r="O533" t="str">
        <f t="shared" si="91"/>
        <v>ar</v>
      </c>
      <c r="P533" t="e">
        <f>IF(#REF!="rhot","",IF(H533="AAE_7R","r7",IF(AND(C533="ANAE",H533="W"),"r3","r0")))</f>
        <v>#REF!</v>
      </c>
      <c r="Q533" t="str">
        <f>IF(H533="consonant",#REF!,"")</f>
        <v/>
      </c>
      <c r="R533" t="str">
        <f t="shared" si="92"/>
        <v>lx</v>
      </c>
      <c r="S533" t="str">
        <f t="shared" si="93"/>
        <v>bk</v>
      </c>
      <c r="T533" t="e">
        <f t="shared" si="94"/>
        <v>#REF!</v>
      </c>
      <c r="U533" t="str">
        <f t="shared" si="95"/>
        <v>b</v>
      </c>
      <c r="W533" t="str">
        <f t="shared" si="98"/>
        <v>const B1900GrenadaGrenadaSpeaker138= L.marker([12.03,-61.45], {icon: dp_lx}).bindPopup('Grenada, Grenada&lt;br&gt;Black 1900-1944&lt;br&gt;Speaker 138&lt;br&gt;(Thomas, 2003)').addTo(B1900);</v>
      </c>
      <c r="X533" t="e">
        <f>IF(N533="","","const "&amp;#REF!&amp;J533&amp;#REF!&amp;E533&amp;" = L.marker(["&amp;G533&amp;","&amp;F533&amp;"], {icon: "&amp;N533&amp;"_"&amp;U533&amp;"}).bindPopup('This is "&amp;#REF!&amp;"').addTo("&amp;#REF!&amp;");")</f>
        <v>#REF!</v>
      </c>
      <c r="Y533" t="e">
        <f>IF(F533="","","const "&amp;#REF!&amp;J533&amp;#REF!&amp;E533&amp;" = L.marker(["&amp;G533&amp;","&amp;F533&amp;"], {icon: "&amp;O533&amp;"_"&amp;V533&amp;"}).bindPopup('This is "&amp;#REF!&amp;"').addTo("&amp;#REF!&amp;");")</f>
        <v>#REF!</v>
      </c>
      <c r="BI533" t="s">
        <v>6709</v>
      </c>
    </row>
    <row r="534" spans="1:61">
      <c r="A534" t="s">
        <v>5332</v>
      </c>
      <c r="B534" t="s">
        <v>6710</v>
      </c>
      <c r="C534" s="1" t="s">
        <v>5351</v>
      </c>
      <c r="D534" t="s">
        <v>52</v>
      </c>
      <c r="E534" t="s">
        <v>5288</v>
      </c>
      <c r="F534">
        <v>-77.944699999999997</v>
      </c>
      <c r="G534">
        <v>34.225700000000003</v>
      </c>
      <c r="H534" s="23"/>
      <c r="I534" t="str">
        <f t="shared" si="96"/>
        <v>Wilmington, North Carolina&lt;br&gt;Black 1900-1944&lt;br&gt;Speaker 144&lt;br&gt;(Thomas, 2003)</v>
      </c>
      <c r="J534" t="str">
        <f t="shared" si="97"/>
        <v>B1900WilmingtonNorthCarolinaSpeaker144</v>
      </c>
      <c r="M534" t="str">
        <f t="shared" si="89"/>
        <v>dp</v>
      </c>
      <c r="N534" t="str">
        <f t="shared" si="90"/>
        <v>st</v>
      </c>
      <c r="O534" t="str">
        <f t="shared" si="91"/>
        <v>ar</v>
      </c>
      <c r="P534" t="e">
        <f>IF(#REF!="rhot","",IF(H534="AAE_7R","r7",IF(AND(C534="ANAE",H534="W"),"r3","r0")))</f>
        <v>#REF!</v>
      </c>
      <c r="Q534" t="str">
        <f>IF(H534="consonant",#REF!,"")</f>
        <v/>
      </c>
      <c r="R534" t="str">
        <f t="shared" si="92"/>
        <v>lx</v>
      </c>
      <c r="S534" t="str">
        <f t="shared" si="93"/>
        <v>bk</v>
      </c>
      <c r="T534" t="e">
        <f t="shared" si="94"/>
        <v>#REF!</v>
      </c>
      <c r="U534" t="str">
        <f t="shared" si="95"/>
        <v>b</v>
      </c>
      <c r="W534" t="str">
        <f t="shared" si="98"/>
        <v>const B1900WilmingtonNorthCarolinaSpeaker144= L.marker([34.2257,-77.9447], {icon: dp_lx}).bindPopup('Wilmington, North Carolina&lt;br&gt;Black 1900-1944&lt;br&gt;Speaker 144&lt;br&gt;(Thomas, 2003)').addTo(B1900);</v>
      </c>
      <c r="X534" t="e">
        <f>IF(N534="","","const "&amp;#REF!&amp;J534&amp;#REF!&amp;E534&amp;" = L.marker(["&amp;G534&amp;","&amp;F534&amp;"], {icon: "&amp;N534&amp;"_"&amp;U534&amp;"}).bindPopup('This is "&amp;#REF!&amp;"').addTo("&amp;#REF!&amp;");")</f>
        <v>#REF!</v>
      </c>
      <c r="Y534" t="e">
        <f>IF(F534="","","const "&amp;#REF!&amp;J534&amp;#REF!&amp;E534&amp;" = L.marker(["&amp;G534&amp;","&amp;F534&amp;"], {icon: "&amp;O534&amp;"_"&amp;V534&amp;"}).bindPopup('This is "&amp;#REF!&amp;"').addTo("&amp;#REF!&amp;");")</f>
        <v>#REF!</v>
      </c>
      <c r="BI534" t="s">
        <v>6711</v>
      </c>
    </row>
    <row r="535" spans="1:61">
      <c r="A535" t="s">
        <v>5332</v>
      </c>
      <c r="B535" t="s">
        <v>6712</v>
      </c>
      <c r="C535" s="1" t="s">
        <v>5351</v>
      </c>
      <c r="D535" t="s">
        <v>561</v>
      </c>
      <c r="E535" t="s">
        <v>5288</v>
      </c>
      <c r="F535">
        <v>-78.071799999999996</v>
      </c>
      <c r="G535">
        <v>36.270699999999998</v>
      </c>
      <c r="H535" s="23"/>
      <c r="I535" t="str">
        <f t="shared" si="96"/>
        <v>Inez, North Carolina&lt;br&gt;Black 1900-1944&lt;br&gt;Speaker 146&lt;br&gt;(Thomas, 2003)</v>
      </c>
      <c r="J535" t="str">
        <f t="shared" si="97"/>
        <v>B1900InezNorthCarolinaSpeaker146</v>
      </c>
      <c r="M535" t="str">
        <f t="shared" si="89"/>
        <v>dp</v>
      </c>
      <c r="N535" t="str">
        <f t="shared" si="90"/>
        <v>st</v>
      </c>
      <c r="O535" t="str">
        <f t="shared" si="91"/>
        <v>ar</v>
      </c>
      <c r="P535" t="e">
        <f>IF(#REF!="rhot","",IF(H535="AAE_7R","r7",IF(AND(C535="ANAE",H535="W"),"r3","r0")))</f>
        <v>#REF!</v>
      </c>
      <c r="Q535" t="str">
        <f>IF(H535="consonant",#REF!,"")</f>
        <v/>
      </c>
      <c r="R535" t="str">
        <f t="shared" si="92"/>
        <v>lx</v>
      </c>
      <c r="S535" t="str">
        <f t="shared" si="93"/>
        <v>bk</v>
      </c>
      <c r="T535" t="e">
        <f t="shared" si="94"/>
        <v>#REF!</v>
      </c>
      <c r="U535" t="str">
        <f t="shared" si="95"/>
        <v>b</v>
      </c>
      <c r="W535" t="str">
        <f t="shared" si="98"/>
        <v>const B1900InezNorthCarolinaSpeaker146= L.marker([36.2707,-78.0718], {icon: dp_lx}).bindPopup('Inez, North Carolina&lt;br&gt;Black 1900-1944&lt;br&gt;Speaker 146&lt;br&gt;(Thomas, 2003)').addTo(B1900);</v>
      </c>
      <c r="X535" t="e">
        <f>IF(N535="","","const "&amp;#REF!&amp;J535&amp;#REF!&amp;E535&amp;" = L.marker(["&amp;G535&amp;","&amp;F535&amp;"], {icon: "&amp;N535&amp;"_"&amp;U535&amp;"}).bindPopup('This is "&amp;#REF!&amp;"').addTo("&amp;#REF!&amp;");")</f>
        <v>#REF!</v>
      </c>
      <c r="Y535" t="e">
        <f>IF(F535="","","const "&amp;#REF!&amp;J535&amp;#REF!&amp;E535&amp;" = L.marker(["&amp;G535&amp;","&amp;F535&amp;"], {icon: "&amp;O535&amp;"_"&amp;V535&amp;"}).bindPopup('This is "&amp;#REF!&amp;"').addTo("&amp;#REF!&amp;");")</f>
        <v>#REF!</v>
      </c>
      <c r="BI535" t="s">
        <v>6713</v>
      </c>
    </row>
    <row r="536" spans="1:61">
      <c r="A536" t="s">
        <v>5332</v>
      </c>
      <c r="B536" t="s">
        <v>6714</v>
      </c>
      <c r="C536" s="1" t="s">
        <v>5351</v>
      </c>
      <c r="D536" t="s">
        <v>1180</v>
      </c>
      <c r="E536" t="s">
        <v>5288</v>
      </c>
      <c r="F536">
        <v>-79.180000000000007</v>
      </c>
      <c r="G536">
        <v>34.814900000000002</v>
      </c>
      <c r="H536" s="23"/>
      <c r="I536" t="str">
        <f t="shared" si="96"/>
        <v>Red Springs, North Carolina&lt;br&gt;Black 1900-1944&lt;br&gt;Speaker 148&lt;br&gt;(Thomas, 2003)</v>
      </c>
      <c r="J536" t="str">
        <f t="shared" si="97"/>
        <v>B1900RedSpringsNorthCarolinaSpeaker148</v>
      </c>
      <c r="M536" t="str">
        <f t="shared" si="89"/>
        <v>dp</v>
      </c>
      <c r="N536" t="str">
        <f t="shared" si="90"/>
        <v>st</v>
      </c>
      <c r="O536" t="str">
        <f t="shared" si="91"/>
        <v>ar</v>
      </c>
      <c r="P536" t="e">
        <f>IF(#REF!="rhot","",IF(H536="AAE_7R","r7",IF(AND(C536="ANAE",H536="W"),"r3","r0")))</f>
        <v>#REF!</v>
      </c>
      <c r="Q536" t="str">
        <f>IF(H536="consonant",#REF!,"")</f>
        <v/>
      </c>
      <c r="R536" t="str">
        <f t="shared" si="92"/>
        <v>lx</v>
      </c>
      <c r="S536" t="str">
        <f t="shared" si="93"/>
        <v>bk</v>
      </c>
      <c r="T536" t="e">
        <f t="shared" si="94"/>
        <v>#REF!</v>
      </c>
      <c r="U536" t="str">
        <f t="shared" si="95"/>
        <v>b</v>
      </c>
      <c r="W536" t="str">
        <f t="shared" si="98"/>
        <v>const B1900RedSpringsNorthCarolinaSpeaker148= L.marker([34.8149,-79.18], {icon: dp_lx}).bindPopup('Red Springs, North Carolina&lt;br&gt;Black 1900-1944&lt;br&gt;Speaker 148&lt;br&gt;(Thomas, 2003)').addTo(B1900);</v>
      </c>
      <c r="X536" t="e">
        <f>IF(N536="","","const "&amp;#REF!&amp;J536&amp;#REF!&amp;E536&amp;" = L.marker(["&amp;G536&amp;","&amp;F536&amp;"], {icon: "&amp;N536&amp;"_"&amp;U536&amp;"}).bindPopup('This is "&amp;#REF!&amp;"').addTo("&amp;#REF!&amp;");")</f>
        <v>#REF!</v>
      </c>
      <c r="Y536" t="e">
        <f>IF(F536="","","const "&amp;#REF!&amp;J536&amp;#REF!&amp;E536&amp;" = L.marker(["&amp;G536&amp;","&amp;F536&amp;"], {icon: "&amp;O536&amp;"_"&amp;V536&amp;"}).bindPopup('This is "&amp;#REF!&amp;"').addTo("&amp;#REF!&amp;");")</f>
        <v>#REF!</v>
      </c>
      <c r="BI536" t="s">
        <v>6715</v>
      </c>
    </row>
    <row r="537" spans="1:61">
      <c r="A537" t="s">
        <v>5332</v>
      </c>
      <c r="B537" t="s">
        <v>6716</v>
      </c>
      <c r="C537" s="1" t="s">
        <v>5351</v>
      </c>
      <c r="D537" t="s">
        <v>465</v>
      </c>
      <c r="E537" t="s">
        <v>5288</v>
      </c>
      <c r="F537">
        <v>-75.981300000000005</v>
      </c>
      <c r="G537">
        <v>35.1143</v>
      </c>
      <c r="H537" s="23"/>
      <c r="I537" t="str">
        <f t="shared" si="96"/>
        <v>Ocracoke, North Carolina&lt;br&gt;Black 1900-1944&lt;br&gt;Speaker 150&lt;br&gt;(Thomas, 2003)</v>
      </c>
      <c r="J537" t="str">
        <f t="shared" si="97"/>
        <v>B1900OcracokeNorthCarolinaSpeaker150</v>
      </c>
      <c r="M537" t="str">
        <f t="shared" si="89"/>
        <v>dp</v>
      </c>
      <c r="N537" t="str">
        <f t="shared" si="90"/>
        <v>st</v>
      </c>
      <c r="O537" t="str">
        <f t="shared" si="91"/>
        <v>ar</v>
      </c>
      <c r="P537" t="e">
        <f>IF(#REF!="rhot","",IF(H537="AAE_7R","r7",IF(AND(C537="ANAE",H537="W"),"r3","r0")))</f>
        <v>#REF!</v>
      </c>
      <c r="Q537" t="str">
        <f>IF(H537="consonant",#REF!,"")</f>
        <v/>
      </c>
      <c r="R537" t="str">
        <f t="shared" si="92"/>
        <v>lx</v>
      </c>
      <c r="S537" t="str">
        <f t="shared" si="93"/>
        <v>bk</v>
      </c>
      <c r="T537" t="e">
        <f t="shared" si="94"/>
        <v>#REF!</v>
      </c>
      <c r="U537" t="str">
        <f t="shared" si="95"/>
        <v>b</v>
      </c>
      <c r="W537" t="str">
        <f t="shared" si="98"/>
        <v>const B1900OcracokeNorthCarolinaSpeaker150= L.marker([35.1143,-75.9813], {icon: dp_lx}).bindPopup('Ocracoke, North Carolina&lt;br&gt;Black 1900-1944&lt;br&gt;Speaker 150&lt;br&gt;(Thomas, 2003)').addTo(B1900);</v>
      </c>
      <c r="X537" t="e">
        <f>IF(N537="","","const "&amp;#REF!&amp;J537&amp;#REF!&amp;E537&amp;" = L.marker(["&amp;G537&amp;","&amp;F537&amp;"], {icon: "&amp;N537&amp;"_"&amp;U537&amp;"}).bindPopup('This is "&amp;#REF!&amp;"').addTo("&amp;#REF!&amp;");")</f>
        <v>#REF!</v>
      </c>
      <c r="Y537" t="e">
        <f>IF(F537="","","const "&amp;#REF!&amp;J537&amp;#REF!&amp;E537&amp;" = L.marker(["&amp;G537&amp;","&amp;F537&amp;"], {icon: "&amp;O537&amp;"_"&amp;V537&amp;"}).bindPopup('This is "&amp;#REF!&amp;"').addTo("&amp;#REF!&amp;");")</f>
        <v>#REF!</v>
      </c>
      <c r="BI537" t="s">
        <v>6717</v>
      </c>
    </row>
    <row r="538" spans="1:61">
      <c r="A538" t="s">
        <v>5332</v>
      </c>
      <c r="B538" t="s">
        <v>6718</v>
      </c>
      <c r="C538" s="1" t="s">
        <v>5351</v>
      </c>
      <c r="D538" t="s">
        <v>465</v>
      </c>
      <c r="E538" t="s">
        <v>5288</v>
      </c>
      <c r="F538">
        <v>-75.981300000000005</v>
      </c>
      <c r="G538">
        <v>35.1143</v>
      </c>
      <c r="H538" s="23"/>
      <c r="I538" t="str">
        <f t="shared" si="96"/>
        <v>Ocracoke, North Carolina&lt;br&gt;Black 1900-1944&lt;br&gt;Speaker 151&lt;br&gt;(Thomas, 2003)</v>
      </c>
      <c r="J538" t="str">
        <f t="shared" si="97"/>
        <v>B1900OcracokeNorthCarolinaSpeaker151</v>
      </c>
      <c r="M538" t="str">
        <f t="shared" si="89"/>
        <v>dp</v>
      </c>
      <c r="N538" t="str">
        <f t="shared" si="90"/>
        <v>st</v>
      </c>
      <c r="O538" t="str">
        <f t="shared" si="91"/>
        <v>ar</v>
      </c>
      <c r="P538" t="e">
        <f>IF(#REF!="rhot","",IF(H538="AAE_7R","r7",IF(AND(C538="ANAE",H538="W"),"r3","r0")))</f>
        <v>#REF!</v>
      </c>
      <c r="Q538" t="str">
        <f>IF(H538="consonant",#REF!,"")</f>
        <v/>
      </c>
      <c r="R538" t="str">
        <f t="shared" si="92"/>
        <v>lx</v>
      </c>
      <c r="S538" t="str">
        <f t="shared" si="93"/>
        <v>bk</v>
      </c>
      <c r="T538" t="e">
        <f t="shared" si="94"/>
        <v>#REF!</v>
      </c>
      <c r="U538" t="str">
        <f t="shared" si="95"/>
        <v>b</v>
      </c>
      <c r="W538" t="str">
        <f t="shared" si="98"/>
        <v>const B1900OcracokeNorthCarolinaSpeaker151= L.marker([35.1143,-75.9813], {icon: dp_lx}).bindPopup('Ocracoke, North Carolina&lt;br&gt;Black 1900-1944&lt;br&gt;Speaker 151&lt;br&gt;(Thomas, 2003)').addTo(B1900);</v>
      </c>
      <c r="X538" t="e">
        <f>IF(N538="","","const "&amp;#REF!&amp;J538&amp;#REF!&amp;E538&amp;" = L.marker(["&amp;G538&amp;","&amp;F538&amp;"], {icon: "&amp;N538&amp;"_"&amp;U538&amp;"}).bindPopup('This is "&amp;#REF!&amp;"').addTo("&amp;#REF!&amp;");")</f>
        <v>#REF!</v>
      </c>
      <c r="Y538" t="e">
        <f>IF(F538="","","const "&amp;#REF!&amp;J538&amp;#REF!&amp;E538&amp;" = L.marker(["&amp;G538&amp;","&amp;F538&amp;"], {icon: "&amp;O538&amp;"_"&amp;V538&amp;"}).bindPopup('This is "&amp;#REF!&amp;"').addTo("&amp;#REF!&amp;");")</f>
        <v>#REF!</v>
      </c>
      <c r="BI538" t="s">
        <v>6719</v>
      </c>
    </row>
    <row r="539" spans="1:61">
      <c r="A539" t="s">
        <v>5332</v>
      </c>
      <c r="B539" t="s">
        <v>6720</v>
      </c>
      <c r="C539" s="1" t="s">
        <v>5351</v>
      </c>
      <c r="D539" t="s">
        <v>463</v>
      </c>
      <c r="E539" t="s">
        <v>5288</v>
      </c>
      <c r="F539">
        <v>-75.994900000000001</v>
      </c>
      <c r="G539">
        <v>35.508200000000002</v>
      </c>
      <c r="H539" s="23"/>
      <c r="I539" t="str">
        <f t="shared" si="96"/>
        <v>Engelhard, North Carolina&lt;br&gt;Black 1900-1944&lt;br&gt;Speaker 152&lt;br&gt;(Thomas, 2003)</v>
      </c>
      <c r="J539" t="str">
        <f t="shared" si="97"/>
        <v>B1900EngelhardNorthCarolinaSpeaker152</v>
      </c>
      <c r="M539" t="str">
        <f t="shared" si="89"/>
        <v>dp</v>
      </c>
      <c r="N539" t="str">
        <f t="shared" si="90"/>
        <v>st</v>
      </c>
      <c r="O539" t="str">
        <f t="shared" si="91"/>
        <v>ar</v>
      </c>
      <c r="P539" t="e">
        <f>IF(#REF!="rhot","",IF(H539="AAE_7R","r7",IF(AND(C539="ANAE",H539="W"),"r3","r0")))</f>
        <v>#REF!</v>
      </c>
      <c r="Q539" t="str">
        <f>IF(H539="consonant",#REF!,"")</f>
        <v/>
      </c>
      <c r="R539" t="str">
        <f t="shared" si="92"/>
        <v>lx</v>
      </c>
      <c r="S539" t="str">
        <f t="shared" si="93"/>
        <v>bk</v>
      </c>
      <c r="T539" t="e">
        <f t="shared" si="94"/>
        <v>#REF!</v>
      </c>
      <c r="U539" t="str">
        <f t="shared" si="95"/>
        <v>b</v>
      </c>
      <c r="W539" t="str">
        <f t="shared" si="98"/>
        <v>const B1900EngelhardNorthCarolinaSpeaker152= L.marker([35.5082,-75.9949], {icon: dp_lx}).bindPopup('Engelhard, North Carolina&lt;br&gt;Black 1900-1944&lt;br&gt;Speaker 152&lt;br&gt;(Thomas, 2003)').addTo(B1900);</v>
      </c>
      <c r="X539" t="e">
        <f>IF(N539="","","const "&amp;#REF!&amp;J539&amp;#REF!&amp;E539&amp;" = L.marker(["&amp;G539&amp;","&amp;F539&amp;"], {icon: "&amp;N539&amp;"_"&amp;U539&amp;"}).bindPopup('This is "&amp;#REF!&amp;"').addTo("&amp;#REF!&amp;");")</f>
        <v>#REF!</v>
      </c>
      <c r="Y539" t="e">
        <f>IF(F539="","","const "&amp;#REF!&amp;J539&amp;#REF!&amp;E539&amp;" = L.marker(["&amp;G539&amp;","&amp;F539&amp;"], {icon: "&amp;O539&amp;"_"&amp;V539&amp;"}).bindPopup('This is "&amp;#REF!&amp;"').addTo("&amp;#REF!&amp;");")</f>
        <v>#REF!</v>
      </c>
      <c r="BI539" t="s">
        <v>6721</v>
      </c>
    </row>
    <row r="540" spans="1:61">
      <c r="A540" t="s">
        <v>5332</v>
      </c>
      <c r="B540" t="s">
        <v>6722</v>
      </c>
      <c r="C540" s="1" t="s">
        <v>5351</v>
      </c>
      <c r="D540" t="s">
        <v>1178</v>
      </c>
      <c r="E540" t="s">
        <v>5288</v>
      </c>
      <c r="F540">
        <v>-76.329400000000007</v>
      </c>
      <c r="G540">
        <v>35.4054</v>
      </c>
      <c r="H540" s="23"/>
      <c r="I540" t="str">
        <f t="shared" si="96"/>
        <v>Swan Quarte, North Carolina&lt;br&gt;Black 1900-1944&lt;br&gt;Speaker 153&lt;br&gt;(Thomas, 2003)</v>
      </c>
      <c r="J540" t="str">
        <f t="shared" si="97"/>
        <v>B1900SwanQuarteNorthCarolinaSpeaker153</v>
      </c>
      <c r="M540" t="str">
        <f t="shared" si="89"/>
        <v>dp</v>
      </c>
      <c r="N540" t="str">
        <f t="shared" si="90"/>
        <v>st</v>
      </c>
      <c r="O540" t="str">
        <f t="shared" si="91"/>
        <v>ar</v>
      </c>
      <c r="P540" t="e">
        <f>IF(#REF!="rhot","",IF(H540="AAE_7R","r7",IF(AND(C540="ANAE",H540="W"),"r3","r0")))</f>
        <v>#REF!</v>
      </c>
      <c r="Q540" t="str">
        <f>IF(H540="consonant",#REF!,"")</f>
        <v/>
      </c>
      <c r="R540" t="str">
        <f t="shared" si="92"/>
        <v>lx</v>
      </c>
      <c r="S540" t="str">
        <f t="shared" si="93"/>
        <v>bk</v>
      </c>
      <c r="T540" t="e">
        <f t="shared" si="94"/>
        <v>#REF!</v>
      </c>
      <c r="U540" t="str">
        <f t="shared" si="95"/>
        <v>b</v>
      </c>
      <c r="W540" t="str">
        <f t="shared" si="98"/>
        <v>const B1900SwanQuarteNorthCarolinaSpeaker153= L.marker([35.4054,-76.3294], {icon: dp_lx}).bindPopup('Swan Quarte, North Carolina&lt;br&gt;Black 1900-1944&lt;br&gt;Speaker 153&lt;br&gt;(Thomas, 2003)').addTo(B1900);</v>
      </c>
      <c r="X540" t="e">
        <f>IF(N540="","","const "&amp;#REF!&amp;J540&amp;#REF!&amp;E540&amp;" = L.marker(["&amp;G540&amp;","&amp;F540&amp;"], {icon: "&amp;N540&amp;"_"&amp;U540&amp;"}).bindPopup('This is "&amp;#REF!&amp;"').addTo("&amp;#REF!&amp;");")</f>
        <v>#REF!</v>
      </c>
      <c r="Y540" t="e">
        <f>IF(F540="","","const "&amp;#REF!&amp;J540&amp;#REF!&amp;E540&amp;" = L.marker(["&amp;G540&amp;","&amp;F540&amp;"], {icon: "&amp;O540&amp;"_"&amp;V540&amp;"}).bindPopup('This is "&amp;#REF!&amp;"').addTo("&amp;#REF!&amp;");")</f>
        <v>#REF!</v>
      </c>
      <c r="BI540" t="s">
        <v>6723</v>
      </c>
    </row>
    <row r="541" spans="1:61">
      <c r="A541" t="s">
        <v>5332</v>
      </c>
      <c r="B541" t="s">
        <v>6724</v>
      </c>
      <c r="C541" s="1" t="s">
        <v>5351</v>
      </c>
      <c r="D541" t="s">
        <v>463</v>
      </c>
      <c r="E541" t="s">
        <v>5288</v>
      </c>
      <c r="F541">
        <v>-75.994900000000001</v>
      </c>
      <c r="G541">
        <v>35.508200000000002</v>
      </c>
      <c r="H541" s="23"/>
      <c r="I541" t="str">
        <f t="shared" si="96"/>
        <v>Engelhard, North Carolina&lt;br&gt;Black 1900-1944&lt;br&gt;Speaker 154&lt;br&gt;(Thomas, 2003)</v>
      </c>
      <c r="J541" t="str">
        <f t="shared" si="97"/>
        <v>B1900EngelhardNorthCarolinaSpeaker154</v>
      </c>
      <c r="M541" t="str">
        <f t="shared" si="89"/>
        <v>dp</v>
      </c>
      <c r="N541" t="str">
        <f t="shared" si="90"/>
        <v>st</v>
      </c>
      <c r="O541" t="str">
        <f t="shared" si="91"/>
        <v>ar</v>
      </c>
      <c r="P541" t="e">
        <f>IF(#REF!="rhot","",IF(H541="AAE_7R","r7",IF(AND(C541="ANAE",H541="W"),"r3","r0")))</f>
        <v>#REF!</v>
      </c>
      <c r="Q541" t="str">
        <f>IF(H541="consonant",#REF!,"")</f>
        <v/>
      </c>
      <c r="R541" t="str">
        <f t="shared" si="92"/>
        <v>lx</v>
      </c>
      <c r="S541" t="str">
        <f t="shared" si="93"/>
        <v>bk</v>
      </c>
      <c r="T541" t="e">
        <f t="shared" si="94"/>
        <v>#REF!</v>
      </c>
      <c r="U541" t="str">
        <f t="shared" si="95"/>
        <v>b</v>
      </c>
      <c r="W541" t="str">
        <f t="shared" si="98"/>
        <v>const B1900EngelhardNorthCarolinaSpeaker154= L.marker([35.5082,-75.9949], {icon: dp_lx}).bindPopup('Engelhard, North Carolina&lt;br&gt;Black 1900-1944&lt;br&gt;Speaker 154&lt;br&gt;(Thomas, 2003)').addTo(B1900);</v>
      </c>
      <c r="X541" t="e">
        <f>IF(N541="","","const "&amp;#REF!&amp;J541&amp;#REF!&amp;E541&amp;" = L.marker(["&amp;G541&amp;","&amp;F541&amp;"], {icon: "&amp;N541&amp;"_"&amp;U541&amp;"}).bindPopup('This is "&amp;#REF!&amp;"').addTo("&amp;#REF!&amp;");")</f>
        <v>#REF!</v>
      </c>
      <c r="Y541" t="e">
        <f>IF(F541="","","const "&amp;#REF!&amp;J541&amp;#REF!&amp;E541&amp;" = L.marker(["&amp;G541&amp;","&amp;F541&amp;"], {icon: "&amp;O541&amp;"_"&amp;V541&amp;"}).bindPopup('This is "&amp;#REF!&amp;"').addTo("&amp;#REF!&amp;");")</f>
        <v>#REF!</v>
      </c>
      <c r="BI541" t="s">
        <v>6725</v>
      </c>
    </row>
    <row r="542" spans="1:61">
      <c r="A542" t="s">
        <v>5332</v>
      </c>
      <c r="B542" t="s">
        <v>6726</v>
      </c>
      <c r="C542" s="1" t="s">
        <v>5351</v>
      </c>
      <c r="D542" t="s">
        <v>1174</v>
      </c>
      <c r="E542" t="s">
        <v>5294</v>
      </c>
      <c r="F542">
        <v>-96.515000000000001</v>
      </c>
      <c r="G542">
        <v>29.04</v>
      </c>
      <c r="H542" s="23"/>
      <c r="I542" t="str">
        <f t="shared" si="96"/>
        <v>Springville, Texas&lt;br&gt;Black 1900-1944&lt;br&gt;Speaker 161&lt;br&gt;(Thomas, 2003)</v>
      </c>
      <c r="J542" t="str">
        <f t="shared" si="97"/>
        <v>B1900SpringvilleTexasSpeaker161</v>
      </c>
      <c r="M542" t="str">
        <f t="shared" si="89"/>
        <v>dp</v>
      </c>
      <c r="N542" t="str">
        <f t="shared" si="90"/>
        <v>st</v>
      </c>
      <c r="O542" t="str">
        <f t="shared" si="91"/>
        <v>ar</v>
      </c>
      <c r="P542" t="e">
        <f>IF(#REF!="rhot","",IF(H542="AAE_7R","r7",IF(AND(C542="ANAE",H542="W"),"r3","r0")))</f>
        <v>#REF!</v>
      </c>
      <c r="Q542" t="str">
        <f>IF(H542="consonant",#REF!,"")</f>
        <v/>
      </c>
      <c r="R542" t="str">
        <f t="shared" si="92"/>
        <v>lx</v>
      </c>
      <c r="S542" t="str">
        <f t="shared" si="93"/>
        <v>bk</v>
      </c>
      <c r="T542" t="e">
        <f t="shared" si="94"/>
        <v>#REF!</v>
      </c>
      <c r="U542" t="str">
        <f t="shared" si="95"/>
        <v>b</v>
      </c>
      <c r="W542" t="str">
        <f t="shared" si="98"/>
        <v>const B1900SpringvilleTexasSpeaker161= L.marker([29.04,-96.515], {icon: dp_lx}).bindPopup('Springville, Texas&lt;br&gt;Black 1900-1944&lt;br&gt;Speaker 161&lt;br&gt;(Thomas, 2003)').addTo(B1900);</v>
      </c>
      <c r="X542" t="e">
        <f>IF(N542="","","const "&amp;#REF!&amp;J542&amp;#REF!&amp;E542&amp;" = L.marker(["&amp;G542&amp;","&amp;F542&amp;"], {icon: "&amp;N542&amp;"_"&amp;U542&amp;"}).bindPopup('This is "&amp;#REF!&amp;"').addTo("&amp;#REF!&amp;");")</f>
        <v>#REF!</v>
      </c>
      <c r="Y542" t="e">
        <f>IF(F542="","","const "&amp;#REF!&amp;J542&amp;#REF!&amp;E542&amp;" = L.marker(["&amp;G542&amp;","&amp;F542&amp;"], {icon: "&amp;O542&amp;"_"&amp;V542&amp;"}).bindPopup('This is "&amp;#REF!&amp;"').addTo("&amp;#REF!&amp;");")</f>
        <v>#REF!</v>
      </c>
      <c r="BI542" t="s">
        <v>6727</v>
      </c>
    </row>
    <row r="543" spans="1:61">
      <c r="A543" t="s">
        <v>5332</v>
      </c>
      <c r="B543" t="s">
        <v>6728</v>
      </c>
      <c r="C543" s="1" t="s">
        <v>5351</v>
      </c>
      <c r="D543" t="s">
        <v>1174</v>
      </c>
      <c r="E543" t="s">
        <v>5294</v>
      </c>
      <c r="F543">
        <v>-96.37</v>
      </c>
      <c r="G543">
        <v>30.674399999999999</v>
      </c>
      <c r="H543" s="23"/>
      <c r="I543" t="str">
        <f t="shared" si="96"/>
        <v>Springville, Texas&lt;br&gt;Black 1900-1944&lt;br&gt;Speaker 162&lt;br&gt;(Thomas, 2003)</v>
      </c>
      <c r="J543" t="str">
        <f t="shared" si="97"/>
        <v>B1900SpringvilleTexasSpeaker162</v>
      </c>
      <c r="M543" t="str">
        <f t="shared" ref="M543:M548" si="99">IF(H543="consonant","",IF(E543="Jamaica","lo",IF(OR(A543="W1700",A543="B1850",H543="Carib",H543="LA",H543="UM",H543="Bra",H543="EaNL"),"mn","dp")))</f>
        <v>dp</v>
      </c>
      <c r="N543" t="str">
        <f t="shared" ref="N543:N548" si="100">IF(OR(H543="Carib",A543="B1850"),"sl","st")</f>
        <v>st</v>
      </c>
      <c r="O543" t="str">
        <f t="shared" ref="O543:O548" si="101">IF(A543="W1700","na",IF(OR(H543="Carib",H543="NYC",H543="ENE"),"au",IF(H543="CAN","ao","ar")))</f>
        <v>ar</v>
      </c>
      <c r="P543" t="e">
        <f>IF(#REF!="rhot","",IF(H543="AAE_7R","r7",IF(AND(C543="ANAE",H543="W"),"r3","r0")))</f>
        <v>#REF!</v>
      </c>
      <c r="Q543" t="str">
        <f>IF(H543="consonant",#REF!,"")</f>
        <v/>
      </c>
      <c r="R543" t="str">
        <f t="shared" ref="R543:R548" si="102">IF(OR(H543="W",H543="M",H543="ENE"),"we",IF(OR(H543="MA",H543="NYC",H543="OH"),"sa1",IF(OR(H543="OS",H543="LAGS_SSE",H543="Speaker _S",H543="PADS_SSE"),"sl","lx")))</f>
        <v>lx</v>
      </c>
      <c r="S543" t="str">
        <f t="shared" ref="S543:S548" si="103">IF(OR(H543="S",H543="M"),"fr",IF(OR(H543="W"),"ce","bk"))</f>
        <v>bk</v>
      </c>
      <c r="T543" t="e">
        <f t="shared" ref="T543:T548" si="104">IF(P543="","",IF(OR(A543="W1900",A543="W1950",A543="W1970"),"ho","un"))</f>
        <v>#REF!</v>
      </c>
      <c r="U543" t="str">
        <f t="shared" si="95"/>
        <v>b</v>
      </c>
      <c r="W543" t="str">
        <f t="shared" si="98"/>
        <v>const B1900SpringvilleTexasSpeaker162= L.marker([30.6744,-96.37], {icon: dp_lx}).bindPopup('Springville, Texas&lt;br&gt;Black 1900-1944&lt;br&gt;Speaker 162&lt;br&gt;(Thomas, 2003)').addTo(B1900);</v>
      </c>
      <c r="X543" t="e">
        <f>IF(N543="","","const "&amp;#REF!&amp;J543&amp;#REF!&amp;E543&amp;" = L.marker(["&amp;G543&amp;","&amp;F543&amp;"], {icon: "&amp;N543&amp;"_"&amp;U543&amp;"}).bindPopup('This is "&amp;#REF!&amp;"').addTo("&amp;#REF!&amp;");")</f>
        <v>#REF!</v>
      </c>
      <c r="Y543" t="e">
        <f>IF(F543="","","const "&amp;#REF!&amp;J543&amp;#REF!&amp;E543&amp;" = L.marker(["&amp;G543&amp;","&amp;F543&amp;"], {icon: "&amp;O543&amp;"_"&amp;V543&amp;"}).bindPopup('This is "&amp;#REF!&amp;"').addTo("&amp;#REF!&amp;");")</f>
        <v>#REF!</v>
      </c>
      <c r="BI543" t="s">
        <v>6729</v>
      </c>
    </row>
    <row r="544" spans="1:61">
      <c r="A544" t="s">
        <v>5332</v>
      </c>
      <c r="B544" t="s">
        <v>6730</v>
      </c>
      <c r="C544" s="1" t="s">
        <v>5351</v>
      </c>
      <c r="D544" t="s">
        <v>1176</v>
      </c>
      <c r="E544" t="s">
        <v>5294</v>
      </c>
      <c r="F544">
        <v>-95.751599999999996</v>
      </c>
      <c r="G544">
        <v>31.0246</v>
      </c>
      <c r="H544" s="23"/>
      <c r="I544" t="str">
        <f t="shared" si="96"/>
        <v>Midway, Texas&lt;br&gt;Black 1900-1944&lt;br&gt;Speaker 163&lt;br&gt;(Thomas, 2003)</v>
      </c>
      <c r="J544" t="str">
        <f t="shared" si="97"/>
        <v>B1900MidwayTexasSpeaker163</v>
      </c>
      <c r="M544" t="str">
        <f t="shared" si="99"/>
        <v>dp</v>
      </c>
      <c r="N544" t="str">
        <f t="shared" si="100"/>
        <v>st</v>
      </c>
      <c r="O544" t="str">
        <f t="shared" si="101"/>
        <v>ar</v>
      </c>
      <c r="P544" t="e">
        <f>IF(#REF!="rhot","",IF(H544="AAE_7R","r7",IF(AND(C544="ANAE",H544="W"),"r3","r0")))</f>
        <v>#REF!</v>
      </c>
      <c r="Q544" t="str">
        <f>IF(H544="consonant",#REF!,"")</f>
        <v/>
      </c>
      <c r="R544" t="str">
        <f t="shared" si="102"/>
        <v>lx</v>
      </c>
      <c r="S544" t="str">
        <f t="shared" si="103"/>
        <v>bk</v>
      </c>
      <c r="T544" t="e">
        <f t="shared" si="104"/>
        <v>#REF!</v>
      </c>
      <c r="U544" t="str">
        <f t="shared" si="95"/>
        <v>b</v>
      </c>
      <c r="W544" t="str">
        <f t="shared" si="98"/>
        <v>const B1900MidwayTexasSpeaker163= L.marker([31.0246,-95.7516], {icon: dp_lx}).bindPopup('Midway, Texas&lt;br&gt;Black 1900-1944&lt;br&gt;Speaker 163&lt;br&gt;(Thomas, 2003)').addTo(B1900);</v>
      </c>
      <c r="X544" t="e">
        <f>IF(N544="","","const "&amp;#REF!&amp;J544&amp;#REF!&amp;E544&amp;" = L.marker(["&amp;G544&amp;","&amp;F544&amp;"], {icon: "&amp;N544&amp;"_"&amp;U544&amp;"}).bindPopup('This is "&amp;#REF!&amp;"').addTo("&amp;#REF!&amp;");")</f>
        <v>#REF!</v>
      </c>
      <c r="Y544" t="e">
        <f>IF(F544="","","const "&amp;#REF!&amp;J544&amp;#REF!&amp;E544&amp;" = L.marker(["&amp;G544&amp;","&amp;F544&amp;"], {icon: "&amp;O544&amp;"_"&amp;V544&amp;"}).bindPopup('This is "&amp;#REF!&amp;"').addTo("&amp;#REF!&amp;");")</f>
        <v>#REF!</v>
      </c>
      <c r="BI544" t="s">
        <v>6731</v>
      </c>
    </row>
    <row r="545" spans="1:61">
      <c r="A545" t="s">
        <v>5332</v>
      </c>
      <c r="B545" t="s">
        <v>6732</v>
      </c>
      <c r="C545" s="1" t="s">
        <v>5351</v>
      </c>
      <c r="D545" t="s">
        <v>1175</v>
      </c>
      <c r="E545" t="s">
        <v>5294</v>
      </c>
      <c r="F545">
        <v>-96.37</v>
      </c>
      <c r="G545">
        <v>30.674399999999999</v>
      </c>
      <c r="H545" s="23"/>
      <c r="I545" t="str">
        <f t="shared" si="96"/>
        <v>Bryan, Texas&lt;br&gt;Black 1900-1944&lt;br&gt;Speaker 164&lt;br&gt;(Thomas, 2003)</v>
      </c>
      <c r="J545" t="str">
        <f t="shared" si="97"/>
        <v>B1900BryanTexasSpeaker164</v>
      </c>
      <c r="M545" t="str">
        <f t="shared" si="99"/>
        <v>dp</v>
      </c>
      <c r="N545" t="str">
        <f t="shared" si="100"/>
        <v>st</v>
      </c>
      <c r="O545" t="str">
        <f t="shared" si="101"/>
        <v>ar</v>
      </c>
      <c r="P545" t="e">
        <f>IF(#REF!="rhot","",IF(H545="AAE_7R","r7",IF(AND(C545="ANAE",H545="W"),"r3","r0")))</f>
        <v>#REF!</v>
      </c>
      <c r="Q545" t="str">
        <f>IF(H545="consonant",#REF!,"")</f>
        <v/>
      </c>
      <c r="R545" t="str">
        <f t="shared" si="102"/>
        <v>lx</v>
      </c>
      <c r="S545" t="str">
        <f t="shared" si="103"/>
        <v>bk</v>
      </c>
      <c r="T545" t="e">
        <f t="shared" si="104"/>
        <v>#REF!</v>
      </c>
      <c r="U545" t="str">
        <f t="shared" si="95"/>
        <v>b</v>
      </c>
      <c r="W545" t="str">
        <f t="shared" si="98"/>
        <v>const B1900BryanTexasSpeaker164= L.marker([30.6744,-96.37], {icon: dp_lx}).bindPopup('Bryan, Texas&lt;br&gt;Black 1900-1944&lt;br&gt;Speaker 164&lt;br&gt;(Thomas, 2003)').addTo(B1900);</v>
      </c>
      <c r="X545" t="e">
        <f>IF(N545="","","const "&amp;#REF!&amp;J545&amp;#REF!&amp;E545&amp;" = L.marker(["&amp;G545&amp;","&amp;F545&amp;"], {icon: "&amp;N545&amp;"_"&amp;U545&amp;"}).bindPopup('This is "&amp;#REF!&amp;"').addTo("&amp;#REF!&amp;");")</f>
        <v>#REF!</v>
      </c>
      <c r="Y545" t="e">
        <f>IF(F545="","","const "&amp;#REF!&amp;J545&amp;#REF!&amp;E545&amp;" = L.marker(["&amp;G545&amp;","&amp;F545&amp;"], {icon: "&amp;O545&amp;"_"&amp;V545&amp;"}).bindPopup('This is "&amp;#REF!&amp;"').addTo("&amp;#REF!&amp;");")</f>
        <v>#REF!</v>
      </c>
      <c r="BI545" t="s">
        <v>6733</v>
      </c>
    </row>
    <row r="546" spans="1:61">
      <c r="A546" t="s">
        <v>5332</v>
      </c>
      <c r="C546" s="1" t="s">
        <v>1246</v>
      </c>
      <c r="D546" t="s">
        <v>52</v>
      </c>
      <c r="E546" t="s">
        <v>5288</v>
      </c>
      <c r="F546">
        <v>-77.31</v>
      </c>
      <c r="G546">
        <v>35.53</v>
      </c>
      <c r="H546" t="s">
        <v>1206</v>
      </c>
      <c r="I546" t="str">
        <f t="shared" si="96"/>
        <v>Wilmington, North Carolina&lt;br&gt;Black 1900-1944&lt;br&gt;&lt;br&gt;(Butters &amp; Nix, 1986)</v>
      </c>
      <c r="J546" t="str">
        <f t="shared" si="97"/>
        <v>B1900WilmingtonNorthCarolina</v>
      </c>
      <c r="M546" t="str">
        <f t="shared" si="99"/>
        <v/>
      </c>
      <c r="N546" t="str">
        <f t="shared" si="100"/>
        <v>st</v>
      </c>
      <c r="O546" t="str">
        <f t="shared" si="101"/>
        <v>ar</v>
      </c>
      <c r="P546" t="e">
        <f>IF(#REF!="rhot","",IF(H546="AAE_7R","r7",IF(AND(C546="ANAE",H546="W"),"r3","r0")))</f>
        <v>#REF!</v>
      </c>
      <c r="Q546" t="e">
        <f>IF(H546="consonant",#REF!,"")</f>
        <v>#REF!</v>
      </c>
      <c r="R546" t="str">
        <f t="shared" si="102"/>
        <v>lx</v>
      </c>
      <c r="S546" t="str">
        <f t="shared" si="103"/>
        <v>bk</v>
      </c>
      <c r="T546" t="e">
        <f t="shared" si="104"/>
        <v>#REF!</v>
      </c>
      <c r="U546" t="str">
        <f t="shared" si="95"/>
        <v>b</v>
      </c>
      <c r="W546" t="str">
        <f t="shared" si="98"/>
        <v/>
      </c>
      <c r="X546" t="e">
        <f>IF(N546="","","const "&amp;#REF!&amp;J546&amp;#REF!&amp;E546&amp;" = L.marker(["&amp;G546&amp;","&amp;F546&amp;"], {icon: "&amp;N546&amp;"_"&amp;U546&amp;"}).bindPopup('This is "&amp;#REF!&amp;"').addTo("&amp;#REF!&amp;");")</f>
        <v>#REF!</v>
      </c>
      <c r="Y546" t="e">
        <f>IF(F546="","","const "&amp;#REF!&amp;J546&amp;#REF!&amp;E546&amp;" = L.marker(["&amp;G546&amp;","&amp;F546&amp;"], {icon: "&amp;O546&amp;"_"&amp;V546&amp;"}).bindPopup('This is "&amp;#REF!&amp;"').addTo("&amp;#REF!&amp;");")</f>
        <v>#REF!</v>
      </c>
      <c r="BI546" t="s">
        <v>5164</v>
      </c>
    </row>
    <row r="547" spans="1:61" ht="20">
      <c r="A547" t="s">
        <v>5332</v>
      </c>
      <c r="C547" s="1" t="s">
        <v>5398</v>
      </c>
      <c r="D547" s="14"/>
      <c r="E547" t="s">
        <v>1014</v>
      </c>
      <c r="F547">
        <v>-77.396299999999997</v>
      </c>
      <c r="G547">
        <v>25.034300000000002</v>
      </c>
      <c r="H547" t="s">
        <v>1206</v>
      </c>
      <c r="I547" t="str">
        <f t="shared" si="96"/>
        <v>, Bahamas&lt;br&gt;Black 1900-1944&lt;br&gt;&lt;br&gt;(Wells, 1984)</v>
      </c>
      <c r="J547" t="str">
        <f t="shared" si="97"/>
        <v>B1900Bahamas</v>
      </c>
      <c r="M547" t="str">
        <f t="shared" si="99"/>
        <v/>
      </c>
      <c r="N547" t="str">
        <f t="shared" si="100"/>
        <v>st</v>
      </c>
      <c r="O547" t="str">
        <f t="shared" si="101"/>
        <v>ar</v>
      </c>
      <c r="P547" t="e">
        <f>IF(#REF!="rhot","",IF(H547="AAE_7R","r7",IF(AND(C547="ANAE",H547="W"),"r3","r0")))</f>
        <v>#REF!</v>
      </c>
      <c r="Q547" t="e">
        <f>IF(H547="consonant",#REF!,"")</f>
        <v>#REF!</v>
      </c>
      <c r="R547" t="str">
        <f t="shared" si="102"/>
        <v>lx</v>
      </c>
      <c r="S547" t="str">
        <f t="shared" si="103"/>
        <v>bk</v>
      </c>
      <c r="T547" t="e">
        <f t="shared" si="104"/>
        <v>#REF!</v>
      </c>
      <c r="U547" t="str">
        <f t="shared" si="95"/>
        <v>b</v>
      </c>
      <c r="W547" t="str">
        <f t="shared" si="98"/>
        <v/>
      </c>
      <c r="X547" t="e">
        <f>IF(N547="","","const "&amp;#REF!&amp;J547&amp;#REF!&amp;E547&amp;" = L.marker(["&amp;G547&amp;","&amp;F547&amp;"], {icon: "&amp;N547&amp;"_"&amp;U547&amp;"}).bindPopup('This is "&amp;#REF!&amp;"').addTo("&amp;#REF!&amp;");")</f>
        <v>#REF!</v>
      </c>
      <c r="Y547" t="e">
        <f>IF(F547="","","const "&amp;#REF!&amp;J547&amp;#REF!&amp;E547&amp;" = L.marker(["&amp;G547&amp;","&amp;F547&amp;"], {icon: "&amp;O547&amp;"_"&amp;V547&amp;"}).bindPopup('This is "&amp;#REF!&amp;"').addTo("&amp;#REF!&amp;");")</f>
        <v>#REF!</v>
      </c>
      <c r="BI547" t="s">
        <v>5164</v>
      </c>
    </row>
    <row r="548" spans="1:61" ht="20">
      <c r="A548" t="s">
        <v>5332</v>
      </c>
      <c r="C548" s="1" t="s">
        <v>5398</v>
      </c>
      <c r="D548" s="17"/>
      <c r="E548" t="s">
        <v>1009</v>
      </c>
      <c r="F548">
        <v>-77.297499999999999</v>
      </c>
      <c r="G548">
        <v>18.1096</v>
      </c>
      <c r="H548" t="s">
        <v>1206</v>
      </c>
      <c r="I548" t="str">
        <f t="shared" si="96"/>
        <v>, Jamaica&lt;br&gt;Black 1900-1944&lt;br&gt;&lt;br&gt;(Wells, 1984)</v>
      </c>
      <c r="J548" t="str">
        <f t="shared" si="97"/>
        <v>B1900Jamaica</v>
      </c>
      <c r="M548" t="str">
        <f t="shared" si="99"/>
        <v/>
      </c>
      <c r="N548" t="str">
        <f t="shared" si="100"/>
        <v>st</v>
      </c>
      <c r="O548" t="str">
        <f t="shared" si="101"/>
        <v>ar</v>
      </c>
      <c r="P548" t="e">
        <f>IF(#REF!="rhot","",IF(H548="AAE_7R","r7",IF(AND(C548="ANAE",H548="W"),"r3","r0")))</f>
        <v>#REF!</v>
      </c>
      <c r="Q548" t="e">
        <f>IF(H548="consonant",#REF!,"")</f>
        <v>#REF!</v>
      </c>
      <c r="R548" t="str">
        <f t="shared" si="102"/>
        <v>lx</v>
      </c>
      <c r="S548" t="str">
        <f t="shared" si="103"/>
        <v>bk</v>
      </c>
      <c r="T548" t="e">
        <f t="shared" si="104"/>
        <v>#REF!</v>
      </c>
      <c r="U548" t="str">
        <f t="shared" si="95"/>
        <v>b</v>
      </c>
      <c r="W548" t="str">
        <f t="shared" si="98"/>
        <v/>
      </c>
      <c r="X548" t="e">
        <f>IF(N548="","","const "&amp;#REF!&amp;J548&amp;#REF!&amp;E548&amp;" = L.marker(["&amp;G548&amp;","&amp;F548&amp;"], {icon: "&amp;N548&amp;"_"&amp;U548&amp;"}).bindPopup('This is "&amp;#REF!&amp;"').addTo("&amp;#REF!&amp;");")</f>
        <v>#REF!</v>
      </c>
      <c r="Y548" t="e">
        <f>IF(F548="","","const "&amp;#REF!&amp;J548&amp;#REF!&amp;E548&amp;" = L.marker(["&amp;G548&amp;","&amp;F548&amp;"], {icon: "&amp;O548&amp;"_"&amp;V548&amp;"}).bindPopup('This is "&amp;#REF!&amp;"').addTo("&amp;#REF!&amp;");")</f>
        <v>#REF!</v>
      </c>
      <c r="BI548" t="s">
        <v>5164</v>
      </c>
    </row>
    <row r="549" spans="1:61">
      <c r="A549" t="s">
        <v>5332</v>
      </c>
      <c r="B549" s="1">
        <v>847</v>
      </c>
      <c r="C549" s="1" t="s">
        <v>5400</v>
      </c>
      <c r="D549" t="s">
        <v>1193</v>
      </c>
      <c r="E549" t="s">
        <v>5294</v>
      </c>
      <c r="I549" t="str">
        <f t="shared" si="96"/>
        <v>Dallas1, Texas&lt;br&gt;Black 1900-1944&lt;br&gt;847&lt;br&gt;DASS 847 (LAGS 847)</v>
      </c>
      <c r="J549" t="str">
        <f t="shared" si="97"/>
        <v>B1900Dallas1Texas847</v>
      </c>
      <c r="U549" t="str">
        <f t="shared" si="95"/>
        <v>b</v>
      </c>
      <c r="W549" t="str">
        <f t="shared" si="98"/>
        <v/>
      </c>
      <c r="X549" t="str">
        <f>IF(N549="","","const "&amp;#REF!&amp;J549&amp;#REF!&amp;E549&amp;" = L.marker(["&amp;G549&amp;","&amp;F549&amp;"], {icon: "&amp;N549&amp;"_"&amp;U549&amp;"}).bindPopup('This is "&amp;#REF!&amp;"').addTo("&amp;#REF!&amp;");")</f>
        <v/>
      </c>
      <c r="Y549" t="str">
        <f>IF(F549="","","const "&amp;#REF!&amp;J549&amp;#REF!&amp;E549&amp;" = L.marker(["&amp;G549&amp;","&amp;F549&amp;"], {icon: "&amp;O549&amp;"_"&amp;V549&amp;"}).bindPopup('This is "&amp;#REF!&amp;"').addTo("&amp;#REF!&amp;");")</f>
        <v/>
      </c>
      <c r="BI549" t="s">
        <v>5164</v>
      </c>
    </row>
    <row r="550" spans="1:61">
      <c r="A550" t="s">
        <v>5333</v>
      </c>
      <c r="B550" s="16" t="s">
        <v>183</v>
      </c>
      <c r="C550" t="s">
        <v>5399</v>
      </c>
      <c r="D550" s="18" t="s">
        <v>183</v>
      </c>
      <c r="E550" t="s">
        <v>5288</v>
      </c>
      <c r="F550">
        <v>-78.898600000000002</v>
      </c>
      <c r="G550">
        <v>35.994</v>
      </c>
      <c r="H550" t="s">
        <v>1139</v>
      </c>
      <c r="I550" t="str">
        <f t="shared" si="96"/>
        <v>Durham, North Carolina&lt;br&gt;Black 1945-1974&lt;br&gt;Durham&lt;br&gt;ANAE (Labov et al, 2003)</v>
      </c>
      <c r="J550" t="str">
        <f t="shared" si="97"/>
        <v>B1950DurhamNorthCarolinaDurham</v>
      </c>
      <c r="M550" t="str">
        <f t="shared" ref="M550:M586" si="105">IF(H550="consonant","",IF(E550="Jamaica","lo",IF(OR(A550="W1700",A550="B1850",H550="Carib",H550="LA",H550="UM",H550="Bra",H550="EaNL"),"mn","dp")))</f>
        <v>dp</v>
      </c>
      <c r="N550" t="str">
        <f t="shared" ref="N550:N586" si="106">IF(OR(H550="Carib",A550="B1850"),"sl","st")</f>
        <v>st</v>
      </c>
      <c r="O550" t="str">
        <f t="shared" ref="O550:O586" si="107">IF(A550="W1700","na",IF(OR(H550="Carib",H550="NYC",H550="ENE"),"au",IF(H550="CAN","ao","ar")))</f>
        <v>ar</v>
      </c>
      <c r="P550" t="e">
        <f>IF(#REF!="rhot","",IF(H550="AAE_7R","r7",IF(AND(C550="ANAE",H550="W"),"r3","r0")))</f>
        <v>#REF!</v>
      </c>
      <c r="Q550" t="str">
        <f>IF(H550="consonant",#REF!,"")</f>
        <v/>
      </c>
      <c r="R550" t="str">
        <f t="shared" ref="R550:R586" si="108">IF(OR(H550="W",H550="M",H550="ENE"),"we",IF(OR(H550="MA",H550="NYC",H550="OH"),"sa1",IF(OR(H550="OS",H550="LAGS_SSE",H550="Speaker _S",H550="PADS_SSE"),"sl","lx")))</f>
        <v>lx</v>
      </c>
      <c r="S550" t="str">
        <f t="shared" ref="S550:S586" si="109">IF(OR(H550="S",H550="M"),"fr",IF(OR(H550="W"),"ce","bk"))</f>
        <v>bk</v>
      </c>
      <c r="T550" t="e">
        <f t="shared" ref="T550:T586" si="110">IF(P550="","",IF(OR(A550="W1900",A550="W1950",A550="W1970"),"ho","un"))</f>
        <v>#REF!</v>
      </c>
      <c r="U550" t="str">
        <f t="shared" si="95"/>
        <v>b</v>
      </c>
      <c r="W550" t="str">
        <f t="shared" si="98"/>
        <v>const B1950DurhamNorthCarolinaDurham= L.marker([35.994,-78.8986], {icon: dp_lx}).bindPopup('Durham, North Carolina&lt;br&gt;Black 1945-1974&lt;br&gt;Durham&lt;br&gt;ANAE (Labov et al, 2003)').addTo(B1950);</v>
      </c>
      <c r="X550" t="e">
        <f>IF(N550="","","const "&amp;#REF!&amp;J550&amp;#REF!&amp;E550&amp;" = L.marker(["&amp;G550&amp;","&amp;F550&amp;"], {icon: "&amp;N550&amp;"_"&amp;U550&amp;"}).bindPopup('This is "&amp;#REF!&amp;"').addTo("&amp;#REF!&amp;");")</f>
        <v>#REF!</v>
      </c>
      <c r="Y550" t="e">
        <f>IF(F550="","","const "&amp;#REF!&amp;J550&amp;#REF!&amp;E550&amp;" = L.marker(["&amp;G550&amp;","&amp;F550&amp;"], {icon: "&amp;O550&amp;"_"&amp;V550&amp;"}).bindPopup('This is "&amp;#REF!&amp;"').addTo("&amp;#REF!&amp;");")</f>
        <v>#REF!</v>
      </c>
      <c r="BI550" t="s">
        <v>5678</v>
      </c>
    </row>
    <row r="551" spans="1:61">
      <c r="A551" t="s">
        <v>5333</v>
      </c>
      <c r="B551" s="16" t="s">
        <v>264</v>
      </c>
      <c r="C551" t="s">
        <v>5399</v>
      </c>
      <c r="D551" s="18" t="s">
        <v>264</v>
      </c>
      <c r="E551" t="s">
        <v>5283</v>
      </c>
      <c r="F551">
        <v>-81.034800000000004</v>
      </c>
      <c r="G551">
        <v>34.000700000000002</v>
      </c>
      <c r="H551" t="s">
        <v>1139</v>
      </c>
      <c r="I551" t="str">
        <f t="shared" si="96"/>
        <v>Columbia, South Carolina&lt;br&gt;Black 1945-1974&lt;br&gt;Columbia&lt;br&gt;ANAE (Labov et al, 2003)</v>
      </c>
      <c r="J551" t="str">
        <f t="shared" si="97"/>
        <v>B1950ColumbiaSouthCarolinaColumbia</v>
      </c>
      <c r="M551" t="str">
        <f t="shared" si="105"/>
        <v>dp</v>
      </c>
      <c r="N551" t="str">
        <f t="shared" si="106"/>
        <v>st</v>
      </c>
      <c r="O551" t="str">
        <f t="shared" si="107"/>
        <v>ar</v>
      </c>
      <c r="P551" t="e">
        <f>IF(#REF!="rhot","",IF(H551="AAE_7R","r7",IF(AND(C551="ANAE",H551="W"),"r3","r0")))</f>
        <v>#REF!</v>
      </c>
      <c r="Q551" t="str">
        <f>IF(H551="consonant",#REF!,"")</f>
        <v/>
      </c>
      <c r="R551" t="str">
        <f t="shared" si="108"/>
        <v>lx</v>
      </c>
      <c r="S551" t="str">
        <f t="shared" si="109"/>
        <v>bk</v>
      </c>
      <c r="T551" t="e">
        <f t="shared" si="110"/>
        <v>#REF!</v>
      </c>
      <c r="U551" t="str">
        <f t="shared" si="95"/>
        <v>b</v>
      </c>
      <c r="W551" t="str">
        <f t="shared" si="98"/>
        <v>const B1950ColumbiaSouthCarolinaColumbia= L.marker([34.0007,-81.0348], {icon: dp_lx}).bindPopup('Columbia, South Carolina&lt;br&gt;Black 1945-1974&lt;br&gt;Columbia&lt;br&gt;ANAE (Labov et al, 2003)').addTo(B1950);</v>
      </c>
      <c r="X551" t="e">
        <f>IF(N551="","","const "&amp;#REF!&amp;J551&amp;#REF!&amp;E551&amp;" = L.marker(["&amp;G551&amp;","&amp;F551&amp;"], {icon: "&amp;N551&amp;"_"&amp;U551&amp;"}).bindPopup('This is "&amp;#REF!&amp;"').addTo("&amp;#REF!&amp;");")</f>
        <v>#REF!</v>
      </c>
      <c r="Y551" t="e">
        <f>IF(F551="","","const "&amp;#REF!&amp;J551&amp;#REF!&amp;E551&amp;" = L.marker(["&amp;G551&amp;","&amp;F551&amp;"], {icon: "&amp;O551&amp;"_"&amp;V551&amp;"}).bindPopup('This is "&amp;#REF!&amp;"').addTo("&amp;#REF!&amp;");")</f>
        <v>#REF!</v>
      </c>
      <c r="BI551" t="s">
        <v>5679</v>
      </c>
    </row>
    <row r="552" spans="1:61">
      <c r="A552" t="s">
        <v>5333</v>
      </c>
      <c r="B552" s="16" t="s">
        <v>72</v>
      </c>
      <c r="C552" t="s">
        <v>5399</v>
      </c>
      <c r="D552" s="18" t="s">
        <v>72</v>
      </c>
      <c r="E552" t="s">
        <v>5289</v>
      </c>
      <c r="F552">
        <v>-82.010499999999993</v>
      </c>
      <c r="G552">
        <v>33.473500000000001</v>
      </c>
      <c r="H552" t="s">
        <v>1137</v>
      </c>
      <c r="I552" t="str">
        <f t="shared" si="96"/>
        <v>Augusta, Georgia&lt;br&gt;Black 1945-1974&lt;br&gt;Augusta&lt;br&gt;ANAE (Labov et al, 2003)</v>
      </c>
      <c r="J552" t="str">
        <f t="shared" si="97"/>
        <v>B1950AugustaGeorgiaAugusta</v>
      </c>
      <c r="M552" t="str">
        <f t="shared" si="105"/>
        <v>dp</v>
      </c>
      <c r="N552" t="str">
        <f t="shared" si="106"/>
        <v>st</v>
      </c>
      <c r="O552" t="str">
        <f t="shared" si="107"/>
        <v>ar</v>
      </c>
      <c r="P552" t="e">
        <f>IF(#REF!="rhot","",IF(H552="AAE_7R","r7",IF(AND(C552="ANAE",H552="W"),"r3","r0")))</f>
        <v>#REF!</v>
      </c>
      <c r="Q552" t="str">
        <f>IF(H552="consonant",#REF!,"")</f>
        <v/>
      </c>
      <c r="R552" t="str">
        <f t="shared" si="108"/>
        <v>lx</v>
      </c>
      <c r="S552" t="str">
        <f t="shared" si="109"/>
        <v>bk</v>
      </c>
      <c r="T552" t="e">
        <f t="shared" si="110"/>
        <v>#REF!</v>
      </c>
      <c r="U552" t="str">
        <f t="shared" si="95"/>
        <v>b</v>
      </c>
      <c r="W552" t="str">
        <f t="shared" si="98"/>
        <v>const B1950AugustaGeorgiaAugusta= L.marker([33.4735,-82.0105], {icon: dp_lx}).bindPopup('Augusta, Georgia&lt;br&gt;Black 1945-1974&lt;br&gt;Augusta&lt;br&gt;ANAE (Labov et al, 2003)').addTo(B1950);</v>
      </c>
      <c r="X552" t="e">
        <f>IF(N552="","","const "&amp;#REF!&amp;J552&amp;#REF!&amp;E552&amp;" = L.marker(["&amp;G552&amp;","&amp;F552&amp;"], {icon: "&amp;N552&amp;"_"&amp;U552&amp;"}).bindPopup('This is "&amp;#REF!&amp;"').addTo("&amp;#REF!&amp;");")</f>
        <v>#REF!</v>
      </c>
      <c r="Y552" t="e">
        <f>IF(F552="","","const "&amp;#REF!&amp;J552&amp;#REF!&amp;E552&amp;" = L.marker(["&amp;G552&amp;","&amp;F552&amp;"], {icon: "&amp;O552&amp;"_"&amp;V552&amp;"}).bindPopup('This is "&amp;#REF!&amp;"').addTo("&amp;#REF!&amp;");")</f>
        <v>#REF!</v>
      </c>
      <c r="BI552" t="s">
        <v>5680</v>
      </c>
    </row>
    <row r="553" spans="1:61">
      <c r="A553" t="s">
        <v>5333</v>
      </c>
      <c r="B553" s="16" t="s">
        <v>70</v>
      </c>
      <c r="C553" t="s">
        <v>5399</v>
      </c>
      <c r="D553" s="18" t="s">
        <v>70</v>
      </c>
      <c r="E553" t="s">
        <v>5289</v>
      </c>
      <c r="F553">
        <v>-84.388000000000005</v>
      </c>
      <c r="G553">
        <v>33.749000000000002</v>
      </c>
      <c r="H553" t="s">
        <v>1139</v>
      </c>
      <c r="I553" t="str">
        <f t="shared" si="96"/>
        <v>Atlanta, Georgia&lt;br&gt;Black 1945-1974&lt;br&gt;Atlanta&lt;br&gt;ANAE (Labov et al, 2003)</v>
      </c>
      <c r="J553" t="str">
        <f t="shared" si="97"/>
        <v>B1950AtlantaGeorgiaAtlanta</v>
      </c>
      <c r="M553" t="str">
        <f t="shared" si="105"/>
        <v>dp</v>
      </c>
      <c r="N553" t="str">
        <f t="shared" si="106"/>
        <v>st</v>
      </c>
      <c r="O553" t="str">
        <f t="shared" si="107"/>
        <v>ar</v>
      </c>
      <c r="P553" t="e">
        <f>IF(#REF!="rhot","",IF(H553="AAE_7R","r7",IF(AND(C553="ANAE",H553="W"),"r3","r0")))</f>
        <v>#REF!</v>
      </c>
      <c r="Q553" t="str">
        <f>IF(H553="consonant",#REF!,"")</f>
        <v/>
      </c>
      <c r="R553" t="str">
        <f t="shared" si="108"/>
        <v>lx</v>
      </c>
      <c r="S553" t="str">
        <f t="shared" si="109"/>
        <v>bk</v>
      </c>
      <c r="T553" t="e">
        <f t="shared" si="110"/>
        <v>#REF!</v>
      </c>
      <c r="U553" t="str">
        <f t="shared" si="95"/>
        <v>b</v>
      </c>
      <c r="W553" t="str">
        <f t="shared" si="98"/>
        <v>const B1950AtlantaGeorgiaAtlanta= L.marker([33.749,-84.388], {icon: dp_lx}).bindPopup('Atlanta, Georgia&lt;br&gt;Black 1945-1974&lt;br&gt;Atlanta&lt;br&gt;ANAE (Labov et al, 2003)').addTo(B1950);</v>
      </c>
      <c r="X553" t="e">
        <f>IF(N553="","","const "&amp;#REF!&amp;J553&amp;#REF!&amp;E553&amp;" = L.marker(["&amp;G553&amp;","&amp;F553&amp;"], {icon: "&amp;N553&amp;"_"&amp;U553&amp;"}).bindPopup('This is "&amp;#REF!&amp;"').addTo("&amp;#REF!&amp;");")</f>
        <v>#REF!</v>
      </c>
      <c r="Y553" t="e">
        <f>IF(F553="","","const "&amp;#REF!&amp;J553&amp;#REF!&amp;E553&amp;" = L.marker(["&amp;G553&amp;","&amp;F553&amp;"], {icon: "&amp;O553&amp;"_"&amp;V553&amp;"}).bindPopup('This is "&amp;#REF!&amp;"').addTo("&amp;#REF!&amp;");")</f>
        <v>#REF!</v>
      </c>
      <c r="BI553" t="s">
        <v>5681</v>
      </c>
    </row>
    <row r="554" spans="1:61">
      <c r="A554" t="s">
        <v>5333</v>
      </c>
      <c r="B554" s="16" t="s">
        <v>209</v>
      </c>
      <c r="C554" t="s">
        <v>5399</v>
      </c>
      <c r="D554" s="18" t="s">
        <v>209</v>
      </c>
      <c r="E554" t="s">
        <v>5295</v>
      </c>
      <c r="F554">
        <v>-90.184799999999996</v>
      </c>
      <c r="G554">
        <v>32.2988</v>
      </c>
      <c r="H554" t="s">
        <v>1139</v>
      </c>
      <c r="I554" t="str">
        <f t="shared" si="96"/>
        <v>Jackson, Michigan&lt;br&gt;Black 1945-1974&lt;br&gt;Jackson&lt;br&gt;ANAE (Labov et al, 2003)</v>
      </c>
      <c r="J554" t="str">
        <f t="shared" si="97"/>
        <v>B1950JacksonMichiganJackson</v>
      </c>
      <c r="M554" t="str">
        <f t="shared" si="105"/>
        <v>dp</v>
      </c>
      <c r="N554" t="str">
        <f t="shared" si="106"/>
        <v>st</v>
      </c>
      <c r="O554" t="str">
        <f t="shared" si="107"/>
        <v>ar</v>
      </c>
      <c r="P554" t="e">
        <f>IF(#REF!="rhot","",IF(H554="AAE_7R","r7",IF(AND(C554="ANAE",H554="W"),"r3","r0")))</f>
        <v>#REF!</v>
      </c>
      <c r="Q554" t="str">
        <f>IF(H554="consonant",#REF!,"")</f>
        <v/>
      </c>
      <c r="R554" t="str">
        <f t="shared" si="108"/>
        <v>lx</v>
      </c>
      <c r="S554" t="str">
        <f t="shared" si="109"/>
        <v>bk</v>
      </c>
      <c r="T554" t="e">
        <f t="shared" si="110"/>
        <v>#REF!</v>
      </c>
      <c r="U554" t="str">
        <f t="shared" si="95"/>
        <v>b</v>
      </c>
      <c r="W554" t="str">
        <f t="shared" si="98"/>
        <v>const B1950JacksonMichiganJackson= L.marker([32.2988,-90.1848], {icon: dp_lx}).bindPopup('Jackson, Michigan&lt;br&gt;Black 1945-1974&lt;br&gt;Jackson&lt;br&gt;ANAE (Labov et al, 2003)').addTo(B1950);</v>
      </c>
      <c r="X554" t="e">
        <f>IF(N554="","","const "&amp;#REF!&amp;J554&amp;#REF!&amp;E554&amp;" = L.marker(["&amp;G554&amp;","&amp;F554&amp;"], {icon: "&amp;N554&amp;"_"&amp;U554&amp;"}).bindPopup('This is "&amp;#REF!&amp;"').addTo("&amp;#REF!&amp;");")</f>
        <v>#REF!</v>
      </c>
      <c r="Y554" t="e">
        <f>IF(F554="","","const "&amp;#REF!&amp;J554&amp;#REF!&amp;E554&amp;" = L.marker(["&amp;G554&amp;","&amp;F554&amp;"], {icon: "&amp;O554&amp;"_"&amp;V554&amp;"}).bindPopup('This is "&amp;#REF!&amp;"').addTo("&amp;#REF!&amp;");")</f>
        <v>#REF!</v>
      </c>
      <c r="BI554" t="s">
        <v>5682</v>
      </c>
    </row>
    <row r="555" spans="1:61">
      <c r="A555" t="s">
        <v>5333</v>
      </c>
      <c r="B555" s="16" t="s">
        <v>121</v>
      </c>
      <c r="C555" t="s">
        <v>5399</v>
      </c>
      <c r="D555" s="18" t="s">
        <v>121</v>
      </c>
      <c r="E555" t="s">
        <v>5293</v>
      </c>
      <c r="F555">
        <v>-90.0715</v>
      </c>
      <c r="G555">
        <v>29.9511</v>
      </c>
      <c r="H555" t="s">
        <v>1138</v>
      </c>
      <c r="I555" t="str">
        <f t="shared" si="96"/>
        <v>New Orleans, Louisiana&lt;br&gt;Black 1945-1974&lt;br&gt;New Orleans&lt;br&gt;ANAE (Labov et al, 2003)</v>
      </c>
      <c r="J555" t="str">
        <f t="shared" si="97"/>
        <v>B1950NewOrleansLouisianaNewOrleans</v>
      </c>
      <c r="M555" t="str">
        <f t="shared" si="105"/>
        <v>dp</v>
      </c>
      <c r="N555" t="str">
        <f t="shared" si="106"/>
        <v>st</v>
      </c>
      <c r="O555" t="str">
        <f t="shared" si="107"/>
        <v>ar</v>
      </c>
      <c r="P555" t="e">
        <f>IF(#REF!="rhot","",IF(H555="AAE_7R","r7",IF(AND(C555="ANAE",H555="W"),"r3","r0")))</f>
        <v>#REF!</v>
      </c>
      <c r="Q555" t="str">
        <f>IF(H555="consonant",#REF!,"")</f>
        <v/>
      </c>
      <c r="R555" t="str">
        <f t="shared" si="108"/>
        <v>lx</v>
      </c>
      <c r="S555" t="str">
        <f t="shared" si="109"/>
        <v>bk</v>
      </c>
      <c r="T555" t="e">
        <f t="shared" si="110"/>
        <v>#REF!</v>
      </c>
      <c r="U555" t="str">
        <f t="shared" si="95"/>
        <v>b</v>
      </c>
      <c r="W555" t="str">
        <f t="shared" si="98"/>
        <v>const B1950NewOrleansLouisianaNewOrleans= L.marker([29.9511,-90.0715], {icon: dp_lx}).bindPopup('New Orleans, Louisiana&lt;br&gt;Black 1945-1974&lt;br&gt;New Orleans&lt;br&gt;ANAE (Labov et al, 2003)').addTo(B1950);</v>
      </c>
      <c r="X555" t="e">
        <f>IF(N555="","","const "&amp;#REF!&amp;J555&amp;#REF!&amp;E555&amp;" = L.marker(["&amp;G555&amp;","&amp;F555&amp;"], {icon: "&amp;N555&amp;"_"&amp;U555&amp;"}).bindPopup('This is "&amp;#REF!&amp;"').addTo("&amp;#REF!&amp;");")</f>
        <v>#REF!</v>
      </c>
      <c r="Y555" t="e">
        <f>IF(F555="","","const "&amp;#REF!&amp;J555&amp;#REF!&amp;E555&amp;" = L.marker(["&amp;G555&amp;","&amp;F555&amp;"], {icon: "&amp;O555&amp;"_"&amp;V555&amp;"}).bindPopup('This is "&amp;#REF!&amp;"').addTo("&amp;#REF!&amp;");")</f>
        <v>#REF!</v>
      </c>
      <c r="BI555" t="s">
        <v>6458</v>
      </c>
    </row>
    <row r="556" spans="1:61">
      <c r="A556" t="s">
        <v>5333</v>
      </c>
      <c r="B556" s="16" t="s">
        <v>296</v>
      </c>
      <c r="C556" t="s">
        <v>5399</v>
      </c>
      <c r="D556" s="18" t="s">
        <v>296</v>
      </c>
      <c r="E556" t="s">
        <v>5294</v>
      </c>
      <c r="F556">
        <v>-101.8552</v>
      </c>
      <c r="G556">
        <v>33.5779</v>
      </c>
      <c r="H556" t="s">
        <v>1139</v>
      </c>
      <c r="I556" t="str">
        <f t="shared" si="96"/>
        <v>Lubbock, Texas&lt;br&gt;Black 1945-1974&lt;br&gt;Lubbock&lt;br&gt;ANAE (Labov et al, 2003)</v>
      </c>
      <c r="J556" t="str">
        <f t="shared" si="97"/>
        <v>B1950LubbockTexasLubbock</v>
      </c>
      <c r="M556" t="str">
        <f t="shared" si="105"/>
        <v>dp</v>
      </c>
      <c r="N556" t="str">
        <f t="shared" si="106"/>
        <v>st</v>
      </c>
      <c r="O556" t="str">
        <f t="shared" si="107"/>
        <v>ar</v>
      </c>
      <c r="P556" t="e">
        <f>IF(#REF!="rhot","",IF(H556="AAE_7R","r7",IF(AND(C556="ANAE",H556="W"),"r3","r0")))</f>
        <v>#REF!</v>
      </c>
      <c r="Q556" t="str">
        <f>IF(H556="consonant",#REF!,"")</f>
        <v/>
      </c>
      <c r="R556" t="str">
        <f t="shared" si="108"/>
        <v>lx</v>
      </c>
      <c r="S556" t="str">
        <f t="shared" si="109"/>
        <v>bk</v>
      </c>
      <c r="T556" t="e">
        <f t="shared" si="110"/>
        <v>#REF!</v>
      </c>
      <c r="U556" t="str">
        <f t="shared" si="95"/>
        <v>b</v>
      </c>
      <c r="W556" t="str">
        <f t="shared" si="98"/>
        <v>const B1950LubbockTexasLubbock= L.marker([33.5779,-101.8552], {icon: dp_lx}).bindPopup('Lubbock, Texas&lt;br&gt;Black 1945-1974&lt;br&gt;Lubbock&lt;br&gt;ANAE (Labov et al, 2003)').addTo(B1950);</v>
      </c>
      <c r="X556" t="e">
        <f>IF(N556="","","const "&amp;#REF!&amp;J556&amp;#REF!&amp;E556&amp;" = L.marker(["&amp;G556&amp;","&amp;F556&amp;"], {icon: "&amp;N556&amp;"_"&amp;U556&amp;"}).bindPopup('This is "&amp;#REF!&amp;"').addTo("&amp;#REF!&amp;");")</f>
        <v>#REF!</v>
      </c>
      <c r="Y556" t="e">
        <f>IF(F556="","","const "&amp;#REF!&amp;J556&amp;#REF!&amp;E556&amp;" = L.marker(["&amp;G556&amp;","&amp;F556&amp;"], {icon: "&amp;O556&amp;"_"&amp;V556&amp;"}).bindPopup('This is "&amp;#REF!&amp;"').addTo("&amp;#REF!&amp;");")</f>
        <v>#REF!</v>
      </c>
      <c r="BI556" t="s">
        <v>5683</v>
      </c>
    </row>
    <row r="557" spans="1:61">
      <c r="A557" t="s">
        <v>5333</v>
      </c>
      <c r="B557" s="16" t="s">
        <v>25</v>
      </c>
      <c r="C557" t="s">
        <v>5399</v>
      </c>
      <c r="D557" s="18" t="s">
        <v>25</v>
      </c>
      <c r="E557" t="s">
        <v>5290</v>
      </c>
      <c r="F557">
        <v>-118.2437</v>
      </c>
      <c r="G557">
        <v>34.052199999999999</v>
      </c>
      <c r="H557" t="s">
        <v>1139</v>
      </c>
      <c r="I557" t="str">
        <f t="shared" si="96"/>
        <v>Los Angeles, California&lt;br&gt;Black 1945-1974&lt;br&gt;Los Angeles&lt;br&gt;ANAE (Labov et al, 2003)</v>
      </c>
      <c r="J557" t="str">
        <f t="shared" si="97"/>
        <v>B1950LosAngelesCaliforniaLosAngeles</v>
      </c>
      <c r="M557" t="str">
        <f t="shared" si="105"/>
        <v>dp</v>
      </c>
      <c r="N557" t="str">
        <f t="shared" si="106"/>
        <v>st</v>
      </c>
      <c r="O557" t="str">
        <f t="shared" si="107"/>
        <v>ar</v>
      </c>
      <c r="P557" t="e">
        <f>IF(#REF!="rhot","",IF(H557="AAE_7R","r7",IF(AND(C557="ANAE",H557="W"),"r3","r0")))</f>
        <v>#REF!</v>
      </c>
      <c r="Q557" t="str">
        <f>IF(H557="consonant",#REF!,"")</f>
        <v/>
      </c>
      <c r="R557" t="str">
        <f t="shared" si="108"/>
        <v>lx</v>
      </c>
      <c r="S557" t="str">
        <f t="shared" si="109"/>
        <v>bk</v>
      </c>
      <c r="T557" t="e">
        <f t="shared" si="110"/>
        <v>#REF!</v>
      </c>
      <c r="U557" t="str">
        <f t="shared" si="95"/>
        <v>b</v>
      </c>
      <c r="W557" t="str">
        <f t="shared" si="98"/>
        <v>const B1950LosAngelesCaliforniaLosAngeles= L.marker([34.0522,-118.2437], {icon: dp_lx}).bindPopup('Los Angeles, California&lt;br&gt;Black 1945-1974&lt;br&gt;Los Angeles&lt;br&gt;ANAE (Labov et al, 2003)').addTo(B1950);</v>
      </c>
      <c r="X557" t="e">
        <f>IF(N557="","","const "&amp;#REF!&amp;J557&amp;#REF!&amp;E557&amp;" = L.marker(["&amp;G557&amp;","&amp;F557&amp;"], {icon: "&amp;N557&amp;"_"&amp;U557&amp;"}).bindPopup('This is "&amp;#REF!&amp;"').addTo("&amp;#REF!&amp;");")</f>
        <v>#REF!</v>
      </c>
      <c r="Y557" t="e">
        <f>IF(F557="","","const "&amp;#REF!&amp;J557&amp;#REF!&amp;E557&amp;" = L.marker(["&amp;G557&amp;","&amp;F557&amp;"], {icon: "&amp;O557&amp;"_"&amp;V557&amp;"}).bindPopup('This is "&amp;#REF!&amp;"').addTo("&amp;#REF!&amp;");")</f>
        <v>#REF!</v>
      </c>
      <c r="BI557" t="s">
        <v>6459</v>
      </c>
    </row>
    <row r="558" spans="1:61">
      <c r="A558" t="s">
        <v>5333</v>
      </c>
      <c r="B558" s="16" t="s">
        <v>93</v>
      </c>
      <c r="C558" t="s">
        <v>5399</v>
      </c>
      <c r="D558" s="18" t="s">
        <v>93</v>
      </c>
      <c r="E558" t="s">
        <v>92</v>
      </c>
      <c r="F558">
        <v>-87.629800000000003</v>
      </c>
      <c r="G558">
        <v>41.878100000000003</v>
      </c>
      <c r="H558" t="s">
        <v>1139</v>
      </c>
      <c r="I558" t="str">
        <f t="shared" si="96"/>
        <v>Chicago, IL&lt;br&gt;Black 1945-1974&lt;br&gt;Chicago&lt;br&gt;ANAE (Labov et al, 2003)</v>
      </c>
      <c r="J558" t="str">
        <f t="shared" si="97"/>
        <v>B1950ChicagoILChicago</v>
      </c>
      <c r="M558" t="str">
        <f t="shared" si="105"/>
        <v>dp</v>
      </c>
      <c r="N558" t="str">
        <f t="shared" si="106"/>
        <v>st</v>
      </c>
      <c r="O558" t="str">
        <f t="shared" si="107"/>
        <v>ar</v>
      </c>
      <c r="P558" t="e">
        <f>IF(#REF!="rhot","",IF(H558="AAE_7R","r7",IF(AND(C558="ANAE",H558="W"),"r3","r0")))</f>
        <v>#REF!</v>
      </c>
      <c r="Q558" t="str">
        <f>IF(H558="consonant",#REF!,"")</f>
        <v/>
      </c>
      <c r="R558" t="str">
        <f t="shared" si="108"/>
        <v>lx</v>
      </c>
      <c r="S558" t="str">
        <f t="shared" si="109"/>
        <v>bk</v>
      </c>
      <c r="T558" t="e">
        <f t="shared" si="110"/>
        <v>#REF!</v>
      </c>
      <c r="U558" t="str">
        <f t="shared" si="95"/>
        <v>b</v>
      </c>
      <c r="W558" t="str">
        <f t="shared" si="98"/>
        <v>const B1950ChicagoILChicago= L.marker([41.8781,-87.6298], {icon: dp_lx}).bindPopup('Chicago, IL&lt;br&gt;Black 1945-1974&lt;br&gt;Chicago&lt;br&gt;ANAE (Labov et al, 2003)').addTo(B1950);</v>
      </c>
      <c r="X558" t="e">
        <f>IF(N558="","","const "&amp;#REF!&amp;J558&amp;#REF!&amp;E558&amp;" = L.marker(["&amp;G558&amp;","&amp;F558&amp;"], {icon: "&amp;N558&amp;"_"&amp;U558&amp;"}).bindPopup('This is "&amp;#REF!&amp;"').addTo("&amp;#REF!&amp;");")</f>
        <v>#REF!</v>
      </c>
      <c r="Y558" t="e">
        <f>IF(F558="","","const "&amp;#REF!&amp;J558&amp;#REF!&amp;E558&amp;" = L.marker(["&amp;G558&amp;","&amp;F558&amp;"], {icon: "&amp;O558&amp;"_"&amp;V558&amp;"}).bindPopup('This is "&amp;#REF!&amp;"').addTo("&amp;#REF!&amp;");")</f>
        <v>#REF!</v>
      </c>
      <c r="BI558" t="s">
        <v>5684</v>
      </c>
    </row>
    <row r="559" spans="1:61">
      <c r="A559" t="s">
        <v>5333</v>
      </c>
      <c r="B559" s="16" t="s">
        <v>142</v>
      </c>
      <c r="C559" t="s">
        <v>5399</v>
      </c>
      <c r="D559" s="18" t="s">
        <v>142</v>
      </c>
      <c r="E559" t="s">
        <v>5295</v>
      </c>
      <c r="F559">
        <v>-83.0458</v>
      </c>
      <c r="G559">
        <v>42.331400000000002</v>
      </c>
      <c r="H559" t="s">
        <v>1139</v>
      </c>
      <c r="I559" t="str">
        <f t="shared" si="96"/>
        <v>Detroit, Michigan&lt;br&gt;Black 1945-1974&lt;br&gt;Detroit&lt;br&gt;ANAE (Labov et al, 2003)</v>
      </c>
      <c r="J559" t="str">
        <f t="shared" si="97"/>
        <v>B1950DetroitMichiganDetroit</v>
      </c>
      <c r="M559" t="str">
        <f t="shared" si="105"/>
        <v>dp</v>
      </c>
      <c r="N559" t="str">
        <f t="shared" si="106"/>
        <v>st</v>
      </c>
      <c r="O559" t="str">
        <f t="shared" si="107"/>
        <v>ar</v>
      </c>
      <c r="P559" t="e">
        <f>IF(#REF!="rhot","",IF(H559="AAE_7R","r7",IF(AND(C559="ANAE",H559="W"),"r3","r0")))</f>
        <v>#REF!</v>
      </c>
      <c r="Q559" t="str">
        <f>IF(H559="consonant",#REF!,"")</f>
        <v/>
      </c>
      <c r="R559" t="str">
        <f t="shared" si="108"/>
        <v>lx</v>
      </c>
      <c r="S559" t="str">
        <f t="shared" si="109"/>
        <v>bk</v>
      </c>
      <c r="T559" t="e">
        <f t="shared" si="110"/>
        <v>#REF!</v>
      </c>
      <c r="U559" t="str">
        <f t="shared" si="95"/>
        <v>b</v>
      </c>
      <c r="W559" t="str">
        <f t="shared" si="98"/>
        <v>const B1950DetroitMichiganDetroit= L.marker([42.3314,-83.0458], {icon: dp_lx}).bindPopup('Detroit, Michigan&lt;br&gt;Black 1945-1974&lt;br&gt;Detroit&lt;br&gt;ANAE (Labov et al, 2003)').addTo(B1950);</v>
      </c>
      <c r="X559" t="e">
        <f>IF(N559="","","const "&amp;#REF!&amp;J559&amp;#REF!&amp;E559&amp;" = L.marker(["&amp;G559&amp;","&amp;F559&amp;"], {icon: "&amp;N559&amp;"_"&amp;U559&amp;"}).bindPopup('This is "&amp;#REF!&amp;"').addTo("&amp;#REF!&amp;");")</f>
        <v>#REF!</v>
      </c>
      <c r="Y559" t="e">
        <f>IF(F559="","","const "&amp;#REF!&amp;J559&amp;#REF!&amp;E559&amp;" = L.marker(["&amp;G559&amp;","&amp;F559&amp;"], {icon: "&amp;O559&amp;"_"&amp;V559&amp;"}).bindPopup('This is "&amp;#REF!&amp;"').addTo("&amp;#REF!&amp;");")</f>
        <v>#REF!</v>
      </c>
      <c r="BI559" t="s">
        <v>5685</v>
      </c>
    </row>
    <row r="560" spans="1:61">
      <c r="A560" t="s">
        <v>5333</v>
      </c>
      <c r="B560" s="16" t="s">
        <v>327</v>
      </c>
      <c r="C560" t="s">
        <v>5399</v>
      </c>
      <c r="D560" s="18" t="s">
        <v>327</v>
      </c>
      <c r="E560" t="s">
        <v>5151</v>
      </c>
      <c r="F560">
        <v>-74.006</v>
      </c>
      <c r="G560">
        <v>40.712800000000001</v>
      </c>
      <c r="H560" t="s">
        <v>1140</v>
      </c>
      <c r="I560" t="str">
        <f t="shared" si="96"/>
        <v>NYC, New York&lt;br&gt;Black 1945-1974&lt;br&gt;NYC&lt;br&gt;ANAE (Labov et al, 2003)</v>
      </c>
      <c r="J560" t="str">
        <f t="shared" si="97"/>
        <v>B1950NYCNewYorkNYC</v>
      </c>
      <c r="M560" t="str">
        <f t="shared" si="105"/>
        <v>dp</v>
      </c>
      <c r="N560" t="str">
        <f t="shared" si="106"/>
        <v>st</v>
      </c>
      <c r="O560" t="str">
        <f t="shared" si="107"/>
        <v>ar</v>
      </c>
      <c r="P560" t="e">
        <f>IF(#REF!="rhot","",IF(H560="AAE_7R","r7",IF(AND(C560="ANAE",H560="W"),"r3","r0")))</f>
        <v>#REF!</v>
      </c>
      <c r="Q560" t="str">
        <f>IF(H560="consonant",#REF!,"")</f>
        <v/>
      </c>
      <c r="R560" t="str">
        <f t="shared" si="108"/>
        <v>lx</v>
      </c>
      <c r="S560" t="str">
        <f t="shared" si="109"/>
        <v>bk</v>
      </c>
      <c r="T560" t="e">
        <f t="shared" si="110"/>
        <v>#REF!</v>
      </c>
      <c r="U560" t="str">
        <f t="shared" si="95"/>
        <v>b</v>
      </c>
      <c r="W560" t="str">
        <f t="shared" si="98"/>
        <v>const B1950NYCNewYorkNYC= L.marker([40.7128,-74.006], {icon: dp_lx}).bindPopup('NYC, New York&lt;br&gt;Black 1945-1974&lt;br&gt;NYC&lt;br&gt;ANAE (Labov et al, 2003)').addTo(B1950);</v>
      </c>
      <c r="X560" t="e">
        <f>IF(N560="","","const "&amp;#REF!&amp;J560&amp;#REF!&amp;E560&amp;" = L.marker(["&amp;G560&amp;","&amp;F560&amp;"], {icon: "&amp;N560&amp;"_"&amp;U560&amp;"}).bindPopup('This is "&amp;#REF!&amp;"').addTo("&amp;#REF!&amp;");")</f>
        <v>#REF!</v>
      </c>
      <c r="Y560" t="e">
        <f>IF(F560="","","const "&amp;#REF!&amp;J560&amp;#REF!&amp;E560&amp;" = L.marker(["&amp;G560&amp;","&amp;F560&amp;"], {icon: "&amp;O560&amp;"_"&amp;V560&amp;"}).bindPopup('This is "&amp;#REF!&amp;"').addTo("&amp;#REF!&amp;");")</f>
        <v>#REF!</v>
      </c>
      <c r="BI560" t="s">
        <v>5686</v>
      </c>
    </row>
    <row r="561" spans="1:61">
      <c r="A561" t="s">
        <v>5333</v>
      </c>
      <c r="B561" t="s">
        <v>1031</v>
      </c>
      <c r="C561" t="s">
        <v>5398</v>
      </c>
      <c r="D561" t="s">
        <v>1014</v>
      </c>
      <c r="E561" t="s">
        <v>1014</v>
      </c>
      <c r="F561">
        <v>-77.396299999999997</v>
      </c>
      <c r="G561">
        <v>25.034300000000002</v>
      </c>
      <c r="H561" t="s">
        <v>1120</v>
      </c>
      <c r="I561" t="str">
        <f t="shared" si="96"/>
        <v>Bahamas, Bahamas&lt;br&gt;Black 1945-1974&lt;br&gt;Bahamas2&lt;br&gt;(Wells, 1984)</v>
      </c>
      <c r="J561" t="str">
        <f t="shared" si="97"/>
        <v>B1950BahamasBahamasBahamas2</v>
      </c>
      <c r="M561" t="str">
        <f t="shared" si="105"/>
        <v>dp</v>
      </c>
      <c r="N561" t="str">
        <f t="shared" si="106"/>
        <v>st</v>
      </c>
      <c r="O561" t="str">
        <f t="shared" si="107"/>
        <v>ar</v>
      </c>
      <c r="P561" t="e">
        <f>IF(#REF!="rhot","",IF(H561="AAE_7R","r7",IF(AND(C561="ANAE",H561="W"),"r3","r0")))</f>
        <v>#REF!</v>
      </c>
      <c r="Q561" t="str">
        <f>IF(H561="consonant",#REF!,"")</f>
        <v/>
      </c>
      <c r="R561" t="str">
        <f t="shared" si="108"/>
        <v>lx</v>
      </c>
      <c r="S561" t="str">
        <f t="shared" si="109"/>
        <v>bk</v>
      </c>
      <c r="T561" t="e">
        <f t="shared" si="110"/>
        <v>#REF!</v>
      </c>
      <c r="U561" t="str">
        <f t="shared" si="95"/>
        <v>b</v>
      </c>
      <c r="W561" t="str">
        <f t="shared" si="98"/>
        <v>const B1950BahamasBahamasBahamas2= L.marker([25.0343,-77.3963], {icon: dp_lx}).bindPopup('Bahamas, Bahamas&lt;br&gt;Black 1945-1974&lt;br&gt;Bahamas2&lt;br&gt;(Wells, 1984)').addTo(B1950);</v>
      </c>
      <c r="X561" t="e">
        <f>IF(N561="","","const "&amp;#REF!&amp;J561&amp;#REF!&amp;E561&amp;" = L.marker(["&amp;G561&amp;","&amp;F561&amp;"], {icon: "&amp;N561&amp;"_"&amp;U561&amp;"}).bindPopup('This is "&amp;#REF!&amp;"').addTo("&amp;#REF!&amp;");")</f>
        <v>#REF!</v>
      </c>
      <c r="Y561" t="e">
        <f>IF(F561="","","const "&amp;#REF!&amp;J561&amp;#REF!&amp;E561&amp;" = L.marker(["&amp;G561&amp;","&amp;F561&amp;"], {icon: "&amp;O561&amp;"_"&amp;V561&amp;"}).bindPopup('This is "&amp;#REF!&amp;"').addTo("&amp;#REF!&amp;");")</f>
        <v>#REF!</v>
      </c>
      <c r="BI561" t="s">
        <v>5687</v>
      </c>
    </row>
    <row r="562" spans="1:61">
      <c r="A562" t="s">
        <v>5333</v>
      </c>
      <c r="B562" t="s">
        <v>1032</v>
      </c>
      <c r="C562" t="s">
        <v>5398</v>
      </c>
      <c r="D562" t="s">
        <v>1009</v>
      </c>
      <c r="E562" t="s">
        <v>1009</v>
      </c>
      <c r="F562">
        <v>-77.297499999999999</v>
      </c>
      <c r="G562">
        <v>18.1096</v>
      </c>
      <c r="H562" t="s">
        <v>1116</v>
      </c>
      <c r="I562" t="str">
        <f t="shared" si="96"/>
        <v>Jamaica, Jamaica&lt;br&gt;Black 1945-1974&lt;br&gt;Jamaica2&lt;br&gt;(Wells, 1984)</v>
      </c>
      <c r="J562" t="str">
        <f t="shared" si="97"/>
        <v>B1950JamaicaJamaicaJamaica2</v>
      </c>
      <c r="M562" t="str">
        <f t="shared" si="105"/>
        <v>lo</v>
      </c>
      <c r="N562" t="str">
        <f t="shared" si="106"/>
        <v>sl</v>
      </c>
      <c r="O562" t="str">
        <f t="shared" si="107"/>
        <v>au</v>
      </c>
      <c r="P562" t="e">
        <f>IF(#REF!="rhot","",IF(H562="AAE_7R","r7",IF(AND(C562="ANAE",H562="W"),"r3","r0")))</f>
        <v>#REF!</v>
      </c>
      <c r="Q562" t="str">
        <f>IF(H562="consonant",#REF!,"")</f>
        <v/>
      </c>
      <c r="R562" t="str">
        <f t="shared" si="108"/>
        <v>lx</v>
      </c>
      <c r="S562" t="str">
        <f t="shared" si="109"/>
        <v>bk</v>
      </c>
      <c r="T562" t="e">
        <f t="shared" si="110"/>
        <v>#REF!</v>
      </c>
      <c r="U562" t="str">
        <f t="shared" si="95"/>
        <v>b</v>
      </c>
      <c r="W562" t="str">
        <f t="shared" si="98"/>
        <v>const B1950JamaicaJamaicaJamaica2= L.marker([18.1096,-77.2975], {icon: lo_lx}).bindPopup('Jamaica, Jamaica&lt;br&gt;Black 1945-1974&lt;br&gt;Jamaica2&lt;br&gt;(Wells, 1984)').addTo(B1950);</v>
      </c>
      <c r="X562" t="e">
        <f>IF(N562="","","const "&amp;#REF!&amp;J562&amp;#REF!&amp;E562&amp;" = L.marker(["&amp;G562&amp;","&amp;F562&amp;"], {icon: "&amp;N562&amp;"_"&amp;U562&amp;"}).bindPopup('This is "&amp;#REF!&amp;"').addTo("&amp;#REF!&amp;");")</f>
        <v>#REF!</v>
      </c>
      <c r="Y562" t="e">
        <f>IF(F562="","","const "&amp;#REF!&amp;J562&amp;#REF!&amp;E562&amp;" = L.marker(["&amp;G562&amp;","&amp;F562&amp;"], {icon: "&amp;O562&amp;"_"&amp;V562&amp;"}).bindPopup('This is "&amp;#REF!&amp;"').addTo("&amp;#REF!&amp;");")</f>
        <v>#REF!</v>
      </c>
      <c r="BI562" t="s">
        <v>5688</v>
      </c>
    </row>
    <row r="563" spans="1:61">
      <c r="A563" t="s">
        <v>5333</v>
      </c>
      <c r="B563" t="s">
        <v>1033</v>
      </c>
      <c r="C563" t="s">
        <v>5398</v>
      </c>
      <c r="D563" t="s">
        <v>1010</v>
      </c>
      <c r="E563" t="s">
        <v>1010</v>
      </c>
      <c r="F563">
        <v>-61.222499999999997</v>
      </c>
      <c r="G563">
        <v>10.691800000000001</v>
      </c>
      <c r="H563" t="s">
        <v>1116</v>
      </c>
      <c r="I563" t="str">
        <f t="shared" si="96"/>
        <v>Trinidad, Trinidad&lt;br&gt;Black 1945-1974&lt;br&gt;Trinidad2&lt;br&gt;(Wells, 1984)</v>
      </c>
      <c r="J563" t="str">
        <f t="shared" si="97"/>
        <v>B1950TrinidadTrinidadTrinidad2</v>
      </c>
      <c r="M563" t="str">
        <f t="shared" si="105"/>
        <v>mn</v>
      </c>
      <c r="N563" t="str">
        <f t="shared" si="106"/>
        <v>sl</v>
      </c>
      <c r="O563" t="str">
        <f t="shared" si="107"/>
        <v>au</v>
      </c>
      <c r="P563" t="e">
        <f>IF(#REF!="rhot","",IF(H563="AAE_7R","r7",IF(AND(C563="ANAE",H563="W"),"r3","r0")))</f>
        <v>#REF!</v>
      </c>
      <c r="Q563" t="str">
        <f>IF(H563="consonant",#REF!,"")</f>
        <v/>
      </c>
      <c r="R563" t="str">
        <f t="shared" si="108"/>
        <v>lx</v>
      </c>
      <c r="S563" t="str">
        <f t="shared" si="109"/>
        <v>bk</v>
      </c>
      <c r="T563" t="e">
        <f t="shared" si="110"/>
        <v>#REF!</v>
      </c>
      <c r="U563" t="str">
        <f t="shared" si="95"/>
        <v>b</v>
      </c>
      <c r="W563" t="str">
        <f t="shared" si="98"/>
        <v>const B1950TrinidadTrinidadTrinidad2= L.marker([10.6918,-61.2225], {icon: mn_lx}).bindPopup('Trinidad, Trinidad&lt;br&gt;Black 1945-1974&lt;br&gt;Trinidad2&lt;br&gt;(Wells, 1984)').addTo(B1950);</v>
      </c>
      <c r="X563" t="e">
        <f>IF(N563="","","const "&amp;#REF!&amp;J563&amp;#REF!&amp;E563&amp;" = L.marker(["&amp;G563&amp;","&amp;F563&amp;"], {icon: "&amp;N563&amp;"_"&amp;U563&amp;"}).bindPopup('This is "&amp;#REF!&amp;"').addTo("&amp;#REF!&amp;");")</f>
        <v>#REF!</v>
      </c>
      <c r="Y563" t="e">
        <f>IF(F563="","","const "&amp;#REF!&amp;J563&amp;#REF!&amp;E563&amp;" = L.marker(["&amp;G563&amp;","&amp;F563&amp;"], {icon: "&amp;O563&amp;"_"&amp;V563&amp;"}).bindPopup('This is "&amp;#REF!&amp;"').addTo("&amp;#REF!&amp;");")</f>
        <v>#REF!</v>
      </c>
      <c r="BI563" t="s">
        <v>5689</v>
      </c>
    </row>
    <row r="564" spans="1:61">
      <c r="A564" t="s">
        <v>5333</v>
      </c>
      <c r="B564" t="s">
        <v>1034</v>
      </c>
      <c r="C564" t="s">
        <v>5398</v>
      </c>
      <c r="D564" t="s">
        <v>1011</v>
      </c>
      <c r="E564" t="s">
        <v>1011</v>
      </c>
      <c r="F564">
        <v>-58.930199999999999</v>
      </c>
      <c r="G564">
        <v>4.8604000000000003</v>
      </c>
      <c r="H564" t="s">
        <v>1116</v>
      </c>
      <c r="I564" t="str">
        <f t="shared" si="96"/>
        <v>Guyana, Guyana&lt;br&gt;Black 1945-1974&lt;br&gt;Guyana2&lt;br&gt;(Wells, 1984)</v>
      </c>
      <c r="J564" t="str">
        <f t="shared" si="97"/>
        <v>B1950GuyanaGuyanaGuyana2</v>
      </c>
      <c r="M564" t="str">
        <f t="shared" si="105"/>
        <v>mn</v>
      </c>
      <c r="N564" t="str">
        <f t="shared" si="106"/>
        <v>sl</v>
      </c>
      <c r="O564" t="str">
        <f t="shared" si="107"/>
        <v>au</v>
      </c>
      <c r="P564" t="e">
        <f>IF(#REF!="rhot","",IF(H564="AAE_7R","r7",IF(AND(C564="ANAE",H564="W"),"r3","r0")))</f>
        <v>#REF!</v>
      </c>
      <c r="Q564" t="str">
        <f>IF(H564="consonant",#REF!,"")</f>
        <v/>
      </c>
      <c r="R564" t="str">
        <f t="shared" si="108"/>
        <v>lx</v>
      </c>
      <c r="S564" t="str">
        <f t="shared" si="109"/>
        <v>bk</v>
      </c>
      <c r="T564" t="e">
        <f t="shared" si="110"/>
        <v>#REF!</v>
      </c>
      <c r="U564" t="str">
        <f t="shared" si="95"/>
        <v>b</v>
      </c>
      <c r="W564" t="str">
        <f t="shared" si="98"/>
        <v>const B1950GuyanaGuyanaGuyana2= L.marker([4.8604,-58.9302], {icon: mn_lx}).bindPopup('Guyana, Guyana&lt;br&gt;Black 1945-1974&lt;br&gt;Guyana2&lt;br&gt;(Wells, 1984)').addTo(B1950);</v>
      </c>
      <c r="X564" t="e">
        <f>IF(N564="","","const "&amp;#REF!&amp;J564&amp;#REF!&amp;E564&amp;" = L.marker(["&amp;G564&amp;","&amp;F564&amp;"], {icon: "&amp;N564&amp;"_"&amp;U564&amp;"}).bindPopup('This is "&amp;#REF!&amp;"').addTo("&amp;#REF!&amp;");")</f>
        <v>#REF!</v>
      </c>
      <c r="Y564" t="e">
        <f>IF(F564="","","const "&amp;#REF!&amp;J564&amp;#REF!&amp;E564&amp;" = L.marker(["&amp;G564&amp;","&amp;F564&amp;"], {icon: "&amp;O564&amp;"_"&amp;V564&amp;"}).bindPopup('This is "&amp;#REF!&amp;"').addTo("&amp;#REF!&amp;");")</f>
        <v>#REF!</v>
      </c>
      <c r="BI564" t="s">
        <v>5690</v>
      </c>
    </row>
    <row r="565" spans="1:61">
      <c r="A565" t="s">
        <v>5333</v>
      </c>
      <c r="B565" t="s">
        <v>1035</v>
      </c>
      <c r="C565" t="s">
        <v>5398</v>
      </c>
      <c r="D565" t="s">
        <v>1012</v>
      </c>
      <c r="E565" t="s">
        <v>1012</v>
      </c>
      <c r="F565">
        <v>-59.543199999999999</v>
      </c>
      <c r="G565">
        <v>13.193899999999999</v>
      </c>
      <c r="H565" t="s">
        <v>1115</v>
      </c>
      <c r="I565" t="str">
        <f t="shared" si="96"/>
        <v>Barbados, Barbados&lt;br&gt;Black 1945-1974&lt;br&gt;Barbados2&lt;br&gt;(Wells, 1984)</v>
      </c>
      <c r="J565" t="str">
        <f t="shared" si="97"/>
        <v>B1950BarbadosBarbadosBarbados2</v>
      </c>
      <c r="M565" t="str">
        <f t="shared" si="105"/>
        <v>dp</v>
      </c>
      <c r="N565" t="str">
        <f t="shared" si="106"/>
        <v>st</v>
      </c>
      <c r="O565" t="str">
        <f t="shared" si="107"/>
        <v>ar</v>
      </c>
      <c r="P565" t="e">
        <f>IF(#REF!="rhot","",IF(H565="AAE_7R","r7",IF(AND(C565="ANAE",H565="W"),"r3","r0")))</f>
        <v>#REF!</v>
      </c>
      <c r="Q565" t="str">
        <f>IF(H565="consonant",#REF!,"")</f>
        <v/>
      </c>
      <c r="R565" t="str">
        <f t="shared" si="108"/>
        <v>lx</v>
      </c>
      <c r="S565" t="str">
        <f t="shared" si="109"/>
        <v>bk</v>
      </c>
      <c r="T565" t="e">
        <f t="shared" si="110"/>
        <v>#REF!</v>
      </c>
      <c r="U565" t="str">
        <f t="shared" si="95"/>
        <v>b</v>
      </c>
      <c r="W565" t="str">
        <f t="shared" si="98"/>
        <v>const B1950BarbadosBarbadosBarbados2= L.marker([13.1939,-59.5432], {icon: dp_lx}).bindPopup('Barbados, Barbados&lt;br&gt;Black 1945-1974&lt;br&gt;Barbados2&lt;br&gt;(Wells, 1984)').addTo(B1950);</v>
      </c>
      <c r="X565" t="e">
        <f>IF(N565="","","const "&amp;#REF!&amp;J565&amp;#REF!&amp;E565&amp;" = L.marker(["&amp;G565&amp;","&amp;F565&amp;"], {icon: "&amp;N565&amp;"_"&amp;U565&amp;"}).bindPopup('This is "&amp;#REF!&amp;"').addTo("&amp;#REF!&amp;");")</f>
        <v>#REF!</v>
      </c>
      <c r="Y565" t="e">
        <f>IF(F565="","","const "&amp;#REF!&amp;J565&amp;#REF!&amp;E565&amp;" = L.marker(["&amp;G565&amp;","&amp;F565&amp;"], {icon: "&amp;O565&amp;"_"&amp;V565&amp;"}).bindPopup('This is "&amp;#REF!&amp;"').addTo("&amp;#REF!&amp;");")</f>
        <v>#REF!</v>
      </c>
      <c r="BI565" t="s">
        <v>5691</v>
      </c>
    </row>
    <row r="566" spans="1:61">
      <c r="A566" t="s">
        <v>5333</v>
      </c>
      <c r="B566" t="s">
        <v>1036</v>
      </c>
      <c r="C566" t="s">
        <v>5398</v>
      </c>
      <c r="D566" t="s">
        <v>1013</v>
      </c>
      <c r="E566" t="s">
        <v>1013</v>
      </c>
      <c r="F566">
        <v>-62.187399999999997</v>
      </c>
      <c r="G566">
        <v>16.7425</v>
      </c>
      <c r="H566" t="s">
        <v>1116</v>
      </c>
      <c r="I566" t="str">
        <f t="shared" si="96"/>
        <v>Monserrat, Monserrat&lt;br&gt;Black 1945-1974&lt;br&gt;Monserrat2&lt;br&gt;(Wells, 1984)</v>
      </c>
      <c r="J566" t="str">
        <f t="shared" si="97"/>
        <v>B1950MonserratMonserratMonserrat2</v>
      </c>
      <c r="M566" t="str">
        <f t="shared" si="105"/>
        <v>mn</v>
      </c>
      <c r="N566" t="str">
        <f t="shared" si="106"/>
        <v>sl</v>
      </c>
      <c r="O566" t="str">
        <f t="shared" si="107"/>
        <v>au</v>
      </c>
      <c r="P566" t="e">
        <f>IF(#REF!="rhot","",IF(H566="AAE_7R","r7",IF(AND(C566="ANAE",H566="W"),"r3","r0")))</f>
        <v>#REF!</v>
      </c>
      <c r="Q566" t="str">
        <f>IF(H566="consonant",#REF!,"")</f>
        <v/>
      </c>
      <c r="R566" t="str">
        <f t="shared" si="108"/>
        <v>lx</v>
      </c>
      <c r="S566" t="str">
        <f t="shared" si="109"/>
        <v>bk</v>
      </c>
      <c r="T566" t="e">
        <f t="shared" si="110"/>
        <v>#REF!</v>
      </c>
      <c r="U566" t="str">
        <f t="shared" si="95"/>
        <v>b</v>
      </c>
      <c r="W566" t="str">
        <f t="shared" si="98"/>
        <v>const B1950MonserratMonserratMonserrat2= L.marker([16.7425,-62.1874], {icon: mn_lx}).bindPopup('Monserrat, Monserrat&lt;br&gt;Black 1945-1974&lt;br&gt;Monserrat2&lt;br&gt;(Wells, 1984)').addTo(B1950);</v>
      </c>
      <c r="X566" t="e">
        <f>IF(N566="","","const "&amp;#REF!&amp;J566&amp;#REF!&amp;E566&amp;" = L.marker(["&amp;G566&amp;","&amp;F566&amp;"], {icon: "&amp;N566&amp;"_"&amp;U566&amp;"}).bindPopup('This is "&amp;#REF!&amp;"').addTo("&amp;#REF!&amp;");")</f>
        <v>#REF!</v>
      </c>
      <c r="Y566" t="e">
        <f>IF(F566="","","const "&amp;#REF!&amp;J566&amp;#REF!&amp;E566&amp;" = L.marker(["&amp;G566&amp;","&amp;F566&amp;"], {icon: "&amp;O566&amp;"_"&amp;V566&amp;"}).bindPopup('This is "&amp;#REF!&amp;"').addTo("&amp;#REF!&amp;");")</f>
        <v>#REF!</v>
      </c>
      <c r="BI566" t="s">
        <v>5692</v>
      </c>
    </row>
    <row r="567" spans="1:61">
      <c r="A567" t="s">
        <v>5333</v>
      </c>
      <c r="B567" t="s">
        <v>1018</v>
      </c>
      <c r="C567" t="s">
        <v>1265</v>
      </c>
      <c r="D567" t="s">
        <v>1018</v>
      </c>
      <c r="E567" t="s">
        <v>1018</v>
      </c>
      <c r="F567">
        <v>-88.497600000000006</v>
      </c>
      <c r="G567">
        <v>17.189900000000002</v>
      </c>
      <c r="H567" t="s">
        <v>1116</v>
      </c>
      <c r="I567" t="str">
        <f t="shared" si="96"/>
        <v>Belize, Belize&lt;br&gt;Black 1945-1974&lt;br&gt;Belize&lt;br&gt;(Escure, 1983)</v>
      </c>
      <c r="J567" t="str">
        <f t="shared" si="97"/>
        <v>B1950BelizeBelizeBelize</v>
      </c>
      <c r="M567" t="str">
        <f t="shared" si="105"/>
        <v>mn</v>
      </c>
      <c r="N567" t="str">
        <f t="shared" si="106"/>
        <v>sl</v>
      </c>
      <c r="O567" t="str">
        <f t="shared" si="107"/>
        <v>au</v>
      </c>
      <c r="P567" t="e">
        <f>IF(#REF!="rhot","",IF(H567="AAE_7R","r7",IF(AND(C567="ANAE",H567="W"),"r3","r0")))</f>
        <v>#REF!</v>
      </c>
      <c r="Q567" t="str">
        <f>IF(H567="consonant",#REF!,"")</f>
        <v/>
      </c>
      <c r="R567" t="str">
        <f t="shared" si="108"/>
        <v>lx</v>
      </c>
      <c r="S567" t="str">
        <f t="shared" si="109"/>
        <v>bk</v>
      </c>
      <c r="T567" t="e">
        <f t="shared" si="110"/>
        <v>#REF!</v>
      </c>
      <c r="U567" t="str">
        <f t="shared" si="95"/>
        <v>b</v>
      </c>
      <c r="W567" t="str">
        <f t="shared" si="98"/>
        <v>const B1950BelizeBelizeBelize= L.marker([17.1899,-88.4976], {icon: mn_lx}).bindPopup('Belize, Belize&lt;br&gt;Black 1945-1974&lt;br&gt;Belize&lt;br&gt;(Escure, 1983)').addTo(B1950);</v>
      </c>
      <c r="X567" t="e">
        <f>IF(N567="","","const "&amp;#REF!&amp;J567&amp;#REF!&amp;E567&amp;" = L.marker(["&amp;G567&amp;","&amp;F567&amp;"], {icon: "&amp;N567&amp;"_"&amp;U567&amp;"}).bindPopup('This is "&amp;#REF!&amp;"').addTo("&amp;#REF!&amp;");")</f>
        <v>#REF!</v>
      </c>
      <c r="Y567" t="e">
        <f>IF(F567="","","const "&amp;#REF!&amp;J567&amp;#REF!&amp;E567&amp;" = L.marker(["&amp;G567&amp;","&amp;F567&amp;"], {icon: "&amp;O567&amp;"_"&amp;V567&amp;"}).bindPopup('This is "&amp;#REF!&amp;"').addTo("&amp;#REF!&amp;");")</f>
        <v>#REF!</v>
      </c>
      <c r="BI567" t="s">
        <v>5693</v>
      </c>
    </row>
    <row r="568" spans="1:61">
      <c r="A568" t="s">
        <v>5333</v>
      </c>
      <c r="B568" t="s">
        <v>1023</v>
      </c>
      <c r="C568" t="s">
        <v>6500</v>
      </c>
      <c r="D568" t="s">
        <v>1023</v>
      </c>
      <c r="E568" t="s">
        <v>1023</v>
      </c>
      <c r="F568">
        <v>-85.2072</v>
      </c>
      <c r="G568">
        <v>12.865399999999999</v>
      </c>
      <c r="H568" t="s">
        <v>1116</v>
      </c>
      <c r="I568" t="str">
        <f t="shared" si="96"/>
        <v>Nicaragua, Nicaragua&lt;br&gt;Black 1945-1974&lt;br&gt;Nicaragua&lt;br&gt;(ONeil, 1993)</v>
      </c>
      <c r="J568" t="str">
        <f t="shared" si="97"/>
        <v>B1950NicaraguaNicaraguaNicaragua</v>
      </c>
      <c r="M568" t="str">
        <f t="shared" si="105"/>
        <v>mn</v>
      </c>
      <c r="N568" t="str">
        <f t="shared" si="106"/>
        <v>sl</v>
      </c>
      <c r="O568" t="str">
        <f t="shared" si="107"/>
        <v>au</v>
      </c>
      <c r="P568" t="e">
        <f>IF(#REF!="rhot","",IF(H568="AAE_7R","r7",IF(AND(C568="ANAE",H568="W"),"r3","r0")))</f>
        <v>#REF!</v>
      </c>
      <c r="Q568" t="str">
        <f>IF(H568="consonant",#REF!,"")</f>
        <v/>
      </c>
      <c r="R568" t="str">
        <f t="shared" si="108"/>
        <v>lx</v>
      </c>
      <c r="S568" t="str">
        <f t="shared" si="109"/>
        <v>bk</v>
      </c>
      <c r="T568" t="e">
        <f t="shared" si="110"/>
        <v>#REF!</v>
      </c>
      <c r="U568" t="str">
        <f t="shared" si="95"/>
        <v>b</v>
      </c>
      <c r="W568" t="str">
        <f t="shared" si="98"/>
        <v>const B1950NicaraguaNicaraguaNicaragua= L.marker([12.8654,-85.2072], {icon: mn_lx}).bindPopup('Nicaragua, Nicaragua&lt;br&gt;Black 1945-1974&lt;br&gt;Nicaragua&lt;br&gt;(ONeil, 1993)').addTo(B1950);</v>
      </c>
      <c r="X568" t="e">
        <f>IF(N568="","","const "&amp;#REF!&amp;J568&amp;#REF!&amp;E568&amp;" = L.marker(["&amp;G568&amp;","&amp;F568&amp;"], {icon: "&amp;N568&amp;"_"&amp;U568&amp;"}).bindPopup('This is "&amp;#REF!&amp;"').addTo("&amp;#REF!&amp;");")</f>
        <v>#REF!</v>
      </c>
      <c r="Y568" t="e">
        <f>IF(F568="","","const "&amp;#REF!&amp;J568&amp;#REF!&amp;E568&amp;" = L.marker(["&amp;G568&amp;","&amp;F568&amp;"], {icon: "&amp;O568&amp;"_"&amp;V568&amp;"}).bindPopup('This is "&amp;#REF!&amp;"').addTo("&amp;#REF!&amp;");")</f>
        <v>#REF!</v>
      </c>
      <c r="BI568" t="s">
        <v>5694</v>
      </c>
    </row>
    <row r="569" spans="1:61">
      <c r="A569" t="s">
        <v>5333</v>
      </c>
      <c r="B569" t="s">
        <v>1024</v>
      </c>
      <c r="C569" t="s">
        <v>1244</v>
      </c>
      <c r="D569" t="s">
        <v>1024</v>
      </c>
      <c r="E569" t="s">
        <v>1024</v>
      </c>
      <c r="F569">
        <v>-59.523600000000002</v>
      </c>
      <c r="G569">
        <v>51.796300000000002</v>
      </c>
      <c r="H569" t="s">
        <v>1024</v>
      </c>
      <c r="I569" t="str">
        <f t="shared" si="96"/>
        <v>Falklands, Falklands&lt;br&gt;Black 1945-1974&lt;br&gt;Falklands&lt;br&gt;(Britain &amp; Sudbury,  2008)</v>
      </c>
      <c r="J569" t="str">
        <f t="shared" si="97"/>
        <v>B1950FalklandsFalklandsFalklands</v>
      </c>
      <c r="M569" t="str">
        <f t="shared" si="105"/>
        <v>dp</v>
      </c>
      <c r="N569" t="str">
        <f t="shared" si="106"/>
        <v>st</v>
      </c>
      <c r="O569" t="str">
        <f t="shared" si="107"/>
        <v>ar</v>
      </c>
      <c r="P569" t="e">
        <f>IF(#REF!="rhot","",IF(H569="AAE_7R","r7",IF(AND(C569="ANAE",H569="W"),"r3","r0")))</f>
        <v>#REF!</v>
      </c>
      <c r="Q569" t="str">
        <f>IF(H569="consonant",#REF!,"")</f>
        <v/>
      </c>
      <c r="R569" t="str">
        <f t="shared" si="108"/>
        <v>lx</v>
      </c>
      <c r="S569" t="str">
        <f t="shared" si="109"/>
        <v>bk</v>
      </c>
      <c r="T569" t="e">
        <f t="shared" si="110"/>
        <v>#REF!</v>
      </c>
      <c r="U569" t="str">
        <f t="shared" si="95"/>
        <v>b</v>
      </c>
      <c r="W569" t="str">
        <f t="shared" si="98"/>
        <v>const B1950FalklandsFalklandsFalklands= L.marker([51.7963,-59.5236], {icon: dp_lx}).bindPopup('Falklands, Falklands&lt;br&gt;Black 1945-1974&lt;br&gt;Falklands&lt;br&gt;(Britain &amp; Sudbury,  2008)').addTo(B1950);</v>
      </c>
      <c r="X569" t="e">
        <f>IF(N569="","","const "&amp;#REF!&amp;J569&amp;#REF!&amp;E569&amp;" = L.marker(["&amp;G569&amp;","&amp;F569&amp;"], {icon: "&amp;N569&amp;"_"&amp;U569&amp;"}).bindPopup('This is "&amp;#REF!&amp;"').addTo("&amp;#REF!&amp;");")</f>
        <v>#REF!</v>
      </c>
      <c r="Y569" t="e">
        <f>IF(F569="","","const "&amp;#REF!&amp;J569&amp;#REF!&amp;E569&amp;" = L.marker(["&amp;G569&amp;","&amp;F569&amp;"], {icon: "&amp;O569&amp;"_"&amp;V569&amp;"}).bindPopup('This is "&amp;#REF!&amp;"').addTo("&amp;#REF!&amp;");")</f>
        <v>#REF!</v>
      </c>
      <c r="BI569" t="s">
        <v>5695</v>
      </c>
    </row>
    <row r="570" spans="1:61">
      <c r="A570" t="s">
        <v>5333</v>
      </c>
      <c r="B570" t="s">
        <v>1025</v>
      </c>
      <c r="C570" t="s">
        <v>1243</v>
      </c>
      <c r="D570" t="s">
        <v>1025</v>
      </c>
      <c r="E570" t="s">
        <v>1025</v>
      </c>
      <c r="F570">
        <v>-64.750500000000002</v>
      </c>
      <c r="G570">
        <v>32.3078</v>
      </c>
      <c r="H570" t="s">
        <v>1025</v>
      </c>
      <c r="I570" t="str">
        <f t="shared" si="96"/>
        <v>Bermuda, Bermuda&lt;br&gt;Black 1945-1974&lt;br&gt;Bermuda&lt;br&gt;(Holiday, 2013)</v>
      </c>
      <c r="J570" t="str">
        <f t="shared" si="97"/>
        <v>B1950BermudaBermudaBermuda</v>
      </c>
      <c r="M570" t="str">
        <f t="shared" si="105"/>
        <v>dp</v>
      </c>
      <c r="N570" t="str">
        <f t="shared" si="106"/>
        <v>st</v>
      </c>
      <c r="O570" t="str">
        <f t="shared" si="107"/>
        <v>ar</v>
      </c>
      <c r="P570" t="e">
        <f>IF(#REF!="rhot","",IF(H570="AAE_7R","r7",IF(AND(C570="ANAE",H570="W"),"r3","r0")))</f>
        <v>#REF!</v>
      </c>
      <c r="Q570" t="str">
        <f>IF(H570="consonant",#REF!,"")</f>
        <v/>
      </c>
      <c r="R570" t="str">
        <f t="shared" si="108"/>
        <v>lx</v>
      </c>
      <c r="S570" t="str">
        <f t="shared" si="109"/>
        <v>bk</v>
      </c>
      <c r="T570" t="e">
        <f t="shared" si="110"/>
        <v>#REF!</v>
      </c>
      <c r="U570" t="str">
        <f t="shared" si="95"/>
        <v>b</v>
      </c>
      <c r="W570" t="str">
        <f t="shared" si="98"/>
        <v>const B1950BermudaBermudaBermuda= L.marker([32.3078,-64.7505], {icon: dp_lx}).bindPopup('Bermuda, Bermuda&lt;br&gt;Black 1945-1974&lt;br&gt;Bermuda&lt;br&gt;(Holiday, 2013)').addTo(B1950);</v>
      </c>
      <c r="X570" t="e">
        <f>IF(N570="","","const "&amp;#REF!&amp;J570&amp;#REF!&amp;E570&amp;" = L.marker(["&amp;G570&amp;","&amp;F570&amp;"], {icon: "&amp;N570&amp;"_"&amp;U570&amp;"}).bindPopup('This is "&amp;#REF!&amp;"').addTo("&amp;#REF!&amp;");")</f>
        <v>#REF!</v>
      </c>
      <c r="Y570" t="e">
        <f>IF(F570="","","const "&amp;#REF!&amp;J570&amp;#REF!&amp;E570&amp;" = L.marker(["&amp;G570&amp;","&amp;F570&amp;"], {icon: "&amp;O570&amp;"_"&amp;V570&amp;"}).bindPopup('This is "&amp;#REF!&amp;"').addTo("&amp;#REF!&amp;");")</f>
        <v>#REF!</v>
      </c>
      <c r="BI570" t="s">
        <v>5696</v>
      </c>
    </row>
    <row r="571" spans="1:61">
      <c r="A571" t="s">
        <v>5333</v>
      </c>
      <c r="B571" t="s">
        <v>1094</v>
      </c>
      <c r="C571" t="s">
        <v>1095</v>
      </c>
      <c r="D571" t="s">
        <v>1093</v>
      </c>
      <c r="E571" t="s">
        <v>208</v>
      </c>
      <c r="F571">
        <v>-61.3</v>
      </c>
      <c r="G571">
        <v>45.23</v>
      </c>
      <c r="H571" t="s">
        <v>1116</v>
      </c>
      <c r="I571" t="str">
        <f t="shared" si="96"/>
        <v>Nova Scotia, NS&lt;br&gt;Black 1945-1974&lt;br&gt;Guysborough&lt;br&gt;Poplack</v>
      </c>
      <c r="J571" t="str">
        <f t="shared" si="97"/>
        <v>B1950NovaScotiaNSGuysborough</v>
      </c>
      <c r="M571" t="str">
        <f t="shared" si="105"/>
        <v>mn</v>
      </c>
      <c r="N571" t="str">
        <f t="shared" si="106"/>
        <v>sl</v>
      </c>
      <c r="O571" t="str">
        <f t="shared" si="107"/>
        <v>au</v>
      </c>
      <c r="P571" t="e">
        <f>IF(#REF!="rhot","",IF(H571="AAE_7R","r7",IF(AND(C571="ANAE",H571="W"),"r3","r0")))</f>
        <v>#REF!</v>
      </c>
      <c r="Q571" t="str">
        <f>IF(H571="consonant",#REF!,"")</f>
        <v/>
      </c>
      <c r="R571" t="str">
        <f t="shared" si="108"/>
        <v>lx</v>
      </c>
      <c r="S571" t="str">
        <f t="shared" si="109"/>
        <v>bk</v>
      </c>
      <c r="T571" t="e">
        <f t="shared" si="110"/>
        <v>#REF!</v>
      </c>
      <c r="U571" t="str">
        <f t="shared" si="95"/>
        <v>b</v>
      </c>
      <c r="W571" t="str">
        <f t="shared" si="98"/>
        <v>const B1950NovaScotiaNSGuysborough= L.marker([45.23,-61.3], {icon: mn_lx}).bindPopup('Nova Scotia, NS&lt;br&gt;Black 1945-1974&lt;br&gt;Guysborough&lt;br&gt;Poplack').addTo(B1950);</v>
      </c>
      <c r="X571" t="e">
        <f>IF(N571="","","const "&amp;#REF!&amp;J571&amp;#REF!&amp;E571&amp;" = L.marker(["&amp;G571&amp;","&amp;F571&amp;"], {icon: "&amp;N571&amp;"_"&amp;U571&amp;"}).bindPopup('This is "&amp;#REF!&amp;"').addTo("&amp;#REF!&amp;");")</f>
        <v>#REF!</v>
      </c>
      <c r="Y571" t="e">
        <f>IF(F571="","","const "&amp;#REF!&amp;J571&amp;#REF!&amp;E571&amp;" = L.marker(["&amp;G571&amp;","&amp;F571&amp;"], {icon: "&amp;O571&amp;"_"&amp;V571&amp;"}).bindPopup('This is "&amp;#REF!&amp;"').addTo("&amp;#REF!&amp;");")</f>
        <v>#REF!</v>
      </c>
      <c r="BI571" t="s">
        <v>5697</v>
      </c>
    </row>
    <row r="572" spans="1:61">
      <c r="A572" t="s">
        <v>5333</v>
      </c>
      <c r="B572" t="s">
        <v>1097</v>
      </c>
      <c r="C572" t="s">
        <v>1095</v>
      </c>
      <c r="D572" t="s">
        <v>1097</v>
      </c>
      <c r="E572" t="s">
        <v>1096</v>
      </c>
      <c r="F572">
        <v>-69.19</v>
      </c>
      <c r="G572">
        <v>19.12</v>
      </c>
      <c r="H572" t="s">
        <v>1116</v>
      </c>
      <c r="I572" t="str">
        <f t="shared" si="96"/>
        <v>Samana, DR&lt;br&gt;Black 1945-1974&lt;br&gt;Samana&lt;br&gt;Poplack</v>
      </c>
      <c r="J572" t="str">
        <f t="shared" si="97"/>
        <v>B1950SamanaDRSamana</v>
      </c>
      <c r="M572" t="str">
        <f t="shared" si="105"/>
        <v>mn</v>
      </c>
      <c r="N572" t="str">
        <f t="shared" si="106"/>
        <v>sl</v>
      </c>
      <c r="O572" t="str">
        <f t="shared" si="107"/>
        <v>au</v>
      </c>
      <c r="P572" t="e">
        <f>IF(#REF!="rhot","",IF(H572="AAE_7R","r7",IF(AND(C572="ANAE",H572="W"),"r3","r0")))</f>
        <v>#REF!</v>
      </c>
      <c r="Q572" t="str">
        <f>IF(H572="consonant",#REF!,"")</f>
        <v/>
      </c>
      <c r="R572" t="str">
        <f t="shared" si="108"/>
        <v>lx</v>
      </c>
      <c r="S572" t="str">
        <f t="shared" si="109"/>
        <v>bk</v>
      </c>
      <c r="T572" t="e">
        <f t="shared" si="110"/>
        <v>#REF!</v>
      </c>
      <c r="U572" t="str">
        <f t="shared" si="95"/>
        <v>b</v>
      </c>
      <c r="W572" t="str">
        <f t="shared" si="98"/>
        <v>const B1950SamanaDRSamana= L.marker([19.12,-69.19], {icon: mn_lx}).bindPopup('Samana, DR&lt;br&gt;Black 1945-1974&lt;br&gt;Samana&lt;br&gt;Poplack').addTo(B1950);</v>
      </c>
      <c r="X572" t="e">
        <f>IF(N572="","","const "&amp;#REF!&amp;J572&amp;#REF!&amp;E572&amp;" = L.marker(["&amp;G572&amp;","&amp;F572&amp;"], {icon: "&amp;N572&amp;"_"&amp;U572&amp;"}).bindPopup('This is "&amp;#REF!&amp;"').addTo("&amp;#REF!&amp;");")</f>
        <v>#REF!</v>
      </c>
      <c r="Y572" t="e">
        <f>IF(F572="","","const "&amp;#REF!&amp;J572&amp;#REF!&amp;E572&amp;" = L.marker(["&amp;G572&amp;","&amp;F572&amp;"], {icon: "&amp;O572&amp;"_"&amp;V572&amp;"}).bindPopup('This is "&amp;#REF!&amp;"').addTo("&amp;#REF!&amp;");")</f>
        <v>#REF!</v>
      </c>
      <c r="BI572" t="s">
        <v>5698</v>
      </c>
    </row>
    <row r="573" spans="1:61">
      <c r="A573" t="s">
        <v>5333</v>
      </c>
      <c r="B573" t="s">
        <v>6734</v>
      </c>
      <c r="C573" s="1" t="s">
        <v>5351</v>
      </c>
      <c r="D573" t="s">
        <v>52</v>
      </c>
      <c r="E573" t="s">
        <v>5288</v>
      </c>
      <c r="F573">
        <v>-77.944699999999997</v>
      </c>
      <c r="G573">
        <v>34.225700000000003</v>
      </c>
      <c r="H573" s="23"/>
      <c r="I573" t="str">
        <f t="shared" si="96"/>
        <v>Wilmington, North Carolina&lt;br&gt;Black 1945-1974&lt;br&gt;Speaker 145&lt;br&gt;(Thomas, 2003)</v>
      </c>
      <c r="J573" t="str">
        <f t="shared" si="97"/>
        <v>B1950WilmingtonNorthCarolinaSpeaker145</v>
      </c>
      <c r="M573" t="str">
        <f t="shared" si="105"/>
        <v>dp</v>
      </c>
      <c r="N573" t="str">
        <f t="shared" si="106"/>
        <v>st</v>
      </c>
      <c r="O573" t="str">
        <f t="shared" si="107"/>
        <v>ar</v>
      </c>
      <c r="P573" t="e">
        <f>IF(#REF!="rhot","",IF(H573="AAE_7R","r7",IF(AND(C573="ANAE",H573="W"),"r3","r0")))</f>
        <v>#REF!</v>
      </c>
      <c r="Q573" t="str">
        <f>IF(H573="consonant",#REF!,"")</f>
        <v/>
      </c>
      <c r="R573" t="str">
        <f t="shared" si="108"/>
        <v>lx</v>
      </c>
      <c r="S573" t="str">
        <f t="shared" si="109"/>
        <v>bk</v>
      </c>
      <c r="T573" t="e">
        <f t="shared" si="110"/>
        <v>#REF!</v>
      </c>
      <c r="U573" t="str">
        <f t="shared" si="95"/>
        <v>b</v>
      </c>
      <c r="W573" t="str">
        <f t="shared" si="98"/>
        <v>const B1950WilmingtonNorthCarolinaSpeaker145= L.marker([34.2257,-77.9447], {icon: dp_lx}).bindPopup('Wilmington, North Carolina&lt;br&gt;Black 1945-1974&lt;br&gt;Speaker 145&lt;br&gt;(Thomas, 2003)').addTo(B1950);</v>
      </c>
      <c r="X573" t="e">
        <f>IF(N573="","","const "&amp;#REF!&amp;J573&amp;#REF!&amp;E573&amp;" = L.marker(["&amp;G573&amp;","&amp;F573&amp;"], {icon: "&amp;N573&amp;"_"&amp;U573&amp;"}).bindPopup('This is "&amp;#REF!&amp;"').addTo("&amp;#REF!&amp;");")</f>
        <v>#REF!</v>
      </c>
      <c r="Y573" t="e">
        <f>IF(F573="","","const "&amp;#REF!&amp;J573&amp;#REF!&amp;E573&amp;" = L.marker(["&amp;G573&amp;","&amp;F573&amp;"], {icon: "&amp;O573&amp;"_"&amp;V573&amp;"}).bindPopup('This is "&amp;#REF!&amp;"').addTo("&amp;#REF!&amp;");")</f>
        <v>#REF!</v>
      </c>
      <c r="BI573" t="s">
        <v>6735</v>
      </c>
    </row>
    <row r="574" spans="1:61">
      <c r="A574" t="s">
        <v>5333</v>
      </c>
      <c r="B574" t="s">
        <v>6736</v>
      </c>
      <c r="C574" s="1" t="s">
        <v>5351</v>
      </c>
      <c r="D574" t="s">
        <v>1179</v>
      </c>
      <c r="E574" t="s">
        <v>5288</v>
      </c>
      <c r="F574">
        <v>-79.351699999999994</v>
      </c>
      <c r="G574">
        <v>34.735199999999999</v>
      </c>
      <c r="H574" s="23"/>
      <c r="I574" t="str">
        <f t="shared" si="96"/>
        <v>Maxton, North Carolina&lt;br&gt;Black 1945-1974&lt;br&gt;Speaker 149&lt;br&gt;(Thomas, 2003)</v>
      </c>
      <c r="J574" t="str">
        <f t="shared" si="97"/>
        <v>B1950MaxtonNorthCarolinaSpeaker149</v>
      </c>
      <c r="M574" t="str">
        <f t="shared" si="105"/>
        <v>dp</v>
      </c>
      <c r="N574" t="str">
        <f t="shared" si="106"/>
        <v>st</v>
      </c>
      <c r="O574" t="str">
        <f t="shared" si="107"/>
        <v>ar</v>
      </c>
      <c r="P574" t="e">
        <f>IF(#REF!="rhot","",IF(H574="AAE_7R","r7",IF(AND(C574="ANAE",H574="W"),"r3","r0")))</f>
        <v>#REF!</v>
      </c>
      <c r="Q574" t="str">
        <f>IF(H574="consonant",#REF!,"")</f>
        <v/>
      </c>
      <c r="R574" t="str">
        <f t="shared" si="108"/>
        <v>lx</v>
      </c>
      <c r="S574" t="str">
        <f t="shared" si="109"/>
        <v>bk</v>
      </c>
      <c r="T574" t="e">
        <f t="shared" si="110"/>
        <v>#REF!</v>
      </c>
      <c r="U574" t="str">
        <f t="shared" si="95"/>
        <v>b</v>
      </c>
      <c r="W574" t="str">
        <f t="shared" si="98"/>
        <v>const B1950MaxtonNorthCarolinaSpeaker149= L.marker([34.7352,-79.3517], {icon: dp_lx}).bindPopup('Maxton, North Carolina&lt;br&gt;Black 1945-1974&lt;br&gt;Speaker 149&lt;br&gt;(Thomas, 2003)').addTo(B1950);</v>
      </c>
      <c r="X574" t="e">
        <f>IF(N574="","","const "&amp;#REF!&amp;J574&amp;#REF!&amp;E574&amp;" = L.marker(["&amp;G574&amp;","&amp;F574&amp;"], {icon: "&amp;N574&amp;"_"&amp;U574&amp;"}).bindPopup('This is "&amp;#REF!&amp;"').addTo("&amp;#REF!&amp;");")</f>
        <v>#REF!</v>
      </c>
      <c r="Y574" t="e">
        <f>IF(F574="","","const "&amp;#REF!&amp;J574&amp;#REF!&amp;E574&amp;" = L.marker(["&amp;G574&amp;","&amp;F574&amp;"], {icon: "&amp;O574&amp;"_"&amp;V574&amp;"}).bindPopup('This is "&amp;#REF!&amp;"').addTo("&amp;#REF!&amp;");")</f>
        <v>#REF!</v>
      </c>
      <c r="BI574" t="s">
        <v>6737</v>
      </c>
    </row>
    <row r="575" spans="1:61">
      <c r="A575" t="s">
        <v>5333</v>
      </c>
      <c r="B575" t="s">
        <v>6738</v>
      </c>
      <c r="C575" s="1" t="s">
        <v>5351</v>
      </c>
      <c r="D575" t="s">
        <v>463</v>
      </c>
      <c r="E575" t="s">
        <v>5288</v>
      </c>
      <c r="F575">
        <v>-75.994900000000001</v>
      </c>
      <c r="G575">
        <v>35.508200000000002</v>
      </c>
      <c r="H575" s="23"/>
      <c r="I575" t="str">
        <f t="shared" si="96"/>
        <v>Engelhard, North Carolina&lt;br&gt;Black 1945-1974&lt;br&gt;Speaker 155&lt;br&gt;(Thomas, 2003)</v>
      </c>
      <c r="J575" t="str">
        <f t="shared" si="97"/>
        <v>B1950EngelhardNorthCarolinaSpeaker155</v>
      </c>
      <c r="M575" t="str">
        <f t="shared" si="105"/>
        <v>dp</v>
      </c>
      <c r="N575" t="str">
        <f t="shared" si="106"/>
        <v>st</v>
      </c>
      <c r="O575" t="str">
        <f t="shared" si="107"/>
        <v>ar</v>
      </c>
      <c r="P575" t="e">
        <f>IF(#REF!="rhot","",IF(H575="AAE_7R","r7",IF(AND(C575="ANAE",H575="W"),"r3","r0")))</f>
        <v>#REF!</v>
      </c>
      <c r="Q575" t="str">
        <f>IF(H575="consonant",#REF!,"")</f>
        <v/>
      </c>
      <c r="R575" t="str">
        <f t="shared" si="108"/>
        <v>lx</v>
      </c>
      <c r="S575" t="str">
        <f t="shared" si="109"/>
        <v>bk</v>
      </c>
      <c r="T575" t="e">
        <f t="shared" si="110"/>
        <v>#REF!</v>
      </c>
      <c r="U575" t="str">
        <f t="shared" si="95"/>
        <v>b</v>
      </c>
      <c r="W575" t="str">
        <f t="shared" si="98"/>
        <v>const B1950EngelhardNorthCarolinaSpeaker155= L.marker([35.5082,-75.9949], {icon: dp_lx}).bindPopup('Engelhard, North Carolina&lt;br&gt;Black 1945-1974&lt;br&gt;Speaker 155&lt;br&gt;(Thomas, 2003)').addTo(B1950);</v>
      </c>
      <c r="X575" t="e">
        <f>IF(N575="","","const "&amp;#REF!&amp;J575&amp;#REF!&amp;E575&amp;" = L.marker(["&amp;G575&amp;","&amp;F575&amp;"], {icon: "&amp;N575&amp;"_"&amp;U575&amp;"}).bindPopup('This is "&amp;#REF!&amp;"').addTo("&amp;#REF!&amp;");")</f>
        <v>#REF!</v>
      </c>
      <c r="Y575" t="e">
        <f>IF(F575="","","const "&amp;#REF!&amp;J575&amp;#REF!&amp;E575&amp;" = L.marker(["&amp;G575&amp;","&amp;F575&amp;"], {icon: "&amp;O575&amp;"_"&amp;V575&amp;"}).bindPopup('This is "&amp;#REF!&amp;"').addTo("&amp;#REF!&amp;");")</f>
        <v>#REF!</v>
      </c>
      <c r="BI575" t="s">
        <v>6739</v>
      </c>
    </row>
    <row r="576" spans="1:61">
      <c r="A576" t="s">
        <v>5333</v>
      </c>
      <c r="B576" t="s">
        <v>6740</v>
      </c>
      <c r="C576" s="1" t="s">
        <v>5351</v>
      </c>
      <c r="D576" t="s">
        <v>280</v>
      </c>
      <c r="E576" t="s">
        <v>904</v>
      </c>
      <c r="F576">
        <v>-90.049000000000007</v>
      </c>
      <c r="G576">
        <v>35.149500000000003</v>
      </c>
      <c r="H576" s="23"/>
      <c r="I576" t="str">
        <f t="shared" si="96"/>
        <v>Memphis, Tennessee&lt;br&gt;Black 1945-1974&lt;br&gt;Speaker 158&lt;br&gt;(Thomas, 2003)</v>
      </c>
      <c r="J576" t="str">
        <f t="shared" si="97"/>
        <v>B1950MemphisTennesseeSpeaker158</v>
      </c>
      <c r="M576" t="str">
        <f t="shared" si="105"/>
        <v>dp</v>
      </c>
      <c r="N576" t="str">
        <f t="shared" si="106"/>
        <v>st</v>
      </c>
      <c r="O576" t="str">
        <f t="shared" si="107"/>
        <v>ar</v>
      </c>
      <c r="P576" t="e">
        <f>IF(#REF!="rhot","",IF(H576="AAE_7R","r7",IF(AND(C576="ANAE",H576="W"),"r3","r0")))</f>
        <v>#REF!</v>
      </c>
      <c r="Q576" t="str">
        <f>IF(H576="consonant",#REF!,"")</f>
        <v/>
      </c>
      <c r="R576" t="str">
        <f t="shared" si="108"/>
        <v>lx</v>
      </c>
      <c r="S576" t="str">
        <f t="shared" si="109"/>
        <v>bk</v>
      </c>
      <c r="T576" t="e">
        <f t="shared" si="110"/>
        <v>#REF!</v>
      </c>
      <c r="U576" t="str">
        <f t="shared" si="95"/>
        <v>b</v>
      </c>
      <c r="W576" t="str">
        <f t="shared" si="98"/>
        <v>const B1950MemphisTennesseeSpeaker158= L.marker([35.1495,-90.049], {icon: dp_lx}).bindPopup('Memphis, Tennessee&lt;br&gt;Black 1945-1974&lt;br&gt;Speaker 158&lt;br&gt;(Thomas, 2003)').addTo(B1950);</v>
      </c>
      <c r="X576" t="e">
        <f>IF(N576="","","const "&amp;#REF!&amp;J576&amp;#REF!&amp;E576&amp;" = L.marker(["&amp;G576&amp;","&amp;F576&amp;"], {icon: "&amp;N576&amp;"_"&amp;U576&amp;"}).bindPopup('This is "&amp;#REF!&amp;"').addTo("&amp;#REF!&amp;");")</f>
        <v>#REF!</v>
      </c>
      <c r="Y576" t="e">
        <f>IF(F576="","","const "&amp;#REF!&amp;J576&amp;#REF!&amp;E576&amp;" = L.marker(["&amp;G576&amp;","&amp;F576&amp;"], {icon: "&amp;O576&amp;"_"&amp;V576&amp;"}).bindPopup('This is "&amp;#REF!&amp;"').addTo("&amp;#REF!&amp;");")</f>
        <v>#REF!</v>
      </c>
      <c r="BI576" t="s">
        <v>6741</v>
      </c>
    </row>
    <row r="577" spans="1:61">
      <c r="A577" t="s">
        <v>5333</v>
      </c>
      <c r="B577" t="s">
        <v>6742</v>
      </c>
      <c r="C577" s="1" t="s">
        <v>5351</v>
      </c>
      <c r="D577" t="s">
        <v>280</v>
      </c>
      <c r="E577" t="s">
        <v>904</v>
      </c>
      <c r="F577">
        <v>-90.049000000000007</v>
      </c>
      <c r="G577">
        <v>35.149500000000003</v>
      </c>
      <c r="H577" s="23"/>
      <c r="I577" t="str">
        <f t="shared" si="96"/>
        <v>Memphis, Tennessee&lt;br&gt;Black 1945-1974&lt;br&gt;Speaker 159&lt;br&gt;(Thomas, 2003)</v>
      </c>
      <c r="J577" t="str">
        <f t="shared" si="97"/>
        <v>B1950MemphisTennesseeSpeaker159</v>
      </c>
      <c r="M577" t="str">
        <f t="shared" si="105"/>
        <v>dp</v>
      </c>
      <c r="N577" t="str">
        <f t="shared" si="106"/>
        <v>st</v>
      </c>
      <c r="O577" t="str">
        <f t="shared" si="107"/>
        <v>ar</v>
      </c>
      <c r="P577" t="e">
        <f>IF(#REF!="rhot","",IF(H577="AAE_7R","r7",IF(AND(C577="ANAE",H577="W"),"r3","r0")))</f>
        <v>#REF!</v>
      </c>
      <c r="Q577" t="str">
        <f>IF(H577="consonant",#REF!,"")</f>
        <v/>
      </c>
      <c r="R577" t="str">
        <f t="shared" si="108"/>
        <v>lx</v>
      </c>
      <c r="S577" t="str">
        <f t="shared" si="109"/>
        <v>bk</v>
      </c>
      <c r="T577" t="e">
        <f t="shared" si="110"/>
        <v>#REF!</v>
      </c>
      <c r="U577" t="str">
        <f t="shared" ref="U577:U640" si="111">IF(C577="LAGS","a","b")</f>
        <v>b</v>
      </c>
      <c r="W577" t="str">
        <f t="shared" si="98"/>
        <v>const B1950MemphisTennesseeSpeaker159= L.marker([35.1495,-90.049], {icon: dp_lx}).bindPopup('Memphis, Tennessee&lt;br&gt;Black 1945-1974&lt;br&gt;Speaker 159&lt;br&gt;(Thomas, 2003)').addTo(B1950);</v>
      </c>
      <c r="X577" t="e">
        <f>IF(N577="","","const "&amp;#REF!&amp;J577&amp;#REF!&amp;E577&amp;" = L.marker(["&amp;G577&amp;","&amp;F577&amp;"], {icon: "&amp;N577&amp;"_"&amp;U577&amp;"}).bindPopup('This is "&amp;#REF!&amp;"').addTo("&amp;#REF!&amp;");")</f>
        <v>#REF!</v>
      </c>
      <c r="Y577" t="e">
        <f>IF(F577="","","const "&amp;#REF!&amp;J577&amp;#REF!&amp;E577&amp;" = L.marker(["&amp;G577&amp;","&amp;F577&amp;"], {icon: "&amp;O577&amp;"_"&amp;V577&amp;"}).bindPopup('This is "&amp;#REF!&amp;"').addTo("&amp;#REF!&amp;");")</f>
        <v>#REF!</v>
      </c>
      <c r="BI577" t="s">
        <v>6743</v>
      </c>
    </row>
    <row r="578" spans="1:61">
      <c r="A578" t="s">
        <v>5333</v>
      </c>
      <c r="B578" t="s">
        <v>6744</v>
      </c>
      <c r="C578" s="1" t="s">
        <v>5351</v>
      </c>
      <c r="D578" t="s">
        <v>293</v>
      </c>
      <c r="E578" t="s">
        <v>5294</v>
      </c>
      <c r="F578">
        <v>-95.369799999999998</v>
      </c>
      <c r="G578">
        <v>29.760400000000001</v>
      </c>
      <c r="H578" s="23"/>
      <c r="I578" t="str">
        <f t="shared" ref="I578:I641" si="112">D578&amp;", "&amp;E578&amp;"&lt;br&gt;"&amp;IF(TRIM(LEFT(A578,LEN(A578)-4))="W","White ",IF(TRIM(LEFT(A578,LEN(A578)-4))="B","Black ",IF(TRIM(LEFT(A578,LEN(A578)-4))="L","Hispanic ",IF(TRIM(LEFT(A578,LEN(A578)-4))="N","Indigenous ",IF(TRIM(LEFT(A578,LEN(A578)-4))="A","Asian ","")))))&amp;IF(TRIM(RIGHT(A578,LEN(A578)-1))="1700","1700-1799",IF(TRIM(RIGHT(A578,LEN(A578)-1))="1800","1800-1844",IF(TRIM(RIGHT(A578,LEN(A578)-1))="1850","1845-1874",IF(TRIM(RIGHT(A578,LEN(A578)-1))="1870","1875-1899",IF(TRIM(RIGHT(A578,LEN(A578)-1))="1900","1900-1944",IF(TRIM(RIGHT(A578,LEN(A578)-1))="1950","1945-1974",IF(TRIM(RIGHT(A578,LEN(A578)-1))="1970","1975-1099","")))))))&amp;"&lt;br&gt;"&amp;B578&amp;"&lt;br&gt;"&amp;C578</f>
        <v>Houston, Texas&lt;br&gt;Black 1945-1974&lt;br&gt;Speaker 165&lt;br&gt;(Thomas, 2003)</v>
      </c>
      <c r="J578" t="str">
        <f t="shared" ref="J578:J641" si="113">A578&amp;SUBSTITUTE(SUBSTITUTE(SUBSTITUTE(D578,".","")," ",""),"-","")&amp;SUBSTITUTE(E578," ","")&amp;SUBSTITUTE(SUBSTITUTE(SUBSTITUTE(B578,".","")," ",""),"-","")</f>
        <v>B1950HoustonTexasSpeaker165</v>
      </c>
      <c r="M578" t="str">
        <f t="shared" si="105"/>
        <v>dp</v>
      </c>
      <c r="N578" t="str">
        <f t="shared" si="106"/>
        <v>st</v>
      </c>
      <c r="O578" t="str">
        <f t="shared" si="107"/>
        <v>ar</v>
      </c>
      <c r="P578" t="e">
        <f>IF(#REF!="rhot","",IF(H578="AAE_7R","r7",IF(AND(C578="ANAE",H578="W"),"r3","r0")))</f>
        <v>#REF!</v>
      </c>
      <c r="Q578" t="str">
        <f>IF(H578="consonant",#REF!,"")</f>
        <v/>
      </c>
      <c r="R578" t="str">
        <f t="shared" si="108"/>
        <v>lx</v>
      </c>
      <c r="S578" t="str">
        <f t="shared" si="109"/>
        <v>bk</v>
      </c>
      <c r="T578" t="e">
        <f t="shared" si="110"/>
        <v>#REF!</v>
      </c>
      <c r="U578" t="str">
        <f t="shared" si="111"/>
        <v>b</v>
      </c>
      <c r="W578" t="str">
        <f t="shared" si="98"/>
        <v>const B1950HoustonTexasSpeaker165= L.marker([29.7604,-95.3698], {icon: dp_lx}).bindPopup('Houston, Texas&lt;br&gt;Black 1945-1974&lt;br&gt;Speaker 165&lt;br&gt;(Thomas, 2003)').addTo(B1950);</v>
      </c>
      <c r="X578" t="e">
        <f>IF(N578="","","const "&amp;#REF!&amp;J578&amp;#REF!&amp;E578&amp;" = L.marker(["&amp;G578&amp;","&amp;F578&amp;"], {icon: "&amp;N578&amp;"_"&amp;U578&amp;"}).bindPopup('This is "&amp;#REF!&amp;"').addTo("&amp;#REF!&amp;");")</f>
        <v>#REF!</v>
      </c>
      <c r="Y578" t="e">
        <f>IF(F578="","","const "&amp;#REF!&amp;J578&amp;#REF!&amp;E578&amp;" = L.marker(["&amp;G578&amp;","&amp;F578&amp;"], {icon: "&amp;O578&amp;"_"&amp;V578&amp;"}).bindPopup('This is "&amp;#REF!&amp;"').addTo("&amp;#REF!&amp;");")</f>
        <v>#REF!</v>
      </c>
      <c r="BI578" t="s">
        <v>6745</v>
      </c>
    </row>
    <row r="579" spans="1:61">
      <c r="A579" t="s">
        <v>5333</v>
      </c>
      <c r="B579" t="s">
        <v>6746</v>
      </c>
      <c r="C579" s="1" t="s">
        <v>5351</v>
      </c>
      <c r="D579" t="s">
        <v>1174</v>
      </c>
      <c r="E579" t="s">
        <v>5294</v>
      </c>
      <c r="F579">
        <v>-96.37</v>
      </c>
      <c r="G579">
        <v>30.674399999999999</v>
      </c>
      <c r="H579" s="23"/>
      <c r="I579" t="str">
        <f t="shared" si="112"/>
        <v>Springville, Texas&lt;br&gt;Black 1945-1974&lt;br&gt;Speaker 166&lt;br&gt;(Thomas, 2003)</v>
      </c>
      <c r="J579" t="str">
        <f t="shared" si="113"/>
        <v>B1950SpringvilleTexasSpeaker166</v>
      </c>
      <c r="M579" t="str">
        <f t="shared" si="105"/>
        <v>dp</v>
      </c>
      <c r="N579" t="str">
        <f t="shared" si="106"/>
        <v>st</v>
      </c>
      <c r="O579" t="str">
        <f t="shared" si="107"/>
        <v>ar</v>
      </c>
      <c r="P579" t="e">
        <f>IF(#REF!="rhot","",IF(H579="AAE_7R","r7",IF(AND(C579="ANAE",H579="W"),"r3","r0")))</f>
        <v>#REF!</v>
      </c>
      <c r="Q579" t="str">
        <f>IF(H579="consonant",#REF!,"")</f>
        <v/>
      </c>
      <c r="R579" t="str">
        <f t="shared" si="108"/>
        <v>lx</v>
      </c>
      <c r="S579" t="str">
        <f t="shared" si="109"/>
        <v>bk</v>
      </c>
      <c r="T579" t="e">
        <f t="shared" si="110"/>
        <v>#REF!</v>
      </c>
      <c r="U579" t="str">
        <f t="shared" si="111"/>
        <v>b</v>
      </c>
      <c r="W579" t="str">
        <f t="shared" ref="W579:W642" si="114">IF(OR(M579="",R579=""),"",IF(F579="","","const "&amp;J579&amp;"= L.marker(["&amp;G579&amp;","&amp;F579&amp;"], {icon: "&amp;M579&amp;"_"&amp;R579&amp;"}).bindPopup('"&amp;I579&amp;"').addTo("&amp;A579&amp;");"))</f>
        <v>const B1950SpringvilleTexasSpeaker166= L.marker([30.6744,-96.37], {icon: dp_lx}).bindPopup('Springville, Texas&lt;br&gt;Black 1945-1974&lt;br&gt;Speaker 166&lt;br&gt;(Thomas, 2003)').addTo(B1950);</v>
      </c>
      <c r="X579" t="e">
        <f>IF(N579="","","const "&amp;#REF!&amp;J579&amp;#REF!&amp;E579&amp;" = L.marker(["&amp;G579&amp;","&amp;F579&amp;"], {icon: "&amp;N579&amp;"_"&amp;U579&amp;"}).bindPopup('This is "&amp;#REF!&amp;"').addTo("&amp;#REF!&amp;");")</f>
        <v>#REF!</v>
      </c>
      <c r="Y579" t="e">
        <f>IF(F579="","","const "&amp;#REF!&amp;J579&amp;#REF!&amp;E579&amp;" = L.marker(["&amp;G579&amp;","&amp;F579&amp;"], {icon: "&amp;O579&amp;"_"&amp;V579&amp;"}).bindPopup('This is "&amp;#REF!&amp;"').addTo("&amp;#REF!&amp;");")</f>
        <v>#REF!</v>
      </c>
      <c r="BI579" t="s">
        <v>6747</v>
      </c>
    </row>
    <row r="580" spans="1:61">
      <c r="A580" t="s">
        <v>5333</v>
      </c>
      <c r="B580" t="s">
        <v>6748</v>
      </c>
      <c r="C580" s="1" t="s">
        <v>5351</v>
      </c>
      <c r="D580" t="s">
        <v>288</v>
      </c>
      <c r="E580" t="s">
        <v>5294</v>
      </c>
      <c r="F580">
        <v>-97.743099999999998</v>
      </c>
      <c r="G580">
        <v>30.267199999999999</v>
      </c>
      <c r="H580" s="23"/>
      <c r="I580" t="str">
        <f t="shared" si="112"/>
        <v>Austin, Texas&lt;br&gt;Black 1945-1974&lt;br&gt;Speaker 167&lt;br&gt;(Thomas, 2003)</v>
      </c>
      <c r="J580" t="str">
        <f t="shared" si="113"/>
        <v>B1950AustinTexasSpeaker167</v>
      </c>
      <c r="M580" t="str">
        <f t="shared" si="105"/>
        <v>dp</v>
      </c>
      <c r="N580" t="str">
        <f t="shared" si="106"/>
        <v>st</v>
      </c>
      <c r="O580" t="str">
        <f t="shared" si="107"/>
        <v>ar</v>
      </c>
      <c r="P580" t="e">
        <f>IF(#REF!="rhot","",IF(H580="AAE_7R","r7",IF(AND(C580="ANAE",H580="W"),"r3","r0")))</f>
        <v>#REF!</v>
      </c>
      <c r="Q580" t="str">
        <f>IF(H580="consonant",#REF!,"")</f>
        <v/>
      </c>
      <c r="R580" t="str">
        <f t="shared" si="108"/>
        <v>lx</v>
      </c>
      <c r="S580" t="str">
        <f t="shared" si="109"/>
        <v>bk</v>
      </c>
      <c r="T580" t="e">
        <f t="shared" si="110"/>
        <v>#REF!</v>
      </c>
      <c r="U580" t="str">
        <f t="shared" si="111"/>
        <v>b</v>
      </c>
      <c r="W580" t="str">
        <f t="shared" si="114"/>
        <v>const B1950AustinTexasSpeaker167= L.marker([30.2672,-97.7431], {icon: dp_lx}).bindPopup('Austin, Texas&lt;br&gt;Black 1945-1974&lt;br&gt;Speaker 167&lt;br&gt;(Thomas, 2003)').addTo(B1950);</v>
      </c>
      <c r="X580" t="e">
        <f>IF(N580="","","const "&amp;#REF!&amp;J580&amp;#REF!&amp;E580&amp;" = L.marker(["&amp;G580&amp;","&amp;F580&amp;"], {icon: "&amp;N580&amp;"_"&amp;U580&amp;"}).bindPopup('This is "&amp;#REF!&amp;"').addTo("&amp;#REF!&amp;");")</f>
        <v>#REF!</v>
      </c>
      <c r="Y580" t="e">
        <f>IF(F580="","","const "&amp;#REF!&amp;J580&amp;#REF!&amp;E580&amp;" = L.marker(["&amp;G580&amp;","&amp;F580&amp;"], {icon: "&amp;O580&amp;"_"&amp;V580&amp;"}).bindPopup('This is "&amp;#REF!&amp;"').addTo("&amp;#REF!&amp;");")</f>
        <v>#REF!</v>
      </c>
      <c r="BI580" t="s">
        <v>6749</v>
      </c>
    </row>
    <row r="581" spans="1:61">
      <c r="A581" t="s">
        <v>5333</v>
      </c>
      <c r="B581" t="s">
        <v>6750</v>
      </c>
      <c r="C581" s="1" t="s">
        <v>5351</v>
      </c>
      <c r="D581" t="s">
        <v>487</v>
      </c>
      <c r="E581" t="s">
        <v>5294</v>
      </c>
      <c r="F581">
        <v>-94.177400000000006</v>
      </c>
      <c r="G581">
        <v>30.3491</v>
      </c>
      <c r="H581" s="23"/>
      <c r="I581" t="str">
        <f t="shared" si="112"/>
        <v>Silsbee, Texas&lt;br&gt;Black 1945-1974&lt;br&gt;Speaker 168&lt;br&gt;(Thomas, 2003)</v>
      </c>
      <c r="J581" t="str">
        <f t="shared" si="113"/>
        <v>B1950SilsbeeTexasSpeaker168</v>
      </c>
      <c r="M581" t="str">
        <f t="shared" si="105"/>
        <v>dp</v>
      </c>
      <c r="N581" t="str">
        <f t="shared" si="106"/>
        <v>st</v>
      </c>
      <c r="O581" t="str">
        <f t="shared" si="107"/>
        <v>ar</v>
      </c>
      <c r="P581" t="e">
        <f>IF(#REF!="rhot","",IF(H581="AAE_7R","r7",IF(AND(C581="ANAE",H581="W"),"r3","r0")))</f>
        <v>#REF!</v>
      </c>
      <c r="Q581" t="str">
        <f>IF(H581="consonant",#REF!,"")</f>
        <v/>
      </c>
      <c r="R581" t="str">
        <f t="shared" si="108"/>
        <v>lx</v>
      </c>
      <c r="S581" t="str">
        <f t="shared" si="109"/>
        <v>bk</v>
      </c>
      <c r="T581" t="e">
        <f t="shared" si="110"/>
        <v>#REF!</v>
      </c>
      <c r="U581" t="str">
        <f t="shared" si="111"/>
        <v>b</v>
      </c>
      <c r="W581" t="str">
        <f t="shared" si="114"/>
        <v>const B1950SilsbeeTexasSpeaker168= L.marker([30.3491,-94.1774], {icon: dp_lx}).bindPopup('Silsbee, Texas&lt;br&gt;Black 1945-1974&lt;br&gt;Speaker 168&lt;br&gt;(Thomas, 2003)').addTo(B1950);</v>
      </c>
      <c r="X581" t="e">
        <f>IF(N581="","","const "&amp;#REF!&amp;J581&amp;#REF!&amp;E581&amp;" = L.marker(["&amp;G581&amp;","&amp;F581&amp;"], {icon: "&amp;N581&amp;"_"&amp;U581&amp;"}).bindPopup('This is "&amp;#REF!&amp;"').addTo("&amp;#REF!&amp;");")</f>
        <v>#REF!</v>
      </c>
      <c r="Y581" t="e">
        <f>IF(F581="","","const "&amp;#REF!&amp;J581&amp;#REF!&amp;E581&amp;" = L.marker(["&amp;G581&amp;","&amp;F581&amp;"], {icon: "&amp;O581&amp;"_"&amp;V581&amp;"}).bindPopup('This is "&amp;#REF!&amp;"').addTo("&amp;#REF!&amp;");")</f>
        <v>#REF!</v>
      </c>
      <c r="BI581" t="s">
        <v>6751</v>
      </c>
    </row>
    <row r="582" spans="1:61">
      <c r="A582" t="s">
        <v>5333</v>
      </c>
      <c r="B582" t="s">
        <v>6752</v>
      </c>
      <c r="C582" s="1" t="s">
        <v>5351</v>
      </c>
      <c r="D582" t="s">
        <v>487</v>
      </c>
      <c r="E582" t="s">
        <v>5294</v>
      </c>
      <c r="F582">
        <v>-94.177400000000006</v>
      </c>
      <c r="G582">
        <v>30.3491</v>
      </c>
      <c r="H582" s="23"/>
      <c r="I582" t="str">
        <f t="shared" si="112"/>
        <v>Silsbee, Texas&lt;br&gt;Black 1945-1974&lt;br&gt;Speaker 169&lt;br&gt;(Thomas, 2003)</v>
      </c>
      <c r="J582" t="str">
        <f t="shared" si="113"/>
        <v>B1950SilsbeeTexasSpeaker169</v>
      </c>
      <c r="K582" t="s">
        <v>1006</v>
      </c>
      <c r="M582" t="str">
        <f t="shared" si="105"/>
        <v>dp</v>
      </c>
      <c r="N582" t="str">
        <f t="shared" si="106"/>
        <v>st</v>
      </c>
      <c r="O582" t="str">
        <f t="shared" si="107"/>
        <v>ar</v>
      </c>
      <c r="P582" t="e">
        <f>IF(#REF!="rhot","",IF(H582="AAE_7R","r7",IF(AND(C582="ANAE",H582="W"),"r3","r0")))</f>
        <v>#REF!</v>
      </c>
      <c r="Q582" t="str">
        <f>IF(H582="consonant",#REF!,"")</f>
        <v/>
      </c>
      <c r="R582" t="str">
        <f t="shared" si="108"/>
        <v>lx</v>
      </c>
      <c r="S582" t="str">
        <f t="shared" si="109"/>
        <v>bk</v>
      </c>
      <c r="T582" t="e">
        <f t="shared" si="110"/>
        <v>#REF!</v>
      </c>
      <c r="U582" t="str">
        <f t="shared" si="111"/>
        <v>b</v>
      </c>
      <c r="W582" t="str">
        <f t="shared" si="114"/>
        <v>const B1950SilsbeeTexasSpeaker169= L.marker([30.3491,-94.1774], {icon: dp_lx}).bindPopup('Silsbee, Texas&lt;br&gt;Black 1945-1974&lt;br&gt;Speaker 169&lt;br&gt;(Thomas, 2003)').addTo(B1950);</v>
      </c>
      <c r="X582" t="e">
        <f>IF(N582="","","const "&amp;#REF!&amp;J582&amp;#REF!&amp;E582&amp;" = L.marker(["&amp;G582&amp;","&amp;F582&amp;"], {icon: "&amp;N582&amp;"_"&amp;U582&amp;"}).bindPopup('This is "&amp;#REF!&amp;"').addTo("&amp;#REF!&amp;");")</f>
        <v>#REF!</v>
      </c>
      <c r="Y582" t="e">
        <f>IF(F582="","","const "&amp;#REF!&amp;J582&amp;#REF!&amp;E582&amp;" = L.marker(["&amp;G582&amp;","&amp;F582&amp;"], {icon: "&amp;O582&amp;"_"&amp;V582&amp;"}).bindPopup('This is "&amp;#REF!&amp;"').addTo("&amp;#REF!&amp;");")</f>
        <v>#REF!</v>
      </c>
      <c r="BI582" t="s">
        <v>6753</v>
      </c>
    </row>
    <row r="583" spans="1:61">
      <c r="A583" t="s">
        <v>5333</v>
      </c>
      <c r="B583" t="s">
        <v>6754</v>
      </c>
      <c r="C583" s="1" t="s">
        <v>5351</v>
      </c>
      <c r="D583" t="s">
        <v>1173</v>
      </c>
      <c r="E583" t="s">
        <v>5294</v>
      </c>
      <c r="F583">
        <v>-94.875500000000002</v>
      </c>
      <c r="G583">
        <v>32.386499999999998</v>
      </c>
      <c r="H583" s="23"/>
      <c r="I583" t="str">
        <f t="shared" si="112"/>
        <v>Kilgore, Texas&lt;br&gt;Black 1945-1974&lt;br&gt;Speaker 170&lt;br&gt;(Thomas, 2003)</v>
      </c>
      <c r="J583" t="str">
        <f t="shared" si="113"/>
        <v>B1950KilgoreTexasSpeaker170</v>
      </c>
      <c r="K583" t="s">
        <v>1006</v>
      </c>
      <c r="M583" t="str">
        <f t="shared" si="105"/>
        <v>dp</v>
      </c>
      <c r="N583" t="str">
        <f t="shared" si="106"/>
        <v>st</v>
      </c>
      <c r="O583" t="str">
        <f t="shared" si="107"/>
        <v>ar</v>
      </c>
      <c r="P583" t="e">
        <f>IF(#REF!="rhot","",IF(H583="AAE_7R","r7",IF(AND(C583="ANAE",H583="W"),"r3","r0")))</f>
        <v>#REF!</v>
      </c>
      <c r="Q583" t="str">
        <f>IF(H583="consonant",#REF!,"")</f>
        <v/>
      </c>
      <c r="R583" t="str">
        <f t="shared" si="108"/>
        <v>lx</v>
      </c>
      <c r="S583" t="str">
        <f t="shared" si="109"/>
        <v>bk</v>
      </c>
      <c r="T583" t="e">
        <f t="shared" si="110"/>
        <v>#REF!</v>
      </c>
      <c r="U583" t="str">
        <f t="shared" si="111"/>
        <v>b</v>
      </c>
      <c r="W583" t="str">
        <f t="shared" si="114"/>
        <v>const B1950KilgoreTexasSpeaker170= L.marker([32.3865,-94.8755], {icon: dp_lx}).bindPopup('Kilgore, Texas&lt;br&gt;Black 1945-1974&lt;br&gt;Speaker 170&lt;br&gt;(Thomas, 2003)').addTo(B1950);</v>
      </c>
      <c r="X583" t="e">
        <f>IF(N583="","","const "&amp;#REF!&amp;J583&amp;#REF!&amp;E583&amp;" = L.marker(["&amp;G583&amp;","&amp;F583&amp;"], {icon: "&amp;N583&amp;"_"&amp;U583&amp;"}).bindPopup('This is "&amp;#REF!&amp;"').addTo("&amp;#REF!&amp;");")</f>
        <v>#REF!</v>
      </c>
      <c r="Y583" t="e">
        <f>IF(F583="","","const "&amp;#REF!&amp;J583&amp;#REF!&amp;E583&amp;" = L.marker(["&amp;G583&amp;","&amp;F583&amp;"], {icon: "&amp;O583&amp;"_"&amp;V583&amp;"}).bindPopup('This is "&amp;#REF!&amp;"').addTo("&amp;#REF!&amp;");")</f>
        <v>#REF!</v>
      </c>
      <c r="BI583" t="s">
        <v>6755</v>
      </c>
    </row>
    <row r="584" spans="1:61">
      <c r="A584" t="s">
        <v>5333</v>
      </c>
      <c r="B584" t="s">
        <v>6756</v>
      </c>
      <c r="C584" s="1" t="s">
        <v>5351</v>
      </c>
      <c r="D584" t="s">
        <v>480</v>
      </c>
      <c r="E584" t="s">
        <v>5294</v>
      </c>
      <c r="F584">
        <v>-96.796999999999997</v>
      </c>
      <c r="G584">
        <v>32.776699999999998</v>
      </c>
      <c r="H584" s="23"/>
      <c r="I584" t="str">
        <f t="shared" si="112"/>
        <v>Dallas, Texas&lt;br&gt;Black 1945-1974&lt;br&gt;Speaker 171&lt;br&gt;(Thomas, 2003)</v>
      </c>
      <c r="J584" t="str">
        <f t="shared" si="113"/>
        <v>B1950DallasTexasSpeaker171</v>
      </c>
      <c r="K584" t="s">
        <v>735</v>
      </c>
      <c r="M584" t="str">
        <f t="shared" si="105"/>
        <v>dp</v>
      </c>
      <c r="N584" t="str">
        <f t="shared" si="106"/>
        <v>st</v>
      </c>
      <c r="O584" t="str">
        <f t="shared" si="107"/>
        <v>ar</v>
      </c>
      <c r="P584" t="e">
        <f>IF(#REF!="rhot","",IF(H584="AAE_7R","r7",IF(AND(C584="ANAE",H584="W"),"r3","r0")))</f>
        <v>#REF!</v>
      </c>
      <c r="Q584" t="str">
        <f>IF(H584="consonant",#REF!,"")</f>
        <v/>
      </c>
      <c r="R584" t="str">
        <f t="shared" si="108"/>
        <v>lx</v>
      </c>
      <c r="S584" t="str">
        <f t="shared" si="109"/>
        <v>bk</v>
      </c>
      <c r="T584" t="e">
        <f t="shared" si="110"/>
        <v>#REF!</v>
      </c>
      <c r="U584" t="str">
        <f t="shared" si="111"/>
        <v>b</v>
      </c>
      <c r="W584" t="str">
        <f t="shared" si="114"/>
        <v>const B1950DallasTexasSpeaker171= L.marker([32.7767,-96.797], {icon: dp_lx}).bindPopup('Dallas, Texas&lt;br&gt;Black 1945-1974&lt;br&gt;Speaker 171&lt;br&gt;(Thomas, 2003)').addTo(B1950);</v>
      </c>
      <c r="X584" t="e">
        <f>IF(N584="","","const "&amp;#REF!&amp;J584&amp;#REF!&amp;E584&amp;" = L.marker(["&amp;G584&amp;","&amp;F584&amp;"], {icon: "&amp;N584&amp;"_"&amp;U584&amp;"}).bindPopup('This is "&amp;#REF!&amp;"').addTo("&amp;#REF!&amp;");")</f>
        <v>#REF!</v>
      </c>
      <c r="Y584" t="e">
        <f>IF(F584="","","const "&amp;#REF!&amp;J584&amp;#REF!&amp;E584&amp;" = L.marker(["&amp;G584&amp;","&amp;F584&amp;"], {icon: "&amp;O584&amp;"_"&amp;V584&amp;"}).bindPopup('This is "&amp;#REF!&amp;"').addTo("&amp;#REF!&amp;");")</f>
        <v>#REF!</v>
      </c>
      <c r="BI584" t="s">
        <v>6757</v>
      </c>
    </row>
    <row r="585" spans="1:61">
      <c r="A585" t="s">
        <v>5333</v>
      </c>
      <c r="C585" s="1" t="s">
        <v>1241</v>
      </c>
      <c r="E585" t="s">
        <v>1014</v>
      </c>
      <c r="F585">
        <v>-77.396299999999997</v>
      </c>
      <c r="G585">
        <v>25.034300000000002</v>
      </c>
      <c r="H585" t="s">
        <v>1206</v>
      </c>
      <c r="I585" t="str">
        <f t="shared" si="112"/>
        <v>, Bahamas&lt;br&gt;Black 1945-1974&lt;br&gt;&lt;br&gt;(Childs &amp; Wolfram,  2005)</v>
      </c>
      <c r="J585" t="str">
        <f t="shared" si="113"/>
        <v>B1950Bahamas</v>
      </c>
      <c r="K585" t="s">
        <v>158</v>
      </c>
      <c r="M585" t="str">
        <f t="shared" si="105"/>
        <v/>
      </c>
      <c r="N585" t="str">
        <f t="shared" si="106"/>
        <v>st</v>
      </c>
      <c r="O585" t="str">
        <f t="shared" si="107"/>
        <v>ar</v>
      </c>
      <c r="P585" t="e">
        <f>IF(#REF!="rhot","",IF(H585="AAE_7R","r7",IF(AND(C585="ANAE",H585="W"),"r3","r0")))</f>
        <v>#REF!</v>
      </c>
      <c r="Q585" t="e">
        <f>IF(H585="consonant",#REF!,"")</f>
        <v>#REF!</v>
      </c>
      <c r="R585" t="str">
        <f t="shared" si="108"/>
        <v>lx</v>
      </c>
      <c r="S585" t="str">
        <f t="shared" si="109"/>
        <v>bk</v>
      </c>
      <c r="T585" t="e">
        <f t="shared" si="110"/>
        <v>#REF!</v>
      </c>
      <c r="U585" t="str">
        <f t="shared" si="111"/>
        <v>b</v>
      </c>
      <c r="W585" t="str">
        <f t="shared" si="114"/>
        <v/>
      </c>
      <c r="X585" t="e">
        <f>IF(N585="","","const "&amp;#REF!&amp;J585&amp;#REF!&amp;E585&amp;" = L.marker(["&amp;G585&amp;","&amp;F585&amp;"], {icon: "&amp;N585&amp;"_"&amp;U585&amp;"}).bindPopup('This is "&amp;#REF!&amp;"').addTo("&amp;#REF!&amp;");")</f>
        <v>#REF!</v>
      </c>
      <c r="Y585" t="e">
        <f>IF(F585="","","const "&amp;#REF!&amp;J585&amp;#REF!&amp;E585&amp;" = L.marker(["&amp;G585&amp;","&amp;F585&amp;"], {icon: "&amp;O585&amp;"_"&amp;V585&amp;"}).bindPopup('This is "&amp;#REF!&amp;"').addTo("&amp;#REF!&amp;");")</f>
        <v>#REF!</v>
      </c>
      <c r="BI585" t="s">
        <v>5164</v>
      </c>
    </row>
    <row r="586" spans="1:61">
      <c r="A586" t="s">
        <v>5333</v>
      </c>
      <c r="C586" s="1" t="s">
        <v>5398</v>
      </c>
      <c r="E586" t="s">
        <v>1009</v>
      </c>
      <c r="F586">
        <v>-77.297499999999999</v>
      </c>
      <c r="G586">
        <v>18.1096</v>
      </c>
      <c r="H586" t="s">
        <v>1206</v>
      </c>
      <c r="I586" t="str">
        <f t="shared" si="112"/>
        <v>, Jamaica&lt;br&gt;Black 1945-1974&lt;br&gt;&lt;br&gt;(Wells, 1984)</v>
      </c>
      <c r="J586" t="str">
        <f t="shared" si="113"/>
        <v>B1950Jamaica</v>
      </c>
      <c r="M586" t="str">
        <f t="shared" si="105"/>
        <v/>
      </c>
      <c r="N586" t="str">
        <f t="shared" si="106"/>
        <v>st</v>
      </c>
      <c r="O586" t="str">
        <f t="shared" si="107"/>
        <v>ar</v>
      </c>
      <c r="P586" t="e">
        <f>IF(#REF!="rhot","",IF(H586="AAE_7R","r7",IF(AND(C586="ANAE",H586="W"),"r3","r0")))</f>
        <v>#REF!</v>
      </c>
      <c r="Q586" t="e">
        <f>IF(H586="consonant",#REF!,"")</f>
        <v>#REF!</v>
      </c>
      <c r="R586" t="str">
        <f t="shared" si="108"/>
        <v>lx</v>
      </c>
      <c r="S586" t="str">
        <f t="shared" si="109"/>
        <v>bk</v>
      </c>
      <c r="T586" t="e">
        <f t="shared" si="110"/>
        <v>#REF!</v>
      </c>
      <c r="U586" t="str">
        <f t="shared" si="111"/>
        <v>b</v>
      </c>
      <c r="W586" t="str">
        <f t="shared" si="114"/>
        <v/>
      </c>
      <c r="X586" t="e">
        <f>IF(N586="","","const "&amp;#REF!&amp;J586&amp;#REF!&amp;E586&amp;" = L.marker(["&amp;G586&amp;","&amp;F586&amp;"], {icon: "&amp;N586&amp;"_"&amp;U586&amp;"}).bindPopup('This is "&amp;#REF!&amp;"').addTo("&amp;#REF!&amp;");")</f>
        <v>#REF!</v>
      </c>
      <c r="Y586" t="e">
        <f>IF(F586="","","const "&amp;#REF!&amp;J586&amp;#REF!&amp;E586&amp;" = L.marker(["&amp;G586&amp;","&amp;F586&amp;"], {icon: "&amp;O586&amp;"_"&amp;V586&amp;"}).bindPopup('This is "&amp;#REF!&amp;"').addTo("&amp;#REF!&amp;");")</f>
        <v>#REF!</v>
      </c>
      <c r="BI586" t="s">
        <v>5164</v>
      </c>
    </row>
    <row r="587" spans="1:61">
      <c r="A587" t="s">
        <v>5333</v>
      </c>
      <c r="B587" s="1">
        <v>888</v>
      </c>
      <c r="C587" s="1" t="s">
        <v>5401</v>
      </c>
      <c r="D587" t="s">
        <v>1214</v>
      </c>
      <c r="E587" t="s">
        <v>5294</v>
      </c>
      <c r="I587" t="str">
        <f t="shared" si="112"/>
        <v>San Antonio2, Texas&lt;br&gt;Black 1945-1974&lt;br&gt;888&lt;br&gt;DASS 888 (LAGS 888)</v>
      </c>
      <c r="J587" t="str">
        <f t="shared" si="113"/>
        <v>B1950SanAntonio2Texas888</v>
      </c>
      <c r="U587" t="str">
        <f t="shared" si="111"/>
        <v>b</v>
      </c>
      <c r="W587" t="str">
        <f t="shared" si="114"/>
        <v/>
      </c>
      <c r="X587" t="str">
        <f>IF(N587="","","const "&amp;#REF!&amp;J587&amp;#REF!&amp;E587&amp;" = L.marker(["&amp;G587&amp;","&amp;F587&amp;"], {icon: "&amp;N587&amp;"_"&amp;U587&amp;"}).bindPopup('This is "&amp;#REF!&amp;"').addTo("&amp;#REF!&amp;");")</f>
        <v/>
      </c>
      <c r="Y587" t="str">
        <f>IF(F587="","","const "&amp;#REF!&amp;J587&amp;#REF!&amp;E587&amp;" = L.marker(["&amp;G587&amp;","&amp;F587&amp;"], {icon: "&amp;O587&amp;"_"&amp;V587&amp;"}).bindPopup('This is "&amp;#REF!&amp;"').addTo("&amp;#REF!&amp;");")</f>
        <v/>
      </c>
      <c r="BI587" t="s">
        <v>5164</v>
      </c>
    </row>
    <row r="588" spans="1:61">
      <c r="A588" t="s">
        <v>5334</v>
      </c>
      <c r="B588" t="s">
        <v>6487</v>
      </c>
      <c r="C588" t="s">
        <v>5402</v>
      </c>
      <c r="D588" t="s">
        <v>6487</v>
      </c>
      <c r="E588" t="s">
        <v>5291</v>
      </c>
      <c r="F588">
        <v>-74.524900000000002</v>
      </c>
      <c r="G588">
        <v>39.389800000000001</v>
      </c>
      <c r="H588" t="s">
        <v>1139</v>
      </c>
      <c r="I588" t="str">
        <f t="shared" si="112"/>
        <v>Rahway, New Jersey&lt;br&gt;Black 1975-1099&lt;br&gt;Rahway&lt;br&gt;(Jones, 2020)</v>
      </c>
      <c r="J588" t="str">
        <f>A588&amp;SUBSTITUTE(SUBSTITUTE(SUBSTITUTE(D588,".","")," ",""),"-","")&amp;SUBSTITUTE(E588," ","")&amp;SUBSTITUTE(SUBSTITUTE(SUBSTITUTE(B588,".","")," ",""),"-","")</f>
        <v>B1970RahwayNewJerseyRahway</v>
      </c>
      <c r="M588" t="str">
        <f t="shared" ref="M588:M619" si="115">IF(H588="consonant","",IF(E588="Jamaica","lo",IF(OR(A588="W1700",A588="B1850",H588="Carib",H588="LA",H588="UM",H588="Bra",H588="EaNL"),"mn","dp")))</f>
        <v>dp</v>
      </c>
      <c r="N588" t="str">
        <f t="shared" ref="N588:N619" si="116">IF(OR(H588="Carib",A588="B1850"),"sl","st")</f>
        <v>st</v>
      </c>
      <c r="O588" t="str">
        <f t="shared" ref="O588:O619" si="117">IF(A588="W1700","na",IF(OR(H588="Carib",H588="NYC",H588="ENE"),"au",IF(H588="CAN","ao","ar")))</f>
        <v>ar</v>
      </c>
      <c r="P588" t="e">
        <f>IF(#REF!="rhot","",IF(H588="AAE_7R","r7",IF(AND(C588="ANAE",H588="W"),"r3","r0")))</f>
        <v>#REF!</v>
      </c>
      <c r="Q588" t="str">
        <f>IF(H588="consonant",#REF!,"")</f>
        <v/>
      </c>
      <c r="R588" t="str">
        <f t="shared" ref="R588:R619" si="118">IF(OR(H588="W",H588="M",H588="ENE"),"we",IF(OR(H588="MA",H588="NYC",H588="OH"),"sa1",IF(OR(H588="OS",H588="LAGS_SSE",H588="Speaker _S",H588="PADS_SSE"),"sl","lx")))</f>
        <v>lx</v>
      </c>
      <c r="S588" t="str">
        <f t="shared" ref="S588:S619" si="119">IF(OR(H588="S",H588="M"),"fr",IF(OR(H588="W"),"ce","bk"))</f>
        <v>bk</v>
      </c>
      <c r="T588" t="e">
        <f t="shared" ref="T588:T619" si="120">IF(P588="","",IF(OR(A588="W1900",A588="W1950",A588="W1970"),"ho","un"))</f>
        <v>#REF!</v>
      </c>
      <c r="U588" t="str">
        <f t="shared" si="111"/>
        <v>b</v>
      </c>
      <c r="W588" t="str">
        <f t="shared" si="114"/>
        <v>const B1970RahwayNewJerseyRahway= L.marker([39.3898,-74.5249], {icon: dp_lx}).bindPopup('Rahway, New Jersey&lt;br&gt;Black 1975-1099&lt;br&gt;Rahway&lt;br&gt;(Jones, 2020)').addTo(B1970);</v>
      </c>
      <c r="X588" t="e">
        <f>IF(N588="","","const "&amp;#REF!&amp;J588&amp;#REF!&amp;E588&amp;" = L.marker(["&amp;G588&amp;","&amp;F588&amp;"], {icon: "&amp;N588&amp;"_"&amp;U588&amp;"}).bindPopup('This is "&amp;#REF!&amp;"').addTo("&amp;#REF!&amp;");")</f>
        <v>#REF!</v>
      </c>
      <c r="Y588" t="e">
        <f>IF(F588="","","const "&amp;#REF!&amp;J588&amp;#REF!&amp;E588&amp;" = L.marker(["&amp;G588&amp;","&amp;F588&amp;"], {icon: "&amp;O588&amp;"_"&amp;V588&amp;"}).bindPopup('This is "&amp;#REF!&amp;"').addTo("&amp;#REF!&amp;");")</f>
        <v>#REF!</v>
      </c>
      <c r="BI588" t="s">
        <v>6495</v>
      </c>
    </row>
    <row r="589" spans="1:61">
      <c r="A589" t="s">
        <v>5334</v>
      </c>
      <c r="B589" t="s">
        <v>201</v>
      </c>
      <c r="C589" t="s">
        <v>5402</v>
      </c>
      <c r="D589" t="s">
        <v>201</v>
      </c>
      <c r="E589" t="s">
        <v>5291</v>
      </c>
      <c r="F589">
        <v>-74.011099999999999</v>
      </c>
      <c r="G589">
        <v>40.8887</v>
      </c>
      <c r="H589" t="s">
        <v>1139</v>
      </c>
      <c r="I589" t="str">
        <f t="shared" si="112"/>
        <v>Trenton, New Jersey&lt;br&gt;Black 1975-1099&lt;br&gt;Trenton&lt;br&gt;(Jones, 2020)</v>
      </c>
      <c r="J589" t="str">
        <f t="shared" si="113"/>
        <v>B1970TrentonNewJerseyTrenton</v>
      </c>
      <c r="M589" t="str">
        <f t="shared" si="115"/>
        <v>dp</v>
      </c>
      <c r="N589" t="str">
        <f t="shared" si="116"/>
        <v>st</v>
      </c>
      <c r="O589" t="str">
        <f t="shared" si="117"/>
        <v>ar</v>
      </c>
      <c r="P589" t="e">
        <f>IF(#REF!="rhot","",IF(H589="AAE_7R","r7",IF(AND(C589="ANAE",H589="W"),"r3","r0")))</f>
        <v>#REF!</v>
      </c>
      <c r="Q589" t="str">
        <f>IF(H589="consonant",#REF!,"")</f>
        <v/>
      </c>
      <c r="R589" t="str">
        <f t="shared" si="118"/>
        <v>lx</v>
      </c>
      <c r="S589" t="str">
        <f t="shared" si="119"/>
        <v>bk</v>
      </c>
      <c r="T589" t="e">
        <f t="shared" si="120"/>
        <v>#REF!</v>
      </c>
      <c r="U589" t="str">
        <f t="shared" si="111"/>
        <v>b</v>
      </c>
      <c r="W589" t="str">
        <f t="shared" si="114"/>
        <v>const B1970TrentonNewJerseyTrenton= L.marker([40.8887,-74.0111], {icon: dp_lx}).bindPopup('Trenton, New Jersey&lt;br&gt;Black 1975-1099&lt;br&gt;Trenton&lt;br&gt;(Jones, 2020)').addTo(B1970);</v>
      </c>
      <c r="X589" t="e">
        <f>IF(N589="","","const "&amp;#REF!&amp;J589&amp;#REF!&amp;E589&amp;" = L.marker(["&amp;G589&amp;","&amp;F589&amp;"], {icon: "&amp;N589&amp;"_"&amp;U589&amp;"}).bindPopup('This is "&amp;#REF!&amp;"').addTo("&amp;#REF!&amp;");")</f>
        <v>#REF!</v>
      </c>
      <c r="Y589" t="e">
        <f>IF(F589="","","const "&amp;#REF!&amp;J589&amp;#REF!&amp;E589&amp;" = L.marker(["&amp;G589&amp;","&amp;F589&amp;"], {icon: "&amp;O589&amp;"_"&amp;V589&amp;"}).bindPopup('This is "&amp;#REF!&amp;"').addTo("&amp;#REF!&amp;");")</f>
        <v>#REF!</v>
      </c>
      <c r="BI589" t="s">
        <v>6496</v>
      </c>
    </row>
    <row r="590" spans="1:61">
      <c r="A590" t="s">
        <v>5334</v>
      </c>
      <c r="B590" t="s">
        <v>159</v>
      </c>
      <c r="C590" t="s">
        <v>5402</v>
      </c>
      <c r="D590" t="s">
        <v>159</v>
      </c>
      <c r="E590" t="s">
        <v>416</v>
      </c>
      <c r="F590">
        <v>-94.627499999999998</v>
      </c>
      <c r="G590">
        <v>39.114199999999997</v>
      </c>
      <c r="H590" t="s">
        <v>1139</v>
      </c>
      <c r="I590" t="str">
        <f t="shared" si="112"/>
        <v>Kansas City, Kansas&lt;br&gt;Black 1975-1099&lt;br&gt;Kansas City&lt;br&gt;(Jones, 2020)</v>
      </c>
      <c r="J590" t="str">
        <f t="shared" si="113"/>
        <v>B1970KansasCityKansasKansasCity</v>
      </c>
      <c r="M590" t="str">
        <f t="shared" si="115"/>
        <v>dp</v>
      </c>
      <c r="N590" t="str">
        <f t="shared" si="116"/>
        <v>st</v>
      </c>
      <c r="O590" t="str">
        <f t="shared" si="117"/>
        <v>ar</v>
      </c>
      <c r="P590" t="e">
        <f>IF(#REF!="rhot","",IF(H590="AAE_7R","r7",IF(AND(C590="ANAE",H590="W"),"r3","r0")))</f>
        <v>#REF!</v>
      </c>
      <c r="Q590" t="str">
        <f>IF(H590="consonant",#REF!,"")</f>
        <v/>
      </c>
      <c r="R590" t="str">
        <f t="shared" si="118"/>
        <v>lx</v>
      </c>
      <c r="S590" t="str">
        <f t="shared" si="119"/>
        <v>bk</v>
      </c>
      <c r="T590" t="e">
        <f t="shared" si="120"/>
        <v>#REF!</v>
      </c>
      <c r="U590" t="str">
        <f t="shared" si="111"/>
        <v>b</v>
      </c>
      <c r="W590" t="str">
        <f t="shared" si="114"/>
        <v>const B1970KansasCityKansasKansasCity= L.marker([39.1142,-94.6275], {icon: dp_lx}).bindPopup('Kansas City, Kansas&lt;br&gt;Black 1975-1099&lt;br&gt;Kansas City&lt;br&gt;(Jones, 2020)').addTo(B1970);</v>
      </c>
      <c r="X590" t="e">
        <f>IF(N590="","","const "&amp;#REF!&amp;J590&amp;#REF!&amp;E590&amp;" = L.marker(["&amp;G590&amp;","&amp;F590&amp;"], {icon: "&amp;N590&amp;"_"&amp;U590&amp;"}).bindPopup('This is "&amp;#REF!&amp;"').addTo("&amp;#REF!&amp;");")</f>
        <v>#REF!</v>
      </c>
      <c r="Y590" t="e">
        <f>IF(F590="","","const "&amp;#REF!&amp;J590&amp;#REF!&amp;E590&amp;" = L.marker(["&amp;G590&amp;","&amp;F590&amp;"], {icon: "&amp;O590&amp;"_"&amp;V590&amp;"}).bindPopup('This is "&amp;#REF!&amp;"').addTo("&amp;#REF!&amp;");")</f>
        <v>#REF!</v>
      </c>
      <c r="BI590" t="s">
        <v>6497</v>
      </c>
    </row>
    <row r="591" spans="1:61">
      <c r="A591" t="s">
        <v>5334</v>
      </c>
      <c r="B591" t="s">
        <v>159</v>
      </c>
      <c r="C591" t="s">
        <v>5402</v>
      </c>
      <c r="D591" t="s">
        <v>159</v>
      </c>
      <c r="E591" t="s">
        <v>5303</v>
      </c>
      <c r="F591">
        <v>-94.578599999999994</v>
      </c>
      <c r="G591">
        <v>39.099699999999999</v>
      </c>
      <c r="H591" t="s">
        <v>1139</v>
      </c>
      <c r="I591" t="str">
        <f t="shared" si="112"/>
        <v>Kansas City, Missouri&lt;br&gt;Black 1975-1099&lt;br&gt;Kansas City&lt;br&gt;(Jones, 2020)</v>
      </c>
      <c r="J591" t="str">
        <f t="shared" si="113"/>
        <v>B1970KansasCityMissouriKansasCity</v>
      </c>
      <c r="M591" t="str">
        <f t="shared" si="115"/>
        <v>dp</v>
      </c>
      <c r="N591" t="str">
        <f t="shared" si="116"/>
        <v>st</v>
      </c>
      <c r="O591" t="str">
        <f t="shared" si="117"/>
        <v>ar</v>
      </c>
      <c r="P591" t="e">
        <f>IF(#REF!="rhot","",IF(H591="AAE_7R","r7",IF(AND(C591="ANAE",H591="W"),"r3","r0")))</f>
        <v>#REF!</v>
      </c>
      <c r="Q591" t="str">
        <f>IF(H591="consonant",#REF!,"")</f>
        <v/>
      </c>
      <c r="R591" t="str">
        <f t="shared" si="118"/>
        <v>lx</v>
      </c>
      <c r="S591" t="str">
        <f t="shared" si="119"/>
        <v>bk</v>
      </c>
      <c r="T591" t="e">
        <f t="shared" si="120"/>
        <v>#REF!</v>
      </c>
      <c r="U591" t="str">
        <f t="shared" si="111"/>
        <v>b</v>
      </c>
      <c r="W591" t="str">
        <f t="shared" si="114"/>
        <v>const B1970KansasCityMissouriKansasCity= L.marker([39.0997,-94.5786], {icon: dp_lx}).bindPopup('Kansas City, Missouri&lt;br&gt;Black 1975-1099&lt;br&gt;Kansas City&lt;br&gt;(Jones, 2020)').addTo(B1970);</v>
      </c>
      <c r="X591" t="e">
        <f>IF(N591="","","const "&amp;#REF!&amp;J591&amp;#REF!&amp;E591&amp;" = L.marker(["&amp;G591&amp;","&amp;F591&amp;"], {icon: "&amp;N591&amp;"_"&amp;U591&amp;"}).bindPopup('This is "&amp;#REF!&amp;"').addTo("&amp;#REF!&amp;");")</f>
        <v>#REF!</v>
      </c>
      <c r="Y591" t="e">
        <f>IF(F591="","","const "&amp;#REF!&amp;J591&amp;#REF!&amp;E591&amp;" = L.marker(["&amp;G591&amp;","&amp;F591&amp;"], {icon: "&amp;O591&amp;"_"&amp;V591&amp;"}).bindPopup('This is "&amp;#REF!&amp;"').addTo("&amp;#REF!&amp;");")</f>
        <v>#REF!</v>
      </c>
      <c r="BI591" t="s">
        <v>6498</v>
      </c>
    </row>
    <row r="592" spans="1:61">
      <c r="A592" t="s">
        <v>5334</v>
      </c>
      <c r="B592" t="s">
        <v>499</v>
      </c>
      <c r="C592" t="s">
        <v>5402</v>
      </c>
      <c r="D592" t="s">
        <v>1039</v>
      </c>
      <c r="E592" t="s">
        <v>5278</v>
      </c>
      <c r="F592" s="5">
        <v>-75.150000000000006</v>
      </c>
      <c r="G592" s="5">
        <v>39.950000000000003</v>
      </c>
      <c r="H592" t="s">
        <v>1117</v>
      </c>
      <c r="I592" t="str">
        <f t="shared" si="112"/>
        <v>Philadelphia4, Pennsylvania&lt;br&gt;Black 1975-1099&lt;br&gt;Philadelphia1&lt;br&gt;(Jones, 2020)</v>
      </c>
      <c r="J592" t="str">
        <f t="shared" si="113"/>
        <v>B1970Philadelphia4PennsylvaniaPhiladelphia1</v>
      </c>
      <c r="M592" t="str">
        <f t="shared" si="115"/>
        <v>dp</v>
      </c>
      <c r="N592" t="str">
        <f t="shared" si="116"/>
        <v>st</v>
      </c>
      <c r="O592" t="str">
        <f t="shared" si="117"/>
        <v>ar</v>
      </c>
      <c r="P592" t="e">
        <f>IF(#REF!="rhot","",IF(H592="AAE_7R","r7",IF(AND(C592="ANAE",H592="W"),"r3","r0")))</f>
        <v>#REF!</v>
      </c>
      <c r="Q592" t="str">
        <f>IF(H592="consonant",#REF!,"")</f>
        <v/>
      </c>
      <c r="R592" t="str">
        <f t="shared" si="118"/>
        <v>lx</v>
      </c>
      <c r="S592" t="str">
        <f t="shared" si="119"/>
        <v>bk</v>
      </c>
      <c r="T592" t="e">
        <f t="shared" si="120"/>
        <v>#REF!</v>
      </c>
      <c r="U592" t="str">
        <f t="shared" si="111"/>
        <v>b</v>
      </c>
      <c r="W592" t="str">
        <f t="shared" si="114"/>
        <v>const B1970Philadelphia4PennsylvaniaPhiladelphia1= L.marker([39.95,-75.15], {icon: dp_lx}).bindPopup('Philadelphia4, Pennsylvania&lt;br&gt;Black 1975-1099&lt;br&gt;Philadelphia1&lt;br&gt;(Jones, 2020)').addTo(B1970);</v>
      </c>
      <c r="X592" t="e">
        <f>IF(N592="","","const "&amp;#REF!&amp;J592&amp;#REF!&amp;E592&amp;" = L.marker(["&amp;G592&amp;","&amp;F592&amp;"], {icon: "&amp;N592&amp;"_"&amp;U592&amp;"}).bindPopup('This is "&amp;#REF!&amp;"').addTo("&amp;#REF!&amp;");")</f>
        <v>#REF!</v>
      </c>
      <c r="Y592" t="e">
        <f>IF(F592="","","const "&amp;#REF!&amp;J592&amp;#REF!&amp;E592&amp;" = L.marker(["&amp;G592&amp;","&amp;F592&amp;"], {icon: "&amp;O592&amp;"_"&amp;V592&amp;"}).bindPopup('This is "&amp;#REF!&amp;"').addTo("&amp;#REF!&amp;");")</f>
        <v>#REF!</v>
      </c>
      <c r="BI592" t="s">
        <v>5699</v>
      </c>
    </row>
    <row r="593" spans="1:61">
      <c r="A593" t="s">
        <v>5334</v>
      </c>
      <c r="B593" t="s">
        <v>6</v>
      </c>
      <c r="C593" t="s">
        <v>5402</v>
      </c>
      <c r="D593" t="s">
        <v>1040</v>
      </c>
      <c r="E593" t="s">
        <v>5298</v>
      </c>
      <c r="F593" s="5">
        <v>-88.05</v>
      </c>
      <c r="G593" s="5">
        <v>31.13</v>
      </c>
      <c r="H593" t="s">
        <v>1139</v>
      </c>
      <c r="I593" t="str">
        <f t="shared" si="112"/>
        <v>Mobile1, Alabama&lt;br&gt;Black 1975-1099&lt;br&gt;Mobile&lt;br&gt;(Jones, 2020)</v>
      </c>
      <c r="J593" t="str">
        <f t="shared" si="113"/>
        <v>B1970Mobile1AlabamaMobile</v>
      </c>
      <c r="M593" t="str">
        <f t="shared" si="115"/>
        <v>dp</v>
      </c>
      <c r="N593" t="str">
        <f t="shared" si="116"/>
        <v>st</v>
      </c>
      <c r="O593" t="str">
        <f t="shared" si="117"/>
        <v>ar</v>
      </c>
      <c r="P593" t="e">
        <f>IF(#REF!="rhot","",IF(H593="AAE_7R","r7",IF(AND(C593="ANAE",H593="W"),"r3","r0")))</f>
        <v>#REF!</v>
      </c>
      <c r="Q593" t="str">
        <f>IF(H593="consonant",#REF!,"")</f>
        <v/>
      </c>
      <c r="R593" t="str">
        <f t="shared" si="118"/>
        <v>lx</v>
      </c>
      <c r="S593" t="str">
        <f t="shared" si="119"/>
        <v>bk</v>
      </c>
      <c r="T593" t="e">
        <f t="shared" si="120"/>
        <v>#REF!</v>
      </c>
      <c r="U593" t="str">
        <f t="shared" si="111"/>
        <v>b</v>
      </c>
      <c r="W593" t="str">
        <f t="shared" si="114"/>
        <v>const B1970Mobile1AlabamaMobile= L.marker([31.13,-88.05], {icon: dp_lx}).bindPopup('Mobile1, Alabama&lt;br&gt;Black 1975-1099&lt;br&gt;Mobile&lt;br&gt;(Jones, 2020)').addTo(B1970);</v>
      </c>
      <c r="X593" t="e">
        <f>IF(N593="","","const "&amp;#REF!&amp;J593&amp;#REF!&amp;E593&amp;" = L.marker(["&amp;G593&amp;","&amp;F593&amp;"], {icon: "&amp;N593&amp;"_"&amp;U593&amp;"}).bindPopup('This is "&amp;#REF!&amp;"').addTo("&amp;#REF!&amp;");")</f>
        <v>#REF!</v>
      </c>
      <c r="Y593" t="e">
        <f>IF(F593="","","const "&amp;#REF!&amp;J593&amp;#REF!&amp;E593&amp;" = L.marker(["&amp;G593&amp;","&amp;F593&amp;"], {icon: "&amp;O593&amp;"_"&amp;V593&amp;"}).bindPopup('This is "&amp;#REF!&amp;"').addTo("&amp;#REF!&amp;");")</f>
        <v>#REF!</v>
      </c>
      <c r="BI593" t="s">
        <v>5700</v>
      </c>
    </row>
    <row r="594" spans="1:61">
      <c r="A594" t="s">
        <v>5334</v>
      </c>
      <c r="B594" t="s">
        <v>671</v>
      </c>
      <c r="C594" t="s">
        <v>5402</v>
      </c>
      <c r="D594" t="s">
        <v>671</v>
      </c>
      <c r="E594" t="s">
        <v>2751</v>
      </c>
      <c r="F594" s="5">
        <v>-93.74</v>
      </c>
      <c r="G594">
        <v>36.4</v>
      </c>
      <c r="H594" t="s">
        <v>1139</v>
      </c>
      <c r="I594" t="str">
        <f t="shared" si="112"/>
        <v>Eureka Springs, Arkansas&lt;br&gt;Black 1975-1099&lt;br&gt;Eureka Springs&lt;br&gt;(Jones, 2020)</v>
      </c>
      <c r="J594" t="str">
        <f t="shared" si="113"/>
        <v>B1970EurekaSpringsArkansasEurekaSprings</v>
      </c>
      <c r="M594" t="str">
        <f t="shared" si="115"/>
        <v>dp</v>
      </c>
      <c r="N594" t="str">
        <f t="shared" si="116"/>
        <v>st</v>
      </c>
      <c r="O594" t="str">
        <f t="shared" si="117"/>
        <v>ar</v>
      </c>
      <c r="P594" t="e">
        <f>IF(#REF!="rhot","",IF(H594="AAE_7R","r7",IF(AND(C594="ANAE",H594="W"),"r3","r0")))</f>
        <v>#REF!</v>
      </c>
      <c r="Q594" t="str">
        <f>IF(H594="consonant",#REF!,"")</f>
        <v/>
      </c>
      <c r="R594" t="str">
        <f t="shared" si="118"/>
        <v>lx</v>
      </c>
      <c r="S594" t="str">
        <f t="shared" si="119"/>
        <v>bk</v>
      </c>
      <c r="T594" t="e">
        <f t="shared" si="120"/>
        <v>#REF!</v>
      </c>
      <c r="U594" t="str">
        <f t="shared" si="111"/>
        <v>b</v>
      </c>
      <c r="W594" t="str">
        <f t="shared" si="114"/>
        <v>const B1970EurekaSpringsArkansasEurekaSprings= L.marker([36.4,-93.74], {icon: dp_lx}).bindPopup('Eureka Springs, Arkansas&lt;br&gt;Black 1975-1099&lt;br&gt;Eureka Springs&lt;br&gt;(Jones, 2020)').addTo(B1970);</v>
      </c>
      <c r="X594" t="e">
        <f>IF(N594="","","const "&amp;#REF!&amp;J594&amp;#REF!&amp;E594&amp;" = L.marker(["&amp;G594&amp;","&amp;F594&amp;"], {icon: "&amp;N594&amp;"_"&amp;U594&amp;"}).bindPopup('This is "&amp;#REF!&amp;"').addTo("&amp;#REF!&amp;");")</f>
        <v>#REF!</v>
      </c>
      <c r="Y594" t="e">
        <f>IF(F594="","","const "&amp;#REF!&amp;J594&amp;#REF!&amp;E594&amp;" = L.marker(["&amp;G594&amp;","&amp;F594&amp;"], {icon: "&amp;O594&amp;"_"&amp;V594&amp;"}).bindPopup('This is "&amp;#REF!&amp;"').addTo("&amp;#REF!&amp;");")</f>
        <v>#REF!</v>
      </c>
      <c r="BI594" t="s">
        <v>6460</v>
      </c>
    </row>
    <row r="595" spans="1:61">
      <c r="A595" t="s">
        <v>5334</v>
      </c>
      <c r="B595" t="s">
        <v>11</v>
      </c>
      <c r="C595" t="s">
        <v>5402</v>
      </c>
      <c r="D595" t="s">
        <v>1041</v>
      </c>
      <c r="E595" t="s">
        <v>2751</v>
      </c>
      <c r="F595">
        <v>-92.53</v>
      </c>
      <c r="G595">
        <v>35.22</v>
      </c>
      <c r="H595" t="s">
        <v>1139</v>
      </c>
      <c r="I595" t="str">
        <f t="shared" si="112"/>
        <v>Little Rock1, Arkansas&lt;br&gt;Black 1975-1099&lt;br&gt;Little Rock&lt;br&gt;(Jones, 2020)</v>
      </c>
      <c r="J595" t="str">
        <f t="shared" si="113"/>
        <v>B1970LittleRock1ArkansasLittleRock</v>
      </c>
      <c r="M595" t="str">
        <f t="shared" si="115"/>
        <v>dp</v>
      </c>
      <c r="N595" t="str">
        <f t="shared" si="116"/>
        <v>st</v>
      </c>
      <c r="O595" t="str">
        <f t="shared" si="117"/>
        <v>ar</v>
      </c>
      <c r="P595" t="e">
        <f>IF(#REF!="rhot","",IF(H595="AAE_7R","r7",IF(AND(C595="ANAE",H595="W"),"r3","r0")))</f>
        <v>#REF!</v>
      </c>
      <c r="Q595" t="str">
        <f>IF(H595="consonant",#REF!,"")</f>
        <v/>
      </c>
      <c r="R595" t="str">
        <f t="shared" si="118"/>
        <v>lx</v>
      </c>
      <c r="S595" t="str">
        <f t="shared" si="119"/>
        <v>bk</v>
      </c>
      <c r="T595" t="e">
        <f t="shared" si="120"/>
        <v>#REF!</v>
      </c>
      <c r="U595" t="str">
        <f t="shared" si="111"/>
        <v>b</v>
      </c>
      <c r="W595" t="str">
        <f t="shared" si="114"/>
        <v>const B1970LittleRock1ArkansasLittleRock= L.marker([35.22,-92.53], {icon: dp_lx}).bindPopup('Little Rock1, Arkansas&lt;br&gt;Black 1975-1099&lt;br&gt;Little Rock&lt;br&gt;(Jones, 2020)').addTo(B1970);</v>
      </c>
      <c r="X595" t="e">
        <f>IF(N595="","","const "&amp;#REF!&amp;J595&amp;#REF!&amp;E595&amp;" = L.marker(["&amp;G595&amp;","&amp;F595&amp;"], {icon: "&amp;N595&amp;"_"&amp;U595&amp;"}).bindPopup('This is "&amp;#REF!&amp;"').addTo("&amp;#REF!&amp;");")</f>
        <v>#REF!</v>
      </c>
      <c r="Y595" t="e">
        <f>IF(F595="","","const "&amp;#REF!&amp;J595&amp;#REF!&amp;E595&amp;" = L.marker(["&amp;G595&amp;","&amp;F595&amp;"], {icon: "&amp;O595&amp;"_"&amp;V595&amp;"}).bindPopup('This is "&amp;#REF!&amp;"').addTo("&amp;#REF!&amp;");")</f>
        <v>#REF!</v>
      </c>
      <c r="BI595" t="s">
        <v>6461</v>
      </c>
    </row>
    <row r="596" spans="1:61">
      <c r="A596" t="s">
        <v>5334</v>
      </c>
      <c r="B596" t="s">
        <v>712</v>
      </c>
      <c r="C596" t="s">
        <v>5402</v>
      </c>
      <c r="D596" t="s">
        <v>712</v>
      </c>
      <c r="E596" t="s">
        <v>5290</v>
      </c>
      <c r="F596">
        <v>-117.9</v>
      </c>
      <c r="G596">
        <v>33.82</v>
      </c>
      <c r="H596" t="s">
        <v>1139</v>
      </c>
      <c r="I596" t="str">
        <f t="shared" si="112"/>
        <v>Anaheim, California&lt;br&gt;Black 1975-1099&lt;br&gt;Anaheim&lt;br&gt;(Jones, 2020)</v>
      </c>
      <c r="J596" t="str">
        <f t="shared" si="113"/>
        <v>B1970AnaheimCaliforniaAnaheim</v>
      </c>
      <c r="M596" t="str">
        <f t="shared" si="115"/>
        <v>dp</v>
      </c>
      <c r="N596" t="str">
        <f t="shared" si="116"/>
        <v>st</v>
      </c>
      <c r="O596" t="str">
        <f t="shared" si="117"/>
        <v>ar</v>
      </c>
      <c r="P596" t="e">
        <f>IF(#REF!="rhot","",IF(H596="AAE_7R","r7",IF(AND(C596="ANAE",H596="W"),"r3","r0")))</f>
        <v>#REF!</v>
      </c>
      <c r="Q596" t="str">
        <f>IF(H596="consonant",#REF!,"")</f>
        <v/>
      </c>
      <c r="R596" t="str">
        <f t="shared" si="118"/>
        <v>lx</v>
      </c>
      <c r="S596" t="str">
        <f t="shared" si="119"/>
        <v>bk</v>
      </c>
      <c r="T596" t="e">
        <f t="shared" si="120"/>
        <v>#REF!</v>
      </c>
      <c r="U596" t="str">
        <f t="shared" si="111"/>
        <v>b</v>
      </c>
      <c r="W596" t="str">
        <f t="shared" si="114"/>
        <v>const B1970AnaheimCaliforniaAnaheim= L.marker([33.82,-117.9], {icon: dp_lx}).bindPopup('Anaheim, California&lt;br&gt;Black 1975-1099&lt;br&gt;Anaheim&lt;br&gt;(Jones, 2020)').addTo(B1970);</v>
      </c>
      <c r="X596" t="e">
        <f>IF(N596="","","const "&amp;#REF!&amp;J596&amp;#REF!&amp;E596&amp;" = L.marker(["&amp;G596&amp;","&amp;F596&amp;"], {icon: "&amp;N596&amp;"_"&amp;U596&amp;"}).bindPopup('This is "&amp;#REF!&amp;"').addTo("&amp;#REF!&amp;");")</f>
        <v>#REF!</v>
      </c>
      <c r="Y596" t="e">
        <f>IF(F596="","","const "&amp;#REF!&amp;J596&amp;#REF!&amp;E596&amp;" = L.marker(["&amp;G596&amp;","&amp;F596&amp;"], {icon: "&amp;O596&amp;"_"&amp;V596&amp;"}).bindPopup('This is "&amp;#REF!&amp;"').addTo("&amp;#REF!&amp;");")</f>
        <v>#REF!</v>
      </c>
      <c r="BI596" t="s">
        <v>5701</v>
      </c>
    </row>
    <row r="597" spans="1:61">
      <c r="A597" t="s">
        <v>5334</v>
      </c>
      <c r="B597" t="s">
        <v>21</v>
      </c>
      <c r="C597" t="s">
        <v>5402</v>
      </c>
      <c r="D597" t="s">
        <v>1042</v>
      </c>
      <c r="E597" t="s">
        <v>5290</v>
      </c>
      <c r="F597">
        <v>-119.28</v>
      </c>
      <c r="G597">
        <v>35.619999999999997</v>
      </c>
      <c r="H597" t="s">
        <v>1139</v>
      </c>
      <c r="I597" t="str">
        <f t="shared" si="112"/>
        <v>Bakersfield1, California&lt;br&gt;Black 1975-1099&lt;br&gt;Bakersfield&lt;br&gt;(Jones, 2020)</v>
      </c>
      <c r="J597" t="str">
        <f t="shared" si="113"/>
        <v>B1970Bakersfield1CaliforniaBakersfield</v>
      </c>
      <c r="M597" t="str">
        <f t="shared" si="115"/>
        <v>dp</v>
      </c>
      <c r="N597" t="str">
        <f t="shared" si="116"/>
        <v>st</v>
      </c>
      <c r="O597" t="str">
        <f t="shared" si="117"/>
        <v>ar</v>
      </c>
      <c r="P597" t="e">
        <f>IF(#REF!="rhot","",IF(H597="AAE_7R","r7",IF(AND(C597="ANAE",H597="W"),"r3","r0")))</f>
        <v>#REF!</v>
      </c>
      <c r="Q597" t="str">
        <f>IF(H597="consonant",#REF!,"")</f>
        <v/>
      </c>
      <c r="R597" t="str">
        <f t="shared" si="118"/>
        <v>lx</v>
      </c>
      <c r="S597" t="str">
        <f t="shared" si="119"/>
        <v>bk</v>
      </c>
      <c r="T597" t="e">
        <f t="shared" si="120"/>
        <v>#REF!</v>
      </c>
      <c r="U597" t="str">
        <f t="shared" si="111"/>
        <v>b</v>
      </c>
      <c r="W597" t="str">
        <f t="shared" si="114"/>
        <v>const B1970Bakersfield1CaliforniaBakersfield= L.marker([35.62,-119.28], {icon: dp_lx}).bindPopup('Bakersfield1, California&lt;br&gt;Black 1975-1099&lt;br&gt;Bakersfield&lt;br&gt;(Jones, 2020)').addTo(B1970);</v>
      </c>
      <c r="X597" t="e">
        <f>IF(N597="","","const "&amp;#REF!&amp;J597&amp;#REF!&amp;E597&amp;" = L.marker(["&amp;G597&amp;","&amp;F597&amp;"], {icon: "&amp;N597&amp;"_"&amp;U597&amp;"}).bindPopup('This is "&amp;#REF!&amp;"').addTo("&amp;#REF!&amp;");")</f>
        <v>#REF!</v>
      </c>
      <c r="Y597" t="e">
        <f>IF(F597="","","const "&amp;#REF!&amp;J597&amp;#REF!&amp;E597&amp;" = L.marker(["&amp;G597&amp;","&amp;F597&amp;"], {icon: "&amp;O597&amp;"_"&amp;V597&amp;"}).bindPopup('This is "&amp;#REF!&amp;"').addTo("&amp;#REF!&amp;");")</f>
        <v>#REF!</v>
      </c>
      <c r="BI597" t="s">
        <v>5702</v>
      </c>
    </row>
    <row r="598" spans="1:61">
      <c r="A598" t="s">
        <v>5334</v>
      </c>
      <c r="B598" t="s">
        <v>25</v>
      </c>
      <c r="C598" t="s">
        <v>5402</v>
      </c>
      <c r="D598" t="s">
        <v>1043</v>
      </c>
      <c r="E598" t="s">
        <v>5290</v>
      </c>
      <c r="F598">
        <v>-118.42</v>
      </c>
      <c r="G598">
        <v>34.08</v>
      </c>
      <c r="H598" t="s">
        <v>1139</v>
      </c>
      <c r="I598" t="str">
        <f t="shared" si="112"/>
        <v>Los Angeles1, California&lt;br&gt;Black 1975-1099&lt;br&gt;Los Angeles&lt;br&gt;(Jones, 2020)</v>
      </c>
      <c r="J598" t="str">
        <f t="shared" si="113"/>
        <v>B1970LosAngeles1CaliforniaLosAngeles</v>
      </c>
      <c r="M598" t="str">
        <f t="shared" si="115"/>
        <v>dp</v>
      </c>
      <c r="N598" t="str">
        <f t="shared" si="116"/>
        <v>st</v>
      </c>
      <c r="O598" t="str">
        <f t="shared" si="117"/>
        <v>ar</v>
      </c>
      <c r="P598" t="e">
        <f>IF(#REF!="rhot","",IF(H598="AAE_7R","r7",IF(AND(C598="ANAE",H598="W"),"r3","r0")))</f>
        <v>#REF!</v>
      </c>
      <c r="Q598" t="str">
        <f>IF(H598="consonant",#REF!,"")</f>
        <v/>
      </c>
      <c r="R598" t="str">
        <f t="shared" si="118"/>
        <v>lx</v>
      </c>
      <c r="S598" t="str">
        <f t="shared" si="119"/>
        <v>bk</v>
      </c>
      <c r="T598" t="e">
        <f t="shared" si="120"/>
        <v>#REF!</v>
      </c>
      <c r="U598" t="str">
        <f t="shared" si="111"/>
        <v>b</v>
      </c>
      <c r="W598" t="str">
        <f t="shared" si="114"/>
        <v>const B1970LosAngeles1CaliforniaLosAngeles= L.marker([34.08,-118.42], {icon: dp_lx}).bindPopup('Los Angeles1, California&lt;br&gt;Black 1975-1099&lt;br&gt;Los Angeles&lt;br&gt;(Jones, 2020)').addTo(B1970);</v>
      </c>
      <c r="X598" t="e">
        <f>IF(N598="","","const "&amp;#REF!&amp;J598&amp;#REF!&amp;E598&amp;" = L.marker(["&amp;G598&amp;","&amp;F598&amp;"], {icon: "&amp;N598&amp;"_"&amp;U598&amp;"}).bindPopup('This is "&amp;#REF!&amp;"').addTo("&amp;#REF!&amp;");")</f>
        <v>#REF!</v>
      </c>
      <c r="Y598" t="e">
        <f>IF(F598="","","const "&amp;#REF!&amp;J598&amp;#REF!&amp;E598&amp;" = L.marker(["&amp;G598&amp;","&amp;F598&amp;"], {icon: "&amp;O598&amp;"_"&amp;V598&amp;"}).bindPopup('This is "&amp;#REF!&amp;"').addTo("&amp;#REF!&amp;");")</f>
        <v>#REF!</v>
      </c>
      <c r="BI598" t="s">
        <v>6462</v>
      </c>
    </row>
    <row r="599" spans="1:61">
      <c r="A599" t="s">
        <v>5334</v>
      </c>
      <c r="B599" t="s">
        <v>710</v>
      </c>
      <c r="C599" t="s">
        <v>5402</v>
      </c>
      <c r="D599" t="s">
        <v>710</v>
      </c>
      <c r="E599" t="s">
        <v>5290</v>
      </c>
      <c r="F599">
        <v>-122.2711</v>
      </c>
      <c r="G599">
        <v>37.804400000000001</v>
      </c>
      <c r="H599" t="s">
        <v>1139</v>
      </c>
      <c r="I599" t="str">
        <f t="shared" si="112"/>
        <v>Oakland, California&lt;br&gt;Black 1975-1099&lt;br&gt;Oakland&lt;br&gt;(Jones, 2020)</v>
      </c>
      <c r="J599" t="str">
        <f t="shared" si="113"/>
        <v>B1970OaklandCaliforniaOakland</v>
      </c>
      <c r="M599" t="str">
        <f t="shared" si="115"/>
        <v>dp</v>
      </c>
      <c r="N599" t="str">
        <f t="shared" si="116"/>
        <v>st</v>
      </c>
      <c r="O599" t="str">
        <f t="shared" si="117"/>
        <v>ar</v>
      </c>
      <c r="P599" t="e">
        <f>IF(#REF!="rhot","",IF(H599="AAE_7R","r7",IF(AND(C599="ANAE",H599="W"),"r3","r0")))</f>
        <v>#REF!</v>
      </c>
      <c r="Q599" t="str">
        <f>IF(H599="consonant",#REF!,"")</f>
        <v/>
      </c>
      <c r="R599" t="str">
        <f t="shared" si="118"/>
        <v>lx</v>
      </c>
      <c r="S599" t="str">
        <f t="shared" si="119"/>
        <v>bk</v>
      </c>
      <c r="T599" t="e">
        <f t="shared" si="120"/>
        <v>#REF!</v>
      </c>
      <c r="U599" t="str">
        <f t="shared" si="111"/>
        <v>b</v>
      </c>
      <c r="W599" t="str">
        <f t="shared" si="114"/>
        <v>const B1970OaklandCaliforniaOakland= L.marker([37.8044,-122.2711], {icon: dp_lx}).bindPopup('Oakland, California&lt;br&gt;Black 1975-1099&lt;br&gt;Oakland&lt;br&gt;(Jones, 2020)').addTo(B1970);</v>
      </c>
      <c r="X599" t="e">
        <f>IF(N599="","","const "&amp;#REF!&amp;J599&amp;#REF!&amp;E599&amp;" = L.marker(["&amp;G599&amp;","&amp;F599&amp;"], {icon: "&amp;N599&amp;"_"&amp;U599&amp;"}).bindPopup('This is "&amp;#REF!&amp;"').addTo("&amp;#REF!&amp;");")</f>
        <v>#REF!</v>
      </c>
      <c r="Y599" t="e">
        <f>IF(F599="","","const "&amp;#REF!&amp;J599&amp;#REF!&amp;E599&amp;" = L.marker(["&amp;G599&amp;","&amp;F599&amp;"], {icon: "&amp;O599&amp;"_"&amp;V599&amp;"}).bindPopup('This is "&amp;#REF!&amp;"').addTo("&amp;#REF!&amp;");")</f>
        <v>#REF!</v>
      </c>
      <c r="BI599" t="s">
        <v>5703</v>
      </c>
    </row>
    <row r="600" spans="1:61">
      <c r="A600" t="s">
        <v>5334</v>
      </c>
      <c r="B600" t="s">
        <v>709</v>
      </c>
      <c r="C600" t="s">
        <v>5402</v>
      </c>
      <c r="D600" t="s">
        <v>709</v>
      </c>
      <c r="E600" t="s">
        <v>5290</v>
      </c>
      <c r="F600">
        <v>-119.7921</v>
      </c>
      <c r="G600">
        <v>36.875</v>
      </c>
      <c r="H600" t="s">
        <v>1139</v>
      </c>
      <c r="I600" t="str">
        <f t="shared" si="112"/>
        <v>Parksdale, California&lt;br&gt;Black 1975-1099&lt;br&gt;Parksdale&lt;br&gt;(Jones, 2020)</v>
      </c>
      <c r="J600" t="str">
        <f t="shared" si="113"/>
        <v>B1970ParksdaleCaliforniaParksdale</v>
      </c>
      <c r="M600" t="str">
        <f t="shared" si="115"/>
        <v>dp</v>
      </c>
      <c r="N600" t="str">
        <f t="shared" si="116"/>
        <v>st</v>
      </c>
      <c r="O600" t="str">
        <f t="shared" si="117"/>
        <v>ar</v>
      </c>
      <c r="P600" t="e">
        <f>IF(#REF!="rhot","",IF(H600="AAE_7R","r7",IF(AND(C600="ANAE",H600="W"),"r3","r0")))</f>
        <v>#REF!</v>
      </c>
      <c r="Q600" t="str">
        <f>IF(H600="consonant",#REF!,"")</f>
        <v/>
      </c>
      <c r="R600" t="str">
        <f t="shared" si="118"/>
        <v>lx</v>
      </c>
      <c r="S600" t="str">
        <f t="shared" si="119"/>
        <v>bk</v>
      </c>
      <c r="T600" t="e">
        <f t="shared" si="120"/>
        <v>#REF!</v>
      </c>
      <c r="U600" t="str">
        <f t="shared" si="111"/>
        <v>b</v>
      </c>
      <c r="W600" t="str">
        <f t="shared" si="114"/>
        <v>const B1970ParksdaleCaliforniaParksdale= L.marker([36.875,-119.7921], {icon: dp_lx}).bindPopup('Parksdale, California&lt;br&gt;Black 1975-1099&lt;br&gt;Parksdale&lt;br&gt;(Jones, 2020)').addTo(B1970);</v>
      </c>
      <c r="X600" t="e">
        <f>IF(N600="","","const "&amp;#REF!&amp;J600&amp;#REF!&amp;E600&amp;" = L.marker(["&amp;G600&amp;","&amp;F600&amp;"], {icon: "&amp;N600&amp;"_"&amp;U600&amp;"}).bindPopup('This is "&amp;#REF!&amp;"').addTo("&amp;#REF!&amp;");")</f>
        <v>#REF!</v>
      </c>
      <c r="Y600" t="e">
        <f>IF(F600="","","const "&amp;#REF!&amp;J600&amp;#REF!&amp;E600&amp;" = L.marker(["&amp;G600&amp;","&amp;F600&amp;"], {icon: "&amp;O600&amp;"_"&amp;V600&amp;"}).bindPopup('This is "&amp;#REF!&amp;"').addTo("&amp;#REF!&amp;");")</f>
        <v>#REF!</v>
      </c>
      <c r="BI600" t="s">
        <v>5704</v>
      </c>
    </row>
    <row r="601" spans="1:61">
      <c r="A601" t="s">
        <v>5334</v>
      </c>
      <c r="B601" t="s">
        <v>711</v>
      </c>
      <c r="C601" t="s">
        <v>5402</v>
      </c>
      <c r="D601" t="s">
        <v>711</v>
      </c>
      <c r="E601" t="s">
        <v>5290</v>
      </c>
      <c r="F601">
        <v>-118.14449999999999</v>
      </c>
      <c r="G601">
        <v>34.147799999999997</v>
      </c>
      <c r="H601" t="s">
        <v>1139</v>
      </c>
      <c r="I601" t="str">
        <f t="shared" si="112"/>
        <v>Pasadena, California&lt;br&gt;Black 1975-1099&lt;br&gt;Pasadena&lt;br&gt;(Jones, 2020)</v>
      </c>
      <c r="J601" t="str">
        <f t="shared" si="113"/>
        <v>B1970PasadenaCaliforniaPasadena</v>
      </c>
      <c r="M601" t="str">
        <f t="shared" si="115"/>
        <v>dp</v>
      </c>
      <c r="N601" t="str">
        <f t="shared" si="116"/>
        <v>st</v>
      </c>
      <c r="O601" t="str">
        <f t="shared" si="117"/>
        <v>ar</v>
      </c>
      <c r="P601" t="e">
        <f>IF(#REF!="rhot","",IF(H601="AAE_7R","r7",IF(AND(C601="ANAE",H601="W"),"r3","r0")))</f>
        <v>#REF!</v>
      </c>
      <c r="Q601" t="str">
        <f>IF(H601="consonant",#REF!,"")</f>
        <v/>
      </c>
      <c r="R601" t="str">
        <f t="shared" si="118"/>
        <v>lx</v>
      </c>
      <c r="S601" t="str">
        <f t="shared" si="119"/>
        <v>bk</v>
      </c>
      <c r="T601" t="e">
        <f t="shared" si="120"/>
        <v>#REF!</v>
      </c>
      <c r="U601" t="str">
        <f t="shared" si="111"/>
        <v>b</v>
      </c>
      <c r="W601" t="str">
        <f t="shared" si="114"/>
        <v>const B1970PasadenaCaliforniaPasadena= L.marker([34.1478,-118.1445], {icon: dp_lx}).bindPopup('Pasadena, California&lt;br&gt;Black 1975-1099&lt;br&gt;Pasadena&lt;br&gt;(Jones, 2020)').addTo(B1970);</v>
      </c>
      <c r="X601" t="e">
        <f>IF(N601="","","const "&amp;#REF!&amp;J601&amp;#REF!&amp;E601&amp;" = L.marker(["&amp;G601&amp;","&amp;F601&amp;"], {icon: "&amp;N601&amp;"_"&amp;U601&amp;"}).bindPopup('This is "&amp;#REF!&amp;"').addTo("&amp;#REF!&amp;");")</f>
        <v>#REF!</v>
      </c>
      <c r="Y601" t="e">
        <f>IF(F601="","","const "&amp;#REF!&amp;J601&amp;#REF!&amp;E601&amp;" = L.marker(["&amp;G601&amp;","&amp;F601&amp;"], {icon: "&amp;O601&amp;"_"&amp;V601&amp;"}).bindPopup('This is "&amp;#REF!&amp;"').addTo("&amp;#REF!&amp;");")</f>
        <v>#REF!</v>
      </c>
      <c r="BI601" t="s">
        <v>5705</v>
      </c>
    </row>
    <row r="602" spans="1:61">
      <c r="A602" t="s">
        <v>5334</v>
      </c>
      <c r="B602" t="s">
        <v>306</v>
      </c>
      <c r="C602" t="s">
        <v>5402</v>
      </c>
      <c r="D602" t="s">
        <v>1044</v>
      </c>
      <c r="E602" t="s">
        <v>5290</v>
      </c>
      <c r="F602">
        <v>-122.3477</v>
      </c>
      <c r="G602">
        <v>37.9358</v>
      </c>
      <c r="H602" t="s">
        <v>1139</v>
      </c>
      <c r="I602" t="str">
        <f t="shared" si="112"/>
        <v>Richmond1, California&lt;br&gt;Black 1975-1099&lt;br&gt;Richmond&lt;br&gt;(Jones, 2020)</v>
      </c>
      <c r="J602" t="str">
        <f t="shared" si="113"/>
        <v>B1970Richmond1CaliforniaRichmond</v>
      </c>
      <c r="M602" t="str">
        <f t="shared" si="115"/>
        <v>dp</v>
      </c>
      <c r="N602" t="str">
        <f t="shared" si="116"/>
        <v>st</v>
      </c>
      <c r="O602" t="str">
        <f t="shared" si="117"/>
        <v>ar</v>
      </c>
      <c r="P602" t="e">
        <f>IF(#REF!="rhot","",IF(H602="AAE_7R","r7",IF(AND(C602="ANAE",H602="W"),"r3","r0")))</f>
        <v>#REF!</v>
      </c>
      <c r="Q602" t="str">
        <f>IF(H602="consonant",#REF!,"")</f>
        <v/>
      </c>
      <c r="R602" t="str">
        <f t="shared" si="118"/>
        <v>lx</v>
      </c>
      <c r="S602" t="str">
        <f t="shared" si="119"/>
        <v>bk</v>
      </c>
      <c r="T602" t="e">
        <f t="shared" si="120"/>
        <v>#REF!</v>
      </c>
      <c r="U602" t="str">
        <f t="shared" si="111"/>
        <v>b</v>
      </c>
      <c r="W602" t="str">
        <f t="shared" si="114"/>
        <v>const B1970Richmond1CaliforniaRichmond= L.marker([37.9358,-122.3477], {icon: dp_lx}).bindPopup('Richmond1, California&lt;br&gt;Black 1975-1099&lt;br&gt;Richmond&lt;br&gt;(Jones, 2020)').addTo(B1970);</v>
      </c>
      <c r="X602" t="e">
        <f>IF(N602="","","const "&amp;#REF!&amp;J602&amp;#REF!&amp;E602&amp;" = L.marker(["&amp;G602&amp;","&amp;F602&amp;"], {icon: "&amp;N602&amp;"_"&amp;U602&amp;"}).bindPopup('This is "&amp;#REF!&amp;"').addTo("&amp;#REF!&amp;");")</f>
        <v>#REF!</v>
      </c>
      <c r="Y602" t="e">
        <f>IF(F602="","","const "&amp;#REF!&amp;J602&amp;#REF!&amp;E602&amp;" = L.marker(["&amp;G602&amp;","&amp;F602&amp;"], {icon: "&amp;O602&amp;"_"&amp;V602&amp;"}).bindPopup('This is "&amp;#REF!&amp;"').addTo("&amp;#REF!&amp;");")</f>
        <v>#REF!</v>
      </c>
      <c r="BI602" t="s">
        <v>5706</v>
      </c>
    </row>
    <row r="603" spans="1:61">
      <c r="A603" t="s">
        <v>5334</v>
      </c>
      <c r="B603" t="s">
        <v>389</v>
      </c>
      <c r="C603" t="s">
        <v>5402</v>
      </c>
      <c r="D603" t="s">
        <v>1045</v>
      </c>
      <c r="E603" t="s">
        <v>5290</v>
      </c>
      <c r="F603">
        <v>-121.2908</v>
      </c>
      <c r="G603">
        <v>37.957700000000003</v>
      </c>
      <c r="H603" t="s">
        <v>1139</v>
      </c>
      <c r="I603" t="str">
        <f t="shared" si="112"/>
        <v>Stockton1, California&lt;br&gt;Black 1975-1099&lt;br&gt;Stockton&lt;br&gt;(Jones, 2020)</v>
      </c>
      <c r="J603" t="str">
        <f t="shared" si="113"/>
        <v>B1970Stockton1CaliforniaStockton</v>
      </c>
      <c r="M603" t="str">
        <f t="shared" si="115"/>
        <v>dp</v>
      </c>
      <c r="N603" t="str">
        <f t="shared" si="116"/>
        <v>st</v>
      </c>
      <c r="O603" t="str">
        <f t="shared" si="117"/>
        <v>ar</v>
      </c>
      <c r="P603" t="e">
        <f>IF(#REF!="rhot","",IF(H603="AAE_7R","r7",IF(AND(C603="ANAE",H603="W"),"r3","r0")))</f>
        <v>#REF!</v>
      </c>
      <c r="Q603" t="str">
        <f>IF(H603="consonant",#REF!,"")</f>
        <v/>
      </c>
      <c r="R603" t="str">
        <f t="shared" si="118"/>
        <v>lx</v>
      </c>
      <c r="S603" t="str">
        <f t="shared" si="119"/>
        <v>bk</v>
      </c>
      <c r="T603" t="e">
        <f t="shared" si="120"/>
        <v>#REF!</v>
      </c>
      <c r="U603" t="str">
        <f t="shared" si="111"/>
        <v>b</v>
      </c>
      <c r="W603" t="str">
        <f t="shared" si="114"/>
        <v>const B1970Stockton1CaliforniaStockton= L.marker([37.9577,-121.2908], {icon: dp_lx}).bindPopup('Stockton1, California&lt;br&gt;Black 1975-1099&lt;br&gt;Stockton&lt;br&gt;(Jones, 2020)').addTo(B1970);</v>
      </c>
      <c r="X603" t="e">
        <f>IF(N603="","","const "&amp;#REF!&amp;J603&amp;#REF!&amp;E603&amp;" = L.marker(["&amp;G603&amp;","&amp;F603&amp;"], {icon: "&amp;N603&amp;"_"&amp;U603&amp;"}).bindPopup('This is "&amp;#REF!&amp;"').addTo("&amp;#REF!&amp;");")</f>
        <v>#REF!</v>
      </c>
      <c r="Y603" t="e">
        <f>IF(F603="","","const "&amp;#REF!&amp;J603&amp;#REF!&amp;E603&amp;" = L.marker(["&amp;G603&amp;","&amp;F603&amp;"], {icon: "&amp;O603&amp;"_"&amp;V603&amp;"}).bindPopup('This is "&amp;#REF!&amp;"').addTo("&amp;#REF!&amp;");")</f>
        <v>#REF!</v>
      </c>
      <c r="BI603" t="s">
        <v>5707</v>
      </c>
    </row>
    <row r="604" spans="1:61">
      <c r="A604" t="s">
        <v>5334</v>
      </c>
      <c r="B604" t="s">
        <v>39</v>
      </c>
      <c r="C604" t="s">
        <v>5402</v>
      </c>
      <c r="D604" t="s">
        <v>1046</v>
      </c>
      <c r="E604" t="s">
        <v>404</v>
      </c>
      <c r="F604">
        <v>-104.8214</v>
      </c>
      <c r="G604">
        <v>38.8339</v>
      </c>
      <c r="H604" t="s">
        <v>1139</v>
      </c>
      <c r="I604" t="str">
        <f t="shared" si="112"/>
        <v>Colorado Springs1, Colorado&lt;br&gt;Black 1975-1099&lt;br&gt;Colorado Springs&lt;br&gt;(Jones, 2020)</v>
      </c>
      <c r="J604" t="str">
        <f t="shared" si="113"/>
        <v>B1970ColoradoSprings1ColoradoColoradoSprings</v>
      </c>
      <c r="M604" t="str">
        <f t="shared" si="115"/>
        <v>dp</v>
      </c>
      <c r="N604" t="str">
        <f t="shared" si="116"/>
        <v>st</v>
      </c>
      <c r="O604" t="str">
        <f t="shared" si="117"/>
        <v>ar</v>
      </c>
      <c r="P604" t="e">
        <f>IF(#REF!="rhot","",IF(H604="AAE_7R","r7",IF(AND(C604="ANAE",H604="W"),"r3","r0")))</f>
        <v>#REF!</v>
      </c>
      <c r="Q604" t="str">
        <f>IF(H604="consonant",#REF!,"")</f>
        <v/>
      </c>
      <c r="R604" t="str">
        <f t="shared" si="118"/>
        <v>lx</v>
      </c>
      <c r="S604" t="str">
        <f t="shared" si="119"/>
        <v>bk</v>
      </c>
      <c r="T604" t="e">
        <f t="shared" si="120"/>
        <v>#REF!</v>
      </c>
      <c r="U604" t="str">
        <f t="shared" si="111"/>
        <v>b</v>
      </c>
      <c r="W604" t="str">
        <f t="shared" si="114"/>
        <v>const B1970ColoradoSprings1ColoradoColoradoSprings= L.marker([38.8339,-104.8214], {icon: dp_lx}).bindPopup('Colorado Springs1, Colorado&lt;br&gt;Black 1975-1099&lt;br&gt;Colorado Springs&lt;br&gt;(Jones, 2020)').addTo(B1970);</v>
      </c>
      <c r="X604" t="e">
        <f>IF(N604="","","const "&amp;#REF!&amp;J604&amp;#REF!&amp;E604&amp;" = L.marker(["&amp;G604&amp;","&amp;F604&amp;"], {icon: "&amp;N604&amp;"_"&amp;U604&amp;"}).bindPopup('This is "&amp;#REF!&amp;"').addTo("&amp;#REF!&amp;");")</f>
        <v>#REF!</v>
      </c>
      <c r="Y604" t="e">
        <f>IF(F604="","","const "&amp;#REF!&amp;J604&amp;#REF!&amp;E604&amp;" = L.marker(["&amp;G604&amp;","&amp;F604&amp;"], {icon: "&amp;O604&amp;"_"&amp;V604&amp;"}).bindPopup('This is "&amp;#REF!&amp;"').addTo("&amp;#REF!&amp;");")</f>
        <v>#REF!</v>
      </c>
      <c r="BI604" t="s">
        <v>6463</v>
      </c>
    </row>
    <row r="605" spans="1:61">
      <c r="A605" t="s">
        <v>5334</v>
      </c>
      <c r="B605" t="s">
        <v>46</v>
      </c>
      <c r="C605" t="s">
        <v>5402</v>
      </c>
      <c r="D605" t="s">
        <v>1047</v>
      </c>
      <c r="E605" t="s">
        <v>5279</v>
      </c>
      <c r="F605">
        <v>-72.927899999999994</v>
      </c>
      <c r="G605">
        <v>41.308300000000003</v>
      </c>
      <c r="H605" t="s">
        <v>1139</v>
      </c>
      <c r="I605" t="str">
        <f t="shared" si="112"/>
        <v>New Haven1, Connecticut&lt;br&gt;Black 1975-1099&lt;br&gt;New Haven&lt;br&gt;(Jones, 2020)</v>
      </c>
      <c r="J605" t="str">
        <f t="shared" si="113"/>
        <v>B1970NewHaven1ConnecticutNewHaven</v>
      </c>
      <c r="M605" t="str">
        <f t="shared" si="115"/>
        <v>dp</v>
      </c>
      <c r="N605" t="str">
        <f t="shared" si="116"/>
        <v>st</v>
      </c>
      <c r="O605" t="str">
        <f t="shared" si="117"/>
        <v>ar</v>
      </c>
      <c r="P605" t="e">
        <f>IF(#REF!="rhot","",IF(H605="AAE_7R","r7",IF(AND(C605="ANAE",H605="W"),"r3","r0")))</f>
        <v>#REF!</v>
      </c>
      <c r="Q605" t="str">
        <f>IF(H605="consonant",#REF!,"")</f>
        <v/>
      </c>
      <c r="R605" t="str">
        <f t="shared" si="118"/>
        <v>lx</v>
      </c>
      <c r="S605" t="str">
        <f t="shared" si="119"/>
        <v>bk</v>
      </c>
      <c r="T605" t="e">
        <f t="shared" si="120"/>
        <v>#REF!</v>
      </c>
      <c r="U605" t="str">
        <f t="shared" si="111"/>
        <v>b</v>
      </c>
      <c r="W605" t="str">
        <f t="shared" si="114"/>
        <v>const B1970NewHaven1ConnecticutNewHaven= L.marker([41.3083,-72.9279], {icon: dp_lx}).bindPopup('New Haven1, Connecticut&lt;br&gt;Black 1975-1099&lt;br&gt;New Haven&lt;br&gt;(Jones, 2020)').addTo(B1970);</v>
      </c>
      <c r="X605" t="e">
        <f>IF(N605="","","const "&amp;#REF!&amp;J605&amp;#REF!&amp;E605&amp;" = L.marker(["&amp;G605&amp;","&amp;F605&amp;"], {icon: "&amp;N605&amp;"_"&amp;U605&amp;"}).bindPopup('This is "&amp;#REF!&amp;"').addTo("&amp;#REF!&amp;");")</f>
        <v>#REF!</v>
      </c>
      <c r="Y605" t="e">
        <f>IF(F605="","","const "&amp;#REF!&amp;J605&amp;#REF!&amp;E605&amp;" = L.marker(["&amp;G605&amp;","&amp;F605&amp;"], {icon: "&amp;O605&amp;"_"&amp;V605&amp;"}).bindPopup('This is "&amp;#REF!&amp;"').addTo("&amp;#REF!&amp;");")</f>
        <v>#REF!</v>
      </c>
      <c r="BI605" t="s">
        <v>6464</v>
      </c>
    </row>
    <row r="606" spans="1:61">
      <c r="A606" t="s">
        <v>5334</v>
      </c>
      <c r="B606" t="s">
        <v>719</v>
      </c>
      <c r="C606" t="s">
        <v>5402</v>
      </c>
      <c r="D606" t="s">
        <v>719</v>
      </c>
      <c r="E606" t="s">
        <v>5308</v>
      </c>
      <c r="F606">
        <v>-77.036900000000003</v>
      </c>
      <c r="G606">
        <v>38.907200000000003</v>
      </c>
      <c r="H606" t="s">
        <v>1139</v>
      </c>
      <c r="I606" t="str">
        <f t="shared" si="112"/>
        <v>Washington DC, District of Columbia&lt;br&gt;Black 1975-1099&lt;br&gt;Washington DC&lt;br&gt;(Jones, 2020)</v>
      </c>
      <c r="J606" t="str">
        <f t="shared" si="113"/>
        <v>B1970WashingtonDCDistrictofColumbiaWashingtonDC</v>
      </c>
      <c r="M606" t="str">
        <f t="shared" si="115"/>
        <v>dp</v>
      </c>
      <c r="N606" t="str">
        <f t="shared" si="116"/>
        <v>st</v>
      </c>
      <c r="O606" t="str">
        <f t="shared" si="117"/>
        <v>ar</v>
      </c>
      <c r="P606" t="e">
        <f>IF(#REF!="rhot","",IF(H606="AAE_7R","r7",IF(AND(C606="ANAE",H606="W"),"r3","r0")))</f>
        <v>#REF!</v>
      </c>
      <c r="Q606" t="str">
        <f>IF(H606="consonant",#REF!,"")</f>
        <v/>
      </c>
      <c r="R606" t="str">
        <f t="shared" si="118"/>
        <v>lx</v>
      </c>
      <c r="S606" t="str">
        <f t="shared" si="119"/>
        <v>bk</v>
      </c>
      <c r="T606" t="e">
        <f t="shared" si="120"/>
        <v>#REF!</v>
      </c>
      <c r="U606" t="str">
        <f t="shared" si="111"/>
        <v>b</v>
      </c>
      <c r="W606" t="str">
        <f t="shared" si="114"/>
        <v>const B1970WashingtonDCDistrictofColumbiaWashingtonDC= L.marker([38.9072,-77.0369], {icon: dp_lx}).bindPopup('Washington DC, District of Columbia&lt;br&gt;Black 1975-1099&lt;br&gt;Washington DC&lt;br&gt;(Jones, 2020)').addTo(B1970);</v>
      </c>
      <c r="X606" t="e">
        <f>IF(N606="","","const "&amp;#REF!&amp;J606&amp;#REF!&amp;E606&amp;" = L.marker(["&amp;G606&amp;","&amp;F606&amp;"], {icon: "&amp;N606&amp;"_"&amp;U606&amp;"}).bindPopup('This is "&amp;#REF!&amp;"').addTo("&amp;#REF!&amp;");")</f>
        <v>#REF!</v>
      </c>
      <c r="Y606" t="e">
        <f>IF(F606="","","const "&amp;#REF!&amp;J606&amp;#REF!&amp;E606&amp;" = L.marker(["&amp;G606&amp;","&amp;F606&amp;"], {icon: "&amp;O606&amp;"_"&amp;V606&amp;"}).bindPopup('This is "&amp;#REF!&amp;"').addTo("&amp;#REF!&amp;");")</f>
        <v>#REF!</v>
      </c>
      <c r="BI606" t="s">
        <v>6465</v>
      </c>
    </row>
    <row r="607" spans="1:61">
      <c r="A607" t="s">
        <v>5334</v>
      </c>
      <c r="B607" t="s">
        <v>693</v>
      </c>
      <c r="C607" t="s">
        <v>5402</v>
      </c>
      <c r="D607" t="s">
        <v>693</v>
      </c>
      <c r="E607" t="s">
        <v>5304</v>
      </c>
      <c r="F607">
        <v>-80.137299999999996</v>
      </c>
      <c r="G607">
        <v>26.122399999999999</v>
      </c>
      <c r="H607" t="s">
        <v>1139</v>
      </c>
      <c r="I607" t="str">
        <f t="shared" si="112"/>
        <v>Ft. Lauderdale, Florida&lt;br&gt;Black 1975-1099&lt;br&gt;Ft. Lauderdale&lt;br&gt;(Jones, 2020)</v>
      </c>
      <c r="J607" t="str">
        <f t="shared" si="113"/>
        <v>B1970FtLauderdaleFloridaFtLauderdale</v>
      </c>
      <c r="M607" t="str">
        <f t="shared" si="115"/>
        <v>dp</v>
      </c>
      <c r="N607" t="str">
        <f t="shared" si="116"/>
        <v>st</v>
      </c>
      <c r="O607" t="str">
        <f t="shared" si="117"/>
        <v>ar</v>
      </c>
      <c r="P607" t="e">
        <f>IF(#REF!="rhot","",IF(H607="AAE_7R","r7",IF(AND(C607="ANAE",H607="W"),"r3","r0")))</f>
        <v>#REF!</v>
      </c>
      <c r="Q607" t="str">
        <f>IF(H607="consonant",#REF!,"")</f>
        <v/>
      </c>
      <c r="R607" t="str">
        <f t="shared" si="118"/>
        <v>lx</v>
      </c>
      <c r="S607" t="str">
        <f t="shared" si="119"/>
        <v>bk</v>
      </c>
      <c r="T607" t="e">
        <f t="shared" si="120"/>
        <v>#REF!</v>
      </c>
      <c r="U607" t="str">
        <f t="shared" si="111"/>
        <v>b</v>
      </c>
      <c r="W607" t="str">
        <f t="shared" si="114"/>
        <v>const B1970FtLauderdaleFloridaFtLauderdale= L.marker([26.1224,-80.1373], {icon: dp_lx}).bindPopup('Ft. Lauderdale, Florida&lt;br&gt;Black 1975-1099&lt;br&gt;Ft. Lauderdale&lt;br&gt;(Jones, 2020)').addTo(B1970);</v>
      </c>
      <c r="X607" t="e">
        <f>IF(N607="","","const "&amp;#REF!&amp;J607&amp;#REF!&amp;E607&amp;" = L.marker(["&amp;G607&amp;","&amp;F607&amp;"], {icon: "&amp;N607&amp;"_"&amp;U607&amp;"}).bindPopup('This is "&amp;#REF!&amp;"').addTo("&amp;#REF!&amp;");")</f>
        <v>#REF!</v>
      </c>
      <c r="Y607" t="e">
        <f>IF(F607="","","const "&amp;#REF!&amp;J607&amp;#REF!&amp;E607&amp;" = L.marker(["&amp;G607&amp;","&amp;F607&amp;"], {icon: "&amp;O607&amp;"_"&amp;V607&amp;"}).bindPopup('This is "&amp;#REF!&amp;"').addTo("&amp;#REF!&amp;");")</f>
        <v>#REF!</v>
      </c>
      <c r="BI607" t="s">
        <v>6475</v>
      </c>
    </row>
    <row r="608" spans="1:61">
      <c r="A608" t="s">
        <v>5334</v>
      </c>
      <c r="B608" t="s">
        <v>694</v>
      </c>
      <c r="C608" t="s">
        <v>5402</v>
      </c>
      <c r="D608" t="s">
        <v>694</v>
      </c>
      <c r="E608" t="s">
        <v>5304</v>
      </c>
      <c r="F608">
        <v>-82.324799999999996</v>
      </c>
      <c r="G608">
        <v>29.651599999999998</v>
      </c>
      <c r="H608" t="s">
        <v>1139</v>
      </c>
      <c r="I608" t="str">
        <f t="shared" si="112"/>
        <v>Gainesville, Florida&lt;br&gt;Black 1975-1099&lt;br&gt;Gainesville&lt;br&gt;(Jones, 2020)</v>
      </c>
      <c r="J608" t="str">
        <f t="shared" si="113"/>
        <v>B1970GainesvilleFloridaGainesville</v>
      </c>
      <c r="M608" t="str">
        <f t="shared" si="115"/>
        <v>dp</v>
      </c>
      <c r="N608" t="str">
        <f t="shared" si="116"/>
        <v>st</v>
      </c>
      <c r="O608" t="str">
        <f t="shared" si="117"/>
        <v>ar</v>
      </c>
      <c r="P608" t="e">
        <f>IF(#REF!="rhot","",IF(H608="AAE_7R","r7",IF(AND(C608="ANAE",H608="W"),"r3","r0")))</f>
        <v>#REF!</v>
      </c>
      <c r="Q608" t="str">
        <f>IF(H608="consonant",#REF!,"")</f>
        <v/>
      </c>
      <c r="R608" t="str">
        <f t="shared" si="118"/>
        <v>lx</v>
      </c>
      <c r="S608" t="str">
        <f t="shared" si="119"/>
        <v>bk</v>
      </c>
      <c r="T608" t="e">
        <f t="shared" si="120"/>
        <v>#REF!</v>
      </c>
      <c r="U608" t="str">
        <f t="shared" si="111"/>
        <v>b</v>
      </c>
      <c r="W608" t="str">
        <f t="shared" si="114"/>
        <v>const B1970GainesvilleFloridaGainesville= L.marker([29.6516,-82.3248], {icon: dp_lx}).bindPopup('Gainesville, Florida&lt;br&gt;Black 1975-1099&lt;br&gt;Gainesville&lt;br&gt;(Jones, 2020)').addTo(B1970);</v>
      </c>
      <c r="X608" t="e">
        <f>IF(N608="","","const "&amp;#REF!&amp;J608&amp;#REF!&amp;E608&amp;" = L.marker(["&amp;G608&amp;","&amp;F608&amp;"], {icon: "&amp;N608&amp;"_"&amp;U608&amp;"}).bindPopup('This is "&amp;#REF!&amp;"').addTo("&amp;#REF!&amp;");")</f>
        <v>#REF!</v>
      </c>
      <c r="Y608" t="e">
        <f>IF(F608="","","const "&amp;#REF!&amp;J608&amp;#REF!&amp;E608&amp;" = L.marker(["&amp;G608&amp;","&amp;F608&amp;"], {icon: "&amp;O608&amp;"_"&amp;V608&amp;"}).bindPopup('This is "&amp;#REF!&amp;"').addTo("&amp;#REF!&amp;");")</f>
        <v>#REF!</v>
      </c>
      <c r="BI608" t="s">
        <v>5708</v>
      </c>
    </row>
    <row r="609" spans="1:61">
      <c r="A609" t="s">
        <v>5334</v>
      </c>
      <c r="B609" t="s">
        <v>55</v>
      </c>
      <c r="C609" t="s">
        <v>5402</v>
      </c>
      <c r="D609" t="s">
        <v>1048</v>
      </c>
      <c r="E609" t="s">
        <v>5304</v>
      </c>
      <c r="F609">
        <v>-81.655699999999996</v>
      </c>
      <c r="G609">
        <v>30.3322</v>
      </c>
      <c r="H609" t="s">
        <v>1139</v>
      </c>
      <c r="I609" t="str">
        <f t="shared" si="112"/>
        <v>Jacksonville2, Florida&lt;br&gt;Black 1975-1099&lt;br&gt;Jacksonville&lt;br&gt;(Jones, 2020)</v>
      </c>
      <c r="J609" t="str">
        <f t="shared" si="113"/>
        <v>B1970Jacksonville2FloridaJacksonville</v>
      </c>
      <c r="M609" t="str">
        <f t="shared" si="115"/>
        <v>dp</v>
      </c>
      <c r="N609" t="str">
        <f t="shared" si="116"/>
        <v>st</v>
      </c>
      <c r="O609" t="str">
        <f t="shared" si="117"/>
        <v>ar</v>
      </c>
      <c r="P609" t="e">
        <f>IF(#REF!="rhot","",IF(H609="AAE_7R","r7",IF(AND(C609="ANAE",H609="W"),"r3","r0")))</f>
        <v>#REF!</v>
      </c>
      <c r="Q609" t="str">
        <f>IF(H609="consonant",#REF!,"")</f>
        <v/>
      </c>
      <c r="R609" t="str">
        <f t="shared" si="118"/>
        <v>lx</v>
      </c>
      <c r="S609" t="str">
        <f t="shared" si="119"/>
        <v>bk</v>
      </c>
      <c r="T609" t="e">
        <f t="shared" si="120"/>
        <v>#REF!</v>
      </c>
      <c r="U609" t="str">
        <f t="shared" si="111"/>
        <v>b</v>
      </c>
      <c r="W609" t="str">
        <f t="shared" si="114"/>
        <v>const B1970Jacksonville2FloridaJacksonville= L.marker([30.3322,-81.6557], {icon: dp_lx}).bindPopup('Jacksonville2, Florida&lt;br&gt;Black 1975-1099&lt;br&gt;Jacksonville&lt;br&gt;(Jones, 2020)').addTo(B1970);</v>
      </c>
      <c r="X609" t="e">
        <f>IF(N609="","","const "&amp;#REF!&amp;J609&amp;#REF!&amp;E609&amp;" = L.marker(["&amp;G609&amp;","&amp;F609&amp;"], {icon: "&amp;N609&amp;"_"&amp;U609&amp;"}).bindPopup('This is "&amp;#REF!&amp;"').addTo("&amp;#REF!&amp;");")</f>
        <v>#REF!</v>
      </c>
      <c r="Y609" t="e">
        <f>IF(F609="","","const "&amp;#REF!&amp;J609&amp;#REF!&amp;E609&amp;" = L.marker(["&amp;G609&amp;","&amp;F609&amp;"], {icon: "&amp;O609&amp;"_"&amp;V609&amp;"}).bindPopup('This is "&amp;#REF!&amp;"').addTo("&amp;#REF!&amp;");")</f>
        <v>#REF!</v>
      </c>
      <c r="BI609" t="s">
        <v>5709</v>
      </c>
    </row>
    <row r="610" spans="1:61">
      <c r="A610" t="s">
        <v>5334</v>
      </c>
      <c r="B610" t="s">
        <v>57</v>
      </c>
      <c r="C610" t="s">
        <v>5402</v>
      </c>
      <c r="D610" t="s">
        <v>57</v>
      </c>
      <c r="E610" t="s">
        <v>5304</v>
      </c>
      <c r="F610">
        <v>-80.191800000000001</v>
      </c>
      <c r="G610">
        <v>25.761700000000001</v>
      </c>
      <c r="H610" t="s">
        <v>1139</v>
      </c>
      <c r="I610" t="str">
        <f t="shared" si="112"/>
        <v>Miami, Florida&lt;br&gt;Black 1975-1099&lt;br&gt;Miami&lt;br&gt;(Jones, 2020)</v>
      </c>
      <c r="J610" t="str">
        <f t="shared" si="113"/>
        <v>B1970MiamiFloridaMiami</v>
      </c>
      <c r="M610" t="str">
        <f t="shared" si="115"/>
        <v>dp</v>
      </c>
      <c r="N610" t="str">
        <f t="shared" si="116"/>
        <v>st</v>
      </c>
      <c r="O610" t="str">
        <f t="shared" si="117"/>
        <v>ar</v>
      </c>
      <c r="P610" t="e">
        <f>IF(#REF!="rhot","",IF(H610="AAE_7R","r7",IF(AND(C610="ANAE",H610="W"),"r3","r0")))</f>
        <v>#REF!</v>
      </c>
      <c r="Q610" t="str">
        <f>IF(H610="consonant",#REF!,"")</f>
        <v/>
      </c>
      <c r="R610" t="str">
        <f t="shared" si="118"/>
        <v>lx</v>
      </c>
      <c r="S610" t="str">
        <f t="shared" si="119"/>
        <v>bk</v>
      </c>
      <c r="T610" t="e">
        <f t="shared" si="120"/>
        <v>#REF!</v>
      </c>
      <c r="U610" t="str">
        <f t="shared" si="111"/>
        <v>b</v>
      </c>
      <c r="W610" t="str">
        <f t="shared" si="114"/>
        <v>const B1970MiamiFloridaMiami= L.marker([25.7617,-80.1918], {icon: dp_lx}).bindPopup('Miami, Florida&lt;br&gt;Black 1975-1099&lt;br&gt;Miami&lt;br&gt;(Jones, 2020)').addTo(B1970);</v>
      </c>
      <c r="X610" t="e">
        <f>IF(N610="","","const "&amp;#REF!&amp;J610&amp;#REF!&amp;E610&amp;" = L.marker(["&amp;G610&amp;","&amp;F610&amp;"], {icon: "&amp;N610&amp;"_"&amp;U610&amp;"}).bindPopup('This is "&amp;#REF!&amp;"').addTo("&amp;#REF!&amp;");")</f>
        <v>#REF!</v>
      </c>
      <c r="Y610" t="e">
        <f>IF(F610="","","const "&amp;#REF!&amp;J610&amp;#REF!&amp;E610&amp;" = L.marker(["&amp;G610&amp;","&amp;F610&amp;"], {icon: "&amp;O610&amp;"_"&amp;V610&amp;"}).bindPopup('This is "&amp;#REF!&amp;"').addTo("&amp;#REF!&amp;");")</f>
        <v>#REF!</v>
      </c>
      <c r="BI610" t="s">
        <v>5710</v>
      </c>
    </row>
    <row r="611" spans="1:61">
      <c r="A611" t="s">
        <v>5334</v>
      </c>
      <c r="B611" t="s">
        <v>696</v>
      </c>
      <c r="C611" t="s">
        <v>5402</v>
      </c>
      <c r="D611" t="s">
        <v>696</v>
      </c>
      <c r="E611" t="s">
        <v>5304</v>
      </c>
      <c r="F611">
        <v>-82.140100000000004</v>
      </c>
      <c r="G611">
        <v>29.187200000000001</v>
      </c>
      <c r="H611" t="s">
        <v>1139</v>
      </c>
      <c r="I611" t="str">
        <f t="shared" si="112"/>
        <v>Ocala, Florida&lt;br&gt;Black 1975-1099&lt;br&gt;Ocala&lt;br&gt;(Jones, 2020)</v>
      </c>
      <c r="J611" t="str">
        <f t="shared" si="113"/>
        <v>B1970OcalaFloridaOcala</v>
      </c>
      <c r="M611" t="str">
        <f t="shared" si="115"/>
        <v>dp</v>
      </c>
      <c r="N611" t="str">
        <f t="shared" si="116"/>
        <v>st</v>
      </c>
      <c r="O611" t="str">
        <f t="shared" si="117"/>
        <v>ar</v>
      </c>
      <c r="P611" t="e">
        <f>IF(#REF!="rhot","",IF(H611="AAE_7R","r7",IF(AND(C611="ANAE",H611="W"),"r3","r0")))</f>
        <v>#REF!</v>
      </c>
      <c r="Q611" t="str">
        <f>IF(H611="consonant",#REF!,"")</f>
        <v/>
      </c>
      <c r="R611" t="str">
        <f t="shared" si="118"/>
        <v>lx</v>
      </c>
      <c r="S611" t="str">
        <f t="shared" si="119"/>
        <v>bk</v>
      </c>
      <c r="T611" t="e">
        <f t="shared" si="120"/>
        <v>#REF!</v>
      </c>
      <c r="U611" t="str">
        <f t="shared" si="111"/>
        <v>b</v>
      </c>
      <c r="W611" t="str">
        <f t="shared" si="114"/>
        <v>const B1970OcalaFloridaOcala= L.marker([29.1872,-82.1401], {icon: dp_lx}).bindPopup('Ocala, Florida&lt;br&gt;Black 1975-1099&lt;br&gt;Ocala&lt;br&gt;(Jones, 2020)').addTo(B1970);</v>
      </c>
      <c r="X611" t="e">
        <f>IF(N611="","","const "&amp;#REF!&amp;J611&amp;#REF!&amp;E611&amp;" = L.marker(["&amp;G611&amp;","&amp;F611&amp;"], {icon: "&amp;N611&amp;"_"&amp;U611&amp;"}).bindPopup('This is "&amp;#REF!&amp;"').addTo("&amp;#REF!&amp;");")</f>
        <v>#REF!</v>
      </c>
      <c r="Y611" t="e">
        <f>IF(F611="","","const "&amp;#REF!&amp;J611&amp;#REF!&amp;E611&amp;" = L.marker(["&amp;G611&amp;","&amp;F611&amp;"], {icon: "&amp;O611&amp;"_"&amp;V611&amp;"}).bindPopup('This is "&amp;#REF!&amp;"').addTo("&amp;#REF!&amp;");")</f>
        <v>#REF!</v>
      </c>
      <c r="BI611" t="s">
        <v>5711</v>
      </c>
    </row>
    <row r="612" spans="1:61">
      <c r="A612" t="s">
        <v>5334</v>
      </c>
      <c r="B612" t="s">
        <v>59</v>
      </c>
      <c r="C612" t="s">
        <v>5402</v>
      </c>
      <c r="D612" t="s">
        <v>1049</v>
      </c>
      <c r="E612" t="s">
        <v>5304</v>
      </c>
      <c r="F612">
        <v>-81.379199999999997</v>
      </c>
      <c r="G612">
        <v>28.5383</v>
      </c>
      <c r="H612" t="s">
        <v>1139</v>
      </c>
      <c r="I612" t="str">
        <f t="shared" si="112"/>
        <v>Orlando1, Florida&lt;br&gt;Black 1975-1099&lt;br&gt;Orlando&lt;br&gt;(Jones, 2020)</v>
      </c>
      <c r="J612" t="str">
        <f t="shared" si="113"/>
        <v>B1970Orlando1FloridaOrlando</v>
      </c>
      <c r="M612" t="str">
        <f t="shared" si="115"/>
        <v>dp</v>
      </c>
      <c r="N612" t="str">
        <f t="shared" si="116"/>
        <v>st</v>
      </c>
      <c r="O612" t="str">
        <f t="shared" si="117"/>
        <v>ar</v>
      </c>
      <c r="P612" t="e">
        <f>IF(#REF!="rhot","",IF(H612="AAE_7R","r7",IF(AND(C612="ANAE",H612="W"),"r3","r0")))</f>
        <v>#REF!</v>
      </c>
      <c r="Q612" t="str">
        <f>IF(H612="consonant",#REF!,"")</f>
        <v/>
      </c>
      <c r="R612" t="str">
        <f t="shared" si="118"/>
        <v>lx</v>
      </c>
      <c r="S612" t="str">
        <f t="shared" si="119"/>
        <v>bk</v>
      </c>
      <c r="T612" t="e">
        <f t="shared" si="120"/>
        <v>#REF!</v>
      </c>
      <c r="U612" t="str">
        <f t="shared" si="111"/>
        <v>b</v>
      </c>
      <c r="W612" t="str">
        <f t="shared" si="114"/>
        <v>const B1970Orlando1FloridaOrlando= L.marker([28.5383,-81.3792], {icon: dp_lx}).bindPopup('Orlando1, Florida&lt;br&gt;Black 1975-1099&lt;br&gt;Orlando&lt;br&gt;(Jones, 2020)').addTo(B1970);</v>
      </c>
      <c r="X612" t="e">
        <f>IF(N612="","","const "&amp;#REF!&amp;J612&amp;#REF!&amp;E612&amp;" = L.marker(["&amp;G612&amp;","&amp;F612&amp;"], {icon: "&amp;N612&amp;"_"&amp;U612&amp;"}).bindPopup('This is "&amp;#REF!&amp;"').addTo("&amp;#REF!&amp;");")</f>
        <v>#REF!</v>
      </c>
      <c r="Y612" t="e">
        <f>IF(F612="","","const "&amp;#REF!&amp;J612&amp;#REF!&amp;E612&amp;" = L.marker(["&amp;G612&amp;","&amp;F612&amp;"], {icon: "&amp;O612&amp;"_"&amp;V612&amp;"}).bindPopup('This is "&amp;#REF!&amp;"').addTo("&amp;#REF!&amp;");")</f>
        <v>#REF!</v>
      </c>
      <c r="BI612" t="s">
        <v>5712</v>
      </c>
    </row>
    <row r="613" spans="1:61">
      <c r="A613" t="s">
        <v>5334</v>
      </c>
      <c r="B613" t="s">
        <v>63</v>
      </c>
      <c r="C613" t="s">
        <v>5402</v>
      </c>
      <c r="D613" t="s">
        <v>1050</v>
      </c>
      <c r="E613" t="s">
        <v>5304</v>
      </c>
      <c r="F613">
        <v>-82.4572</v>
      </c>
      <c r="G613">
        <v>27.950600000000001</v>
      </c>
      <c r="H613" t="s">
        <v>1139</v>
      </c>
      <c r="I613" t="str">
        <f t="shared" si="112"/>
        <v>Tampa1, Florida&lt;br&gt;Black 1975-1099&lt;br&gt;Tampa&lt;br&gt;(Jones, 2020)</v>
      </c>
      <c r="J613" t="str">
        <f t="shared" si="113"/>
        <v>B1970Tampa1FloridaTampa</v>
      </c>
      <c r="M613" t="str">
        <f t="shared" si="115"/>
        <v>dp</v>
      </c>
      <c r="N613" t="str">
        <f t="shared" si="116"/>
        <v>st</v>
      </c>
      <c r="O613" t="str">
        <f t="shared" si="117"/>
        <v>ar</v>
      </c>
      <c r="P613" t="e">
        <f>IF(#REF!="rhot","",IF(H613="AAE_7R","r7",IF(AND(C613="ANAE",H613="W"),"r3","r0")))</f>
        <v>#REF!</v>
      </c>
      <c r="Q613" t="str">
        <f>IF(H613="consonant",#REF!,"")</f>
        <v/>
      </c>
      <c r="R613" t="str">
        <f t="shared" si="118"/>
        <v>lx</v>
      </c>
      <c r="S613" t="str">
        <f t="shared" si="119"/>
        <v>bk</v>
      </c>
      <c r="T613" t="e">
        <f t="shared" si="120"/>
        <v>#REF!</v>
      </c>
      <c r="U613" t="str">
        <f t="shared" si="111"/>
        <v>b</v>
      </c>
      <c r="W613" t="str">
        <f t="shared" si="114"/>
        <v>const B1970Tampa1FloridaTampa= L.marker([27.9506,-82.4572], {icon: dp_lx}).bindPopup('Tampa1, Florida&lt;br&gt;Black 1975-1099&lt;br&gt;Tampa&lt;br&gt;(Jones, 2020)').addTo(B1970);</v>
      </c>
      <c r="X613" t="e">
        <f>IF(N613="","","const "&amp;#REF!&amp;J613&amp;#REF!&amp;E613&amp;" = L.marker(["&amp;G613&amp;","&amp;F613&amp;"], {icon: "&amp;N613&amp;"_"&amp;U613&amp;"}).bindPopup('This is "&amp;#REF!&amp;"').addTo("&amp;#REF!&amp;");")</f>
        <v>#REF!</v>
      </c>
      <c r="Y613" t="e">
        <f>IF(F613="","","const "&amp;#REF!&amp;J613&amp;#REF!&amp;E613&amp;" = L.marker(["&amp;G613&amp;","&amp;F613&amp;"], {icon: "&amp;O613&amp;"_"&amp;V613&amp;"}).bindPopup('This is "&amp;#REF!&amp;"').addTo("&amp;#REF!&amp;");")</f>
        <v>#REF!</v>
      </c>
      <c r="BI613" t="s">
        <v>5713</v>
      </c>
    </row>
    <row r="614" spans="1:61">
      <c r="A614" t="s">
        <v>5334</v>
      </c>
      <c r="B614" t="s">
        <v>70</v>
      </c>
      <c r="C614" t="s">
        <v>5402</v>
      </c>
      <c r="D614" t="s">
        <v>1051</v>
      </c>
      <c r="E614" t="s">
        <v>5289</v>
      </c>
      <c r="F614">
        <v>-84.388000000000005</v>
      </c>
      <c r="G614">
        <v>33.749000000000002</v>
      </c>
      <c r="H614" t="s">
        <v>1139</v>
      </c>
      <c r="I614" t="str">
        <f t="shared" si="112"/>
        <v>Atlanta1, Georgia&lt;br&gt;Black 1975-1099&lt;br&gt;Atlanta&lt;br&gt;(Jones, 2020)</v>
      </c>
      <c r="J614" t="str">
        <f t="shared" si="113"/>
        <v>B1970Atlanta1GeorgiaAtlanta</v>
      </c>
      <c r="M614" t="str">
        <f t="shared" si="115"/>
        <v>dp</v>
      </c>
      <c r="N614" t="str">
        <f t="shared" si="116"/>
        <v>st</v>
      </c>
      <c r="O614" t="str">
        <f t="shared" si="117"/>
        <v>ar</v>
      </c>
      <c r="P614" t="e">
        <f>IF(#REF!="rhot","",IF(H614="AAE_7R","r7",IF(AND(C614="ANAE",H614="W"),"r3","r0")))</f>
        <v>#REF!</v>
      </c>
      <c r="Q614" t="str">
        <f>IF(H614="consonant",#REF!,"")</f>
        <v/>
      </c>
      <c r="R614" t="str">
        <f t="shared" si="118"/>
        <v>lx</v>
      </c>
      <c r="S614" t="str">
        <f t="shared" si="119"/>
        <v>bk</v>
      </c>
      <c r="T614" t="e">
        <f t="shared" si="120"/>
        <v>#REF!</v>
      </c>
      <c r="U614" t="str">
        <f t="shared" si="111"/>
        <v>b</v>
      </c>
      <c r="W614" t="str">
        <f t="shared" si="114"/>
        <v>const B1970Atlanta1GeorgiaAtlanta= L.marker([33.749,-84.388], {icon: dp_lx}).bindPopup('Atlanta1, Georgia&lt;br&gt;Black 1975-1099&lt;br&gt;Atlanta&lt;br&gt;(Jones, 2020)').addTo(B1970);</v>
      </c>
      <c r="X614" t="e">
        <f>IF(N614="","","const "&amp;#REF!&amp;J614&amp;#REF!&amp;E614&amp;" = L.marker(["&amp;G614&amp;","&amp;F614&amp;"], {icon: "&amp;N614&amp;"_"&amp;U614&amp;"}).bindPopup('This is "&amp;#REF!&amp;"').addTo("&amp;#REF!&amp;");")</f>
        <v>#REF!</v>
      </c>
      <c r="Y614" t="e">
        <f>IF(F614="","","const "&amp;#REF!&amp;J614&amp;#REF!&amp;E614&amp;" = L.marker(["&amp;G614&amp;","&amp;F614&amp;"], {icon: "&amp;O614&amp;"_"&amp;V614&amp;"}).bindPopup('This is "&amp;#REF!&amp;"').addTo("&amp;#REF!&amp;");")</f>
        <v>#REF!</v>
      </c>
      <c r="BI614" t="s">
        <v>5714</v>
      </c>
    </row>
    <row r="615" spans="1:61">
      <c r="A615" t="s">
        <v>5334</v>
      </c>
      <c r="B615" t="s">
        <v>72</v>
      </c>
      <c r="C615" t="s">
        <v>5402</v>
      </c>
      <c r="D615" t="s">
        <v>1052</v>
      </c>
      <c r="E615" t="s">
        <v>5289</v>
      </c>
      <c r="F615">
        <v>-82.010499999999993</v>
      </c>
      <c r="G615">
        <v>33.473500000000001</v>
      </c>
      <c r="H615" t="s">
        <v>1139</v>
      </c>
      <c r="I615" t="str">
        <f t="shared" si="112"/>
        <v>Augusta1, Georgia&lt;br&gt;Black 1975-1099&lt;br&gt;Augusta&lt;br&gt;(Jones, 2020)</v>
      </c>
      <c r="J615" t="str">
        <f t="shared" si="113"/>
        <v>B1970Augusta1GeorgiaAugusta</v>
      </c>
      <c r="M615" t="str">
        <f t="shared" si="115"/>
        <v>dp</v>
      </c>
      <c r="N615" t="str">
        <f t="shared" si="116"/>
        <v>st</v>
      </c>
      <c r="O615" t="str">
        <f t="shared" si="117"/>
        <v>ar</v>
      </c>
      <c r="P615" t="e">
        <f>IF(#REF!="rhot","",IF(H615="AAE_7R","r7",IF(AND(C615="ANAE",H615="W"),"r3","r0")))</f>
        <v>#REF!</v>
      </c>
      <c r="Q615" t="str">
        <f>IF(H615="consonant",#REF!,"")</f>
        <v/>
      </c>
      <c r="R615" t="str">
        <f t="shared" si="118"/>
        <v>lx</v>
      </c>
      <c r="S615" t="str">
        <f t="shared" si="119"/>
        <v>bk</v>
      </c>
      <c r="T615" t="e">
        <f t="shared" si="120"/>
        <v>#REF!</v>
      </c>
      <c r="U615" t="str">
        <f t="shared" si="111"/>
        <v>b</v>
      </c>
      <c r="W615" t="str">
        <f t="shared" si="114"/>
        <v>const B1970Augusta1GeorgiaAugusta= L.marker([33.4735,-82.0105], {icon: dp_lx}).bindPopup('Augusta1, Georgia&lt;br&gt;Black 1975-1099&lt;br&gt;Augusta&lt;br&gt;(Jones, 2020)').addTo(B1970);</v>
      </c>
      <c r="X615" t="e">
        <f>IF(N615="","","const "&amp;#REF!&amp;J615&amp;#REF!&amp;E615&amp;" = L.marker(["&amp;G615&amp;","&amp;F615&amp;"], {icon: "&amp;N615&amp;"_"&amp;U615&amp;"}).bindPopup('This is "&amp;#REF!&amp;"').addTo("&amp;#REF!&amp;");")</f>
        <v>#REF!</v>
      </c>
      <c r="Y615" t="e">
        <f>IF(F615="","","const "&amp;#REF!&amp;J615&amp;#REF!&amp;E615&amp;" = L.marker(["&amp;G615&amp;","&amp;F615&amp;"], {icon: "&amp;O615&amp;"_"&amp;V615&amp;"}).bindPopup('This is "&amp;#REF!&amp;"').addTo("&amp;#REF!&amp;");")</f>
        <v>#REF!</v>
      </c>
      <c r="BI615" t="s">
        <v>5715</v>
      </c>
    </row>
    <row r="616" spans="1:61">
      <c r="A616" t="s">
        <v>5334</v>
      </c>
      <c r="B616" t="s">
        <v>731</v>
      </c>
      <c r="C616" t="s">
        <v>5402</v>
      </c>
      <c r="D616" t="s">
        <v>731</v>
      </c>
      <c r="E616" t="s">
        <v>5310</v>
      </c>
      <c r="F616">
        <v>-87.6601</v>
      </c>
      <c r="G616">
        <v>41.876399999999997</v>
      </c>
      <c r="H616" t="s">
        <v>1139</v>
      </c>
      <c r="I616" t="str">
        <f t="shared" si="112"/>
        <v>Bedford, Illinois&lt;br&gt;Black 1975-1099&lt;br&gt;Bedford&lt;br&gt;(Jones, 2020)</v>
      </c>
      <c r="J616" t="str">
        <f t="shared" si="113"/>
        <v>B1970BedfordIllinoisBedford</v>
      </c>
      <c r="M616" t="str">
        <f t="shared" si="115"/>
        <v>dp</v>
      </c>
      <c r="N616" t="str">
        <f t="shared" si="116"/>
        <v>st</v>
      </c>
      <c r="O616" t="str">
        <f t="shared" si="117"/>
        <v>ar</v>
      </c>
      <c r="P616" t="e">
        <f>IF(#REF!="rhot","",IF(H616="AAE_7R","r7",IF(AND(C616="ANAE",H616="W"),"r3","r0")))</f>
        <v>#REF!</v>
      </c>
      <c r="Q616" t="str">
        <f>IF(H616="consonant",#REF!,"")</f>
        <v/>
      </c>
      <c r="R616" t="str">
        <f t="shared" si="118"/>
        <v>lx</v>
      </c>
      <c r="S616" t="str">
        <f t="shared" si="119"/>
        <v>bk</v>
      </c>
      <c r="T616" t="e">
        <f t="shared" si="120"/>
        <v>#REF!</v>
      </c>
      <c r="U616" t="str">
        <f t="shared" si="111"/>
        <v>b</v>
      </c>
      <c r="W616" t="str">
        <f t="shared" si="114"/>
        <v>const B1970BedfordIllinoisBedford= L.marker([41.8764,-87.6601], {icon: dp_lx}).bindPopup('Bedford, Illinois&lt;br&gt;Black 1975-1099&lt;br&gt;Bedford&lt;br&gt;(Jones, 2020)').addTo(B1970);</v>
      </c>
      <c r="X616" t="e">
        <f>IF(N616="","","const "&amp;#REF!&amp;J616&amp;#REF!&amp;E616&amp;" = L.marker(["&amp;G616&amp;","&amp;F616&amp;"], {icon: "&amp;N616&amp;"_"&amp;U616&amp;"}).bindPopup('This is "&amp;#REF!&amp;"').addTo("&amp;#REF!&amp;");")</f>
        <v>#REF!</v>
      </c>
      <c r="Y616" t="e">
        <f>IF(F616="","","const "&amp;#REF!&amp;J616&amp;#REF!&amp;E616&amp;" = L.marker(["&amp;G616&amp;","&amp;F616&amp;"], {icon: "&amp;O616&amp;"_"&amp;V616&amp;"}).bindPopup('This is "&amp;#REF!&amp;"').addTo("&amp;#REF!&amp;");")</f>
        <v>#REF!</v>
      </c>
      <c r="BI616" t="s">
        <v>5716</v>
      </c>
    </row>
    <row r="617" spans="1:61">
      <c r="A617" t="s">
        <v>5334</v>
      </c>
      <c r="B617" t="s">
        <v>675</v>
      </c>
      <c r="C617" t="s">
        <v>5402</v>
      </c>
      <c r="D617" t="s">
        <v>675</v>
      </c>
      <c r="E617" t="s">
        <v>5310</v>
      </c>
      <c r="F617">
        <v>-89.216800000000006</v>
      </c>
      <c r="G617">
        <v>37.7273</v>
      </c>
      <c r="H617" t="s">
        <v>1139</v>
      </c>
      <c r="I617" t="str">
        <f t="shared" si="112"/>
        <v>Carbondale, Illinois&lt;br&gt;Black 1975-1099&lt;br&gt;Carbondale&lt;br&gt;(Jones, 2020)</v>
      </c>
      <c r="J617" t="str">
        <f t="shared" si="113"/>
        <v>B1970CarbondaleIllinoisCarbondale</v>
      </c>
      <c r="M617" t="str">
        <f t="shared" si="115"/>
        <v>dp</v>
      </c>
      <c r="N617" t="str">
        <f t="shared" si="116"/>
        <v>st</v>
      </c>
      <c r="O617" t="str">
        <f t="shared" si="117"/>
        <v>ar</v>
      </c>
      <c r="P617" t="e">
        <f>IF(#REF!="rhot","",IF(H617="AAE_7R","r7",IF(AND(C617="ANAE",H617="W"),"r3","r0")))</f>
        <v>#REF!</v>
      </c>
      <c r="Q617" t="str">
        <f>IF(H617="consonant",#REF!,"")</f>
        <v/>
      </c>
      <c r="R617" t="str">
        <f t="shared" si="118"/>
        <v>lx</v>
      </c>
      <c r="S617" t="str">
        <f t="shared" si="119"/>
        <v>bk</v>
      </c>
      <c r="T617" t="e">
        <f t="shared" si="120"/>
        <v>#REF!</v>
      </c>
      <c r="U617" t="str">
        <f t="shared" si="111"/>
        <v>b</v>
      </c>
      <c r="W617" t="str">
        <f t="shared" si="114"/>
        <v>const B1970CarbondaleIllinoisCarbondale= L.marker([37.7273,-89.2168], {icon: dp_lx}).bindPopup('Carbondale, Illinois&lt;br&gt;Black 1975-1099&lt;br&gt;Carbondale&lt;br&gt;(Jones, 2020)').addTo(B1970);</v>
      </c>
      <c r="X617" t="e">
        <f>IF(N617="","","const "&amp;#REF!&amp;J617&amp;#REF!&amp;E617&amp;" = L.marker(["&amp;G617&amp;","&amp;F617&amp;"], {icon: "&amp;N617&amp;"_"&amp;U617&amp;"}).bindPopup('This is "&amp;#REF!&amp;"').addTo("&amp;#REF!&amp;");")</f>
        <v>#REF!</v>
      </c>
      <c r="Y617" t="e">
        <f>IF(F617="","","const "&amp;#REF!&amp;J617&amp;#REF!&amp;E617&amp;" = L.marker(["&amp;G617&amp;","&amp;F617&amp;"], {icon: "&amp;O617&amp;"_"&amp;V617&amp;"}).bindPopup('This is "&amp;#REF!&amp;"').addTo("&amp;#REF!&amp;");")</f>
        <v>#REF!</v>
      </c>
      <c r="BI617" t="s">
        <v>5717</v>
      </c>
    </row>
    <row r="618" spans="1:61">
      <c r="A618" t="s">
        <v>5334</v>
      </c>
      <c r="B618" t="s">
        <v>93</v>
      </c>
      <c r="C618" t="s">
        <v>5402</v>
      </c>
      <c r="D618" t="s">
        <v>1053</v>
      </c>
      <c r="E618" t="s">
        <v>5310</v>
      </c>
      <c r="F618">
        <v>-87.629800000000003</v>
      </c>
      <c r="G618">
        <v>41.878100000000003</v>
      </c>
      <c r="H618" t="s">
        <v>1139</v>
      </c>
      <c r="I618" t="str">
        <f t="shared" si="112"/>
        <v>Chicago1, Illinois&lt;br&gt;Black 1975-1099&lt;br&gt;Chicago&lt;br&gt;(Jones, 2020)</v>
      </c>
      <c r="J618" t="str">
        <f t="shared" si="113"/>
        <v>B1970Chicago1IllinoisChicago</v>
      </c>
      <c r="M618" t="str">
        <f t="shared" si="115"/>
        <v>dp</v>
      </c>
      <c r="N618" t="str">
        <f t="shared" si="116"/>
        <v>st</v>
      </c>
      <c r="O618" t="str">
        <f t="shared" si="117"/>
        <v>ar</v>
      </c>
      <c r="P618" t="e">
        <f>IF(#REF!="rhot","",IF(H618="AAE_7R","r7",IF(AND(C618="ANAE",H618="W"),"r3","r0")))</f>
        <v>#REF!</v>
      </c>
      <c r="Q618" t="str">
        <f>IF(H618="consonant",#REF!,"")</f>
        <v/>
      </c>
      <c r="R618" t="str">
        <f t="shared" si="118"/>
        <v>lx</v>
      </c>
      <c r="S618" t="str">
        <f t="shared" si="119"/>
        <v>bk</v>
      </c>
      <c r="T618" t="e">
        <f t="shared" si="120"/>
        <v>#REF!</v>
      </c>
      <c r="U618" t="str">
        <f t="shared" si="111"/>
        <v>b</v>
      </c>
      <c r="W618" t="str">
        <f t="shared" si="114"/>
        <v>const B1970Chicago1IllinoisChicago= L.marker([41.8781,-87.6298], {icon: dp_lx}).bindPopup('Chicago1, Illinois&lt;br&gt;Black 1975-1099&lt;br&gt;Chicago&lt;br&gt;(Jones, 2020)').addTo(B1970);</v>
      </c>
      <c r="X618" t="e">
        <f>IF(N618="","","const "&amp;#REF!&amp;J618&amp;#REF!&amp;E618&amp;" = L.marker(["&amp;G618&amp;","&amp;F618&amp;"], {icon: "&amp;N618&amp;"_"&amp;U618&amp;"}).bindPopup('This is "&amp;#REF!&amp;"').addTo("&amp;#REF!&amp;");")</f>
        <v>#REF!</v>
      </c>
      <c r="Y618" t="e">
        <f>IF(F618="","","const "&amp;#REF!&amp;J618&amp;#REF!&amp;E618&amp;" = L.marker(["&amp;G618&amp;","&amp;F618&amp;"], {icon: "&amp;O618&amp;"_"&amp;V618&amp;"}).bindPopup('This is "&amp;#REF!&amp;"').addTo("&amp;#REF!&amp;");")</f>
        <v>#REF!</v>
      </c>
      <c r="BI618" t="s">
        <v>5718</v>
      </c>
    </row>
    <row r="619" spans="1:61">
      <c r="A619" t="s">
        <v>5334</v>
      </c>
      <c r="B619" t="s">
        <v>95</v>
      </c>
      <c r="C619" t="s">
        <v>5402</v>
      </c>
      <c r="D619" t="s">
        <v>1054</v>
      </c>
      <c r="E619" t="s">
        <v>5310</v>
      </c>
      <c r="F619">
        <v>-89.093699999999998</v>
      </c>
      <c r="G619">
        <v>42.271099999999997</v>
      </c>
      <c r="H619" t="s">
        <v>1139</v>
      </c>
      <c r="I619" t="str">
        <f t="shared" si="112"/>
        <v>Rockford1, Illinois&lt;br&gt;Black 1975-1099&lt;br&gt;Rockford&lt;br&gt;(Jones, 2020)</v>
      </c>
      <c r="J619" t="str">
        <f t="shared" si="113"/>
        <v>B1970Rockford1IllinoisRockford</v>
      </c>
      <c r="M619" t="str">
        <f t="shared" si="115"/>
        <v>dp</v>
      </c>
      <c r="N619" t="str">
        <f t="shared" si="116"/>
        <v>st</v>
      </c>
      <c r="O619" t="str">
        <f t="shared" si="117"/>
        <v>ar</v>
      </c>
      <c r="P619" t="e">
        <f>IF(#REF!="rhot","",IF(H619="AAE_7R","r7",IF(AND(C619="ANAE",H619="W"),"r3","r0")))</f>
        <v>#REF!</v>
      </c>
      <c r="Q619" t="str">
        <f>IF(H619="consonant",#REF!,"")</f>
        <v/>
      </c>
      <c r="R619" t="str">
        <f t="shared" si="118"/>
        <v>lx</v>
      </c>
      <c r="S619" t="str">
        <f t="shared" si="119"/>
        <v>bk</v>
      </c>
      <c r="T619" t="e">
        <f t="shared" si="120"/>
        <v>#REF!</v>
      </c>
      <c r="U619" t="str">
        <f t="shared" si="111"/>
        <v>b</v>
      </c>
      <c r="W619" t="str">
        <f t="shared" si="114"/>
        <v>const B1970Rockford1IllinoisRockford= L.marker([42.2711,-89.0937], {icon: dp_lx}).bindPopup('Rockford1, Illinois&lt;br&gt;Black 1975-1099&lt;br&gt;Rockford&lt;br&gt;(Jones, 2020)').addTo(B1970);</v>
      </c>
      <c r="X619" t="e">
        <f>IF(N619="","","const "&amp;#REF!&amp;J619&amp;#REF!&amp;E619&amp;" = L.marker(["&amp;G619&amp;","&amp;F619&amp;"], {icon: "&amp;N619&amp;"_"&amp;U619&amp;"}).bindPopup('This is "&amp;#REF!&amp;"').addTo("&amp;#REF!&amp;");")</f>
        <v>#REF!</v>
      </c>
      <c r="Y619" t="e">
        <f>IF(F619="","","const "&amp;#REF!&amp;J619&amp;#REF!&amp;E619&amp;" = L.marker(["&amp;G619&amp;","&amp;F619&amp;"], {icon: "&amp;O619&amp;"_"&amp;V619&amp;"}).bindPopup('This is "&amp;#REF!&amp;"').addTo("&amp;#REF!&amp;");")</f>
        <v>#REF!</v>
      </c>
      <c r="BI619" t="s">
        <v>5719</v>
      </c>
    </row>
    <row r="620" spans="1:61">
      <c r="A620" t="s">
        <v>5334</v>
      </c>
      <c r="B620" t="s">
        <v>104</v>
      </c>
      <c r="C620" t="s">
        <v>5402</v>
      </c>
      <c r="D620" t="s">
        <v>1055</v>
      </c>
      <c r="E620" t="s">
        <v>5302</v>
      </c>
      <c r="F620">
        <v>-86.158100000000005</v>
      </c>
      <c r="G620">
        <v>39.7684</v>
      </c>
      <c r="H620" t="s">
        <v>1139</v>
      </c>
      <c r="I620" t="str">
        <f t="shared" si="112"/>
        <v>Indianapolis1, Indiana&lt;br&gt;Black 1975-1099&lt;br&gt;Indianapolis&lt;br&gt;(Jones, 2020)</v>
      </c>
      <c r="J620" t="str">
        <f t="shared" si="113"/>
        <v>B1970Indianapolis1IndianaIndianapolis</v>
      </c>
      <c r="M620" t="str">
        <f t="shared" ref="M620:M651" si="121">IF(H620="consonant","",IF(E620="Jamaica","lo",IF(OR(A620="W1700",A620="B1850",H620="Carib",H620="LA",H620="UM",H620="Bra",H620="EaNL"),"mn","dp")))</f>
        <v>dp</v>
      </c>
      <c r="N620" t="str">
        <f t="shared" ref="N620:N651" si="122">IF(OR(H620="Carib",A620="B1850"),"sl","st")</f>
        <v>st</v>
      </c>
      <c r="O620" t="str">
        <f t="shared" ref="O620:O651" si="123">IF(A620="W1700","na",IF(OR(H620="Carib",H620="NYC",H620="ENE"),"au",IF(H620="CAN","ao","ar")))</f>
        <v>ar</v>
      </c>
      <c r="P620" t="e">
        <f>IF(#REF!="rhot","",IF(H620="AAE_7R","r7",IF(AND(C620="ANAE",H620="W"),"r3","r0")))</f>
        <v>#REF!</v>
      </c>
      <c r="Q620" t="str">
        <f>IF(H620="consonant",#REF!,"")</f>
        <v/>
      </c>
      <c r="R620" t="str">
        <f t="shared" ref="R620:R651" si="124">IF(OR(H620="W",H620="M",H620="ENE"),"we",IF(OR(H620="MA",H620="NYC",H620="OH"),"sa1",IF(OR(H620="OS",H620="LAGS_SSE",H620="Speaker _S",H620="PADS_SSE"),"sl","lx")))</f>
        <v>lx</v>
      </c>
      <c r="S620" t="str">
        <f t="shared" ref="S620:S651" si="125">IF(OR(H620="S",H620="M"),"fr",IF(OR(H620="W"),"ce","bk"))</f>
        <v>bk</v>
      </c>
      <c r="T620" t="e">
        <f t="shared" ref="T620:T651" si="126">IF(P620="","",IF(OR(A620="W1900",A620="W1950",A620="W1970"),"ho","un"))</f>
        <v>#REF!</v>
      </c>
      <c r="U620" t="str">
        <f t="shared" si="111"/>
        <v>b</v>
      </c>
      <c r="W620" t="str">
        <f t="shared" si="114"/>
        <v>const B1970Indianapolis1IndianaIndianapolis= L.marker([39.7684,-86.1581], {icon: dp_lx}).bindPopup('Indianapolis1, Indiana&lt;br&gt;Black 1975-1099&lt;br&gt;Indianapolis&lt;br&gt;(Jones, 2020)').addTo(B1970);</v>
      </c>
      <c r="X620" t="e">
        <f>IF(N620="","","const "&amp;#REF!&amp;J620&amp;#REF!&amp;E620&amp;" = L.marker(["&amp;G620&amp;","&amp;F620&amp;"], {icon: "&amp;N620&amp;"_"&amp;U620&amp;"}).bindPopup('This is "&amp;#REF!&amp;"').addTo("&amp;#REF!&amp;");")</f>
        <v>#REF!</v>
      </c>
      <c r="Y620" t="e">
        <f>IF(F620="","","const "&amp;#REF!&amp;J620&amp;#REF!&amp;E620&amp;" = L.marker(["&amp;G620&amp;","&amp;F620&amp;"], {icon: "&amp;O620&amp;"_"&amp;V620&amp;"}).bindPopup('This is "&amp;#REF!&amp;"').addTo("&amp;#REF!&amp;");")</f>
        <v>#REF!</v>
      </c>
      <c r="BI620" t="s">
        <v>5720</v>
      </c>
    </row>
    <row r="621" spans="1:61">
      <c r="A621" t="s">
        <v>5334</v>
      </c>
      <c r="B621" t="s">
        <v>117</v>
      </c>
      <c r="C621" t="s">
        <v>5402</v>
      </c>
      <c r="D621" t="s">
        <v>117</v>
      </c>
      <c r="E621" t="s">
        <v>5311</v>
      </c>
      <c r="F621">
        <v>-85.758499999999998</v>
      </c>
      <c r="G621">
        <v>38.252699999999997</v>
      </c>
      <c r="H621" t="s">
        <v>1139</v>
      </c>
      <c r="I621" t="str">
        <f t="shared" si="112"/>
        <v>Louisville, Kentucky&lt;br&gt;Black 1975-1099&lt;br&gt;Louisville&lt;br&gt;(Jones, 2020)</v>
      </c>
      <c r="J621" t="str">
        <f t="shared" si="113"/>
        <v>B1970LouisvilleKentuckyLouisville</v>
      </c>
      <c r="M621" t="str">
        <f t="shared" si="121"/>
        <v>dp</v>
      </c>
      <c r="N621" t="str">
        <f t="shared" si="122"/>
        <v>st</v>
      </c>
      <c r="O621" t="str">
        <f t="shared" si="123"/>
        <v>ar</v>
      </c>
      <c r="P621" t="e">
        <f>IF(#REF!="rhot","",IF(H621="AAE_7R","r7",IF(AND(C621="ANAE",H621="W"),"r3","r0")))</f>
        <v>#REF!</v>
      </c>
      <c r="Q621" t="str">
        <f>IF(H621="consonant",#REF!,"")</f>
        <v/>
      </c>
      <c r="R621" t="str">
        <f t="shared" si="124"/>
        <v>lx</v>
      </c>
      <c r="S621" t="str">
        <f t="shared" si="125"/>
        <v>bk</v>
      </c>
      <c r="T621" t="e">
        <f t="shared" si="126"/>
        <v>#REF!</v>
      </c>
      <c r="U621" t="str">
        <f t="shared" si="111"/>
        <v>b</v>
      </c>
      <c r="W621" t="str">
        <f t="shared" si="114"/>
        <v>const B1970LouisvilleKentuckyLouisville= L.marker([38.2527,-85.7585], {icon: dp_lx}).bindPopup('Louisville, Kentucky&lt;br&gt;Black 1975-1099&lt;br&gt;Louisville&lt;br&gt;(Jones, 2020)').addTo(B1970);</v>
      </c>
      <c r="X621" t="e">
        <f>IF(N621="","","const "&amp;#REF!&amp;J621&amp;#REF!&amp;E621&amp;" = L.marker(["&amp;G621&amp;","&amp;F621&amp;"], {icon: "&amp;N621&amp;"_"&amp;U621&amp;"}).bindPopup('This is "&amp;#REF!&amp;"').addTo("&amp;#REF!&amp;");")</f>
        <v>#REF!</v>
      </c>
      <c r="Y621" t="e">
        <f>IF(F621="","","const "&amp;#REF!&amp;J621&amp;#REF!&amp;E621&amp;" = L.marker(["&amp;G621&amp;","&amp;F621&amp;"], {icon: "&amp;O621&amp;"_"&amp;V621&amp;"}).bindPopup('This is "&amp;#REF!&amp;"').addTo("&amp;#REF!&amp;");")</f>
        <v>#REF!</v>
      </c>
      <c r="BI621" t="s">
        <v>6499</v>
      </c>
    </row>
    <row r="622" spans="1:61">
      <c r="A622" t="s">
        <v>5334</v>
      </c>
      <c r="B622" t="s">
        <v>714</v>
      </c>
      <c r="C622" t="s">
        <v>5402</v>
      </c>
      <c r="D622" t="s">
        <v>714</v>
      </c>
      <c r="E622" t="s">
        <v>5293</v>
      </c>
      <c r="F622">
        <v>-93.217399999999998</v>
      </c>
      <c r="G622">
        <v>30.226600000000001</v>
      </c>
      <c r="H622" t="s">
        <v>1139</v>
      </c>
      <c r="I622" t="str">
        <f t="shared" si="112"/>
        <v>Lake Charles, Louisiana&lt;br&gt;Black 1975-1099&lt;br&gt;Lake Charles&lt;br&gt;(Jones, 2020)</v>
      </c>
      <c r="J622" t="str">
        <f t="shared" si="113"/>
        <v>B1970LakeCharlesLouisianaLakeCharles</v>
      </c>
      <c r="M622" t="str">
        <f t="shared" si="121"/>
        <v>dp</v>
      </c>
      <c r="N622" t="str">
        <f t="shared" si="122"/>
        <v>st</v>
      </c>
      <c r="O622" t="str">
        <f t="shared" si="123"/>
        <v>ar</v>
      </c>
      <c r="P622" t="e">
        <f>IF(#REF!="rhot","",IF(H622="AAE_7R","r7",IF(AND(C622="ANAE",H622="W"),"r3","r0")))</f>
        <v>#REF!</v>
      </c>
      <c r="Q622" t="str">
        <f>IF(H622="consonant",#REF!,"")</f>
        <v/>
      </c>
      <c r="R622" t="str">
        <f t="shared" si="124"/>
        <v>lx</v>
      </c>
      <c r="S622" t="str">
        <f t="shared" si="125"/>
        <v>bk</v>
      </c>
      <c r="T622" t="e">
        <f t="shared" si="126"/>
        <v>#REF!</v>
      </c>
      <c r="U622" t="str">
        <f t="shared" si="111"/>
        <v>b</v>
      </c>
      <c r="W622" t="str">
        <f t="shared" si="114"/>
        <v>const B1970LakeCharlesLouisianaLakeCharles= L.marker([30.2266,-93.2174], {icon: dp_lx}).bindPopup('Lake Charles, Louisiana&lt;br&gt;Black 1975-1099&lt;br&gt;Lake Charles&lt;br&gt;(Jones, 2020)').addTo(B1970);</v>
      </c>
      <c r="X622" t="e">
        <f>IF(N622="","","const "&amp;#REF!&amp;J622&amp;#REF!&amp;E622&amp;" = L.marker(["&amp;G622&amp;","&amp;F622&amp;"], {icon: "&amp;N622&amp;"_"&amp;U622&amp;"}).bindPopup('This is "&amp;#REF!&amp;"').addTo("&amp;#REF!&amp;");")</f>
        <v>#REF!</v>
      </c>
      <c r="Y622" t="e">
        <f>IF(F622="","","const "&amp;#REF!&amp;J622&amp;#REF!&amp;E622&amp;" = L.marker(["&amp;G622&amp;","&amp;F622&amp;"], {icon: "&amp;O622&amp;"_"&amp;V622&amp;"}).bindPopup('This is "&amp;#REF!&amp;"').addTo("&amp;#REF!&amp;");")</f>
        <v>#REF!</v>
      </c>
      <c r="BI622" t="s">
        <v>6466</v>
      </c>
    </row>
    <row r="623" spans="1:61">
      <c r="A623" t="s">
        <v>5334</v>
      </c>
      <c r="B623" t="s">
        <v>121</v>
      </c>
      <c r="C623" t="s">
        <v>5402</v>
      </c>
      <c r="D623" t="s">
        <v>1056</v>
      </c>
      <c r="E623" t="s">
        <v>5293</v>
      </c>
      <c r="F623">
        <v>-90.0715</v>
      </c>
      <c r="G623">
        <v>29.9511</v>
      </c>
      <c r="H623" t="s">
        <v>1139</v>
      </c>
      <c r="I623" t="str">
        <f t="shared" si="112"/>
        <v>New Orleans3, Louisiana&lt;br&gt;Black 1975-1099&lt;br&gt;New Orleans&lt;br&gt;(Jones, 2020)</v>
      </c>
      <c r="J623" t="str">
        <f t="shared" si="113"/>
        <v>B1970NewOrleans3LouisianaNewOrleans</v>
      </c>
      <c r="M623" t="str">
        <f t="shared" si="121"/>
        <v>dp</v>
      </c>
      <c r="N623" t="str">
        <f t="shared" si="122"/>
        <v>st</v>
      </c>
      <c r="O623" t="str">
        <f t="shared" si="123"/>
        <v>ar</v>
      </c>
      <c r="P623" t="e">
        <f>IF(#REF!="rhot","",IF(H623="AAE_7R","r7",IF(AND(C623="ANAE",H623="W"),"r3","r0")))</f>
        <v>#REF!</v>
      </c>
      <c r="Q623" t="str">
        <f>IF(H623="consonant",#REF!,"")</f>
        <v/>
      </c>
      <c r="R623" t="str">
        <f t="shared" si="124"/>
        <v>lx</v>
      </c>
      <c r="S623" t="str">
        <f t="shared" si="125"/>
        <v>bk</v>
      </c>
      <c r="T623" t="e">
        <f t="shared" si="126"/>
        <v>#REF!</v>
      </c>
      <c r="U623" t="str">
        <f t="shared" si="111"/>
        <v>b</v>
      </c>
      <c r="W623" t="str">
        <f t="shared" si="114"/>
        <v>const B1970NewOrleans3LouisianaNewOrleans= L.marker([29.9511,-90.0715], {icon: dp_lx}).bindPopup('New Orleans3, Louisiana&lt;br&gt;Black 1975-1099&lt;br&gt;New Orleans&lt;br&gt;(Jones, 2020)').addTo(B1970);</v>
      </c>
      <c r="X623" t="e">
        <f>IF(N623="","","const "&amp;#REF!&amp;J623&amp;#REF!&amp;E623&amp;" = L.marker(["&amp;G623&amp;","&amp;F623&amp;"], {icon: "&amp;N623&amp;"_"&amp;U623&amp;"}).bindPopup('This is "&amp;#REF!&amp;"').addTo("&amp;#REF!&amp;");")</f>
        <v>#REF!</v>
      </c>
      <c r="Y623" t="e">
        <f>IF(F623="","","const "&amp;#REF!&amp;J623&amp;#REF!&amp;E623&amp;" = L.marker(["&amp;G623&amp;","&amp;F623&amp;"], {icon: "&amp;O623&amp;"_"&amp;V623&amp;"}).bindPopup('This is "&amp;#REF!&amp;"').addTo("&amp;#REF!&amp;");")</f>
        <v>#REF!</v>
      </c>
      <c r="BI623" t="s">
        <v>6467</v>
      </c>
    </row>
    <row r="624" spans="1:61">
      <c r="A624" t="s">
        <v>5334</v>
      </c>
      <c r="B624" t="s">
        <v>715</v>
      </c>
      <c r="C624" t="s">
        <v>5402</v>
      </c>
      <c r="D624" t="s">
        <v>715</v>
      </c>
      <c r="E624" t="s">
        <v>5293</v>
      </c>
      <c r="F624">
        <v>-91.233999999999995</v>
      </c>
      <c r="G624">
        <v>30.289899999999999</v>
      </c>
      <c r="H624" t="s">
        <v>1139</v>
      </c>
      <c r="I624" t="str">
        <f t="shared" si="112"/>
        <v>Plaquemine, Louisiana&lt;br&gt;Black 1975-1099&lt;br&gt;Plaquemine&lt;br&gt;(Jones, 2020)</v>
      </c>
      <c r="J624" t="str">
        <f t="shared" si="113"/>
        <v>B1970PlaquemineLouisianaPlaquemine</v>
      </c>
      <c r="M624" t="str">
        <f t="shared" si="121"/>
        <v>dp</v>
      </c>
      <c r="N624" t="str">
        <f t="shared" si="122"/>
        <v>st</v>
      </c>
      <c r="O624" t="str">
        <f t="shared" si="123"/>
        <v>ar</v>
      </c>
      <c r="P624" t="e">
        <f>IF(#REF!="rhot","",IF(H624="AAE_7R","r7",IF(AND(C624="ANAE",H624="W"),"r3","r0")))</f>
        <v>#REF!</v>
      </c>
      <c r="Q624" t="str">
        <f>IF(H624="consonant",#REF!,"")</f>
        <v/>
      </c>
      <c r="R624" t="str">
        <f t="shared" si="124"/>
        <v>lx</v>
      </c>
      <c r="S624" t="str">
        <f t="shared" si="125"/>
        <v>bk</v>
      </c>
      <c r="T624" t="e">
        <f t="shared" si="126"/>
        <v>#REF!</v>
      </c>
      <c r="U624" t="str">
        <f t="shared" si="111"/>
        <v>b</v>
      </c>
      <c r="W624" t="str">
        <f t="shared" si="114"/>
        <v>const B1970PlaquemineLouisianaPlaquemine= L.marker([30.2899,-91.234], {icon: dp_lx}).bindPopup('Plaquemine, Louisiana&lt;br&gt;Black 1975-1099&lt;br&gt;Plaquemine&lt;br&gt;(Jones, 2020)').addTo(B1970);</v>
      </c>
      <c r="X624" t="e">
        <f>IF(N624="","","const "&amp;#REF!&amp;J624&amp;#REF!&amp;E624&amp;" = L.marker(["&amp;G624&amp;","&amp;F624&amp;"], {icon: "&amp;N624&amp;"_"&amp;U624&amp;"}).bindPopup('This is "&amp;#REF!&amp;"').addTo("&amp;#REF!&amp;");")</f>
        <v>#REF!</v>
      </c>
      <c r="Y624" t="e">
        <f>IF(F624="","","const "&amp;#REF!&amp;J624&amp;#REF!&amp;E624&amp;" = L.marker(["&amp;G624&amp;","&amp;F624&amp;"], {icon: "&amp;O624&amp;"_"&amp;V624&amp;"}).bindPopup('This is "&amp;#REF!&amp;"').addTo("&amp;#REF!&amp;");")</f>
        <v>#REF!</v>
      </c>
      <c r="BI624" t="s">
        <v>5721</v>
      </c>
    </row>
    <row r="625" spans="1:61">
      <c r="A625" t="s">
        <v>5334</v>
      </c>
      <c r="B625" t="s">
        <v>631</v>
      </c>
      <c r="C625" t="s">
        <v>5402</v>
      </c>
      <c r="D625" t="s">
        <v>631</v>
      </c>
      <c r="E625" t="s">
        <v>5280</v>
      </c>
      <c r="F625">
        <v>-71.908100000000005</v>
      </c>
      <c r="G625">
        <v>42.243699999999997</v>
      </c>
      <c r="H625" t="s">
        <v>1139</v>
      </c>
      <c r="I625" t="str">
        <f t="shared" si="112"/>
        <v>Leicester, Massachusetts&lt;br&gt;Black 1975-1099&lt;br&gt;Leicester&lt;br&gt;(Jones, 2020)</v>
      </c>
      <c r="J625" t="str">
        <f t="shared" si="113"/>
        <v>B1970LeicesterMassachusettsLeicester</v>
      </c>
      <c r="M625" t="str">
        <f t="shared" si="121"/>
        <v>dp</v>
      </c>
      <c r="N625" t="str">
        <f t="shared" si="122"/>
        <v>st</v>
      </c>
      <c r="O625" t="str">
        <f t="shared" si="123"/>
        <v>ar</v>
      </c>
      <c r="P625" t="e">
        <f>IF(#REF!="rhot","",IF(H625="AAE_7R","r7",IF(AND(C625="ANAE",H625="W"),"r3","r0")))</f>
        <v>#REF!</v>
      </c>
      <c r="Q625" t="str">
        <f>IF(H625="consonant",#REF!,"")</f>
        <v/>
      </c>
      <c r="R625" t="str">
        <f t="shared" si="124"/>
        <v>lx</v>
      </c>
      <c r="S625" t="str">
        <f t="shared" si="125"/>
        <v>bk</v>
      </c>
      <c r="T625" t="e">
        <f t="shared" si="126"/>
        <v>#REF!</v>
      </c>
      <c r="U625" t="str">
        <f t="shared" si="111"/>
        <v>b</v>
      </c>
      <c r="W625" t="str">
        <f t="shared" si="114"/>
        <v>const B1970LeicesterMassachusettsLeicester= L.marker([42.2437,-71.9081], {icon: dp_lx}).bindPopup('Leicester, Massachusetts&lt;br&gt;Black 1975-1099&lt;br&gt;Leicester&lt;br&gt;(Jones, 2020)').addTo(B1970);</v>
      </c>
      <c r="X625" t="e">
        <f>IF(N625="","","const "&amp;#REF!&amp;J625&amp;#REF!&amp;E625&amp;" = L.marker(["&amp;G625&amp;","&amp;F625&amp;"], {icon: "&amp;N625&amp;"_"&amp;U625&amp;"}).bindPopup('This is "&amp;#REF!&amp;"').addTo("&amp;#REF!&amp;");")</f>
        <v>#REF!</v>
      </c>
      <c r="Y625" t="e">
        <f>IF(F625="","","const "&amp;#REF!&amp;J625&amp;#REF!&amp;E625&amp;" = L.marker(["&amp;G625&amp;","&amp;F625&amp;"], {icon: "&amp;O625&amp;"_"&amp;V625&amp;"}).bindPopup('This is "&amp;#REF!&amp;"').addTo("&amp;#REF!&amp;");")</f>
        <v>#REF!</v>
      </c>
      <c r="BI625" t="s">
        <v>5722</v>
      </c>
    </row>
    <row r="626" spans="1:61">
      <c r="A626" t="s">
        <v>5334</v>
      </c>
      <c r="B626" t="s">
        <v>673</v>
      </c>
      <c r="C626" t="s">
        <v>5402</v>
      </c>
      <c r="D626" t="s">
        <v>673</v>
      </c>
      <c r="E626" t="s">
        <v>5280</v>
      </c>
      <c r="F626">
        <v>-71.992000000000004</v>
      </c>
      <c r="G626">
        <v>42.244500000000002</v>
      </c>
      <c r="H626" t="s">
        <v>1139</v>
      </c>
      <c r="I626" t="str">
        <f t="shared" si="112"/>
        <v>Spencer, Massachusetts&lt;br&gt;Black 1975-1099&lt;br&gt;Spencer&lt;br&gt;(Jones, 2020)</v>
      </c>
      <c r="J626" t="str">
        <f t="shared" si="113"/>
        <v>B1970SpencerMassachusettsSpencer</v>
      </c>
      <c r="M626" t="str">
        <f t="shared" si="121"/>
        <v>dp</v>
      </c>
      <c r="N626" t="str">
        <f t="shared" si="122"/>
        <v>st</v>
      </c>
      <c r="O626" t="str">
        <f t="shared" si="123"/>
        <v>ar</v>
      </c>
      <c r="P626" t="e">
        <f>IF(#REF!="rhot","",IF(H626="AAE_7R","r7",IF(AND(C626="ANAE",H626="W"),"r3","r0")))</f>
        <v>#REF!</v>
      </c>
      <c r="Q626" t="str">
        <f>IF(H626="consonant",#REF!,"")</f>
        <v/>
      </c>
      <c r="R626" t="str">
        <f t="shared" si="124"/>
        <v>lx</v>
      </c>
      <c r="S626" t="str">
        <f t="shared" si="125"/>
        <v>bk</v>
      </c>
      <c r="T626" t="e">
        <f t="shared" si="126"/>
        <v>#REF!</v>
      </c>
      <c r="U626" t="str">
        <f t="shared" si="111"/>
        <v>b</v>
      </c>
      <c r="W626" t="str">
        <f t="shared" si="114"/>
        <v>const B1970SpencerMassachusettsSpencer= L.marker([42.2445,-71.992], {icon: dp_lx}).bindPopup('Spencer, Massachusetts&lt;br&gt;Black 1975-1099&lt;br&gt;Spencer&lt;br&gt;(Jones, 2020)').addTo(B1970);</v>
      </c>
      <c r="X626" t="e">
        <f>IF(N626="","","const "&amp;#REF!&amp;J626&amp;#REF!&amp;E626&amp;" = L.marker(["&amp;G626&amp;","&amp;F626&amp;"], {icon: "&amp;N626&amp;"_"&amp;U626&amp;"}).bindPopup('This is "&amp;#REF!&amp;"').addTo("&amp;#REF!&amp;");")</f>
        <v>#REF!</v>
      </c>
      <c r="Y626" t="e">
        <f>IF(F626="","","const "&amp;#REF!&amp;J626&amp;#REF!&amp;E626&amp;" = L.marker(["&amp;G626&amp;","&amp;F626&amp;"], {icon: "&amp;O626&amp;"_"&amp;V626&amp;"}).bindPopup('This is "&amp;#REF!&amp;"').addTo("&amp;#REF!&amp;");")</f>
        <v>#REF!</v>
      </c>
      <c r="BI626" t="s">
        <v>5723</v>
      </c>
    </row>
    <row r="627" spans="1:61">
      <c r="A627" t="s">
        <v>5334</v>
      </c>
      <c r="B627" t="s">
        <v>132</v>
      </c>
      <c r="C627" t="s">
        <v>5402</v>
      </c>
      <c r="D627" t="s">
        <v>1057</v>
      </c>
      <c r="E627" t="s">
        <v>905</v>
      </c>
      <c r="F627">
        <v>-76.612200000000001</v>
      </c>
      <c r="G627">
        <v>39.290399999999998</v>
      </c>
      <c r="H627" t="s">
        <v>1139</v>
      </c>
      <c r="I627" t="str">
        <f t="shared" si="112"/>
        <v>Baltimore1, Maryland&lt;br&gt;Black 1975-1099&lt;br&gt;Baltimore&lt;br&gt;(Jones, 2020)</v>
      </c>
      <c r="J627" t="str">
        <f t="shared" si="113"/>
        <v>B1970Baltimore1MarylandBaltimore</v>
      </c>
      <c r="M627" t="str">
        <f t="shared" si="121"/>
        <v>dp</v>
      </c>
      <c r="N627" t="str">
        <f t="shared" si="122"/>
        <v>st</v>
      </c>
      <c r="O627" t="str">
        <f t="shared" si="123"/>
        <v>ar</v>
      </c>
      <c r="P627" t="e">
        <f>IF(#REF!="rhot","",IF(H627="AAE_7R","r7",IF(AND(C627="ANAE",H627="W"),"r3","r0")))</f>
        <v>#REF!</v>
      </c>
      <c r="Q627" t="str">
        <f>IF(H627="consonant",#REF!,"")</f>
        <v/>
      </c>
      <c r="R627" t="str">
        <f t="shared" si="124"/>
        <v>lx</v>
      </c>
      <c r="S627" t="str">
        <f t="shared" si="125"/>
        <v>bk</v>
      </c>
      <c r="T627" t="e">
        <f t="shared" si="126"/>
        <v>#REF!</v>
      </c>
      <c r="U627" t="str">
        <f t="shared" si="111"/>
        <v>b</v>
      </c>
      <c r="W627" t="str">
        <f t="shared" si="114"/>
        <v>const B1970Baltimore1MarylandBaltimore= L.marker([39.2904,-76.6122], {icon: dp_lx}).bindPopup('Baltimore1, Maryland&lt;br&gt;Black 1975-1099&lt;br&gt;Baltimore&lt;br&gt;(Jones, 2020)').addTo(B1970);</v>
      </c>
      <c r="X627" t="e">
        <f>IF(N627="","","const "&amp;#REF!&amp;J627&amp;#REF!&amp;E627&amp;" = L.marker(["&amp;G627&amp;","&amp;F627&amp;"], {icon: "&amp;N627&amp;"_"&amp;U627&amp;"}).bindPopup('This is "&amp;#REF!&amp;"').addTo("&amp;#REF!&amp;");")</f>
        <v>#REF!</v>
      </c>
      <c r="Y627" t="e">
        <f>IF(F627="","","const "&amp;#REF!&amp;J627&amp;#REF!&amp;E627&amp;" = L.marker(["&amp;G627&amp;","&amp;F627&amp;"], {icon: "&amp;O627&amp;"_"&amp;V627&amp;"}).bindPopup('This is "&amp;#REF!&amp;"').addTo("&amp;#REF!&amp;");")</f>
        <v>#REF!</v>
      </c>
      <c r="BI627" t="s">
        <v>5724</v>
      </c>
    </row>
    <row r="628" spans="1:61">
      <c r="A628" t="s">
        <v>5334</v>
      </c>
      <c r="B628" t="s">
        <v>142</v>
      </c>
      <c r="C628" t="s">
        <v>5402</v>
      </c>
      <c r="D628" t="s">
        <v>1058</v>
      </c>
      <c r="E628" t="s">
        <v>5295</v>
      </c>
      <c r="F628">
        <v>-83.0458</v>
      </c>
      <c r="G628">
        <v>42.331400000000002</v>
      </c>
      <c r="H628" t="s">
        <v>1139</v>
      </c>
      <c r="I628" t="str">
        <f t="shared" si="112"/>
        <v>Detroit1, Michigan&lt;br&gt;Black 1975-1099&lt;br&gt;Detroit&lt;br&gt;(Jones, 2020)</v>
      </c>
      <c r="J628" t="str">
        <f t="shared" si="113"/>
        <v>B1970Detroit1MichiganDetroit</v>
      </c>
      <c r="M628" t="str">
        <f t="shared" si="121"/>
        <v>dp</v>
      </c>
      <c r="N628" t="str">
        <f t="shared" si="122"/>
        <v>st</v>
      </c>
      <c r="O628" t="str">
        <f t="shared" si="123"/>
        <v>ar</v>
      </c>
      <c r="P628" t="e">
        <f>IF(#REF!="rhot","",IF(H628="AAE_7R","r7",IF(AND(C628="ANAE",H628="W"),"r3","r0")))</f>
        <v>#REF!</v>
      </c>
      <c r="Q628" t="str">
        <f>IF(H628="consonant",#REF!,"")</f>
        <v/>
      </c>
      <c r="R628" t="str">
        <f t="shared" si="124"/>
        <v>lx</v>
      </c>
      <c r="S628" t="str">
        <f t="shared" si="125"/>
        <v>bk</v>
      </c>
      <c r="T628" t="e">
        <f t="shared" si="126"/>
        <v>#REF!</v>
      </c>
      <c r="U628" t="str">
        <f t="shared" si="111"/>
        <v>b</v>
      </c>
      <c r="W628" t="str">
        <f t="shared" si="114"/>
        <v>const B1970Detroit1MichiganDetroit= L.marker([42.3314,-83.0458], {icon: dp_lx}).bindPopup('Detroit1, Michigan&lt;br&gt;Black 1975-1099&lt;br&gt;Detroit&lt;br&gt;(Jones, 2020)').addTo(B1970);</v>
      </c>
      <c r="X628" t="e">
        <f>IF(N628="","","const "&amp;#REF!&amp;J628&amp;#REF!&amp;E628&amp;" = L.marker(["&amp;G628&amp;","&amp;F628&amp;"], {icon: "&amp;N628&amp;"_"&amp;U628&amp;"}).bindPopup('This is "&amp;#REF!&amp;"').addTo("&amp;#REF!&amp;");")</f>
        <v>#REF!</v>
      </c>
      <c r="Y628" t="e">
        <f>IF(F628="","","const "&amp;#REF!&amp;J628&amp;#REF!&amp;E628&amp;" = L.marker(["&amp;G628&amp;","&amp;F628&amp;"], {icon: "&amp;O628&amp;"_"&amp;V628&amp;"}).bindPopup('This is "&amp;#REF!&amp;"').addTo("&amp;#REF!&amp;");")</f>
        <v>#REF!</v>
      </c>
      <c r="BI628" t="s">
        <v>5725</v>
      </c>
    </row>
    <row r="629" spans="1:61">
      <c r="A629" t="s">
        <v>5334</v>
      </c>
      <c r="B629" t="s">
        <v>144</v>
      </c>
      <c r="C629" t="s">
        <v>5402</v>
      </c>
      <c r="D629" t="s">
        <v>1059</v>
      </c>
      <c r="E629" t="s">
        <v>5295</v>
      </c>
      <c r="F629">
        <v>-83.6875</v>
      </c>
      <c r="G629">
        <v>43.012500000000003</v>
      </c>
      <c r="H629" t="s">
        <v>1139</v>
      </c>
      <c r="I629" t="str">
        <f t="shared" si="112"/>
        <v>Flint1, Michigan&lt;br&gt;Black 1975-1099&lt;br&gt;Flint&lt;br&gt;(Jones, 2020)</v>
      </c>
      <c r="J629" t="str">
        <f t="shared" si="113"/>
        <v>B1970Flint1MichiganFlint</v>
      </c>
      <c r="M629" t="str">
        <f t="shared" si="121"/>
        <v>dp</v>
      </c>
      <c r="N629" t="str">
        <f t="shared" si="122"/>
        <v>st</v>
      </c>
      <c r="O629" t="str">
        <f t="shared" si="123"/>
        <v>ar</v>
      </c>
      <c r="P629" t="e">
        <f>IF(#REF!="rhot","",IF(H629="AAE_7R","r7",IF(AND(C629="ANAE",H629="W"),"r3","r0")))</f>
        <v>#REF!</v>
      </c>
      <c r="Q629" t="str">
        <f>IF(H629="consonant",#REF!,"")</f>
        <v/>
      </c>
      <c r="R629" t="str">
        <f t="shared" si="124"/>
        <v>lx</v>
      </c>
      <c r="S629" t="str">
        <f t="shared" si="125"/>
        <v>bk</v>
      </c>
      <c r="T629" t="e">
        <f t="shared" si="126"/>
        <v>#REF!</v>
      </c>
      <c r="U629" t="str">
        <f t="shared" si="111"/>
        <v>b</v>
      </c>
      <c r="W629" t="str">
        <f t="shared" si="114"/>
        <v>const B1970Flint1MichiganFlint= L.marker([43.0125,-83.6875], {icon: dp_lx}).bindPopup('Flint1, Michigan&lt;br&gt;Black 1975-1099&lt;br&gt;Flint&lt;br&gt;(Jones, 2020)').addTo(B1970);</v>
      </c>
      <c r="X629" t="e">
        <f>IF(N629="","","const "&amp;#REF!&amp;J629&amp;#REF!&amp;E629&amp;" = L.marker(["&amp;G629&amp;","&amp;F629&amp;"], {icon: "&amp;N629&amp;"_"&amp;U629&amp;"}).bindPopup('This is "&amp;#REF!&amp;"').addTo("&amp;#REF!&amp;");")</f>
        <v>#REF!</v>
      </c>
      <c r="Y629" t="e">
        <f>IF(F629="","","const "&amp;#REF!&amp;J629&amp;#REF!&amp;E629&amp;" = L.marker(["&amp;G629&amp;","&amp;F629&amp;"], {icon: "&amp;O629&amp;"_"&amp;V629&amp;"}).bindPopup('This is "&amp;#REF!&amp;"').addTo("&amp;#REF!&amp;");")</f>
        <v>#REF!</v>
      </c>
      <c r="BI629" t="s">
        <v>5726</v>
      </c>
    </row>
    <row r="630" spans="1:61">
      <c r="A630" t="s">
        <v>5334</v>
      </c>
      <c r="B630" t="s">
        <v>737</v>
      </c>
      <c r="C630" t="s">
        <v>5402</v>
      </c>
      <c r="D630" t="s">
        <v>737</v>
      </c>
      <c r="E630" t="s">
        <v>5295</v>
      </c>
      <c r="F630">
        <v>-83.305199999999999</v>
      </c>
      <c r="G630">
        <v>42.590600000000002</v>
      </c>
      <c r="H630" t="s">
        <v>1139</v>
      </c>
      <c r="I630" t="str">
        <f t="shared" si="112"/>
        <v>Franklin Township, Michigan&lt;br&gt;Black 1975-1099&lt;br&gt;Franklin Township&lt;br&gt;(Jones, 2020)</v>
      </c>
      <c r="J630" t="str">
        <f t="shared" si="113"/>
        <v>B1970FranklinTownshipMichiganFranklinTownship</v>
      </c>
      <c r="M630" t="str">
        <f t="shared" si="121"/>
        <v>dp</v>
      </c>
      <c r="N630" t="str">
        <f t="shared" si="122"/>
        <v>st</v>
      </c>
      <c r="O630" t="str">
        <f t="shared" si="123"/>
        <v>ar</v>
      </c>
      <c r="P630" t="e">
        <f>IF(#REF!="rhot","",IF(H630="AAE_7R","r7",IF(AND(C630="ANAE",H630="W"),"r3","r0")))</f>
        <v>#REF!</v>
      </c>
      <c r="Q630" t="str">
        <f>IF(H630="consonant",#REF!,"")</f>
        <v/>
      </c>
      <c r="R630" t="str">
        <f t="shared" si="124"/>
        <v>lx</v>
      </c>
      <c r="S630" t="str">
        <f t="shared" si="125"/>
        <v>bk</v>
      </c>
      <c r="T630" t="e">
        <f t="shared" si="126"/>
        <v>#REF!</v>
      </c>
      <c r="U630" t="str">
        <f t="shared" si="111"/>
        <v>b</v>
      </c>
      <c r="W630" t="str">
        <f t="shared" si="114"/>
        <v>const B1970FranklinTownshipMichiganFranklinTownship= L.marker([42.5906,-83.3052], {icon: dp_lx}).bindPopup('Franklin Township, Michigan&lt;br&gt;Black 1975-1099&lt;br&gt;Franklin Township&lt;br&gt;(Jones, 2020)').addTo(B1970);</v>
      </c>
      <c r="X630" t="e">
        <f>IF(N630="","","const "&amp;#REF!&amp;J630&amp;#REF!&amp;E630&amp;" = L.marker(["&amp;G630&amp;","&amp;F630&amp;"], {icon: "&amp;N630&amp;"_"&amp;U630&amp;"}).bindPopup('This is "&amp;#REF!&amp;"').addTo("&amp;#REF!&amp;");")</f>
        <v>#REF!</v>
      </c>
      <c r="Y630" t="e">
        <f>IF(F630="","","const "&amp;#REF!&amp;J630&amp;#REF!&amp;E630&amp;" = L.marker(["&amp;G630&amp;","&amp;F630&amp;"], {icon: "&amp;O630&amp;"_"&amp;V630&amp;"}).bindPopup('This is "&amp;#REF!&amp;"').addTo("&amp;#REF!&amp;");")</f>
        <v>#REF!</v>
      </c>
      <c r="BI630" t="s">
        <v>6468</v>
      </c>
    </row>
    <row r="631" spans="1:61">
      <c r="A631" t="s">
        <v>5334</v>
      </c>
      <c r="B631" t="s">
        <v>685</v>
      </c>
      <c r="C631" t="s">
        <v>5402</v>
      </c>
      <c r="D631" t="s">
        <v>685</v>
      </c>
      <c r="E631" t="s">
        <v>5295</v>
      </c>
      <c r="F631">
        <v>-85.587199999999996</v>
      </c>
      <c r="G631">
        <v>42.291699999999999</v>
      </c>
      <c r="H631" t="s">
        <v>1139</v>
      </c>
      <c r="I631" t="str">
        <f t="shared" si="112"/>
        <v>Kalamazoo, Michigan&lt;br&gt;Black 1975-1099&lt;br&gt;Kalamazoo&lt;br&gt;(Jones, 2020)</v>
      </c>
      <c r="J631" t="str">
        <f t="shared" si="113"/>
        <v>B1970KalamazooMichiganKalamazoo</v>
      </c>
      <c r="M631" t="str">
        <f t="shared" si="121"/>
        <v>dp</v>
      </c>
      <c r="N631" t="str">
        <f t="shared" si="122"/>
        <v>st</v>
      </c>
      <c r="O631" t="str">
        <f t="shared" si="123"/>
        <v>ar</v>
      </c>
      <c r="P631" t="e">
        <f>IF(#REF!="rhot","",IF(H631="AAE_7R","r7",IF(AND(C631="ANAE",H631="W"),"r3","r0")))</f>
        <v>#REF!</v>
      </c>
      <c r="Q631" t="str">
        <f>IF(H631="consonant",#REF!,"")</f>
        <v/>
      </c>
      <c r="R631" t="str">
        <f t="shared" si="124"/>
        <v>lx</v>
      </c>
      <c r="S631" t="str">
        <f t="shared" si="125"/>
        <v>bk</v>
      </c>
      <c r="T631" t="e">
        <f t="shared" si="126"/>
        <v>#REF!</v>
      </c>
      <c r="U631" t="str">
        <f t="shared" si="111"/>
        <v>b</v>
      </c>
      <c r="W631" t="str">
        <f t="shared" si="114"/>
        <v>const B1970KalamazooMichiganKalamazoo= L.marker([42.2917,-85.5872], {icon: dp_lx}).bindPopup('Kalamazoo, Michigan&lt;br&gt;Black 1975-1099&lt;br&gt;Kalamazoo&lt;br&gt;(Jones, 2020)').addTo(B1970);</v>
      </c>
      <c r="X631" t="e">
        <f>IF(N631="","","const "&amp;#REF!&amp;J631&amp;#REF!&amp;E631&amp;" = L.marker(["&amp;G631&amp;","&amp;F631&amp;"], {icon: "&amp;N631&amp;"_"&amp;U631&amp;"}).bindPopup('This is "&amp;#REF!&amp;"').addTo("&amp;#REF!&amp;");")</f>
        <v>#REF!</v>
      </c>
      <c r="Y631" t="e">
        <f>IF(F631="","","const "&amp;#REF!&amp;J631&amp;#REF!&amp;E631&amp;" = L.marker(["&amp;G631&amp;","&amp;F631&amp;"], {icon: "&amp;O631&amp;"_"&amp;V631&amp;"}).bindPopup('This is "&amp;#REF!&amp;"').addTo("&amp;#REF!&amp;");")</f>
        <v>#REF!</v>
      </c>
      <c r="BI631" t="s">
        <v>5727</v>
      </c>
    </row>
    <row r="632" spans="1:61">
      <c r="A632" t="s">
        <v>5334</v>
      </c>
      <c r="B632" t="s">
        <v>151</v>
      </c>
      <c r="C632" t="s">
        <v>5402</v>
      </c>
      <c r="D632" t="s">
        <v>1060</v>
      </c>
      <c r="E632" t="s">
        <v>5300</v>
      </c>
      <c r="F632">
        <v>-93.265000000000001</v>
      </c>
      <c r="G632">
        <v>44.977800000000002</v>
      </c>
      <c r="H632" t="s">
        <v>1139</v>
      </c>
      <c r="I632" t="str">
        <f t="shared" si="112"/>
        <v>Minneapolis1, Minnesota&lt;br&gt;Black 1975-1099&lt;br&gt;Minneapolis&lt;br&gt;(Jones, 2020)</v>
      </c>
      <c r="J632" t="str">
        <f t="shared" si="113"/>
        <v>B1970Minneapolis1MinnesotaMinneapolis</v>
      </c>
      <c r="M632" t="str">
        <f t="shared" si="121"/>
        <v>dp</v>
      </c>
      <c r="N632" t="str">
        <f t="shared" si="122"/>
        <v>st</v>
      </c>
      <c r="O632" t="str">
        <f t="shared" si="123"/>
        <v>ar</v>
      </c>
      <c r="P632" t="e">
        <f>IF(#REF!="rhot","",IF(H632="AAE_7R","r7",IF(AND(C632="ANAE",H632="W"),"r3","r0")))</f>
        <v>#REF!</v>
      </c>
      <c r="Q632" t="str">
        <f>IF(H632="consonant",#REF!,"")</f>
        <v/>
      </c>
      <c r="R632" t="str">
        <f t="shared" si="124"/>
        <v>lx</v>
      </c>
      <c r="S632" t="str">
        <f t="shared" si="125"/>
        <v>bk</v>
      </c>
      <c r="T632" t="e">
        <f t="shared" si="126"/>
        <v>#REF!</v>
      </c>
      <c r="U632" t="str">
        <f t="shared" si="111"/>
        <v>b</v>
      </c>
      <c r="W632" t="str">
        <f t="shared" si="114"/>
        <v>const B1970Minneapolis1MinnesotaMinneapolis= L.marker([44.9778,-93.265], {icon: dp_lx}).bindPopup('Minneapolis1, Minnesota&lt;br&gt;Black 1975-1099&lt;br&gt;Minneapolis&lt;br&gt;(Jones, 2020)').addTo(B1970);</v>
      </c>
      <c r="X632" t="e">
        <f>IF(N632="","","const "&amp;#REF!&amp;J632&amp;#REF!&amp;E632&amp;" = L.marker(["&amp;G632&amp;","&amp;F632&amp;"], {icon: "&amp;N632&amp;"_"&amp;U632&amp;"}).bindPopup('This is "&amp;#REF!&amp;"').addTo("&amp;#REF!&amp;");")</f>
        <v>#REF!</v>
      </c>
      <c r="Y632" t="e">
        <f>IF(F632="","","const "&amp;#REF!&amp;J632&amp;#REF!&amp;E632&amp;" = L.marker(["&amp;G632&amp;","&amp;F632&amp;"], {icon: "&amp;O632&amp;"_"&amp;V632&amp;"}).bindPopup('This is "&amp;#REF!&amp;"').addTo("&amp;#REF!&amp;");")</f>
        <v>#REF!</v>
      </c>
      <c r="BI632" t="s">
        <v>5728</v>
      </c>
    </row>
    <row r="633" spans="1:61">
      <c r="A633" t="s">
        <v>5334</v>
      </c>
      <c r="B633" t="s">
        <v>163</v>
      </c>
      <c r="C633" t="s">
        <v>5402</v>
      </c>
      <c r="D633" t="s">
        <v>163</v>
      </c>
      <c r="E633" t="s">
        <v>5303</v>
      </c>
      <c r="F633">
        <v>-90.199399999999997</v>
      </c>
      <c r="G633">
        <v>38.627000000000002</v>
      </c>
      <c r="H633" t="s">
        <v>1139</v>
      </c>
      <c r="I633" t="str">
        <f t="shared" si="112"/>
        <v>St. Louis, Missouri&lt;br&gt;Black 1975-1099&lt;br&gt;St. Louis&lt;br&gt;(Jones, 2020)</v>
      </c>
      <c r="J633" t="str">
        <f t="shared" si="113"/>
        <v>B1970StLouisMissouriStLouis</v>
      </c>
      <c r="M633" t="str">
        <f t="shared" si="121"/>
        <v>dp</v>
      </c>
      <c r="N633" t="str">
        <f t="shared" si="122"/>
        <v>st</v>
      </c>
      <c r="O633" t="str">
        <f t="shared" si="123"/>
        <v>ar</v>
      </c>
      <c r="P633" t="e">
        <f>IF(#REF!="rhot","",IF(H633="AAE_7R","r7",IF(AND(C633="ANAE",H633="W"),"r3","r0")))</f>
        <v>#REF!</v>
      </c>
      <c r="Q633" t="str">
        <f>IF(H633="consonant",#REF!,"")</f>
        <v/>
      </c>
      <c r="R633" t="str">
        <f t="shared" si="124"/>
        <v>lx</v>
      </c>
      <c r="S633" t="str">
        <f t="shared" si="125"/>
        <v>bk</v>
      </c>
      <c r="T633" t="e">
        <f t="shared" si="126"/>
        <v>#REF!</v>
      </c>
      <c r="U633" t="str">
        <f t="shared" si="111"/>
        <v>b</v>
      </c>
      <c r="W633" t="str">
        <f t="shared" si="114"/>
        <v>const B1970StLouisMissouriStLouis= L.marker([38.627,-90.1994], {icon: dp_lx}).bindPopup('St. Louis, Missouri&lt;br&gt;Black 1975-1099&lt;br&gt;St. Louis&lt;br&gt;(Jones, 2020)').addTo(B1970);</v>
      </c>
      <c r="X633" t="e">
        <f>IF(N633="","","const "&amp;#REF!&amp;J633&amp;#REF!&amp;E633&amp;" = L.marker(["&amp;G633&amp;","&amp;F633&amp;"], {icon: "&amp;N633&amp;"_"&amp;U633&amp;"}).bindPopup('This is "&amp;#REF!&amp;"').addTo("&amp;#REF!&amp;");")</f>
        <v>#REF!</v>
      </c>
      <c r="Y633" t="e">
        <f>IF(F633="","","const "&amp;#REF!&amp;J633&amp;#REF!&amp;E633&amp;" = L.marker(["&amp;G633&amp;","&amp;F633&amp;"], {icon: "&amp;O633&amp;"_"&amp;V633&amp;"}).bindPopup('This is "&amp;#REF!&amp;"').addTo("&amp;#REF!&amp;");")</f>
        <v>#REF!</v>
      </c>
      <c r="BI633" t="s">
        <v>6476</v>
      </c>
    </row>
    <row r="634" spans="1:61">
      <c r="A634" t="s">
        <v>5334</v>
      </c>
      <c r="B634" t="s">
        <v>209</v>
      </c>
      <c r="C634" t="s">
        <v>5402</v>
      </c>
      <c r="D634" t="s">
        <v>1061</v>
      </c>
      <c r="E634" t="s">
        <v>1505</v>
      </c>
      <c r="F634">
        <v>-90.184799999999996</v>
      </c>
      <c r="G634">
        <v>32.2988</v>
      </c>
      <c r="H634" t="s">
        <v>1139</v>
      </c>
      <c r="I634" t="str">
        <f t="shared" si="112"/>
        <v>Jackson1, Mississippi&lt;br&gt;Black 1975-1099&lt;br&gt;Jackson&lt;br&gt;(Jones, 2020)</v>
      </c>
      <c r="J634" t="str">
        <f t="shared" si="113"/>
        <v>B1970Jackson1MississippiJackson</v>
      </c>
      <c r="M634" t="str">
        <f t="shared" si="121"/>
        <v>dp</v>
      </c>
      <c r="N634" t="str">
        <f t="shared" si="122"/>
        <v>st</v>
      </c>
      <c r="O634" t="str">
        <f t="shared" si="123"/>
        <v>ar</v>
      </c>
      <c r="P634" t="e">
        <f>IF(#REF!="rhot","",IF(H634="AAE_7R","r7",IF(AND(C634="ANAE",H634="W"),"r3","r0")))</f>
        <v>#REF!</v>
      </c>
      <c r="Q634" t="str">
        <f>IF(H634="consonant",#REF!,"")</f>
        <v/>
      </c>
      <c r="R634" t="str">
        <f t="shared" si="124"/>
        <v>lx</v>
      </c>
      <c r="S634" t="str">
        <f t="shared" si="125"/>
        <v>bk</v>
      </c>
      <c r="T634" t="e">
        <f t="shared" si="126"/>
        <v>#REF!</v>
      </c>
      <c r="U634" t="str">
        <f t="shared" si="111"/>
        <v>b</v>
      </c>
      <c r="W634" t="str">
        <f t="shared" si="114"/>
        <v>const B1970Jackson1MississippiJackson= L.marker([32.2988,-90.1848], {icon: dp_lx}).bindPopup('Jackson1, Mississippi&lt;br&gt;Black 1975-1099&lt;br&gt;Jackson&lt;br&gt;(Jones, 2020)').addTo(B1970);</v>
      </c>
      <c r="X634" t="e">
        <f>IF(N634="","","const "&amp;#REF!&amp;J634&amp;#REF!&amp;E634&amp;" = L.marker(["&amp;G634&amp;","&amp;F634&amp;"], {icon: "&amp;N634&amp;"_"&amp;U634&amp;"}).bindPopup('This is "&amp;#REF!&amp;"').addTo("&amp;#REF!&amp;");")</f>
        <v>#REF!</v>
      </c>
      <c r="Y634" t="e">
        <f>IF(F634="","","const "&amp;#REF!&amp;J634&amp;#REF!&amp;E634&amp;" = L.marker(["&amp;G634&amp;","&amp;F634&amp;"], {icon: "&amp;O634&amp;"_"&amp;V634&amp;"}).bindPopup('This is "&amp;#REF!&amp;"').addTo("&amp;#REF!&amp;");")</f>
        <v>#REF!</v>
      </c>
      <c r="BI634" t="s">
        <v>5729</v>
      </c>
    </row>
    <row r="635" spans="1:61">
      <c r="A635" t="s">
        <v>5334</v>
      </c>
      <c r="B635" t="s">
        <v>716</v>
      </c>
      <c r="C635" t="s">
        <v>5402</v>
      </c>
      <c r="D635" t="s">
        <v>716</v>
      </c>
      <c r="E635" t="s">
        <v>1505</v>
      </c>
      <c r="F635">
        <v>-88.827500000000001</v>
      </c>
      <c r="G635">
        <v>30.411000000000001</v>
      </c>
      <c r="H635" t="s">
        <v>1139</v>
      </c>
      <c r="I635" t="str">
        <f t="shared" si="112"/>
        <v>Ocean Springs, Mississippi&lt;br&gt;Black 1975-1099&lt;br&gt;Ocean Springs&lt;br&gt;(Jones, 2020)</v>
      </c>
      <c r="J635" t="str">
        <f t="shared" si="113"/>
        <v>B1970OceanSpringsMississippiOceanSprings</v>
      </c>
      <c r="M635" t="str">
        <f t="shared" si="121"/>
        <v>dp</v>
      </c>
      <c r="N635" t="str">
        <f t="shared" si="122"/>
        <v>st</v>
      </c>
      <c r="O635" t="str">
        <f t="shared" si="123"/>
        <v>ar</v>
      </c>
      <c r="P635" t="e">
        <f>IF(#REF!="rhot","",IF(H635="AAE_7R","r7",IF(AND(C635="ANAE",H635="W"),"r3","r0")))</f>
        <v>#REF!</v>
      </c>
      <c r="Q635" t="str">
        <f>IF(H635="consonant",#REF!,"")</f>
        <v/>
      </c>
      <c r="R635" t="str">
        <f t="shared" si="124"/>
        <v>lx</v>
      </c>
      <c r="S635" t="str">
        <f t="shared" si="125"/>
        <v>bk</v>
      </c>
      <c r="T635" t="e">
        <f t="shared" si="126"/>
        <v>#REF!</v>
      </c>
      <c r="U635" t="str">
        <f t="shared" si="111"/>
        <v>b</v>
      </c>
      <c r="W635" t="str">
        <f t="shared" si="114"/>
        <v>const B1970OceanSpringsMississippiOceanSprings= L.marker([30.411,-88.8275], {icon: dp_lx}).bindPopup('Ocean Springs, Mississippi&lt;br&gt;Black 1975-1099&lt;br&gt;Ocean Springs&lt;br&gt;(Jones, 2020)').addTo(B1970);</v>
      </c>
      <c r="X635" t="e">
        <f>IF(N635="","","const "&amp;#REF!&amp;J635&amp;#REF!&amp;E635&amp;" = L.marker(["&amp;G635&amp;","&amp;F635&amp;"], {icon: "&amp;N635&amp;"_"&amp;U635&amp;"}).bindPopup('This is "&amp;#REF!&amp;"').addTo("&amp;#REF!&amp;");")</f>
        <v>#REF!</v>
      </c>
      <c r="Y635" t="e">
        <f>IF(F635="","","const "&amp;#REF!&amp;J635&amp;#REF!&amp;E635&amp;" = L.marker(["&amp;G635&amp;","&amp;F635&amp;"], {icon: "&amp;O635&amp;"_"&amp;V635&amp;"}).bindPopup('This is "&amp;#REF!&amp;"').addTo("&amp;#REF!&amp;");")</f>
        <v>#REF!</v>
      </c>
      <c r="BI635" t="s">
        <v>6469</v>
      </c>
    </row>
    <row r="636" spans="1:61">
      <c r="A636" t="s">
        <v>5334</v>
      </c>
      <c r="B636" t="s">
        <v>177</v>
      </c>
      <c r="C636" t="s">
        <v>5402</v>
      </c>
      <c r="D636" t="s">
        <v>1062</v>
      </c>
      <c r="E636" t="s">
        <v>5288</v>
      </c>
      <c r="F636">
        <v>-80.843100000000007</v>
      </c>
      <c r="G636">
        <v>35.2271</v>
      </c>
      <c r="H636" t="s">
        <v>1139</v>
      </c>
      <c r="I636" t="str">
        <f t="shared" si="112"/>
        <v>Charlotte1, North Carolina&lt;br&gt;Black 1975-1099&lt;br&gt;Charlotte&lt;br&gt;(Jones, 2020)</v>
      </c>
      <c r="J636" t="str">
        <f t="shared" si="113"/>
        <v>B1970Charlotte1NorthCarolinaCharlotte</v>
      </c>
      <c r="M636" t="str">
        <f t="shared" si="121"/>
        <v>dp</v>
      </c>
      <c r="N636" t="str">
        <f t="shared" si="122"/>
        <v>st</v>
      </c>
      <c r="O636" t="str">
        <f t="shared" si="123"/>
        <v>ar</v>
      </c>
      <c r="P636" t="e">
        <f>IF(#REF!="rhot","",IF(H636="AAE_7R","r7",IF(AND(C636="ANAE",H636="W"),"r3","r0")))</f>
        <v>#REF!</v>
      </c>
      <c r="Q636" t="str">
        <f>IF(H636="consonant",#REF!,"")</f>
        <v/>
      </c>
      <c r="R636" t="str">
        <f t="shared" si="124"/>
        <v>lx</v>
      </c>
      <c r="S636" t="str">
        <f t="shared" si="125"/>
        <v>bk</v>
      </c>
      <c r="T636" t="e">
        <f t="shared" si="126"/>
        <v>#REF!</v>
      </c>
      <c r="U636" t="str">
        <f t="shared" si="111"/>
        <v>b</v>
      </c>
      <c r="W636" t="str">
        <f t="shared" si="114"/>
        <v>const B1970Charlotte1NorthCarolinaCharlotte= L.marker([35.2271,-80.8431], {icon: dp_lx}).bindPopup('Charlotte1, North Carolina&lt;br&gt;Black 1975-1099&lt;br&gt;Charlotte&lt;br&gt;(Jones, 2020)').addTo(B1970);</v>
      </c>
      <c r="X636" t="e">
        <f>IF(N636="","","const "&amp;#REF!&amp;J636&amp;#REF!&amp;E636&amp;" = L.marker(["&amp;G636&amp;","&amp;F636&amp;"], {icon: "&amp;N636&amp;"_"&amp;U636&amp;"}).bindPopup('This is "&amp;#REF!&amp;"').addTo("&amp;#REF!&amp;");")</f>
        <v>#REF!</v>
      </c>
      <c r="Y636" t="e">
        <f>IF(F636="","","const "&amp;#REF!&amp;J636&amp;#REF!&amp;E636&amp;" = L.marker(["&amp;G636&amp;","&amp;F636&amp;"], {icon: "&amp;O636&amp;"_"&amp;V636&amp;"}).bindPopup('This is "&amp;#REF!&amp;"').addTo("&amp;#REF!&amp;");")</f>
        <v>#REF!</v>
      </c>
      <c r="BI636" t="s">
        <v>5730</v>
      </c>
    </row>
    <row r="637" spans="1:61">
      <c r="A637" t="s">
        <v>5334</v>
      </c>
      <c r="B637" t="s">
        <v>728</v>
      </c>
      <c r="C637" t="s">
        <v>5402</v>
      </c>
      <c r="D637" t="s">
        <v>728</v>
      </c>
      <c r="E637" t="s">
        <v>5288</v>
      </c>
      <c r="F637">
        <v>-78.898600000000002</v>
      </c>
      <c r="G637">
        <v>35.994</v>
      </c>
      <c r="H637" t="s">
        <v>1139</v>
      </c>
      <c r="I637" t="str">
        <f t="shared" si="112"/>
        <v>Durham-Raleigh, North Carolina&lt;br&gt;Black 1975-1099&lt;br&gt;Durham-Raleigh&lt;br&gt;(Jones, 2020)</v>
      </c>
      <c r="J637" t="str">
        <f t="shared" si="113"/>
        <v>B1970DurhamRaleighNorthCarolinaDurhamRaleigh</v>
      </c>
      <c r="M637" t="str">
        <f t="shared" si="121"/>
        <v>dp</v>
      </c>
      <c r="N637" t="str">
        <f t="shared" si="122"/>
        <v>st</v>
      </c>
      <c r="O637" t="str">
        <f t="shared" si="123"/>
        <v>ar</v>
      </c>
      <c r="P637" t="e">
        <f>IF(#REF!="rhot","",IF(H637="AAE_7R","r7",IF(AND(C637="ANAE",H637="W"),"r3","r0")))</f>
        <v>#REF!</v>
      </c>
      <c r="Q637" t="str">
        <f>IF(H637="consonant",#REF!,"")</f>
        <v/>
      </c>
      <c r="R637" t="str">
        <f t="shared" si="124"/>
        <v>lx</v>
      </c>
      <c r="S637" t="str">
        <f t="shared" si="125"/>
        <v>bk</v>
      </c>
      <c r="T637" t="e">
        <f t="shared" si="126"/>
        <v>#REF!</v>
      </c>
      <c r="U637" t="str">
        <f t="shared" si="111"/>
        <v>b</v>
      </c>
      <c r="W637" t="str">
        <f t="shared" si="114"/>
        <v>const B1970DurhamRaleighNorthCarolinaDurhamRaleigh= L.marker([35.994,-78.8986], {icon: dp_lx}).bindPopup('Durham-Raleigh, North Carolina&lt;br&gt;Black 1975-1099&lt;br&gt;Durham-Raleigh&lt;br&gt;(Jones, 2020)').addTo(B1970);</v>
      </c>
      <c r="X637" t="e">
        <f>IF(N637="","","const "&amp;#REF!&amp;J637&amp;#REF!&amp;E637&amp;" = L.marker(["&amp;G637&amp;","&amp;F637&amp;"], {icon: "&amp;N637&amp;"_"&amp;U637&amp;"}).bindPopup('This is "&amp;#REF!&amp;"').addTo("&amp;#REF!&amp;");")</f>
        <v>#REF!</v>
      </c>
      <c r="Y637" t="e">
        <f>IF(F637="","","const "&amp;#REF!&amp;J637&amp;#REF!&amp;E637&amp;" = L.marker(["&amp;G637&amp;","&amp;F637&amp;"], {icon: "&amp;O637&amp;"_"&amp;V637&amp;"}).bindPopup('This is "&amp;#REF!&amp;"').addTo("&amp;#REF!&amp;");")</f>
        <v>#REF!</v>
      </c>
      <c r="BI637" t="s">
        <v>6477</v>
      </c>
    </row>
    <row r="638" spans="1:61">
      <c r="A638" t="s">
        <v>5334</v>
      </c>
      <c r="B638" t="s">
        <v>554</v>
      </c>
      <c r="C638" t="s">
        <v>5402</v>
      </c>
      <c r="D638" t="s">
        <v>554</v>
      </c>
      <c r="E638" t="s">
        <v>5288</v>
      </c>
      <c r="F638">
        <v>-78.638199999999998</v>
      </c>
      <c r="G638">
        <v>35.779600000000002</v>
      </c>
      <c r="H638" t="s">
        <v>1139</v>
      </c>
      <c r="I638" t="str">
        <f t="shared" si="112"/>
        <v>Greensboro, North Carolina&lt;br&gt;Black 1975-1099&lt;br&gt;Greensboro&lt;br&gt;(Jones, 2020)</v>
      </c>
      <c r="J638" t="str">
        <f t="shared" si="113"/>
        <v>B1970GreensboroNorthCarolinaGreensboro</v>
      </c>
      <c r="M638" t="str">
        <f t="shared" si="121"/>
        <v>dp</v>
      </c>
      <c r="N638" t="str">
        <f t="shared" si="122"/>
        <v>st</v>
      </c>
      <c r="O638" t="str">
        <f t="shared" si="123"/>
        <v>ar</v>
      </c>
      <c r="P638" t="e">
        <f>IF(#REF!="rhot","",IF(H638="AAE_7R","r7",IF(AND(C638="ANAE",H638="W"),"r3","r0")))</f>
        <v>#REF!</v>
      </c>
      <c r="Q638" t="str">
        <f>IF(H638="consonant",#REF!,"")</f>
        <v/>
      </c>
      <c r="R638" t="str">
        <f t="shared" si="124"/>
        <v>lx</v>
      </c>
      <c r="S638" t="str">
        <f t="shared" si="125"/>
        <v>bk</v>
      </c>
      <c r="T638" t="e">
        <f t="shared" si="126"/>
        <v>#REF!</v>
      </c>
      <c r="U638" t="str">
        <f t="shared" si="111"/>
        <v>b</v>
      </c>
      <c r="W638" t="str">
        <f t="shared" si="114"/>
        <v>const B1970GreensboroNorthCarolinaGreensboro= L.marker([35.7796,-78.6382], {icon: dp_lx}).bindPopup('Greensboro, North Carolina&lt;br&gt;Black 1975-1099&lt;br&gt;Greensboro&lt;br&gt;(Jones, 2020)').addTo(B1970);</v>
      </c>
      <c r="X638" t="e">
        <f>IF(N638="","","const "&amp;#REF!&amp;J638&amp;#REF!&amp;E638&amp;" = L.marker(["&amp;G638&amp;","&amp;F638&amp;"], {icon: "&amp;N638&amp;"_"&amp;U638&amp;"}).bindPopup('This is "&amp;#REF!&amp;"').addTo("&amp;#REF!&amp;");")</f>
        <v>#REF!</v>
      </c>
      <c r="Y638" t="e">
        <f>IF(F638="","","const "&amp;#REF!&amp;J638&amp;#REF!&amp;E638&amp;" = L.marker(["&amp;G638&amp;","&amp;F638&amp;"], {icon: "&amp;O638&amp;"_"&amp;V638&amp;"}).bindPopup('This is "&amp;#REF!&amp;"').addTo("&amp;#REF!&amp;");")</f>
        <v>#REF!</v>
      </c>
      <c r="BI638" t="s">
        <v>5731</v>
      </c>
    </row>
    <row r="639" spans="1:61">
      <c r="A639" t="s">
        <v>5334</v>
      </c>
      <c r="B639" t="s">
        <v>729</v>
      </c>
      <c r="C639" t="s">
        <v>5402</v>
      </c>
      <c r="D639" t="s">
        <v>729</v>
      </c>
      <c r="E639" t="s">
        <v>5288</v>
      </c>
      <c r="F639">
        <v>-79.792000000000002</v>
      </c>
      <c r="G639">
        <v>36.072600000000001</v>
      </c>
      <c r="H639" t="s">
        <v>1139</v>
      </c>
      <c r="I639" t="str">
        <f t="shared" si="112"/>
        <v>Laurinburg, North Carolina&lt;br&gt;Black 1975-1099&lt;br&gt;Laurinburg&lt;br&gt;(Jones, 2020)</v>
      </c>
      <c r="J639" t="str">
        <f t="shared" si="113"/>
        <v>B1970LaurinburgNorthCarolinaLaurinburg</v>
      </c>
      <c r="M639" t="str">
        <f t="shared" si="121"/>
        <v>dp</v>
      </c>
      <c r="N639" t="str">
        <f t="shared" si="122"/>
        <v>st</v>
      </c>
      <c r="O639" t="str">
        <f t="shared" si="123"/>
        <v>ar</v>
      </c>
      <c r="P639" t="e">
        <f>IF(#REF!="rhot","",IF(H639="AAE_7R","r7",IF(AND(C639="ANAE",H639="W"),"r3","r0")))</f>
        <v>#REF!</v>
      </c>
      <c r="Q639" t="str">
        <f>IF(H639="consonant",#REF!,"")</f>
        <v/>
      </c>
      <c r="R639" t="str">
        <f t="shared" si="124"/>
        <v>lx</v>
      </c>
      <c r="S639" t="str">
        <f t="shared" si="125"/>
        <v>bk</v>
      </c>
      <c r="T639" t="e">
        <f t="shared" si="126"/>
        <v>#REF!</v>
      </c>
      <c r="U639" t="str">
        <f t="shared" si="111"/>
        <v>b</v>
      </c>
      <c r="W639" t="str">
        <f t="shared" si="114"/>
        <v>const B1970LaurinburgNorthCarolinaLaurinburg= L.marker([36.0726,-79.792], {icon: dp_lx}).bindPopup('Laurinburg, North Carolina&lt;br&gt;Black 1975-1099&lt;br&gt;Laurinburg&lt;br&gt;(Jones, 2020)').addTo(B1970);</v>
      </c>
      <c r="X639" t="e">
        <f>IF(N639="","","const "&amp;#REF!&amp;J639&amp;#REF!&amp;E639&amp;" = L.marker(["&amp;G639&amp;","&amp;F639&amp;"], {icon: "&amp;N639&amp;"_"&amp;U639&amp;"}).bindPopup('This is "&amp;#REF!&amp;"').addTo("&amp;#REF!&amp;");")</f>
        <v>#REF!</v>
      </c>
      <c r="Y639" t="e">
        <f>IF(F639="","","const "&amp;#REF!&amp;J639&amp;#REF!&amp;E639&amp;" = L.marker(["&amp;G639&amp;","&amp;F639&amp;"], {icon: "&amp;O639&amp;"_"&amp;V639&amp;"}).bindPopup('This is "&amp;#REF!&amp;"').addTo("&amp;#REF!&amp;");")</f>
        <v>#REF!</v>
      </c>
      <c r="BI639" t="s">
        <v>5732</v>
      </c>
    </row>
    <row r="640" spans="1:61">
      <c r="A640" t="s">
        <v>5334</v>
      </c>
      <c r="B640" t="s">
        <v>678</v>
      </c>
      <c r="C640" t="s">
        <v>5402</v>
      </c>
      <c r="D640" t="s">
        <v>678</v>
      </c>
      <c r="E640" t="s">
        <v>5288</v>
      </c>
      <c r="F640">
        <v>-79.462800000000001</v>
      </c>
      <c r="G640">
        <v>34.774299999999997</v>
      </c>
      <c r="H640" t="s">
        <v>1139</v>
      </c>
      <c r="I640" t="str">
        <f t="shared" si="112"/>
        <v>Moorseville, North Carolina&lt;br&gt;Black 1975-1099&lt;br&gt;Moorseville&lt;br&gt;(Jones, 2020)</v>
      </c>
      <c r="J640" t="str">
        <f t="shared" si="113"/>
        <v>B1970MoorsevilleNorthCarolinaMoorseville</v>
      </c>
      <c r="M640" t="str">
        <f t="shared" si="121"/>
        <v>dp</v>
      </c>
      <c r="N640" t="str">
        <f t="shared" si="122"/>
        <v>st</v>
      </c>
      <c r="O640" t="str">
        <f t="shared" si="123"/>
        <v>ar</v>
      </c>
      <c r="P640" t="e">
        <f>IF(#REF!="rhot","",IF(H640="AAE_7R","r7",IF(AND(C640="ANAE",H640="W"),"r3","r0")))</f>
        <v>#REF!</v>
      </c>
      <c r="Q640" t="str">
        <f>IF(H640="consonant",#REF!,"")</f>
        <v/>
      </c>
      <c r="R640" t="str">
        <f t="shared" si="124"/>
        <v>lx</v>
      </c>
      <c r="S640" t="str">
        <f t="shared" si="125"/>
        <v>bk</v>
      </c>
      <c r="T640" t="e">
        <f t="shared" si="126"/>
        <v>#REF!</v>
      </c>
      <c r="U640" t="str">
        <f t="shared" si="111"/>
        <v>b</v>
      </c>
      <c r="W640" t="str">
        <f t="shared" si="114"/>
        <v>const B1970MoorsevilleNorthCarolinaMoorseville= L.marker([34.7743,-79.4628], {icon: dp_lx}).bindPopup('Moorseville, North Carolina&lt;br&gt;Black 1975-1099&lt;br&gt;Moorseville&lt;br&gt;(Jones, 2020)').addTo(B1970);</v>
      </c>
      <c r="X640" t="e">
        <f>IF(N640="","","const "&amp;#REF!&amp;J640&amp;#REF!&amp;E640&amp;" = L.marker(["&amp;G640&amp;","&amp;F640&amp;"], {icon: "&amp;N640&amp;"_"&amp;U640&amp;"}).bindPopup('This is "&amp;#REF!&amp;"').addTo("&amp;#REF!&amp;");")</f>
        <v>#REF!</v>
      </c>
      <c r="Y640" t="e">
        <f>IF(F640="","","const "&amp;#REF!&amp;J640&amp;#REF!&amp;E640&amp;" = L.marker(["&amp;G640&amp;","&amp;F640&amp;"], {icon: "&amp;O640&amp;"_"&amp;V640&amp;"}).bindPopup('This is "&amp;#REF!&amp;"').addTo("&amp;#REF!&amp;");")</f>
        <v>#REF!</v>
      </c>
      <c r="BI640" t="s">
        <v>5733</v>
      </c>
    </row>
    <row r="641" spans="1:61">
      <c r="A641" t="s">
        <v>5334</v>
      </c>
      <c r="B641" t="s">
        <v>730</v>
      </c>
      <c r="C641" t="s">
        <v>5402</v>
      </c>
      <c r="D641" t="s">
        <v>730</v>
      </c>
      <c r="E641" t="s">
        <v>5288</v>
      </c>
      <c r="F641">
        <v>-80.810100000000006</v>
      </c>
      <c r="G641">
        <v>35.584899999999998</v>
      </c>
      <c r="H641" t="s">
        <v>1139</v>
      </c>
      <c r="I641" t="str">
        <f t="shared" si="112"/>
        <v>Pinehurst, North Carolina&lt;br&gt;Black 1975-1099&lt;br&gt;Pinehurst&lt;br&gt;(Jones, 2020)</v>
      </c>
      <c r="J641" t="str">
        <f t="shared" si="113"/>
        <v>B1970PinehurstNorthCarolinaPinehurst</v>
      </c>
      <c r="M641" t="str">
        <f t="shared" si="121"/>
        <v>dp</v>
      </c>
      <c r="N641" t="str">
        <f t="shared" si="122"/>
        <v>st</v>
      </c>
      <c r="O641" t="str">
        <f t="shared" si="123"/>
        <v>ar</v>
      </c>
      <c r="P641" t="e">
        <f>IF(#REF!="rhot","",IF(H641="AAE_7R","r7",IF(AND(C641="ANAE",H641="W"),"r3","r0")))</f>
        <v>#REF!</v>
      </c>
      <c r="Q641" t="str">
        <f>IF(H641="consonant",#REF!,"")</f>
        <v/>
      </c>
      <c r="R641" t="str">
        <f t="shared" si="124"/>
        <v>lx</v>
      </c>
      <c r="S641" t="str">
        <f t="shared" si="125"/>
        <v>bk</v>
      </c>
      <c r="T641" t="e">
        <f t="shared" si="126"/>
        <v>#REF!</v>
      </c>
      <c r="U641" t="str">
        <f t="shared" ref="U641:U704" si="127">IF(C641="LAGS","a","b")</f>
        <v>b</v>
      </c>
      <c r="W641" t="str">
        <f t="shared" si="114"/>
        <v>const B1970PinehurstNorthCarolinaPinehurst= L.marker([35.5849,-80.8101], {icon: dp_lx}).bindPopup('Pinehurst, North Carolina&lt;br&gt;Black 1975-1099&lt;br&gt;Pinehurst&lt;br&gt;(Jones, 2020)').addTo(B1970);</v>
      </c>
      <c r="X641" t="e">
        <f>IF(N641="","","const "&amp;#REF!&amp;J641&amp;#REF!&amp;E641&amp;" = L.marker(["&amp;G641&amp;","&amp;F641&amp;"], {icon: "&amp;N641&amp;"_"&amp;U641&amp;"}).bindPopup('This is "&amp;#REF!&amp;"').addTo("&amp;#REF!&amp;");")</f>
        <v>#REF!</v>
      </c>
      <c r="Y641" t="e">
        <f>IF(F641="","","const "&amp;#REF!&amp;J641&amp;#REF!&amp;E641&amp;" = L.marker(["&amp;G641&amp;","&amp;F641&amp;"], {icon: "&amp;O641&amp;"_"&amp;V641&amp;"}).bindPopup('This is "&amp;#REF!&amp;"').addTo("&amp;#REF!&amp;");")</f>
        <v>#REF!</v>
      </c>
      <c r="BI641" t="s">
        <v>5734</v>
      </c>
    </row>
    <row r="642" spans="1:61">
      <c r="A642" t="s">
        <v>5334</v>
      </c>
      <c r="B642" t="s">
        <v>718</v>
      </c>
      <c r="C642" t="s">
        <v>5402</v>
      </c>
      <c r="D642" t="s">
        <v>718</v>
      </c>
      <c r="E642" t="s">
        <v>5288</v>
      </c>
      <c r="F642">
        <v>-79.469200000000001</v>
      </c>
      <c r="G642">
        <v>35.195399999999999</v>
      </c>
      <c r="H642" t="s">
        <v>1139</v>
      </c>
      <c r="I642" t="str">
        <f t="shared" ref="I642:I705" si="128">D642&amp;", "&amp;E642&amp;"&lt;br&gt;"&amp;IF(TRIM(LEFT(A642,LEN(A642)-4))="W","White ",IF(TRIM(LEFT(A642,LEN(A642)-4))="B","Black ",IF(TRIM(LEFT(A642,LEN(A642)-4))="L","Hispanic ",IF(TRIM(LEFT(A642,LEN(A642)-4))="N","Indigenous ",IF(TRIM(LEFT(A642,LEN(A642)-4))="A","Asian ","")))))&amp;IF(TRIM(RIGHT(A642,LEN(A642)-1))="1700","1700-1799",IF(TRIM(RIGHT(A642,LEN(A642)-1))="1800","1800-1844",IF(TRIM(RIGHT(A642,LEN(A642)-1))="1850","1845-1874",IF(TRIM(RIGHT(A642,LEN(A642)-1))="1870","1875-1899",IF(TRIM(RIGHT(A642,LEN(A642)-1))="1900","1900-1944",IF(TRIM(RIGHT(A642,LEN(A642)-1))="1950","1945-1974",IF(TRIM(RIGHT(A642,LEN(A642)-1))="1970","1975-1099","")))))))&amp;"&lt;br&gt;"&amp;B642&amp;"&lt;br&gt;"&amp;C642</f>
        <v>Smithfield, North Carolina&lt;br&gt;Black 1975-1099&lt;br&gt;Smithfield&lt;br&gt;(Jones, 2020)</v>
      </c>
      <c r="J642" t="str">
        <f t="shared" ref="J642:J705" si="129">A642&amp;SUBSTITUTE(SUBSTITUTE(SUBSTITUTE(D642,".","")," ",""),"-","")&amp;SUBSTITUTE(E642," ","")&amp;SUBSTITUTE(SUBSTITUTE(SUBSTITUTE(B642,".","")," ",""),"-","")</f>
        <v>B1970SmithfieldNorthCarolinaSmithfield</v>
      </c>
      <c r="M642" t="str">
        <f t="shared" si="121"/>
        <v>dp</v>
      </c>
      <c r="N642" t="str">
        <f t="shared" si="122"/>
        <v>st</v>
      </c>
      <c r="O642" t="str">
        <f t="shared" si="123"/>
        <v>ar</v>
      </c>
      <c r="P642" t="e">
        <f>IF(#REF!="rhot","",IF(H642="AAE_7R","r7",IF(AND(C642="ANAE",H642="W"),"r3","r0")))</f>
        <v>#REF!</v>
      </c>
      <c r="Q642" t="str">
        <f>IF(H642="consonant",#REF!,"")</f>
        <v/>
      </c>
      <c r="R642" t="str">
        <f t="shared" si="124"/>
        <v>lx</v>
      </c>
      <c r="S642" t="str">
        <f t="shared" si="125"/>
        <v>bk</v>
      </c>
      <c r="T642" t="e">
        <f t="shared" si="126"/>
        <v>#REF!</v>
      </c>
      <c r="U642" t="str">
        <f t="shared" si="127"/>
        <v>b</v>
      </c>
      <c r="W642" t="str">
        <f t="shared" si="114"/>
        <v>const B1970SmithfieldNorthCarolinaSmithfield= L.marker([35.1954,-79.4692], {icon: dp_lx}).bindPopup('Smithfield, North Carolina&lt;br&gt;Black 1975-1099&lt;br&gt;Smithfield&lt;br&gt;(Jones, 2020)').addTo(B1970);</v>
      </c>
      <c r="X642" t="e">
        <f>IF(N642="","","const "&amp;#REF!&amp;J642&amp;#REF!&amp;E642&amp;" = L.marker(["&amp;G642&amp;","&amp;F642&amp;"], {icon: "&amp;N642&amp;"_"&amp;U642&amp;"}).bindPopup('This is "&amp;#REF!&amp;"').addTo("&amp;#REF!&amp;");")</f>
        <v>#REF!</v>
      </c>
      <c r="Y642" t="e">
        <f>IF(F642="","","const "&amp;#REF!&amp;J642&amp;#REF!&amp;E642&amp;" = L.marker(["&amp;G642&amp;","&amp;F642&amp;"], {icon: "&amp;O642&amp;"_"&amp;V642&amp;"}).bindPopup('This is "&amp;#REF!&amp;"').addTo("&amp;#REF!&amp;");")</f>
        <v>#REF!</v>
      </c>
      <c r="BI642" t="s">
        <v>5735</v>
      </c>
    </row>
    <row r="643" spans="1:61">
      <c r="A643" t="s">
        <v>5334</v>
      </c>
      <c r="B643" t="s">
        <v>727</v>
      </c>
      <c r="C643" t="s">
        <v>5402</v>
      </c>
      <c r="D643" t="s">
        <v>727</v>
      </c>
      <c r="E643" t="s">
        <v>5288</v>
      </c>
      <c r="F643">
        <v>-78.339699999999993</v>
      </c>
      <c r="G643">
        <v>35.508499999999998</v>
      </c>
      <c r="H643" t="s">
        <v>1139</v>
      </c>
      <c r="I643" t="str">
        <f t="shared" si="128"/>
        <v>Wilson, North Carolina&lt;br&gt;Black 1975-1099&lt;br&gt;Wilson&lt;br&gt;(Jones, 2020)</v>
      </c>
      <c r="J643" t="str">
        <f t="shared" si="129"/>
        <v>B1970WilsonNorthCarolinaWilson</v>
      </c>
      <c r="M643" t="str">
        <f t="shared" si="121"/>
        <v>dp</v>
      </c>
      <c r="N643" t="str">
        <f t="shared" si="122"/>
        <v>st</v>
      </c>
      <c r="O643" t="str">
        <f t="shared" si="123"/>
        <v>ar</v>
      </c>
      <c r="P643" t="e">
        <f>IF(#REF!="rhot","",IF(H643="AAE_7R","r7",IF(AND(C643="ANAE",H643="W"),"r3","r0")))</f>
        <v>#REF!</v>
      </c>
      <c r="Q643" t="str">
        <f>IF(H643="consonant",#REF!,"")</f>
        <v/>
      </c>
      <c r="R643" t="str">
        <f t="shared" si="124"/>
        <v>lx</v>
      </c>
      <c r="S643" t="str">
        <f t="shared" si="125"/>
        <v>bk</v>
      </c>
      <c r="T643" t="e">
        <f t="shared" si="126"/>
        <v>#REF!</v>
      </c>
      <c r="U643" t="str">
        <f t="shared" si="127"/>
        <v>b</v>
      </c>
      <c r="W643" t="str">
        <f t="shared" ref="W643:W706" si="130">IF(OR(M643="",R643=""),"",IF(F643="","","const "&amp;J643&amp;"= L.marker(["&amp;G643&amp;","&amp;F643&amp;"], {icon: "&amp;M643&amp;"_"&amp;R643&amp;"}).bindPopup('"&amp;I643&amp;"').addTo("&amp;A643&amp;");"))</f>
        <v>const B1970WilsonNorthCarolinaWilson= L.marker([35.5085,-78.3397], {icon: dp_lx}).bindPopup('Wilson, North Carolina&lt;br&gt;Black 1975-1099&lt;br&gt;Wilson&lt;br&gt;(Jones, 2020)').addTo(B1970);</v>
      </c>
      <c r="X643" t="e">
        <f>IF(N643="","","const "&amp;#REF!&amp;J643&amp;#REF!&amp;E643&amp;" = L.marker(["&amp;G643&amp;","&amp;F643&amp;"], {icon: "&amp;N643&amp;"_"&amp;U643&amp;"}).bindPopup('This is "&amp;#REF!&amp;"').addTo("&amp;#REF!&amp;");")</f>
        <v>#REF!</v>
      </c>
      <c r="Y643" t="e">
        <f>IF(F643="","","const "&amp;#REF!&amp;J643&amp;#REF!&amp;E643&amp;" = L.marker(["&amp;G643&amp;","&amp;F643&amp;"], {icon: "&amp;O643&amp;"_"&amp;V643&amp;"}).bindPopup('This is "&amp;#REF!&amp;"').addTo("&amp;#REF!&amp;");")</f>
        <v>#REF!</v>
      </c>
      <c r="BI643" t="s">
        <v>5736</v>
      </c>
    </row>
    <row r="644" spans="1:61">
      <c r="A644" t="s">
        <v>5334</v>
      </c>
      <c r="B644" t="s">
        <v>733</v>
      </c>
      <c r="C644" t="s">
        <v>5402</v>
      </c>
      <c r="D644" t="s">
        <v>733</v>
      </c>
      <c r="E644" t="s">
        <v>5291</v>
      </c>
      <c r="F644">
        <v>-77.915499999999994</v>
      </c>
      <c r="G644">
        <v>35.721299999999999</v>
      </c>
      <c r="H644" t="s">
        <v>1139</v>
      </c>
      <c r="I644" t="str">
        <f t="shared" si="128"/>
        <v>Pleasantville, New Jersey&lt;br&gt;Black 1975-1099&lt;br&gt;Pleasantville&lt;br&gt;(Jones, 2020)</v>
      </c>
      <c r="J644" t="str">
        <f t="shared" si="129"/>
        <v>B1970PleasantvilleNewJerseyPleasantville</v>
      </c>
      <c r="M644" t="str">
        <f t="shared" si="121"/>
        <v>dp</v>
      </c>
      <c r="N644" t="str">
        <f t="shared" si="122"/>
        <v>st</v>
      </c>
      <c r="O644" t="str">
        <f t="shared" si="123"/>
        <v>ar</v>
      </c>
      <c r="P644" t="e">
        <f>IF(#REF!="rhot","",IF(H644="AAE_7R","r7",IF(AND(C644="ANAE",H644="W"),"r3","r0")))</f>
        <v>#REF!</v>
      </c>
      <c r="Q644" t="str">
        <f>IF(H644="consonant",#REF!,"")</f>
        <v/>
      </c>
      <c r="R644" t="str">
        <f t="shared" si="124"/>
        <v>lx</v>
      </c>
      <c r="S644" t="str">
        <f t="shared" si="125"/>
        <v>bk</v>
      </c>
      <c r="T644" t="e">
        <f t="shared" si="126"/>
        <v>#REF!</v>
      </c>
      <c r="U644" t="str">
        <f t="shared" si="127"/>
        <v>b</v>
      </c>
      <c r="W644" t="str">
        <f t="shared" si="130"/>
        <v>const B1970PleasantvilleNewJerseyPleasantville= L.marker([35.7213,-77.9155], {icon: dp_lx}).bindPopup('Pleasantville, New Jersey&lt;br&gt;Black 1975-1099&lt;br&gt;Pleasantville&lt;br&gt;(Jones, 2020)').addTo(B1970);</v>
      </c>
      <c r="X644" t="e">
        <f>IF(N644="","","const "&amp;#REF!&amp;J644&amp;#REF!&amp;E644&amp;" = L.marker(["&amp;G644&amp;","&amp;F644&amp;"], {icon: "&amp;N644&amp;"_"&amp;U644&amp;"}).bindPopup('This is "&amp;#REF!&amp;"').addTo("&amp;#REF!&amp;");")</f>
        <v>#REF!</v>
      </c>
      <c r="Y644" t="e">
        <f>IF(F644="","","const "&amp;#REF!&amp;J644&amp;#REF!&amp;E644&amp;" = L.marker(["&amp;G644&amp;","&amp;F644&amp;"], {icon: "&amp;O644&amp;"_"&amp;V644&amp;"}).bindPopup('This is "&amp;#REF!&amp;"').addTo("&amp;#REF!&amp;");")</f>
        <v>#REF!</v>
      </c>
      <c r="BI644" t="s">
        <v>5737</v>
      </c>
    </row>
    <row r="645" spans="1:61">
      <c r="A645" t="s">
        <v>5334</v>
      </c>
      <c r="B645" t="s">
        <v>724</v>
      </c>
      <c r="C645" t="s">
        <v>5402</v>
      </c>
      <c r="D645" t="s">
        <v>724</v>
      </c>
      <c r="E645" t="s">
        <v>5291</v>
      </c>
      <c r="F645">
        <v>-74.277600000000007</v>
      </c>
      <c r="G645">
        <v>40.608199999999997</v>
      </c>
      <c r="H645" t="s">
        <v>1139</v>
      </c>
      <c r="I645" t="str">
        <f t="shared" si="128"/>
        <v>Teaneck, New Jersey&lt;br&gt;Black 1975-1099&lt;br&gt;Teaneck&lt;br&gt;(Jones, 2020)</v>
      </c>
      <c r="J645" t="str">
        <f t="shared" si="129"/>
        <v>B1970TeaneckNewJerseyTeaneck</v>
      </c>
      <c r="M645" t="str">
        <f t="shared" si="121"/>
        <v>dp</v>
      </c>
      <c r="N645" t="str">
        <f t="shared" si="122"/>
        <v>st</v>
      </c>
      <c r="O645" t="str">
        <f t="shared" si="123"/>
        <v>ar</v>
      </c>
      <c r="P645" t="e">
        <f>IF(#REF!="rhot","",IF(H645="AAE_7R","r7",IF(AND(C645="ANAE",H645="W"),"r3","r0")))</f>
        <v>#REF!</v>
      </c>
      <c r="Q645" t="str">
        <f>IF(H645="consonant",#REF!,"")</f>
        <v/>
      </c>
      <c r="R645" t="str">
        <f t="shared" si="124"/>
        <v>lx</v>
      </c>
      <c r="S645" t="str">
        <f t="shared" si="125"/>
        <v>bk</v>
      </c>
      <c r="T645" t="e">
        <f t="shared" si="126"/>
        <v>#REF!</v>
      </c>
      <c r="U645" t="str">
        <f t="shared" si="127"/>
        <v>b</v>
      </c>
      <c r="W645" t="str">
        <f t="shared" si="130"/>
        <v>const B1970TeaneckNewJerseyTeaneck= L.marker([40.6082,-74.2776], {icon: dp_lx}).bindPopup('Teaneck, New Jersey&lt;br&gt;Black 1975-1099&lt;br&gt;Teaneck&lt;br&gt;(Jones, 2020)').addTo(B1970);</v>
      </c>
      <c r="X645" t="e">
        <f>IF(N645="","","const "&amp;#REF!&amp;J645&amp;#REF!&amp;E645&amp;" = L.marker(["&amp;G645&amp;","&amp;F645&amp;"], {icon: "&amp;N645&amp;"_"&amp;U645&amp;"}).bindPopup('This is "&amp;#REF!&amp;"').addTo("&amp;#REF!&amp;");")</f>
        <v>#REF!</v>
      </c>
      <c r="Y645" t="e">
        <f>IF(F645="","","const "&amp;#REF!&amp;J645&amp;#REF!&amp;E645&amp;" = L.marker(["&amp;G645&amp;","&amp;F645&amp;"], {icon: "&amp;O645&amp;"_"&amp;V645&amp;"}).bindPopup('This is "&amp;#REF!&amp;"').addTo("&amp;#REF!&amp;");")</f>
        <v>#REF!</v>
      </c>
      <c r="BI645" t="s">
        <v>5738</v>
      </c>
    </row>
    <row r="646" spans="1:61">
      <c r="A646" t="s">
        <v>5334</v>
      </c>
      <c r="B646" t="s">
        <v>327</v>
      </c>
      <c r="C646" t="s">
        <v>5402</v>
      </c>
      <c r="D646" t="s">
        <v>1063</v>
      </c>
      <c r="E646" t="s">
        <v>5151</v>
      </c>
      <c r="F646">
        <v>-74.742900000000006</v>
      </c>
      <c r="G646">
        <v>40.217100000000002</v>
      </c>
      <c r="H646" t="s">
        <v>1140</v>
      </c>
      <c r="I646" t="str">
        <f t="shared" si="128"/>
        <v>NYC2, New York&lt;br&gt;Black 1975-1099&lt;br&gt;NYC&lt;br&gt;(Jones, 2020)</v>
      </c>
      <c r="J646" t="str">
        <f t="shared" si="129"/>
        <v>B1970NYC2NewYorkNYC</v>
      </c>
      <c r="M646" t="str">
        <f t="shared" si="121"/>
        <v>dp</v>
      </c>
      <c r="N646" t="str">
        <f t="shared" si="122"/>
        <v>st</v>
      </c>
      <c r="O646" t="str">
        <f t="shared" si="123"/>
        <v>ar</v>
      </c>
      <c r="P646" t="e">
        <f>IF(#REF!="rhot","",IF(H646="AAE_7R","r7",IF(AND(C646="ANAE",H646="W"),"r3","r0")))</f>
        <v>#REF!</v>
      </c>
      <c r="Q646" t="str">
        <f>IF(H646="consonant",#REF!,"")</f>
        <v/>
      </c>
      <c r="R646" t="str">
        <f t="shared" si="124"/>
        <v>lx</v>
      </c>
      <c r="S646" t="str">
        <f t="shared" si="125"/>
        <v>bk</v>
      </c>
      <c r="T646" t="e">
        <f t="shared" si="126"/>
        <v>#REF!</v>
      </c>
      <c r="U646" t="str">
        <f t="shared" si="127"/>
        <v>b</v>
      </c>
      <c r="W646" t="str">
        <f t="shared" si="130"/>
        <v>const B1970NYC2NewYorkNYC= L.marker([40.2171,-74.7429], {icon: dp_lx}).bindPopup('NYC2, New York&lt;br&gt;Black 1975-1099&lt;br&gt;NYC&lt;br&gt;(Jones, 2020)').addTo(B1970);</v>
      </c>
      <c r="X646" t="e">
        <f>IF(N646="","","const "&amp;#REF!&amp;J646&amp;#REF!&amp;E646&amp;" = L.marker(["&amp;G646&amp;","&amp;F646&amp;"], {icon: "&amp;N646&amp;"_"&amp;U646&amp;"}).bindPopup('This is "&amp;#REF!&amp;"').addTo("&amp;#REF!&amp;");")</f>
        <v>#REF!</v>
      </c>
      <c r="Y646" t="e">
        <f>IF(F646="","","const "&amp;#REF!&amp;J646&amp;#REF!&amp;E646&amp;" = L.marker(["&amp;G646&amp;","&amp;F646&amp;"], {icon: "&amp;O646&amp;"_"&amp;V646&amp;"}).bindPopup('This is "&amp;#REF!&amp;"').addTo("&amp;#REF!&amp;");")</f>
        <v>#REF!</v>
      </c>
      <c r="BI646" t="s">
        <v>5739</v>
      </c>
    </row>
    <row r="647" spans="1:61">
      <c r="A647" t="s">
        <v>5334</v>
      </c>
      <c r="B647" t="s">
        <v>692</v>
      </c>
      <c r="C647" t="s">
        <v>5402</v>
      </c>
      <c r="D647" t="s">
        <v>692</v>
      </c>
      <c r="E647" t="s">
        <v>5151</v>
      </c>
      <c r="F647">
        <v>-74.006</v>
      </c>
      <c r="G647">
        <v>40.712800000000001</v>
      </c>
      <c r="H647" t="s">
        <v>1140</v>
      </c>
      <c r="I647" t="str">
        <f t="shared" si="128"/>
        <v>Tonawanda, New York&lt;br&gt;Black 1975-1099&lt;br&gt;Tonawanda&lt;br&gt;(Jones, 2020)</v>
      </c>
      <c r="J647" t="str">
        <f t="shared" si="129"/>
        <v>B1970TonawandaNewYorkTonawanda</v>
      </c>
      <c r="M647" t="str">
        <f t="shared" si="121"/>
        <v>dp</v>
      </c>
      <c r="N647" t="str">
        <f t="shared" si="122"/>
        <v>st</v>
      </c>
      <c r="O647" t="str">
        <f t="shared" si="123"/>
        <v>ar</v>
      </c>
      <c r="P647" t="e">
        <f>IF(#REF!="rhot","",IF(H647="AAE_7R","r7",IF(AND(C647="ANAE",H647="W"),"r3","r0")))</f>
        <v>#REF!</v>
      </c>
      <c r="Q647" t="str">
        <f>IF(H647="consonant",#REF!,"")</f>
        <v/>
      </c>
      <c r="R647" t="str">
        <f t="shared" si="124"/>
        <v>lx</v>
      </c>
      <c r="S647" t="str">
        <f t="shared" si="125"/>
        <v>bk</v>
      </c>
      <c r="T647" t="e">
        <f t="shared" si="126"/>
        <v>#REF!</v>
      </c>
      <c r="U647" t="str">
        <f t="shared" si="127"/>
        <v>b</v>
      </c>
      <c r="W647" t="str">
        <f t="shared" si="130"/>
        <v>const B1970TonawandaNewYorkTonawanda= L.marker([40.7128,-74.006], {icon: dp_lx}).bindPopup('Tonawanda, New York&lt;br&gt;Black 1975-1099&lt;br&gt;Tonawanda&lt;br&gt;(Jones, 2020)').addTo(B1970);</v>
      </c>
      <c r="X647" t="e">
        <f>IF(N647="","","const "&amp;#REF!&amp;J647&amp;#REF!&amp;E647&amp;" = L.marker(["&amp;G647&amp;","&amp;F647&amp;"], {icon: "&amp;N647&amp;"_"&amp;U647&amp;"}).bindPopup('This is "&amp;#REF!&amp;"').addTo("&amp;#REF!&amp;");")</f>
        <v>#REF!</v>
      </c>
      <c r="Y647" t="e">
        <f>IF(F647="","","const "&amp;#REF!&amp;J647&amp;#REF!&amp;E647&amp;" = L.marker(["&amp;G647&amp;","&amp;F647&amp;"], {icon: "&amp;O647&amp;"_"&amp;V647&amp;"}).bindPopup('This is "&amp;#REF!&amp;"').addTo("&amp;#REF!&amp;");")</f>
        <v>#REF!</v>
      </c>
      <c r="BI647" t="s">
        <v>5740</v>
      </c>
    </row>
    <row r="648" spans="1:61">
      <c r="A648" t="s">
        <v>5334</v>
      </c>
      <c r="B648" t="s">
        <v>725</v>
      </c>
      <c r="C648" t="s">
        <v>5402</v>
      </c>
      <c r="D648" t="s">
        <v>725</v>
      </c>
      <c r="E648" t="s">
        <v>5151</v>
      </c>
      <c r="F648">
        <v>-78.880300000000005</v>
      </c>
      <c r="G648">
        <v>43.020299999999999</v>
      </c>
      <c r="H648" t="s">
        <v>1140</v>
      </c>
      <c r="I648" t="str">
        <f t="shared" si="128"/>
        <v>White Plains, New York&lt;br&gt;Black 1975-1099&lt;br&gt;White Plains&lt;br&gt;(Jones, 2020)</v>
      </c>
      <c r="J648" t="str">
        <f t="shared" si="129"/>
        <v>B1970WhitePlainsNewYorkWhitePlains</v>
      </c>
      <c r="M648" t="str">
        <f t="shared" si="121"/>
        <v>dp</v>
      </c>
      <c r="N648" t="str">
        <f t="shared" si="122"/>
        <v>st</v>
      </c>
      <c r="O648" t="str">
        <f t="shared" si="123"/>
        <v>ar</v>
      </c>
      <c r="P648" t="e">
        <f>IF(#REF!="rhot","",IF(H648="AAE_7R","r7",IF(AND(C648="ANAE",H648="W"),"r3","r0")))</f>
        <v>#REF!</v>
      </c>
      <c r="Q648" t="str">
        <f>IF(H648="consonant",#REF!,"")</f>
        <v/>
      </c>
      <c r="R648" t="str">
        <f t="shared" si="124"/>
        <v>lx</v>
      </c>
      <c r="S648" t="str">
        <f t="shared" si="125"/>
        <v>bk</v>
      </c>
      <c r="T648" t="e">
        <f t="shared" si="126"/>
        <v>#REF!</v>
      </c>
      <c r="U648" t="str">
        <f t="shared" si="127"/>
        <v>b</v>
      </c>
      <c r="W648" t="str">
        <f t="shared" si="130"/>
        <v>const B1970WhitePlainsNewYorkWhitePlains= L.marker([43.0203,-78.8803], {icon: dp_lx}).bindPopup('White Plains, New York&lt;br&gt;Black 1975-1099&lt;br&gt;White Plains&lt;br&gt;(Jones, 2020)').addTo(B1970);</v>
      </c>
      <c r="X648" t="e">
        <f>IF(N648="","","const "&amp;#REF!&amp;J648&amp;#REF!&amp;E648&amp;" = L.marker(["&amp;G648&amp;","&amp;F648&amp;"], {icon: "&amp;N648&amp;"_"&amp;U648&amp;"}).bindPopup('This is "&amp;#REF!&amp;"').addTo("&amp;#REF!&amp;");")</f>
        <v>#REF!</v>
      </c>
      <c r="Y648" t="e">
        <f>IF(F648="","","const "&amp;#REF!&amp;J648&amp;#REF!&amp;E648&amp;" = L.marker(["&amp;G648&amp;","&amp;F648&amp;"], {icon: "&amp;O648&amp;"_"&amp;V648&amp;"}).bindPopup('This is "&amp;#REF!&amp;"').addTo("&amp;#REF!&amp;");")</f>
        <v>#REF!</v>
      </c>
      <c r="BI648" t="s">
        <v>6470</v>
      </c>
    </row>
    <row r="649" spans="1:61">
      <c r="A649" t="s">
        <v>5334</v>
      </c>
      <c r="B649" t="s">
        <v>228</v>
      </c>
      <c r="C649" t="s">
        <v>5402</v>
      </c>
      <c r="D649" t="s">
        <v>1064</v>
      </c>
      <c r="E649" t="s">
        <v>5282</v>
      </c>
      <c r="F649">
        <v>-73.762900000000002</v>
      </c>
      <c r="G649">
        <v>41.033000000000001</v>
      </c>
      <c r="H649" t="s">
        <v>1139</v>
      </c>
      <c r="I649" t="str">
        <f t="shared" si="128"/>
        <v>Canton1, Ohio&lt;br&gt;Black 1975-1099&lt;br&gt;Canton&lt;br&gt;(Jones, 2020)</v>
      </c>
      <c r="J649" t="str">
        <f t="shared" si="129"/>
        <v>B1970Canton1OhioCanton</v>
      </c>
      <c r="M649" t="str">
        <f t="shared" si="121"/>
        <v>dp</v>
      </c>
      <c r="N649" t="str">
        <f t="shared" si="122"/>
        <v>st</v>
      </c>
      <c r="O649" t="str">
        <f t="shared" si="123"/>
        <v>ar</v>
      </c>
      <c r="P649" t="e">
        <f>IF(#REF!="rhot","",IF(H649="AAE_7R","r7",IF(AND(C649="ANAE",H649="W"),"r3","r0")))</f>
        <v>#REF!</v>
      </c>
      <c r="Q649" t="str">
        <f>IF(H649="consonant",#REF!,"")</f>
        <v/>
      </c>
      <c r="R649" t="str">
        <f t="shared" si="124"/>
        <v>lx</v>
      </c>
      <c r="S649" t="str">
        <f t="shared" si="125"/>
        <v>bk</v>
      </c>
      <c r="T649" t="e">
        <f t="shared" si="126"/>
        <v>#REF!</v>
      </c>
      <c r="U649" t="str">
        <f t="shared" si="127"/>
        <v>b</v>
      </c>
      <c r="W649" t="str">
        <f t="shared" si="130"/>
        <v>const B1970Canton1OhioCanton= L.marker([41.033,-73.7629], {icon: dp_lx}).bindPopup('Canton1, Ohio&lt;br&gt;Black 1975-1099&lt;br&gt;Canton&lt;br&gt;(Jones, 2020)').addTo(B1970);</v>
      </c>
      <c r="X649" t="e">
        <f>IF(N649="","","const "&amp;#REF!&amp;J649&amp;#REF!&amp;E649&amp;" = L.marker(["&amp;G649&amp;","&amp;F649&amp;"], {icon: "&amp;N649&amp;"_"&amp;U649&amp;"}).bindPopup('This is "&amp;#REF!&amp;"').addTo("&amp;#REF!&amp;");")</f>
        <v>#REF!</v>
      </c>
      <c r="Y649" t="e">
        <f>IF(F649="","","const "&amp;#REF!&amp;J649&amp;#REF!&amp;E649&amp;" = L.marker(["&amp;G649&amp;","&amp;F649&amp;"], {icon: "&amp;O649&amp;"_"&amp;V649&amp;"}).bindPopup('This is "&amp;#REF!&amp;"').addTo("&amp;#REF!&amp;");")</f>
        <v>#REF!</v>
      </c>
      <c r="BI649" t="s">
        <v>5741</v>
      </c>
    </row>
    <row r="650" spans="1:61">
      <c r="A650" t="s">
        <v>5334</v>
      </c>
      <c r="B650" t="s">
        <v>689</v>
      </c>
      <c r="C650" t="s">
        <v>5402</v>
      </c>
      <c r="D650" t="s">
        <v>689</v>
      </c>
      <c r="E650" t="s">
        <v>5282</v>
      </c>
      <c r="F650">
        <v>-81.378399999999999</v>
      </c>
      <c r="G650">
        <v>40.798900000000003</v>
      </c>
      <c r="H650" t="s">
        <v>1139</v>
      </c>
      <c r="I650" t="str">
        <f t="shared" si="128"/>
        <v>Cincinatti, Ohio&lt;br&gt;Black 1975-1099&lt;br&gt;Cincinatti&lt;br&gt;(Jones, 2020)</v>
      </c>
      <c r="J650" t="str">
        <f t="shared" si="129"/>
        <v>B1970CincinattiOhioCincinatti</v>
      </c>
      <c r="M650" t="str">
        <f t="shared" si="121"/>
        <v>dp</v>
      </c>
      <c r="N650" t="str">
        <f t="shared" si="122"/>
        <v>st</v>
      </c>
      <c r="O650" t="str">
        <f t="shared" si="123"/>
        <v>ar</v>
      </c>
      <c r="P650" t="e">
        <f>IF(#REF!="rhot","",IF(H650="AAE_7R","r7",IF(AND(C650="ANAE",H650="W"),"r3","r0")))</f>
        <v>#REF!</v>
      </c>
      <c r="Q650" t="str">
        <f>IF(H650="consonant",#REF!,"")</f>
        <v/>
      </c>
      <c r="R650" t="str">
        <f t="shared" si="124"/>
        <v>lx</v>
      </c>
      <c r="S650" t="str">
        <f t="shared" si="125"/>
        <v>bk</v>
      </c>
      <c r="T650" t="e">
        <f t="shared" si="126"/>
        <v>#REF!</v>
      </c>
      <c r="U650" t="str">
        <f t="shared" si="127"/>
        <v>b</v>
      </c>
      <c r="W650" t="str">
        <f t="shared" si="130"/>
        <v>const B1970CincinattiOhioCincinatti= L.marker([40.7989,-81.3784], {icon: dp_lx}).bindPopup('Cincinatti, Ohio&lt;br&gt;Black 1975-1099&lt;br&gt;Cincinatti&lt;br&gt;(Jones, 2020)').addTo(B1970);</v>
      </c>
      <c r="X650" t="e">
        <f>IF(N650="","","const "&amp;#REF!&amp;J650&amp;#REF!&amp;E650&amp;" = L.marker(["&amp;G650&amp;","&amp;F650&amp;"], {icon: "&amp;N650&amp;"_"&amp;U650&amp;"}).bindPopup('This is "&amp;#REF!&amp;"').addTo("&amp;#REF!&amp;");")</f>
        <v>#REF!</v>
      </c>
      <c r="Y650" t="e">
        <f>IF(F650="","","const "&amp;#REF!&amp;J650&amp;#REF!&amp;E650&amp;" = L.marker(["&amp;G650&amp;","&amp;F650&amp;"], {icon: "&amp;O650&amp;"_"&amp;V650&amp;"}).bindPopup('This is "&amp;#REF!&amp;"').addTo("&amp;#REF!&amp;");")</f>
        <v>#REF!</v>
      </c>
      <c r="BI650" t="s">
        <v>5742</v>
      </c>
    </row>
    <row r="651" spans="1:61">
      <c r="A651" t="s">
        <v>5334</v>
      </c>
      <c r="B651" t="s">
        <v>232</v>
      </c>
      <c r="C651" t="s">
        <v>5402</v>
      </c>
      <c r="D651" t="s">
        <v>1065</v>
      </c>
      <c r="E651" t="s">
        <v>5282</v>
      </c>
      <c r="F651">
        <v>-84.512</v>
      </c>
      <c r="G651">
        <v>39.103099999999998</v>
      </c>
      <c r="H651" t="s">
        <v>1139</v>
      </c>
      <c r="I651" t="str">
        <f t="shared" si="128"/>
        <v>Cleveland1, Ohio&lt;br&gt;Black 1975-1099&lt;br&gt;Cleveland&lt;br&gt;(Jones, 2020)</v>
      </c>
      <c r="J651" t="str">
        <f t="shared" si="129"/>
        <v>B1970Cleveland1OhioCleveland</v>
      </c>
      <c r="M651" t="str">
        <f t="shared" si="121"/>
        <v>dp</v>
      </c>
      <c r="N651" t="str">
        <f t="shared" si="122"/>
        <v>st</v>
      </c>
      <c r="O651" t="str">
        <f t="shared" si="123"/>
        <v>ar</v>
      </c>
      <c r="P651" t="e">
        <f>IF(#REF!="rhot","",IF(H651="AAE_7R","r7",IF(AND(C651="ANAE",H651="W"),"r3","r0")))</f>
        <v>#REF!</v>
      </c>
      <c r="Q651" t="str">
        <f>IF(H651="consonant",#REF!,"")</f>
        <v/>
      </c>
      <c r="R651" t="str">
        <f t="shared" si="124"/>
        <v>lx</v>
      </c>
      <c r="S651" t="str">
        <f t="shared" si="125"/>
        <v>bk</v>
      </c>
      <c r="T651" t="e">
        <f t="shared" si="126"/>
        <v>#REF!</v>
      </c>
      <c r="U651" t="str">
        <f t="shared" si="127"/>
        <v>b</v>
      </c>
      <c r="W651" t="str">
        <f t="shared" si="130"/>
        <v>const B1970Cleveland1OhioCleveland= L.marker([39.1031,-84.512], {icon: dp_lx}).bindPopup('Cleveland1, Ohio&lt;br&gt;Black 1975-1099&lt;br&gt;Cleveland&lt;br&gt;(Jones, 2020)').addTo(B1970);</v>
      </c>
      <c r="X651" t="e">
        <f>IF(N651="","","const "&amp;#REF!&amp;J651&amp;#REF!&amp;E651&amp;" = L.marker(["&amp;G651&amp;","&amp;F651&amp;"], {icon: "&amp;N651&amp;"_"&amp;U651&amp;"}).bindPopup('This is "&amp;#REF!&amp;"').addTo("&amp;#REF!&amp;");")</f>
        <v>#REF!</v>
      </c>
      <c r="Y651" t="e">
        <f>IF(F651="","","const "&amp;#REF!&amp;J651&amp;#REF!&amp;E651&amp;" = L.marker(["&amp;G651&amp;","&amp;F651&amp;"], {icon: "&amp;O651&amp;"_"&amp;V651&amp;"}).bindPopup('This is "&amp;#REF!&amp;"').addTo("&amp;#REF!&amp;");")</f>
        <v>#REF!</v>
      </c>
      <c r="BI651" t="s">
        <v>5743</v>
      </c>
    </row>
    <row r="652" spans="1:61">
      <c r="A652" t="s">
        <v>5334</v>
      </c>
      <c r="B652" t="s">
        <v>234</v>
      </c>
      <c r="C652" t="s">
        <v>5402</v>
      </c>
      <c r="D652" t="s">
        <v>1067</v>
      </c>
      <c r="E652" t="s">
        <v>5282</v>
      </c>
      <c r="F652">
        <v>-81.694400000000002</v>
      </c>
      <c r="G652">
        <v>41.499299999999998</v>
      </c>
      <c r="H652" t="s">
        <v>1139</v>
      </c>
      <c r="I652" t="str">
        <f t="shared" si="128"/>
        <v>Columbus2, Ohio&lt;br&gt;Black 1975-1099&lt;br&gt;Columbus&lt;br&gt;(Jones, 2020)</v>
      </c>
      <c r="J652" t="str">
        <f t="shared" si="129"/>
        <v>B1970Columbus2OhioColumbus</v>
      </c>
      <c r="M652" t="str">
        <f t="shared" ref="M652:M683" si="131">IF(H652="consonant","",IF(E652="Jamaica","lo",IF(OR(A652="W1700",A652="B1850",H652="Carib",H652="LA",H652="UM",H652="Bra",H652="EaNL"),"mn","dp")))</f>
        <v>dp</v>
      </c>
      <c r="N652" t="str">
        <f t="shared" ref="N652:N683" si="132">IF(OR(H652="Carib",A652="B1850"),"sl","st")</f>
        <v>st</v>
      </c>
      <c r="O652" t="str">
        <f t="shared" ref="O652:O683" si="133">IF(A652="W1700","na",IF(OR(H652="Carib",H652="NYC",H652="ENE"),"au",IF(H652="CAN","ao","ar")))</f>
        <v>ar</v>
      </c>
      <c r="P652" t="e">
        <f>IF(#REF!="rhot","",IF(H652="AAE_7R","r7",IF(AND(C652="ANAE",H652="W"),"r3","r0")))</f>
        <v>#REF!</v>
      </c>
      <c r="Q652" t="str">
        <f>IF(H652="consonant",#REF!,"")</f>
        <v/>
      </c>
      <c r="R652" t="str">
        <f t="shared" ref="R652:R683" si="134">IF(OR(H652="W",H652="M",H652="ENE"),"we",IF(OR(H652="MA",H652="NYC",H652="OH"),"sa1",IF(OR(H652="OS",H652="LAGS_SSE",H652="Speaker _S",H652="PADS_SSE"),"sl","lx")))</f>
        <v>lx</v>
      </c>
      <c r="S652" t="str">
        <f t="shared" ref="S652:S683" si="135">IF(OR(H652="S",H652="M"),"fr",IF(OR(H652="W"),"ce","bk"))</f>
        <v>bk</v>
      </c>
      <c r="T652" t="e">
        <f t="shared" ref="T652:T683" si="136">IF(P652="","",IF(OR(A652="W1900",A652="W1950",A652="W1970"),"ho","un"))</f>
        <v>#REF!</v>
      </c>
      <c r="U652" t="str">
        <f t="shared" si="127"/>
        <v>b</v>
      </c>
      <c r="W652" t="str">
        <f t="shared" si="130"/>
        <v>const B1970Columbus2OhioColumbus= L.marker([41.4993,-81.6944], {icon: dp_lx}).bindPopup('Columbus2, Ohio&lt;br&gt;Black 1975-1099&lt;br&gt;Columbus&lt;br&gt;(Jones, 2020)').addTo(B1970);</v>
      </c>
      <c r="X652" t="e">
        <f>IF(N652="","","const "&amp;#REF!&amp;J652&amp;#REF!&amp;E652&amp;" = L.marker(["&amp;G652&amp;","&amp;F652&amp;"], {icon: "&amp;N652&amp;"_"&amp;U652&amp;"}).bindPopup('This is "&amp;#REF!&amp;"').addTo("&amp;#REF!&amp;");")</f>
        <v>#REF!</v>
      </c>
      <c r="Y652" t="e">
        <f>IF(F652="","","const "&amp;#REF!&amp;J652&amp;#REF!&amp;E652&amp;" = L.marker(["&amp;G652&amp;","&amp;F652&amp;"], {icon: "&amp;O652&amp;"_"&amp;V652&amp;"}).bindPopup('This is "&amp;#REF!&amp;"').addTo("&amp;#REF!&amp;");")</f>
        <v>#REF!</v>
      </c>
      <c r="BI652" t="s">
        <v>5744</v>
      </c>
    </row>
    <row r="653" spans="1:61">
      <c r="A653" t="s">
        <v>5334</v>
      </c>
      <c r="B653" t="s">
        <v>722</v>
      </c>
      <c r="C653" t="s">
        <v>5402</v>
      </c>
      <c r="D653" t="s">
        <v>722</v>
      </c>
      <c r="E653" t="s">
        <v>5282</v>
      </c>
      <c r="F653">
        <v>-82.998800000000003</v>
      </c>
      <c r="G653">
        <v>39.961199999999998</v>
      </c>
      <c r="H653" t="s">
        <v>1139</v>
      </c>
      <c r="I653" t="str">
        <f t="shared" si="128"/>
        <v>Gahana, Ohio&lt;br&gt;Black 1975-1099&lt;br&gt;Gahana&lt;br&gt;(Jones, 2020)</v>
      </c>
      <c r="J653" t="str">
        <f t="shared" si="129"/>
        <v>B1970GahanaOhioGahana</v>
      </c>
      <c r="M653" t="str">
        <f t="shared" si="131"/>
        <v>dp</v>
      </c>
      <c r="N653" t="str">
        <f t="shared" si="132"/>
        <v>st</v>
      </c>
      <c r="O653" t="str">
        <f t="shared" si="133"/>
        <v>ar</v>
      </c>
      <c r="P653" t="e">
        <f>IF(#REF!="rhot","",IF(H653="AAE_7R","r7",IF(AND(C653="ANAE",H653="W"),"r3","r0")))</f>
        <v>#REF!</v>
      </c>
      <c r="Q653" t="str">
        <f>IF(H653="consonant",#REF!,"")</f>
        <v/>
      </c>
      <c r="R653" t="str">
        <f t="shared" si="134"/>
        <v>lx</v>
      </c>
      <c r="S653" t="str">
        <f t="shared" si="135"/>
        <v>bk</v>
      </c>
      <c r="T653" t="e">
        <f t="shared" si="136"/>
        <v>#REF!</v>
      </c>
      <c r="U653" t="str">
        <f t="shared" si="127"/>
        <v>b</v>
      </c>
      <c r="W653" t="str">
        <f t="shared" si="130"/>
        <v>const B1970GahanaOhioGahana= L.marker([39.9612,-82.9988], {icon: dp_lx}).bindPopup('Gahana, Ohio&lt;br&gt;Black 1975-1099&lt;br&gt;Gahana&lt;br&gt;(Jones, 2020)').addTo(B1970);</v>
      </c>
      <c r="X653" t="e">
        <f>IF(N653="","","const "&amp;#REF!&amp;J653&amp;#REF!&amp;E653&amp;" = L.marker(["&amp;G653&amp;","&amp;F653&amp;"], {icon: "&amp;N653&amp;"_"&amp;U653&amp;"}).bindPopup('This is "&amp;#REF!&amp;"').addTo("&amp;#REF!&amp;");")</f>
        <v>#REF!</v>
      </c>
      <c r="Y653" t="e">
        <f>IF(F653="","","const "&amp;#REF!&amp;J653&amp;#REF!&amp;E653&amp;" = L.marker(["&amp;G653&amp;","&amp;F653&amp;"], {icon: "&amp;O653&amp;"_"&amp;V653&amp;"}).bindPopup('This is "&amp;#REF!&amp;"').addTo("&amp;#REF!&amp;");")</f>
        <v>#REF!</v>
      </c>
      <c r="BI653" t="s">
        <v>5745</v>
      </c>
    </row>
    <row r="654" spans="1:61">
      <c r="A654" t="s">
        <v>5334</v>
      </c>
      <c r="B654" t="s">
        <v>241</v>
      </c>
      <c r="C654" t="s">
        <v>5402</v>
      </c>
      <c r="D654" t="s">
        <v>1066</v>
      </c>
      <c r="E654" t="s">
        <v>420</v>
      </c>
      <c r="F654">
        <v>-82.879599999999996</v>
      </c>
      <c r="G654">
        <v>40.019199999999998</v>
      </c>
      <c r="H654" t="s">
        <v>1139</v>
      </c>
      <c r="I654" t="str">
        <f t="shared" si="128"/>
        <v>Tulsa1, Oklahoma&lt;br&gt;Black 1975-1099&lt;br&gt;Tulsa&lt;br&gt;(Jones, 2020)</v>
      </c>
      <c r="J654" t="str">
        <f t="shared" si="129"/>
        <v>B1970Tulsa1OklahomaTulsa</v>
      </c>
      <c r="M654" t="str">
        <f t="shared" si="131"/>
        <v>dp</v>
      </c>
      <c r="N654" t="str">
        <f t="shared" si="132"/>
        <v>st</v>
      </c>
      <c r="O654" t="str">
        <f t="shared" si="133"/>
        <v>ar</v>
      </c>
      <c r="P654" t="e">
        <f>IF(#REF!="rhot","",IF(H654="AAE_7R","r7",IF(AND(C654="ANAE",H654="W"),"r3","r0")))</f>
        <v>#REF!</v>
      </c>
      <c r="Q654" t="str">
        <f>IF(H654="consonant",#REF!,"")</f>
        <v/>
      </c>
      <c r="R654" t="str">
        <f t="shared" si="134"/>
        <v>lx</v>
      </c>
      <c r="S654" t="str">
        <f t="shared" si="135"/>
        <v>bk</v>
      </c>
      <c r="T654" t="e">
        <f t="shared" si="136"/>
        <v>#REF!</v>
      </c>
      <c r="U654" t="str">
        <f t="shared" si="127"/>
        <v>b</v>
      </c>
      <c r="W654" t="str">
        <f t="shared" si="130"/>
        <v>const B1970Tulsa1OklahomaTulsa= L.marker([40.0192,-82.8796], {icon: dp_lx}).bindPopup('Tulsa1, Oklahoma&lt;br&gt;Black 1975-1099&lt;br&gt;Tulsa&lt;br&gt;(Jones, 2020)').addTo(B1970);</v>
      </c>
      <c r="X654" t="e">
        <f>IF(N654="","","const "&amp;#REF!&amp;J654&amp;#REF!&amp;E654&amp;" = L.marker(["&amp;G654&amp;","&amp;F654&amp;"], {icon: "&amp;N654&amp;"_"&amp;U654&amp;"}).bindPopup('This is "&amp;#REF!&amp;"').addTo("&amp;#REF!&amp;");")</f>
        <v>#REF!</v>
      </c>
      <c r="Y654" t="e">
        <f>IF(F654="","","const "&amp;#REF!&amp;J654&amp;#REF!&amp;E654&amp;" = L.marker(["&amp;G654&amp;","&amp;F654&amp;"], {icon: "&amp;O654&amp;"_"&amp;V654&amp;"}).bindPopup('This is "&amp;#REF!&amp;"').addTo("&amp;#REF!&amp;");")</f>
        <v>#REF!</v>
      </c>
      <c r="BI654" t="s">
        <v>5746</v>
      </c>
    </row>
    <row r="655" spans="1:61">
      <c r="A655" t="s">
        <v>5334</v>
      </c>
      <c r="B655" t="s">
        <v>576</v>
      </c>
      <c r="C655" t="s">
        <v>5402</v>
      </c>
      <c r="D655" t="s">
        <v>576</v>
      </c>
      <c r="E655" t="s">
        <v>1148</v>
      </c>
      <c r="F655">
        <v>-95.992800000000003</v>
      </c>
      <c r="G655">
        <v>36.153599999999997</v>
      </c>
      <c r="H655" t="s">
        <v>1139</v>
      </c>
      <c r="I655" t="str">
        <f t="shared" si="128"/>
        <v>Corvalis, Oregon&lt;br&gt;Black 1975-1099&lt;br&gt;Corvalis&lt;br&gt;(Jones, 2020)</v>
      </c>
      <c r="J655" t="str">
        <f t="shared" si="129"/>
        <v>B1970CorvalisOregonCorvalis</v>
      </c>
      <c r="M655" t="str">
        <f t="shared" si="131"/>
        <v>dp</v>
      </c>
      <c r="N655" t="str">
        <f t="shared" si="132"/>
        <v>st</v>
      </c>
      <c r="O655" t="str">
        <f t="shared" si="133"/>
        <v>ar</v>
      </c>
      <c r="P655" t="e">
        <f>IF(#REF!="rhot","",IF(H655="AAE_7R","r7",IF(AND(C655="ANAE",H655="W"),"r3","r0")))</f>
        <v>#REF!</v>
      </c>
      <c r="Q655" t="str">
        <f>IF(H655="consonant",#REF!,"")</f>
        <v/>
      </c>
      <c r="R655" t="str">
        <f t="shared" si="134"/>
        <v>lx</v>
      </c>
      <c r="S655" t="str">
        <f t="shared" si="135"/>
        <v>bk</v>
      </c>
      <c r="T655" t="e">
        <f t="shared" si="136"/>
        <v>#REF!</v>
      </c>
      <c r="U655" t="str">
        <f t="shared" si="127"/>
        <v>b</v>
      </c>
      <c r="W655" t="str">
        <f t="shared" si="130"/>
        <v>const B1970CorvalisOregonCorvalis= L.marker([36.1536,-95.9928], {icon: dp_lx}).bindPopup('Corvalis, Oregon&lt;br&gt;Black 1975-1099&lt;br&gt;Corvalis&lt;br&gt;(Jones, 2020)').addTo(B1970);</v>
      </c>
      <c r="X655" t="e">
        <f>IF(N655="","","const "&amp;#REF!&amp;J655&amp;#REF!&amp;E655&amp;" = L.marker(["&amp;G655&amp;","&amp;F655&amp;"], {icon: "&amp;N655&amp;"_"&amp;U655&amp;"}).bindPopup('This is "&amp;#REF!&amp;"').addTo("&amp;#REF!&amp;");")</f>
        <v>#REF!</v>
      </c>
      <c r="Y655" t="e">
        <f>IF(F655="","","const "&amp;#REF!&amp;J655&amp;#REF!&amp;E655&amp;" = L.marker(["&amp;G655&amp;","&amp;F655&amp;"], {icon: "&amp;O655&amp;"_"&amp;V655&amp;"}).bindPopup('This is "&amp;#REF!&amp;"').addTo("&amp;#REF!&amp;");")</f>
        <v>#REF!</v>
      </c>
      <c r="BI655" t="s">
        <v>5747</v>
      </c>
    </row>
    <row r="656" spans="1:61">
      <c r="A656" t="s">
        <v>5334</v>
      </c>
      <c r="B656" t="s">
        <v>732</v>
      </c>
      <c r="C656" t="s">
        <v>5402</v>
      </c>
      <c r="D656" t="s">
        <v>732</v>
      </c>
      <c r="E656" t="s">
        <v>5278</v>
      </c>
      <c r="F656">
        <v>-123.262</v>
      </c>
      <c r="G656">
        <v>44.564599999999999</v>
      </c>
      <c r="H656" t="s">
        <v>1139</v>
      </c>
      <c r="I656" t="str">
        <f t="shared" si="128"/>
        <v>Parkesburg, Pennsylvania&lt;br&gt;Black 1975-1099&lt;br&gt;Parkesburg&lt;br&gt;(Jones, 2020)</v>
      </c>
      <c r="J656" t="str">
        <f t="shared" si="129"/>
        <v>B1970ParkesburgPennsylvaniaParkesburg</v>
      </c>
      <c r="M656" t="str">
        <f t="shared" si="131"/>
        <v>dp</v>
      </c>
      <c r="N656" t="str">
        <f t="shared" si="132"/>
        <v>st</v>
      </c>
      <c r="O656" t="str">
        <f t="shared" si="133"/>
        <v>ar</v>
      </c>
      <c r="P656" t="e">
        <f>IF(#REF!="rhot","",IF(H656="AAE_7R","r7",IF(AND(C656="ANAE",H656="W"),"r3","r0")))</f>
        <v>#REF!</v>
      </c>
      <c r="Q656" t="str">
        <f>IF(H656="consonant",#REF!,"")</f>
        <v/>
      </c>
      <c r="R656" t="str">
        <f t="shared" si="134"/>
        <v>lx</v>
      </c>
      <c r="S656" t="str">
        <f t="shared" si="135"/>
        <v>bk</v>
      </c>
      <c r="T656" t="e">
        <f t="shared" si="136"/>
        <v>#REF!</v>
      </c>
      <c r="U656" t="str">
        <f t="shared" si="127"/>
        <v>b</v>
      </c>
      <c r="W656" t="str">
        <f t="shared" si="130"/>
        <v>const B1970ParkesburgPennsylvaniaParkesburg= L.marker([44.5646,-123.262], {icon: dp_lx}).bindPopup('Parkesburg, Pennsylvania&lt;br&gt;Black 1975-1099&lt;br&gt;Parkesburg&lt;br&gt;(Jones, 2020)').addTo(B1970);</v>
      </c>
      <c r="X656" t="e">
        <f>IF(N656="","","const "&amp;#REF!&amp;J656&amp;#REF!&amp;E656&amp;" = L.marker(["&amp;G656&amp;","&amp;F656&amp;"], {icon: "&amp;N656&amp;"_"&amp;U656&amp;"}).bindPopup('This is "&amp;#REF!&amp;"').addTo("&amp;#REF!&amp;");")</f>
        <v>#REF!</v>
      </c>
      <c r="Y656" t="e">
        <f>IF(F656="","","const "&amp;#REF!&amp;J656&amp;#REF!&amp;E656&amp;" = L.marker(["&amp;G656&amp;","&amp;F656&amp;"], {icon: "&amp;O656&amp;"_"&amp;V656&amp;"}).bindPopup('This is "&amp;#REF!&amp;"').addTo("&amp;#REF!&amp;");")</f>
        <v>#REF!</v>
      </c>
      <c r="BI656" t="s">
        <v>5748</v>
      </c>
    </row>
    <row r="657" spans="1:61">
      <c r="A657" t="s">
        <v>5334</v>
      </c>
      <c r="B657" t="s">
        <v>339</v>
      </c>
      <c r="C657" t="s">
        <v>5402</v>
      </c>
      <c r="D657" t="s">
        <v>339</v>
      </c>
      <c r="E657" t="s">
        <v>5278</v>
      </c>
      <c r="F657">
        <v>-75.918599999999998</v>
      </c>
      <c r="G657">
        <v>39.9587</v>
      </c>
      <c r="H657" t="s">
        <v>1139</v>
      </c>
      <c r="I657" t="str">
        <f t="shared" si="128"/>
        <v>Philadelphia, Pennsylvania&lt;br&gt;Black 1975-1099&lt;br&gt;Philadelphia&lt;br&gt;(Jones, 2020)</v>
      </c>
      <c r="J657" t="str">
        <f t="shared" si="129"/>
        <v>B1970PhiladelphiaPennsylvaniaPhiladelphia</v>
      </c>
      <c r="M657" t="str">
        <f t="shared" si="131"/>
        <v>dp</v>
      </c>
      <c r="N657" t="str">
        <f t="shared" si="132"/>
        <v>st</v>
      </c>
      <c r="O657" t="str">
        <f t="shared" si="133"/>
        <v>ar</v>
      </c>
      <c r="P657" t="e">
        <f>IF(#REF!="rhot","",IF(H657="AAE_7R","r7",IF(AND(C657="ANAE",H657="W"),"r3","r0")))</f>
        <v>#REF!</v>
      </c>
      <c r="Q657" t="str">
        <f>IF(H657="consonant",#REF!,"")</f>
        <v/>
      </c>
      <c r="R657" t="str">
        <f t="shared" si="134"/>
        <v>lx</v>
      </c>
      <c r="S657" t="str">
        <f t="shared" si="135"/>
        <v>bk</v>
      </c>
      <c r="T657" t="e">
        <f t="shared" si="136"/>
        <v>#REF!</v>
      </c>
      <c r="U657" t="str">
        <f t="shared" si="127"/>
        <v>b</v>
      </c>
      <c r="W657" t="str">
        <f t="shared" si="130"/>
        <v>const B1970PhiladelphiaPennsylvaniaPhiladelphia= L.marker([39.9587,-75.9186], {icon: dp_lx}).bindPopup('Philadelphia, Pennsylvania&lt;br&gt;Black 1975-1099&lt;br&gt;Philadelphia&lt;br&gt;(Jones, 2020)').addTo(B1970);</v>
      </c>
      <c r="X657" t="e">
        <f>IF(N657="","","const "&amp;#REF!&amp;J657&amp;#REF!&amp;E657&amp;" = L.marker(["&amp;G657&amp;","&amp;F657&amp;"], {icon: "&amp;N657&amp;"_"&amp;U657&amp;"}).bindPopup('This is "&amp;#REF!&amp;"').addTo("&amp;#REF!&amp;");")</f>
        <v>#REF!</v>
      </c>
      <c r="Y657" t="e">
        <f>IF(F657="","","const "&amp;#REF!&amp;J657&amp;#REF!&amp;E657&amp;" = L.marker(["&amp;G657&amp;","&amp;F657&amp;"], {icon: "&amp;O657&amp;"_"&amp;V657&amp;"}).bindPopup('This is "&amp;#REF!&amp;"').addTo("&amp;#REF!&amp;");")</f>
        <v>#REF!</v>
      </c>
      <c r="BI657" t="s">
        <v>5749</v>
      </c>
    </row>
    <row r="658" spans="1:61">
      <c r="A658" t="s">
        <v>5334</v>
      </c>
      <c r="B658" t="s">
        <v>681</v>
      </c>
      <c r="C658" t="s">
        <v>5402</v>
      </c>
      <c r="D658" t="s">
        <v>681</v>
      </c>
      <c r="E658" t="s">
        <v>5283</v>
      </c>
      <c r="F658">
        <v>-75.165199999999999</v>
      </c>
      <c r="G658">
        <v>39.952599999999997</v>
      </c>
      <c r="H658" t="s">
        <v>1139</v>
      </c>
      <c r="I658" t="str">
        <f t="shared" si="128"/>
        <v>Bamberg, South Carolina&lt;br&gt;Black 1975-1099&lt;br&gt;Bamberg&lt;br&gt;(Jones, 2020)</v>
      </c>
      <c r="J658" t="str">
        <f t="shared" si="129"/>
        <v>B1970BambergSouthCarolinaBamberg</v>
      </c>
      <c r="M658" t="str">
        <f t="shared" si="131"/>
        <v>dp</v>
      </c>
      <c r="N658" t="str">
        <f t="shared" si="132"/>
        <v>st</v>
      </c>
      <c r="O658" t="str">
        <f t="shared" si="133"/>
        <v>ar</v>
      </c>
      <c r="P658" t="e">
        <f>IF(#REF!="rhot","",IF(H658="AAE_7R","r7",IF(AND(C658="ANAE",H658="W"),"r3","r0")))</f>
        <v>#REF!</v>
      </c>
      <c r="Q658" t="str">
        <f>IF(H658="consonant",#REF!,"")</f>
        <v/>
      </c>
      <c r="R658" t="str">
        <f t="shared" si="134"/>
        <v>lx</v>
      </c>
      <c r="S658" t="str">
        <f t="shared" si="135"/>
        <v>bk</v>
      </c>
      <c r="T658" t="e">
        <f t="shared" si="136"/>
        <v>#REF!</v>
      </c>
      <c r="U658" t="str">
        <f t="shared" si="127"/>
        <v>b</v>
      </c>
      <c r="W658" t="str">
        <f t="shared" si="130"/>
        <v>const B1970BambergSouthCarolinaBamberg= L.marker([39.9526,-75.1652], {icon: dp_lx}).bindPopup('Bamberg, South Carolina&lt;br&gt;Black 1975-1099&lt;br&gt;Bamberg&lt;br&gt;(Jones, 2020)').addTo(B1970);</v>
      </c>
      <c r="X658" t="e">
        <f>IF(N658="","","const "&amp;#REF!&amp;J658&amp;#REF!&amp;E658&amp;" = L.marker(["&amp;G658&amp;","&amp;F658&amp;"], {icon: "&amp;N658&amp;"_"&amp;U658&amp;"}).bindPopup('This is "&amp;#REF!&amp;"').addTo("&amp;#REF!&amp;");")</f>
        <v>#REF!</v>
      </c>
      <c r="Y658" t="e">
        <f>IF(F658="","","const "&amp;#REF!&amp;J658&amp;#REF!&amp;E658&amp;" = L.marker(["&amp;G658&amp;","&amp;F658&amp;"], {icon: "&amp;O658&amp;"_"&amp;V658&amp;"}).bindPopup('This is "&amp;#REF!&amp;"').addTo("&amp;#REF!&amp;");")</f>
        <v>#REF!</v>
      </c>
      <c r="BI658" t="s">
        <v>5750</v>
      </c>
    </row>
    <row r="659" spans="1:61">
      <c r="A659" t="s">
        <v>5334</v>
      </c>
      <c r="B659" t="s">
        <v>263</v>
      </c>
      <c r="C659" t="s">
        <v>5402</v>
      </c>
      <c r="D659" t="s">
        <v>263</v>
      </c>
      <c r="E659" t="s">
        <v>5283</v>
      </c>
      <c r="F659">
        <v>-81.034499999999994</v>
      </c>
      <c r="G659">
        <v>33.297400000000003</v>
      </c>
      <c r="H659" t="s">
        <v>1139</v>
      </c>
      <c r="I659" t="str">
        <f t="shared" si="128"/>
        <v>Greenville, South Carolina&lt;br&gt;Black 1975-1099&lt;br&gt;Greenville&lt;br&gt;(Jones, 2020)</v>
      </c>
      <c r="J659" t="str">
        <f t="shared" si="129"/>
        <v>B1970GreenvilleSouthCarolinaGreenville</v>
      </c>
      <c r="M659" t="str">
        <f t="shared" si="131"/>
        <v>dp</v>
      </c>
      <c r="N659" t="str">
        <f t="shared" si="132"/>
        <v>st</v>
      </c>
      <c r="O659" t="str">
        <f t="shared" si="133"/>
        <v>ar</v>
      </c>
      <c r="P659" t="e">
        <f>IF(#REF!="rhot","",IF(H659="AAE_7R","r7",IF(AND(C659="ANAE",H659="W"),"r3","r0")))</f>
        <v>#REF!</v>
      </c>
      <c r="Q659" t="str">
        <f>IF(H659="consonant",#REF!,"")</f>
        <v/>
      </c>
      <c r="R659" t="str">
        <f t="shared" si="134"/>
        <v>lx</v>
      </c>
      <c r="S659" t="str">
        <f t="shared" si="135"/>
        <v>bk</v>
      </c>
      <c r="T659" t="e">
        <f t="shared" si="136"/>
        <v>#REF!</v>
      </c>
      <c r="U659" t="str">
        <f t="shared" si="127"/>
        <v>b</v>
      </c>
      <c r="W659" t="str">
        <f t="shared" si="130"/>
        <v>const B1970GreenvilleSouthCarolinaGreenville= L.marker([33.2974,-81.0345], {icon: dp_lx}).bindPopup('Greenville, South Carolina&lt;br&gt;Black 1975-1099&lt;br&gt;Greenville&lt;br&gt;(Jones, 2020)').addTo(B1970);</v>
      </c>
      <c r="X659" t="e">
        <f>IF(N659="","","const "&amp;#REF!&amp;J659&amp;#REF!&amp;E659&amp;" = L.marker(["&amp;G659&amp;","&amp;F659&amp;"], {icon: "&amp;N659&amp;"_"&amp;U659&amp;"}).bindPopup('This is "&amp;#REF!&amp;"').addTo("&amp;#REF!&amp;");")</f>
        <v>#REF!</v>
      </c>
      <c r="Y659" t="e">
        <f>IF(F659="","","const "&amp;#REF!&amp;J659&amp;#REF!&amp;E659&amp;" = L.marker(["&amp;G659&amp;","&amp;F659&amp;"], {icon: "&amp;O659&amp;"_"&amp;V659&amp;"}).bindPopup('This is "&amp;#REF!&amp;"').addTo("&amp;#REF!&amp;");")</f>
        <v>#REF!</v>
      </c>
      <c r="BI659" t="s">
        <v>5751</v>
      </c>
    </row>
    <row r="660" spans="1:61">
      <c r="A660" t="s">
        <v>5334</v>
      </c>
      <c r="B660" t="s">
        <v>680</v>
      </c>
      <c r="C660" t="s">
        <v>5402</v>
      </c>
      <c r="D660" t="s">
        <v>680</v>
      </c>
      <c r="E660" t="s">
        <v>5294</v>
      </c>
      <c r="F660">
        <v>-82.394000000000005</v>
      </c>
      <c r="G660">
        <v>34.852600000000002</v>
      </c>
      <c r="H660" t="s">
        <v>1139</v>
      </c>
      <c r="I660" t="str">
        <f t="shared" si="128"/>
        <v>Arlington, Texas&lt;br&gt;Black 1975-1099&lt;br&gt;Arlington&lt;br&gt;(Jones, 2020)</v>
      </c>
      <c r="J660" t="str">
        <f t="shared" si="129"/>
        <v>B1970ArlingtonTexasArlington</v>
      </c>
      <c r="M660" t="str">
        <f t="shared" si="131"/>
        <v>dp</v>
      </c>
      <c r="N660" t="str">
        <f t="shared" si="132"/>
        <v>st</v>
      </c>
      <c r="O660" t="str">
        <f t="shared" si="133"/>
        <v>ar</v>
      </c>
      <c r="P660" t="e">
        <f>IF(#REF!="rhot","",IF(H660="AAE_7R","r7",IF(AND(C660="ANAE",H660="W"),"r3","r0")))</f>
        <v>#REF!</v>
      </c>
      <c r="Q660" t="str">
        <f>IF(H660="consonant",#REF!,"")</f>
        <v/>
      </c>
      <c r="R660" t="str">
        <f t="shared" si="134"/>
        <v>lx</v>
      </c>
      <c r="S660" t="str">
        <f t="shared" si="135"/>
        <v>bk</v>
      </c>
      <c r="T660" t="e">
        <f t="shared" si="136"/>
        <v>#REF!</v>
      </c>
      <c r="U660" t="str">
        <f t="shared" si="127"/>
        <v>b</v>
      </c>
      <c r="W660" t="str">
        <f t="shared" si="130"/>
        <v>const B1970ArlingtonTexasArlington= L.marker([34.8526,-82.394], {icon: dp_lx}).bindPopup('Arlington, Texas&lt;br&gt;Black 1975-1099&lt;br&gt;Arlington&lt;br&gt;(Jones, 2020)').addTo(B1970);</v>
      </c>
      <c r="X660" t="e">
        <f>IF(N660="","","const "&amp;#REF!&amp;J660&amp;#REF!&amp;E660&amp;" = L.marker(["&amp;G660&amp;","&amp;F660&amp;"], {icon: "&amp;N660&amp;"_"&amp;U660&amp;"}).bindPopup('This is "&amp;#REF!&amp;"').addTo("&amp;#REF!&amp;");")</f>
        <v>#REF!</v>
      </c>
      <c r="Y660" t="e">
        <f>IF(F660="","","const "&amp;#REF!&amp;J660&amp;#REF!&amp;E660&amp;" = L.marker(["&amp;G660&amp;","&amp;F660&amp;"], {icon: "&amp;O660&amp;"_"&amp;V660&amp;"}).bindPopup('This is "&amp;#REF!&amp;"').addTo("&amp;#REF!&amp;");")</f>
        <v>#REF!</v>
      </c>
      <c r="BI660" t="s">
        <v>5752</v>
      </c>
    </row>
    <row r="661" spans="1:61">
      <c r="A661" t="s">
        <v>5334</v>
      </c>
      <c r="B661" t="s">
        <v>280</v>
      </c>
      <c r="C661" t="s">
        <v>5402</v>
      </c>
      <c r="D661" t="s">
        <v>280</v>
      </c>
      <c r="E661" t="s">
        <v>904</v>
      </c>
      <c r="F661">
        <v>-97.108099999999993</v>
      </c>
      <c r="G661">
        <v>32.735700000000001</v>
      </c>
      <c r="H661" t="s">
        <v>1139</v>
      </c>
      <c r="I661" t="str">
        <f t="shared" si="128"/>
        <v>Memphis, Tennessee&lt;br&gt;Black 1975-1099&lt;br&gt;Memphis&lt;br&gt;(Jones, 2020)</v>
      </c>
      <c r="J661" t="str">
        <f t="shared" si="129"/>
        <v>B1970MemphisTennesseeMemphis</v>
      </c>
      <c r="M661" t="str">
        <f t="shared" si="131"/>
        <v>dp</v>
      </c>
      <c r="N661" t="str">
        <f t="shared" si="132"/>
        <v>st</v>
      </c>
      <c r="O661" t="str">
        <f t="shared" si="133"/>
        <v>ar</v>
      </c>
      <c r="P661" t="e">
        <f>IF(#REF!="rhot","",IF(H661="AAE_7R","r7",IF(AND(C661="ANAE",H661="W"),"r3","r0")))</f>
        <v>#REF!</v>
      </c>
      <c r="Q661" t="str">
        <f>IF(H661="consonant",#REF!,"")</f>
        <v/>
      </c>
      <c r="R661" t="str">
        <f t="shared" si="134"/>
        <v>lx</v>
      </c>
      <c r="S661" t="str">
        <f t="shared" si="135"/>
        <v>bk</v>
      </c>
      <c r="T661" t="e">
        <f t="shared" si="136"/>
        <v>#REF!</v>
      </c>
      <c r="U661" t="str">
        <f t="shared" si="127"/>
        <v>b</v>
      </c>
      <c r="W661" t="str">
        <f t="shared" si="130"/>
        <v>const B1970MemphisTennesseeMemphis= L.marker([32.7357,-97.1081], {icon: dp_lx}).bindPopup('Memphis, Tennessee&lt;br&gt;Black 1975-1099&lt;br&gt;Memphis&lt;br&gt;(Jones, 2020)').addTo(B1970);</v>
      </c>
      <c r="X661" t="e">
        <f>IF(N661="","","const "&amp;#REF!&amp;J661&amp;#REF!&amp;E661&amp;" = L.marker(["&amp;G661&amp;","&amp;F661&amp;"], {icon: "&amp;N661&amp;"_"&amp;U661&amp;"}).bindPopup('This is "&amp;#REF!&amp;"').addTo("&amp;#REF!&amp;");")</f>
        <v>#REF!</v>
      </c>
      <c r="Y661" t="e">
        <f>IF(F661="","","const "&amp;#REF!&amp;J661&amp;#REF!&amp;E661&amp;" = L.marker(["&amp;G661&amp;","&amp;F661&amp;"], {icon: "&amp;O661&amp;"_"&amp;V661&amp;"}).bindPopup('This is "&amp;#REF!&amp;"').addTo("&amp;#REF!&amp;");")</f>
        <v>#REF!</v>
      </c>
      <c r="BI661" t="s">
        <v>5753</v>
      </c>
    </row>
    <row r="662" spans="1:61">
      <c r="A662" t="s">
        <v>5334</v>
      </c>
      <c r="B662" t="s">
        <v>291</v>
      </c>
      <c r="C662" t="s">
        <v>5402</v>
      </c>
      <c r="D662" t="s">
        <v>291</v>
      </c>
      <c r="E662" t="s">
        <v>5294</v>
      </c>
      <c r="F662">
        <v>-90.049000000000007</v>
      </c>
      <c r="G662">
        <v>35.149500000000003</v>
      </c>
      <c r="H662" t="s">
        <v>1139</v>
      </c>
      <c r="I662" t="str">
        <f t="shared" si="128"/>
        <v>DFW, Texas&lt;br&gt;Black 1975-1099&lt;br&gt;DFW&lt;br&gt;(Jones, 2020)</v>
      </c>
      <c r="J662" t="str">
        <f t="shared" si="129"/>
        <v>B1970DFWTexasDFW</v>
      </c>
      <c r="M662" t="str">
        <f t="shared" si="131"/>
        <v>dp</v>
      </c>
      <c r="N662" t="str">
        <f t="shared" si="132"/>
        <v>st</v>
      </c>
      <c r="O662" t="str">
        <f t="shared" si="133"/>
        <v>ar</v>
      </c>
      <c r="P662" t="e">
        <f>IF(#REF!="rhot","",IF(H662="AAE_7R","r7",IF(AND(C662="ANAE",H662="W"),"r3","r0")))</f>
        <v>#REF!</v>
      </c>
      <c r="Q662" t="str">
        <f>IF(H662="consonant",#REF!,"")</f>
        <v/>
      </c>
      <c r="R662" t="str">
        <f t="shared" si="134"/>
        <v>lx</v>
      </c>
      <c r="S662" t="str">
        <f t="shared" si="135"/>
        <v>bk</v>
      </c>
      <c r="T662" t="e">
        <f t="shared" si="136"/>
        <v>#REF!</v>
      </c>
      <c r="U662" t="str">
        <f t="shared" si="127"/>
        <v>b</v>
      </c>
      <c r="W662" t="str">
        <f t="shared" si="130"/>
        <v>const B1970DFWTexasDFW= L.marker([35.1495,-90.049], {icon: dp_lx}).bindPopup('DFW, Texas&lt;br&gt;Black 1975-1099&lt;br&gt;DFW&lt;br&gt;(Jones, 2020)').addTo(B1970);</v>
      </c>
      <c r="X662" t="e">
        <f>IF(N662="","","const "&amp;#REF!&amp;J662&amp;#REF!&amp;E662&amp;" = L.marker(["&amp;G662&amp;","&amp;F662&amp;"], {icon: "&amp;N662&amp;"_"&amp;U662&amp;"}).bindPopup('This is "&amp;#REF!&amp;"').addTo("&amp;#REF!&amp;");")</f>
        <v>#REF!</v>
      </c>
      <c r="Y662" t="e">
        <f>IF(F662="","","const "&amp;#REF!&amp;J662&amp;#REF!&amp;E662&amp;" = L.marker(["&amp;G662&amp;","&amp;F662&amp;"], {icon: "&amp;O662&amp;"_"&amp;V662&amp;"}).bindPopup('This is "&amp;#REF!&amp;"').addTo("&amp;#REF!&amp;");")</f>
        <v>#REF!</v>
      </c>
      <c r="BI662" t="s">
        <v>5754</v>
      </c>
    </row>
    <row r="663" spans="1:61">
      <c r="A663" t="s">
        <v>5334</v>
      </c>
      <c r="B663" t="s">
        <v>293</v>
      </c>
      <c r="C663" t="s">
        <v>5402</v>
      </c>
      <c r="D663" t="s">
        <v>293</v>
      </c>
      <c r="E663" t="s">
        <v>5294</v>
      </c>
      <c r="F663">
        <v>-97.040300000000002</v>
      </c>
      <c r="G663">
        <v>32.899799999999999</v>
      </c>
      <c r="H663" t="s">
        <v>1139</v>
      </c>
      <c r="I663" t="str">
        <f t="shared" si="128"/>
        <v>Houston, Texas&lt;br&gt;Black 1975-1099&lt;br&gt;Houston&lt;br&gt;(Jones, 2020)</v>
      </c>
      <c r="J663" t="str">
        <f t="shared" si="129"/>
        <v>B1970HoustonTexasHouston</v>
      </c>
      <c r="M663" t="str">
        <f t="shared" si="131"/>
        <v>dp</v>
      </c>
      <c r="N663" t="str">
        <f t="shared" si="132"/>
        <v>st</v>
      </c>
      <c r="O663" t="str">
        <f t="shared" si="133"/>
        <v>ar</v>
      </c>
      <c r="P663" t="e">
        <f>IF(#REF!="rhot","",IF(H663="AAE_7R","r7",IF(AND(C663="ANAE",H663="W"),"r3","r0")))</f>
        <v>#REF!</v>
      </c>
      <c r="Q663" t="str">
        <f>IF(H663="consonant",#REF!,"")</f>
        <v/>
      </c>
      <c r="R663" t="str">
        <f t="shared" si="134"/>
        <v>lx</v>
      </c>
      <c r="S663" t="str">
        <f t="shared" si="135"/>
        <v>bk</v>
      </c>
      <c r="T663" t="e">
        <f t="shared" si="136"/>
        <v>#REF!</v>
      </c>
      <c r="U663" t="str">
        <f t="shared" si="127"/>
        <v>b</v>
      </c>
      <c r="W663" t="str">
        <f t="shared" si="130"/>
        <v>const B1970HoustonTexasHouston= L.marker([32.8998,-97.0403], {icon: dp_lx}).bindPopup('Houston, Texas&lt;br&gt;Black 1975-1099&lt;br&gt;Houston&lt;br&gt;(Jones, 2020)').addTo(B1970);</v>
      </c>
      <c r="X663" t="e">
        <f>IF(N663="","","const "&amp;#REF!&amp;J663&amp;#REF!&amp;E663&amp;" = L.marker(["&amp;G663&amp;","&amp;F663&amp;"], {icon: "&amp;N663&amp;"_"&amp;U663&amp;"}).bindPopup('This is "&amp;#REF!&amp;"').addTo("&amp;#REF!&amp;");")</f>
        <v>#REF!</v>
      </c>
      <c r="Y663" t="e">
        <f>IF(F663="","","const "&amp;#REF!&amp;J663&amp;#REF!&amp;E663&amp;" = L.marker(["&amp;G663&amp;","&amp;F663&amp;"], {icon: "&amp;O663&amp;"_"&amp;V663&amp;"}).bindPopup('This is "&amp;#REF!&amp;"').addTo("&amp;#REF!&amp;");")</f>
        <v>#REF!</v>
      </c>
      <c r="BI663" t="s">
        <v>5755</v>
      </c>
    </row>
    <row r="664" spans="1:61">
      <c r="A664" t="s">
        <v>5334</v>
      </c>
      <c r="B664" t="s">
        <v>701</v>
      </c>
      <c r="C664" t="s">
        <v>5402</v>
      </c>
      <c r="D664" t="s">
        <v>701</v>
      </c>
      <c r="E664" t="s">
        <v>903</v>
      </c>
      <c r="F664">
        <v>-95.369799999999998</v>
      </c>
      <c r="G664">
        <v>29.760400000000001</v>
      </c>
      <c r="H664" t="s">
        <v>1139</v>
      </c>
      <c r="I664" t="str">
        <f t="shared" si="128"/>
        <v>Ashburn, Virginia&lt;br&gt;Black 1975-1099&lt;br&gt;Ashburn&lt;br&gt;(Jones, 2020)</v>
      </c>
      <c r="J664" t="str">
        <f t="shared" si="129"/>
        <v>B1970AshburnVirginiaAshburn</v>
      </c>
      <c r="M664" t="str">
        <f t="shared" si="131"/>
        <v>dp</v>
      </c>
      <c r="N664" t="str">
        <f t="shared" si="132"/>
        <v>st</v>
      </c>
      <c r="O664" t="str">
        <f t="shared" si="133"/>
        <v>ar</v>
      </c>
      <c r="P664" t="e">
        <f>IF(#REF!="rhot","",IF(H664="AAE_7R","r7",IF(AND(C664="ANAE",H664="W"),"r3","r0")))</f>
        <v>#REF!</v>
      </c>
      <c r="Q664" t="str">
        <f>IF(H664="consonant",#REF!,"")</f>
        <v/>
      </c>
      <c r="R664" t="str">
        <f t="shared" si="134"/>
        <v>lx</v>
      </c>
      <c r="S664" t="str">
        <f t="shared" si="135"/>
        <v>bk</v>
      </c>
      <c r="T664" t="e">
        <f t="shared" si="136"/>
        <v>#REF!</v>
      </c>
      <c r="U664" t="str">
        <f t="shared" si="127"/>
        <v>b</v>
      </c>
      <c r="W664" t="str">
        <f t="shared" si="130"/>
        <v>const B1970AshburnVirginiaAshburn= L.marker([29.7604,-95.3698], {icon: dp_lx}).bindPopup('Ashburn, Virginia&lt;br&gt;Black 1975-1099&lt;br&gt;Ashburn&lt;br&gt;(Jones, 2020)').addTo(B1970);</v>
      </c>
      <c r="X664" t="e">
        <f>IF(N664="","","const "&amp;#REF!&amp;J664&amp;#REF!&amp;E664&amp;" = L.marker(["&amp;G664&amp;","&amp;F664&amp;"], {icon: "&amp;N664&amp;"_"&amp;U664&amp;"}).bindPopup('This is "&amp;#REF!&amp;"').addTo("&amp;#REF!&amp;");")</f>
        <v>#REF!</v>
      </c>
      <c r="Y664" t="e">
        <f>IF(F664="","","const "&amp;#REF!&amp;J664&amp;#REF!&amp;E664&amp;" = L.marker(["&amp;G664&amp;","&amp;F664&amp;"], {icon: "&amp;O664&amp;"_"&amp;V664&amp;"}).bindPopup('This is "&amp;#REF!&amp;"').addTo("&amp;#REF!&amp;");")</f>
        <v>#REF!</v>
      </c>
      <c r="BI664" t="s">
        <v>5756</v>
      </c>
    </row>
    <row r="665" spans="1:61">
      <c r="A665" t="s">
        <v>5334</v>
      </c>
      <c r="B665" t="s">
        <v>717</v>
      </c>
      <c r="C665" t="s">
        <v>5402</v>
      </c>
      <c r="D665" t="s">
        <v>717</v>
      </c>
      <c r="E665" t="s">
        <v>903</v>
      </c>
      <c r="F665">
        <v>-77.487499999999997</v>
      </c>
      <c r="G665">
        <v>39.043700000000001</v>
      </c>
      <c r="H665" t="s">
        <v>1139</v>
      </c>
      <c r="I665" t="str">
        <f t="shared" si="128"/>
        <v>Halifax County, Virginia&lt;br&gt;Black 1975-1099&lt;br&gt;Halifax County&lt;br&gt;(Jones, 2020)</v>
      </c>
      <c r="J665" t="str">
        <f t="shared" si="129"/>
        <v>B1970HalifaxCountyVirginiaHalifaxCounty</v>
      </c>
      <c r="M665" t="str">
        <f t="shared" si="131"/>
        <v>dp</v>
      </c>
      <c r="N665" t="str">
        <f t="shared" si="132"/>
        <v>st</v>
      </c>
      <c r="O665" t="str">
        <f t="shared" si="133"/>
        <v>ar</v>
      </c>
      <c r="P665" t="e">
        <f>IF(#REF!="rhot","",IF(H665="AAE_7R","r7",IF(AND(C665="ANAE",H665="W"),"r3","r0")))</f>
        <v>#REF!</v>
      </c>
      <c r="Q665" t="str">
        <f>IF(H665="consonant",#REF!,"")</f>
        <v/>
      </c>
      <c r="R665" t="str">
        <f t="shared" si="134"/>
        <v>lx</v>
      </c>
      <c r="S665" t="str">
        <f t="shared" si="135"/>
        <v>bk</v>
      </c>
      <c r="T665" t="e">
        <f t="shared" si="136"/>
        <v>#REF!</v>
      </c>
      <c r="U665" t="str">
        <f t="shared" si="127"/>
        <v>b</v>
      </c>
      <c r="W665" t="str">
        <f t="shared" si="130"/>
        <v>const B1970HalifaxCountyVirginiaHalifaxCounty= L.marker([39.0437,-77.4875], {icon: dp_lx}).bindPopup('Halifax County, Virginia&lt;br&gt;Black 1975-1099&lt;br&gt;Halifax County&lt;br&gt;(Jones, 2020)').addTo(B1970);</v>
      </c>
      <c r="X665" t="e">
        <f>IF(N665="","","const "&amp;#REF!&amp;J665&amp;#REF!&amp;E665&amp;" = L.marker(["&amp;G665&amp;","&amp;F665&amp;"], {icon: "&amp;N665&amp;"_"&amp;U665&amp;"}).bindPopup('This is "&amp;#REF!&amp;"').addTo("&amp;#REF!&amp;");")</f>
        <v>#REF!</v>
      </c>
      <c r="Y665" t="e">
        <f>IF(F665="","","const "&amp;#REF!&amp;J665&amp;#REF!&amp;E665&amp;" = L.marker(["&amp;G665&amp;","&amp;F665&amp;"], {icon: "&amp;O665&amp;"_"&amp;V665&amp;"}).bindPopup('This is "&amp;#REF!&amp;"').addTo("&amp;#REF!&amp;");")</f>
        <v>#REF!</v>
      </c>
      <c r="BI665" t="s">
        <v>6471</v>
      </c>
    </row>
    <row r="666" spans="1:61">
      <c r="A666" t="s">
        <v>5334</v>
      </c>
      <c r="B666" t="s">
        <v>193</v>
      </c>
      <c r="C666" t="s">
        <v>5402</v>
      </c>
      <c r="D666" t="s">
        <v>193</v>
      </c>
      <c r="E666" t="s">
        <v>903</v>
      </c>
      <c r="F666">
        <v>-78.928799999999995</v>
      </c>
      <c r="G666">
        <v>36.6982</v>
      </c>
      <c r="H666" t="s">
        <v>1139</v>
      </c>
      <c r="I666" t="str">
        <f t="shared" si="128"/>
        <v>Norfolk, Virginia&lt;br&gt;Black 1975-1099&lt;br&gt;Norfolk&lt;br&gt;(Jones, 2020)</v>
      </c>
      <c r="J666" t="str">
        <f t="shared" si="129"/>
        <v>B1970NorfolkVirginiaNorfolk</v>
      </c>
      <c r="M666" t="str">
        <f t="shared" si="131"/>
        <v>dp</v>
      </c>
      <c r="N666" t="str">
        <f t="shared" si="132"/>
        <v>st</v>
      </c>
      <c r="O666" t="str">
        <f t="shared" si="133"/>
        <v>ar</v>
      </c>
      <c r="P666" t="e">
        <f>IF(#REF!="rhot","",IF(H666="AAE_7R","r7",IF(AND(C666="ANAE",H666="W"),"r3","r0")))</f>
        <v>#REF!</v>
      </c>
      <c r="Q666" t="str">
        <f>IF(H666="consonant",#REF!,"")</f>
        <v/>
      </c>
      <c r="R666" t="str">
        <f t="shared" si="134"/>
        <v>lx</v>
      </c>
      <c r="S666" t="str">
        <f t="shared" si="135"/>
        <v>bk</v>
      </c>
      <c r="T666" t="e">
        <f t="shared" si="136"/>
        <v>#REF!</v>
      </c>
      <c r="U666" t="str">
        <f t="shared" si="127"/>
        <v>b</v>
      </c>
      <c r="W666" t="str">
        <f t="shared" si="130"/>
        <v>const B1970NorfolkVirginiaNorfolk= L.marker([36.6982,-78.9288], {icon: dp_lx}).bindPopup('Norfolk, Virginia&lt;br&gt;Black 1975-1099&lt;br&gt;Norfolk&lt;br&gt;(Jones, 2020)').addTo(B1970);</v>
      </c>
      <c r="X666" t="e">
        <f>IF(N666="","","const "&amp;#REF!&amp;J666&amp;#REF!&amp;E666&amp;" = L.marker(["&amp;G666&amp;","&amp;F666&amp;"], {icon: "&amp;N666&amp;"_"&amp;U666&amp;"}).bindPopup('This is "&amp;#REF!&amp;"').addTo("&amp;#REF!&amp;");")</f>
        <v>#REF!</v>
      </c>
      <c r="Y666" t="e">
        <f>IF(F666="","","const "&amp;#REF!&amp;J666&amp;#REF!&amp;E666&amp;" = L.marker(["&amp;G666&amp;","&amp;F666&amp;"], {icon: "&amp;O666&amp;"_"&amp;V666&amp;"}).bindPopup('This is "&amp;#REF!&amp;"').addTo("&amp;#REF!&amp;");")</f>
        <v>#REF!</v>
      </c>
      <c r="BI666" t="s">
        <v>5757</v>
      </c>
    </row>
    <row r="667" spans="1:61">
      <c r="A667" t="s">
        <v>5334</v>
      </c>
      <c r="B667" t="s">
        <v>726</v>
      </c>
      <c r="C667" t="s">
        <v>5402</v>
      </c>
      <c r="D667" t="s">
        <v>726</v>
      </c>
      <c r="E667" t="s">
        <v>903</v>
      </c>
      <c r="F667">
        <v>-76.285899999999998</v>
      </c>
      <c r="G667">
        <v>36.8508</v>
      </c>
      <c r="H667" t="s">
        <v>1139</v>
      </c>
      <c r="I667" t="str">
        <f t="shared" si="128"/>
        <v>Stafford County, Virginia&lt;br&gt;Black 1975-1099&lt;br&gt;Stafford County&lt;br&gt;(Jones, 2020)</v>
      </c>
      <c r="J667" t="str">
        <f t="shared" si="129"/>
        <v>B1970StaffordCountyVirginiaStaffordCounty</v>
      </c>
      <c r="M667" t="str">
        <f t="shared" si="131"/>
        <v>dp</v>
      </c>
      <c r="N667" t="str">
        <f t="shared" si="132"/>
        <v>st</v>
      </c>
      <c r="O667" t="str">
        <f t="shared" si="133"/>
        <v>ar</v>
      </c>
      <c r="P667" t="e">
        <f>IF(#REF!="rhot","",IF(H667="AAE_7R","r7",IF(AND(C667="ANAE",H667="W"),"r3","r0")))</f>
        <v>#REF!</v>
      </c>
      <c r="Q667" t="str">
        <f>IF(H667="consonant",#REF!,"")</f>
        <v/>
      </c>
      <c r="R667" t="str">
        <f t="shared" si="134"/>
        <v>lx</v>
      </c>
      <c r="S667" t="str">
        <f t="shared" si="135"/>
        <v>bk</v>
      </c>
      <c r="T667" t="e">
        <f t="shared" si="136"/>
        <v>#REF!</v>
      </c>
      <c r="U667" t="str">
        <f t="shared" si="127"/>
        <v>b</v>
      </c>
      <c r="W667" t="str">
        <f t="shared" si="130"/>
        <v>const B1970StaffordCountyVirginiaStaffordCounty= L.marker([36.8508,-76.2859], {icon: dp_lx}).bindPopup('Stafford County, Virginia&lt;br&gt;Black 1975-1099&lt;br&gt;Stafford County&lt;br&gt;(Jones, 2020)').addTo(B1970);</v>
      </c>
      <c r="X667" t="e">
        <f>IF(N667="","","const "&amp;#REF!&amp;J667&amp;#REF!&amp;E667&amp;" = L.marker(["&amp;G667&amp;","&amp;F667&amp;"], {icon: "&amp;N667&amp;"_"&amp;U667&amp;"}).bindPopup('This is "&amp;#REF!&amp;"').addTo("&amp;#REF!&amp;");")</f>
        <v>#REF!</v>
      </c>
      <c r="Y667" t="e">
        <f>IF(F667="","","const "&amp;#REF!&amp;J667&amp;#REF!&amp;E667&amp;" = L.marker(["&amp;G667&amp;","&amp;F667&amp;"], {icon: "&amp;O667&amp;"_"&amp;V667&amp;"}).bindPopup('This is "&amp;#REF!&amp;"').addTo("&amp;#REF!&amp;");")</f>
        <v>#REF!</v>
      </c>
      <c r="BI667" t="s">
        <v>6472</v>
      </c>
    </row>
    <row r="668" spans="1:61">
      <c r="A668" t="s">
        <v>5334</v>
      </c>
      <c r="B668" t="s">
        <v>450</v>
      </c>
      <c r="C668" t="s">
        <v>5402</v>
      </c>
      <c r="D668" t="s">
        <v>450</v>
      </c>
      <c r="E668" t="s">
        <v>903</v>
      </c>
      <c r="F668">
        <v>-77.408299999999997</v>
      </c>
      <c r="G668">
        <v>38.433500000000002</v>
      </c>
      <c r="H668" t="s">
        <v>1139</v>
      </c>
      <c r="I668" t="str">
        <f t="shared" si="128"/>
        <v>Suffolk, Virginia&lt;br&gt;Black 1975-1099&lt;br&gt;Suffolk&lt;br&gt;(Jones, 2020)</v>
      </c>
      <c r="J668" t="str">
        <f t="shared" si="129"/>
        <v>B1970SuffolkVirginiaSuffolk</v>
      </c>
      <c r="M668" t="str">
        <f t="shared" si="131"/>
        <v>dp</v>
      </c>
      <c r="N668" t="str">
        <f t="shared" si="132"/>
        <v>st</v>
      </c>
      <c r="O668" t="str">
        <f t="shared" si="133"/>
        <v>ar</v>
      </c>
      <c r="P668" t="e">
        <f>IF(#REF!="rhot","",IF(H668="AAE_7R","r7",IF(AND(C668="ANAE",H668="W"),"r3","r0")))</f>
        <v>#REF!</v>
      </c>
      <c r="Q668" t="str">
        <f>IF(H668="consonant",#REF!,"")</f>
        <v/>
      </c>
      <c r="R668" t="str">
        <f t="shared" si="134"/>
        <v>lx</v>
      </c>
      <c r="S668" t="str">
        <f t="shared" si="135"/>
        <v>bk</v>
      </c>
      <c r="T668" t="e">
        <f t="shared" si="136"/>
        <v>#REF!</v>
      </c>
      <c r="U668" t="str">
        <f t="shared" si="127"/>
        <v>b</v>
      </c>
      <c r="W668" t="str">
        <f t="shared" si="130"/>
        <v>const B1970SuffolkVirginiaSuffolk= L.marker([38.4335,-77.4083], {icon: dp_lx}).bindPopup('Suffolk, Virginia&lt;br&gt;Black 1975-1099&lt;br&gt;Suffolk&lt;br&gt;(Jones, 2020)').addTo(B1970);</v>
      </c>
      <c r="X668" t="e">
        <f>IF(N668="","","const "&amp;#REF!&amp;J668&amp;#REF!&amp;E668&amp;" = L.marker(["&amp;G668&amp;","&amp;F668&amp;"], {icon: "&amp;N668&amp;"_"&amp;U668&amp;"}).bindPopup('This is "&amp;#REF!&amp;"').addTo("&amp;#REF!&amp;");")</f>
        <v>#REF!</v>
      </c>
      <c r="Y668" t="e">
        <f>IF(F668="","","const "&amp;#REF!&amp;J668&amp;#REF!&amp;E668&amp;" = L.marker(["&amp;G668&amp;","&amp;F668&amp;"], {icon: "&amp;O668&amp;"_"&amp;V668&amp;"}).bindPopup('This is "&amp;#REF!&amp;"').addTo("&amp;#REF!&amp;");")</f>
        <v>#REF!</v>
      </c>
      <c r="BI668" t="s">
        <v>5758</v>
      </c>
    </row>
    <row r="669" spans="1:61">
      <c r="A669" t="s">
        <v>5334</v>
      </c>
      <c r="B669" t="s">
        <v>6758</v>
      </c>
      <c r="C669" s="1" t="s">
        <v>5351</v>
      </c>
      <c r="D669" t="s">
        <v>1181</v>
      </c>
      <c r="E669" t="s">
        <v>5288</v>
      </c>
      <c r="F669">
        <v>-79.687799999999996</v>
      </c>
      <c r="G669">
        <v>36.438499999999998</v>
      </c>
      <c r="H669" s="23"/>
      <c r="I669" t="str">
        <f t="shared" si="128"/>
        <v>Liberia, North Carolina&lt;br&gt;Black 1975-1099&lt;br&gt;Speaker 147&lt;br&gt;(Thomas, 2003)</v>
      </c>
      <c r="J669" t="str">
        <f t="shared" si="129"/>
        <v>B1970LiberiaNorthCarolinaSpeaker147</v>
      </c>
      <c r="M669" t="str">
        <f t="shared" si="131"/>
        <v>dp</v>
      </c>
      <c r="N669" t="str">
        <f t="shared" si="132"/>
        <v>st</v>
      </c>
      <c r="O669" t="str">
        <f t="shared" si="133"/>
        <v>ar</v>
      </c>
      <c r="P669" t="e">
        <f>IF(#REF!="rhot","",IF(H669="AAE_7R","r7",IF(AND(C669="ANAE",H669="W"),"r3","r0")))</f>
        <v>#REF!</v>
      </c>
      <c r="Q669" t="str">
        <f>IF(H669="consonant",#REF!,"")</f>
        <v/>
      </c>
      <c r="R669" t="str">
        <f t="shared" si="134"/>
        <v>lx</v>
      </c>
      <c r="S669" t="str">
        <f t="shared" si="135"/>
        <v>bk</v>
      </c>
      <c r="T669" t="e">
        <f t="shared" si="136"/>
        <v>#REF!</v>
      </c>
      <c r="U669" t="str">
        <f t="shared" si="127"/>
        <v>b</v>
      </c>
      <c r="W669" t="str">
        <f t="shared" si="130"/>
        <v>const B1970LiberiaNorthCarolinaSpeaker147= L.marker([36.4385,-79.6878], {icon: dp_lx}).bindPopup('Liberia, North Carolina&lt;br&gt;Black 1975-1099&lt;br&gt;Speaker 147&lt;br&gt;(Thomas, 2003)').addTo(B1970);</v>
      </c>
      <c r="X669" t="e">
        <f>IF(N669="","","const "&amp;#REF!&amp;J669&amp;#REF!&amp;E669&amp;" = L.marker(["&amp;G669&amp;","&amp;F669&amp;"], {icon: "&amp;N669&amp;"_"&amp;U669&amp;"}).bindPopup('This is "&amp;#REF!&amp;"').addTo("&amp;#REF!&amp;");")</f>
        <v>#REF!</v>
      </c>
      <c r="Y669" t="e">
        <f>IF(F669="","","const "&amp;#REF!&amp;J669&amp;#REF!&amp;E669&amp;" = L.marker(["&amp;G669&amp;","&amp;F669&amp;"], {icon: "&amp;O669&amp;"_"&amp;V669&amp;"}).bindPopup('This is "&amp;#REF!&amp;"').addTo("&amp;#REF!&amp;");")</f>
        <v>#REF!</v>
      </c>
      <c r="BI669" t="s">
        <v>6759</v>
      </c>
    </row>
    <row r="670" spans="1:61">
      <c r="A670" t="s">
        <v>5334</v>
      </c>
      <c r="B670" t="s">
        <v>6760</v>
      </c>
      <c r="C670" s="1" t="s">
        <v>5351</v>
      </c>
      <c r="D670" t="s">
        <v>463</v>
      </c>
      <c r="E670" t="s">
        <v>5288</v>
      </c>
      <c r="F670">
        <v>-75.994900000000001</v>
      </c>
      <c r="G670">
        <v>35.508200000000002</v>
      </c>
      <c r="H670" s="23"/>
      <c r="I670" t="str">
        <f t="shared" si="128"/>
        <v>Engelhard, North Carolina&lt;br&gt;Black 1975-1099&lt;br&gt;Speaker 156&lt;br&gt;(Thomas, 2003)</v>
      </c>
      <c r="J670" t="str">
        <f t="shared" si="129"/>
        <v>B1970EngelhardNorthCarolinaSpeaker156</v>
      </c>
      <c r="M670" t="str">
        <f t="shared" si="131"/>
        <v>dp</v>
      </c>
      <c r="N670" t="str">
        <f t="shared" si="132"/>
        <v>st</v>
      </c>
      <c r="O670" t="str">
        <f t="shared" si="133"/>
        <v>ar</v>
      </c>
      <c r="P670" t="e">
        <f>IF(#REF!="rhot","",IF(H670="AAE_7R","r7",IF(AND(C670="ANAE",H670="W"),"r3","r0")))</f>
        <v>#REF!</v>
      </c>
      <c r="Q670" t="str">
        <f>IF(H670="consonant",#REF!,"")</f>
        <v/>
      </c>
      <c r="R670" t="str">
        <f t="shared" si="134"/>
        <v>lx</v>
      </c>
      <c r="S670" t="str">
        <f t="shared" si="135"/>
        <v>bk</v>
      </c>
      <c r="T670" t="e">
        <f t="shared" si="136"/>
        <v>#REF!</v>
      </c>
      <c r="U670" t="str">
        <f t="shared" si="127"/>
        <v>b</v>
      </c>
      <c r="W670" t="str">
        <f t="shared" si="130"/>
        <v>const B1970EngelhardNorthCarolinaSpeaker156= L.marker([35.5082,-75.9949], {icon: dp_lx}).bindPopup('Engelhard, North Carolina&lt;br&gt;Black 1975-1099&lt;br&gt;Speaker 156&lt;br&gt;(Thomas, 2003)').addTo(B1970);</v>
      </c>
      <c r="X670" t="e">
        <f>IF(N670="","","const "&amp;#REF!&amp;J670&amp;#REF!&amp;E670&amp;" = L.marker(["&amp;G670&amp;","&amp;F670&amp;"], {icon: "&amp;N670&amp;"_"&amp;U670&amp;"}).bindPopup('This is "&amp;#REF!&amp;"').addTo("&amp;#REF!&amp;");")</f>
        <v>#REF!</v>
      </c>
      <c r="Y670" t="e">
        <f>IF(F670="","","const "&amp;#REF!&amp;J670&amp;#REF!&amp;E670&amp;" = L.marker(["&amp;G670&amp;","&amp;F670&amp;"], {icon: "&amp;O670&amp;"_"&amp;V670&amp;"}).bindPopup('This is "&amp;#REF!&amp;"').addTo("&amp;#REF!&amp;");")</f>
        <v>#REF!</v>
      </c>
      <c r="BI670" t="s">
        <v>6761</v>
      </c>
    </row>
    <row r="671" spans="1:61">
      <c r="A671" t="s">
        <v>5334</v>
      </c>
      <c r="B671" t="s">
        <v>6762</v>
      </c>
      <c r="C671" s="1" t="s">
        <v>5351</v>
      </c>
      <c r="D671" t="s">
        <v>234</v>
      </c>
      <c r="E671" t="s">
        <v>5282</v>
      </c>
      <c r="F671">
        <v>-82.998800000000003</v>
      </c>
      <c r="G671">
        <v>39.961199999999998</v>
      </c>
      <c r="H671" s="23"/>
      <c r="I671" t="str">
        <f t="shared" si="128"/>
        <v>Columbus, Ohio&lt;br&gt;Black 1975-1099&lt;br&gt;Speaker 157&lt;br&gt;(Thomas, 2003)</v>
      </c>
      <c r="J671" t="str">
        <f t="shared" si="129"/>
        <v>B1970ColumbusOhioSpeaker157</v>
      </c>
      <c r="M671" t="str">
        <f t="shared" si="131"/>
        <v>dp</v>
      </c>
      <c r="N671" t="str">
        <f t="shared" si="132"/>
        <v>st</v>
      </c>
      <c r="O671" t="str">
        <f t="shared" si="133"/>
        <v>ar</v>
      </c>
      <c r="P671" t="e">
        <f>IF(#REF!="rhot","",IF(H671="AAE_7R","r7",IF(AND(C671="ANAE",H671="W"),"r3","r0")))</f>
        <v>#REF!</v>
      </c>
      <c r="Q671" t="str">
        <f>IF(H671="consonant",#REF!,"")</f>
        <v/>
      </c>
      <c r="R671" t="str">
        <f t="shared" si="134"/>
        <v>lx</v>
      </c>
      <c r="S671" t="str">
        <f t="shared" si="135"/>
        <v>bk</v>
      </c>
      <c r="T671" t="e">
        <f t="shared" si="136"/>
        <v>#REF!</v>
      </c>
      <c r="U671" t="str">
        <f t="shared" si="127"/>
        <v>b</v>
      </c>
      <c r="W671" t="str">
        <f t="shared" si="130"/>
        <v>const B1970ColumbusOhioSpeaker157= L.marker([39.9612,-82.9988], {icon: dp_lx}).bindPopup('Columbus, Ohio&lt;br&gt;Black 1975-1099&lt;br&gt;Speaker 157&lt;br&gt;(Thomas, 2003)').addTo(B1970);</v>
      </c>
      <c r="X671" t="e">
        <f>IF(N671="","","const "&amp;#REF!&amp;J671&amp;#REF!&amp;E671&amp;" = L.marker(["&amp;G671&amp;","&amp;F671&amp;"], {icon: "&amp;N671&amp;"_"&amp;U671&amp;"}).bindPopup('This is "&amp;#REF!&amp;"').addTo("&amp;#REF!&amp;");")</f>
        <v>#REF!</v>
      </c>
      <c r="Y671" t="e">
        <f>IF(F671="","","const "&amp;#REF!&amp;J671&amp;#REF!&amp;E671&amp;" = L.marker(["&amp;G671&amp;","&amp;F671&amp;"], {icon: "&amp;O671&amp;"_"&amp;V671&amp;"}).bindPopup('This is "&amp;#REF!&amp;"').addTo("&amp;#REF!&amp;");")</f>
        <v>#REF!</v>
      </c>
      <c r="BI671" t="s">
        <v>6763</v>
      </c>
    </row>
    <row r="672" spans="1:61">
      <c r="A672" t="s">
        <v>5334</v>
      </c>
      <c r="C672">
        <v>0</v>
      </c>
      <c r="D672" t="s">
        <v>1210</v>
      </c>
      <c r="E672" t="s">
        <v>48</v>
      </c>
      <c r="F672" s="5">
        <v>-77</v>
      </c>
      <c r="G672" s="5">
        <v>39.5</v>
      </c>
      <c r="H672" t="s">
        <v>1206</v>
      </c>
      <c r="I672" t="str">
        <f t="shared" si="128"/>
        <v>Washington DC3, DC&lt;br&gt;Black 1975-1099&lt;br&gt;&lt;br&gt;0</v>
      </c>
      <c r="J672" t="str">
        <f t="shared" si="129"/>
        <v>B1970WashingtonDC3DC</v>
      </c>
      <c r="M672" t="str">
        <f t="shared" si="131"/>
        <v/>
      </c>
      <c r="N672" t="str">
        <f t="shared" si="132"/>
        <v>st</v>
      </c>
      <c r="O672" t="str">
        <f t="shared" si="133"/>
        <v>ar</v>
      </c>
      <c r="P672" t="e">
        <f>IF(#REF!="rhot","",IF(H672="AAE_7R","r7",IF(AND(C672="ANAE",H672="W"),"r3","r0")))</f>
        <v>#REF!</v>
      </c>
      <c r="Q672" t="e">
        <f>IF(H672="consonant",#REF!,"")</f>
        <v>#REF!</v>
      </c>
      <c r="R672" t="str">
        <f t="shared" si="134"/>
        <v>lx</v>
      </c>
      <c r="S672" t="str">
        <f t="shared" si="135"/>
        <v>bk</v>
      </c>
      <c r="T672" t="e">
        <f t="shared" si="136"/>
        <v>#REF!</v>
      </c>
      <c r="U672" t="str">
        <f t="shared" si="127"/>
        <v>b</v>
      </c>
      <c r="W672" t="str">
        <f t="shared" si="130"/>
        <v/>
      </c>
      <c r="X672" t="e">
        <f>IF(N672="","","const "&amp;#REF!&amp;J672&amp;#REF!&amp;E672&amp;" = L.marker(["&amp;G672&amp;","&amp;F672&amp;"], {icon: "&amp;N672&amp;"_"&amp;U672&amp;"}).bindPopup('This is "&amp;#REF!&amp;"').addTo("&amp;#REF!&amp;");")</f>
        <v>#REF!</v>
      </c>
      <c r="Y672" t="e">
        <f>IF(F672="","","const "&amp;#REF!&amp;J672&amp;#REF!&amp;E672&amp;" = L.marker(["&amp;G672&amp;","&amp;F672&amp;"], {icon: "&amp;O672&amp;"_"&amp;V672&amp;"}).bindPopup('This is "&amp;#REF!&amp;"').addTo("&amp;#REF!&amp;");")</f>
        <v>#REF!</v>
      </c>
      <c r="BI672" t="s">
        <v>5164</v>
      </c>
    </row>
    <row r="673" spans="1:61">
      <c r="A673" t="s">
        <v>5334</v>
      </c>
      <c r="C673">
        <v>0</v>
      </c>
      <c r="D673" t="s">
        <v>1209</v>
      </c>
      <c r="E673" t="s">
        <v>905</v>
      </c>
      <c r="F673">
        <v>-76.63</v>
      </c>
      <c r="G673">
        <v>39.409999999999997</v>
      </c>
      <c r="H673" t="s">
        <v>1206</v>
      </c>
      <c r="I673" t="str">
        <f t="shared" si="128"/>
        <v>Baltimore2, Maryland&lt;br&gt;Black 1975-1099&lt;br&gt;&lt;br&gt;0</v>
      </c>
      <c r="J673" t="str">
        <f t="shared" si="129"/>
        <v>B1970Baltimore2Maryland</v>
      </c>
      <c r="K673" t="s">
        <v>398</v>
      </c>
      <c r="M673" t="str">
        <f t="shared" si="131"/>
        <v/>
      </c>
      <c r="N673" t="str">
        <f t="shared" si="132"/>
        <v>st</v>
      </c>
      <c r="O673" t="str">
        <f t="shared" si="133"/>
        <v>ar</v>
      </c>
      <c r="P673" t="e">
        <f>IF(#REF!="rhot","",IF(H673="AAE_7R","r7",IF(AND(C673="ANAE",H673="W"),"r3","r0")))</f>
        <v>#REF!</v>
      </c>
      <c r="Q673" t="e">
        <f>IF(H673="consonant",#REF!,"")</f>
        <v>#REF!</v>
      </c>
      <c r="R673" t="str">
        <f t="shared" si="134"/>
        <v>lx</v>
      </c>
      <c r="S673" t="str">
        <f t="shared" si="135"/>
        <v>bk</v>
      </c>
      <c r="T673" t="e">
        <f t="shared" si="136"/>
        <v>#REF!</v>
      </c>
      <c r="U673" t="str">
        <f t="shared" si="127"/>
        <v>b</v>
      </c>
      <c r="W673" t="str">
        <f t="shared" si="130"/>
        <v/>
      </c>
      <c r="X673" t="e">
        <f>IF(N673="","","const "&amp;#REF!&amp;J673&amp;#REF!&amp;E673&amp;" = L.marker(["&amp;G673&amp;","&amp;F673&amp;"], {icon: "&amp;N673&amp;"_"&amp;U673&amp;"}).bindPopup('This is "&amp;#REF!&amp;"').addTo("&amp;#REF!&amp;");")</f>
        <v>#REF!</v>
      </c>
      <c r="Y673" t="e">
        <f>IF(F673="","","const "&amp;#REF!&amp;J673&amp;#REF!&amp;E673&amp;" = L.marker(["&amp;G673&amp;","&amp;F673&amp;"], {icon: "&amp;O673&amp;"_"&amp;V673&amp;"}).bindPopup('This is "&amp;#REF!&amp;"').addTo("&amp;#REF!&amp;");")</f>
        <v>#REF!</v>
      </c>
      <c r="BI673" t="s">
        <v>5164</v>
      </c>
    </row>
    <row r="674" spans="1:61">
      <c r="A674" t="s">
        <v>5334</v>
      </c>
      <c r="C674">
        <v>0</v>
      </c>
      <c r="D674" t="s">
        <v>339</v>
      </c>
      <c r="E674" t="s">
        <v>5278</v>
      </c>
      <c r="F674" s="5">
        <v>-75.150000000000006</v>
      </c>
      <c r="G674" s="5">
        <v>39.950000000000003</v>
      </c>
      <c r="H674" t="s">
        <v>1206</v>
      </c>
      <c r="I674" t="str">
        <f t="shared" si="128"/>
        <v>Philadelphia, Pennsylvania&lt;br&gt;Black 1975-1099&lt;br&gt;&lt;br&gt;0</v>
      </c>
      <c r="J674" t="str">
        <f t="shared" si="129"/>
        <v>B1970PhiladelphiaPennsylvania</v>
      </c>
      <c r="M674" t="str">
        <f t="shared" si="131"/>
        <v/>
      </c>
      <c r="N674" t="str">
        <f t="shared" si="132"/>
        <v>st</v>
      </c>
      <c r="O674" t="str">
        <f t="shared" si="133"/>
        <v>ar</v>
      </c>
      <c r="P674" t="e">
        <f>IF(#REF!="rhot","",IF(H674="AAE_7R","r7",IF(AND(C674="ANAE",H674="W"),"r3","r0")))</f>
        <v>#REF!</v>
      </c>
      <c r="Q674" t="e">
        <f>IF(H674="consonant",#REF!,"")</f>
        <v>#REF!</v>
      </c>
      <c r="R674" t="str">
        <f t="shared" si="134"/>
        <v>lx</v>
      </c>
      <c r="S674" t="str">
        <f t="shared" si="135"/>
        <v>bk</v>
      </c>
      <c r="T674" t="e">
        <f t="shared" si="136"/>
        <v>#REF!</v>
      </c>
      <c r="U674" t="str">
        <f t="shared" si="127"/>
        <v>b</v>
      </c>
      <c r="W674" t="str">
        <f t="shared" si="130"/>
        <v/>
      </c>
      <c r="X674" t="e">
        <f>IF(N674="","","const "&amp;#REF!&amp;J674&amp;#REF!&amp;E674&amp;" = L.marker(["&amp;G674&amp;","&amp;F674&amp;"], {icon: "&amp;N674&amp;"_"&amp;U674&amp;"}).bindPopup('This is "&amp;#REF!&amp;"').addTo("&amp;#REF!&amp;");")</f>
        <v>#REF!</v>
      </c>
      <c r="Y674" t="e">
        <f>IF(F674="","","const "&amp;#REF!&amp;J674&amp;#REF!&amp;E674&amp;" = L.marker(["&amp;G674&amp;","&amp;F674&amp;"], {icon: "&amp;O674&amp;"_"&amp;V674&amp;"}).bindPopup('This is "&amp;#REF!&amp;"').addTo("&amp;#REF!&amp;");")</f>
        <v>#REF!</v>
      </c>
      <c r="BI674" t="s">
        <v>5164</v>
      </c>
    </row>
    <row r="675" spans="1:61">
      <c r="A675" t="s">
        <v>5334</v>
      </c>
      <c r="C675">
        <v>0</v>
      </c>
      <c r="D675" t="s">
        <v>1211</v>
      </c>
      <c r="E675" t="s">
        <v>5151</v>
      </c>
      <c r="F675">
        <v>-74.16</v>
      </c>
      <c r="G675">
        <v>41.2</v>
      </c>
      <c r="H675" t="s">
        <v>1206</v>
      </c>
      <c r="I675" t="str">
        <f t="shared" si="128"/>
        <v>New York City 3, New York&lt;br&gt;Black 1975-1099&lt;br&gt;&lt;br&gt;0</v>
      </c>
      <c r="J675" t="str">
        <f t="shared" si="129"/>
        <v>B1970NewYorkCity3NewYork</v>
      </c>
      <c r="K675" t="s">
        <v>398</v>
      </c>
      <c r="L675">
        <v>3</v>
      </c>
      <c r="M675" t="str">
        <f t="shared" si="131"/>
        <v/>
      </c>
      <c r="N675" t="str">
        <f t="shared" si="132"/>
        <v>st</v>
      </c>
      <c r="O675" t="str">
        <f t="shared" si="133"/>
        <v>ar</v>
      </c>
      <c r="P675" t="e">
        <f>IF(#REF!="rhot","",IF(H675="AAE_7R","r7",IF(AND(C675="ANAE",H675="W"),"r3","r0")))</f>
        <v>#REF!</v>
      </c>
      <c r="Q675" t="e">
        <f>IF(H675="consonant",#REF!,"")</f>
        <v>#REF!</v>
      </c>
      <c r="R675" t="str">
        <f t="shared" si="134"/>
        <v>lx</v>
      </c>
      <c r="S675" t="str">
        <f t="shared" si="135"/>
        <v>bk</v>
      </c>
      <c r="T675" t="e">
        <f t="shared" si="136"/>
        <v>#REF!</v>
      </c>
      <c r="U675" t="str">
        <f t="shared" si="127"/>
        <v>b</v>
      </c>
      <c r="W675" t="str">
        <f t="shared" si="130"/>
        <v/>
      </c>
      <c r="X675" t="e">
        <f>IF(N675="","","const "&amp;#REF!&amp;J675&amp;#REF!&amp;E675&amp;" = L.marker(["&amp;G675&amp;","&amp;F675&amp;"], {icon: "&amp;N675&amp;"_"&amp;U675&amp;"}).bindPopup('This is "&amp;#REF!&amp;"').addTo("&amp;#REF!&amp;");")</f>
        <v>#REF!</v>
      </c>
      <c r="Y675" t="e">
        <f>IF(F675="","","const "&amp;#REF!&amp;J675&amp;#REF!&amp;E675&amp;" = L.marker(["&amp;G675&amp;","&amp;F675&amp;"], {icon: "&amp;O675&amp;"_"&amp;V675&amp;"}).bindPopup('This is "&amp;#REF!&amp;"').addTo("&amp;#REF!&amp;");")</f>
        <v>#REF!</v>
      </c>
      <c r="BI675" t="s">
        <v>5164</v>
      </c>
    </row>
    <row r="676" spans="1:61" ht="20">
      <c r="A676" t="s">
        <v>5334</v>
      </c>
      <c r="C676" t="s">
        <v>1241</v>
      </c>
      <c r="D676" s="14" t="s">
        <v>1014</v>
      </c>
      <c r="E676" t="s">
        <v>1014</v>
      </c>
      <c r="F676">
        <v>-77.396299999999997</v>
      </c>
      <c r="G676">
        <v>25.034300000000002</v>
      </c>
      <c r="I676" t="str">
        <f t="shared" si="128"/>
        <v>Bahamas, Bahamas&lt;br&gt;Black 1975-1099&lt;br&gt;&lt;br&gt;(Childs &amp; Wolfram,  2005)</v>
      </c>
      <c r="J676" t="str">
        <f t="shared" si="129"/>
        <v>B1970BahamasBahamas</v>
      </c>
      <c r="M676" t="str">
        <f t="shared" si="131"/>
        <v>dp</v>
      </c>
      <c r="N676" t="str">
        <f t="shared" si="132"/>
        <v>st</v>
      </c>
      <c r="O676" t="str">
        <f t="shared" si="133"/>
        <v>ar</v>
      </c>
      <c r="P676" t="e">
        <f>IF(#REF!="rhot","",IF(H676="AAE_7R","r7",IF(AND(C676="ANAE",H676="W"),"r3","r0")))</f>
        <v>#REF!</v>
      </c>
      <c r="Q676" t="str">
        <f>IF(H676="consonant",#REF!,"")</f>
        <v/>
      </c>
      <c r="R676" t="str">
        <f t="shared" si="134"/>
        <v>lx</v>
      </c>
      <c r="S676" t="str">
        <f t="shared" si="135"/>
        <v>bk</v>
      </c>
      <c r="T676" t="e">
        <f t="shared" si="136"/>
        <v>#REF!</v>
      </c>
      <c r="U676" t="str">
        <f t="shared" si="127"/>
        <v>b</v>
      </c>
      <c r="W676" t="str">
        <f t="shared" si="130"/>
        <v>const B1970BahamasBahamas= L.marker([25.0343,-77.3963], {icon: dp_lx}).bindPopup('Bahamas, Bahamas&lt;br&gt;Black 1975-1099&lt;br&gt;&lt;br&gt;(Childs &amp; Wolfram,  2005)').addTo(B1970);</v>
      </c>
      <c r="X676" t="e">
        <f>IF(N676="","","const "&amp;#REF!&amp;J676&amp;#REF!&amp;E676&amp;" = L.marker(["&amp;G676&amp;","&amp;F676&amp;"], {icon: "&amp;N676&amp;"_"&amp;U676&amp;"}).bindPopup('This is "&amp;#REF!&amp;"').addTo("&amp;#REF!&amp;");")</f>
        <v>#REF!</v>
      </c>
      <c r="Y676" t="e">
        <f>IF(F676="","","const "&amp;#REF!&amp;J676&amp;#REF!&amp;E676&amp;" = L.marker(["&amp;G676&amp;","&amp;F676&amp;"], {icon: "&amp;O676&amp;"_"&amp;V676&amp;"}).bindPopup('This is "&amp;#REF!&amp;"').addTo("&amp;#REF!&amp;");")</f>
        <v>#REF!</v>
      </c>
      <c r="BI676" t="s">
        <v>5403</v>
      </c>
    </row>
    <row r="677" spans="1:61">
      <c r="A677" t="s">
        <v>5334</v>
      </c>
      <c r="C677">
        <v>0</v>
      </c>
      <c r="D677" t="s">
        <v>1237</v>
      </c>
      <c r="E677" t="s">
        <v>1009</v>
      </c>
      <c r="F677">
        <v>-77.297499999999999</v>
      </c>
      <c r="G677">
        <v>18.1096</v>
      </c>
      <c r="I677" t="str">
        <f t="shared" si="128"/>
        <v>Jamaica3, Jamaica&lt;br&gt;Black 1975-1099&lt;br&gt;&lt;br&gt;0</v>
      </c>
      <c r="J677" t="str">
        <f t="shared" si="129"/>
        <v>B1970Jamaica3Jamaica</v>
      </c>
      <c r="M677" t="str">
        <f t="shared" si="131"/>
        <v>lo</v>
      </c>
      <c r="N677" t="str">
        <f t="shared" si="132"/>
        <v>st</v>
      </c>
      <c r="O677" t="str">
        <f t="shared" si="133"/>
        <v>ar</v>
      </c>
      <c r="P677" t="e">
        <f>IF(#REF!="rhot","",IF(H677="AAE_7R","r7",IF(AND(C677="ANAE",H677="W"),"r3","r0")))</f>
        <v>#REF!</v>
      </c>
      <c r="Q677" t="str">
        <f>IF(H677="consonant",#REF!,"")</f>
        <v/>
      </c>
      <c r="R677" t="str">
        <f t="shared" si="134"/>
        <v>lx</v>
      </c>
      <c r="S677" t="str">
        <f t="shared" si="135"/>
        <v>bk</v>
      </c>
      <c r="T677" t="e">
        <f t="shared" si="136"/>
        <v>#REF!</v>
      </c>
      <c r="U677" t="str">
        <f t="shared" si="127"/>
        <v>b</v>
      </c>
      <c r="W677" t="str">
        <f t="shared" si="130"/>
        <v>const B1970Jamaica3Jamaica= L.marker([18.1096,-77.2975], {icon: lo_lx}).bindPopup('Jamaica3, Jamaica&lt;br&gt;Black 1975-1099&lt;br&gt;&lt;br&gt;0').addTo(B1970);</v>
      </c>
      <c r="X677" t="e">
        <f>IF(N677="","","const "&amp;#REF!&amp;J677&amp;#REF!&amp;E677&amp;" = L.marker(["&amp;G677&amp;","&amp;F677&amp;"], {icon: "&amp;N677&amp;"_"&amp;U677&amp;"}).bindPopup('This is "&amp;#REF!&amp;"').addTo("&amp;#REF!&amp;");")</f>
        <v>#REF!</v>
      </c>
      <c r="Y677" t="e">
        <f>IF(F677="","","const "&amp;#REF!&amp;J677&amp;#REF!&amp;E677&amp;" = L.marker(["&amp;G677&amp;","&amp;F677&amp;"], {icon: "&amp;O677&amp;"_"&amp;V677&amp;"}).bindPopup('This is "&amp;#REF!&amp;"').addTo("&amp;#REF!&amp;");")</f>
        <v>#REF!</v>
      </c>
      <c r="BI677" t="s">
        <v>5404</v>
      </c>
    </row>
    <row r="678" spans="1:61" ht="20">
      <c r="A678" t="s">
        <v>5334</v>
      </c>
      <c r="C678">
        <v>0</v>
      </c>
      <c r="D678" s="14" t="s">
        <v>1034</v>
      </c>
      <c r="E678" t="s">
        <v>1011</v>
      </c>
      <c r="F678">
        <v>-58.930199999999999</v>
      </c>
      <c r="G678">
        <v>4.8604000000000003</v>
      </c>
      <c r="I678" t="str">
        <f t="shared" si="128"/>
        <v>Guyana2, Guyana&lt;br&gt;Black 1975-1099&lt;br&gt;&lt;br&gt;0</v>
      </c>
      <c r="J678" t="str">
        <f t="shared" si="129"/>
        <v>B1970Guyana2Guyana</v>
      </c>
      <c r="M678" t="str">
        <f t="shared" si="131"/>
        <v>dp</v>
      </c>
      <c r="N678" t="str">
        <f t="shared" si="132"/>
        <v>st</v>
      </c>
      <c r="O678" t="str">
        <f t="shared" si="133"/>
        <v>ar</v>
      </c>
      <c r="P678" t="e">
        <f>IF(#REF!="rhot","",IF(H678="AAE_7R","r7",IF(AND(C678="ANAE",H678="W"),"r3","r0")))</f>
        <v>#REF!</v>
      </c>
      <c r="Q678" t="str">
        <f>IF(H678="consonant",#REF!,"")</f>
        <v/>
      </c>
      <c r="R678" t="str">
        <f t="shared" si="134"/>
        <v>lx</v>
      </c>
      <c r="S678" t="str">
        <f t="shared" si="135"/>
        <v>bk</v>
      </c>
      <c r="T678" t="e">
        <f t="shared" si="136"/>
        <v>#REF!</v>
      </c>
      <c r="U678" t="str">
        <f t="shared" si="127"/>
        <v>b</v>
      </c>
      <c r="W678" t="str">
        <f t="shared" si="130"/>
        <v>const B1970Guyana2Guyana= L.marker([4.8604,-58.9302], {icon: dp_lx}).bindPopup('Guyana2, Guyana&lt;br&gt;Black 1975-1099&lt;br&gt;&lt;br&gt;0').addTo(B1970);</v>
      </c>
      <c r="X678" t="e">
        <f>IF(N678="","","const "&amp;#REF!&amp;J678&amp;#REF!&amp;E678&amp;" = L.marker(["&amp;G678&amp;","&amp;F678&amp;"], {icon: "&amp;N678&amp;"_"&amp;U678&amp;"}).bindPopup('This is "&amp;#REF!&amp;"').addTo("&amp;#REF!&amp;");")</f>
        <v>#REF!</v>
      </c>
      <c r="Y678" t="e">
        <f>IF(F678="","","const "&amp;#REF!&amp;J678&amp;#REF!&amp;E678&amp;" = L.marker(["&amp;G678&amp;","&amp;F678&amp;"], {icon: "&amp;O678&amp;"_"&amp;V678&amp;"}).bindPopup('This is "&amp;#REF!&amp;"').addTo("&amp;#REF!&amp;");")</f>
        <v>#REF!</v>
      </c>
      <c r="BI678" t="s">
        <v>5405</v>
      </c>
    </row>
    <row r="679" spans="1:61">
      <c r="A679" t="s">
        <v>5335</v>
      </c>
      <c r="B679" t="s">
        <v>1016</v>
      </c>
      <c r="C679" s="1" t="s">
        <v>5351</v>
      </c>
      <c r="D679" t="s">
        <v>1110</v>
      </c>
      <c r="E679" t="s">
        <v>5288</v>
      </c>
      <c r="F679">
        <v>-79.017700000000005</v>
      </c>
      <c r="G679">
        <v>34.572299999999998</v>
      </c>
      <c r="I679" t="str">
        <f t="shared" si="128"/>
        <v>Lumbee1, North Carolina&lt;br&gt;Indigenous 1900-1944&lt;br&gt;Lumbee&lt;br&gt;(Thomas, 2003)</v>
      </c>
      <c r="J679" t="str">
        <f t="shared" si="129"/>
        <v>N1900Lumbee1NorthCarolinaLumbee</v>
      </c>
      <c r="M679" t="str">
        <f t="shared" si="131"/>
        <v>dp</v>
      </c>
      <c r="N679" t="str">
        <f t="shared" si="132"/>
        <v>st</v>
      </c>
      <c r="O679" t="str">
        <f t="shared" si="133"/>
        <v>ar</v>
      </c>
      <c r="P679" t="e">
        <f>IF(#REF!="rhot","",IF(H679="AAE_7R","r7",IF(AND(C679="ANAE",H679="W"),"r3","r0")))</f>
        <v>#REF!</v>
      </c>
      <c r="Q679" t="str">
        <f>IF(H679="consonant",#REF!,"")</f>
        <v/>
      </c>
      <c r="R679" t="str">
        <f t="shared" si="134"/>
        <v>lx</v>
      </c>
      <c r="S679" t="str">
        <f t="shared" si="135"/>
        <v>bk</v>
      </c>
      <c r="T679" t="e">
        <f t="shared" si="136"/>
        <v>#REF!</v>
      </c>
      <c r="U679" t="str">
        <f t="shared" si="127"/>
        <v>b</v>
      </c>
      <c r="W679" t="str">
        <f t="shared" si="130"/>
        <v>const N1900Lumbee1NorthCarolinaLumbee= L.marker([34.5723,-79.0177], {icon: dp_lx}).bindPopup('Lumbee1, North Carolina&lt;br&gt;Indigenous 1900-1944&lt;br&gt;Lumbee&lt;br&gt;(Thomas, 2003)').addTo(N1900);</v>
      </c>
      <c r="X679" t="e">
        <f>IF(N679="","","const "&amp;#REF!&amp;J679&amp;#REF!&amp;E679&amp;" = L.marker(["&amp;G679&amp;","&amp;F679&amp;"], {icon: "&amp;N679&amp;"_"&amp;U679&amp;"}).bindPopup('This is "&amp;#REF!&amp;"').addTo("&amp;#REF!&amp;");")</f>
        <v>#REF!</v>
      </c>
      <c r="Y679" t="e">
        <f>IF(F679="","","const "&amp;#REF!&amp;J679&amp;#REF!&amp;E679&amp;" = L.marker(["&amp;G679&amp;","&amp;F679&amp;"], {icon: "&amp;O679&amp;"_"&amp;V679&amp;"}).bindPopup('This is "&amp;#REF!&amp;"').addTo("&amp;#REF!&amp;");")</f>
        <v>#REF!</v>
      </c>
      <c r="BI679" t="s">
        <v>5759</v>
      </c>
    </row>
    <row r="680" spans="1:61">
      <c r="A680" t="s">
        <v>5336</v>
      </c>
      <c r="B680" t="s">
        <v>1016</v>
      </c>
      <c r="C680" s="1" t="s">
        <v>5351</v>
      </c>
      <c r="D680" t="s">
        <v>1111</v>
      </c>
      <c r="E680" t="s">
        <v>5288</v>
      </c>
      <c r="F680">
        <v>-79.017700000000005</v>
      </c>
      <c r="G680">
        <v>34.572299999999998</v>
      </c>
      <c r="I680" t="str">
        <f t="shared" si="128"/>
        <v>Lumbee2, North Carolina&lt;br&gt;Indigenous 1945-1974&lt;br&gt;Lumbee&lt;br&gt;(Thomas, 2003)</v>
      </c>
      <c r="J680" t="str">
        <f t="shared" si="129"/>
        <v>N1950Lumbee2NorthCarolinaLumbee</v>
      </c>
      <c r="M680" t="str">
        <f t="shared" si="131"/>
        <v>dp</v>
      </c>
      <c r="N680" t="str">
        <f t="shared" si="132"/>
        <v>st</v>
      </c>
      <c r="O680" t="str">
        <f t="shared" si="133"/>
        <v>ar</v>
      </c>
      <c r="P680" t="e">
        <f>IF(#REF!="rhot","",IF(H680="AAE_7R","r7",IF(AND(C680="ANAE",H680="W"),"r3","r0")))</f>
        <v>#REF!</v>
      </c>
      <c r="Q680" t="str">
        <f>IF(H680="consonant",#REF!,"")</f>
        <v/>
      </c>
      <c r="R680" t="str">
        <f t="shared" si="134"/>
        <v>lx</v>
      </c>
      <c r="S680" t="str">
        <f t="shared" si="135"/>
        <v>bk</v>
      </c>
      <c r="T680" t="e">
        <f t="shared" si="136"/>
        <v>#REF!</v>
      </c>
      <c r="U680" t="str">
        <f t="shared" si="127"/>
        <v>b</v>
      </c>
      <c r="W680" t="str">
        <f t="shared" si="130"/>
        <v>const N1950Lumbee2NorthCarolinaLumbee= L.marker([34.5723,-79.0177], {icon: dp_lx}).bindPopup('Lumbee2, North Carolina&lt;br&gt;Indigenous 1945-1974&lt;br&gt;Lumbee&lt;br&gt;(Thomas, 2003)').addTo(N1950);</v>
      </c>
      <c r="X680" t="e">
        <f>IF(N680="","","const "&amp;#REF!&amp;J680&amp;#REF!&amp;E680&amp;" = L.marker(["&amp;G680&amp;","&amp;F680&amp;"], {icon: "&amp;N680&amp;"_"&amp;U680&amp;"}).bindPopup('This is "&amp;#REF!&amp;"').addTo("&amp;#REF!&amp;");")</f>
        <v>#REF!</v>
      </c>
      <c r="Y680" t="e">
        <f>IF(F680="","","const "&amp;#REF!&amp;J680&amp;#REF!&amp;E680&amp;" = L.marker(["&amp;G680&amp;","&amp;F680&amp;"], {icon: "&amp;O680&amp;"_"&amp;V680&amp;"}).bindPopup('This is "&amp;#REF!&amp;"').addTo("&amp;#REF!&amp;");")</f>
        <v>#REF!</v>
      </c>
      <c r="BI680" t="s">
        <v>5760</v>
      </c>
    </row>
    <row r="681" spans="1:61">
      <c r="A681" t="s">
        <v>5336</v>
      </c>
      <c r="B681" t="s">
        <v>497</v>
      </c>
      <c r="C681" s="1" t="s">
        <v>5351</v>
      </c>
      <c r="D681" t="s">
        <v>497</v>
      </c>
      <c r="E681" t="s">
        <v>5288</v>
      </c>
      <c r="F681">
        <v>-83.314300000000003</v>
      </c>
      <c r="G681">
        <v>35.474499999999999</v>
      </c>
      <c r="I681" t="str">
        <f t="shared" si="128"/>
        <v>Cherokee, North Carolina&lt;br&gt;Indigenous 1945-1974&lt;br&gt;Cherokee&lt;br&gt;(Thomas, 2003)</v>
      </c>
      <c r="J681" t="str">
        <f t="shared" si="129"/>
        <v>N1950CherokeeNorthCarolinaCherokee</v>
      </c>
      <c r="M681" t="str">
        <f t="shared" si="131"/>
        <v>dp</v>
      </c>
      <c r="N681" t="str">
        <f t="shared" si="132"/>
        <v>st</v>
      </c>
      <c r="O681" t="str">
        <f t="shared" si="133"/>
        <v>ar</v>
      </c>
      <c r="P681" t="e">
        <f>IF(#REF!="rhot","",IF(H681="AAE_7R","r7",IF(AND(C681="ANAE",H681="W"),"r3","r0")))</f>
        <v>#REF!</v>
      </c>
      <c r="Q681" t="str">
        <f>IF(H681="consonant",#REF!,"")</f>
        <v/>
      </c>
      <c r="R681" t="str">
        <f t="shared" si="134"/>
        <v>lx</v>
      </c>
      <c r="S681" t="str">
        <f t="shared" si="135"/>
        <v>bk</v>
      </c>
      <c r="T681" t="e">
        <f t="shared" si="136"/>
        <v>#REF!</v>
      </c>
      <c r="U681" t="str">
        <f t="shared" si="127"/>
        <v>b</v>
      </c>
      <c r="W681" t="str">
        <f t="shared" si="130"/>
        <v>const N1950CherokeeNorthCarolinaCherokee= L.marker([35.4745,-83.3143], {icon: dp_lx}).bindPopup('Cherokee, North Carolina&lt;br&gt;Indigenous 1945-1974&lt;br&gt;Cherokee&lt;br&gt;(Thomas, 2003)').addTo(N1950);</v>
      </c>
      <c r="X681" t="e">
        <f>IF(N681="","","const "&amp;#REF!&amp;J681&amp;#REF!&amp;E681&amp;" = L.marker(["&amp;G681&amp;","&amp;F681&amp;"], {icon: "&amp;N681&amp;"_"&amp;U681&amp;"}).bindPopup('This is "&amp;#REF!&amp;"').addTo("&amp;#REF!&amp;");")</f>
        <v>#REF!</v>
      </c>
      <c r="Y681" t="e">
        <f>IF(F681="","","const "&amp;#REF!&amp;J681&amp;#REF!&amp;E681&amp;" = L.marker(["&amp;G681&amp;","&amp;F681&amp;"], {icon: "&amp;O681&amp;"_"&amp;V681&amp;"}).bindPopup('This is "&amp;#REF!&amp;"').addTo("&amp;#REF!&amp;");")</f>
        <v>#REF!</v>
      </c>
      <c r="BI681" t="s">
        <v>5761</v>
      </c>
    </row>
    <row r="682" spans="1:61">
      <c r="A682" t="s">
        <v>5336</v>
      </c>
      <c r="B682" t="s">
        <v>1017</v>
      </c>
      <c r="C682" s="1" t="s">
        <v>5351</v>
      </c>
      <c r="D682" t="s">
        <v>1017</v>
      </c>
      <c r="E682" t="s">
        <v>13</v>
      </c>
      <c r="F682">
        <v>-109.04519999999999</v>
      </c>
      <c r="G682">
        <v>36.067799999999998</v>
      </c>
      <c r="I682" t="str">
        <f t="shared" si="128"/>
        <v>Navajo, AZ&lt;br&gt;Indigenous 1945-1974&lt;br&gt;Navajo&lt;br&gt;(Thomas, 2003)</v>
      </c>
      <c r="J682" t="str">
        <f t="shared" si="129"/>
        <v>N1950NavajoAZNavajo</v>
      </c>
      <c r="M682" t="str">
        <f t="shared" si="131"/>
        <v>dp</v>
      </c>
      <c r="N682" t="str">
        <f t="shared" si="132"/>
        <v>st</v>
      </c>
      <c r="O682" t="str">
        <f t="shared" si="133"/>
        <v>ar</v>
      </c>
      <c r="P682" t="e">
        <f>IF(#REF!="rhot","",IF(H682="AAE_7R","r7",IF(AND(C682="ANAE",H682="W"),"r3","r0")))</f>
        <v>#REF!</v>
      </c>
      <c r="Q682" t="str">
        <f>IF(H682="consonant",#REF!,"")</f>
        <v/>
      </c>
      <c r="R682" t="str">
        <f t="shared" si="134"/>
        <v>lx</v>
      </c>
      <c r="S682" t="str">
        <f t="shared" si="135"/>
        <v>bk</v>
      </c>
      <c r="T682" t="e">
        <f t="shared" si="136"/>
        <v>#REF!</v>
      </c>
      <c r="U682" t="str">
        <f t="shared" si="127"/>
        <v>b</v>
      </c>
      <c r="W682" t="str">
        <f t="shared" si="130"/>
        <v>const N1950NavajoAZNavajo= L.marker([36.0678,-109.0452], {icon: dp_lx}).bindPopup('Navajo, AZ&lt;br&gt;Indigenous 1945-1974&lt;br&gt;Navajo&lt;br&gt;(Thomas, 2003)').addTo(N1950);</v>
      </c>
      <c r="X682" t="e">
        <f>IF(N682="","","const "&amp;#REF!&amp;J682&amp;#REF!&amp;E682&amp;" = L.marker(["&amp;G682&amp;","&amp;F682&amp;"], {icon: "&amp;N682&amp;"_"&amp;U682&amp;"}).bindPopup('This is "&amp;#REF!&amp;"').addTo("&amp;#REF!&amp;");")</f>
        <v>#REF!</v>
      </c>
      <c r="Y682" t="e">
        <f>IF(F682="","","const "&amp;#REF!&amp;J682&amp;#REF!&amp;E682&amp;" = L.marker(["&amp;G682&amp;","&amp;F682&amp;"], {icon: "&amp;O682&amp;"_"&amp;V682&amp;"}).bindPopup('This is "&amp;#REF!&amp;"').addTo("&amp;#REF!&amp;");")</f>
        <v>#REF!</v>
      </c>
      <c r="BI682" t="s">
        <v>5762</v>
      </c>
    </row>
    <row r="683" spans="1:61">
      <c r="A683" t="s">
        <v>5336</v>
      </c>
      <c r="B683" t="s">
        <v>1019</v>
      </c>
      <c r="C683" t="s">
        <v>1267</v>
      </c>
      <c r="D683" t="s">
        <v>1019</v>
      </c>
      <c r="E683" t="s">
        <v>13</v>
      </c>
      <c r="F683">
        <v>-110.6417</v>
      </c>
      <c r="G683">
        <v>35.869700000000002</v>
      </c>
      <c r="I683" t="str">
        <f t="shared" si="128"/>
        <v>Hopi, AZ&lt;br&gt;Indigenous 1945-1974&lt;br&gt;Hopi&lt;br&gt;(Penfield-Japser, 1977) &amp; (Leap, 1993)</v>
      </c>
      <c r="J683" t="str">
        <f t="shared" si="129"/>
        <v>N1950HopiAZHopi</v>
      </c>
      <c r="M683" t="str">
        <f t="shared" si="131"/>
        <v>dp</v>
      </c>
      <c r="N683" t="str">
        <f t="shared" si="132"/>
        <v>st</v>
      </c>
      <c r="O683" t="str">
        <f t="shared" si="133"/>
        <v>ar</v>
      </c>
      <c r="P683" t="e">
        <f>IF(#REF!="rhot","",IF(H683="AAE_7R","r7",IF(AND(C683="ANAE",H683="W"),"r3","r0")))</f>
        <v>#REF!</v>
      </c>
      <c r="Q683" t="str">
        <f>IF(H683="consonant",#REF!,"")</f>
        <v/>
      </c>
      <c r="R683" t="str">
        <f t="shared" si="134"/>
        <v>lx</v>
      </c>
      <c r="S683" t="str">
        <f t="shared" si="135"/>
        <v>bk</v>
      </c>
      <c r="T683" t="e">
        <f t="shared" si="136"/>
        <v>#REF!</v>
      </c>
      <c r="U683" t="str">
        <f t="shared" si="127"/>
        <v>b</v>
      </c>
      <c r="W683" t="str">
        <f t="shared" si="130"/>
        <v>const N1950HopiAZHopi= L.marker([35.8697,-110.6417], {icon: dp_lx}).bindPopup('Hopi, AZ&lt;br&gt;Indigenous 1945-1974&lt;br&gt;Hopi&lt;br&gt;(Penfield-Japser, 1977) &amp; (Leap, 1993)').addTo(N1950);</v>
      </c>
      <c r="X683" t="e">
        <f>IF(N683="","","const "&amp;#REF!&amp;J683&amp;#REF!&amp;E683&amp;" = L.marker(["&amp;G683&amp;","&amp;F683&amp;"], {icon: "&amp;N683&amp;"_"&amp;U683&amp;"}).bindPopup('This is "&amp;#REF!&amp;"').addTo("&amp;#REF!&amp;");")</f>
        <v>#REF!</v>
      </c>
      <c r="Y683" t="e">
        <f>IF(F683="","","const "&amp;#REF!&amp;J683&amp;#REF!&amp;E683&amp;" = L.marker(["&amp;G683&amp;","&amp;F683&amp;"], {icon: "&amp;O683&amp;"_"&amp;V683&amp;"}).bindPopup('This is "&amp;#REF!&amp;"').addTo("&amp;#REF!&amp;");")</f>
        <v>#REF!</v>
      </c>
      <c r="BI683" t="s">
        <v>5763</v>
      </c>
    </row>
    <row r="684" spans="1:61">
      <c r="A684" t="s">
        <v>5336</v>
      </c>
      <c r="B684" t="s">
        <v>1020</v>
      </c>
      <c r="C684" t="s">
        <v>1267</v>
      </c>
      <c r="D684" t="s">
        <v>1020</v>
      </c>
      <c r="E684" t="s">
        <v>5290</v>
      </c>
      <c r="F684">
        <v>-114.6323</v>
      </c>
      <c r="G684">
        <v>34.8964</v>
      </c>
      <c r="I684" t="str">
        <f t="shared" si="128"/>
        <v>Mohave, California&lt;br&gt;Indigenous 1945-1974&lt;br&gt;Mohave&lt;br&gt;(Penfield-Japser, 1977) &amp; (Leap, 1993)</v>
      </c>
      <c r="J684" t="str">
        <f t="shared" si="129"/>
        <v>N1950MohaveCaliforniaMohave</v>
      </c>
      <c r="M684" t="str">
        <f t="shared" ref="M684:M712" si="137">IF(H684="consonant","",IF(E684="Jamaica","lo",IF(OR(A684="W1700",A684="B1850",H684="Carib",H684="LA",H684="UM",H684="Bra",H684="EaNL"),"mn","dp")))</f>
        <v>dp</v>
      </c>
      <c r="N684" t="str">
        <f t="shared" ref="N684:N690" si="138">IF(OR(H684="Carib",A684="B1850"),"sl","st")</f>
        <v>st</v>
      </c>
      <c r="O684" t="str">
        <f t="shared" ref="O684:O690" si="139">IF(A684="W1700","na",IF(OR(H684="Carib",H684="NYC",H684="ENE"),"au",IF(H684="CAN","ao","ar")))</f>
        <v>ar</v>
      </c>
      <c r="P684" t="e">
        <f>IF(#REF!="rhot","",IF(H684="AAE_7R","r7",IF(AND(C684="ANAE",H684="W"),"r3","r0")))</f>
        <v>#REF!</v>
      </c>
      <c r="Q684" t="str">
        <f>IF(H684="consonant",#REF!,"")</f>
        <v/>
      </c>
      <c r="R684" t="str">
        <f t="shared" ref="R684:R690" si="140">IF(OR(H684="W",H684="M",H684="ENE"),"we",IF(OR(H684="MA",H684="NYC",H684="OH"),"sa1",IF(OR(H684="OS",H684="LAGS_SSE",H684="Speaker _S",H684="PADS_SSE"),"sl","lx")))</f>
        <v>lx</v>
      </c>
      <c r="S684" t="str">
        <f t="shared" ref="S684:S690" si="141">IF(OR(H684="S",H684="M"),"fr",IF(OR(H684="W"),"ce","bk"))</f>
        <v>bk</v>
      </c>
      <c r="T684" t="e">
        <f t="shared" ref="T684:T690" si="142">IF(P684="","",IF(OR(A684="W1900",A684="W1950",A684="W1970"),"ho","un"))</f>
        <v>#REF!</v>
      </c>
      <c r="U684" t="str">
        <f t="shared" si="127"/>
        <v>b</v>
      </c>
      <c r="W684" t="str">
        <f t="shared" si="130"/>
        <v>const N1950MohaveCaliforniaMohave= L.marker([34.8964,-114.6323], {icon: dp_lx}).bindPopup('Mohave, California&lt;br&gt;Indigenous 1945-1974&lt;br&gt;Mohave&lt;br&gt;(Penfield-Japser, 1977) &amp; (Leap, 1993)').addTo(N1950);</v>
      </c>
      <c r="X684" t="e">
        <f>IF(N684="","","const "&amp;#REF!&amp;J684&amp;#REF!&amp;E684&amp;" = L.marker(["&amp;G684&amp;","&amp;F684&amp;"], {icon: "&amp;N684&amp;"_"&amp;U684&amp;"}).bindPopup('This is "&amp;#REF!&amp;"').addTo("&amp;#REF!&amp;");")</f>
        <v>#REF!</v>
      </c>
      <c r="Y684" t="e">
        <f>IF(F684="","","const "&amp;#REF!&amp;J684&amp;#REF!&amp;E684&amp;" = L.marker(["&amp;G684&amp;","&amp;F684&amp;"], {icon: "&amp;O684&amp;"_"&amp;V684&amp;"}).bindPopup('This is "&amp;#REF!&amp;"').addTo("&amp;#REF!&amp;");")</f>
        <v>#REF!</v>
      </c>
      <c r="BI684" t="s">
        <v>5764</v>
      </c>
    </row>
    <row r="685" spans="1:61">
      <c r="A685" t="s">
        <v>5336</v>
      </c>
      <c r="B685" t="s">
        <v>1021</v>
      </c>
      <c r="C685" t="s">
        <v>1266</v>
      </c>
      <c r="D685" t="s">
        <v>1021</v>
      </c>
      <c r="E685" t="s">
        <v>203</v>
      </c>
      <c r="F685">
        <v>-106.68940000000001</v>
      </c>
      <c r="G685">
        <v>34.906100000000002</v>
      </c>
      <c r="I685" t="str">
        <f t="shared" si="128"/>
        <v>Isleta, NM&lt;br&gt;Indigenous 1945-1974&lt;br&gt;Isleta&lt;br&gt;(Leap, 1973) in (Leap, 1993)</v>
      </c>
      <c r="J685" t="str">
        <f t="shared" si="129"/>
        <v>N1950IsletaNMIsleta</v>
      </c>
      <c r="M685" t="str">
        <f t="shared" si="137"/>
        <v>dp</v>
      </c>
      <c r="N685" t="str">
        <f t="shared" si="138"/>
        <v>st</v>
      </c>
      <c r="O685" t="str">
        <f t="shared" si="139"/>
        <v>ar</v>
      </c>
      <c r="P685" t="e">
        <f>IF(#REF!="rhot","",IF(H685="AAE_7R","r7",IF(AND(C685="ANAE",H685="W"),"r3","r0")))</f>
        <v>#REF!</v>
      </c>
      <c r="Q685" t="str">
        <f>IF(H685="consonant",#REF!,"")</f>
        <v/>
      </c>
      <c r="R685" t="str">
        <f t="shared" si="140"/>
        <v>lx</v>
      </c>
      <c r="S685" t="str">
        <f t="shared" si="141"/>
        <v>bk</v>
      </c>
      <c r="T685" t="e">
        <f t="shared" si="142"/>
        <v>#REF!</v>
      </c>
      <c r="U685" t="str">
        <f t="shared" si="127"/>
        <v>b</v>
      </c>
      <c r="W685" t="str">
        <f t="shared" si="130"/>
        <v>const N1950IsletaNMIsleta= L.marker([34.9061,-106.6894], {icon: dp_lx}).bindPopup('Isleta, NM&lt;br&gt;Indigenous 1945-1974&lt;br&gt;Isleta&lt;br&gt;(Leap, 1973) in (Leap, 1993)').addTo(N1950);</v>
      </c>
      <c r="X685" t="e">
        <f>IF(N685="","","const "&amp;#REF!&amp;J685&amp;#REF!&amp;E685&amp;" = L.marker(["&amp;G685&amp;","&amp;F685&amp;"], {icon: "&amp;N685&amp;"_"&amp;U685&amp;"}).bindPopup('This is "&amp;#REF!&amp;"').addTo("&amp;#REF!&amp;");")</f>
        <v>#REF!</v>
      </c>
      <c r="Y685" t="e">
        <f>IF(F685="","","const "&amp;#REF!&amp;J685&amp;#REF!&amp;E685&amp;" = L.marker(["&amp;G685&amp;","&amp;F685&amp;"], {icon: "&amp;O685&amp;"_"&amp;V685&amp;"}).bindPopup('This is "&amp;#REF!&amp;"').addTo("&amp;#REF!&amp;");")</f>
        <v>#REF!</v>
      </c>
      <c r="BI685" t="s">
        <v>5765</v>
      </c>
    </row>
    <row r="686" spans="1:61">
      <c r="A686" t="s">
        <v>5336</v>
      </c>
      <c r="B686" t="s">
        <v>1022</v>
      </c>
      <c r="C686" t="s">
        <v>1103</v>
      </c>
      <c r="D686" t="s">
        <v>1022</v>
      </c>
      <c r="E686" t="s">
        <v>1083</v>
      </c>
      <c r="F686">
        <v>-131.57669999999999</v>
      </c>
      <c r="G686">
        <v>55.129199999999997</v>
      </c>
      <c r="I686" t="str">
        <f t="shared" si="128"/>
        <v>Tsimshian, BC&lt;br&gt;Indigenous 1945-1974&lt;br&gt;Tsimshian&lt;br&gt;Leap</v>
      </c>
      <c r="J686" t="str">
        <f t="shared" si="129"/>
        <v>N1950TsimshianBCTsimshian</v>
      </c>
      <c r="M686" t="str">
        <f t="shared" si="137"/>
        <v>dp</v>
      </c>
      <c r="N686" t="str">
        <f t="shared" si="138"/>
        <v>st</v>
      </c>
      <c r="O686" t="str">
        <f t="shared" si="139"/>
        <v>ar</v>
      </c>
      <c r="P686" t="e">
        <f>IF(#REF!="rhot","",IF(H686="AAE_7R","r7",IF(AND(C686="ANAE",H686="W"),"r3","r0")))</f>
        <v>#REF!</v>
      </c>
      <c r="Q686" t="str">
        <f>IF(H686="consonant",#REF!,"")</f>
        <v/>
      </c>
      <c r="R686" t="str">
        <f t="shared" si="140"/>
        <v>lx</v>
      </c>
      <c r="S686" t="str">
        <f t="shared" si="141"/>
        <v>bk</v>
      </c>
      <c r="T686" t="e">
        <f t="shared" si="142"/>
        <v>#REF!</v>
      </c>
      <c r="U686" t="str">
        <f t="shared" si="127"/>
        <v>b</v>
      </c>
      <c r="W686" t="str">
        <f t="shared" si="130"/>
        <v>const N1950TsimshianBCTsimshian= L.marker([55.1292,-131.5767], {icon: dp_lx}).bindPopup('Tsimshian, BC&lt;br&gt;Indigenous 1945-1974&lt;br&gt;Tsimshian&lt;br&gt;Leap').addTo(N1950);</v>
      </c>
      <c r="X686" t="e">
        <f>IF(N686="","","const "&amp;#REF!&amp;J686&amp;#REF!&amp;E686&amp;" = L.marker(["&amp;G686&amp;","&amp;F686&amp;"], {icon: "&amp;N686&amp;"_"&amp;U686&amp;"}).bindPopup('This is "&amp;#REF!&amp;"').addTo("&amp;#REF!&amp;");")</f>
        <v>#REF!</v>
      </c>
      <c r="Y686" t="e">
        <f>IF(F686="","","const "&amp;#REF!&amp;J686&amp;#REF!&amp;E686&amp;" = L.marker(["&amp;G686&amp;","&amp;F686&amp;"], {icon: "&amp;O686&amp;"_"&amp;V686&amp;"}).bindPopup('This is "&amp;#REF!&amp;"').addTo("&amp;#REF!&amp;");")</f>
        <v>#REF!</v>
      </c>
      <c r="BI686" t="s">
        <v>5766</v>
      </c>
    </row>
    <row r="687" spans="1:61">
      <c r="A687" t="s">
        <v>5336</v>
      </c>
      <c r="B687" s="22" t="s">
        <v>1113</v>
      </c>
      <c r="C687" t="s">
        <v>1263</v>
      </c>
      <c r="D687" s="22" t="s">
        <v>1113</v>
      </c>
      <c r="E687" t="s">
        <v>5293</v>
      </c>
      <c r="F687">
        <v>-131.57669999999999</v>
      </c>
      <c r="G687">
        <v>56.129199999999997</v>
      </c>
      <c r="H687" t="s">
        <v>24</v>
      </c>
      <c r="I687" t="str">
        <f t="shared" si="128"/>
        <v>Houma, Louisiana&lt;br&gt;Indigenous 1945-1974&lt;br&gt;Houma&lt;br&gt;(Strand &amp; Wroblewski, 2010)</v>
      </c>
      <c r="J687" t="str">
        <f t="shared" si="129"/>
        <v>N1950HoumaLouisianaHouma</v>
      </c>
      <c r="M687" t="str">
        <f t="shared" si="137"/>
        <v>mn</v>
      </c>
      <c r="N687" t="str">
        <f t="shared" si="138"/>
        <v>st</v>
      </c>
      <c r="O687" t="str">
        <f t="shared" si="139"/>
        <v>ar</v>
      </c>
      <c r="P687" t="e">
        <f>IF(#REF!="rhot","",IF(H687="AAE_7R","r7",IF(AND(C687="ANAE",H687="W"),"r3","r0")))</f>
        <v>#REF!</v>
      </c>
      <c r="Q687" t="str">
        <f>IF(H687="consonant",#REF!,"")</f>
        <v/>
      </c>
      <c r="R687" t="str">
        <f t="shared" si="140"/>
        <v>lx</v>
      </c>
      <c r="S687" t="str">
        <f t="shared" si="141"/>
        <v>bk</v>
      </c>
      <c r="T687" t="e">
        <f t="shared" si="142"/>
        <v>#REF!</v>
      </c>
      <c r="U687" t="str">
        <f t="shared" si="127"/>
        <v>b</v>
      </c>
      <c r="W687" t="str">
        <f t="shared" si="130"/>
        <v>const N1950HoumaLouisianaHouma= L.marker([56.1292,-131.5767], {icon: mn_lx}).bindPopup('Houma, Louisiana&lt;br&gt;Indigenous 1945-1974&lt;br&gt;Houma&lt;br&gt;(Strand &amp; Wroblewski, 2010)').addTo(N1950);</v>
      </c>
      <c r="X687" t="e">
        <f>IF(N687="","","const "&amp;#REF!&amp;J687&amp;#REF!&amp;E687&amp;" = L.marker(["&amp;G687&amp;","&amp;F687&amp;"], {icon: "&amp;N687&amp;"_"&amp;U687&amp;"}).bindPopup('This is "&amp;#REF!&amp;"').addTo("&amp;#REF!&amp;");")</f>
        <v>#REF!</v>
      </c>
      <c r="Y687" t="e">
        <f>IF(F687="","","const "&amp;#REF!&amp;J687&amp;#REF!&amp;E687&amp;" = L.marker(["&amp;G687&amp;","&amp;F687&amp;"], {icon: "&amp;O687&amp;"_"&amp;V687&amp;"}).bindPopup('This is "&amp;#REF!&amp;"').addTo("&amp;#REF!&amp;");")</f>
        <v>#REF!</v>
      </c>
      <c r="BI687" t="s">
        <v>5767</v>
      </c>
    </row>
    <row r="688" spans="1:61">
      <c r="A688" t="s">
        <v>5336</v>
      </c>
      <c r="B688" s="22" t="s">
        <v>420</v>
      </c>
      <c r="C688" t="s">
        <v>1264</v>
      </c>
      <c r="D688" s="22" t="s">
        <v>1207</v>
      </c>
      <c r="E688" t="s">
        <v>240</v>
      </c>
      <c r="I688" t="str">
        <f t="shared" si="128"/>
        <v>Eoklahoma, OK&lt;br&gt;Indigenous 1945-1974&lt;br&gt;Oklahoma&lt;br&gt;(McBride, 2015)</v>
      </c>
      <c r="J688" t="str">
        <f t="shared" si="129"/>
        <v>N1950EoklahomaOKOklahoma</v>
      </c>
      <c r="M688" t="str">
        <f t="shared" si="137"/>
        <v>dp</v>
      </c>
      <c r="N688" t="str">
        <f t="shared" si="138"/>
        <v>st</v>
      </c>
      <c r="O688" t="str">
        <f t="shared" si="139"/>
        <v>ar</v>
      </c>
      <c r="P688" t="e">
        <f>IF(#REF!="rhot","",IF(H688="AAE_7R","r7",IF(AND(C688="ANAE",H688="W"),"r3","r0")))</f>
        <v>#REF!</v>
      </c>
      <c r="Q688" t="str">
        <f>IF(H688="consonant",#REF!,"")</f>
        <v/>
      </c>
      <c r="R688" t="str">
        <f t="shared" si="140"/>
        <v>lx</v>
      </c>
      <c r="S688" t="str">
        <f t="shared" si="141"/>
        <v>bk</v>
      </c>
      <c r="T688" t="e">
        <f t="shared" si="142"/>
        <v>#REF!</v>
      </c>
      <c r="U688" t="str">
        <f t="shared" si="127"/>
        <v>b</v>
      </c>
      <c r="W688" t="str">
        <f t="shared" si="130"/>
        <v/>
      </c>
      <c r="X688" t="e">
        <f>IF(N688="","","const "&amp;#REF!&amp;J688&amp;#REF!&amp;E688&amp;" = L.marker(["&amp;G688&amp;","&amp;F688&amp;"], {icon: "&amp;N688&amp;"_"&amp;U688&amp;"}).bindPopup('This is "&amp;#REF!&amp;"').addTo("&amp;#REF!&amp;");")</f>
        <v>#REF!</v>
      </c>
      <c r="Y688" t="str">
        <f>IF(F688="","","const "&amp;#REF!&amp;J688&amp;#REF!&amp;E688&amp;" = L.marker(["&amp;G688&amp;","&amp;F688&amp;"], {icon: "&amp;O688&amp;"_"&amp;V688&amp;"}).bindPopup('This is "&amp;#REF!&amp;"').addTo("&amp;#REF!&amp;");")</f>
        <v/>
      </c>
      <c r="BI688" t="s">
        <v>5164</v>
      </c>
    </row>
    <row r="689" spans="1:61" ht="20">
      <c r="A689" t="s">
        <v>5339</v>
      </c>
      <c r="B689" t="s">
        <v>6764</v>
      </c>
      <c r="C689" s="1" t="s">
        <v>5351</v>
      </c>
      <c r="D689" s="14" t="s">
        <v>1227</v>
      </c>
      <c r="E689" s="23" t="s">
        <v>5294</v>
      </c>
      <c r="F689">
        <v>-96.23</v>
      </c>
      <c r="G689">
        <v>33.590000000000003</v>
      </c>
      <c r="I689" t="str">
        <f t="shared" si="128"/>
        <v>Cuero, Texas&lt;br&gt;Hispanic 1900-1944&lt;br&gt;Speaker 172&lt;br&gt;(Thomas, 2003)</v>
      </c>
      <c r="J689" t="str">
        <f t="shared" si="129"/>
        <v>L1900CueroTexasSpeaker172</v>
      </c>
      <c r="M689" t="str">
        <f t="shared" si="137"/>
        <v>dp</v>
      </c>
      <c r="N689" t="str">
        <f t="shared" si="138"/>
        <v>st</v>
      </c>
      <c r="O689" t="str">
        <f t="shared" si="139"/>
        <v>ar</v>
      </c>
      <c r="P689" t="e">
        <f>IF(#REF!="rhot","",IF(H689="AAE_7R","r7",IF(AND(C689="ANAE",H689="W"),"r3","r0")))</f>
        <v>#REF!</v>
      </c>
      <c r="Q689" t="str">
        <f>IF(H689="consonant",#REF!,"")</f>
        <v/>
      </c>
      <c r="R689" t="str">
        <f t="shared" si="140"/>
        <v>lx</v>
      </c>
      <c r="S689" t="str">
        <f t="shared" si="141"/>
        <v>bk</v>
      </c>
      <c r="T689" t="e">
        <f t="shared" si="142"/>
        <v>#REF!</v>
      </c>
      <c r="U689" t="str">
        <f t="shared" si="127"/>
        <v>b</v>
      </c>
      <c r="W689" t="str">
        <f t="shared" si="130"/>
        <v>const L1900CueroTexasSpeaker172= L.marker([33.59,-96.23], {icon: dp_lx}).bindPopup('Cuero, Texas&lt;br&gt;Hispanic 1900-1944&lt;br&gt;Speaker 172&lt;br&gt;(Thomas, 2003)').addTo(L1900);</v>
      </c>
      <c r="X689" t="e">
        <f>IF(N689="","","const "&amp;#REF!&amp;J689&amp;#REF!&amp;E689&amp;" = L.marker(["&amp;G689&amp;","&amp;F689&amp;"], {icon: "&amp;N689&amp;"_"&amp;U689&amp;"}).bindPopup('This is "&amp;#REF!&amp;"').addTo("&amp;#REF!&amp;");")</f>
        <v>#REF!</v>
      </c>
      <c r="Y689" t="e">
        <f>IF(F689="","","const "&amp;#REF!&amp;J689&amp;#REF!&amp;E689&amp;" = L.marker(["&amp;G689&amp;","&amp;F689&amp;"], {icon: "&amp;O689&amp;"_"&amp;V689&amp;"}).bindPopup('This is "&amp;#REF!&amp;"').addTo("&amp;#REF!&amp;");")</f>
        <v>#REF!</v>
      </c>
      <c r="BI689" t="s">
        <v>6765</v>
      </c>
    </row>
    <row r="690" spans="1:61" ht="22" customHeight="1">
      <c r="A690" t="s">
        <v>5339</v>
      </c>
      <c r="B690" t="s">
        <v>6766</v>
      </c>
      <c r="C690" s="1" t="s">
        <v>5351</v>
      </c>
      <c r="D690" s="14" t="s">
        <v>1228</v>
      </c>
      <c r="E690" t="s">
        <v>5294</v>
      </c>
      <c r="F690">
        <v>-97.289400000000001</v>
      </c>
      <c r="G690">
        <v>29.092400000000001</v>
      </c>
      <c r="I690" t="str">
        <f t="shared" si="128"/>
        <v>Edinburgh, Texas&lt;br&gt;Hispanic 1900-1944&lt;br&gt;Speaker 173&lt;br&gt;(Thomas, 2003)</v>
      </c>
      <c r="J690" t="str">
        <f t="shared" si="129"/>
        <v>L1900EdinburghTexasSpeaker173</v>
      </c>
      <c r="M690" t="str">
        <f t="shared" si="137"/>
        <v>dp</v>
      </c>
      <c r="N690" t="str">
        <f t="shared" si="138"/>
        <v>st</v>
      </c>
      <c r="O690" t="str">
        <f t="shared" si="139"/>
        <v>ar</v>
      </c>
      <c r="P690" t="e">
        <f>IF(#REF!="rhot","",IF(H690="AAE_7R","r7",IF(AND(C690="ANAE",H690="W"),"r3","r0")))</f>
        <v>#REF!</v>
      </c>
      <c r="Q690" t="str">
        <f>IF(H690="consonant",#REF!,"")</f>
        <v/>
      </c>
      <c r="R690" t="str">
        <f t="shared" si="140"/>
        <v>lx</v>
      </c>
      <c r="S690" t="str">
        <f t="shared" si="141"/>
        <v>bk</v>
      </c>
      <c r="T690" t="e">
        <f t="shared" si="142"/>
        <v>#REF!</v>
      </c>
      <c r="U690" t="str">
        <f t="shared" si="127"/>
        <v>b</v>
      </c>
      <c r="W690" t="str">
        <f t="shared" si="130"/>
        <v>const L1900EdinburghTexasSpeaker173= L.marker([29.0924,-97.2894], {icon: dp_lx}).bindPopup('Edinburgh, Texas&lt;br&gt;Hispanic 1900-1944&lt;br&gt;Speaker 173&lt;br&gt;(Thomas, 2003)').addTo(L1900);</v>
      </c>
      <c r="X690" t="e">
        <f>IF(N690="","","const "&amp;#REF!&amp;J690&amp;#REF!&amp;E690&amp;" = L.marker(["&amp;G690&amp;","&amp;F690&amp;"], {icon: "&amp;N690&amp;"_"&amp;U690&amp;"}).bindPopup('This is "&amp;#REF!&amp;"').addTo("&amp;#REF!&amp;");")</f>
        <v>#REF!</v>
      </c>
      <c r="Y690" t="e">
        <f>IF(F690="","","const "&amp;#REF!&amp;J690&amp;#REF!&amp;E690&amp;" = L.marker(["&amp;G690&amp;","&amp;F690&amp;"], {icon: "&amp;O690&amp;"_"&amp;V690&amp;"}).bindPopup('This is "&amp;#REF!&amp;"').addTo("&amp;#REF!&amp;");")</f>
        <v>#REF!</v>
      </c>
      <c r="BI690" t="s">
        <v>6767</v>
      </c>
    </row>
    <row r="691" spans="1:61" ht="22" customHeight="1">
      <c r="A691" t="s">
        <v>5339</v>
      </c>
      <c r="C691" s="1" t="s">
        <v>1255</v>
      </c>
      <c r="D691" t="s">
        <v>327</v>
      </c>
      <c r="E691" t="s">
        <v>5151</v>
      </c>
      <c r="I691" t="str">
        <f t="shared" si="128"/>
        <v>NYC, New York&lt;br&gt;Hispanic 1900-1944&lt;br&gt;&lt;br&gt;(Labov, 1968)</v>
      </c>
      <c r="J691" t="str">
        <f t="shared" si="129"/>
        <v>L1900NYCNewYork</v>
      </c>
      <c r="M691" t="str">
        <f t="shared" si="137"/>
        <v>dp</v>
      </c>
      <c r="U691" t="str">
        <f t="shared" si="127"/>
        <v>b</v>
      </c>
      <c r="W691" t="str">
        <f t="shared" si="130"/>
        <v/>
      </c>
      <c r="X691" t="str">
        <f>IF(N691="","","const "&amp;#REF!&amp;J691&amp;#REF!&amp;E691&amp;" = L.marker(["&amp;G691&amp;","&amp;F691&amp;"], {icon: "&amp;N691&amp;"_"&amp;U691&amp;"}).bindPopup('This is "&amp;#REF!&amp;"').addTo("&amp;#REF!&amp;");")</f>
        <v/>
      </c>
      <c r="Y691" t="str">
        <f>IF(F691="","","const "&amp;#REF!&amp;J691&amp;#REF!&amp;E691&amp;" = L.marker(["&amp;G691&amp;","&amp;F691&amp;"], {icon: "&amp;O691&amp;"_"&amp;V691&amp;"}).bindPopup('This is "&amp;#REF!&amp;"').addTo("&amp;#REF!&amp;");")</f>
        <v/>
      </c>
      <c r="BI691" t="s">
        <v>5164</v>
      </c>
    </row>
    <row r="692" spans="1:61" ht="22" customHeight="1">
      <c r="A692" t="s">
        <v>5340</v>
      </c>
      <c r="C692" s="1" t="s">
        <v>1262</v>
      </c>
      <c r="D692" t="s">
        <v>1224</v>
      </c>
      <c r="E692" t="s">
        <v>416</v>
      </c>
      <c r="F692">
        <v>-98.163300000000007</v>
      </c>
      <c r="G692">
        <v>26.3017</v>
      </c>
      <c r="I692" t="str">
        <f t="shared" si="128"/>
        <v>Liberal, Kansas&lt;br&gt;Hispanic 1945-1974&lt;br&gt;&lt;br&gt;(Kohn, 2016)</v>
      </c>
      <c r="J692" t="str">
        <f t="shared" si="129"/>
        <v>L1950LiberalKansas</v>
      </c>
      <c r="M692" t="str">
        <f t="shared" si="137"/>
        <v>dp</v>
      </c>
      <c r="N692" t="str">
        <f>IF(OR(H692="Carib",A692="B1850"),"sl","st")</f>
        <v>st</v>
      </c>
      <c r="O692" t="str">
        <f>IF(A692="W1700","na",IF(OR(H692="Carib",H692="NYC",H692="ENE"),"au",IF(H692="CAN","ao","ar")))</f>
        <v>ar</v>
      </c>
      <c r="P692" t="e">
        <f>IF(#REF!="rhot","",IF(H692="AAE_7R","r7",IF(AND(C692="ANAE",H692="W"),"r3","r0")))</f>
        <v>#REF!</v>
      </c>
      <c r="Q692" t="str">
        <f>IF(H692="consonant",#REF!,"")</f>
        <v/>
      </c>
      <c r="R692" t="str">
        <f>IF(OR(H692="W",H692="M",H692="ENE"),"we",IF(OR(H692="MA",H692="NYC",H692="OH"),"sa1",IF(OR(H692="OS",H692="LAGS_SSE",H692="Speaker _S",H692="PADS_SSE"),"sl","lx")))</f>
        <v>lx</v>
      </c>
      <c r="S692" t="str">
        <f>IF(OR(H692="S",H692="M"),"fr",IF(OR(H692="W"),"ce","bk"))</f>
        <v>bk</v>
      </c>
      <c r="T692" t="e">
        <f>IF(P692="","",IF(OR(A692="W1900",A692="W1950",A692="W1970"),"ho","un"))</f>
        <v>#REF!</v>
      </c>
      <c r="U692" t="str">
        <f t="shared" si="127"/>
        <v>b</v>
      </c>
      <c r="W692" t="str">
        <f t="shared" si="130"/>
        <v>const L1950LiberalKansas= L.marker([26.3017,-98.1633], {icon: dp_lx}).bindPopup('Liberal, Kansas&lt;br&gt;Hispanic 1945-1974&lt;br&gt;&lt;br&gt;(Kohn, 2016)').addTo(L1950);</v>
      </c>
      <c r="X692" t="e">
        <f>IF(N692="","","const "&amp;#REF!&amp;J692&amp;#REF!&amp;E692&amp;" = L.marker(["&amp;G692&amp;","&amp;F692&amp;"], {icon: "&amp;N692&amp;"_"&amp;U692&amp;"}).bindPopup('This is "&amp;#REF!&amp;"').addTo("&amp;#REF!&amp;");")</f>
        <v>#REF!</v>
      </c>
      <c r="Y692" t="e">
        <f>IF(F692="","","const "&amp;#REF!&amp;J692&amp;#REF!&amp;E692&amp;" = L.marker(["&amp;G692&amp;","&amp;F692&amp;"], {icon: "&amp;O692&amp;"_"&amp;V692&amp;"}).bindPopup('This is "&amp;#REF!&amp;"').addTo("&amp;#REF!&amp;");")</f>
        <v>#REF!</v>
      </c>
      <c r="BI692" t="s">
        <v>5406</v>
      </c>
    </row>
    <row r="693" spans="1:61" ht="22" customHeight="1">
      <c r="A693" t="s">
        <v>5340</v>
      </c>
      <c r="C693" s="1" t="s">
        <v>1261</v>
      </c>
      <c r="D693" s="14" t="s">
        <v>181</v>
      </c>
      <c r="E693" t="s">
        <v>5288</v>
      </c>
      <c r="F693">
        <v>-100.92100000000001</v>
      </c>
      <c r="G693">
        <v>37.043599999999998</v>
      </c>
      <c r="I693" t="str">
        <f t="shared" si="128"/>
        <v>Raleigh, North Carolina&lt;br&gt;Hispanic 1945-1974&lt;br&gt;&lt;br&gt;(Carter, 2004)</v>
      </c>
      <c r="J693" t="str">
        <f t="shared" si="129"/>
        <v>L1950RaleighNorthCarolina</v>
      </c>
      <c r="M693" t="str">
        <f t="shared" si="137"/>
        <v>dp</v>
      </c>
      <c r="N693" t="str">
        <f>IF(OR(H693="Carib",A693="B1850"),"sl","st")</f>
        <v>st</v>
      </c>
      <c r="O693" t="str">
        <f>IF(A693="W1700","na",IF(OR(H693="Carib",H693="NYC",H693="ENE"),"au",IF(H693="CAN","ao","ar")))</f>
        <v>ar</v>
      </c>
      <c r="P693" t="e">
        <f>IF(#REF!="rhot","",IF(H693="AAE_7R","r7",IF(AND(C693="ANAE",H693="W"),"r3","r0")))</f>
        <v>#REF!</v>
      </c>
      <c r="Q693" t="str">
        <f>IF(H693="consonant",#REF!,"")</f>
        <v/>
      </c>
      <c r="R693" t="str">
        <f>IF(OR(H693="W",H693="M",H693="ENE"),"we",IF(OR(H693="MA",H693="NYC",H693="OH"),"sa1",IF(OR(H693="OS",H693="LAGS_SSE",H693="Speaker _S",H693="PADS_SSE"),"sl","lx")))</f>
        <v>lx</v>
      </c>
      <c r="S693" t="str">
        <f>IF(OR(H693="S",H693="M"),"fr",IF(OR(H693="W"),"ce","bk"))</f>
        <v>bk</v>
      </c>
      <c r="T693" t="e">
        <f>IF(P693="","",IF(OR(A693="W1900",A693="W1950",A693="W1970"),"ho","un"))</f>
        <v>#REF!</v>
      </c>
      <c r="U693" t="str">
        <f t="shared" si="127"/>
        <v>b</v>
      </c>
      <c r="W693" t="str">
        <f t="shared" si="130"/>
        <v>const L1950RaleighNorthCarolina= L.marker([37.0436,-100.921], {icon: dp_lx}).bindPopup('Raleigh, North Carolina&lt;br&gt;Hispanic 1945-1974&lt;br&gt;&lt;br&gt;(Carter, 2004)').addTo(L1950);</v>
      </c>
      <c r="X693" t="e">
        <f>IF(N693="","","const "&amp;#REF!&amp;J693&amp;#REF!&amp;E693&amp;" = L.marker(["&amp;G693&amp;","&amp;F693&amp;"], {icon: "&amp;N693&amp;"_"&amp;U693&amp;"}).bindPopup('This is "&amp;#REF!&amp;"').addTo("&amp;#REF!&amp;");")</f>
        <v>#REF!</v>
      </c>
      <c r="Y693" t="e">
        <f>IF(F693="","","const "&amp;#REF!&amp;J693&amp;#REF!&amp;E693&amp;" = L.marker(["&amp;G693&amp;","&amp;F693&amp;"], {icon: "&amp;O693&amp;"_"&amp;V693&amp;"}).bindPopup('This is "&amp;#REF!&amp;"').addTo("&amp;#REF!&amp;");")</f>
        <v>#REF!</v>
      </c>
      <c r="BI693" t="s">
        <v>5407</v>
      </c>
    </row>
    <row r="694" spans="1:61" ht="20">
      <c r="A694" t="s">
        <v>5340</v>
      </c>
      <c r="C694" t="s">
        <v>1260</v>
      </c>
      <c r="D694" s="14" t="s">
        <v>183</v>
      </c>
      <c r="E694" t="s">
        <v>5288</v>
      </c>
      <c r="F694">
        <v>-78.638199999999998</v>
      </c>
      <c r="G694">
        <v>35.779600000000002</v>
      </c>
      <c r="I694" t="str">
        <f t="shared" si="128"/>
        <v>Durham, North Carolina&lt;br&gt;Hispanic 1945-1974&lt;br&gt;&lt;br&gt;(Thomas, 2019)</v>
      </c>
      <c r="J694" t="str">
        <f t="shared" si="129"/>
        <v>L1950DurhamNorthCarolina</v>
      </c>
      <c r="M694" t="str">
        <f t="shared" si="137"/>
        <v>dp</v>
      </c>
      <c r="N694" t="str">
        <f>IF(OR(H694="Carib",A694="B1850"),"sl","st")</f>
        <v>st</v>
      </c>
      <c r="O694" t="str">
        <f>IF(A694="W1700","na",IF(OR(H694="Carib",H694="NYC",H694="ENE"),"au",IF(H694="CAN","ao","ar")))</f>
        <v>ar</v>
      </c>
      <c r="P694" t="e">
        <f>IF(#REF!="rhot","",IF(H694="AAE_7R","r7",IF(AND(C694="ANAE",H694="W"),"r3","r0")))</f>
        <v>#REF!</v>
      </c>
      <c r="Q694" t="str">
        <f>IF(H694="consonant",#REF!,"")</f>
        <v/>
      </c>
      <c r="R694" t="str">
        <f>IF(OR(H694="W",H694="M",H694="ENE"),"we",IF(OR(H694="MA",H694="NYC",H694="OH"),"sa1",IF(OR(H694="OS",H694="LAGS_SSE",H694="Speaker _S",H694="PADS_SSE"),"sl","lx")))</f>
        <v>lx</v>
      </c>
      <c r="S694" t="str">
        <f>IF(OR(H694="S",H694="M"),"fr",IF(OR(H694="W"),"ce","bk"))</f>
        <v>bk</v>
      </c>
      <c r="T694" t="e">
        <f>IF(P694="","",IF(OR(A694="W1900",A694="W1950",A694="W1970"),"ho","un"))</f>
        <v>#REF!</v>
      </c>
      <c r="U694" t="str">
        <f t="shared" si="127"/>
        <v>b</v>
      </c>
      <c r="W694" t="str">
        <f t="shared" si="130"/>
        <v>const L1950DurhamNorthCarolina= L.marker([35.7796,-78.6382], {icon: dp_lx}).bindPopup('Durham, North Carolina&lt;br&gt;Hispanic 1945-1974&lt;br&gt;&lt;br&gt;(Thomas, 2019)').addTo(L1950);</v>
      </c>
      <c r="X694" t="e">
        <f>IF(N694="","","const "&amp;#REF!&amp;J694&amp;#REF!&amp;E694&amp;" = L.marker(["&amp;G694&amp;","&amp;F694&amp;"], {icon: "&amp;N694&amp;"_"&amp;U694&amp;"}).bindPopup('This is "&amp;#REF!&amp;"').addTo("&amp;#REF!&amp;");")</f>
        <v>#REF!</v>
      </c>
      <c r="Y694" t="e">
        <f>IF(F694="","","const "&amp;#REF!&amp;J694&amp;#REF!&amp;E694&amp;" = L.marker(["&amp;G694&amp;","&amp;F694&amp;"], {icon: "&amp;O694&amp;"_"&amp;V694&amp;"}).bindPopup('This is "&amp;#REF!&amp;"').addTo("&amp;#REF!&amp;");")</f>
        <v>#REF!</v>
      </c>
      <c r="BI694" t="s">
        <v>5408</v>
      </c>
    </row>
    <row r="695" spans="1:61" ht="20">
      <c r="A695" t="s">
        <v>5340</v>
      </c>
      <c r="C695" t="s">
        <v>1260</v>
      </c>
      <c r="D695" s="14" t="s">
        <v>1226</v>
      </c>
      <c r="E695" t="s">
        <v>5288</v>
      </c>
      <c r="F695">
        <v>-78.898600000000002</v>
      </c>
      <c r="G695">
        <v>35.994</v>
      </c>
      <c r="I695" t="str">
        <f t="shared" si="128"/>
        <v>Hickory, North Carolina&lt;br&gt;Hispanic 1945-1974&lt;br&gt;&lt;br&gt;(Thomas, 2019)</v>
      </c>
      <c r="J695" t="str">
        <f t="shared" si="129"/>
        <v>L1950HickoryNorthCarolina</v>
      </c>
      <c r="M695" t="str">
        <f t="shared" si="137"/>
        <v>dp</v>
      </c>
      <c r="N695" t="str">
        <f>IF(OR(H695="Carib",A695="B1850"),"sl","st")</f>
        <v>st</v>
      </c>
      <c r="O695" t="str">
        <f>IF(A695="W1700","na",IF(OR(H695="Carib",H695="NYC",H695="ENE"),"au",IF(H695="CAN","ao","ar")))</f>
        <v>ar</v>
      </c>
      <c r="P695" t="e">
        <f>IF(#REF!="rhot","",IF(H695="AAE_7R","r7",IF(AND(C695="ANAE",H695="W"),"r3","r0")))</f>
        <v>#REF!</v>
      </c>
      <c r="Q695" t="str">
        <f>IF(H695="consonant",#REF!,"")</f>
        <v/>
      </c>
      <c r="R695" t="str">
        <f>IF(OR(H695="W",H695="M",H695="ENE"),"we",IF(OR(H695="MA",H695="NYC",H695="OH"),"sa1",IF(OR(H695="OS",H695="LAGS_SSE",H695="Speaker _S",H695="PADS_SSE"),"sl","lx")))</f>
        <v>lx</v>
      </c>
      <c r="S695" t="str">
        <f>IF(OR(H695="S",H695="M"),"fr",IF(OR(H695="W"),"ce","bk"))</f>
        <v>bk</v>
      </c>
      <c r="T695" t="e">
        <f>IF(P695="","",IF(OR(A695="W1900",A695="W1950",A695="W1970"),"ho","un"))</f>
        <v>#REF!</v>
      </c>
      <c r="U695" t="str">
        <f t="shared" si="127"/>
        <v>b</v>
      </c>
      <c r="W695" t="str">
        <f t="shared" si="130"/>
        <v>const L1950HickoryNorthCarolina= L.marker([35.994,-78.8986], {icon: dp_lx}).bindPopup('Hickory, North Carolina&lt;br&gt;Hispanic 1945-1974&lt;br&gt;&lt;br&gt;(Thomas, 2019)').addTo(L1950);</v>
      </c>
      <c r="X695" t="e">
        <f>IF(N695="","","const "&amp;#REF!&amp;J695&amp;#REF!&amp;E695&amp;" = L.marker(["&amp;G695&amp;","&amp;F695&amp;"], {icon: "&amp;N695&amp;"_"&amp;U695&amp;"}).bindPopup('This is "&amp;#REF!&amp;"').addTo("&amp;#REF!&amp;");")</f>
        <v>#REF!</v>
      </c>
      <c r="Y695" t="e">
        <f>IF(F695="","","const "&amp;#REF!&amp;J695&amp;#REF!&amp;E695&amp;" = L.marker(["&amp;G695&amp;","&amp;F695&amp;"], {icon: "&amp;O695&amp;"_"&amp;V695&amp;"}).bindPopup('This is "&amp;#REF!&amp;"').addTo("&amp;#REF!&amp;");")</f>
        <v>#REF!</v>
      </c>
      <c r="BI695" t="s">
        <v>5409</v>
      </c>
    </row>
    <row r="696" spans="1:61" ht="20">
      <c r="A696" t="s">
        <v>5340</v>
      </c>
      <c r="C696" t="s">
        <v>1249</v>
      </c>
      <c r="D696" s="14" t="s">
        <v>327</v>
      </c>
      <c r="E696" t="s">
        <v>5151</v>
      </c>
      <c r="I696" t="str">
        <f t="shared" si="128"/>
        <v>NYC, New York&lt;br&gt;Hispanic 1945-1974&lt;br&gt;&lt;br&gt;(Labov,  1968)</v>
      </c>
      <c r="J696" t="str">
        <f t="shared" si="129"/>
        <v>L1950NYCNewYork</v>
      </c>
      <c r="M696" t="str">
        <f t="shared" si="137"/>
        <v>dp</v>
      </c>
      <c r="U696" t="str">
        <f t="shared" si="127"/>
        <v>b</v>
      </c>
      <c r="W696" t="str">
        <f t="shared" si="130"/>
        <v/>
      </c>
      <c r="X696" t="str">
        <f>IF(N696="","","const "&amp;#REF!&amp;J696&amp;#REF!&amp;E696&amp;" = L.marker(["&amp;G696&amp;","&amp;F696&amp;"], {icon: "&amp;N696&amp;"_"&amp;U696&amp;"}).bindPopup('This is "&amp;#REF!&amp;"').addTo("&amp;#REF!&amp;");")</f>
        <v/>
      </c>
      <c r="Y696" t="str">
        <f>IF(F696="","","const "&amp;#REF!&amp;J696&amp;#REF!&amp;E696&amp;" = L.marker(["&amp;G696&amp;","&amp;F696&amp;"], {icon: "&amp;O696&amp;"_"&amp;V696&amp;"}).bindPopup('This is "&amp;#REF!&amp;"').addTo("&amp;#REF!&amp;");")</f>
        <v/>
      </c>
      <c r="BI696" t="s">
        <v>5164</v>
      </c>
    </row>
    <row r="697" spans="1:61" ht="20">
      <c r="A697" t="s">
        <v>5340</v>
      </c>
      <c r="B697" t="s">
        <v>6768</v>
      </c>
      <c r="C697" s="1" t="s">
        <v>5351</v>
      </c>
      <c r="D697" s="14" t="s">
        <v>1229</v>
      </c>
      <c r="E697" t="s">
        <v>5294</v>
      </c>
      <c r="F697">
        <v>-81.341200000000001</v>
      </c>
      <c r="G697">
        <v>35.733199999999997</v>
      </c>
      <c r="I697" t="str">
        <f t="shared" si="128"/>
        <v>Donna, Texas&lt;br&gt;Hispanic 1945-1974&lt;br&gt;Speaker 174&lt;br&gt;(Thomas, 2003)</v>
      </c>
      <c r="J697" t="str">
        <f t="shared" si="129"/>
        <v>L1950DonnaTexasSpeaker174</v>
      </c>
      <c r="M697" t="str">
        <f t="shared" si="137"/>
        <v>dp</v>
      </c>
      <c r="N697" t="str">
        <f t="shared" ref="N697:N712" si="143">IF(OR(H697="Carib",A697="B1850"),"sl","st")</f>
        <v>st</v>
      </c>
      <c r="O697" t="str">
        <f t="shared" ref="O697:O712" si="144">IF(A697="W1700","na",IF(OR(H697="Carib",H697="NYC",H697="ENE"),"au",IF(H697="CAN","ao","ar")))</f>
        <v>ar</v>
      </c>
      <c r="P697" t="e">
        <f>IF(#REF!="rhot","",IF(H697="AAE_7R","r7",IF(AND(C697="ANAE",H697="W"),"r3","r0")))</f>
        <v>#REF!</v>
      </c>
      <c r="Q697" t="str">
        <f>IF(H697="consonant",#REF!,"")</f>
        <v/>
      </c>
      <c r="R697" t="str">
        <f t="shared" ref="R697:R712" si="145">IF(OR(H697="W",H697="M",H697="ENE"),"we",IF(OR(H697="MA",H697="NYC",H697="OH"),"sa1",IF(OR(H697="OS",H697="LAGS_SSE",H697="Speaker _S",H697="PADS_SSE"),"sl","lx")))</f>
        <v>lx</v>
      </c>
      <c r="S697" t="str">
        <f t="shared" ref="S697:S712" si="146">IF(OR(H697="S",H697="M"),"fr",IF(OR(H697="W"),"ce","bk"))</f>
        <v>bk</v>
      </c>
      <c r="T697" t="e">
        <f t="shared" ref="T697:T712" si="147">IF(P697="","",IF(OR(A697="W1900",A697="W1950",A697="W1970"),"ho","un"))</f>
        <v>#REF!</v>
      </c>
      <c r="U697" t="str">
        <f t="shared" si="127"/>
        <v>b</v>
      </c>
      <c r="W697" t="str">
        <f t="shared" si="130"/>
        <v>const L1950DonnaTexasSpeaker174= L.marker([35.7332,-81.3412], {icon: dp_lx}).bindPopup('Donna, Texas&lt;br&gt;Hispanic 1945-1974&lt;br&gt;Speaker 174&lt;br&gt;(Thomas, 2003)').addTo(L1950);</v>
      </c>
      <c r="X697" t="e">
        <f>IF(N697="","","const "&amp;#REF!&amp;J697&amp;#REF!&amp;E697&amp;" = L.marker(["&amp;G697&amp;","&amp;F697&amp;"], {icon: "&amp;N697&amp;"_"&amp;U697&amp;"}).bindPopup('This is "&amp;#REF!&amp;"').addTo("&amp;#REF!&amp;");")</f>
        <v>#REF!</v>
      </c>
      <c r="Y697" t="e">
        <f>IF(F697="","","const "&amp;#REF!&amp;J697&amp;#REF!&amp;E697&amp;" = L.marker(["&amp;G697&amp;","&amp;F697&amp;"], {icon: "&amp;O697&amp;"_"&amp;V697&amp;"}).bindPopup('This is "&amp;#REF!&amp;"').addTo("&amp;#REF!&amp;");")</f>
        <v>#REF!</v>
      </c>
      <c r="BI697" t="s">
        <v>6769</v>
      </c>
    </row>
    <row r="698" spans="1:61" ht="20">
      <c r="A698" t="s">
        <v>5340</v>
      </c>
      <c r="B698" t="s">
        <v>6770</v>
      </c>
      <c r="C698" s="1" t="s">
        <v>5351</v>
      </c>
      <c r="D698" s="14" t="s">
        <v>1230</v>
      </c>
      <c r="E698" t="s">
        <v>5294</v>
      </c>
      <c r="F698">
        <v>-98.052199999999999</v>
      </c>
      <c r="G698">
        <v>26.170400000000001</v>
      </c>
      <c r="I698" t="str">
        <f t="shared" si="128"/>
        <v>Cotula, Texas&lt;br&gt;Hispanic 1945-1974&lt;br&gt;Speaker 175&lt;br&gt;(Thomas, 2003)</v>
      </c>
      <c r="J698" t="str">
        <f t="shared" si="129"/>
        <v>L1950CotulaTexasSpeaker175</v>
      </c>
      <c r="M698" t="str">
        <f t="shared" si="137"/>
        <v>dp</v>
      </c>
      <c r="N698" t="str">
        <f t="shared" si="143"/>
        <v>st</v>
      </c>
      <c r="O698" t="str">
        <f t="shared" si="144"/>
        <v>ar</v>
      </c>
      <c r="P698" t="e">
        <f>IF(#REF!="rhot","",IF(H698="AAE_7R","r7",IF(AND(C698="ANAE",H698="W"),"r3","r0")))</f>
        <v>#REF!</v>
      </c>
      <c r="Q698" t="str">
        <f>IF(H698="consonant",#REF!,"")</f>
        <v/>
      </c>
      <c r="R698" t="str">
        <f t="shared" si="145"/>
        <v>lx</v>
      </c>
      <c r="S698" t="str">
        <f t="shared" si="146"/>
        <v>bk</v>
      </c>
      <c r="T698" t="e">
        <f t="shared" si="147"/>
        <v>#REF!</v>
      </c>
      <c r="U698" t="str">
        <f t="shared" si="127"/>
        <v>b</v>
      </c>
      <c r="W698" t="str">
        <f t="shared" si="130"/>
        <v>const L1950CotulaTexasSpeaker175= L.marker([26.1704,-98.0522], {icon: dp_lx}).bindPopup('Cotula, Texas&lt;br&gt;Hispanic 1945-1974&lt;br&gt;Speaker 175&lt;br&gt;(Thomas, 2003)').addTo(L1950);</v>
      </c>
      <c r="X698" t="e">
        <f>IF(N698="","","const "&amp;#REF!&amp;J698&amp;#REF!&amp;E698&amp;" = L.marker(["&amp;G698&amp;","&amp;F698&amp;"], {icon: "&amp;N698&amp;"_"&amp;U698&amp;"}).bindPopup('This is "&amp;#REF!&amp;"').addTo("&amp;#REF!&amp;");")</f>
        <v>#REF!</v>
      </c>
      <c r="Y698" t="e">
        <f>IF(F698="","","const "&amp;#REF!&amp;J698&amp;#REF!&amp;E698&amp;" = L.marker(["&amp;G698&amp;","&amp;F698&amp;"], {icon: "&amp;O698&amp;"_"&amp;V698&amp;"}).bindPopup('This is "&amp;#REF!&amp;"').addTo("&amp;#REF!&amp;");")</f>
        <v>#REF!</v>
      </c>
      <c r="BI698" t="s">
        <v>6771</v>
      </c>
    </row>
    <row r="699" spans="1:61" ht="20">
      <c r="A699" t="s">
        <v>5340</v>
      </c>
      <c r="B699" t="s">
        <v>6772</v>
      </c>
      <c r="C699" s="1" t="s">
        <v>5351</v>
      </c>
      <c r="D699" s="14" t="s">
        <v>374</v>
      </c>
      <c r="E699" t="s">
        <v>5294</v>
      </c>
      <c r="F699">
        <v>-99.235900000000001</v>
      </c>
      <c r="G699">
        <v>28.4361</v>
      </c>
      <c r="I699" t="str">
        <f t="shared" si="128"/>
        <v>Laredo, Texas&lt;br&gt;Hispanic 1945-1974&lt;br&gt;Speaker 176&lt;br&gt;(Thomas, 2003)</v>
      </c>
      <c r="J699" t="str">
        <f t="shared" si="129"/>
        <v>L1950LaredoTexasSpeaker176</v>
      </c>
      <c r="M699" t="str">
        <f t="shared" si="137"/>
        <v>dp</v>
      </c>
      <c r="N699" t="str">
        <f t="shared" si="143"/>
        <v>st</v>
      </c>
      <c r="O699" t="str">
        <f t="shared" si="144"/>
        <v>ar</v>
      </c>
      <c r="P699" t="e">
        <f>IF(#REF!="rhot","",IF(H699="AAE_7R","r7",IF(AND(C699="ANAE",H699="W"),"r3","r0")))</f>
        <v>#REF!</v>
      </c>
      <c r="Q699" t="str">
        <f>IF(H699="consonant",#REF!,"")</f>
        <v/>
      </c>
      <c r="R699" t="str">
        <f t="shared" si="145"/>
        <v>lx</v>
      </c>
      <c r="S699" t="str">
        <f t="shared" si="146"/>
        <v>bk</v>
      </c>
      <c r="T699" t="e">
        <f t="shared" si="147"/>
        <v>#REF!</v>
      </c>
      <c r="U699" t="str">
        <f t="shared" si="127"/>
        <v>b</v>
      </c>
      <c r="W699" t="str">
        <f t="shared" si="130"/>
        <v>const L1950LaredoTexasSpeaker176= L.marker([28.4361,-99.2359], {icon: dp_lx}).bindPopup('Laredo, Texas&lt;br&gt;Hispanic 1945-1974&lt;br&gt;Speaker 176&lt;br&gt;(Thomas, 2003)').addTo(L1950);</v>
      </c>
      <c r="X699" t="e">
        <f>IF(N699="","","const "&amp;#REF!&amp;J699&amp;#REF!&amp;E699&amp;" = L.marker(["&amp;G699&amp;","&amp;F699&amp;"], {icon: "&amp;N699&amp;"_"&amp;U699&amp;"}).bindPopup('This is "&amp;#REF!&amp;"').addTo("&amp;#REF!&amp;");")</f>
        <v>#REF!</v>
      </c>
      <c r="Y699" t="e">
        <f>IF(F699="","","const "&amp;#REF!&amp;J699&amp;#REF!&amp;E699&amp;" = L.marker(["&amp;G699&amp;","&amp;F699&amp;"], {icon: "&amp;O699&amp;"_"&amp;V699&amp;"}).bindPopup('This is "&amp;#REF!&amp;"').addTo("&amp;#REF!&amp;");")</f>
        <v>#REF!</v>
      </c>
      <c r="BI699" t="s">
        <v>6773</v>
      </c>
    </row>
    <row r="700" spans="1:61" ht="20">
      <c r="A700" t="s">
        <v>5340</v>
      </c>
      <c r="B700" t="s">
        <v>6774</v>
      </c>
      <c r="C700" s="1" t="s">
        <v>5351</v>
      </c>
      <c r="D700" s="14" t="s">
        <v>1231</v>
      </c>
      <c r="E700" s="23" t="s">
        <v>5294</v>
      </c>
      <c r="F700">
        <v>-99.4803</v>
      </c>
      <c r="G700">
        <v>27.5306</v>
      </c>
      <c r="I700" t="str">
        <f t="shared" si="128"/>
        <v>SanAntonio, Texas&lt;br&gt;Hispanic 1945-1974&lt;br&gt;Speaker 177&lt;br&gt;(Thomas, 2003)</v>
      </c>
      <c r="J700" t="str">
        <f t="shared" si="129"/>
        <v>L1950SanAntonioTexasSpeaker177</v>
      </c>
      <c r="M700" t="str">
        <f t="shared" si="137"/>
        <v>dp</v>
      </c>
      <c r="N700" t="str">
        <f t="shared" si="143"/>
        <v>st</v>
      </c>
      <c r="O700" t="str">
        <f t="shared" si="144"/>
        <v>ar</v>
      </c>
      <c r="P700" t="e">
        <f>IF(#REF!="rhot","",IF(H700="AAE_7R","r7",IF(AND(C700="ANAE",H700="W"),"r3","r0")))</f>
        <v>#REF!</v>
      </c>
      <c r="Q700" t="str">
        <f>IF(H700="consonant",#REF!,"")</f>
        <v/>
      </c>
      <c r="R700" t="str">
        <f t="shared" si="145"/>
        <v>lx</v>
      </c>
      <c r="S700" t="str">
        <f t="shared" si="146"/>
        <v>bk</v>
      </c>
      <c r="T700" t="e">
        <f t="shared" si="147"/>
        <v>#REF!</v>
      </c>
      <c r="U700" t="str">
        <f t="shared" si="127"/>
        <v>b</v>
      </c>
      <c r="W700" t="str">
        <f t="shared" si="130"/>
        <v>const L1950SanAntonioTexasSpeaker177= L.marker([27.5306,-99.4803], {icon: dp_lx}).bindPopup('SanAntonio, Texas&lt;br&gt;Hispanic 1945-1974&lt;br&gt;Speaker 177&lt;br&gt;(Thomas, 2003)').addTo(L1950);</v>
      </c>
      <c r="X700" t="e">
        <f>IF(N700="","","const "&amp;#REF!&amp;J700&amp;#REF!&amp;E700&amp;" = L.marker(["&amp;G700&amp;","&amp;F700&amp;"], {icon: "&amp;N700&amp;"_"&amp;U700&amp;"}).bindPopup('This is "&amp;#REF!&amp;"').addTo("&amp;#REF!&amp;");")</f>
        <v>#REF!</v>
      </c>
      <c r="Y700" t="e">
        <f>IF(F700="","","const "&amp;#REF!&amp;J700&amp;#REF!&amp;E700&amp;" = L.marker(["&amp;G700&amp;","&amp;F700&amp;"], {icon: "&amp;O700&amp;"_"&amp;V700&amp;"}).bindPopup('This is "&amp;#REF!&amp;"').addTo("&amp;#REF!&amp;");")</f>
        <v>#REF!</v>
      </c>
      <c r="BI700" t="s">
        <v>6775</v>
      </c>
    </row>
    <row r="701" spans="1:61" ht="20">
      <c r="A701" t="s">
        <v>5340</v>
      </c>
      <c r="B701" t="s">
        <v>6776</v>
      </c>
      <c r="C701" s="1" t="s">
        <v>5351</v>
      </c>
      <c r="D701" s="14" t="s">
        <v>1232</v>
      </c>
      <c r="E701" t="s">
        <v>5294</v>
      </c>
      <c r="F701">
        <v>-98.493600000000001</v>
      </c>
      <c r="G701">
        <v>29.424099999999999</v>
      </c>
      <c r="I701" t="str">
        <f t="shared" si="128"/>
        <v>McAllen, Texas&lt;br&gt;Hispanic 1945-1974&lt;br&gt;Speaker 178&lt;br&gt;(Thomas, 2003)</v>
      </c>
      <c r="J701" t="str">
        <f t="shared" si="129"/>
        <v>L1950McAllenTexasSpeaker178</v>
      </c>
      <c r="M701" t="str">
        <f t="shared" si="137"/>
        <v>dp</v>
      </c>
      <c r="N701" t="str">
        <f t="shared" si="143"/>
        <v>st</v>
      </c>
      <c r="O701" t="str">
        <f t="shared" si="144"/>
        <v>ar</v>
      </c>
      <c r="P701" t="e">
        <f>IF(#REF!="rhot","",IF(H701="AAE_7R","r7",IF(AND(C701="ANAE",H701="W"),"r3","r0")))</f>
        <v>#REF!</v>
      </c>
      <c r="Q701" t="str">
        <f>IF(H701="consonant",#REF!,"")</f>
        <v/>
      </c>
      <c r="R701" t="str">
        <f t="shared" si="145"/>
        <v>lx</v>
      </c>
      <c r="S701" t="str">
        <f t="shared" si="146"/>
        <v>bk</v>
      </c>
      <c r="T701" t="e">
        <f t="shared" si="147"/>
        <v>#REF!</v>
      </c>
      <c r="U701" t="str">
        <f t="shared" si="127"/>
        <v>b</v>
      </c>
      <c r="W701" t="str">
        <f t="shared" si="130"/>
        <v>const L1950McAllenTexasSpeaker178= L.marker([29.4241,-98.4936], {icon: dp_lx}).bindPopup('McAllen, Texas&lt;br&gt;Hispanic 1945-1974&lt;br&gt;Speaker 178&lt;br&gt;(Thomas, 2003)').addTo(L1950);</v>
      </c>
      <c r="X701" t="e">
        <f>IF(N701="","","const "&amp;#REF!&amp;J701&amp;#REF!&amp;E701&amp;" = L.marker(["&amp;G701&amp;","&amp;F701&amp;"], {icon: "&amp;N701&amp;"_"&amp;U701&amp;"}).bindPopup('This is "&amp;#REF!&amp;"').addTo("&amp;#REF!&amp;");")</f>
        <v>#REF!</v>
      </c>
      <c r="Y701" t="e">
        <f>IF(F701="","","const "&amp;#REF!&amp;J701&amp;#REF!&amp;E701&amp;" = L.marker(["&amp;G701&amp;","&amp;F701&amp;"], {icon: "&amp;O701&amp;"_"&amp;V701&amp;"}).bindPopup('This is "&amp;#REF!&amp;"').addTo("&amp;#REF!&amp;");")</f>
        <v>#REF!</v>
      </c>
      <c r="BI701" t="s">
        <v>6777</v>
      </c>
    </row>
    <row r="702" spans="1:61" ht="20">
      <c r="A702" t="s">
        <v>5340</v>
      </c>
      <c r="B702" t="s">
        <v>6778</v>
      </c>
      <c r="C702" s="1" t="s">
        <v>5351</v>
      </c>
      <c r="D702" s="14" t="s">
        <v>1174</v>
      </c>
      <c r="E702" t="s">
        <v>5294</v>
      </c>
      <c r="F702">
        <v>-96.37</v>
      </c>
      <c r="G702">
        <v>30.674399999999999</v>
      </c>
      <c r="I702" t="str">
        <f t="shared" si="128"/>
        <v>Springville, Texas&lt;br&gt;Hispanic 1945-1974&lt;br&gt;Speaker 179&lt;br&gt;(Thomas, 2003)</v>
      </c>
      <c r="J702" t="str">
        <f t="shared" si="129"/>
        <v>L1950SpringvilleTexasSpeaker179</v>
      </c>
      <c r="M702" t="str">
        <f t="shared" si="137"/>
        <v>dp</v>
      </c>
      <c r="N702" t="str">
        <f t="shared" si="143"/>
        <v>st</v>
      </c>
      <c r="O702" t="str">
        <f t="shared" si="144"/>
        <v>ar</v>
      </c>
      <c r="P702" t="e">
        <f>IF(#REF!="rhot","",IF(H702="AAE_7R","r7",IF(AND(C702="ANAE",H702="W"),"r3","r0")))</f>
        <v>#REF!</v>
      </c>
      <c r="Q702" t="str">
        <f>IF(H702="consonant",#REF!,"")</f>
        <v/>
      </c>
      <c r="R702" t="str">
        <f t="shared" si="145"/>
        <v>lx</v>
      </c>
      <c r="S702" t="str">
        <f t="shared" si="146"/>
        <v>bk</v>
      </c>
      <c r="T702" t="e">
        <f t="shared" si="147"/>
        <v>#REF!</v>
      </c>
      <c r="U702" t="str">
        <f t="shared" si="127"/>
        <v>b</v>
      </c>
      <c r="W702" t="str">
        <f t="shared" si="130"/>
        <v>const L1950SpringvilleTexasSpeaker179= L.marker([30.6744,-96.37], {icon: dp_lx}).bindPopup('Springville, Texas&lt;br&gt;Hispanic 1945-1974&lt;br&gt;Speaker 179&lt;br&gt;(Thomas, 2003)').addTo(L1950);</v>
      </c>
      <c r="X702" t="e">
        <f>IF(N702="","","const "&amp;#REF!&amp;J702&amp;#REF!&amp;E702&amp;" = L.marker(["&amp;G702&amp;","&amp;F702&amp;"], {icon: "&amp;N702&amp;"_"&amp;U702&amp;"}).bindPopup('This is "&amp;#REF!&amp;"').addTo("&amp;#REF!&amp;");")</f>
        <v>#REF!</v>
      </c>
      <c r="Y702" t="e">
        <f>IF(F702="","","const "&amp;#REF!&amp;J702&amp;#REF!&amp;E702&amp;" = L.marker(["&amp;G702&amp;","&amp;F702&amp;"], {icon: "&amp;O702&amp;"_"&amp;V702&amp;"}).bindPopup('This is "&amp;#REF!&amp;"').addTo("&amp;#REF!&amp;");")</f>
        <v>#REF!</v>
      </c>
      <c r="BI702" t="s">
        <v>6779</v>
      </c>
    </row>
    <row r="703" spans="1:61" ht="20">
      <c r="A703" t="s">
        <v>5340</v>
      </c>
      <c r="B703" t="s">
        <v>6780</v>
      </c>
      <c r="C703" s="1" t="s">
        <v>5351</v>
      </c>
      <c r="D703" s="14" t="s">
        <v>1233</v>
      </c>
      <c r="E703" t="s">
        <v>5294</v>
      </c>
      <c r="F703">
        <v>-98.23</v>
      </c>
      <c r="G703">
        <v>26.203399999999998</v>
      </c>
      <c r="I703" t="str">
        <f t="shared" si="128"/>
        <v>Bovina, Texas&lt;br&gt;Hispanic 1945-1974&lt;br&gt;Speaker 180&lt;br&gt;(Thomas, 2003)</v>
      </c>
      <c r="J703" t="str">
        <f t="shared" si="129"/>
        <v>L1950BovinaTexasSpeaker180</v>
      </c>
      <c r="M703" t="str">
        <f t="shared" si="137"/>
        <v>dp</v>
      </c>
      <c r="N703" t="str">
        <f t="shared" si="143"/>
        <v>st</v>
      </c>
      <c r="O703" t="str">
        <f t="shared" si="144"/>
        <v>ar</v>
      </c>
      <c r="P703" t="e">
        <f>IF(#REF!="rhot","",IF(H703="AAE_7R","r7",IF(AND(C703="ANAE",H703="W"),"r3","r0")))</f>
        <v>#REF!</v>
      </c>
      <c r="Q703" t="str">
        <f>IF(H703="consonant",#REF!,"")</f>
        <v/>
      </c>
      <c r="R703" t="str">
        <f t="shared" si="145"/>
        <v>lx</v>
      </c>
      <c r="S703" t="str">
        <f t="shared" si="146"/>
        <v>bk</v>
      </c>
      <c r="T703" t="e">
        <f t="shared" si="147"/>
        <v>#REF!</v>
      </c>
      <c r="U703" t="str">
        <f t="shared" si="127"/>
        <v>b</v>
      </c>
      <c r="W703" t="str">
        <f t="shared" si="130"/>
        <v>const L1950BovinaTexasSpeaker180= L.marker([26.2034,-98.23], {icon: dp_lx}).bindPopup('Bovina, Texas&lt;br&gt;Hispanic 1945-1974&lt;br&gt;Speaker 180&lt;br&gt;(Thomas, 2003)').addTo(L1950);</v>
      </c>
      <c r="X703" t="e">
        <f>IF(N703="","","const "&amp;#REF!&amp;J703&amp;#REF!&amp;E703&amp;" = L.marker(["&amp;G703&amp;","&amp;F703&amp;"], {icon: "&amp;N703&amp;"_"&amp;U703&amp;"}).bindPopup('This is "&amp;#REF!&amp;"').addTo("&amp;#REF!&amp;");")</f>
        <v>#REF!</v>
      </c>
      <c r="Y703" t="e">
        <f>IF(F703="","","const "&amp;#REF!&amp;J703&amp;#REF!&amp;E703&amp;" = L.marker(["&amp;G703&amp;","&amp;F703&amp;"], {icon: "&amp;O703&amp;"_"&amp;V703&amp;"}).bindPopup('This is "&amp;#REF!&amp;"').addTo("&amp;#REF!&amp;");")</f>
        <v>#REF!</v>
      </c>
      <c r="BI703" t="s">
        <v>6781</v>
      </c>
    </row>
    <row r="704" spans="1:61" ht="20">
      <c r="A704" t="s">
        <v>5340</v>
      </c>
      <c r="B704" t="s">
        <v>6782</v>
      </c>
      <c r="C704" s="1" t="s">
        <v>5351</v>
      </c>
      <c r="D704" s="14" t="s">
        <v>286</v>
      </c>
      <c r="E704" s="23" t="s">
        <v>5294</v>
      </c>
      <c r="F704">
        <v>-102.8857</v>
      </c>
      <c r="G704">
        <v>34.516500000000001</v>
      </c>
      <c r="I704" t="str">
        <f t="shared" si="128"/>
        <v>El Paso, Texas&lt;br&gt;Hispanic 1945-1974&lt;br&gt;Speaker 182&lt;br&gt;(Thomas, 2003)</v>
      </c>
      <c r="J704" t="str">
        <f t="shared" si="129"/>
        <v>L1950ElPasoTexasSpeaker182</v>
      </c>
      <c r="M704" t="str">
        <f t="shared" si="137"/>
        <v>dp</v>
      </c>
      <c r="N704" t="str">
        <f t="shared" si="143"/>
        <v>st</v>
      </c>
      <c r="O704" t="str">
        <f t="shared" si="144"/>
        <v>ar</v>
      </c>
      <c r="P704" t="e">
        <f>IF(#REF!="rhot","",IF(H704="AAE_7R","r7",IF(AND(C704="ANAE",H704="W"),"r3","r0")))</f>
        <v>#REF!</v>
      </c>
      <c r="Q704" t="str">
        <f>IF(H704="consonant",#REF!,"")</f>
        <v/>
      </c>
      <c r="R704" t="str">
        <f t="shared" si="145"/>
        <v>lx</v>
      </c>
      <c r="S704" t="str">
        <f t="shared" si="146"/>
        <v>bk</v>
      </c>
      <c r="T704" t="e">
        <f t="shared" si="147"/>
        <v>#REF!</v>
      </c>
      <c r="U704" t="str">
        <f t="shared" si="127"/>
        <v>b</v>
      </c>
      <c r="W704" t="str">
        <f t="shared" si="130"/>
        <v>const L1950ElPasoTexasSpeaker182= L.marker([34.5165,-102.8857], {icon: dp_lx}).bindPopup('El Paso, Texas&lt;br&gt;Hispanic 1945-1974&lt;br&gt;Speaker 182&lt;br&gt;(Thomas, 2003)').addTo(L1950);</v>
      </c>
      <c r="X704" t="e">
        <f>IF(N704="","","const "&amp;#REF!&amp;J704&amp;#REF!&amp;E704&amp;" = L.marker(["&amp;G704&amp;","&amp;F704&amp;"], {icon: "&amp;N704&amp;"_"&amp;U704&amp;"}).bindPopup('This is "&amp;#REF!&amp;"').addTo("&amp;#REF!&amp;");")</f>
        <v>#REF!</v>
      </c>
      <c r="Y704" t="e">
        <f>IF(F704="","","const "&amp;#REF!&amp;J704&amp;#REF!&amp;E704&amp;" = L.marker(["&amp;G704&amp;","&amp;F704&amp;"], {icon: "&amp;O704&amp;"_"&amp;V704&amp;"}).bindPopup('This is "&amp;#REF!&amp;"').addTo("&amp;#REF!&amp;");")</f>
        <v>#REF!</v>
      </c>
      <c r="BI704" t="s">
        <v>6783</v>
      </c>
    </row>
    <row r="705" spans="1:61" ht="20">
      <c r="A705" t="s">
        <v>5340</v>
      </c>
      <c r="B705" t="s">
        <v>6784</v>
      </c>
      <c r="C705" s="1" t="s">
        <v>5351</v>
      </c>
      <c r="D705" s="14" t="s">
        <v>488</v>
      </c>
      <c r="E705" t="s">
        <v>5294</v>
      </c>
      <c r="F705">
        <v>-106.485</v>
      </c>
      <c r="G705">
        <v>31.761900000000001</v>
      </c>
      <c r="I705" t="str">
        <f t="shared" si="128"/>
        <v>Snyder, Texas&lt;br&gt;Hispanic 1945-1974&lt;br&gt;Speaker 183&lt;br&gt;(Thomas, 2003)</v>
      </c>
      <c r="J705" t="str">
        <f t="shared" si="129"/>
        <v>L1950SnyderTexasSpeaker183</v>
      </c>
      <c r="M705" t="str">
        <f t="shared" si="137"/>
        <v>dp</v>
      </c>
      <c r="N705" t="str">
        <f t="shared" si="143"/>
        <v>st</v>
      </c>
      <c r="O705" t="str">
        <f t="shared" si="144"/>
        <v>ar</v>
      </c>
      <c r="P705" t="e">
        <f>IF(#REF!="rhot","",IF(H705="AAE_7R","r7",IF(AND(C705="ANAE",H705="W"),"r3","r0")))</f>
        <v>#REF!</v>
      </c>
      <c r="Q705" t="str">
        <f>IF(H705="consonant",#REF!,"")</f>
        <v/>
      </c>
      <c r="R705" t="str">
        <f t="shared" si="145"/>
        <v>lx</v>
      </c>
      <c r="S705" t="str">
        <f t="shared" si="146"/>
        <v>bk</v>
      </c>
      <c r="T705" t="e">
        <f t="shared" si="147"/>
        <v>#REF!</v>
      </c>
      <c r="U705" t="str">
        <f t="shared" ref="U705:U768" si="148">IF(C705="LAGS","a","b")</f>
        <v>b</v>
      </c>
      <c r="W705" t="str">
        <f t="shared" si="130"/>
        <v>const L1950SnyderTexasSpeaker183= L.marker([31.7619,-106.485], {icon: dp_lx}).bindPopup('Snyder, Texas&lt;br&gt;Hispanic 1945-1974&lt;br&gt;Speaker 183&lt;br&gt;(Thomas, 2003)').addTo(L1950);</v>
      </c>
      <c r="X705" t="e">
        <f>IF(N705="","","const "&amp;#REF!&amp;J705&amp;#REF!&amp;E705&amp;" = L.marker(["&amp;G705&amp;","&amp;F705&amp;"], {icon: "&amp;N705&amp;"_"&amp;U705&amp;"}).bindPopup('This is "&amp;#REF!&amp;"').addTo("&amp;#REF!&amp;");")</f>
        <v>#REF!</v>
      </c>
      <c r="Y705" t="e">
        <f>IF(F705="","","const "&amp;#REF!&amp;J705&amp;#REF!&amp;E705&amp;" = L.marker(["&amp;G705&amp;","&amp;F705&amp;"], {icon: "&amp;O705&amp;"_"&amp;V705&amp;"}).bindPopup('This is "&amp;#REF!&amp;"').addTo("&amp;#REF!&amp;");")</f>
        <v>#REF!</v>
      </c>
      <c r="BI705" t="s">
        <v>6785</v>
      </c>
    </row>
    <row r="706" spans="1:61" ht="20">
      <c r="A706" t="s">
        <v>5341</v>
      </c>
      <c r="C706" s="1" t="s">
        <v>1248</v>
      </c>
      <c r="D706" s="14" t="s">
        <v>1235</v>
      </c>
      <c r="E706" t="s">
        <v>5151</v>
      </c>
      <c r="F706">
        <v>-74.006</v>
      </c>
      <c r="G706">
        <v>40.712800000000001</v>
      </c>
      <c r="I706" t="str">
        <f t="shared" ref="I706:I769" si="149">D706&amp;", "&amp;E706&amp;"&lt;br&gt;"&amp;IF(TRIM(LEFT(A706,LEN(A706)-4))="W","White ",IF(TRIM(LEFT(A706,LEN(A706)-4))="B","Black ",IF(TRIM(LEFT(A706,LEN(A706)-4))="L","Hispanic ",IF(TRIM(LEFT(A706,LEN(A706)-4))="N","Indigenous ",IF(TRIM(LEFT(A706,LEN(A706)-4))="A","Asian ","")))))&amp;IF(TRIM(RIGHT(A706,LEN(A706)-1))="1700","1700-1799",IF(TRIM(RIGHT(A706,LEN(A706)-1))="1800","1800-1844",IF(TRIM(RIGHT(A706,LEN(A706)-1))="1850","1845-1874",IF(TRIM(RIGHT(A706,LEN(A706)-1))="1870","1875-1899",IF(TRIM(RIGHT(A706,LEN(A706)-1))="1900","1900-1944",IF(TRIM(RIGHT(A706,LEN(A706)-1))="1950","1945-1974",IF(TRIM(RIGHT(A706,LEN(A706)-1))="1970","1975-1099","")))))))&amp;"&lt;br&gt;"&amp;B706&amp;"&lt;br&gt;"&amp;C706</f>
        <v>NYCL, New York&lt;br&gt;Hispanic 1975-1099&lt;br&gt;&lt;br&gt;(Newman et al., 2018)</v>
      </c>
      <c r="J706" t="str">
        <f t="shared" ref="J706:J769" si="150">A706&amp;SUBSTITUTE(SUBSTITUTE(SUBSTITUTE(D706,".","")," ",""),"-","")&amp;SUBSTITUTE(E706," ","")&amp;SUBSTITUTE(SUBSTITUTE(SUBSTITUTE(B706,".","")," ",""),"-","")</f>
        <v>L1970NYCLNewYork</v>
      </c>
      <c r="M706" t="str">
        <f t="shared" si="137"/>
        <v>dp</v>
      </c>
      <c r="N706" t="str">
        <f t="shared" si="143"/>
        <v>st</v>
      </c>
      <c r="O706" t="str">
        <f t="shared" si="144"/>
        <v>ar</v>
      </c>
      <c r="P706" t="e">
        <f>IF(#REF!="rhot","",IF(H706="AAE_7R","r7",IF(AND(C706="ANAE",H706="W"),"r3","r0")))</f>
        <v>#REF!</v>
      </c>
      <c r="Q706" t="str">
        <f>IF(H706="consonant",#REF!,"")</f>
        <v/>
      </c>
      <c r="R706" t="str">
        <f t="shared" si="145"/>
        <v>lx</v>
      </c>
      <c r="S706" t="str">
        <f t="shared" si="146"/>
        <v>bk</v>
      </c>
      <c r="T706" t="e">
        <f t="shared" si="147"/>
        <v>#REF!</v>
      </c>
      <c r="U706" t="str">
        <f t="shared" si="148"/>
        <v>b</v>
      </c>
      <c r="W706" t="str">
        <f t="shared" si="130"/>
        <v>const L1970NYCLNewYork= L.marker([40.7128,-74.006], {icon: dp_lx}).bindPopup('NYCL, New York&lt;br&gt;Hispanic 1975-1099&lt;br&gt;&lt;br&gt;(Newman et al., 2018)').addTo(L1970);</v>
      </c>
      <c r="X706" t="e">
        <f>IF(N706="","","const "&amp;#REF!&amp;J706&amp;#REF!&amp;E706&amp;" = L.marker(["&amp;G706&amp;","&amp;F706&amp;"], {icon: "&amp;N706&amp;"_"&amp;U706&amp;"}).bindPopup('This is "&amp;#REF!&amp;"').addTo("&amp;#REF!&amp;");")</f>
        <v>#REF!</v>
      </c>
      <c r="Y706" t="e">
        <f>IF(F706="","","const "&amp;#REF!&amp;J706&amp;#REF!&amp;E706&amp;" = L.marker(["&amp;G706&amp;","&amp;F706&amp;"], {icon: "&amp;O706&amp;"_"&amp;V706&amp;"}).bindPopup('This is "&amp;#REF!&amp;"').addTo("&amp;#REF!&amp;");")</f>
        <v>#REF!</v>
      </c>
      <c r="BI706" t="s">
        <v>5410</v>
      </c>
    </row>
    <row r="707" spans="1:61">
      <c r="A707" t="s">
        <v>5341</v>
      </c>
      <c r="C707" s="1" t="s">
        <v>1268</v>
      </c>
      <c r="D707" t="s">
        <v>1053</v>
      </c>
      <c r="E707" t="s">
        <v>92</v>
      </c>
      <c r="F707">
        <v>-100.91759999999999</v>
      </c>
      <c r="G707">
        <v>32.717100000000002</v>
      </c>
      <c r="I707" t="str">
        <f t="shared" si="149"/>
        <v>Chicago1, IL&lt;br&gt;Hispanic 1975-1099&lt;br&gt;&lt;br&gt;(Roeder, 2010)</v>
      </c>
      <c r="J707" t="str">
        <f t="shared" si="150"/>
        <v>L1970Chicago1IL</v>
      </c>
      <c r="M707" t="str">
        <f t="shared" si="137"/>
        <v>dp</v>
      </c>
      <c r="N707" t="str">
        <f t="shared" si="143"/>
        <v>st</v>
      </c>
      <c r="O707" t="str">
        <f t="shared" si="144"/>
        <v>ar</v>
      </c>
      <c r="P707" t="e">
        <f>IF(#REF!="rhot","",IF(H707="AAE_7R","r7",IF(AND(C707="ANAE",H707="W"),"r3","r0")))</f>
        <v>#REF!</v>
      </c>
      <c r="Q707" t="str">
        <f>IF(H707="consonant",#REF!,"")</f>
        <v/>
      </c>
      <c r="R707" t="str">
        <f t="shared" si="145"/>
        <v>lx</v>
      </c>
      <c r="S707" t="str">
        <f t="shared" si="146"/>
        <v>bk</v>
      </c>
      <c r="T707" t="e">
        <f t="shared" si="147"/>
        <v>#REF!</v>
      </c>
      <c r="U707" t="str">
        <f t="shared" si="148"/>
        <v>b</v>
      </c>
      <c r="W707" t="str">
        <f t="shared" ref="W707:W770" si="151">IF(OR(M707="",R707=""),"",IF(F707="","","const "&amp;J707&amp;"= L.marker(["&amp;G707&amp;","&amp;F707&amp;"], {icon: "&amp;M707&amp;"_"&amp;R707&amp;"}).bindPopup('"&amp;I707&amp;"').addTo("&amp;A707&amp;");"))</f>
        <v>const L1970Chicago1IL= L.marker([32.7171,-100.9176], {icon: dp_lx}).bindPopup('Chicago1, IL&lt;br&gt;Hispanic 1975-1099&lt;br&gt;&lt;br&gt;(Roeder, 2010)').addTo(L1970);</v>
      </c>
      <c r="X707" t="e">
        <f>IF(N707="","","const "&amp;#REF!&amp;J707&amp;#REF!&amp;E707&amp;" = L.marker(["&amp;G707&amp;","&amp;F707&amp;"], {icon: "&amp;N707&amp;"_"&amp;U707&amp;"}).bindPopup('This is "&amp;#REF!&amp;"').addTo("&amp;#REF!&amp;");")</f>
        <v>#REF!</v>
      </c>
      <c r="Y707" t="e">
        <f>IF(F707="","","const "&amp;#REF!&amp;J707&amp;#REF!&amp;E707&amp;" = L.marker(["&amp;G707&amp;","&amp;F707&amp;"], {icon: "&amp;O707&amp;"_"&amp;V707&amp;"}).bindPopup('This is "&amp;#REF!&amp;"').addTo("&amp;#REF!&amp;");")</f>
        <v>#REF!</v>
      </c>
      <c r="BI707" t="s">
        <v>5411</v>
      </c>
    </row>
    <row r="708" spans="1:61" ht="20">
      <c r="A708" t="s">
        <v>5341</v>
      </c>
      <c r="B708" t="s">
        <v>6786</v>
      </c>
      <c r="C708" s="1" t="s">
        <v>5351</v>
      </c>
      <c r="D708" s="14" t="s">
        <v>284</v>
      </c>
      <c r="E708" t="s">
        <v>5294</v>
      </c>
      <c r="F708">
        <v>-87.629800000000003</v>
      </c>
      <c r="G708">
        <v>41.878100000000003</v>
      </c>
      <c r="I708" t="str">
        <f t="shared" si="149"/>
        <v>San Antonio, Texas&lt;br&gt;Hispanic 1975-1099&lt;br&gt;Speaker 184&lt;br&gt;(Thomas, 2003)</v>
      </c>
      <c r="J708" t="str">
        <f t="shared" si="150"/>
        <v>L1970SanAntonioTexasSpeaker184</v>
      </c>
      <c r="M708" t="str">
        <f t="shared" si="137"/>
        <v>dp</v>
      </c>
      <c r="N708" t="str">
        <f t="shared" si="143"/>
        <v>st</v>
      </c>
      <c r="O708" t="str">
        <f t="shared" si="144"/>
        <v>ar</v>
      </c>
      <c r="P708" t="e">
        <f>IF(#REF!="rhot","",IF(H708="AAE_7R","r7",IF(AND(C708="ANAE",H708="W"),"r3","r0")))</f>
        <v>#REF!</v>
      </c>
      <c r="Q708" t="str">
        <f>IF(H708="consonant",#REF!,"")</f>
        <v/>
      </c>
      <c r="R708" t="str">
        <f t="shared" si="145"/>
        <v>lx</v>
      </c>
      <c r="S708" t="str">
        <f t="shared" si="146"/>
        <v>bk</v>
      </c>
      <c r="T708" t="e">
        <f t="shared" si="147"/>
        <v>#REF!</v>
      </c>
      <c r="U708" t="str">
        <f t="shared" si="148"/>
        <v>b</v>
      </c>
      <c r="W708" t="str">
        <f t="shared" si="151"/>
        <v>const L1970SanAntonioTexasSpeaker184= L.marker([41.8781,-87.6298], {icon: dp_lx}).bindPopup('San Antonio, Texas&lt;br&gt;Hispanic 1975-1099&lt;br&gt;Speaker 184&lt;br&gt;(Thomas, 2003)').addTo(L1970);</v>
      </c>
      <c r="X708" t="e">
        <f>IF(N708="","","const "&amp;#REF!&amp;J708&amp;#REF!&amp;E708&amp;" = L.marker(["&amp;G708&amp;","&amp;F708&amp;"], {icon: "&amp;N708&amp;"_"&amp;U708&amp;"}).bindPopup('This is "&amp;#REF!&amp;"').addTo("&amp;#REF!&amp;");")</f>
        <v>#REF!</v>
      </c>
      <c r="Y708" t="e">
        <f>IF(F708="","","const "&amp;#REF!&amp;J708&amp;#REF!&amp;E708&amp;" = L.marker(["&amp;G708&amp;","&amp;F708&amp;"], {icon: "&amp;O708&amp;"_"&amp;V708&amp;"}).bindPopup('This is "&amp;#REF!&amp;"').addTo("&amp;#REF!&amp;");")</f>
        <v>#REF!</v>
      </c>
      <c r="BI708" t="s">
        <v>6787</v>
      </c>
    </row>
    <row r="709" spans="1:61" ht="20">
      <c r="A709" t="s">
        <v>5341</v>
      </c>
      <c r="B709" t="s">
        <v>6788</v>
      </c>
      <c r="C709" s="1" t="s">
        <v>5351</v>
      </c>
      <c r="D709" s="14" t="s">
        <v>1234</v>
      </c>
      <c r="E709" t="s">
        <v>5288</v>
      </c>
      <c r="F709">
        <v>-79.462500000000006</v>
      </c>
      <c r="G709">
        <v>35.723199999999999</v>
      </c>
      <c r="I709" t="str">
        <f t="shared" si="149"/>
        <v>Siler City, North Carolina&lt;br&gt;Hispanic 1975-1099&lt;br&gt;Speaker 185&lt;br&gt;(Thomas, 2003)</v>
      </c>
      <c r="J709" t="str">
        <f t="shared" si="150"/>
        <v>L1970SilerCityNorthCarolinaSpeaker185</v>
      </c>
      <c r="M709" t="str">
        <f t="shared" si="137"/>
        <v>dp</v>
      </c>
      <c r="N709" t="str">
        <f t="shared" si="143"/>
        <v>st</v>
      </c>
      <c r="O709" t="str">
        <f t="shared" si="144"/>
        <v>ar</v>
      </c>
      <c r="P709" t="e">
        <f>IF(#REF!="rhot","",IF(H709="AAE_7R","r7",IF(AND(C709="ANAE",H709="W"),"r3","r0")))</f>
        <v>#REF!</v>
      </c>
      <c r="Q709" t="str">
        <f>IF(H709="consonant",#REF!,"")</f>
        <v/>
      </c>
      <c r="R709" t="str">
        <f t="shared" si="145"/>
        <v>lx</v>
      </c>
      <c r="S709" t="str">
        <f t="shared" si="146"/>
        <v>bk</v>
      </c>
      <c r="T709" t="e">
        <f t="shared" si="147"/>
        <v>#REF!</v>
      </c>
      <c r="U709" t="str">
        <f t="shared" si="148"/>
        <v>b</v>
      </c>
      <c r="W709" t="str">
        <f t="shared" si="151"/>
        <v>const L1970SilerCityNorthCarolinaSpeaker185= L.marker([35.7232,-79.4625], {icon: dp_lx}).bindPopup('Siler City, North Carolina&lt;br&gt;Hispanic 1975-1099&lt;br&gt;Speaker 185&lt;br&gt;(Thomas, 2003)').addTo(L1970);</v>
      </c>
      <c r="X709" t="e">
        <f>IF(N709="","","const "&amp;#REF!&amp;J709&amp;#REF!&amp;E709&amp;" = L.marker(["&amp;G709&amp;","&amp;F709&amp;"], {icon: "&amp;N709&amp;"_"&amp;U709&amp;"}).bindPopup('This is "&amp;#REF!&amp;"').addTo("&amp;#REF!&amp;");")</f>
        <v>#REF!</v>
      </c>
      <c r="Y709" t="e">
        <f>IF(F709="","","const "&amp;#REF!&amp;J709&amp;#REF!&amp;E709&amp;" = L.marker(["&amp;G709&amp;","&amp;F709&amp;"], {icon: "&amp;O709&amp;"_"&amp;V709&amp;"}).bindPopup('This is "&amp;#REF!&amp;"').addTo("&amp;#REF!&amp;");")</f>
        <v>#REF!</v>
      </c>
      <c r="BI709" t="s">
        <v>6789</v>
      </c>
    </row>
    <row r="710" spans="1:61" ht="20">
      <c r="A710" t="s">
        <v>5345</v>
      </c>
      <c r="C710" s="1" t="s">
        <v>6501</v>
      </c>
      <c r="D710" s="14" t="s">
        <v>1225</v>
      </c>
      <c r="E710" t="s">
        <v>5290</v>
      </c>
      <c r="F710">
        <v>-120.482</v>
      </c>
      <c r="G710">
        <v>37.302199999999999</v>
      </c>
      <c r="I710" t="str">
        <f t="shared" si="149"/>
        <v>Merced, California&lt;br&gt;Asian 1900-1944&lt;br&gt;&lt;br&gt;(DOnofrio, 2020)</v>
      </c>
      <c r="J710" t="str">
        <f t="shared" si="150"/>
        <v>A1900MercedCalifornia</v>
      </c>
      <c r="M710" t="str">
        <f t="shared" si="137"/>
        <v>dp</v>
      </c>
      <c r="N710" t="str">
        <f t="shared" si="143"/>
        <v>st</v>
      </c>
      <c r="O710" t="str">
        <f t="shared" si="144"/>
        <v>ar</v>
      </c>
      <c r="P710" t="e">
        <f>IF(#REF!="rhot","",IF(H710="AAE_7R","r7",IF(AND(C710="ANAE",H710="W"),"r3","r0")))</f>
        <v>#REF!</v>
      </c>
      <c r="Q710" t="str">
        <f>IF(H710="consonant",#REF!,"")</f>
        <v/>
      </c>
      <c r="R710" t="str">
        <f t="shared" si="145"/>
        <v>lx</v>
      </c>
      <c r="S710" t="str">
        <f t="shared" si="146"/>
        <v>bk</v>
      </c>
      <c r="T710" t="e">
        <f t="shared" si="147"/>
        <v>#REF!</v>
      </c>
      <c r="U710" t="str">
        <f t="shared" si="148"/>
        <v>b</v>
      </c>
      <c r="W710" t="str">
        <f t="shared" si="151"/>
        <v>const A1900MercedCalifornia= L.marker([37.3022,-120.482], {icon: dp_lx}).bindPopup('Merced, California&lt;br&gt;Asian 1900-1944&lt;br&gt;&lt;br&gt;(DOnofrio, 2020)').addTo(A1900);</v>
      </c>
      <c r="X710" t="e">
        <f>IF(N710="","","const "&amp;#REF!&amp;J710&amp;#REF!&amp;E710&amp;" = L.marker(["&amp;G710&amp;","&amp;F710&amp;"], {icon: "&amp;N710&amp;"_"&amp;U710&amp;"}).bindPopup('This is "&amp;#REF!&amp;"').addTo("&amp;#REF!&amp;");")</f>
        <v>#REF!</v>
      </c>
      <c r="Y710" t="e">
        <f>IF(F710="","","const "&amp;#REF!&amp;J710&amp;#REF!&amp;E710&amp;" = L.marker(["&amp;G710&amp;","&amp;F710&amp;"], {icon: "&amp;O710&amp;"_"&amp;V710&amp;"}).bindPopup('This is "&amp;#REF!&amp;"').addTo("&amp;#REF!&amp;");")</f>
        <v>#REF!</v>
      </c>
      <c r="BI710" t="s">
        <v>5412</v>
      </c>
    </row>
    <row r="711" spans="1:61" ht="20">
      <c r="A711" t="s">
        <v>5346</v>
      </c>
      <c r="C711" s="1" t="s">
        <v>1259</v>
      </c>
      <c r="D711" s="14" t="s">
        <v>151</v>
      </c>
      <c r="E711" t="s">
        <v>150</v>
      </c>
      <c r="F711">
        <v>-93.265000000000001</v>
      </c>
      <c r="G711">
        <v>44.977800000000002</v>
      </c>
      <c r="I711" t="str">
        <f t="shared" si="149"/>
        <v>Minneapolis, MN&lt;br&gt;Asian 1945-1974&lt;br&gt;&lt;br&gt;(Ito,  2010)</v>
      </c>
      <c r="J711" t="str">
        <f t="shared" si="150"/>
        <v>A1950MinneapolisMN</v>
      </c>
      <c r="M711" t="str">
        <f t="shared" si="137"/>
        <v>dp</v>
      </c>
      <c r="N711" t="str">
        <f t="shared" si="143"/>
        <v>st</v>
      </c>
      <c r="O711" t="str">
        <f t="shared" si="144"/>
        <v>ar</v>
      </c>
      <c r="P711" t="e">
        <f>IF(#REF!="rhot","",IF(H711="AAE_7R","r7",IF(AND(C711="ANAE",H711="W"),"r3","r0")))</f>
        <v>#REF!</v>
      </c>
      <c r="Q711" t="str">
        <f>IF(H711="consonant",#REF!,"")</f>
        <v/>
      </c>
      <c r="R711" t="str">
        <f t="shared" si="145"/>
        <v>lx</v>
      </c>
      <c r="S711" t="str">
        <f t="shared" si="146"/>
        <v>bk</v>
      </c>
      <c r="T711" t="e">
        <f t="shared" si="147"/>
        <v>#REF!</v>
      </c>
      <c r="U711" t="str">
        <f t="shared" si="148"/>
        <v>b</v>
      </c>
      <c r="W711" t="str">
        <f t="shared" si="151"/>
        <v>const A1950MinneapolisMN= L.marker([44.9778,-93.265], {icon: dp_lx}).bindPopup('Minneapolis, MN&lt;br&gt;Asian 1945-1974&lt;br&gt;&lt;br&gt;(Ito,  2010)').addTo(A1950);</v>
      </c>
      <c r="X711" t="e">
        <f>IF(N711="","","const "&amp;#REF!&amp;J711&amp;#REF!&amp;E711&amp;" = L.marker(["&amp;G711&amp;","&amp;F711&amp;"], {icon: "&amp;N711&amp;"_"&amp;U711&amp;"}).bindPopup('This is "&amp;#REF!&amp;"').addTo("&amp;#REF!&amp;");")</f>
        <v>#REF!</v>
      </c>
      <c r="Y711" t="e">
        <f>IF(F711="","","const "&amp;#REF!&amp;J711&amp;#REF!&amp;E711&amp;" = L.marker(["&amp;G711&amp;","&amp;F711&amp;"], {icon: "&amp;O711&amp;"_"&amp;V711&amp;"}).bindPopup('This is "&amp;#REF!&amp;"').addTo("&amp;#REF!&amp;");")</f>
        <v>#REF!</v>
      </c>
      <c r="BI711" t="s">
        <v>5413</v>
      </c>
    </row>
    <row r="712" spans="1:61" ht="20">
      <c r="A712" t="s">
        <v>5347</v>
      </c>
      <c r="C712" t="s">
        <v>1258</v>
      </c>
      <c r="D712" s="14" t="s">
        <v>1236</v>
      </c>
      <c r="E712" t="s">
        <v>5151</v>
      </c>
      <c r="F712">
        <v>-74.006</v>
      </c>
      <c r="G712">
        <v>40.712800000000001</v>
      </c>
      <c r="I712" t="str">
        <f t="shared" si="149"/>
        <v>NYCA, New York&lt;br&gt;Asian 1975-1099&lt;br&gt;&lt;br&gt;(Hall-Lew, 2014)</v>
      </c>
      <c r="J712" t="str">
        <f t="shared" si="150"/>
        <v>A1970NYCANewYork</v>
      </c>
      <c r="M712" t="str">
        <f t="shared" si="137"/>
        <v>dp</v>
      </c>
      <c r="N712" t="str">
        <f t="shared" si="143"/>
        <v>st</v>
      </c>
      <c r="O712" t="str">
        <f t="shared" si="144"/>
        <v>ar</v>
      </c>
      <c r="P712" t="e">
        <f>IF(#REF!="rhot","",IF(H712="AAE_7R","r7",IF(AND(C712="ANAE",H712="W"),"r3","r0")))</f>
        <v>#REF!</v>
      </c>
      <c r="Q712" t="str">
        <f>IF(H712="consonant",#REF!,"")</f>
        <v/>
      </c>
      <c r="R712" t="str">
        <f t="shared" si="145"/>
        <v>lx</v>
      </c>
      <c r="S712" t="str">
        <f t="shared" si="146"/>
        <v>bk</v>
      </c>
      <c r="T712" t="e">
        <f t="shared" si="147"/>
        <v>#REF!</v>
      </c>
      <c r="U712" t="str">
        <f t="shared" si="148"/>
        <v>b</v>
      </c>
      <c r="W712" t="str">
        <f t="shared" si="151"/>
        <v>const A1970NYCANewYork= L.marker([40.7128,-74.006], {icon: dp_lx}).bindPopup('NYCA, New York&lt;br&gt;Asian 1975-1099&lt;br&gt;&lt;br&gt;(Hall-Lew, 2014)').addTo(A1970);</v>
      </c>
      <c r="X712" t="e">
        <f>IF(N712="","","const "&amp;#REF!&amp;J712&amp;#REF!&amp;E712&amp;" = L.marker(["&amp;G712&amp;","&amp;F712&amp;"], {icon: "&amp;N712&amp;"_"&amp;U712&amp;"}).bindPopup('This is "&amp;#REF!&amp;"').addTo("&amp;#REF!&amp;");")</f>
        <v>#REF!</v>
      </c>
      <c r="Y712" t="e">
        <f>IF(F712="","","const "&amp;#REF!&amp;J712&amp;#REF!&amp;E712&amp;" = L.marker(["&amp;G712&amp;","&amp;F712&amp;"], {icon: "&amp;O712&amp;"_"&amp;V712&amp;"}).bindPopup('This is "&amp;#REF!&amp;"').addTo("&amp;#REF!&amp;");")</f>
        <v>#REF!</v>
      </c>
      <c r="BI712" t="s">
        <v>5414</v>
      </c>
    </row>
    <row r="713" spans="1:61" ht="20">
      <c r="A713" t="s">
        <v>5347</v>
      </c>
      <c r="C713" t="s">
        <v>1257</v>
      </c>
      <c r="D713" s="14"/>
      <c r="E713" t="s">
        <v>5291</v>
      </c>
      <c r="I713" t="str">
        <f t="shared" si="149"/>
        <v>, New Jersey&lt;br&gt;Asian 1975-1099&lt;br&gt;&lt;br&gt;(Lee, 2016)</v>
      </c>
      <c r="J713" t="str">
        <f t="shared" si="150"/>
        <v>A1970NewJersey</v>
      </c>
      <c r="U713" t="str">
        <f t="shared" si="148"/>
        <v>b</v>
      </c>
      <c r="W713" t="str">
        <f t="shared" si="151"/>
        <v/>
      </c>
      <c r="X713" t="str">
        <f>IF(N713="","","const "&amp;#REF!&amp;J713&amp;#REF!&amp;E713&amp;" = L.marker(["&amp;G713&amp;","&amp;F713&amp;"], {icon: "&amp;N713&amp;"_"&amp;U713&amp;"}).bindPopup('This is "&amp;#REF!&amp;"').addTo("&amp;#REF!&amp;");")</f>
        <v/>
      </c>
      <c r="Y713" t="str">
        <f>IF(F713="","","const "&amp;#REF!&amp;J713&amp;#REF!&amp;E713&amp;" = L.marker(["&amp;G713&amp;","&amp;F713&amp;"], {icon: "&amp;O713&amp;"_"&amp;V713&amp;"}).bindPopup('This is "&amp;#REF!&amp;"').addTo("&amp;#REF!&amp;");")</f>
        <v/>
      </c>
      <c r="BI713" t="s">
        <v>5164</v>
      </c>
    </row>
    <row r="714" spans="1:61" ht="20">
      <c r="A714" t="s">
        <v>5347</v>
      </c>
      <c r="C714" t="s">
        <v>1247</v>
      </c>
      <c r="D714" s="14" t="s">
        <v>34</v>
      </c>
      <c r="E714" t="s">
        <v>5290</v>
      </c>
      <c r="F714">
        <v>-122.4194</v>
      </c>
      <c r="G714">
        <v>37.774900000000002</v>
      </c>
      <c r="I714" t="str">
        <f t="shared" si="149"/>
        <v>San Francisco, California&lt;br&gt;Asian 1975-1099&lt;br&gt;&lt;br&gt;(Hall-Lew, 2007)</v>
      </c>
      <c r="J714" t="str">
        <f t="shared" si="150"/>
        <v>A1970SanFranciscoCalifornia</v>
      </c>
      <c r="M714" t="str">
        <f t="shared" ref="M714:M777" si="152">IF(H714="consonant","",IF(E714="Jamaica","lo",IF(OR(A714="W1700",A714="B1850",H714="Carib",H714="LA",H714="UM",H714="Bra",H714="EaNL"),"mn","dp")))</f>
        <v>dp</v>
      </c>
      <c r="N714" t="str">
        <f t="shared" ref="N714:N777" si="153">IF(OR(H714="Carib",A714="B1850"),"sl","st")</f>
        <v>st</v>
      </c>
      <c r="O714" t="str">
        <f t="shared" ref="O714:O777" si="154">IF(A714="W1700","na",IF(OR(H714="Carib",H714="NYC",H714="ENE"),"au",IF(H714="CAN","ao","ar")))</f>
        <v>ar</v>
      </c>
      <c r="P714" t="e">
        <f>IF(#REF!="rhot","",IF(H714="AAE_7R","r7",IF(AND(C714="ANAE",H714="W"),"r3","r0")))</f>
        <v>#REF!</v>
      </c>
      <c r="Q714" t="str">
        <f>IF(H714="consonant",#REF!,"")</f>
        <v/>
      </c>
      <c r="R714" t="str">
        <f t="shared" ref="R714:R777" si="155">IF(OR(H714="W",H714="M",H714="ENE"),"we",IF(OR(H714="MA",H714="NYC",H714="OH"),"sa1",IF(OR(H714="OS",H714="LAGS_SSE",H714="Speaker _S",H714="PADS_SSE"),"sl","lx")))</f>
        <v>lx</v>
      </c>
      <c r="S714" t="str">
        <f t="shared" ref="S714:S777" si="156">IF(OR(H714="S",H714="M"),"fr",IF(OR(H714="W"),"ce","bk"))</f>
        <v>bk</v>
      </c>
      <c r="T714" t="e">
        <f t="shared" ref="T714:T777" si="157">IF(P714="","",IF(OR(A714="W1900",A714="W1950",A714="W1970"),"ho","un"))</f>
        <v>#REF!</v>
      </c>
      <c r="U714" t="str">
        <f t="shared" si="148"/>
        <v>b</v>
      </c>
      <c r="W714" t="str">
        <f t="shared" si="151"/>
        <v>const A1970SanFranciscoCalifornia= L.marker([37.7749,-122.4194], {icon: dp_lx}).bindPopup('San Francisco, California&lt;br&gt;Asian 1975-1099&lt;br&gt;&lt;br&gt;(Hall-Lew, 2007)').addTo(A1970);</v>
      </c>
      <c r="X714" t="e">
        <f>IF(N714="","","const "&amp;#REF!&amp;J714&amp;#REF!&amp;E714&amp;" = L.marker(["&amp;G714&amp;","&amp;F714&amp;"], {icon: "&amp;N714&amp;"_"&amp;U714&amp;"}).bindPopup('This is "&amp;#REF!&amp;"').addTo("&amp;#REF!&amp;");")</f>
        <v>#REF!</v>
      </c>
      <c r="Y714" t="e">
        <f>IF(F714="","","const "&amp;#REF!&amp;J714&amp;#REF!&amp;E714&amp;" = L.marker(["&amp;G714&amp;","&amp;F714&amp;"], {icon: "&amp;O714&amp;"_"&amp;V714&amp;"}).bindPopup('This is "&amp;#REF!&amp;"').addTo("&amp;#REF!&amp;");")</f>
        <v>#REF!</v>
      </c>
      <c r="BI714" t="s">
        <v>5415</v>
      </c>
    </row>
    <row r="715" spans="1:61" ht="20">
      <c r="A715" t="s">
        <v>5347</v>
      </c>
      <c r="C715" t="s">
        <v>1256</v>
      </c>
      <c r="D715" s="14" t="s">
        <v>314</v>
      </c>
      <c r="E715" t="s">
        <v>313</v>
      </c>
      <c r="F715">
        <v>-122.3321</v>
      </c>
      <c r="G715">
        <v>47.606200000000001</v>
      </c>
      <c r="I715" t="str">
        <f t="shared" si="149"/>
        <v>Seattle, WA&lt;br&gt;Asian 1975-1099&lt;br&gt;&lt;br&gt;(Wassink, 2015)</v>
      </c>
      <c r="J715" t="str">
        <f t="shared" si="150"/>
        <v>A1970SeattleWA</v>
      </c>
      <c r="M715" t="str">
        <f t="shared" si="152"/>
        <v>dp</v>
      </c>
      <c r="N715" t="str">
        <f t="shared" si="153"/>
        <v>st</v>
      </c>
      <c r="O715" t="str">
        <f t="shared" si="154"/>
        <v>ar</v>
      </c>
      <c r="P715" t="e">
        <f>IF(#REF!="rhot","",IF(H715="AAE_7R","r7",IF(AND(C715="ANAE",H715="W"),"r3","r0")))</f>
        <v>#REF!</v>
      </c>
      <c r="Q715" t="str">
        <f>IF(H715="consonant",#REF!,"")</f>
        <v/>
      </c>
      <c r="R715" t="str">
        <f t="shared" si="155"/>
        <v>lx</v>
      </c>
      <c r="S715" t="str">
        <f t="shared" si="156"/>
        <v>bk</v>
      </c>
      <c r="T715" t="e">
        <f t="shared" si="157"/>
        <v>#REF!</v>
      </c>
      <c r="U715" t="str">
        <f t="shared" si="148"/>
        <v>b</v>
      </c>
      <c r="W715" t="str">
        <f t="shared" si="151"/>
        <v>const A1970SeattleWA= L.marker([47.6062,-122.3321], {icon: dp_lx}).bindPopup('Seattle, WA&lt;br&gt;Asian 1975-1099&lt;br&gt;&lt;br&gt;(Wassink, 2015)').addTo(A1970);</v>
      </c>
      <c r="X715" t="e">
        <f>IF(N715="","","const "&amp;#REF!&amp;J715&amp;#REF!&amp;E715&amp;" = L.marker(["&amp;G715&amp;","&amp;F715&amp;"], {icon: "&amp;N715&amp;"_"&amp;U715&amp;"}).bindPopup('This is "&amp;#REF!&amp;"').addTo("&amp;#REF!&amp;");")</f>
        <v>#REF!</v>
      </c>
      <c r="Y715" t="e">
        <f>IF(F715="","","const "&amp;#REF!&amp;J715&amp;#REF!&amp;E715&amp;" = L.marker(["&amp;G715&amp;","&amp;F715&amp;"], {icon: "&amp;O715&amp;"_"&amp;V715&amp;"}).bindPopup('This is "&amp;#REF!&amp;"').addTo("&amp;#REF!&amp;");")</f>
        <v>#REF!</v>
      </c>
      <c r="BI715" t="s">
        <v>5416</v>
      </c>
    </row>
    <row r="716" spans="1:61">
      <c r="A716" s="30" t="s">
        <v>5325</v>
      </c>
      <c r="B716" s="31" t="s">
        <v>2590</v>
      </c>
      <c r="C716" t="s">
        <v>3937</v>
      </c>
      <c r="D716" s="32" t="s">
        <v>673</v>
      </c>
      <c r="E716" s="31" t="s">
        <v>904</v>
      </c>
      <c r="F716" s="32">
        <v>-85.464830000000006</v>
      </c>
      <c r="G716" s="32">
        <v>35.746980000000001</v>
      </c>
      <c r="H716" s="32"/>
      <c r="I716" t="str">
        <f t="shared" si="149"/>
        <v>Spencer, Tennessee&lt;br&gt;White 1875-1899&lt;br&gt;INF319&lt;br&gt;non-DASS</v>
      </c>
      <c r="J716" t="str">
        <f t="shared" si="150"/>
        <v>W1870SpencerTennesseeINF319</v>
      </c>
      <c r="M716" t="str">
        <f t="shared" si="152"/>
        <v>dp</v>
      </c>
      <c r="N716" t="str">
        <f t="shared" si="153"/>
        <v>st</v>
      </c>
      <c r="O716" t="str">
        <f t="shared" si="154"/>
        <v>ar</v>
      </c>
      <c r="P716" t="e">
        <f>IF(#REF!="rhot","",IF(H716="AAE_7R","r7",IF(AND(C716="ANAE",H716="W"),"r3","r0")))</f>
        <v>#REF!</v>
      </c>
      <c r="Q716" t="str">
        <f>IF(H716="consonant",#REF!,"")</f>
        <v/>
      </c>
      <c r="R716" t="str">
        <f t="shared" si="155"/>
        <v>lx</v>
      </c>
      <c r="S716" t="str">
        <f t="shared" si="156"/>
        <v>bk</v>
      </c>
      <c r="T716" t="e">
        <f t="shared" si="157"/>
        <v>#REF!</v>
      </c>
      <c r="U716" t="str">
        <f t="shared" si="148"/>
        <v>b</v>
      </c>
      <c r="W716" t="str">
        <f t="shared" si="151"/>
        <v>const W1870SpencerTennesseeINF319= L.marker([35.74698,-85.46483], {icon: dp_lx}).bindPopup('Spencer, Tennessee&lt;br&gt;White 1875-1899&lt;br&gt;INF319&lt;br&gt;non-DASS').addTo(W1870);</v>
      </c>
      <c r="BI716" t="s">
        <v>5768</v>
      </c>
    </row>
    <row r="717" spans="1:61">
      <c r="A717" s="30" t="s">
        <v>5324</v>
      </c>
      <c r="B717" s="31" t="s">
        <v>2501</v>
      </c>
      <c r="C717" t="s">
        <v>3937</v>
      </c>
      <c r="D717" s="32" t="s">
        <v>2502</v>
      </c>
      <c r="E717" s="31" t="s">
        <v>5289</v>
      </c>
      <c r="F717" s="32">
        <v>-84.768410000000003</v>
      </c>
      <c r="G717" s="32">
        <v>33.575369999999999</v>
      </c>
      <c r="H717" s="32"/>
      <c r="I717" t="str">
        <f t="shared" si="149"/>
        <v>Rico, Georgia&lt;br&gt;White 1845-1874&lt;br&gt;INF098B&lt;br&gt;non-DASS</v>
      </c>
      <c r="J717" t="str">
        <f t="shared" si="150"/>
        <v>W1850RicoGeorgiaINF098B</v>
      </c>
      <c r="M717" t="str">
        <f t="shared" si="152"/>
        <v>dp</v>
      </c>
      <c r="N717" t="str">
        <f t="shared" si="153"/>
        <v>st</v>
      </c>
      <c r="O717" t="str">
        <f t="shared" si="154"/>
        <v>ar</v>
      </c>
      <c r="P717" t="e">
        <f>IF(#REF!="rhot","",IF(H717="AAE_7R","r7",IF(AND(C717="ANAE",H717="W"),"r3","r0")))</f>
        <v>#REF!</v>
      </c>
      <c r="Q717" t="str">
        <f>IF(H717="consonant",#REF!,"")</f>
        <v/>
      </c>
      <c r="R717" t="str">
        <f t="shared" si="155"/>
        <v>lx</v>
      </c>
      <c r="S717" t="str">
        <f t="shared" si="156"/>
        <v>bk</v>
      </c>
      <c r="T717" t="e">
        <f t="shared" si="157"/>
        <v>#REF!</v>
      </c>
      <c r="U717" t="str">
        <f t="shared" si="148"/>
        <v>b</v>
      </c>
      <c r="W717" t="str">
        <f t="shared" si="151"/>
        <v>const W1850RicoGeorgiaINF098B= L.marker([33.57537,-84.76841], {icon: dp_lx}).bindPopup('Rico, Georgia&lt;br&gt;White 1845-1874&lt;br&gt;INF098B&lt;br&gt;non-DASS').addTo(W1850);</v>
      </c>
      <c r="BI717" t="s">
        <v>5769</v>
      </c>
    </row>
    <row r="718" spans="1:61">
      <c r="A718" s="30" t="s">
        <v>5325</v>
      </c>
      <c r="B718" s="31" t="s">
        <v>2527</v>
      </c>
      <c r="C718" t="s">
        <v>3937</v>
      </c>
      <c r="D718" s="32" t="s">
        <v>1813</v>
      </c>
      <c r="E718" s="31" t="s">
        <v>5289</v>
      </c>
      <c r="F718" s="32">
        <v>-84.232950000000002</v>
      </c>
      <c r="G718" s="32">
        <v>32.556159999999998</v>
      </c>
      <c r="H718" s="32"/>
      <c r="I718" t="str">
        <f t="shared" si="149"/>
        <v>Butler, Georgia&lt;br&gt;White 1875-1899&lt;br&gt;INF147&lt;br&gt;non-DASS</v>
      </c>
      <c r="J718" t="str">
        <f t="shared" si="150"/>
        <v>W1870ButlerGeorgiaINF147</v>
      </c>
      <c r="M718" t="str">
        <f t="shared" si="152"/>
        <v>dp</v>
      </c>
      <c r="N718" t="str">
        <f t="shared" si="153"/>
        <v>st</v>
      </c>
      <c r="O718" t="str">
        <f t="shared" si="154"/>
        <v>ar</v>
      </c>
      <c r="P718" t="e">
        <f>IF(#REF!="rhot","",IF(H718="AAE_7R","r7",IF(AND(C718="ANAE",H718="W"),"r3","r0")))</f>
        <v>#REF!</v>
      </c>
      <c r="Q718" t="str">
        <f>IF(H718="consonant",#REF!,"")</f>
        <v/>
      </c>
      <c r="R718" t="str">
        <f t="shared" si="155"/>
        <v>lx</v>
      </c>
      <c r="S718" t="str">
        <f t="shared" si="156"/>
        <v>bk</v>
      </c>
      <c r="T718" t="e">
        <f t="shared" si="157"/>
        <v>#REF!</v>
      </c>
      <c r="U718" t="str">
        <f t="shared" si="148"/>
        <v>b</v>
      </c>
      <c r="W718" t="str">
        <f t="shared" si="151"/>
        <v>const W1870ButlerGeorgiaINF147= L.marker([32.55616,-84.23295], {icon: dp_lx}).bindPopup('Butler, Georgia&lt;br&gt;White 1875-1899&lt;br&gt;INF147&lt;br&gt;non-DASS').addTo(W1870);</v>
      </c>
      <c r="BI718" t="s">
        <v>5770</v>
      </c>
    </row>
    <row r="719" spans="1:61">
      <c r="A719" s="30" t="s">
        <v>5325</v>
      </c>
      <c r="B719" s="31" t="s">
        <v>2532</v>
      </c>
      <c r="C719" t="s">
        <v>3937</v>
      </c>
      <c r="D719" s="32" t="s">
        <v>99</v>
      </c>
      <c r="E719" s="31" t="s">
        <v>5289</v>
      </c>
      <c r="F719" s="32">
        <v>-81.313159999999996</v>
      </c>
      <c r="G719" s="32">
        <v>32.370640000000002</v>
      </c>
      <c r="H719" s="32"/>
      <c r="I719" t="str">
        <f t="shared" si="149"/>
        <v>Springfield, Georgia&lt;br&gt;White 1875-1899&lt;br&gt;INF156&lt;br&gt;non-DASS</v>
      </c>
      <c r="J719" t="str">
        <f t="shared" si="150"/>
        <v>W1870SpringfieldGeorgiaINF156</v>
      </c>
      <c r="M719" t="str">
        <f t="shared" si="152"/>
        <v>dp</v>
      </c>
      <c r="N719" t="str">
        <f t="shared" si="153"/>
        <v>st</v>
      </c>
      <c r="O719" t="str">
        <f t="shared" si="154"/>
        <v>ar</v>
      </c>
      <c r="P719" t="e">
        <f>IF(#REF!="rhot","",IF(H719="AAE_7R","r7",IF(AND(C719="ANAE",H719="W"),"r3","r0")))</f>
        <v>#REF!</v>
      </c>
      <c r="Q719" t="str">
        <f>IF(H719="consonant",#REF!,"")</f>
        <v/>
      </c>
      <c r="R719" t="str">
        <f t="shared" si="155"/>
        <v>lx</v>
      </c>
      <c r="S719" t="str">
        <f t="shared" si="156"/>
        <v>bk</v>
      </c>
      <c r="T719" t="e">
        <f t="shared" si="157"/>
        <v>#REF!</v>
      </c>
      <c r="U719" t="str">
        <f t="shared" si="148"/>
        <v>b</v>
      </c>
      <c r="W719" t="str">
        <f t="shared" si="151"/>
        <v>const W1870SpringfieldGeorgiaINF156= L.marker([32.37064,-81.31316], {icon: dp_lx}).bindPopup('Springfield, Georgia&lt;br&gt;White 1875-1899&lt;br&gt;INF156&lt;br&gt;non-DASS').addTo(W1870);</v>
      </c>
      <c r="BI719" t="s">
        <v>5771</v>
      </c>
    </row>
    <row r="720" spans="1:61">
      <c r="A720" s="30" t="s">
        <v>5325</v>
      </c>
      <c r="B720" s="31" t="s">
        <v>2621</v>
      </c>
      <c r="C720" t="s">
        <v>3937</v>
      </c>
      <c r="D720" s="32" t="s">
        <v>2622</v>
      </c>
      <c r="E720" s="31" t="s">
        <v>5298</v>
      </c>
      <c r="F720" s="32">
        <v>-87.125330000000005</v>
      </c>
      <c r="G720" s="32">
        <v>33.22419</v>
      </c>
      <c r="H720" s="32"/>
      <c r="I720" t="str">
        <f t="shared" si="149"/>
        <v>Green Pond, Alabama&lt;br&gt;White 1875-1899&lt;br&gt;INF400A&lt;br&gt;non-DASS</v>
      </c>
      <c r="J720" t="str">
        <f t="shared" si="150"/>
        <v>W1870GreenPondAlabamaINF400A</v>
      </c>
      <c r="M720" t="str">
        <f t="shared" si="152"/>
        <v>dp</v>
      </c>
      <c r="N720" t="str">
        <f t="shared" si="153"/>
        <v>st</v>
      </c>
      <c r="O720" t="str">
        <f t="shared" si="154"/>
        <v>ar</v>
      </c>
      <c r="P720" t="e">
        <f>IF(#REF!="rhot","",IF(H720="AAE_7R","r7",IF(AND(C720="ANAE",H720="W"),"r3","r0")))</f>
        <v>#REF!</v>
      </c>
      <c r="Q720" t="str">
        <f>IF(H720="consonant",#REF!,"")</f>
        <v/>
      </c>
      <c r="R720" t="str">
        <f t="shared" si="155"/>
        <v>lx</v>
      </c>
      <c r="S720" t="str">
        <f t="shared" si="156"/>
        <v>bk</v>
      </c>
      <c r="T720" t="e">
        <f t="shared" si="157"/>
        <v>#REF!</v>
      </c>
      <c r="U720" t="str">
        <f t="shared" si="148"/>
        <v>b</v>
      </c>
      <c r="W720" t="str">
        <f t="shared" si="151"/>
        <v>const W1870GreenPondAlabamaINF400A= L.marker([33.22419,-87.12533], {icon: dp_lx}).bindPopup('Green Pond, Alabama&lt;br&gt;White 1875-1899&lt;br&gt;INF400A&lt;br&gt;non-DASS').addTo(W1870);</v>
      </c>
      <c r="BI720" t="s">
        <v>5772</v>
      </c>
    </row>
    <row r="721" spans="1:61">
      <c r="A721" s="30" t="s">
        <v>5325</v>
      </c>
      <c r="B721" s="31" t="s">
        <v>2747</v>
      </c>
      <c r="C721" t="s">
        <v>3937</v>
      </c>
      <c r="D721" s="32" t="s">
        <v>1903</v>
      </c>
      <c r="E721" s="31" t="s">
        <v>2751</v>
      </c>
      <c r="F721" s="32">
        <v>-91.745159999999998</v>
      </c>
      <c r="G721" s="32">
        <v>35.250869999999999</v>
      </c>
      <c r="H721" s="32"/>
      <c r="I721" t="str">
        <f t="shared" si="149"/>
        <v>Searcy, Arkansas&lt;br&gt;White 1875-1899&lt;br&gt;INF692&lt;br&gt;non-DASS</v>
      </c>
      <c r="J721" t="str">
        <f t="shared" si="150"/>
        <v>W1870SearcyArkansasINF692</v>
      </c>
      <c r="M721" t="str">
        <f t="shared" si="152"/>
        <v>dp</v>
      </c>
      <c r="N721" t="str">
        <f t="shared" si="153"/>
        <v>st</v>
      </c>
      <c r="O721" t="str">
        <f t="shared" si="154"/>
        <v>ar</v>
      </c>
      <c r="P721" t="e">
        <f>IF(#REF!="rhot","",IF(H721="AAE_7R","r7",IF(AND(C721="ANAE",H721="W"),"r3","r0")))</f>
        <v>#REF!</v>
      </c>
      <c r="Q721" t="str">
        <f>IF(H721="consonant",#REF!,"")</f>
        <v/>
      </c>
      <c r="R721" t="str">
        <f t="shared" si="155"/>
        <v>lx</v>
      </c>
      <c r="S721" t="str">
        <f t="shared" si="156"/>
        <v>bk</v>
      </c>
      <c r="T721" t="e">
        <f t="shared" si="157"/>
        <v>#REF!</v>
      </c>
      <c r="U721" t="str">
        <f t="shared" si="148"/>
        <v>b</v>
      </c>
      <c r="W721" t="str">
        <f t="shared" si="151"/>
        <v>const W1870SearcyArkansasINF692= L.marker([35.25087,-91.74516], {icon: dp_lx}).bindPopup('Searcy, Arkansas&lt;br&gt;White 1875-1899&lt;br&gt;INF692&lt;br&gt;non-DASS').addTo(W1870);</v>
      </c>
      <c r="BI721" t="s">
        <v>5773</v>
      </c>
    </row>
    <row r="722" spans="1:61">
      <c r="A722" s="30" t="s">
        <v>5325</v>
      </c>
      <c r="B722" s="31" t="s">
        <v>2794</v>
      </c>
      <c r="C722" t="s">
        <v>3937</v>
      </c>
      <c r="D722" s="32" t="s">
        <v>2795</v>
      </c>
      <c r="E722" s="31" t="s">
        <v>5293</v>
      </c>
      <c r="F722" s="32">
        <v>-93.129469999999998</v>
      </c>
      <c r="G722" s="32">
        <v>30.760560000000002</v>
      </c>
      <c r="H722" s="32"/>
      <c r="I722" t="str">
        <f t="shared" si="149"/>
        <v>Hopewell, Louisiana&lt;br&gt;White 1875-1899&lt;br&gt;INF792&lt;br&gt;non-DASS</v>
      </c>
      <c r="J722" t="str">
        <f t="shared" si="150"/>
        <v>W1870HopewellLouisianaINF792</v>
      </c>
      <c r="M722" t="str">
        <f t="shared" si="152"/>
        <v>dp</v>
      </c>
      <c r="N722" t="str">
        <f t="shared" si="153"/>
        <v>st</v>
      </c>
      <c r="O722" t="str">
        <f t="shared" si="154"/>
        <v>ar</v>
      </c>
      <c r="P722" t="e">
        <f>IF(#REF!="rhot","",IF(H722="AAE_7R","r7",IF(AND(C722="ANAE",H722="W"),"r3","r0")))</f>
        <v>#REF!</v>
      </c>
      <c r="Q722" t="str">
        <f>IF(H722="consonant",#REF!,"")</f>
        <v/>
      </c>
      <c r="R722" t="str">
        <f t="shared" si="155"/>
        <v>lx</v>
      </c>
      <c r="S722" t="str">
        <f t="shared" si="156"/>
        <v>bk</v>
      </c>
      <c r="T722" t="e">
        <f t="shared" si="157"/>
        <v>#REF!</v>
      </c>
      <c r="U722" t="str">
        <f t="shared" si="148"/>
        <v>b</v>
      </c>
      <c r="W722" t="str">
        <f t="shared" si="151"/>
        <v>const W1870HopewellLouisianaINF792= L.marker([30.76056,-93.12947], {icon: dp_lx}).bindPopup('Hopewell, Louisiana&lt;br&gt;White 1875-1899&lt;br&gt;INF792&lt;br&gt;non-DASS').addTo(W1870);</v>
      </c>
      <c r="BI722" t="s">
        <v>5774</v>
      </c>
    </row>
    <row r="723" spans="1:61">
      <c r="A723" s="30" t="s">
        <v>5325</v>
      </c>
      <c r="B723" s="31" t="s">
        <v>2827</v>
      </c>
      <c r="C723" t="s">
        <v>3937</v>
      </c>
      <c r="D723" s="32" t="s">
        <v>2826</v>
      </c>
      <c r="E723" s="31" t="s">
        <v>5294</v>
      </c>
      <c r="F723" s="32">
        <v>-97.345089999999999</v>
      </c>
      <c r="G723" s="32">
        <v>31.097740000000002</v>
      </c>
      <c r="H723" s="32"/>
      <c r="I723" t="str">
        <f t="shared" si="149"/>
        <v>Temple, Texas&lt;br&gt;White 1875-1899&lt;br&gt;INF854A&lt;br&gt;non-DASS</v>
      </c>
      <c r="J723" t="str">
        <f t="shared" si="150"/>
        <v>W1870TempleTexasINF854A</v>
      </c>
      <c r="M723" t="str">
        <f t="shared" si="152"/>
        <v>dp</v>
      </c>
      <c r="N723" t="str">
        <f t="shared" si="153"/>
        <v>st</v>
      </c>
      <c r="O723" t="str">
        <f t="shared" si="154"/>
        <v>ar</v>
      </c>
      <c r="P723" t="e">
        <f>IF(#REF!="rhot","",IF(H723="AAE_7R","r7",IF(AND(C723="ANAE",H723="W"),"r3","r0")))</f>
        <v>#REF!</v>
      </c>
      <c r="Q723" t="str">
        <f>IF(H723="consonant",#REF!,"")</f>
        <v/>
      </c>
      <c r="R723" t="str">
        <f t="shared" si="155"/>
        <v>lx</v>
      </c>
      <c r="S723" t="str">
        <f t="shared" si="156"/>
        <v>bk</v>
      </c>
      <c r="T723" t="e">
        <f t="shared" si="157"/>
        <v>#REF!</v>
      </c>
      <c r="U723" t="str">
        <f t="shared" si="148"/>
        <v>b</v>
      </c>
      <c r="W723" t="str">
        <f t="shared" si="151"/>
        <v>const W1870TempleTexasINF854A= L.marker([31.09774,-97.34509], {icon: dp_lx}).bindPopup('Temple, Texas&lt;br&gt;White 1875-1899&lt;br&gt;INF854A&lt;br&gt;non-DASS').addTo(W1870);</v>
      </c>
      <c r="BI723" t="s">
        <v>5775</v>
      </c>
    </row>
    <row r="724" spans="1:61">
      <c r="A724" s="30" t="s">
        <v>5325</v>
      </c>
      <c r="B724" s="31" t="s">
        <v>2479</v>
      </c>
      <c r="C724" t="s">
        <v>3937</v>
      </c>
      <c r="D724" s="32" t="s">
        <v>2481</v>
      </c>
      <c r="E724" s="31" t="s">
        <v>5289</v>
      </c>
      <c r="F724" s="32">
        <v>-84.796250000000001</v>
      </c>
      <c r="G724" s="32">
        <v>34.782580000000003</v>
      </c>
      <c r="H724" s="32"/>
      <c r="I724" t="str">
        <f t="shared" si="149"/>
        <v>Chatsworth, Georgia&lt;br&gt;White 1875-1899&lt;br&gt;INF063&lt;br&gt;non-DASS</v>
      </c>
      <c r="J724" t="str">
        <f t="shared" si="150"/>
        <v>W1870ChatsworthGeorgiaINF063</v>
      </c>
      <c r="M724" t="str">
        <f t="shared" si="152"/>
        <v>dp</v>
      </c>
      <c r="N724" t="str">
        <f t="shared" si="153"/>
        <v>st</v>
      </c>
      <c r="O724" t="str">
        <f t="shared" si="154"/>
        <v>ar</v>
      </c>
      <c r="P724" t="e">
        <f>IF(#REF!="rhot","",IF(H724="AAE_7R","r7",IF(AND(C724="ANAE",H724="W"),"r3","r0")))</f>
        <v>#REF!</v>
      </c>
      <c r="Q724" t="str">
        <f>IF(H724="consonant",#REF!,"")</f>
        <v/>
      </c>
      <c r="R724" t="str">
        <f t="shared" si="155"/>
        <v>lx</v>
      </c>
      <c r="S724" t="str">
        <f t="shared" si="156"/>
        <v>bk</v>
      </c>
      <c r="T724" t="e">
        <f t="shared" si="157"/>
        <v>#REF!</v>
      </c>
      <c r="U724" t="str">
        <f t="shared" si="148"/>
        <v>b</v>
      </c>
      <c r="W724" t="str">
        <f t="shared" si="151"/>
        <v>const W1870ChatsworthGeorgiaINF063= L.marker([34.78258,-84.79625], {icon: dp_lx}).bindPopup('Chatsworth, Georgia&lt;br&gt;White 1875-1899&lt;br&gt;INF063&lt;br&gt;non-DASS').addTo(W1870);</v>
      </c>
      <c r="BI724" t="s">
        <v>5776</v>
      </c>
    </row>
    <row r="725" spans="1:61">
      <c r="A725" s="30" t="s">
        <v>5325</v>
      </c>
      <c r="B725" s="31" t="s">
        <v>2485</v>
      </c>
      <c r="C725" t="s">
        <v>3937</v>
      </c>
      <c r="D725" s="32" t="s">
        <v>1305</v>
      </c>
      <c r="E725" s="31" t="s">
        <v>5289</v>
      </c>
      <c r="F725" s="32">
        <v>-85.002099999999999</v>
      </c>
      <c r="G725" s="32">
        <v>34.761040000000001</v>
      </c>
      <c r="H725" s="32"/>
      <c r="I725" t="str">
        <f t="shared" si="149"/>
        <v>Dalton, Georgia&lt;br&gt;White 1875-1899&lt;br&gt;INF066A&lt;br&gt;non-DASS</v>
      </c>
      <c r="J725" t="str">
        <f t="shared" si="150"/>
        <v>W1870DaltonGeorgiaINF066A</v>
      </c>
      <c r="M725" t="str">
        <f t="shared" si="152"/>
        <v>dp</v>
      </c>
      <c r="N725" t="str">
        <f t="shared" si="153"/>
        <v>st</v>
      </c>
      <c r="O725" t="str">
        <f t="shared" si="154"/>
        <v>ar</v>
      </c>
      <c r="P725" t="e">
        <f>IF(#REF!="rhot","",IF(H725="AAE_7R","r7",IF(AND(C725="ANAE",H725="W"),"r3","r0")))</f>
        <v>#REF!</v>
      </c>
      <c r="Q725" t="str">
        <f>IF(H725="consonant",#REF!,"")</f>
        <v/>
      </c>
      <c r="R725" t="str">
        <f t="shared" si="155"/>
        <v>lx</v>
      </c>
      <c r="S725" t="str">
        <f t="shared" si="156"/>
        <v>bk</v>
      </c>
      <c r="T725" t="e">
        <f t="shared" si="157"/>
        <v>#REF!</v>
      </c>
      <c r="U725" t="str">
        <f t="shared" si="148"/>
        <v>b</v>
      </c>
      <c r="W725" t="str">
        <f t="shared" si="151"/>
        <v>const W1870DaltonGeorgiaINF066A= L.marker([34.76104,-85.0021], {icon: dp_lx}).bindPopup('Dalton, Georgia&lt;br&gt;White 1875-1899&lt;br&gt;INF066A&lt;br&gt;non-DASS').addTo(W1870);</v>
      </c>
      <c r="BI725" t="s">
        <v>5777</v>
      </c>
    </row>
    <row r="726" spans="1:61">
      <c r="A726" s="30" t="s">
        <v>5325</v>
      </c>
      <c r="B726" s="31" t="s">
        <v>2597</v>
      </c>
      <c r="C726" t="s">
        <v>3937</v>
      </c>
      <c r="D726" s="32" t="s">
        <v>344</v>
      </c>
      <c r="E726" s="31" t="s">
        <v>904</v>
      </c>
      <c r="F726" s="32">
        <v>-86.462909999999994</v>
      </c>
      <c r="G726" s="32">
        <v>35.485349999999997</v>
      </c>
      <c r="H726" s="32"/>
      <c r="I726" t="str">
        <f t="shared" si="149"/>
        <v>Shelbyville, Tennessee&lt;br&gt;White 1875-1899&lt;br&gt;INF326&lt;br&gt;non-DASS</v>
      </c>
      <c r="J726" t="str">
        <f t="shared" si="150"/>
        <v>W1870ShelbyvilleTennesseeINF326</v>
      </c>
      <c r="M726" t="str">
        <f t="shared" si="152"/>
        <v>dp</v>
      </c>
      <c r="N726" t="str">
        <f t="shared" si="153"/>
        <v>st</v>
      </c>
      <c r="O726" t="str">
        <f t="shared" si="154"/>
        <v>ar</v>
      </c>
      <c r="P726" t="e">
        <f>IF(#REF!="rhot","",IF(H726="AAE_7R","r7",IF(AND(C726="ANAE",H726="W"),"r3","r0")))</f>
        <v>#REF!</v>
      </c>
      <c r="Q726" t="str">
        <f>IF(H726="consonant",#REF!,"")</f>
        <v/>
      </c>
      <c r="R726" t="str">
        <f t="shared" si="155"/>
        <v>lx</v>
      </c>
      <c r="S726" t="str">
        <f t="shared" si="156"/>
        <v>bk</v>
      </c>
      <c r="T726" t="e">
        <f t="shared" si="157"/>
        <v>#REF!</v>
      </c>
      <c r="U726" t="str">
        <f t="shared" si="148"/>
        <v>b</v>
      </c>
      <c r="W726" t="str">
        <f t="shared" si="151"/>
        <v>const W1870ShelbyvilleTennesseeINF326= L.marker([35.48535,-86.46291], {icon: dp_lx}).bindPopup('Shelbyville, Tennessee&lt;br&gt;White 1875-1899&lt;br&gt;INF326&lt;br&gt;non-DASS').addTo(W1870);</v>
      </c>
      <c r="BI726" t="s">
        <v>5778</v>
      </c>
    </row>
    <row r="727" spans="1:61">
      <c r="A727" s="30" t="s">
        <v>5325</v>
      </c>
      <c r="B727" s="31" t="s">
        <v>2602</v>
      </c>
      <c r="C727" t="s">
        <v>3937</v>
      </c>
      <c r="D727" s="32" t="s">
        <v>1308</v>
      </c>
      <c r="E727" s="31" t="s">
        <v>5298</v>
      </c>
      <c r="F727" s="32">
        <v>-86.978020000000001</v>
      </c>
      <c r="G727" s="32">
        <v>34.608969999999999</v>
      </c>
      <c r="H727" s="32"/>
      <c r="I727" t="str">
        <f t="shared" si="149"/>
        <v>Decatur, Alabama&lt;br&gt;White 1875-1899&lt;br&gt;INF345A&lt;br&gt;non-DASS</v>
      </c>
      <c r="J727" t="str">
        <f t="shared" si="150"/>
        <v>W1870DecaturAlabamaINF345A</v>
      </c>
      <c r="M727" t="str">
        <f t="shared" si="152"/>
        <v>dp</v>
      </c>
      <c r="N727" t="str">
        <f t="shared" si="153"/>
        <v>st</v>
      </c>
      <c r="O727" t="str">
        <f t="shared" si="154"/>
        <v>ar</v>
      </c>
      <c r="P727" t="e">
        <f>IF(#REF!="rhot","",IF(H727="AAE_7R","r7",IF(AND(C727="ANAE",H727="W"),"r3","r0")))</f>
        <v>#REF!</v>
      </c>
      <c r="Q727" t="str">
        <f>IF(H727="consonant",#REF!,"")</f>
        <v/>
      </c>
      <c r="R727" t="str">
        <f t="shared" si="155"/>
        <v>lx</v>
      </c>
      <c r="S727" t="str">
        <f t="shared" si="156"/>
        <v>bk</v>
      </c>
      <c r="T727" t="e">
        <f t="shared" si="157"/>
        <v>#REF!</v>
      </c>
      <c r="U727" t="str">
        <f t="shared" si="148"/>
        <v>b</v>
      </c>
      <c r="W727" t="str">
        <f t="shared" si="151"/>
        <v>const W1870DecaturAlabamaINF345A= L.marker([34.60897,-86.97802], {icon: dp_lx}).bindPopup('Decatur, Alabama&lt;br&gt;White 1875-1899&lt;br&gt;INF345A&lt;br&gt;non-DASS').addTo(W1870);</v>
      </c>
      <c r="BI727" t="s">
        <v>5779</v>
      </c>
    </row>
    <row r="728" spans="1:61">
      <c r="A728" s="30" t="s">
        <v>5325</v>
      </c>
      <c r="B728" s="31" t="s">
        <v>2716</v>
      </c>
      <c r="C728" t="s">
        <v>3937</v>
      </c>
      <c r="D728" s="32" t="s">
        <v>2717</v>
      </c>
      <c r="E728" s="31" t="s">
        <v>1505</v>
      </c>
      <c r="F728" s="32">
        <v>-90.308440000000004</v>
      </c>
      <c r="G728" s="32">
        <v>31.204789999999999</v>
      </c>
      <c r="H728" s="32"/>
      <c r="I728" t="str">
        <f t="shared" si="149"/>
        <v>Holmesville, Mississippi&lt;br&gt;White 1875-1899&lt;br&gt;INF606&lt;br&gt;non-DASS</v>
      </c>
      <c r="J728" t="str">
        <f t="shared" si="150"/>
        <v>W1870HolmesvilleMississippiINF606</v>
      </c>
      <c r="M728" t="str">
        <f t="shared" si="152"/>
        <v>dp</v>
      </c>
      <c r="N728" t="str">
        <f t="shared" si="153"/>
        <v>st</v>
      </c>
      <c r="O728" t="str">
        <f t="shared" si="154"/>
        <v>ar</v>
      </c>
      <c r="P728" t="e">
        <f>IF(#REF!="rhot","",IF(H728="AAE_7R","r7",IF(AND(C728="ANAE",H728="W"),"r3","r0")))</f>
        <v>#REF!</v>
      </c>
      <c r="Q728" t="str">
        <f>IF(H728="consonant",#REF!,"")</f>
        <v/>
      </c>
      <c r="R728" t="str">
        <f t="shared" si="155"/>
        <v>lx</v>
      </c>
      <c r="S728" t="str">
        <f t="shared" si="156"/>
        <v>bk</v>
      </c>
      <c r="T728" t="e">
        <f t="shared" si="157"/>
        <v>#REF!</v>
      </c>
      <c r="U728" t="str">
        <f t="shared" si="148"/>
        <v>b</v>
      </c>
      <c r="W728" t="str">
        <f t="shared" si="151"/>
        <v>const W1870HolmesvilleMississippiINF606= L.marker([31.20479,-90.30844], {icon: dp_lx}).bindPopup('Holmesville, Mississippi&lt;br&gt;White 1875-1899&lt;br&gt;INF606&lt;br&gt;non-DASS').addTo(W1870);</v>
      </c>
      <c r="BI728" t="s">
        <v>5780</v>
      </c>
    </row>
    <row r="729" spans="1:61">
      <c r="A729" s="30" t="s">
        <v>5325</v>
      </c>
      <c r="B729" s="31" t="s">
        <v>2781</v>
      </c>
      <c r="C729" t="s">
        <v>3937</v>
      </c>
      <c r="D729" s="32" t="s">
        <v>1935</v>
      </c>
      <c r="E729" s="31" t="s">
        <v>5293</v>
      </c>
      <c r="F729" s="32">
        <v>-92.608199999999997</v>
      </c>
      <c r="G729" s="32">
        <v>32.934510000000003</v>
      </c>
      <c r="H729" s="32"/>
      <c r="I729" t="str">
        <f t="shared" si="149"/>
        <v>Spearsville, Louisiana&lt;br&gt;White 1875-1899&lt;br&gt;INF763&lt;br&gt;non-DASS</v>
      </c>
      <c r="J729" t="str">
        <f t="shared" si="150"/>
        <v>W1870SpearsvilleLouisianaINF763</v>
      </c>
      <c r="M729" t="str">
        <f t="shared" si="152"/>
        <v>dp</v>
      </c>
      <c r="N729" t="str">
        <f t="shared" si="153"/>
        <v>st</v>
      </c>
      <c r="O729" t="str">
        <f t="shared" si="154"/>
        <v>ar</v>
      </c>
      <c r="P729" t="e">
        <f>IF(#REF!="rhot","",IF(H729="AAE_7R","r7",IF(AND(C729="ANAE",H729="W"),"r3","r0")))</f>
        <v>#REF!</v>
      </c>
      <c r="Q729" t="str">
        <f>IF(H729="consonant",#REF!,"")</f>
        <v/>
      </c>
      <c r="R729" t="str">
        <f t="shared" si="155"/>
        <v>lx</v>
      </c>
      <c r="S729" t="str">
        <f t="shared" si="156"/>
        <v>bk</v>
      </c>
      <c r="T729" t="e">
        <f t="shared" si="157"/>
        <v>#REF!</v>
      </c>
      <c r="U729" t="str">
        <f t="shared" si="148"/>
        <v>b</v>
      </c>
      <c r="W729" t="str">
        <f t="shared" si="151"/>
        <v>const W1870SpearsvilleLouisianaINF763= L.marker([32.93451,-92.6082], {icon: dp_lx}).bindPopup('Spearsville, Louisiana&lt;br&gt;White 1875-1899&lt;br&gt;INF763&lt;br&gt;non-DASS').addTo(W1870);</v>
      </c>
      <c r="BI729" t="s">
        <v>5781</v>
      </c>
    </row>
    <row r="730" spans="1:61">
      <c r="A730" s="30" t="s">
        <v>5325</v>
      </c>
      <c r="B730" s="31" t="s">
        <v>2465</v>
      </c>
      <c r="C730" t="s">
        <v>3937</v>
      </c>
      <c r="D730" s="32" t="s">
        <v>953</v>
      </c>
      <c r="E730" s="31" t="s">
        <v>904</v>
      </c>
      <c r="F730" s="32">
        <v>-84.516319999999993</v>
      </c>
      <c r="G730" s="32">
        <v>35.871980000000001</v>
      </c>
      <c r="H730" s="32"/>
      <c r="I730" t="str">
        <f t="shared" si="149"/>
        <v>Kingston, Tennessee&lt;br&gt;White 1875-1899&lt;br&gt;INF042&lt;br&gt;non-DASS</v>
      </c>
      <c r="J730" t="str">
        <f t="shared" si="150"/>
        <v>W1870KingstonTennesseeINF042</v>
      </c>
      <c r="M730" t="str">
        <f t="shared" si="152"/>
        <v>dp</v>
      </c>
      <c r="N730" t="str">
        <f t="shared" si="153"/>
        <v>st</v>
      </c>
      <c r="O730" t="str">
        <f t="shared" si="154"/>
        <v>ar</v>
      </c>
      <c r="P730" t="e">
        <f>IF(#REF!="rhot","",IF(H730="AAE_7R","r7",IF(AND(C730="ANAE",H730="W"),"r3","r0")))</f>
        <v>#REF!</v>
      </c>
      <c r="Q730" t="str">
        <f>IF(H730="consonant",#REF!,"")</f>
        <v/>
      </c>
      <c r="R730" t="str">
        <f t="shared" si="155"/>
        <v>lx</v>
      </c>
      <c r="S730" t="str">
        <f t="shared" si="156"/>
        <v>bk</v>
      </c>
      <c r="T730" t="e">
        <f t="shared" si="157"/>
        <v>#REF!</v>
      </c>
      <c r="U730" t="str">
        <f t="shared" si="148"/>
        <v>b</v>
      </c>
      <c r="W730" t="str">
        <f t="shared" si="151"/>
        <v>const W1870KingstonTennesseeINF042= L.marker([35.87198,-84.51632], {icon: dp_lx}).bindPopup('Kingston, Tennessee&lt;br&gt;White 1875-1899&lt;br&gt;INF042&lt;br&gt;non-DASS').addTo(W1870);</v>
      </c>
      <c r="BI730" t="s">
        <v>5782</v>
      </c>
    </row>
    <row r="731" spans="1:61">
      <c r="A731" s="30" t="s">
        <v>5325</v>
      </c>
      <c r="B731" s="31" t="s">
        <v>2513</v>
      </c>
      <c r="C731" t="s">
        <v>3937</v>
      </c>
      <c r="D731" s="32" t="s">
        <v>179</v>
      </c>
      <c r="E731" s="31" t="s">
        <v>5289</v>
      </c>
      <c r="F731" s="32">
        <v>-84.462950000000006</v>
      </c>
      <c r="G731" s="32">
        <v>33.44773</v>
      </c>
      <c r="H731" s="32"/>
      <c r="I731" t="str">
        <f t="shared" si="149"/>
        <v>Fayetteville, Georgia&lt;br&gt;White 1875-1899&lt;br&gt;INF113B&lt;br&gt;non-DASS</v>
      </c>
      <c r="J731" t="str">
        <f t="shared" si="150"/>
        <v>W1870FayettevilleGeorgiaINF113B</v>
      </c>
      <c r="M731" t="str">
        <f t="shared" si="152"/>
        <v>dp</v>
      </c>
      <c r="N731" t="str">
        <f t="shared" si="153"/>
        <v>st</v>
      </c>
      <c r="O731" t="str">
        <f t="shared" si="154"/>
        <v>ar</v>
      </c>
      <c r="P731" t="e">
        <f>IF(#REF!="rhot","",IF(H731="AAE_7R","r7",IF(AND(C731="ANAE",H731="W"),"r3","r0")))</f>
        <v>#REF!</v>
      </c>
      <c r="Q731" t="str">
        <f>IF(H731="consonant",#REF!,"")</f>
        <v/>
      </c>
      <c r="R731" t="str">
        <f t="shared" si="155"/>
        <v>lx</v>
      </c>
      <c r="S731" t="str">
        <f t="shared" si="156"/>
        <v>bk</v>
      </c>
      <c r="T731" t="e">
        <f t="shared" si="157"/>
        <v>#REF!</v>
      </c>
      <c r="U731" t="str">
        <f t="shared" si="148"/>
        <v>b</v>
      </c>
      <c r="W731" t="str">
        <f t="shared" si="151"/>
        <v>const W1870FayettevilleGeorgiaINF113B= L.marker([33.44773,-84.46295], {icon: dp_lx}).bindPopup('Fayetteville, Georgia&lt;br&gt;White 1875-1899&lt;br&gt;INF113B&lt;br&gt;non-DASS').addTo(W1870);</v>
      </c>
      <c r="BI731" t="s">
        <v>5783</v>
      </c>
    </row>
    <row r="732" spans="1:61">
      <c r="A732" s="30" t="s">
        <v>5325</v>
      </c>
      <c r="B732" s="31" t="s">
        <v>2518</v>
      </c>
      <c r="C732" t="s">
        <v>3937</v>
      </c>
      <c r="D732" s="32" t="s">
        <v>72</v>
      </c>
      <c r="E732" s="31" t="s">
        <v>5289</v>
      </c>
      <c r="F732" s="32">
        <v>-81.975290000000001</v>
      </c>
      <c r="G732" s="32">
        <v>33.47916</v>
      </c>
      <c r="H732" s="32"/>
      <c r="I732" t="str">
        <f t="shared" si="149"/>
        <v>Augusta, Georgia&lt;br&gt;White 1875-1899&lt;br&gt;INF131&lt;br&gt;non-DASS</v>
      </c>
      <c r="J732" t="str">
        <f t="shared" si="150"/>
        <v>W1870AugustaGeorgiaINF131</v>
      </c>
      <c r="M732" t="str">
        <f t="shared" si="152"/>
        <v>dp</v>
      </c>
      <c r="N732" t="str">
        <f t="shared" si="153"/>
        <v>st</v>
      </c>
      <c r="O732" t="str">
        <f t="shared" si="154"/>
        <v>ar</v>
      </c>
      <c r="P732" t="e">
        <f>IF(#REF!="rhot","",IF(H732="AAE_7R","r7",IF(AND(C732="ANAE",H732="W"),"r3","r0")))</f>
        <v>#REF!</v>
      </c>
      <c r="Q732" t="str">
        <f>IF(H732="consonant",#REF!,"")</f>
        <v/>
      </c>
      <c r="R732" t="str">
        <f t="shared" si="155"/>
        <v>lx</v>
      </c>
      <c r="S732" t="str">
        <f t="shared" si="156"/>
        <v>bk</v>
      </c>
      <c r="T732" t="e">
        <f t="shared" si="157"/>
        <v>#REF!</v>
      </c>
      <c r="U732" t="str">
        <f t="shared" si="148"/>
        <v>b</v>
      </c>
      <c r="W732" t="str">
        <f t="shared" si="151"/>
        <v>const W1870AugustaGeorgiaINF131= L.marker([33.47916,-81.97529], {icon: dp_lx}).bindPopup('Augusta, Georgia&lt;br&gt;White 1875-1899&lt;br&gt;INF131&lt;br&gt;non-DASS').addTo(W1870);</v>
      </c>
      <c r="BI732" t="s">
        <v>5784</v>
      </c>
    </row>
    <row r="733" spans="1:61">
      <c r="A733" s="30" t="s">
        <v>5325</v>
      </c>
      <c r="B733" s="31" t="s">
        <v>2544</v>
      </c>
      <c r="C733" t="s">
        <v>3937</v>
      </c>
      <c r="D733" s="32" t="s">
        <v>2545</v>
      </c>
      <c r="E733" s="31" t="s">
        <v>5289</v>
      </c>
      <c r="F733" s="32">
        <v>-82.20035</v>
      </c>
      <c r="G733" s="32">
        <v>31.718889999999998</v>
      </c>
      <c r="H733" s="32"/>
      <c r="I733" t="str">
        <f t="shared" si="149"/>
        <v>Surrency, Georgia&lt;br&gt;White 1875-1899&lt;br&gt;INF173&lt;br&gt;non-DASS</v>
      </c>
      <c r="J733" t="str">
        <f t="shared" si="150"/>
        <v>W1870SurrencyGeorgiaINF173</v>
      </c>
      <c r="M733" t="str">
        <f t="shared" si="152"/>
        <v>dp</v>
      </c>
      <c r="N733" t="str">
        <f t="shared" si="153"/>
        <v>st</v>
      </c>
      <c r="O733" t="str">
        <f t="shared" si="154"/>
        <v>ar</v>
      </c>
      <c r="P733" t="e">
        <f>IF(#REF!="rhot","",IF(H733="AAE_7R","r7",IF(AND(C733="ANAE",H733="W"),"r3","r0")))</f>
        <v>#REF!</v>
      </c>
      <c r="Q733" t="str">
        <f>IF(H733="consonant",#REF!,"")</f>
        <v/>
      </c>
      <c r="R733" t="str">
        <f t="shared" si="155"/>
        <v>lx</v>
      </c>
      <c r="S733" t="str">
        <f t="shared" si="156"/>
        <v>bk</v>
      </c>
      <c r="T733" t="e">
        <f t="shared" si="157"/>
        <v>#REF!</v>
      </c>
      <c r="U733" t="str">
        <f t="shared" si="148"/>
        <v>b</v>
      </c>
      <c r="W733" t="str">
        <f t="shared" si="151"/>
        <v>const W1870SurrencyGeorgiaINF173= L.marker([31.71889,-82.20035], {icon: dp_lx}).bindPopup('Surrency, Georgia&lt;br&gt;White 1875-1899&lt;br&gt;INF173&lt;br&gt;non-DASS').addTo(W1870);</v>
      </c>
      <c r="BI733" t="s">
        <v>5785</v>
      </c>
    </row>
    <row r="734" spans="1:61">
      <c r="A734" s="30" t="s">
        <v>5325</v>
      </c>
      <c r="B734" s="31" t="s">
        <v>2577</v>
      </c>
      <c r="C734" t="s">
        <v>3937</v>
      </c>
      <c r="D734" s="32" t="s">
        <v>1375</v>
      </c>
      <c r="E734" s="31" t="s">
        <v>54</v>
      </c>
      <c r="F734" s="32">
        <v>-81.801079999999999</v>
      </c>
      <c r="G734" s="32">
        <v>24.558420000000002</v>
      </c>
      <c r="H734" s="32"/>
      <c r="I734" t="str">
        <f t="shared" si="149"/>
        <v>Key West, FL&lt;br&gt;White 1875-1899&lt;br&gt;INF288A&lt;br&gt;non-DASS</v>
      </c>
      <c r="J734" t="str">
        <f t="shared" si="150"/>
        <v>W1870KeyWestFLINF288A</v>
      </c>
      <c r="M734" t="str">
        <f t="shared" si="152"/>
        <v>dp</v>
      </c>
      <c r="N734" t="str">
        <f t="shared" si="153"/>
        <v>st</v>
      </c>
      <c r="O734" t="str">
        <f t="shared" si="154"/>
        <v>ar</v>
      </c>
      <c r="P734" t="e">
        <f>IF(#REF!="rhot","",IF(H734="AAE_7R","r7",IF(AND(C734="ANAE",H734="W"),"r3","r0")))</f>
        <v>#REF!</v>
      </c>
      <c r="Q734" t="str">
        <f>IF(H734="consonant",#REF!,"")</f>
        <v/>
      </c>
      <c r="R734" t="str">
        <f t="shared" si="155"/>
        <v>lx</v>
      </c>
      <c r="S734" t="str">
        <f t="shared" si="156"/>
        <v>bk</v>
      </c>
      <c r="T734" t="e">
        <f t="shared" si="157"/>
        <v>#REF!</v>
      </c>
      <c r="U734" t="str">
        <f t="shared" si="148"/>
        <v>b</v>
      </c>
      <c r="W734" t="str">
        <f t="shared" si="151"/>
        <v>const W1870KeyWestFLINF288A= L.marker([24.55842,-81.80108], {icon: dp_lx}).bindPopup('Key West, FL&lt;br&gt;White 1875-1899&lt;br&gt;INF288A&lt;br&gt;non-DASS').addTo(W1870);</v>
      </c>
      <c r="BI734" t="s">
        <v>5786</v>
      </c>
    </row>
    <row r="735" spans="1:61">
      <c r="A735" s="30" t="s">
        <v>5325</v>
      </c>
      <c r="B735" s="31" t="s">
        <v>2612</v>
      </c>
      <c r="C735" t="s">
        <v>3937</v>
      </c>
      <c r="D735" s="32" t="s">
        <v>2613</v>
      </c>
      <c r="E735" s="31" t="s">
        <v>5298</v>
      </c>
      <c r="F735" s="32">
        <v>-86.319770000000005</v>
      </c>
      <c r="G735" s="32">
        <v>34.029040000000002</v>
      </c>
      <c r="H735" s="32"/>
      <c r="I735" t="str">
        <f t="shared" si="149"/>
        <v>Altoona, Alabama&lt;br&gt;White 1875-1899&lt;br&gt;INF367&lt;br&gt;non-DASS</v>
      </c>
      <c r="J735" t="str">
        <f t="shared" si="150"/>
        <v>W1870AltoonaAlabamaINF367</v>
      </c>
      <c r="M735" t="str">
        <f t="shared" si="152"/>
        <v>dp</v>
      </c>
      <c r="N735" t="str">
        <f t="shared" si="153"/>
        <v>st</v>
      </c>
      <c r="O735" t="str">
        <f t="shared" si="154"/>
        <v>ar</v>
      </c>
      <c r="P735" t="e">
        <f>IF(#REF!="rhot","",IF(H735="AAE_7R","r7",IF(AND(C735="ANAE",H735="W"),"r3","r0")))</f>
        <v>#REF!</v>
      </c>
      <c r="Q735" t="str">
        <f>IF(H735="consonant",#REF!,"")</f>
        <v/>
      </c>
      <c r="R735" t="str">
        <f t="shared" si="155"/>
        <v>lx</v>
      </c>
      <c r="S735" t="str">
        <f t="shared" si="156"/>
        <v>bk</v>
      </c>
      <c r="T735" t="e">
        <f t="shared" si="157"/>
        <v>#REF!</v>
      </c>
      <c r="U735" t="str">
        <f t="shared" si="148"/>
        <v>b</v>
      </c>
      <c r="W735" t="str">
        <f t="shared" si="151"/>
        <v>const W1870AltoonaAlabamaINF367= L.marker([34.02904,-86.31977], {icon: dp_lx}).bindPopup('Altoona, Alabama&lt;br&gt;White 1875-1899&lt;br&gt;INF367&lt;br&gt;non-DASS').addTo(W1870);</v>
      </c>
      <c r="BI735" t="s">
        <v>5787</v>
      </c>
    </row>
    <row r="736" spans="1:61">
      <c r="A736" s="30" t="s">
        <v>5325</v>
      </c>
      <c r="B736" s="31" t="s">
        <v>2817</v>
      </c>
      <c r="C736" t="s">
        <v>3937</v>
      </c>
      <c r="D736" s="32" t="s">
        <v>356</v>
      </c>
      <c r="E736" s="31" t="s">
        <v>5294</v>
      </c>
      <c r="F736" s="32">
        <v>-96.536619999999999</v>
      </c>
      <c r="G736" s="32">
        <v>33.759610000000002</v>
      </c>
      <c r="H736" s="32"/>
      <c r="I736" t="str">
        <f t="shared" si="149"/>
        <v>Denison, Texas&lt;br&gt;White 1875-1899&lt;br&gt;INF838&lt;br&gt;non-DASS</v>
      </c>
      <c r="J736" t="str">
        <f t="shared" si="150"/>
        <v>W1870DenisonTexasINF838</v>
      </c>
      <c r="M736" t="str">
        <f t="shared" si="152"/>
        <v>dp</v>
      </c>
      <c r="N736" t="str">
        <f t="shared" si="153"/>
        <v>st</v>
      </c>
      <c r="O736" t="str">
        <f t="shared" si="154"/>
        <v>ar</v>
      </c>
      <c r="P736" t="e">
        <f>IF(#REF!="rhot","",IF(H736="AAE_7R","r7",IF(AND(C736="ANAE",H736="W"),"r3","r0")))</f>
        <v>#REF!</v>
      </c>
      <c r="Q736" t="str">
        <f>IF(H736="consonant",#REF!,"")</f>
        <v/>
      </c>
      <c r="R736" t="str">
        <f t="shared" si="155"/>
        <v>lx</v>
      </c>
      <c r="S736" t="str">
        <f t="shared" si="156"/>
        <v>bk</v>
      </c>
      <c r="T736" t="e">
        <f t="shared" si="157"/>
        <v>#REF!</v>
      </c>
      <c r="U736" t="str">
        <f t="shared" si="148"/>
        <v>b</v>
      </c>
      <c r="W736" t="str">
        <f t="shared" si="151"/>
        <v>const W1870DenisonTexasINF838= L.marker([33.75961,-96.53662], {icon: dp_lx}).bindPopup('Denison, Texas&lt;br&gt;White 1875-1899&lt;br&gt;INF838&lt;br&gt;non-DASS').addTo(W1870);</v>
      </c>
      <c r="BI736" t="s">
        <v>5788</v>
      </c>
    </row>
    <row r="737" spans="1:61">
      <c r="A737" s="30" t="s">
        <v>5325</v>
      </c>
      <c r="B737" s="31" t="s">
        <v>2497</v>
      </c>
      <c r="C737" t="s">
        <v>3937</v>
      </c>
      <c r="D737" s="32" t="s">
        <v>2498</v>
      </c>
      <c r="E737" s="31" t="s">
        <v>5289</v>
      </c>
      <c r="F737" s="32">
        <v>-83.92465</v>
      </c>
      <c r="G737" s="32">
        <v>34.184620000000002</v>
      </c>
      <c r="H737" s="32"/>
      <c r="I737" t="str">
        <f t="shared" si="149"/>
        <v>Flowery Branch, Georgia&lt;br&gt;White 1875-1899&lt;br&gt;INF086&lt;br&gt;non-DASS</v>
      </c>
      <c r="J737" t="str">
        <f t="shared" si="150"/>
        <v>W1870FloweryBranchGeorgiaINF086</v>
      </c>
      <c r="M737" t="str">
        <f t="shared" si="152"/>
        <v>dp</v>
      </c>
      <c r="N737" t="str">
        <f t="shared" si="153"/>
        <v>st</v>
      </c>
      <c r="O737" t="str">
        <f t="shared" si="154"/>
        <v>ar</v>
      </c>
      <c r="P737" t="e">
        <f>IF(#REF!="rhot","",IF(H737="AAE_7R","r7",IF(AND(C737="ANAE",H737="W"),"r3","r0")))</f>
        <v>#REF!</v>
      </c>
      <c r="Q737" t="str">
        <f>IF(H737="consonant",#REF!,"")</f>
        <v/>
      </c>
      <c r="R737" t="str">
        <f t="shared" si="155"/>
        <v>lx</v>
      </c>
      <c r="S737" t="str">
        <f t="shared" si="156"/>
        <v>bk</v>
      </c>
      <c r="T737" t="e">
        <f t="shared" si="157"/>
        <v>#REF!</v>
      </c>
      <c r="U737" t="str">
        <f t="shared" si="148"/>
        <v>b</v>
      </c>
      <c r="W737" t="str">
        <f t="shared" si="151"/>
        <v>const W1870FloweryBranchGeorgiaINF086= L.marker([34.18462,-83.92465], {icon: dp_lx}).bindPopup('Flowery Branch, Georgia&lt;br&gt;White 1875-1899&lt;br&gt;INF086&lt;br&gt;non-DASS').addTo(W1870);</v>
      </c>
      <c r="BI737" t="s">
        <v>5789</v>
      </c>
    </row>
    <row r="738" spans="1:61">
      <c r="A738" s="30" t="s">
        <v>5325</v>
      </c>
      <c r="B738" s="31" t="s">
        <v>2579</v>
      </c>
      <c r="C738" t="s">
        <v>3937</v>
      </c>
      <c r="D738" s="32" t="s">
        <v>99</v>
      </c>
      <c r="E738" s="31" t="s">
        <v>904</v>
      </c>
      <c r="F738" s="32">
        <v>-86.455520000000007</v>
      </c>
      <c r="G738" s="32">
        <v>36.509329999999999</v>
      </c>
      <c r="H738" s="32"/>
      <c r="I738" t="str">
        <f t="shared" si="149"/>
        <v>Springfield, Tennessee&lt;br&gt;White 1875-1899&lt;br&gt;INF296&lt;br&gt;non-DASS</v>
      </c>
      <c r="J738" t="str">
        <f t="shared" si="150"/>
        <v>W1870SpringfieldTennesseeINF296</v>
      </c>
      <c r="M738" t="str">
        <f t="shared" si="152"/>
        <v>dp</v>
      </c>
      <c r="N738" t="str">
        <f t="shared" si="153"/>
        <v>st</v>
      </c>
      <c r="O738" t="str">
        <f t="shared" si="154"/>
        <v>ar</v>
      </c>
      <c r="P738" t="e">
        <f>IF(#REF!="rhot","",IF(H738="AAE_7R","r7",IF(AND(C738="ANAE",H738="W"),"r3","r0")))</f>
        <v>#REF!</v>
      </c>
      <c r="Q738" t="str">
        <f>IF(H738="consonant",#REF!,"")</f>
        <v/>
      </c>
      <c r="R738" t="str">
        <f t="shared" si="155"/>
        <v>lx</v>
      </c>
      <c r="S738" t="str">
        <f t="shared" si="156"/>
        <v>bk</v>
      </c>
      <c r="T738" t="e">
        <f t="shared" si="157"/>
        <v>#REF!</v>
      </c>
      <c r="U738" t="str">
        <f t="shared" si="148"/>
        <v>b</v>
      </c>
      <c r="W738" t="str">
        <f t="shared" si="151"/>
        <v>const W1870SpringfieldTennesseeINF296= L.marker([36.50933,-86.45552], {icon: dp_lx}).bindPopup('Springfield, Tennessee&lt;br&gt;White 1875-1899&lt;br&gt;INF296&lt;br&gt;non-DASS').addTo(W1870);</v>
      </c>
      <c r="BI738" t="s">
        <v>5790</v>
      </c>
    </row>
    <row r="739" spans="1:61">
      <c r="A739" s="30" t="s">
        <v>5325</v>
      </c>
      <c r="B739" s="31" t="s">
        <v>2644</v>
      </c>
      <c r="C739" t="s">
        <v>3937</v>
      </c>
      <c r="D739" s="32" t="s">
        <v>2270</v>
      </c>
      <c r="E739" s="31" t="s">
        <v>54</v>
      </c>
      <c r="F739" s="32">
        <v>-84.94332</v>
      </c>
      <c r="G739" s="32">
        <v>30.965720000000001</v>
      </c>
      <c r="H739" s="32"/>
      <c r="I739" t="str">
        <f t="shared" si="149"/>
        <v>Laurel Hill, FL&lt;br&gt;White 1875-1899&lt;br&gt;INF466&lt;br&gt;non-DASS</v>
      </c>
      <c r="J739" t="str">
        <f t="shared" si="150"/>
        <v>W1870LaurelHillFLINF466</v>
      </c>
      <c r="M739" t="str">
        <f t="shared" si="152"/>
        <v>dp</v>
      </c>
      <c r="N739" t="str">
        <f t="shared" si="153"/>
        <v>st</v>
      </c>
      <c r="O739" t="str">
        <f t="shared" si="154"/>
        <v>ar</v>
      </c>
      <c r="P739" t="e">
        <f>IF(#REF!="rhot","",IF(H739="AAE_7R","r7",IF(AND(C739="ANAE",H739="W"),"r3","r0")))</f>
        <v>#REF!</v>
      </c>
      <c r="Q739" t="str">
        <f>IF(H739="consonant",#REF!,"")</f>
        <v/>
      </c>
      <c r="R739" t="str">
        <f t="shared" si="155"/>
        <v>lx</v>
      </c>
      <c r="S739" t="str">
        <f t="shared" si="156"/>
        <v>bk</v>
      </c>
      <c r="T739" t="e">
        <f t="shared" si="157"/>
        <v>#REF!</v>
      </c>
      <c r="U739" t="str">
        <f t="shared" si="148"/>
        <v>b</v>
      </c>
      <c r="W739" t="str">
        <f t="shared" si="151"/>
        <v>const W1870LaurelHillFLINF466= L.marker([30.96572,-84.94332], {icon: dp_lx}).bindPopup('Laurel Hill, FL&lt;br&gt;White 1875-1899&lt;br&gt;INF466&lt;br&gt;non-DASS').addTo(W1870);</v>
      </c>
      <c r="BI739" t="s">
        <v>5791</v>
      </c>
    </row>
    <row r="740" spans="1:61">
      <c r="A740" s="30" t="s">
        <v>5325</v>
      </c>
      <c r="B740" s="31" t="s">
        <v>2491</v>
      </c>
      <c r="C740" t="s">
        <v>3937</v>
      </c>
      <c r="D740" s="32" t="s">
        <v>2492</v>
      </c>
      <c r="E740" s="31" t="s">
        <v>5289</v>
      </c>
      <c r="F740" s="32">
        <v>-84.518230000000003</v>
      </c>
      <c r="G740" s="32">
        <v>34.580199999999998</v>
      </c>
      <c r="H740" s="32"/>
      <c r="I740" t="str">
        <f t="shared" si="149"/>
        <v>Resaca, Georgia&lt;br&gt;White 1875-1899&lt;br&gt;INF075A&lt;br&gt;non-DASS</v>
      </c>
      <c r="J740" t="str">
        <f t="shared" si="150"/>
        <v>W1870ResacaGeorgiaINF075A</v>
      </c>
      <c r="M740" t="str">
        <f t="shared" si="152"/>
        <v>dp</v>
      </c>
      <c r="N740" t="str">
        <f t="shared" si="153"/>
        <v>st</v>
      </c>
      <c r="O740" t="str">
        <f t="shared" si="154"/>
        <v>ar</v>
      </c>
      <c r="P740" t="e">
        <f>IF(#REF!="rhot","",IF(H740="AAE_7R","r7",IF(AND(C740="ANAE",H740="W"),"r3","r0")))</f>
        <v>#REF!</v>
      </c>
      <c r="Q740" t="str">
        <f>IF(H740="consonant",#REF!,"")</f>
        <v/>
      </c>
      <c r="R740" t="str">
        <f t="shared" si="155"/>
        <v>lx</v>
      </c>
      <c r="S740" t="str">
        <f t="shared" si="156"/>
        <v>bk</v>
      </c>
      <c r="T740" t="e">
        <f t="shared" si="157"/>
        <v>#REF!</v>
      </c>
      <c r="U740" t="str">
        <f t="shared" si="148"/>
        <v>b</v>
      </c>
      <c r="W740" t="str">
        <f t="shared" si="151"/>
        <v>const W1870ResacaGeorgiaINF075A= L.marker([34.5802,-84.51823], {icon: dp_lx}).bindPopup('Resaca, Georgia&lt;br&gt;White 1875-1899&lt;br&gt;INF075A&lt;br&gt;non-DASS').addTo(W1870);</v>
      </c>
      <c r="BI740" t="s">
        <v>5792</v>
      </c>
    </row>
    <row r="741" spans="1:61">
      <c r="A741" s="30" t="s">
        <v>5325</v>
      </c>
      <c r="B741" s="31" t="s">
        <v>2538</v>
      </c>
      <c r="C741" t="s">
        <v>3937</v>
      </c>
      <c r="D741" s="32" t="s">
        <v>5337</v>
      </c>
      <c r="E741" s="31" t="s">
        <v>5289</v>
      </c>
      <c r="F741" s="32">
        <v>-85.642439999999993</v>
      </c>
      <c r="G741" s="32">
        <v>32.317880000000002</v>
      </c>
      <c r="H741" s="32"/>
      <c r="I741" t="str">
        <f t="shared" si="149"/>
        <v>BueNVista, Georgia&lt;br&gt;White 1875-1899&lt;br&gt;INF168&lt;br&gt;non-DASS</v>
      </c>
      <c r="J741" t="str">
        <f t="shared" si="150"/>
        <v>W1870BueNVistaGeorgiaINF168</v>
      </c>
      <c r="M741" t="str">
        <f t="shared" si="152"/>
        <v>dp</v>
      </c>
      <c r="N741" t="str">
        <f t="shared" si="153"/>
        <v>st</v>
      </c>
      <c r="O741" t="str">
        <f t="shared" si="154"/>
        <v>ar</v>
      </c>
      <c r="P741" t="e">
        <f>IF(#REF!="rhot","",IF(H741="AAE_7R","r7",IF(AND(C741="ANAE",H741="W"),"r3","r0")))</f>
        <v>#REF!</v>
      </c>
      <c r="Q741" t="str">
        <f>IF(H741="consonant",#REF!,"")</f>
        <v/>
      </c>
      <c r="R741" t="str">
        <f t="shared" si="155"/>
        <v>lx</v>
      </c>
      <c r="S741" t="str">
        <f t="shared" si="156"/>
        <v>bk</v>
      </c>
      <c r="T741" t="e">
        <f t="shared" si="157"/>
        <v>#REF!</v>
      </c>
      <c r="U741" t="str">
        <f t="shared" si="148"/>
        <v>b</v>
      </c>
      <c r="W741" t="str">
        <f t="shared" si="151"/>
        <v>const W1870BueNVistaGeorgiaINF168= L.marker([32.31788,-85.64244], {icon: dp_lx}).bindPopup('BueNVista, Georgia&lt;br&gt;White 1875-1899&lt;br&gt;INF168&lt;br&gt;non-DASS').addTo(W1870);</v>
      </c>
      <c r="BI741" t="s">
        <v>5793</v>
      </c>
    </row>
    <row r="742" spans="1:61">
      <c r="A742" s="30" t="s">
        <v>5325</v>
      </c>
      <c r="B742" s="31" t="s">
        <v>2643</v>
      </c>
      <c r="C742" t="s">
        <v>3937</v>
      </c>
      <c r="D742" s="32" t="s">
        <v>679</v>
      </c>
      <c r="E742" s="31" t="s">
        <v>54</v>
      </c>
      <c r="F742" s="32">
        <v>-90.882080000000002</v>
      </c>
      <c r="G742" s="32">
        <v>30.77974</v>
      </c>
      <c r="H742" s="32"/>
      <c r="I742" t="str">
        <f t="shared" si="149"/>
        <v>Rock Hill, FL&lt;br&gt;White 1875-1899&lt;br&gt;INF460&lt;br&gt;non-DASS</v>
      </c>
      <c r="J742" t="str">
        <f t="shared" si="150"/>
        <v>W1870RockHillFLINF460</v>
      </c>
      <c r="M742" t="str">
        <f t="shared" si="152"/>
        <v>dp</v>
      </c>
      <c r="N742" t="str">
        <f t="shared" si="153"/>
        <v>st</v>
      </c>
      <c r="O742" t="str">
        <f t="shared" si="154"/>
        <v>ar</v>
      </c>
      <c r="P742" t="e">
        <f>IF(#REF!="rhot","",IF(H742="AAE_7R","r7",IF(AND(C742="ANAE",H742="W"),"r3","r0")))</f>
        <v>#REF!</v>
      </c>
      <c r="Q742" t="str">
        <f>IF(H742="consonant",#REF!,"")</f>
        <v/>
      </c>
      <c r="R742" t="str">
        <f t="shared" si="155"/>
        <v>lx</v>
      </c>
      <c r="S742" t="str">
        <f t="shared" si="156"/>
        <v>bk</v>
      </c>
      <c r="T742" t="e">
        <f t="shared" si="157"/>
        <v>#REF!</v>
      </c>
      <c r="U742" t="str">
        <f t="shared" si="148"/>
        <v>b</v>
      </c>
      <c r="W742" t="str">
        <f t="shared" si="151"/>
        <v>const W1870RockHillFLINF460= L.marker([30.77974,-90.88208], {icon: dp_lx}).bindPopup('Rock Hill, FL&lt;br&gt;White 1875-1899&lt;br&gt;INF460&lt;br&gt;non-DASS').addTo(W1870);</v>
      </c>
      <c r="BI742" t="s">
        <v>5794</v>
      </c>
    </row>
    <row r="743" spans="1:61">
      <c r="A743" s="30" t="s">
        <v>5325</v>
      </c>
      <c r="B743" s="31" t="s">
        <v>2696</v>
      </c>
      <c r="C743" t="s">
        <v>3937</v>
      </c>
      <c r="D743" s="32" t="s">
        <v>2697</v>
      </c>
      <c r="E743" s="31" t="s">
        <v>1505</v>
      </c>
      <c r="F743" s="32">
        <v>-89.274500000000003</v>
      </c>
      <c r="G743" s="32">
        <v>32.350090000000002</v>
      </c>
      <c r="H743" s="32"/>
      <c r="I743" t="str">
        <f t="shared" si="149"/>
        <v>Vicksburg, Mississippi&lt;br&gt;White 1875-1899&lt;br&gt;INF579&lt;br&gt;non-DASS</v>
      </c>
      <c r="J743" t="str">
        <f t="shared" si="150"/>
        <v>W1870VicksburgMississippiINF579</v>
      </c>
      <c r="M743" t="str">
        <f t="shared" si="152"/>
        <v>dp</v>
      </c>
      <c r="N743" t="str">
        <f t="shared" si="153"/>
        <v>st</v>
      </c>
      <c r="O743" t="str">
        <f t="shared" si="154"/>
        <v>ar</v>
      </c>
      <c r="P743" t="e">
        <f>IF(#REF!="rhot","",IF(H743="AAE_7R","r7",IF(AND(C743="ANAE",H743="W"),"r3","r0")))</f>
        <v>#REF!</v>
      </c>
      <c r="Q743" t="str">
        <f>IF(H743="consonant",#REF!,"")</f>
        <v/>
      </c>
      <c r="R743" t="str">
        <f t="shared" si="155"/>
        <v>lx</v>
      </c>
      <c r="S743" t="str">
        <f t="shared" si="156"/>
        <v>bk</v>
      </c>
      <c r="T743" t="e">
        <f t="shared" si="157"/>
        <v>#REF!</v>
      </c>
      <c r="U743" t="str">
        <f t="shared" si="148"/>
        <v>b</v>
      </c>
      <c r="W743" t="str">
        <f t="shared" si="151"/>
        <v>const W1870VicksburgMississippiINF579= L.marker([32.35009,-89.2745], {icon: dp_lx}).bindPopup('Vicksburg, Mississippi&lt;br&gt;White 1875-1899&lt;br&gt;INF579&lt;br&gt;non-DASS').addTo(W1870);</v>
      </c>
      <c r="BI743" t="s">
        <v>5795</v>
      </c>
    </row>
    <row r="744" spans="1:61">
      <c r="A744" s="30" t="s">
        <v>5325</v>
      </c>
      <c r="B744" s="31" t="s">
        <v>2705</v>
      </c>
      <c r="C744" t="s">
        <v>3937</v>
      </c>
      <c r="D744" s="32" t="s">
        <v>2314</v>
      </c>
      <c r="E744" s="31" t="s">
        <v>1505</v>
      </c>
      <c r="F744" s="32">
        <v>-98.120260000000002</v>
      </c>
      <c r="G744" s="32">
        <v>31.756799999999998</v>
      </c>
      <c r="H744" s="32"/>
      <c r="I744" t="str">
        <f t="shared" si="149"/>
        <v>Soso, Mississippi&lt;br&gt;White 1875-1899&lt;br&gt;INF600A&lt;br&gt;non-DASS</v>
      </c>
      <c r="J744" t="str">
        <f t="shared" si="150"/>
        <v>W1870SosoMississippiINF600A</v>
      </c>
      <c r="M744" t="str">
        <f t="shared" si="152"/>
        <v>dp</v>
      </c>
      <c r="N744" t="str">
        <f t="shared" si="153"/>
        <v>st</v>
      </c>
      <c r="O744" t="str">
        <f t="shared" si="154"/>
        <v>ar</v>
      </c>
      <c r="P744" t="e">
        <f>IF(#REF!="rhot","",IF(H744="AAE_7R","r7",IF(AND(C744="ANAE",H744="W"),"r3","r0")))</f>
        <v>#REF!</v>
      </c>
      <c r="Q744" t="str">
        <f>IF(H744="consonant",#REF!,"")</f>
        <v/>
      </c>
      <c r="R744" t="str">
        <f t="shared" si="155"/>
        <v>lx</v>
      </c>
      <c r="S744" t="str">
        <f t="shared" si="156"/>
        <v>bk</v>
      </c>
      <c r="T744" t="e">
        <f t="shared" si="157"/>
        <v>#REF!</v>
      </c>
      <c r="U744" t="str">
        <f t="shared" si="148"/>
        <v>b</v>
      </c>
      <c r="W744" t="str">
        <f t="shared" si="151"/>
        <v>const W1870SosoMississippiINF600A= L.marker([31.7568,-98.12026], {icon: dp_lx}).bindPopup('Soso, Mississippi&lt;br&gt;White 1875-1899&lt;br&gt;INF600A&lt;br&gt;non-DASS').addTo(W1870);</v>
      </c>
      <c r="BI744" t="s">
        <v>5796</v>
      </c>
    </row>
    <row r="745" spans="1:61">
      <c r="A745" s="30" t="s">
        <v>5325</v>
      </c>
      <c r="B745" s="31" t="s">
        <v>2839</v>
      </c>
      <c r="C745" t="s">
        <v>3937</v>
      </c>
      <c r="D745" s="32" t="s">
        <v>2433</v>
      </c>
      <c r="E745" s="31" t="s">
        <v>5294</v>
      </c>
      <c r="F745" s="32">
        <v>-84.978470000000002</v>
      </c>
      <c r="G745" s="32">
        <v>29.698429999999998</v>
      </c>
      <c r="H745" s="32"/>
      <c r="I745" t="str">
        <f t="shared" si="149"/>
        <v>New Braunfels, Texas&lt;br&gt;White 1875-1899&lt;br&gt;INF884&lt;br&gt;non-DASS</v>
      </c>
      <c r="J745" t="str">
        <f t="shared" si="150"/>
        <v>W1870NewBraunfelsTexasINF884</v>
      </c>
      <c r="M745" t="str">
        <f t="shared" si="152"/>
        <v>dp</v>
      </c>
      <c r="N745" t="str">
        <f t="shared" si="153"/>
        <v>st</v>
      </c>
      <c r="O745" t="str">
        <f t="shared" si="154"/>
        <v>ar</v>
      </c>
      <c r="P745" t="e">
        <f>IF(#REF!="rhot","",IF(H745="AAE_7R","r7",IF(AND(C745="ANAE",H745="W"),"r3","r0")))</f>
        <v>#REF!</v>
      </c>
      <c r="Q745" t="str">
        <f>IF(H745="consonant",#REF!,"")</f>
        <v/>
      </c>
      <c r="R745" t="str">
        <f t="shared" si="155"/>
        <v>lx</v>
      </c>
      <c r="S745" t="str">
        <f t="shared" si="156"/>
        <v>bk</v>
      </c>
      <c r="T745" t="e">
        <f t="shared" si="157"/>
        <v>#REF!</v>
      </c>
      <c r="U745" t="str">
        <f t="shared" si="148"/>
        <v>b</v>
      </c>
      <c r="W745" t="str">
        <f t="shared" si="151"/>
        <v>const W1870NewBraunfelsTexasINF884= L.marker([29.69843,-84.97847], {icon: dp_lx}).bindPopup('New Braunfels, Texas&lt;br&gt;White 1875-1899&lt;br&gt;INF884&lt;br&gt;non-DASS').addTo(W1870);</v>
      </c>
      <c r="BI745" t="s">
        <v>5797</v>
      </c>
    </row>
    <row r="746" spans="1:61">
      <c r="A746" s="30" t="s">
        <v>5325</v>
      </c>
      <c r="B746" s="31" t="s">
        <v>2470</v>
      </c>
      <c r="C746" t="s">
        <v>3937</v>
      </c>
      <c r="D746" s="32" t="s">
        <v>2471</v>
      </c>
      <c r="E746" s="31" t="s">
        <v>904</v>
      </c>
      <c r="F746" s="32">
        <v>-84.769570000000002</v>
      </c>
      <c r="G746" s="32">
        <v>35.780349999999999</v>
      </c>
      <c r="H746" s="32"/>
      <c r="I746" t="str">
        <f t="shared" si="149"/>
        <v>Sequatchie Valley, Tennessee&lt;br&gt;White 1875-1899&lt;br&gt;INF044&lt;br&gt;non-DASS</v>
      </c>
      <c r="J746" t="str">
        <f t="shared" si="150"/>
        <v>W1870SequatchieValleyTennesseeINF044</v>
      </c>
      <c r="M746" t="str">
        <f t="shared" si="152"/>
        <v>dp</v>
      </c>
      <c r="N746" t="str">
        <f t="shared" si="153"/>
        <v>st</v>
      </c>
      <c r="O746" t="str">
        <f t="shared" si="154"/>
        <v>ar</v>
      </c>
      <c r="P746" t="e">
        <f>IF(#REF!="rhot","",IF(H746="AAE_7R","r7",IF(AND(C746="ANAE",H746="W"),"r3","r0")))</f>
        <v>#REF!</v>
      </c>
      <c r="Q746" t="str">
        <f>IF(H746="consonant",#REF!,"")</f>
        <v/>
      </c>
      <c r="R746" t="str">
        <f t="shared" si="155"/>
        <v>lx</v>
      </c>
      <c r="S746" t="str">
        <f t="shared" si="156"/>
        <v>bk</v>
      </c>
      <c r="T746" t="e">
        <f t="shared" si="157"/>
        <v>#REF!</v>
      </c>
      <c r="U746" t="str">
        <f t="shared" si="148"/>
        <v>b</v>
      </c>
      <c r="W746" t="str">
        <f t="shared" si="151"/>
        <v>const W1870SequatchieValleyTennesseeINF044= L.marker([35.78035,-84.76957], {icon: dp_lx}).bindPopup('Sequatchie Valley, Tennessee&lt;br&gt;White 1875-1899&lt;br&gt;INF044&lt;br&gt;non-DASS').addTo(W1870);</v>
      </c>
      <c r="BI746" t="s">
        <v>5798</v>
      </c>
    </row>
    <row r="747" spans="1:61">
      <c r="A747" s="30" t="s">
        <v>5325</v>
      </c>
      <c r="B747" s="31" t="s">
        <v>2482</v>
      </c>
      <c r="C747" t="s">
        <v>3937</v>
      </c>
      <c r="D747" s="32" t="s">
        <v>2483</v>
      </c>
      <c r="E747" s="31" t="s">
        <v>5289</v>
      </c>
      <c r="F747" s="32">
        <v>-83.958259999999996</v>
      </c>
      <c r="G747" s="32">
        <v>34.766199999999998</v>
      </c>
      <c r="H747" s="32"/>
      <c r="I747" t="str">
        <f t="shared" si="149"/>
        <v>Blairsville, Georgia&lt;br&gt;White 1875-1899&lt;br&gt;INF063A&lt;br&gt;non-DASS</v>
      </c>
      <c r="J747" t="str">
        <f t="shared" si="150"/>
        <v>W1870BlairsvilleGeorgiaINF063A</v>
      </c>
      <c r="M747" t="str">
        <f t="shared" si="152"/>
        <v>dp</v>
      </c>
      <c r="N747" t="str">
        <f t="shared" si="153"/>
        <v>st</v>
      </c>
      <c r="O747" t="str">
        <f t="shared" si="154"/>
        <v>ar</v>
      </c>
      <c r="P747" t="e">
        <f>IF(#REF!="rhot","",IF(H747="AAE_7R","r7",IF(AND(C747="ANAE",H747="W"),"r3","r0")))</f>
        <v>#REF!</v>
      </c>
      <c r="Q747" t="str">
        <f>IF(H747="consonant",#REF!,"")</f>
        <v/>
      </c>
      <c r="R747" t="str">
        <f t="shared" si="155"/>
        <v>lx</v>
      </c>
      <c r="S747" t="str">
        <f t="shared" si="156"/>
        <v>bk</v>
      </c>
      <c r="T747" t="e">
        <f t="shared" si="157"/>
        <v>#REF!</v>
      </c>
      <c r="U747" t="str">
        <f t="shared" si="148"/>
        <v>b</v>
      </c>
      <c r="W747" t="str">
        <f t="shared" si="151"/>
        <v>const W1870BlairsvilleGeorgiaINF063A= L.marker([34.7662,-83.95826], {icon: dp_lx}).bindPopup('Blairsville, Georgia&lt;br&gt;White 1875-1899&lt;br&gt;INF063A&lt;br&gt;non-DASS').addTo(W1870);</v>
      </c>
      <c r="BI747" t="s">
        <v>5799</v>
      </c>
    </row>
    <row r="748" spans="1:61">
      <c r="A748" s="30" t="s">
        <v>5325</v>
      </c>
      <c r="B748" s="31" t="s">
        <v>2514</v>
      </c>
      <c r="C748" t="s">
        <v>3937</v>
      </c>
      <c r="D748" s="32" t="s">
        <v>332</v>
      </c>
      <c r="E748" s="31" t="s">
        <v>5289</v>
      </c>
      <c r="F748" s="32">
        <v>-85.028940000000006</v>
      </c>
      <c r="G748" s="32">
        <v>33.38044</v>
      </c>
      <c r="H748" s="32"/>
      <c r="I748" t="str">
        <f t="shared" si="149"/>
        <v>Newnan, Georgia&lt;br&gt;White 1875-1899&lt;br&gt;INF117&lt;br&gt;non-DASS</v>
      </c>
      <c r="J748" t="str">
        <f t="shared" si="150"/>
        <v>W1870NewnanGeorgiaINF117</v>
      </c>
      <c r="M748" t="str">
        <f t="shared" si="152"/>
        <v>dp</v>
      </c>
      <c r="N748" t="str">
        <f t="shared" si="153"/>
        <v>st</v>
      </c>
      <c r="O748" t="str">
        <f t="shared" si="154"/>
        <v>ar</v>
      </c>
      <c r="P748" t="e">
        <f>IF(#REF!="rhot","",IF(H748="AAE_7R","r7",IF(AND(C748="ANAE",H748="W"),"r3","r0")))</f>
        <v>#REF!</v>
      </c>
      <c r="Q748" t="str">
        <f>IF(H748="consonant",#REF!,"")</f>
        <v/>
      </c>
      <c r="R748" t="str">
        <f t="shared" si="155"/>
        <v>lx</v>
      </c>
      <c r="S748" t="str">
        <f t="shared" si="156"/>
        <v>bk</v>
      </c>
      <c r="T748" t="e">
        <f t="shared" si="157"/>
        <v>#REF!</v>
      </c>
      <c r="U748" t="str">
        <f t="shared" si="148"/>
        <v>b</v>
      </c>
      <c r="W748" t="str">
        <f t="shared" si="151"/>
        <v>const W1870NewnanGeorgiaINF117= L.marker([33.38044,-85.02894], {icon: dp_lx}).bindPopup('Newnan, Georgia&lt;br&gt;White 1875-1899&lt;br&gt;INF117&lt;br&gt;non-DASS').addTo(W1870);</v>
      </c>
      <c r="BI748" t="s">
        <v>5800</v>
      </c>
    </row>
    <row r="749" spans="1:61">
      <c r="A749" s="30" t="s">
        <v>5325</v>
      </c>
      <c r="B749" s="31" t="s">
        <v>2525</v>
      </c>
      <c r="C749" t="s">
        <v>3937</v>
      </c>
      <c r="D749" s="32" t="s">
        <v>5342</v>
      </c>
      <c r="E749" s="31" t="s">
        <v>5289</v>
      </c>
      <c r="F749" s="32">
        <v>-85.580439999999996</v>
      </c>
      <c r="G749" s="32">
        <v>33.032919999999997</v>
      </c>
      <c r="H749" s="32"/>
      <c r="I749" t="str">
        <f t="shared" si="149"/>
        <v>LGrange, Georgia&lt;br&gt;White 1875-1899&lt;br&gt;INF143A&lt;br&gt;non-DASS</v>
      </c>
      <c r="J749" t="str">
        <f t="shared" si="150"/>
        <v>W1870LGrangeGeorgiaINF143A</v>
      </c>
      <c r="M749" t="str">
        <f t="shared" si="152"/>
        <v>dp</v>
      </c>
      <c r="N749" t="str">
        <f t="shared" si="153"/>
        <v>st</v>
      </c>
      <c r="O749" t="str">
        <f t="shared" si="154"/>
        <v>ar</v>
      </c>
      <c r="P749" t="e">
        <f>IF(#REF!="rhot","",IF(H749="AAE_7R","r7",IF(AND(C749="ANAE",H749="W"),"r3","r0")))</f>
        <v>#REF!</v>
      </c>
      <c r="Q749" t="str">
        <f>IF(H749="consonant",#REF!,"")</f>
        <v/>
      </c>
      <c r="R749" t="str">
        <f t="shared" si="155"/>
        <v>lx</v>
      </c>
      <c r="S749" t="str">
        <f t="shared" si="156"/>
        <v>bk</v>
      </c>
      <c r="T749" t="e">
        <f t="shared" si="157"/>
        <v>#REF!</v>
      </c>
      <c r="U749" t="str">
        <f t="shared" si="148"/>
        <v>b</v>
      </c>
      <c r="W749" t="str">
        <f t="shared" si="151"/>
        <v>const W1870LGrangeGeorgiaINF143A= L.marker([33.03292,-85.58044], {icon: dp_lx}).bindPopup('LGrange, Georgia&lt;br&gt;White 1875-1899&lt;br&gt;INF143A&lt;br&gt;non-DASS').addTo(W1870);</v>
      </c>
      <c r="BI749" t="s">
        <v>5801</v>
      </c>
    </row>
    <row r="750" spans="1:61">
      <c r="A750" s="30" t="s">
        <v>5325</v>
      </c>
      <c r="B750" s="31" t="s">
        <v>2616</v>
      </c>
      <c r="C750" t="s">
        <v>3937</v>
      </c>
      <c r="D750" s="32" t="s">
        <v>2618</v>
      </c>
      <c r="E750" s="31" t="s">
        <v>5298</v>
      </c>
      <c r="F750" s="32">
        <v>-90.382890000000003</v>
      </c>
      <c r="G750" s="32">
        <v>33.654389999999999</v>
      </c>
      <c r="H750" s="32"/>
      <c r="I750" t="str">
        <f t="shared" si="149"/>
        <v>Heflin, Alabama&lt;br&gt;White 1875-1899&lt;br&gt;INF382A&lt;br&gt;non-DASS</v>
      </c>
      <c r="J750" t="str">
        <f t="shared" si="150"/>
        <v>W1870HeflinAlabamaINF382A</v>
      </c>
      <c r="M750" t="str">
        <f t="shared" si="152"/>
        <v>dp</v>
      </c>
      <c r="N750" t="str">
        <f t="shared" si="153"/>
        <v>st</v>
      </c>
      <c r="O750" t="str">
        <f t="shared" si="154"/>
        <v>ar</v>
      </c>
      <c r="P750" t="e">
        <f>IF(#REF!="rhot","",IF(H750="AAE_7R","r7",IF(AND(C750="ANAE",H750="W"),"r3","r0")))</f>
        <v>#REF!</v>
      </c>
      <c r="Q750" t="str">
        <f>IF(H750="consonant",#REF!,"")</f>
        <v/>
      </c>
      <c r="R750" t="str">
        <f t="shared" si="155"/>
        <v>lx</v>
      </c>
      <c r="S750" t="str">
        <f t="shared" si="156"/>
        <v>bk</v>
      </c>
      <c r="T750" t="e">
        <f t="shared" si="157"/>
        <v>#REF!</v>
      </c>
      <c r="U750" t="str">
        <f t="shared" si="148"/>
        <v>b</v>
      </c>
      <c r="W750" t="str">
        <f t="shared" si="151"/>
        <v>const W1870HeflinAlabamaINF382A= L.marker([33.65439,-90.38289], {icon: dp_lx}).bindPopup('Heflin, Alabama&lt;br&gt;White 1875-1899&lt;br&gt;INF382A&lt;br&gt;non-DASS').addTo(W1870);</v>
      </c>
      <c r="BI750" t="s">
        <v>5802</v>
      </c>
    </row>
    <row r="751" spans="1:61">
      <c r="A751" s="30" t="s">
        <v>5325</v>
      </c>
      <c r="B751" s="31" t="s">
        <v>2664</v>
      </c>
      <c r="C751" t="s">
        <v>3937</v>
      </c>
      <c r="D751" s="32" t="s">
        <v>2665</v>
      </c>
      <c r="E751" s="31" t="s">
        <v>1505</v>
      </c>
      <c r="F751" s="32">
        <v>-93.304419999999993</v>
      </c>
      <c r="G751" s="32">
        <v>34.690260000000002</v>
      </c>
      <c r="H751" s="32"/>
      <c r="I751" t="str">
        <f t="shared" si="149"/>
        <v>Tunica, Mississippi&lt;br&gt;White 1875-1899&lt;br&gt;INF528&lt;br&gt;non-DASS</v>
      </c>
      <c r="J751" t="str">
        <f t="shared" si="150"/>
        <v>W1870TunicaMississippiINF528</v>
      </c>
      <c r="M751" t="str">
        <f t="shared" si="152"/>
        <v>dp</v>
      </c>
      <c r="N751" t="str">
        <f t="shared" si="153"/>
        <v>st</v>
      </c>
      <c r="O751" t="str">
        <f t="shared" si="154"/>
        <v>ar</v>
      </c>
      <c r="P751" t="e">
        <f>IF(#REF!="rhot","",IF(H751="AAE_7R","r7",IF(AND(C751="ANAE",H751="W"),"r3","r0")))</f>
        <v>#REF!</v>
      </c>
      <c r="Q751" t="str">
        <f>IF(H751="consonant",#REF!,"")</f>
        <v/>
      </c>
      <c r="R751" t="str">
        <f t="shared" si="155"/>
        <v>lx</v>
      </c>
      <c r="S751" t="str">
        <f t="shared" si="156"/>
        <v>bk</v>
      </c>
      <c r="T751" t="e">
        <f t="shared" si="157"/>
        <v>#REF!</v>
      </c>
      <c r="U751" t="str">
        <f t="shared" si="148"/>
        <v>b</v>
      </c>
      <c r="W751" t="str">
        <f t="shared" si="151"/>
        <v>const W1870TunicaMississippiINF528= L.marker([34.69026,-93.30442], {icon: dp_lx}).bindPopup('Tunica, Mississippi&lt;br&gt;White 1875-1899&lt;br&gt;INF528&lt;br&gt;non-DASS').addTo(W1870);</v>
      </c>
      <c r="BI751" t="s">
        <v>5803</v>
      </c>
    </row>
    <row r="752" spans="1:61">
      <c r="A752" s="30" t="s">
        <v>5325</v>
      </c>
      <c r="B752" s="31" t="s">
        <v>2790</v>
      </c>
      <c r="C752" t="s">
        <v>3937</v>
      </c>
      <c r="D752" s="32" t="s">
        <v>2791</v>
      </c>
      <c r="E752" s="31" t="s">
        <v>5293</v>
      </c>
      <c r="F752" s="32">
        <v>-83.213409999999996</v>
      </c>
      <c r="G752" s="32">
        <v>31.69032</v>
      </c>
      <c r="H752" s="32"/>
      <c r="I752" t="str">
        <f t="shared" si="149"/>
        <v>Robeline, Louisiana&lt;br&gt;White 1875-1899&lt;br&gt;INF785&lt;br&gt;non-DASS</v>
      </c>
      <c r="J752" t="str">
        <f t="shared" si="150"/>
        <v>W1870RobelineLouisianaINF785</v>
      </c>
      <c r="M752" t="str">
        <f t="shared" si="152"/>
        <v>dp</v>
      </c>
      <c r="N752" t="str">
        <f t="shared" si="153"/>
        <v>st</v>
      </c>
      <c r="O752" t="str">
        <f t="shared" si="154"/>
        <v>ar</v>
      </c>
      <c r="P752" t="e">
        <f>IF(#REF!="rhot","",IF(H752="AAE_7R","r7",IF(AND(C752="ANAE",H752="W"),"r3","r0")))</f>
        <v>#REF!</v>
      </c>
      <c r="Q752" t="str">
        <f>IF(H752="consonant",#REF!,"")</f>
        <v/>
      </c>
      <c r="R752" t="str">
        <f t="shared" si="155"/>
        <v>lx</v>
      </c>
      <c r="S752" t="str">
        <f t="shared" si="156"/>
        <v>bk</v>
      </c>
      <c r="T752" t="e">
        <f t="shared" si="157"/>
        <v>#REF!</v>
      </c>
      <c r="U752" t="str">
        <f t="shared" si="148"/>
        <v>b</v>
      </c>
      <c r="W752" t="str">
        <f t="shared" si="151"/>
        <v>const W1870RobelineLouisianaINF785= L.marker([31.69032,-83.21341], {icon: dp_lx}).bindPopup('Robeline, Louisiana&lt;br&gt;White 1875-1899&lt;br&gt;INF785&lt;br&gt;non-DASS').addTo(W1870);</v>
      </c>
      <c r="BI752" t="s">
        <v>5804</v>
      </c>
    </row>
    <row r="753" spans="1:61">
      <c r="A753" s="30" t="s">
        <v>5325</v>
      </c>
      <c r="B753" s="31" t="s">
        <v>2453</v>
      </c>
      <c r="C753" t="s">
        <v>3937</v>
      </c>
      <c r="D753" s="32" t="s">
        <v>2208</v>
      </c>
      <c r="E753" s="31" t="s">
        <v>904</v>
      </c>
      <c r="F753" s="32">
        <v>-90.045850000000002</v>
      </c>
      <c r="G753" s="32">
        <v>36.406140000000001</v>
      </c>
      <c r="H753" s="32"/>
      <c r="I753" t="str">
        <f t="shared" si="149"/>
        <v>St. Clair, Tennessee&lt;br&gt;White 1875-1899&lt;br&gt;INF017&lt;br&gt;non-DASS</v>
      </c>
      <c r="J753" t="str">
        <f t="shared" si="150"/>
        <v>W1870StClairTennesseeINF017</v>
      </c>
      <c r="M753" t="str">
        <f t="shared" si="152"/>
        <v>dp</v>
      </c>
      <c r="N753" t="str">
        <f t="shared" si="153"/>
        <v>st</v>
      </c>
      <c r="O753" t="str">
        <f t="shared" si="154"/>
        <v>ar</v>
      </c>
      <c r="P753" t="e">
        <f>IF(#REF!="rhot","",IF(H753="AAE_7R","r7",IF(AND(C753="ANAE",H753="W"),"r3","r0")))</f>
        <v>#REF!</v>
      </c>
      <c r="Q753" t="str">
        <f>IF(H753="consonant",#REF!,"")</f>
        <v/>
      </c>
      <c r="R753" t="str">
        <f t="shared" si="155"/>
        <v>lx</v>
      </c>
      <c r="S753" t="str">
        <f t="shared" si="156"/>
        <v>bk</v>
      </c>
      <c r="T753" t="e">
        <f t="shared" si="157"/>
        <v>#REF!</v>
      </c>
      <c r="U753" t="str">
        <f t="shared" si="148"/>
        <v>b</v>
      </c>
      <c r="W753" t="str">
        <f t="shared" si="151"/>
        <v>const W1870StClairTennesseeINF017= L.marker([36.40614,-90.04585], {icon: dp_lx}).bindPopup('St. Clair, Tennessee&lt;br&gt;White 1875-1899&lt;br&gt;INF017&lt;br&gt;non-DASS').addTo(W1870);</v>
      </c>
      <c r="BI753" t="s">
        <v>6478</v>
      </c>
    </row>
    <row r="754" spans="1:61">
      <c r="A754" s="30" t="s">
        <v>5325</v>
      </c>
      <c r="B754" s="31" t="s">
        <v>2658</v>
      </c>
      <c r="C754" t="s">
        <v>3937</v>
      </c>
      <c r="D754" s="32" t="s">
        <v>280</v>
      </c>
      <c r="E754" s="31" t="s">
        <v>904</v>
      </c>
      <c r="F754" s="32">
        <v>-88.968170000000001</v>
      </c>
      <c r="G754" s="32">
        <v>35.13899</v>
      </c>
      <c r="H754" s="32"/>
      <c r="I754" t="str">
        <f t="shared" si="149"/>
        <v>Memphis, Tennessee&lt;br&gt;White 1875-1899&lt;br&gt;INF515A&lt;br&gt;non-DASS</v>
      </c>
      <c r="J754" t="str">
        <f t="shared" si="150"/>
        <v>W1870MemphisTennesseeINF515A</v>
      </c>
      <c r="M754" t="str">
        <f t="shared" si="152"/>
        <v>dp</v>
      </c>
      <c r="N754" t="str">
        <f t="shared" si="153"/>
        <v>st</v>
      </c>
      <c r="O754" t="str">
        <f t="shared" si="154"/>
        <v>ar</v>
      </c>
      <c r="P754" t="e">
        <f>IF(#REF!="rhot","",IF(H754="AAE_7R","r7",IF(AND(C754="ANAE",H754="W"),"r3","r0")))</f>
        <v>#REF!</v>
      </c>
      <c r="Q754" t="str">
        <f>IF(H754="consonant",#REF!,"")</f>
        <v/>
      </c>
      <c r="R754" t="str">
        <f t="shared" si="155"/>
        <v>lx</v>
      </c>
      <c r="S754" t="str">
        <f t="shared" si="156"/>
        <v>bk</v>
      </c>
      <c r="T754" t="e">
        <f t="shared" si="157"/>
        <v>#REF!</v>
      </c>
      <c r="U754" t="str">
        <f t="shared" si="148"/>
        <v>b</v>
      </c>
      <c r="W754" t="str">
        <f t="shared" si="151"/>
        <v>const W1870MemphisTennesseeINF515A= L.marker([35.13899,-88.96817], {icon: dp_lx}).bindPopup('Memphis, Tennessee&lt;br&gt;White 1875-1899&lt;br&gt;INF515A&lt;br&gt;non-DASS').addTo(W1870);</v>
      </c>
      <c r="BI754" t="s">
        <v>5805</v>
      </c>
    </row>
    <row r="755" spans="1:61">
      <c r="A755" s="30" t="s">
        <v>5325</v>
      </c>
      <c r="B755" s="31" t="s">
        <v>2671</v>
      </c>
      <c r="C755" t="s">
        <v>3937</v>
      </c>
      <c r="D755" s="32" t="s">
        <v>2673</v>
      </c>
      <c r="E755" s="31" t="s">
        <v>1505</v>
      </c>
      <c r="F755" s="32">
        <v>-90.175759999999997</v>
      </c>
      <c r="G755" s="32">
        <v>34.121200000000002</v>
      </c>
      <c r="H755" s="32"/>
      <c r="I755" t="str">
        <f t="shared" si="149"/>
        <v>Toxish, Mississippi&lt;br&gt;White 1875-1899&lt;br&gt;INF536&lt;br&gt;non-DASS</v>
      </c>
      <c r="J755" t="str">
        <f t="shared" si="150"/>
        <v>W1870ToxishMississippiINF536</v>
      </c>
      <c r="M755" t="str">
        <f t="shared" si="152"/>
        <v>dp</v>
      </c>
      <c r="N755" t="str">
        <f t="shared" si="153"/>
        <v>st</v>
      </c>
      <c r="O755" t="str">
        <f t="shared" si="154"/>
        <v>ar</v>
      </c>
      <c r="P755" t="e">
        <f>IF(#REF!="rhot","",IF(H755="AAE_7R","r7",IF(AND(C755="ANAE",H755="W"),"r3","r0")))</f>
        <v>#REF!</v>
      </c>
      <c r="Q755" t="str">
        <f>IF(H755="consonant",#REF!,"")</f>
        <v/>
      </c>
      <c r="R755" t="str">
        <f t="shared" si="155"/>
        <v>lx</v>
      </c>
      <c r="S755" t="str">
        <f t="shared" si="156"/>
        <v>bk</v>
      </c>
      <c r="T755" t="e">
        <f t="shared" si="157"/>
        <v>#REF!</v>
      </c>
      <c r="U755" t="str">
        <f t="shared" si="148"/>
        <v>b</v>
      </c>
      <c r="W755" t="str">
        <f t="shared" si="151"/>
        <v>const W1870ToxishMississippiINF536= L.marker([34.1212,-90.17576], {icon: dp_lx}).bindPopup('Toxish, Mississippi&lt;br&gt;White 1875-1899&lt;br&gt;INF536&lt;br&gt;non-DASS').addTo(W1870);</v>
      </c>
      <c r="BI755" t="s">
        <v>5806</v>
      </c>
    </row>
    <row r="756" spans="1:61">
      <c r="A756" s="30" t="s">
        <v>5325</v>
      </c>
      <c r="B756" s="31" t="s">
        <v>2693</v>
      </c>
      <c r="C756" t="s">
        <v>3937</v>
      </c>
      <c r="D756" s="32" t="s">
        <v>1860</v>
      </c>
      <c r="E756" s="31" t="s">
        <v>1505</v>
      </c>
      <c r="F756" s="32">
        <v>-90.449330000000003</v>
      </c>
      <c r="G756" s="32">
        <v>33.517440000000001</v>
      </c>
      <c r="H756" s="32"/>
      <c r="I756" t="str">
        <f t="shared" si="149"/>
        <v>Greenwood, Mississippi&lt;br&gt;White 1875-1899&lt;br&gt;INF567&lt;br&gt;non-DASS</v>
      </c>
      <c r="J756" t="str">
        <f t="shared" si="150"/>
        <v>W1870GreenwoodMississippiINF567</v>
      </c>
      <c r="M756" t="str">
        <f t="shared" si="152"/>
        <v>dp</v>
      </c>
      <c r="N756" t="str">
        <f t="shared" si="153"/>
        <v>st</v>
      </c>
      <c r="O756" t="str">
        <f t="shared" si="154"/>
        <v>ar</v>
      </c>
      <c r="P756" t="e">
        <f>IF(#REF!="rhot","",IF(H756="AAE_7R","r7",IF(AND(C756="ANAE",H756="W"),"r3","r0")))</f>
        <v>#REF!</v>
      </c>
      <c r="Q756" t="str">
        <f>IF(H756="consonant",#REF!,"")</f>
        <v/>
      </c>
      <c r="R756" t="str">
        <f t="shared" si="155"/>
        <v>lx</v>
      </c>
      <c r="S756" t="str">
        <f t="shared" si="156"/>
        <v>bk</v>
      </c>
      <c r="T756" t="e">
        <f t="shared" si="157"/>
        <v>#REF!</v>
      </c>
      <c r="U756" t="str">
        <f t="shared" si="148"/>
        <v>b</v>
      </c>
      <c r="W756" t="str">
        <f t="shared" si="151"/>
        <v>const W1870GreenwoodMississippiINF567= L.marker([33.51744,-90.44933], {icon: dp_lx}).bindPopup('Greenwood, Mississippi&lt;br&gt;White 1875-1899&lt;br&gt;INF567&lt;br&gt;non-DASS').addTo(W1870);</v>
      </c>
      <c r="BI756" t="s">
        <v>5807</v>
      </c>
    </row>
    <row r="757" spans="1:61">
      <c r="A757" s="30" t="s">
        <v>5325</v>
      </c>
      <c r="B757" s="31" t="s">
        <v>2718</v>
      </c>
      <c r="C757" t="s">
        <v>3937</v>
      </c>
      <c r="D757" s="32" t="s">
        <v>2719</v>
      </c>
      <c r="E757" s="31" t="s">
        <v>1505</v>
      </c>
      <c r="F757" s="32">
        <v>-92.387929999999997</v>
      </c>
      <c r="G757" s="32">
        <v>31.437390000000001</v>
      </c>
      <c r="H757" s="32"/>
      <c r="I757" t="str">
        <f t="shared" si="149"/>
        <v>Bogue Chitto, Mississippi&lt;br&gt;White 1875-1899&lt;br&gt;INF607&lt;br&gt;non-DASS</v>
      </c>
      <c r="J757" t="str">
        <f t="shared" si="150"/>
        <v>W1870BogueChittoMississippiINF607</v>
      </c>
      <c r="M757" t="str">
        <f t="shared" si="152"/>
        <v>dp</v>
      </c>
      <c r="N757" t="str">
        <f t="shared" si="153"/>
        <v>st</v>
      </c>
      <c r="O757" t="str">
        <f t="shared" si="154"/>
        <v>ar</v>
      </c>
      <c r="P757" t="e">
        <f>IF(#REF!="rhot","",IF(H757="AAE_7R","r7",IF(AND(C757="ANAE",H757="W"),"r3","r0")))</f>
        <v>#REF!</v>
      </c>
      <c r="Q757" t="str">
        <f>IF(H757="consonant",#REF!,"")</f>
        <v/>
      </c>
      <c r="R757" t="str">
        <f t="shared" si="155"/>
        <v>lx</v>
      </c>
      <c r="S757" t="str">
        <f t="shared" si="156"/>
        <v>bk</v>
      </c>
      <c r="T757" t="e">
        <f t="shared" si="157"/>
        <v>#REF!</v>
      </c>
      <c r="U757" t="str">
        <f t="shared" si="148"/>
        <v>b</v>
      </c>
      <c r="W757" t="str">
        <f t="shared" si="151"/>
        <v>const W1870BogueChittoMississippiINF607= L.marker([31.43739,-92.38793], {icon: dp_lx}).bindPopup('Bogue Chitto, Mississippi&lt;br&gt;White 1875-1899&lt;br&gt;INF607&lt;br&gt;non-DASS').addTo(W1870);</v>
      </c>
      <c r="BI757" t="s">
        <v>5808</v>
      </c>
    </row>
    <row r="758" spans="1:61">
      <c r="A758" s="30" t="s">
        <v>5325</v>
      </c>
      <c r="B758" s="31" t="s">
        <v>2754</v>
      </c>
      <c r="C758" t="s">
        <v>3937</v>
      </c>
      <c r="D758" s="32" t="s">
        <v>1519</v>
      </c>
      <c r="E758" s="31" t="s">
        <v>2751</v>
      </c>
      <c r="F758" s="32">
        <v>-94.052030000000002</v>
      </c>
      <c r="G758" s="32">
        <v>35.234169999999999</v>
      </c>
      <c r="H758" s="32"/>
      <c r="I758" t="str">
        <f t="shared" si="149"/>
        <v>Greenbrier, Arkansas&lt;br&gt;White 1875-1899&lt;br&gt;INF713&lt;br&gt;non-DASS</v>
      </c>
      <c r="J758" t="str">
        <f t="shared" si="150"/>
        <v>W1870GreenbrierArkansasINF713</v>
      </c>
      <c r="M758" t="str">
        <f t="shared" si="152"/>
        <v>dp</v>
      </c>
      <c r="N758" t="str">
        <f t="shared" si="153"/>
        <v>st</v>
      </c>
      <c r="O758" t="str">
        <f t="shared" si="154"/>
        <v>ar</v>
      </c>
      <c r="P758" t="e">
        <f>IF(#REF!="rhot","",IF(H758="AAE_7R","r7",IF(AND(C758="ANAE",H758="W"),"r3","r0")))</f>
        <v>#REF!</v>
      </c>
      <c r="Q758" t="str">
        <f>IF(H758="consonant",#REF!,"")</f>
        <v/>
      </c>
      <c r="R758" t="str">
        <f t="shared" si="155"/>
        <v>lx</v>
      </c>
      <c r="S758" t="str">
        <f t="shared" si="156"/>
        <v>bk</v>
      </c>
      <c r="T758" t="e">
        <f t="shared" si="157"/>
        <v>#REF!</v>
      </c>
      <c r="U758" t="str">
        <f t="shared" si="148"/>
        <v>b</v>
      </c>
      <c r="W758" t="str">
        <f t="shared" si="151"/>
        <v>const W1870GreenbrierArkansasINF713= L.marker([35.23417,-94.05203], {icon: dp_lx}).bindPopup('Greenbrier, Arkansas&lt;br&gt;White 1875-1899&lt;br&gt;INF713&lt;br&gt;non-DASS').addTo(W1870);</v>
      </c>
      <c r="BI758" t="s">
        <v>5809</v>
      </c>
    </row>
    <row r="759" spans="1:61">
      <c r="A759" s="30" t="s">
        <v>5325</v>
      </c>
      <c r="B759" s="31" t="s">
        <v>2765</v>
      </c>
      <c r="C759" t="s">
        <v>3937</v>
      </c>
      <c r="D759" s="32" t="s">
        <v>2767</v>
      </c>
      <c r="E759" s="31" t="s">
        <v>2751</v>
      </c>
      <c r="F759" s="32">
        <v>-93.944149999999993</v>
      </c>
      <c r="G759" s="32">
        <v>35.49794</v>
      </c>
      <c r="H759" s="32"/>
      <c r="I759" t="str">
        <f t="shared" si="149"/>
        <v>Mulberry, Arkansas&lt;br&gt;White 1875-1899&lt;br&gt;INF726&lt;br&gt;non-DASS</v>
      </c>
      <c r="J759" t="str">
        <f t="shared" si="150"/>
        <v>W1870MulberryArkansasINF726</v>
      </c>
      <c r="M759" t="str">
        <f t="shared" si="152"/>
        <v>dp</v>
      </c>
      <c r="N759" t="str">
        <f t="shared" si="153"/>
        <v>st</v>
      </c>
      <c r="O759" t="str">
        <f t="shared" si="154"/>
        <v>ar</v>
      </c>
      <c r="P759" t="e">
        <f>IF(#REF!="rhot","",IF(H759="AAE_7R","r7",IF(AND(C759="ANAE",H759="W"),"r3","r0")))</f>
        <v>#REF!</v>
      </c>
      <c r="Q759" t="str">
        <f>IF(H759="consonant",#REF!,"")</f>
        <v/>
      </c>
      <c r="R759" t="str">
        <f t="shared" si="155"/>
        <v>lx</v>
      </c>
      <c r="S759" t="str">
        <f t="shared" si="156"/>
        <v>bk</v>
      </c>
      <c r="T759" t="e">
        <f t="shared" si="157"/>
        <v>#REF!</v>
      </c>
      <c r="U759" t="str">
        <f t="shared" si="148"/>
        <v>b</v>
      </c>
      <c r="W759" t="str">
        <f t="shared" si="151"/>
        <v>const W1870MulberryArkansasINF726= L.marker([35.49794,-93.94415], {icon: dp_lx}).bindPopup('Mulberry, Arkansas&lt;br&gt;White 1875-1899&lt;br&gt;INF726&lt;br&gt;non-DASS').addTo(W1870);</v>
      </c>
      <c r="BI759" t="s">
        <v>5810</v>
      </c>
    </row>
    <row r="760" spans="1:61">
      <c r="A760" s="30" t="s">
        <v>5325</v>
      </c>
      <c r="B760" s="31" t="s">
        <v>2784</v>
      </c>
      <c r="C760" t="s">
        <v>3937</v>
      </c>
      <c r="D760" s="32" t="s">
        <v>2785</v>
      </c>
      <c r="E760" s="31" t="s">
        <v>5293</v>
      </c>
      <c r="F760" s="32">
        <v>-93.809659999999994</v>
      </c>
      <c r="G760" s="32">
        <v>32.311900000000001</v>
      </c>
      <c r="H760" s="32"/>
      <c r="I760" t="str">
        <f t="shared" si="149"/>
        <v>Spring Ridge, Louisiana&lt;br&gt;White 1875-1899&lt;br&gt;INF775&lt;br&gt;non-DASS</v>
      </c>
      <c r="J760" t="str">
        <f t="shared" si="150"/>
        <v>W1870SpringRidgeLouisianaINF775</v>
      </c>
      <c r="M760" t="str">
        <f t="shared" si="152"/>
        <v>dp</v>
      </c>
      <c r="N760" t="str">
        <f t="shared" si="153"/>
        <v>st</v>
      </c>
      <c r="O760" t="str">
        <f t="shared" si="154"/>
        <v>ar</v>
      </c>
      <c r="P760" t="e">
        <f>IF(#REF!="rhot","",IF(H760="AAE_7R","r7",IF(AND(C760="ANAE",H760="W"),"r3","r0")))</f>
        <v>#REF!</v>
      </c>
      <c r="Q760" t="str">
        <f>IF(H760="consonant",#REF!,"")</f>
        <v/>
      </c>
      <c r="R760" t="str">
        <f t="shared" si="155"/>
        <v>lx</v>
      </c>
      <c r="S760" t="str">
        <f t="shared" si="156"/>
        <v>bk</v>
      </c>
      <c r="T760" t="e">
        <f t="shared" si="157"/>
        <v>#REF!</v>
      </c>
      <c r="U760" t="str">
        <f t="shared" si="148"/>
        <v>b</v>
      </c>
      <c r="W760" t="str">
        <f t="shared" si="151"/>
        <v>const W1870SpringRidgeLouisianaINF775= L.marker([32.3119,-93.80966], {icon: dp_lx}).bindPopup('Spring Ridge, Louisiana&lt;br&gt;White 1875-1899&lt;br&gt;INF775&lt;br&gt;non-DASS').addTo(W1870);</v>
      </c>
      <c r="BI760" t="s">
        <v>5811</v>
      </c>
    </row>
    <row r="761" spans="1:61">
      <c r="A761" s="30" t="s">
        <v>5325</v>
      </c>
      <c r="B761" s="31" t="s">
        <v>2787</v>
      </c>
      <c r="C761" t="s">
        <v>3937</v>
      </c>
      <c r="D761" s="32" t="s">
        <v>2788</v>
      </c>
      <c r="E761" s="31" t="s">
        <v>5293</v>
      </c>
      <c r="F761" s="32">
        <v>-95.569010000000006</v>
      </c>
      <c r="G761" s="32">
        <v>32.084560000000003</v>
      </c>
      <c r="H761" s="32"/>
      <c r="I761" t="str">
        <f t="shared" si="149"/>
        <v>Grand Cane, Louisiana&lt;br&gt;White 1875-1899&lt;br&gt;INF781&lt;br&gt;non-DASS</v>
      </c>
      <c r="J761" t="str">
        <f t="shared" si="150"/>
        <v>W1870GrandCaneLouisianaINF781</v>
      </c>
      <c r="M761" t="str">
        <f t="shared" si="152"/>
        <v>dp</v>
      </c>
      <c r="N761" t="str">
        <f t="shared" si="153"/>
        <v>st</v>
      </c>
      <c r="O761" t="str">
        <f t="shared" si="154"/>
        <v>ar</v>
      </c>
      <c r="P761" t="e">
        <f>IF(#REF!="rhot","",IF(H761="AAE_7R","r7",IF(AND(C761="ANAE",H761="W"),"r3","r0")))</f>
        <v>#REF!</v>
      </c>
      <c r="Q761" t="str">
        <f>IF(H761="consonant",#REF!,"")</f>
        <v/>
      </c>
      <c r="R761" t="str">
        <f t="shared" si="155"/>
        <v>lx</v>
      </c>
      <c r="S761" t="str">
        <f t="shared" si="156"/>
        <v>bk</v>
      </c>
      <c r="T761" t="e">
        <f t="shared" si="157"/>
        <v>#REF!</v>
      </c>
      <c r="U761" t="str">
        <f t="shared" si="148"/>
        <v>b</v>
      </c>
      <c r="W761" t="str">
        <f t="shared" si="151"/>
        <v>const W1870GrandCaneLouisianaINF781= L.marker([32.08456,-95.56901], {icon: dp_lx}).bindPopup('Grand Cane, Louisiana&lt;br&gt;White 1875-1899&lt;br&gt;INF781&lt;br&gt;non-DASS').addTo(W1870);</v>
      </c>
      <c r="BI761" t="s">
        <v>5812</v>
      </c>
    </row>
    <row r="762" spans="1:61">
      <c r="A762" s="30" t="s">
        <v>5325</v>
      </c>
      <c r="B762" s="31" t="s">
        <v>2828</v>
      </c>
      <c r="C762" t="s">
        <v>3937</v>
      </c>
      <c r="D762" s="32" t="s">
        <v>370</v>
      </c>
      <c r="E762" s="31" t="s">
        <v>5294</v>
      </c>
      <c r="F762" s="32">
        <v>-81.759649999999993</v>
      </c>
      <c r="G762" s="32">
        <v>30.718240000000002</v>
      </c>
      <c r="H762" s="32"/>
      <c r="I762" t="str">
        <f t="shared" si="149"/>
        <v>Huntsville, Texas&lt;br&gt;White 1875-1899&lt;br&gt;INF856&lt;br&gt;non-DASS</v>
      </c>
      <c r="J762" t="str">
        <f t="shared" si="150"/>
        <v>W1870HuntsvilleTexasINF856</v>
      </c>
      <c r="M762" t="str">
        <f t="shared" si="152"/>
        <v>dp</v>
      </c>
      <c r="N762" t="str">
        <f t="shared" si="153"/>
        <v>st</v>
      </c>
      <c r="O762" t="str">
        <f t="shared" si="154"/>
        <v>ar</v>
      </c>
      <c r="P762" t="e">
        <f>IF(#REF!="rhot","",IF(H762="AAE_7R","r7",IF(AND(C762="ANAE",H762="W"),"r3","r0")))</f>
        <v>#REF!</v>
      </c>
      <c r="Q762" t="str">
        <f>IF(H762="consonant",#REF!,"")</f>
        <v/>
      </c>
      <c r="R762" t="str">
        <f t="shared" si="155"/>
        <v>lx</v>
      </c>
      <c r="S762" t="str">
        <f t="shared" si="156"/>
        <v>bk</v>
      </c>
      <c r="T762" t="e">
        <f t="shared" si="157"/>
        <v>#REF!</v>
      </c>
      <c r="U762" t="str">
        <f t="shared" si="148"/>
        <v>b</v>
      </c>
      <c r="W762" t="str">
        <f t="shared" si="151"/>
        <v>const W1870HuntsvilleTexasINF856= L.marker([30.71824,-81.75965], {icon: dp_lx}).bindPopup('Huntsville, Texas&lt;br&gt;White 1875-1899&lt;br&gt;INF856&lt;br&gt;non-DASS').addTo(W1870);</v>
      </c>
      <c r="BI762" t="s">
        <v>5813</v>
      </c>
    </row>
    <row r="763" spans="1:61">
      <c r="A763" s="30" t="s">
        <v>5325</v>
      </c>
      <c r="B763" s="31" t="s">
        <v>2446</v>
      </c>
      <c r="C763" t="s">
        <v>3937</v>
      </c>
      <c r="D763" s="32" t="s">
        <v>1272</v>
      </c>
      <c r="E763" s="31" t="s">
        <v>904</v>
      </c>
      <c r="F763" s="32">
        <v>-84.264899999999997</v>
      </c>
      <c r="G763" s="32">
        <v>36.566549999999999</v>
      </c>
      <c r="H763" s="32"/>
      <c r="I763" t="str">
        <f t="shared" si="149"/>
        <v>Laurel Bloomery, Tennessee&lt;br&gt;White 1875-1899&lt;br&gt;INF002&lt;br&gt;non-DASS</v>
      </c>
      <c r="J763" t="str">
        <f t="shared" si="150"/>
        <v>W1870LaurelBloomeryTennesseeINF002</v>
      </c>
      <c r="M763" t="str">
        <f t="shared" si="152"/>
        <v>dp</v>
      </c>
      <c r="N763" t="str">
        <f t="shared" si="153"/>
        <v>st</v>
      </c>
      <c r="O763" t="str">
        <f t="shared" si="154"/>
        <v>ar</v>
      </c>
      <c r="P763" t="e">
        <f>IF(#REF!="rhot","",IF(H763="AAE_7R","r7",IF(AND(C763="ANAE",H763="W"),"r3","r0")))</f>
        <v>#REF!</v>
      </c>
      <c r="Q763" t="str">
        <f>IF(H763="consonant",#REF!,"")</f>
        <v/>
      </c>
      <c r="R763" t="str">
        <f t="shared" si="155"/>
        <v>lx</v>
      </c>
      <c r="S763" t="str">
        <f t="shared" si="156"/>
        <v>bk</v>
      </c>
      <c r="T763" t="e">
        <f t="shared" si="157"/>
        <v>#REF!</v>
      </c>
      <c r="U763" t="str">
        <f t="shared" si="148"/>
        <v>b</v>
      </c>
      <c r="W763" t="str">
        <f t="shared" si="151"/>
        <v>const W1870LaurelBloomeryTennesseeINF002= L.marker([36.56655,-84.2649], {icon: dp_lx}).bindPopup('Laurel Bloomery, Tennessee&lt;br&gt;White 1875-1899&lt;br&gt;INF002&lt;br&gt;non-DASS').addTo(W1870);</v>
      </c>
      <c r="BI763" t="s">
        <v>5814</v>
      </c>
    </row>
    <row r="764" spans="1:61">
      <c r="A764" s="30" t="s">
        <v>5325</v>
      </c>
      <c r="B764" s="31" t="s">
        <v>2462</v>
      </c>
      <c r="C764" t="s">
        <v>3937</v>
      </c>
      <c r="D764" s="32" t="s">
        <v>2464</v>
      </c>
      <c r="E764" s="31" t="s">
        <v>904</v>
      </c>
      <c r="F764" s="32">
        <v>-84.973759999999999</v>
      </c>
      <c r="G764" s="32">
        <v>35.791699999999999</v>
      </c>
      <c r="H764" s="32"/>
      <c r="I764" t="str">
        <f t="shared" si="149"/>
        <v>Lenoir City, Tennessee&lt;br&gt;White 1875-1899&lt;br&gt;INF041&lt;br&gt;non-DASS</v>
      </c>
      <c r="J764" t="str">
        <f t="shared" si="150"/>
        <v>W1870LenoirCityTennesseeINF041</v>
      </c>
      <c r="M764" t="str">
        <f t="shared" si="152"/>
        <v>dp</v>
      </c>
      <c r="N764" t="str">
        <f t="shared" si="153"/>
        <v>st</v>
      </c>
      <c r="O764" t="str">
        <f t="shared" si="154"/>
        <v>ar</v>
      </c>
      <c r="P764" t="e">
        <f>IF(#REF!="rhot","",IF(H764="AAE_7R","r7",IF(AND(C764="ANAE",H764="W"),"r3","r0")))</f>
        <v>#REF!</v>
      </c>
      <c r="Q764" t="str">
        <f>IF(H764="consonant",#REF!,"")</f>
        <v/>
      </c>
      <c r="R764" t="str">
        <f t="shared" si="155"/>
        <v>lx</v>
      </c>
      <c r="S764" t="str">
        <f t="shared" si="156"/>
        <v>bk</v>
      </c>
      <c r="T764" t="e">
        <f t="shared" si="157"/>
        <v>#REF!</v>
      </c>
      <c r="U764" t="str">
        <f t="shared" si="148"/>
        <v>b</v>
      </c>
      <c r="W764" t="str">
        <f t="shared" si="151"/>
        <v>const W1870LenoirCityTennesseeINF041= L.marker([35.7917,-84.97376], {icon: dp_lx}).bindPopup('Lenoir City, Tennessee&lt;br&gt;White 1875-1899&lt;br&gt;INF041&lt;br&gt;non-DASS').addTo(W1870);</v>
      </c>
      <c r="BI764" t="s">
        <v>5815</v>
      </c>
    </row>
    <row r="765" spans="1:61">
      <c r="A765" s="30" t="s">
        <v>5325</v>
      </c>
      <c r="B765" s="31" t="s">
        <v>2486</v>
      </c>
      <c r="C765" t="s">
        <v>3937</v>
      </c>
      <c r="D765" s="32" t="s">
        <v>2487</v>
      </c>
      <c r="E765" s="31" t="s">
        <v>5289</v>
      </c>
      <c r="F765" s="32">
        <v>-85.289299999999997</v>
      </c>
      <c r="G765" s="32">
        <v>34.900869999999998</v>
      </c>
      <c r="H765" s="32"/>
      <c r="I765" t="str">
        <f t="shared" si="149"/>
        <v>Varnell, Georgia&lt;br&gt;White 1875-1899&lt;br&gt;INF066B&lt;br&gt;non-DASS</v>
      </c>
      <c r="J765" t="str">
        <f t="shared" si="150"/>
        <v>W1870VarnellGeorgiaINF066B</v>
      </c>
      <c r="M765" t="str">
        <f t="shared" si="152"/>
        <v>dp</v>
      </c>
      <c r="N765" t="str">
        <f t="shared" si="153"/>
        <v>st</v>
      </c>
      <c r="O765" t="str">
        <f t="shared" si="154"/>
        <v>ar</v>
      </c>
      <c r="P765" t="e">
        <f>IF(#REF!="rhot","",IF(H765="AAE_7R","r7",IF(AND(C765="ANAE",H765="W"),"r3","r0")))</f>
        <v>#REF!</v>
      </c>
      <c r="Q765" t="str">
        <f>IF(H765="consonant",#REF!,"")</f>
        <v/>
      </c>
      <c r="R765" t="str">
        <f t="shared" si="155"/>
        <v>lx</v>
      </c>
      <c r="S765" t="str">
        <f t="shared" si="156"/>
        <v>bk</v>
      </c>
      <c r="T765" t="e">
        <f t="shared" si="157"/>
        <v>#REF!</v>
      </c>
      <c r="U765" t="str">
        <f t="shared" si="148"/>
        <v>b</v>
      </c>
      <c r="W765" t="str">
        <f t="shared" si="151"/>
        <v>const W1870VarnellGeorgiaINF066B= L.marker([34.90087,-85.2893], {icon: dp_lx}).bindPopup('Varnell, Georgia&lt;br&gt;White 1875-1899&lt;br&gt;INF066B&lt;br&gt;non-DASS').addTo(W1870);</v>
      </c>
      <c r="BI765" t="s">
        <v>5816</v>
      </c>
    </row>
    <row r="766" spans="1:61">
      <c r="A766" s="30" t="s">
        <v>5325</v>
      </c>
      <c r="B766" s="31" t="s">
        <v>2504</v>
      </c>
      <c r="C766" t="s">
        <v>3937</v>
      </c>
      <c r="D766" s="32" t="s">
        <v>2224</v>
      </c>
      <c r="E766" s="31" t="s">
        <v>5289</v>
      </c>
      <c r="F766" s="32">
        <v>-84.317049999999995</v>
      </c>
      <c r="G766" s="32">
        <v>33.744349999999997</v>
      </c>
      <c r="H766" s="32"/>
      <c r="I766" t="str">
        <f t="shared" si="149"/>
        <v>Tallapoosa, Georgia&lt;br&gt;White 1875-1899&lt;br&gt;INF108&lt;br&gt;non-DASS</v>
      </c>
      <c r="J766" t="str">
        <f t="shared" si="150"/>
        <v>W1870TallapoosaGeorgiaINF108</v>
      </c>
      <c r="M766" t="str">
        <f t="shared" si="152"/>
        <v>dp</v>
      </c>
      <c r="N766" t="str">
        <f t="shared" si="153"/>
        <v>st</v>
      </c>
      <c r="O766" t="str">
        <f t="shared" si="154"/>
        <v>ar</v>
      </c>
      <c r="P766" t="e">
        <f>IF(#REF!="rhot","",IF(H766="AAE_7R","r7",IF(AND(C766="ANAE",H766="W"),"r3","r0")))</f>
        <v>#REF!</v>
      </c>
      <c r="Q766" t="str">
        <f>IF(H766="consonant",#REF!,"")</f>
        <v/>
      </c>
      <c r="R766" t="str">
        <f t="shared" si="155"/>
        <v>lx</v>
      </c>
      <c r="S766" t="str">
        <f t="shared" si="156"/>
        <v>bk</v>
      </c>
      <c r="T766" t="e">
        <f t="shared" si="157"/>
        <v>#REF!</v>
      </c>
      <c r="U766" t="str">
        <f t="shared" si="148"/>
        <v>b</v>
      </c>
      <c r="W766" t="str">
        <f t="shared" si="151"/>
        <v>const W1870TallapoosaGeorgiaINF108= L.marker([33.74435,-84.31705], {icon: dp_lx}).bindPopup('Tallapoosa, Georgia&lt;br&gt;White 1875-1899&lt;br&gt;INF108&lt;br&gt;non-DASS').addTo(W1870);</v>
      </c>
      <c r="BI766" t="s">
        <v>5817</v>
      </c>
    </row>
    <row r="767" spans="1:61">
      <c r="A767" s="30" t="s">
        <v>5325</v>
      </c>
      <c r="B767" s="31" t="s">
        <v>2523</v>
      </c>
      <c r="C767" t="s">
        <v>3937</v>
      </c>
      <c r="D767" s="32" t="s">
        <v>2524</v>
      </c>
      <c r="E767" s="31" t="s">
        <v>5289</v>
      </c>
      <c r="F767" s="32">
        <v>-87.216149999999999</v>
      </c>
      <c r="G767" s="32">
        <v>33.115360000000003</v>
      </c>
      <c r="H767" s="32"/>
      <c r="I767" t="str">
        <f t="shared" si="149"/>
        <v>New Hope, Georgia&lt;br&gt;White 1875-1899&lt;br&gt;INF138&lt;br&gt;non-DASS</v>
      </c>
      <c r="J767" t="str">
        <f t="shared" si="150"/>
        <v>W1870NewHopeGeorgiaINF138</v>
      </c>
      <c r="M767" t="str">
        <f t="shared" si="152"/>
        <v>dp</v>
      </c>
      <c r="N767" t="str">
        <f t="shared" si="153"/>
        <v>st</v>
      </c>
      <c r="O767" t="str">
        <f t="shared" si="154"/>
        <v>ar</v>
      </c>
      <c r="P767" t="e">
        <f>IF(#REF!="rhot","",IF(H767="AAE_7R","r7",IF(AND(C767="ANAE",H767="W"),"r3","r0")))</f>
        <v>#REF!</v>
      </c>
      <c r="Q767" t="str">
        <f>IF(H767="consonant",#REF!,"")</f>
        <v/>
      </c>
      <c r="R767" t="str">
        <f t="shared" si="155"/>
        <v>lx</v>
      </c>
      <c r="S767" t="str">
        <f t="shared" si="156"/>
        <v>bk</v>
      </c>
      <c r="T767" t="e">
        <f t="shared" si="157"/>
        <v>#REF!</v>
      </c>
      <c r="U767" t="str">
        <f t="shared" si="148"/>
        <v>b</v>
      </c>
      <c r="W767" t="str">
        <f t="shared" si="151"/>
        <v>const W1870NewHopeGeorgiaINF138= L.marker([33.11536,-87.21615], {icon: dp_lx}).bindPopup('New Hope, Georgia&lt;br&gt;White 1875-1899&lt;br&gt;INF138&lt;br&gt;non-DASS').addTo(W1870);</v>
      </c>
      <c r="BI767" t="s">
        <v>5818</v>
      </c>
    </row>
    <row r="768" spans="1:61">
      <c r="A768" s="30" t="s">
        <v>5325</v>
      </c>
      <c r="B768" s="31" t="s">
        <v>2580</v>
      </c>
      <c r="C768" t="s">
        <v>3937</v>
      </c>
      <c r="D768" s="32" t="s">
        <v>2581</v>
      </c>
      <c r="E768" s="31" t="s">
        <v>904</v>
      </c>
      <c r="F768" s="32">
        <v>-89.114710000000002</v>
      </c>
      <c r="G768" s="32">
        <v>36.434869999999997</v>
      </c>
      <c r="H768" s="32"/>
      <c r="I768" t="str">
        <f t="shared" si="149"/>
        <v>Fredonia, Tennessee&lt;br&gt;White 1875-1899&lt;br&gt;INF298&lt;br&gt;non-DASS</v>
      </c>
      <c r="J768" t="str">
        <f t="shared" si="150"/>
        <v>W1870FredoniaTennesseeINF298</v>
      </c>
      <c r="M768" t="str">
        <f t="shared" si="152"/>
        <v>dp</v>
      </c>
      <c r="N768" t="str">
        <f t="shared" si="153"/>
        <v>st</v>
      </c>
      <c r="O768" t="str">
        <f t="shared" si="154"/>
        <v>ar</v>
      </c>
      <c r="P768" t="e">
        <f>IF(#REF!="rhot","",IF(H768="AAE_7R","r7",IF(AND(C768="ANAE",H768="W"),"r3","r0")))</f>
        <v>#REF!</v>
      </c>
      <c r="Q768" t="str">
        <f>IF(H768="consonant",#REF!,"")</f>
        <v/>
      </c>
      <c r="R768" t="str">
        <f t="shared" si="155"/>
        <v>lx</v>
      </c>
      <c r="S768" t="str">
        <f t="shared" si="156"/>
        <v>bk</v>
      </c>
      <c r="T768" t="e">
        <f t="shared" si="157"/>
        <v>#REF!</v>
      </c>
      <c r="U768" t="str">
        <f t="shared" si="148"/>
        <v>b</v>
      </c>
      <c r="W768" t="str">
        <f t="shared" si="151"/>
        <v>const W1870FredoniaTennesseeINF298= L.marker([36.43487,-89.11471], {icon: dp_lx}).bindPopup('Fredonia, Tennessee&lt;br&gt;White 1875-1899&lt;br&gt;INF298&lt;br&gt;non-DASS').addTo(W1870);</v>
      </c>
      <c r="BI768" t="s">
        <v>5819</v>
      </c>
    </row>
    <row r="769" spans="1:61">
      <c r="A769" s="30" t="s">
        <v>5325</v>
      </c>
      <c r="B769" s="31" t="s">
        <v>2653</v>
      </c>
      <c r="C769" t="s">
        <v>3937</v>
      </c>
      <c r="D769" s="32" t="s">
        <v>2654</v>
      </c>
      <c r="E769" s="31" t="s">
        <v>904</v>
      </c>
      <c r="F769" s="32">
        <v>-89.287059999999997</v>
      </c>
      <c r="G769" s="32">
        <v>36.487389999999998</v>
      </c>
      <c r="H769" s="32"/>
      <c r="I769" t="str">
        <f t="shared" si="149"/>
        <v>Woodland Mills, Tennessee&lt;br&gt;White 1875-1899&lt;br&gt;INF493&lt;br&gt;non-DASS</v>
      </c>
      <c r="J769" t="str">
        <f t="shared" si="150"/>
        <v>W1870WoodlandMillsTennesseeINF493</v>
      </c>
      <c r="M769" t="str">
        <f t="shared" si="152"/>
        <v>dp</v>
      </c>
      <c r="N769" t="str">
        <f t="shared" si="153"/>
        <v>st</v>
      </c>
      <c r="O769" t="str">
        <f t="shared" si="154"/>
        <v>ar</v>
      </c>
      <c r="P769" t="e">
        <f>IF(#REF!="rhot","",IF(H769="AAE_7R","r7",IF(AND(C769="ANAE",H769="W"),"r3","r0")))</f>
        <v>#REF!</v>
      </c>
      <c r="Q769" t="str">
        <f>IF(H769="consonant",#REF!,"")</f>
        <v/>
      </c>
      <c r="R769" t="str">
        <f t="shared" si="155"/>
        <v>lx</v>
      </c>
      <c r="S769" t="str">
        <f t="shared" si="156"/>
        <v>bk</v>
      </c>
      <c r="T769" t="e">
        <f t="shared" si="157"/>
        <v>#REF!</v>
      </c>
      <c r="U769" t="str">
        <f t="shared" ref="U769:U832" si="158">IF(C769="LAGS","a","b")</f>
        <v>b</v>
      </c>
      <c r="W769" t="str">
        <f t="shared" si="151"/>
        <v>const W1870WoodlandMillsTennesseeINF493= L.marker([36.48739,-89.28706], {icon: dp_lx}).bindPopup('Woodland Mills, Tennessee&lt;br&gt;White 1875-1899&lt;br&gt;INF493&lt;br&gt;non-DASS').addTo(W1870);</v>
      </c>
      <c r="BI769" t="s">
        <v>5820</v>
      </c>
    </row>
    <row r="770" spans="1:61">
      <c r="A770" s="30" t="s">
        <v>5325</v>
      </c>
      <c r="B770" s="31" t="s">
        <v>2707</v>
      </c>
      <c r="C770" t="s">
        <v>3937</v>
      </c>
      <c r="D770" s="32" t="s">
        <v>2708</v>
      </c>
      <c r="E770" s="31" t="s">
        <v>1505</v>
      </c>
      <c r="F770" s="32">
        <v>-92.578620000000001</v>
      </c>
      <c r="G770" s="32">
        <v>31.78426</v>
      </c>
      <c r="H770" s="32"/>
      <c r="I770" t="str">
        <f t="shared" ref="I770:I833" si="159">D770&amp;", "&amp;E770&amp;"&lt;br&gt;"&amp;IF(TRIM(LEFT(A770,LEN(A770)-4))="W","White ",IF(TRIM(LEFT(A770,LEN(A770)-4))="B","Black ",IF(TRIM(LEFT(A770,LEN(A770)-4))="L","Hispanic ",IF(TRIM(LEFT(A770,LEN(A770)-4))="N","Indigenous ",IF(TRIM(LEFT(A770,LEN(A770)-4))="A","Asian ","")))))&amp;IF(TRIM(RIGHT(A770,LEN(A770)-1))="1700","1700-1799",IF(TRIM(RIGHT(A770,LEN(A770)-1))="1800","1800-1844",IF(TRIM(RIGHT(A770,LEN(A770)-1))="1850","1845-1874",IF(TRIM(RIGHT(A770,LEN(A770)-1))="1870","1875-1899",IF(TRIM(RIGHT(A770,LEN(A770)-1))="1900","1900-1944",IF(TRIM(RIGHT(A770,LEN(A770)-1))="1950","1945-1974",IF(TRIM(RIGHT(A770,LEN(A770)-1))="1970","1975-1099","")))))))&amp;"&lt;br&gt;"&amp;B770&amp;"&lt;br&gt;"&amp;C770</f>
        <v>Union Line, Mississippi&lt;br&gt;White 1875-1899&lt;br&gt;INF600C&lt;br&gt;non-DASS</v>
      </c>
      <c r="J770" t="str">
        <f t="shared" ref="J770:J833" si="160">A770&amp;SUBSTITUTE(SUBSTITUTE(SUBSTITUTE(D770,".","")," ",""),"-","")&amp;SUBSTITUTE(E770," ","")&amp;SUBSTITUTE(SUBSTITUTE(SUBSTITUTE(B770,".","")," ",""),"-","")</f>
        <v>W1870UnionLineMississippiINF600C</v>
      </c>
      <c r="M770" t="str">
        <f t="shared" si="152"/>
        <v>dp</v>
      </c>
      <c r="N770" t="str">
        <f t="shared" si="153"/>
        <v>st</v>
      </c>
      <c r="O770" t="str">
        <f t="shared" si="154"/>
        <v>ar</v>
      </c>
      <c r="P770" t="e">
        <f>IF(#REF!="rhot","",IF(H770="AAE_7R","r7",IF(AND(C770="ANAE",H770="W"),"r3","r0")))</f>
        <v>#REF!</v>
      </c>
      <c r="Q770" t="str">
        <f>IF(H770="consonant",#REF!,"")</f>
        <v/>
      </c>
      <c r="R770" t="str">
        <f t="shared" si="155"/>
        <v>lx</v>
      </c>
      <c r="S770" t="str">
        <f t="shared" si="156"/>
        <v>bk</v>
      </c>
      <c r="T770" t="e">
        <f t="shared" si="157"/>
        <v>#REF!</v>
      </c>
      <c r="U770" t="str">
        <f t="shared" si="158"/>
        <v>b</v>
      </c>
      <c r="W770" t="str">
        <f t="shared" si="151"/>
        <v>const W1870UnionLineMississippiINF600C= L.marker([31.78426,-92.57862], {icon: dp_lx}).bindPopup('Union Line, Mississippi&lt;br&gt;White 1875-1899&lt;br&gt;INF600C&lt;br&gt;non-DASS').addTo(W1870);</v>
      </c>
      <c r="BI770" t="s">
        <v>5821</v>
      </c>
    </row>
    <row r="771" spans="1:61">
      <c r="A771" s="30" t="s">
        <v>5325</v>
      </c>
      <c r="B771" s="31" t="s">
        <v>2760</v>
      </c>
      <c r="C771" t="s">
        <v>3937</v>
      </c>
      <c r="D771" s="32" t="s">
        <v>2761</v>
      </c>
      <c r="E771" s="31" t="s">
        <v>2751</v>
      </c>
      <c r="F771" s="32">
        <v>-93.46414</v>
      </c>
      <c r="G771" s="32">
        <v>35.919690000000003</v>
      </c>
      <c r="H771" s="32"/>
      <c r="I771" t="str">
        <f t="shared" si="159"/>
        <v>Red Hill, Arkansas&lt;br&gt;White 1875-1899&lt;br&gt;INF717A&lt;br&gt;non-DASS</v>
      </c>
      <c r="J771" t="str">
        <f t="shared" si="160"/>
        <v>W1870RedHillArkansasINF717A</v>
      </c>
      <c r="M771" t="str">
        <f t="shared" si="152"/>
        <v>dp</v>
      </c>
      <c r="N771" t="str">
        <f t="shared" si="153"/>
        <v>st</v>
      </c>
      <c r="O771" t="str">
        <f t="shared" si="154"/>
        <v>ar</v>
      </c>
      <c r="P771" t="e">
        <f>IF(#REF!="rhot","",IF(H771="AAE_7R","r7",IF(AND(C771="ANAE",H771="W"),"r3","r0")))</f>
        <v>#REF!</v>
      </c>
      <c r="Q771" t="str">
        <f>IF(H771="consonant",#REF!,"")</f>
        <v/>
      </c>
      <c r="R771" t="str">
        <f t="shared" si="155"/>
        <v>lx</v>
      </c>
      <c r="S771" t="str">
        <f t="shared" si="156"/>
        <v>bk</v>
      </c>
      <c r="T771" t="e">
        <f t="shared" si="157"/>
        <v>#REF!</v>
      </c>
      <c r="U771" t="str">
        <f t="shared" si="158"/>
        <v>b</v>
      </c>
      <c r="W771" t="str">
        <f t="shared" ref="W771:W834" si="161">IF(OR(M771="",R771=""),"",IF(F771="","","const "&amp;J771&amp;"= L.marker(["&amp;G771&amp;","&amp;F771&amp;"], {icon: "&amp;M771&amp;"_"&amp;R771&amp;"}).bindPopup('"&amp;I771&amp;"').addTo("&amp;A771&amp;");"))</f>
        <v>const W1870RedHillArkansasINF717A= L.marker([35.91969,-93.46414], {icon: dp_lx}).bindPopup('Red Hill, Arkansas&lt;br&gt;White 1875-1899&lt;br&gt;INF717A&lt;br&gt;non-DASS').addTo(W1870);</v>
      </c>
      <c r="BI771" t="s">
        <v>5822</v>
      </c>
    </row>
    <row r="772" spans="1:61">
      <c r="A772" s="30" t="s">
        <v>5325</v>
      </c>
      <c r="B772" s="31" t="s">
        <v>2769</v>
      </c>
      <c r="C772" t="s">
        <v>3937</v>
      </c>
      <c r="D772" s="32" t="s">
        <v>2770</v>
      </c>
      <c r="E772" s="31" t="s">
        <v>2751</v>
      </c>
      <c r="F772" s="32">
        <v>-95.855109999999996</v>
      </c>
      <c r="G772" s="32">
        <v>34.94473</v>
      </c>
      <c r="H772" s="32"/>
      <c r="I772" t="str">
        <f t="shared" si="159"/>
        <v>Wing, Arkansas&lt;br&gt;White 1875-1899&lt;br&gt;INF728&lt;br&gt;non-DASS</v>
      </c>
      <c r="J772" t="str">
        <f t="shared" si="160"/>
        <v>W1870WingArkansasINF728</v>
      </c>
      <c r="M772" t="str">
        <f t="shared" si="152"/>
        <v>dp</v>
      </c>
      <c r="N772" t="str">
        <f t="shared" si="153"/>
        <v>st</v>
      </c>
      <c r="O772" t="str">
        <f t="shared" si="154"/>
        <v>ar</v>
      </c>
      <c r="P772" t="e">
        <f>IF(#REF!="rhot","",IF(H772="AAE_7R","r7",IF(AND(C772="ANAE",H772="W"),"r3","r0")))</f>
        <v>#REF!</v>
      </c>
      <c r="Q772" t="str">
        <f>IF(H772="consonant",#REF!,"")</f>
        <v/>
      </c>
      <c r="R772" t="str">
        <f t="shared" si="155"/>
        <v>lx</v>
      </c>
      <c r="S772" t="str">
        <f t="shared" si="156"/>
        <v>bk</v>
      </c>
      <c r="T772" t="e">
        <f t="shared" si="157"/>
        <v>#REF!</v>
      </c>
      <c r="U772" t="str">
        <f t="shared" si="158"/>
        <v>b</v>
      </c>
      <c r="W772" t="str">
        <f t="shared" si="161"/>
        <v>const W1870WingArkansasINF728= L.marker([34.94473,-95.85511], {icon: dp_lx}).bindPopup('Wing, Arkansas&lt;br&gt;White 1875-1899&lt;br&gt;INF728&lt;br&gt;non-DASS').addTo(W1870);</v>
      </c>
      <c r="BI772" t="s">
        <v>5823</v>
      </c>
    </row>
    <row r="773" spans="1:61">
      <c r="A773" s="30" t="s">
        <v>5325</v>
      </c>
      <c r="B773" s="31" t="s">
        <v>2832</v>
      </c>
      <c r="C773" t="s">
        <v>3937</v>
      </c>
      <c r="D773" s="32" t="s">
        <v>2833</v>
      </c>
      <c r="E773" s="31" t="s">
        <v>5294</v>
      </c>
      <c r="F773" s="32">
        <v>-84.263779999999997</v>
      </c>
      <c r="G773" s="32">
        <v>28.963519999999999</v>
      </c>
      <c r="H773" s="32"/>
      <c r="I773" t="str">
        <f t="shared" si="159"/>
        <v>Caney, Texas&lt;br&gt;White 1875-1899&lt;br&gt;INF873&lt;br&gt;non-DASS</v>
      </c>
      <c r="J773" t="str">
        <f t="shared" si="160"/>
        <v>W1870CaneyTexasINF873</v>
      </c>
      <c r="M773" t="str">
        <f t="shared" si="152"/>
        <v>dp</v>
      </c>
      <c r="N773" t="str">
        <f t="shared" si="153"/>
        <v>st</v>
      </c>
      <c r="O773" t="str">
        <f t="shared" si="154"/>
        <v>ar</v>
      </c>
      <c r="P773" t="e">
        <f>IF(#REF!="rhot","",IF(H773="AAE_7R","r7",IF(AND(C773="ANAE",H773="W"),"r3","r0")))</f>
        <v>#REF!</v>
      </c>
      <c r="Q773" t="str">
        <f>IF(H773="consonant",#REF!,"")</f>
        <v/>
      </c>
      <c r="R773" t="str">
        <f t="shared" si="155"/>
        <v>lx</v>
      </c>
      <c r="S773" t="str">
        <f t="shared" si="156"/>
        <v>bk</v>
      </c>
      <c r="T773" t="e">
        <f t="shared" si="157"/>
        <v>#REF!</v>
      </c>
      <c r="U773" t="str">
        <f t="shared" si="158"/>
        <v>b</v>
      </c>
      <c r="W773" t="str">
        <f t="shared" si="161"/>
        <v>const W1870CaneyTexasINF873= L.marker([28.96352,-84.26378], {icon: dp_lx}).bindPopup('Caney, Texas&lt;br&gt;White 1875-1899&lt;br&gt;INF873&lt;br&gt;non-DASS').addTo(W1870);</v>
      </c>
      <c r="BI773" t="s">
        <v>5824</v>
      </c>
    </row>
    <row r="774" spans="1:61">
      <c r="A774" s="30" t="s">
        <v>5325</v>
      </c>
      <c r="B774" s="31" t="s">
        <v>2522</v>
      </c>
      <c r="C774" t="s">
        <v>3937</v>
      </c>
      <c r="D774" s="32" t="s">
        <v>1675</v>
      </c>
      <c r="E774" s="31" t="s">
        <v>5289</v>
      </c>
      <c r="F774" s="32">
        <v>-82.590199999999996</v>
      </c>
      <c r="G774" s="32">
        <v>33.251379999999997</v>
      </c>
      <c r="H774" s="32"/>
      <c r="I774" t="str">
        <f t="shared" si="159"/>
        <v>Griffin, Georgia&lt;br&gt;White 1875-1899&lt;br&gt;INF134B&lt;br&gt;non-DASS</v>
      </c>
      <c r="J774" t="str">
        <f t="shared" si="160"/>
        <v>W1870GriffinGeorgiaINF134B</v>
      </c>
      <c r="M774" t="str">
        <f t="shared" si="152"/>
        <v>dp</v>
      </c>
      <c r="N774" t="str">
        <f t="shared" si="153"/>
        <v>st</v>
      </c>
      <c r="O774" t="str">
        <f t="shared" si="154"/>
        <v>ar</v>
      </c>
      <c r="P774" t="e">
        <f>IF(#REF!="rhot","",IF(H774="AAE_7R","r7",IF(AND(C774="ANAE",H774="W"),"r3","r0")))</f>
        <v>#REF!</v>
      </c>
      <c r="Q774" t="str">
        <f>IF(H774="consonant",#REF!,"")</f>
        <v/>
      </c>
      <c r="R774" t="str">
        <f t="shared" si="155"/>
        <v>lx</v>
      </c>
      <c r="S774" t="str">
        <f t="shared" si="156"/>
        <v>bk</v>
      </c>
      <c r="T774" t="e">
        <f t="shared" si="157"/>
        <v>#REF!</v>
      </c>
      <c r="U774" t="str">
        <f t="shared" si="158"/>
        <v>b</v>
      </c>
      <c r="W774" t="str">
        <f t="shared" si="161"/>
        <v>const W1870GriffinGeorgiaINF134B= L.marker([33.25138,-82.5902], {icon: dp_lx}).bindPopup('Griffin, Georgia&lt;br&gt;White 1875-1899&lt;br&gt;INF134B&lt;br&gt;non-DASS').addTo(W1870);</v>
      </c>
      <c r="BI774" t="s">
        <v>5825</v>
      </c>
    </row>
    <row r="775" spans="1:61">
      <c r="A775" s="30" t="s">
        <v>5325</v>
      </c>
      <c r="B775" s="31" t="s">
        <v>2530</v>
      </c>
      <c r="C775" t="s">
        <v>3937</v>
      </c>
      <c r="D775" s="32" t="s">
        <v>2531</v>
      </c>
      <c r="E775" s="31" t="s">
        <v>5289</v>
      </c>
      <c r="F775" s="32">
        <v>-83.177909999999997</v>
      </c>
      <c r="G775" s="32">
        <v>32.531039999999997</v>
      </c>
      <c r="H775" s="32"/>
      <c r="I775" t="str">
        <f t="shared" si="159"/>
        <v>Adrian, Georgia&lt;br&gt;White 1875-1899&lt;br&gt;INF151&lt;br&gt;non-DASS</v>
      </c>
      <c r="J775" t="str">
        <f t="shared" si="160"/>
        <v>W1870AdrianGeorgiaINF151</v>
      </c>
      <c r="M775" t="str">
        <f t="shared" si="152"/>
        <v>dp</v>
      </c>
      <c r="N775" t="str">
        <f t="shared" si="153"/>
        <v>st</v>
      </c>
      <c r="O775" t="str">
        <f t="shared" si="154"/>
        <v>ar</v>
      </c>
      <c r="P775" t="e">
        <f>IF(#REF!="rhot","",IF(H775="AAE_7R","r7",IF(AND(C775="ANAE",H775="W"),"r3","r0")))</f>
        <v>#REF!</v>
      </c>
      <c r="Q775" t="str">
        <f>IF(H775="consonant",#REF!,"")</f>
        <v/>
      </c>
      <c r="R775" t="str">
        <f t="shared" si="155"/>
        <v>lx</v>
      </c>
      <c r="S775" t="str">
        <f t="shared" si="156"/>
        <v>bk</v>
      </c>
      <c r="T775" t="e">
        <f t="shared" si="157"/>
        <v>#REF!</v>
      </c>
      <c r="U775" t="str">
        <f t="shared" si="158"/>
        <v>b</v>
      </c>
      <c r="W775" t="str">
        <f t="shared" si="161"/>
        <v>const W1870AdrianGeorgiaINF151= L.marker([32.53104,-83.17791], {icon: dp_lx}).bindPopup('Adrian, Georgia&lt;br&gt;White 1875-1899&lt;br&gt;INF151&lt;br&gt;non-DASS').addTo(W1870);</v>
      </c>
      <c r="BI775" t="s">
        <v>5826</v>
      </c>
    </row>
    <row r="776" spans="1:61">
      <c r="A776" s="30" t="s">
        <v>5325</v>
      </c>
      <c r="B776" s="31" t="s">
        <v>2534</v>
      </c>
      <c r="C776" t="s">
        <v>3937</v>
      </c>
      <c r="D776" s="32" t="s">
        <v>2535</v>
      </c>
      <c r="E776" s="31" t="s">
        <v>5289</v>
      </c>
      <c r="F776" s="32">
        <v>-82.631569999999996</v>
      </c>
      <c r="G776" s="32">
        <v>32.198500000000003</v>
      </c>
      <c r="H776" s="32"/>
      <c r="I776" t="str">
        <f t="shared" si="159"/>
        <v>Eastman, Georgia&lt;br&gt;White 1875-1899&lt;br&gt;INF157A&lt;br&gt;non-DASS</v>
      </c>
      <c r="J776" t="str">
        <f t="shared" si="160"/>
        <v>W1870EastmanGeorgiaINF157A</v>
      </c>
      <c r="M776" t="str">
        <f t="shared" si="152"/>
        <v>dp</v>
      </c>
      <c r="N776" t="str">
        <f t="shared" si="153"/>
        <v>st</v>
      </c>
      <c r="O776" t="str">
        <f t="shared" si="154"/>
        <v>ar</v>
      </c>
      <c r="P776" t="e">
        <f>IF(#REF!="rhot","",IF(H776="AAE_7R","r7",IF(AND(C776="ANAE",H776="W"),"r3","r0")))</f>
        <v>#REF!</v>
      </c>
      <c r="Q776" t="str">
        <f>IF(H776="consonant",#REF!,"")</f>
        <v/>
      </c>
      <c r="R776" t="str">
        <f t="shared" si="155"/>
        <v>lx</v>
      </c>
      <c r="S776" t="str">
        <f t="shared" si="156"/>
        <v>bk</v>
      </c>
      <c r="T776" t="e">
        <f t="shared" si="157"/>
        <v>#REF!</v>
      </c>
      <c r="U776" t="str">
        <f t="shared" si="158"/>
        <v>b</v>
      </c>
      <c r="W776" t="str">
        <f t="shared" si="161"/>
        <v>const W1870EastmanGeorgiaINF157A= L.marker([32.1985,-82.63157], {icon: dp_lx}).bindPopup('Eastman, Georgia&lt;br&gt;White 1875-1899&lt;br&gt;INF157A&lt;br&gt;non-DASS').addTo(W1870);</v>
      </c>
      <c r="BI776" t="s">
        <v>5827</v>
      </c>
    </row>
    <row r="777" spans="1:61">
      <c r="A777" s="30" t="s">
        <v>5325</v>
      </c>
      <c r="B777" s="31" t="s">
        <v>2546</v>
      </c>
      <c r="C777" t="s">
        <v>3937</v>
      </c>
      <c r="D777" s="32" t="s">
        <v>2547</v>
      </c>
      <c r="E777" s="31" t="s">
        <v>5289</v>
      </c>
      <c r="F777" s="32">
        <v>-82.746650000000002</v>
      </c>
      <c r="G777" s="32">
        <v>31.51821</v>
      </c>
      <c r="H777" s="32"/>
      <c r="I777" t="str">
        <f t="shared" si="159"/>
        <v>Nicholls, Georgia&lt;br&gt;White 1875-1899&lt;br&gt;INF182&lt;br&gt;non-DASS</v>
      </c>
      <c r="J777" t="str">
        <f t="shared" si="160"/>
        <v>W1870NichollsGeorgiaINF182</v>
      </c>
      <c r="M777" t="str">
        <f t="shared" si="152"/>
        <v>dp</v>
      </c>
      <c r="N777" t="str">
        <f t="shared" si="153"/>
        <v>st</v>
      </c>
      <c r="O777" t="str">
        <f t="shared" si="154"/>
        <v>ar</v>
      </c>
      <c r="P777" t="e">
        <f>IF(#REF!="rhot","",IF(H777="AAE_7R","r7",IF(AND(C777="ANAE",H777="W"),"r3","r0")))</f>
        <v>#REF!</v>
      </c>
      <c r="Q777" t="str">
        <f>IF(H777="consonant",#REF!,"")</f>
        <v/>
      </c>
      <c r="R777" t="str">
        <f t="shared" si="155"/>
        <v>lx</v>
      </c>
      <c r="S777" t="str">
        <f t="shared" si="156"/>
        <v>bk</v>
      </c>
      <c r="T777" t="e">
        <f t="shared" si="157"/>
        <v>#REF!</v>
      </c>
      <c r="U777" t="str">
        <f t="shared" si="158"/>
        <v>b</v>
      </c>
      <c r="W777" t="str">
        <f t="shared" si="161"/>
        <v>const W1870NichollsGeorgiaINF182= L.marker([31.51821,-82.74665], {icon: dp_lx}).bindPopup('Nicholls, Georgia&lt;br&gt;White 1875-1899&lt;br&gt;INF182&lt;br&gt;non-DASS').addTo(W1870);</v>
      </c>
      <c r="BI777" t="s">
        <v>5828</v>
      </c>
    </row>
    <row r="778" spans="1:61">
      <c r="A778" s="30" t="s">
        <v>5325</v>
      </c>
      <c r="B778" s="31" t="s">
        <v>2555</v>
      </c>
      <c r="C778" t="s">
        <v>3937</v>
      </c>
      <c r="D778" s="32" t="s">
        <v>1714</v>
      </c>
      <c r="E778" s="31" t="s">
        <v>5289</v>
      </c>
      <c r="F778" s="32">
        <v>-84.879260000000002</v>
      </c>
      <c r="G778" s="32">
        <v>31.035689999999999</v>
      </c>
      <c r="H778" s="32"/>
      <c r="I778" t="str">
        <f t="shared" si="159"/>
        <v>Homerville, Georgia&lt;br&gt;White 1875-1899&lt;br&gt;INF203C&lt;br&gt;non-DASS</v>
      </c>
      <c r="J778" t="str">
        <f t="shared" si="160"/>
        <v>W1870HomervilleGeorgiaINF203C</v>
      </c>
      <c r="M778" t="str">
        <f t="shared" ref="M778:M841" si="162">IF(H778="consonant","",IF(E778="Jamaica","lo",IF(OR(A778="W1700",A778="B1850",H778="Carib",H778="LA",H778="UM",H778="Bra",H778="EaNL"),"mn","dp")))</f>
        <v>dp</v>
      </c>
      <c r="N778" t="str">
        <f t="shared" ref="N778:N841" si="163">IF(OR(H778="Carib",A778="B1850"),"sl","st")</f>
        <v>st</v>
      </c>
      <c r="O778" t="str">
        <f t="shared" ref="O778:O841" si="164">IF(A778="W1700","na",IF(OR(H778="Carib",H778="NYC",H778="ENE"),"au",IF(H778="CAN","ao","ar")))</f>
        <v>ar</v>
      </c>
      <c r="P778" t="e">
        <f>IF(#REF!="rhot","",IF(H778="AAE_7R","r7",IF(AND(C778="ANAE",H778="W"),"r3","r0")))</f>
        <v>#REF!</v>
      </c>
      <c r="Q778" t="str">
        <f>IF(H778="consonant",#REF!,"")</f>
        <v/>
      </c>
      <c r="R778" t="str">
        <f t="shared" ref="R778:R841" si="165">IF(OR(H778="W",H778="M",H778="ENE"),"we",IF(OR(H778="MA",H778="NYC",H778="OH"),"sa1",IF(OR(H778="OS",H778="LAGS_SSE",H778="Speaker _S",H778="PADS_SSE"),"sl","lx")))</f>
        <v>lx</v>
      </c>
      <c r="S778" t="str">
        <f t="shared" ref="S778:S841" si="166">IF(OR(H778="S",H778="M"),"fr",IF(OR(H778="W"),"ce","bk"))</f>
        <v>bk</v>
      </c>
      <c r="T778" t="e">
        <f t="shared" ref="T778:T841" si="167">IF(P778="","",IF(OR(A778="W1900",A778="W1950",A778="W1970"),"ho","un"))</f>
        <v>#REF!</v>
      </c>
      <c r="U778" t="str">
        <f t="shared" si="158"/>
        <v>b</v>
      </c>
      <c r="W778" t="str">
        <f t="shared" si="161"/>
        <v>const W1870HomervilleGeorgiaINF203C= L.marker([31.03569,-84.87926], {icon: dp_lx}).bindPopup('Homerville, Georgia&lt;br&gt;White 1875-1899&lt;br&gt;INF203C&lt;br&gt;non-DASS').addTo(W1870);</v>
      </c>
      <c r="BI778" t="s">
        <v>5829</v>
      </c>
    </row>
    <row r="779" spans="1:61">
      <c r="A779" s="30" t="s">
        <v>5325</v>
      </c>
      <c r="B779" s="31" t="s">
        <v>2557</v>
      </c>
      <c r="C779" t="s">
        <v>3937</v>
      </c>
      <c r="D779" s="32" t="s">
        <v>2558</v>
      </c>
      <c r="E779" s="31" t="s">
        <v>5289</v>
      </c>
      <c r="F779" s="32">
        <v>-81.801689999999994</v>
      </c>
      <c r="G779" s="32">
        <v>31.040410000000001</v>
      </c>
      <c r="H779" s="32"/>
      <c r="I779" t="str">
        <f t="shared" si="159"/>
        <v>Donalsonville, Georgia&lt;br&gt;White 1875-1899&lt;br&gt;INF225&lt;br&gt;non-DASS</v>
      </c>
      <c r="J779" t="str">
        <f t="shared" si="160"/>
        <v>W1870DonalsonvilleGeorgiaINF225</v>
      </c>
      <c r="M779" t="str">
        <f t="shared" si="162"/>
        <v>dp</v>
      </c>
      <c r="N779" t="str">
        <f t="shared" si="163"/>
        <v>st</v>
      </c>
      <c r="O779" t="str">
        <f t="shared" si="164"/>
        <v>ar</v>
      </c>
      <c r="P779" t="e">
        <f>IF(#REF!="rhot","",IF(H779="AAE_7R","r7",IF(AND(C779="ANAE",H779="W"),"r3","r0")))</f>
        <v>#REF!</v>
      </c>
      <c r="Q779" t="str">
        <f>IF(H779="consonant",#REF!,"")</f>
        <v/>
      </c>
      <c r="R779" t="str">
        <f t="shared" si="165"/>
        <v>lx</v>
      </c>
      <c r="S779" t="str">
        <f t="shared" si="166"/>
        <v>bk</v>
      </c>
      <c r="T779" t="e">
        <f t="shared" si="167"/>
        <v>#REF!</v>
      </c>
      <c r="U779" t="str">
        <f t="shared" si="158"/>
        <v>b</v>
      </c>
      <c r="W779" t="str">
        <f t="shared" si="161"/>
        <v>const W1870DonalsonvilleGeorgiaINF225= L.marker([31.04041,-81.80169], {icon: dp_lx}).bindPopup('Donalsonville, Georgia&lt;br&gt;White 1875-1899&lt;br&gt;INF225&lt;br&gt;non-DASS').addTo(W1870);</v>
      </c>
      <c r="BI779" t="s">
        <v>5830</v>
      </c>
    </row>
    <row r="780" spans="1:61">
      <c r="A780" s="30" t="s">
        <v>5325</v>
      </c>
      <c r="B780" s="31" t="s">
        <v>2567</v>
      </c>
      <c r="C780" t="s">
        <v>3937</v>
      </c>
      <c r="D780" s="32" t="s">
        <v>1359</v>
      </c>
      <c r="E780" s="31" t="s">
        <v>5304</v>
      </c>
      <c r="F780" s="32">
        <v>-86.533280000000005</v>
      </c>
      <c r="G780" s="32">
        <v>27.751899999999999</v>
      </c>
      <c r="H780" s="32"/>
      <c r="I780" t="str">
        <f t="shared" si="159"/>
        <v>Fort Meade, Florida&lt;br&gt;White 1875-1899&lt;br&gt;INF262&lt;br&gt;non-DASS</v>
      </c>
      <c r="J780" t="str">
        <f t="shared" si="160"/>
        <v>W1870FortMeadeFloridaINF262</v>
      </c>
      <c r="M780" t="str">
        <f t="shared" si="162"/>
        <v>dp</v>
      </c>
      <c r="N780" t="str">
        <f t="shared" si="163"/>
        <v>st</v>
      </c>
      <c r="O780" t="str">
        <f t="shared" si="164"/>
        <v>ar</v>
      </c>
      <c r="P780" t="e">
        <f>IF(#REF!="rhot","",IF(H780="AAE_7R","r7",IF(AND(C780="ANAE",H780="W"),"r3","r0")))</f>
        <v>#REF!</v>
      </c>
      <c r="Q780" t="str">
        <f>IF(H780="consonant",#REF!,"")</f>
        <v/>
      </c>
      <c r="R780" t="str">
        <f t="shared" si="165"/>
        <v>lx</v>
      </c>
      <c r="S780" t="str">
        <f t="shared" si="166"/>
        <v>bk</v>
      </c>
      <c r="T780" t="e">
        <f t="shared" si="167"/>
        <v>#REF!</v>
      </c>
      <c r="U780" t="str">
        <f t="shared" si="158"/>
        <v>b</v>
      </c>
      <c r="W780" t="str">
        <f t="shared" si="161"/>
        <v>const W1870FortMeadeFloridaINF262= L.marker([27.7519,-86.53328], {icon: dp_lx}).bindPopup('Fort Meade, Florida&lt;br&gt;White 1875-1899&lt;br&gt;INF262&lt;br&gt;non-DASS').addTo(W1870);</v>
      </c>
      <c r="BI780" t="s">
        <v>5831</v>
      </c>
    </row>
    <row r="781" spans="1:61">
      <c r="A781" s="30" t="s">
        <v>5325</v>
      </c>
      <c r="B781" s="31" t="s">
        <v>2630</v>
      </c>
      <c r="C781" t="s">
        <v>3937</v>
      </c>
      <c r="D781" s="32" t="s">
        <v>2631</v>
      </c>
      <c r="E781" s="31" t="s">
        <v>5298</v>
      </c>
      <c r="F781" s="32">
        <v>-88.987899999999996</v>
      </c>
      <c r="G781" s="32">
        <v>32.32338</v>
      </c>
      <c r="H781" s="32"/>
      <c r="I781" t="str">
        <f t="shared" si="159"/>
        <v>Burkville, Alabama&lt;br&gt;White 1875-1899&lt;br&gt;INF422&lt;br&gt;non-DASS</v>
      </c>
      <c r="J781" t="str">
        <f t="shared" si="160"/>
        <v>W1870BurkvilleAlabamaINF422</v>
      </c>
      <c r="M781" t="str">
        <f t="shared" si="162"/>
        <v>dp</v>
      </c>
      <c r="N781" t="str">
        <f t="shared" si="163"/>
        <v>st</v>
      </c>
      <c r="O781" t="str">
        <f t="shared" si="164"/>
        <v>ar</v>
      </c>
      <c r="P781" t="e">
        <f>IF(#REF!="rhot","",IF(H781="AAE_7R","r7",IF(AND(C781="ANAE",H781="W"),"r3","r0")))</f>
        <v>#REF!</v>
      </c>
      <c r="Q781" t="str">
        <f>IF(H781="consonant",#REF!,"")</f>
        <v/>
      </c>
      <c r="R781" t="str">
        <f t="shared" si="165"/>
        <v>lx</v>
      </c>
      <c r="S781" t="str">
        <f t="shared" si="166"/>
        <v>bk</v>
      </c>
      <c r="T781" t="e">
        <f t="shared" si="167"/>
        <v>#REF!</v>
      </c>
      <c r="U781" t="str">
        <f t="shared" si="158"/>
        <v>b</v>
      </c>
      <c r="W781" t="str">
        <f t="shared" si="161"/>
        <v>const W1870BurkvilleAlabamaINF422= L.marker([32.32338,-88.9879], {icon: dp_lx}).bindPopup('Burkville, Alabama&lt;br&gt;White 1875-1899&lt;br&gt;INF422&lt;br&gt;non-DASS').addTo(W1870);</v>
      </c>
      <c r="BI781" t="s">
        <v>5832</v>
      </c>
    </row>
    <row r="782" spans="1:61">
      <c r="A782" s="30" t="s">
        <v>5325</v>
      </c>
      <c r="B782" s="31" t="s">
        <v>2657</v>
      </c>
      <c r="C782" t="s">
        <v>3937</v>
      </c>
      <c r="D782" s="32" t="s">
        <v>352</v>
      </c>
      <c r="E782" s="31" t="s">
        <v>904</v>
      </c>
      <c r="F782" s="32">
        <v>-90.984920000000002</v>
      </c>
      <c r="G782" s="32">
        <v>35.256100000000004</v>
      </c>
      <c r="H782" s="32"/>
      <c r="I782" t="str">
        <f t="shared" si="159"/>
        <v>Bolivar, Tennessee&lt;br&gt;White 1875-1899&lt;br&gt;INF509A&lt;br&gt;non-DASS</v>
      </c>
      <c r="J782" t="str">
        <f t="shared" si="160"/>
        <v>W1870BolivarTennesseeINF509A</v>
      </c>
      <c r="M782" t="str">
        <f t="shared" si="162"/>
        <v>dp</v>
      </c>
      <c r="N782" t="str">
        <f t="shared" si="163"/>
        <v>st</v>
      </c>
      <c r="O782" t="str">
        <f t="shared" si="164"/>
        <v>ar</v>
      </c>
      <c r="P782" t="e">
        <f>IF(#REF!="rhot","",IF(H782="AAE_7R","r7",IF(AND(C782="ANAE",H782="W"),"r3","r0")))</f>
        <v>#REF!</v>
      </c>
      <c r="Q782" t="str">
        <f>IF(H782="consonant",#REF!,"")</f>
        <v/>
      </c>
      <c r="R782" t="str">
        <f t="shared" si="165"/>
        <v>lx</v>
      </c>
      <c r="S782" t="str">
        <f t="shared" si="166"/>
        <v>bk</v>
      </c>
      <c r="T782" t="e">
        <f t="shared" si="167"/>
        <v>#REF!</v>
      </c>
      <c r="U782" t="str">
        <f t="shared" si="158"/>
        <v>b</v>
      </c>
      <c r="W782" t="str">
        <f t="shared" si="161"/>
        <v>const W1870BolivarTennesseeINF509A= L.marker([35.2561,-90.98492], {icon: dp_lx}).bindPopup('Bolivar, Tennessee&lt;br&gt;White 1875-1899&lt;br&gt;INF509A&lt;br&gt;non-DASS').addTo(W1870);</v>
      </c>
      <c r="BI782" t="s">
        <v>5833</v>
      </c>
    </row>
    <row r="783" spans="1:61">
      <c r="A783" s="30" t="s">
        <v>5325</v>
      </c>
      <c r="B783" s="31" t="s">
        <v>2738</v>
      </c>
      <c r="C783" t="s">
        <v>3937</v>
      </c>
      <c r="D783" s="32" t="s">
        <v>2740</v>
      </c>
      <c r="E783" s="31" t="s">
        <v>5293</v>
      </c>
      <c r="F783" s="32">
        <v>-91.432289999999995</v>
      </c>
      <c r="G783" s="32">
        <v>3010531</v>
      </c>
      <c r="H783" s="32"/>
      <c r="I783" t="str">
        <f t="shared" si="159"/>
        <v>Donaldsonville, Louisiana&lt;br&gt;White 1875-1899&lt;br&gt;INF666&lt;br&gt;non-DASS</v>
      </c>
      <c r="J783" t="str">
        <f t="shared" si="160"/>
        <v>W1870DonaldsonvilleLouisianaINF666</v>
      </c>
      <c r="M783" t="str">
        <f t="shared" si="162"/>
        <v>dp</v>
      </c>
      <c r="N783" t="str">
        <f t="shared" si="163"/>
        <v>st</v>
      </c>
      <c r="O783" t="str">
        <f t="shared" si="164"/>
        <v>ar</v>
      </c>
      <c r="P783" t="e">
        <f>IF(#REF!="rhot","",IF(H783="AAE_7R","r7",IF(AND(C783="ANAE",H783="W"),"r3","r0")))</f>
        <v>#REF!</v>
      </c>
      <c r="Q783" t="str">
        <f>IF(H783="consonant",#REF!,"")</f>
        <v/>
      </c>
      <c r="R783" t="str">
        <f t="shared" si="165"/>
        <v>lx</v>
      </c>
      <c r="S783" t="str">
        <f t="shared" si="166"/>
        <v>bk</v>
      </c>
      <c r="T783" t="e">
        <f t="shared" si="167"/>
        <v>#REF!</v>
      </c>
      <c r="U783" t="str">
        <f t="shared" si="158"/>
        <v>b</v>
      </c>
      <c r="W783" t="str">
        <f t="shared" si="161"/>
        <v>const W1870DonaldsonvilleLouisianaINF666= L.marker([3010531,-91.43229], {icon: dp_lx}).bindPopup('Donaldsonville, Louisiana&lt;br&gt;White 1875-1899&lt;br&gt;INF666&lt;br&gt;non-DASS').addTo(W1870);</v>
      </c>
      <c r="BI783" t="s">
        <v>5834</v>
      </c>
    </row>
    <row r="784" spans="1:61">
      <c r="A784" s="30" t="s">
        <v>5325</v>
      </c>
      <c r="B784" s="31" t="s">
        <v>2741</v>
      </c>
      <c r="C784" t="s">
        <v>3937</v>
      </c>
      <c r="D784" s="32" t="s">
        <v>1887</v>
      </c>
      <c r="E784" s="31" t="s">
        <v>5293</v>
      </c>
      <c r="F784" s="32">
        <v>-92.385279999999995</v>
      </c>
      <c r="G784" s="32">
        <v>30.41159</v>
      </c>
      <c r="H784" s="32"/>
      <c r="I784" t="str">
        <f t="shared" si="159"/>
        <v>Grosse Tete, Louisiana&lt;br&gt;White 1875-1899&lt;br&gt;INF670&lt;br&gt;non-DASS</v>
      </c>
      <c r="J784" t="str">
        <f t="shared" si="160"/>
        <v>W1870GrosseTeteLouisianaINF670</v>
      </c>
      <c r="M784" t="str">
        <f t="shared" si="162"/>
        <v>dp</v>
      </c>
      <c r="N784" t="str">
        <f t="shared" si="163"/>
        <v>st</v>
      </c>
      <c r="O784" t="str">
        <f t="shared" si="164"/>
        <v>ar</v>
      </c>
      <c r="P784" t="e">
        <f>IF(#REF!="rhot","",IF(H784="AAE_7R","r7",IF(AND(C784="ANAE",H784="W"),"r3","r0")))</f>
        <v>#REF!</v>
      </c>
      <c r="Q784" t="str">
        <f>IF(H784="consonant",#REF!,"")</f>
        <v/>
      </c>
      <c r="R784" t="str">
        <f t="shared" si="165"/>
        <v>lx</v>
      </c>
      <c r="S784" t="str">
        <f t="shared" si="166"/>
        <v>bk</v>
      </c>
      <c r="T784" t="e">
        <f t="shared" si="167"/>
        <v>#REF!</v>
      </c>
      <c r="U784" t="str">
        <f t="shared" si="158"/>
        <v>b</v>
      </c>
      <c r="W784" t="str">
        <f t="shared" si="161"/>
        <v>const W1870GrosseTeteLouisianaINF670= L.marker([30.41159,-92.38528], {icon: dp_lx}).bindPopup('Grosse Tete, Louisiana&lt;br&gt;White 1875-1899&lt;br&gt;INF670&lt;br&gt;non-DASS').addTo(W1870);</v>
      </c>
      <c r="BI784" t="s">
        <v>5835</v>
      </c>
    </row>
    <row r="785" spans="1:61">
      <c r="A785" s="30" t="s">
        <v>5325</v>
      </c>
      <c r="B785" s="31" t="s">
        <v>2757</v>
      </c>
      <c r="C785" t="s">
        <v>3937</v>
      </c>
      <c r="D785" s="32" t="s">
        <v>2759</v>
      </c>
      <c r="E785" s="31" t="s">
        <v>2751</v>
      </c>
      <c r="F785" s="32">
        <v>-92.45035</v>
      </c>
      <c r="G785" s="32">
        <v>36.335419999999999</v>
      </c>
      <c r="H785" s="32"/>
      <c r="I785" t="str">
        <f t="shared" si="159"/>
        <v>Mountain Home, Arkansas&lt;br&gt;White 1875-1899&lt;br&gt;INF716&lt;br&gt;non-DASS</v>
      </c>
      <c r="J785" t="str">
        <f t="shared" si="160"/>
        <v>W1870MountainHomeArkansasINF716</v>
      </c>
      <c r="M785" t="str">
        <f t="shared" si="162"/>
        <v>dp</v>
      </c>
      <c r="N785" t="str">
        <f t="shared" si="163"/>
        <v>st</v>
      </c>
      <c r="O785" t="str">
        <f t="shared" si="164"/>
        <v>ar</v>
      </c>
      <c r="P785" t="e">
        <f>IF(#REF!="rhot","",IF(H785="AAE_7R","r7",IF(AND(C785="ANAE",H785="W"),"r3","r0")))</f>
        <v>#REF!</v>
      </c>
      <c r="Q785" t="str">
        <f>IF(H785="consonant",#REF!,"")</f>
        <v/>
      </c>
      <c r="R785" t="str">
        <f t="shared" si="165"/>
        <v>lx</v>
      </c>
      <c r="S785" t="str">
        <f t="shared" si="166"/>
        <v>bk</v>
      </c>
      <c r="T785" t="e">
        <f t="shared" si="167"/>
        <v>#REF!</v>
      </c>
      <c r="U785" t="str">
        <f t="shared" si="158"/>
        <v>b</v>
      </c>
      <c r="W785" t="str">
        <f t="shared" si="161"/>
        <v>const W1870MountainHomeArkansasINF716= L.marker([36.33542,-92.45035], {icon: dp_lx}).bindPopup('Mountain Home, Arkansas&lt;br&gt;White 1875-1899&lt;br&gt;INF716&lt;br&gt;non-DASS').addTo(W1870);</v>
      </c>
      <c r="BI785" t="s">
        <v>5836</v>
      </c>
    </row>
    <row r="786" spans="1:61">
      <c r="A786" s="30" t="s">
        <v>5325</v>
      </c>
      <c r="B786" s="31" t="s">
        <v>2812</v>
      </c>
      <c r="C786" t="s">
        <v>3937</v>
      </c>
      <c r="D786" s="32" t="s">
        <v>1954</v>
      </c>
      <c r="E786" s="31" t="s">
        <v>5293</v>
      </c>
      <c r="F786" s="32">
        <v>-96.796189999999996</v>
      </c>
      <c r="G786" s="32">
        <v>29.646570000000001</v>
      </c>
      <c r="H786" s="32"/>
      <c r="I786" t="str">
        <f t="shared" si="159"/>
        <v>Pecan Island, Louisiana&lt;br&gt;White 1875-1899&lt;br&gt;INF812&lt;br&gt;non-DASS</v>
      </c>
      <c r="J786" t="str">
        <f t="shared" si="160"/>
        <v>W1870PecanIslandLouisianaINF812</v>
      </c>
      <c r="M786" t="str">
        <f t="shared" si="162"/>
        <v>dp</v>
      </c>
      <c r="N786" t="str">
        <f t="shared" si="163"/>
        <v>st</v>
      </c>
      <c r="O786" t="str">
        <f t="shared" si="164"/>
        <v>ar</v>
      </c>
      <c r="P786" t="e">
        <f>IF(#REF!="rhot","",IF(H786="AAE_7R","r7",IF(AND(C786="ANAE",H786="W"),"r3","r0")))</f>
        <v>#REF!</v>
      </c>
      <c r="Q786" t="str">
        <f>IF(H786="consonant",#REF!,"")</f>
        <v/>
      </c>
      <c r="R786" t="str">
        <f t="shared" si="165"/>
        <v>lx</v>
      </c>
      <c r="S786" t="str">
        <f t="shared" si="166"/>
        <v>bk</v>
      </c>
      <c r="T786" t="e">
        <f t="shared" si="167"/>
        <v>#REF!</v>
      </c>
      <c r="U786" t="str">
        <f t="shared" si="158"/>
        <v>b</v>
      </c>
      <c r="W786" t="str">
        <f t="shared" si="161"/>
        <v>const W1870PecanIslandLouisianaINF812= L.marker([29.64657,-96.79619], {icon: dp_lx}).bindPopup('Pecan Island, Louisiana&lt;br&gt;White 1875-1899&lt;br&gt;INF812&lt;br&gt;non-DASS').addTo(W1870);</v>
      </c>
      <c r="BI786" t="s">
        <v>5837</v>
      </c>
    </row>
    <row r="787" spans="1:61">
      <c r="A787" s="30" t="s">
        <v>5325</v>
      </c>
      <c r="B787" s="31" t="s">
        <v>2820</v>
      </c>
      <c r="C787" t="s">
        <v>3937</v>
      </c>
      <c r="D787" s="32" t="s">
        <v>480</v>
      </c>
      <c r="E787" s="31" t="s">
        <v>5294</v>
      </c>
      <c r="F787" s="32">
        <v>-97.391499999999994</v>
      </c>
      <c r="G787" s="32">
        <v>32.778019999999998</v>
      </c>
      <c r="H787" s="32"/>
      <c r="I787" t="str">
        <f t="shared" si="159"/>
        <v>Dallas, Texas&lt;br&gt;White 1875-1899&lt;br&gt;INF844&lt;br&gt;non-DASS</v>
      </c>
      <c r="J787" t="str">
        <f t="shared" si="160"/>
        <v>W1870DallasTexasINF844</v>
      </c>
      <c r="M787" t="str">
        <f t="shared" si="162"/>
        <v>dp</v>
      </c>
      <c r="N787" t="str">
        <f t="shared" si="163"/>
        <v>st</v>
      </c>
      <c r="O787" t="str">
        <f t="shared" si="164"/>
        <v>ar</v>
      </c>
      <c r="P787" t="e">
        <f>IF(#REF!="rhot","",IF(H787="AAE_7R","r7",IF(AND(C787="ANAE",H787="W"),"r3","r0")))</f>
        <v>#REF!</v>
      </c>
      <c r="Q787" t="str">
        <f>IF(H787="consonant",#REF!,"")</f>
        <v/>
      </c>
      <c r="R787" t="str">
        <f t="shared" si="165"/>
        <v>lx</v>
      </c>
      <c r="S787" t="str">
        <f t="shared" si="166"/>
        <v>bk</v>
      </c>
      <c r="T787" t="e">
        <f t="shared" si="167"/>
        <v>#REF!</v>
      </c>
      <c r="U787" t="str">
        <f t="shared" si="158"/>
        <v>b</v>
      </c>
      <c r="W787" t="str">
        <f t="shared" si="161"/>
        <v>const W1870DallasTexasINF844= L.marker([32.77802,-97.3915], {icon: dp_lx}).bindPopup('Dallas, Texas&lt;br&gt;White 1875-1899&lt;br&gt;INF844&lt;br&gt;non-DASS').addTo(W1870);</v>
      </c>
      <c r="BI787" t="s">
        <v>5838</v>
      </c>
    </row>
    <row r="788" spans="1:61">
      <c r="A788" s="30" t="s">
        <v>5325</v>
      </c>
      <c r="B788" s="31" t="s">
        <v>2841</v>
      </c>
      <c r="C788" t="s">
        <v>3937</v>
      </c>
      <c r="D788" s="32" t="s">
        <v>290</v>
      </c>
      <c r="E788" s="31" t="s">
        <v>5294</v>
      </c>
      <c r="F788" s="32">
        <v>-98.230050000000006</v>
      </c>
      <c r="G788" s="32">
        <v>27.794149999999998</v>
      </c>
      <c r="H788" s="32"/>
      <c r="I788" t="str">
        <f t="shared" si="159"/>
        <v>Corpus Christi, Texas&lt;br&gt;White 1875-1899&lt;br&gt;INF904&lt;br&gt;non-DASS</v>
      </c>
      <c r="J788" t="str">
        <f t="shared" si="160"/>
        <v>W1870CorpusChristiTexasINF904</v>
      </c>
      <c r="M788" t="str">
        <f t="shared" si="162"/>
        <v>dp</v>
      </c>
      <c r="N788" t="str">
        <f t="shared" si="163"/>
        <v>st</v>
      </c>
      <c r="O788" t="str">
        <f t="shared" si="164"/>
        <v>ar</v>
      </c>
      <c r="P788" t="e">
        <f>IF(#REF!="rhot","",IF(H788="AAE_7R","r7",IF(AND(C788="ANAE",H788="W"),"r3","r0")))</f>
        <v>#REF!</v>
      </c>
      <c r="Q788" t="str">
        <f>IF(H788="consonant",#REF!,"")</f>
        <v/>
      </c>
      <c r="R788" t="str">
        <f t="shared" si="165"/>
        <v>lx</v>
      </c>
      <c r="S788" t="str">
        <f t="shared" si="166"/>
        <v>bk</v>
      </c>
      <c r="T788" t="e">
        <f t="shared" si="167"/>
        <v>#REF!</v>
      </c>
      <c r="U788" t="str">
        <f t="shared" si="158"/>
        <v>b</v>
      </c>
      <c r="W788" t="str">
        <f t="shared" si="161"/>
        <v>const W1870CorpusChristiTexasINF904= L.marker([27.79415,-98.23005], {icon: dp_lx}).bindPopup('Corpus Christi, Texas&lt;br&gt;White 1875-1899&lt;br&gt;INF904&lt;br&gt;non-DASS').addTo(W1870);</v>
      </c>
      <c r="BI788" t="s">
        <v>5839</v>
      </c>
    </row>
    <row r="789" spans="1:61">
      <c r="A789" s="30" t="s">
        <v>5325</v>
      </c>
      <c r="B789" s="31" t="s">
        <v>2842</v>
      </c>
      <c r="C789" t="s">
        <v>3937</v>
      </c>
      <c r="D789" s="32" t="s">
        <v>1232</v>
      </c>
      <c r="E789" s="31" t="s">
        <v>5294</v>
      </c>
      <c r="F789" s="32">
        <v>-83.415360000000007</v>
      </c>
      <c r="G789" s="32">
        <v>26.20346</v>
      </c>
      <c r="H789" s="32"/>
      <c r="I789" t="str">
        <f t="shared" si="159"/>
        <v>McAllen, Texas&lt;br&gt;White 1875-1899&lt;br&gt;INF907&lt;br&gt;non-DASS</v>
      </c>
      <c r="J789" t="str">
        <f t="shared" si="160"/>
        <v>W1870McAllenTexasINF907</v>
      </c>
      <c r="M789" t="str">
        <f t="shared" si="162"/>
        <v>dp</v>
      </c>
      <c r="N789" t="str">
        <f t="shared" si="163"/>
        <v>st</v>
      </c>
      <c r="O789" t="str">
        <f t="shared" si="164"/>
        <v>ar</v>
      </c>
      <c r="P789" t="e">
        <f>IF(#REF!="rhot","",IF(H789="AAE_7R","r7",IF(AND(C789="ANAE",H789="W"),"r3","r0")))</f>
        <v>#REF!</v>
      </c>
      <c r="Q789" t="str">
        <f>IF(H789="consonant",#REF!,"")</f>
        <v/>
      </c>
      <c r="R789" t="str">
        <f t="shared" si="165"/>
        <v>lx</v>
      </c>
      <c r="S789" t="str">
        <f t="shared" si="166"/>
        <v>bk</v>
      </c>
      <c r="T789" t="e">
        <f t="shared" si="167"/>
        <v>#REF!</v>
      </c>
      <c r="U789" t="str">
        <f t="shared" si="158"/>
        <v>b</v>
      </c>
      <c r="W789" t="str">
        <f t="shared" si="161"/>
        <v>const W1870McAllenTexasINF907= L.marker([26.20346,-83.41536], {icon: dp_lx}).bindPopup('McAllen, Texas&lt;br&gt;White 1875-1899&lt;br&gt;INF907&lt;br&gt;non-DASS').addTo(W1870);</v>
      </c>
      <c r="BI789" t="s">
        <v>5840</v>
      </c>
    </row>
    <row r="790" spans="1:61">
      <c r="A790" s="30" t="s">
        <v>5325</v>
      </c>
      <c r="B790" s="31" t="s">
        <v>2455</v>
      </c>
      <c r="C790" t="s">
        <v>3937</v>
      </c>
      <c r="D790" s="32" t="s">
        <v>2456</v>
      </c>
      <c r="E790" s="31" t="s">
        <v>904</v>
      </c>
      <c r="F790" s="32">
        <v>-84.515929999999997</v>
      </c>
      <c r="G790" s="32">
        <v>36.152839999999998</v>
      </c>
      <c r="H790" s="32"/>
      <c r="I790" t="str">
        <f t="shared" si="159"/>
        <v>Talbott, Tennessee&lt;br&gt;White 1875-1899&lt;br&gt;INF021&lt;br&gt;non-DASS</v>
      </c>
      <c r="J790" t="str">
        <f t="shared" si="160"/>
        <v>W1870TalbottTennesseeINF021</v>
      </c>
      <c r="M790" t="str">
        <f t="shared" si="162"/>
        <v>dp</v>
      </c>
      <c r="N790" t="str">
        <f t="shared" si="163"/>
        <v>st</v>
      </c>
      <c r="O790" t="str">
        <f t="shared" si="164"/>
        <v>ar</v>
      </c>
      <c r="P790" t="e">
        <f>IF(#REF!="rhot","",IF(H790="AAE_7R","r7",IF(AND(C790="ANAE",H790="W"),"r3","r0")))</f>
        <v>#REF!</v>
      </c>
      <c r="Q790" t="str">
        <f>IF(H790="consonant",#REF!,"")</f>
        <v/>
      </c>
      <c r="R790" t="str">
        <f t="shared" si="165"/>
        <v>lx</v>
      </c>
      <c r="S790" t="str">
        <f t="shared" si="166"/>
        <v>bk</v>
      </c>
      <c r="T790" t="e">
        <f t="shared" si="167"/>
        <v>#REF!</v>
      </c>
      <c r="U790" t="str">
        <f t="shared" si="158"/>
        <v>b</v>
      </c>
      <c r="W790" t="str">
        <f t="shared" si="161"/>
        <v>const W1870TalbottTennesseeINF021= L.marker([36.15284,-84.51593], {icon: dp_lx}).bindPopup('Talbott, Tennessee&lt;br&gt;White 1875-1899&lt;br&gt;INF021&lt;br&gt;non-DASS').addTo(W1870);</v>
      </c>
      <c r="BI790" t="s">
        <v>5841</v>
      </c>
    </row>
    <row r="791" spans="1:61">
      <c r="A791" s="30" t="s">
        <v>5325</v>
      </c>
      <c r="B791" s="31" t="s">
        <v>2460</v>
      </c>
      <c r="C791" t="s">
        <v>3937</v>
      </c>
      <c r="D791" s="32" t="s">
        <v>2461</v>
      </c>
      <c r="E791" s="31" t="s">
        <v>904</v>
      </c>
      <c r="F791" s="32">
        <v>-85.655550000000005</v>
      </c>
      <c r="G791" s="32">
        <v>36.500869999999999</v>
      </c>
      <c r="H791" s="32"/>
      <c r="I791" t="str">
        <f t="shared" si="159"/>
        <v>Oneida, Tennessee&lt;br&gt;White 1875-1899&lt;br&gt;INF038&lt;br&gt;non-DASS</v>
      </c>
      <c r="J791" t="str">
        <f t="shared" si="160"/>
        <v>W1870OneidaTennesseeINF038</v>
      </c>
      <c r="M791" t="str">
        <f t="shared" si="162"/>
        <v>dp</v>
      </c>
      <c r="N791" t="str">
        <f t="shared" si="163"/>
        <v>st</v>
      </c>
      <c r="O791" t="str">
        <f t="shared" si="164"/>
        <v>ar</v>
      </c>
      <c r="P791" t="e">
        <f>IF(#REF!="rhot","",IF(H791="AAE_7R","r7",IF(AND(C791="ANAE",H791="W"),"r3","r0")))</f>
        <v>#REF!</v>
      </c>
      <c r="Q791" t="str">
        <f>IF(H791="consonant",#REF!,"")</f>
        <v/>
      </c>
      <c r="R791" t="str">
        <f t="shared" si="165"/>
        <v>lx</v>
      </c>
      <c r="S791" t="str">
        <f t="shared" si="166"/>
        <v>bk</v>
      </c>
      <c r="T791" t="e">
        <f t="shared" si="167"/>
        <v>#REF!</v>
      </c>
      <c r="U791" t="str">
        <f t="shared" si="158"/>
        <v>b</v>
      </c>
      <c r="W791" t="str">
        <f t="shared" si="161"/>
        <v>const W1870OneidaTennesseeINF038= L.marker([36.50087,-85.65555], {icon: dp_lx}).bindPopup('Oneida, Tennessee&lt;br&gt;White 1875-1899&lt;br&gt;INF038&lt;br&gt;non-DASS').addTo(W1870);</v>
      </c>
      <c r="BI791" t="s">
        <v>5842</v>
      </c>
    </row>
    <row r="792" spans="1:61">
      <c r="A792" s="30" t="s">
        <v>5325</v>
      </c>
      <c r="B792" s="31" t="s">
        <v>2582</v>
      </c>
      <c r="C792" t="s">
        <v>3937</v>
      </c>
      <c r="D792" s="32" t="s">
        <v>342</v>
      </c>
      <c r="E792" s="31" t="s">
        <v>904</v>
      </c>
      <c r="F792" s="32">
        <v>-86.496139999999997</v>
      </c>
      <c r="G792" s="32">
        <v>36.354579999999999</v>
      </c>
      <c r="H792" s="32"/>
      <c r="I792" t="str">
        <f t="shared" si="159"/>
        <v>Gainesboro, Tennessee&lt;br&gt;White 1875-1899&lt;br&gt;INF301&lt;br&gt;non-DASS</v>
      </c>
      <c r="J792" t="str">
        <f t="shared" si="160"/>
        <v>W1870GainesboroTennesseeINF301</v>
      </c>
      <c r="M792" t="str">
        <f t="shared" si="162"/>
        <v>dp</v>
      </c>
      <c r="N792" t="str">
        <f t="shared" si="163"/>
        <v>st</v>
      </c>
      <c r="O792" t="str">
        <f t="shared" si="164"/>
        <v>ar</v>
      </c>
      <c r="P792" t="e">
        <f>IF(#REF!="rhot","",IF(H792="AAE_7R","r7",IF(AND(C792="ANAE",H792="W"),"r3","r0")))</f>
        <v>#REF!</v>
      </c>
      <c r="Q792" t="str">
        <f>IF(H792="consonant",#REF!,"")</f>
        <v/>
      </c>
      <c r="R792" t="str">
        <f t="shared" si="165"/>
        <v>lx</v>
      </c>
      <c r="S792" t="str">
        <f t="shared" si="166"/>
        <v>bk</v>
      </c>
      <c r="T792" t="e">
        <f t="shared" si="167"/>
        <v>#REF!</v>
      </c>
      <c r="U792" t="str">
        <f t="shared" si="158"/>
        <v>b</v>
      </c>
      <c r="W792" t="str">
        <f t="shared" si="161"/>
        <v>const W1870GainesboroTennesseeINF301= L.marker([36.35458,-86.49614], {icon: dp_lx}).bindPopup('Gainesboro, Tennessee&lt;br&gt;White 1875-1899&lt;br&gt;INF301&lt;br&gt;non-DASS').addTo(W1870);</v>
      </c>
      <c r="BI792" t="s">
        <v>5843</v>
      </c>
    </row>
    <row r="793" spans="1:61">
      <c r="A793" s="30" t="s">
        <v>5325</v>
      </c>
      <c r="B793" s="31" t="s">
        <v>2607</v>
      </c>
      <c r="C793" t="s">
        <v>3937</v>
      </c>
      <c r="D793" s="32" t="s">
        <v>2608</v>
      </c>
      <c r="E793" s="31" t="s">
        <v>5298</v>
      </c>
      <c r="F793" s="32">
        <v>-85.956490000000002</v>
      </c>
      <c r="G793" s="32">
        <v>34.322400000000002</v>
      </c>
      <c r="H793" s="32"/>
      <c r="I793" t="str">
        <f t="shared" si="159"/>
        <v>Arab, Alabama&lt;br&gt;White 1875-1899&lt;br&gt;INF353&lt;br&gt;non-DASS</v>
      </c>
      <c r="J793" t="str">
        <f t="shared" si="160"/>
        <v>W1870ArabAlabamaINF353</v>
      </c>
      <c r="M793" t="str">
        <f t="shared" si="162"/>
        <v>dp</v>
      </c>
      <c r="N793" t="str">
        <f t="shared" si="163"/>
        <v>st</v>
      </c>
      <c r="O793" t="str">
        <f t="shared" si="164"/>
        <v>ar</v>
      </c>
      <c r="P793" t="e">
        <f>IF(#REF!="rhot","",IF(H793="AAE_7R","r7",IF(AND(C793="ANAE",H793="W"),"r3","r0")))</f>
        <v>#REF!</v>
      </c>
      <c r="Q793" t="str">
        <f>IF(H793="consonant",#REF!,"")</f>
        <v/>
      </c>
      <c r="R793" t="str">
        <f t="shared" si="165"/>
        <v>lx</v>
      </c>
      <c r="S793" t="str">
        <f t="shared" si="166"/>
        <v>bk</v>
      </c>
      <c r="T793" t="e">
        <f t="shared" si="167"/>
        <v>#REF!</v>
      </c>
      <c r="U793" t="str">
        <f t="shared" si="158"/>
        <v>b</v>
      </c>
      <c r="W793" t="str">
        <f t="shared" si="161"/>
        <v>const W1870ArabAlabamaINF353= L.marker([34.3224,-85.95649], {icon: dp_lx}).bindPopup('Arab, Alabama&lt;br&gt;White 1875-1899&lt;br&gt;INF353&lt;br&gt;non-DASS').addTo(W1870);</v>
      </c>
      <c r="BI793" t="s">
        <v>5844</v>
      </c>
    </row>
    <row r="794" spans="1:61">
      <c r="A794" s="30" t="s">
        <v>5325</v>
      </c>
      <c r="B794" s="31" t="s">
        <v>2620</v>
      </c>
      <c r="C794" t="s">
        <v>3937</v>
      </c>
      <c r="D794" s="32" t="s">
        <v>2225</v>
      </c>
      <c r="E794" s="31" t="s">
        <v>5298</v>
      </c>
      <c r="F794" s="32">
        <v>-89.594819999999999</v>
      </c>
      <c r="G794" s="32">
        <v>32.943069999999999</v>
      </c>
      <c r="H794" s="32"/>
      <c r="I794" t="str">
        <f t="shared" si="159"/>
        <v>Alexander City, Alabama&lt;br&gt;White 1875-1899&lt;br&gt;INF392A&lt;br&gt;non-DASS</v>
      </c>
      <c r="J794" t="str">
        <f t="shared" si="160"/>
        <v>W1870AlexanderCityAlabamaINF392A</v>
      </c>
      <c r="M794" t="str">
        <f t="shared" si="162"/>
        <v>dp</v>
      </c>
      <c r="N794" t="str">
        <f t="shared" si="163"/>
        <v>st</v>
      </c>
      <c r="O794" t="str">
        <f t="shared" si="164"/>
        <v>ar</v>
      </c>
      <c r="P794" t="e">
        <f>IF(#REF!="rhot","",IF(H794="AAE_7R","r7",IF(AND(C794="ANAE",H794="W"),"r3","r0")))</f>
        <v>#REF!</v>
      </c>
      <c r="Q794" t="str">
        <f>IF(H794="consonant",#REF!,"")</f>
        <v/>
      </c>
      <c r="R794" t="str">
        <f t="shared" si="165"/>
        <v>lx</v>
      </c>
      <c r="S794" t="str">
        <f t="shared" si="166"/>
        <v>bk</v>
      </c>
      <c r="T794" t="e">
        <f t="shared" si="167"/>
        <v>#REF!</v>
      </c>
      <c r="U794" t="str">
        <f t="shared" si="158"/>
        <v>b</v>
      </c>
      <c r="W794" t="str">
        <f t="shared" si="161"/>
        <v>const W1870AlexanderCityAlabamaINF392A= L.marker([32.94307,-89.59482], {icon: dp_lx}).bindPopup('Alexander City, Alabama&lt;br&gt;White 1875-1899&lt;br&gt;INF392A&lt;br&gt;non-DASS').addTo(W1870);</v>
      </c>
      <c r="BI794" t="s">
        <v>5845</v>
      </c>
    </row>
    <row r="795" spans="1:61">
      <c r="A795" s="30" t="s">
        <v>5325</v>
      </c>
      <c r="B795" s="31" t="s">
        <v>2656</v>
      </c>
      <c r="C795" t="s">
        <v>3937</v>
      </c>
      <c r="D795" s="32" t="s">
        <v>350</v>
      </c>
      <c r="E795" s="31" t="s">
        <v>904</v>
      </c>
      <c r="F795" s="32">
        <v>-89.326030000000003</v>
      </c>
      <c r="G795" s="32">
        <v>35.769649999999999</v>
      </c>
      <c r="H795" s="32"/>
      <c r="I795" t="str">
        <f t="shared" si="159"/>
        <v>Arp, Tennessee&lt;br&gt;White 1875-1899&lt;br&gt;INF507A&lt;br&gt;non-DASS</v>
      </c>
      <c r="J795" t="str">
        <f t="shared" si="160"/>
        <v>W1870ArpTennesseeINF507A</v>
      </c>
      <c r="M795" t="str">
        <f t="shared" si="162"/>
        <v>dp</v>
      </c>
      <c r="N795" t="str">
        <f t="shared" si="163"/>
        <v>st</v>
      </c>
      <c r="O795" t="str">
        <f t="shared" si="164"/>
        <v>ar</v>
      </c>
      <c r="P795" t="e">
        <f>IF(#REF!="rhot","",IF(H795="AAE_7R","r7",IF(AND(C795="ANAE",H795="W"),"r3","r0")))</f>
        <v>#REF!</v>
      </c>
      <c r="Q795" t="str">
        <f>IF(H795="consonant",#REF!,"")</f>
        <v/>
      </c>
      <c r="R795" t="str">
        <f t="shared" si="165"/>
        <v>lx</v>
      </c>
      <c r="S795" t="str">
        <f t="shared" si="166"/>
        <v>bk</v>
      </c>
      <c r="T795" t="e">
        <f t="shared" si="167"/>
        <v>#REF!</v>
      </c>
      <c r="U795" t="str">
        <f t="shared" si="158"/>
        <v>b</v>
      </c>
      <c r="W795" t="str">
        <f t="shared" si="161"/>
        <v>const W1870ArpTennesseeINF507A= L.marker([35.76965,-89.32603], {icon: dp_lx}).bindPopup('Arp, Tennessee&lt;br&gt;White 1875-1899&lt;br&gt;INF507A&lt;br&gt;non-DASS').addTo(W1870);</v>
      </c>
      <c r="BI795" t="s">
        <v>5846</v>
      </c>
    </row>
    <row r="796" spans="1:61">
      <c r="A796" s="30" t="s">
        <v>5325</v>
      </c>
      <c r="B796" s="31" t="s">
        <v>2660</v>
      </c>
      <c r="C796" t="s">
        <v>3937</v>
      </c>
      <c r="D796" s="32" t="s">
        <v>2661</v>
      </c>
      <c r="E796" s="31" t="s">
        <v>1505</v>
      </c>
      <c r="F796" s="32">
        <v>-88.428200000000004</v>
      </c>
      <c r="G796" s="32">
        <v>34.574800000000003</v>
      </c>
      <c r="H796" s="32"/>
      <c r="I796" t="str">
        <f t="shared" si="159"/>
        <v>Bethlehem, Mississippi&lt;br&gt;White 1875-1899&lt;br&gt;INF525A&lt;br&gt;non-DASS</v>
      </c>
      <c r="J796" t="str">
        <f t="shared" si="160"/>
        <v>W1870BethlehemMississippiINF525A</v>
      </c>
      <c r="M796" t="str">
        <f t="shared" si="162"/>
        <v>dp</v>
      </c>
      <c r="N796" t="str">
        <f t="shared" si="163"/>
        <v>st</v>
      </c>
      <c r="O796" t="str">
        <f t="shared" si="164"/>
        <v>ar</v>
      </c>
      <c r="P796" t="e">
        <f>IF(#REF!="rhot","",IF(H796="AAE_7R","r7",IF(AND(C796="ANAE",H796="W"),"r3","r0")))</f>
        <v>#REF!</v>
      </c>
      <c r="Q796" t="str">
        <f>IF(H796="consonant",#REF!,"")</f>
        <v/>
      </c>
      <c r="R796" t="str">
        <f t="shared" si="165"/>
        <v>lx</v>
      </c>
      <c r="S796" t="str">
        <f t="shared" si="166"/>
        <v>bk</v>
      </c>
      <c r="T796" t="e">
        <f t="shared" si="167"/>
        <v>#REF!</v>
      </c>
      <c r="U796" t="str">
        <f t="shared" si="158"/>
        <v>b</v>
      </c>
      <c r="W796" t="str">
        <f t="shared" si="161"/>
        <v>const W1870BethlehemMississippiINF525A= L.marker([34.5748,-88.4282], {icon: dp_lx}).bindPopup('Bethlehem, Mississippi&lt;br&gt;White 1875-1899&lt;br&gt;INF525A&lt;br&gt;non-DASS').addTo(W1870);</v>
      </c>
      <c r="BI796" t="s">
        <v>5847</v>
      </c>
    </row>
    <row r="797" spans="1:61">
      <c r="A797" s="30" t="s">
        <v>5325</v>
      </c>
      <c r="B797" s="31" t="s">
        <v>2680</v>
      </c>
      <c r="C797" t="s">
        <v>3937</v>
      </c>
      <c r="D797" s="32" t="s">
        <v>234</v>
      </c>
      <c r="E797" s="31" t="s">
        <v>1505</v>
      </c>
      <c r="F797" s="32">
        <v>-89.238219999999998</v>
      </c>
      <c r="G797" s="32">
        <v>33.495170000000002</v>
      </c>
      <c r="H797" s="32"/>
      <c r="I797" t="str">
        <f t="shared" si="159"/>
        <v>Columbus, Mississippi&lt;br&gt;White 1875-1899&lt;br&gt;INF553A&lt;br&gt;non-DASS</v>
      </c>
      <c r="J797" t="str">
        <f t="shared" si="160"/>
        <v>W1870ColumbusMississippiINF553A</v>
      </c>
      <c r="M797" t="str">
        <f t="shared" si="162"/>
        <v>dp</v>
      </c>
      <c r="N797" t="str">
        <f t="shared" si="163"/>
        <v>st</v>
      </c>
      <c r="O797" t="str">
        <f t="shared" si="164"/>
        <v>ar</v>
      </c>
      <c r="P797" t="e">
        <f>IF(#REF!="rhot","",IF(H797="AAE_7R","r7",IF(AND(C797="ANAE",H797="W"),"r3","r0")))</f>
        <v>#REF!</v>
      </c>
      <c r="Q797" t="str">
        <f>IF(H797="consonant",#REF!,"")</f>
        <v/>
      </c>
      <c r="R797" t="str">
        <f t="shared" si="165"/>
        <v>lx</v>
      </c>
      <c r="S797" t="str">
        <f t="shared" si="166"/>
        <v>bk</v>
      </c>
      <c r="T797" t="e">
        <f t="shared" si="167"/>
        <v>#REF!</v>
      </c>
      <c r="U797" t="str">
        <f t="shared" si="158"/>
        <v>b</v>
      </c>
      <c r="W797" t="str">
        <f t="shared" si="161"/>
        <v>const W1870ColumbusMississippiINF553A= L.marker([33.49517,-89.23822], {icon: dp_lx}).bindPopup('Columbus, Mississippi&lt;br&gt;White 1875-1899&lt;br&gt;INF553A&lt;br&gt;non-DASS').addTo(W1870);</v>
      </c>
      <c r="BI797" t="s">
        <v>5848</v>
      </c>
    </row>
    <row r="798" spans="1:61">
      <c r="A798" s="30" t="s">
        <v>5325</v>
      </c>
      <c r="B798" s="31" t="s">
        <v>2687</v>
      </c>
      <c r="C798" t="s">
        <v>3937</v>
      </c>
      <c r="D798" s="32" t="s">
        <v>2688</v>
      </c>
      <c r="E798" s="31" t="s">
        <v>1505</v>
      </c>
      <c r="F798" s="32">
        <v>-88.807329999999993</v>
      </c>
      <c r="G798" s="32">
        <v>33.357210000000002</v>
      </c>
      <c r="H798" s="32"/>
      <c r="I798" t="str">
        <f t="shared" si="159"/>
        <v>Chester, Mississippi&lt;br&gt;White 1875-1899&lt;br&gt;INF559&lt;br&gt;non-DASS</v>
      </c>
      <c r="J798" t="str">
        <f t="shared" si="160"/>
        <v>W1870ChesterMississippiINF559</v>
      </c>
      <c r="M798" t="str">
        <f t="shared" si="162"/>
        <v>dp</v>
      </c>
      <c r="N798" t="str">
        <f t="shared" si="163"/>
        <v>st</v>
      </c>
      <c r="O798" t="str">
        <f t="shared" si="164"/>
        <v>ar</v>
      </c>
      <c r="P798" t="e">
        <f>IF(#REF!="rhot","",IF(H798="AAE_7R","r7",IF(AND(C798="ANAE",H798="W"),"r3","r0")))</f>
        <v>#REF!</v>
      </c>
      <c r="Q798" t="str">
        <f>IF(H798="consonant",#REF!,"")</f>
        <v/>
      </c>
      <c r="R798" t="str">
        <f t="shared" si="165"/>
        <v>lx</v>
      </c>
      <c r="S798" t="str">
        <f t="shared" si="166"/>
        <v>bk</v>
      </c>
      <c r="T798" t="e">
        <f t="shared" si="167"/>
        <v>#REF!</v>
      </c>
      <c r="U798" t="str">
        <f t="shared" si="158"/>
        <v>b</v>
      </c>
      <c r="W798" t="str">
        <f t="shared" si="161"/>
        <v>const W1870ChesterMississippiINF559= L.marker([33.35721,-88.80733], {icon: dp_lx}).bindPopup('Chester, Mississippi&lt;br&gt;White 1875-1899&lt;br&gt;INF559&lt;br&gt;non-DASS').addTo(W1870);</v>
      </c>
      <c r="BI798" t="s">
        <v>5849</v>
      </c>
    </row>
    <row r="799" spans="1:61">
      <c r="A799" s="30" t="s">
        <v>5325</v>
      </c>
      <c r="B799" s="31" t="s">
        <v>2724</v>
      </c>
      <c r="C799" t="s">
        <v>3937</v>
      </c>
      <c r="D799" s="32" t="s">
        <v>716</v>
      </c>
      <c r="E799" s="31" t="s">
        <v>1505</v>
      </c>
      <c r="F799" s="32">
        <v>-88.97278</v>
      </c>
      <c r="G799" s="32">
        <v>30.416360000000001</v>
      </c>
      <c r="H799" s="32"/>
      <c r="I799" t="str">
        <f t="shared" si="159"/>
        <v>Ocean Springs, Mississippi&lt;br&gt;White 1875-1899&lt;br&gt;INF616A&lt;br&gt;non-DASS</v>
      </c>
      <c r="J799" t="str">
        <f t="shared" si="160"/>
        <v>W1870OceanSpringsMississippiINF616A</v>
      </c>
      <c r="M799" t="str">
        <f t="shared" si="162"/>
        <v>dp</v>
      </c>
      <c r="N799" t="str">
        <f t="shared" si="163"/>
        <v>st</v>
      </c>
      <c r="O799" t="str">
        <f t="shared" si="164"/>
        <v>ar</v>
      </c>
      <c r="P799" t="e">
        <f>IF(#REF!="rhot","",IF(H799="AAE_7R","r7",IF(AND(C799="ANAE",H799="W"),"r3","r0")))</f>
        <v>#REF!</v>
      </c>
      <c r="Q799" t="str">
        <f>IF(H799="consonant",#REF!,"")</f>
        <v/>
      </c>
      <c r="R799" t="str">
        <f t="shared" si="165"/>
        <v>lx</v>
      </c>
      <c r="S799" t="str">
        <f t="shared" si="166"/>
        <v>bk</v>
      </c>
      <c r="T799" t="e">
        <f t="shared" si="167"/>
        <v>#REF!</v>
      </c>
      <c r="U799" t="str">
        <f t="shared" si="158"/>
        <v>b</v>
      </c>
      <c r="W799" t="str">
        <f t="shared" si="161"/>
        <v>const W1870OceanSpringsMississippiINF616A= L.marker([30.41636,-88.97278], {icon: dp_lx}).bindPopup('Ocean Springs, Mississippi&lt;br&gt;White 1875-1899&lt;br&gt;INF616A&lt;br&gt;non-DASS').addTo(W1870);</v>
      </c>
      <c r="BI799" t="s">
        <v>5850</v>
      </c>
    </row>
    <row r="800" spans="1:61">
      <c r="A800" s="30" t="s">
        <v>5325</v>
      </c>
      <c r="B800" s="31" t="s">
        <v>2727</v>
      </c>
      <c r="C800" t="s">
        <v>3937</v>
      </c>
      <c r="D800" s="32" t="s">
        <v>1868</v>
      </c>
      <c r="E800" s="31" t="s">
        <v>1505</v>
      </c>
      <c r="F800" s="32">
        <v>-91.203500000000005</v>
      </c>
      <c r="G800" s="32">
        <v>30.395140000000001</v>
      </c>
      <c r="H800" s="32"/>
      <c r="I800" t="str">
        <f t="shared" si="159"/>
        <v>Biloxi, Mississippi&lt;br&gt;White 1875-1899&lt;br&gt;INF619&lt;br&gt;non-DASS</v>
      </c>
      <c r="J800" t="str">
        <f t="shared" si="160"/>
        <v>W1870BiloxiMississippiINF619</v>
      </c>
      <c r="M800" t="str">
        <f t="shared" si="162"/>
        <v>dp</v>
      </c>
      <c r="N800" t="str">
        <f t="shared" si="163"/>
        <v>st</v>
      </c>
      <c r="O800" t="str">
        <f t="shared" si="164"/>
        <v>ar</v>
      </c>
      <c r="P800" t="e">
        <f>IF(#REF!="rhot","",IF(H800="AAE_7R","r7",IF(AND(C800="ANAE",H800="W"),"r3","r0")))</f>
        <v>#REF!</v>
      </c>
      <c r="Q800" t="str">
        <f>IF(H800="consonant",#REF!,"")</f>
        <v/>
      </c>
      <c r="R800" t="str">
        <f t="shared" si="165"/>
        <v>lx</v>
      </c>
      <c r="S800" t="str">
        <f t="shared" si="166"/>
        <v>bk</v>
      </c>
      <c r="T800" t="e">
        <f t="shared" si="167"/>
        <v>#REF!</v>
      </c>
      <c r="U800" t="str">
        <f t="shared" si="158"/>
        <v>b</v>
      </c>
      <c r="W800" t="str">
        <f t="shared" si="161"/>
        <v>const W1870BiloxiMississippiINF619= L.marker([30.39514,-91.2035], {icon: dp_lx}).bindPopup('Biloxi, Mississippi&lt;br&gt;White 1875-1899&lt;br&gt;INF619&lt;br&gt;non-DASS').addTo(W1870);</v>
      </c>
      <c r="BI800" t="s">
        <v>5851</v>
      </c>
    </row>
    <row r="801" spans="1:61">
      <c r="A801" s="30" t="s">
        <v>5325</v>
      </c>
      <c r="B801" s="31" t="s">
        <v>2735</v>
      </c>
      <c r="C801" t="s">
        <v>3937</v>
      </c>
      <c r="D801" s="32" t="s">
        <v>2737</v>
      </c>
      <c r="E801" s="31" t="s">
        <v>5293</v>
      </c>
      <c r="F801" s="32">
        <v>-91.433859999999996</v>
      </c>
      <c r="G801" s="32">
        <v>29.701029999999999</v>
      </c>
      <c r="H801" s="32"/>
      <c r="I801" t="str">
        <f t="shared" si="159"/>
        <v>Morgan City, Louisiana&lt;br&gt;White 1875-1899&lt;br&gt;INF663&lt;br&gt;non-DASS</v>
      </c>
      <c r="J801" t="str">
        <f t="shared" si="160"/>
        <v>W1870MorganCityLouisianaINF663</v>
      </c>
      <c r="M801" t="str">
        <f t="shared" si="162"/>
        <v>dp</v>
      </c>
      <c r="N801" t="str">
        <f t="shared" si="163"/>
        <v>st</v>
      </c>
      <c r="O801" t="str">
        <f t="shared" si="164"/>
        <v>ar</v>
      </c>
      <c r="P801" t="e">
        <f>IF(#REF!="rhot","",IF(H801="AAE_7R","r7",IF(AND(C801="ANAE",H801="W"),"r3","r0")))</f>
        <v>#REF!</v>
      </c>
      <c r="Q801" t="str">
        <f>IF(H801="consonant",#REF!,"")</f>
        <v/>
      </c>
      <c r="R801" t="str">
        <f t="shared" si="165"/>
        <v>lx</v>
      </c>
      <c r="S801" t="str">
        <f t="shared" si="166"/>
        <v>bk</v>
      </c>
      <c r="T801" t="e">
        <f t="shared" si="167"/>
        <v>#REF!</v>
      </c>
      <c r="U801" t="str">
        <f t="shared" si="158"/>
        <v>b</v>
      </c>
      <c r="W801" t="str">
        <f t="shared" si="161"/>
        <v>const W1870MorganCityLouisianaINF663= L.marker([29.70103,-91.43386], {icon: dp_lx}).bindPopup('Morgan City, Louisiana&lt;br&gt;White 1875-1899&lt;br&gt;INF663&lt;br&gt;non-DASS').addTo(W1870);</v>
      </c>
      <c r="BI801" t="s">
        <v>5852</v>
      </c>
    </row>
    <row r="802" spans="1:61">
      <c r="A802" s="30" t="s">
        <v>5325</v>
      </c>
      <c r="B802" s="31" t="s">
        <v>2792</v>
      </c>
      <c r="C802" t="s">
        <v>3937</v>
      </c>
      <c r="D802" s="32" t="s">
        <v>2793</v>
      </c>
      <c r="E802" s="31" t="s">
        <v>5293</v>
      </c>
      <c r="F802" s="32">
        <v>-96.10718</v>
      </c>
      <c r="G802" s="32">
        <v>31.251840000000001</v>
      </c>
      <c r="H802" s="32"/>
      <c r="I802" t="str">
        <f t="shared" si="159"/>
        <v>Anacoco, Louisiana&lt;br&gt;White 1875-1899&lt;br&gt;INF790&lt;br&gt;non-DASS</v>
      </c>
      <c r="J802" t="str">
        <f t="shared" si="160"/>
        <v>W1870AnacocoLouisianaINF790</v>
      </c>
      <c r="M802" t="str">
        <f t="shared" si="162"/>
        <v>dp</v>
      </c>
      <c r="N802" t="str">
        <f t="shared" si="163"/>
        <v>st</v>
      </c>
      <c r="O802" t="str">
        <f t="shared" si="164"/>
        <v>ar</v>
      </c>
      <c r="P802" t="e">
        <f>IF(#REF!="rhot","",IF(H802="AAE_7R","r7",IF(AND(C802="ANAE",H802="W"),"r3","r0")))</f>
        <v>#REF!</v>
      </c>
      <c r="Q802" t="str">
        <f>IF(H802="consonant",#REF!,"")</f>
        <v/>
      </c>
      <c r="R802" t="str">
        <f t="shared" si="165"/>
        <v>lx</v>
      </c>
      <c r="S802" t="str">
        <f t="shared" si="166"/>
        <v>bk</v>
      </c>
      <c r="T802" t="e">
        <f t="shared" si="167"/>
        <v>#REF!</v>
      </c>
      <c r="U802" t="str">
        <f t="shared" si="158"/>
        <v>b</v>
      </c>
      <c r="W802" t="str">
        <f t="shared" si="161"/>
        <v>const W1870AnacocoLouisianaINF790= L.marker([31.25184,-96.10718], {icon: dp_lx}).bindPopup('Anacoco, Louisiana&lt;br&gt;White 1875-1899&lt;br&gt;INF790&lt;br&gt;non-DASS').addTo(W1870);</v>
      </c>
      <c r="BI802" t="s">
        <v>5853</v>
      </c>
    </row>
    <row r="803" spans="1:61">
      <c r="A803" s="30" t="s">
        <v>5325</v>
      </c>
      <c r="B803" s="31" t="s">
        <v>2815</v>
      </c>
      <c r="C803" t="s">
        <v>3937</v>
      </c>
      <c r="D803" s="32" t="s">
        <v>263</v>
      </c>
      <c r="E803" s="31" t="s">
        <v>5294</v>
      </c>
      <c r="F803" s="32">
        <v>-81.928669999999997</v>
      </c>
      <c r="G803" s="32">
        <v>33.139060000000001</v>
      </c>
      <c r="H803" s="32"/>
      <c r="I803" t="str">
        <f t="shared" si="159"/>
        <v>Greenville, Texas&lt;br&gt;White 1875-1899&lt;br&gt;INF837&lt;br&gt;non-DASS</v>
      </c>
      <c r="J803" t="str">
        <f t="shared" si="160"/>
        <v>W1870GreenvilleTexasINF837</v>
      </c>
      <c r="M803" t="str">
        <f t="shared" si="162"/>
        <v>dp</v>
      </c>
      <c r="N803" t="str">
        <f t="shared" si="163"/>
        <v>st</v>
      </c>
      <c r="O803" t="str">
        <f t="shared" si="164"/>
        <v>ar</v>
      </c>
      <c r="P803" t="e">
        <f>IF(#REF!="rhot","",IF(H803="AAE_7R","r7",IF(AND(C803="ANAE",H803="W"),"r3","r0")))</f>
        <v>#REF!</v>
      </c>
      <c r="Q803" t="str">
        <f>IF(H803="consonant",#REF!,"")</f>
        <v/>
      </c>
      <c r="R803" t="str">
        <f t="shared" si="165"/>
        <v>lx</v>
      </c>
      <c r="S803" t="str">
        <f t="shared" si="166"/>
        <v>bk</v>
      </c>
      <c r="T803" t="e">
        <f t="shared" si="167"/>
        <v>#REF!</v>
      </c>
      <c r="U803" t="str">
        <f t="shared" si="158"/>
        <v>b</v>
      </c>
      <c r="W803" t="str">
        <f t="shared" si="161"/>
        <v>const W1870GreenvilleTexasINF837= L.marker([33.13906,-81.92867], {icon: dp_lx}).bindPopup('Greenville, Texas&lt;br&gt;White 1875-1899&lt;br&gt;INF837&lt;br&gt;non-DASS').addTo(W1870);</v>
      </c>
      <c r="BI803" t="s">
        <v>5854</v>
      </c>
    </row>
    <row r="804" spans="1:61">
      <c r="A804" s="30" t="s">
        <v>5325</v>
      </c>
      <c r="B804" s="31" t="s">
        <v>2447</v>
      </c>
      <c r="C804" t="s">
        <v>3937</v>
      </c>
      <c r="D804" s="32" t="s">
        <v>2448</v>
      </c>
      <c r="E804" s="31" t="s">
        <v>904</v>
      </c>
      <c r="F804" s="32">
        <v>-82.070170000000005</v>
      </c>
      <c r="G804" s="32">
        <v>36.51905</v>
      </c>
      <c r="H804" s="32"/>
      <c r="I804" t="str">
        <f t="shared" si="159"/>
        <v>Shady Valley, Tennessee&lt;br&gt;White 1875-1899&lt;br&gt;INF003&lt;br&gt;non-DASS</v>
      </c>
      <c r="J804" t="str">
        <f t="shared" si="160"/>
        <v>W1870ShadyValleyTennesseeINF003</v>
      </c>
      <c r="M804" t="str">
        <f t="shared" si="162"/>
        <v>dp</v>
      </c>
      <c r="N804" t="str">
        <f t="shared" si="163"/>
        <v>st</v>
      </c>
      <c r="O804" t="str">
        <f t="shared" si="164"/>
        <v>ar</v>
      </c>
      <c r="P804" t="e">
        <f>IF(#REF!="rhot","",IF(H804="AAE_7R","r7",IF(AND(C804="ANAE",H804="W"),"r3","r0")))</f>
        <v>#REF!</v>
      </c>
      <c r="Q804" t="str">
        <f>IF(H804="consonant",#REF!,"")</f>
        <v/>
      </c>
      <c r="R804" t="str">
        <f t="shared" si="165"/>
        <v>lx</v>
      </c>
      <c r="S804" t="str">
        <f t="shared" si="166"/>
        <v>bk</v>
      </c>
      <c r="T804" t="e">
        <f t="shared" si="167"/>
        <v>#REF!</v>
      </c>
      <c r="U804" t="str">
        <f t="shared" si="158"/>
        <v>b</v>
      </c>
      <c r="W804" t="str">
        <f t="shared" si="161"/>
        <v>const W1870ShadyValleyTennesseeINF003= L.marker([36.51905,-82.07017], {icon: dp_lx}).bindPopup('Shady Valley, Tennessee&lt;br&gt;White 1875-1899&lt;br&gt;INF003&lt;br&gt;non-DASS').addTo(W1870);</v>
      </c>
      <c r="BI804" t="s">
        <v>5855</v>
      </c>
    </row>
    <row r="805" spans="1:61">
      <c r="A805" s="30" t="s">
        <v>5325</v>
      </c>
      <c r="B805" s="31" t="s">
        <v>2452</v>
      </c>
      <c r="C805" t="s">
        <v>3937</v>
      </c>
      <c r="D805" s="32" t="s">
        <v>1599</v>
      </c>
      <c r="E805" s="31" t="s">
        <v>904</v>
      </c>
      <c r="F805" s="32">
        <v>-83.415909999999997</v>
      </c>
      <c r="G805" s="32">
        <v>36.565530000000003</v>
      </c>
      <c r="H805" s="32"/>
      <c r="I805" t="str">
        <f t="shared" si="159"/>
        <v>Holston Valley, Tennessee&lt;br&gt;White 1875-1899&lt;br&gt;INF015&lt;br&gt;non-DASS</v>
      </c>
      <c r="J805" t="str">
        <f t="shared" si="160"/>
        <v>W1870HolstonValleyTennesseeINF015</v>
      </c>
      <c r="M805" t="str">
        <f t="shared" si="162"/>
        <v>dp</v>
      </c>
      <c r="N805" t="str">
        <f t="shared" si="163"/>
        <v>st</v>
      </c>
      <c r="O805" t="str">
        <f t="shared" si="164"/>
        <v>ar</v>
      </c>
      <c r="P805" t="e">
        <f>IF(#REF!="rhot","",IF(H805="AAE_7R","r7",IF(AND(C805="ANAE",H805="W"),"r3","r0")))</f>
        <v>#REF!</v>
      </c>
      <c r="Q805" t="str">
        <f>IF(H805="consonant",#REF!,"")</f>
        <v/>
      </c>
      <c r="R805" t="str">
        <f t="shared" si="165"/>
        <v>lx</v>
      </c>
      <c r="S805" t="str">
        <f t="shared" si="166"/>
        <v>bk</v>
      </c>
      <c r="T805" t="e">
        <f t="shared" si="167"/>
        <v>#REF!</v>
      </c>
      <c r="U805" t="str">
        <f t="shared" si="158"/>
        <v>b</v>
      </c>
      <c r="W805" t="str">
        <f t="shared" si="161"/>
        <v>const W1870HolstonValleyTennesseeINF015= L.marker([36.56553,-83.41591], {icon: dp_lx}).bindPopup('Holston Valley, Tennessee&lt;br&gt;White 1875-1899&lt;br&gt;INF015&lt;br&gt;non-DASS').addTo(W1870);</v>
      </c>
      <c r="BI805" t="s">
        <v>5856</v>
      </c>
    </row>
    <row r="806" spans="1:61">
      <c r="A806" s="30" t="s">
        <v>5325</v>
      </c>
      <c r="B806" s="31" t="s">
        <v>2457</v>
      </c>
      <c r="C806" t="s">
        <v>3937</v>
      </c>
      <c r="D806" s="32" t="s">
        <v>1602</v>
      </c>
      <c r="E806" s="31" t="s">
        <v>904</v>
      </c>
      <c r="F806" s="32">
        <v>-84.187340000000006</v>
      </c>
      <c r="G806" s="32">
        <v>36.51155</v>
      </c>
      <c r="H806" s="32"/>
      <c r="I806" t="str">
        <f t="shared" si="159"/>
        <v>Little Sycamore, Tennessee&lt;br&gt;White 1875-1899&lt;br&gt;INF023&lt;br&gt;non-DASS</v>
      </c>
      <c r="J806" t="str">
        <f t="shared" si="160"/>
        <v>W1870LittleSycamoreTennesseeINF023</v>
      </c>
      <c r="M806" t="str">
        <f t="shared" si="162"/>
        <v>dp</v>
      </c>
      <c r="N806" t="str">
        <f t="shared" si="163"/>
        <v>st</v>
      </c>
      <c r="O806" t="str">
        <f t="shared" si="164"/>
        <v>ar</v>
      </c>
      <c r="P806" t="e">
        <f>IF(#REF!="rhot","",IF(H806="AAE_7R","r7",IF(AND(C806="ANAE",H806="W"),"r3","r0")))</f>
        <v>#REF!</v>
      </c>
      <c r="Q806" t="str">
        <f>IF(H806="consonant",#REF!,"")</f>
        <v/>
      </c>
      <c r="R806" t="str">
        <f t="shared" si="165"/>
        <v>lx</v>
      </c>
      <c r="S806" t="str">
        <f t="shared" si="166"/>
        <v>bk</v>
      </c>
      <c r="T806" t="e">
        <f t="shared" si="167"/>
        <v>#REF!</v>
      </c>
      <c r="U806" t="str">
        <f t="shared" si="158"/>
        <v>b</v>
      </c>
      <c r="W806" t="str">
        <f t="shared" si="161"/>
        <v>const W1870LittleSycamoreTennesseeINF023= L.marker([36.51155,-84.18734], {icon: dp_lx}).bindPopup('Little Sycamore, Tennessee&lt;br&gt;White 1875-1899&lt;br&gt;INF023&lt;br&gt;non-DASS').addTo(W1870);</v>
      </c>
      <c r="BI806" t="s">
        <v>5857</v>
      </c>
    </row>
    <row r="807" spans="1:61">
      <c r="A807" s="30" t="s">
        <v>5325</v>
      </c>
      <c r="B807" s="31" t="s">
        <v>2458</v>
      </c>
      <c r="C807" t="s">
        <v>3937</v>
      </c>
      <c r="D807" s="32" t="s">
        <v>2459</v>
      </c>
      <c r="E807" s="31" t="s">
        <v>904</v>
      </c>
      <c r="F807" s="32">
        <v>-85.476439999999997</v>
      </c>
      <c r="G807" s="32">
        <v>36.331490000000002</v>
      </c>
      <c r="H807" s="32"/>
      <c r="I807" t="str">
        <f t="shared" si="159"/>
        <v>Jacksboro, Tennessee&lt;br&gt;White 1875-1899&lt;br&gt;INF036&lt;br&gt;non-DASS</v>
      </c>
      <c r="J807" t="str">
        <f t="shared" si="160"/>
        <v>W1870JacksboroTennesseeINF036</v>
      </c>
      <c r="M807" t="str">
        <f t="shared" si="162"/>
        <v>dp</v>
      </c>
      <c r="N807" t="str">
        <f t="shared" si="163"/>
        <v>st</v>
      </c>
      <c r="O807" t="str">
        <f t="shared" si="164"/>
        <v>ar</v>
      </c>
      <c r="P807" t="e">
        <f>IF(#REF!="rhot","",IF(H807="AAE_7R","r7",IF(AND(C807="ANAE",H807="W"),"r3","r0")))</f>
        <v>#REF!</v>
      </c>
      <c r="Q807" t="str">
        <f>IF(H807="consonant",#REF!,"")</f>
        <v/>
      </c>
      <c r="R807" t="str">
        <f t="shared" si="165"/>
        <v>lx</v>
      </c>
      <c r="S807" t="str">
        <f t="shared" si="166"/>
        <v>bk</v>
      </c>
      <c r="T807" t="e">
        <f t="shared" si="167"/>
        <v>#REF!</v>
      </c>
      <c r="U807" t="str">
        <f t="shared" si="158"/>
        <v>b</v>
      </c>
      <c r="W807" t="str">
        <f t="shared" si="161"/>
        <v>const W1870JacksboroTennesseeINF036= L.marker([36.33149,-85.47644], {icon: dp_lx}).bindPopup('Jacksboro, Tennessee&lt;br&gt;White 1875-1899&lt;br&gt;INF036&lt;br&gt;non-DASS').addTo(W1870);</v>
      </c>
      <c r="BI807" t="s">
        <v>5858</v>
      </c>
    </row>
    <row r="808" spans="1:61">
      <c r="A808" s="30" t="s">
        <v>5325</v>
      </c>
      <c r="B808" s="31" t="s">
        <v>2017</v>
      </c>
      <c r="C808" t="s">
        <v>3937</v>
      </c>
      <c r="D808" s="32" t="s">
        <v>2019</v>
      </c>
      <c r="E808" s="31" t="s">
        <v>5289</v>
      </c>
      <c r="F808" s="32">
        <v>-82.864369999999994</v>
      </c>
      <c r="G808" s="32">
        <v>34.483060000000002</v>
      </c>
      <c r="H808" s="32"/>
      <c r="I808" t="str">
        <f t="shared" si="159"/>
        <v>Menlo, Georgia&lt;br&gt;White 1875-1899&lt;br&gt;INF080&lt;br&gt;non-DASS</v>
      </c>
      <c r="J808" t="str">
        <f t="shared" si="160"/>
        <v>W1870MenloGeorgiaINF080</v>
      </c>
      <c r="M808" t="str">
        <f t="shared" si="162"/>
        <v>dp</v>
      </c>
      <c r="N808" t="str">
        <f t="shared" si="163"/>
        <v>st</v>
      </c>
      <c r="O808" t="str">
        <f t="shared" si="164"/>
        <v>ar</v>
      </c>
      <c r="P808" t="e">
        <f>IF(#REF!="rhot","",IF(H808="AAE_7R","r7",IF(AND(C808="ANAE",H808="W"),"r3","r0")))</f>
        <v>#REF!</v>
      </c>
      <c r="Q808" t="str">
        <f>IF(H808="consonant",#REF!,"")</f>
        <v/>
      </c>
      <c r="R808" t="str">
        <f t="shared" si="165"/>
        <v>lx</v>
      </c>
      <c r="S808" t="str">
        <f t="shared" si="166"/>
        <v>bk</v>
      </c>
      <c r="T808" t="e">
        <f t="shared" si="167"/>
        <v>#REF!</v>
      </c>
      <c r="U808" t="str">
        <f t="shared" si="158"/>
        <v>b</v>
      </c>
      <c r="W808" t="str">
        <f t="shared" si="161"/>
        <v>const W1870MenloGeorgiaINF080= L.marker([34.48306,-82.86437], {icon: dp_lx}).bindPopup('Menlo, Georgia&lt;br&gt;White 1875-1899&lt;br&gt;INF080&lt;br&gt;non-DASS').addTo(W1870);</v>
      </c>
      <c r="BI808" t="s">
        <v>5859</v>
      </c>
    </row>
    <row r="809" spans="1:61">
      <c r="A809" s="30" t="s">
        <v>5325</v>
      </c>
      <c r="B809" s="31" t="s">
        <v>2041</v>
      </c>
      <c r="C809" t="s">
        <v>3937</v>
      </c>
      <c r="D809" s="32" t="s">
        <v>2043</v>
      </c>
      <c r="E809" s="31" t="s">
        <v>5289</v>
      </c>
      <c r="F809" s="32">
        <v>-84.455060000000003</v>
      </c>
      <c r="G809" s="32">
        <v>34.10998</v>
      </c>
      <c r="H809" s="32"/>
      <c r="I809" t="str">
        <f t="shared" si="159"/>
        <v>Elberton, Georgia&lt;br&gt;White 1875-1899&lt;br&gt;INF094&lt;br&gt;non-DASS</v>
      </c>
      <c r="J809" t="str">
        <f t="shared" si="160"/>
        <v>W1870ElbertonGeorgiaINF094</v>
      </c>
      <c r="M809" t="str">
        <f t="shared" si="162"/>
        <v>dp</v>
      </c>
      <c r="N809" t="str">
        <f t="shared" si="163"/>
        <v>st</v>
      </c>
      <c r="O809" t="str">
        <f t="shared" si="164"/>
        <v>ar</v>
      </c>
      <c r="P809" t="e">
        <f>IF(#REF!="rhot","",IF(H809="AAE_7R","r7",IF(AND(C809="ANAE",H809="W"),"r3","r0")))</f>
        <v>#REF!</v>
      </c>
      <c r="Q809" t="str">
        <f>IF(H809="consonant",#REF!,"")</f>
        <v/>
      </c>
      <c r="R809" t="str">
        <f t="shared" si="165"/>
        <v>lx</v>
      </c>
      <c r="S809" t="str">
        <f t="shared" si="166"/>
        <v>bk</v>
      </c>
      <c r="T809" t="e">
        <f t="shared" si="167"/>
        <v>#REF!</v>
      </c>
      <c r="U809" t="str">
        <f t="shared" si="158"/>
        <v>b</v>
      </c>
      <c r="W809" t="str">
        <f t="shared" si="161"/>
        <v>const W1870ElbertonGeorgiaINF094= L.marker([34.10998,-84.45506], {icon: dp_lx}).bindPopup('Elberton, Georgia&lt;br&gt;White 1875-1899&lt;br&gt;INF094&lt;br&gt;non-DASS').addTo(W1870);</v>
      </c>
      <c r="BI809" t="s">
        <v>5860</v>
      </c>
    </row>
    <row r="810" spans="1:61">
      <c r="A810" s="30" t="s">
        <v>5325</v>
      </c>
      <c r="B810" s="31" t="s">
        <v>2537</v>
      </c>
      <c r="C810" t="s">
        <v>3937</v>
      </c>
      <c r="D810" s="32" t="s">
        <v>333</v>
      </c>
      <c r="E810" s="31" t="s">
        <v>5289</v>
      </c>
      <c r="F810" s="32">
        <v>-84.619560000000007</v>
      </c>
      <c r="G810" s="32">
        <v>32.072769999999998</v>
      </c>
      <c r="H810" s="32"/>
      <c r="I810" t="str">
        <f t="shared" si="159"/>
        <v>Americus, Georgia&lt;br&gt;White 1875-1899&lt;br&gt;INF166&lt;br&gt;non-DASS</v>
      </c>
      <c r="J810" t="str">
        <f t="shared" si="160"/>
        <v>W1870AmericusGeorgiaINF166</v>
      </c>
      <c r="M810" t="str">
        <f t="shared" si="162"/>
        <v>dp</v>
      </c>
      <c r="N810" t="str">
        <f t="shared" si="163"/>
        <v>st</v>
      </c>
      <c r="O810" t="str">
        <f t="shared" si="164"/>
        <v>ar</v>
      </c>
      <c r="P810" t="e">
        <f>IF(#REF!="rhot","",IF(H810="AAE_7R","r7",IF(AND(C810="ANAE",H810="W"),"r3","r0")))</f>
        <v>#REF!</v>
      </c>
      <c r="Q810" t="str">
        <f>IF(H810="consonant",#REF!,"")</f>
        <v/>
      </c>
      <c r="R810" t="str">
        <f t="shared" si="165"/>
        <v>lx</v>
      </c>
      <c r="S810" t="str">
        <f t="shared" si="166"/>
        <v>bk</v>
      </c>
      <c r="T810" t="e">
        <f t="shared" si="167"/>
        <v>#REF!</v>
      </c>
      <c r="U810" t="str">
        <f t="shared" si="158"/>
        <v>b</v>
      </c>
      <c r="W810" t="str">
        <f t="shared" si="161"/>
        <v>const W1870AmericusGeorgiaINF166= L.marker([32.07277,-84.61956], {icon: dp_lx}).bindPopup('Americus, Georgia&lt;br&gt;White 1875-1899&lt;br&gt;INF166&lt;br&gt;non-DASS').addTo(W1870);</v>
      </c>
      <c r="BI810" t="s">
        <v>5861</v>
      </c>
    </row>
    <row r="811" spans="1:61">
      <c r="A811" s="30" t="s">
        <v>5325</v>
      </c>
      <c r="B811" s="31" t="s">
        <v>2562</v>
      </c>
      <c r="C811" t="s">
        <v>3937</v>
      </c>
      <c r="D811" s="32" t="s">
        <v>1346</v>
      </c>
      <c r="E811" s="31" t="s">
        <v>54</v>
      </c>
      <c r="F811" s="32">
        <v>-87.691649999999996</v>
      </c>
      <c r="G811" s="32">
        <v>30.081949999999999</v>
      </c>
      <c r="H811" s="32"/>
      <c r="I811" t="str">
        <f t="shared" si="159"/>
        <v>Sopchoppy, FL&lt;br&gt;White 1875-1899&lt;br&gt;INF242&lt;br&gt;non-DASS</v>
      </c>
      <c r="J811" t="str">
        <f t="shared" si="160"/>
        <v>W1870SopchoppyFLINF242</v>
      </c>
      <c r="M811" t="str">
        <f t="shared" si="162"/>
        <v>dp</v>
      </c>
      <c r="N811" t="str">
        <f t="shared" si="163"/>
        <v>st</v>
      </c>
      <c r="O811" t="str">
        <f t="shared" si="164"/>
        <v>ar</v>
      </c>
      <c r="P811" t="e">
        <f>IF(#REF!="rhot","",IF(H811="AAE_7R","r7",IF(AND(C811="ANAE",H811="W"),"r3","r0")))</f>
        <v>#REF!</v>
      </c>
      <c r="Q811" t="str">
        <f>IF(H811="consonant",#REF!,"")</f>
        <v/>
      </c>
      <c r="R811" t="str">
        <f t="shared" si="165"/>
        <v>lx</v>
      </c>
      <c r="S811" t="str">
        <f t="shared" si="166"/>
        <v>bk</v>
      </c>
      <c r="T811" t="e">
        <f t="shared" si="167"/>
        <v>#REF!</v>
      </c>
      <c r="U811" t="str">
        <f t="shared" si="158"/>
        <v>b</v>
      </c>
      <c r="W811" t="str">
        <f t="shared" si="161"/>
        <v>const W1870SopchoppyFLINF242= L.marker([30.08195,-87.69165], {icon: dp_lx}).bindPopup('Sopchoppy, FL&lt;br&gt;White 1875-1899&lt;br&gt;INF242&lt;br&gt;non-DASS').addTo(W1870);</v>
      </c>
      <c r="BI811" t="s">
        <v>5862</v>
      </c>
    </row>
    <row r="812" spans="1:61">
      <c r="A812" s="30" t="s">
        <v>5325</v>
      </c>
      <c r="B812" s="31" t="s">
        <v>2588</v>
      </c>
      <c r="C812" t="s">
        <v>3937</v>
      </c>
      <c r="D812" s="32" t="s">
        <v>2589</v>
      </c>
      <c r="E812" s="31" t="s">
        <v>904</v>
      </c>
      <c r="F812" s="32">
        <v>-85.457499999999996</v>
      </c>
      <c r="G812" s="32">
        <v>35.858069999999998</v>
      </c>
      <c r="H812" s="32"/>
      <c r="I812" t="str">
        <f t="shared" si="159"/>
        <v>Only, Tennessee&lt;br&gt;White 1875-1899&lt;br&gt;INF317&lt;br&gt;non-DASS</v>
      </c>
      <c r="J812" t="str">
        <f t="shared" si="160"/>
        <v>W1870OnlyTennesseeINF317</v>
      </c>
      <c r="M812" t="str">
        <f t="shared" si="162"/>
        <v>dp</v>
      </c>
      <c r="N812" t="str">
        <f t="shared" si="163"/>
        <v>st</v>
      </c>
      <c r="O812" t="str">
        <f t="shared" si="164"/>
        <v>ar</v>
      </c>
      <c r="P812" t="e">
        <f>IF(#REF!="rhot","",IF(H812="AAE_7R","r7",IF(AND(C812="ANAE",H812="W"),"r3","r0")))</f>
        <v>#REF!</v>
      </c>
      <c r="Q812" t="str">
        <f>IF(H812="consonant",#REF!,"")</f>
        <v/>
      </c>
      <c r="R812" t="str">
        <f t="shared" si="165"/>
        <v>lx</v>
      </c>
      <c r="S812" t="str">
        <f t="shared" si="166"/>
        <v>bk</v>
      </c>
      <c r="T812" t="e">
        <f t="shared" si="167"/>
        <v>#REF!</v>
      </c>
      <c r="U812" t="str">
        <f t="shared" si="158"/>
        <v>b</v>
      </c>
      <c r="W812" t="str">
        <f t="shared" si="161"/>
        <v>const W1870OnlyTennesseeINF317= L.marker([35.85807,-85.4575], {icon: dp_lx}).bindPopup('Only, Tennessee&lt;br&gt;White 1875-1899&lt;br&gt;INF317&lt;br&gt;non-DASS').addTo(W1870);</v>
      </c>
      <c r="BI812" t="s">
        <v>5863</v>
      </c>
    </row>
    <row r="813" spans="1:61">
      <c r="A813" s="30" t="s">
        <v>5325</v>
      </c>
      <c r="B813" s="31" t="s">
        <v>2603</v>
      </c>
      <c r="C813" t="s">
        <v>3937</v>
      </c>
      <c r="D813" s="32" t="s">
        <v>2604</v>
      </c>
      <c r="E813" s="31" t="s">
        <v>5298</v>
      </c>
      <c r="F813" s="32">
        <v>-85.679270000000002</v>
      </c>
      <c r="G813" s="32">
        <v>34.973939999999999</v>
      </c>
      <c r="H813" s="32"/>
      <c r="I813" t="str">
        <f t="shared" si="159"/>
        <v>Green Hill, Alabama&lt;br&gt;White 1875-1899&lt;br&gt;INF349&lt;br&gt;non-DASS</v>
      </c>
      <c r="J813" t="str">
        <f t="shared" si="160"/>
        <v>W1870GreenHillAlabamaINF349</v>
      </c>
      <c r="M813" t="str">
        <f t="shared" si="162"/>
        <v>dp</v>
      </c>
      <c r="N813" t="str">
        <f t="shared" si="163"/>
        <v>st</v>
      </c>
      <c r="O813" t="str">
        <f t="shared" si="164"/>
        <v>ar</v>
      </c>
      <c r="P813" t="e">
        <f>IF(#REF!="rhot","",IF(H813="AAE_7R","r7",IF(AND(C813="ANAE",H813="W"),"r3","r0")))</f>
        <v>#REF!</v>
      </c>
      <c r="Q813" t="str">
        <f>IF(H813="consonant",#REF!,"")</f>
        <v/>
      </c>
      <c r="R813" t="str">
        <f t="shared" si="165"/>
        <v>lx</v>
      </c>
      <c r="S813" t="str">
        <f t="shared" si="166"/>
        <v>bk</v>
      </c>
      <c r="T813" t="e">
        <f t="shared" si="167"/>
        <v>#REF!</v>
      </c>
      <c r="U813" t="str">
        <f t="shared" si="158"/>
        <v>b</v>
      </c>
      <c r="W813" t="str">
        <f t="shared" si="161"/>
        <v>const W1870GreenHillAlabamaINF349= L.marker([34.97394,-85.67927], {icon: dp_lx}).bindPopup('Green Hill, Alabama&lt;br&gt;White 1875-1899&lt;br&gt;INF349&lt;br&gt;non-DASS').addTo(W1870);</v>
      </c>
      <c r="BI813" t="s">
        <v>5864</v>
      </c>
    </row>
    <row r="814" spans="1:61">
      <c r="A814" s="30" t="s">
        <v>5325</v>
      </c>
      <c r="B814" s="31" t="s">
        <v>2610</v>
      </c>
      <c r="C814" t="s">
        <v>3937</v>
      </c>
      <c r="D814" s="32" t="s">
        <v>2611</v>
      </c>
      <c r="E814" s="31" t="s">
        <v>5298</v>
      </c>
      <c r="F814" s="32">
        <v>-87.573679999999996</v>
      </c>
      <c r="G814" s="32">
        <v>34.15213</v>
      </c>
      <c r="H814" s="32"/>
      <c r="I814" t="str">
        <f t="shared" si="159"/>
        <v>Centre, Alabama&lt;br&gt;White 1875-1899&lt;br&gt;INF366&lt;br&gt;non-DASS</v>
      </c>
      <c r="J814" t="str">
        <f t="shared" si="160"/>
        <v>W1870CentreAlabamaINF366</v>
      </c>
      <c r="M814" t="str">
        <f t="shared" si="162"/>
        <v>dp</v>
      </c>
      <c r="N814" t="str">
        <f t="shared" si="163"/>
        <v>st</v>
      </c>
      <c r="O814" t="str">
        <f t="shared" si="164"/>
        <v>ar</v>
      </c>
      <c r="P814" t="e">
        <f>IF(#REF!="rhot","",IF(H814="AAE_7R","r7",IF(AND(C814="ANAE",H814="W"),"r3","r0")))</f>
        <v>#REF!</v>
      </c>
      <c r="Q814" t="str">
        <f>IF(H814="consonant",#REF!,"")</f>
        <v/>
      </c>
      <c r="R814" t="str">
        <f t="shared" si="165"/>
        <v>lx</v>
      </c>
      <c r="S814" t="str">
        <f t="shared" si="166"/>
        <v>bk</v>
      </c>
      <c r="T814" t="e">
        <f t="shared" si="167"/>
        <v>#REF!</v>
      </c>
      <c r="U814" t="str">
        <f t="shared" si="158"/>
        <v>b</v>
      </c>
      <c r="W814" t="str">
        <f t="shared" si="161"/>
        <v>const W1870CentreAlabamaINF366= L.marker([34.15213,-87.57368], {icon: dp_lx}).bindPopup('Centre, Alabama&lt;br&gt;White 1875-1899&lt;br&gt;INF366&lt;br&gt;non-DASS').addTo(W1870);</v>
      </c>
      <c r="BI814" t="s">
        <v>5865</v>
      </c>
    </row>
    <row r="815" spans="1:61">
      <c r="A815" s="30" t="s">
        <v>5325</v>
      </c>
      <c r="B815" s="31" t="s">
        <v>2626</v>
      </c>
      <c r="C815" t="s">
        <v>3937</v>
      </c>
      <c r="D815" s="32" t="s">
        <v>2627</v>
      </c>
      <c r="E815" s="31" t="s">
        <v>5298</v>
      </c>
      <c r="F815" s="32">
        <v>-85.866280000000003</v>
      </c>
      <c r="G815" s="32">
        <v>31.86298</v>
      </c>
      <c r="H815" s="32"/>
      <c r="I815" t="str">
        <f t="shared" si="159"/>
        <v>Lower Peach Tree, Alabama&lt;br&gt;White 1875-1899&lt;br&gt;INF405A&lt;br&gt;non-DASS</v>
      </c>
      <c r="J815" t="str">
        <f t="shared" si="160"/>
        <v>W1870LowerPeachTreeAlabamaINF405A</v>
      </c>
      <c r="M815" t="str">
        <f t="shared" si="162"/>
        <v>dp</v>
      </c>
      <c r="N815" t="str">
        <f t="shared" si="163"/>
        <v>st</v>
      </c>
      <c r="O815" t="str">
        <f t="shared" si="164"/>
        <v>ar</v>
      </c>
      <c r="P815" t="e">
        <f>IF(#REF!="rhot","",IF(H815="AAE_7R","r7",IF(AND(C815="ANAE",H815="W"),"r3","r0")))</f>
        <v>#REF!</v>
      </c>
      <c r="Q815" t="str">
        <f>IF(H815="consonant",#REF!,"")</f>
        <v/>
      </c>
      <c r="R815" t="str">
        <f t="shared" si="165"/>
        <v>lx</v>
      </c>
      <c r="S815" t="str">
        <f t="shared" si="166"/>
        <v>bk</v>
      </c>
      <c r="T815" t="e">
        <f t="shared" si="167"/>
        <v>#REF!</v>
      </c>
      <c r="U815" t="str">
        <f t="shared" si="158"/>
        <v>b</v>
      </c>
      <c r="W815" t="str">
        <f t="shared" si="161"/>
        <v>const W1870LowerPeachTreeAlabamaINF405A= L.marker([31.86298,-85.86628], {icon: dp_lx}).bindPopup('Lower Peach Tree, Alabama&lt;br&gt;White 1875-1899&lt;br&gt;INF405A&lt;br&gt;non-DASS').addTo(W1870);</v>
      </c>
      <c r="BI815" t="s">
        <v>5866</v>
      </c>
    </row>
    <row r="816" spans="1:61">
      <c r="A816" s="30" t="s">
        <v>5325</v>
      </c>
      <c r="B816" s="31" t="s">
        <v>2635</v>
      </c>
      <c r="C816" t="s">
        <v>3937</v>
      </c>
      <c r="D816" s="32" t="s">
        <v>922</v>
      </c>
      <c r="E816" s="31" t="s">
        <v>5298</v>
      </c>
      <c r="F816" s="32">
        <v>-89.997240000000005</v>
      </c>
      <c r="G816" s="32">
        <v>31.0395</v>
      </c>
      <c r="H816" s="32"/>
      <c r="I816" t="str">
        <f t="shared" si="159"/>
        <v>Geneva, Alabama&lt;br&gt;White 1875-1899&lt;br&gt;INF431&lt;br&gt;non-DASS</v>
      </c>
      <c r="J816" t="str">
        <f t="shared" si="160"/>
        <v>W1870GenevaAlabamaINF431</v>
      </c>
      <c r="M816" t="str">
        <f t="shared" si="162"/>
        <v>dp</v>
      </c>
      <c r="N816" t="str">
        <f t="shared" si="163"/>
        <v>st</v>
      </c>
      <c r="O816" t="str">
        <f t="shared" si="164"/>
        <v>ar</v>
      </c>
      <c r="P816" t="e">
        <f>IF(#REF!="rhot","",IF(H816="AAE_7R","r7",IF(AND(C816="ANAE",H816="W"),"r3","r0")))</f>
        <v>#REF!</v>
      </c>
      <c r="Q816" t="str">
        <f>IF(H816="consonant",#REF!,"")</f>
        <v/>
      </c>
      <c r="R816" t="str">
        <f t="shared" si="165"/>
        <v>lx</v>
      </c>
      <c r="S816" t="str">
        <f t="shared" si="166"/>
        <v>bk</v>
      </c>
      <c r="T816" t="e">
        <f t="shared" si="167"/>
        <v>#REF!</v>
      </c>
      <c r="U816" t="str">
        <f t="shared" si="158"/>
        <v>b</v>
      </c>
      <c r="W816" t="str">
        <f t="shared" si="161"/>
        <v>const W1870GenevaAlabamaINF431= L.marker([31.0395,-89.99724], {icon: dp_lx}).bindPopup('Geneva, Alabama&lt;br&gt;White 1875-1899&lt;br&gt;INF431&lt;br&gt;non-DASS').addTo(W1870);</v>
      </c>
      <c r="BI816" t="s">
        <v>5867</v>
      </c>
    </row>
    <row r="817" spans="1:61">
      <c r="A817" s="30" t="s">
        <v>5325</v>
      </c>
      <c r="B817" s="31" t="s">
        <v>2662</v>
      </c>
      <c r="C817" t="s">
        <v>3937</v>
      </c>
      <c r="D817" s="32" t="s">
        <v>2663</v>
      </c>
      <c r="E817" s="31" t="s">
        <v>1505</v>
      </c>
      <c r="F817" s="32">
        <v>-90.640259999999998</v>
      </c>
      <c r="G817" s="32">
        <v>34.823540000000001</v>
      </c>
      <c r="H817" s="32"/>
      <c r="I817" t="str">
        <f t="shared" si="159"/>
        <v>Hernando, Mississippi&lt;br&gt;White 1875-1899&lt;br&gt;INF527&lt;br&gt;non-DASS</v>
      </c>
      <c r="J817" t="str">
        <f t="shared" si="160"/>
        <v>W1870HernandoMississippiINF527</v>
      </c>
      <c r="M817" t="str">
        <f t="shared" si="162"/>
        <v>dp</v>
      </c>
      <c r="N817" t="str">
        <f t="shared" si="163"/>
        <v>st</v>
      </c>
      <c r="O817" t="str">
        <f t="shared" si="164"/>
        <v>ar</v>
      </c>
      <c r="P817" t="e">
        <f>IF(#REF!="rhot","",IF(H817="AAE_7R","r7",IF(AND(C817="ANAE",H817="W"),"r3","r0")))</f>
        <v>#REF!</v>
      </c>
      <c r="Q817" t="str">
        <f>IF(H817="consonant",#REF!,"")</f>
        <v/>
      </c>
      <c r="R817" t="str">
        <f t="shared" si="165"/>
        <v>lx</v>
      </c>
      <c r="S817" t="str">
        <f t="shared" si="166"/>
        <v>bk</v>
      </c>
      <c r="T817" t="e">
        <f t="shared" si="167"/>
        <v>#REF!</v>
      </c>
      <c r="U817" t="str">
        <f t="shared" si="158"/>
        <v>b</v>
      </c>
      <c r="W817" t="str">
        <f t="shared" si="161"/>
        <v>const W1870HernandoMississippiINF527= L.marker([34.82354,-90.64026], {icon: dp_lx}).bindPopup('Hernando, Mississippi&lt;br&gt;White 1875-1899&lt;br&gt;INF527&lt;br&gt;non-DASS').addTo(W1870);</v>
      </c>
      <c r="BI817" t="s">
        <v>5868</v>
      </c>
    </row>
    <row r="818" spans="1:61">
      <c r="A818" s="30" t="s">
        <v>5325</v>
      </c>
      <c r="B818" s="31" t="s">
        <v>2668</v>
      </c>
      <c r="C818" t="s">
        <v>3937</v>
      </c>
      <c r="D818" s="32" t="s">
        <v>2670</v>
      </c>
      <c r="E818" s="31" t="s">
        <v>1505</v>
      </c>
      <c r="F818" s="32">
        <v>-89.43459</v>
      </c>
      <c r="G818" s="32">
        <v>34.364699999999999</v>
      </c>
      <c r="H818" s="32"/>
      <c r="I818" t="str">
        <f t="shared" si="159"/>
        <v>Friars Point, Mississippi&lt;br&gt;White 1875-1899&lt;br&gt;INF531&lt;br&gt;non-DASS</v>
      </c>
      <c r="J818" t="str">
        <f t="shared" si="160"/>
        <v>W1870FriarsPointMississippiINF531</v>
      </c>
      <c r="M818" t="str">
        <f t="shared" si="162"/>
        <v>dp</v>
      </c>
      <c r="N818" t="str">
        <f t="shared" si="163"/>
        <v>st</v>
      </c>
      <c r="O818" t="str">
        <f t="shared" si="164"/>
        <v>ar</v>
      </c>
      <c r="P818" t="e">
        <f>IF(#REF!="rhot","",IF(H818="AAE_7R","r7",IF(AND(C818="ANAE",H818="W"),"r3","r0")))</f>
        <v>#REF!</v>
      </c>
      <c r="Q818" t="str">
        <f>IF(H818="consonant",#REF!,"")</f>
        <v/>
      </c>
      <c r="R818" t="str">
        <f t="shared" si="165"/>
        <v>lx</v>
      </c>
      <c r="S818" t="str">
        <f t="shared" si="166"/>
        <v>bk</v>
      </c>
      <c r="T818" t="e">
        <f t="shared" si="167"/>
        <v>#REF!</v>
      </c>
      <c r="U818" t="str">
        <f t="shared" si="158"/>
        <v>b</v>
      </c>
      <c r="W818" t="str">
        <f t="shared" si="161"/>
        <v>const W1870FriarsPointMississippiINF531= L.marker([34.3647,-89.43459], {icon: dp_lx}).bindPopup('Friars Point, Mississippi&lt;br&gt;White 1875-1899&lt;br&gt;INF531&lt;br&gt;non-DASS').addTo(W1870);</v>
      </c>
      <c r="BI818" t="s">
        <v>5869</v>
      </c>
    </row>
    <row r="819" spans="1:61">
      <c r="A819" s="30" t="s">
        <v>5325</v>
      </c>
      <c r="B819" s="31" t="s">
        <v>2728</v>
      </c>
      <c r="C819" t="s">
        <v>3937</v>
      </c>
      <c r="D819" s="32" t="s">
        <v>337</v>
      </c>
      <c r="E819" s="31" t="s">
        <v>1505</v>
      </c>
      <c r="F819" s="32">
        <v>-90.19359</v>
      </c>
      <c r="G819" s="32">
        <v>30.41169</v>
      </c>
      <c r="H819" s="32"/>
      <c r="I819" t="str">
        <f t="shared" si="159"/>
        <v>Kiln, Mississippi&lt;br&gt;White 1875-1899&lt;br&gt;INF625&lt;br&gt;non-DASS</v>
      </c>
      <c r="J819" t="str">
        <f t="shared" si="160"/>
        <v>W1870KilnMississippiINF625</v>
      </c>
      <c r="M819" t="str">
        <f t="shared" si="162"/>
        <v>dp</v>
      </c>
      <c r="N819" t="str">
        <f t="shared" si="163"/>
        <v>st</v>
      </c>
      <c r="O819" t="str">
        <f t="shared" si="164"/>
        <v>ar</v>
      </c>
      <c r="P819" t="e">
        <f>IF(#REF!="rhot","",IF(H819="AAE_7R","r7",IF(AND(C819="ANAE",H819="W"),"r3","r0")))</f>
        <v>#REF!</v>
      </c>
      <c r="Q819" t="str">
        <f>IF(H819="consonant",#REF!,"")</f>
        <v/>
      </c>
      <c r="R819" t="str">
        <f t="shared" si="165"/>
        <v>lx</v>
      </c>
      <c r="S819" t="str">
        <f t="shared" si="166"/>
        <v>bk</v>
      </c>
      <c r="T819" t="e">
        <f t="shared" si="167"/>
        <v>#REF!</v>
      </c>
      <c r="U819" t="str">
        <f t="shared" si="158"/>
        <v>b</v>
      </c>
      <c r="W819" t="str">
        <f t="shared" si="161"/>
        <v>const W1870KilnMississippiINF625= L.marker([30.41169,-90.19359], {icon: dp_lx}).bindPopup('Kiln, Mississippi&lt;br&gt;White 1875-1899&lt;br&gt;INF625&lt;br&gt;non-DASS').addTo(W1870);</v>
      </c>
      <c r="BI819" t="s">
        <v>5870</v>
      </c>
    </row>
    <row r="820" spans="1:61">
      <c r="A820" s="30" t="s">
        <v>5325</v>
      </c>
      <c r="B820" s="31" t="s">
        <v>2743</v>
      </c>
      <c r="C820" t="s">
        <v>3937</v>
      </c>
      <c r="D820" s="32" t="s">
        <v>1890</v>
      </c>
      <c r="E820" s="31" t="s">
        <v>2751</v>
      </c>
      <c r="F820" s="32">
        <v>-90.787390000000002</v>
      </c>
      <c r="G820" s="32">
        <v>36.385579999999997</v>
      </c>
      <c r="H820" s="32"/>
      <c r="I820" t="str">
        <f t="shared" si="159"/>
        <v>Piggott, Arkansas&lt;br&gt;White 1875-1899&lt;br&gt;INF674&lt;br&gt;non-DASS</v>
      </c>
      <c r="J820" t="str">
        <f t="shared" si="160"/>
        <v>W1870PiggottArkansasINF674</v>
      </c>
      <c r="M820" t="str">
        <f t="shared" si="162"/>
        <v>dp</v>
      </c>
      <c r="N820" t="str">
        <f t="shared" si="163"/>
        <v>st</v>
      </c>
      <c r="O820" t="str">
        <f t="shared" si="164"/>
        <v>ar</v>
      </c>
      <c r="P820" t="e">
        <f>IF(#REF!="rhot","",IF(H820="AAE_7R","r7",IF(AND(C820="ANAE",H820="W"),"r3","r0")))</f>
        <v>#REF!</v>
      </c>
      <c r="Q820" t="str">
        <f>IF(H820="consonant",#REF!,"")</f>
        <v/>
      </c>
      <c r="R820" t="str">
        <f t="shared" si="165"/>
        <v>lx</v>
      </c>
      <c r="S820" t="str">
        <f t="shared" si="166"/>
        <v>bk</v>
      </c>
      <c r="T820" t="e">
        <f t="shared" si="167"/>
        <v>#REF!</v>
      </c>
      <c r="U820" t="str">
        <f t="shared" si="158"/>
        <v>b</v>
      </c>
      <c r="W820" t="str">
        <f t="shared" si="161"/>
        <v>const W1870PiggottArkansasINF674= L.marker([36.38558,-90.78739], {icon: dp_lx}).bindPopup('Piggott, Arkansas&lt;br&gt;White 1875-1899&lt;br&gt;INF674&lt;br&gt;non-DASS').addTo(W1870);</v>
      </c>
      <c r="BI820" t="s">
        <v>5871</v>
      </c>
    </row>
    <row r="821" spans="1:61">
      <c r="A821" s="30" t="s">
        <v>5325</v>
      </c>
      <c r="B821" s="31" t="s">
        <v>2746</v>
      </c>
      <c r="C821" t="s">
        <v>3937</v>
      </c>
      <c r="D821" s="32" t="s">
        <v>1901</v>
      </c>
      <c r="E821" s="31" t="s">
        <v>2751</v>
      </c>
      <c r="F821" s="32">
        <v>-90.822630000000004</v>
      </c>
      <c r="G821" s="32">
        <v>35.008569999999999</v>
      </c>
      <c r="H821" s="32"/>
      <c r="I821" t="str">
        <f t="shared" si="159"/>
        <v>Forrest City, Arkansas&lt;br&gt;White 1875-1899&lt;br&gt;INF689&lt;br&gt;non-DASS</v>
      </c>
      <c r="J821" t="str">
        <f t="shared" si="160"/>
        <v>W1870ForrestCityArkansasINF689</v>
      </c>
      <c r="M821" t="str">
        <f t="shared" si="162"/>
        <v>dp</v>
      </c>
      <c r="N821" t="str">
        <f t="shared" si="163"/>
        <v>st</v>
      </c>
      <c r="O821" t="str">
        <f t="shared" si="164"/>
        <v>ar</v>
      </c>
      <c r="P821" t="e">
        <f>IF(#REF!="rhot","",IF(H821="AAE_7R","r7",IF(AND(C821="ANAE",H821="W"),"r3","r0")))</f>
        <v>#REF!</v>
      </c>
      <c r="Q821" t="str">
        <f>IF(H821="consonant",#REF!,"")</f>
        <v/>
      </c>
      <c r="R821" t="str">
        <f t="shared" si="165"/>
        <v>lx</v>
      </c>
      <c r="S821" t="str">
        <f t="shared" si="166"/>
        <v>bk</v>
      </c>
      <c r="T821" t="e">
        <f t="shared" si="167"/>
        <v>#REF!</v>
      </c>
      <c r="U821" t="str">
        <f t="shared" si="158"/>
        <v>b</v>
      </c>
      <c r="W821" t="str">
        <f t="shared" si="161"/>
        <v>const W1870ForrestCityArkansasINF689= L.marker([35.00857,-90.82263], {icon: dp_lx}).bindPopup('Forrest City, Arkansas&lt;br&gt;White 1875-1899&lt;br&gt;INF689&lt;br&gt;non-DASS').addTo(W1870);</v>
      </c>
      <c r="BI821" t="s">
        <v>5872</v>
      </c>
    </row>
    <row r="822" spans="1:61">
      <c r="A822" s="30" t="s">
        <v>5325</v>
      </c>
      <c r="B822" s="31" t="s">
        <v>2748</v>
      </c>
      <c r="C822" t="s">
        <v>3937</v>
      </c>
      <c r="D822" s="32" t="s">
        <v>2749</v>
      </c>
      <c r="E822" s="31" t="s">
        <v>2751</v>
      </c>
      <c r="F822" s="32">
        <v>-92.0625</v>
      </c>
      <c r="G822" s="32">
        <v>34.659669999999998</v>
      </c>
      <c r="H822" s="32"/>
      <c r="I822" t="str">
        <f t="shared" si="159"/>
        <v>Rondo, Arkansas&lt;br&gt;White 1875-1899&lt;br&gt;INF696&lt;br&gt;non-DASS</v>
      </c>
      <c r="J822" t="str">
        <f t="shared" si="160"/>
        <v>W1870RondoArkansasINF696</v>
      </c>
      <c r="M822" t="str">
        <f t="shared" si="162"/>
        <v>dp</v>
      </c>
      <c r="N822" t="str">
        <f t="shared" si="163"/>
        <v>st</v>
      </c>
      <c r="O822" t="str">
        <f t="shared" si="164"/>
        <v>ar</v>
      </c>
      <c r="P822" t="e">
        <f>IF(#REF!="rhot","",IF(H822="AAE_7R","r7",IF(AND(C822="ANAE",H822="W"),"r3","r0")))</f>
        <v>#REF!</v>
      </c>
      <c r="Q822" t="str">
        <f>IF(H822="consonant",#REF!,"")</f>
        <v/>
      </c>
      <c r="R822" t="str">
        <f t="shared" si="165"/>
        <v>lx</v>
      </c>
      <c r="S822" t="str">
        <f t="shared" si="166"/>
        <v>bk</v>
      </c>
      <c r="T822" t="e">
        <f t="shared" si="167"/>
        <v>#REF!</v>
      </c>
      <c r="U822" t="str">
        <f t="shared" si="158"/>
        <v>b</v>
      </c>
      <c r="W822" t="str">
        <f t="shared" si="161"/>
        <v>const W1870RondoArkansasINF696= L.marker([34.65967,-92.0625], {icon: dp_lx}).bindPopup('Rondo, Arkansas&lt;br&gt;White 1875-1899&lt;br&gt;INF696&lt;br&gt;non-DASS').addTo(W1870);</v>
      </c>
      <c r="BI822" t="s">
        <v>5873</v>
      </c>
    </row>
    <row r="823" spans="1:61">
      <c r="A823" s="30" t="s">
        <v>5325</v>
      </c>
      <c r="B823" s="31" t="s">
        <v>2804</v>
      </c>
      <c r="C823" t="s">
        <v>3937</v>
      </c>
      <c r="D823" s="32" t="s">
        <v>2805</v>
      </c>
      <c r="E823" s="31" t="s">
        <v>5293</v>
      </c>
      <c r="F823" s="32">
        <v>-92.063249999999996</v>
      </c>
      <c r="G823" s="32">
        <v>31.12462</v>
      </c>
      <c r="H823" s="32"/>
      <c r="I823" t="str">
        <f t="shared" si="159"/>
        <v>Marksville, Louisiana&lt;br&gt;White 1875-1899&lt;br&gt;INF802&lt;br&gt;non-DASS</v>
      </c>
      <c r="J823" t="str">
        <f t="shared" si="160"/>
        <v>W1870MarksvilleLouisianaINF802</v>
      </c>
      <c r="M823" t="str">
        <f t="shared" si="162"/>
        <v>dp</v>
      </c>
      <c r="N823" t="str">
        <f t="shared" si="163"/>
        <v>st</v>
      </c>
      <c r="O823" t="str">
        <f t="shared" si="164"/>
        <v>ar</v>
      </c>
      <c r="P823" t="e">
        <f>IF(#REF!="rhot","",IF(H823="AAE_7R","r7",IF(AND(C823="ANAE",H823="W"),"r3","r0")))</f>
        <v>#REF!</v>
      </c>
      <c r="Q823" t="str">
        <f>IF(H823="consonant",#REF!,"")</f>
        <v/>
      </c>
      <c r="R823" t="str">
        <f t="shared" si="165"/>
        <v>lx</v>
      </c>
      <c r="S823" t="str">
        <f t="shared" si="166"/>
        <v>bk</v>
      </c>
      <c r="T823" t="e">
        <f t="shared" si="167"/>
        <v>#REF!</v>
      </c>
      <c r="U823" t="str">
        <f t="shared" si="158"/>
        <v>b</v>
      </c>
      <c r="W823" t="str">
        <f t="shared" si="161"/>
        <v>const W1870MarksvilleLouisianaINF802= L.marker([31.12462,-92.06325], {icon: dp_lx}).bindPopup('Marksville, Louisiana&lt;br&gt;White 1875-1899&lt;br&gt;INF802&lt;br&gt;non-DASS').addTo(W1870);</v>
      </c>
      <c r="BI823" t="s">
        <v>5874</v>
      </c>
    </row>
    <row r="824" spans="1:61">
      <c r="A824" s="30" t="s">
        <v>5325</v>
      </c>
      <c r="B824" s="31" t="s">
        <v>2807</v>
      </c>
      <c r="C824" t="s">
        <v>3937</v>
      </c>
      <c r="D824" s="32" t="s">
        <v>2808</v>
      </c>
      <c r="E824" s="31" t="s">
        <v>5293</v>
      </c>
      <c r="F824" s="32">
        <v>-94.043049999999994</v>
      </c>
      <c r="G824" s="32">
        <v>30.159210000000002</v>
      </c>
      <c r="H824" s="32"/>
      <c r="I824" t="str">
        <f t="shared" si="159"/>
        <v>Ridge, Louisiana&lt;br&gt;White 1875-1899&lt;br&gt;INF807&lt;br&gt;non-DASS</v>
      </c>
      <c r="J824" t="str">
        <f t="shared" si="160"/>
        <v>W1870RidgeLouisianaINF807</v>
      </c>
      <c r="M824" t="str">
        <f t="shared" si="162"/>
        <v>dp</v>
      </c>
      <c r="N824" t="str">
        <f t="shared" si="163"/>
        <v>st</v>
      </c>
      <c r="O824" t="str">
        <f t="shared" si="164"/>
        <v>ar</v>
      </c>
      <c r="P824" t="e">
        <f>IF(#REF!="rhot","",IF(H824="AAE_7R","r7",IF(AND(C824="ANAE",H824="W"),"r3","r0")))</f>
        <v>#REF!</v>
      </c>
      <c r="Q824" t="str">
        <f>IF(H824="consonant",#REF!,"")</f>
        <v/>
      </c>
      <c r="R824" t="str">
        <f t="shared" si="165"/>
        <v>lx</v>
      </c>
      <c r="S824" t="str">
        <f t="shared" si="166"/>
        <v>bk</v>
      </c>
      <c r="T824" t="e">
        <f t="shared" si="167"/>
        <v>#REF!</v>
      </c>
      <c r="U824" t="str">
        <f t="shared" si="158"/>
        <v>b</v>
      </c>
      <c r="W824" t="str">
        <f t="shared" si="161"/>
        <v>const W1870RidgeLouisianaINF807= L.marker([30.15921,-94.04305], {icon: dp_lx}).bindPopup('Ridge, Louisiana&lt;br&gt;White 1875-1899&lt;br&gt;INF807&lt;br&gt;non-DASS').addTo(W1870);</v>
      </c>
      <c r="BI824" t="s">
        <v>5875</v>
      </c>
    </row>
    <row r="825" spans="1:61">
      <c r="A825" s="30" t="s">
        <v>5325</v>
      </c>
      <c r="B825" s="31" t="s">
        <v>2814</v>
      </c>
      <c r="C825" t="s">
        <v>3937</v>
      </c>
      <c r="D825" s="32" t="s">
        <v>1560</v>
      </c>
      <c r="E825" s="31" t="s">
        <v>5294</v>
      </c>
      <c r="F825" s="32">
        <v>-81.759429999999995</v>
      </c>
      <c r="G825" s="32">
        <v>33.428269999999998</v>
      </c>
      <c r="H825" s="32"/>
      <c r="I825" t="str">
        <f t="shared" si="159"/>
        <v>Texarkana, Texas&lt;br&gt;White 1875-1899&lt;br&gt;INF832&lt;br&gt;non-DASS</v>
      </c>
      <c r="J825" t="str">
        <f t="shared" si="160"/>
        <v>W1870TexarkanaTexasINF832</v>
      </c>
      <c r="M825" t="str">
        <f t="shared" si="162"/>
        <v>dp</v>
      </c>
      <c r="N825" t="str">
        <f t="shared" si="163"/>
        <v>st</v>
      </c>
      <c r="O825" t="str">
        <f t="shared" si="164"/>
        <v>ar</v>
      </c>
      <c r="P825" t="e">
        <f>IF(#REF!="rhot","",IF(H825="AAE_7R","r7",IF(AND(C825="ANAE",H825="W"),"r3","r0")))</f>
        <v>#REF!</v>
      </c>
      <c r="Q825" t="str">
        <f>IF(H825="consonant",#REF!,"")</f>
        <v/>
      </c>
      <c r="R825" t="str">
        <f t="shared" si="165"/>
        <v>lx</v>
      </c>
      <c r="S825" t="str">
        <f t="shared" si="166"/>
        <v>bk</v>
      </c>
      <c r="T825" t="e">
        <f t="shared" si="167"/>
        <v>#REF!</v>
      </c>
      <c r="U825" t="str">
        <f t="shared" si="158"/>
        <v>b</v>
      </c>
      <c r="W825" t="str">
        <f t="shared" si="161"/>
        <v>const W1870TexarkanaTexasINF832= L.marker([33.42827,-81.75943], {icon: dp_lx}).bindPopup('Texarkana, Texas&lt;br&gt;White 1875-1899&lt;br&gt;INF832&lt;br&gt;non-DASS').addTo(W1870);</v>
      </c>
      <c r="BI825" t="s">
        <v>5876</v>
      </c>
    </row>
    <row r="826" spans="1:61">
      <c r="A826" s="30" t="s">
        <v>5325</v>
      </c>
      <c r="B826" s="31" t="s">
        <v>2451</v>
      </c>
      <c r="C826" t="s">
        <v>3937</v>
      </c>
      <c r="D826" s="32" t="s">
        <v>2118</v>
      </c>
      <c r="E826" s="31" t="s">
        <v>904</v>
      </c>
      <c r="F826" s="32">
        <v>-84.887</v>
      </c>
      <c r="G826" s="32">
        <v>36.293019999999999</v>
      </c>
      <c r="H826" s="32"/>
      <c r="I826" t="str">
        <f t="shared" si="159"/>
        <v>Leesburg, Tennessee&lt;br&gt;White 1875-1899&lt;br&gt;INF010&lt;br&gt;non-DASS</v>
      </c>
      <c r="J826" t="str">
        <f t="shared" si="160"/>
        <v>W1870LeesburgTennesseeINF010</v>
      </c>
      <c r="M826" t="str">
        <f t="shared" si="162"/>
        <v>dp</v>
      </c>
      <c r="N826" t="str">
        <f t="shared" si="163"/>
        <v>st</v>
      </c>
      <c r="O826" t="str">
        <f t="shared" si="164"/>
        <v>ar</v>
      </c>
      <c r="P826" t="e">
        <f>IF(#REF!="rhot","",IF(H826="AAE_7R","r7",IF(AND(C826="ANAE",H826="W"),"r3","r0")))</f>
        <v>#REF!</v>
      </c>
      <c r="Q826" t="str">
        <f>IF(H826="consonant",#REF!,"")</f>
        <v/>
      </c>
      <c r="R826" t="str">
        <f t="shared" si="165"/>
        <v>lx</v>
      </c>
      <c r="S826" t="str">
        <f t="shared" si="166"/>
        <v>bk</v>
      </c>
      <c r="T826" t="e">
        <f t="shared" si="167"/>
        <v>#REF!</v>
      </c>
      <c r="U826" t="str">
        <f t="shared" si="158"/>
        <v>b</v>
      </c>
      <c r="W826" t="str">
        <f t="shared" si="161"/>
        <v>const W1870LeesburgTennesseeINF010= L.marker([36.29302,-84.887], {icon: dp_lx}).bindPopup('Leesburg, Tennessee&lt;br&gt;White 1875-1899&lt;br&gt;INF010&lt;br&gt;non-DASS').addTo(W1870);</v>
      </c>
      <c r="BI826" t="s">
        <v>5877</v>
      </c>
    </row>
    <row r="827" spans="1:61">
      <c r="A827" s="30" t="s">
        <v>5325</v>
      </c>
      <c r="B827" s="31" t="s">
        <v>2475</v>
      </c>
      <c r="C827" t="s">
        <v>3937</v>
      </c>
      <c r="D827" s="32" t="s">
        <v>232</v>
      </c>
      <c r="E827" s="30">
        <v>0</v>
      </c>
      <c r="F827" s="32">
        <v>-84.482789999999994</v>
      </c>
      <c r="G827" s="32">
        <v>35.19435</v>
      </c>
      <c r="H827" s="32"/>
      <c r="I827" t="str">
        <f t="shared" si="159"/>
        <v>Cleveland, 0&lt;br&gt;White 1875-1899&lt;br&gt;INF051A&lt;br&gt;non-DASS</v>
      </c>
      <c r="J827" t="str">
        <f t="shared" si="160"/>
        <v>W1870Cleveland0INF051A</v>
      </c>
      <c r="M827" t="str">
        <f t="shared" si="162"/>
        <v>dp</v>
      </c>
      <c r="N827" t="str">
        <f t="shared" si="163"/>
        <v>st</v>
      </c>
      <c r="O827" t="str">
        <f t="shared" si="164"/>
        <v>ar</v>
      </c>
      <c r="P827" t="e">
        <f>IF(#REF!="rhot","",IF(H827="AAE_7R","r7",IF(AND(C827="ANAE",H827="W"),"r3","r0")))</f>
        <v>#REF!</v>
      </c>
      <c r="Q827" t="str">
        <f>IF(H827="consonant",#REF!,"")</f>
        <v/>
      </c>
      <c r="R827" t="str">
        <f t="shared" si="165"/>
        <v>lx</v>
      </c>
      <c r="S827" t="str">
        <f t="shared" si="166"/>
        <v>bk</v>
      </c>
      <c r="T827" t="e">
        <f t="shared" si="167"/>
        <v>#REF!</v>
      </c>
      <c r="U827" t="str">
        <f t="shared" si="158"/>
        <v>b</v>
      </c>
      <c r="W827" t="str">
        <f t="shared" si="161"/>
        <v>const W1870Cleveland0INF051A= L.marker([35.19435,-84.48279], {icon: dp_lx}).bindPopup('Cleveland, 0&lt;br&gt;White 1875-1899&lt;br&gt;INF051A&lt;br&gt;non-DASS').addTo(W1870);</v>
      </c>
      <c r="BI827" t="s">
        <v>5878</v>
      </c>
    </row>
    <row r="828" spans="1:61">
      <c r="A828" s="30" t="s">
        <v>5325</v>
      </c>
      <c r="B828" s="31" t="s">
        <v>2477</v>
      </c>
      <c r="C828" t="s">
        <v>3937</v>
      </c>
      <c r="D828" s="32" t="s">
        <v>2478</v>
      </c>
      <c r="E828" s="31" t="s">
        <v>5289</v>
      </c>
      <c r="F828" s="32">
        <v>-84.339340000000007</v>
      </c>
      <c r="G828" s="32">
        <v>34.694870000000002</v>
      </c>
      <c r="H828" s="32"/>
      <c r="I828" t="str">
        <f t="shared" si="159"/>
        <v>Ellijay, Georgia&lt;br&gt;White 1875-1899&lt;br&gt;INF061&lt;br&gt;non-DASS</v>
      </c>
      <c r="J828" t="str">
        <f t="shared" si="160"/>
        <v>W1870EllijayGeorgiaINF061</v>
      </c>
      <c r="M828" t="str">
        <f t="shared" si="162"/>
        <v>dp</v>
      </c>
      <c r="N828" t="str">
        <f t="shared" si="163"/>
        <v>st</v>
      </c>
      <c r="O828" t="str">
        <f t="shared" si="164"/>
        <v>ar</v>
      </c>
      <c r="P828" t="e">
        <f>IF(#REF!="rhot","",IF(H828="AAE_7R","r7",IF(AND(C828="ANAE",H828="W"),"r3","r0")))</f>
        <v>#REF!</v>
      </c>
      <c r="Q828" t="str">
        <f>IF(H828="consonant",#REF!,"")</f>
        <v/>
      </c>
      <c r="R828" t="str">
        <f t="shared" si="165"/>
        <v>lx</v>
      </c>
      <c r="S828" t="str">
        <f t="shared" si="166"/>
        <v>bk</v>
      </c>
      <c r="T828" t="e">
        <f t="shared" si="167"/>
        <v>#REF!</v>
      </c>
      <c r="U828" t="str">
        <f t="shared" si="158"/>
        <v>b</v>
      </c>
      <c r="W828" t="str">
        <f t="shared" si="161"/>
        <v>const W1870EllijayGeorgiaINF061= L.marker([34.69487,-84.33934], {icon: dp_lx}).bindPopup('Ellijay, Georgia&lt;br&gt;White 1875-1899&lt;br&gt;INF061&lt;br&gt;non-DASS').addTo(W1870);</v>
      </c>
      <c r="BI828" t="s">
        <v>5879</v>
      </c>
    </row>
    <row r="829" spans="1:61">
      <c r="A829" s="30" t="s">
        <v>5325</v>
      </c>
      <c r="B829" s="31" t="s">
        <v>2507</v>
      </c>
      <c r="C829" t="s">
        <v>3937</v>
      </c>
      <c r="D829" s="32" t="s">
        <v>2509</v>
      </c>
      <c r="E829" s="31" t="s">
        <v>5289</v>
      </c>
      <c r="F829" s="32">
        <v>-81.731309999999993</v>
      </c>
      <c r="G829" s="32">
        <v>33.583309999999997</v>
      </c>
      <c r="H829" s="32"/>
      <c r="I829" t="str">
        <f t="shared" si="159"/>
        <v>Morrow, Georgia&lt;br&gt;White 1875-1899&lt;br&gt;INF112&lt;br&gt;non-DASS</v>
      </c>
      <c r="J829" t="str">
        <f t="shared" si="160"/>
        <v>W1870MorrowGeorgiaINF112</v>
      </c>
      <c r="M829" t="str">
        <f t="shared" si="162"/>
        <v>dp</v>
      </c>
      <c r="N829" t="str">
        <f t="shared" si="163"/>
        <v>st</v>
      </c>
      <c r="O829" t="str">
        <f t="shared" si="164"/>
        <v>ar</v>
      </c>
      <c r="P829" t="e">
        <f>IF(#REF!="rhot","",IF(H829="AAE_7R","r7",IF(AND(C829="ANAE",H829="W"),"r3","r0")))</f>
        <v>#REF!</v>
      </c>
      <c r="Q829" t="str">
        <f>IF(H829="consonant",#REF!,"")</f>
        <v/>
      </c>
      <c r="R829" t="str">
        <f t="shared" si="165"/>
        <v>lx</v>
      </c>
      <c r="S829" t="str">
        <f t="shared" si="166"/>
        <v>bk</v>
      </c>
      <c r="T829" t="e">
        <f t="shared" si="167"/>
        <v>#REF!</v>
      </c>
      <c r="U829" t="str">
        <f t="shared" si="158"/>
        <v>b</v>
      </c>
      <c r="W829" t="str">
        <f t="shared" si="161"/>
        <v>const W1870MorrowGeorgiaINF112= L.marker([33.58331,-81.73131], {icon: dp_lx}).bindPopup('Morrow, Georgia&lt;br&gt;White 1875-1899&lt;br&gt;INF112&lt;br&gt;non-DASS').addTo(W1870);</v>
      </c>
      <c r="BI829" t="s">
        <v>5880</v>
      </c>
    </row>
    <row r="830" spans="1:61">
      <c r="A830" s="30" t="s">
        <v>5325</v>
      </c>
      <c r="B830" s="31" t="s">
        <v>2566</v>
      </c>
      <c r="C830" t="s">
        <v>3937</v>
      </c>
      <c r="D830" s="32" t="s">
        <v>1741</v>
      </c>
      <c r="E830" s="31" t="s">
        <v>54</v>
      </c>
      <c r="F830" s="32">
        <v>-86.115650000000002</v>
      </c>
      <c r="G830" s="32">
        <v>29.725549999999998</v>
      </c>
      <c r="H830" s="32"/>
      <c r="I830" t="str">
        <f t="shared" si="159"/>
        <v>Bardin, FL&lt;br&gt;White 1875-1899&lt;br&gt;INF256&lt;br&gt;non-DASS</v>
      </c>
      <c r="J830" t="str">
        <f t="shared" si="160"/>
        <v>W1870BardinFLINF256</v>
      </c>
      <c r="M830" t="str">
        <f t="shared" si="162"/>
        <v>dp</v>
      </c>
      <c r="N830" t="str">
        <f t="shared" si="163"/>
        <v>st</v>
      </c>
      <c r="O830" t="str">
        <f t="shared" si="164"/>
        <v>ar</v>
      </c>
      <c r="P830" t="e">
        <f>IF(#REF!="rhot","",IF(H830="AAE_7R","r7",IF(AND(C830="ANAE",H830="W"),"r3","r0")))</f>
        <v>#REF!</v>
      </c>
      <c r="Q830" t="str">
        <f>IF(H830="consonant",#REF!,"")</f>
        <v/>
      </c>
      <c r="R830" t="str">
        <f t="shared" si="165"/>
        <v>lx</v>
      </c>
      <c r="S830" t="str">
        <f t="shared" si="166"/>
        <v>bk</v>
      </c>
      <c r="T830" t="e">
        <f t="shared" si="167"/>
        <v>#REF!</v>
      </c>
      <c r="U830" t="str">
        <f t="shared" si="158"/>
        <v>b</v>
      </c>
      <c r="W830" t="str">
        <f t="shared" si="161"/>
        <v>const W1870BardinFLINF256= L.marker([29.72555,-86.11565], {icon: dp_lx}).bindPopup('Bardin, FL&lt;br&gt;White 1875-1899&lt;br&gt;INF256&lt;br&gt;non-DASS').addTo(W1870);</v>
      </c>
      <c r="BI830" t="s">
        <v>5881</v>
      </c>
    </row>
    <row r="831" spans="1:61">
      <c r="A831" s="30" t="s">
        <v>5325</v>
      </c>
      <c r="B831" s="31" t="s">
        <v>2583</v>
      </c>
      <c r="C831" t="s">
        <v>3937</v>
      </c>
      <c r="D831" s="32" t="s">
        <v>343</v>
      </c>
      <c r="E831" s="31" t="s">
        <v>904</v>
      </c>
      <c r="F831" s="32">
        <v>-87.795779999999993</v>
      </c>
      <c r="G831" s="32">
        <v>36.017899999999997</v>
      </c>
      <c r="H831" s="32"/>
      <c r="I831" t="str">
        <f t="shared" si="159"/>
        <v>Statesville, Tennessee&lt;br&gt;White 1875-1899&lt;br&gt;INF304&lt;br&gt;non-DASS</v>
      </c>
      <c r="J831" t="str">
        <f t="shared" si="160"/>
        <v>W1870StatesvilleTennesseeINF304</v>
      </c>
      <c r="M831" t="str">
        <f t="shared" si="162"/>
        <v>dp</v>
      </c>
      <c r="N831" t="str">
        <f t="shared" si="163"/>
        <v>st</v>
      </c>
      <c r="O831" t="str">
        <f t="shared" si="164"/>
        <v>ar</v>
      </c>
      <c r="P831" t="e">
        <f>IF(#REF!="rhot","",IF(H831="AAE_7R","r7",IF(AND(C831="ANAE",H831="W"),"r3","r0")))</f>
        <v>#REF!</v>
      </c>
      <c r="Q831" t="str">
        <f>IF(H831="consonant",#REF!,"")</f>
        <v/>
      </c>
      <c r="R831" t="str">
        <f t="shared" si="165"/>
        <v>lx</v>
      </c>
      <c r="S831" t="str">
        <f t="shared" si="166"/>
        <v>bk</v>
      </c>
      <c r="T831" t="e">
        <f t="shared" si="167"/>
        <v>#REF!</v>
      </c>
      <c r="U831" t="str">
        <f t="shared" si="158"/>
        <v>b</v>
      </c>
      <c r="W831" t="str">
        <f t="shared" si="161"/>
        <v>const W1870StatesvilleTennesseeINF304= L.marker([36.0179,-87.79578], {icon: dp_lx}).bindPopup('Statesville, Tennessee&lt;br&gt;White 1875-1899&lt;br&gt;INF304&lt;br&gt;non-DASS').addTo(W1870);</v>
      </c>
      <c r="BI831" t="s">
        <v>5882</v>
      </c>
    </row>
    <row r="832" spans="1:61">
      <c r="A832" s="30" t="s">
        <v>5325</v>
      </c>
      <c r="B832" s="31" t="s">
        <v>2586</v>
      </c>
      <c r="C832" t="s">
        <v>3937</v>
      </c>
      <c r="D832" s="32" t="s">
        <v>345</v>
      </c>
      <c r="E832" s="31" t="s">
        <v>904</v>
      </c>
      <c r="F832" s="32">
        <v>-85.737560000000002</v>
      </c>
      <c r="G832" s="32">
        <v>36.083329999999997</v>
      </c>
      <c r="H832" s="32"/>
      <c r="I832" t="str">
        <f t="shared" si="159"/>
        <v>Waverly, Tennessee&lt;br&gt;White 1875-1899&lt;br&gt;INF315&lt;br&gt;non-DASS</v>
      </c>
      <c r="J832" t="str">
        <f t="shared" si="160"/>
        <v>W1870WaverlyTennesseeINF315</v>
      </c>
      <c r="M832" t="str">
        <f t="shared" si="162"/>
        <v>dp</v>
      </c>
      <c r="N832" t="str">
        <f t="shared" si="163"/>
        <v>st</v>
      </c>
      <c r="O832" t="str">
        <f t="shared" si="164"/>
        <v>ar</v>
      </c>
      <c r="P832" t="e">
        <f>IF(#REF!="rhot","",IF(H832="AAE_7R","r7",IF(AND(C832="ANAE",H832="W"),"r3","r0")))</f>
        <v>#REF!</v>
      </c>
      <c r="Q832" t="str">
        <f>IF(H832="consonant",#REF!,"")</f>
        <v/>
      </c>
      <c r="R832" t="str">
        <f t="shared" si="165"/>
        <v>lx</v>
      </c>
      <c r="S832" t="str">
        <f t="shared" si="166"/>
        <v>bk</v>
      </c>
      <c r="T832" t="e">
        <f t="shared" si="167"/>
        <v>#REF!</v>
      </c>
      <c r="U832" t="str">
        <f t="shared" si="158"/>
        <v>b</v>
      </c>
      <c r="W832" t="str">
        <f t="shared" si="161"/>
        <v>const W1870WaverlyTennesseeINF315= L.marker([36.08333,-85.73756], {icon: dp_lx}).bindPopup('Waverly, Tennessee&lt;br&gt;White 1875-1899&lt;br&gt;INF315&lt;br&gt;non-DASS').addTo(W1870);</v>
      </c>
      <c r="BI832" t="s">
        <v>5883</v>
      </c>
    </row>
    <row r="833" spans="1:61">
      <c r="A833" s="30" t="s">
        <v>5325</v>
      </c>
      <c r="B833" s="31" t="s">
        <v>2592</v>
      </c>
      <c r="C833" t="s">
        <v>3937</v>
      </c>
      <c r="D833" s="32" t="s">
        <v>2594</v>
      </c>
      <c r="E833" s="31" t="s">
        <v>904</v>
      </c>
      <c r="F833" s="32">
        <v>-86.583600000000004</v>
      </c>
      <c r="G833" s="32">
        <v>35.261969999999998</v>
      </c>
      <c r="H833" s="32"/>
      <c r="I833" t="str">
        <f t="shared" si="159"/>
        <v>Tracy City, Tennessee&lt;br&gt;White 1875-1899&lt;br&gt;INF323&lt;br&gt;non-DASS</v>
      </c>
      <c r="J833" t="str">
        <f t="shared" si="160"/>
        <v>W1870TracyCityTennesseeINF323</v>
      </c>
      <c r="M833" t="str">
        <f t="shared" si="162"/>
        <v>dp</v>
      </c>
      <c r="N833" t="str">
        <f t="shared" si="163"/>
        <v>st</v>
      </c>
      <c r="O833" t="str">
        <f t="shared" si="164"/>
        <v>ar</v>
      </c>
      <c r="P833" t="e">
        <f>IF(#REF!="rhot","",IF(H833="AAE_7R","r7",IF(AND(C833="ANAE",H833="W"),"r3","r0")))</f>
        <v>#REF!</v>
      </c>
      <c r="Q833" t="str">
        <f>IF(H833="consonant",#REF!,"")</f>
        <v/>
      </c>
      <c r="R833" t="str">
        <f t="shared" si="165"/>
        <v>lx</v>
      </c>
      <c r="S833" t="str">
        <f t="shared" si="166"/>
        <v>bk</v>
      </c>
      <c r="T833" t="e">
        <f t="shared" si="167"/>
        <v>#REF!</v>
      </c>
      <c r="U833" t="str">
        <f t="shared" ref="U833:U896" si="168">IF(C833="LAGS","a","b")</f>
        <v>b</v>
      </c>
      <c r="W833" t="str">
        <f t="shared" si="161"/>
        <v>const W1870TracyCityTennesseeINF323= L.marker([35.26197,-86.5836], {icon: dp_lx}).bindPopup('Tracy City, Tennessee&lt;br&gt;White 1875-1899&lt;br&gt;INF323&lt;br&gt;non-DASS').addTo(W1870);</v>
      </c>
      <c r="BI833" t="s">
        <v>5884</v>
      </c>
    </row>
    <row r="834" spans="1:61">
      <c r="A834" s="30" t="s">
        <v>5325</v>
      </c>
      <c r="B834" s="31" t="s">
        <v>2619</v>
      </c>
      <c r="C834" t="s">
        <v>3937</v>
      </c>
      <c r="D834" s="32" t="s">
        <v>3618</v>
      </c>
      <c r="E834" s="31" t="s">
        <v>5298</v>
      </c>
      <c r="F834" s="32">
        <v>-87.988500000000002</v>
      </c>
      <c r="G834" s="32">
        <v>33.1145</v>
      </c>
      <c r="H834" s="32"/>
      <c r="I834" t="str">
        <f t="shared" ref="I834:I897" si="169">D834&amp;", "&amp;E834&amp;"&lt;br&gt;"&amp;IF(TRIM(LEFT(A834,LEN(A834)-4))="W","White ",IF(TRIM(LEFT(A834,LEN(A834)-4))="B","Black ",IF(TRIM(LEFT(A834,LEN(A834)-4))="L","Hispanic ",IF(TRIM(LEFT(A834,LEN(A834)-4))="N","Indigenous ",IF(TRIM(LEFT(A834,LEN(A834)-4))="A","Asian ","")))))&amp;IF(TRIM(RIGHT(A834,LEN(A834)-1))="1700","1700-1799",IF(TRIM(RIGHT(A834,LEN(A834)-1))="1800","1800-1844",IF(TRIM(RIGHT(A834,LEN(A834)-1))="1850","1845-1874",IF(TRIM(RIGHT(A834,LEN(A834)-1))="1870","1875-1899",IF(TRIM(RIGHT(A834,LEN(A834)-1))="1900","1900-1944",IF(TRIM(RIGHT(A834,LEN(A834)-1))="1950","1945-1974",IF(TRIM(RIGHT(A834,LEN(A834)-1))="1970","1975-1099","")))))))&amp;"&lt;br&gt;"&amp;B834&amp;"&lt;br&gt;"&amp;C834</f>
        <v>Shelby , Alabama&lt;br&gt;White 1875-1899&lt;br&gt;INF388&lt;br&gt;non-DASS</v>
      </c>
      <c r="J834" t="str">
        <f t="shared" ref="J834:J897" si="170">A834&amp;SUBSTITUTE(SUBSTITUTE(SUBSTITUTE(D834,".","")," ",""),"-","")&amp;SUBSTITUTE(E834," ","")&amp;SUBSTITUTE(SUBSTITUTE(SUBSTITUTE(B834,".","")," ",""),"-","")</f>
        <v>W1870ShelbyAlabamaINF388</v>
      </c>
      <c r="M834" t="str">
        <f t="shared" si="162"/>
        <v>dp</v>
      </c>
      <c r="N834" t="str">
        <f t="shared" si="163"/>
        <v>st</v>
      </c>
      <c r="O834" t="str">
        <f t="shared" si="164"/>
        <v>ar</v>
      </c>
      <c r="P834" t="e">
        <f>IF(#REF!="rhot","",IF(H834="AAE_7R","r7",IF(AND(C834="ANAE",H834="W"),"r3","r0")))</f>
        <v>#REF!</v>
      </c>
      <c r="Q834" t="str">
        <f>IF(H834="consonant",#REF!,"")</f>
        <v/>
      </c>
      <c r="R834" t="str">
        <f t="shared" si="165"/>
        <v>lx</v>
      </c>
      <c r="S834" t="str">
        <f t="shared" si="166"/>
        <v>bk</v>
      </c>
      <c r="T834" t="e">
        <f t="shared" si="167"/>
        <v>#REF!</v>
      </c>
      <c r="U834" t="str">
        <f t="shared" si="168"/>
        <v>b</v>
      </c>
      <c r="W834" t="str">
        <f t="shared" si="161"/>
        <v>const W1870ShelbyAlabamaINF388= L.marker([33.1145,-87.9885], {icon: dp_lx}).bindPopup('Shelby , Alabama&lt;br&gt;White 1875-1899&lt;br&gt;INF388&lt;br&gt;non-DASS').addTo(W1870);</v>
      </c>
      <c r="BI834" t="s">
        <v>5885</v>
      </c>
    </row>
    <row r="835" spans="1:61">
      <c r="A835" s="30" t="s">
        <v>5325</v>
      </c>
      <c r="B835" s="31" t="s">
        <v>2639</v>
      </c>
      <c r="C835" t="s">
        <v>3937</v>
      </c>
      <c r="D835" s="32" t="s">
        <v>2640</v>
      </c>
      <c r="E835" s="31" t="s">
        <v>5298</v>
      </c>
      <c r="F835" s="32">
        <v>-88.336359999999999</v>
      </c>
      <c r="G835" s="32">
        <v>31.49841</v>
      </c>
      <c r="H835" s="32"/>
      <c r="I835" t="str">
        <f t="shared" si="169"/>
        <v>Leroy, Alabama&lt;br&gt;White 1875-1899&lt;br&gt;INF450&lt;br&gt;non-DASS</v>
      </c>
      <c r="J835" t="str">
        <f t="shared" si="170"/>
        <v>W1870LeroyAlabamaINF450</v>
      </c>
      <c r="M835" t="str">
        <f t="shared" si="162"/>
        <v>dp</v>
      </c>
      <c r="N835" t="str">
        <f t="shared" si="163"/>
        <v>st</v>
      </c>
      <c r="O835" t="str">
        <f t="shared" si="164"/>
        <v>ar</v>
      </c>
      <c r="P835" t="e">
        <f>IF(#REF!="rhot","",IF(H835="AAE_7R","r7",IF(AND(C835="ANAE",H835="W"),"r3","r0")))</f>
        <v>#REF!</v>
      </c>
      <c r="Q835" t="str">
        <f>IF(H835="consonant",#REF!,"")</f>
        <v/>
      </c>
      <c r="R835" t="str">
        <f t="shared" si="165"/>
        <v>lx</v>
      </c>
      <c r="S835" t="str">
        <f t="shared" si="166"/>
        <v>bk</v>
      </c>
      <c r="T835" t="e">
        <f t="shared" si="167"/>
        <v>#REF!</v>
      </c>
      <c r="U835" t="str">
        <f t="shared" si="168"/>
        <v>b</v>
      </c>
      <c r="W835" t="str">
        <f t="shared" ref="W835:W898" si="171">IF(OR(M835="",R835=""),"",IF(F835="","","const "&amp;J835&amp;"= L.marker(["&amp;G835&amp;","&amp;F835&amp;"], {icon: "&amp;M835&amp;"_"&amp;R835&amp;"}).bindPopup('"&amp;I835&amp;"').addTo("&amp;A835&amp;");"))</f>
        <v>const W1870LeroyAlabamaINF450= L.marker([31.49841,-88.33636], {icon: dp_lx}).bindPopup('Leroy, Alabama&lt;br&gt;White 1875-1899&lt;br&gt;INF450&lt;br&gt;non-DASS').addTo(W1870);</v>
      </c>
      <c r="BI835" t="s">
        <v>5886</v>
      </c>
    </row>
    <row r="836" spans="1:61">
      <c r="A836" s="30" t="s">
        <v>5325</v>
      </c>
      <c r="B836" s="31" t="s">
        <v>2641</v>
      </c>
      <c r="C836" t="s">
        <v>3937</v>
      </c>
      <c r="D836" s="32" t="s">
        <v>2642</v>
      </c>
      <c r="E836" s="31" t="s">
        <v>5298</v>
      </c>
      <c r="F836" s="32">
        <v>-88.043019999999999</v>
      </c>
      <c r="G836" s="32">
        <v>31.98799</v>
      </c>
      <c r="H836" s="32"/>
      <c r="I836" t="str">
        <f t="shared" si="169"/>
        <v>Needham, Alabama&lt;br&gt;White 1875-1899&lt;br&gt;INF451&lt;br&gt;non-DASS</v>
      </c>
      <c r="J836" t="str">
        <f t="shared" si="170"/>
        <v>W1870NeedhamAlabamaINF451</v>
      </c>
      <c r="M836" t="str">
        <f t="shared" si="162"/>
        <v>dp</v>
      </c>
      <c r="N836" t="str">
        <f t="shared" si="163"/>
        <v>st</v>
      </c>
      <c r="O836" t="str">
        <f t="shared" si="164"/>
        <v>ar</v>
      </c>
      <c r="P836" t="e">
        <f>IF(#REF!="rhot","",IF(H836="AAE_7R","r7",IF(AND(C836="ANAE",H836="W"),"r3","r0")))</f>
        <v>#REF!</v>
      </c>
      <c r="Q836" t="str">
        <f>IF(H836="consonant",#REF!,"")</f>
        <v/>
      </c>
      <c r="R836" t="str">
        <f t="shared" si="165"/>
        <v>lx</v>
      </c>
      <c r="S836" t="str">
        <f t="shared" si="166"/>
        <v>bk</v>
      </c>
      <c r="T836" t="e">
        <f t="shared" si="167"/>
        <v>#REF!</v>
      </c>
      <c r="U836" t="str">
        <f t="shared" si="168"/>
        <v>b</v>
      </c>
      <c r="W836" t="str">
        <f t="shared" si="171"/>
        <v>const W1870NeedhamAlabamaINF451= L.marker([31.98799,-88.04302], {icon: dp_lx}).bindPopup('Needham, Alabama&lt;br&gt;White 1875-1899&lt;br&gt;INF451&lt;br&gt;non-DASS').addTo(W1870);</v>
      </c>
      <c r="BI836" t="s">
        <v>5887</v>
      </c>
    </row>
    <row r="837" spans="1:61">
      <c r="A837" s="30" t="s">
        <v>5325</v>
      </c>
      <c r="B837" s="31" t="s">
        <v>2648</v>
      </c>
      <c r="C837" t="s">
        <v>3937</v>
      </c>
      <c r="D837" s="32" t="s">
        <v>6</v>
      </c>
      <c r="E837" s="31" t="s">
        <v>5298</v>
      </c>
      <c r="F837" s="32">
        <v>-89.262209999999996</v>
      </c>
      <c r="G837" s="32">
        <v>30.686720000000001</v>
      </c>
      <c r="H837" s="32"/>
      <c r="I837" t="str">
        <f t="shared" si="169"/>
        <v>Mobile, Alabama&lt;br&gt;White 1875-1899&lt;br&gt;INF482&lt;br&gt;non-DASS</v>
      </c>
      <c r="J837" t="str">
        <f t="shared" si="170"/>
        <v>W1870MobileAlabamaINF482</v>
      </c>
      <c r="M837" t="str">
        <f t="shared" si="162"/>
        <v>dp</v>
      </c>
      <c r="N837" t="str">
        <f t="shared" si="163"/>
        <v>st</v>
      </c>
      <c r="O837" t="str">
        <f t="shared" si="164"/>
        <v>ar</v>
      </c>
      <c r="P837" t="e">
        <f>IF(#REF!="rhot","",IF(H837="AAE_7R","r7",IF(AND(C837="ANAE",H837="W"),"r3","r0")))</f>
        <v>#REF!</v>
      </c>
      <c r="Q837" t="str">
        <f>IF(H837="consonant",#REF!,"")</f>
        <v/>
      </c>
      <c r="R837" t="str">
        <f t="shared" si="165"/>
        <v>lx</v>
      </c>
      <c r="S837" t="str">
        <f t="shared" si="166"/>
        <v>bk</v>
      </c>
      <c r="T837" t="e">
        <f t="shared" si="167"/>
        <v>#REF!</v>
      </c>
      <c r="U837" t="str">
        <f t="shared" si="168"/>
        <v>b</v>
      </c>
      <c r="W837" t="str">
        <f t="shared" si="171"/>
        <v>const W1870MobileAlabamaINF482= L.marker([30.68672,-89.26221], {icon: dp_lx}).bindPopup('Mobile, Alabama&lt;br&gt;White 1875-1899&lt;br&gt;INF482&lt;br&gt;non-DASS').addTo(W1870);</v>
      </c>
      <c r="BI837" t="s">
        <v>5888</v>
      </c>
    </row>
    <row r="838" spans="1:61">
      <c r="A838" s="30" t="s">
        <v>5325</v>
      </c>
      <c r="B838" s="31" t="s">
        <v>2655</v>
      </c>
      <c r="C838" t="s">
        <v>3937</v>
      </c>
      <c r="D838" s="32" t="s">
        <v>355</v>
      </c>
      <c r="E838" s="31" t="s">
        <v>904</v>
      </c>
      <c r="F838" s="32">
        <v>-88.197599999999994</v>
      </c>
      <c r="G838" s="32">
        <v>35.594099999999997</v>
      </c>
      <c r="H838" s="32"/>
      <c r="I838" t="str">
        <f t="shared" si="169"/>
        <v>Brownsville, Tennessee&lt;br&gt;White 1875-1899&lt;br&gt;INF503&lt;br&gt;non-DASS</v>
      </c>
      <c r="J838" t="str">
        <f t="shared" si="170"/>
        <v>W1870BrownsvilleTennesseeINF503</v>
      </c>
      <c r="M838" t="str">
        <f t="shared" si="162"/>
        <v>dp</v>
      </c>
      <c r="N838" t="str">
        <f t="shared" si="163"/>
        <v>st</v>
      </c>
      <c r="O838" t="str">
        <f t="shared" si="164"/>
        <v>ar</v>
      </c>
      <c r="P838" t="e">
        <f>IF(#REF!="rhot","",IF(H838="AAE_7R","r7",IF(AND(C838="ANAE",H838="W"),"r3","r0")))</f>
        <v>#REF!</v>
      </c>
      <c r="Q838" t="str">
        <f>IF(H838="consonant",#REF!,"")</f>
        <v/>
      </c>
      <c r="R838" t="str">
        <f t="shared" si="165"/>
        <v>lx</v>
      </c>
      <c r="S838" t="str">
        <f t="shared" si="166"/>
        <v>bk</v>
      </c>
      <c r="T838" t="e">
        <f t="shared" si="167"/>
        <v>#REF!</v>
      </c>
      <c r="U838" t="str">
        <f t="shared" si="168"/>
        <v>b</v>
      </c>
      <c r="W838" t="str">
        <f t="shared" si="171"/>
        <v>const W1870BrownsvilleTennesseeINF503= L.marker([35.5941,-88.1976], {icon: dp_lx}).bindPopup('Brownsville, Tennessee&lt;br&gt;White 1875-1899&lt;br&gt;INF503&lt;br&gt;non-DASS').addTo(W1870);</v>
      </c>
      <c r="BI838" t="s">
        <v>5889</v>
      </c>
    </row>
    <row r="839" spans="1:61">
      <c r="A839" s="30" t="s">
        <v>5325</v>
      </c>
      <c r="B839" s="31" t="s">
        <v>2659</v>
      </c>
      <c r="C839" t="s">
        <v>3937</v>
      </c>
      <c r="D839" s="32" t="s">
        <v>2288</v>
      </c>
      <c r="E839" s="31" t="s">
        <v>1505</v>
      </c>
      <c r="F839" s="32">
        <v>-90.274640000000005</v>
      </c>
      <c r="G839" s="32">
        <v>34.814999999999998</v>
      </c>
      <c r="H839" s="32"/>
      <c r="I839" t="str">
        <f t="shared" si="169"/>
        <v>Iuka, Mississippi&lt;br&gt;White 1875-1899&lt;br&gt;INF521&lt;br&gt;non-DASS</v>
      </c>
      <c r="J839" t="str">
        <f t="shared" si="170"/>
        <v>W1870IukaMississippiINF521</v>
      </c>
      <c r="M839" t="str">
        <f t="shared" si="162"/>
        <v>dp</v>
      </c>
      <c r="N839" t="str">
        <f t="shared" si="163"/>
        <v>st</v>
      </c>
      <c r="O839" t="str">
        <f t="shared" si="164"/>
        <v>ar</v>
      </c>
      <c r="P839" t="e">
        <f>IF(#REF!="rhot","",IF(H839="AAE_7R","r7",IF(AND(C839="ANAE",H839="W"),"r3","r0")))</f>
        <v>#REF!</v>
      </c>
      <c r="Q839" t="str">
        <f>IF(H839="consonant",#REF!,"")</f>
        <v/>
      </c>
      <c r="R839" t="str">
        <f t="shared" si="165"/>
        <v>lx</v>
      </c>
      <c r="S839" t="str">
        <f t="shared" si="166"/>
        <v>bk</v>
      </c>
      <c r="T839" t="e">
        <f t="shared" si="167"/>
        <v>#REF!</v>
      </c>
      <c r="U839" t="str">
        <f t="shared" si="168"/>
        <v>b</v>
      </c>
      <c r="W839" t="str">
        <f t="shared" si="171"/>
        <v>const W1870IukaMississippiINF521= L.marker([34.815,-90.27464], {icon: dp_lx}).bindPopup('Iuka, Mississippi&lt;br&gt;White 1875-1899&lt;br&gt;INF521&lt;br&gt;non-DASS').addTo(W1870);</v>
      </c>
      <c r="BI839" t="s">
        <v>5890</v>
      </c>
    </row>
    <row r="840" spans="1:61">
      <c r="A840" s="30" t="s">
        <v>5325</v>
      </c>
      <c r="B840" s="31" t="s">
        <v>2666</v>
      </c>
      <c r="C840" t="s">
        <v>3937</v>
      </c>
      <c r="D840" s="32" t="s">
        <v>2667</v>
      </c>
      <c r="E840" s="31" t="s">
        <v>1505</v>
      </c>
      <c r="F840" s="32">
        <v>-88.996070000000003</v>
      </c>
      <c r="G840" s="32">
        <v>34.253450000000001</v>
      </c>
      <c r="H840" s="32"/>
      <c r="I840" t="str">
        <f t="shared" si="169"/>
        <v>Marks, Mississippi&lt;br&gt;White 1875-1899&lt;br&gt;INF529&lt;br&gt;non-DASS</v>
      </c>
      <c r="J840" t="str">
        <f t="shared" si="170"/>
        <v>W1870MarksMississippiINF529</v>
      </c>
      <c r="M840" t="str">
        <f t="shared" si="162"/>
        <v>dp</v>
      </c>
      <c r="N840" t="str">
        <f t="shared" si="163"/>
        <v>st</v>
      </c>
      <c r="O840" t="str">
        <f t="shared" si="164"/>
        <v>ar</v>
      </c>
      <c r="P840" t="e">
        <f>IF(#REF!="rhot","",IF(H840="AAE_7R","r7",IF(AND(C840="ANAE",H840="W"),"r3","r0")))</f>
        <v>#REF!</v>
      </c>
      <c r="Q840" t="str">
        <f>IF(H840="consonant",#REF!,"")</f>
        <v/>
      </c>
      <c r="R840" t="str">
        <f t="shared" si="165"/>
        <v>lx</v>
      </c>
      <c r="S840" t="str">
        <f t="shared" si="166"/>
        <v>bk</v>
      </c>
      <c r="T840" t="e">
        <f t="shared" si="167"/>
        <v>#REF!</v>
      </c>
      <c r="U840" t="str">
        <f t="shared" si="168"/>
        <v>b</v>
      </c>
      <c r="W840" t="str">
        <f t="shared" si="171"/>
        <v>const W1870MarksMississippiINF529= L.marker([34.25345,-88.99607], {icon: dp_lx}).bindPopup('Marks, Mississippi&lt;br&gt;White 1875-1899&lt;br&gt;INF529&lt;br&gt;non-DASS').addTo(W1870);</v>
      </c>
      <c r="BI840" t="s">
        <v>5891</v>
      </c>
    </row>
    <row r="841" spans="1:61">
      <c r="A841" s="30" t="s">
        <v>5325</v>
      </c>
      <c r="B841" s="31" t="s">
        <v>2675</v>
      </c>
      <c r="C841" t="s">
        <v>3937</v>
      </c>
      <c r="D841" s="32" t="s">
        <v>2672</v>
      </c>
      <c r="E841" s="31" t="s">
        <v>1505</v>
      </c>
      <c r="F841" s="32">
        <v>-90.349689999999995</v>
      </c>
      <c r="G841" s="32">
        <v>34.241</v>
      </c>
      <c r="H841" s="32"/>
      <c r="I841" t="str">
        <f t="shared" si="169"/>
        <v>Pontotoc, Mississippi&lt;br&gt;White 1875-1899&lt;br&gt;INF538&lt;br&gt;non-DASS</v>
      </c>
      <c r="J841" t="str">
        <f t="shared" si="170"/>
        <v>W1870PontotocMississippiINF538</v>
      </c>
      <c r="M841" t="str">
        <f t="shared" si="162"/>
        <v>dp</v>
      </c>
      <c r="N841" t="str">
        <f t="shared" si="163"/>
        <v>st</v>
      </c>
      <c r="O841" t="str">
        <f t="shared" si="164"/>
        <v>ar</v>
      </c>
      <c r="P841" t="e">
        <f>IF(#REF!="rhot","",IF(H841="AAE_7R","r7",IF(AND(C841="ANAE",H841="W"),"r3","r0")))</f>
        <v>#REF!</v>
      </c>
      <c r="Q841" t="str">
        <f>IF(H841="consonant",#REF!,"")</f>
        <v/>
      </c>
      <c r="R841" t="str">
        <f t="shared" si="165"/>
        <v>lx</v>
      </c>
      <c r="S841" t="str">
        <f t="shared" si="166"/>
        <v>bk</v>
      </c>
      <c r="T841" t="e">
        <f t="shared" si="167"/>
        <v>#REF!</v>
      </c>
      <c r="U841" t="str">
        <f t="shared" si="168"/>
        <v>b</v>
      </c>
      <c r="W841" t="str">
        <f t="shared" si="171"/>
        <v>const W1870PontotocMississippiINF538= L.marker([34.241,-90.34969], {icon: dp_lx}).bindPopup('Pontotoc, Mississippi&lt;br&gt;White 1875-1899&lt;br&gt;INF538&lt;br&gt;non-DASS').addTo(W1870);</v>
      </c>
      <c r="BI841" t="s">
        <v>5892</v>
      </c>
    </row>
    <row r="842" spans="1:61">
      <c r="A842" s="30" t="s">
        <v>5325</v>
      </c>
      <c r="B842" s="31" t="s">
        <v>2694</v>
      </c>
      <c r="C842" t="s">
        <v>3937</v>
      </c>
      <c r="D842" s="32" t="s">
        <v>2695</v>
      </c>
      <c r="E842" s="31" t="s">
        <v>1505</v>
      </c>
      <c r="F842" s="32">
        <v>-89.278149999999997</v>
      </c>
      <c r="G842" s="32">
        <v>32.873640000000002</v>
      </c>
      <c r="H842" s="32"/>
      <c r="I842" t="str">
        <f t="shared" si="169"/>
        <v>Freerun, Mississippi&lt;br&gt;White 1875-1899&lt;br&gt;INF575&lt;br&gt;non-DASS</v>
      </c>
      <c r="J842" t="str">
        <f t="shared" si="170"/>
        <v>W1870FreerunMississippiINF575</v>
      </c>
      <c r="M842" t="str">
        <f t="shared" ref="M842:M905" si="172">IF(H842="consonant","",IF(E842="Jamaica","lo",IF(OR(A842="W1700",A842="B1850",H842="Carib",H842="LA",H842="UM",H842="Bra",H842="EaNL"),"mn","dp")))</f>
        <v>dp</v>
      </c>
      <c r="N842" t="str">
        <f t="shared" ref="N842:N905" si="173">IF(OR(H842="Carib",A842="B1850"),"sl","st")</f>
        <v>st</v>
      </c>
      <c r="O842" t="str">
        <f t="shared" ref="O842:O905" si="174">IF(A842="W1700","na",IF(OR(H842="Carib",H842="NYC",H842="ENE"),"au",IF(H842="CAN","ao","ar")))</f>
        <v>ar</v>
      </c>
      <c r="P842" t="e">
        <f>IF(#REF!="rhot","",IF(H842="AAE_7R","r7",IF(AND(C842="ANAE",H842="W"),"r3","r0")))</f>
        <v>#REF!</v>
      </c>
      <c r="Q842" t="str">
        <f>IF(H842="consonant",#REF!,"")</f>
        <v/>
      </c>
      <c r="R842" t="str">
        <f t="shared" ref="R842:R905" si="175">IF(OR(H842="W",H842="M",H842="ENE"),"we",IF(OR(H842="MA",H842="NYC",H842="OH"),"sa1",IF(OR(H842="OS",H842="LAGS_SSE",H842="Speaker _S",H842="PADS_SSE"),"sl","lx")))</f>
        <v>lx</v>
      </c>
      <c r="S842" t="str">
        <f t="shared" ref="S842:S905" si="176">IF(OR(H842="S",H842="M"),"fr",IF(OR(H842="W"),"ce","bk"))</f>
        <v>bk</v>
      </c>
      <c r="T842" t="e">
        <f t="shared" ref="T842:T905" si="177">IF(P842="","",IF(OR(A842="W1900",A842="W1950",A842="W1970"),"ho","un"))</f>
        <v>#REF!</v>
      </c>
      <c r="U842" t="str">
        <f t="shared" si="168"/>
        <v>b</v>
      </c>
      <c r="W842" t="str">
        <f t="shared" si="171"/>
        <v>const W1870FreerunMississippiINF575= L.marker([32.87364,-89.27815], {icon: dp_lx}).bindPopup('Freerun, Mississippi&lt;br&gt;White 1875-1899&lt;br&gt;INF575&lt;br&gt;non-DASS').addTo(W1870);</v>
      </c>
      <c r="BI842" t="s">
        <v>5893</v>
      </c>
    </row>
    <row r="843" spans="1:61">
      <c r="A843" s="30" t="s">
        <v>5325</v>
      </c>
      <c r="B843" s="31" t="s">
        <v>2711</v>
      </c>
      <c r="C843" t="s">
        <v>3937</v>
      </c>
      <c r="D843" s="32" t="s">
        <v>2713</v>
      </c>
      <c r="E843" s="31" t="s">
        <v>1505</v>
      </c>
      <c r="F843" s="32">
        <v>-90.447479999999999</v>
      </c>
      <c r="G843" s="32">
        <v>31.933489999999999</v>
      </c>
      <c r="H843" s="32"/>
      <c r="I843" t="str">
        <f t="shared" si="169"/>
        <v>Weathersby, Mississippi&lt;br&gt;White 1875-1899&lt;br&gt;INF605&lt;br&gt;non-DASS</v>
      </c>
      <c r="J843" t="str">
        <f t="shared" si="170"/>
        <v>W1870WeathersbyMississippiINF605</v>
      </c>
      <c r="M843" t="str">
        <f t="shared" si="172"/>
        <v>dp</v>
      </c>
      <c r="N843" t="str">
        <f t="shared" si="173"/>
        <v>st</v>
      </c>
      <c r="O843" t="str">
        <f t="shared" si="174"/>
        <v>ar</v>
      </c>
      <c r="P843" t="e">
        <f>IF(#REF!="rhot","",IF(H843="AAE_7R","r7",IF(AND(C843="ANAE",H843="W"),"r3","r0")))</f>
        <v>#REF!</v>
      </c>
      <c r="Q843" t="str">
        <f>IF(H843="consonant",#REF!,"")</f>
        <v/>
      </c>
      <c r="R843" t="str">
        <f t="shared" si="175"/>
        <v>lx</v>
      </c>
      <c r="S843" t="str">
        <f t="shared" si="176"/>
        <v>bk</v>
      </c>
      <c r="T843" t="e">
        <f t="shared" si="177"/>
        <v>#REF!</v>
      </c>
      <c r="U843" t="str">
        <f t="shared" si="168"/>
        <v>b</v>
      </c>
      <c r="W843" t="str">
        <f t="shared" si="171"/>
        <v>const W1870WeathersbyMississippiINF605= L.marker([31.93349,-90.44748], {icon: dp_lx}).bindPopup('Weathersby, Mississippi&lt;br&gt;White 1875-1899&lt;br&gt;INF605&lt;br&gt;non-DASS').addTo(W1870);</v>
      </c>
      <c r="BI843" t="s">
        <v>5894</v>
      </c>
    </row>
    <row r="844" spans="1:61">
      <c r="A844" s="30" t="s">
        <v>5325</v>
      </c>
      <c r="B844" s="31" t="s">
        <v>2720</v>
      </c>
      <c r="C844" t="s">
        <v>3937</v>
      </c>
      <c r="D844" s="32" t="s">
        <v>2319</v>
      </c>
      <c r="E844" s="31" t="s">
        <v>1505</v>
      </c>
      <c r="F844" s="32">
        <v>-88.538079999999994</v>
      </c>
      <c r="G844" s="32">
        <v>31.58099</v>
      </c>
      <c r="H844" s="32"/>
      <c r="I844" t="str">
        <f t="shared" si="169"/>
        <v>Brookhaven, Mississippi&lt;br&gt;White 1875-1899&lt;br&gt;INF608A&lt;br&gt;non-DASS</v>
      </c>
      <c r="J844" t="str">
        <f t="shared" si="170"/>
        <v>W1870BrookhavenMississippiINF608A</v>
      </c>
      <c r="M844" t="str">
        <f t="shared" si="172"/>
        <v>dp</v>
      </c>
      <c r="N844" t="str">
        <f t="shared" si="173"/>
        <v>st</v>
      </c>
      <c r="O844" t="str">
        <f t="shared" si="174"/>
        <v>ar</v>
      </c>
      <c r="P844" t="e">
        <f>IF(#REF!="rhot","",IF(H844="AAE_7R","r7",IF(AND(C844="ANAE",H844="W"),"r3","r0")))</f>
        <v>#REF!</v>
      </c>
      <c r="Q844" t="str">
        <f>IF(H844="consonant",#REF!,"")</f>
        <v/>
      </c>
      <c r="R844" t="str">
        <f t="shared" si="175"/>
        <v>lx</v>
      </c>
      <c r="S844" t="str">
        <f t="shared" si="176"/>
        <v>bk</v>
      </c>
      <c r="T844" t="e">
        <f t="shared" si="177"/>
        <v>#REF!</v>
      </c>
      <c r="U844" t="str">
        <f t="shared" si="168"/>
        <v>b</v>
      </c>
      <c r="W844" t="str">
        <f t="shared" si="171"/>
        <v>const W1870BrookhavenMississippiINF608A= L.marker([31.58099,-88.53808], {icon: dp_lx}).bindPopup('Brookhaven, Mississippi&lt;br&gt;White 1875-1899&lt;br&gt;INF608A&lt;br&gt;non-DASS').addTo(W1870);</v>
      </c>
      <c r="BI844" t="s">
        <v>5895</v>
      </c>
    </row>
    <row r="845" spans="1:61">
      <c r="A845" s="30" t="s">
        <v>5325</v>
      </c>
      <c r="B845" s="31" t="s">
        <v>2725</v>
      </c>
      <c r="C845" t="s">
        <v>3937</v>
      </c>
      <c r="D845" s="32" t="s">
        <v>2726</v>
      </c>
      <c r="E845" s="31" t="s">
        <v>1505</v>
      </c>
      <c r="F845" s="32">
        <v>-90.752870000000001</v>
      </c>
      <c r="G845" s="32">
        <v>30.396850000000001</v>
      </c>
      <c r="H845" s="32"/>
      <c r="I845" t="str">
        <f t="shared" si="169"/>
        <v>Moss Point, Mississippi&lt;br&gt;White 1875-1899&lt;br&gt;INF618&lt;br&gt;non-DASS</v>
      </c>
      <c r="J845" t="str">
        <f t="shared" si="170"/>
        <v>W1870MossPointMississippiINF618</v>
      </c>
      <c r="M845" t="str">
        <f t="shared" si="172"/>
        <v>dp</v>
      </c>
      <c r="N845" t="str">
        <f t="shared" si="173"/>
        <v>st</v>
      </c>
      <c r="O845" t="str">
        <f t="shared" si="174"/>
        <v>ar</v>
      </c>
      <c r="P845" t="e">
        <f>IF(#REF!="rhot","",IF(H845="AAE_7R","r7",IF(AND(C845="ANAE",H845="W"),"r3","r0")))</f>
        <v>#REF!</v>
      </c>
      <c r="Q845" t="str">
        <f>IF(H845="consonant",#REF!,"")</f>
        <v/>
      </c>
      <c r="R845" t="str">
        <f t="shared" si="175"/>
        <v>lx</v>
      </c>
      <c r="S845" t="str">
        <f t="shared" si="176"/>
        <v>bk</v>
      </c>
      <c r="T845" t="e">
        <f t="shared" si="177"/>
        <v>#REF!</v>
      </c>
      <c r="U845" t="str">
        <f t="shared" si="168"/>
        <v>b</v>
      </c>
      <c r="W845" t="str">
        <f t="shared" si="171"/>
        <v>const W1870MossPointMississippiINF618= L.marker([30.39685,-90.75287], {icon: dp_lx}).bindPopup('Moss Point, Mississippi&lt;br&gt;White 1875-1899&lt;br&gt;INF618&lt;br&gt;non-DASS').addTo(W1870);</v>
      </c>
      <c r="BI845" t="s">
        <v>5896</v>
      </c>
    </row>
    <row r="846" spans="1:61">
      <c r="A846" s="30" t="s">
        <v>5325</v>
      </c>
      <c r="B846" s="31" t="s">
        <v>2732</v>
      </c>
      <c r="C846" t="s">
        <v>3937</v>
      </c>
      <c r="D846" s="32" t="s">
        <v>1804</v>
      </c>
      <c r="E846" s="31" t="s">
        <v>5293</v>
      </c>
      <c r="F846" s="32">
        <v>-91.150369999999995</v>
      </c>
      <c r="G846" s="32">
        <v>30.503119999999999</v>
      </c>
      <c r="H846" s="32"/>
      <c r="I846" t="str">
        <f t="shared" si="169"/>
        <v>Livingston, Louisiana&lt;br&gt;White 1875-1899&lt;br&gt;INF636&lt;br&gt;non-DASS</v>
      </c>
      <c r="J846" t="str">
        <f t="shared" si="170"/>
        <v>W1870LivingstonLouisianaINF636</v>
      </c>
      <c r="M846" t="str">
        <f t="shared" si="172"/>
        <v>dp</v>
      </c>
      <c r="N846" t="str">
        <f t="shared" si="173"/>
        <v>st</v>
      </c>
      <c r="O846" t="str">
        <f t="shared" si="174"/>
        <v>ar</v>
      </c>
      <c r="P846" t="e">
        <f>IF(#REF!="rhot","",IF(H846="AAE_7R","r7",IF(AND(C846="ANAE",H846="W"),"r3","r0")))</f>
        <v>#REF!</v>
      </c>
      <c r="Q846" t="str">
        <f>IF(H846="consonant",#REF!,"")</f>
        <v/>
      </c>
      <c r="R846" t="str">
        <f t="shared" si="175"/>
        <v>lx</v>
      </c>
      <c r="S846" t="str">
        <f t="shared" si="176"/>
        <v>bk</v>
      </c>
      <c r="T846" t="e">
        <f t="shared" si="177"/>
        <v>#REF!</v>
      </c>
      <c r="U846" t="str">
        <f t="shared" si="168"/>
        <v>b</v>
      </c>
      <c r="W846" t="str">
        <f t="shared" si="171"/>
        <v>const W1870LivingstonLouisianaINF636= L.marker([30.50312,-91.15037], {icon: dp_lx}).bindPopup('Livingston, Louisiana&lt;br&gt;White 1875-1899&lt;br&gt;INF636&lt;br&gt;non-DASS').addTo(W1870);</v>
      </c>
      <c r="BI846" t="s">
        <v>5897</v>
      </c>
    </row>
    <row r="847" spans="1:61">
      <c r="A847" s="30" t="s">
        <v>5325</v>
      </c>
      <c r="B847" s="31" t="s">
        <v>2733</v>
      </c>
      <c r="C847" t="s">
        <v>3937</v>
      </c>
      <c r="D847" s="32" t="s">
        <v>1488</v>
      </c>
      <c r="E847" s="31" t="s">
        <v>5293</v>
      </c>
      <c r="F847" s="32">
        <v>-91.55265</v>
      </c>
      <c r="G847" s="32">
        <v>30.6477</v>
      </c>
      <c r="H847" s="32"/>
      <c r="I847" t="str">
        <f t="shared" si="169"/>
        <v>Zachary, Louisiana&lt;br&gt;White 1875-1899&lt;br&gt;INF639&lt;br&gt;non-DASS</v>
      </c>
      <c r="J847" t="str">
        <f t="shared" si="170"/>
        <v>W1870ZacharyLouisianaINF639</v>
      </c>
      <c r="M847" t="str">
        <f t="shared" si="172"/>
        <v>dp</v>
      </c>
      <c r="N847" t="str">
        <f t="shared" si="173"/>
        <v>st</v>
      </c>
      <c r="O847" t="str">
        <f t="shared" si="174"/>
        <v>ar</v>
      </c>
      <c r="P847" t="e">
        <f>IF(#REF!="rhot","",IF(H847="AAE_7R","r7",IF(AND(C847="ANAE",H847="W"),"r3","r0")))</f>
        <v>#REF!</v>
      </c>
      <c r="Q847" t="str">
        <f>IF(H847="consonant",#REF!,"")</f>
        <v/>
      </c>
      <c r="R847" t="str">
        <f t="shared" si="175"/>
        <v>lx</v>
      </c>
      <c r="S847" t="str">
        <f t="shared" si="176"/>
        <v>bk</v>
      </c>
      <c r="T847" t="e">
        <f t="shared" si="177"/>
        <v>#REF!</v>
      </c>
      <c r="U847" t="str">
        <f t="shared" si="168"/>
        <v>b</v>
      </c>
      <c r="W847" t="str">
        <f t="shared" si="171"/>
        <v>const W1870ZacharyLouisianaINF639= L.marker([30.6477,-91.55265], {icon: dp_lx}).bindPopup('Zachary, Louisiana&lt;br&gt;White 1875-1899&lt;br&gt;INF639&lt;br&gt;non-DASS').addTo(W1870);</v>
      </c>
      <c r="BI847" t="s">
        <v>5898</v>
      </c>
    </row>
    <row r="848" spans="1:61">
      <c r="A848" s="30" t="s">
        <v>5325</v>
      </c>
      <c r="B848" s="31" t="s">
        <v>2750</v>
      </c>
      <c r="C848" t="s">
        <v>3937</v>
      </c>
      <c r="D848" s="32" t="s">
        <v>2752</v>
      </c>
      <c r="E848" s="31" t="s">
        <v>2751</v>
      </c>
      <c r="F848" s="32">
        <v>-92.274060000000006</v>
      </c>
      <c r="G848" s="32">
        <v>34.49841</v>
      </c>
      <c r="H848" s="32"/>
      <c r="I848" t="str">
        <f t="shared" si="169"/>
        <v>Stuttgart, Arkansas&lt;br&gt;White 1875-1899&lt;br&gt;INF700&lt;br&gt;non-DASS</v>
      </c>
      <c r="J848" t="str">
        <f t="shared" si="170"/>
        <v>W1870StuttgartArkansasINF700</v>
      </c>
      <c r="M848" t="str">
        <f t="shared" si="172"/>
        <v>dp</v>
      </c>
      <c r="N848" t="str">
        <f t="shared" si="173"/>
        <v>st</v>
      </c>
      <c r="O848" t="str">
        <f t="shared" si="174"/>
        <v>ar</v>
      </c>
      <c r="P848" t="e">
        <f>IF(#REF!="rhot","",IF(H848="AAE_7R","r7",IF(AND(C848="ANAE",H848="W"),"r3","r0")))</f>
        <v>#REF!</v>
      </c>
      <c r="Q848" t="str">
        <f>IF(H848="consonant",#REF!,"")</f>
        <v/>
      </c>
      <c r="R848" t="str">
        <f t="shared" si="175"/>
        <v>lx</v>
      </c>
      <c r="S848" t="str">
        <f t="shared" si="176"/>
        <v>bk</v>
      </c>
      <c r="T848" t="e">
        <f t="shared" si="177"/>
        <v>#REF!</v>
      </c>
      <c r="U848" t="str">
        <f t="shared" si="168"/>
        <v>b</v>
      </c>
      <c r="W848" t="str">
        <f t="shared" si="171"/>
        <v>const W1870StuttgartArkansasINF700= L.marker([34.49841,-92.27406], {icon: dp_lx}).bindPopup('Stuttgart, Arkansas&lt;br&gt;White 1875-1899&lt;br&gt;INF700&lt;br&gt;non-DASS').addTo(W1870);</v>
      </c>
      <c r="BI848" t="s">
        <v>5899</v>
      </c>
    </row>
    <row r="849" spans="1:61">
      <c r="A849" s="30" t="s">
        <v>5325</v>
      </c>
      <c r="B849" s="31" t="s">
        <v>2753</v>
      </c>
      <c r="C849" t="s">
        <v>3937</v>
      </c>
      <c r="D849" s="32" t="s">
        <v>11</v>
      </c>
      <c r="E849" s="31" t="s">
        <v>2751</v>
      </c>
      <c r="F849" s="32">
        <v>-92.706119999999999</v>
      </c>
      <c r="G849" s="32">
        <v>34.747579999999999</v>
      </c>
      <c r="H849" s="32"/>
      <c r="I849" t="str">
        <f t="shared" si="169"/>
        <v>Little Rock, Arkansas&lt;br&gt;White 1875-1899&lt;br&gt;INF705&lt;br&gt;non-DASS</v>
      </c>
      <c r="J849" t="str">
        <f t="shared" si="170"/>
        <v>W1870LittleRockArkansasINF705</v>
      </c>
      <c r="M849" t="str">
        <f t="shared" si="172"/>
        <v>dp</v>
      </c>
      <c r="N849" t="str">
        <f t="shared" si="173"/>
        <v>st</v>
      </c>
      <c r="O849" t="str">
        <f t="shared" si="174"/>
        <v>ar</v>
      </c>
      <c r="P849" t="e">
        <f>IF(#REF!="rhot","",IF(H849="AAE_7R","r7",IF(AND(C849="ANAE",H849="W"),"r3","r0")))</f>
        <v>#REF!</v>
      </c>
      <c r="Q849" t="str">
        <f>IF(H849="consonant",#REF!,"")</f>
        <v/>
      </c>
      <c r="R849" t="str">
        <f t="shared" si="175"/>
        <v>lx</v>
      </c>
      <c r="S849" t="str">
        <f t="shared" si="176"/>
        <v>bk</v>
      </c>
      <c r="T849" t="e">
        <f t="shared" si="177"/>
        <v>#REF!</v>
      </c>
      <c r="U849" t="str">
        <f t="shared" si="168"/>
        <v>b</v>
      </c>
      <c r="W849" t="str">
        <f t="shared" si="171"/>
        <v>const W1870LittleRockArkansasINF705= L.marker([34.74758,-92.70612], {icon: dp_lx}).bindPopup('Little Rock, Arkansas&lt;br&gt;White 1875-1899&lt;br&gt;INF705&lt;br&gt;non-DASS').addTo(W1870);</v>
      </c>
      <c r="BI849" t="s">
        <v>5900</v>
      </c>
    </row>
    <row r="850" spans="1:61">
      <c r="A850" s="30" t="s">
        <v>5325</v>
      </c>
      <c r="B850" s="31" t="s">
        <v>2798</v>
      </c>
      <c r="C850" t="s">
        <v>3937</v>
      </c>
      <c r="D850" s="32" t="s">
        <v>2800</v>
      </c>
      <c r="E850" s="31" t="s">
        <v>5293</v>
      </c>
      <c r="F850" s="32">
        <v>-97.101900000000001</v>
      </c>
      <c r="G850" s="32">
        <v>31.51951</v>
      </c>
      <c r="H850" s="32"/>
      <c r="I850" t="str">
        <f t="shared" si="169"/>
        <v>Colfax, Louisiana&lt;br&gt;White 1875-1899&lt;br&gt;INF795&lt;br&gt;non-DASS</v>
      </c>
      <c r="J850" t="str">
        <f t="shared" si="170"/>
        <v>W1870ColfaxLouisianaINF795</v>
      </c>
      <c r="M850" t="str">
        <f t="shared" si="172"/>
        <v>dp</v>
      </c>
      <c r="N850" t="str">
        <f t="shared" si="173"/>
        <v>st</v>
      </c>
      <c r="O850" t="str">
        <f t="shared" si="174"/>
        <v>ar</v>
      </c>
      <c r="P850" t="e">
        <f>IF(#REF!="rhot","",IF(H850="AAE_7R","r7",IF(AND(C850="ANAE",H850="W"),"r3","r0")))</f>
        <v>#REF!</v>
      </c>
      <c r="Q850" t="str">
        <f>IF(H850="consonant",#REF!,"")</f>
        <v/>
      </c>
      <c r="R850" t="str">
        <f t="shared" si="175"/>
        <v>lx</v>
      </c>
      <c r="S850" t="str">
        <f t="shared" si="176"/>
        <v>bk</v>
      </c>
      <c r="T850" t="e">
        <f t="shared" si="177"/>
        <v>#REF!</v>
      </c>
      <c r="U850" t="str">
        <f t="shared" si="168"/>
        <v>b</v>
      </c>
      <c r="W850" t="str">
        <f t="shared" si="171"/>
        <v>const W1870ColfaxLouisianaINF795= L.marker([31.51951,-97.1019], {icon: dp_lx}).bindPopup('Colfax, Louisiana&lt;br&gt;White 1875-1899&lt;br&gt;INF795&lt;br&gt;non-DASS').addTo(W1870);</v>
      </c>
      <c r="BI850" t="s">
        <v>5901</v>
      </c>
    </row>
    <row r="851" spans="1:61">
      <c r="A851" s="30" t="s">
        <v>5325</v>
      </c>
      <c r="B851" s="31" t="s">
        <v>2821</v>
      </c>
      <c r="C851" t="s">
        <v>3937</v>
      </c>
      <c r="D851" s="32" t="s">
        <v>2822</v>
      </c>
      <c r="E851" s="31" t="s">
        <v>5294</v>
      </c>
      <c r="F851" s="32">
        <v>-85.012079999999997</v>
      </c>
      <c r="G851" s="32">
        <v>32.431220000000003</v>
      </c>
      <c r="H851" s="32"/>
      <c r="I851" t="str">
        <f t="shared" si="169"/>
        <v>Venus, Texas&lt;br&gt;White 1875-1899&lt;br&gt;INF851&lt;br&gt;non-DASS</v>
      </c>
      <c r="J851" t="str">
        <f t="shared" si="170"/>
        <v>W1870VenusTexasINF851</v>
      </c>
      <c r="M851" t="str">
        <f t="shared" si="172"/>
        <v>dp</v>
      </c>
      <c r="N851" t="str">
        <f t="shared" si="173"/>
        <v>st</v>
      </c>
      <c r="O851" t="str">
        <f t="shared" si="174"/>
        <v>ar</v>
      </c>
      <c r="P851" t="e">
        <f>IF(#REF!="rhot","",IF(H851="AAE_7R","r7",IF(AND(C851="ANAE",H851="W"),"r3","r0")))</f>
        <v>#REF!</v>
      </c>
      <c r="Q851" t="str">
        <f>IF(H851="consonant",#REF!,"")</f>
        <v/>
      </c>
      <c r="R851" t="str">
        <f t="shared" si="175"/>
        <v>lx</v>
      </c>
      <c r="S851" t="str">
        <f t="shared" si="176"/>
        <v>bk</v>
      </c>
      <c r="T851" t="e">
        <f t="shared" si="177"/>
        <v>#REF!</v>
      </c>
      <c r="U851" t="str">
        <f t="shared" si="168"/>
        <v>b</v>
      </c>
      <c r="W851" t="str">
        <f t="shared" si="171"/>
        <v>const W1870VenusTexasINF851= L.marker([32.43122,-85.01208], {icon: dp_lx}).bindPopup('Venus, Texas&lt;br&gt;White 1875-1899&lt;br&gt;INF851&lt;br&gt;non-DASS').addTo(W1870);</v>
      </c>
      <c r="BI851" t="s">
        <v>5902</v>
      </c>
    </row>
    <row r="852" spans="1:61">
      <c r="A852" s="30" t="s">
        <v>5325</v>
      </c>
      <c r="B852" s="31" t="s">
        <v>2474</v>
      </c>
      <c r="C852" t="s">
        <v>3937</v>
      </c>
      <c r="D852" s="32" t="s">
        <v>236</v>
      </c>
      <c r="E852" s="31" t="s">
        <v>904</v>
      </c>
      <c r="F852" s="32">
        <v>-84.348920000000007</v>
      </c>
      <c r="G852" s="32">
        <v>35.495179999999998</v>
      </c>
      <c r="H852" s="32"/>
      <c r="I852" t="str">
        <f t="shared" si="169"/>
        <v>Dayton, Tennessee&lt;br&gt;White 1875-1899&lt;br&gt;INF048&lt;br&gt;non-DASS</v>
      </c>
      <c r="J852" t="str">
        <f t="shared" si="170"/>
        <v>W1870DaytonTennesseeINF048</v>
      </c>
      <c r="M852" t="str">
        <f t="shared" si="172"/>
        <v>dp</v>
      </c>
      <c r="N852" t="str">
        <f t="shared" si="173"/>
        <v>st</v>
      </c>
      <c r="O852" t="str">
        <f t="shared" si="174"/>
        <v>ar</v>
      </c>
      <c r="P852" t="e">
        <f>IF(#REF!="rhot","",IF(H852="AAE_7R","r7",IF(AND(C852="ANAE",H852="W"),"r3","r0")))</f>
        <v>#REF!</v>
      </c>
      <c r="Q852" t="str">
        <f>IF(H852="consonant",#REF!,"")</f>
        <v/>
      </c>
      <c r="R852" t="str">
        <f t="shared" si="175"/>
        <v>lx</v>
      </c>
      <c r="S852" t="str">
        <f t="shared" si="176"/>
        <v>bk</v>
      </c>
      <c r="T852" t="e">
        <f t="shared" si="177"/>
        <v>#REF!</v>
      </c>
      <c r="U852" t="str">
        <f t="shared" si="168"/>
        <v>b</v>
      </c>
      <c r="W852" t="str">
        <f t="shared" si="171"/>
        <v>const W1870DaytonTennesseeINF048= L.marker([35.49518,-84.34892], {icon: dp_lx}).bindPopup('Dayton, Tennessee&lt;br&gt;White 1875-1899&lt;br&gt;INF048&lt;br&gt;non-DASS').addTo(W1870);</v>
      </c>
      <c r="BI852" t="s">
        <v>5903</v>
      </c>
    </row>
    <row r="853" spans="1:61">
      <c r="A853" s="30" t="s">
        <v>5325</v>
      </c>
      <c r="B853" s="31" t="s">
        <v>2503</v>
      </c>
      <c r="C853" t="s">
        <v>3937</v>
      </c>
      <c r="D853" s="32" t="s">
        <v>70</v>
      </c>
      <c r="E853" s="31" t="s">
        <v>5289</v>
      </c>
      <c r="F853" s="32">
        <v>-84.417699999999996</v>
      </c>
      <c r="G853" s="32">
        <v>33.773919999999997</v>
      </c>
      <c r="H853" s="32"/>
      <c r="I853" t="str">
        <f t="shared" si="169"/>
        <v>Atlanta, Georgia&lt;br&gt;White 1875-1899&lt;br&gt;INF102A&lt;br&gt;non-DASS</v>
      </c>
      <c r="J853" t="str">
        <f t="shared" si="170"/>
        <v>W1870AtlantaGeorgiaINF102A</v>
      </c>
      <c r="M853" t="str">
        <f t="shared" si="172"/>
        <v>dp</v>
      </c>
      <c r="N853" t="str">
        <f t="shared" si="173"/>
        <v>st</v>
      </c>
      <c r="O853" t="str">
        <f t="shared" si="174"/>
        <v>ar</v>
      </c>
      <c r="P853" t="e">
        <f>IF(#REF!="rhot","",IF(H853="AAE_7R","r7",IF(AND(C853="ANAE",H853="W"),"r3","r0")))</f>
        <v>#REF!</v>
      </c>
      <c r="Q853" t="str">
        <f>IF(H853="consonant",#REF!,"")</f>
        <v/>
      </c>
      <c r="R853" t="str">
        <f t="shared" si="175"/>
        <v>lx</v>
      </c>
      <c r="S853" t="str">
        <f t="shared" si="176"/>
        <v>bk</v>
      </c>
      <c r="T853" t="e">
        <f t="shared" si="177"/>
        <v>#REF!</v>
      </c>
      <c r="U853" t="str">
        <f t="shared" si="168"/>
        <v>b</v>
      </c>
      <c r="W853" t="str">
        <f t="shared" si="171"/>
        <v>const W1870AtlantaGeorgiaINF102A= L.marker([33.77392,-84.4177], {icon: dp_lx}).bindPopup('Atlanta, Georgia&lt;br&gt;White 1875-1899&lt;br&gt;INF102A&lt;br&gt;non-DASS').addTo(W1870);</v>
      </c>
      <c r="BI853" t="s">
        <v>5904</v>
      </c>
    </row>
    <row r="854" spans="1:61">
      <c r="A854" s="30" t="s">
        <v>5325</v>
      </c>
      <c r="B854" s="31" t="s">
        <v>2510</v>
      </c>
      <c r="C854" t="s">
        <v>3937</v>
      </c>
      <c r="D854" s="32" t="s">
        <v>2511</v>
      </c>
      <c r="E854" s="31" t="s">
        <v>5289</v>
      </c>
      <c r="F854" s="32">
        <v>-84.155337000000003</v>
      </c>
      <c r="G854" s="32">
        <v>33.392389999999999</v>
      </c>
      <c r="H854" s="32"/>
      <c r="I854" t="str">
        <f t="shared" si="169"/>
        <v>Inman, Georgia&lt;br&gt;White 1875-1899&lt;br&gt;INF113&lt;br&gt;non-DASS</v>
      </c>
      <c r="J854" t="str">
        <f t="shared" si="170"/>
        <v>W1870InmanGeorgiaINF113</v>
      </c>
      <c r="M854" t="str">
        <f t="shared" si="172"/>
        <v>dp</v>
      </c>
      <c r="N854" t="str">
        <f t="shared" si="173"/>
        <v>st</v>
      </c>
      <c r="O854" t="str">
        <f t="shared" si="174"/>
        <v>ar</v>
      </c>
      <c r="P854" t="e">
        <f>IF(#REF!="rhot","",IF(H854="AAE_7R","r7",IF(AND(C854="ANAE",H854="W"),"r3","r0")))</f>
        <v>#REF!</v>
      </c>
      <c r="Q854" t="str">
        <f>IF(H854="consonant",#REF!,"")</f>
        <v/>
      </c>
      <c r="R854" t="str">
        <f t="shared" si="175"/>
        <v>lx</v>
      </c>
      <c r="S854" t="str">
        <f t="shared" si="176"/>
        <v>bk</v>
      </c>
      <c r="T854" t="e">
        <f t="shared" si="177"/>
        <v>#REF!</v>
      </c>
      <c r="U854" t="str">
        <f t="shared" si="168"/>
        <v>b</v>
      </c>
      <c r="W854" t="str">
        <f t="shared" si="171"/>
        <v>const W1870InmanGeorgiaINF113= L.marker([33.39239,-84.155337], {icon: dp_lx}).bindPopup('Inman, Georgia&lt;br&gt;White 1875-1899&lt;br&gt;INF113&lt;br&gt;non-DASS').addTo(W1870);</v>
      </c>
      <c r="BI854" t="s">
        <v>5905</v>
      </c>
    </row>
    <row r="855" spans="1:61">
      <c r="A855" s="30" t="s">
        <v>5325</v>
      </c>
      <c r="B855" s="31" t="s">
        <v>2521</v>
      </c>
      <c r="C855" t="s">
        <v>3937</v>
      </c>
      <c r="D855" s="32" t="s">
        <v>2520</v>
      </c>
      <c r="E855" s="31" t="s">
        <v>5289</v>
      </c>
      <c r="F855" s="32">
        <v>-81.552369999999996</v>
      </c>
      <c r="G855" s="32">
        <v>33.054600000000001</v>
      </c>
      <c r="H855" s="32"/>
      <c r="I855" t="str">
        <f t="shared" si="169"/>
        <v>Barnesville, Georgia&lt;br&gt;White 1875-1899&lt;br&gt;INF133B&lt;br&gt;non-DASS</v>
      </c>
      <c r="J855" t="str">
        <f t="shared" si="170"/>
        <v>W1870BarnesvilleGeorgiaINF133B</v>
      </c>
      <c r="M855" t="str">
        <f t="shared" si="172"/>
        <v>dp</v>
      </c>
      <c r="N855" t="str">
        <f t="shared" si="173"/>
        <v>st</v>
      </c>
      <c r="O855" t="str">
        <f t="shared" si="174"/>
        <v>ar</v>
      </c>
      <c r="P855" t="e">
        <f>IF(#REF!="rhot","",IF(H855="AAE_7R","r7",IF(AND(C855="ANAE",H855="W"),"r3","r0")))</f>
        <v>#REF!</v>
      </c>
      <c r="Q855" t="str">
        <f>IF(H855="consonant",#REF!,"")</f>
        <v/>
      </c>
      <c r="R855" t="str">
        <f t="shared" si="175"/>
        <v>lx</v>
      </c>
      <c r="S855" t="str">
        <f t="shared" si="176"/>
        <v>bk</v>
      </c>
      <c r="T855" t="e">
        <f t="shared" si="177"/>
        <v>#REF!</v>
      </c>
      <c r="U855" t="str">
        <f t="shared" si="168"/>
        <v>b</v>
      </c>
      <c r="W855" t="str">
        <f t="shared" si="171"/>
        <v>const W1870BarnesvilleGeorgiaINF133B= L.marker([33.0546,-81.55237], {icon: dp_lx}).bindPopup('Barnesville, Georgia&lt;br&gt;White 1875-1899&lt;br&gt;INF133B&lt;br&gt;non-DASS').addTo(W1870);</v>
      </c>
      <c r="BI855" t="s">
        <v>5906</v>
      </c>
    </row>
    <row r="856" spans="1:61">
      <c r="A856" s="30" t="s">
        <v>5325</v>
      </c>
      <c r="B856" s="31" t="s">
        <v>2550</v>
      </c>
      <c r="C856" t="s">
        <v>3937</v>
      </c>
      <c r="D856" s="32" t="s">
        <v>2551</v>
      </c>
      <c r="E856" s="31" t="s">
        <v>5289</v>
      </c>
      <c r="F856" s="32">
        <v>-83.980450000000005</v>
      </c>
      <c r="G856" s="32">
        <v>30.733529999999998</v>
      </c>
      <c r="H856" s="32"/>
      <c r="I856" t="str">
        <f t="shared" si="169"/>
        <v>St. Marys, Georgia&lt;br&gt;White 1875-1899&lt;br&gt;INF195&lt;br&gt;non-DASS</v>
      </c>
      <c r="J856" t="str">
        <f t="shared" si="170"/>
        <v>W1870StMarysGeorgiaINF195</v>
      </c>
      <c r="M856" t="str">
        <f t="shared" si="172"/>
        <v>dp</v>
      </c>
      <c r="N856" t="str">
        <f t="shared" si="173"/>
        <v>st</v>
      </c>
      <c r="O856" t="str">
        <f t="shared" si="174"/>
        <v>ar</v>
      </c>
      <c r="P856" t="e">
        <f>IF(#REF!="rhot","",IF(H856="AAE_7R","r7",IF(AND(C856="ANAE",H856="W"),"r3","r0")))</f>
        <v>#REF!</v>
      </c>
      <c r="Q856" t="str">
        <f>IF(H856="consonant",#REF!,"")</f>
        <v/>
      </c>
      <c r="R856" t="str">
        <f t="shared" si="175"/>
        <v>lx</v>
      </c>
      <c r="S856" t="str">
        <f t="shared" si="176"/>
        <v>bk</v>
      </c>
      <c r="T856" t="e">
        <f t="shared" si="177"/>
        <v>#REF!</v>
      </c>
      <c r="U856" t="str">
        <f t="shared" si="168"/>
        <v>b</v>
      </c>
      <c r="W856" t="str">
        <f t="shared" si="171"/>
        <v>const W1870StMarysGeorgiaINF195= L.marker([30.73353,-83.98045], {icon: dp_lx}).bindPopup('St. Marys, Georgia&lt;br&gt;White 1875-1899&lt;br&gt;INF195&lt;br&gt;non-DASS').addTo(W1870);</v>
      </c>
      <c r="BI856" t="s">
        <v>6479</v>
      </c>
    </row>
    <row r="857" spans="1:61">
      <c r="A857" s="30" t="s">
        <v>5325</v>
      </c>
      <c r="B857" s="31" t="s">
        <v>2556</v>
      </c>
      <c r="C857" t="s">
        <v>3937</v>
      </c>
      <c r="D857" s="32" t="s">
        <v>1722</v>
      </c>
      <c r="E857" s="31" t="s">
        <v>5289</v>
      </c>
      <c r="F857" s="32">
        <v>-84.351089999999999</v>
      </c>
      <c r="G857" s="32">
        <v>30.836349999999999</v>
      </c>
      <c r="H857" s="32"/>
      <c r="I857" t="str">
        <f t="shared" si="169"/>
        <v>Thomasville, Georgia&lt;br&gt;White 1875-1899&lt;br&gt;INF213&lt;br&gt;non-DASS</v>
      </c>
      <c r="J857" t="str">
        <f t="shared" si="170"/>
        <v>W1870ThomasvilleGeorgiaINF213</v>
      </c>
      <c r="M857" t="str">
        <f t="shared" si="172"/>
        <v>dp</v>
      </c>
      <c r="N857" t="str">
        <f t="shared" si="173"/>
        <v>st</v>
      </c>
      <c r="O857" t="str">
        <f t="shared" si="174"/>
        <v>ar</v>
      </c>
      <c r="P857" t="e">
        <f>IF(#REF!="rhot","",IF(H857="AAE_7R","r7",IF(AND(C857="ANAE",H857="W"),"r3","r0")))</f>
        <v>#REF!</v>
      </c>
      <c r="Q857" t="str">
        <f>IF(H857="consonant",#REF!,"")</f>
        <v/>
      </c>
      <c r="R857" t="str">
        <f t="shared" si="175"/>
        <v>lx</v>
      </c>
      <c r="S857" t="str">
        <f t="shared" si="176"/>
        <v>bk</v>
      </c>
      <c r="T857" t="e">
        <f t="shared" si="177"/>
        <v>#REF!</v>
      </c>
      <c r="U857" t="str">
        <f t="shared" si="168"/>
        <v>b</v>
      </c>
      <c r="W857" t="str">
        <f t="shared" si="171"/>
        <v>const W1870ThomasvilleGeorgiaINF213= L.marker([30.83635,-84.35109], {icon: dp_lx}).bindPopup('Thomasville, Georgia&lt;br&gt;White 1875-1899&lt;br&gt;INF213&lt;br&gt;non-DASS').addTo(W1870);</v>
      </c>
      <c r="BI857" t="s">
        <v>5907</v>
      </c>
    </row>
    <row r="858" spans="1:61">
      <c r="A858" s="30" t="s">
        <v>5325</v>
      </c>
      <c r="B858" s="31" t="s">
        <v>2142</v>
      </c>
      <c r="C858" t="s">
        <v>3937</v>
      </c>
      <c r="D858" s="32" t="s">
        <v>2143</v>
      </c>
      <c r="E858" s="31" t="s">
        <v>5289</v>
      </c>
      <c r="F858" s="32">
        <v>-87.739249999999998</v>
      </c>
      <c r="G858" s="32">
        <v>31.313680000000002</v>
      </c>
      <c r="H858" s="32"/>
      <c r="I858" t="str">
        <f t="shared" si="169"/>
        <v>Newton, Georgia&lt;br&gt;White 1875-1899&lt;br&gt;INF221&lt;br&gt;non-DASS</v>
      </c>
      <c r="J858" t="str">
        <f t="shared" si="170"/>
        <v>W1870NewtonGeorgiaINF221</v>
      </c>
      <c r="M858" t="str">
        <f t="shared" si="172"/>
        <v>dp</v>
      </c>
      <c r="N858" t="str">
        <f t="shared" si="173"/>
        <v>st</v>
      </c>
      <c r="O858" t="str">
        <f t="shared" si="174"/>
        <v>ar</v>
      </c>
      <c r="P858" t="e">
        <f>IF(#REF!="rhot","",IF(H858="AAE_7R","r7",IF(AND(C858="ANAE",H858="W"),"r3","r0")))</f>
        <v>#REF!</v>
      </c>
      <c r="Q858" t="str">
        <f>IF(H858="consonant",#REF!,"")</f>
        <v/>
      </c>
      <c r="R858" t="str">
        <f t="shared" si="175"/>
        <v>lx</v>
      </c>
      <c r="S858" t="str">
        <f t="shared" si="176"/>
        <v>bk</v>
      </c>
      <c r="T858" t="e">
        <f t="shared" si="177"/>
        <v>#REF!</v>
      </c>
      <c r="U858" t="str">
        <f t="shared" si="168"/>
        <v>b</v>
      </c>
      <c r="W858" t="str">
        <f t="shared" si="171"/>
        <v>const W1870NewtonGeorgiaINF221= L.marker([31.31368,-87.73925], {icon: dp_lx}).bindPopup('Newton, Georgia&lt;br&gt;White 1875-1899&lt;br&gt;INF221&lt;br&gt;non-DASS').addTo(W1870);</v>
      </c>
      <c r="BI858" t="s">
        <v>5908</v>
      </c>
    </row>
    <row r="859" spans="1:61">
      <c r="A859" s="30" t="s">
        <v>5325</v>
      </c>
      <c r="B859" s="31" t="s">
        <v>2598</v>
      </c>
      <c r="C859" t="s">
        <v>3937</v>
      </c>
      <c r="D859" s="32" t="s">
        <v>2599</v>
      </c>
      <c r="E859" s="31" t="s">
        <v>904</v>
      </c>
      <c r="F859" s="32">
        <v>-86.714129999999997</v>
      </c>
      <c r="G859" s="32">
        <v>35.174379999999999</v>
      </c>
      <c r="H859" s="32"/>
      <c r="I859" t="str">
        <f t="shared" si="169"/>
        <v>Collinwood, Tennessee&lt;br&gt;White 1875-1899&lt;br&gt;INF336&lt;br&gt;non-DASS</v>
      </c>
      <c r="J859" t="str">
        <f t="shared" si="170"/>
        <v>W1870CollinwoodTennesseeINF336</v>
      </c>
      <c r="M859" t="str">
        <f t="shared" si="172"/>
        <v>dp</v>
      </c>
      <c r="N859" t="str">
        <f t="shared" si="173"/>
        <v>st</v>
      </c>
      <c r="O859" t="str">
        <f t="shared" si="174"/>
        <v>ar</v>
      </c>
      <c r="P859" t="e">
        <f>IF(#REF!="rhot","",IF(H859="AAE_7R","r7",IF(AND(C859="ANAE",H859="W"),"r3","r0")))</f>
        <v>#REF!</v>
      </c>
      <c r="Q859" t="str">
        <f>IF(H859="consonant",#REF!,"")</f>
        <v/>
      </c>
      <c r="R859" t="str">
        <f t="shared" si="175"/>
        <v>lx</v>
      </c>
      <c r="S859" t="str">
        <f t="shared" si="176"/>
        <v>bk</v>
      </c>
      <c r="T859" t="e">
        <f t="shared" si="177"/>
        <v>#REF!</v>
      </c>
      <c r="U859" t="str">
        <f t="shared" si="168"/>
        <v>b</v>
      </c>
      <c r="W859" t="str">
        <f t="shared" si="171"/>
        <v>const W1870CollinwoodTennesseeINF336= L.marker([35.17438,-86.71413], {icon: dp_lx}).bindPopup('Collinwood, Tennessee&lt;br&gt;White 1875-1899&lt;br&gt;INF336&lt;br&gt;non-DASS').addTo(W1870);</v>
      </c>
      <c r="BI859" t="s">
        <v>5909</v>
      </c>
    </row>
    <row r="860" spans="1:61">
      <c r="A860" s="30" t="s">
        <v>5325</v>
      </c>
      <c r="B860" s="31" t="s">
        <v>2600</v>
      </c>
      <c r="C860" t="s">
        <v>3937</v>
      </c>
      <c r="D860" s="32" t="s">
        <v>2601</v>
      </c>
      <c r="E860" s="31" t="s">
        <v>5298</v>
      </c>
      <c r="F860" s="32">
        <v>873.89113999999995</v>
      </c>
      <c r="G860" s="32">
        <v>34.786499999999997</v>
      </c>
      <c r="H860" s="32"/>
      <c r="I860" t="str">
        <f t="shared" si="169"/>
        <v>Monrovia, Alabama&lt;br&gt;White 1875-1899&lt;br&gt;INF341&lt;br&gt;non-DASS</v>
      </c>
      <c r="J860" t="str">
        <f t="shared" si="170"/>
        <v>W1870MonroviaAlabamaINF341</v>
      </c>
      <c r="M860" t="str">
        <f t="shared" si="172"/>
        <v>dp</v>
      </c>
      <c r="N860" t="str">
        <f t="shared" si="173"/>
        <v>st</v>
      </c>
      <c r="O860" t="str">
        <f t="shared" si="174"/>
        <v>ar</v>
      </c>
      <c r="P860" t="e">
        <f>IF(#REF!="rhot","",IF(H860="AAE_7R","r7",IF(AND(C860="ANAE",H860="W"),"r3","r0")))</f>
        <v>#REF!</v>
      </c>
      <c r="Q860" t="str">
        <f>IF(H860="consonant",#REF!,"")</f>
        <v/>
      </c>
      <c r="R860" t="str">
        <f t="shared" si="175"/>
        <v>lx</v>
      </c>
      <c r="S860" t="str">
        <f t="shared" si="176"/>
        <v>bk</v>
      </c>
      <c r="T860" t="e">
        <f t="shared" si="177"/>
        <v>#REF!</v>
      </c>
      <c r="U860" t="str">
        <f t="shared" si="168"/>
        <v>b</v>
      </c>
      <c r="W860" t="str">
        <f t="shared" si="171"/>
        <v>const W1870MonroviaAlabamaINF341= L.marker([34.7865,873.89114], {icon: dp_lx}).bindPopup('Monrovia, Alabama&lt;br&gt;White 1875-1899&lt;br&gt;INF341&lt;br&gt;non-DASS').addTo(W1870);</v>
      </c>
      <c r="BI860" t="s">
        <v>5910</v>
      </c>
    </row>
    <row r="861" spans="1:61">
      <c r="A861" s="30" t="s">
        <v>5325</v>
      </c>
      <c r="B861" s="31" t="s">
        <v>2605</v>
      </c>
      <c r="C861" t="s">
        <v>3937</v>
      </c>
      <c r="D861" s="32" t="s">
        <v>2606</v>
      </c>
      <c r="E861" s="31" t="s">
        <v>5298</v>
      </c>
      <c r="F861" s="32">
        <v>-87.024510000000006</v>
      </c>
      <c r="G861" s="32">
        <v>34.738790000000002</v>
      </c>
      <c r="H861" s="32"/>
      <c r="I861" t="str">
        <f t="shared" si="169"/>
        <v>Barton, Alabama&lt;br&gt;White 1875-1899&lt;br&gt;INF351&lt;br&gt;non-DASS</v>
      </c>
      <c r="J861" t="str">
        <f t="shared" si="170"/>
        <v>W1870BartonAlabamaINF351</v>
      </c>
      <c r="M861" t="str">
        <f t="shared" si="172"/>
        <v>dp</v>
      </c>
      <c r="N861" t="str">
        <f t="shared" si="173"/>
        <v>st</v>
      </c>
      <c r="O861" t="str">
        <f t="shared" si="174"/>
        <v>ar</v>
      </c>
      <c r="P861" t="e">
        <f>IF(#REF!="rhot","",IF(H861="AAE_7R","r7",IF(AND(C861="ANAE",H861="W"),"r3","r0")))</f>
        <v>#REF!</v>
      </c>
      <c r="Q861" t="str">
        <f>IF(H861="consonant",#REF!,"")</f>
        <v/>
      </c>
      <c r="R861" t="str">
        <f t="shared" si="175"/>
        <v>lx</v>
      </c>
      <c r="S861" t="str">
        <f t="shared" si="176"/>
        <v>bk</v>
      </c>
      <c r="T861" t="e">
        <f t="shared" si="177"/>
        <v>#REF!</v>
      </c>
      <c r="U861" t="str">
        <f t="shared" si="168"/>
        <v>b</v>
      </c>
      <c r="W861" t="str">
        <f t="shared" si="171"/>
        <v>const W1870BartonAlabamaINF351= L.marker([34.73879,-87.02451], {icon: dp_lx}).bindPopup('Barton, Alabama&lt;br&gt;White 1875-1899&lt;br&gt;INF351&lt;br&gt;non-DASS').addTo(W1870);</v>
      </c>
      <c r="BI861" t="s">
        <v>5911</v>
      </c>
    </row>
    <row r="862" spans="1:61">
      <c r="A862" s="30" t="s">
        <v>5325</v>
      </c>
      <c r="B862" s="31" t="s">
        <v>2623</v>
      </c>
      <c r="C862" t="s">
        <v>3937</v>
      </c>
      <c r="D862" s="32" t="s">
        <v>2624</v>
      </c>
      <c r="E862" s="31" t="s">
        <v>5298</v>
      </c>
      <c r="F862" s="32">
        <v>-86.308679999999995</v>
      </c>
      <c r="G862" s="32">
        <v>32.431559999999998</v>
      </c>
      <c r="H862" s="32"/>
      <c r="I862" t="str">
        <f t="shared" si="169"/>
        <v>Selma, Alabama&lt;br&gt;White 1875-1899&lt;br&gt;INF403A&lt;br&gt;non-DASS</v>
      </c>
      <c r="J862" t="str">
        <f t="shared" si="170"/>
        <v>W1870SelmaAlabamaINF403A</v>
      </c>
      <c r="M862" t="str">
        <f t="shared" si="172"/>
        <v>dp</v>
      </c>
      <c r="N862" t="str">
        <f t="shared" si="173"/>
        <v>st</v>
      </c>
      <c r="O862" t="str">
        <f t="shared" si="174"/>
        <v>ar</v>
      </c>
      <c r="P862" t="e">
        <f>IF(#REF!="rhot","",IF(H862="AAE_7R","r7",IF(AND(C862="ANAE",H862="W"),"r3","r0")))</f>
        <v>#REF!</v>
      </c>
      <c r="Q862" t="str">
        <f>IF(H862="consonant",#REF!,"")</f>
        <v/>
      </c>
      <c r="R862" t="str">
        <f t="shared" si="175"/>
        <v>lx</v>
      </c>
      <c r="S862" t="str">
        <f t="shared" si="176"/>
        <v>bk</v>
      </c>
      <c r="T862" t="e">
        <f t="shared" si="177"/>
        <v>#REF!</v>
      </c>
      <c r="U862" t="str">
        <f t="shared" si="168"/>
        <v>b</v>
      </c>
      <c r="W862" t="str">
        <f t="shared" si="171"/>
        <v>const W1870SelmaAlabamaINF403A= L.marker([32.43156,-86.30868], {icon: dp_lx}).bindPopup('Selma, Alabama&lt;br&gt;White 1875-1899&lt;br&gt;INF403A&lt;br&gt;non-DASS').addTo(W1870);</v>
      </c>
      <c r="BI862" t="s">
        <v>5912</v>
      </c>
    </row>
    <row r="863" spans="1:61">
      <c r="A863" s="30" t="s">
        <v>5325</v>
      </c>
      <c r="B863" s="31" t="s">
        <v>2629</v>
      </c>
      <c r="C863" t="s">
        <v>3937</v>
      </c>
      <c r="D863" s="32" t="s">
        <v>456</v>
      </c>
      <c r="E863" s="31" t="s">
        <v>5298</v>
      </c>
      <c r="F863" s="32">
        <v>-88.159739999999999</v>
      </c>
      <c r="G863" s="32">
        <v>32.367780000000003</v>
      </c>
      <c r="H863" s="32"/>
      <c r="I863" t="str">
        <f t="shared" si="169"/>
        <v>Montgomery, Alabama&lt;br&gt;White 1875-1899&lt;br&gt;INF417A&lt;br&gt;non-DASS</v>
      </c>
      <c r="J863" t="str">
        <f t="shared" si="170"/>
        <v>W1870MontgomeryAlabamaINF417A</v>
      </c>
      <c r="M863" t="str">
        <f t="shared" si="172"/>
        <v>dp</v>
      </c>
      <c r="N863" t="str">
        <f t="shared" si="173"/>
        <v>st</v>
      </c>
      <c r="O863" t="str">
        <f t="shared" si="174"/>
        <v>ar</v>
      </c>
      <c r="P863" t="e">
        <f>IF(#REF!="rhot","",IF(H863="AAE_7R","r7",IF(AND(C863="ANAE",H863="W"),"r3","r0")))</f>
        <v>#REF!</v>
      </c>
      <c r="Q863" t="str">
        <f>IF(H863="consonant",#REF!,"")</f>
        <v/>
      </c>
      <c r="R863" t="str">
        <f t="shared" si="175"/>
        <v>lx</v>
      </c>
      <c r="S863" t="str">
        <f t="shared" si="176"/>
        <v>bk</v>
      </c>
      <c r="T863" t="e">
        <f t="shared" si="177"/>
        <v>#REF!</v>
      </c>
      <c r="U863" t="str">
        <f t="shared" si="168"/>
        <v>b</v>
      </c>
      <c r="W863" t="str">
        <f t="shared" si="171"/>
        <v>const W1870MontgomeryAlabamaINF417A= L.marker([32.36778,-88.15974], {icon: dp_lx}).bindPopup('Montgomery, Alabama&lt;br&gt;White 1875-1899&lt;br&gt;INF417A&lt;br&gt;non-DASS').addTo(W1870);</v>
      </c>
      <c r="BI863" t="s">
        <v>5913</v>
      </c>
    </row>
    <row r="864" spans="1:61">
      <c r="A864" s="30" t="s">
        <v>5325</v>
      </c>
      <c r="B864" s="31" t="s">
        <v>2649</v>
      </c>
      <c r="C864" t="s">
        <v>3937</v>
      </c>
      <c r="D864" s="32" t="s">
        <v>2650</v>
      </c>
      <c r="E864" s="31" t="s">
        <v>904</v>
      </c>
      <c r="F864" s="32">
        <v>-89.668270000000007</v>
      </c>
      <c r="G864" s="32">
        <v>36.332389999999997</v>
      </c>
      <c r="H864" s="32"/>
      <c r="I864" t="str">
        <f t="shared" si="169"/>
        <v>Elkhorn, Tennessee&lt;br&gt;White 1875-1899&lt;br&gt;INF486&lt;br&gt;non-DASS</v>
      </c>
      <c r="J864" t="str">
        <f t="shared" si="170"/>
        <v>W1870ElkhornTennesseeINF486</v>
      </c>
      <c r="M864" t="str">
        <f t="shared" si="172"/>
        <v>dp</v>
      </c>
      <c r="N864" t="str">
        <f t="shared" si="173"/>
        <v>st</v>
      </c>
      <c r="O864" t="str">
        <f t="shared" si="174"/>
        <v>ar</v>
      </c>
      <c r="P864" t="e">
        <f>IF(#REF!="rhot","",IF(H864="AAE_7R","r7",IF(AND(C864="ANAE",H864="W"),"r3","r0")))</f>
        <v>#REF!</v>
      </c>
      <c r="Q864" t="str">
        <f>IF(H864="consonant",#REF!,"")</f>
        <v/>
      </c>
      <c r="R864" t="str">
        <f t="shared" si="175"/>
        <v>lx</v>
      </c>
      <c r="S864" t="str">
        <f t="shared" si="176"/>
        <v>bk</v>
      </c>
      <c r="T864" t="e">
        <f t="shared" si="177"/>
        <v>#REF!</v>
      </c>
      <c r="U864" t="str">
        <f t="shared" si="168"/>
        <v>b</v>
      </c>
      <c r="W864" t="str">
        <f t="shared" si="171"/>
        <v>const W1870ElkhornTennesseeINF486= L.marker([36.33239,-89.66827], {icon: dp_lx}).bindPopup('Elkhorn, Tennessee&lt;br&gt;White 1875-1899&lt;br&gt;INF486&lt;br&gt;non-DASS').addTo(W1870);</v>
      </c>
      <c r="BI864" t="s">
        <v>5914</v>
      </c>
    </row>
    <row r="865" spans="1:61">
      <c r="A865" s="30" t="s">
        <v>5325</v>
      </c>
      <c r="B865" s="31" t="s">
        <v>2676</v>
      </c>
      <c r="C865" t="s">
        <v>3937</v>
      </c>
      <c r="D865" s="32" t="s">
        <v>2677</v>
      </c>
      <c r="E865" s="31" t="s">
        <v>1505</v>
      </c>
      <c r="F865" s="32">
        <v>-89.589950000000002</v>
      </c>
      <c r="G865" s="32">
        <v>34.341560000000001</v>
      </c>
      <c r="H865" s="32"/>
      <c r="I865" t="str">
        <f t="shared" si="169"/>
        <v>Burgess, Mississippi&lt;br&gt;White 1875-1899&lt;br&gt;INF546&lt;br&gt;non-DASS</v>
      </c>
      <c r="J865" t="str">
        <f t="shared" si="170"/>
        <v>W1870BurgessMississippiINF546</v>
      </c>
      <c r="M865" t="str">
        <f t="shared" si="172"/>
        <v>dp</v>
      </c>
      <c r="N865" t="str">
        <f t="shared" si="173"/>
        <v>st</v>
      </c>
      <c r="O865" t="str">
        <f t="shared" si="174"/>
        <v>ar</v>
      </c>
      <c r="P865" t="e">
        <f>IF(#REF!="rhot","",IF(H865="AAE_7R","r7",IF(AND(C865="ANAE",H865="W"),"r3","r0")))</f>
        <v>#REF!</v>
      </c>
      <c r="Q865" t="str">
        <f>IF(H865="consonant",#REF!,"")</f>
        <v/>
      </c>
      <c r="R865" t="str">
        <f t="shared" si="175"/>
        <v>lx</v>
      </c>
      <c r="S865" t="str">
        <f t="shared" si="176"/>
        <v>bk</v>
      </c>
      <c r="T865" t="e">
        <f t="shared" si="177"/>
        <v>#REF!</v>
      </c>
      <c r="U865" t="str">
        <f t="shared" si="168"/>
        <v>b</v>
      </c>
      <c r="W865" t="str">
        <f t="shared" si="171"/>
        <v>const W1870BurgessMississippiINF546= L.marker([34.34156,-89.58995], {icon: dp_lx}).bindPopup('Burgess, Mississippi&lt;br&gt;White 1875-1899&lt;br&gt;INF546&lt;br&gt;non-DASS').addTo(W1870);</v>
      </c>
      <c r="BI865" t="s">
        <v>5915</v>
      </c>
    </row>
    <row r="866" spans="1:61">
      <c r="A866" s="30" t="s">
        <v>5325</v>
      </c>
      <c r="B866" s="31" t="s">
        <v>2691</v>
      </c>
      <c r="C866" t="s">
        <v>3937</v>
      </c>
      <c r="D866" s="32" t="s">
        <v>1856</v>
      </c>
      <c r="E866" s="31" t="s">
        <v>1505</v>
      </c>
      <c r="F866" s="32">
        <v>-90.422870000000003</v>
      </c>
      <c r="G866" s="32">
        <v>33.062849999999997</v>
      </c>
      <c r="H866" s="32"/>
      <c r="I866" t="str">
        <f t="shared" si="169"/>
        <v>Kosciusko, Mississippi&lt;br&gt;White 1875-1899&lt;br&gt;INF562A&lt;br&gt;non-DASS</v>
      </c>
      <c r="J866" t="str">
        <f t="shared" si="170"/>
        <v>W1870KosciuskoMississippiINF562A</v>
      </c>
      <c r="M866" t="str">
        <f t="shared" si="172"/>
        <v>dp</v>
      </c>
      <c r="N866" t="str">
        <f t="shared" si="173"/>
        <v>st</v>
      </c>
      <c r="O866" t="str">
        <f t="shared" si="174"/>
        <v>ar</v>
      </c>
      <c r="P866" t="e">
        <f>IF(#REF!="rhot","",IF(H866="AAE_7R","r7",IF(AND(C866="ANAE",H866="W"),"r3","r0")))</f>
        <v>#REF!</v>
      </c>
      <c r="Q866" t="str">
        <f>IF(H866="consonant",#REF!,"")</f>
        <v/>
      </c>
      <c r="R866" t="str">
        <f t="shared" si="175"/>
        <v>lx</v>
      </c>
      <c r="S866" t="str">
        <f t="shared" si="176"/>
        <v>bk</v>
      </c>
      <c r="T866" t="e">
        <f t="shared" si="177"/>
        <v>#REF!</v>
      </c>
      <c r="U866" t="str">
        <f t="shared" si="168"/>
        <v>b</v>
      </c>
      <c r="W866" t="str">
        <f t="shared" si="171"/>
        <v>const W1870KosciuskoMississippiINF562A= L.marker([33.06285,-90.42287], {icon: dp_lx}).bindPopup('Kosciusko, Mississippi&lt;br&gt;White 1875-1899&lt;br&gt;INF562A&lt;br&gt;non-DASS').addTo(W1870);</v>
      </c>
      <c r="BI866" t="s">
        <v>5916</v>
      </c>
    </row>
    <row r="867" spans="1:61">
      <c r="A867" s="30" t="s">
        <v>5325</v>
      </c>
      <c r="B867" s="31" t="s">
        <v>2701</v>
      </c>
      <c r="C867" t="s">
        <v>3937</v>
      </c>
      <c r="D867" s="32" t="s">
        <v>2702</v>
      </c>
      <c r="E867" s="31" t="s">
        <v>1505</v>
      </c>
      <c r="F867" s="32">
        <v>-92.993219999999994</v>
      </c>
      <c r="G867" s="32">
        <v>32.25949</v>
      </c>
      <c r="H867" s="32"/>
      <c r="I867" t="str">
        <f t="shared" si="169"/>
        <v>Raymond, Mississippi&lt;br&gt;White 1875-1899&lt;br&gt;INF588&lt;br&gt;non-DASS</v>
      </c>
      <c r="J867" t="str">
        <f t="shared" si="170"/>
        <v>W1870RaymondMississippiINF588</v>
      </c>
      <c r="M867" t="str">
        <f t="shared" si="172"/>
        <v>dp</v>
      </c>
      <c r="N867" t="str">
        <f t="shared" si="173"/>
        <v>st</v>
      </c>
      <c r="O867" t="str">
        <f t="shared" si="174"/>
        <v>ar</v>
      </c>
      <c r="P867" t="e">
        <f>IF(#REF!="rhot","",IF(H867="AAE_7R","r7",IF(AND(C867="ANAE",H867="W"),"r3","r0")))</f>
        <v>#REF!</v>
      </c>
      <c r="Q867" t="str">
        <f>IF(H867="consonant",#REF!,"")</f>
        <v/>
      </c>
      <c r="R867" t="str">
        <f t="shared" si="175"/>
        <v>lx</v>
      </c>
      <c r="S867" t="str">
        <f t="shared" si="176"/>
        <v>bk</v>
      </c>
      <c r="T867" t="e">
        <f t="shared" si="177"/>
        <v>#REF!</v>
      </c>
      <c r="U867" t="str">
        <f t="shared" si="168"/>
        <v>b</v>
      </c>
      <c r="W867" t="str">
        <f t="shared" si="171"/>
        <v>const W1870RaymondMississippiINF588= L.marker([32.25949,-92.99322], {icon: dp_lx}).bindPopup('Raymond, Mississippi&lt;br&gt;White 1875-1899&lt;br&gt;INF588&lt;br&gt;non-DASS').addTo(W1870);</v>
      </c>
      <c r="BI867" t="s">
        <v>5917</v>
      </c>
    </row>
    <row r="868" spans="1:61">
      <c r="A868" s="30" t="s">
        <v>5325</v>
      </c>
      <c r="B868" s="31" t="s">
        <v>2762</v>
      </c>
      <c r="C868" t="s">
        <v>3937</v>
      </c>
      <c r="D868" s="32" t="s">
        <v>2764</v>
      </c>
      <c r="E868" s="31" t="s">
        <v>2751</v>
      </c>
      <c r="F868" s="32">
        <v>-93.052980000000005</v>
      </c>
      <c r="G868" s="32">
        <v>36.156419999999997</v>
      </c>
      <c r="H868" s="32"/>
      <c r="I868" t="str">
        <f t="shared" si="169"/>
        <v>Valley Springs, Arkansas&lt;br&gt;White 1875-1899&lt;br&gt;INF720&lt;br&gt;non-DASS</v>
      </c>
      <c r="J868" t="str">
        <f t="shared" si="170"/>
        <v>W1870ValleySpringsArkansasINF720</v>
      </c>
      <c r="M868" t="str">
        <f t="shared" si="172"/>
        <v>dp</v>
      </c>
      <c r="N868" t="str">
        <f t="shared" si="173"/>
        <v>st</v>
      </c>
      <c r="O868" t="str">
        <f t="shared" si="174"/>
        <v>ar</v>
      </c>
      <c r="P868" t="e">
        <f>IF(#REF!="rhot","",IF(H868="AAE_7R","r7",IF(AND(C868="ANAE",H868="W"),"r3","r0")))</f>
        <v>#REF!</v>
      </c>
      <c r="Q868" t="str">
        <f>IF(H868="consonant",#REF!,"")</f>
        <v/>
      </c>
      <c r="R868" t="str">
        <f t="shared" si="175"/>
        <v>lx</v>
      </c>
      <c r="S868" t="str">
        <f t="shared" si="176"/>
        <v>bk</v>
      </c>
      <c r="T868" t="e">
        <f t="shared" si="177"/>
        <v>#REF!</v>
      </c>
      <c r="U868" t="str">
        <f t="shared" si="168"/>
        <v>b</v>
      </c>
      <c r="W868" t="str">
        <f t="shared" si="171"/>
        <v>const W1870ValleySpringsArkansasINF720= L.marker([36.15642,-93.05298], {icon: dp_lx}).bindPopup('Valley Springs, Arkansas&lt;br&gt;White 1875-1899&lt;br&gt;INF720&lt;br&gt;non-DASS').addTo(W1870);</v>
      </c>
      <c r="BI868" t="s">
        <v>5918</v>
      </c>
    </row>
    <row r="869" spans="1:61">
      <c r="A869" s="30" t="s">
        <v>5325</v>
      </c>
      <c r="B869" s="31" t="s">
        <v>2772</v>
      </c>
      <c r="C869" t="s">
        <v>3937</v>
      </c>
      <c r="D869" s="32" t="s">
        <v>1529</v>
      </c>
      <c r="E869" s="31" t="s">
        <v>2751</v>
      </c>
      <c r="F869" s="32">
        <v>-91.355779999999996</v>
      </c>
      <c r="G869" s="32">
        <v>34.507680000000001</v>
      </c>
      <c r="H869" s="32"/>
      <c r="I869" t="str">
        <f t="shared" si="169"/>
        <v>Hot Springs, Arkansas&lt;br&gt;White 1875-1899&lt;br&gt;INF737&lt;br&gt;non-DASS</v>
      </c>
      <c r="J869" t="str">
        <f t="shared" si="170"/>
        <v>W1870HotSpringsArkansasINF737</v>
      </c>
      <c r="M869" t="str">
        <f t="shared" si="172"/>
        <v>dp</v>
      </c>
      <c r="N869" t="str">
        <f t="shared" si="173"/>
        <v>st</v>
      </c>
      <c r="O869" t="str">
        <f t="shared" si="174"/>
        <v>ar</v>
      </c>
      <c r="P869" t="e">
        <f>IF(#REF!="rhot","",IF(H869="AAE_7R","r7",IF(AND(C869="ANAE",H869="W"),"r3","r0")))</f>
        <v>#REF!</v>
      </c>
      <c r="Q869" t="str">
        <f>IF(H869="consonant",#REF!,"")</f>
        <v/>
      </c>
      <c r="R869" t="str">
        <f t="shared" si="175"/>
        <v>lx</v>
      </c>
      <c r="S869" t="str">
        <f t="shared" si="176"/>
        <v>bk</v>
      </c>
      <c r="T869" t="e">
        <f t="shared" si="177"/>
        <v>#REF!</v>
      </c>
      <c r="U869" t="str">
        <f t="shared" si="168"/>
        <v>b</v>
      </c>
      <c r="W869" t="str">
        <f t="shared" si="171"/>
        <v>const W1870HotSpringsArkansasINF737= L.marker([34.50768,-91.35578], {icon: dp_lx}).bindPopup('Hot Springs, Arkansas&lt;br&gt;White 1875-1899&lt;br&gt;INF737&lt;br&gt;non-DASS').addTo(W1870);</v>
      </c>
      <c r="BI869" t="s">
        <v>5919</v>
      </c>
    </row>
    <row r="870" spans="1:61">
      <c r="A870" s="30" t="s">
        <v>5325</v>
      </c>
      <c r="B870" s="31" t="s">
        <v>2778</v>
      </c>
      <c r="C870" t="s">
        <v>3937</v>
      </c>
      <c r="D870" s="32" t="s">
        <v>2780</v>
      </c>
      <c r="E870" s="31" t="s">
        <v>5293</v>
      </c>
      <c r="F870" s="32">
        <v>-92.494290000000007</v>
      </c>
      <c r="G870" s="32">
        <v>31.956189999999999</v>
      </c>
      <c r="H870" s="32"/>
      <c r="I870" t="str">
        <f t="shared" si="169"/>
        <v>Delta Bridge, Louisiana&lt;br&gt;White 1875-1899&lt;br&gt;INF762&lt;br&gt;non-DASS</v>
      </c>
      <c r="J870" t="str">
        <f t="shared" si="170"/>
        <v>W1870DeltaBridgeLouisianaINF762</v>
      </c>
      <c r="M870" t="str">
        <f t="shared" si="172"/>
        <v>dp</v>
      </c>
      <c r="N870" t="str">
        <f t="shared" si="173"/>
        <v>st</v>
      </c>
      <c r="O870" t="str">
        <f t="shared" si="174"/>
        <v>ar</v>
      </c>
      <c r="P870" t="e">
        <f>IF(#REF!="rhot","",IF(H870="AAE_7R","r7",IF(AND(C870="ANAE",H870="W"),"r3","r0")))</f>
        <v>#REF!</v>
      </c>
      <c r="Q870" t="str">
        <f>IF(H870="consonant",#REF!,"")</f>
        <v/>
      </c>
      <c r="R870" t="str">
        <f t="shared" si="175"/>
        <v>lx</v>
      </c>
      <c r="S870" t="str">
        <f t="shared" si="176"/>
        <v>bk</v>
      </c>
      <c r="T870" t="e">
        <f t="shared" si="177"/>
        <v>#REF!</v>
      </c>
      <c r="U870" t="str">
        <f t="shared" si="168"/>
        <v>b</v>
      </c>
      <c r="W870" t="str">
        <f t="shared" si="171"/>
        <v>const W1870DeltaBridgeLouisianaINF762= L.marker([31.95619,-92.49429], {icon: dp_lx}).bindPopup('Delta Bridge, Louisiana&lt;br&gt;White 1875-1899&lt;br&gt;INF762&lt;br&gt;non-DASS').addTo(W1870);</v>
      </c>
      <c r="BI870" t="s">
        <v>5920</v>
      </c>
    </row>
    <row r="871" spans="1:61">
      <c r="A871" s="30" t="s">
        <v>5325</v>
      </c>
      <c r="B871" s="31" t="s">
        <v>2809</v>
      </c>
      <c r="C871" t="s">
        <v>3937</v>
      </c>
      <c r="D871" s="32" t="s">
        <v>2811</v>
      </c>
      <c r="E871" s="31" t="s">
        <v>5293</v>
      </c>
      <c r="F871" s="32">
        <v>-94.395520000000005</v>
      </c>
      <c r="G871" s="32">
        <v>30.331050000000001</v>
      </c>
      <c r="H871" s="32"/>
      <c r="I871" t="str">
        <f t="shared" si="169"/>
        <v>Iota, Louisiana&lt;br&gt;White 1875-1899&lt;br&gt;INF810&lt;br&gt;non-DASS</v>
      </c>
      <c r="J871" t="str">
        <f t="shared" si="170"/>
        <v>W1870IotaLouisianaINF810</v>
      </c>
      <c r="M871" t="str">
        <f t="shared" si="172"/>
        <v>dp</v>
      </c>
      <c r="N871" t="str">
        <f t="shared" si="173"/>
        <v>st</v>
      </c>
      <c r="O871" t="str">
        <f t="shared" si="174"/>
        <v>ar</v>
      </c>
      <c r="P871" t="e">
        <f>IF(#REF!="rhot","",IF(H871="AAE_7R","r7",IF(AND(C871="ANAE",H871="W"),"r3","r0")))</f>
        <v>#REF!</v>
      </c>
      <c r="Q871" t="str">
        <f>IF(H871="consonant",#REF!,"")</f>
        <v/>
      </c>
      <c r="R871" t="str">
        <f t="shared" si="175"/>
        <v>lx</v>
      </c>
      <c r="S871" t="str">
        <f t="shared" si="176"/>
        <v>bk</v>
      </c>
      <c r="T871" t="e">
        <f t="shared" si="177"/>
        <v>#REF!</v>
      </c>
      <c r="U871" t="str">
        <f t="shared" si="168"/>
        <v>b</v>
      </c>
      <c r="W871" t="str">
        <f t="shared" si="171"/>
        <v>const W1870IotaLouisianaINF810= L.marker([30.33105,-94.39552], {icon: dp_lx}).bindPopup('Iota, Louisiana&lt;br&gt;White 1875-1899&lt;br&gt;INF810&lt;br&gt;non-DASS').addTo(W1870);</v>
      </c>
      <c r="BI871" t="s">
        <v>5921</v>
      </c>
    </row>
    <row r="872" spans="1:61">
      <c r="A872" s="30" t="s">
        <v>5325</v>
      </c>
      <c r="B872" s="31" t="s">
        <v>2813</v>
      </c>
      <c r="C872" t="s">
        <v>3937</v>
      </c>
      <c r="D872" s="32" t="s">
        <v>367</v>
      </c>
      <c r="E872" s="31" t="s">
        <v>5294</v>
      </c>
      <c r="F872" s="32">
        <v>-97.388750000000002</v>
      </c>
      <c r="G872" s="32">
        <v>32.55979</v>
      </c>
      <c r="H872" s="32"/>
      <c r="I872" t="str">
        <f t="shared" si="169"/>
        <v>Marshall, Texas&lt;br&gt;White 1875-1899&lt;br&gt;INF829&lt;br&gt;non-DASS</v>
      </c>
      <c r="J872" t="str">
        <f t="shared" si="170"/>
        <v>W1870MarshallTexasINF829</v>
      </c>
      <c r="M872" t="str">
        <f t="shared" si="172"/>
        <v>dp</v>
      </c>
      <c r="N872" t="str">
        <f t="shared" si="173"/>
        <v>st</v>
      </c>
      <c r="O872" t="str">
        <f t="shared" si="174"/>
        <v>ar</v>
      </c>
      <c r="P872" t="e">
        <f>IF(#REF!="rhot","",IF(H872="AAE_7R","r7",IF(AND(C872="ANAE",H872="W"),"r3","r0")))</f>
        <v>#REF!</v>
      </c>
      <c r="Q872" t="str">
        <f>IF(H872="consonant",#REF!,"")</f>
        <v/>
      </c>
      <c r="R872" t="str">
        <f t="shared" si="175"/>
        <v>lx</v>
      </c>
      <c r="S872" t="str">
        <f t="shared" si="176"/>
        <v>bk</v>
      </c>
      <c r="T872" t="e">
        <f t="shared" si="177"/>
        <v>#REF!</v>
      </c>
      <c r="U872" t="str">
        <f t="shared" si="168"/>
        <v>b</v>
      </c>
      <c r="W872" t="str">
        <f t="shared" si="171"/>
        <v>const W1870MarshallTexasINF829= L.marker([32.55979,-97.38875], {icon: dp_lx}).bindPopup('Marshall, Texas&lt;br&gt;White 1875-1899&lt;br&gt;INF829&lt;br&gt;non-DASS').addTo(W1870);</v>
      </c>
      <c r="BI872" t="s">
        <v>5922</v>
      </c>
    </row>
    <row r="873" spans="1:61">
      <c r="A873" s="30" t="s">
        <v>5325</v>
      </c>
      <c r="B873" s="31" t="s">
        <v>2834</v>
      </c>
      <c r="C873" t="s">
        <v>3937</v>
      </c>
      <c r="D873" s="32" t="s">
        <v>2835</v>
      </c>
      <c r="E873" s="31" t="s">
        <v>5294</v>
      </c>
      <c r="F873" s="32">
        <v>-84.212190000000007</v>
      </c>
      <c r="G873" s="32">
        <v>28.668199999999999</v>
      </c>
      <c r="H873" s="32"/>
      <c r="I873" t="str">
        <f t="shared" si="169"/>
        <v>Goliad, Texas&lt;br&gt;White 1875-1899&lt;br&gt;INF879&lt;br&gt;non-DASS</v>
      </c>
      <c r="J873" t="str">
        <f t="shared" si="170"/>
        <v>W1870GoliadTexasINF879</v>
      </c>
      <c r="M873" t="str">
        <f t="shared" si="172"/>
        <v>dp</v>
      </c>
      <c r="N873" t="str">
        <f t="shared" si="173"/>
        <v>st</v>
      </c>
      <c r="O873" t="str">
        <f t="shared" si="174"/>
        <v>ar</v>
      </c>
      <c r="P873" t="e">
        <f>IF(#REF!="rhot","",IF(H873="AAE_7R","r7",IF(AND(C873="ANAE",H873="W"),"r3","r0")))</f>
        <v>#REF!</v>
      </c>
      <c r="Q873" t="str">
        <f>IF(H873="consonant",#REF!,"")</f>
        <v/>
      </c>
      <c r="R873" t="str">
        <f t="shared" si="175"/>
        <v>lx</v>
      </c>
      <c r="S873" t="str">
        <f t="shared" si="176"/>
        <v>bk</v>
      </c>
      <c r="T873" t="e">
        <f t="shared" si="177"/>
        <v>#REF!</v>
      </c>
      <c r="U873" t="str">
        <f t="shared" si="168"/>
        <v>b</v>
      </c>
      <c r="W873" t="str">
        <f t="shared" si="171"/>
        <v>const W1870GoliadTexasINF879= L.marker([28.6682,-84.21219], {icon: dp_lx}).bindPopup('Goliad, Texas&lt;br&gt;White 1875-1899&lt;br&gt;INF879&lt;br&gt;non-DASS').addTo(W1870);</v>
      </c>
      <c r="BI873" t="s">
        <v>5923</v>
      </c>
    </row>
    <row r="874" spans="1:61">
      <c r="A874" s="30" t="s">
        <v>5325</v>
      </c>
      <c r="B874" s="31" t="s">
        <v>2495</v>
      </c>
      <c r="C874" t="s">
        <v>3937</v>
      </c>
      <c r="D874" s="32" t="s">
        <v>2496</v>
      </c>
      <c r="E874" s="31" t="s">
        <v>5289</v>
      </c>
      <c r="F874" s="32">
        <v>-83.882940000000005</v>
      </c>
      <c r="G874" s="32">
        <v>33.941949999999999</v>
      </c>
      <c r="H874" s="32"/>
      <c r="I874" t="str">
        <f t="shared" si="169"/>
        <v>Norcross, Georgia&lt;br&gt;White 1875-1899&lt;br&gt;INF083&lt;br&gt;non-DASS</v>
      </c>
      <c r="J874" t="str">
        <f t="shared" si="170"/>
        <v>W1870NorcrossGeorgiaINF083</v>
      </c>
      <c r="M874" t="str">
        <f t="shared" si="172"/>
        <v>dp</v>
      </c>
      <c r="N874" t="str">
        <f t="shared" si="173"/>
        <v>st</v>
      </c>
      <c r="O874" t="str">
        <f t="shared" si="174"/>
        <v>ar</v>
      </c>
      <c r="P874" t="e">
        <f>IF(#REF!="rhot","",IF(H874="AAE_7R","r7",IF(AND(C874="ANAE",H874="W"),"r3","r0")))</f>
        <v>#REF!</v>
      </c>
      <c r="Q874" t="str">
        <f>IF(H874="consonant",#REF!,"")</f>
        <v/>
      </c>
      <c r="R874" t="str">
        <f t="shared" si="175"/>
        <v>lx</v>
      </c>
      <c r="S874" t="str">
        <f t="shared" si="176"/>
        <v>bk</v>
      </c>
      <c r="T874" t="e">
        <f t="shared" si="177"/>
        <v>#REF!</v>
      </c>
      <c r="U874" t="str">
        <f t="shared" si="168"/>
        <v>b</v>
      </c>
      <c r="W874" t="str">
        <f t="shared" si="171"/>
        <v>const W1870NorcrossGeorgiaINF083= L.marker([33.94195,-83.88294], {icon: dp_lx}).bindPopup('Norcross, Georgia&lt;br&gt;White 1875-1899&lt;br&gt;INF083&lt;br&gt;non-DASS').addTo(W1870);</v>
      </c>
      <c r="BI874" t="s">
        <v>5924</v>
      </c>
    </row>
    <row r="875" spans="1:61">
      <c r="A875" s="30" t="s">
        <v>5325</v>
      </c>
      <c r="B875" s="31" t="s">
        <v>2029</v>
      </c>
      <c r="C875" t="s">
        <v>3937</v>
      </c>
      <c r="D875" s="32" t="s">
        <v>2031</v>
      </c>
      <c r="E875" s="31" t="s">
        <v>5289</v>
      </c>
      <c r="F875" s="32">
        <v>-84.10575</v>
      </c>
      <c r="G875" s="32">
        <v>34.228830000000002</v>
      </c>
      <c r="H875" s="32"/>
      <c r="I875" t="str">
        <f t="shared" si="169"/>
        <v>Oakwood, Georgia&lt;br&gt;White 1875-1899&lt;br&gt;INF086A&lt;br&gt;non-DASS</v>
      </c>
      <c r="J875" t="str">
        <f t="shared" si="170"/>
        <v>W1870OakwoodGeorgiaINF086A</v>
      </c>
      <c r="M875" t="str">
        <f t="shared" si="172"/>
        <v>dp</v>
      </c>
      <c r="N875" t="str">
        <f t="shared" si="173"/>
        <v>st</v>
      </c>
      <c r="O875" t="str">
        <f t="shared" si="174"/>
        <v>ar</v>
      </c>
      <c r="P875" t="e">
        <f>IF(#REF!="rhot","",IF(H875="AAE_7R","r7",IF(AND(C875="ANAE",H875="W"),"r3","r0")))</f>
        <v>#REF!</v>
      </c>
      <c r="Q875" t="str">
        <f>IF(H875="consonant",#REF!,"")</f>
        <v/>
      </c>
      <c r="R875" t="str">
        <f t="shared" si="175"/>
        <v>lx</v>
      </c>
      <c r="S875" t="str">
        <f t="shared" si="176"/>
        <v>bk</v>
      </c>
      <c r="T875" t="e">
        <f t="shared" si="177"/>
        <v>#REF!</v>
      </c>
      <c r="U875" t="str">
        <f t="shared" si="168"/>
        <v>b</v>
      </c>
      <c r="W875" t="str">
        <f t="shared" si="171"/>
        <v>const W1870OakwoodGeorgiaINF086A= L.marker([34.22883,-84.10575], {icon: dp_lx}).bindPopup('Oakwood, Georgia&lt;br&gt;White 1875-1899&lt;br&gt;INF086A&lt;br&gt;non-DASS').addTo(W1870);</v>
      </c>
      <c r="BI875" t="s">
        <v>5925</v>
      </c>
    </row>
    <row r="876" spans="1:61">
      <c r="A876" s="30" t="s">
        <v>5325</v>
      </c>
      <c r="B876" s="31" t="s">
        <v>2499</v>
      </c>
      <c r="C876" t="s">
        <v>3937</v>
      </c>
      <c r="D876" s="32" t="s">
        <v>2500</v>
      </c>
      <c r="E876" s="31" t="s">
        <v>5289</v>
      </c>
      <c r="F876" s="32">
        <v>-85.032150000000001</v>
      </c>
      <c r="G876" s="32">
        <v>33.7121</v>
      </c>
      <c r="H876" s="32"/>
      <c r="I876" t="str">
        <f t="shared" si="169"/>
        <v>Lithonia, Georgia&lt;br&gt;White 1875-1899&lt;br&gt;INF095&lt;br&gt;non-DASS</v>
      </c>
      <c r="J876" t="str">
        <f t="shared" si="170"/>
        <v>W1870LithoniaGeorgiaINF095</v>
      </c>
      <c r="M876" t="str">
        <f t="shared" si="172"/>
        <v>dp</v>
      </c>
      <c r="N876" t="str">
        <f t="shared" si="173"/>
        <v>st</v>
      </c>
      <c r="O876" t="str">
        <f t="shared" si="174"/>
        <v>ar</v>
      </c>
      <c r="P876" t="e">
        <f>IF(#REF!="rhot","",IF(H876="AAE_7R","r7",IF(AND(C876="ANAE",H876="W"),"r3","r0")))</f>
        <v>#REF!</v>
      </c>
      <c r="Q876" t="str">
        <f>IF(H876="consonant",#REF!,"")</f>
        <v/>
      </c>
      <c r="R876" t="str">
        <f t="shared" si="175"/>
        <v>lx</v>
      </c>
      <c r="S876" t="str">
        <f t="shared" si="176"/>
        <v>bk</v>
      </c>
      <c r="T876" t="e">
        <f t="shared" si="177"/>
        <v>#REF!</v>
      </c>
      <c r="U876" t="str">
        <f t="shared" si="168"/>
        <v>b</v>
      </c>
      <c r="W876" t="str">
        <f t="shared" si="171"/>
        <v>const W1870LithoniaGeorgiaINF095= L.marker([33.7121,-85.03215], {icon: dp_lx}).bindPopup('Lithonia, Georgia&lt;br&gt;White 1875-1899&lt;br&gt;INF095&lt;br&gt;non-DASS').addTo(W1870);</v>
      </c>
      <c r="BI876" t="s">
        <v>5926</v>
      </c>
    </row>
    <row r="877" spans="1:61">
      <c r="A877" s="30" t="s">
        <v>5325</v>
      </c>
      <c r="B877" s="31" t="s">
        <v>2506</v>
      </c>
      <c r="C877" t="s">
        <v>3937</v>
      </c>
      <c r="D877" s="32" t="s">
        <v>1657</v>
      </c>
      <c r="E877" s="31" t="s">
        <v>5289</v>
      </c>
      <c r="F877" s="32">
        <v>-83.632540000000006</v>
      </c>
      <c r="G877" s="32">
        <v>33.63505</v>
      </c>
      <c r="H877" s="32"/>
      <c r="I877" t="str">
        <f t="shared" si="169"/>
        <v>Hickory Level, Georgia&lt;br&gt;White 1875-1899&lt;br&gt;INF109&lt;br&gt;non-DASS</v>
      </c>
      <c r="J877" t="str">
        <f t="shared" si="170"/>
        <v>W1870HickoryLevelGeorgiaINF109</v>
      </c>
      <c r="M877" t="str">
        <f t="shared" si="172"/>
        <v>dp</v>
      </c>
      <c r="N877" t="str">
        <f t="shared" si="173"/>
        <v>st</v>
      </c>
      <c r="O877" t="str">
        <f t="shared" si="174"/>
        <v>ar</v>
      </c>
      <c r="P877" t="e">
        <f>IF(#REF!="rhot","",IF(H877="AAE_7R","r7",IF(AND(C877="ANAE",H877="W"),"r3","r0")))</f>
        <v>#REF!</v>
      </c>
      <c r="Q877" t="str">
        <f>IF(H877="consonant",#REF!,"")</f>
        <v/>
      </c>
      <c r="R877" t="str">
        <f t="shared" si="175"/>
        <v>lx</v>
      </c>
      <c r="S877" t="str">
        <f t="shared" si="176"/>
        <v>bk</v>
      </c>
      <c r="T877" t="e">
        <f t="shared" si="177"/>
        <v>#REF!</v>
      </c>
      <c r="U877" t="str">
        <f t="shared" si="168"/>
        <v>b</v>
      </c>
      <c r="W877" t="str">
        <f t="shared" si="171"/>
        <v>const W1870HickoryLevelGeorgiaINF109= L.marker([33.63505,-83.63254], {icon: dp_lx}).bindPopup('Hickory Level, Georgia&lt;br&gt;White 1875-1899&lt;br&gt;INF109&lt;br&gt;non-DASS').addTo(W1870);</v>
      </c>
      <c r="BI877" t="s">
        <v>5927</v>
      </c>
    </row>
    <row r="878" spans="1:61">
      <c r="A878" s="30" t="s">
        <v>5325</v>
      </c>
      <c r="B878" s="31" t="s">
        <v>2517</v>
      </c>
      <c r="C878" t="s">
        <v>3937</v>
      </c>
      <c r="D878" s="32" t="s">
        <v>74</v>
      </c>
      <c r="E878" s="31" t="s">
        <v>5289</v>
      </c>
      <c r="F878" s="32">
        <v>-81.982529999999997</v>
      </c>
      <c r="G878" s="32">
        <v>32.840649999999997</v>
      </c>
      <c r="H878" s="32"/>
      <c r="I878" t="str">
        <f t="shared" si="169"/>
        <v>Macon, Georgia&lt;br&gt;White 1875-1899&lt;br&gt;INF122B&lt;br&gt;non-DASS</v>
      </c>
      <c r="J878" t="str">
        <f t="shared" si="170"/>
        <v>W1870MaconGeorgiaINF122B</v>
      </c>
      <c r="M878" t="str">
        <f t="shared" si="172"/>
        <v>dp</v>
      </c>
      <c r="N878" t="str">
        <f t="shared" si="173"/>
        <v>st</v>
      </c>
      <c r="O878" t="str">
        <f t="shared" si="174"/>
        <v>ar</v>
      </c>
      <c r="P878" t="e">
        <f>IF(#REF!="rhot","",IF(H878="AAE_7R","r7",IF(AND(C878="ANAE",H878="W"),"r3","r0")))</f>
        <v>#REF!</v>
      </c>
      <c r="Q878" t="str">
        <f>IF(H878="consonant",#REF!,"")</f>
        <v/>
      </c>
      <c r="R878" t="str">
        <f t="shared" si="175"/>
        <v>lx</v>
      </c>
      <c r="S878" t="str">
        <f t="shared" si="176"/>
        <v>bk</v>
      </c>
      <c r="T878" t="e">
        <f t="shared" si="177"/>
        <v>#REF!</v>
      </c>
      <c r="U878" t="str">
        <f t="shared" si="168"/>
        <v>b</v>
      </c>
      <c r="W878" t="str">
        <f t="shared" si="171"/>
        <v>const W1870MaconGeorgiaINF122B= L.marker([32.84065,-81.98253], {icon: dp_lx}).bindPopup('Macon, Georgia&lt;br&gt;White 1875-1899&lt;br&gt;INF122B&lt;br&gt;non-DASS').addTo(W1870);</v>
      </c>
      <c r="BI878" t="s">
        <v>5928</v>
      </c>
    </row>
    <row r="879" spans="1:61">
      <c r="A879" s="30" t="s">
        <v>5325</v>
      </c>
      <c r="B879" s="31" t="s">
        <v>2548</v>
      </c>
      <c r="C879" t="s">
        <v>3937</v>
      </c>
      <c r="D879" s="32" t="s">
        <v>1377</v>
      </c>
      <c r="E879" s="31" t="s">
        <v>5289</v>
      </c>
      <c r="F879" s="32">
        <v>-81.652590000000004</v>
      </c>
      <c r="G879" s="32">
        <v>31.509180000000001</v>
      </c>
      <c r="H879" s="32"/>
      <c r="I879" t="str">
        <f t="shared" si="169"/>
        <v>Sumner, Georgia&lt;br&gt;White 1875-1899&lt;br&gt;INF187&lt;br&gt;non-DASS</v>
      </c>
      <c r="J879" t="str">
        <f t="shared" si="170"/>
        <v>W1870SumnerGeorgiaINF187</v>
      </c>
      <c r="M879" t="str">
        <f t="shared" si="172"/>
        <v>dp</v>
      </c>
      <c r="N879" t="str">
        <f t="shared" si="173"/>
        <v>st</v>
      </c>
      <c r="O879" t="str">
        <f t="shared" si="174"/>
        <v>ar</v>
      </c>
      <c r="P879" t="e">
        <f>IF(#REF!="rhot","",IF(H879="AAE_7R","r7",IF(AND(C879="ANAE",H879="W"),"r3","r0")))</f>
        <v>#REF!</v>
      </c>
      <c r="Q879" t="str">
        <f>IF(H879="consonant",#REF!,"")</f>
        <v/>
      </c>
      <c r="R879" t="str">
        <f t="shared" si="175"/>
        <v>lx</v>
      </c>
      <c r="S879" t="str">
        <f t="shared" si="176"/>
        <v>bk</v>
      </c>
      <c r="T879" t="e">
        <f t="shared" si="177"/>
        <v>#REF!</v>
      </c>
      <c r="U879" t="str">
        <f t="shared" si="168"/>
        <v>b</v>
      </c>
      <c r="W879" t="str">
        <f t="shared" si="171"/>
        <v>const W1870SumnerGeorgiaINF187= L.marker([31.50918,-81.65259], {icon: dp_lx}).bindPopup('Sumner, Georgia&lt;br&gt;White 1875-1899&lt;br&gt;INF187&lt;br&gt;non-DASS').addTo(W1870);</v>
      </c>
      <c r="BI879" t="s">
        <v>5929</v>
      </c>
    </row>
    <row r="880" spans="1:61">
      <c r="A880" s="30" t="s">
        <v>5325</v>
      </c>
      <c r="B880" s="31" t="s">
        <v>2559</v>
      </c>
      <c r="C880" t="s">
        <v>3937</v>
      </c>
      <c r="D880" s="32" t="s">
        <v>55</v>
      </c>
      <c r="E880" s="31" t="s">
        <v>54</v>
      </c>
      <c r="F880" s="32">
        <v>-83.637140000000002</v>
      </c>
      <c r="G880" s="32">
        <v>30.331479999999999</v>
      </c>
      <c r="H880" s="32"/>
      <c r="I880" t="str">
        <f t="shared" si="169"/>
        <v>Jacksonville, FL&lt;br&gt;White 1875-1899&lt;br&gt;INF228&lt;br&gt;non-DASS</v>
      </c>
      <c r="J880" t="str">
        <f t="shared" si="170"/>
        <v>W1870JacksonvilleFLINF228</v>
      </c>
      <c r="M880" t="str">
        <f t="shared" si="172"/>
        <v>dp</v>
      </c>
      <c r="N880" t="str">
        <f t="shared" si="173"/>
        <v>st</v>
      </c>
      <c r="O880" t="str">
        <f t="shared" si="174"/>
        <v>ar</v>
      </c>
      <c r="P880" t="e">
        <f>IF(#REF!="rhot","",IF(H880="AAE_7R","r7",IF(AND(C880="ANAE",H880="W"),"r3","r0")))</f>
        <v>#REF!</v>
      </c>
      <c r="Q880" t="str">
        <f>IF(H880="consonant",#REF!,"")</f>
        <v/>
      </c>
      <c r="R880" t="str">
        <f t="shared" si="175"/>
        <v>lx</v>
      </c>
      <c r="S880" t="str">
        <f t="shared" si="176"/>
        <v>bk</v>
      </c>
      <c r="T880" t="e">
        <f t="shared" si="177"/>
        <v>#REF!</v>
      </c>
      <c r="U880" t="str">
        <f t="shared" si="168"/>
        <v>b</v>
      </c>
      <c r="W880" t="str">
        <f t="shared" si="171"/>
        <v>const W1870JacksonvilleFLINF228= L.marker([30.33148,-83.63714], {icon: dp_lx}).bindPopup('Jacksonville, FL&lt;br&gt;White 1875-1899&lt;br&gt;INF228&lt;br&gt;non-DASS').addTo(W1870);</v>
      </c>
      <c r="BI880" t="s">
        <v>5930</v>
      </c>
    </row>
    <row r="881" spans="1:61">
      <c r="A881" s="30" t="s">
        <v>5325</v>
      </c>
      <c r="B881" s="31" t="s">
        <v>2561</v>
      </c>
      <c r="C881" t="s">
        <v>3937</v>
      </c>
      <c r="D881" s="32" t="s">
        <v>386</v>
      </c>
      <c r="E881" s="31" t="s">
        <v>54</v>
      </c>
      <c r="F881" s="32">
        <v>-86.515590000000003</v>
      </c>
      <c r="G881" s="32">
        <v>30.305689999999998</v>
      </c>
      <c r="H881" s="32"/>
      <c r="I881" t="str">
        <f t="shared" si="169"/>
        <v>Shady Grove, FL&lt;br&gt;White 1875-1899&lt;br&gt;INF237&lt;br&gt;non-DASS</v>
      </c>
      <c r="J881" t="str">
        <f t="shared" si="170"/>
        <v>W1870ShadyGroveFLINF237</v>
      </c>
      <c r="M881" t="str">
        <f t="shared" si="172"/>
        <v>dp</v>
      </c>
      <c r="N881" t="str">
        <f t="shared" si="173"/>
        <v>st</v>
      </c>
      <c r="O881" t="str">
        <f t="shared" si="174"/>
        <v>ar</v>
      </c>
      <c r="P881" t="e">
        <f>IF(#REF!="rhot","",IF(H881="AAE_7R","r7",IF(AND(C881="ANAE",H881="W"),"r3","r0")))</f>
        <v>#REF!</v>
      </c>
      <c r="Q881" t="str">
        <f>IF(H881="consonant",#REF!,"")</f>
        <v/>
      </c>
      <c r="R881" t="str">
        <f t="shared" si="175"/>
        <v>lx</v>
      </c>
      <c r="S881" t="str">
        <f t="shared" si="176"/>
        <v>bk</v>
      </c>
      <c r="T881" t="e">
        <f t="shared" si="177"/>
        <v>#REF!</v>
      </c>
      <c r="U881" t="str">
        <f t="shared" si="168"/>
        <v>b</v>
      </c>
      <c r="W881" t="str">
        <f t="shared" si="171"/>
        <v>const W1870ShadyGroveFLINF237= L.marker([30.30569,-86.51559], {icon: dp_lx}).bindPopup('Shady Grove, FL&lt;br&gt;White 1875-1899&lt;br&gt;INF237&lt;br&gt;non-DASS').addTo(W1870);</v>
      </c>
      <c r="BI881" t="s">
        <v>5931</v>
      </c>
    </row>
    <row r="882" spans="1:61">
      <c r="A882" s="30" t="s">
        <v>5325</v>
      </c>
      <c r="B882" s="31" t="s">
        <v>2578</v>
      </c>
      <c r="C882" t="s">
        <v>3937</v>
      </c>
      <c r="D882" s="32" t="s">
        <v>895</v>
      </c>
      <c r="E882" s="31" t="s">
        <v>904</v>
      </c>
      <c r="F882" s="32">
        <v>-86.777270000000001</v>
      </c>
      <c r="G882" s="32">
        <v>36.578200000000002</v>
      </c>
      <c r="H882" s="32"/>
      <c r="I882" t="str">
        <f t="shared" si="169"/>
        <v>Portland, Tennessee&lt;br&gt;White 1875-1899&lt;br&gt;INF292&lt;br&gt;non-DASS</v>
      </c>
      <c r="J882" t="str">
        <f t="shared" si="170"/>
        <v>W1870PortlandTennesseeINF292</v>
      </c>
      <c r="M882" t="str">
        <f t="shared" si="172"/>
        <v>dp</v>
      </c>
      <c r="N882" t="str">
        <f t="shared" si="173"/>
        <v>st</v>
      </c>
      <c r="O882" t="str">
        <f t="shared" si="174"/>
        <v>ar</v>
      </c>
      <c r="P882" t="e">
        <f>IF(#REF!="rhot","",IF(H882="AAE_7R","r7",IF(AND(C882="ANAE",H882="W"),"r3","r0")))</f>
        <v>#REF!</v>
      </c>
      <c r="Q882" t="str">
        <f>IF(H882="consonant",#REF!,"")</f>
        <v/>
      </c>
      <c r="R882" t="str">
        <f t="shared" si="175"/>
        <v>lx</v>
      </c>
      <c r="S882" t="str">
        <f t="shared" si="176"/>
        <v>bk</v>
      </c>
      <c r="T882" t="e">
        <f t="shared" si="177"/>
        <v>#REF!</v>
      </c>
      <c r="U882" t="str">
        <f t="shared" si="168"/>
        <v>b</v>
      </c>
      <c r="W882" t="str">
        <f t="shared" si="171"/>
        <v>const W1870PortlandTennesseeINF292= L.marker([36.5782,-86.77727], {icon: dp_lx}).bindPopup('Portland, Tennessee&lt;br&gt;White 1875-1899&lt;br&gt;INF292&lt;br&gt;non-DASS').addTo(W1870);</v>
      </c>
      <c r="BI882" t="s">
        <v>5932</v>
      </c>
    </row>
    <row r="883" spans="1:61">
      <c r="A883" s="30" t="s">
        <v>5325</v>
      </c>
      <c r="B883" s="31" t="s">
        <v>2584</v>
      </c>
      <c r="C883" t="s">
        <v>3937</v>
      </c>
      <c r="D883" s="32" t="s">
        <v>354</v>
      </c>
      <c r="E883" s="31" t="s">
        <v>904</v>
      </c>
      <c r="F883" s="32">
        <v>-86.786630000000002</v>
      </c>
      <c r="G883" s="32">
        <v>36.166409999999999</v>
      </c>
      <c r="H883" s="32"/>
      <c r="I883" t="str">
        <f t="shared" si="169"/>
        <v>Nashville, Tennessee&lt;br&gt;White 1875-1899&lt;br&gt;INF312&lt;br&gt;non-DASS</v>
      </c>
      <c r="J883" t="str">
        <f t="shared" si="170"/>
        <v>W1870NashvilleTennesseeINF312</v>
      </c>
      <c r="M883" t="str">
        <f t="shared" si="172"/>
        <v>dp</v>
      </c>
      <c r="N883" t="str">
        <f t="shared" si="173"/>
        <v>st</v>
      </c>
      <c r="O883" t="str">
        <f t="shared" si="174"/>
        <v>ar</v>
      </c>
      <c r="P883" t="e">
        <f>IF(#REF!="rhot","",IF(H883="AAE_7R","r7",IF(AND(C883="ANAE",H883="W"),"r3","r0")))</f>
        <v>#REF!</v>
      </c>
      <c r="Q883" t="str">
        <f>IF(H883="consonant",#REF!,"")</f>
        <v/>
      </c>
      <c r="R883" t="str">
        <f t="shared" si="175"/>
        <v>lx</v>
      </c>
      <c r="S883" t="str">
        <f t="shared" si="176"/>
        <v>bk</v>
      </c>
      <c r="T883" t="e">
        <f t="shared" si="177"/>
        <v>#REF!</v>
      </c>
      <c r="U883" t="str">
        <f t="shared" si="168"/>
        <v>b</v>
      </c>
      <c r="W883" t="str">
        <f t="shared" si="171"/>
        <v>const W1870NashvilleTennesseeINF312= L.marker([36.16641,-86.78663], {icon: dp_lx}).bindPopup('Nashville, Tennessee&lt;br&gt;White 1875-1899&lt;br&gt;INF312&lt;br&gt;non-DASS').addTo(W1870);</v>
      </c>
      <c r="BI883" t="s">
        <v>5933</v>
      </c>
    </row>
    <row r="884" spans="1:61">
      <c r="A884" s="30" t="s">
        <v>5325</v>
      </c>
      <c r="B884" s="31" t="s">
        <v>2595</v>
      </c>
      <c r="C884" t="s">
        <v>3937</v>
      </c>
      <c r="D884" s="32" t="s">
        <v>2596</v>
      </c>
      <c r="E884" s="31" t="s">
        <v>904</v>
      </c>
      <c r="F884" s="32">
        <v>-88.998310000000004</v>
      </c>
      <c r="G884" s="32">
        <v>35.210389999999997</v>
      </c>
      <c r="H884" s="32"/>
      <c r="I884" t="str">
        <f t="shared" si="169"/>
        <v>Decherd, Tennessee&lt;br&gt;White 1875-1899&lt;br&gt;INF325&lt;br&gt;non-DASS</v>
      </c>
      <c r="J884" t="str">
        <f t="shared" si="170"/>
        <v>W1870DecherdTennesseeINF325</v>
      </c>
      <c r="M884" t="str">
        <f t="shared" si="172"/>
        <v>dp</v>
      </c>
      <c r="N884" t="str">
        <f t="shared" si="173"/>
        <v>st</v>
      </c>
      <c r="O884" t="str">
        <f t="shared" si="174"/>
        <v>ar</v>
      </c>
      <c r="P884" t="e">
        <f>IF(#REF!="rhot","",IF(H884="AAE_7R","r7",IF(AND(C884="ANAE",H884="W"),"r3","r0")))</f>
        <v>#REF!</v>
      </c>
      <c r="Q884" t="str">
        <f>IF(H884="consonant",#REF!,"")</f>
        <v/>
      </c>
      <c r="R884" t="str">
        <f t="shared" si="175"/>
        <v>lx</v>
      </c>
      <c r="S884" t="str">
        <f t="shared" si="176"/>
        <v>bk</v>
      </c>
      <c r="T884" t="e">
        <f t="shared" si="177"/>
        <v>#REF!</v>
      </c>
      <c r="U884" t="str">
        <f t="shared" si="168"/>
        <v>b</v>
      </c>
      <c r="W884" t="str">
        <f t="shared" si="171"/>
        <v>const W1870DecherdTennesseeINF325= L.marker([35.21039,-88.99831], {icon: dp_lx}).bindPopup('Decherd, Tennessee&lt;br&gt;White 1875-1899&lt;br&gt;INF325&lt;br&gt;non-DASS').addTo(W1870);</v>
      </c>
      <c r="BI884" t="s">
        <v>5934</v>
      </c>
    </row>
    <row r="885" spans="1:61">
      <c r="A885" s="30" t="s">
        <v>5325</v>
      </c>
      <c r="B885" s="31" t="s">
        <v>2689</v>
      </c>
      <c r="C885" t="s">
        <v>3937</v>
      </c>
      <c r="D885" s="32" t="s">
        <v>2690</v>
      </c>
      <c r="E885" s="31" t="s">
        <v>1505</v>
      </c>
      <c r="F885" s="32">
        <v>-89.452150000000003</v>
      </c>
      <c r="G885" s="32">
        <v>33.202390000000001</v>
      </c>
      <c r="H885" s="32"/>
      <c r="I885" t="str">
        <f t="shared" si="169"/>
        <v>McCool, Mississippi&lt;br&gt;White 1875-1899&lt;br&gt;INF562&lt;br&gt;non-DASS</v>
      </c>
      <c r="J885" t="str">
        <f t="shared" si="170"/>
        <v>W1870McCoolMississippiINF562</v>
      </c>
      <c r="M885" t="str">
        <f t="shared" si="172"/>
        <v>dp</v>
      </c>
      <c r="N885" t="str">
        <f t="shared" si="173"/>
        <v>st</v>
      </c>
      <c r="O885" t="str">
        <f t="shared" si="174"/>
        <v>ar</v>
      </c>
      <c r="P885" t="e">
        <f>IF(#REF!="rhot","",IF(H885="AAE_7R","r7",IF(AND(C885="ANAE",H885="W"),"r3","r0")))</f>
        <v>#REF!</v>
      </c>
      <c r="Q885" t="str">
        <f>IF(H885="consonant",#REF!,"")</f>
        <v/>
      </c>
      <c r="R885" t="str">
        <f t="shared" si="175"/>
        <v>lx</v>
      </c>
      <c r="S885" t="str">
        <f t="shared" si="176"/>
        <v>bk</v>
      </c>
      <c r="T885" t="e">
        <f t="shared" si="177"/>
        <v>#REF!</v>
      </c>
      <c r="U885" t="str">
        <f t="shared" si="168"/>
        <v>b</v>
      </c>
      <c r="W885" t="str">
        <f t="shared" si="171"/>
        <v>const W1870McCoolMississippiINF562= L.marker([33.20239,-89.45215], {icon: dp_lx}).bindPopup('McCool, Mississippi&lt;br&gt;White 1875-1899&lt;br&gt;INF562&lt;br&gt;non-DASS').addTo(W1870);</v>
      </c>
      <c r="BI885" t="s">
        <v>5935</v>
      </c>
    </row>
    <row r="886" spans="1:61">
      <c r="A886" s="30" t="s">
        <v>5325</v>
      </c>
      <c r="B886" s="31" t="s">
        <v>2709</v>
      </c>
      <c r="C886" t="s">
        <v>3937</v>
      </c>
      <c r="D886" s="32" t="s">
        <v>2710</v>
      </c>
      <c r="E886" s="31" t="s">
        <v>1505</v>
      </c>
      <c r="F886" s="32">
        <v>-89.868790000000004</v>
      </c>
      <c r="G886" s="32">
        <v>31.001439999999999</v>
      </c>
      <c r="H886" s="32"/>
      <c r="I886" t="str">
        <f t="shared" si="169"/>
        <v>Lumberton, Mississippi&lt;br&gt;White 1875-1899&lt;br&gt;INF604&lt;br&gt;non-DASS</v>
      </c>
      <c r="J886" t="str">
        <f t="shared" si="170"/>
        <v>W1870LumbertonMississippiINF604</v>
      </c>
      <c r="M886" t="str">
        <f t="shared" si="172"/>
        <v>dp</v>
      </c>
      <c r="N886" t="str">
        <f t="shared" si="173"/>
        <v>st</v>
      </c>
      <c r="O886" t="str">
        <f t="shared" si="174"/>
        <v>ar</v>
      </c>
      <c r="P886" t="e">
        <f>IF(#REF!="rhot","",IF(H886="AAE_7R","r7",IF(AND(C886="ANAE",H886="W"),"r3","r0")))</f>
        <v>#REF!</v>
      </c>
      <c r="Q886" t="str">
        <f>IF(H886="consonant",#REF!,"")</f>
        <v/>
      </c>
      <c r="R886" t="str">
        <f t="shared" si="175"/>
        <v>lx</v>
      </c>
      <c r="S886" t="str">
        <f t="shared" si="176"/>
        <v>bk</v>
      </c>
      <c r="T886" t="e">
        <f t="shared" si="177"/>
        <v>#REF!</v>
      </c>
      <c r="U886" t="str">
        <f t="shared" si="168"/>
        <v>b</v>
      </c>
      <c r="W886" t="str">
        <f t="shared" si="171"/>
        <v>const W1870LumbertonMississippiINF604= L.marker([31.00144,-89.86879], {icon: dp_lx}).bindPopup('Lumberton, Mississippi&lt;br&gt;White 1875-1899&lt;br&gt;INF604&lt;br&gt;non-DASS').addTo(W1870);</v>
      </c>
      <c r="BI886" t="s">
        <v>5936</v>
      </c>
    </row>
    <row r="887" spans="1:61">
      <c r="A887" s="30" t="s">
        <v>5325</v>
      </c>
      <c r="B887" s="31" t="s">
        <v>2714</v>
      </c>
      <c r="C887" t="s">
        <v>3937</v>
      </c>
      <c r="D887" s="32" t="s">
        <v>2715</v>
      </c>
      <c r="E887" s="31" t="s">
        <v>1505</v>
      </c>
      <c r="F887" s="32">
        <v>-91.398070000000004</v>
      </c>
      <c r="G887" s="32">
        <v>31.960329999999999</v>
      </c>
      <c r="H887" s="32"/>
      <c r="I887" t="str">
        <f t="shared" si="169"/>
        <v>Mendenhall, Mississippi&lt;br&gt;White 1875-1899&lt;br&gt;INF605A&lt;br&gt;non-DASS</v>
      </c>
      <c r="J887" t="str">
        <f t="shared" si="170"/>
        <v>W1870MendenhallMississippiINF605A</v>
      </c>
      <c r="M887" t="str">
        <f t="shared" si="172"/>
        <v>dp</v>
      </c>
      <c r="N887" t="str">
        <f t="shared" si="173"/>
        <v>st</v>
      </c>
      <c r="O887" t="str">
        <f t="shared" si="174"/>
        <v>ar</v>
      </c>
      <c r="P887" t="e">
        <f>IF(#REF!="rhot","",IF(H887="AAE_7R","r7",IF(AND(C887="ANAE",H887="W"),"r3","r0")))</f>
        <v>#REF!</v>
      </c>
      <c r="Q887" t="str">
        <f>IF(H887="consonant",#REF!,"")</f>
        <v/>
      </c>
      <c r="R887" t="str">
        <f t="shared" si="175"/>
        <v>lx</v>
      </c>
      <c r="S887" t="str">
        <f t="shared" si="176"/>
        <v>bk</v>
      </c>
      <c r="T887" t="e">
        <f t="shared" si="177"/>
        <v>#REF!</v>
      </c>
      <c r="U887" t="str">
        <f t="shared" si="168"/>
        <v>b</v>
      </c>
      <c r="W887" t="str">
        <f t="shared" si="171"/>
        <v>const W1870MendenhallMississippiINF605A= L.marker([31.96033,-91.39807], {icon: dp_lx}).bindPopup('Mendenhall, Mississippi&lt;br&gt;White 1875-1899&lt;br&gt;INF605A&lt;br&gt;non-DASS').addTo(W1870);</v>
      </c>
      <c r="BI887" t="s">
        <v>5937</v>
      </c>
    </row>
    <row r="888" spans="1:61">
      <c r="A888" s="30" t="s">
        <v>5325</v>
      </c>
      <c r="B888" s="31" t="s">
        <v>2721</v>
      </c>
      <c r="C888" t="s">
        <v>3937</v>
      </c>
      <c r="D888" s="32" t="s">
        <v>2723</v>
      </c>
      <c r="E888" s="31" t="s">
        <v>1505</v>
      </c>
      <c r="F888" s="32">
        <v>-91.9071</v>
      </c>
      <c r="G888" s="32">
        <v>31.559360000000002</v>
      </c>
      <c r="H888" s="32"/>
      <c r="I888" t="str">
        <f t="shared" si="169"/>
        <v>Natchez, Mississippi&lt;br&gt;White 1875-1899&lt;br&gt;INF615&lt;br&gt;non-DASS</v>
      </c>
      <c r="J888" t="str">
        <f t="shared" si="170"/>
        <v>W1870NatchezMississippiINF615</v>
      </c>
      <c r="M888" t="str">
        <f t="shared" si="172"/>
        <v>dp</v>
      </c>
      <c r="N888" t="str">
        <f t="shared" si="173"/>
        <v>st</v>
      </c>
      <c r="O888" t="str">
        <f t="shared" si="174"/>
        <v>ar</v>
      </c>
      <c r="P888" t="e">
        <f>IF(#REF!="rhot","",IF(H888="AAE_7R","r7",IF(AND(C888="ANAE",H888="W"),"r3","r0")))</f>
        <v>#REF!</v>
      </c>
      <c r="Q888" t="str">
        <f>IF(H888="consonant",#REF!,"")</f>
        <v/>
      </c>
      <c r="R888" t="str">
        <f t="shared" si="175"/>
        <v>lx</v>
      </c>
      <c r="S888" t="str">
        <f t="shared" si="176"/>
        <v>bk</v>
      </c>
      <c r="T888" t="e">
        <f t="shared" si="177"/>
        <v>#REF!</v>
      </c>
      <c r="U888" t="str">
        <f t="shared" si="168"/>
        <v>b</v>
      </c>
      <c r="W888" t="str">
        <f t="shared" si="171"/>
        <v>const W1870NatchezMississippiINF615= L.marker([31.55936,-91.9071], {icon: dp_lx}).bindPopup('Natchez, Mississippi&lt;br&gt;White 1875-1899&lt;br&gt;INF615&lt;br&gt;non-DASS').addTo(W1870);</v>
      </c>
      <c r="BI888" t="s">
        <v>5938</v>
      </c>
    </row>
    <row r="889" spans="1:61">
      <c r="A889" s="30" t="s">
        <v>5325</v>
      </c>
      <c r="B889" s="31" t="s">
        <v>2744</v>
      </c>
      <c r="C889" t="s">
        <v>3937</v>
      </c>
      <c r="D889" s="32" t="s">
        <v>2745</v>
      </c>
      <c r="E889" s="31" t="s">
        <v>2751</v>
      </c>
      <c r="F889" s="32">
        <v>-94.238690000000005</v>
      </c>
      <c r="G889" s="32">
        <v>36.059260000000002</v>
      </c>
      <c r="H889" s="32"/>
      <c r="I889" t="str">
        <f t="shared" si="169"/>
        <v>Melbourne, Arkansas&lt;br&gt;White 1875-1899&lt;br&gt;INF686&lt;br&gt;non-DASS</v>
      </c>
      <c r="J889" t="str">
        <f t="shared" si="170"/>
        <v>W1870MelbourneArkansasINF686</v>
      </c>
      <c r="M889" t="str">
        <f t="shared" si="172"/>
        <v>dp</v>
      </c>
      <c r="N889" t="str">
        <f t="shared" si="173"/>
        <v>st</v>
      </c>
      <c r="O889" t="str">
        <f t="shared" si="174"/>
        <v>ar</v>
      </c>
      <c r="P889" t="e">
        <f>IF(#REF!="rhot","",IF(H889="AAE_7R","r7",IF(AND(C889="ANAE",H889="W"),"r3","r0")))</f>
        <v>#REF!</v>
      </c>
      <c r="Q889" t="str">
        <f>IF(H889="consonant",#REF!,"")</f>
        <v/>
      </c>
      <c r="R889" t="str">
        <f t="shared" si="175"/>
        <v>lx</v>
      </c>
      <c r="S889" t="str">
        <f t="shared" si="176"/>
        <v>bk</v>
      </c>
      <c r="T889" t="e">
        <f t="shared" si="177"/>
        <v>#REF!</v>
      </c>
      <c r="U889" t="str">
        <f t="shared" si="168"/>
        <v>b</v>
      </c>
      <c r="W889" t="str">
        <f t="shared" si="171"/>
        <v>const W1870MelbourneArkansasINF686= L.marker([36.05926,-94.23869], {icon: dp_lx}).bindPopup('Melbourne, Arkansas&lt;br&gt;White 1875-1899&lt;br&gt;INF686&lt;br&gt;non-DASS').addTo(W1870);</v>
      </c>
      <c r="BI889" t="s">
        <v>5939</v>
      </c>
    </row>
    <row r="890" spans="1:61">
      <c r="A890" s="30" t="s">
        <v>5325</v>
      </c>
      <c r="B890" s="31" t="s">
        <v>2771</v>
      </c>
      <c r="C890" t="s">
        <v>3937</v>
      </c>
      <c r="D890" s="32" t="s">
        <v>1921</v>
      </c>
      <c r="E890" s="31" t="s">
        <v>2751</v>
      </c>
      <c r="F890" s="32">
        <v>-91.390529999999998</v>
      </c>
      <c r="G890" s="32">
        <v>34.585349999999998</v>
      </c>
      <c r="H890" s="32"/>
      <c r="I890" t="str">
        <f t="shared" si="169"/>
        <v>Mena, Arkansas&lt;br&gt;White 1875-1899&lt;br&gt;INF735&lt;br&gt;non-DASS</v>
      </c>
      <c r="J890" t="str">
        <f t="shared" si="170"/>
        <v>W1870MenaArkansasINF735</v>
      </c>
      <c r="M890" t="str">
        <f t="shared" si="172"/>
        <v>dp</v>
      </c>
      <c r="N890" t="str">
        <f t="shared" si="173"/>
        <v>st</v>
      </c>
      <c r="O890" t="str">
        <f t="shared" si="174"/>
        <v>ar</v>
      </c>
      <c r="P890" t="e">
        <f>IF(#REF!="rhot","",IF(H890="AAE_7R","r7",IF(AND(C890="ANAE",H890="W"),"r3","r0")))</f>
        <v>#REF!</v>
      </c>
      <c r="Q890" t="str">
        <f>IF(H890="consonant",#REF!,"")</f>
        <v/>
      </c>
      <c r="R890" t="str">
        <f t="shared" si="175"/>
        <v>lx</v>
      </c>
      <c r="S890" t="str">
        <f t="shared" si="176"/>
        <v>bk</v>
      </c>
      <c r="T890" t="e">
        <f t="shared" si="177"/>
        <v>#REF!</v>
      </c>
      <c r="U890" t="str">
        <f t="shared" si="168"/>
        <v>b</v>
      </c>
      <c r="W890" t="str">
        <f t="shared" si="171"/>
        <v>const W1870MenaArkansasINF735= L.marker([34.58535,-91.39053], {icon: dp_lx}).bindPopup('Mena, Arkansas&lt;br&gt;White 1875-1899&lt;br&gt;INF735&lt;br&gt;non-DASS').addTo(W1870);</v>
      </c>
      <c r="BI890" t="s">
        <v>5940</v>
      </c>
    </row>
    <row r="891" spans="1:61">
      <c r="A891" s="30" t="s">
        <v>5325</v>
      </c>
      <c r="B891" s="31" t="s">
        <v>2775</v>
      </c>
      <c r="C891" t="s">
        <v>3937</v>
      </c>
      <c r="D891" s="32" t="s">
        <v>2777</v>
      </c>
      <c r="E891" s="31" t="s">
        <v>5293</v>
      </c>
      <c r="F891" s="32">
        <v>-97.744500000000002</v>
      </c>
      <c r="G891" s="32">
        <v>32.860959999999999</v>
      </c>
      <c r="H891" s="32"/>
      <c r="I891" t="str">
        <f t="shared" si="169"/>
        <v>Oak Grove, Louisiana&lt;br&gt;White 1875-1899&lt;br&gt;INF758&lt;br&gt;non-DASS</v>
      </c>
      <c r="J891" t="str">
        <f t="shared" si="170"/>
        <v>W1870OakGroveLouisianaINF758</v>
      </c>
      <c r="M891" t="str">
        <f t="shared" si="172"/>
        <v>dp</v>
      </c>
      <c r="N891" t="str">
        <f t="shared" si="173"/>
        <v>st</v>
      </c>
      <c r="O891" t="str">
        <f t="shared" si="174"/>
        <v>ar</v>
      </c>
      <c r="P891" t="e">
        <f>IF(#REF!="rhot","",IF(H891="AAE_7R","r7",IF(AND(C891="ANAE",H891="W"),"r3","r0")))</f>
        <v>#REF!</v>
      </c>
      <c r="Q891" t="str">
        <f>IF(H891="consonant",#REF!,"")</f>
        <v/>
      </c>
      <c r="R891" t="str">
        <f t="shared" si="175"/>
        <v>lx</v>
      </c>
      <c r="S891" t="str">
        <f t="shared" si="176"/>
        <v>bk</v>
      </c>
      <c r="T891" t="e">
        <f t="shared" si="177"/>
        <v>#REF!</v>
      </c>
      <c r="U891" t="str">
        <f t="shared" si="168"/>
        <v>b</v>
      </c>
      <c r="W891" t="str">
        <f t="shared" si="171"/>
        <v>const W1870OakGroveLouisianaINF758= L.marker([32.86096,-97.7445], {icon: dp_lx}).bindPopup('Oak Grove, Louisiana&lt;br&gt;White 1875-1899&lt;br&gt;INF758&lt;br&gt;non-DASS').addTo(W1870);</v>
      </c>
      <c r="BI891" t="s">
        <v>5941</v>
      </c>
    </row>
    <row r="892" spans="1:61">
      <c r="A892" s="30" t="s">
        <v>5325</v>
      </c>
      <c r="B892" s="31" t="s">
        <v>2838</v>
      </c>
      <c r="C892" t="s">
        <v>3937</v>
      </c>
      <c r="D892" s="32" t="s">
        <v>288</v>
      </c>
      <c r="E892" s="31" t="s">
        <v>5294</v>
      </c>
      <c r="F892" s="32">
        <v>-83.130669999999995</v>
      </c>
      <c r="G892" s="32">
        <v>30.263300000000001</v>
      </c>
      <c r="H892" s="32"/>
      <c r="I892" t="str">
        <f t="shared" si="169"/>
        <v>Austin, Texas&lt;br&gt;White 1875-1899&lt;br&gt;INF883&lt;br&gt;non-DASS</v>
      </c>
      <c r="J892" t="str">
        <f t="shared" si="170"/>
        <v>W1870AustinTexasINF883</v>
      </c>
      <c r="M892" t="str">
        <f t="shared" si="172"/>
        <v>dp</v>
      </c>
      <c r="N892" t="str">
        <f t="shared" si="173"/>
        <v>st</v>
      </c>
      <c r="O892" t="str">
        <f t="shared" si="174"/>
        <v>ar</v>
      </c>
      <c r="P892" t="e">
        <f>IF(#REF!="rhot","",IF(H892="AAE_7R","r7",IF(AND(C892="ANAE",H892="W"),"r3","r0")))</f>
        <v>#REF!</v>
      </c>
      <c r="Q892" t="str">
        <f>IF(H892="consonant",#REF!,"")</f>
        <v/>
      </c>
      <c r="R892" t="str">
        <f t="shared" si="175"/>
        <v>lx</v>
      </c>
      <c r="S892" t="str">
        <f t="shared" si="176"/>
        <v>bk</v>
      </c>
      <c r="T892" t="e">
        <f t="shared" si="177"/>
        <v>#REF!</v>
      </c>
      <c r="U892" t="str">
        <f t="shared" si="168"/>
        <v>b</v>
      </c>
      <c r="W892" t="str">
        <f t="shared" si="171"/>
        <v>const W1870AustinTexasINF883= L.marker([30.2633,-83.13067], {icon: dp_lx}).bindPopup('Austin, Texas&lt;br&gt;White 1875-1899&lt;br&gt;INF883&lt;br&gt;non-DASS').addTo(W1870);</v>
      </c>
      <c r="BI892" t="s">
        <v>5942</v>
      </c>
    </row>
    <row r="893" spans="1:61">
      <c r="A893" s="30" t="s">
        <v>5325</v>
      </c>
      <c r="B893" s="31" t="s">
        <v>1985</v>
      </c>
      <c r="C893" t="s">
        <v>3937</v>
      </c>
      <c r="D893" s="32" t="s">
        <v>1986</v>
      </c>
      <c r="E893" s="31" t="s">
        <v>904</v>
      </c>
      <c r="F893" s="32">
        <v>-82.475920000000002</v>
      </c>
      <c r="G893" s="32">
        <v>35.932450000000003</v>
      </c>
      <c r="H893" s="32"/>
      <c r="I893" t="str">
        <f t="shared" si="169"/>
        <v>Bat Harbor, Tennessee&lt;br&gt;White 1875-1899&lt;br&gt;INF019&lt;br&gt;non-DASS</v>
      </c>
      <c r="J893" t="str">
        <f t="shared" si="170"/>
        <v>W1870BatHarborTennesseeINF019</v>
      </c>
      <c r="M893" t="str">
        <f t="shared" si="172"/>
        <v>dp</v>
      </c>
      <c r="N893" t="str">
        <f t="shared" si="173"/>
        <v>st</v>
      </c>
      <c r="O893" t="str">
        <f t="shared" si="174"/>
        <v>ar</v>
      </c>
      <c r="P893" t="e">
        <f>IF(#REF!="rhot","",IF(H893="AAE_7R","r7",IF(AND(C893="ANAE",H893="W"),"r3","r0")))</f>
        <v>#REF!</v>
      </c>
      <c r="Q893" t="str">
        <f>IF(H893="consonant",#REF!,"")</f>
        <v/>
      </c>
      <c r="R893" t="str">
        <f t="shared" si="175"/>
        <v>lx</v>
      </c>
      <c r="S893" t="str">
        <f t="shared" si="176"/>
        <v>bk</v>
      </c>
      <c r="T893" t="e">
        <f t="shared" si="177"/>
        <v>#REF!</v>
      </c>
      <c r="U893" t="str">
        <f t="shared" si="168"/>
        <v>b</v>
      </c>
      <c r="W893" t="str">
        <f t="shared" si="171"/>
        <v>const W1870BatHarborTennesseeINF019= L.marker([35.93245,-82.47592], {icon: dp_lx}).bindPopup('Bat Harbor, Tennessee&lt;br&gt;White 1875-1899&lt;br&gt;INF019&lt;br&gt;non-DASS').addTo(W1870);</v>
      </c>
      <c r="BI893" t="s">
        <v>5943</v>
      </c>
    </row>
    <row r="894" spans="1:61">
      <c r="A894" s="30" t="s">
        <v>5325</v>
      </c>
      <c r="B894" s="31" t="s">
        <v>2053</v>
      </c>
      <c r="C894" t="s">
        <v>3937</v>
      </c>
      <c r="D894" s="32" t="s">
        <v>2054</v>
      </c>
      <c r="E894" s="31" t="s">
        <v>5289</v>
      </c>
      <c r="F894" s="32">
        <v>-83.966470000000001</v>
      </c>
      <c r="G894" s="32">
        <v>33.788069999999998</v>
      </c>
      <c r="H894" s="32"/>
      <c r="I894" t="str">
        <f t="shared" si="169"/>
        <v>Lincolnton, Georgia&lt;br&gt;White 1875-1899&lt;br&gt;INF115&lt;br&gt;non-DASS</v>
      </c>
      <c r="J894" t="str">
        <f t="shared" si="170"/>
        <v>W1870LincolntonGeorgiaINF115</v>
      </c>
      <c r="M894" t="str">
        <f t="shared" si="172"/>
        <v>dp</v>
      </c>
      <c r="N894" t="str">
        <f t="shared" si="173"/>
        <v>st</v>
      </c>
      <c r="O894" t="str">
        <f t="shared" si="174"/>
        <v>ar</v>
      </c>
      <c r="P894" t="e">
        <f>IF(#REF!="rhot","",IF(H894="AAE_7R","r7",IF(AND(C894="ANAE",H894="W"),"r3","r0")))</f>
        <v>#REF!</v>
      </c>
      <c r="Q894" t="str">
        <f>IF(H894="consonant",#REF!,"")</f>
        <v/>
      </c>
      <c r="R894" t="str">
        <f t="shared" si="175"/>
        <v>lx</v>
      </c>
      <c r="S894" t="str">
        <f t="shared" si="176"/>
        <v>bk</v>
      </c>
      <c r="T894" t="e">
        <f t="shared" si="177"/>
        <v>#REF!</v>
      </c>
      <c r="U894" t="str">
        <f t="shared" si="168"/>
        <v>b</v>
      </c>
      <c r="W894" t="str">
        <f t="shared" si="171"/>
        <v>const W1870LincolntonGeorgiaINF115= L.marker([33.78807,-83.96647], {icon: dp_lx}).bindPopup('Lincolnton, Georgia&lt;br&gt;White 1875-1899&lt;br&gt;INF115&lt;br&gt;non-DASS').addTo(W1870);</v>
      </c>
      <c r="BI894" t="s">
        <v>5944</v>
      </c>
    </row>
    <row r="895" spans="1:61" ht="17" customHeight="1">
      <c r="A895" s="30" t="s">
        <v>5325</v>
      </c>
      <c r="B895" s="31" t="s">
        <v>2515</v>
      </c>
      <c r="C895" t="s">
        <v>3937</v>
      </c>
      <c r="D895" s="32" t="s">
        <v>209</v>
      </c>
      <c r="E895" s="31" t="s">
        <v>5289</v>
      </c>
      <c r="F895" s="32">
        <v>-83.950980000000001</v>
      </c>
      <c r="G895" s="32">
        <v>33.294400000000003</v>
      </c>
      <c r="H895" s="32"/>
      <c r="I895" t="str">
        <f t="shared" si="169"/>
        <v>Jackson, Georgia&lt;br&gt;White 1875-1899&lt;br&gt;INF119C&lt;br&gt;non-DASS</v>
      </c>
      <c r="J895" t="str">
        <f t="shared" si="170"/>
        <v>W1870JacksonGeorgiaINF119C</v>
      </c>
      <c r="M895" t="str">
        <f t="shared" si="172"/>
        <v>dp</v>
      </c>
      <c r="N895" t="str">
        <f t="shared" si="173"/>
        <v>st</v>
      </c>
      <c r="O895" t="str">
        <f t="shared" si="174"/>
        <v>ar</v>
      </c>
      <c r="P895" t="e">
        <f>IF(#REF!="rhot","",IF(H895="AAE_7R","r7",IF(AND(C895="ANAE",H895="W"),"r3","r0")))</f>
        <v>#REF!</v>
      </c>
      <c r="Q895" t="str">
        <f>IF(H895="consonant",#REF!,"")</f>
        <v/>
      </c>
      <c r="R895" t="str">
        <f t="shared" si="175"/>
        <v>lx</v>
      </c>
      <c r="S895" t="str">
        <f t="shared" si="176"/>
        <v>bk</v>
      </c>
      <c r="T895" t="e">
        <f t="shared" si="177"/>
        <v>#REF!</v>
      </c>
      <c r="U895" t="str">
        <f t="shared" si="168"/>
        <v>b</v>
      </c>
      <c r="W895" t="str">
        <f t="shared" si="171"/>
        <v>const W1870JacksonGeorgiaINF119C= L.marker([33.2944,-83.95098], {icon: dp_lx}).bindPopup('Jackson, Georgia&lt;br&gt;White 1875-1899&lt;br&gt;INF119C&lt;br&gt;non-DASS').addTo(W1870);</v>
      </c>
      <c r="BI895" t="s">
        <v>5945</v>
      </c>
    </row>
    <row r="896" spans="1:61">
      <c r="A896" s="30" t="s">
        <v>5325</v>
      </c>
      <c r="B896" s="31" t="s">
        <v>2098</v>
      </c>
      <c r="C896" t="s">
        <v>3937</v>
      </c>
      <c r="D896" s="32" t="s">
        <v>78</v>
      </c>
      <c r="E896" s="31" t="s">
        <v>5289</v>
      </c>
      <c r="F896" s="32">
        <v>-82.224260000000001</v>
      </c>
      <c r="G896" s="32">
        <v>32.080800000000004</v>
      </c>
      <c r="H896" s="32"/>
      <c r="I896" t="str">
        <f t="shared" si="169"/>
        <v>Savannah, Georgia&lt;br&gt;White 1875-1899&lt;br&gt;INF161&lt;br&gt;non-DASS</v>
      </c>
      <c r="J896" t="str">
        <f t="shared" si="170"/>
        <v>W1870SavannahGeorgiaINF161</v>
      </c>
      <c r="M896" t="str">
        <f t="shared" si="172"/>
        <v>dp</v>
      </c>
      <c r="N896" t="str">
        <f t="shared" si="173"/>
        <v>st</v>
      </c>
      <c r="O896" t="str">
        <f t="shared" si="174"/>
        <v>ar</v>
      </c>
      <c r="P896" t="e">
        <f>IF(#REF!="rhot","",IF(H896="AAE_7R","r7",IF(AND(C896="ANAE",H896="W"),"r3","r0")))</f>
        <v>#REF!</v>
      </c>
      <c r="Q896" t="str">
        <f>IF(H896="consonant",#REF!,"")</f>
        <v/>
      </c>
      <c r="R896" t="str">
        <f t="shared" si="175"/>
        <v>lx</v>
      </c>
      <c r="S896" t="str">
        <f t="shared" si="176"/>
        <v>bk</v>
      </c>
      <c r="T896" t="e">
        <f t="shared" si="177"/>
        <v>#REF!</v>
      </c>
      <c r="U896" t="str">
        <f t="shared" si="168"/>
        <v>b</v>
      </c>
      <c r="W896" t="str">
        <f t="shared" si="171"/>
        <v>const W1870SavannahGeorgiaINF161= L.marker([32.0808,-82.22426], {icon: dp_lx}).bindPopup('Savannah, Georgia&lt;br&gt;White 1875-1899&lt;br&gt;INF161&lt;br&gt;non-DASS').addTo(W1870);</v>
      </c>
      <c r="BI896" t="s">
        <v>5946</v>
      </c>
    </row>
    <row r="897" spans="1:61">
      <c r="A897" s="30" t="s">
        <v>5325</v>
      </c>
      <c r="B897" s="31" t="s">
        <v>2129</v>
      </c>
      <c r="C897" t="s">
        <v>3937</v>
      </c>
      <c r="D897" s="32" t="s">
        <v>2130</v>
      </c>
      <c r="E897" s="31" t="s">
        <v>5289</v>
      </c>
      <c r="F897" s="32">
        <v>-82.598029999999994</v>
      </c>
      <c r="G897" s="32">
        <v>30.519220000000001</v>
      </c>
      <c r="H897" s="32"/>
      <c r="I897" t="str">
        <f t="shared" si="169"/>
        <v>Moniac, Georgia&lt;br&gt;White 1875-1899&lt;br&gt;INF198&lt;br&gt;non-DASS</v>
      </c>
      <c r="J897" t="str">
        <f t="shared" si="170"/>
        <v>W1870MoniacGeorgiaINF198</v>
      </c>
      <c r="M897" t="str">
        <f t="shared" si="172"/>
        <v>dp</v>
      </c>
      <c r="N897" t="str">
        <f t="shared" si="173"/>
        <v>st</v>
      </c>
      <c r="O897" t="str">
        <f t="shared" si="174"/>
        <v>ar</v>
      </c>
      <c r="P897" t="e">
        <f>IF(#REF!="rhot","",IF(H897="AAE_7R","r7",IF(AND(C897="ANAE",H897="W"),"r3","r0")))</f>
        <v>#REF!</v>
      </c>
      <c r="Q897" t="str">
        <f>IF(H897="consonant",#REF!,"")</f>
        <v/>
      </c>
      <c r="R897" t="str">
        <f t="shared" si="175"/>
        <v>lx</v>
      </c>
      <c r="S897" t="str">
        <f t="shared" si="176"/>
        <v>bk</v>
      </c>
      <c r="T897" t="e">
        <f t="shared" si="177"/>
        <v>#REF!</v>
      </c>
      <c r="U897" t="str">
        <f t="shared" ref="U897:U960" si="178">IF(C897="LAGS","a","b")</f>
        <v>b</v>
      </c>
      <c r="W897" t="str">
        <f t="shared" si="171"/>
        <v>const W1870MoniacGeorgiaINF198= L.marker([30.51922,-82.59803], {icon: dp_lx}).bindPopup('Moniac, Georgia&lt;br&gt;White 1875-1899&lt;br&gt;INF198&lt;br&gt;non-DASS').addTo(W1870);</v>
      </c>
      <c r="BI897" t="s">
        <v>5947</v>
      </c>
    </row>
    <row r="898" spans="1:61">
      <c r="A898" s="30" t="s">
        <v>5325</v>
      </c>
      <c r="B898" s="31" t="s">
        <v>2560</v>
      </c>
      <c r="C898" t="s">
        <v>3937</v>
      </c>
      <c r="D898" s="32" t="s">
        <v>83</v>
      </c>
      <c r="E898" s="31" t="s">
        <v>5304</v>
      </c>
      <c r="F898" s="32">
        <v>-80.237440000000007</v>
      </c>
      <c r="G898" s="32">
        <v>30.041309999999999</v>
      </c>
      <c r="H898" s="32"/>
      <c r="I898" t="str">
        <f t="shared" ref="I898:I961" si="179">D898&amp;", "&amp;E898&amp;"&lt;br&gt;"&amp;IF(TRIM(LEFT(A898,LEN(A898)-4))="W","White ",IF(TRIM(LEFT(A898,LEN(A898)-4))="B","Black ",IF(TRIM(LEFT(A898,LEN(A898)-4))="L","Hispanic ",IF(TRIM(LEFT(A898,LEN(A898)-4))="N","Indigenous ",IF(TRIM(LEFT(A898,LEN(A898)-4))="A","Asian ","")))))&amp;IF(TRIM(RIGHT(A898,LEN(A898)-1))="1700","1700-1799",IF(TRIM(RIGHT(A898,LEN(A898)-1))="1800","1800-1844",IF(TRIM(RIGHT(A898,LEN(A898)-1))="1850","1845-1874",IF(TRIM(RIGHT(A898,LEN(A898)-1))="1870","1875-1899",IF(TRIM(RIGHT(A898,LEN(A898)-1))="1900","1900-1944",IF(TRIM(RIGHT(A898,LEN(A898)-1))="1950","1945-1974",IF(TRIM(RIGHT(A898,LEN(A898)-1))="1970","1975-1099","")))))))&amp;"&lt;br&gt;"&amp;B898&amp;"&lt;br&gt;"&amp;C898</f>
        <v>Mason City, Florida&lt;br&gt;White 1875-1899&lt;br&gt;INF235&lt;br&gt;non-DASS</v>
      </c>
      <c r="J898" t="str">
        <f t="shared" ref="J898:J961" si="180">A898&amp;SUBSTITUTE(SUBSTITUTE(SUBSTITUTE(D898,".","")," ",""),"-","")&amp;SUBSTITUTE(E898," ","")&amp;SUBSTITUTE(SUBSTITUTE(SUBSTITUTE(B898,".","")," ",""),"-","")</f>
        <v>W1870MasonCityFloridaINF235</v>
      </c>
      <c r="M898" t="str">
        <f t="shared" si="172"/>
        <v>dp</v>
      </c>
      <c r="N898" t="str">
        <f t="shared" si="173"/>
        <v>st</v>
      </c>
      <c r="O898" t="str">
        <f t="shared" si="174"/>
        <v>ar</v>
      </c>
      <c r="P898" t="e">
        <f>IF(#REF!="rhot","",IF(H898="AAE_7R","r7",IF(AND(C898="ANAE",H898="W"),"r3","r0")))</f>
        <v>#REF!</v>
      </c>
      <c r="Q898" t="str">
        <f>IF(H898="consonant",#REF!,"")</f>
        <v/>
      </c>
      <c r="R898" t="str">
        <f t="shared" si="175"/>
        <v>lx</v>
      </c>
      <c r="S898" t="str">
        <f t="shared" si="176"/>
        <v>bk</v>
      </c>
      <c r="T898" t="e">
        <f t="shared" si="177"/>
        <v>#REF!</v>
      </c>
      <c r="U898" t="str">
        <f t="shared" si="178"/>
        <v>b</v>
      </c>
      <c r="W898" t="str">
        <f t="shared" si="171"/>
        <v>const W1870MasonCityFloridaINF235= L.marker([30.04131,-80.23744], {icon: dp_lx}).bindPopup('Mason City, Florida&lt;br&gt;White 1875-1899&lt;br&gt;INF235&lt;br&gt;non-DASS').addTo(W1870);</v>
      </c>
      <c r="BI898" t="s">
        <v>5948</v>
      </c>
    </row>
    <row r="899" spans="1:61">
      <c r="A899" s="30" t="s">
        <v>5325</v>
      </c>
      <c r="B899" s="31" t="s">
        <v>2576</v>
      </c>
      <c r="C899" t="s">
        <v>3937</v>
      </c>
      <c r="D899" s="32" t="s">
        <v>57</v>
      </c>
      <c r="E899" s="31" t="s">
        <v>5304</v>
      </c>
      <c r="F899" s="32">
        <v>-88.813959999999994</v>
      </c>
      <c r="G899" s="32">
        <v>25.728999999999999</v>
      </c>
      <c r="H899" s="32"/>
      <c r="I899" t="str">
        <f t="shared" si="179"/>
        <v>Miami, Florida&lt;br&gt;White 1875-1899&lt;br&gt;INF282&lt;br&gt;non-DASS</v>
      </c>
      <c r="J899" t="str">
        <f t="shared" si="180"/>
        <v>W1870MiamiFloridaINF282</v>
      </c>
      <c r="M899" t="str">
        <f t="shared" si="172"/>
        <v>dp</v>
      </c>
      <c r="N899" t="str">
        <f t="shared" si="173"/>
        <v>st</v>
      </c>
      <c r="O899" t="str">
        <f t="shared" si="174"/>
        <v>ar</v>
      </c>
      <c r="P899" t="e">
        <f>IF(#REF!="rhot","",IF(H899="AAE_7R","r7",IF(AND(C899="ANAE",H899="W"),"r3","r0")))</f>
        <v>#REF!</v>
      </c>
      <c r="Q899" t="str">
        <f>IF(H899="consonant",#REF!,"")</f>
        <v/>
      </c>
      <c r="R899" t="str">
        <f t="shared" si="175"/>
        <v>lx</v>
      </c>
      <c r="S899" t="str">
        <f t="shared" si="176"/>
        <v>bk</v>
      </c>
      <c r="T899" t="e">
        <f t="shared" si="177"/>
        <v>#REF!</v>
      </c>
      <c r="U899" t="str">
        <f t="shared" si="178"/>
        <v>b</v>
      </c>
      <c r="W899" t="str">
        <f t="shared" ref="W899:W962" si="181">IF(OR(M899="",R899=""),"",IF(F899="","","const "&amp;J899&amp;"= L.marker(["&amp;G899&amp;","&amp;F899&amp;"], {icon: "&amp;M899&amp;"_"&amp;R899&amp;"}).bindPopup('"&amp;I899&amp;"').addTo("&amp;A899&amp;");"))</f>
        <v>const W1870MiamiFloridaINF282= L.marker([25.729,-88.81396], {icon: dp_lx}).bindPopup('Miami, Florida&lt;br&gt;White 1875-1899&lt;br&gt;INF282&lt;br&gt;non-DASS').addTo(W1870);</v>
      </c>
      <c r="BI899" t="s">
        <v>5949</v>
      </c>
    </row>
    <row r="900" spans="1:61">
      <c r="A900" s="30" t="s">
        <v>5325</v>
      </c>
      <c r="B900" s="31" t="s">
        <v>2685</v>
      </c>
      <c r="C900" t="s">
        <v>3937</v>
      </c>
      <c r="D900" s="32" t="s">
        <v>2686</v>
      </c>
      <c r="E900" s="31" t="s">
        <v>1505</v>
      </c>
      <c r="F900" s="32">
        <v>-90.50891</v>
      </c>
      <c r="G900" s="32">
        <v>33.465879999999999</v>
      </c>
      <c r="H900" s="32"/>
      <c r="I900" t="str">
        <f t="shared" si="179"/>
        <v>Starkville, Mississippi&lt;br&gt;White 1875-1899&lt;br&gt;INF557&lt;br&gt;non-DASS</v>
      </c>
      <c r="J900" t="str">
        <f t="shared" si="180"/>
        <v>W1870StarkvilleMississippiINF557</v>
      </c>
      <c r="M900" t="str">
        <f t="shared" si="172"/>
        <v>dp</v>
      </c>
      <c r="N900" t="str">
        <f t="shared" si="173"/>
        <v>st</v>
      </c>
      <c r="O900" t="str">
        <f t="shared" si="174"/>
        <v>ar</v>
      </c>
      <c r="P900" t="e">
        <f>IF(#REF!="rhot","",IF(H900="AAE_7R","r7",IF(AND(C900="ANAE",H900="W"),"r3","r0")))</f>
        <v>#REF!</v>
      </c>
      <c r="Q900" t="str">
        <f>IF(H900="consonant",#REF!,"")</f>
        <v/>
      </c>
      <c r="R900" t="str">
        <f t="shared" si="175"/>
        <v>lx</v>
      </c>
      <c r="S900" t="str">
        <f t="shared" si="176"/>
        <v>bk</v>
      </c>
      <c r="T900" t="e">
        <f t="shared" si="177"/>
        <v>#REF!</v>
      </c>
      <c r="U900" t="str">
        <f t="shared" si="178"/>
        <v>b</v>
      </c>
      <c r="W900" t="str">
        <f t="shared" si="181"/>
        <v>const W1870StarkvilleMississippiINF557= L.marker([33.46588,-90.50891], {icon: dp_lx}).bindPopup('Starkville, Mississippi&lt;br&gt;White 1875-1899&lt;br&gt;INF557&lt;br&gt;non-DASS').addTo(W1870);</v>
      </c>
      <c r="BI900" t="s">
        <v>5950</v>
      </c>
    </row>
    <row r="901" spans="1:61">
      <c r="A901" s="30" t="s">
        <v>5325</v>
      </c>
      <c r="B901" s="31" t="s">
        <v>2730</v>
      </c>
      <c r="C901" t="s">
        <v>3937</v>
      </c>
      <c r="D901" s="32" t="s">
        <v>2731</v>
      </c>
      <c r="E901" s="31" t="s">
        <v>5293</v>
      </c>
      <c r="F901" s="32">
        <v>-90.07714</v>
      </c>
      <c r="G901" s="32">
        <v>30.93684</v>
      </c>
      <c r="H901" s="32"/>
      <c r="I901" t="str">
        <f t="shared" si="179"/>
        <v>Kentwood, Louisiana&lt;br&gt;White 1875-1899&lt;br&gt;INF634&lt;br&gt;non-DASS</v>
      </c>
      <c r="J901" t="str">
        <f t="shared" si="180"/>
        <v>W1870KentwoodLouisianaINF634</v>
      </c>
      <c r="M901" t="str">
        <f t="shared" si="172"/>
        <v>dp</v>
      </c>
      <c r="N901" t="str">
        <f t="shared" si="173"/>
        <v>st</v>
      </c>
      <c r="O901" t="str">
        <f t="shared" si="174"/>
        <v>ar</v>
      </c>
      <c r="P901" t="e">
        <f>IF(#REF!="rhot","",IF(H901="AAE_7R","r7",IF(AND(C901="ANAE",H901="W"),"r3","r0")))</f>
        <v>#REF!</v>
      </c>
      <c r="Q901" t="str">
        <f>IF(H901="consonant",#REF!,"")</f>
        <v/>
      </c>
      <c r="R901" t="str">
        <f t="shared" si="175"/>
        <v>lx</v>
      </c>
      <c r="S901" t="str">
        <f t="shared" si="176"/>
        <v>bk</v>
      </c>
      <c r="T901" t="e">
        <f t="shared" si="177"/>
        <v>#REF!</v>
      </c>
      <c r="U901" t="str">
        <f t="shared" si="178"/>
        <v>b</v>
      </c>
      <c r="W901" t="str">
        <f t="shared" si="181"/>
        <v>const W1870KentwoodLouisianaINF634= L.marker([30.93684,-90.07714], {icon: dp_lx}).bindPopup('Kentwood, Louisiana&lt;br&gt;White 1875-1899&lt;br&gt;INF634&lt;br&gt;non-DASS').addTo(W1870);</v>
      </c>
      <c r="BI901" t="s">
        <v>5951</v>
      </c>
    </row>
    <row r="902" spans="1:61">
      <c r="A902" s="30" t="s">
        <v>5325</v>
      </c>
      <c r="B902" s="31" t="s">
        <v>2734</v>
      </c>
      <c r="C902" t="s">
        <v>3937</v>
      </c>
      <c r="D902" s="32" t="s">
        <v>121</v>
      </c>
      <c r="E902" s="31" t="s">
        <v>5293</v>
      </c>
      <c r="F902" s="32">
        <v>-93.743120000000005</v>
      </c>
      <c r="G902" s="32">
        <v>29.955639999999999</v>
      </c>
      <c r="H902" s="32"/>
      <c r="I902" t="str">
        <f t="shared" si="179"/>
        <v>New Orleans, Louisiana&lt;br&gt;White 1875-1899&lt;br&gt;INF653&lt;br&gt;non-DASS</v>
      </c>
      <c r="J902" t="str">
        <f t="shared" si="180"/>
        <v>W1870NewOrleansLouisianaINF653</v>
      </c>
      <c r="M902" t="str">
        <f t="shared" si="172"/>
        <v>dp</v>
      </c>
      <c r="N902" t="str">
        <f t="shared" si="173"/>
        <v>st</v>
      </c>
      <c r="O902" t="str">
        <f t="shared" si="174"/>
        <v>ar</v>
      </c>
      <c r="P902" t="e">
        <f>IF(#REF!="rhot","",IF(H902="AAE_7R","r7",IF(AND(C902="ANAE",H902="W"),"r3","r0")))</f>
        <v>#REF!</v>
      </c>
      <c r="Q902" t="str">
        <f>IF(H902="consonant",#REF!,"")</f>
        <v/>
      </c>
      <c r="R902" t="str">
        <f t="shared" si="175"/>
        <v>lx</v>
      </c>
      <c r="S902" t="str">
        <f t="shared" si="176"/>
        <v>bk</v>
      </c>
      <c r="T902" t="e">
        <f t="shared" si="177"/>
        <v>#REF!</v>
      </c>
      <c r="U902" t="str">
        <f t="shared" si="178"/>
        <v>b</v>
      </c>
      <c r="W902" t="str">
        <f t="shared" si="181"/>
        <v>const W1870NewOrleansLouisianaINF653= L.marker([29.95564,-93.74312], {icon: dp_lx}).bindPopup('New Orleans, Louisiana&lt;br&gt;White 1875-1899&lt;br&gt;INF653&lt;br&gt;non-DASS').addTo(W1870);</v>
      </c>
      <c r="BI902" t="s">
        <v>5952</v>
      </c>
    </row>
    <row r="903" spans="1:61">
      <c r="A903" s="30" t="s">
        <v>5325</v>
      </c>
      <c r="B903" s="31" t="s">
        <v>2786</v>
      </c>
      <c r="C903" t="s">
        <v>3937</v>
      </c>
      <c r="D903" s="32" t="s">
        <v>123</v>
      </c>
      <c r="E903" s="31" t="s">
        <v>5293</v>
      </c>
      <c r="F903" s="32">
        <v>-82.831149999999994</v>
      </c>
      <c r="G903" s="32">
        <v>32.509639999999997</v>
      </c>
      <c r="H903" s="32"/>
      <c r="I903" t="str">
        <f t="shared" si="179"/>
        <v>Shreveport, Louisiana&lt;br&gt;White 1875-1899&lt;br&gt;INF778&lt;br&gt;non-DASS</v>
      </c>
      <c r="J903" t="str">
        <f t="shared" si="180"/>
        <v>W1870ShreveportLouisianaINF778</v>
      </c>
      <c r="M903" t="str">
        <f t="shared" si="172"/>
        <v>dp</v>
      </c>
      <c r="N903" t="str">
        <f t="shared" si="173"/>
        <v>st</v>
      </c>
      <c r="O903" t="str">
        <f t="shared" si="174"/>
        <v>ar</v>
      </c>
      <c r="P903" t="e">
        <f>IF(#REF!="rhot","",IF(H903="AAE_7R","r7",IF(AND(C903="ANAE",H903="W"),"r3","r0")))</f>
        <v>#REF!</v>
      </c>
      <c r="Q903" t="str">
        <f>IF(H903="consonant",#REF!,"")</f>
        <v/>
      </c>
      <c r="R903" t="str">
        <f t="shared" si="175"/>
        <v>lx</v>
      </c>
      <c r="S903" t="str">
        <f t="shared" si="176"/>
        <v>bk</v>
      </c>
      <c r="T903" t="e">
        <f t="shared" si="177"/>
        <v>#REF!</v>
      </c>
      <c r="U903" t="str">
        <f t="shared" si="178"/>
        <v>b</v>
      </c>
      <c r="W903" t="str">
        <f t="shared" si="181"/>
        <v>const W1870ShreveportLouisianaINF778= L.marker([32.50964,-82.83115], {icon: dp_lx}).bindPopup('Shreveport, Louisiana&lt;br&gt;White 1875-1899&lt;br&gt;INF778&lt;br&gt;non-DASS').addTo(W1870);</v>
      </c>
      <c r="BI903" t="s">
        <v>5953</v>
      </c>
    </row>
    <row r="904" spans="1:61">
      <c r="A904" s="30" t="s">
        <v>5325</v>
      </c>
      <c r="B904" s="31" t="s">
        <v>1979</v>
      </c>
      <c r="C904" t="s">
        <v>3937</v>
      </c>
      <c r="D904" s="32" t="s">
        <v>1980</v>
      </c>
      <c r="E904" s="31" t="s">
        <v>904</v>
      </c>
      <c r="F904" s="32">
        <v>-83.647170000000003</v>
      </c>
      <c r="G904" s="32">
        <v>36.162750000000003</v>
      </c>
      <c r="H904" s="32"/>
      <c r="I904" t="str">
        <f t="shared" si="179"/>
        <v>Greeneville, Tennessee&lt;br&gt;White 1875-1899&lt;br&gt;INF011A&lt;br&gt;non-DASS</v>
      </c>
      <c r="J904" t="str">
        <f t="shared" si="180"/>
        <v>W1870GreenevilleTennesseeINF011A</v>
      </c>
      <c r="M904" t="str">
        <f t="shared" si="172"/>
        <v>dp</v>
      </c>
      <c r="N904" t="str">
        <f t="shared" si="173"/>
        <v>st</v>
      </c>
      <c r="O904" t="str">
        <f t="shared" si="174"/>
        <v>ar</v>
      </c>
      <c r="P904" t="e">
        <f>IF(#REF!="rhot","",IF(H904="AAE_7R","r7",IF(AND(C904="ANAE",H904="W"),"r3","r0")))</f>
        <v>#REF!</v>
      </c>
      <c r="Q904" t="str">
        <f>IF(H904="consonant",#REF!,"")</f>
        <v/>
      </c>
      <c r="R904" t="str">
        <f t="shared" si="175"/>
        <v>lx</v>
      </c>
      <c r="S904" t="str">
        <f t="shared" si="176"/>
        <v>bk</v>
      </c>
      <c r="T904" t="e">
        <f t="shared" si="177"/>
        <v>#REF!</v>
      </c>
      <c r="U904" t="str">
        <f t="shared" si="178"/>
        <v>b</v>
      </c>
      <c r="W904" t="str">
        <f t="shared" si="181"/>
        <v>const W1870GreenevilleTennesseeINF011A= L.marker([36.16275,-83.64717], {icon: dp_lx}).bindPopup('Greeneville, Tennessee&lt;br&gt;White 1875-1899&lt;br&gt;INF011A&lt;br&gt;non-DASS').addTo(W1870);</v>
      </c>
      <c r="BI904" t="s">
        <v>5954</v>
      </c>
    </row>
    <row r="905" spans="1:61">
      <c r="A905" s="30" t="s">
        <v>5325</v>
      </c>
      <c r="B905" s="31" t="s">
        <v>1989</v>
      </c>
      <c r="C905" t="s">
        <v>3937</v>
      </c>
      <c r="D905" s="32" t="s">
        <v>1991</v>
      </c>
      <c r="E905" s="31" t="s">
        <v>904</v>
      </c>
      <c r="F905" s="32">
        <v>-83.522630000000007</v>
      </c>
      <c r="G905" s="32">
        <v>35.719650000000001</v>
      </c>
      <c r="H905" s="32"/>
      <c r="I905" t="str">
        <f t="shared" si="179"/>
        <v>Wear Valley, Tennessee&lt;br&gt;White 1875-1899&lt;br&gt;INF025&lt;br&gt;non-DASS</v>
      </c>
      <c r="J905" t="str">
        <f t="shared" si="180"/>
        <v>W1870WearValleyTennesseeINF025</v>
      </c>
      <c r="M905" t="str">
        <f t="shared" si="172"/>
        <v>dp</v>
      </c>
      <c r="N905" t="str">
        <f t="shared" si="173"/>
        <v>st</v>
      </c>
      <c r="O905" t="str">
        <f t="shared" si="174"/>
        <v>ar</v>
      </c>
      <c r="P905" t="e">
        <f>IF(#REF!="rhot","",IF(H905="AAE_7R","r7",IF(AND(C905="ANAE",H905="W"),"r3","r0")))</f>
        <v>#REF!</v>
      </c>
      <c r="Q905" t="str">
        <f>IF(H905="consonant",#REF!,"")</f>
        <v/>
      </c>
      <c r="R905" t="str">
        <f t="shared" si="175"/>
        <v>lx</v>
      </c>
      <c r="S905" t="str">
        <f t="shared" si="176"/>
        <v>bk</v>
      </c>
      <c r="T905" t="e">
        <f t="shared" si="177"/>
        <v>#REF!</v>
      </c>
      <c r="U905" t="str">
        <f t="shared" si="178"/>
        <v>b</v>
      </c>
      <c r="W905" t="str">
        <f t="shared" si="181"/>
        <v>const W1870WearValleyTennesseeINF025= L.marker([35.71965,-83.52263], {icon: dp_lx}).bindPopup('Wear Valley, Tennessee&lt;br&gt;White 1875-1899&lt;br&gt;INF025&lt;br&gt;non-DASS').addTo(W1870);</v>
      </c>
      <c r="BI905" t="s">
        <v>5955</v>
      </c>
    </row>
    <row r="906" spans="1:61">
      <c r="A906" s="30" t="s">
        <v>5325</v>
      </c>
      <c r="B906" s="31" t="s">
        <v>1992</v>
      </c>
      <c r="C906" t="s">
        <v>3937</v>
      </c>
      <c r="D906" s="32" t="s">
        <v>1993</v>
      </c>
      <c r="E906" s="31" t="s">
        <v>904</v>
      </c>
      <c r="F906" s="32">
        <v>-85.296930000000003</v>
      </c>
      <c r="G906" s="32">
        <v>35.959440000000001</v>
      </c>
      <c r="H906" s="32"/>
      <c r="I906" t="str">
        <f t="shared" si="179"/>
        <v>Allensville, Tennessee&lt;br&gt;White 1875-1899&lt;br&gt;INF026&lt;br&gt;non-DASS</v>
      </c>
      <c r="J906" t="str">
        <f t="shared" si="180"/>
        <v>W1870AllensvilleTennesseeINF026</v>
      </c>
      <c r="M906" t="str">
        <f t="shared" ref="M906:M969" si="182">IF(H906="consonant","",IF(E906="Jamaica","lo",IF(OR(A906="W1700",A906="B1850",H906="Carib",H906="LA",H906="UM",H906="Bra",H906="EaNL"),"mn","dp")))</f>
        <v>dp</v>
      </c>
      <c r="N906" t="str">
        <f t="shared" ref="N906:N969" si="183">IF(OR(H906="Carib",A906="B1850"),"sl","st")</f>
        <v>st</v>
      </c>
      <c r="O906" t="str">
        <f t="shared" ref="O906:O969" si="184">IF(A906="W1700","na",IF(OR(H906="Carib",H906="NYC",H906="ENE"),"au",IF(H906="CAN","ao","ar")))</f>
        <v>ar</v>
      </c>
      <c r="P906" t="e">
        <f>IF(#REF!="rhot","",IF(H906="AAE_7R","r7",IF(AND(C906="ANAE",H906="W"),"r3","r0")))</f>
        <v>#REF!</v>
      </c>
      <c r="Q906" t="str">
        <f>IF(H906="consonant",#REF!,"")</f>
        <v/>
      </c>
      <c r="R906" t="str">
        <f t="shared" ref="R906:R969" si="185">IF(OR(H906="W",H906="M",H906="ENE"),"we",IF(OR(H906="MA",H906="NYC",H906="OH"),"sa1",IF(OR(H906="OS",H906="LAGS_SSE",H906="Speaker _S",H906="PADS_SSE"),"sl","lx")))</f>
        <v>lx</v>
      </c>
      <c r="S906" t="str">
        <f t="shared" ref="S906:S969" si="186">IF(OR(H906="S",H906="M"),"fr",IF(OR(H906="W"),"ce","bk"))</f>
        <v>bk</v>
      </c>
      <c r="T906" t="e">
        <f t="shared" ref="T906:T969" si="187">IF(P906="","",IF(OR(A906="W1900",A906="W1950",A906="W1970"),"ho","un"))</f>
        <v>#REF!</v>
      </c>
      <c r="U906" t="str">
        <f t="shared" si="178"/>
        <v>b</v>
      </c>
      <c r="W906" t="str">
        <f t="shared" si="181"/>
        <v>const W1870AllensvilleTennesseeINF026= L.marker([35.95944,-85.29693], {icon: dp_lx}).bindPopup('Allensville, Tennessee&lt;br&gt;White 1875-1899&lt;br&gt;INF026&lt;br&gt;non-DASS').addTo(W1870);</v>
      </c>
      <c r="BI906" t="s">
        <v>5956</v>
      </c>
    </row>
    <row r="907" spans="1:61">
      <c r="A907" s="30" t="s">
        <v>5325</v>
      </c>
      <c r="B907" s="31" t="s">
        <v>2476</v>
      </c>
      <c r="C907" t="s">
        <v>3937</v>
      </c>
      <c r="D907" s="32" t="s">
        <v>276</v>
      </c>
      <c r="E907" s="31" t="s">
        <v>904</v>
      </c>
      <c r="F907" s="32">
        <v>-84.949700000000007</v>
      </c>
      <c r="G907" s="32">
        <v>35.051369999999999</v>
      </c>
      <c r="H907" s="32"/>
      <c r="I907" t="str">
        <f t="shared" si="179"/>
        <v>Chattanooga, Tennessee&lt;br&gt;White 1875-1899&lt;br&gt;INF055&lt;br&gt;non-DASS</v>
      </c>
      <c r="J907" t="str">
        <f t="shared" si="180"/>
        <v>W1870ChattanoogaTennesseeINF055</v>
      </c>
      <c r="M907" t="str">
        <f t="shared" si="182"/>
        <v>dp</v>
      </c>
      <c r="N907" t="str">
        <f t="shared" si="183"/>
        <v>st</v>
      </c>
      <c r="O907" t="str">
        <f t="shared" si="184"/>
        <v>ar</v>
      </c>
      <c r="P907" t="e">
        <f>IF(#REF!="rhot","",IF(H907="AAE_7R","r7",IF(AND(C907="ANAE",H907="W"),"r3","r0")))</f>
        <v>#REF!</v>
      </c>
      <c r="Q907" t="str">
        <f>IF(H907="consonant",#REF!,"")</f>
        <v/>
      </c>
      <c r="R907" t="str">
        <f t="shared" si="185"/>
        <v>lx</v>
      </c>
      <c r="S907" t="str">
        <f t="shared" si="186"/>
        <v>bk</v>
      </c>
      <c r="T907" t="e">
        <f t="shared" si="187"/>
        <v>#REF!</v>
      </c>
      <c r="U907" t="str">
        <f t="shared" si="178"/>
        <v>b</v>
      </c>
      <c r="W907" t="str">
        <f t="shared" si="181"/>
        <v>const W1870ChattanoogaTennesseeINF055= L.marker([35.05137,-84.9497], {icon: dp_lx}).bindPopup('Chattanooga, Tennessee&lt;br&gt;White 1875-1899&lt;br&gt;INF055&lt;br&gt;non-DASS').addTo(W1870);</v>
      </c>
      <c r="BI907" t="s">
        <v>5957</v>
      </c>
    </row>
    <row r="908" spans="1:61">
      <c r="A908" s="30" t="s">
        <v>5325</v>
      </c>
      <c r="B908" s="31" t="s">
        <v>2493</v>
      </c>
      <c r="C908" t="s">
        <v>3937</v>
      </c>
      <c r="D908" s="32" t="s">
        <v>953</v>
      </c>
      <c r="E908" s="31" t="s">
        <v>5289</v>
      </c>
      <c r="F908" s="32">
        <v>-83.571179999999998</v>
      </c>
      <c r="G908" s="32">
        <v>34.238939999999999</v>
      </c>
      <c r="H908" s="32"/>
      <c r="I908" t="str">
        <f t="shared" si="179"/>
        <v>Kingston, Georgia&lt;br&gt;White 1875-1899&lt;br&gt;INF076&lt;br&gt;non-DASS</v>
      </c>
      <c r="J908" t="str">
        <f t="shared" si="180"/>
        <v>W1870KingstonGeorgiaINF076</v>
      </c>
      <c r="M908" t="str">
        <f t="shared" si="182"/>
        <v>dp</v>
      </c>
      <c r="N908" t="str">
        <f t="shared" si="183"/>
        <v>st</v>
      </c>
      <c r="O908" t="str">
        <f t="shared" si="184"/>
        <v>ar</v>
      </c>
      <c r="P908" t="e">
        <f>IF(#REF!="rhot","",IF(H908="AAE_7R","r7",IF(AND(C908="ANAE",H908="W"),"r3","r0")))</f>
        <v>#REF!</v>
      </c>
      <c r="Q908" t="str">
        <f>IF(H908="consonant",#REF!,"")</f>
        <v/>
      </c>
      <c r="R908" t="str">
        <f t="shared" si="185"/>
        <v>lx</v>
      </c>
      <c r="S908" t="str">
        <f t="shared" si="186"/>
        <v>bk</v>
      </c>
      <c r="T908" t="e">
        <f t="shared" si="187"/>
        <v>#REF!</v>
      </c>
      <c r="U908" t="str">
        <f t="shared" si="178"/>
        <v>b</v>
      </c>
      <c r="W908" t="str">
        <f t="shared" si="181"/>
        <v>const W1870KingstonGeorgiaINF076= L.marker([34.23894,-83.57118], {icon: dp_lx}).bindPopup('Kingston, Georgia&lt;br&gt;White 1875-1899&lt;br&gt;INF076&lt;br&gt;non-DASS').addTo(W1870);</v>
      </c>
      <c r="BI908" t="s">
        <v>5958</v>
      </c>
    </row>
    <row r="909" spans="1:61">
      <c r="A909" s="30" t="s">
        <v>5325</v>
      </c>
      <c r="B909" s="31" t="s">
        <v>2038</v>
      </c>
      <c r="C909" t="s">
        <v>3937</v>
      </c>
      <c r="D909" s="32" t="s">
        <v>958</v>
      </c>
      <c r="E909" s="31" t="s">
        <v>5289</v>
      </c>
      <c r="F909" s="32">
        <v>-83.212779999999995</v>
      </c>
      <c r="G909" s="32">
        <v>34.118580000000001</v>
      </c>
      <c r="H909" s="32"/>
      <c r="I909" t="str">
        <f t="shared" si="179"/>
        <v>Jefferson, Georgia&lt;br&gt;White 1875-1899&lt;br&gt;INF089&lt;br&gt;non-DASS</v>
      </c>
      <c r="J909" t="str">
        <f t="shared" si="180"/>
        <v>W1870JeffersonGeorgiaINF089</v>
      </c>
      <c r="M909" t="str">
        <f t="shared" si="182"/>
        <v>dp</v>
      </c>
      <c r="N909" t="str">
        <f t="shared" si="183"/>
        <v>st</v>
      </c>
      <c r="O909" t="str">
        <f t="shared" si="184"/>
        <v>ar</v>
      </c>
      <c r="P909" t="e">
        <f>IF(#REF!="rhot","",IF(H909="AAE_7R","r7",IF(AND(C909="ANAE",H909="W"),"r3","r0")))</f>
        <v>#REF!</v>
      </c>
      <c r="Q909" t="str">
        <f>IF(H909="consonant",#REF!,"")</f>
        <v/>
      </c>
      <c r="R909" t="str">
        <f t="shared" si="185"/>
        <v>lx</v>
      </c>
      <c r="S909" t="str">
        <f t="shared" si="186"/>
        <v>bk</v>
      </c>
      <c r="T909" t="e">
        <f t="shared" si="187"/>
        <v>#REF!</v>
      </c>
      <c r="U909" t="str">
        <f t="shared" si="178"/>
        <v>b</v>
      </c>
      <c r="W909" t="str">
        <f t="shared" si="181"/>
        <v>const W1870JeffersonGeorgiaINF089= L.marker([34.11858,-83.21278], {icon: dp_lx}).bindPopup('Jefferson, Georgia&lt;br&gt;White 1875-1899&lt;br&gt;INF089&lt;br&gt;non-DASS').addTo(W1870);</v>
      </c>
      <c r="BI909" t="s">
        <v>5959</v>
      </c>
    </row>
    <row r="910" spans="1:61">
      <c r="A910" s="30" t="s">
        <v>5325</v>
      </c>
      <c r="B910" s="31" t="s">
        <v>2039</v>
      </c>
      <c r="C910" t="s">
        <v>3937</v>
      </c>
      <c r="D910" s="32" t="s">
        <v>1639</v>
      </c>
      <c r="E910" s="31" t="s">
        <v>5289</v>
      </c>
      <c r="F910" s="32">
        <v>-83.627930000000006</v>
      </c>
      <c r="G910" s="32">
        <v>34.038530000000002</v>
      </c>
      <c r="H910" s="32"/>
      <c r="I910" t="str">
        <f t="shared" si="179"/>
        <v>Colbert, Georgia&lt;br&gt;White 1875-1899&lt;br&gt;INF091A&lt;br&gt;non-DASS</v>
      </c>
      <c r="J910" t="str">
        <f t="shared" si="180"/>
        <v>W1870ColbertGeorgiaINF091A</v>
      </c>
      <c r="M910" t="str">
        <f t="shared" si="182"/>
        <v>dp</v>
      </c>
      <c r="N910" t="str">
        <f t="shared" si="183"/>
        <v>st</v>
      </c>
      <c r="O910" t="str">
        <f t="shared" si="184"/>
        <v>ar</v>
      </c>
      <c r="P910" t="e">
        <f>IF(#REF!="rhot","",IF(H910="AAE_7R","r7",IF(AND(C910="ANAE",H910="W"),"r3","r0")))</f>
        <v>#REF!</v>
      </c>
      <c r="Q910" t="str">
        <f>IF(H910="consonant",#REF!,"")</f>
        <v/>
      </c>
      <c r="R910" t="str">
        <f t="shared" si="185"/>
        <v>lx</v>
      </c>
      <c r="S910" t="str">
        <f t="shared" si="186"/>
        <v>bk</v>
      </c>
      <c r="T910" t="e">
        <f t="shared" si="187"/>
        <v>#REF!</v>
      </c>
      <c r="U910" t="str">
        <f t="shared" si="178"/>
        <v>b</v>
      </c>
      <c r="W910" t="str">
        <f t="shared" si="181"/>
        <v>const W1870ColbertGeorgiaINF091A= L.marker([34.03853,-83.62793], {icon: dp_lx}).bindPopup('Colbert, Georgia&lt;br&gt;White 1875-1899&lt;br&gt;INF091A&lt;br&gt;non-DASS').addTo(W1870);</v>
      </c>
      <c r="BI910" t="s">
        <v>5960</v>
      </c>
    </row>
    <row r="911" spans="1:61">
      <c r="A911" s="30" t="s">
        <v>5325</v>
      </c>
      <c r="B911" s="31" t="s">
        <v>2108</v>
      </c>
      <c r="C911" t="s">
        <v>3937</v>
      </c>
      <c r="D911" s="32" t="s">
        <v>2110</v>
      </c>
      <c r="E911" s="31" t="s">
        <v>5289</v>
      </c>
      <c r="F911" s="32">
        <v>-82.006429999999995</v>
      </c>
      <c r="G911" s="32">
        <v>31.785869999999999</v>
      </c>
      <c r="H911" s="32"/>
      <c r="I911" t="str">
        <f t="shared" si="179"/>
        <v>Allenhurst, Georgia&lt;br&gt;White 1875-1899&lt;br&gt;INF178&lt;br&gt;non-DASS</v>
      </c>
      <c r="J911" t="str">
        <f t="shared" si="180"/>
        <v>W1870AllenhurstGeorgiaINF178</v>
      </c>
      <c r="M911" t="str">
        <f t="shared" si="182"/>
        <v>dp</v>
      </c>
      <c r="N911" t="str">
        <f t="shared" si="183"/>
        <v>st</v>
      </c>
      <c r="O911" t="str">
        <f t="shared" si="184"/>
        <v>ar</v>
      </c>
      <c r="P911" t="e">
        <f>IF(#REF!="rhot","",IF(H911="AAE_7R","r7",IF(AND(C911="ANAE",H911="W"),"r3","r0")))</f>
        <v>#REF!</v>
      </c>
      <c r="Q911" t="str">
        <f>IF(H911="consonant",#REF!,"")</f>
        <v/>
      </c>
      <c r="R911" t="str">
        <f t="shared" si="185"/>
        <v>lx</v>
      </c>
      <c r="S911" t="str">
        <f t="shared" si="186"/>
        <v>bk</v>
      </c>
      <c r="T911" t="e">
        <f t="shared" si="187"/>
        <v>#REF!</v>
      </c>
      <c r="U911" t="str">
        <f t="shared" si="178"/>
        <v>b</v>
      </c>
      <c r="W911" t="str">
        <f t="shared" si="181"/>
        <v>const W1870AllenhurstGeorgiaINF178= L.marker([31.78587,-82.00643], {icon: dp_lx}).bindPopup('Allenhurst, Georgia&lt;br&gt;White 1875-1899&lt;br&gt;INF178&lt;br&gt;non-DASS').addTo(W1870);</v>
      </c>
      <c r="BI911" t="s">
        <v>5961</v>
      </c>
    </row>
    <row r="912" spans="1:61">
      <c r="A912" s="30" t="s">
        <v>5325</v>
      </c>
      <c r="B912" s="31" t="s">
        <v>2125</v>
      </c>
      <c r="C912" t="s">
        <v>3937</v>
      </c>
      <c r="D912" s="32" t="s">
        <v>2127</v>
      </c>
      <c r="E912" s="31" t="s">
        <v>5289</v>
      </c>
      <c r="F912" s="32">
        <v>-82.323139999999995</v>
      </c>
      <c r="G912" s="32">
        <v>30.831659999999999</v>
      </c>
      <c r="H912" s="32"/>
      <c r="I912" t="str">
        <f t="shared" si="179"/>
        <v>Folkston, Georgia&lt;br&gt;White 1875-1899&lt;br&gt;INF197&lt;br&gt;non-DASS</v>
      </c>
      <c r="J912" t="str">
        <f t="shared" si="180"/>
        <v>W1870FolkstonGeorgiaINF197</v>
      </c>
      <c r="M912" t="str">
        <f t="shared" si="182"/>
        <v>dp</v>
      </c>
      <c r="N912" t="str">
        <f t="shared" si="183"/>
        <v>st</v>
      </c>
      <c r="O912" t="str">
        <f t="shared" si="184"/>
        <v>ar</v>
      </c>
      <c r="P912" t="e">
        <f>IF(#REF!="rhot","",IF(H912="AAE_7R","r7",IF(AND(C912="ANAE",H912="W"),"r3","r0")))</f>
        <v>#REF!</v>
      </c>
      <c r="Q912" t="str">
        <f>IF(H912="consonant",#REF!,"")</f>
        <v/>
      </c>
      <c r="R912" t="str">
        <f t="shared" si="185"/>
        <v>lx</v>
      </c>
      <c r="S912" t="str">
        <f t="shared" si="186"/>
        <v>bk</v>
      </c>
      <c r="T912" t="e">
        <f t="shared" si="187"/>
        <v>#REF!</v>
      </c>
      <c r="U912" t="str">
        <f t="shared" si="178"/>
        <v>b</v>
      </c>
      <c r="W912" t="str">
        <f t="shared" si="181"/>
        <v>const W1870FolkstonGeorgiaINF197= L.marker([30.83166,-82.32314], {icon: dp_lx}).bindPopup('Folkston, Georgia&lt;br&gt;White 1875-1899&lt;br&gt;INF197&lt;br&gt;non-DASS').addTo(W1870);</v>
      </c>
      <c r="BI912" t="s">
        <v>5962</v>
      </c>
    </row>
    <row r="913" spans="1:61">
      <c r="A913" s="30" t="s">
        <v>5325</v>
      </c>
      <c r="B913" s="31" t="s">
        <v>2563</v>
      </c>
      <c r="C913" t="s">
        <v>3937</v>
      </c>
      <c r="D913" s="32" t="s">
        <v>694</v>
      </c>
      <c r="E913" s="31" t="s">
        <v>5304</v>
      </c>
      <c r="F913" s="32">
        <v>-80.603620000000006</v>
      </c>
      <c r="G913" s="32">
        <v>29.651949999999999</v>
      </c>
      <c r="H913" s="32"/>
      <c r="I913" t="str">
        <f t="shared" si="179"/>
        <v>Gainesville, Florida&lt;br&gt;White 1875-1899&lt;br&gt;INF245&lt;br&gt;non-DASS</v>
      </c>
      <c r="J913" t="str">
        <f t="shared" si="180"/>
        <v>W1870GainesvilleFloridaINF245</v>
      </c>
      <c r="M913" t="str">
        <f t="shared" si="182"/>
        <v>dp</v>
      </c>
      <c r="N913" t="str">
        <f t="shared" si="183"/>
        <v>st</v>
      </c>
      <c r="O913" t="str">
        <f t="shared" si="184"/>
        <v>ar</v>
      </c>
      <c r="P913" t="e">
        <f>IF(#REF!="rhot","",IF(H913="AAE_7R","r7",IF(AND(C913="ANAE",H913="W"),"r3","r0")))</f>
        <v>#REF!</v>
      </c>
      <c r="Q913" t="str">
        <f>IF(H913="consonant",#REF!,"")</f>
        <v/>
      </c>
      <c r="R913" t="str">
        <f t="shared" si="185"/>
        <v>lx</v>
      </c>
      <c r="S913" t="str">
        <f t="shared" si="186"/>
        <v>bk</v>
      </c>
      <c r="T913" t="e">
        <f t="shared" si="187"/>
        <v>#REF!</v>
      </c>
      <c r="U913" t="str">
        <f t="shared" si="178"/>
        <v>b</v>
      </c>
      <c r="W913" t="str">
        <f t="shared" si="181"/>
        <v>const W1870GainesvilleFloridaINF245= L.marker([29.65195,-80.60362], {icon: dp_lx}).bindPopup('Gainesville, Florida&lt;br&gt;White 1875-1899&lt;br&gt;INF245&lt;br&gt;non-DASS').addTo(W1870);</v>
      </c>
      <c r="BI913" t="s">
        <v>5963</v>
      </c>
    </row>
    <row r="914" spans="1:61">
      <c r="A914" s="30" t="s">
        <v>5325</v>
      </c>
      <c r="B914" s="31" t="s">
        <v>2570</v>
      </c>
      <c r="C914" t="s">
        <v>3937</v>
      </c>
      <c r="D914" s="32" t="s">
        <v>2572</v>
      </c>
      <c r="E914" s="31" t="s">
        <v>5304</v>
      </c>
      <c r="F914" s="32">
        <v>-80.052719999999994</v>
      </c>
      <c r="G914" s="32">
        <v>27.766649999999998</v>
      </c>
      <c r="H914" s="32"/>
      <c r="I914" t="str">
        <f t="shared" si="179"/>
        <v>Fellsmere, Florida&lt;br&gt;White 1875-1899&lt;br&gt;INF265&lt;br&gt;non-DASS</v>
      </c>
      <c r="J914" t="str">
        <f t="shared" si="180"/>
        <v>W1870FellsmereFloridaINF265</v>
      </c>
      <c r="M914" t="str">
        <f t="shared" si="182"/>
        <v>dp</v>
      </c>
      <c r="N914" t="str">
        <f t="shared" si="183"/>
        <v>st</v>
      </c>
      <c r="O914" t="str">
        <f t="shared" si="184"/>
        <v>ar</v>
      </c>
      <c r="P914" t="e">
        <f>IF(#REF!="rhot","",IF(H914="AAE_7R","r7",IF(AND(C914="ANAE",H914="W"),"r3","r0")))</f>
        <v>#REF!</v>
      </c>
      <c r="Q914" t="str">
        <f>IF(H914="consonant",#REF!,"")</f>
        <v/>
      </c>
      <c r="R914" t="str">
        <f t="shared" si="185"/>
        <v>lx</v>
      </c>
      <c r="S914" t="str">
        <f t="shared" si="186"/>
        <v>bk</v>
      </c>
      <c r="T914" t="e">
        <f t="shared" si="187"/>
        <v>#REF!</v>
      </c>
      <c r="U914" t="str">
        <f t="shared" si="178"/>
        <v>b</v>
      </c>
      <c r="W914" t="str">
        <f t="shared" si="181"/>
        <v>const W1870FellsmereFloridaINF265= L.marker([27.76665,-80.05272], {icon: dp_lx}).bindPopup('Fellsmere, Florida&lt;br&gt;White 1875-1899&lt;br&gt;INF265&lt;br&gt;non-DASS').addTo(W1870);</v>
      </c>
      <c r="BI914" t="s">
        <v>5964</v>
      </c>
    </row>
    <row r="915" spans="1:61">
      <c r="A915" s="30" t="s">
        <v>5325</v>
      </c>
      <c r="B915" s="31" t="s">
        <v>2166</v>
      </c>
      <c r="C915" t="s">
        <v>3937</v>
      </c>
      <c r="D915" s="32" t="s">
        <v>65</v>
      </c>
      <c r="E915" s="31" t="s">
        <v>5304</v>
      </c>
      <c r="F915" s="32">
        <v>-85.480810000000005</v>
      </c>
      <c r="G915" s="32">
        <v>26.71433</v>
      </c>
      <c r="H915" s="32"/>
      <c r="I915" t="str">
        <f t="shared" si="179"/>
        <v>West Palm Beach, Florida&lt;br&gt;White 1875-1899&lt;br&gt;INF277&lt;br&gt;non-DASS</v>
      </c>
      <c r="J915" t="str">
        <f t="shared" si="180"/>
        <v>W1870WestPalmBeachFloridaINF277</v>
      </c>
      <c r="M915" t="str">
        <f t="shared" si="182"/>
        <v>dp</v>
      </c>
      <c r="N915" t="str">
        <f t="shared" si="183"/>
        <v>st</v>
      </c>
      <c r="O915" t="str">
        <f t="shared" si="184"/>
        <v>ar</v>
      </c>
      <c r="P915" t="e">
        <f>IF(#REF!="rhot","",IF(H915="AAE_7R","r7",IF(AND(C915="ANAE",H915="W"),"r3","r0")))</f>
        <v>#REF!</v>
      </c>
      <c r="Q915" t="str">
        <f>IF(H915="consonant",#REF!,"")</f>
        <v/>
      </c>
      <c r="R915" t="str">
        <f t="shared" si="185"/>
        <v>lx</v>
      </c>
      <c r="S915" t="str">
        <f t="shared" si="186"/>
        <v>bk</v>
      </c>
      <c r="T915" t="e">
        <f t="shared" si="187"/>
        <v>#REF!</v>
      </c>
      <c r="U915" t="str">
        <f t="shared" si="178"/>
        <v>b</v>
      </c>
      <c r="W915" t="str">
        <f t="shared" si="181"/>
        <v>const W1870WestPalmBeachFloridaINF277= L.marker([26.71433,-85.48081], {icon: dp_lx}).bindPopup('West Palm Beach, Florida&lt;br&gt;White 1875-1899&lt;br&gt;INF277&lt;br&gt;non-DASS').addTo(W1870);</v>
      </c>
      <c r="BI915" t="s">
        <v>5965</v>
      </c>
    </row>
    <row r="916" spans="1:61">
      <c r="A916" s="30" t="s">
        <v>5325</v>
      </c>
      <c r="B916" s="31" t="s">
        <v>2181</v>
      </c>
      <c r="C916" t="s">
        <v>3937</v>
      </c>
      <c r="D916" s="32" t="s">
        <v>975</v>
      </c>
      <c r="E916" s="31" t="s">
        <v>904</v>
      </c>
      <c r="F916" s="32">
        <v>-87.005200000000002</v>
      </c>
      <c r="G916" s="32">
        <v>35.186399999999999</v>
      </c>
      <c r="H916" s="32"/>
      <c r="I916" t="str">
        <f t="shared" si="179"/>
        <v>Winchester, Tennessee&lt;br&gt;White 1875-1899&lt;br&gt;INF324&lt;br&gt;non-DASS</v>
      </c>
      <c r="J916" t="str">
        <f t="shared" si="180"/>
        <v>W1870WinchesterTennesseeINF324</v>
      </c>
      <c r="M916" t="str">
        <f t="shared" si="182"/>
        <v>dp</v>
      </c>
      <c r="N916" t="str">
        <f t="shared" si="183"/>
        <v>st</v>
      </c>
      <c r="O916" t="str">
        <f t="shared" si="184"/>
        <v>ar</v>
      </c>
      <c r="P916" t="e">
        <f>IF(#REF!="rhot","",IF(H916="AAE_7R","r7",IF(AND(C916="ANAE",H916="W"),"r3","r0")))</f>
        <v>#REF!</v>
      </c>
      <c r="Q916" t="str">
        <f>IF(H916="consonant",#REF!,"")</f>
        <v/>
      </c>
      <c r="R916" t="str">
        <f t="shared" si="185"/>
        <v>lx</v>
      </c>
      <c r="S916" t="str">
        <f t="shared" si="186"/>
        <v>bk</v>
      </c>
      <c r="T916" t="e">
        <f t="shared" si="187"/>
        <v>#REF!</v>
      </c>
      <c r="U916" t="str">
        <f t="shared" si="178"/>
        <v>b</v>
      </c>
      <c r="W916" t="str">
        <f t="shared" si="181"/>
        <v>const W1870WinchesterTennesseeINF324= L.marker([35.1864,-87.0052], {icon: dp_lx}).bindPopup('Winchester, Tennessee&lt;br&gt;White 1875-1899&lt;br&gt;INF324&lt;br&gt;non-DASS').addTo(W1870);</v>
      </c>
      <c r="BI916" t="s">
        <v>5966</v>
      </c>
    </row>
    <row r="917" spans="1:61">
      <c r="A917" s="30" t="s">
        <v>5325</v>
      </c>
      <c r="B917" s="31" t="s">
        <v>2186</v>
      </c>
      <c r="C917" t="s">
        <v>3937</v>
      </c>
      <c r="D917" s="32" t="s">
        <v>2188</v>
      </c>
      <c r="E917" s="31" t="s">
        <v>904</v>
      </c>
      <c r="F917" s="32">
        <v>-87.348240000000004</v>
      </c>
      <c r="G917" s="32">
        <v>35.377160000000003</v>
      </c>
      <c r="H917" s="32"/>
      <c r="I917" t="str">
        <f t="shared" si="179"/>
        <v>Lynnville, Tennessee&lt;br&gt;White 1875-1899&lt;br&gt;INF332&lt;br&gt;non-DASS</v>
      </c>
      <c r="J917" t="str">
        <f t="shared" si="180"/>
        <v>W1870LynnvilleTennesseeINF332</v>
      </c>
      <c r="M917" t="str">
        <f t="shared" si="182"/>
        <v>dp</v>
      </c>
      <c r="N917" t="str">
        <f t="shared" si="183"/>
        <v>st</v>
      </c>
      <c r="O917" t="str">
        <f t="shared" si="184"/>
        <v>ar</v>
      </c>
      <c r="P917" t="e">
        <f>IF(#REF!="rhot","",IF(H917="AAE_7R","r7",IF(AND(C917="ANAE",H917="W"),"r3","r0")))</f>
        <v>#REF!</v>
      </c>
      <c r="Q917" t="str">
        <f>IF(H917="consonant",#REF!,"")</f>
        <v/>
      </c>
      <c r="R917" t="str">
        <f t="shared" si="185"/>
        <v>lx</v>
      </c>
      <c r="S917" t="str">
        <f t="shared" si="186"/>
        <v>bk</v>
      </c>
      <c r="T917" t="e">
        <f t="shared" si="187"/>
        <v>#REF!</v>
      </c>
      <c r="U917" t="str">
        <f t="shared" si="178"/>
        <v>b</v>
      </c>
      <c r="W917" t="str">
        <f t="shared" si="181"/>
        <v>const W1870LynnvilleTennesseeINF332= L.marker([35.37716,-87.34824], {icon: dp_lx}).bindPopup('Lynnville, Tennessee&lt;br&gt;White 1875-1899&lt;br&gt;INF332&lt;br&gt;non-DASS').addTo(W1870);</v>
      </c>
      <c r="BI917" t="s">
        <v>5967</v>
      </c>
    </row>
    <row r="918" spans="1:61">
      <c r="A918" s="30" t="s">
        <v>5325</v>
      </c>
      <c r="B918" s="31" t="s">
        <v>2191</v>
      </c>
      <c r="C918" t="s">
        <v>3937</v>
      </c>
      <c r="D918" s="32" t="s">
        <v>2190</v>
      </c>
      <c r="E918" s="31" t="s">
        <v>904</v>
      </c>
      <c r="F918" s="32">
        <v>-85.826490000000007</v>
      </c>
      <c r="G918" s="32">
        <v>35.15981</v>
      </c>
      <c r="H918" s="32"/>
      <c r="I918" t="str">
        <f t="shared" si="179"/>
        <v>Leoma, Tennessee&lt;br&gt;White 1875-1899&lt;br&gt;INF334&lt;br&gt;non-DASS</v>
      </c>
      <c r="J918" t="str">
        <f t="shared" si="180"/>
        <v>W1870LeomaTennesseeINF334</v>
      </c>
      <c r="M918" t="str">
        <f t="shared" si="182"/>
        <v>dp</v>
      </c>
      <c r="N918" t="str">
        <f t="shared" si="183"/>
        <v>st</v>
      </c>
      <c r="O918" t="str">
        <f t="shared" si="184"/>
        <v>ar</v>
      </c>
      <c r="P918" t="e">
        <f>IF(#REF!="rhot","",IF(H918="AAE_7R","r7",IF(AND(C918="ANAE",H918="W"),"r3","r0")))</f>
        <v>#REF!</v>
      </c>
      <c r="Q918" t="str">
        <f>IF(H918="consonant",#REF!,"")</f>
        <v/>
      </c>
      <c r="R918" t="str">
        <f t="shared" si="185"/>
        <v>lx</v>
      </c>
      <c r="S918" t="str">
        <f t="shared" si="186"/>
        <v>bk</v>
      </c>
      <c r="T918" t="e">
        <f t="shared" si="187"/>
        <v>#REF!</v>
      </c>
      <c r="U918" t="str">
        <f t="shared" si="178"/>
        <v>b</v>
      </c>
      <c r="W918" t="str">
        <f t="shared" si="181"/>
        <v>const W1870LeomaTennesseeINF334= L.marker([35.15981,-85.82649], {icon: dp_lx}).bindPopup('Leoma, Tennessee&lt;br&gt;White 1875-1899&lt;br&gt;INF334&lt;br&gt;non-DASS').addTo(W1870);</v>
      </c>
      <c r="BI918" t="s">
        <v>5968</v>
      </c>
    </row>
    <row r="919" spans="1:61">
      <c r="A919" s="30" t="s">
        <v>5325</v>
      </c>
      <c r="B919" s="31" t="s">
        <v>2217</v>
      </c>
      <c r="C919" t="s">
        <v>3937</v>
      </c>
      <c r="D919" s="32" t="s">
        <v>1410</v>
      </c>
      <c r="E919" s="31" t="s">
        <v>5298</v>
      </c>
      <c r="F919" s="32">
        <v>-85.702219999999997</v>
      </c>
      <c r="G919" s="32">
        <v>33.65719</v>
      </c>
      <c r="H919" s="32"/>
      <c r="I919" t="str">
        <f t="shared" si="179"/>
        <v>Anniston, Alabama&lt;br&gt;White 1875-1899&lt;br&gt;INF382&lt;br&gt;non-DASS</v>
      </c>
      <c r="J919" t="str">
        <f t="shared" si="180"/>
        <v>W1870AnnistonAlabamaINF382</v>
      </c>
      <c r="M919" t="str">
        <f t="shared" si="182"/>
        <v>dp</v>
      </c>
      <c r="N919" t="str">
        <f t="shared" si="183"/>
        <v>st</v>
      </c>
      <c r="O919" t="str">
        <f t="shared" si="184"/>
        <v>ar</v>
      </c>
      <c r="P919" t="e">
        <f>IF(#REF!="rhot","",IF(H919="AAE_7R","r7",IF(AND(C919="ANAE",H919="W"),"r3","r0")))</f>
        <v>#REF!</v>
      </c>
      <c r="Q919" t="str">
        <f>IF(H919="consonant",#REF!,"")</f>
        <v/>
      </c>
      <c r="R919" t="str">
        <f t="shared" si="185"/>
        <v>lx</v>
      </c>
      <c r="S919" t="str">
        <f t="shared" si="186"/>
        <v>bk</v>
      </c>
      <c r="T919" t="e">
        <f t="shared" si="187"/>
        <v>#REF!</v>
      </c>
      <c r="U919" t="str">
        <f t="shared" si="178"/>
        <v>b</v>
      </c>
      <c r="W919" t="str">
        <f t="shared" si="181"/>
        <v>const W1870AnnistonAlabamaINF382= L.marker([33.65719,-85.70222], {icon: dp_lx}).bindPopup('Anniston, Alabama&lt;br&gt;White 1875-1899&lt;br&gt;INF382&lt;br&gt;non-DASS').addTo(W1870);</v>
      </c>
      <c r="BI919" t="s">
        <v>5969</v>
      </c>
    </row>
    <row r="920" spans="1:61">
      <c r="A920" s="30" t="s">
        <v>5325</v>
      </c>
      <c r="B920" s="31" t="s">
        <v>2218</v>
      </c>
      <c r="C920" t="s">
        <v>3937</v>
      </c>
      <c r="D920" s="32" t="s">
        <v>2219</v>
      </c>
      <c r="E920" s="31" t="s">
        <v>5298</v>
      </c>
      <c r="F920" s="32">
        <v>-86.632170000000002</v>
      </c>
      <c r="G920" s="32">
        <v>33.660339999999998</v>
      </c>
      <c r="H920" s="32"/>
      <c r="I920" t="str">
        <f t="shared" si="179"/>
        <v>Choccolocco, Alabama&lt;br&gt;White 1875-1899&lt;br&gt;INF382B&lt;br&gt;non-DASS</v>
      </c>
      <c r="J920" t="str">
        <f t="shared" si="180"/>
        <v>W1870ChoccoloccoAlabamaINF382B</v>
      </c>
      <c r="M920" t="str">
        <f t="shared" si="182"/>
        <v>dp</v>
      </c>
      <c r="N920" t="str">
        <f t="shared" si="183"/>
        <v>st</v>
      </c>
      <c r="O920" t="str">
        <f t="shared" si="184"/>
        <v>ar</v>
      </c>
      <c r="P920" t="e">
        <f>IF(#REF!="rhot","",IF(H920="AAE_7R","r7",IF(AND(C920="ANAE",H920="W"),"r3","r0")))</f>
        <v>#REF!</v>
      </c>
      <c r="Q920" t="str">
        <f>IF(H920="consonant",#REF!,"")</f>
        <v/>
      </c>
      <c r="R920" t="str">
        <f t="shared" si="185"/>
        <v>lx</v>
      </c>
      <c r="S920" t="str">
        <f t="shared" si="186"/>
        <v>bk</v>
      </c>
      <c r="T920" t="e">
        <f t="shared" si="187"/>
        <v>#REF!</v>
      </c>
      <c r="U920" t="str">
        <f t="shared" si="178"/>
        <v>b</v>
      </c>
      <c r="W920" t="str">
        <f t="shared" si="181"/>
        <v>const W1870ChoccoloccoAlabamaINF382B= L.marker([33.66034,-86.63217], {icon: dp_lx}).bindPopup('Choccolocco, Alabama&lt;br&gt;White 1875-1899&lt;br&gt;INF382B&lt;br&gt;non-DASS').addTo(W1870);</v>
      </c>
      <c r="BI920" t="s">
        <v>5970</v>
      </c>
    </row>
    <row r="921" spans="1:61">
      <c r="A921" s="30" t="s">
        <v>5325</v>
      </c>
      <c r="B921" s="31" t="s">
        <v>2232</v>
      </c>
      <c r="C921" t="s">
        <v>3937</v>
      </c>
      <c r="D921" s="32" t="s">
        <v>2234</v>
      </c>
      <c r="E921" s="31" t="s">
        <v>5298</v>
      </c>
      <c r="F921" s="32">
        <v>-88.993620000000007</v>
      </c>
      <c r="G921" s="32">
        <v>32.841009999999997</v>
      </c>
      <c r="H921" s="32"/>
      <c r="I921" t="str">
        <f t="shared" si="179"/>
        <v>Clanton, Alabama&lt;br&gt;White 1875-1899&lt;br&gt;INF399A&lt;br&gt;non-DASS</v>
      </c>
      <c r="J921" t="str">
        <f t="shared" si="180"/>
        <v>W1870ClantonAlabamaINF399A</v>
      </c>
      <c r="M921" t="str">
        <f t="shared" si="182"/>
        <v>dp</v>
      </c>
      <c r="N921" t="str">
        <f t="shared" si="183"/>
        <v>st</v>
      </c>
      <c r="O921" t="str">
        <f t="shared" si="184"/>
        <v>ar</v>
      </c>
      <c r="P921" t="e">
        <f>IF(#REF!="rhot","",IF(H921="AAE_7R","r7",IF(AND(C921="ANAE",H921="W"),"r3","r0")))</f>
        <v>#REF!</v>
      </c>
      <c r="Q921" t="str">
        <f>IF(H921="consonant",#REF!,"")</f>
        <v/>
      </c>
      <c r="R921" t="str">
        <f t="shared" si="185"/>
        <v>lx</v>
      </c>
      <c r="S921" t="str">
        <f t="shared" si="186"/>
        <v>bk</v>
      </c>
      <c r="T921" t="e">
        <f t="shared" si="187"/>
        <v>#REF!</v>
      </c>
      <c r="U921" t="str">
        <f t="shared" si="178"/>
        <v>b</v>
      </c>
      <c r="W921" t="str">
        <f t="shared" si="181"/>
        <v>const W1870ClantonAlabamaINF399A= L.marker([32.84101,-88.99362], {icon: dp_lx}).bindPopup('Clanton, Alabama&lt;br&gt;White 1875-1899&lt;br&gt;INF399A&lt;br&gt;non-DASS').addTo(W1870);</v>
      </c>
      <c r="BI921" t="s">
        <v>5971</v>
      </c>
    </row>
    <row r="922" spans="1:61">
      <c r="A922" s="30" t="s">
        <v>5325</v>
      </c>
      <c r="B922" s="31" t="s">
        <v>2651</v>
      </c>
      <c r="C922" t="s">
        <v>3937</v>
      </c>
      <c r="D922" s="32" t="s">
        <v>348</v>
      </c>
      <c r="E922" s="31" t="s">
        <v>904</v>
      </c>
      <c r="F922" s="32">
        <v>-91.010249999999999</v>
      </c>
      <c r="G922" s="32">
        <v>36.06626</v>
      </c>
      <c r="H922" s="32"/>
      <c r="I922" t="str">
        <f t="shared" si="179"/>
        <v>Dyer, Tennessee&lt;br&gt;White 1875-1899&lt;br&gt;INF491&lt;br&gt;non-DASS</v>
      </c>
      <c r="J922" t="str">
        <f t="shared" si="180"/>
        <v>W1870DyerTennesseeINF491</v>
      </c>
      <c r="M922" t="str">
        <f t="shared" si="182"/>
        <v>dp</v>
      </c>
      <c r="N922" t="str">
        <f t="shared" si="183"/>
        <v>st</v>
      </c>
      <c r="O922" t="str">
        <f t="shared" si="184"/>
        <v>ar</v>
      </c>
      <c r="P922" t="e">
        <f>IF(#REF!="rhot","",IF(H922="AAE_7R","r7",IF(AND(C922="ANAE",H922="W"),"r3","r0")))</f>
        <v>#REF!</v>
      </c>
      <c r="Q922" t="str">
        <f>IF(H922="consonant",#REF!,"")</f>
        <v/>
      </c>
      <c r="R922" t="str">
        <f t="shared" si="185"/>
        <v>lx</v>
      </c>
      <c r="S922" t="str">
        <f t="shared" si="186"/>
        <v>bk</v>
      </c>
      <c r="T922" t="e">
        <f t="shared" si="187"/>
        <v>#REF!</v>
      </c>
      <c r="U922" t="str">
        <f t="shared" si="178"/>
        <v>b</v>
      </c>
      <c r="W922" t="str">
        <f t="shared" si="181"/>
        <v>const W1870DyerTennesseeINF491= L.marker([36.06626,-91.01025], {icon: dp_lx}).bindPopup('Dyer, Tennessee&lt;br&gt;White 1875-1899&lt;br&gt;INF491&lt;br&gt;non-DASS').addTo(W1870);</v>
      </c>
      <c r="BI922" t="s">
        <v>5972</v>
      </c>
    </row>
    <row r="923" spans="1:61">
      <c r="A923" s="30" t="s">
        <v>5325</v>
      </c>
      <c r="B923" s="31" t="s">
        <v>2678</v>
      </c>
      <c r="C923" t="s">
        <v>3937</v>
      </c>
      <c r="D923" s="32" t="s">
        <v>2679</v>
      </c>
      <c r="E923" s="31" t="s">
        <v>1505</v>
      </c>
      <c r="F923" s="32">
        <v>-88.561229999999995</v>
      </c>
      <c r="G923" s="32">
        <v>33.652540000000002</v>
      </c>
      <c r="H923" s="32"/>
      <c r="I923" t="str">
        <f t="shared" si="179"/>
        <v>Benoit, Mississippi&lt;br&gt;White 1875-1899&lt;br&gt;INF549&lt;br&gt;non-DASS</v>
      </c>
      <c r="J923" t="str">
        <f t="shared" si="180"/>
        <v>W1870BenoitMississippiINF549</v>
      </c>
      <c r="M923" t="str">
        <f t="shared" si="182"/>
        <v>dp</v>
      </c>
      <c r="N923" t="str">
        <f t="shared" si="183"/>
        <v>st</v>
      </c>
      <c r="O923" t="str">
        <f t="shared" si="184"/>
        <v>ar</v>
      </c>
      <c r="P923" t="e">
        <f>IF(#REF!="rhot","",IF(H923="AAE_7R","r7",IF(AND(C923="ANAE",H923="W"),"r3","r0")))</f>
        <v>#REF!</v>
      </c>
      <c r="Q923" t="str">
        <f>IF(H923="consonant",#REF!,"")</f>
        <v/>
      </c>
      <c r="R923" t="str">
        <f t="shared" si="185"/>
        <v>lx</v>
      </c>
      <c r="S923" t="str">
        <f t="shared" si="186"/>
        <v>bk</v>
      </c>
      <c r="T923" t="e">
        <f t="shared" si="187"/>
        <v>#REF!</v>
      </c>
      <c r="U923" t="str">
        <f t="shared" si="178"/>
        <v>b</v>
      </c>
      <c r="W923" t="str">
        <f t="shared" si="181"/>
        <v>const W1870BenoitMississippiINF549= L.marker([33.65254,-88.56123], {icon: dp_lx}).bindPopup('Benoit, Mississippi&lt;br&gt;White 1875-1899&lt;br&gt;INF549&lt;br&gt;non-DASS').addTo(W1870);</v>
      </c>
      <c r="BI923" t="s">
        <v>5973</v>
      </c>
    </row>
    <row r="924" spans="1:61">
      <c r="A924" s="30" t="s">
        <v>5325</v>
      </c>
      <c r="B924" s="31" t="s">
        <v>2684</v>
      </c>
      <c r="C924" t="s">
        <v>3937</v>
      </c>
      <c r="D924" s="32" t="s">
        <v>74</v>
      </c>
      <c r="E924" s="31" t="s">
        <v>1505</v>
      </c>
      <c r="F924" s="32">
        <v>-89.610780000000005</v>
      </c>
      <c r="G924" s="32">
        <v>33.105429999999998</v>
      </c>
      <c r="H924" s="32"/>
      <c r="I924" t="str">
        <f t="shared" si="179"/>
        <v>Macon, Mississippi&lt;br&gt;White 1875-1899&lt;br&gt;INF556&lt;br&gt;non-DASS</v>
      </c>
      <c r="J924" t="str">
        <f t="shared" si="180"/>
        <v>W1870MaconMississippiINF556</v>
      </c>
      <c r="M924" t="str">
        <f t="shared" si="182"/>
        <v>dp</v>
      </c>
      <c r="N924" t="str">
        <f t="shared" si="183"/>
        <v>st</v>
      </c>
      <c r="O924" t="str">
        <f t="shared" si="184"/>
        <v>ar</v>
      </c>
      <c r="P924" t="e">
        <f>IF(#REF!="rhot","",IF(H924="AAE_7R","r7",IF(AND(C924="ANAE",H924="W"),"r3","r0")))</f>
        <v>#REF!</v>
      </c>
      <c r="Q924" t="str">
        <f>IF(H924="consonant",#REF!,"")</f>
        <v/>
      </c>
      <c r="R924" t="str">
        <f t="shared" si="185"/>
        <v>lx</v>
      </c>
      <c r="S924" t="str">
        <f t="shared" si="186"/>
        <v>bk</v>
      </c>
      <c r="T924" t="e">
        <f t="shared" si="187"/>
        <v>#REF!</v>
      </c>
      <c r="U924" t="str">
        <f t="shared" si="178"/>
        <v>b</v>
      </c>
      <c r="W924" t="str">
        <f t="shared" si="181"/>
        <v>const W1870MaconMississippiINF556= L.marker([33.10543,-89.61078], {icon: dp_lx}).bindPopup('Macon, Mississippi&lt;br&gt;White 1875-1899&lt;br&gt;INF556&lt;br&gt;non-DASS').addTo(W1870);</v>
      </c>
      <c r="BI924" t="s">
        <v>5974</v>
      </c>
    </row>
    <row r="925" spans="1:61">
      <c r="A925" s="30" t="s">
        <v>5325</v>
      </c>
      <c r="B925" s="31" t="s">
        <v>2700</v>
      </c>
      <c r="C925" t="s">
        <v>3937</v>
      </c>
      <c r="D925" s="32" t="s">
        <v>201</v>
      </c>
      <c r="E925" s="31" t="s">
        <v>1505</v>
      </c>
      <c r="F925" s="32">
        <v>-90.068899999999999</v>
      </c>
      <c r="G925" s="32">
        <v>32.177909999999997</v>
      </c>
      <c r="H925" s="32"/>
      <c r="I925" t="str">
        <f t="shared" si="179"/>
        <v>Trenton, Mississippi&lt;br&gt;White 1875-1899&lt;br&gt;INF583&lt;br&gt;non-DASS</v>
      </c>
      <c r="J925" t="str">
        <f t="shared" si="180"/>
        <v>W1870TrentonMississippiINF583</v>
      </c>
      <c r="M925" t="str">
        <f t="shared" si="182"/>
        <v>dp</v>
      </c>
      <c r="N925" t="str">
        <f t="shared" si="183"/>
        <v>st</v>
      </c>
      <c r="O925" t="str">
        <f t="shared" si="184"/>
        <v>ar</v>
      </c>
      <c r="P925" t="e">
        <f>IF(#REF!="rhot","",IF(H925="AAE_7R","r7",IF(AND(C925="ANAE",H925="W"),"r3","r0")))</f>
        <v>#REF!</v>
      </c>
      <c r="Q925" t="str">
        <f>IF(H925="consonant",#REF!,"")</f>
        <v/>
      </c>
      <c r="R925" t="str">
        <f t="shared" si="185"/>
        <v>lx</v>
      </c>
      <c r="S925" t="str">
        <f t="shared" si="186"/>
        <v>bk</v>
      </c>
      <c r="T925" t="e">
        <f t="shared" si="187"/>
        <v>#REF!</v>
      </c>
      <c r="U925" t="str">
        <f t="shared" si="178"/>
        <v>b</v>
      </c>
      <c r="W925" t="str">
        <f t="shared" si="181"/>
        <v>const W1870TrentonMississippiINF583= L.marker([32.17791,-90.0689], {icon: dp_lx}).bindPopup('Trenton, Mississippi&lt;br&gt;White 1875-1899&lt;br&gt;INF583&lt;br&gt;non-DASS').addTo(W1870);</v>
      </c>
      <c r="BI925" t="s">
        <v>5975</v>
      </c>
    </row>
    <row r="926" spans="1:61">
      <c r="A926" s="30" t="s">
        <v>5325</v>
      </c>
      <c r="B926" s="31" t="s">
        <v>2755</v>
      </c>
      <c r="C926" t="s">
        <v>3937</v>
      </c>
      <c r="D926" s="32" t="s">
        <v>2756</v>
      </c>
      <c r="E926" s="31" t="s">
        <v>2751</v>
      </c>
      <c r="F926" s="32">
        <v>-97.131730000000005</v>
      </c>
      <c r="G926" s="32">
        <v>35.605249999999998</v>
      </c>
      <c r="H926" s="32"/>
      <c r="I926" t="str">
        <f t="shared" si="179"/>
        <v>Pee Dee, Arkansas&lt;br&gt;White 1875-1899&lt;br&gt;INF715&lt;br&gt;non-DASS</v>
      </c>
      <c r="J926" t="str">
        <f t="shared" si="180"/>
        <v>W1870PeeDeeArkansasINF715</v>
      </c>
      <c r="M926" t="str">
        <f t="shared" si="182"/>
        <v>dp</v>
      </c>
      <c r="N926" t="str">
        <f t="shared" si="183"/>
        <v>st</v>
      </c>
      <c r="O926" t="str">
        <f t="shared" si="184"/>
        <v>ar</v>
      </c>
      <c r="P926" t="e">
        <f>IF(#REF!="rhot","",IF(H926="AAE_7R","r7",IF(AND(C926="ANAE",H926="W"),"r3","r0")))</f>
        <v>#REF!</v>
      </c>
      <c r="Q926" t="str">
        <f>IF(H926="consonant",#REF!,"")</f>
        <v/>
      </c>
      <c r="R926" t="str">
        <f t="shared" si="185"/>
        <v>lx</v>
      </c>
      <c r="S926" t="str">
        <f t="shared" si="186"/>
        <v>bk</v>
      </c>
      <c r="T926" t="e">
        <f t="shared" si="187"/>
        <v>#REF!</v>
      </c>
      <c r="U926" t="str">
        <f t="shared" si="178"/>
        <v>b</v>
      </c>
      <c r="W926" t="str">
        <f t="shared" si="181"/>
        <v>const W1870PeeDeeArkansasINF715= L.marker([35.60525,-97.13173], {icon: dp_lx}).bindPopup('Pee Dee, Arkansas&lt;br&gt;White 1875-1899&lt;br&gt;INF715&lt;br&gt;non-DASS').addTo(W1870);</v>
      </c>
      <c r="BI926" t="s">
        <v>5976</v>
      </c>
    </row>
    <row r="927" spans="1:61">
      <c r="A927" s="30" t="s">
        <v>5325</v>
      </c>
      <c r="B927" s="31" t="s">
        <v>2819</v>
      </c>
      <c r="C927" t="s">
        <v>3937</v>
      </c>
      <c r="D927" s="32" t="s">
        <v>357</v>
      </c>
      <c r="E927" s="31" t="s">
        <v>5294</v>
      </c>
      <c r="F927" s="32">
        <v>-97.149109999999993</v>
      </c>
      <c r="G927" s="32">
        <v>33.216610000000003</v>
      </c>
      <c r="H927" s="32"/>
      <c r="I927" t="str">
        <f t="shared" si="179"/>
        <v>Denton, Texas&lt;br&gt;White 1875-1899&lt;br&gt;INF840&lt;br&gt;non-DASS</v>
      </c>
      <c r="J927" t="str">
        <f t="shared" si="180"/>
        <v>W1870DentonTexasINF840</v>
      </c>
      <c r="M927" t="str">
        <f t="shared" si="182"/>
        <v>dp</v>
      </c>
      <c r="N927" t="str">
        <f t="shared" si="183"/>
        <v>st</v>
      </c>
      <c r="O927" t="str">
        <f t="shared" si="184"/>
        <v>ar</v>
      </c>
      <c r="P927" t="e">
        <f>IF(#REF!="rhot","",IF(H927="AAE_7R","r7",IF(AND(C927="ANAE",H927="W"),"r3","r0")))</f>
        <v>#REF!</v>
      </c>
      <c r="Q927" t="str">
        <f>IF(H927="consonant",#REF!,"")</f>
        <v/>
      </c>
      <c r="R927" t="str">
        <f t="shared" si="185"/>
        <v>lx</v>
      </c>
      <c r="S927" t="str">
        <f t="shared" si="186"/>
        <v>bk</v>
      </c>
      <c r="T927" t="e">
        <f t="shared" si="187"/>
        <v>#REF!</v>
      </c>
      <c r="U927" t="str">
        <f t="shared" si="178"/>
        <v>b</v>
      </c>
      <c r="W927" t="str">
        <f t="shared" si="181"/>
        <v>const W1870DentonTexasINF840= L.marker([33.21661,-97.14911], {icon: dp_lx}).bindPopup('Denton, Texas&lt;br&gt;White 1875-1899&lt;br&gt;INF840&lt;br&gt;non-DASS').addTo(W1870);</v>
      </c>
      <c r="BI927" t="s">
        <v>5977</v>
      </c>
    </row>
    <row r="928" spans="1:61">
      <c r="A928" s="30" t="s">
        <v>5325</v>
      </c>
      <c r="B928" s="31" t="s">
        <v>2823</v>
      </c>
      <c r="C928" t="s">
        <v>3937</v>
      </c>
      <c r="D928" s="32" t="s">
        <v>359</v>
      </c>
      <c r="E928" s="31" t="s">
        <v>5294</v>
      </c>
      <c r="F928" s="32">
        <v>-82.079849999999993</v>
      </c>
      <c r="G928" s="32">
        <v>31.57198</v>
      </c>
      <c r="H928" s="32"/>
      <c r="I928" t="str">
        <f t="shared" si="179"/>
        <v>Waco, Texas&lt;br&gt;White 1875-1899&lt;br&gt;INF853&lt;br&gt;non-DASS</v>
      </c>
      <c r="J928" t="str">
        <f t="shared" si="180"/>
        <v>W1870WacoTexasINF853</v>
      </c>
      <c r="M928" t="str">
        <f t="shared" si="182"/>
        <v>dp</v>
      </c>
      <c r="N928" t="str">
        <f t="shared" si="183"/>
        <v>st</v>
      </c>
      <c r="O928" t="str">
        <f t="shared" si="184"/>
        <v>ar</v>
      </c>
      <c r="P928" t="e">
        <f>IF(#REF!="rhot","",IF(H928="AAE_7R","r7",IF(AND(C928="ANAE",H928="W"),"r3","r0")))</f>
        <v>#REF!</v>
      </c>
      <c r="Q928" t="str">
        <f>IF(H928="consonant",#REF!,"")</f>
        <v/>
      </c>
      <c r="R928" t="str">
        <f t="shared" si="185"/>
        <v>lx</v>
      </c>
      <c r="S928" t="str">
        <f t="shared" si="186"/>
        <v>bk</v>
      </c>
      <c r="T928" t="e">
        <f t="shared" si="187"/>
        <v>#REF!</v>
      </c>
      <c r="U928" t="str">
        <f t="shared" si="178"/>
        <v>b</v>
      </c>
      <c r="W928" t="str">
        <f t="shared" si="181"/>
        <v>const W1870WacoTexasINF853= L.marker([31.57198,-82.07985], {icon: dp_lx}).bindPopup('Waco, Texas&lt;br&gt;White 1875-1899&lt;br&gt;INF853&lt;br&gt;non-DASS').addTo(W1870);</v>
      </c>
      <c r="BI928" t="s">
        <v>5978</v>
      </c>
    </row>
    <row r="929" spans="1:61">
      <c r="A929" s="30" t="s">
        <v>5325</v>
      </c>
      <c r="B929" s="31" t="s">
        <v>1981</v>
      </c>
      <c r="C929" t="s">
        <v>3937</v>
      </c>
      <c r="D929" s="32" t="s">
        <v>1982</v>
      </c>
      <c r="E929" s="31" t="s">
        <v>904</v>
      </c>
      <c r="F929" s="32">
        <v>-82.263630000000006</v>
      </c>
      <c r="G929" s="32">
        <v>36.492550000000001</v>
      </c>
      <c r="H929" s="32"/>
      <c r="I929" t="str">
        <f t="shared" si="179"/>
        <v>Big Creek, Tennessee&lt;br&gt;White 1875-1899&lt;br&gt;INF012&lt;br&gt;non-DASS</v>
      </c>
      <c r="J929" t="str">
        <f t="shared" si="180"/>
        <v>W1870BigCreekTennesseeINF012</v>
      </c>
      <c r="M929" t="str">
        <f t="shared" si="182"/>
        <v>dp</v>
      </c>
      <c r="N929" t="str">
        <f t="shared" si="183"/>
        <v>st</v>
      </c>
      <c r="O929" t="str">
        <f t="shared" si="184"/>
        <v>ar</v>
      </c>
      <c r="P929" t="e">
        <f>IF(#REF!="rhot","",IF(H929="AAE_7R","r7",IF(AND(C929="ANAE",H929="W"),"r3","r0")))</f>
        <v>#REF!</v>
      </c>
      <c r="Q929" t="str">
        <f>IF(H929="consonant",#REF!,"")</f>
        <v/>
      </c>
      <c r="R929" t="str">
        <f t="shared" si="185"/>
        <v>lx</v>
      </c>
      <c r="S929" t="str">
        <f t="shared" si="186"/>
        <v>bk</v>
      </c>
      <c r="T929" t="e">
        <f t="shared" si="187"/>
        <v>#REF!</v>
      </c>
      <c r="U929" t="str">
        <f t="shared" si="178"/>
        <v>b</v>
      </c>
      <c r="W929" t="str">
        <f t="shared" si="181"/>
        <v>const W1870BigCreekTennesseeINF012= L.marker([36.49255,-82.26363], {icon: dp_lx}).bindPopup('Big Creek, Tennessee&lt;br&gt;White 1875-1899&lt;br&gt;INF012&lt;br&gt;non-DASS').addTo(W1870);</v>
      </c>
      <c r="BI929" t="s">
        <v>5979</v>
      </c>
    </row>
    <row r="930" spans="1:61">
      <c r="A930" s="30" t="s">
        <v>5325</v>
      </c>
      <c r="B930" s="31" t="s">
        <v>1983</v>
      </c>
      <c r="C930" t="s">
        <v>3937</v>
      </c>
      <c r="D930" s="32" t="s">
        <v>1984</v>
      </c>
      <c r="E930" s="31" t="s">
        <v>904</v>
      </c>
      <c r="F930" s="32">
        <v>-84.245570000000001</v>
      </c>
      <c r="G930" s="32">
        <v>36.473199999999999</v>
      </c>
      <c r="H930" s="32"/>
      <c r="I930" t="str">
        <f t="shared" si="179"/>
        <v>Bluff City, Tennessee&lt;br&gt;White 1875-1899&lt;br&gt;INF014&lt;br&gt;non-DASS</v>
      </c>
      <c r="J930" t="str">
        <f t="shared" si="180"/>
        <v>W1870BluffCityTennesseeINF014</v>
      </c>
      <c r="M930" t="str">
        <f t="shared" si="182"/>
        <v>dp</v>
      </c>
      <c r="N930" t="str">
        <f t="shared" si="183"/>
        <v>st</v>
      </c>
      <c r="O930" t="str">
        <f t="shared" si="184"/>
        <v>ar</v>
      </c>
      <c r="P930" t="e">
        <f>IF(#REF!="rhot","",IF(H930="AAE_7R","r7",IF(AND(C930="ANAE",H930="W"),"r3","r0")))</f>
        <v>#REF!</v>
      </c>
      <c r="Q930" t="str">
        <f>IF(H930="consonant",#REF!,"")</f>
        <v/>
      </c>
      <c r="R930" t="str">
        <f t="shared" si="185"/>
        <v>lx</v>
      </c>
      <c r="S930" t="str">
        <f t="shared" si="186"/>
        <v>bk</v>
      </c>
      <c r="T930" t="e">
        <f t="shared" si="187"/>
        <v>#REF!</v>
      </c>
      <c r="U930" t="str">
        <f t="shared" si="178"/>
        <v>b</v>
      </c>
      <c r="W930" t="str">
        <f t="shared" si="181"/>
        <v>const W1870BluffCityTennesseeINF014= L.marker([36.4732,-84.24557], {icon: dp_lx}).bindPopup('Bluff City, Tennessee&lt;br&gt;White 1875-1899&lt;br&gt;INF014&lt;br&gt;non-DASS').addTo(W1870);</v>
      </c>
      <c r="BI930" t="s">
        <v>5980</v>
      </c>
    </row>
    <row r="931" spans="1:61">
      <c r="A931" s="30" t="s">
        <v>5325</v>
      </c>
      <c r="B931" s="31" t="s">
        <v>2020</v>
      </c>
      <c r="C931" t="s">
        <v>3937</v>
      </c>
      <c r="D931" s="32" t="s">
        <v>2022</v>
      </c>
      <c r="E931" s="31" t="s">
        <v>5289</v>
      </c>
      <c r="F931" s="32">
        <v>-81.9285</v>
      </c>
      <c r="G931" s="32">
        <v>34.241219999999998</v>
      </c>
      <c r="H931" s="32"/>
      <c r="I931" t="str">
        <f t="shared" si="179"/>
        <v>Ducktown, Georgia&lt;br&gt;White 1875-1899&lt;br&gt;INF081&lt;br&gt;non-DASS</v>
      </c>
      <c r="J931" t="str">
        <f t="shared" si="180"/>
        <v>W1870DucktownGeorgiaINF081</v>
      </c>
      <c r="M931" t="str">
        <f t="shared" si="182"/>
        <v>dp</v>
      </c>
      <c r="N931" t="str">
        <f t="shared" si="183"/>
        <v>st</v>
      </c>
      <c r="O931" t="str">
        <f t="shared" si="184"/>
        <v>ar</v>
      </c>
      <c r="P931" t="e">
        <f>IF(#REF!="rhot","",IF(H931="AAE_7R","r7",IF(AND(C931="ANAE",H931="W"),"r3","r0")))</f>
        <v>#REF!</v>
      </c>
      <c r="Q931" t="str">
        <f>IF(H931="consonant",#REF!,"")</f>
        <v/>
      </c>
      <c r="R931" t="str">
        <f t="shared" si="185"/>
        <v>lx</v>
      </c>
      <c r="S931" t="str">
        <f t="shared" si="186"/>
        <v>bk</v>
      </c>
      <c r="T931" t="e">
        <f t="shared" si="187"/>
        <v>#REF!</v>
      </c>
      <c r="U931" t="str">
        <f t="shared" si="178"/>
        <v>b</v>
      </c>
      <c r="W931" t="str">
        <f t="shared" si="181"/>
        <v>const W1870DucktownGeorgiaINF081= L.marker([34.24122,-81.9285], {icon: dp_lx}).bindPopup('Ducktown, Georgia&lt;br&gt;White 1875-1899&lt;br&gt;INF081&lt;br&gt;non-DASS').addTo(W1870);</v>
      </c>
      <c r="BI931" t="s">
        <v>5981</v>
      </c>
    </row>
    <row r="932" spans="1:61">
      <c r="A932" s="30" t="s">
        <v>5325</v>
      </c>
      <c r="B932" s="31" t="s">
        <v>2094</v>
      </c>
      <c r="C932" t="s">
        <v>3937</v>
      </c>
      <c r="D932" s="32" t="s">
        <v>2095</v>
      </c>
      <c r="E932" s="31" t="s">
        <v>5289</v>
      </c>
      <c r="F932" s="32">
        <v>-81.670749999999998</v>
      </c>
      <c r="G932" s="32">
        <v>31.936540000000001</v>
      </c>
      <c r="H932" s="32"/>
      <c r="I932" t="str">
        <f t="shared" si="179"/>
        <v>Glennville, Georgia&lt;br&gt;White 1875-1899&lt;br&gt;INF159&lt;br&gt;non-DASS</v>
      </c>
      <c r="J932" t="str">
        <f t="shared" si="180"/>
        <v>W1870GlennvilleGeorgiaINF159</v>
      </c>
      <c r="M932" t="str">
        <f t="shared" si="182"/>
        <v>dp</v>
      </c>
      <c r="N932" t="str">
        <f t="shared" si="183"/>
        <v>st</v>
      </c>
      <c r="O932" t="str">
        <f t="shared" si="184"/>
        <v>ar</v>
      </c>
      <c r="P932" t="e">
        <f>IF(#REF!="rhot","",IF(H932="AAE_7R","r7",IF(AND(C932="ANAE",H932="W"),"r3","r0")))</f>
        <v>#REF!</v>
      </c>
      <c r="Q932" t="str">
        <f>IF(H932="consonant",#REF!,"")</f>
        <v/>
      </c>
      <c r="R932" t="str">
        <f t="shared" si="185"/>
        <v>lx</v>
      </c>
      <c r="S932" t="str">
        <f t="shared" si="186"/>
        <v>bk</v>
      </c>
      <c r="T932" t="e">
        <f t="shared" si="187"/>
        <v>#REF!</v>
      </c>
      <c r="U932" t="str">
        <f t="shared" si="178"/>
        <v>b</v>
      </c>
      <c r="W932" t="str">
        <f t="shared" si="181"/>
        <v>const W1870GlennvilleGeorgiaINF159= L.marker([31.93654,-81.67075], {icon: dp_lx}).bindPopup('Glennville, Georgia&lt;br&gt;White 1875-1899&lt;br&gt;INF159&lt;br&gt;non-DASS').addTo(W1870);</v>
      </c>
      <c r="BI932" t="s">
        <v>5982</v>
      </c>
    </row>
    <row r="933" spans="1:61">
      <c r="A933" s="30" t="s">
        <v>5325</v>
      </c>
      <c r="B933" s="31" t="s">
        <v>2105</v>
      </c>
      <c r="C933" t="s">
        <v>3937</v>
      </c>
      <c r="D933" s="32" t="s">
        <v>2107</v>
      </c>
      <c r="E933" s="31" t="s">
        <v>5289</v>
      </c>
      <c r="F933" s="32">
        <v>-81.523330000000001</v>
      </c>
      <c r="G933" s="32">
        <v>31.426780000000001</v>
      </c>
      <c r="H933" s="32"/>
      <c r="I933" t="str">
        <f t="shared" si="179"/>
        <v>Mt. Pleasant, Georgia&lt;br&gt;White 1875-1899&lt;br&gt;INF177&lt;br&gt;non-DASS</v>
      </c>
      <c r="J933" t="str">
        <f t="shared" si="180"/>
        <v>W1870MtPleasantGeorgiaINF177</v>
      </c>
      <c r="M933" t="str">
        <f t="shared" si="182"/>
        <v>dp</v>
      </c>
      <c r="N933" t="str">
        <f t="shared" si="183"/>
        <v>st</v>
      </c>
      <c r="O933" t="str">
        <f t="shared" si="184"/>
        <v>ar</v>
      </c>
      <c r="P933" t="e">
        <f>IF(#REF!="rhot","",IF(H933="AAE_7R","r7",IF(AND(C933="ANAE",H933="W"),"r3","r0")))</f>
        <v>#REF!</v>
      </c>
      <c r="Q933" t="str">
        <f>IF(H933="consonant",#REF!,"")</f>
        <v/>
      </c>
      <c r="R933" t="str">
        <f t="shared" si="185"/>
        <v>lx</v>
      </c>
      <c r="S933" t="str">
        <f t="shared" si="186"/>
        <v>bk</v>
      </c>
      <c r="T933" t="e">
        <f t="shared" si="187"/>
        <v>#REF!</v>
      </c>
      <c r="U933" t="str">
        <f t="shared" si="178"/>
        <v>b</v>
      </c>
      <c r="W933" t="str">
        <f t="shared" si="181"/>
        <v>const W1870MtPleasantGeorgiaINF177= L.marker([31.42678,-81.52333], {icon: dp_lx}).bindPopup('Mt. Pleasant, Georgia&lt;br&gt;White 1875-1899&lt;br&gt;INF177&lt;br&gt;non-DASS').addTo(W1870);</v>
      </c>
      <c r="BI933" t="s">
        <v>6480</v>
      </c>
    </row>
    <row r="934" spans="1:61">
      <c r="A934" s="30" t="s">
        <v>5325</v>
      </c>
      <c r="B934" s="31" t="s">
        <v>2111</v>
      </c>
      <c r="C934" t="s">
        <v>3937</v>
      </c>
      <c r="D934" s="32" t="s">
        <v>2113</v>
      </c>
      <c r="E934" s="31" t="s">
        <v>5289</v>
      </c>
      <c r="F934" s="32">
        <v>-82.757069999999999</v>
      </c>
      <c r="G934" s="32">
        <v>31.54157</v>
      </c>
      <c r="H934" s="32"/>
      <c r="I934" t="str">
        <f t="shared" si="179"/>
        <v>Townsend, Georgia&lt;br&gt;White 1875-1899&lt;br&gt;INF180&lt;br&gt;non-DASS</v>
      </c>
      <c r="J934" t="str">
        <f t="shared" si="180"/>
        <v>W1870TownsendGeorgiaINF180</v>
      </c>
      <c r="M934" t="str">
        <f t="shared" si="182"/>
        <v>dp</v>
      </c>
      <c r="N934" t="str">
        <f t="shared" si="183"/>
        <v>st</v>
      </c>
      <c r="O934" t="str">
        <f t="shared" si="184"/>
        <v>ar</v>
      </c>
      <c r="P934" t="e">
        <f>IF(#REF!="rhot","",IF(H934="AAE_7R","r7",IF(AND(C934="ANAE",H934="W"),"r3","r0")))</f>
        <v>#REF!</v>
      </c>
      <c r="Q934" t="str">
        <f>IF(H934="consonant",#REF!,"")</f>
        <v/>
      </c>
      <c r="R934" t="str">
        <f t="shared" si="185"/>
        <v>lx</v>
      </c>
      <c r="S934" t="str">
        <f t="shared" si="186"/>
        <v>bk</v>
      </c>
      <c r="T934" t="e">
        <f t="shared" si="187"/>
        <v>#REF!</v>
      </c>
      <c r="U934" t="str">
        <f t="shared" si="178"/>
        <v>b</v>
      </c>
      <c r="W934" t="str">
        <f t="shared" si="181"/>
        <v>const W1870TownsendGeorgiaINF180= L.marker([31.54157,-82.75707], {icon: dp_lx}).bindPopup('Townsend, Georgia&lt;br&gt;White 1875-1899&lt;br&gt;INF180&lt;br&gt;non-DASS').addTo(W1870);</v>
      </c>
      <c r="BI934" t="s">
        <v>5983</v>
      </c>
    </row>
    <row r="935" spans="1:61">
      <c r="A935" s="30" t="s">
        <v>5325</v>
      </c>
      <c r="B935" s="31" t="s">
        <v>2614</v>
      </c>
      <c r="C935" t="s">
        <v>3937</v>
      </c>
      <c r="D935" s="32" t="s">
        <v>2615</v>
      </c>
      <c r="E935" s="31" t="s">
        <v>5298</v>
      </c>
      <c r="F935" s="32">
        <v>-86.299859999999995</v>
      </c>
      <c r="G935" s="32">
        <v>33.06026</v>
      </c>
      <c r="H935" s="32"/>
      <c r="I935" t="str">
        <f t="shared" si="179"/>
        <v>Duncanville, Alabama&lt;br&gt;White 1875-1899&lt;br&gt;INF376&lt;br&gt;non-DASS</v>
      </c>
      <c r="J935" t="str">
        <f t="shared" si="180"/>
        <v>W1870DuncanvilleAlabamaINF376</v>
      </c>
      <c r="M935" t="str">
        <f t="shared" si="182"/>
        <v>dp</v>
      </c>
      <c r="N935" t="str">
        <f t="shared" si="183"/>
        <v>st</v>
      </c>
      <c r="O935" t="str">
        <f t="shared" si="184"/>
        <v>ar</v>
      </c>
      <c r="P935" t="e">
        <f>IF(#REF!="rhot","",IF(H935="AAE_7R","r7",IF(AND(C935="ANAE",H935="W"),"r3","r0")))</f>
        <v>#REF!</v>
      </c>
      <c r="Q935" t="str">
        <f>IF(H935="consonant",#REF!,"")</f>
        <v/>
      </c>
      <c r="R935" t="str">
        <f t="shared" si="185"/>
        <v>lx</v>
      </c>
      <c r="S935" t="str">
        <f t="shared" si="186"/>
        <v>bk</v>
      </c>
      <c r="T935" t="e">
        <f t="shared" si="187"/>
        <v>#REF!</v>
      </c>
      <c r="U935" t="str">
        <f t="shared" si="178"/>
        <v>b</v>
      </c>
      <c r="W935" t="str">
        <f t="shared" si="181"/>
        <v>const W1870DuncanvilleAlabamaINF376= L.marker([33.06026,-86.29986], {icon: dp_lx}).bindPopup('Duncanville, Alabama&lt;br&gt;White 1875-1899&lt;br&gt;INF376&lt;br&gt;non-DASS').addTo(W1870);</v>
      </c>
      <c r="BI935" t="s">
        <v>5984</v>
      </c>
    </row>
    <row r="936" spans="1:61">
      <c r="A936" s="30" t="s">
        <v>5325</v>
      </c>
      <c r="B936" s="31" t="s">
        <v>2271</v>
      </c>
      <c r="C936" t="s">
        <v>3937</v>
      </c>
      <c r="D936" s="32" t="s">
        <v>61</v>
      </c>
      <c r="E936" s="31" t="s">
        <v>5304</v>
      </c>
      <c r="F936" s="32">
        <v>-88.141710000000003</v>
      </c>
      <c r="G936" s="32">
        <v>30.421769999999999</v>
      </c>
      <c r="H936" s="32"/>
      <c r="I936" t="str">
        <f t="shared" si="179"/>
        <v>Pensacola, Florida&lt;br&gt;White 1875-1899&lt;br&gt;INF469&lt;br&gt;non-DASS</v>
      </c>
      <c r="J936" t="str">
        <f t="shared" si="180"/>
        <v>W1870PensacolaFloridaINF469</v>
      </c>
      <c r="M936" t="str">
        <f t="shared" si="182"/>
        <v>dp</v>
      </c>
      <c r="N936" t="str">
        <f t="shared" si="183"/>
        <v>st</v>
      </c>
      <c r="O936" t="str">
        <f t="shared" si="184"/>
        <v>ar</v>
      </c>
      <c r="P936" t="e">
        <f>IF(#REF!="rhot","",IF(H936="AAE_7R","r7",IF(AND(C936="ANAE",H936="W"),"r3","r0")))</f>
        <v>#REF!</v>
      </c>
      <c r="Q936" t="str">
        <f>IF(H936="consonant",#REF!,"")</f>
        <v/>
      </c>
      <c r="R936" t="str">
        <f t="shared" si="185"/>
        <v>lx</v>
      </c>
      <c r="S936" t="str">
        <f t="shared" si="186"/>
        <v>bk</v>
      </c>
      <c r="T936" t="e">
        <f t="shared" si="187"/>
        <v>#REF!</v>
      </c>
      <c r="U936" t="str">
        <f t="shared" si="178"/>
        <v>b</v>
      </c>
      <c r="W936" t="str">
        <f t="shared" si="181"/>
        <v>const W1870PensacolaFloridaINF469= L.marker([30.42177,-88.14171], {icon: dp_lx}).bindPopup('Pensacola, Florida&lt;br&gt;White 1875-1899&lt;br&gt;INF469&lt;br&gt;non-DASS').addTo(W1870);</v>
      </c>
      <c r="BI936" t="s">
        <v>5985</v>
      </c>
    </row>
    <row r="937" spans="1:61">
      <c r="A937" s="30" t="s">
        <v>5325</v>
      </c>
      <c r="B937" s="31" t="s">
        <v>2277</v>
      </c>
      <c r="C937" t="s">
        <v>3937</v>
      </c>
      <c r="D937" s="32" t="s">
        <v>2278</v>
      </c>
      <c r="E937" s="31" t="s">
        <v>904</v>
      </c>
      <c r="F937" s="32">
        <v>-88.249170000000007</v>
      </c>
      <c r="G937" s="32">
        <v>35.455680000000001</v>
      </c>
      <c r="H937" s="32"/>
      <c r="I937" t="str">
        <f t="shared" si="179"/>
        <v>Dunbar, Tennessee&lt;br&gt;White 1875-1899&lt;br&gt;INF497&lt;br&gt;non-DASS</v>
      </c>
      <c r="J937" t="str">
        <f t="shared" si="180"/>
        <v>W1870DunbarTennesseeINF497</v>
      </c>
      <c r="M937" t="str">
        <f t="shared" si="182"/>
        <v>dp</v>
      </c>
      <c r="N937" t="str">
        <f t="shared" si="183"/>
        <v>st</v>
      </c>
      <c r="O937" t="str">
        <f t="shared" si="184"/>
        <v>ar</v>
      </c>
      <c r="P937" t="e">
        <f>IF(#REF!="rhot","",IF(H937="AAE_7R","r7",IF(AND(C937="ANAE",H937="W"),"r3","r0")))</f>
        <v>#REF!</v>
      </c>
      <c r="Q937" t="str">
        <f>IF(H937="consonant",#REF!,"")</f>
        <v/>
      </c>
      <c r="R937" t="str">
        <f t="shared" si="185"/>
        <v>lx</v>
      </c>
      <c r="S937" t="str">
        <f t="shared" si="186"/>
        <v>bk</v>
      </c>
      <c r="T937" t="e">
        <f t="shared" si="187"/>
        <v>#REF!</v>
      </c>
      <c r="U937" t="str">
        <f t="shared" si="178"/>
        <v>b</v>
      </c>
      <c r="W937" t="str">
        <f t="shared" si="181"/>
        <v>const W1870DunbarTennesseeINF497= L.marker([35.45568,-88.24917], {icon: dp_lx}).bindPopup('Dunbar, Tennessee&lt;br&gt;White 1875-1899&lt;br&gt;INF497&lt;br&gt;non-DASS').addTo(W1870);</v>
      </c>
      <c r="BI937" t="s">
        <v>5986</v>
      </c>
    </row>
    <row r="938" spans="1:61">
      <c r="A938" s="30" t="s">
        <v>5325</v>
      </c>
      <c r="B938" s="31" t="s">
        <v>2280</v>
      </c>
      <c r="C938" t="s">
        <v>3937</v>
      </c>
      <c r="D938" s="32" t="s">
        <v>2281</v>
      </c>
      <c r="E938" s="31" t="s">
        <v>904</v>
      </c>
      <c r="F938" s="32">
        <v>-89.450810000000004</v>
      </c>
      <c r="G938" s="32">
        <v>35.521210000000004</v>
      </c>
      <c r="H938" s="32"/>
      <c r="I938" t="str">
        <f t="shared" si="179"/>
        <v>Scotts Hill, Tennessee&lt;br&gt;White 1875-1899&lt;br&gt;INF500&lt;br&gt;non-DASS</v>
      </c>
      <c r="J938" t="str">
        <f t="shared" si="180"/>
        <v>W1870ScottsHillTennesseeINF500</v>
      </c>
      <c r="M938" t="str">
        <f t="shared" si="182"/>
        <v>dp</v>
      </c>
      <c r="N938" t="str">
        <f t="shared" si="183"/>
        <v>st</v>
      </c>
      <c r="O938" t="str">
        <f t="shared" si="184"/>
        <v>ar</v>
      </c>
      <c r="P938" t="e">
        <f>IF(#REF!="rhot","",IF(H938="AAE_7R","r7",IF(AND(C938="ANAE",H938="W"),"r3","r0")))</f>
        <v>#REF!</v>
      </c>
      <c r="Q938" t="str">
        <f>IF(H938="consonant",#REF!,"")</f>
        <v/>
      </c>
      <c r="R938" t="str">
        <f t="shared" si="185"/>
        <v>lx</v>
      </c>
      <c r="S938" t="str">
        <f t="shared" si="186"/>
        <v>bk</v>
      </c>
      <c r="T938" t="e">
        <f t="shared" si="187"/>
        <v>#REF!</v>
      </c>
      <c r="U938" t="str">
        <f t="shared" si="178"/>
        <v>b</v>
      </c>
      <c r="W938" t="str">
        <f t="shared" si="181"/>
        <v>const W1870ScottsHillTennesseeINF500= L.marker([35.52121,-89.45081], {icon: dp_lx}).bindPopup('Scotts Hill, Tennessee&lt;br&gt;White 1875-1899&lt;br&gt;INF500&lt;br&gt;non-DASS').addTo(W1870);</v>
      </c>
      <c r="BI938" t="s">
        <v>5987</v>
      </c>
    </row>
    <row r="939" spans="1:61">
      <c r="A939" s="30" t="s">
        <v>5325</v>
      </c>
      <c r="B939" s="31" t="s">
        <v>2289</v>
      </c>
      <c r="C939" t="s">
        <v>3937</v>
      </c>
      <c r="D939" s="32" t="s">
        <v>2290</v>
      </c>
      <c r="E939" s="31" t="s">
        <v>1505</v>
      </c>
      <c r="F939" s="32">
        <v>-89.893280000000004</v>
      </c>
      <c r="G939" s="32">
        <v>34.76755</v>
      </c>
      <c r="H939" s="32"/>
      <c r="I939" t="str">
        <f t="shared" si="179"/>
        <v>Holly Springs, Mississippi&lt;br&gt;White 1875-1899&lt;br&gt;INF526&lt;br&gt;non-DASS</v>
      </c>
      <c r="J939" t="str">
        <f t="shared" si="180"/>
        <v>W1870HollySpringsMississippiINF526</v>
      </c>
      <c r="M939" t="str">
        <f t="shared" si="182"/>
        <v>dp</v>
      </c>
      <c r="N939" t="str">
        <f t="shared" si="183"/>
        <v>st</v>
      </c>
      <c r="O939" t="str">
        <f t="shared" si="184"/>
        <v>ar</v>
      </c>
      <c r="P939" t="e">
        <f>IF(#REF!="rhot","",IF(H939="AAE_7R","r7",IF(AND(C939="ANAE",H939="W"),"r3","r0")))</f>
        <v>#REF!</v>
      </c>
      <c r="Q939" t="str">
        <f>IF(H939="consonant",#REF!,"")</f>
        <v/>
      </c>
      <c r="R939" t="str">
        <f t="shared" si="185"/>
        <v>lx</v>
      </c>
      <c r="S939" t="str">
        <f t="shared" si="186"/>
        <v>bk</v>
      </c>
      <c r="T939" t="e">
        <f t="shared" si="187"/>
        <v>#REF!</v>
      </c>
      <c r="U939" t="str">
        <f t="shared" si="178"/>
        <v>b</v>
      </c>
      <c r="W939" t="str">
        <f t="shared" si="181"/>
        <v>const W1870HollySpringsMississippiINF526= L.marker([34.76755,-89.89328], {icon: dp_lx}).bindPopup('Holly Springs, Mississippi&lt;br&gt;White 1875-1899&lt;br&gt;INF526&lt;br&gt;non-DASS').addTo(W1870);</v>
      </c>
      <c r="BI939" t="s">
        <v>5988</v>
      </c>
    </row>
    <row r="940" spans="1:61">
      <c r="A940" s="30" t="s">
        <v>5325</v>
      </c>
      <c r="B940" s="31" t="s">
        <v>2692</v>
      </c>
      <c r="C940" t="s">
        <v>3937</v>
      </c>
      <c r="D940" s="32" t="s">
        <v>958</v>
      </c>
      <c r="E940" s="31" t="s">
        <v>1505</v>
      </c>
      <c r="F940" s="32">
        <v>-89.864769999999993</v>
      </c>
      <c r="G940" s="32">
        <v>33.632460000000002</v>
      </c>
      <c r="H940" s="32"/>
      <c r="I940" t="str">
        <f t="shared" si="179"/>
        <v>Jefferson, Mississippi&lt;br&gt;White 1875-1899&lt;br&gt;INF565&lt;br&gt;non-DASS</v>
      </c>
      <c r="J940" t="str">
        <f t="shared" si="180"/>
        <v>W1870JeffersonMississippiINF565</v>
      </c>
      <c r="M940" t="str">
        <f t="shared" si="182"/>
        <v>dp</v>
      </c>
      <c r="N940" t="str">
        <f t="shared" si="183"/>
        <v>st</v>
      </c>
      <c r="O940" t="str">
        <f t="shared" si="184"/>
        <v>ar</v>
      </c>
      <c r="P940" t="e">
        <f>IF(#REF!="rhot","",IF(H940="AAE_7R","r7",IF(AND(C940="ANAE",H940="W"),"r3","r0")))</f>
        <v>#REF!</v>
      </c>
      <c r="Q940" t="str">
        <f>IF(H940="consonant",#REF!,"")</f>
        <v/>
      </c>
      <c r="R940" t="str">
        <f t="shared" si="185"/>
        <v>lx</v>
      </c>
      <c r="S940" t="str">
        <f t="shared" si="186"/>
        <v>bk</v>
      </c>
      <c r="T940" t="e">
        <f t="shared" si="187"/>
        <v>#REF!</v>
      </c>
      <c r="U940" t="str">
        <f t="shared" si="178"/>
        <v>b</v>
      </c>
      <c r="W940" t="str">
        <f t="shared" si="181"/>
        <v>const W1870JeffersonMississippiINF565= L.marker([33.63246,-89.86477], {icon: dp_lx}).bindPopup('Jefferson, Mississippi&lt;br&gt;White 1875-1899&lt;br&gt;INF565&lt;br&gt;non-DASS').addTo(W1870);</v>
      </c>
      <c r="BI940" t="s">
        <v>5989</v>
      </c>
    </row>
    <row r="941" spans="1:61">
      <c r="A941" s="30" t="s">
        <v>5325</v>
      </c>
      <c r="B941" s="31" t="s">
        <v>2729</v>
      </c>
      <c r="C941" t="s">
        <v>3937</v>
      </c>
      <c r="D941" s="32" t="s">
        <v>1873</v>
      </c>
      <c r="E941" s="31" t="s">
        <v>5293</v>
      </c>
      <c r="F941" s="32">
        <v>-93.162660000000002</v>
      </c>
      <c r="G941" s="32">
        <v>30.790610000000001</v>
      </c>
      <c r="H941" s="32"/>
      <c r="I941" t="str">
        <f t="shared" si="179"/>
        <v>Bogalusa, Louisiana&lt;br&gt;White 1875-1899&lt;br&gt;INF632&lt;br&gt;non-DASS</v>
      </c>
      <c r="J941" t="str">
        <f t="shared" si="180"/>
        <v>W1870BogalusaLouisianaINF632</v>
      </c>
      <c r="M941" t="str">
        <f t="shared" si="182"/>
        <v>dp</v>
      </c>
      <c r="N941" t="str">
        <f t="shared" si="183"/>
        <v>st</v>
      </c>
      <c r="O941" t="str">
        <f t="shared" si="184"/>
        <v>ar</v>
      </c>
      <c r="P941" t="e">
        <f>IF(#REF!="rhot","",IF(H941="AAE_7R","r7",IF(AND(C941="ANAE",H941="W"),"r3","r0")))</f>
        <v>#REF!</v>
      </c>
      <c r="Q941" t="str">
        <f>IF(H941="consonant",#REF!,"")</f>
        <v/>
      </c>
      <c r="R941" t="str">
        <f t="shared" si="185"/>
        <v>lx</v>
      </c>
      <c r="S941" t="str">
        <f t="shared" si="186"/>
        <v>bk</v>
      </c>
      <c r="T941" t="e">
        <f t="shared" si="187"/>
        <v>#REF!</v>
      </c>
      <c r="U941" t="str">
        <f t="shared" si="178"/>
        <v>b</v>
      </c>
      <c r="W941" t="str">
        <f t="shared" si="181"/>
        <v>const W1870BogalusaLouisianaINF632= L.marker([30.79061,-93.16266], {icon: dp_lx}).bindPopup('Bogalusa, Louisiana&lt;br&gt;White 1875-1899&lt;br&gt;INF632&lt;br&gt;non-DASS').addTo(W1870);</v>
      </c>
      <c r="BI941" t="s">
        <v>5990</v>
      </c>
    </row>
    <row r="942" spans="1:61">
      <c r="A942" s="30" t="s">
        <v>5325</v>
      </c>
      <c r="B942" s="31" t="s">
        <v>2773</v>
      </c>
      <c r="C942" t="s">
        <v>3937</v>
      </c>
      <c r="D942" s="32" t="s">
        <v>2774</v>
      </c>
      <c r="E942" s="31" t="s">
        <v>2751</v>
      </c>
      <c r="F942" s="32">
        <v>-93.338650000000001</v>
      </c>
      <c r="G942" s="32">
        <v>34.138849999999998</v>
      </c>
      <c r="H942" s="32"/>
      <c r="I942" t="str">
        <f t="shared" si="179"/>
        <v>Hearn, Arkansas&lt;br&gt;White 1875-1899&lt;br&gt;INF740&lt;br&gt;non-DASS</v>
      </c>
      <c r="J942" t="str">
        <f t="shared" si="180"/>
        <v>W1870HearnArkansasINF740</v>
      </c>
      <c r="M942" t="str">
        <f t="shared" si="182"/>
        <v>dp</v>
      </c>
      <c r="N942" t="str">
        <f t="shared" si="183"/>
        <v>st</v>
      </c>
      <c r="O942" t="str">
        <f t="shared" si="184"/>
        <v>ar</v>
      </c>
      <c r="P942" t="e">
        <f>IF(#REF!="rhot","",IF(H942="AAE_7R","r7",IF(AND(C942="ANAE",H942="W"),"r3","r0")))</f>
        <v>#REF!</v>
      </c>
      <c r="Q942" t="str">
        <f>IF(H942="consonant",#REF!,"")</f>
        <v/>
      </c>
      <c r="R942" t="str">
        <f t="shared" si="185"/>
        <v>lx</v>
      </c>
      <c r="S942" t="str">
        <f t="shared" si="186"/>
        <v>bk</v>
      </c>
      <c r="T942" t="e">
        <f t="shared" si="187"/>
        <v>#REF!</v>
      </c>
      <c r="U942" t="str">
        <f t="shared" si="178"/>
        <v>b</v>
      </c>
      <c r="W942" t="str">
        <f t="shared" si="181"/>
        <v>const W1870HearnArkansasINF740= L.marker([34.13885,-93.33865], {icon: dp_lx}).bindPopup('Hearn, Arkansas&lt;br&gt;White 1875-1899&lt;br&gt;INF740&lt;br&gt;non-DASS').addTo(W1870);</v>
      </c>
      <c r="BI942" t="s">
        <v>5991</v>
      </c>
    </row>
    <row r="943" spans="1:61">
      <c r="A943" s="30" t="s">
        <v>5325</v>
      </c>
      <c r="B943" s="31" t="s">
        <v>2789</v>
      </c>
      <c r="C943" t="s">
        <v>3937</v>
      </c>
      <c r="D943" s="32" t="s">
        <v>2387</v>
      </c>
      <c r="E943" s="31" t="s">
        <v>5293</v>
      </c>
      <c r="F943" s="32">
        <v>-92.639600000000002</v>
      </c>
      <c r="G943" s="32">
        <v>32.015230000000003</v>
      </c>
      <c r="H943" s="32"/>
      <c r="I943" t="str">
        <f t="shared" si="179"/>
        <v>Coushatta, Louisiana&lt;br&gt;White 1875-1899&lt;br&gt;INF782&lt;br&gt;non-DASS</v>
      </c>
      <c r="J943" t="str">
        <f t="shared" si="180"/>
        <v>W1870CoushattaLouisianaINF782</v>
      </c>
      <c r="M943" t="str">
        <f t="shared" si="182"/>
        <v>dp</v>
      </c>
      <c r="N943" t="str">
        <f t="shared" si="183"/>
        <v>st</v>
      </c>
      <c r="O943" t="str">
        <f t="shared" si="184"/>
        <v>ar</v>
      </c>
      <c r="P943" t="e">
        <f>IF(#REF!="rhot","",IF(H943="AAE_7R","r7",IF(AND(C943="ANAE",H943="W"),"r3","r0")))</f>
        <v>#REF!</v>
      </c>
      <c r="Q943" t="str">
        <f>IF(H943="consonant",#REF!,"")</f>
        <v/>
      </c>
      <c r="R943" t="str">
        <f t="shared" si="185"/>
        <v>lx</v>
      </c>
      <c r="S943" t="str">
        <f t="shared" si="186"/>
        <v>bk</v>
      </c>
      <c r="T943" t="e">
        <f t="shared" si="187"/>
        <v>#REF!</v>
      </c>
      <c r="U943" t="str">
        <f t="shared" si="178"/>
        <v>b</v>
      </c>
      <c r="W943" t="str">
        <f t="shared" si="181"/>
        <v>const W1870CoushattaLouisianaINF782= L.marker([32.01523,-92.6396], {icon: dp_lx}).bindPopup('Coushatta, Louisiana&lt;br&gt;White 1875-1899&lt;br&gt;INF782&lt;br&gt;non-DASS').addTo(W1870);</v>
      </c>
      <c r="BI943" t="s">
        <v>5992</v>
      </c>
    </row>
    <row r="944" spans="1:61">
      <c r="A944" s="30" t="s">
        <v>5325</v>
      </c>
      <c r="B944" s="31" t="s">
        <v>2796</v>
      </c>
      <c r="C944" t="s">
        <v>3937</v>
      </c>
      <c r="D944" s="32" t="s">
        <v>334</v>
      </c>
      <c r="E944" s="31" t="s">
        <v>5293</v>
      </c>
      <c r="F944" s="32">
        <v>-92.321650000000005</v>
      </c>
      <c r="G944" s="32">
        <v>31.92586</v>
      </c>
      <c r="H944" s="32"/>
      <c r="I944" t="str">
        <f t="shared" si="179"/>
        <v>Winnfield, Louisiana&lt;br&gt;White 1875-1899&lt;br&gt;INF794&lt;br&gt;non-DASS</v>
      </c>
      <c r="J944" t="str">
        <f t="shared" si="180"/>
        <v>W1870WinnfieldLouisianaINF794</v>
      </c>
      <c r="M944" t="str">
        <f t="shared" si="182"/>
        <v>dp</v>
      </c>
      <c r="N944" t="str">
        <f t="shared" si="183"/>
        <v>st</v>
      </c>
      <c r="O944" t="str">
        <f t="shared" si="184"/>
        <v>ar</v>
      </c>
      <c r="P944" t="e">
        <f>IF(#REF!="rhot","",IF(H944="AAE_7R","r7",IF(AND(C944="ANAE",H944="W"),"r3","r0")))</f>
        <v>#REF!</v>
      </c>
      <c r="Q944" t="str">
        <f>IF(H944="consonant",#REF!,"")</f>
        <v/>
      </c>
      <c r="R944" t="str">
        <f t="shared" si="185"/>
        <v>lx</v>
      </c>
      <c r="S944" t="str">
        <f t="shared" si="186"/>
        <v>bk</v>
      </c>
      <c r="T944" t="e">
        <f t="shared" si="187"/>
        <v>#REF!</v>
      </c>
      <c r="U944" t="str">
        <f t="shared" si="178"/>
        <v>b</v>
      </c>
      <c r="W944" t="str">
        <f t="shared" si="181"/>
        <v>const W1870WinnfieldLouisianaINF794= L.marker([31.92586,-92.32165], {icon: dp_lx}).bindPopup('Winnfield, Louisiana&lt;br&gt;White 1875-1899&lt;br&gt;INF794&lt;br&gt;non-DASS').addTo(W1870);</v>
      </c>
      <c r="BI944" t="s">
        <v>5993</v>
      </c>
    </row>
    <row r="945" spans="1:61">
      <c r="A945" s="30" t="s">
        <v>5325</v>
      </c>
      <c r="B945" s="31" t="s">
        <v>2399</v>
      </c>
      <c r="C945" t="s">
        <v>3937</v>
      </c>
      <c r="D945" s="32" t="s">
        <v>1550</v>
      </c>
      <c r="E945" s="31" t="s">
        <v>5293</v>
      </c>
      <c r="F945" s="32">
        <v>-94.658990000000003</v>
      </c>
      <c r="G945" s="32">
        <v>30.568909999999999</v>
      </c>
      <c r="H945" s="32"/>
      <c r="I945" t="str">
        <f t="shared" si="179"/>
        <v>Chataignier, Louisiana&lt;br&gt;White 1875-1899&lt;br&gt;INF805&lt;br&gt;non-DASS</v>
      </c>
      <c r="J945" t="str">
        <f t="shared" si="180"/>
        <v>W1870ChataignierLouisianaINF805</v>
      </c>
      <c r="M945" t="str">
        <f t="shared" si="182"/>
        <v>dp</v>
      </c>
      <c r="N945" t="str">
        <f t="shared" si="183"/>
        <v>st</v>
      </c>
      <c r="O945" t="str">
        <f t="shared" si="184"/>
        <v>ar</v>
      </c>
      <c r="P945" t="e">
        <f>IF(#REF!="rhot","",IF(H945="AAE_7R","r7",IF(AND(C945="ANAE",H945="W"),"r3","r0")))</f>
        <v>#REF!</v>
      </c>
      <c r="Q945" t="str">
        <f>IF(H945="consonant",#REF!,"")</f>
        <v/>
      </c>
      <c r="R945" t="str">
        <f t="shared" si="185"/>
        <v>lx</v>
      </c>
      <c r="S945" t="str">
        <f t="shared" si="186"/>
        <v>bk</v>
      </c>
      <c r="T945" t="e">
        <f t="shared" si="187"/>
        <v>#REF!</v>
      </c>
      <c r="U945" t="str">
        <f t="shared" si="178"/>
        <v>b</v>
      </c>
      <c r="W945" t="str">
        <f t="shared" si="181"/>
        <v>const W1870ChataignierLouisianaINF805= L.marker([30.56891,-94.65899], {icon: dp_lx}).bindPopup('Chataignier, Louisiana&lt;br&gt;White 1875-1899&lt;br&gt;INF805&lt;br&gt;non-DASS').addTo(W1870);</v>
      </c>
      <c r="BI945" t="s">
        <v>5994</v>
      </c>
    </row>
    <row r="946" spans="1:61">
      <c r="A946" s="30" t="s">
        <v>5325</v>
      </c>
      <c r="B946" s="31" t="s">
        <v>2400</v>
      </c>
      <c r="C946" t="s">
        <v>3937</v>
      </c>
      <c r="D946" s="32" t="s">
        <v>1552</v>
      </c>
      <c r="E946" s="31" t="s">
        <v>5294</v>
      </c>
      <c r="F946" s="32">
        <v>-95.296700000000001</v>
      </c>
      <c r="G946" s="32">
        <v>31.604859999999999</v>
      </c>
      <c r="H946" s="32"/>
      <c r="I946" t="str">
        <f t="shared" si="179"/>
        <v>Nacogdoches, Texas&lt;br&gt;White 1875-1899&lt;br&gt;INF822&lt;br&gt;non-DASS</v>
      </c>
      <c r="J946" t="str">
        <f t="shared" si="180"/>
        <v>W1870NacogdochesTexasINF822</v>
      </c>
      <c r="M946" t="str">
        <f t="shared" si="182"/>
        <v>dp</v>
      </c>
      <c r="N946" t="str">
        <f t="shared" si="183"/>
        <v>st</v>
      </c>
      <c r="O946" t="str">
        <f t="shared" si="184"/>
        <v>ar</v>
      </c>
      <c r="P946" t="e">
        <f>IF(#REF!="rhot","",IF(H946="AAE_7R","r7",IF(AND(C946="ANAE",H946="W"),"r3","r0")))</f>
        <v>#REF!</v>
      </c>
      <c r="Q946" t="str">
        <f>IF(H946="consonant",#REF!,"")</f>
        <v/>
      </c>
      <c r="R946" t="str">
        <f t="shared" si="185"/>
        <v>lx</v>
      </c>
      <c r="S946" t="str">
        <f t="shared" si="186"/>
        <v>bk</v>
      </c>
      <c r="T946" t="e">
        <f t="shared" si="187"/>
        <v>#REF!</v>
      </c>
      <c r="U946" t="str">
        <f t="shared" si="178"/>
        <v>b</v>
      </c>
      <c r="W946" t="str">
        <f t="shared" si="181"/>
        <v>const W1870NacogdochesTexasINF822= L.marker([31.60486,-95.2967], {icon: dp_lx}).bindPopup('Nacogdoches, Texas&lt;br&gt;White 1875-1899&lt;br&gt;INF822&lt;br&gt;non-DASS').addTo(W1870);</v>
      </c>
      <c r="BI946" t="s">
        <v>5995</v>
      </c>
    </row>
    <row r="947" spans="1:61">
      <c r="A947" s="30" t="s">
        <v>5325</v>
      </c>
      <c r="B947" s="31" t="s">
        <v>2401</v>
      </c>
      <c r="C947" t="s">
        <v>3937</v>
      </c>
      <c r="D947" s="32" t="s">
        <v>478</v>
      </c>
      <c r="E947" s="31" t="s">
        <v>5294</v>
      </c>
      <c r="F947" s="32">
        <v>-95.528490000000005</v>
      </c>
      <c r="G947" s="32">
        <v>32.345700000000001</v>
      </c>
      <c r="H947" s="32"/>
      <c r="I947" t="str">
        <f t="shared" si="179"/>
        <v>Tyler, Texas&lt;br&gt;White 1875-1899&lt;br&gt;INF825&lt;br&gt;non-DASS</v>
      </c>
      <c r="J947" t="str">
        <f t="shared" si="180"/>
        <v>W1870TylerTexasINF825</v>
      </c>
      <c r="M947" t="str">
        <f t="shared" si="182"/>
        <v>dp</v>
      </c>
      <c r="N947" t="str">
        <f t="shared" si="183"/>
        <v>st</v>
      </c>
      <c r="O947" t="str">
        <f t="shared" si="184"/>
        <v>ar</v>
      </c>
      <c r="P947" t="e">
        <f>IF(#REF!="rhot","",IF(H947="AAE_7R","r7",IF(AND(C947="ANAE",H947="W"),"r3","r0")))</f>
        <v>#REF!</v>
      </c>
      <c r="Q947" t="str">
        <f>IF(H947="consonant",#REF!,"")</f>
        <v/>
      </c>
      <c r="R947" t="str">
        <f t="shared" si="185"/>
        <v>lx</v>
      </c>
      <c r="S947" t="str">
        <f t="shared" si="186"/>
        <v>bk</v>
      </c>
      <c r="T947" t="e">
        <f t="shared" si="187"/>
        <v>#REF!</v>
      </c>
      <c r="U947" t="str">
        <f t="shared" si="178"/>
        <v>b</v>
      </c>
      <c r="W947" t="str">
        <f t="shared" si="181"/>
        <v>const W1870TylerTexasINF825= L.marker([32.3457,-95.52849], {icon: dp_lx}).bindPopup('Tyler, Texas&lt;br&gt;White 1875-1899&lt;br&gt;INF825&lt;br&gt;non-DASS').addTo(W1870);</v>
      </c>
      <c r="BI947" t="s">
        <v>5996</v>
      </c>
    </row>
    <row r="948" spans="1:61">
      <c r="A948" s="30" t="s">
        <v>5325</v>
      </c>
      <c r="B948" s="31" t="s">
        <v>2830</v>
      </c>
      <c r="C948" t="s">
        <v>3937</v>
      </c>
      <c r="D948" s="32" t="s">
        <v>2831</v>
      </c>
      <c r="E948" s="31" t="s">
        <v>5294</v>
      </c>
      <c r="F948" s="32">
        <v>-84.006240000000005</v>
      </c>
      <c r="G948" s="32">
        <v>29.295909999999999</v>
      </c>
      <c r="H948" s="32"/>
      <c r="I948" t="str">
        <f t="shared" si="179"/>
        <v>Galveston, Texas&lt;br&gt;White 1875-1899&lt;br&gt;INF871&lt;br&gt;non-DASS</v>
      </c>
      <c r="J948" t="str">
        <f t="shared" si="180"/>
        <v>W1870GalvestonTexasINF871</v>
      </c>
      <c r="M948" t="str">
        <f t="shared" si="182"/>
        <v>dp</v>
      </c>
      <c r="N948" t="str">
        <f t="shared" si="183"/>
        <v>st</v>
      </c>
      <c r="O948" t="str">
        <f t="shared" si="184"/>
        <v>ar</v>
      </c>
      <c r="P948" t="e">
        <f>IF(#REF!="rhot","",IF(H948="AAE_7R","r7",IF(AND(C948="ANAE",H948="W"),"r3","r0")))</f>
        <v>#REF!</v>
      </c>
      <c r="Q948" t="str">
        <f>IF(H948="consonant",#REF!,"")</f>
        <v/>
      </c>
      <c r="R948" t="str">
        <f t="shared" si="185"/>
        <v>lx</v>
      </c>
      <c r="S948" t="str">
        <f t="shared" si="186"/>
        <v>bk</v>
      </c>
      <c r="T948" t="e">
        <f t="shared" si="187"/>
        <v>#REF!</v>
      </c>
      <c r="U948" t="str">
        <f t="shared" si="178"/>
        <v>b</v>
      </c>
      <c r="W948" t="str">
        <f t="shared" si="181"/>
        <v>const W1870GalvestonTexasINF871= L.marker([29.29591,-84.00624], {icon: dp_lx}).bindPopup('Galveston, Texas&lt;br&gt;White 1875-1899&lt;br&gt;INF871&lt;br&gt;non-DASS').addTo(W1870);</v>
      </c>
      <c r="BI948" t="s">
        <v>5997</v>
      </c>
    </row>
    <row r="949" spans="1:61">
      <c r="A949" s="30" t="s">
        <v>5325</v>
      </c>
      <c r="B949" s="31" t="s">
        <v>2023</v>
      </c>
      <c r="C949" t="s">
        <v>3937</v>
      </c>
      <c r="D949" s="32" t="s">
        <v>2025</v>
      </c>
      <c r="E949" s="31" t="s">
        <v>5289</v>
      </c>
      <c r="F949" s="32">
        <v>-83.333179999999999</v>
      </c>
      <c r="G949" s="32">
        <v>34.119520000000001</v>
      </c>
      <c r="H949" s="32"/>
      <c r="I949" t="str">
        <f t="shared" si="179"/>
        <v>Buford, Georgia&lt;br&gt;White 1875-1899&lt;br&gt;INF082&lt;br&gt;non-DASS</v>
      </c>
      <c r="J949" t="str">
        <f t="shared" si="180"/>
        <v>W1870BufordGeorgiaINF082</v>
      </c>
      <c r="M949" t="str">
        <f t="shared" si="182"/>
        <v>dp</v>
      </c>
      <c r="N949" t="str">
        <f t="shared" si="183"/>
        <v>st</v>
      </c>
      <c r="O949" t="str">
        <f t="shared" si="184"/>
        <v>ar</v>
      </c>
      <c r="P949" t="e">
        <f>IF(#REF!="rhot","",IF(H949="AAE_7R","r7",IF(AND(C949="ANAE",H949="W"),"r3","r0")))</f>
        <v>#REF!</v>
      </c>
      <c r="Q949" t="str">
        <f>IF(H949="consonant",#REF!,"")</f>
        <v/>
      </c>
      <c r="R949" t="str">
        <f t="shared" si="185"/>
        <v>lx</v>
      </c>
      <c r="S949" t="str">
        <f t="shared" si="186"/>
        <v>bk</v>
      </c>
      <c r="T949" t="e">
        <f t="shared" si="187"/>
        <v>#REF!</v>
      </c>
      <c r="U949" t="str">
        <f t="shared" si="178"/>
        <v>b</v>
      </c>
      <c r="W949" t="str">
        <f t="shared" si="181"/>
        <v>const W1870BufordGeorgiaINF082= L.marker([34.11952,-83.33318], {icon: dp_lx}).bindPopup('Buford, Georgia&lt;br&gt;White 1875-1899&lt;br&gt;INF082&lt;br&gt;non-DASS').addTo(W1870);</v>
      </c>
      <c r="BI949" t="s">
        <v>5998</v>
      </c>
    </row>
    <row r="950" spans="1:61">
      <c r="A950" s="30" t="s">
        <v>5325</v>
      </c>
      <c r="B950" s="31" t="s">
        <v>2035</v>
      </c>
      <c r="C950" t="s">
        <v>3937</v>
      </c>
      <c r="D950" s="32" t="s">
        <v>2037</v>
      </c>
      <c r="E950" s="31" t="s">
        <v>5289</v>
      </c>
      <c r="F950" s="32">
        <v>-85.182130000000001</v>
      </c>
      <c r="G950" s="32">
        <v>34.580019999999998</v>
      </c>
      <c r="H950" s="32"/>
      <c r="I950" t="str">
        <f t="shared" si="179"/>
        <v>Toccoa, Georgia&lt;br&gt;White 1875-1899&lt;br&gt;INF088&lt;br&gt;non-DASS</v>
      </c>
      <c r="J950" t="str">
        <f t="shared" si="180"/>
        <v>W1870ToccoaGeorgiaINF088</v>
      </c>
      <c r="M950" t="str">
        <f t="shared" si="182"/>
        <v>dp</v>
      </c>
      <c r="N950" t="str">
        <f t="shared" si="183"/>
        <v>st</v>
      </c>
      <c r="O950" t="str">
        <f t="shared" si="184"/>
        <v>ar</v>
      </c>
      <c r="P950" t="e">
        <f>IF(#REF!="rhot","",IF(H950="AAE_7R","r7",IF(AND(C950="ANAE",H950="W"),"r3","r0")))</f>
        <v>#REF!</v>
      </c>
      <c r="Q950" t="str">
        <f>IF(H950="consonant",#REF!,"")</f>
        <v/>
      </c>
      <c r="R950" t="str">
        <f t="shared" si="185"/>
        <v>lx</v>
      </c>
      <c r="S950" t="str">
        <f t="shared" si="186"/>
        <v>bk</v>
      </c>
      <c r="T950" t="e">
        <f t="shared" si="187"/>
        <v>#REF!</v>
      </c>
      <c r="U950" t="str">
        <f t="shared" si="178"/>
        <v>b</v>
      </c>
      <c r="W950" t="str">
        <f t="shared" si="181"/>
        <v>const W1870ToccoaGeorgiaINF088= L.marker([34.58002,-85.18213], {icon: dp_lx}).bindPopup('Toccoa, Georgia&lt;br&gt;White 1875-1899&lt;br&gt;INF088&lt;br&gt;non-DASS').addTo(W1870);</v>
      </c>
      <c r="BI950" t="s">
        <v>5999</v>
      </c>
    </row>
    <row r="951" spans="1:61">
      <c r="A951" s="30" t="s">
        <v>5325</v>
      </c>
      <c r="B951" s="31" t="s">
        <v>2078</v>
      </c>
      <c r="C951" t="s">
        <v>3937</v>
      </c>
      <c r="D951" s="32" t="s">
        <v>2077</v>
      </c>
      <c r="E951" s="31" t="s">
        <v>5289</v>
      </c>
      <c r="F951" s="32">
        <v>-81.657179999999997</v>
      </c>
      <c r="G951" s="32">
        <v>33.04909</v>
      </c>
      <c r="H951" s="32"/>
      <c r="I951" t="str">
        <f t="shared" si="179"/>
        <v>Abbottsford, Georgia&lt;br&gt;White 1875-1899&lt;br&gt;INF143&lt;br&gt;non-DASS</v>
      </c>
      <c r="J951" t="str">
        <f t="shared" si="180"/>
        <v>W1870AbbottsfordGeorgiaINF143</v>
      </c>
      <c r="M951" t="str">
        <f t="shared" si="182"/>
        <v>dp</v>
      </c>
      <c r="N951" t="str">
        <f t="shared" si="183"/>
        <v>st</v>
      </c>
      <c r="O951" t="str">
        <f t="shared" si="184"/>
        <v>ar</v>
      </c>
      <c r="P951" t="e">
        <f>IF(#REF!="rhot","",IF(H951="AAE_7R","r7",IF(AND(C951="ANAE",H951="W"),"r3","r0")))</f>
        <v>#REF!</v>
      </c>
      <c r="Q951" t="str">
        <f>IF(H951="consonant",#REF!,"")</f>
        <v/>
      </c>
      <c r="R951" t="str">
        <f t="shared" si="185"/>
        <v>lx</v>
      </c>
      <c r="S951" t="str">
        <f t="shared" si="186"/>
        <v>bk</v>
      </c>
      <c r="T951" t="e">
        <f t="shared" si="187"/>
        <v>#REF!</v>
      </c>
      <c r="U951" t="str">
        <f t="shared" si="178"/>
        <v>b</v>
      </c>
      <c r="W951" t="str">
        <f t="shared" si="181"/>
        <v>const W1870AbbottsfordGeorgiaINF143= L.marker([33.04909,-81.65718], {icon: dp_lx}).bindPopup('Abbottsford, Georgia&lt;br&gt;White 1875-1899&lt;br&gt;INF143&lt;br&gt;non-DASS').addTo(W1870);</v>
      </c>
      <c r="BI951" t="s">
        <v>6000</v>
      </c>
    </row>
    <row r="952" spans="1:61">
      <c r="A952" s="30" t="s">
        <v>5325</v>
      </c>
      <c r="B952" s="31" t="s">
        <v>2085</v>
      </c>
      <c r="C952" t="s">
        <v>3937</v>
      </c>
      <c r="D952" s="32" t="s">
        <v>2087</v>
      </c>
      <c r="E952" s="31" t="s">
        <v>5289</v>
      </c>
      <c r="F952" s="32">
        <v>-82.753429999999994</v>
      </c>
      <c r="G952" s="32">
        <v>32.882359999999998</v>
      </c>
      <c r="H952" s="32"/>
      <c r="I952" t="str">
        <f t="shared" si="179"/>
        <v>Hilltonia, Georgia&lt;br&gt;White 1875-1899&lt;br&gt;INF153&lt;br&gt;non-DASS</v>
      </c>
      <c r="J952" t="str">
        <f t="shared" si="180"/>
        <v>W1870HilltoniaGeorgiaINF153</v>
      </c>
      <c r="M952" t="str">
        <f t="shared" si="182"/>
        <v>dp</v>
      </c>
      <c r="N952" t="str">
        <f t="shared" si="183"/>
        <v>st</v>
      </c>
      <c r="O952" t="str">
        <f t="shared" si="184"/>
        <v>ar</v>
      </c>
      <c r="P952" t="e">
        <f>IF(#REF!="rhot","",IF(H952="AAE_7R","r7",IF(AND(C952="ANAE",H952="W"),"r3","r0")))</f>
        <v>#REF!</v>
      </c>
      <c r="Q952" t="str">
        <f>IF(H952="consonant",#REF!,"")</f>
        <v/>
      </c>
      <c r="R952" t="str">
        <f t="shared" si="185"/>
        <v>lx</v>
      </c>
      <c r="S952" t="str">
        <f t="shared" si="186"/>
        <v>bk</v>
      </c>
      <c r="T952" t="e">
        <f t="shared" si="187"/>
        <v>#REF!</v>
      </c>
      <c r="U952" t="str">
        <f t="shared" si="178"/>
        <v>b</v>
      </c>
      <c r="W952" t="str">
        <f t="shared" si="181"/>
        <v>const W1870HilltoniaGeorgiaINF153= L.marker([32.88236,-82.75343], {icon: dp_lx}).bindPopup('Hilltonia, Georgia&lt;br&gt;White 1875-1899&lt;br&gt;INF153&lt;br&gt;non-DASS').addTo(W1870);</v>
      </c>
      <c r="BI952" t="s">
        <v>6001</v>
      </c>
    </row>
    <row r="953" spans="1:61">
      <c r="A953" s="30" t="s">
        <v>5325</v>
      </c>
      <c r="B953" s="31" t="s">
        <v>2088</v>
      </c>
      <c r="C953" t="s">
        <v>3937</v>
      </c>
      <c r="D953" s="32" t="s">
        <v>2090</v>
      </c>
      <c r="E953" s="31" t="s">
        <v>5289</v>
      </c>
      <c r="F953" s="32">
        <v>-81.091329999999999</v>
      </c>
      <c r="G953" s="32">
        <v>32.480629999999998</v>
      </c>
      <c r="H953" s="32"/>
      <c r="I953" t="str">
        <f t="shared" si="179"/>
        <v>Lollie, Georgia&lt;br&gt;White 1875-1899&lt;br&gt;INF154&lt;br&gt;non-DASS</v>
      </c>
      <c r="J953" t="str">
        <f t="shared" si="180"/>
        <v>W1870LollieGeorgiaINF154</v>
      </c>
      <c r="M953" t="str">
        <f t="shared" si="182"/>
        <v>dp</v>
      </c>
      <c r="N953" t="str">
        <f t="shared" si="183"/>
        <v>st</v>
      </c>
      <c r="O953" t="str">
        <f t="shared" si="184"/>
        <v>ar</v>
      </c>
      <c r="P953" t="e">
        <f>IF(#REF!="rhot","",IF(H953="AAE_7R","r7",IF(AND(C953="ANAE",H953="W"),"r3","r0")))</f>
        <v>#REF!</v>
      </c>
      <c r="Q953" t="str">
        <f>IF(H953="consonant",#REF!,"")</f>
        <v/>
      </c>
      <c r="R953" t="str">
        <f t="shared" si="185"/>
        <v>lx</v>
      </c>
      <c r="S953" t="str">
        <f t="shared" si="186"/>
        <v>bk</v>
      </c>
      <c r="T953" t="e">
        <f t="shared" si="187"/>
        <v>#REF!</v>
      </c>
      <c r="U953" t="str">
        <f t="shared" si="178"/>
        <v>b</v>
      </c>
      <c r="W953" t="str">
        <f t="shared" si="181"/>
        <v>const W1870LollieGeorgiaINF154= L.marker([32.48063,-81.09133], {icon: dp_lx}).bindPopup('Lollie, Georgia&lt;br&gt;White 1875-1899&lt;br&gt;INF154&lt;br&gt;non-DASS').addTo(W1870);</v>
      </c>
      <c r="BI953" t="s">
        <v>6002</v>
      </c>
    </row>
    <row r="954" spans="1:61">
      <c r="A954" s="30" t="s">
        <v>5325</v>
      </c>
      <c r="B954" s="31" t="s">
        <v>2541</v>
      </c>
      <c r="C954" t="s">
        <v>3937</v>
      </c>
      <c r="D954" s="32" t="s">
        <v>2543</v>
      </c>
      <c r="E954" s="31" t="s">
        <v>5289</v>
      </c>
      <c r="F954" s="32">
        <v>-82.573539999999994</v>
      </c>
      <c r="G954" s="32">
        <v>32.44171</v>
      </c>
      <c r="H954" s="32"/>
      <c r="I954" t="str">
        <f t="shared" si="179"/>
        <v>Eelbeck, Georgia&lt;br&gt;White 1875-1899&lt;br&gt;INF172&lt;br&gt;non-DASS</v>
      </c>
      <c r="J954" t="str">
        <f t="shared" si="180"/>
        <v>W1870EelbeckGeorgiaINF172</v>
      </c>
      <c r="M954" t="str">
        <f t="shared" si="182"/>
        <v>dp</v>
      </c>
      <c r="N954" t="str">
        <f t="shared" si="183"/>
        <v>st</v>
      </c>
      <c r="O954" t="str">
        <f t="shared" si="184"/>
        <v>ar</v>
      </c>
      <c r="P954" t="e">
        <f>IF(#REF!="rhot","",IF(H954="AAE_7R","r7",IF(AND(C954="ANAE",H954="W"),"r3","r0")))</f>
        <v>#REF!</v>
      </c>
      <c r="Q954" t="str">
        <f>IF(H954="consonant",#REF!,"")</f>
        <v/>
      </c>
      <c r="R954" t="str">
        <f t="shared" si="185"/>
        <v>lx</v>
      </c>
      <c r="S954" t="str">
        <f t="shared" si="186"/>
        <v>bk</v>
      </c>
      <c r="T954" t="e">
        <f t="shared" si="187"/>
        <v>#REF!</v>
      </c>
      <c r="U954" t="str">
        <f t="shared" si="178"/>
        <v>b</v>
      </c>
      <c r="W954" t="str">
        <f t="shared" si="181"/>
        <v>const W1870EelbeckGeorgiaINF172= L.marker([32.44171,-82.57354], {icon: dp_lx}).bindPopup('Eelbeck, Georgia&lt;br&gt;White 1875-1899&lt;br&gt;INF172&lt;br&gt;non-DASS').addTo(W1870);</v>
      </c>
      <c r="BI954" t="s">
        <v>6003</v>
      </c>
    </row>
    <row r="955" spans="1:61">
      <c r="A955" s="30" t="s">
        <v>5325</v>
      </c>
      <c r="B955" s="31" t="s">
        <v>2552</v>
      </c>
      <c r="C955" t="s">
        <v>3937</v>
      </c>
      <c r="D955" s="32" t="s">
        <v>2553</v>
      </c>
      <c r="E955" s="31" t="s">
        <v>5289</v>
      </c>
      <c r="F955" s="32">
        <v>-85.929410000000004</v>
      </c>
      <c r="G955" s="32">
        <v>31.10435</v>
      </c>
      <c r="H955" s="32"/>
      <c r="I955" t="str">
        <f t="shared" si="179"/>
        <v>Manor, Georgia&lt;br&gt;White 1875-1899&lt;br&gt;INF199&lt;br&gt;non-DASS</v>
      </c>
      <c r="J955" t="str">
        <f t="shared" si="180"/>
        <v>W1870ManorGeorgiaINF199</v>
      </c>
      <c r="M955" t="str">
        <f t="shared" si="182"/>
        <v>dp</v>
      </c>
      <c r="N955" t="str">
        <f t="shared" si="183"/>
        <v>st</v>
      </c>
      <c r="O955" t="str">
        <f t="shared" si="184"/>
        <v>ar</v>
      </c>
      <c r="P955" t="e">
        <f>IF(#REF!="rhot","",IF(H955="AAE_7R","r7",IF(AND(C955="ANAE",H955="W"),"r3","r0")))</f>
        <v>#REF!</v>
      </c>
      <c r="Q955" t="str">
        <f>IF(H955="consonant",#REF!,"")</f>
        <v/>
      </c>
      <c r="R955" t="str">
        <f t="shared" si="185"/>
        <v>lx</v>
      </c>
      <c r="S955" t="str">
        <f t="shared" si="186"/>
        <v>bk</v>
      </c>
      <c r="T955" t="e">
        <f t="shared" si="187"/>
        <v>#REF!</v>
      </c>
      <c r="U955" t="str">
        <f t="shared" si="178"/>
        <v>b</v>
      </c>
      <c r="W955" t="str">
        <f t="shared" si="181"/>
        <v>const W1870ManorGeorgiaINF199= L.marker([31.10435,-85.92941], {icon: dp_lx}).bindPopup('Manor, Georgia&lt;br&gt;White 1875-1899&lt;br&gt;INF199&lt;br&gt;non-DASS').addTo(W1870);</v>
      </c>
      <c r="BI955" t="s">
        <v>6004</v>
      </c>
    </row>
    <row r="956" spans="1:61">
      <c r="A956" s="30" t="s">
        <v>5325</v>
      </c>
      <c r="B956" s="31" t="s">
        <v>2637</v>
      </c>
      <c r="C956" t="s">
        <v>3937</v>
      </c>
      <c r="D956" s="32" t="s">
        <v>2638</v>
      </c>
      <c r="E956" s="31" t="s">
        <v>5298</v>
      </c>
      <c r="F956" s="32">
        <v>-89.589060000000003</v>
      </c>
      <c r="G956" s="32">
        <v>31.385919999999999</v>
      </c>
      <c r="H956" s="32"/>
      <c r="I956" t="str">
        <f t="shared" si="179"/>
        <v>New Brockton, Alabama&lt;br&gt;White 1875-1899&lt;br&gt;INF442&lt;br&gt;non-DASS</v>
      </c>
      <c r="J956" t="str">
        <f t="shared" si="180"/>
        <v>W1870NewBrocktonAlabamaINF442</v>
      </c>
      <c r="M956" t="str">
        <f t="shared" si="182"/>
        <v>dp</v>
      </c>
      <c r="N956" t="str">
        <f t="shared" si="183"/>
        <v>st</v>
      </c>
      <c r="O956" t="str">
        <f t="shared" si="184"/>
        <v>ar</v>
      </c>
      <c r="P956" t="e">
        <f>IF(#REF!="rhot","",IF(H956="AAE_7R","r7",IF(AND(C956="ANAE",H956="W"),"r3","r0")))</f>
        <v>#REF!</v>
      </c>
      <c r="Q956" t="str">
        <f>IF(H956="consonant",#REF!,"")</f>
        <v/>
      </c>
      <c r="R956" t="str">
        <f t="shared" si="185"/>
        <v>lx</v>
      </c>
      <c r="S956" t="str">
        <f t="shared" si="186"/>
        <v>bk</v>
      </c>
      <c r="T956" t="e">
        <f t="shared" si="187"/>
        <v>#REF!</v>
      </c>
      <c r="U956" t="str">
        <f t="shared" si="178"/>
        <v>b</v>
      </c>
      <c r="W956" t="str">
        <f t="shared" si="181"/>
        <v>const W1870NewBrocktonAlabamaINF442= L.marker([31.38592,-89.58906], {icon: dp_lx}).bindPopup('New Brockton, Alabama&lt;br&gt;White 1875-1899&lt;br&gt;INF442&lt;br&gt;non-DASS').addTo(W1870);</v>
      </c>
      <c r="BI956" t="s">
        <v>6005</v>
      </c>
    </row>
    <row r="957" spans="1:61">
      <c r="A957" s="30" t="s">
        <v>5325</v>
      </c>
      <c r="B957" s="31" t="s">
        <v>2297</v>
      </c>
      <c r="C957" t="s">
        <v>3937</v>
      </c>
      <c r="D957" s="32" t="s">
        <v>1341</v>
      </c>
      <c r="E957" s="31" t="s">
        <v>1505</v>
      </c>
      <c r="F957" s="32">
        <v>-92.305980000000005</v>
      </c>
      <c r="G957" s="32">
        <v>34.269530000000003</v>
      </c>
      <c r="H957" s="32"/>
      <c r="I957" t="str">
        <f t="shared" si="179"/>
        <v>Taylor, Mississippi&lt;br&gt;White 1875-1899&lt;br&gt;INF544&lt;br&gt;non-DASS</v>
      </c>
      <c r="J957" t="str">
        <f t="shared" si="180"/>
        <v>W1870TaylorMississippiINF544</v>
      </c>
      <c r="M957" t="str">
        <f t="shared" si="182"/>
        <v>dp</v>
      </c>
      <c r="N957" t="str">
        <f t="shared" si="183"/>
        <v>st</v>
      </c>
      <c r="O957" t="str">
        <f t="shared" si="184"/>
        <v>ar</v>
      </c>
      <c r="P957" t="e">
        <f>IF(#REF!="rhot","",IF(H957="AAE_7R","r7",IF(AND(C957="ANAE",H957="W"),"r3","r0")))</f>
        <v>#REF!</v>
      </c>
      <c r="Q957" t="str">
        <f>IF(H957="consonant",#REF!,"")</f>
        <v/>
      </c>
      <c r="R957" t="str">
        <f t="shared" si="185"/>
        <v>lx</v>
      </c>
      <c r="S957" t="str">
        <f t="shared" si="186"/>
        <v>bk</v>
      </c>
      <c r="T957" t="e">
        <f t="shared" si="187"/>
        <v>#REF!</v>
      </c>
      <c r="U957" t="str">
        <f t="shared" si="178"/>
        <v>b</v>
      </c>
      <c r="W957" t="str">
        <f t="shared" si="181"/>
        <v>const W1870TaylorMississippiINF544= L.marker([34.26953,-92.30598], {icon: dp_lx}).bindPopup('Taylor, Mississippi&lt;br&gt;White 1875-1899&lt;br&gt;INF544&lt;br&gt;non-DASS').addTo(W1870);</v>
      </c>
      <c r="BI957" t="s">
        <v>6006</v>
      </c>
    </row>
    <row r="958" spans="1:61">
      <c r="A958" s="30" t="s">
        <v>5325</v>
      </c>
      <c r="B958" s="31" t="s">
        <v>2356</v>
      </c>
      <c r="C958" t="s">
        <v>3937</v>
      </c>
      <c r="D958" s="32" t="s">
        <v>331</v>
      </c>
      <c r="E958" s="31" t="s">
        <v>2751</v>
      </c>
      <c r="F958" s="32">
        <v>-94.458439999999996</v>
      </c>
      <c r="G958" s="32">
        <v>34.030189999999997</v>
      </c>
      <c r="H958" s="32"/>
      <c r="I958" t="str">
        <f t="shared" si="179"/>
        <v>White Oak, Arkansas&lt;br&gt;White 1875-1899&lt;br&gt;INF703&lt;br&gt;non-DASS</v>
      </c>
      <c r="J958" t="str">
        <f t="shared" si="180"/>
        <v>W1870WhiteOakArkansasINF703</v>
      </c>
      <c r="M958" t="str">
        <f t="shared" si="182"/>
        <v>dp</v>
      </c>
      <c r="N958" t="str">
        <f t="shared" si="183"/>
        <v>st</v>
      </c>
      <c r="O958" t="str">
        <f t="shared" si="184"/>
        <v>ar</v>
      </c>
      <c r="P958" t="e">
        <f>IF(#REF!="rhot","",IF(H958="AAE_7R","r7",IF(AND(C958="ANAE",H958="W"),"r3","r0")))</f>
        <v>#REF!</v>
      </c>
      <c r="Q958" t="str">
        <f>IF(H958="consonant",#REF!,"")</f>
        <v/>
      </c>
      <c r="R958" t="str">
        <f t="shared" si="185"/>
        <v>lx</v>
      </c>
      <c r="S958" t="str">
        <f t="shared" si="186"/>
        <v>bk</v>
      </c>
      <c r="T958" t="e">
        <f t="shared" si="187"/>
        <v>#REF!</v>
      </c>
      <c r="U958" t="str">
        <f t="shared" si="178"/>
        <v>b</v>
      </c>
      <c r="W958" t="str">
        <f t="shared" si="181"/>
        <v>const W1870WhiteOakArkansasINF703= L.marker([34.03019,-94.45844], {icon: dp_lx}).bindPopup('White Oak, Arkansas&lt;br&gt;White 1875-1899&lt;br&gt;INF703&lt;br&gt;non-DASS').addTo(W1870);</v>
      </c>
      <c r="BI958" t="s">
        <v>6007</v>
      </c>
    </row>
    <row r="959" spans="1:61">
      <c r="A959" s="30" t="s">
        <v>5325</v>
      </c>
      <c r="B959" s="31" t="s">
        <v>2363</v>
      </c>
      <c r="C959" t="s">
        <v>3937</v>
      </c>
      <c r="D959" s="32" t="s">
        <v>2364</v>
      </c>
      <c r="E959" s="31" t="s">
        <v>2751</v>
      </c>
      <c r="F959" s="32">
        <v>-92.555999999999997</v>
      </c>
      <c r="G959" s="32">
        <v>36.480899999999998</v>
      </c>
      <c r="H959" s="32"/>
      <c r="I959" t="str">
        <f t="shared" si="179"/>
        <v>Sulphur Springs, Arkansas&lt;br&gt;White 1875-1899&lt;br&gt;INF722&lt;br&gt;non-DASS</v>
      </c>
      <c r="J959" t="str">
        <f t="shared" si="180"/>
        <v>W1870SulphurSpringsArkansasINF722</v>
      </c>
      <c r="M959" t="str">
        <f t="shared" si="182"/>
        <v>dp</v>
      </c>
      <c r="N959" t="str">
        <f t="shared" si="183"/>
        <v>st</v>
      </c>
      <c r="O959" t="str">
        <f t="shared" si="184"/>
        <v>ar</v>
      </c>
      <c r="P959" t="e">
        <f>IF(#REF!="rhot","",IF(H959="AAE_7R","r7",IF(AND(C959="ANAE",H959="W"),"r3","r0")))</f>
        <v>#REF!</v>
      </c>
      <c r="Q959" t="str">
        <f>IF(H959="consonant",#REF!,"")</f>
        <v/>
      </c>
      <c r="R959" t="str">
        <f t="shared" si="185"/>
        <v>lx</v>
      </c>
      <c r="S959" t="str">
        <f t="shared" si="186"/>
        <v>bk</v>
      </c>
      <c r="T959" t="e">
        <f t="shared" si="187"/>
        <v>#REF!</v>
      </c>
      <c r="U959" t="str">
        <f t="shared" si="178"/>
        <v>b</v>
      </c>
      <c r="W959" t="str">
        <f t="shared" si="181"/>
        <v>const W1870SulphurSpringsArkansasINF722= L.marker([36.4809,-92.556], {icon: dp_lx}).bindPopup('Sulphur Springs, Arkansas&lt;br&gt;White 1875-1899&lt;br&gt;INF722&lt;br&gt;non-DASS').addTo(W1870);</v>
      </c>
      <c r="BI959" t="s">
        <v>6008</v>
      </c>
    </row>
    <row r="960" spans="1:61">
      <c r="A960" s="30" t="s">
        <v>5325</v>
      </c>
      <c r="B960" s="31" t="s">
        <v>2379</v>
      </c>
      <c r="C960" t="s">
        <v>3937</v>
      </c>
      <c r="D960" s="32" t="s">
        <v>2380</v>
      </c>
      <c r="E960" s="31" t="s">
        <v>5293</v>
      </c>
      <c r="F960" s="32">
        <v>-93.231560000000002</v>
      </c>
      <c r="G960" s="32">
        <v>32.934159999999999</v>
      </c>
      <c r="H960" s="32"/>
      <c r="I960" t="str">
        <f t="shared" si="179"/>
        <v>Mount Union, Louisiana&lt;br&gt;White 1875-1899&lt;br&gt;INF764&lt;br&gt;non-DASS</v>
      </c>
      <c r="J960" t="str">
        <f t="shared" si="180"/>
        <v>W1870MountUnionLouisianaINF764</v>
      </c>
      <c r="M960" t="str">
        <f t="shared" si="182"/>
        <v>dp</v>
      </c>
      <c r="N960" t="str">
        <f t="shared" si="183"/>
        <v>st</v>
      </c>
      <c r="O960" t="str">
        <f t="shared" si="184"/>
        <v>ar</v>
      </c>
      <c r="P960" t="e">
        <f>IF(#REF!="rhot","",IF(H960="AAE_7R","r7",IF(AND(C960="ANAE",H960="W"),"r3","r0")))</f>
        <v>#REF!</v>
      </c>
      <c r="Q960" t="str">
        <f>IF(H960="consonant",#REF!,"")</f>
        <v/>
      </c>
      <c r="R960" t="str">
        <f t="shared" si="185"/>
        <v>lx</v>
      </c>
      <c r="S960" t="str">
        <f t="shared" si="186"/>
        <v>bk</v>
      </c>
      <c r="T960" t="e">
        <f t="shared" si="187"/>
        <v>#REF!</v>
      </c>
      <c r="U960" t="str">
        <f t="shared" si="178"/>
        <v>b</v>
      </c>
      <c r="W960" t="str">
        <f t="shared" si="181"/>
        <v>const W1870MountUnionLouisianaINF764= L.marker([32.93416,-93.23156], {icon: dp_lx}).bindPopup('Mount Union, Louisiana&lt;br&gt;White 1875-1899&lt;br&gt;INF764&lt;br&gt;non-DASS').addTo(W1870);</v>
      </c>
      <c r="BI960" t="s">
        <v>6009</v>
      </c>
    </row>
    <row r="961" spans="1:61">
      <c r="A961" s="30" t="s">
        <v>5325</v>
      </c>
      <c r="B961" s="31" t="s">
        <v>2782</v>
      </c>
      <c r="C961" t="s">
        <v>3937</v>
      </c>
      <c r="D961" s="32" t="s">
        <v>2783</v>
      </c>
      <c r="E961" s="31" t="s">
        <v>5293</v>
      </c>
      <c r="F961" s="32">
        <v>-91.884429999999995</v>
      </c>
      <c r="G961" s="32">
        <v>32.70102</v>
      </c>
      <c r="H961" s="32"/>
      <c r="I961" t="str">
        <f t="shared" si="179"/>
        <v>Germantown, Louisiana&lt;br&gt;White 1875-1899&lt;br&gt;INF773&lt;br&gt;non-DASS</v>
      </c>
      <c r="J961" t="str">
        <f t="shared" si="180"/>
        <v>W1870GermantownLouisianaINF773</v>
      </c>
      <c r="M961" t="str">
        <f t="shared" si="182"/>
        <v>dp</v>
      </c>
      <c r="N961" t="str">
        <f t="shared" si="183"/>
        <v>st</v>
      </c>
      <c r="O961" t="str">
        <f t="shared" si="184"/>
        <v>ar</v>
      </c>
      <c r="P961" t="e">
        <f>IF(#REF!="rhot","",IF(H961="AAE_7R","r7",IF(AND(C961="ANAE",H961="W"),"r3","r0")))</f>
        <v>#REF!</v>
      </c>
      <c r="Q961" t="str">
        <f>IF(H961="consonant",#REF!,"")</f>
        <v/>
      </c>
      <c r="R961" t="str">
        <f t="shared" si="185"/>
        <v>lx</v>
      </c>
      <c r="S961" t="str">
        <f t="shared" si="186"/>
        <v>bk</v>
      </c>
      <c r="T961" t="e">
        <f t="shared" si="187"/>
        <v>#REF!</v>
      </c>
      <c r="U961" t="str">
        <f t="shared" ref="U961:U1024" si="188">IF(C961="LAGS","a","b")</f>
        <v>b</v>
      </c>
      <c r="W961" t="str">
        <f t="shared" si="181"/>
        <v>const W1870GermantownLouisianaINF773= L.marker([32.70102,-91.88443], {icon: dp_lx}).bindPopup('Germantown, Louisiana&lt;br&gt;White 1875-1899&lt;br&gt;INF773&lt;br&gt;non-DASS').addTo(W1870);</v>
      </c>
      <c r="BI961" t="s">
        <v>6010</v>
      </c>
    </row>
    <row r="962" spans="1:61">
      <c r="A962" s="30" t="s">
        <v>5325</v>
      </c>
      <c r="B962" s="31" t="s">
        <v>2398</v>
      </c>
      <c r="C962" t="s">
        <v>3937</v>
      </c>
      <c r="D962" s="32" t="s">
        <v>1439</v>
      </c>
      <c r="E962" s="31" t="s">
        <v>5293</v>
      </c>
      <c r="F962" s="32">
        <v>-96.903379999999999</v>
      </c>
      <c r="G962" s="32">
        <v>31.903189999999999</v>
      </c>
      <c r="H962" s="32"/>
      <c r="I962" t="str">
        <f t="shared" ref="I962:I1025" si="189">D962&amp;", "&amp;E962&amp;"&lt;br&gt;"&amp;IF(TRIM(LEFT(A962,LEN(A962)-4))="W","White ",IF(TRIM(LEFT(A962,LEN(A962)-4))="B","Black ",IF(TRIM(LEFT(A962,LEN(A962)-4))="L","Hispanic ",IF(TRIM(LEFT(A962,LEN(A962)-4))="N","Indigenous ",IF(TRIM(LEFT(A962,LEN(A962)-4))="A","Asian ","")))))&amp;IF(TRIM(RIGHT(A962,LEN(A962)-1))="1700","1700-1799",IF(TRIM(RIGHT(A962,LEN(A962)-1))="1800","1800-1844",IF(TRIM(RIGHT(A962,LEN(A962)-1))="1850","1845-1874",IF(TRIM(RIGHT(A962,LEN(A962)-1))="1870","1875-1899",IF(TRIM(RIGHT(A962,LEN(A962)-1))="1900","1900-1944",IF(TRIM(RIGHT(A962,LEN(A962)-1))="1950","1945-1974",IF(TRIM(RIGHT(A962,LEN(A962)-1))="1970","1975-1099","")))))))&amp;"&lt;br&gt;"&amp;B962&amp;"&lt;br&gt;"&amp;C962</f>
        <v>Enterprise, Louisiana&lt;br&gt;White 1875-1899&lt;br&gt;INF800&lt;br&gt;non-DASS</v>
      </c>
      <c r="J962" t="str">
        <f t="shared" ref="J962:J1025" si="190">A962&amp;SUBSTITUTE(SUBSTITUTE(SUBSTITUTE(D962,".","")," ",""),"-","")&amp;SUBSTITUTE(E962," ","")&amp;SUBSTITUTE(SUBSTITUTE(SUBSTITUTE(B962,".","")," ",""),"-","")</f>
        <v>W1870EnterpriseLouisianaINF800</v>
      </c>
      <c r="M962" t="str">
        <f t="shared" si="182"/>
        <v>dp</v>
      </c>
      <c r="N962" t="str">
        <f t="shared" si="183"/>
        <v>st</v>
      </c>
      <c r="O962" t="str">
        <f t="shared" si="184"/>
        <v>ar</v>
      </c>
      <c r="P962" t="e">
        <f>IF(#REF!="rhot","",IF(H962="AAE_7R","r7",IF(AND(C962="ANAE",H962="W"),"r3","r0")))</f>
        <v>#REF!</v>
      </c>
      <c r="Q962" t="str">
        <f>IF(H962="consonant",#REF!,"")</f>
        <v/>
      </c>
      <c r="R962" t="str">
        <f t="shared" si="185"/>
        <v>lx</v>
      </c>
      <c r="S962" t="str">
        <f t="shared" si="186"/>
        <v>bk</v>
      </c>
      <c r="T962" t="e">
        <f t="shared" si="187"/>
        <v>#REF!</v>
      </c>
      <c r="U962" t="str">
        <f t="shared" si="188"/>
        <v>b</v>
      </c>
      <c r="W962" t="str">
        <f t="shared" si="181"/>
        <v>const W1870EnterpriseLouisianaINF800= L.marker([31.90319,-96.90338], {icon: dp_lx}).bindPopup('Enterprise, Louisiana&lt;br&gt;White 1875-1899&lt;br&gt;INF800&lt;br&gt;non-DASS').addTo(W1870);</v>
      </c>
      <c r="BI962" t="s">
        <v>6011</v>
      </c>
    </row>
    <row r="963" spans="1:61">
      <c r="A963" s="30" t="s">
        <v>5325</v>
      </c>
      <c r="B963" s="31" t="s">
        <v>2836</v>
      </c>
      <c r="C963" t="s">
        <v>3937</v>
      </c>
      <c r="D963" s="32" t="s">
        <v>2837</v>
      </c>
      <c r="E963" s="31" t="s">
        <v>5294</v>
      </c>
      <c r="F963" s="32">
        <v>-99.437569999999994</v>
      </c>
      <c r="G963" s="32">
        <v>29.682179999999999</v>
      </c>
      <c r="H963" s="32"/>
      <c r="I963" t="str">
        <f t="shared" si="189"/>
        <v>Schulenburg, Texas&lt;br&gt;White 1875-1899&lt;br&gt;INF880&lt;br&gt;non-DASS</v>
      </c>
      <c r="J963" t="str">
        <f t="shared" si="190"/>
        <v>W1870SchulenburgTexasINF880</v>
      </c>
      <c r="M963" t="str">
        <f t="shared" si="182"/>
        <v>dp</v>
      </c>
      <c r="N963" t="str">
        <f t="shared" si="183"/>
        <v>st</v>
      </c>
      <c r="O963" t="str">
        <f t="shared" si="184"/>
        <v>ar</v>
      </c>
      <c r="P963" t="e">
        <f>IF(#REF!="rhot","",IF(H963="AAE_7R","r7",IF(AND(C963="ANAE",H963="W"),"r3","r0")))</f>
        <v>#REF!</v>
      </c>
      <c r="Q963" t="str">
        <f>IF(H963="consonant",#REF!,"")</f>
        <v/>
      </c>
      <c r="R963" t="str">
        <f t="shared" si="185"/>
        <v>lx</v>
      </c>
      <c r="S963" t="str">
        <f t="shared" si="186"/>
        <v>bk</v>
      </c>
      <c r="T963" t="e">
        <f t="shared" si="187"/>
        <v>#REF!</v>
      </c>
      <c r="U963" t="str">
        <f t="shared" si="188"/>
        <v>b</v>
      </c>
      <c r="W963" t="str">
        <f t="shared" ref="W963:W1026" si="191">IF(OR(M963="",R963=""),"",IF(F963="","","const "&amp;J963&amp;"= L.marker(["&amp;G963&amp;","&amp;F963&amp;"], {icon: "&amp;M963&amp;"_"&amp;R963&amp;"}).bindPopup('"&amp;I963&amp;"').addTo("&amp;A963&amp;");"))</f>
        <v>const W1870SchulenburgTexasINF880= L.marker([29.68218,-99.43757], {icon: dp_lx}).bindPopup('Schulenburg, Texas&lt;br&gt;White 1875-1899&lt;br&gt;INF880&lt;br&gt;non-DASS').addTo(W1870);</v>
      </c>
      <c r="BI963" t="s">
        <v>6012</v>
      </c>
    </row>
    <row r="964" spans="1:61">
      <c r="A964" s="30" t="s">
        <v>5325</v>
      </c>
      <c r="B964" s="31" t="s">
        <v>2840</v>
      </c>
      <c r="C964" t="s">
        <v>3937</v>
      </c>
      <c r="D964" s="32" t="s">
        <v>2439</v>
      </c>
      <c r="E964" s="31" t="s">
        <v>5294</v>
      </c>
      <c r="F964" s="32">
        <v>-82.040030000000002</v>
      </c>
      <c r="G964" s="32">
        <v>27.047519999999999</v>
      </c>
      <c r="H964" s="32"/>
      <c r="I964" t="str">
        <f t="shared" si="189"/>
        <v>San Ygnacio, Texas&lt;br&gt;White 1875-1899&lt;br&gt;INF896&lt;br&gt;non-DASS</v>
      </c>
      <c r="J964" t="str">
        <f t="shared" si="190"/>
        <v>W1870SanYgnacioTexasINF896</v>
      </c>
      <c r="M964" t="str">
        <f t="shared" si="182"/>
        <v>dp</v>
      </c>
      <c r="N964" t="str">
        <f t="shared" si="183"/>
        <v>st</v>
      </c>
      <c r="O964" t="str">
        <f t="shared" si="184"/>
        <v>ar</v>
      </c>
      <c r="P964" t="e">
        <f>IF(#REF!="rhot","",IF(H964="AAE_7R","r7",IF(AND(C964="ANAE",H964="W"),"r3","r0")))</f>
        <v>#REF!</v>
      </c>
      <c r="Q964" t="str">
        <f>IF(H964="consonant",#REF!,"")</f>
        <v/>
      </c>
      <c r="R964" t="str">
        <f t="shared" si="185"/>
        <v>lx</v>
      </c>
      <c r="S964" t="str">
        <f t="shared" si="186"/>
        <v>bk</v>
      </c>
      <c r="T964" t="e">
        <f t="shared" si="187"/>
        <v>#REF!</v>
      </c>
      <c r="U964" t="str">
        <f t="shared" si="188"/>
        <v>b</v>
      </c>
      <c r="W964" t="str">
        <f t="shared" si="191"/>
        <v>const W1870SanYgnacioTexasINF896= L.marker([27.04752,-82.04003], {icon: dp_lx}).bindPopup('San Ygnacio, Texas&lt;br&gt;White 1875-1899&lt;br&gt;INF896&lt;br&gt;non-DASS').addTo(W1870);</v>
      </c>
      <c r="BI964" t="s">
        <v>6013</v>
      </c>
    </row>
    <row r="965" spans="1:61">
      <c r="A965" s="30" t="s">
        <v>5325</v>
      </c>
      <c r="B965" s="31" t="s">
        <v>1971</v>
      </c>
      <c r="C965" t="s">
        <v>3937</v>
      </c>
      <c r="D965" s="32" t="s">
        <v>1973</v>
      </c>
      <c r="E965" s="31" t="s">
        <v>904</v>
      </c>
      <c r="F965" s="32">
        <v>-82.040530000000004</v>
      </c>
      <c r="G965" s="32">
        <v>36.188119999999998</v>
      </c>
      <c r="H965" s="32"/>
      <c r="I965" t="str">
        <f t="shared" si="189"/>
        <v>Shell Creek, Tennessee&lt;br&gt;White 1875-1899&lt;br&gt;INF006&lt;br&gt;non-DASS</v>
      </c>
      <c r="J965" t="str">
        <f t="shared" si="190"/>
        <v>W1870ShellCreekTennesseeINF006</v>
      </c>
      <c r="M965" t="str">
        <f t="shared" si="182"/>
        <v>dp</v>
      </c>
      <c r="N965" t="str">
        <f t="shared" si="183"/>
        <v>st</v>
      </c>
      <c r="O965" t="str">
        <f t="shared" si="184"/>
        <v>ar</v>
      </c>
      <c r="P965" t="e">
        <f>IF(#REF!="rhot","",IF(H965="AAE_7R","r7",IF(AND(C965="ANAE",H965="W"),"r3","r0")))</f>
        <v>#REF!</v>
      </c>
      <c r="Q965" t="str">
        <f>IF(H965="consonant",#REF!,"")</f>
        <v/>
      </c>
      <c r="R965" t="str">
        <f t="shared" si="185"/>
        <v>lx</v>
      </c>
      <c r="S965" t="str">
        <f t="shared" si="186"/>
        <v>bk</v>
      </c>
      <c r="T965" t="e">
        <f t="shared" si="187"/>
        <v>#REF!</v>
      </c>
      <c r="U965" t="str">
        <f t="shared" si="188"/>
        <v>b</v>
      </c>
      <c r="W965" t="str">
        <f t="shared" si="191"/>
        <v>const W1870ShellCreekTennesseeINF006= L.marker([36.18812,-82.04053], {icon: dp_lx}).bindPopup('Shell Creek, Tennessee&lt;br&gt;White 1875-1899&lt;br&gt;INF006&lt;br&gt;non-DASS').addTo(W1870);</v>
      </c>
      <c r="BI965" t="s">
        <v>6014</v>
      </c>
    </row>
    <row r="966" spans="1:61">
      <c r="A966" s="30" t="s">
        <v>5325</v>
      </c>
      <c r="B966" s="31" t="s">
        <v>1987</v>
      </c>
      <c r="C966" t="s">
        <v>3937</v>
      </c>
      <c r="D966" s="32" t="s">
        <v>1988</v>
      </c>
      <c r="E966" s="31" t="s">
        <v>904</v>
      </c>
      <c r="F966" s="32">
        <v>-84.860669999999999</v>
      </c>
      <c r="G966" s="32">
        <v>35.798470000000002</v>
      </c>
      <c r="H966" s="32"/>
      <c r="I966" t="str">
        <f t="shared" si="189"/>
        <v>Cosby, Tennessee&lt;br&gt;White 1875-1899&lt;br&gt;INF020&lt;br&gt;non-DASS</v>
      </c>
      <c r="J966" t="str">
        <f t="shared" si="190"/>
        <v>W1870CosbyTennesseeINF020</v>
      </c>
      <c r="M966" t="str">
        <f t="shared" si="182"/>
        <v>dp</v>
      </c>
      <c r="N966" t="str">
        <f t="shared" si="183"/>
        <v>st</v>
      </c>
      <c r="O966" t="str">
        <f t="shared" si="184"/>
        <v>ar</v>
      </c>
      <c r="P966" t="e">
        <f>IF(#REF!="rhot","",IF(H966="AAE_7R","r7",IF(AND(C966="ANAE",H966="W"),"r3","r0")))</f>
        <v>#REF!</v>
      </c>
      <c r="Q966" t="str">
        <f>IF(H966="consonant",#REF!,"")</f>
        <v/>
      </c>
      <c r="R966" t="str">
        <f t="shared" si="185"/>
        <v>lx</v>
      </c>
      <c r="S966" t="str">
        <f t="shared" si="186"/>
        <v>bk</v>
      </c>
      <c r="T966" t="e">
        <f t="shared" si="187"/>
        <v>#REF!</v>
      </c>
      <c r="U966" t="str">
        <f t="shared" si="188"/>
        <v>b</v>
      </c>
      <c r="W966" t="str">
        <f t="shared" si="191"/>
        <v>const W1870CosbyTennesseeINF020= L.marker([35.79847,-84.86067], {icon: dp_lx}).bindPopup('Cosby, Tennessee&lt;br&gt;White 1875-1899&lt;br&gt;INF020&lt;br&gt;non-DASS').addTo(W1870);</v>
      </c>
      <c r="BI966" t="s">
        <v>6015</v>
      </c>
    </row>
    <row r="967" spans="1:61">
      <c r="A967" s="30" t="s">
        <v>5326</v>
      </c>
      <c r="B967" s="31" t="s">
        <v>2472</v>
      </c>
      <c r="C967" t="s">
        <v>3937</v>
      </c>
      <c r="D967" s="32" t="s">
        <v>2473</v>
      </c>
      <c r="E967" s="31" t="s">
        <v>904</v>
      </c>
      <c r="F967" s="32">
        <v>-83.504080000000002</v>
      </c>
      <c r="G967" s="32">
        <v>35.692169999999997</v>
      </c>
      <c r="H967" s="32"/>
      <c r="I967" t="str">
        <f t="shared" si="189"/>
        <v>Spring City, Tennessee&lt;br&gt;White 1900-1944&lt;br&gt;INF047&lt;br&gt;non-DASS</v>
      </c>
      <c r="J967" t="str">
        <f t="shared" si="190"/>
        <v>W1900SpringCityTennesseeINF047</v>
      </c>
      <c r="M967" t="str">
        <f t="shared" si="182"/>
        <v>dp</v>
      </c>
      <c r="N967" t="str">
        <f t="shared" si="183"/>
        <v>st</v>
      </c>
      <c r="O967" t="str">
        <f t="shared" si="184"/>
        <v>ar</v>
      </c>
      <c r="P967" t="e">
        <f>IF(#REF!="rhot","",IF(H967="AAE_7R","r7",IF(AND(C967="ANAE",H967="W"),"r3","r0")))</f>
        <v>#REF!</v>
      </c>
      <c r="Q967" t="str">
        <f>IF(H967="consonant",#REF!,"")</f>
        <v/>
      </c>
      <c r="R967" t="str">
        <f t="shared" si="185"/>
        <v>lx</v>
      </c>
      <c r="S967" t="str">
        <f t="shared" si="186"/>
        <v>bk</v>
      </c>
      <c r="T967" t="e">
        <f t="shared" si="187"/>
        <v>#REF!</v>
      </c>
      <c r="U967" t="str">
        <f t="shared" si="188"/>
        <v>b</v>
      </c>
      <c r="W967" t="str">
        <f t="shared" si="191"/>
        <v>const W1900SpringCityTennesseeINF047= L.marker([35.69217,-83.50408], {icon: dp_lx}).bindPopup('Spring City, Tennessee&lt;br&gt;White 1900-1944&lt;br&gt;INF047&lt;br&gt;non-DASS').addTo(W1900);</v>
      </c>
      <c r="BI967" t="s">
        <v>6016</v>
      </c>
    </row>
    <row r="968" spans="1:61">
      <c r="A968" s="30" t="s">
        <v>5326</v>
      </c>
      <c r="B968" s="31" t="s">
        <v>2000</v>
      </c>
      <c r="C968" t="s">
        <v>3937</v>
      </c>
      <c r="D968" s="32" t="s">
        <v>2002</v>
      </c>
      <c r="E968" s="31" t="s">
        <v>5289</v>
      </c>
      <c r="F968" s="32">
        <v>-85.108869999999996</v>
      </c>
      <c r="G968" s="32">
        <v>34.746360000000003</v>
      </c>
      <c r="H968" s="32"/>
      <c r="I968" t="str">
        <f t="shared" si="189"/>
        <v>Flat Creek, Georgia&lt;br&gt;White 1900-1944&lt;br&gt;INF065&lt;br&gt;non-DASS</v>
      </c>
      <c r="J968" t="str">
        <f t="shared" si="190"/>
        <v>W1900FlatCreekGeorgiaINF065</v>
      </c>
      <c r="M968" t="str">
        <f t="shared" si="182"/>
        <v>dp</v>
      </c>
      <c r="N968" t="str">
        <f t="shared" si="183"/>
        <v>st</v>
      </c>
      <c r="O968" t="str">
        <f t="shared" si="184"/>
        <v>ar</v>
      </c>
      <c r="P968" t="e">
        <f>IF(#REF!="rhot","",IF(H968="AAE_7R","r7",IF(AND(C968="ANAE",H968="W"),"r3","r0")))</f>
        <v>#REF!</v>
      </c>
      <c r="Q968" t="str">
        <f>IF(H968="consonant",#REF!,"")</f>
        <v/>
      </c>
      <c r="R968" t="str">
        <f t="shared" si="185"/>
        <v>lx</v>
      </c>
      <c r="S968" t="str">
        <f t="shared" si="186"/>
        <v>bk</v>
      </c>
      <c r="T968" t="e">
        <f t="shared" si="187"/>
        <v>#REF!</v>
      </c>
      <c r="U968" t="str">
        <f t="shared" si="188"/>
        <v>b</v>
      </c>
      <c r="W968" t="str">
        <f t="shared" si="191"/>
        <v>const W1900FlatCreekGeorgiaINF065= L.marker([34.74636,-85.10887], {icon: dp_lx}).bindPopup('Flat Creek, Georgia&lt;br&gt;White 1900-1944&lt;br&gt;INF065&lt;br&gt;non-DASS').addTo(W1900);</v>
      </c>
      <c r="BI968" t="s">
        <v>6017</v>
      </c>
    </row>
    <row r="969" spans="1:61">
      <c r="A969" s="30" t="s">
        <v>5326</v>
      </c>
      <c r="B969" s="31" t="s">
        <v>2003</v>
      </c>
      <c r="C969" t="s">
        <v>3937</v>
      </c>
      <c r="D969" s="32" t="s">
        <v>2005</v>
      </c>
      <c r="E969" s="31" t="s">
        <v>5289</v>
      </c>
      <c r="F969" s="32">
        <v>-83.984539999999996</v>
      </c>
      <c r="G969" s="32">
        <v>34.915469999999999</v>
      </c>
      <c r="H969" s="32"/>
      <c r="I969" t="str">
        <f t="shared" si="189"/>
        <v>Ringgold, Georgia&lt;br&gt;White 1900-1944&lt;br&gt;INF068&lt;br&gt;non-DASS</v>
      </c>
      <c r="J969" t="str">
        <f t="shared" si="190"/>
        <v>W1900RinggoldGeorgiaINF068</v>
      </c>
      <c r="M969" t="str">
        <f t="shared" si="182"/>
        <v>dp</v>
      </c>
      <c r="N969" t="str">
        <f t="shared" si="183"/>
        <v>st</v>
      </c>
      <c r="O969" t="str">
        <f t="shared" si="184"/>
        <v>ar</v>
      </c>
      <c r="P969" t="e">
        <f>IF(#REF!="rhot","",IF(H969="AAE_7R","r7",IF(AND(C969="ANAE",H969="W"),"r3","r0")))</f>
        <v>#REF!</v>
      </c>
      <c r="Q969" t="str">
        <f>IF(H969="consonant",#REF!,"")</f>
        <v/>
      </c>
      <c r="R969" t="str">
        <f t="shared" si="185"/>
        <v>lx</v>
      </c>
      <c r="S969" t="str">
        <f t="shared" si="186"/>
        <v>bk</v>
      </c>
      <c r="T969" t="e">
        <f t="shared" si="187"/>
        <v>#REF!</v>
      </c>
      <c r="U969" t="str">
        <f t="shared" si="188"/>
        <v>b</v>
      </c>
      <c r="W969" t="str">
        <f t="shared" si="191"/>
        <v>const W1900RinggoldGeorgiaINF068= L.marker([34.91547,-83.98454], {icon: dp_lx}).bindPopup('Ringgold, Georgia&lt;br&gt;White 1900-1944&lt;br&gt;INF068&lt;br&gt;non-DASS').addTo(W1900);</v>
      </c>
      <c r="BI969" t="s">
        <v>6018</v>
      </c>
    </row>
    <row r="970" spans="1:61">
      <c r="A970" s="30" t="s">
        <v>5326</v>
      </c>
      <c r="B970" s="31" t="s">
        <v>2488</v>
      </c>
      <c r="C970" t="s">
        <v>3937</v>
      </c>
      <c r="D970" s="32" t="s">
        <v>2490</v>
      </c>
      <c r="E970" s="31" t="s">
        <v>5289</v>
      </c>
      <c r="F970" s="32">
        <v>-84.503110000000007</v>
      </c>
      <c r="G970" s="32">
        <v>34.532850000000003</v>
      </c>
      <c r="H970" s="32"/>
      <c r="I970" t="str">
        <f t="shared" si="189"/>
        <v>Dahlonega, Georgia&lt;br&gt;White 1900-1944&lt;br&gt;INF072&lt;br&gt;non-DASS</v>
      </c>
      <c r="J970" t="str">
        <f t="shared" si="190"/>
        <v>W1900DahlonegaGeorgiaINF072</v>
      </c>
      <c r="M970" t="str">
        <f t="shared" ref="M970:M1033" si="192">IF(H970="consonant","",IF(E970="Jamaica","lo",IF(OR(A970="W1700",A970="B1850",H970="Carib",H970="LA",H970="UM",H970="Bra",H970="EaNL"),"mn","dp")))</f>
        <v>dp</v>
      </c>
      <c r="N970" t="str">
        <f t="shared" ref="N970:N1033" si="193">IF(OR(H970="Carib",A970="B1850"),"sl","st")</f>
        <v>st</v>
      </c>
      <c r="O970" t="str">
        <f t="shared" ref="O970:O1033" si="194">IF(A970="W1700","na",IF(OR(H970="Carib",H970="NYC",H970="ENE"),"au",IF(H970="CAN","ao","ar")))</f>
        <v>ar</v>
      </c>
      <c r="P970" t="e">
        <f>IF(#REF!="rhot","",IF(H970="AAE_7R","r7",IF(AND(C970="ANAE",H970="W"),"r3","r0")))</f>
        <v>#REF!</v>
      </c>
      <c r="Q970" t="str">
        <f>IF(H970="consonant",#REF!,"")</f>
        <v/>
      </c>
      <c r="R970" t="str">
        <f t="shared" ref="R970:R1033" si="195">IF(OR(H970="W",H970="M",H970="ENE"),"we",IF(OR(H970="MA",H970="NYC",H970="OH"),"sa1",IF(OR(H970="OS",H970="LAGS_SSE",H970="Speaker _S",H970="PADS_SSE"),"sl","lx")))</f>
        <v>lx</v>
      </c>
      <c r="S970" t="str">
        <f t="shared" ref="S970:S1033" si="196">IF(OR(H970="S",H970="M"),"fr",IF(OR(H970="W"),"ce","bk"))</f>
        <v>bk</v>
      </c>
      <c r="T970" t="e">
        <f t="shared" ref="T970:T1033" si="197">IF(P970="","",IF(OR(A970="W1900",A970="W1950",A970="W1970"),"ho","un"))</f>
        <v>#REF!</v>
      </c>
      <c r="U970" t="str">
        <f t="shared" si="188"/>
        <v>b</v>
      </c>
      <c r="W970" t="str">
        <f t="shared" si="191"/>
        <v>const W1900DahlonegaGeorgiaINF072= L.marker([34.53285,-84.50311], {icon: dp_lx}).bindPopup('Dahlonega, Georgia&lt;br&gt;White 1900-1944&lt;br&gt;INF072&lt;br&gt;non-DASS').addTo(W1900);</v>
      </c>
      <c r="BI970" t="s">
        <v>6019</v>
      </c>
    </row>
    <row r="971" spans="1:61">
      <c r="A971" s="30" t="s">
        <v>5326</v>
      </c>
      <c r="B971" s="31" t="s">
        <v>2073</v>
      </c>
      <c r="C971" t="s">
        <v>3937</v>
      </c>
      <c r="D971" s="32" t="s">
        <v>2074</v>
      </c>
      <c r="E971" s="31" t="s">
        <v>5289</v>
      </c>
      <c r="F971" s="32">
        <v>-82.595669999999998</v>
      </c>
      <c r="G971" s="32">
        <v>33.068420000000003</v>
      </c>
      <c r="H971" s="32"/>
      <c r="I971" t="str">
        <f t="shared" si="189"/>
        <v>Pedenville, Georgia&lt;br&gt;White 1900-1944&lt;br&gt;INF138B&lt;br&gt;non-DASS</v>
      </c>
      <c r="J971" t="str">
        <f t="shared" si="190"/>
        <v>W1900PedenvilleGeorgiaINF138B</v>
      </c>
      <c r="M971" t="str">
        <f t="shared" si="192"/>
        <v>dp</v>
      </c>
      <c r="N971" t="str">
        <f t="shared" si="193"/>
        <v>st</v>
      </c>
      <c r="O971" t="str">
        <f t="shared" si="194"/>
        <v>ar</v>
      </c>
      <c r="P971" t="e">
        <f>IF(#REF!="rhot","",IF(H971="AAE_7R","r7",IF(AND(C971="ANAE",H971="W"),"r3","r0")))</f>
        <v>#REF!</v>
      </c>
      <c r="Q971" t="str">
        <f>IF(H971="consonant",#REF!,"")</f>
        <v/>
      </c>
      <c r="R971" t="str">
        <f t="shared" si="195"/>
        <v>lx</v>
      </c>
      <c r="S971" t="str">
        <f t="shared" si="196"/>
        <v>bk</v>
      </c>
      <c r="T971" t="e">
        <f t="shared" si="197"/>
        <v>#REF!</v>
      </c>
      <c r="U971" t="str">
        <f t="shared" si="188"/>
        <v>b</v>
      </c>
      <c r="W971" t="str">
        <f t="shared" si="191"/>
        <v>const W1900PedenvilleGeorgiaINF138B= L.marker([33.06842,-82.59567], {icon: dp_lx}).bindPopup('Pedenville, Georgia&lt;br&gt;White 1900-1944&lt;br&gt;INF138B&lt;br&gt;non-DASS').addTo(W1900);</v>
      </c>
      <c r="BI971" t="s">
        <v>6020</v>
      </c>
    </row>
    <row r="972" spans="1:61">
      <c r="A972" s="30" t="s">
        <v>5326</v>
      </c>
      <c r="B972" s="31" t="s">
        <v>2102</v>
      </c>
      <c r="C972" t="s">
        <v>3937</v>
      </c>
      <c r="D972" s="32" t="s">
        <v>2104</v>
      </c>
      <c r="E972" s="31" t="s">
        <v>5289</v>
      </c>
      <c r="F972" s="32">
        <v>-81.434229999999999</v>
      </c>
      <c r="G972" s="32">
        <v>31.870100000000001</v>
      </c>
      <c r="H972" s="32"/>
      <c r="I972" t="str">
        <f t="shared" si="189"/>
        <v>Hazlehurst, Georgia&lt;br&gt;White 1900-1944&lt;br&gt;INF176&lt;br&gt;non-DASS</v>
      </c>
      <c r="J972" t="str">
        <f t="shared" si="190"/>
        <v>W1900HazlehurstGeorgiaINF176</v>
      </c>
      <c r="M972" t="str">
        <f t="shared" si="192"/>
        <v>dp</v>
      </c>
      <c r="N972" t="str">
        <f t="shared" si="193"/>
        <v>st</v>
      </c>
      <c r="O972" t="str">
        <f t="shared" si="194"/>
        <v>ar</v>
      </c>
      <c r="P972" t="e">
        <f>IF(#REF!="rhot","",IF(H972="AAE_7R","r7",IF(AND(C972="ANAE",H972="W"),"r3","r0")))</f>
        <v>#REF!</v>
      </c>
      <c r="Q972" t="str">
        <f>IF(H972="consonant",#REF!,"")</f>
        <v/>
      </c>
      <c r="R972" t="str">
        <f t="shared" si="195"/>
        <v>lx</v>
      </c>
      <c r="S972" t="str">
        <f t="shared" si="196"/>
        <v>bk</v>
      </c>
      <c r="T972" t="e">
        <f t="shared" si="197"/>
        <v>#REF!</v>
      </c>
      <c r="U972" t="str">
        <f t="shared" si="188"/>
        <v>b</v>
      </c>
      <c r="W972" t="str">
        <f t="shared" si="191"/>
        <v>const W1900HazlehurstGeorgiaINF176= L.marker([31.8701,-81.43423], {icon: dp_lx}).bindPopup('Hazlehurst, Georgia&lt;br&gt;White 1900-1944&lt;br&gt;INF176&lt;br&gt;non-DASS').addTo(W1900);</v>
      </c>
      <c r="BI972" t="s">
        <v>6021</v>
      </c>
    </row>
    <row r="973" spans="1:61">
      <c r="A973" s="30" t="s">
        <v>5326</v>
      </c>
      <c r="B973" s="31" t="s">
        <v>2114</v>
      </c>
      <c r="C973" t="s">
        <v>3937</v>
      </c>
      <c r="D973" s="32" t="s">
        <v>2115</v>
      </c>
      <c r="E973" s="31" t="s">
        <v>5289</v>
      </c>
      <c r="F973" s="32">
        <v>-84.733339999999998</v>
      </c>
      <c r="G973" s="32">
        <v>31.371200000000002</v>
      </c>
      <c r="H973" s="32"/>
      <c r="I973" t="str">
        <f t="shared" si="189"/>
        <v>Darien, Georgia&lt;br&gt;White 1900-1944&lt;br&gt;INF181&lt;br&gt;non-DASS</v>
      </c>
      <c r="J973" t="str">
        <f t="shared" si="190"/>
        <v>W1900DarienGeorgiaINF181</v>
      </c>
      <c r="M973" t="str">
        <f t="shared" si="192"/>
        <v>dp</v>
      </c>
      <c r="N973" t="str">
        <f t="shared" si="193"/>
        <v>st</v>
      </c>
      <c r="O973" t="str">
        <f t="shared" si="194"/>
        <v>ar</v>
      </c>
      <c r="P973" t="e">
        <f>IF(#REF!="rhot","",IF(H973="AAE_7R","r7",IF(AND(C973="ANAE",H973="W"),"r3","r0")))</f>
        <v>#REF!</v>
      </c>
      <c r="Q973" t="str">
        <f>IF(H973="consonant",#REF!,"")</f>
        <v/>
      </c>
      <c r="R973" t="str">
        <f t="shared" si="195"/>
        <v>lx</v>
      </c>
      <c r="S973" t="str">
        <f t="shared" si="196"/>
        <v>bk</v>
      </c>
      <c r="T973" t="e">
        <f t="shared" si="197"/>
        <v>#REF!</v>
      </c>
      <c r="U973" t="str">
        <f t="shared" si="188"/>
        <v>b</v>
      </c>
      <c r="W973" t="str">
        <f t="shared" si="191"/>
        <v>const W1900DarienGeorgiaINF181= L.marker([31.3712,-84.73334], {icon: dp_lx}).bindPopup('Darien, Georgia&lt;br&gt;White 1900-1944&lt;br&gt;INF181&lt;br&gt;non-DASS').addTo(W1900);</v>
      </c>
      <c r="BI973" t="s">
        <v>6022</v>
      </c>
    </row>
    <row r="974" spans="1:61">
      <c r="A974" s="30" t="s">
        <v>5326</v>
      </c>
      <c r="B974" s="31" t="s">
        <v>2144</v>
      </c>
      <c r="C974" t="s">
        <v>3937</v>
      </c>
      <c r="D974" s="32" t="s">
        <v>1729</v>
      </c>
      <c r="E974" s="31" t="s">
        <v>5289</v>
      </c>
      <c r="F974" s="32">
        <v>-81.310950000000005</v>
      </c>
      <c r="G974" s="32">
        <v>31.172270000000001</v>
      </c>
      <c r="H974" s="32"/>
      <c r="I974" t="str">
        <f t="shared" si="189"/>
        <v>Colquitt, Georgia&lt;br&gt;White 1900-1944&lt;br&gt;INF222&lt;br&gt;non-DASS</v>
      </c>
      <c r="J974" t="str">
        <f t="shared" si="190"/>
        <v>W1900ColquittGeorgiaINF222</v>
      </c>
      <c r="M974" t="str">
        <f t="shared" si="192"/>
        <v>dp</v>
      </c>
      <c r="N974" t="str">
        <f t="shared" si="193"/>
        <v>st</v>
      </c>
      <c r="O974" t="str">
        <f t="shared" si="194"/>
        <v>ar</v>
      </c>
      <c r="P974" t="e">
        <f>IF(#REF!="rhot","",IF(H974="AAE_7R","r7",IF(AND(C974="ANAE",H974="W"),"r3","r0")))</f>
        <v>#REF!</v>
      </c>
      <c r="Q974" t="str">
        <f>IF(H974="consonant",#REF!,"")</f>
        <v/>
      </c>
      <c r="R974" t="str">
        <f t="shared" si="195"/>
        <v>lx</v>
      </c>
      <c r="S974" t="str">
        <f t="shared" si="196"/>
        <v>bk</v>
      </c>
      <c r="T974" t="e">
        <f t="shared" si="197"/>
        <v>#REF!</v>
      </c>
      <c r="U974" t="str">
        <f t="shared" si="188"/>
        <v>b</v>
      </c>
      <c r="W974" t="str">
        <f t="shared" si="191"/>
        <v>const W1900ColquittGeorgiaINF222= L.marker([31.17227,-81.31095], {icon: dp_lx}).bindPopup('Colquitt, Georgia&lt;br&gt;White 1900-1944&lt;br&gt;INF222&lt;br&gt;non-DASS').addTo(W1900);</v>
      </c>
      <c r="BI974" t="s">
        <v>6023</v>
      </c>
    </row>
    <row r="975" spans="1:61">
      <c r="A975" s="30" t="s">
        <v>5326</v>
      </c>
      <c r="B975" s="31" t="s">
        <v>2565</v>
      </c>
      <c r="C975" t="s">
        <v>3937</v>
      </c>
      <c r="D975" s="32" t="s">
        <v>2156</v>
      </c>
      <c r="E975" s="31" t="s">
        <v>5304</v>
      </c>
      <c r="F975" s="32">
        <v>-81.593940000000003</v>
      </c>
      <c r="G975" s="32">
        <v>29.892790000000002</v>
      </c>
      <c r="H975" s="32"/>
      <c r="I975" t="str">
        <f t="shared" si="189"/>
        <v>St. Augustine, Florida&lt;br&gt;White 1900-1944&lt;br&gt;INF255&lt;br&gt;non-DASS</v>
      </c>
      <c r="J975" t="str">
        <f t="shared" si="190"/>
        <v>W1900StAugustineFloridaINF255</v>
      </c>
      <c r="M975" t="str">
        <f t="shared" si="192"/>
        <v>dp</v>
      </c>
      <c r="N975" t="str">
        <f t="shared" si="193"/>
        <v>st</v>
      </c>
      <c r="O975" t="str">
        <f t="shared" si="194"/>
        <v>ar</v>
      </c>
      <c r="P975" t="e">
        <f>IF(#REF!="rhot","",IF(H975="AAE_7R","r7",IF(AND(C975="ANAE",H975="W"),"r3","r0")))</f>
        <v>#REF!</v>
      </c>
      <c r="Q975" t="str">
        <f>IF(H975="consonant",#REF!,"")</f>
        <v/>
      </c>
      <c r="R975" t="str">
        <f t="shared" si="195"/>
        <v>lx</v>
      </c>
      <c r="S975" t="str">
        <f t="shared" si="196"/>
        <v>bk</v>
      </c>
      <c r="T975" t="e">
        <f t="shared" si="197"/>
        <v>#REF!</v>
      </c>
      <c r="U975" t="str">
        <f t="shared" si="188"/>
        <v>b</v>
      </c>
      <c r="W975" t="str">
        <f t="shared" si="191"/>
        <v>const W1900StAugustineFloridaINF255= L.marker([29.89279,-81.59394], {icon: dp_lx}).bindPopup('St. Augustine, Florida&lt;br&gt;White 1900-1944&lt;br&gt;INF255&lt;br&gt;non-DASS').addTo(W1900);</v>
      </c>
      <c r="BI975" t="s">
        <v>6481</v>
      </c>
    </row>
    <row r="976" spans="1:61">
      <c r="A976" s="30" t="s">
        <v>5326</v>
      </c>
      <c r="B976" s="31" t="s">
        <v>2568</v>
      </c>
      <c r="C976" t="s">
        <v>3937</v>
      </c>
      <c r="D976" s="32" t="s">
        <v>2569</v>
      </c>
      <c r="E976" s="31" t="s">
        <v>5304</v>
      </c>
      <c r="F976" s="32">
        <v>-82.125330000000005</v>
      </c>
      <c r="G976" s="32">
        <v>27.901289999999999</v>
      </c>
      <c r="H976" s="32"/>
      <c r="I976" t="str">
        <f t="shared" si="189"/>
        <v>Lake Wales, Florida&lt;br&gt;White 1900-1944&lt;br&gt;INF263&lt;br&gt;non-DASS</v>
      </c>
      <c r="J976" t="str">
        <f t="shared" si="190"/>
        <v>W1900LakeWalesFloridaINF263</v>
      </c>
      <c r="M976" t="str">
        <f t="shared" si="192"/>
        <v>dp</v>
      </c>
      <c r="N976" t="str">
        <f t="shared" si="193"/>
        <v>st</v>
      </c>
      <c r="O976" t="str">
        <f t="shared" si="194"/>
        <v>ar</v>
      </c>
      <c r="P976" t="e">
        <f>IF(#REF!="rhot","",IF(H976="AAE_7R","r7",IF(AND(C976="ANAE",H976="W"),"r3","r0")))</f>
        <v>#REF!</v>
      </c>
      <c r="Q976" t="str">
        <f>IF(H976="consonant",#REF!,"")</f>
        <v/>
      </c>
      <c r="R976" t="str">
        <f t="shared" si="195"/>
        <v>lx</v>
      </c>
      <c r="S976" t="str">
        <f t="shared" si="196"/>
        <v>bk</v>
      </c>
      <c r="T976" t="e">
        <f t="shared" si="197"/>
        <v>#REF!</v>
      </c>
      <c r="U976" t="str">
        <f t="shared" si="188"/>
        <v>b</v>
      </c>
      <c r="W976" t="str">
        <f t="shared" si="191"/>
        <v>const W1900LakeWalesFloridaINF263= L.marker([27.90129,-82.12533], {icon: dp_lx}).bindPopup('Lake Wales, Florida&lt;br&gt;White 1900-1944&lt;br&gt;INF263&lt;br&gt;non-DASS').addTo(W1900);</v>
      </c>
      <c r="BI976" t="s">
        <v>6024</v>
      </c>
    </row>
    <row r="977" spans="1:61">
      <c r="A977" s="30" t="s">
        <v>5326</v>
      </c>
      <c r="B977" s="31" t="s">
        <v>2161</v>
      </c>
      <c r="C977" t="s">
        <v>3937</v>
      </c>
      <c r="D977" s="32" t="s">
        <v>2162</v>
      </c>
      <c r="E977" s="31" t="s">
        <v>5304</v>
      </c>
      <c r="F977" s="32">
        <v>-81.956599999999995</v>
      </c>
      <c r="G977" s="32">
        <v>28.017199999999999</v>
      </c>
      <c r="H977" s="32"/>
      <c r="I977" t="str">
        <f t="shared" si="189"/>
        <v>Plant City, Florida&lt;br&gt;White 1900-1944&lt;br&gt;INF269&lt;br&gt;non-DASS</v>
      </c>
      <c r="J977" t="str">
        <f t="shared" si="190"/>
        <v>W1900PlantCityFloridaINF269</v>
      </c>
      <c r="M977" t="str">
        <f t="shared" si="192"/>
        <v>dp</v>
      </c>
      <c r="N977" t="str">
        <f t="shared" si="193"/>
        <v>st</v>
      </c>
      <c r="O977" t="str">
        <f t="shared" si="194"/>
        <v>ar</v>
      </c>
      <c r="P977" t="e">
        <f>IF(#REF!="rhot","",IF(H977="AAE_7R","r7",IF(AND(C977="ANAE",H977="W"),"r3","r0")))</f>
        <v>#REF!</v>
      </c>
      <c r="Q977" t="str">
        <f>IF(H977="consonant",#REF!,"")</f>
        <v/>
      </c>
      <c r="R977" t="str">
        <f t="shared" si="195"/>
        <v>lx</v>
      </c>
      <c r="S977" t="str">
        <f t="shared" si="196"/>
        <v>bk</v>
      </c>
      <c r="T977" t="e">
        <f t="shared" si="197"/>
        <v>#REF!</v>
      </c>
      <c r="U977" t="str">
        <f t="shared" si="188"/>
        <v>b</v>
      </c>
      <c r="W977" t="str">
        <f t="shared" si="191"/>
        <v>const W1900PlantCityFloridaINF269= L.marker([28.0172,-81.9566], {icon: dp_lx}).bindPopup('Plant City, Florida&lt;br&gt;White 1900-1944&lt;br&gt;INF269&lt;br&gt;non-DASS').addTo(W1900);</v>
      </c>
      <c r="BI977" t="s">
        <v>6025</v>
      </c>
    </row>
    <row r="978" spans="1:61">
      <c r="A978" s="30" t="s">
        <v>5326</v>
      </c>
      <c r="B978" s="31" t="s">
        <v>2573</v>
      </c>
      <c r="C978" t="s">
        <v>3937</v>
      </c>
      <c r="D978" s="32" t="s">
        <v>2575</v>
      </c>
      <c r="E978" s="31" t="s">
        <v>5304</v>
      </c>
      <c r="F978" s="32">
        <v>-87.621099999999998</v>
      </c>
      <c r="G978" s="32">
        <v>27.081849999999999</v>
      </c>
      <c r="H978" s="32"/>
      <c r="I978" t="str">
        <f t="shared" si="189"/>
        <v>Fort Ogden, Florida&lt;br&gt;White 1900-1944&lt;br&gt;INF275&lt;br&gt;non-DASS</v>
      </c>
      <c r="J978" t="str">
        <f t="shared" si="190"/>
        <v>W1900FortOgdenFloridaINF275</v>
      </c>
      <c r="M978" t="str">
        <f t="shared" si="192"/>
        <v>dp</v>
      </c>
      <c r="N978" t="str">
        <f t="shared" si="193"/>
        <v>st</v>
      </c>
      <c r="O978" t="str">
        <f t="shared" si="194"/>
        <v>ar</v>
      </c>
      <c r="P978" t="e">
        <f>IF(#REF!="rhot","",IF(H978="AAE_7R","r7",IF(AND(C978="ANAE",H978="W"),"r3","r0")))</f>
        <v>#REF!</v>
      </c>
      <c r="Q978" t="str">
        <f>IF(H978="consonant",#REF!,"")</f>
        <v/>
      </c>
      <c r="R978" t="str">
        <f t="shared" si="195"/>
        <v>lx</v>
      </c>
      <c r="S978" t="str">
        <f t="shared" si="196"/>
        <v>bk</v>
      </c>
      <c r="T978" t="e">
        <f t="shared" si="197"/>
        <v>#REF!</v>
      </c>
      <c r="U978" t="str">
        <f t="shared" si="188"/>
        <v>b</v>
      </c>
      <c r="W978" t="str">
        <f t="shared" si="191"/>
        <v>const W1900FortOgdenFloridaINF275= L.marker([27.08185,-87.6211], {icon: dp_lx}).bindPopup('Fort Ogden, Florida&lt;br&gt;White 1900-1944&lt;br&gt;INF275&lt;br&gt;non-DASS').addTo(W1900);</v>
      </c>
      <c r="BI978" t="s">
        <v>6026</v>
      </c>
    </row>
    <row r="979" spans="1:61">
      <c r="A979" s="30" t="s">
        <v>5326</v>
      </c>
      <c r="B979" s="31" t="s">
        <v>2609</v>
      </c>
      <c r="C979" t="s">
        <v>3937</v>
      </c>
      <c r="D979" s="32" t="s">
        <v>1779</v>
      </c>
      <c r="E979" s="31" t="s">
        <v>5298</v>
      </c>
      <c r="F979" s="32">
        <v>-86.053610000000006</v>
      </c>
      <c r="G979" s="32">
        <v>34.220260000000003</v>
      </c>
      <c r="H979" s="32"/>
      <c r="I979" t="str">
        <f t="shared" si="189"/>
        <v>Haleyville, Alabama&lt;br&gt;White 1900-1944&lt;br&gt;INF359&lt;br&gt;non-DASS</v>
      </c>
      <c r="J979" t="str">
        <f t="shared" si="190"/>
        <v>W1900HaleyvilleAlabamaINF359</v>
      </c>
      <c r="M979" t="str">
        <f t="shared" si="192"/>
        <v>dp</v>
      </c>
      <c r="N979" t="str">
        <f t="shared" si="193"/>
        <v>st</v>
      </c>
      <c r="O979" t="str">
        <f t="shared" si="194"/>
        <v>ar</v>
      </c>
      <c r="P979" t="e">
        <f>IF(#REF!="rhot","",IF(H979="AAE_7R","r7",IF(AND(C979="ANAE",H979="W"),"r3","r0")))</f>
        <v>#REF!</v>
      </c>
      <c r="Q979" t="str">
        <f>IF(H979="consonant",#REF!,"")</f>
        <v/>
      </c>
      <c r="R979" t="str">
        <f t="shared" si="195"/>
        <v>lx</v>
      </c>
      <c r="S979" t="str">
        <f t="shared" si="196"/>
        <v>bk</v>
      </c>
      <c r="T979" t="e">
        <f t="shared" si="197"/>
        <v>#REF!</v>
      </c>
      <c r="U979" t="str">
        <f t="shared" si="188"/>
        <v>b</v>
      </c>
      <c r="W979" t="str">
        <f t="shared" si="191"/>
        <v>const W1900HaleyvilleAlabamaINF359= L.marker([34.22026,-86.05361], {icon: dp_lx}).bindPopup('Haleyville, Alabama&lt;br&gt;White 1900-1944&lt;br&gt;INF359&lt;br&gt;non-DASS').addTo(W1900);</v>
      </c>
      <c r="BI979" t="s">
        <v>6027</v>
      </c>
    </row>
    <row r="980" spans="1:61">
      <c r="A980" s="30" t="s">
        <v>5326</v>
      </c>
      <c r="B980" s="31" t="s">
        <v>2226</v>
      </c>
      <c r="C980" t="s">
        <v>3937</v>
      </c>
      <c r="D980" s="32" t="s">
        <v>2228</v>
      </c>
      <c r="E980" s="31" t="s">
        <v>5298</v>
      </c>
      <c r="F980" s="32">
        <v>-85.714280000000002</v>
      </c>
      <c r="G980" s="32">
        <v>33.065669999999997</v>
      </c>
      <c r="H980" s="32"/>
      <c r="I980" t="str">
        <f t="shared" si="189"/>
        <v>Goodwater, Alabama&lt;br&gt;White 1900-1944&lt;br&gt;INF393&lt;br&gt;non-DASS</v>
      </c>
      <c r="J980" t="str">
        <f t="shared" si="190"/>
        <v>W1900GoodwaterAlabamaINF393</v>
      </c>
      <c r="M980" t="str">
        <f t="shared" si="192"/>
        <v>dp</v>
      </c>
      <c r="N980" t="str">
        <f t="shared" si="193"/>
        <v>st</v>
      </c>
      <c r="O980" t="str">
        <f t="shared" si="194"/>
        <v>ar</v>
      </c>
      <c r="P980" t="e">
        <f>IF(#REF!="rhot","",IF(H980="AAE_7R","r7",IF(AND(C980="ANAE",H980="W"),"r3","r0")))</f>
        <v>#REF!</v>
      </c>
      <c r="Q980" t="str">
        <f>IF(H980="consonant",#REF!,"")</f>
        <v/>
      </c>
      <c r="R980" t="str">
        <f t="shared" si="195"/>
        <v>lx</v>
      </c>
      <c r="S980" t="str">
        <f t="shared" si="196"/>
        <v>bk</v>
      </c>
      <c r="T980" t="e">
        <f t="shared" si="197"/>
        <v>#REF!</v>
      </c>
      <c r="U980" t="str">
        <f t="shared" si="188"/>
        <v>b</v>
      </c>
      <c r="W980" t="str">
        <f t="shared" si="191"/>
        <v>const W1900GoodwaterAlabamaINF393= L.marker([33.06567,-85.71428], {icon: dp_lx}).bindPopup('Goodwater, Alabama&lt;br&gt;White 1900-1944&lt;br&gt;INF393&lt;br&gt;non-DASS').addTo(W1900);</v>
      </c>
      <c r="BI980" t="s">
        <v>6028</v>
      </c>
    </row>
    <row r="981" spans="1:61">
      <c r="A981" s="30" t="s">
        <v>5326</v>
      </c>
      <c r="B981" s="31" t="s">
        <v>2632</v>
      </c>
      <c r="C981" t="s">
        <v>3937</v>
      </c>
      <c r="D981" s="32" t="s">
        <v>2634</v>
      </c>
      <c r="E981" s="31" t="s">
        <v>5298</v>
      </c>
      <c r="F981" s="32">
        <v>-85.866190000000003</v>
      </c>
      <c r="G981" s="32">
        <v>31.307110000000002</v>
      </c>
      <c r="H981" s="32"/>
      <c r="I981" t="str">
        <f t="shared" si="189"/>
        <v>Daleville, Alabama&lt;br&gt;White 1900-1944&lt;br&gt;INF430&lt;br&gt;non-DASS</v>
      </c>
      <c r="J981" t="str">
        <f t="shared" si="190"/>
        <v>W1900DalevilleAlabamaINF430</v>
      </c>
      <c r="M981" t="str">
        <f t="shared" si="192"/>
        <v>dp</v>
      </c>
      <c r="N981" t="str">
        <f t="shared" si="193"/>
        <v>st</v>
      </c>
      <c r="O981" t="str">
        <f t="shared" si="194"/>
        <v>ar</v>
      </c>
      <c r="P981" t="e">
        <f>IF(#REF!="rhot","",IF(H981="AAE_7R","r7",IF(AND(C981="ANAE",H981="W"),"r3","r0")))</f>
        <v>#REF!</v>
      </c>
      <c r="Q981" t="str">
        <f>IF(H981="consonant",#REF!,"")</f>
        <v/>
      </c>
      <c r="R981" t="str">
        <f t="shared" si="195"/>
        <v>lx</v>
      </c>
      <c r="S981" t="str">
        <f t="shared" si="196"/>
        <v>bk</v>
      </c>
      <c r="T981" t="e">
        <f t="shared" si="197"/>
        <v>#REF!</v>
      </c>
      <c r="U981" t="str">
        <f t="shared" si="188"/>
        <v>b</v>
      </c>
      <c r="W981" t="str">
        <f t="shared" si="191"/>
        <v>const W1900DalevilleAlabamaINF430= L.marker([31.30711,-85.86619], {icon: dp_lx}).bindPopup('Daleville, Alabama&lt;br&gt;White 1900-1944&lt;br&gt;INF430&lt;br&gt;non-DASS').addTo(W1900);</v>
      </c>
      <c r="BI981" t="s">
        <v>6029</v>
      </c>
    </row>
    <row r="982" spans="1:61">
      <c r="A982" s="30" t="s">
        <v>5326</v>
      </c>
      <c r="B982" s="31" t="s">
        <v>2636</v>
      </c>
      <c r="C982" t="s">
        <v>3937</v>
      </c>
      <c r="D982" s="32" t="s">
        <v>922</v>
      </c>
      <c r="E982" s="31" t="s">
        <v>5298</v>
      </c>
      <c r="F982" s="32">
        <v>-86.484979999999993</v>
      </c>
      <c r="G982" s="32">
        <v>31.041820000000001</v>
      </c>
      <c r="H982" s="32"/>
      <c r="I982" t="str">
        <f t="shared" si="189"/>
        <v>Geneva, Alabama&lt;br&gt;White 1900-1944&lt;br&gt;INF433&lt;br&gt;non-DASS</v>
      </c>
      <c r="J982" t="str">
        <f t="shared" si="190"/>
        <v>W1900GenevaAlabamaINF433</v>
      </c>
      <c r="M982" t="str">
        <f t="shared" si="192"/>
        <v>dp</v>
      </c>
      <c r="N982" t="str">
        <f t="shared" si="193"/>
        <v>st</v>
      </c>
      <c r="O982" t="str">
        <f t="shared" si="194"/>
        <v>ar</v>
      </c>
      <c r="P982" t="e">
        <f>IF(#REF!="rhot","",IF(H982="AAE_7R","r7",IF(AND(C982="ANAE",H982="W"),"r3","r0")))</f>
        <v>#REF!</v>
      </c>
      <c r="Q982" t="str">
        <f>IF(H982="consonant",#REF!,"")</f>
        <v/>
      </c>
      <c r="R982" t="str">
        <f t="shared" si="195"/>
        <v>lx</v>
      </c>
      <c r="S982" t="str">
        <f t="shared" si="196"/>
        <v>bk</v>
      </c>
      <c r="T982" t="e">
        <f t="shared" si="197"/>
        <v>#REF!</v>
      </c>
      <c r="U982" t="str">
        <f t="shared" si="188"/>
        <v>b</v>
      </c>
      <c r="W982" t="str">
        <f t="shared" si="191"/>
        <v>const W1900GenevaAlabamaINF433= L.marker([31.04182,-86.48498], {icon: dp_lx}).bindPopup('Geneva, Alabama&lt;br&gt;White 1900-1944&lt;br&gt;INF433&lt;br&gt;non-DASS').addTo(W1900);</v>
      </c>
      <c r="BI982" t="s">
        <v>6030</v>
      </c>
    </row>
    <row r="983" spans="1:61">
      <c r="A983" s="30" t="s">
        <v>5326</v>
      </c>
      <c r="B983" s="31" t="s">
        <v>2645</v>
      </c>
      <c r="C983" t="s">
        <v>3937</v>
      </c>
      <c r="D983" s="32" t="s">
        <v>2647</v>
      </c>
      <c r="E983" s="31" t="s">
        <v>5304</v>
      </c>
      <c r="F983" s="32">
        <v>-91.051860000000005</v>
      </c>
      <c r="G983" s="32">
        <v>30.951250000000002</v>
      </c>
      <c r="H983" s="32"/>
      <c r="I983" t="str">
        <f t="shared" si="189"/>
        <v>Jay, Florida&lt;br&gt;White 1900-1944&lt;br&gt;INF467&lt;br&gt;non-DASS</v>
      </c>
      <c r="J983" t="str">
        <f t="shared" si="190"/>
        <v>W1900JayFloridaINF467</v>
      </c>
      <c r="M983" t="str">
        <f t="shared" si="192"/>
        <v>dp</v>
      </c>
      <c r="N983" t="str">
        <f t="shared" si="193"/>
        <v>st</v>
      </c>
      <c r="O983" t="str">
        <f t="shared" si="194"/>
        <v>ar</v>
      </c>
      <c r="P983" t="e">
        <f>IF(#REF!="rhot","",IF(H983="AAE_7R","r7",IF(AND(C983="ANAE",H983="W"),"r3","r0")))</f>
        <v>#REF!</v>
      </c>
      <c r="Q983" t="str">
        <f>IF(H983="consonant",#REF!,"")</f>
        <v/>
      </c>
      <c r="R983" t="str">
        <f t="shared" si="195"/>
        <v>lx</v>
      </c>
      <c r="S983" t="str">
        <f t="shared" si="196"/>
        <v>bk</v>
      </c>
      <c r="T983" t="e">
        <f t="shared" si="197"/>
        <v>#REF!</v>
      </c>
      <c r="U983" t="str">
        <f t="shared" si="188"/>
        <v>b</v>
      </c>
      <c r="W983" t="str">
        <f t="shared" si="191"/>
        <v>const W1900JayFloridaINF467= L.marker([30.95125,-91.05186], {icon: dp_lx}).bindPopup('Jay, Florida&lt;br&gt;White 1900-1944&lt;br&gt;INF467&lt;br&gt;non-DASS').addTo(W1900);</v>
      </c>
      <c r="BI983" t="s">
        <v>6031</v>
      </c>
    </row>
    <row r="984" spans="1:61">
      <c r="A984" s="30" t="s">
        <v>5326</v>
      </c>
      <c r="B984" s="31" t="s">
        <v>2698</v>
      </c>
      <c r="C984" t="s">
        <v>3937</v>
      </c>
      <c r="D984" s="32" t="s">
        <v>2699</v>
      </c>
      <c r="E984" s="31" t="s">
        <v>1505</v>
      </c>
      <c r="F984" s="32">
        <v>-88.560360000000003</v>
      </c>
      <c r="G984" s="32">
        <v>32.902050000000003</v>
      </c>
      <c r="H984" s="32"/>
      <c r="I984" t="str">
        <f t="shared" si="189"/>
        <v>Mayersville, Mississippi&lt;br&gt;White 1900-1944&lt;br&gt;INF581&lt;br&gt;non-DASS</v>
      </c>
      <c r="J984" t="str">
        <f t="shared" si="190"/>
        <v>W1900MayersvilleMississippiINF581</v>
      </c>
      <c r="M984" t="str">
        <f t="shared" si="192"/>
        <v>dp</v>
      </c>
      <c r="N984" t="str">
        <f t="shared" si="193"/>
        <v>st</v>
      </c>
      <c r="O984" t="str">
        <f t="shared" si="194"/>
        <v>ar</v>
      </c>
      <c r="P984" t="e">
        <f>IF(#REF!="rhot","",IF(H984="AAE_7R","r7",IF(AND(C984="ANAE",H984="W"),"r3","r0")))</f>
        <v>#REF!</v>
      </c>
      <c r="Q984" t="str">
        <f>IF(H984="consonant",#REF!,"")</f>
        <v/>
      </c>
      <c r="R984" t="str">
        <f t="shared" si="195"/>
        <v>lx</v>
      </c>
      <c r="S984" t="str">
        <f t="shared" si="196"/>
        <v>bk</v>
      </c>
      <c r="T984" t="e">
        <f t="shared" si="197"/>
        <v>#REF!</v>
      </c>
      <c r="U984" t="str">
        <f t="shared" si="188"/>
        <v>b</v>
      </c>
      <c r="W984" t="str">
        <f t="shared" si="191"/>
        <v>const W1900MayersvilleMississippiINF581= L.marker([32.90205,-88.56036], {icon: dp_lx}).bindPopup('Mayersville, Mississippi&lt;br&gt;White 1900-1944&lt;br&gt;INF581&lt;br&gt;non-DASS').addTo(W1900);</v>
      </c>
      <c r="BI984" t="s">
        <v>6032</v>
      </c>
    </row>
    <row r="985" spans="1:61">
      <c r="A985" s="30" t="s">
        <v>5326</v>
      </c>
      <c r="B985" s="31" t="s">
        <v>2703</v>
      </c>
      <c r="C985" t="s">
        <v>3937</v>
      </c>
      <c r="D985" s="32" t="s">
        <v>2704</v>
      </c>
      <c r="E985" s="31" t="s">
        <v>1505</v>
      </c>
      <c r="F985" s="32">
        <v>-93.393190000000004</v>
      </c>
      <c r="G985" s="32">
        <v>31.157229999999998</v>
      </c>
      <c r="H985" s="32"/>
      <c r="I985" t="str">
        <f t="shared" si="189"/>
        <v>Leakesville, Mississippi&lt;br&gt;White 1900-1944&lt;br&gt;INF597&lt;br&gt;non-DASS</v>
      </c>
      <c r="J985" t="str">
        <f t="shared" si="190"/>
        <v>W1900LeakesvilleMississippiINF597</v>
      </c>
      <c r="M985" t="str">
        <f t="shared" si="192"/>
        <v>dp</v>
      </c>
      <c r="N985" t="str">
        <f t="shared" si="193"/>
        <v>st</v>
      </c>
      <c r="O985" t="str">
        <f t="shared" si="194"/>
        <v>ar</v>
      </c>
      <c r="P985" t="e">
        <f>IF(#REF!="rhot","",IF(H985="AAE_7R","r7",IF(AND(C985="ANAE",H985="W"),"r3","r0")))</f>
        <v>#REF!</v>
      </c>
      <c r="Q985" t="str">
        <f>IF(H985="consonant",#REF!,"")</f>
        <v/>
      </c>
      <c r="R985" t="str">
        <f t="shared" si="195"/>
        <v>lx</v>
      </c>
      <c r="S985" t="str">
        <f t="shared" si="196"/>
        <v>bk</v>
      </c>
      <c r="T985" t="e">
        <f t="shared" si="197"/>
        <v>#REF!</v>
      </c>
      <c r="U985" t="str">
        <f t="shared" si="188"/>
        <v>b</v>
      </c>
      <c r="W985" t="str">
        <f t="shared" si="191"/>
        <v>const W1900LeakesvilleMississippiINF597= L.marker([31.15723,-93.39319], {icon: dp_lx}).bindPopup('Leakesville, Mississippi&lt;br&gt;White 1900-1944&lt;br&gt;INF597&lt;br&gt;non-DASS').addTo(W1900);</v>
      </c>
      <c r="BI985" t="s">
        <v>6033</v>
      </c>
    </row>
    <row r="986" spans="1:61">
      <c r="A986" s="30" t="s">
        <v>5326</v>
      </c>
      <c r="B986" s="31" t="s">
        <v>2768</v>
      </c>
      <c r="C986" t="s">
        <v>3937</v>
      </c>
      <c r="D986" s="32" t="s">
        <v>1957</v>
      </c>
      <c r="E986" s="31" t="s">
        <v>2751</v>
      </c>
      <c r="F986" s="32">
        <v>-93.479920000000007</v>
      </c>
      <c r="G986" s="32">
        <v>35.445099999999996</v>
      </c>
      <c r="H986" s="32"/>
      <c r="I986" t="str">
        <f t="shared" si="189"/>
        <v>Lamar, Arkansas&lt;br&gt;White 1900-1944&lt;br&gt;INF727&lt;br&gt;non-DASS</v>
      </c>
      <c r="J986" t="str">
        <f t="shared" si="190"/>
        <v>W1900LamarArkansasINF727</v>
      </c>
      <c r="M986" t="str">
        <f t="shared" si="192"/>
        <v>dp</v>
      </c>
      <c r="N986" t="str">
        <f t="shared" si="193"/>
        <v>st</v>
      </c>
      <c r="O986" t="str">
        <f t="shared" si="194"/>
        <v>ar</v>
      </c>
      <c r="P986" t="e">
        <f>IF(#REF!="rhot","",IF(H986="AAE_7R","r7",IF(AND(C986="ANAE",H986="W"),"r3","r0")))</f>
        <v>#REF!</v>
      </c>
      <c r="Q986" t="str">
        <f>IF(H986="consonant",#REF!,"")</f>
        <v/>
      </c>
      <c r="R986" t="str">
        <f t="shared" si="195"/>
        <v>lx</v>
      </c>
      <c r="S986" t="str">
        <f t="shared" si="196"/>
        <v>bk</v>
      </c>
      <c r="T986" t="e">
        <f t="shared" si="197"/>
        <v>#REF!</v>
      </c>
      <c r="U986" t="str">
        <f t="shared" si="188"/>
        <v>b</v>
      </c>
      <c r="W986" t="str">
        <f t="shared" si="191"/>
        <v>const W1900LamarArkansasINF727= L.marker([35.4451,-93.47992], {icon: dp_lx}).bindPopup('Lamar, Arkansas&lt;br&gt;White 1900-1944&lt;br&gt;INF727&lt;br&gt;non-DASS').addTo(W1900);</v>
      </c>
      <c r="BI986" t="s">
        <v>6034</v>
      </c>
    </row>
    <row r="987" spans="1:61">
      <c r="A987" s="30" t="s">
        <v>5326</v>
      </c>
      <c r="B987" s="31" t="s">
        <v>2390</v>
      </c>
      <c r="C987" t="s">
        <v>3937</v>
      </c>
      <c r="D987" s="32" t="s">
        <v>2392</v>
      </c>
      <c r="E987" s="31" t="s">
        <v>5293</v>
      </c>
      <c r="F987" s="32">
        <v>-91.828879999999998</v>
      </c>
      <c r="G987" s="32">
        <v>31.568809999999999</v>
      </c>
      <c r="H987" s="32"/>
      <c r="I987" t="str">
        <f t="shared" si="189"/>
        <v>Many, Louisiana&lt;br&gt;White 1900-1944&lt;br&gt;INF788&lt;br&gt;non-DASS</v>
      </c>
      <c r="J987" t="str">
        <f t="shared" si="190"/>
        <v>W1900ManyLouisianaINF788</v>
      </c>
      <c r="M987" t="str">
        <f t="shared" si="192"/>
        <v>dp</v>
      </c>
      <c r="N987" t="str">
        <f t="shared" si="193"/>
        <v>st</v>
      </c>
      <c r="O987" t="str">
        <f t="shared" si="194"/>
        <v>ar</v>
      </c>
      <c r="P987" t="e">
        <f>IF(#REF!="rhot","",IF(H987="AAE_7R","r7",IF(AND(C987="ANAE",H987="W"),"r3","r0")))</f>
        <v>#REF!</v>
      </c>
      <c r="Q987" t="str">
        <f>IF(H987="consonant",#REF!,"")</f>
        <v/>
      </c>
      <c r="R987" t="str">
        <f t="shared" si="195"/>
        <v>lx</v>
      </c>
      <c r="S987" t="str">
        <f t="shared" si="196"/>
        <v>bk</v>
      </c>
      <c r="T987" t="e">
        <f t="shared" si="197"/>
        <v>#REF!</v>
      </c>
      <c r="U987" t="str">
        <f t="shared" si="188"/>
        <v>b</v>
      </c>
      <c r="W987" t="str">
        <f t="shared" si="191"/>
        <v>const W1900ManyLouisianaINF788= L.marker([31.56881,-91.82888], {icon: dp_lx}).bindPopup('Many, Louisiana&lt;br&gt;White 1900-1944&lt;br&gt;INF788&lt;br&gt;non-DASS').addTo(W1900);</v>
      </c>
      <c r="BI987" t="s">
        <v>6035</v>
      </c>
    </row>
    <row r="988" spans="1:61">
      <c r="A988" s="30" t="s">
        <v>5326</v>
      </c>
      <c r="B988" s="31" t="s">
        <v>2801</v>
      </c>
      <c r="C988" t="s">
        <v>3937</v>
      </c>
      <c r="D988" s="32" t="s">
        <v>2803</v>
      </c>
      <c r="E988" s="31" t="s">
        <v>5293</v>
      </c>
      <c r="F988" s="32">
        <v>-97.342799999999997</v>
      </c>
      <c r="G988" s="32">
        <v>31.36589</v>
      </c>
      <c r="H988" s="32"/>
      <c r="I988" t="str">
        <f t="shared" si="189"/>
        <v>New Era, Louisiana&lt;br&gt;White 1900-1944&lt;br&gt;INF799&lt;br&gt;non-DASS</v>
      </c>
      <c r="J988" t="str">
        <f t="shared" si="190"/>
        <v>W1900NewEraLouisianaINF799</v>
      </c>
      <c r="M988" t="str">
        <f t="shared" si="192"/>
        <v>dp</v>
      </c>
      <c r="N988" t="str">
        <f t="shared" si="193"/>
        <v>st</v>
      </c>
      <c r="O988" t="str">
        <f t="shared" si="194"/>
        <v>ar</v>
      </c>
      <c r="P988" t="e">
        <f>IF(#REF!="rhot","",IF(H988="AAE_7R","r7",IF(AND(C988="ANAE",H988="W"),"r3","r0")))</f>
        <v>#REF!</v>
      </c>
      <c r="Q988" t="str">
        <f>IF(H988="consonant",#REF!,"")</f>
        <v/>
      </c>
      <c r="R988" t="str">
        <f t="shared" si="195"/>
        <v>lx</v>
      </c>
      <c r="S988" t="str">
        <f t="shared" si="196"/>
        <v>bk</v>
      </c>
      <c r="T988" t="e">
        <f t="shared" si="197"/>
        <v>#REF!</v>
      </c>
      <c r="U988" t="str">
        <f t="shared" si="188"/>
        <v>b</v>
      </c>
      <c r="W988" t="str">
        <f t="shared" si="191"/>
        <v>const W1900NewEraLouisianaINF799= L.marker([31.36589,-97.3428], {icon: dp_lx}).bindPopup('New Era, Louisiana&lt;br&gt;White 1900-1944&lt;br&gt;INF799&lt;br&gt;non-DASS').addTo(W1900);</v>
      </c>
      <c r="BI988" t="s">
        <v>6036</v>
      </c>
    </row>
    <row r="989" spans="1:61">
      <c r="A989" s="30" t="s">
        <v>5326</v>
      </c>
      <c r="B989" s="31" t="s">
        <v>2824</v>
      </c>
      <c r="C989" t="s">
        <v>3937</v>
      </c>
      <c r="D989" s="32" t="s">
        <v>2826</v>
      </c>
      <c r="E989" s="31" t="s">
        <v>5294</v>
      </c>
      <c r="F989" s="32">
        <v>-97.172110000000004</v>
      </c>
      <c r="G989" s="32">
        <v>31.09817</v>
      </c>
      <c r="H989" s="32"/>
      <c r="I989" t="str">
        <f t="shared" si="189"/>
        <v>Temple, Texas&lt;br&gt;White 1900-1944&lt;br&gt;INF854&lt;br&gt;non-DASS</v>
      </c>
      <c r="J989" t="str">
        <f t="shared" si="190"/>
        <v>W1900TempleTexasINF854</v>
      </c>
      <c r="M989" t="str">
        <f t="shared" si="192"/>
        <v>dp</v>
      </c>
      <c r="N989" t="str">
        <f t="shared" si="193"/>
        <v>st</v>
      </c>
      <c r="O989" t="str">
        <f t="shared" si="194"/>
        <v>ar</v>
      </c>
      <c r="P989" t="e">
        <f>IF(#REF!="rhot","",IF(H989="AAE_7R","r7",IF(AND(C989="ANAE",H989="W"),"r3","r0")))</f>
        <v>#REF!</v>
      </c>
      <c r="Q989" t="str">
        <f>IF(H989="consonant",#REF!,"")</f>
        <v/>
      </c>
      <c r="R989" t="str">
        <f t="shared" si="195"/>
        <v>lx</v>
      </c>
      <c r="S989" t="str">
        <f t="shared" si="196"/>
        <v>bk</v>
      </c>
      <c r="T989" t="e">
        <f t="shared" si="197"/>
        <v>#REF!</v>
      </c>
      <c r="U989" t="str">
        <f t="shared" si="188"/>
        <v>b</v>
      </c>
      <c r="W989" t="str">
        <f t="shared" si="191"/>
        <v>const W1900TempleTexasINF854= L.marker([31.09817,-97.17211], {icon: dp_lx}).bindPopup('Temple, Texas&lt;br&gt;White 1900-1944&lt;br&gt;INF854&lt;br&gt;non-DASS').addTo(W1900);</v>
      </c>
      <c r="BI989" t="s">
        <v>6037</v>
      </c>
    </row>
    <row r="990" spans="1:61">
      <c r="A990" s="30" t="s">
        <v>5326</v>
      </c>
      <c r="B990" s="31" t="s">
        <v>2427</v>
      </c>
      <c r="C990" t="s">
        <v>3937</v>
      </c>
      <c r="D990" s="32" t="s">
        <v>2428</v>
      </c>
      <c r="E990" s="31" t="s">
        <v>5294</v>
      </c>
      <c r="F990" s="32">
        <v>-97.74109</v>
      </c>
      <c r="G990" s="32">
        <v>28.880800000000001</v>
      </c>
      <c r="H990" s="32"/>
      <c r="I990" t="str">
        <f t="shared" si="189"/>
        <v>Mission Valley, Texas&lt;br&gt;White 1900-1944&lt;br&gt;INF875&lt;br&gt;non-DASS</v>
      </c>
      <c r="J990" t="str">
        <f t="shared" si="190"/>
        <v>W1900MissionValleyTexasINF875</v>
      </c>
      <c r="M990" t="str">
        <f t="shared" si="192"/>
        <v>dp</v>
      </c>
      <c r="N990" t="str">
        <f t="shared" si="193"/>
        <v>st</v>
      </c>
      <c r="O990" t="str">
        <f t="shared" si="194"/>
        <v>ar</v>
      </c>
      <c r="P990" t="e">
        <f>IF(#REF!="rhot","",IF(H990="AAE_7R","r7",IF(AND(C990="ANAE",H990="W"),"r3","r0")))</f>
        <v>#REF!</v>
      </c>
      <c r="Q990" t="str">
        <f>IF(H990="consonant",#REF!,"")</f>
        <v/>
      </c>
      <c r="R990" t="str">
        <f t="shared" si="195"/>
        <v>lx</v>
      </c>
      <c r="S990" t="str">
        <f t="shared" si="196"/>
        <v>bk</v>
      </c>
      <c r="T990" t="e">
        <f t="shared" si="197"/>
        <v>#REF!</v>
      </c>
      <c r="U990" t="str">
        <f t="shared" si="188"/>
        <v>b</v>
      </c>
      <c r="W990" t="str">
        <f t="shared" si="191"/>
        <v>const W1900MissionValleyTexasINF875= L.marker([28.8808,-97.74109], {icon: dp_lx}).bindPopup('Mission Valley, Texas&lt;br&gt;White 1900-1944&lt;br&gt;INF875&lt;br&gt;non-DASS').addTo(W1900);</v>
      </c>
      <c r="BI990" t="s">
        <v>6038</v>
      </c>
    </row>
    <row r="991" spans="1:61">
      <c r="A991" s="30" t="s">
        <v>5326</v>
      </c>
      <c r="B991" s="31" t="s">
        <v>2429</v>
      </c>
      <c r="C991" t="s">
        <v>3937</v>
      </c>
      <c r="D991" s="32" t="s">
        <v>288</v>
      </c>
      <c r="E991" s="31" t="s">
        <v>5294</v>
      </c>
      <c r="F991" s="32">
        <v>-99.358090000000004</v>
      </c>
      <c r="G991" s="32">
        <v>30.262370000000001</v>
      </c>
      <c r="H991" s="32"/>
      <c r="I991" t="str">
        <f t="shared" si="189"/>
        <v>Austin, Texas&lt;br&gt;White 1900-1944&lt;br&gt;INF882&lt;br&gt;non-DASS</v>
      </c>
      <c r="J991" t="str">
        <f t="shared" si="190"/>
        <v>W1900AustinTexasINF882</v>
      </c>
      <c r="M991" t="str">
        <f t="shared" si="192"/>
        <v>dp</v>
      </c>
      <c r="N991" t="str">
        <f t="shared" si="193"/>
        <v>st</v>
      </c>
      <c r="O991" t="str">
        <f t="shared" si="194"/>
        <v>ar</v>
      </c>
      <c r="P991" t="e">
        <f>IF(#REF!="rhot","",IF(H991="AAE_7R","r7",IF(AND(C991="ANAE",H991="W"),"r3","r0")))</f>
        <v>#REF!</v>
      </c>
      <c r="Q991" t="str">
        <f>IF(H991="consonant",#REF!,"")</f>
        <v/>
      </c>
      <c r="R991" t="str">
        <f t="shared" si="195"/>
        <v>lx</v>
      </c>
      <c r="S991" t="str">
        <f t="shared" si="196"/>
        <v>bk</v>
      </c>
      <c r="T991" t="e">
        <f t="shared" si="197"/>
        <v>#REF!</v>
      </c>
      <c r="U991" t="str">
        <f t="shared" si="188"/>
        <v>b</v>
      </c>
      <c r="W991" t="str">
        <f t="shared" si="191"/>
        <v>const W1900AustinTexasINF882= L.marker([30.26237,-99.35809], {icon: dp_lx}).bindPopup('Austin, Texas&lt;br&gt;White 1900-1944&lt;br&gt;INF882&lt;br&gt;non-DASS').addTo(W1900);</v>
      </c>
      <c r="BI991" t="s">
        <v>6039</v>
      </c>
    </row>
    <row r="992" spans="1:61">
      <c r="A992" s="30" t="s">
        <v>5326</v>
      </c>
      <c r="B992" s="31" t="s">
        <v>2436</v>
      </c>
      <c r="C992" t="s">
        <v>3937</v>
      </c>
      <c r="D992" s="32" t="s">
        <v>373</v>
      </c>
      <c r="E992" s="31" t="s">
        <v>5294</v>
      </c>
      <c r="F992" s="32">
        <v>-83.498859999999993</v>
      </c>
      <c r="G992" s="32">
        <v>28.02947</v>
      </c>
      <c r="H992" s="32"/>
      <c r="I992" t="str">
        <f t="shared" si="189"/>
        <v>Encinal, Texas&lt;br&gt;White 1900-1944&lt;br&gt;INF894&lt;br&gt;non-DASS</v>
      </c>
      <c r="J992" t="str">
        <f t="shared" si="190"/>
        <v>W1900EncinalTexasINF894</v>
      </c>
      <c r="M992" t="str">
        <f t="shared" si="192"/>
        <v>dp</v>
      </c>
      <c r="N992" t="str">
        <f t="shared" si="193"/>
        <v>st</v>
      </c>
      <c r="O992" t="str">
        <f t="shared" si="194"/>
        <v>ar</v>
      </c>
      <c r="P992" t="e">
        <f>IF(#REF!="rhot","",IF(H992="AAE_7R","r7",IF(AND(C992="ANAE",H992="W"),"r3","r0")))</f>
        <v>#REF!</v>
      </c>
      <c r="Q992" t="str">
        <f>IF(H992="consonant",#REF!,"")</f>
        <v/>
      </c>
      <c r="R992" t="str">
        <f t="shared" si="195"/>
        <v>lx</v>
      </c>
      <c r="S992" t="str">
        <f t="shared" si="196"/>
        <v>bk</v>
      </c>
      <c r="T992" t="e">
        <f t="shared" si="197"/>
        <v>#REF!</v>
      </c>
      <c r="U992" t="str">
        <f t="shared" si="188"/>
        <v>b</v>
      </c>
      <c r="W992" t="str">
        <f t="shared" si="191"/>
        <v>const W1900EncinalTexasINF894= L.marker([28.02947,-83.49886], {icon: dp_lx}).bindPopup('Encinal, Texas&lt;br&gt;White 1900-1944&lt;br&gt;INF894&lt;br&gt;non-DASS').addTo(W1900);</v>
      </c>
      <c r="BI992" t="s">
        <v>6040</v>
      </c>
    </row>
    <row r="993" spans="1:61">
      <c r="A993" s="30" t="s">
        <v>5326</v>
      </c>
      <c r="B993" s="31" t="s">
        <v>2032</v>
      </c>
      <c r="C993" t="s">
        <v>3937</v>
      </c>
      <c r="D993" s="32" t="s">
        <v>2034</v>
      </c>
      <c r="E993" s="31" t="s">
        <v>5289</v>
      </c>
      <c r="F993" s="32">
        <v>-84.552090000000007</v>
      </c>
      <c r="G993" s="32">
        <v>34.334069999999997</v>
      </c>
      <c r="H993" s="32"/>
      <c r="I993" t="str">
        <f t="shared" si="189"/>
        <v>Homer, Georgia&lt;br&gt;White 1900-1944&lt;br&gt;INF087&lt;br&gt;non-DASS</v>
      </c>
      <c r="J993" t="str">
        <f t="shared" si="190"/>
        <v>W1900HomerGeorgiaINF087</v>
      </c>
      <c r="M993" t="str">
        <f t="shared" si="192"/>
        <v>dp</v>
      </c>
      <c r="N993" t="str">
        <f t="shared" si="193"/>
        <v>st</v>
      </c>
      <c r="O993" t="str">
        <f t="shared" si="194"/>
        <v>ar</v>
      </c>
      <c r="P993" t="e">
        <f>IF(#REF!="rhot","",IF(H993="AAE_7R","r7",IF(AND(C993="ANAE",H993="W"),"r3","r0")))</f>
        <v>#REF!</v>
      </c>
      <c r="Q993" t="str">
        <f>IF(H993="consonant",#REF!,"")</f>
        <v/>
      </c>
      <c r="R993" t="str">
        <f t="shared" si="195"/>
        <v>lx</v>
      </c>
      <c r="S993" t="str">
        <f t="shared" si="196"/>
        <v>bk</v>
      </c>
      <c r="T993" t="e">
        <f t="shared" si="197"/>
        <v>#REF!</v>
      </c>
      <c r="U993" t="str">
        <f t="shared" si="188"/>
        <v>b</v>
      </c>
      <c r="W993" t="str">
        <f t="shared" si="191"/>
        <v>const W1900HomerGeorgiaINF087= L.marker([34.33407,-84.55209], {icon: dp_lx}).bindPopup('Homer, Georgia&lt;br&gt;White 1900-1944&lt;br&gt;INF087&lt;br&gt;non-DASS').addTo(W1900);</v>
      </c>
      <c r="BI993" t="s">
        <v>6041</v>
      </c>
    </row>
    <row r="994" spans="1:61">
      <c r="A994" s="30" t="s">
        <v>5326</v>
      </c>
      <c r="B994" s="31" t="s">
        <v>2047</v>
      </c>
      <c r="C994" t="s">
        <v>3937</v>
      </c>
      <c r="D994" s="32" t="s">
        <v>966</v>
      </c>
      <c r="E994" s="31" t="s">
        <v>5289</v>
      </c>
      <c r="F994" s="32">
        <v>-83.622330000000005</v>
      </c>
      <c r="G994" s="32">
        <v>33.952269999999999</v>
      </c>
      <c r="H994" s="32"/>
      <c r="I994" t="str">
        <f t="shared" si="189"/>
        <v>Marietta, Georgia&lt;br&gt;White 1900-1944&lt;br&gt;INF105A&lt;br&gt;non-DASS</v>
      </c>
      <c r="J994" t="str">
        <f t="shared" si="190"/>
        <v>W1900MariettaGeorgiaINF105A</v>
      </c>
      <c r="M994" t="str">
        <f t="shared" si="192"/>
        <v>dp</v>
      </c>
      <c r="N994" t="str">
        <f t="shared" si="193"/>
        <v>st</v>
      </c>
      <c r="O994" t="str">
        <f t="shared" si="194"/>
        <v>ar</v>
      </c>
      <c r="P994" t="e">
        <f>IF(#REF!="rhot","",IF(H994="AAE_7R","r7",IF(AND(C994="ANAE",H994="W"),"r3","r0")))</f>
        <v>#REF!</v>
      </c>
      <c r="Q994" t="str">
        <f>IF(H994="consonant",#REF!,"")</f>
        <v/>
      </c>
      <c r="R994" t="str">
        <f t="shared" si="195"/>
        <v>lx</v>
      </c>
      <c r="S994" t="str">
        <f t="shared" si="196"/>
        <v>bk</v>
      </c>
      <c r="T994" t="e">
        <f t="shared" si="197"/>
        <v>#REF!</v>
      </c>
      <c r="U994" t="str">
        <f t="shared" si="188"/>
        <v>b</v>
      </c>
      <c r="W994" t="str">
        <f t="shared" si="191"/>
        <v>const W1900MariettaGeorgiaINF105A= L.marker([33.95227,-83.62233], {icon: dp_lx}).bindPopup('Marietta, Georgia&lt;br&gt;White 1900-1944&lt;br&gt;INF105A&lt;br&gt;non-DASS').addTo(W1900);</v>
      </c>
      <c r="BI994" t="s">
        <v>6042</v>
      </c>
    </row>
    <row r="995" spans="1:61">
      <c r="A995" s="30" t="s">
        <v>5326</v>
      </c>
      <c r="B995" s="31" t="s">
        <v>2059</v>
      </c>
      <c r="C995" t="s">
        <v>3937</v>
      </c>
      <c r="D995" s="32" t="s">
        <v>74</v>
      </c>
      <c r="E995" s="31" t="s">
        <v>5289</v>
      </c>
      <c r="F995" s="32">
        <v>-82.318579999999997</v>
      </c>
      <c r="G995" s="32">
        <v>32.836550000000003</v>
      </c>
      <c r="H995" s="32"/>
      <c r="I995" t="str">
        <f t="shared" si="189"/>
        <v>Macon, Georgia&lt;br&gt;White 1900-1944&lt;br&gt;INF123&lt;br&gt;non-DASS</v>
      </c>
      <c r="J995" t="str">
        <f t="shared" si="190"/>
        <v>W1900MaconGeorgiaINF123</v>
      </c>
      <c r="M995" t="str">
        <f t="shared" si="192"/>
        <v>dp</v>
      </c>
      <c r="N995" t="str">
        <f t="shared" si="193"/>
        <v>st</v>
      </c>
      <c r="O995" t="str">
        <f t="shared" si="194"/>
        <v>ar</v>
      </c>
      <c r="P995" t="e">
        <f>IF(#REF!="rhot","",IF(H995="AAE_7R","r7",IF(AND(C995="ANAE",H995="W"),"r3","r0")))</f>
        <v>#REF!</v>
      </c>
      <c r="Q995" t="str">
        <f>IF(H995="consonant",#REF!,"")</f>
        <v/>
      </c>
      <c r="R995" t="str">
        <f t="shared" si="195"/>
        <v>lx</v>
      </c>
      <c r="S995" t="str">
        <f t="shared" si="196"/>
        <v>bk</v>
      </c>
      <c r="T995" t="e">
        <f t="shared" si="197"/>
        <v>#REF!</v>
      </c>
      <c r="U995" t="str">
        <f t="shared" si="188"/>
        <v>b</v>
      </c>
      <c r="W995" t="str">
        <f t="shared" si="191"/>
        <v>const W1900MaconGeorgiaINF123= L.marker([32.83655,-82.31858], {icon: dp_lx}).bindPopup('Macon, Georgia&lt;br&gt;White 1900-1944&lt;br&gt;INF123&lt;br&gt;non-DASS').addTo(W1900);</v>
      </c>
      <c r="BI995" t="s">
        <v>6043</v>
      </c>
    </row>
    <row r="996" spans="1:61">
      <c r="A996" s="30" t="s">
        <v>5326</v>
      </c>
      <c r="B996" s="31" t="s">
        <v>2060</v>
      </c>
      <c r="C996" t="s">
        <v>3937</v>
      </c>
      <c r="D996" s="32" t="s">
        <v>2061</v>
      </c>
      <c r="E996" s="31" t="s">
        <v>5289</v>
      </c>
      <c r="F996" s="32">
        <v>-82.226799999999997</v>
      </c>
      <c r="G996" s="32">
        <v>33.556339999999999</v>
      </c>
      <c r="H996" s="32"/>
      <c r="I996" t="str">
        <f t="shared" si="189"/>
        <v>Appling, Georgia&lt;br&gt;White 1900-1944&lt;br&gt;INF128&lt;br&gt;non-DASS</v>
      </c>
      <c r="J996" t="str">
        <f t="shared" si="190"/>
        <v>W1900ApplingGeorgiaINF128</v>
      </c>
      <c r="M996" t="str">
        <f t="shared" si="192"/>
        <v>dp</v>
      </c>
      <c r="N996" t="str">
        <f t="shared" si="193"/>
        <v>st</v>
      </c>
      <c r="O996" t="str">
        <f t="shared" si="194"/>
        <v>ar</v>
      </c>
      <c r="P996" t="e">
        <f>IF(#REF!="rhot","",IF(H996="AAE_7R","r7",IF(AND(C996="ANAE",H996="W"),"r3","r0")))</f>
        <v>#REF!</v>
      </c>
      <c r="Q996" t="str">
        <f>IF(H996="consonant",#REF!,"")</f>
        <v/>
      </c>
      <c r="R996" t="str">
        <f t="shared" si="195"/>
        <v>lx</v>
      </c>
      <c r="S996" t="str">
        <f t="shared" si="196"/>
        <v>bk</v>
      </c>
      <c r="T996" t="e">
        <f t="shared" si="197"/>
        <v>#REF!</v>
      </c>
      <c r="U996" t="str">
        <f t="shared" si="188"/>
        <v>b</v>
      </c>
      <c r="W996" t="str">
        <f t="shared" si="191"/>
        <v>const W1900ApplingGeorgiaINF128= L.marker([33.55634,-82.2268], {icon: dp_lx}).bindPopup('Appling, Georgia&lt;br&gt;White 1900-1944&lt;br&gt;INF128&lt;br&gt;non-DASS').addTo(W1900);</v>
      </c>
      <c r="BI996" t="s">
        <v>6044</v>
      </c>
    </row>
    <row r="997" spans="1:61">
      <c r="A997" s="30" t="s">
        <v>5326</v>
      </c>
      <c r="B997" s="31" t="s">
        <v>2065</v>
      </c>
      <c r="C997" t="s">
        <v>3937</v>
      </c>
      <c r="D997" s="32" t="s">
        <v>2067</v>
      </c>
      <c r="E997" s="31" t="s">
        <v>5289</v>
      </c>
      <c r="F997" s="32">
        <v>-84.328159999999997</v>
      </c>
      <c r="G997" s="32">
        <v>33.091900000000003</v>
      </c>
      <c r="H997" s="32"/>
      <c r="I997" t="str">
        <f t="shared" si="189"/>
        <v>Gough, Georgia&lt;br&gt;White 1900-1944&lt;br&gt;INF132&lt;br&gt;non-DASS</v>
      </c>
      <c r="J997" t="str">
        <f t="shared" si="190"/>
        <v>W1900GoughGeorgiaINF132</v>
      </c>
      <c r="M997" t="str">
        <f t="shared" si="192"/>
        <v>dp</v>
      </c>
      <c r="N997" t="str">
        <f t="shared" si="193"/>
        <v>st</v>
      </c>
      <c r="O997" t="str">
        <f t="shared" si="194"/>
        <v>ar</v>
      </c>
      <c r="P997" t="e">
        <f>IF(#REF!="rhot","",IF(H997="AAE_7R","r7",IF(AND(C997="ANAE",H997="W"),"r3","r0")))</f>
        <v>#REF!</v>
      </c>
      <c r="Q997" t="str">
        <f>IF(H997="consonant",#REF!,"")</f>
        <v/>
      </c>
      <c r="R997" t="str">
        <f t="shared" si="195"/>
        <v>lx</v>
      </c>
      <c r="S997" t="str">
        <f t="shared" si="196"/>
        <v>bk</v>
      </c>
      <c r="T997" t="e">
        <f t="shared" si="197"/>
        <v>#REF!</v>
      </c>
      <c r="U997" t="str">
        <f t="shared" si="188"/>
        <v>b</v>
      </c>
      <c r="W997" t="str">
        <f t="shared" si="191"/>
        <v>const W1900GoughGeorgiaINF132= L.marker([33.0919,-84.32816], {icon: dp_lx}).bindPopup('Gough, Georgia&lt;br&gt;White 1900-1944&lt;br&gt;INF132&lt;br&gt;non-DASS').addTo(W1900);</v>
      </c>
      <c r="BI997" t="s">
        <v>6045</v>
      </c>
    </row>
    <row r="998" spans="1:61">
      <c r="A998" s="30" t="s">
        <v>5326</v>
      </c>
      <c r="B998" s="31" t="s">
        <v>2068</v>
      </c>
      <c r="C998" t="s">
        <v>3937</v>
      </c>
      <c r="D998" s="32" t="s">
        <v>2070</v>
      </c>
      <c r="E998" s="31" t="s">
        <v>5289</v>
      </c>
      <c r="F998" s="32">
        <v>-84.540109999999999</v>
      </c>
      <c r="G998" s="32">
        <v>32.897579999999998</v>
      </c>
      <c r="H998" s="32"/>
      <c r="I998" t="str">
        <f t="shared" si="189"/>
        <v>Thomaston, Georgia&lt;br&gt;White 1900-1944&lt;br&gt;INF136&lt;br&gt;non-DASS</v>
      </c>
      <c r="J998" t="str">
        <f t="shared" si="190"/>
        <v>W1900ThomastonGeorgiaINF136</v>
      </c>
      <c r="M998" t="str">
        <f t="shared" si="192"/>
        <v>dp</v>
      </c>
      <c r="N998" t="str">
        <f t="shared" si="193"/>
        <v>st</v>
      </c>
      <c r="O998" t="str">
        <f t="shared" si="194"/>
        <v>ar</v>
      </c>
      <c r="P998" t="e">
        <f>IF(#REF!="rhot","",IF(H998="AAE_7R","r7",IF(AND(C998="ANAE",H998="W"),"r3","r0")))</f>
        <v>#REF!</v>
      </c>
      <c r="Q998" t="str">
        <f>IF(H998="consonant",#REF!,"")</f>
        <v/>
      </c>
      <c r="R998" t="str">
        <f t="shared" si="195"/>
        <v>lx</v>
      </c>
      <c r="S998" t="str">
        <f t="shared" si="196"/>
        <v>bk</v>
      </c>
      <c r="T998" t="e">
        <f t="shared" si="197"/>
        <v>#REF!</v>
      </c>
      <c r="U998" t="str">
        <f t="shared" si="188"/>
        <v>b</v>
      </c>
      <c r="W998" t="str">
        <f t="shared" si="191"/>
        <v>const W1900ThomastonGeorgiaINF136= L.marker([32.89758,-84.54011], {icon: dp_lx}).bindPopup('Thomaston, Georgia&lt;br&gt;White 1900-1944&lt;br&gt;INF136&lt;br&gt;non-DASS').addTo(W1900);</v>
      </c>
      <c r="BI998" t="s">
        <v>6046</v>
      </c>
    </row>
    <row r="999" spans="1:61">
      <c r="A999" s="30" t="s">
        <v>5326</v>
      </c>
      <c r="B999" s="31" t="s">
        <v>2075</v>
      </c>
      <c r="C999" t="s">
        <v>3937</v>
      </c>
      <c r="D999" s="32" t="s">
        <v>1681</v>
      </c>
      <c r="E999" s="31" t="s">
        <v>5289</v>
      </c>
      <c r="F999" s="32">
        <v>-81.622619999999998</v>
      </c>
      <c r="G999" s="32">
        <v>32.677619999999997</v>
      </c>
      <c r="H999" s="32"/>
      <c r="I999" t="str">
        <f t="shared" si="189"/>
        <v>Talbotton, Georgia&lt;br&gt;White 1900-1944&lt;br&gt;INF139A&lt;br&gt;non-DASS</v>
      </c>
      <c r="J999" t="str">
        <f t="shared" si="190"/>
        <v>W1900TalbottonGeorgiaINF139A</v>
      </c>
      <c r="M999" t="str">
        <f t="shared" si="192"/>
        <v>dp</v>
      </c>
      <c r="N999" t="str">
        <f t="shared" si="193"/>
        <v>st</v>
      </c>
      <c r="O999" t="str">
        <f t="shared" si="194"/>
        <v>ar</v>
      </c>
      <c r="P999" t="e">
        <f>IF(#REF!="rhot","",IF(H999="AAE_7R","r7",IF(AND(C999="ANAE",H999="W"),"r3","r0")))</f>
        <v>#REF!</v>
      </c>
      <c r="Q999" t="str">
        <f>IF(H999="consonant",#REF!,"")</f>
        <v/>
      </c>
      <c r="R999" t="str">
        <f t="shared" si="195"/>
        <v>lx</v>
      </c>
      <c r="S999" t="str">
        <f t="shared" si="196"/>
        <v>bk</v>
      </c>
      <c r="T999" t="e">
        <f t="shared" si="197"/>
        <v>#REF!</v>
      </c>
      <c r="U999" t="str">
        <f t="shared" si="188"/>
        <v>b</v>
      </c>
      <c r="W999" t="str">
        <f t="shared" si="191"/>
        <v>const W1900TalbottonGeorgiaINF139A= L.marker([32.67762,-81.62262], {icon: dp_lx}).bindPopup('Talbotton, Georgia&lt;br&gt;White 1900-1944&lt;br&gt;INF139A&lt;br&gt;non-DASS').addTo(W1900);</v>
      </c>
      <c r="BI999" t="s">
        <v>6047</v>
      </c>
    </row>
    <row r="1000" spans="1:61">
      <c r="A1000" s="30" t="s">
        <v>5326</v>
      </c>
      <c r="B1000" s="31" t="s">
        <v>2096</v>
      </c>
      <c r="C1000" t="s">
        <v>3937</v>
      </c>
      <c r="D1000" s="32" t="s">
        <v>2097</v>
      </c>
      <c r="E1000" s="31" t="s">
        <v>5289</v>
      </c>
      <c r="F1000" s="32">
        <v>-84.172150000000002</v>
      </c>
      <c r="G1000" s="32">
        <v>32.135860000000001</v>
      </c>
      <c r="H1000" s="32"/>
      <c r="I1000" t="str">
        <f t="shared" si="189"/>
        <v>Pembroke, Georgia&lt;br&gt;White 1900-1944&lt;br&gt;INF160&lt;br&gt;non-DASS</v>
      </c>
      <c r="J1000" t="str">
        <f t="shared" si="190"/>
        <v>W1900PembrokeGeorgiaINF160</v>
      </c>
      <c r="M1000" t="str">
        <f t="shared" si="192"/>
        <v>dp</v>
      </c>
      <c r="N1000" t="str">
        <f t="shared" si="193"/>
        <v>st</v>
      </c>
      <c r="O1000" t="str">
        <f t="shared" si="194"/>
        <v>ar</v>
      </c>
      <c r="P1000" t="e">
        <f>IF(#REF!="rhot","",IF(H1000="AAE_7R","r7",IF(AND(C1000="ANAE",H1000="W"),"r3","r0")))</f>
        <v>#REF!</v>
      </c>
      <c r="Q1000" t="str">
        <f>IF(H1000="consonant",#REF!,"")</f>
        <v/>
      </c>
      <c r="R1000" t="str">
        <f t="shared" si="195"/>
        <v>lx</v>
      </c>
      <c r="S1000" t="str">
        <f t="shared" si="196"/>
        <v>bk</v>
      </c>
      <c r="T1000" t="e">
        <f t="shared" si="197"/>
        <v>#REF!</v>
      </c>
      <c r="U1000" t="str">
        <f t="shared" si="188"/>
        <v>b</v>
      </c>
      <c r="W1000" t="str">
        <f t="shared" si="191"/>
        <v>const W1900PembrokeGeorgiaINF160= L.marker([32.13586,-84.17215], {icon: dp_lx}).bindPopup('Pembroke, Georgia&lt;br&gt;White 1900-1944&lt;br&gt;INF160&lt;br&gt;non-DASS').addTo(W1900);</v>
      </c>
      <c r="BI1000" t="s">
        <v>6048</v>
      </c>
    </row>
    <row r="1001" spans="1:61">
      <c r="A1001" s="30" t="s">
        <v>5326</v>
      </c>
      <c r="B1001" s="31" t="s">
        <v>2117</v>
      </c>
      <c r="C1001" t="s">
        <v>3937</v>
      </c>
      <c r="D1001" s="32" t="s">
        <v>2118</v>
      </c>
      <c r="E1001" s="31" t="s">
        <v>5289</v>
      </c>
      <c r="F1001" s="32">
        <v>-82.296880000000002</v>
      </c>
      <c r="G1001" s="32">
        <v>31.732060000000001</v>
      </c>
      <c r="H1001" s="32"/>
      <c r="I1001" t="str">
        <f t="shared" si="189"/>
        <v>Leesburg, Georgia&lt;br&gt;White 1900-1944&lt;br&gt;INF189&lt;br&gt;non-DASS</v>
      </c>
      <c r="J1001" t="str">
        <f t="shared" si="190"/>
        <v>W1900LeesburgGeorgiaINF189</v>
      </c>
      <c r="M1001" t="str">
        <f t="shared" si="192"/>
        <v>dp</v>
      </c>
      <c r="N1001" t="str">
        <f t="shared" si="193"/>
        <v>st</v>
      </c>
      <c r="O1001" t="str">
        <f t="shared" si="194"/>
        <v>ar</v>
      </c>
      <c r="P1001" t="e">
        <f>IF(#REF!="rhot","",IF(H1001="AAE_7R","r7",IF(AND(C1001="ANAE",H1001="W"),"r3","r0")))</f>
        <v>#REF!</v>
      </c>
      <c r="Q1001" t="str">
        <f>IF(H1001="consonant",#REF!,"")</f>
        <v/>
      </c>
      <c r="R1001" t="str">
        <f t="shared" si="195"/>
        <v>lx</v>
      </c>
      <c r="S1001" t="str">
        <f t="shared" si="196"/>
        <v>bk</v>
      </c>
      <c r="T1001" t="e">
        <f t="shared" si="197"/>
        <v>#REF!</v>
      </c>
      <c r="U1001" t="str">
        <f t="shared" si="188"/>
        <v>b</v>
      </c>
      <c r="W1001" t="str">
        <f t="shared" si="191"/>
        <v>const W1900LeesburgGeorgiaINF189= L.marker([31.73206,-82.29688], {icon: dp_lx}).bindPopup('Leesburg, Georgia&lt;br&gt;White 1900-1944&lt;br&gt;INF189&lt;br&gt;non-DASS').addTo(W1900);</v>
      </c>
      <c r="BI1001" t="s">
        <v>6049</v>
      </c>
    </row>
    <row r="1002" spans="1:61">
      <c r="A1002" s="30" t="s">
        <v>5326</v>
      </c>
      <c r="B1002" s="31" t="s">
        <v>2146</v>
      </c>
      <c r="C1002" t="s">
        <v>3937</v>
      </c>
      <c r="D1002" s="32" t="s">
        <v>2148</v>
      </c>
      <c r="E1002" s="31" t="s">
        <v>5304</v>
      </c>
      <c r="F1002" s="32">
        <v>-80.567869999999999</v>
      </c>
      <c r="G1002" s="32">
        <v>29.405670000000001</v>
      </c>
      <c r="H1002" s="32"/>
      <c r="I1002" t="str">
        <f t="shared" si="189"/>
        <v>Flemington, Florida&lt;br&gt;White 1900-1944&lt;br&gt;INF246&lt;br&gt;non-DASS</v>
      </c>
      <c r="J1002" t="str">
        <f t="shared" si="190"/>
        <v>W1900FlemingtonFloridaINF246</v>
      </c>
      <c r="M1002" t="str">
        <f t="shared" si="192"/>
        <v>dp</v>
      </c>
      <c r="N1002" t="str">
        <f t="shared" si="193"/>
        <v>st</v>
      </c>
      <c r="O1002" t="str">
        <f t="shared" si="194"/>
        <v>ar</v>
      </c>
      <c r="P1002" t="e">
        <f>IF(#REF!="rhot","",IF(H1002="AAE_7R","r7",IF(AND(C1002="ANAE",H1002="W"),"r3","r0")))</f>
        <v>#REF!</v>
      </c>
      <c r="Q1002" t="str">
        <f>IF(H1002="consonant",#REF!,"")</f>
        <v/>
      </c>
      <c r="R1002" t="str">
        <f t="shared" si="195"/>
        <v>lx</v>
      </c>
      <c r="S1002" t="str">
        <f t="shared" si="196"/>
        <v>bk</v>
      </c>
      <c r="T1002" t="e">
        <f t="shared" si="197"/>
        <v>#REF!</v>
      </c>
      <c r="U1002" t="str">
        <f t="shared" si="188"/>
        <v>b</v>
      </c>
      <c r="W1002" t="str">
        <f t="shared" si="191"/>
        <v>const W1900FlemingtonFloridaINF246= L.marker([29.40567,-80.56787], {icon: dp_lx}).bindPopup('Flemington, Florida&lt;br&gt;White 1900-1944&lt;br&gt;INF246&lt;br&gt;non-DASS').addTo(W1900);</v>
      </c>
      <c r="BI1002" t="s">
        <v>6050</v>
      </c>
    </row>
    <row r="1003" spans="1:61">
      <c r="A1003" s="30" t="s">
        <v>5326</v>
      </c>
      <c r="B1003" s="31" t="s">
        <v>2168</v>
      </c>
      <c r="C1003" t="s">
        <v>3937</v>
      </c>
      <c r="D1003" s="32" t="s">
        <v>2169</v>
      </c>
      <c r="E1003" s="31" t="s">
        <v>5304</v>
      </c>
      <c r="F1003" s="32">
        <v>-87.610320000000002</v>
      </c>
      <c r="G1003" s="32">
        <v>24.960339999999999</v>
      </c>
      <c r="H1003" s="32"/>
      <c r="I1003" t="str">
        <f t="shared" si="189"/>
        <v>Islamorada, Florida&lt;br&gt;White 1900-1944&lt;br&gt;INF288&lt;br&gt;non-DASS</v>
      </c>
      <c r="J1003" t="str">
        <f t="shared" si="190"/>
        <v>W1900IslamoradaFloridaINF288</v>
      </c>
      <c r="M1003" t="str">
        <f t="shared" si="192"/>
        <v>dp</v>
      </c>
      <c r="N1003" t="str">
        <f t="shared" si="193"/>
        <v>st</v>
      </c>
      <c r="O1003" t="str">
        <f t="shared" si="194"/>
        <v>ar</v>
      </c>
      <c r="P1003" t="e">
        <f>IF(#REF!="rhot","",IF(H1003="AAE_7R","r7",IF(AND(C1003="ANAE",H1003="W"),"r3","r0")))</f>
        <v>#REF!</v>
      </c>
      <c r="Q1003" t="str">
        <f>IF(H1003="consonant",#REF!,"")</f>
        <v/>
      </c>
      <c r="R1003" t="str">
        <f t="shared" si="195"/>
        <v>lx</v>
      </c>
      <c r="S1003" t="str">
        <f t="shared" si="196"/>
        <v>bk</v>
      </c>
      <c r="T1003" t="e">
        <f t="shared" si="197"/>
        <v>#REF!</v>
      </c>
      <c r="U1003" t="str">
        <f t="shared" si="188"/>
        <v>b</v>
      </c>
      <c r="W1003" t="str">
        <f t="shared" si="191"/>
        <v>const W1900IslamoradaFloridaINF288= L.marker([24.96034,-87.61032], {icon: dp_lx}).bindPopup('Islamorada, Florida&lt;br&gt;White 1900-1944&lt;br&gt;INF288&lt;br&gt;non-DASS').addTo(W1900);</v>
      </c>
      <c r="BI1003" t="s">
        <v>6051</v>
      </c>
    </row>
    <row r="1004" spans="1:61">
      <c r="A1004" s="30" t="s">
        <v>5326</v>
      </c>
      <c r="B1004" s="31" t="s">
        <v>2176</v>
      </c>
      <c r="C1004" t="s">
        <v>3937</v>
      </c>
      <c r="D1004" s="32" t="s">
        <v>2178</v>
      </c>
      <c r="E1004" s="31" t="s">
        <v>904</v>
      </c>
      <c r="F1004" s="32">
        <v>-86.972160000000002</v>
      </c>
      <c r="G1004" s="32">
        <v>35.908700000000003</v>
      </c>
      <c r="H1004" s="32"/>
      <c r="I1004" t="str">
        <f t="shared" si="189"/>
        <v>Whitehouse, Tennessee&lt;br&gt;White 1900-1944&lt;br&gt;INF318&lt;br&gt;non-DASS</v>
      </c>
      <c r="J1004" t="str">
        <f t="shared" si="190"/>
        <v>W1900WhitehouseTennesseeINF318</v>
      </c>
      <c r="M1004" t="str">
        <f t="shared" si="192"/>
        <v>dp</v>
      </c>
      <c r="N1004" t="str">
        <f t="shared" si="193"/>
        <v>st</v>
      </c>
      <c r="O1004" t="str">
        <f t="shared" si="194"/>
        <v>ar</v>
      </c>
      <c r="P1004" t="e">
        <f>IF(#REF!="rhot","",IF(H1004="AAE_7R","r7",IF(AND(C1004="ANAE",H1004="W"),"r3","r0")))</f>
        <v>#REF!</v>
      </c>
      <c r="Q1004" t="str">
        <f>IF(H1004="consonant",#REF!,"")</f>
        <v/>
      </c>
      <c r="R1004" t="str">
        <f t="shared" si="195"/>
        <v>lx</v>
      </c>
      <c r="S1004" t="str">
        <f t="shared" si="196"/>
        <v>bk</v>
      </c>
      <c r="T1004" t="e">
        <f t="shared" si="197"/>
        <v>#REF!</v>
      </c>
      <c r="U1004" t="str">
        <f t="shared" si="188"/>
        <v>b</v>
      </c>
      <c r="W1004" t="str">
        <f t="shared" si="191"/>
        <v>const W1900WhitehouseTennesseeINF318= L.marker([35.9087,-86.97216], {icon: dp_lx}).bindPopup('Whitehouse, Tennessee&lt;br&gt;White 1900-1944&lt;br&gt;INF318&lt;br&gt;non-DASS').addTo(W1900);</v>
      </c>
      <c r="BI1004" t="s">
        <v>6052</v>
      </c>
    </row>
    <row r="1005" spans="1:61">
      <c r="A1005" s="30" t="s">
        <v>5326</v>
      </c>
      <c r="B1005" s="31" t="s">
        <v>2194</v>
      </c>
      <c r="C1005" t="s">
        <v>3937</v>
      </c>
      <c r="D1005" s="32" t="s">
        <v>2196</v>
      </c>
      <c r="E1005" s="31" t="s">
        <v>5298</v>
      </c>
      <c r="F1005" s="32">
        <v>-87.816820000000007</v>
      </c>
      <c r="G1005" s="32">
        <v>34.802460000000004</v>
      </c>
      <c r="H1005" s="32"/>
      <c r="I1005" t="str">
        <f t="shared" si="189"/>
        <v>Athens, Alabama&lt;br&gt;White 1900-1944&lt;br&gt;INF345&lt;br&gt;non-DASS</v>
      </c>
      <c r="J1005" t="str">
        <f t="shared" si="190"/>
        <v>W1900AthensAlabamaINF345</v>
      </c>
      <c r="M1005" t="str">
        <f t="shared" si="192"/>
        <v>dp</v>
      </c>
      <c r="N1005" t="str">
        <f t="shared" si="193"/>
        <v>st</v>
      </c>
      <c r="O1005" t="str">
        <f t="shared" si="194"/>
        <v>ar</v>
      </c>
      <c r="P1005" t="e">
        <f>IF(#REF!="rhot","",IF(H1005="AAE_7R","r7",IF(AND(C1005="ANAE",H1005="W"),"r3","r0")))</f>
        <v>#REF!</v>
      </c>
      <c r="Q1005" t="str">
        <f>IF(H1005="consonant",#REF!,"")</f>
        <v/>
      </c>
      <c r="R1005" t="str">
        <f t="shared" si="195"/>
        <v>lx</v>
      </c>
      <c r="S1005" t="str">
        <f t="shared" si="196"/>
        <v>bk</v>
      </c>
      <c r="T1005" t="e">
        <f t="shared" si="197"/>
        <v>#REF!</v>
      </c>
      <c r="U1005" t="str">
        <f t="shared" si="188"/>
        <v>b</v>
      </c>
      <c r="W1005" t="str">
        <f t="shared" si="191"/>
        <v>const W1900AthensAlabamaINF345= L.marker([34.80246,-87.81682], {icon: dp_lx}).bindPopup('Athens, Alabama&lt;br&gt;White 1900-1944&lt;br&gt;INF345&lt;br&gt;non-DASS').addTo(W1900);</v>
      </c>
      <c r="BI1005" t="s">
        <v>6053</v>
      </c>
    </row>
    <row r="1006" spans="1:61">
      <c r="A1006" s="30" t="s">
        <v>5326</v>
      </c>
      <c r="B1006" s="31" t="s">
        <v>2203</v>
      </c>
      <c r="C1006" t="s">
        <v>3937</v>
      </c>
      <c r="D1006" s="32" t="s">
        <v>2204</v>
      </c>
      <c r="E1006" s="31" t="s">
        <v>5298</v>
      </c>
      <c r="F1006" s="32">
        <v>-88.062520000000006</v>
      </c>
      <c r="G1006" s="32">
        <v>33.929180000000002</v>
      </c>
      <c r="H1006" s="32"/>
      <c r="I1006" t="str">
        <f t="shared" si="189"/>
        <v>Winfield, Alabama&lt;br&gt;White 1900-1944&lt;br&gt;INF362&lt;br&gt;non-DASS</v>
      </c>
      <c r="J1006" t="str">
        <f t="shared" si="190"/>
        <v>W1900WinfieldAlabamaINF362</v>
      </c>
      <c r="M1006" t="str">
        <f t="shared" si="192"/>
        <v>dp</v>
      </c>
      <c r="N1006" t="str">
        <f t="shared" si="193"/>
        <v>st</v>
      </c>
      <c r="O1006" t="str">
        <f t="shared" si="194"/>
        <v>ar</v>
      </c>
      <c r="P1006" t="e">
        <f>IF(#REF!="rhot","",IF(H1006="AAE_7R","r7",IF(AND(C1006="ANAE",H1006="W"),"r3","r0")))</f>
        <v>#REF!</v>
      </c>
      <c r="Q1006" t="str">
        <f>IF(H1006="consonant",#REF!,"")</f>
        <v/>
      </c>
      <c r="R1006" t="str">
        <f t="shared" si="195"/>
        <v>lx</v>
      </c>
      <c r="S1006" t="str">
        <f t="shared" si="196"/>
        <v>bk</v>
      </c>
      <c r="T1006" t="e">
        <f t="shared" si="197"/>
        <v>#REF!</v>
      </c>
      <c r="U1006" t="str">
        <f t="shared" si="188"/>
        <v>b</v>
      </c>
      <c r="W1006" t="str">
        <f t="shared" si="191"/>
        <v>const W1900WinfieldAlabamaINF362= L.marker([33.92918,-88.06252], {icon: dp_lx}).bindPopup('Winfield, Alabama&lt;br&gt;White 1900-1944&lt;br&gt;INF362&lt;br&gt;non-DASS').addTo(W1900);</v>
      </c>
      <c r="BI1006" t="s">
        <v>6054</v>
      </c>
    </row>
    <row r="1007" spans="1:61">
      <c r="A1007" s="30" t="s">
        <v>5326</v>
      </c>
      <c r="B1007" s="31" t="s">
        <v>2205</v>
      </c>
      <c r="C1007" t="s">
        <v>3937</v>
      </c>
      <c r="D1007" s="32" t="s">
        <v>2206</v>
      </c>
      <c r="E1007" s="31" t="s">
        <v>5298</v>
      </c>
      <c r="F1007" s="32">
        <v>-86.954409999999996</v>
      </c>
      <c r="G1007" s="32">
        <v>34.376710000000003</v>
      </c>
      <c r="H1007" s="32"/>
      <c r="I1007" t="str">
        <f t="shared" si="189"/>
        <v>Vina, Alabama&lt;br&gt;White 1900-1944&lt;br&gt;INF364A&lt;br&gt;non-DASS</v>
      </c>
      <c r="J1007" t="str">
        <f t="shared" si="190"/>
        <v>W1900VinaAlabamaINF364A</v>
      </c>
      <c r="M1007" t="str">
        <f t="shared" si="192"/>
        <v>dp</v>
      </c>
      <c r="N1007" t="str">
        <f t="shared" si="193"/>
        <v>st</v>
      </c>
      <c r="O1007" t="str">
        <f t="shared" si="194"/>
        <v>ar</v>
      </c>
      <c r="P1007" t="e">
        <f>IF(#REF!="rhot","",IF(H1007="AAE_7R","r7",IF(AND(C1007="ANAE",H1007="W"),"r3","r0")))</f>
        <v>#REF!</v>
      </c>
      <c r="Q1007" t="str">
        <f>IF(H1007="consonant",#REF!,"")</f>
        <v/>
      </c>
      <c r="R1007" t="str">
        <f t="shared" si="195"/>
        <v>lx</v>
      </c>
      <c r="S1007" t="str">
        <f t="shared" si="196"/>
        <v>bk</v>
      </c>
      <c r="T1007" t="e">
        <f t="shared" si="197"/>
        <v>#REF!</v>
      </c>
      <c r="U1007" t="str">
        <f t="shared" si="188"/>
        <v>b</v>
      </c>
      <c r="W1007" t="str">
        <f t="shared" si="191"/>
        <v>const W1900VinaAlabamaINF364A= L.marker([34.37671,-86.95441], {icon: dp_lx}).bindPopup('Vina, Alabama&lt;br&gt;White 1900-1944&lt;br&gt;INF364A&lt;br&gt;non-DASS').addTo(W1900);</v>
      </c>
      <c r="BI1007" t="s">
        <v>6055</v>
      </c>
    </row>
    <row r="1008" spans="1:61">
      <c r="A1008" s="30" t="s">
        <v>5326</v>
      </c>
      <c r="B1008" s="31" t="s">
        <v>2211</v>
      </c>
      <c r="C1008" t="s">
        <v>3937</v>
      </c>
      <c r="D1008" s="32" t="s">
        <v>2212</v>
      </c>
      <c r="E1008" s="31" t="s">
        <v>5298</v>
      </c>
      <c r="F1008" s="32">
        <v>-87.552840000000003</v>
      </c>
      <c r="G1008" s="32">
        <v>33.401470000000003</v>
      </c>
      <c r="H1008" s="32"/>
      <c r="I1008" t="str">
        <f t="shared" si="189"/>
        <v>Bessemer, Alabama&lt;br&gt;White 1900-1944&lt;br&gt;INF370B&lt;br&gt;non-DASS</v>
      </c>
      <c r="J1008" t="str">
        <f t="shared" si="190"/>
        <v>W1900BessemerAlabamaINF370B</v>
      </c>
      <c r="M1008" t="str">
        <f t="shared" si="192"/>
        <v>dp</v>
      </c>
      <c r="N1008" t="str">
        <f t="shared" si="193"/>
        <v>st</v>
      </c>
      <c r="O1008" t="str">
        <f t="shared" si="194"/>
        <v>ar</v>
      </c>
      <c r="P1008" t="e">
        <f>IF(#REF!="rhot","",IF(H1008="AAE_7R","r7",IF(AND(C1008="ANAE",H1008="W"),"r3","r0")))</f>
        <v>#REF!</v>
      </c>
      <c r="Q1008" t="str">
        <f>IF(H1008="consonant",#REF!,"")</f>
        <v/>
      </c>
      <c r="R1008" t="str">
        <f t="shared" si="195"/>
        <v>lx</v>
      </c>
      <c r="S1008" t="str">
        <f t="shared" si="196"/>
        <v>bk</v>
      </c>
      <c r="T1008" t="e">
        <f t="shared" si="197"/>
        <v>#REF!</v>
      </c>
      <c r="U1008" t="str">
        <f t="shared" si="188"/>
        <v>b</v>
      </c>
      <c r="W1008" t="str">
        <f t="shared" si="191"/>
        <v>const W1900BessemerAlabamaINF370B= L.marker([33.40147,-87.55284], {icon: dp_lx}).bindPopup('Bessemer, Alabama&lt;br&gt;White 1900-1944&lt;br&gt;INF370B&lt;br&gt;non-DASS').addTo(W1900);</v>
      </c>
      <c r="BI1008" t="s">
        <v>6056</v>
      </c>
    </row>
    <row r="1009" spans="1:61">
      <c r="A1009" s="30" t="s">
        <v>5326</v>
      </c>
      <c r="B1009" s="31" t="s">
        <v>2213</v>
      </c>
      <c r="C1009" t="s">
        <v>3937</v>
      </c>
      <c r="D1009" s="32" t="s">
        <v>1407</v>
      </c>
      <c r="E1009" s="31" t="s">
        <v>5298</v>
      </c>
      <c r="F1009" s="32">
        <v>-87.023970000000006</v>
      </c>
      <c r="G1009" s="32">
        <v>33.170119999999997</v>
      </c>
      <c r="H1009" s="32"/>
      <c r="I1009" t="str">
        <f t="shared" si="189"/>
        <v>Tuscaloosa, Alabama&lt;br&gt;White 1900-1944&lt;br&gt;INF377A&lt;br&gt;non-DASS</v>
      </c>
      <c r="J1009" t="str">
        <f t="shared" si="190"/>
        <v>W1900TuscaloosaAlabamaINF377A</v>
      </c>
      <c r="M1009" t="str">
        <f t="shared" si="192"/>
        <v>dp</v>
      </c>
      <c r="N1009" t="str">
        <f t="shared" si="193"/>
        <v>st</v>
      </c>
      <c r="O1009" t="str">
        <f t="shared" si="194"/>
        <v>ar</v>
      </c>
      <c r="P1009" t="e">
        <f>IF(#REF!="rhot","",IF(H1009="AAE_7R","r7",IF(AND(C1009="ANAE",H1009="W"),"r3","r0")))</f>
        <v>#REF!</v>
      </c>
      <c r="Q1009" t="str">
        <f>IF(H1009="consonant",#REF!,"")</f>
        <v/>
      </c>
      <c r="R1009" t="str">
        <f t="shared" si="195"/>
        <v>lx</v>
      </c>
      <c r="S1009" t="str">
        <f t="shared" si="196"/>
        <v>bk</v>
      </c>
      <c r="T1009" t="e">
        <f t="shared" si="197"/>
        <v>#REF!</v>
      </c>
      <c r="U1009" t="str">
        <f t="shared" si="188"/>
        <v>b</v>
      </c>
      <c r="W1009" t="str">
        <f t="shared" si="191"/>
        <v>const W1900TuscaloosaAlabamaINF377A= L.marker([33.17012,-87.02397], {icon: dp_lx}).bindPopup('Tuscaloosa, Alabama&lt;br&gt;White 1900-1944&lt;br&gt;INF377A&lt;br&gt;non-DASS').addTo(W1900);</v>
      </c>
      <c r="BI1009" t="s">
        <v>6057</v>
      </c>
    </row>
    <row r="1010" spans="1:61">
      <c r="A1010" s="30" t="s">
        <v>5326</v>
      </c>
      <c r="B1010" s="31" t="s">
        <v>2625</v>
      </c>
      <c r="C1010" t="s">
        <v>3937</v>
      </c>
      <c r="D1010" s="32" t="s">
        <v>2624</v>
      </c>
      <c r="E1010" s="31" t="s">
        <v>5298</v>
      </c>
      <c r="F1010" s="32">
        <v>-86.459590000000006</v>
      </c>
      <c r="G1010" s="32">
        <v>32.414859999999997</v>
      </c>
      <c r="H1010" s="32"/>
      <c r="I1010" t="str">
        <f t="shared" si="189"/>
        <v>Selma, Alabama&lt;br&gt;White 1900-1944&lt;br&gt;INF404&lt;br&gt;non-DASS</v>
      </c>
      <c r="J1010" t="str">
        <f t="shared" si="190"/>
        <v>W1900SelmaAlabamaINF404</v>
      </c>
      <c r="M1010" t="str">
        <f t="shared" si="192"/>
        <v>dp</v>
      </c>
      <c r="N1010" t="str">
        <f t="shared" si="193"/>
        <v>st</v>
      </c>
      <c r="O1010" t="str">
        <f t="shared" si="194"/>
        <v>ar</v>
      </c>
      <c r="P1010" t="e">
        <f>IF(#REF!="rhot","",IF(H1010="AAE_7R","r7",IF(AND(C1010="ANAE",H1010="W"),"r3","r0")))</f>
        <v>#REF!</v>
      </c>
      <c r="Q1010" t="str">
        <f>IF(H1010="consonant",#REF!,"")</f>
        <v/>
      </c>
      <c r="R1010" t="str">
        <f t="shared" si="195"/>
        <v>lx</v>
      </c>
      <c r="S1010" t="str">
        <f t="shared" si="196"/>
        <v>bk</v>
      </c>
      <c r="T1010" t="e">
        <f t="shared" si="197"/>
        <v>#REF!</v>
      </c>
      <c r="U1010" t="str">
        <f t="shared" si="188"/>
        <v>b</v>
      </c>
      <c r="W1010" t="str">
        <f t="shared" si="191"/>
        <v>const W1900SelmaAlabamaINF404= L.marker([32.41486,-86.45959], {icon: dp_lx}).bindPopup('Selma, Alabama&lt;br&gt;White 1900-1944&lt;br&gt;INF404&lt;br&gt;non-DASS').addTo(W1900);</v>
      </c>
      <c r="BI1010" t="s">
        <v>6058</v>
      </c>
    </row>
    <row r="1011" spans="1:61">
      <c r="A1011" s="30" t="s">
        <v>5326</v>
      </c>
      <c r="B1011" s="31" t="s">
        <v>2268</v>
      </c>
      <c r="C1011" t="s">
        <v>3937</v>
      </c>
      <c r="D1011" s="32" t="s">
        <v>2270</v>
      </c>
      <c r="E1011" s="31" t="s">
        <v>5304</v>
      </c>
      <c r="F1011" s="32">
        <v>-88.197500000000005</v>
      </c>
      <c r="G1011" s="32">
        <v>30.966809999999999</v>
      </c>
      <c r="H1011" s="32"/>
      <c r="I1011" t="str">
        <f t="shared" si="189"/>
        <v>Laurel Hill, Florida&lt;br&gt;White 1900-1944&lt;br&gt;INF465&lt;br&gt;non-DASS</v>
      </c>
      <c r="J1011" t="str">
        <f t="shared" si="190"/>
        <v>W1900LaurelHillFloridaINF465</v>
      </c>
      <c r="M1011" t="str">
        <f t="shared" si="192"/>
        <v>dp</v>
      </c>
      <c r="N1011" t="str">
        <f t="shared" si="193"/>
        <v>st</v>
      </c>
      <c r="O1011" t="str">
        <f t="shared" si="194"/>
        <v>ar</v>
      </c>
      <c r="P1011" t="e">
        <f>IF(#REF!="rhot","",IF(H1011="AAE_7R","r7",IF(AND(C1011="ANAE",H1011="W"),"r3","r0")))</f>
        <v>#REF!</v>
      </c>
      <c r="Q1011" t="str">
        <f>IF(H1011="consonant",#REF!,"")</f>
        <v/>
      </c>
      <c r="R1011" t="str">
        <f t="shared" si="195"/>
        <v>lx</v>
      </c>
      <c r="S1011" t="str">
        <f t="shared" si="196"/>
        <v>bk</v>
      </c>
      <c r="T1011" t="e">
        <f t="shared" si="197"/>
        <v>#REF!</v>
      </c>
      <c r="U1011" t="str">
        <f t="shared" si="188"/>
        <v>b</v>
      </c>
      <c r="W1011" t="str">
        <f t="shared" si="191"/>
        <v>const W1900LaurelHillFloridaINF465= L.marker([30.96681,-88.1975], {icon: dp_lx}).bindPopup('Laurel Hill, Florida&lt;br&gt;White 1900-1944&lt;br&gt;INF465&lt;br&gt;non-DASS').addTo(W1900);</v>
      </c>
      <c r="BI1011" t="s">
        <v>6059</v>
      </c>
    </row>
    <row r="1012" spans="1:61">
      <c r="A1012" s="30" t="s">
        <v>5326</v>
      </c>
      <c r="B1012" s="31" t="s">
        <v>2286</v>
      </c>
      <c r="C1012" t="s">
        <v>3937</v>
      </c>
      <c r="D1012" s="32" t="s">
        <v>2288</v>
      </c>
      <c r="E1012" s="31" t="s">
        <v>1505</v>
      </c>
      <c r="F1012" s="32">
        <v>-89.595749999999995</v>
      </c>
      <c r="G1012" s="32">
        <v>34.81597</v>
      </c>
      <c r="H1012" s="32"/>
      <c r="I1012" t="str">
        <f t="shared" si="189"/>
        <v>Iuka, Mississippi&lt;br&gt;White 1900-1944&lt;br&gt;INF520&lt;br&gt;non-DASS</v>
      </c>
      <c r="J1012" t="str">
        <f t="shared" si="190"/>
        <v>W1900IukaMississippiINF520</v>
      </c>
      <c r="M1012" t="str">
        <f t="shared" si="192"/>
        <v>dp</v>
      </c>
      <c r="N1012" t="str">
        <f t="shared" si="193"/>
        <v>st</v>
      </c>
      <c r="O1012" t="str">
        <f t="shared" si="194"/>
        <v>ar</v>
      </c>
      <c r="P1012" t="e">
        <f>IF(#REF!="rhot","",IF(H1012="AAE_7R","r7",IF(AND(C1012="ANAE",H1012="W"),"r3","r0")))</f>
        <v>#REF!</v>
      </c>
      <c r="Q1012" t="str">
        <f>IF(H1012="consonant",#REF!,"")</f>
        <v/>
      </c>
      <c r="R1012" t="str">
        <f t="shared" si="195"/>
        <v>lx</v>
      </c>
      <c r="S1012" t="str">
        <f t="shared" si="196"/>
        <v>bk</v>
      </c>
      <c r="T1012" t="e">
        <f t="shared" si="197"/>
        <v>#REF!</v>
      </c>
      <c r="U1012" t="str">
        <f t="shared" si="188"/>
        <v>b</v>
      </c>
      <c r="W1012" t="str">
        <f t="shared" si="191"/>
        <v>const W1900IukaMississippiINF520= L.marker([34.81597,-89.59575], {icon: dp_lx}).bindPopup('Iuka, Mississippi&lt;br&gt;White 1900-1944&lt;br&gt;INF520&lt;br&gt;non-DASS').addTo(W1900);</v>
      </c>
      <c r="BI1012" t="s">
        <v>6060</v>
      </c>
    </row>
    <row r="1013" spans="1:61">
      <c r="A1013" s="30" t="s">
        <v>5326</v>
      </c>
      <c r="B1013" s="31" t="s">
        <v>2316</v>
      </c>
      <c r="C1013" t="s">
        <v>3937</v>
      </c>
      <c r="D1013" s="32" t="s">
        <v>2317</v>
      </c>
      <c r="E1013" s="31" t="s">
        <v>1505</v>
      </c>
      <c r="F1013" s="32">
        <v>-90.440730000000002</v>
      </c>
      <c r="G1013" s="32">
        <v>31.08766</v>
      </c>
      <c r="H1013" s="32"/>
      <c r="I1013" t="str">
        <f t="shared" si="189"/>
        <v>Baxterville, Mississippi&lt;br&gt;White 1900-1944&lt;br&gt;INF603&lt;br&gt;non-DASS</v>
      </c>
      <c r="J1013" t="str">
        <f t="shared" si="190"/>
        <v>W1900BaxtervilleMississippiINF603</v>
      </c>
      <c r="M1013" t="str">
        <f t="shared" si="192"/>
        <v>dp</v>
      </c>
      <c r="N1013" t="str">
        <f t="shared" si="193"/>
        <v>st</v>
      </c>
      <c r="O1013" t="str">
        <f t="shared" si="194"/>
        <v>ar</v>
      </c>
      <c r="P1013" t="e">
        <f>IF(#REF!="rhot","",IF(H1013="AAE_7R","r7",IF(AND(C1013="ANAE",H1013="W"),"r3","r0")))</f>
        <v>#REF!</v>
      </c>
      <c r="Q1013" t="str">
        <f>IF(H1013="consonant",#REF!,"")</f>
        <v/>
      </c>
      <c r="R1013" t="str">
        <f t="shared" si="195"/>
        <v>lx</v>
      </c>
      <c r="S1013" t="str">
        <f t="shared" si="196"/>
        <v>bk</v>
      </c>
      <c r="T1013" t="e">
        <f t="shared" si="197"/>
        <v>#REF!</v>
      </c>
      <c r="U1013" t="str">
        <f t="shared" si="188"/>
        <v>b</v>
      </c>
      <c r="W1013" t="str">
        <f t="shared" si="191"/>
        <v>const W1900BaxtervilleMississippiINF603= L.marker([31.08766,-90.44073], {icon: dp_lx}).bindPopup('Baxterville, Mississippi&lt;br&gt;White 1900-1944&lt;br&gt;INF603&lt;br&gt;non-DASS').addTo(W1900);</v>
      </c>
      <c r="BI1013" t="s">
        <v>6061</v>
      </c>
    </row>
    <row r="1014" spans="1:61">
      <c r="A1014" s="30" t="s">
        <v>5326</v>
      </c>
      <c r="B1014" s="31" t="s">
        <v>2318</v>
      </c>
      <c r="C1014" t="s">
        <v>3937</v>
      </c>
      <c r="D1014" s="32" t="s">
        <v>2319</v>
      </c>
      <c r="E1014" s="31" t="s">
        <v>1505</v>
      </c>
      <c r="F1014" s="32">
        <v>-88.687659999999994</v>
      </c>
      <c r="G1014" s="32">
        <v>31.579080000000001</v>
      </c>
      <c r="H1014" s="32"/>
      <c r="I1014" t="str">
        <f t="shared" si="189"/>
        <v>Brookhaven, Mississippi&lt;br&gt;White 1900-1944&lt;br&gt;INF608&lt;br&gt;non-DASS</v>
      </c>
      <c r="J1014" t="str">
        <f t="shared" si="190"/>
        <v>W1900BrookhavenMississippiINF608</v>
      </c>
      <c r="M1014" t="str">
        <f t="shared" si="192"/>
        <v>dp</v>
      </c>
      <c r="N1014" t="str">
        <f t="shared" si="193"/>
        <v>st</v>
      </c>
      <c r="O1014" t="str">
        <f t="shared" si="194"/>
        <v>ar</v>
      </c>
      <c r="P1014" t="e">
        <f>IF(#REF!="rhot","",IF(H1014="AAE_7R","r7",IF(AND(C1014="ANAE",H1014="W"),"r3","r0")))</f>
        <v>#REF!</v>
      </c>
      <c r="Q1014" t="str">
        <f>IF(H1014="consonant",#REF!,"")</f>
        <v/>
      </c>
      <c r="R1014" t="str">
        <f t="shared" si="195"/>
        <v>lx</v>
      </c>
      <c r="S1014" t="str">
        <f t="shared" si="196"/>
        <v>bk</v>
      </c>
      <c r="T1014" t="e">
        <f t="shared" si="197"/>
        <v>#REF!</v>
      </c>
      <c r="U1014" t="str">
        <f t="shared" si="188"/>
        <v>b</v>
      </c>
      <c r="W1014" t="str">
        <f t="shared" si="191"/>
        <v>const W1900BrookhavenMississippiINF608= L.marker([31.57908,-88.68766], {icon: dp_lx}).bindPopup('Brookhaven, Mississippi&lt;br&gt;White 1900-1944&lt;br&gt;INF608&lt;br&gt;non-DASS').addTo(W1900);</v>
      </c>
      <c r="BI1014" t="s">
        <v>6062</v>
      </c>
    </row>
    <row r="1015" spans="1:61">
      <c r="A1015" s="30" t="s">
        <v>5326</v>
      </c>
      <c r="B1015" s="31" t="s">
        <v>2320</v>
      </c>
      <c r="C1015" t="s">
        <v>3937</v>
      </c>
      <c r="D1015" s="32" t="s">
        <v>2321</v>
      </c>
      <c r="E1015" s="31" t="s">
        <v>1505</v>
      </c>
      <c r="F1015" s="32">
        <v>-89.654750000000007</v>
      </c>
      <c r="G1015" s="32">
        <v>30.539619999999999</v>
      </c>
      <c r="H1015" s="32"/>
      <c r="I1015" t="str">
        <f t="shared" si="189"/>
        <v>Vancleave, Mississippi&lt;br&gt;White 1900-1944&lt;br&gt;INF616&lt;br&gt;non-DASS</v>
      </c>
      <c r="J1015" t="str">
        <f t="shared" si="190"/>
        <v>W1900VancleaveMississippiINF616</v>
      </c>
      <c r="M1015" t="str">
        <f t="shared" si="192"/>
        <v>dp</v>
      </c>
      <c r="N1015" t="str">
        <f t="shared" si="193"/>
        <v>st</v>
      </c>
      <c r="O1015" t="str">
        <f t="shared" si="194"/>
        <v>ar</v>
      </c>
      <c r="P1015" t="e">
        <f>IF(#REF!="rhot","",IF(H1015="AAE_7R","r7",IF(AND(C1015="ANAE",H1015="W"),"r3","r0")))</f>
        <v>#REF!</v>
      </c>
      <c r="Q1015" t="str">
        <f>IF(H1015="consonant",#REF!,"")</f>
        <v/>
      </c>
      <c r="R1015" t="str">
        <f t="shared" si="195"/>
        <v>lx</v>
      </c>
      <c r="S1015" t="str">
        <f t="shared" si="196"/>
        <v>bk</v>
      </c>
      <c r="T1015" t="e">
        <f t="shared" si="197"/>
        <v>#REF!</v>
      </c>
      <c r="U1015" t="str">
        <f t="shared" si="188"/>
        <v>b</v>
      </c>
      <c r="W1015" t="str">
        <f t="shared" si="191"/>
        <v>const W1900VancleaveMississippiINF616= L.marker([30.53962,-89.65475], {icon: dp_lx}).bindPopup('Vancleave, Mississippi&lt;br&gt;White 1900-1944&lt;br&gt;INF616&lt;br&gt;non-DASS').addTo(W1900);</v>
      </c>
      <c r="BI1015" t="s">
        <v>6063</v>
      </c>
    </row>
    <row r="1016" spans="1:61">
      <c r="A1016" s="30" t="s">
        <v>5326</v>
      </c>
      <c r="B1016" s="31" t="s">
        <v>2326</v>
      </c>
      <c r="C1016" t="s">
        <v>3937</v>
      </c>
      <c r="D1016" s="32" t="s">
        <v>2327</v>
      </c>
      <c r="E1016" s="31" t="s">
        <v>1505</v>
      </c>
      <c r="F1016" s="32">
        <v>-89.904200000000003</v>
      </c>
      <c r="G1016" s="32">
        <v>30.618179999999999</v>
      </c>
      <c r="H1016" s="32"/>
      <c r="I1016" t="str">
        <f t="shared" si="189"/>
        <v>Carriere, Mississippi&lt;br&gt;White 1900-1944&lt;br&gt;INF628&lt;br&gt;non-DASS</v>
      </c>
      <c r="J1016" t="str">
        <f t="shared" si="190"/>
        <v>W1900CarriereMississippiINF628</v>
      </c>
      <c r="M1016" t="str">
        <f t="shared" si="192"/>
        <v>dp</v>
      </c>
      <c r="N1016" t="str">
        <f t="shared" si="193"/>
        <v>st</v>
      </c>
      <c r="O1016" t="str">
        <f t="shared" si="194"/>
        <v>ar</v>
      </c>
      <c r="P1016" t="e">
        <f>IF(#REF!="rhot","",IF(H1016="AAE_7R","r7",IF(AND(C1016="ANAE",H1016="W"),"r3","r0")))</f>
        <v>#REF!</v>
      </c>
      <c r="Q1016" t="str">
        <f>IF(H1016="consonant",#REF!,"")</f>
        <v/>
      </c>
      <c r="R1016" t="str">
        <f t="shared" si="195"/>
        <v>lx</v>
      </c>
      <c r="S1016" t="str">
        <f t="shared" si="196"/>
        <v>bk</v>
      </c>
      <c r="T1016" t="e">
        <f t="shared" si="197"/>
        <v>#REF!</v>
      </c>
      <c r="U1016" t="str">
        <f t="shared" si="188"/>
        <v>b</v>
      </c>
      <c r="W1016" t="str">
        <f t="shared" si="191"/>
        <v>const W1900CarriereMississippiINF628= L.marker([30.61818,-89.9042], {icon: dp_lx}).bindPopup('Carriere, Mississippi&lt;br&gt;White 1900-1944&lt;br&gt;INF628&lt;br&gt;non-DASS').addTo(W1900);</v>
      </c>
      <c r="BI1016" t="s">
        <v>6064</v>
      </c>
    </row>
    <row r="1017" spans="1:61">
      <c r="A1017" s="30" t="s">
        <v>5326</v>
      </c>
      <c r="B1017" s="31" t="s">
        <v>2347</v>
      </c>
      <c r="C1017" t="s">
        <v>3937</v>
      </c>
      <c r="D1017" s="32" t="s">
        <v>1506</v>
      </c>
      <c r="E1017" s="31" t="s">
        <v>2751</v>
      </c>
      <c r="F1017" s="32">
        <v>-94.339129999999997</v>
      </c>
      <c r="G1017" s="32">
        <v>35.928420000000003</v>
      </c>
      <c r="H1017" s="32"/>
      <c r="I1017" t="str">
        <f t="shared" si="189"/>
        <v>Blythesville, Arkansas&lt;br&gt;White 1900-1944&lt;br&gt;INF677&lt;br&gt;non-DASS</v>
      </c>
      <c r="J1017" t="str">
        <f t="shared" si="190"/>
        <v>W1900BlythesvilleArkansasINF677</v>
      </c>
      <c r="M1017" t="str">
        <f t="shared" si="192"/>
        <v>dp</v>
      </c>
      <c r="N1017" t="str">
        <f t="shared" si="193"/>
        <v>st</v>
      </c>
      <c r="O1017" t="str">
        <f t="shared" si="194"/>
        <v>ar</v>
      </c>
      <c r="P1017" t="e">
        <f>IF(#REF!="rhot","",IF(H1017="AAE_7R","r7",IF(AND(C1017="ANAE",H1017="W"),"r3","r0")))</f>
        <v>#REF!</v>
      </c>
      <c r="Q1017" t="str">
        <f>IF(H1017="consonant",#REF!,"")</f>
        <v/>
      </c>
      <c r="R1017" t="str">
        <f t="shared" si="195"/>
        <v>lx</v>
      </c>
      <c r="S1017" t="str">
        <f t="shared" si="196"/>
        <v>bk</v>
      </c>
      <c r="T1017" t="e">
        <f t="shared" si="197"/>
        <v>#REF!</v>
      </c>
      <c r="U1017" t="str">
        <f t="shared" si="188"/>
        <v>b</v>
      </c>
      <c r="W1017" t="str">
        <f t="shared" si="191"/>
        <v>const W1900BlythesvilleArkansasINF677= L.marker([35.92842,-94.33913], {icon: dp_lx}).bindPopup('Blythesville, Arkansas&lt;br&gt;White 1900-1944&lt;br&gt;INF677&lt;br&gt;non-DASS').addTo(W1900);</v>
      </c>
      <c r="BI1017" t="s">
        <v>6065</v>
      </c>
    </row>
    <row r="1018" spans="1:61">
      <c r="A1018" s="30" t="s">
        <v>5326</v>
      </c>
      <c r="B1018" s="31" t="s">
        <v>2370</v>
      </c>
      <c r="C1018" t="s">
        <v>3937</v>
      </c>
      <c r="D1018" s="32" t="s">
        <v>2371</v>
      </c>
      <c r="E1018" s="31" t="s">
        <v>2751</v>
      </c>
      <c r="F1018" s="32">
        <v>-98.163610000000006</v>
      </c>
      <c r="G1018" s="32">
        <v>34.03678</v>
      </c>
      <c r="H1018" s="32"/>
      <c r="I1018" t="str">
        <f t="shared" si="189"/>
        <v>De Queen, Arkansas&lt;br&gt;White 1900-1944&lt;br&gt;INF742&lt;br&gt;non-DASS</v>
      </c>
      <c r="J1018" t="str">
        <f t="shared" si="190"/>
        <v>W1900DeQueenArkansasINF742</v>
      </c>
      <c r="M1018" t="str">
        <f t="shared" si="192"/>
        <v>dp</v>
      </c>
      <c r="N1018" t="str">
        <f t="shared" si="193"/>
        <v>st</v>
      </c>
      <c r="O1018" t="str">
        <f t="shared" si="194"/>
        <v>ar</v>
      </c>
      <c r="P1018" t="e">
        <f>IF(#REF!="rhot","",IF(H1018="AAE_7R","r7",IF(AND(C1018="ANAE",H1018="W"),"r3","r0")))</f>
        <v>#REF!</v>
      </c>
      <c r="Q1018" t="str">
        <f>IF(H1018="consonant",#REF!,"")</f>
        <v/>
      </c>
      <c r="R1018" t="str">
        <f t="shared" si="195"/>
        <v>lx</v>
      </c>
      <c r="S1018" t="str">
        <f t="shared" si="196"/>
        <v>bk</v>
      </c>
      <c r="T1018" t="e">
        <f t="shared" si="197"/>
        <v>#REF!</v>
      </c>
      <c r="U1018" t="str">
        <f t="shared" si="188"/>
        <v>b</v>
      </c>
      <c r="W1018" t="str">
        <f t="shared" si="191"/>
        <v>const W1900DeQueenArkansasINF742= L.marker([34.03678,-98.16361], {icon: dp_lx}).bindPopup('De Queen, Arkansas&lt;br&gt;White 1900-1944&lt;br&gt;INF742&lt;br&gt;non-DASS').addTo(W1900);</v>
      </c>
      <c r="BI1018" t="s">
        <v>6066</v>
      </c>
    </row>
    <row r="1019" spans="1:61">
      <c r="A1019" s="30" t="s">
        <v>5326</v>
      </c>
      <c r="B1019" s="31" t="s">
        <v>2442</v>
      </c>
      <c r="C1019" t="s">
        <v>3937</v>
      </c>
      <c r="D1019" s="32" t="s">
        <v>1595</v>
      </c>
      <c r="E1019" s="31" t="s">
        <v>5294</v>
      </c>
      <c r="F1019" s="32">
        <v>-85.388329999999996</v>
      </c>
      <c r="G1019" s="32">
        <v>26.301559999999998</v>
      </c>
      <c r="H1019" s="32"/>
      <c r="I1019" t="str">
        <f t="shared" si="189"/>
        <v>Edinburg, Texas&lt;br&gt;White 1900-1944&lt;br&gt;INF908A&lt;br&gt;non-DASS</v>
      </c>
      <c r="J1019" t="str">
        <f t="shared" si="190"/>
        <v>W1900EdinburgTexasINF908A</v>
      </c>
      <c r="M1019" t="str">
        <f t="shared" si="192"/>
        <v>dp</v>
      </c>
      <c r="N1019" t="str">
        <f t="shared" si="193"/>
        <v>st</v>
      </c>
      <c r="O1019" t="str">
        <f t="shared" si="194"/>
        <v>ar</v>
      </c>
      <c r="P1019" t="e">
        <f>IF(#REF!="rhot","",IF(H1019="AAE_7R","r7",IF(AND(C1019="ANAE",H1019="W"),"r3","r0")))</f>
        <v>#REF!</v>
      </c>
      <c r="Q1019" t="str">
        <f>IF(H1019="consonant",#REF!,"")</f>
        <v/>
      </c>
      <c r="R1019" t="str">
        <f t="shared" si="195"/>
        <v>lx</v>
      </c>
      <c r="S1019" t="str">
        <f t="shared" si="196"/>
        <v>bk</v>
      </c>
      <c r="T1019" t="e">
        <f t="shared" si="197"/>
        <v>#REF!</v>
      </c>
      <c r="U1019" t="str">
        <f t="shared" si="188"/>
        <v>b</v>
      </c>
      <c r="W1019" t="str">
        <f t="shared" si="191"/>
        <v>const W1900EdinburgTexasINF908A= L.marker([26.30156,-85.38833], {icon: dp_lx}).bindPopup('Edinburg, Texas&lt;br&gt;White 1900-1944&lt;br&gt;INF908A&lt;br&gt;non-DASS').addTo(W1900);</v>
      </c>
      <c r="BI1019" t="s">
        <v>6067</v>
      </c>
    </row>
    <row r="1020" spans="1:61">
      <c r="A1020" s="30" t="s">
        <v>5326</v>
      </c>
      <c r="B1020" s="31" t="s">
        <v>1999</v>
      </c>
      <c r="C1020" t="s">
        <v>3937</v>
      </c>
      <c r="D1020" s="32" t="s">
        <v>1621</v>
      </c>
      <c r="E1020" s="31" t="s">
        <v>904</v>
      </c>
      <c r="F1020" s="32">
        <v>-84.430660000000003</v>
      </c>
      <c r="G1020" s="32">
        <v>35.376429999999999</v>
      </c>
      <c r="H1020" s="32"/>
      <c r="I1020" t="str">
        <f t="shared" si="189"/>
        <v>Dunlap, Tennessee&lt;br&gt;White 1900-1944&lt;br&gt;INF059&lt;br&gt;non-DASS</v>
      </c>
      <c r="J1020" t="str">
        <f t="shared" si="190"/>
        <v>W1900DunlapTennesseeINF059</v>
      </c>
      <c r="M1020" t="str">
        <f t="shared" si="192"/>
        <v>dp</v>
      </c>
      <c r="N1020" t="str">
        <f t="shared" si="193"/>
        <v>st</v>
      </c>
      <c r="O1020" t="str">
        <f t="shared" si="194"/>
        <v>ar</v>
      </c>
      <c r="P1020" t="e">
        <f>IF(#REF!="rhot","",IF(H1020="AAE_7R","r7",IF(AND(C1020="ANAE",H1020="W"),"r3","r0")))</f>
        <v>#REF!</v>
      </c>
      <c r="Q1020" t="str">
        <f>IF(H1020="consonant",#REF!,"")</f>
        <v/>
      </c>
      <c r="R1020" t="str">
        <f t="shared" si="195"/>
        <v>lx</v>
      </c>
      <c r="S1020" t="str">
        <f t="shared" si="196"/>
        <v>bk</v>
      </c>
      <c r="T1020" t="e">
        <f t="shared" si="197"/>
        <v>#REF!</v>
      </c>
      <c r="U1020" t="str">
        <f t="shared" si="188"/>
        <v>b</v>
      </c>
      <c r="W1020" t="str">
        <f t="shared" si="191"/>
        <v>const W1900DunlapTennesseeINF059= L.marker([35.37643,-84.43066], {icon: dp_lx}).bindPopup('Dunlap, Tennessee&lt;br&gt;White 1900-1944&lt;br&gt;INF059&lt;br&gt;non-DASS').addTo(W1900);</v>
      </c>
      <c r="BI1020" t="s">
        <v>6068</v>
      </c>
    </row>
    <row r="1021" spans="1:61">
      <c r="A1021" s="30" t="s">
        <v>5326</v>
      </c>
      <c r="B1021" s="31" t="s">
        <v>2006</v>
      </c>
      <c r="C1021" t="s">
        <v>3937</v>
      </c>
      <c r="D1021" s="32" t="s">
        <v>2007</v>
      </c>
      <c r="E1021" s="31" t="s">
        <v>5289</v>
      </c>
      <c r="F1021" s="32">
        <v>-85.166650000000004</v>
      </c>
      <c r="G1021" s="32">
        <v>34.167819999999999</v>
      </c>
      <c r="H1021" s="32"/>
      <c r="I1021" t="str">
        <f t="shared" si="189"/>
        <v>Hickory Flat, Georgia&lt;br&gt;White 1900-1944&lt;br&gt;INF070&lt;br&gt;non-DASS</v>
      </c>
      <c r="J1021" t="str">
        <f t="shared" si="190"/>
        <v>W1900HickoryFlatGeorgiaINF070</v>
      </c>
      <c r="M1021" t="str">
        <f t="shared" si="192"/>
        <v>dp</v>
      </c>
      <c r="N1021" t="str">
        <f t="shared" si="193"/>
        <v>st</v>
      </c>
      <c r="O1021" t="str">
        <f t="shared" si="194"/>
        <v>ar</v>
      </c>
      <c r="P1021" t="e">
        <f>IF(#REF!="rhot","",IF(H1021="AAE_7R","r7",IF(AND(C1021="ANAE",H1021="W"),"r3","r0")))</f>
        <v>#REF!</v>
      </c>
      <c r="Q1021" t="str">
        <f>IF(H1021="consonant",#REF!,"")</f>
        <v/>
      </c>
      <c r="R1021" t="str">
        <f t="shared" si="195"/>
        <v>lx</v>
      </c>
      <c r="S1021" t="str">
        <f t="shared" si="196"/>
        <v>bk</v>
      </c>
      <c r="T1021" t="e">
        <f t="shared" si="197"/>
        <v>#REF!</v>
      </c>
      <c r="U1021" t="str">
        <f t="shared" si="188"/>
        <v>b</v>
      </c>
      <c r="W1021" t="str">
        <f t="shared" si="191"/>
        <v>const W1900HickoryFlatGeorgiaINF070= L.marker([34.16782,-85.16665], {icon: dp_lx}).bindPopup('Hickory Flat, Georgia&lt;br&gt;White 1900-1944&lt;br&gt;INF070&lt;br&gt;non-DASS').addTo(W1900);</v>
      </c>
      <c r="BI1021" t="s">
        <v>6069</v>
      </c>
    </row>
    <row r="1022" spans="1:61">
      <c r="A1022" s="30" t="s">
        <v>5326</v>
      </c>
      <c r="B1022" s="31" t="s">
        <v>2048</v>
      </c>
      <c r="C1022" t="s">
        <v>3937</v>
      </c>
      <c r="D1022" s="32" t="s">
        <v>2049</v>
      </c>
      <c r="E1022" s="31" t="s">
        <v>5289</v>
      </c>
      <c r="F1022" s="32">
        <v>-83.974270000000004</v>
      </c>
      <c r="G1022" s="32">
        <v>34.002670000000002</v>
      </c>
      <c r="H1022" s="32"/>
      <c r="I1022" t="str">
        <f t="shared" si="189"/>
        <v>Rockmart, Georgia&lt;br&gt;White 1900-1944&lt;br&gt;INF107&lt;br&gt;non-DASS</v>
      </c>
      <c r="J1022" t="str">
        <f t="shared" si="190"/>
        <v>W1900RockmartGeorgiaINF107</v>
      </c>
      <c r="M1022" t="str">
        <f t="shared" si="192"/>
        <v>dp</v>
      </c>
      <c r="N1022" t="str">
        <f t="shared" si="193"/>
        <v>st</v>
      </c>
      <c r="O1022" t="str">
        <f t="shared" si="194"/>
        <v>ar</v>
      </c>
      <c r="P1022" t="e">
        <f>IF(#REF!="rhot","",IF(H1022="AAE_7R","r7",IF(AND(C1022="ANAE",H1022="W"),"r3","r0")))</f>
        <v>#REF!</v>
      </c>
      <c r="Q1022" t="str">
        <f>IF(H1022="consonant",#REF!,"")</f>
        <v/>
      </c>
      <c r="R1022" t="str">
        <f t="shared" si="195"/>
        <v>lx</v>
      </c>
      <c r="S1022" t="str">
        <f t="shared" si="196"/>
        <v>bk</v>
      </c>
      <c r="T1022" t="e">
        <f t="shared" si="197"/>
        <v>#REF!</v>
      </c>
      <c r="U1022" t="str">
        <f t="shared" si="188"/>
        <v>b</v>
      </c>
      <c r="W1022" t="str">
        <f t="shared" si="191"/>
        <v>const W1900RockmartGeorgiaINF107= L.marker([34.00267,-83.97427], {icon: dp_lx}).bindPopup('Rockmart, Georgia&lt;br&gt;White 1900-1944&lt;br&gt;INF107&lt;br&gt;non-DASS').addTo(W1900);</v>
      </c>
      <c r="BI1022" t="s">
        <v>6070</v>
      </c>
    </row>
    <row r="1023" spans="1:61">
      <c r="A1023" s="30" t="s">
        <v>5326</v>
      </c>
      <c r="B1023" s="31" t="s">
        <v>2055</v>
      </c>
      <c r="C1023" t="s">
        <v>3937</v>
      </c>
      <c r="D1023" s="32" t="s">
        <v>209</v>
      </c>
      <c r="E1023" s="31" t="s">
        <v>5289</v>
      </c>
      <c r="F1023" s="32">
        <v>-82.404570000000007</v>
      </c>
      <c r="G1023" s="32">
        <v>33.294249999999998</v>
      </c>
      <c r="H1023" s="32"/>
      <c r="I1023" t="str">
        <f t="shared" si="189"/>
        <v>Jackson, Georgia&lt;br&gt;White 1900-1944&lt;br&gt;INF119B&lt;br&gt;non-DASS</v>
      </c>
      <c r="J1023" t="str">
        <f t="shared" si="190"/>
        <v>W1900JacksonGeorgiaINF119B</v>
      </c>
      <c r="M1023" t="str">
        <f t="shared" si="192"/>
        <v>dp</v>
      </c>
      <c r="N1023" t="str">
        <f t="shared" si="193"/>
        <v>st</v>
      </c>
      <c r="O1023" t="str">
        <f t="shared" si="194"/>
        <v>ar</v>
      </c>
      <c r="P1023" t="e">
        <f>IF(#REF!="rhot","",IF(H1023="AAE_7R","r7",IF(AND(C1023="ANAE",H1023="W"),"r3","r0")))</f>
        <v>#REF!</v>
      </c>
      <c r="Q1023" t="str">
        <f>IF(H1023="consonant",#REF!,"")</f>
        <v/>
      </c>
      <c r="R1023" t="str">
        <f t="shared" si="195"/>
        <v>lx</v>
      </c>
      <c r="S1023" t="str">
        <f t="shared" si="196"/>
        <v>bk</v>
      </c>
      <c r="T1023" t="e">
        <f t="shared" si="197"/>
        <v>#REF!</v>
      </c>
      <c r="U1023" t="str">
        <f t="shared" si="188"/>
        <v>b</v>
      </c>
      <c r="W1023" t="str">
        <f t="shared" si="191"/>
        <v>const W1900JacksonGeorgiaINF119B= L.marker([33.29425,-82.40457], {icon: dp_lx}).bindPopup('Jackson, Georgia&lt;br&gt;White 1900-1944&lt;br&gt;INF119B&lt;br&gt;non-DASS').addTo(W1900);</v>
      </c>
      <c r="BI1023" t="s">
        <v>6071</v>
      </c>
    </row>
    <row r="1024" spans="1:61">
      <c r="A1024" s="30" t="s">
        <v>5326</v>
      </c>
      <c r="B1024" s="31" t="s">
        <v>2062</v>
      </c>
      <c r="C1024" t="s">
        <v>3937</v>
      </c>
      <c r="D1024" s="32" t="s">
        <v>2063</v>
      </c>
      <c r="E1024" s="31" t="s">
        <v>5289</v>
      </c>
      <c r="F1024" s="32">
        <v>-82.341560000000001</v>
      </c>
      <c r="G1024" s="32">
        <v>32.866410000000002</v>
      </c>
      <c r="H1024" s="32"/>
      <c r="I1024" t="str">
        <f t="shared" si="189"/>
        <v>Wadley, Georgia&lt;br&gt;White 1900-1944&lt;br&gt;INF130A&lt;br&gt;non-DASS</v>
      </c>
      <c r="J1024" t="str">
        <f t="shared" si="190"/>
        <v>W1900WadleyGeorgiaINF130A</v>
      </c>
      <c r="M1024" t="str">
        <f t="shared" si="192"/>
        <v>dp</v>
      </c>
      <c r="N1024" t="str">
        <f t="shared" si="193"/>
        <v>st</v>
      </c>
      <c r="O1024" t="str">
        <f t="shared" si="194"/>
        <v>ar</v>
      </c>
      <c r="P1024" t="e">
        <f>IF(#REF!="rhot","",IF(H1024="AAE_7R","r7",IF(AND(C1024="ANAE",H1024="W"),"r3","r0")))</f>
        <v>#REF!</v>
      </c>
      <c r="Q1024" t="str">
        <f>IF(H1024="consonant",#REF!,"")</f>
        <v/>
      </c>
      <c r="R1024" t="str">
        <f t="shared" si="195"/>
        <v>lx</v>
      </c>
      <c r="S1024" t="str">
        <f t="shared" si="196"/>
        <v>bk</v>
      </c>
      <c r="T1024" t="e">
        <f t="shared" si="197"/>
        <v>#REF!</v>
      </c>
      <c r="U1024" t="str">
        <f t="shared" si="188"/>
        <v>b</v>
      </c>
      <c r="W1024" t="str">
        <f t="shared" si="191"/>
        <v>const W1900WadleyGeorgiaINF130A= L.marker([32.86641,-82.34156], {icon: dp_lx}).bindPopup('Wadley, Georgia&lt;br&gt;White 1900-1944&lt;br&gt;INF130A&lt;br&gt;non-DASS').addTo(W1900);</v>
      </c>
      <c r="BI1024" t="s">
        <v>6072</v>
      </c>
    </row>
    <row r="1025" spans="1:61">
      <c r="A1025" s="30" t="s">
        <v>5326</v>
      </c>
      <c r="B1025" s="31" t="s">
        <v>2082</v>
      </c>
      <c r="C1025" t="s">
        <v>3937</v>
      </c>
      <c r="D1025" s="32" t="s">
        <v>2084</v>
      </c>
      <c r="E1025" s="31" t="s">
        <v>5289</v>
      </c>
      <c r="F1025" s="32">
        <v>-82.112679999999997</v>
      </c>
      <c r="G1025" s="32">
        <v>32.593330000000002</v>
      </c>
      <c r="H1025" s="32"/>
      <c r="I1025" t="str">
        <f t="shared" si="189"/>
        <v>Swainsboro, Georgia&lt;br&gt;White 1900-1944&lt;br&gt;INF152&lt;br&gt;non-DASS</v>
      </c>
      <c r="J1025" t="str">
        <f t="shared" si="190"/>
        <v>W1900SwainsboroGeorgiaINF152</v>
      </c>
      <c r="M1025" t="str">
        <f t="shared" si="192"/>
        <v>dp</v>
      </c>
      <c r="N1025" t="str">
        <f t="shared" si="193"/>
        <v>st</v>
      </c>
      <c r="O1025" t="str">
        <f t="shared" si="194"/>
        <v>ar</v>
      </c>
      <c r="P1025" t="e">
        <f>IF(#REF!="rhot","",IF(H1025="AAE_7R","r7",IF(AND(C1025="ANAE",H1025="W"),"r3","r0")))</f>
        <v>#REF!</v>
      </c>
      <c r="Q1025" t="str">
        <f>IF(H1025="consonant",#REF!,"")</f>
        <v/>
      </c>
      <c r="R1025" t="str">
        <f t="shared" si="195"/>
        <v>lx</v>
      </c>
      <c r="S1025" t="str">
        <f t="shared" si="196"/>
        <v>bk</v>
      </c>
      <c r="T1025" t="e">
        <f t="shared" si="197"/>
        <v>#REF!</v>
      </c>
      <c r="U1025" t="str">
        <f t="shared" ref="U1025:U1088" si="198">IF(C1025="LAGS","a","b")</f>
        <v>b</v>
      </c>
      <c r="W1025" t="str">
        <f t="shared" si="191"/>
        <v>const W1900SwainsboroGeorgiaINF152= L.marker([32.59333,-82.11268], {icon: dp_lx}).bindPopup('Swainsboro, Georgia&lt;br&gt;White 1900-1944&lt;br&gt;INF152&lt;br&gt;non-DASS').addTo(W1900);</v>
      </c>
      <c r="BI1025" t="s">
        <v>6073</v>
      </c>
    </row>
    <row r="1026" spans="1:61">
      <c r="A1026" s="30" t="s">
        <v>5326</v>
      </c>
      <c r="B1026" s="31" t="s">
        <v>2149</v>
      </c>
      <c r="C1026" t="s">
        <v>3937</v>
      </c>
      <c r="D1026" s="32" t="s">
        <v>2150</v>
      </c>
      <c r="E1026" s="31" t="s">
        <v>5304</v>
      </c>
      <c r="F1026" s="32">
        <v>-85.013109999999998</v>
      </c>
      <c r="G1026" s="32">
        <v>29.337620000000001</v>
      </c>
      <c r="H1026" s="32"/>
      <c r="I1026" t="str">
        <f t="shared" ref="I1026:I1089" si="199">D1026&amp;", "&amp;E1026&amp;"&lt;br&gt;"&amp;IF(TRIM(LEFT(A1026,LEN(A1026)-4))="W","White ",IF(TRIM(LEFT(A1026,LEN(A1026)-4))="B","Black ",IF(TRIM(LEFT(A1026,LEN(A1026)-4))="L","Hispanic ",IF(TRIM(LEFT(A1026,LEN(A1026)-4))="N","Indigenous ",IF(TRIM(LEFT(A1026,LEN(A1026)-4))="A","Asian ","")))))&amp;IF(TRIM(RIGHT(A1026,LEN(A1026)-1))="1700","1700-1799",IF(TRIM(RIGHT(A1026,LEN(A1026)-1))="1800","1800-1844",IF(TRIM(RIGHT(A1026,LEN(A1026)-1))="1850","1845-1874",IF(TRIM(RIGHT(A1026,LEN(A1026)-1))="1870","1875-1899",IF(TRIM(RIGHT(A1026,LEN(A1026)-1))="1900","1900-1944",IF(TRIM(RIGHT(A1026,LEN(A1026)-1))="1950","1945-1974",IF(TRIM(RIGHT(A1026,LEN(A1026)-1))="1970","1975-1099","")))))))&amp;"&lt;br&gt;"&amp;B1026&amp;"&lt;br&gt;"&amp;C1026</f>
        <v>Sparr, Florida&lt;br&gt;White 1900-1944&lt;br&gt;INF247&lt;br&gt;non-DASS</v>
      </c>
      <c r="J1026" t="str">
        <f t="shared" ref="J1026:J1089" si="200">A1026&amp;SUBSTITUTE(SUBSTITUTE(SUBSTITUTE(D1026,".","")," ",""),"-","")&amp;SUBSTITUTE(E1026," ","")&amp;SUBSTITUTE(SUBSTITUTE(SUBSTITUTE(B1026,".","")," ",""),"-","")</f>
        <v>W1900SparrFloridaINF247</v>
      </c>
      <c r="M1026" t="str">
        <f t="shared" si="192"/>
        <v>dp</v>
      </c>
      <c r="N1026" t="str">
        <f t="shared" si="193"/>
        <v>st</v>
      </c>
      <c r="O1026" t="str">
        <f t="shared" si="194"/>
        <v>ar</v>
      </c>
      <c r="P1026" t="e">
        <f>IF(#REF!="rhot","",IF(H1026="AAE_7R","r7",IF(AND(C1026="ANAE",H1026="W"),"r3","r0")))</f>
        <v>#REF!</v>
      </c>
      <c r="Q1026" t="str">
        <f>IF(H1026="consonant",#REF!,"")</f>
        <v/>
      </c>
      <c r="R1026" t="str">
        <f t="shared" si="195"/>
        <v>lx</v>
      </c>
      <c r="S1026" t="str">
        <f t="shared" si="196"/>
        <v>bk</v>
      </c>
      <c r="T1026" t="e">
        <f t="shared" si="197"/>
        <v>#REF!</v>
      </c>
      <c r="U1026" t="str">
        <f t="shared" si="198"/>
        <v>b</v>
      </c>
      <c r="W1026" t="str">
        <f t="shared" si="191"/>
        <v>const W1900SparrFloridaINF247= L.marker([29.33762,-85.01311], {icon: dp_lx}).bindPopup('Sparr, Florida&lt;br&gt;White 1900-1944&lt;br&gt;INF247&lt;br&gt;non-DASS').addTo(W1900);</v>
      </c>
      <c r="BI1026" t="s">
        <v>6074</v>
      </c>
    </row>
    <row r="1027" spans="1:61">
      <c r="A1027" s="30" t="s">
        <v>5326</v>
      </c>
      <c r="B1027" s="31" t="s">
        <v>2170</v>
      </c>
      <c r="C1027" t="s">
        <v>3937</v>
      </c>
      <c r="D1027" s="32" t="s">
        <v>2171</v>
      </c>
      <c r="E1027" s="31" t="s">
        <v>904</v>
      </c>
      <c r="F1027" s="32">
        <v>-86.881969999999995</v>
      </c>
      <c r="G1027" s="32">
        <v>36.388669999999998</v>
      </c>
      <c r="H1027" s="32"/>
      <c r="I1027" t="str">
        <f t="shared" si="199"/>
        <v>Glenobey, Tennessee&lt;br&gt;White 1900-1944&lt;br&gt;INF291&lt;br&gt;non-DASS</v>
      </c>
      <c r="J1027" t="str">
        <f t="shared" si="200"/>
        <v>W1900GlenobeyTennesseeINF291</v>
      </c>
      <c r="M1027" t="str">
        <f t="shared" si="192"/>
        <v>dp</v>
      </c>
      <c r="N1027" t="str">
        <f t="shared" si="193"/>
        <v>st</v>
      </c>
      <c r="O1027" t="str">
        <f t="shared" si="194"/>
        <v>ar</v>
      </c>
      <c r="P1027" t="e">
        <f>IF(#REF!="rhot","",IF(H1027="AAE_7R","r7",IF(AND(C1027="ANAE",H1027="W"),"r3","r0")))</f>
        <v>#REF!</v>
      </c>
      <c r="Q1027" t="str">
        <f>IF(H1027="consonant",#REF!,"")</f>
        <v/>
      </c>
      <c r="R1027" t="str">
        <f t="shared" si="195"/>
        <v>lx</v>
      </c>
      <c r="S1027" t="str">
        <f t="shared" si="196"/>
        <v>bk</v>
      </c>
      <c r="T1027" t="e">
        <f t="shared" si="197"/>
        <v>#REF!</v>
      </c>
      <c r="U1027" t="str">
        <f t="shared" si="198"/>
        <v>b</v>
      </c>
      <c r="W1027" t="str">
        <f t="shared" ref="W1027:W1090" si="201">IF(OR(M1027="",R1027=""),"",IF(F1027="","","const "&amp;J1027&amp;"= L.marker(["&amp;G1027&amp;","&amp;F1027&amp;"], {icon: "&amp;M1027&amp;"_"&amp;R1027&amp;"}).bindPopup('"&amp;I1027&amp;"').addTo("&amp;A1027&amp;");"))</f>
        <v>const W1900GlenobeyTennesseeINF291= L.marker([36.38867,-86.88197], {icon: dp_lx}).bindPopup('Glenobey, Tennessee&lt;br&gt;White 1900-1944&lt;br&gt;INF291&lt;br&gt;non-DASS').addTo(W1900);</v>
      </c>
      <c r="BI1027" t="s">
        <v>6075</v>
      </c>
    </row>
    <row r="1028" spans="1:61">
      <c r="A1028" s="30" t="s">
        <v>5326</v>
      </c>
      <c r="B1028" s="31" t="s">
        <v>2172</v>
      </c>
      <c r="C1028" t="s">
        <v>3937</v>
      </c>
      <c r="D1028" s="32" t="s">
        <v>99</v>
      </c>
      <c r="E1028" s="31" t="s">
        <v>904</v>
      </c>
      <c r="F1028" s="32">
        <v>-86.259969999999996</v>
      </c>
      <c r="G1028" s="32">
        <v>36.509059999999998</v>
      </c>
      <c r="H1028" s="32"/>
      <c r="I1028" t="str">
        <f t="shared" si="199"/>
        <v>Springfield, Tennessee&lt;br&gt;White 1900-1944&lt;br&gt;INF295&lt;br&gt;non-DASS</v>
      </c>
      <c r="J1028" t="str">
        <f t="shared" si="200"/>
        <v>W1900SpringfieldTennesseeINF295</v>
      </c>
      <c r="M1028" t="str">
        <f t="shared" si="192"/>
        <v>dp</v>
      </c>
      <c r="N1028" t="str">
        <f t="shared" si="193"/>
        <v>st</v>
      </c>
      <c r="O1028" t="str">
        <f t="shared" si="194"/>
        <v>ar</v>
      </c>
      <c r="P1028" t="e">
        <f>IF(#REF!="rhot","",IF(H1028="AAE_7R","r7",IF(AND(C1028="ANAE",H1028="W"),"r3","r0")))</f>
        <v>#REF!</v>
      </c>
      <c r="Q1028" t="str">
        <f>IF(H1028="consonant",#REF!,"")</f>
        <v/>
      </c>
      <c r="R1028" t="str">
        <f t="shared" si="195"/>
        <v>lx</v>
      </c>
      <c r="S1028" t="str">
        <f t="shared" si="196"/>
        <v>bk</v>
      </c>
      <c r="T1028" t="e">
        <f t="shared" si="197"/>
        <v>#REF!</v>
      </c>
      <c r="U1028" t="str">
        <f t="shared" si="198"/>
        <v>b</v>
      </c>
      <c r="W1028" t="str">
        <f t="shared" si="201"/>
        <v>const W1900SpringfieldTennesseeINF295= L.marker([36.50906,-86.25997], {icon: dp_lx}).bindPopup('Springfield, Tennessee&lt;br&gt;White 1900-1944&lt;br&gt;INF295&lt;br&gt;non-DASS').addTo(W1900);</v>
      </c>
      <c r="BI1028" t="s">
        <v>6076</v>
      </c>
    </row>
    <row r="1029" spans="1:61">
      <c r="A1029" s="30" t="s">
        <v>5326</v>
      </c>
      <c r="B1029" s="31" t="s">
        <v>2182</v>
      </c>
      <c r="C1029" t="s">
        <v>3937</v>
      </c>
      <c r="D1029" s="32" t="s">
        <v>2183</v>
      </c>
      <c r="E1029" s="31" t="s">
        <v>904</v>
      </c>
      <c r="F1029" s="32">
        <v>-87.347899999999996</v>
      </c>
      <c r="G1029" s="32">
        <v>35.451880000000003</v>
      </c>
      <c r="H1029" s="32"/>
      <c r="I1029" t="str">
        <f t="shared" si="199"/>
        <v>Normandy, Tennessee&lt;br&gt;White 1900-1944&lt;br&gt;INF328&lt;br&gt;non-DASS</v>
      </c>
      <c r="J1029" t="str">
        <f t="shared" si="200"/>
        <v>W1900NormandyTennesseeINF328</v>
      </c>
      <c r="M1029" t="str">
        <f t="shared" si="192"/>
        <v>dp</v>
      </c>
      <c r="N1029" t="str">
        <f t="shared" si="193"/>
        <v>st</v>
      </c>
      <c r="O1029" t="str">
        <f t="shared" si="194"/>
        <v>ar</v>
      </c>
      <c r="P1029" t="e">
        <f>IF(#REF!="rhot","",IF(H1029="AAE_7R","r7",IF(AND(C1029="ANAE",H1029="W"),"r3","r0")))</f>
        <v>#REF!</v>
      </c>
      <c r="Q1029" t="str">
        <f>IF(H1029="consonant",#REF!,"")</f>
        <v/>
      </c>
      <c r="R1029" t="str">
        <f t="shared" si="195"/>
        <v>lx</v>
      </c>
      <c r="S1029" t="str">
        <f t="shared" si="196"/>
        <v>bk</v>
      </c>
      <c r="T1029" t="e">
        <f t="shared" si="197"/>
        <v>#REF!</v>
      </c>
      <c r="U1029" t="str">
        <f t="shared" si="198"/>
        <v>b</v>
      </c>
      <c r="W1029" t="str">
        <f t="shared" si="201"/>
        <v>const W1900NormandyTennesseeINF328= L.marker([35.45188,-87.3479], {icon: dp_lx}).bindPopup('Normandy, Tennessee&lt;br&gt;White 1900-1944&lt;br&gt;INF328&lt;br&gt;non-DASS').addTo(W1900);</v>
      </c>
      <c r="BI1029" t="s">
        <v>6077</v>
      </c>
    </row>
    <row r="1030" spans="1:61">
      <c r="A1030" s="30" t="s">
        <v>5326</v>
      </c>
      <c r="B1030" s="31" t="s">
        <v>2189</v>
      </c>
      <c r="C1030" t="s">
        <v>3937</v>
      </c>
      <c r="D1030" s="32" t="s">
        <v>2190</v>
      </c>
      <c r="E1030" s="31" t="s">
        <v>904</v>
      </c>
      <c r="F1030" s="32">
        <v>-86.25497</v>
      </c>
      <c r="G1030" s="32">
        <v>35.16046</v>
      </c>
      <c r="H1030" s="32"/>
      <c r="I1030" t="str">
        <f t="shared" si="199"/>
        <v>Leoma, Tennessee&lt;br&gt;White 1900-1944&lt;br&gt;INF333&lt;br&gt;non-DASS</v>
      </c>
      <c r="J1030" t="str">
        <f t="shared" si="200"/>
        <v>W1900LeomaTennesseeINF333</v>
      </c>
      <c r="M1030" t="str">
        <f t="shared" si="192"/>
        <v>dp</v>
      </c>
      <c r="N1030" t="str">
        <f t="shared" si="193"/>
        <v>st</v>
      </c>
      <c r="O1030" t="str">
        <f t="shared" si="194"/>
        <v>ar</v>
      </c>
      <c r="P1030" t="e">
        <f>IF(#REF!="rhot","",IF(H1030="AAE_7R","r7",IF(AND(C1030="ANAE",H1030="W"),"r3","r0")))</f>
        <v>#REF!</v>
      </c>
      <c r="Q1030" t="str">
        <f>IF(H1030="consonant",#REF!,"")</f>
        <v/>
      </c>
      <c r="R1030" t="str">
        <f t="shared" si="195"/>
        <v>lx</v>
      </c>
      <c r="S1030" t="str">
        <f t="shared" si="196"/>
        <v>bk</v>
      </c>
      <c r="T1030" t="e">
        <f t="shared" si="197"/>
        <v>#REF!</v>
      </c>
      <c r="U1030" t="str">
        <f t="shared" si="198"/>
        <v>b</v>
      </c>
      <c r="W1030" t="str">
        <f t="shared" si="201"/>
        <v>const W1900LeomaTennesseeINF333= L.marker([35.16046,-86.25497], {icon: dp_lx}).bindPopup('Leoma, Tennessee&lt;br&gt;White 1900-1944&lt;br&gt;INF333&lt;br&gt;non-DASS').addTo(W1900);</v>
      </c>
      <c r="BI1030" t="s">
        <v>6078</v>
      </c>
    </row>
    <row r="1031" spans="1:61">
      <c r="A1031" s="30" t="s">
        <v>5326</v>
      </c>
      <c r="B1031" s="31" t="s">
        <v>2207</v>
      </c>
      <c r="C1031" t="s">
        <v>3937</v>
      </c>
      <c r="D1031" s="32" t="s">
        <v>2209</v>
      </c>
      <c r="E1031" s="31" t="s">
        <v>5298</v>
      </c>
      <c r="F1031" s="32">
        <v>-86.863010000000003</v>
      </c>
      <c r="G1031" s="32">
        <v>33.836509999999997</v>
      </c>
      <c r="H1031" s="32"/>
      <c r="I1031" t="str">
        <f t="shared" si="199"/>
        <v>Ashville, Alabama&lt;br&gt;White 1900-1944&lt;br&gt;INF369&lt;br&gt;non-DASS</v>
      </c>
      <c r="J1031" t="str">
        <f t="shared" si="200"/>
        <v>W1900AshvilleAlabamaINF369</v>
      </c>
      <c r="M1031" t="str">
        <f t="shared" si="192"/>
        <v>dp</v>
      </c>
      <c r="N1031" t="str">
        <f t="shared" si="193"/>
        <v>st</v>
      </c>
      <c r="O1031" t="str">
        <f t="shared" si="194"/>
        <v>ar</v>
      </c>
      <c r="P1031" t="e">
        <f>IF(#REF!="rhot","",IF(H1031="AAE_7R","r7",IF(AND(C1031="ANAE",H1031="W"),"r3","r0")))</f>
        <v>#REF!</v>
      </c>
      <c r="Q1031" t="str">
        <f>IF(H1031="consonant",#REF!,"")</f>
        <v/>
      </c>
      <c r="R1031" t="str">
        <f t="shared" si="195"/>
        <v>lx</v>
      </c>
      <c r="S1031" t="str">
        <f t="shared" si="196"/>
        <v>bk</v>
      </c>
      <c r="T1031" t="e">
        <f t="shared" si="197"/>
        <v>#REF!</v>
      </c>
      <c r="U1031" t="str">
        <f t="shared" si="198"/>
        <v>b</v>
      </c>
      <c r="W1031" t="str">
        <f t="shared" si="201"/>
        <v>const W1900AshvilleAlabamaINF369= L.marker([33.83651,-86.86301], {icon: dp_lx}).bindPopup('Ashville, Alabama&lt;br&gt;White 1900-1944&lt;br&gt;INF369&lt;br&gt;non-DASS').addTo(W1900);</v>
      </c>
      <c r="BI1031" t="s">
        <v>6079</v>
      </c>
    </row>
    <row r="1032" spans="1:61">
      <c r="A1032" s="30" t="s">
        <v>5326</v>
      </c>
      <c r="B1032" s="31" t="s">
        <v>2221</v>
      </c>
      <c r="C1032" t="s">
        <v>3937</v>
      </c>
      <c r="D1032" s="32" t="s">
        <v>1791</v>
      </c>
      <c r="E1032" s="31" t="s">
        <v>5298</v>
      </c>
      <c r="F1032" s="32">
        <v>-85.575739999999996</v>
      </c>
      <c r="G1032" s="32">
        <v>33.100360000000002</v>
      </c>
      <c r="H1032" s="32"/>
      <c r="I1032" t="str">
        <f t="shared" si="199"/>
        <v>Montevallo, Alabama&lt;br&gt;White 1900-1944&lt;br&gt;INF388A&lt;br&gt;non-DASS</v>
      </c>
      <c r="J1032" t="str">
        <f t="shared" si="200"/>
        <v>W1900MontevalloAlabamaINF388A</v>
      </c>
      <c r="M1032" t="str">
        <f t="shared" si="192"/>
        <v>dp</v>
      </c>
      <c r="N1032" t="str">
        <f t="shared" si="193"/>
        <v>st</v>
      </c>
      <c r="O1032" t="str">
        <f t="shared" si="194"/>
        <v>ar</v>
      </c>
      <c r="P1032" t="e">
        <f>IF(#REF!="rhot","",IF(H1032="AAE_7R","r7",IF(AND(C1032="ANAE",H1032="W"),"r3","r0")))</f>
        <v>#REF!</v>
      </c>
      <c r="Q1032" t="str">
        <f>IF(H1032="consonant",#REF!,"")</f>
        <v/>
      </c>
      <c r="R1032" t="str">
        <f t="shared" si="195"/>
        <v>lx</v>
      </c>
      <c r="S1032" t="str">
        <f t="shared" si="196"/>
        <v>bk</v>
      </c>
      <c r="T1032" t="e">
        <f t="shared" si="197"/>
        <v>#REF!</v>
      </c>
      <c r="U1032" t="str">
        <f t="shared" si="198"/>
        <v>b</v>
      </c>
      <c r="W1032" t="str">
        <f t="shared" si="201"/>
        <v>const W1900MontevalloAlabamaINF388A= L.marker([33.10036,-85.57574], {icon: dp_lx}).bindPopup('Montevallo, Alabama&lt;br&gt;White 1900-1944&lt;br&gt;INF388A&lt;br&gt;non-DASS').addTo(W1900);</v>
      </c>
      <c r="BI1032" t="s">
        <v>6080</v>
      </c>
    </row>
    <row r="1033" spans="1:61">
      <c r="A1033" s="30" t="s">
        <v>5326</v>
      </c>
      <c r="B1033" s="31" t="s">
        <v>2238</v>
      </c>
      <c r="C1033" t="s">
        <v>3937</v>
      </c>
      <c r="D1033" s="32" t="s">
        <v>2239</v>
      </c>
      <c r="E1033" s="31" t="s">
        <v>5298</v>
      </c>
      <c r="F1033" s="32">
        <v>-86.804559999999995</v>
      </c>
      <c r="G1033" s="32">
        <v>32.554780000000001</v>
      </c>
      <c r="H1033" s="32"/>
      <c r="I1033" t="str">
        <f t="shared" si="199"/>
        <v>Beehive, Alabama&lt;br&gt;White 1900-1944&lt;br&gt;INF410A&lt;br&gt;non-DASS</v>
      </c>
      <c r="J1033" t="str">
        <f t="shared" si="200"/>
        <v>W1900BeehiveAlabamaINF410A</v>
      </c>
      <c r="M1033" t="str">
        <f t="shared" si="192"/>
        <v>dp</v>
      </c>
      <c r="N1033" t="str">
        <f t="shared" si="193"/>
        <v>st</v>
      </c>
      <c r="O1033" t="str">
        <f t="shared" si="194"/>
        <v>ar</v>
      </c>
      <c r="P1033" t="e">
        <f>IF(#REF!="rhot","",IF(H1033="AAE_7R","r7",IF(AND(C1033="ANAE",H1033="W"),"r3","r0")))</f>
        <v>#REF!</v>
      </c>
      <c r="Q1033" t="str">
        <f>IF(H1033="consonant",#REF!,"")</f>
        <v/>
      </c>
      <c r="R1033" t="str">
        <f t="shared" si="195"/>
        <v>lx</v>
      </c>
      <c r="S1033" t="str">
        <f t="shared" si="196"/>
        <v>bk</v>
      </c>
      <c r="T1033" t="e">
        <f t="shared" si="197"/>
        <v>#REF!</v>
      </c>
      <c r="U1033" t="str">
        <f t="shared" si="198"/>
        <v>b</v>
      </c>
      <c r="W1033" t="str">
        <f t="shared" si="201"/>
        <v>const W1900BeehiveAlabamaINF410A= L.marker([32.55478,-86.80456], {icon: dp_lx}).bindPopup('Beehive, Alabama&lt;br&gt;White 1900-1944&lt;br&gt;INF410A&lt;br&gt;non-DASS').addTo(W1900);</v>
      </c>
      <c r="BI1033" t="s">
        <v>6081</v>
      </c>
    </row>
    <row r="1034" spans="1:61">
      <c r="A1034" s="30" t="s">
        <v>5326</v>
      </c>
      <c r="B1034" s="31" t="s">
        <v>2246</v>
      </c>
      <c r="C1034" t="s">
        <v>3937</v>
      </c>
      <c r="D1034" s="32" t="s">
        <v>2247</v>
      </c>
      <c r="E1034" s="31" t="s">
        <v>5298</v>
      </c>
      <c r="F1034" s="32">
        <v>-85.360410000000002</v>
      </c>
      <c r="G1034" s="32">
        <v>31.99071</v>
      </c>
      <c r="H1034" s="32"/>
      <c r="I1034" t="str">
        <f t="shared" si="199"/>
        <v>Macedonia, Alabama&lt;br&gt;White 1900-1944&lt;br&gt;INF420&lt;br&gt;non-DASS</v>
      </c>
      <c r="J1034" t="str">
        <f t="shared" si="200"/>
        <v>W1900MacedoniaAlabamaINF420</v>
      </c>
      <c r="M1034" t="str">
        <f t="shared" ref="M1034:M1097" si="202">IF(H1034="consonant","",IF(E1034="Jamaica","lo",IF(OR(A1034="W1700",A1034="B1850",H1034="Carib",H1034="LA",H1034="UM",H1034="Bra",H1034="EaNL"),"mn","dp")))</f>
        <v>dp</v>
      </c>
      <c r="N1034" t="str">
        <f t="shared" ref="N1034:N1097" si="203">IF(OR(H1034="Carib",A1034="B1850"),"sl","st")</f>
        <v>st</v>
      </c>
      <c r="O1034" t="str">
        <f t="shared" ref="O1034:O1097" si="204">IF(A1034="W1700","na",IF(OR(H1034="Carib",H1034="NYC",H1034="ENE"),"au",IF(H1034="CAN","ao","ar")))</f>
        <v>ar</v>
      </c>
      <c r="P1034" t="e">
        <f>IF(#REF!="rhot","",IF(H1034="AAE_7R","r7",IF(AND(C1034="ANAE",H1034="W"),"r3","r0")))</f>
        <v>#REF!</v>
      </c>
      <c r="Q1034" t="str">
        <f>IF(H1034="consonant",#REF!,"")</f>
        <v/>
      </c>
      <c r="R1034" t="str">
        <f t="shared" ref="R1034:R1097" si="205">IF(OR(H1034="W",H1034="M",H1034="ENE"),"we",IF(OR(H1034="MA",H1034="NYC",H1034="OH"),"sa1",IF(OR(H1034="OS",H1034="LAGS_SSE",H1034="Speaker _S",H1034="PADS_SSE"),"sl","lx")))</f>
        <v>lx</v>
      </c>
      <c r="S1034" t="str">
        <f t="shared" ref="S1034:S1097" si="206">IF(OR(H1034="S",H1034="M"),"fr",IF(OR(H1034="W"),"ce","bk"))</f>
        <v>bk</v>
      </c>
      <c r="T1034" t="e">
        <f t="shared" ref="T1034:T1097" si="207">IF(P1034="","",IF(OR(A1034="W1900",A1034="W1950",A1034="W1970"),"ho","un"))</f>
        <v>#REF!</v>
      </c>
      <c r="U1034" t="str">
        <f t="shared" si="198"/>
        <v>b</v>
      </c>
      <c r="W1034" t="str">
        <f t="shared" si="201"/>
        <v>const W1900MacedoniaAlabamaINF420= L.marker([31.99071,-85.36041], {icon: dp_lx}).bindPopup('Macedonia, Alabama&lt;br&gt;White 1900-1944&lt;br&gt;INF420&lt;br&gt;non-DASS').addTo(W1900);</v>
      </c>
      <c r="BI1034" t="s">
        <v>6082</v>
      </c>
    </row>
    <row r="1035" spans="1:61">
      <c r="A1035" s="30" t="s">
        <v>5326</v>
      </c>
      <c r="B1035" s="31" t="s">
        <v>2248</v>
      </c>
      <c r="C1035" t="s">
        <v>3937</v>
      </c>
      <c r="D1035" s="32" t="s">
        <v>1810</v>
      </c>
      <c r="E1035" s="31" t="s">
        <v>5298</v>
      </c>
      <c r="F1035" s="32">
        <v>-97.259590000000003</v>
      </c>
      <c r="G1035" s="32">
        <v>31.222729999999999</v>
      </c>
      <c r="H1035" s="32"/>
      <c r="I1035" t="str">
        <f t="shared" si="199"/>
        <v>Dothan, Alabama&lt;br&gt;White 1900-1944&lt;br&gt;INF426&lt;br&gt;non-DASS</v>
      </c>
      <c r="J1035" t="str">
        <f t="shared" si="200"/>
        <v>W1900DothanAlabamaINF426</v>
      </c>
      <c r="M1035" t="str">
        <f t="shared" si="202"/>
        <v>dp</v>
      </c>
      <c r="N1035" t="str">
        <f t="shared" si="203"/>
        <v>st</v>
      </c>
      <c r="O1035" t="str">
        <f t="shared" si="204"/>
        <v>ar</v>
      </c>
      <c r="P1035" t="e">
        <f>IF(#REF!="rhot","",IF(H1035="AAE_7R","r7",IF(AND(C1035="ANAE",H1035="W"),"r3","r0")))</f>
        <v>#REF!</v>
      </c>
      <c r="Q1035" t="str">
        <f>IF(H1035="consonant",#REF!,"")</f>
        <v/>
      </c>
      <c r="R1035" t="str">
        <f t="shared" si="205"/>
        <v>lx</v>
      </c>
      <c r="S1035" t="str">
        <f t="shared" si="206"/>
        <v>bk</v>
      </c>
      <c r="T1035" t="e">
        <f t="shared" si="207"/>
        <v>#REF!</v>
      </c>
      <c r="U1035" t="str">
        <f t="shared" si="198"/>
        <v>b</v>
      </c>
      <c r="W1035" t="str">
        <f t="shared" si="201"/>
        <v>const W1900DothanAlabamaINF426= L.marker([31.22273,-97.25959], {icon: dp_lx}).bindPopup('Dothan, Alabama&lt;br&gt;White 1900-1944&lt;br&gt;INF426&lt;br&gt;non-DASS').addTo(W1900);</v>
      </c>
      <c r="BI1035" t="s">
        <v>6083</v>
      </c>
    </row>
    <row r="1036" spans="1:61">
      <c r="A1036" s="30" t="s">
        <v>5326</v>
      </c>
      <c r="B1036" s="31" t="s">
        <v>2261</v>
      </c>
      <c r="C1036" t="s">
        <v>3937</v>
      </c>
      <c r="D1036" s="32" t="s">
        <v>2262</v>
      </c>
      <c r="E1036" s="31" t="s">
        <v>5298</v>
      </c>
      <c r="F1036" s="32">
        <v>-89.385450000000006</v>
      </c>
      <c r="G1036" s="32">
        <v>31.584710000000001</v>
      </c>
      <c r="H1036" s="32"/>
      <c r="I1036" t="str">
        <f t="shared" si="199"/>
        <v>Peterman, Alabama&lt;br&gt;White 1900-1944&lt;br&gt;INF447&lt;br&gt;non-DASS</v>
      </c>
      <c r="J1036" t="str">
        <f t="shared" si="200"/>
        <v>W1900PetermanAlabamaINF447</v>
      </c>
      <c r="M1036" t="str">
        <f t="shared" si="202"/>
        <v>dp</v>
      </c>
      <c r="N1036" t="str">
        <f t="shared" si="203"/>
        <v>st</v>
      </c>
      <c r="O1036" t="str">
        <f t="shared" si="204"/>
        <v>ar</v>
      </c>
      <c r="P1036" t="e">
        <f>IF(#REF!="rhot","",IF(H1036="AAE_7R","r7",IF(AND(C1036="ANAE",H1036="W"),"r3","r0")))</f>
        <v>#REF!</v>
      </c>
      <c r="Q1036" t="str">
        <f>IF(H1036="consonant",#REF!,"")</f>
        <v/>
      </c>
      <c r="R1036" t="str">
        <f t="shared" si="205"/>
        <v>lx</v>
      </c>
      <c r="S1036" t="str">
        <f t="shared" si="206"/>
        <v>bk</v>
      </c>
      <c r="T1036" t="e">
        <f t="shared" si="207"/>
        <v>#REF!</v>
      </c>
      <c r="U1036" t="str">
        <f t="shared" si="198"/>
        <v>b</v>
      </c>
      <c r="W1036" t="str">
        <f t="shared" si="201"/>
        <v>const W1900PetermanAlabamaINF447= L.marker([31.58471,-89.38545], {icon: dp_lx}).bindPopup('Peterman, Alabama&lt;br&gt;White 1900-1944&lt;br&gt;INF447&lt;br&gt;non-DASS').addTo(W1900);</v>
      </c>
      <c r="BI1036" t="s">
        <v>6084</v>
      </c>
    </row>
    <row r="1037" spans="1:61">
      <c r="A1037" s="30" t="s">
        <v>5326</v>
      </c>
      <c r="B1037" s="31" t="s">
        <v>2276</v>
      </c>
      <c r="C1037" t="s">
        <v>3937</v>
      </c>
      <c r="D1037" s="32" t="s">
        <v>347</v>
      </c>
      <c r="E1037" s="31" t="s">
        <v>904</v>
      </c>
      <c r="F1037" s="32">
        <v>-90.048249999999996</v>
      </c>
      <c r="G1037" s="32">
        <v>36.034469999999999</v>
      </c>
      <c r="H1037" s="32"/>
      <c r="I1037" t="str">
        <f t="shared" si="199"/>
        <v>Dyersburg, Tennessee&lt;br&gt;White 1900-1944&lt;br&gt;INF492&lt;br&gt;non-DASS</v>
      </c>
      <c r="J1037" t="str">
        <f t="shared" si="200"/>
        <v>W1900DyersburgTennesseeINF492</v>
      </c>
      <c r="M1037" t="str">
        <f t="shared" si="202"/>
        <v>dp</v>
      </c>
      <c r="N1037" t="str">
        <f t="shared" si="203"/>
        <v>st</v>
      </c>
      <c r="O1037" t="str">
        <f t="shared" si="204"/>
        <v>ar</v>
      </c>
      <c r="P1037" t="e">
        <f>IF(#REF!="rhot","",IF(H1037="AAE_7R","r7",IF(AND(C1037="ANAE",H1037="W"),"r3","r0")))</f>
        <v>#REF!</v>
      </c>
      <c r="Q1037" t="str">
        <f>IF(H1037="consonant",#REF!,"")</f>
        <v/>
      </c>
      <c r="R1037" t="str">
        <f t="shared" si="205"/>
        <v>lx</v>
      </c>
      <c r="S1037" t="str">
        <f t="shared" si="206"/>
        <v>bk</v>
      </c>
      <c r="T1037" t="e">
        <f t="shared" si="207"/>
        <v>#REF!</v>
      </c>
      <c r="U1037" t="str">
        <f t="shared" si="198"/>
        <v>b</v>
      </c>
      <c r="W1037" t="str">
        <f t="shared" si="201"/>
        <v>const W1900DyersburgTennesseeINF492= L.marker([36.03447,-90.04825], {icon: dp_lx}).bindPopup('Dyersburg, Tennessee&lt;br&gt;White 1900-1944&lt;br&gt;INF492&lt;br&gt;non-DASS').addTo(W1900);</v>
      </c>
      <c r="BI1037" t="s">
        <v>6085</v>
      </c>
    </row>
    <row r="1038" spans="1:61">
      <c r="A1038" s="30" t="s">
        <v>5326</v>
      </c>
      <c r="B1038" s="31" t="s">
        <v>2285</v>
      </c>
      <c r="C1038" t="s">
        <v>3937</v>
      </c>
      <c r="D1038" s="32" t="s">
        <v>280</v>
      </c>
      <c r="E1038" s="31" t="s">
        <v>904</v>
      </c>
      <c r="F1038" s="32">
        <v>-90.180760000000006</v>
      </c>
      <c r="G1038" s="32">
        <v>35.149520000000003</v>
      </c>
      <c r="H1038" s="32"/>
      <c r="I1038" t="str">
        <f t="shared" si="199"/>
        <v>Memphis, Tennessee&lt;br&gt;White 1900-1944&lt;br&gt;INF513&lt;br&gt;non-DASS</v>
      </c>
      <c r="J1038" t="str">
        <f t="shared" si="200"/>
        <v>W1900MemphisTennesseeINF513</v>
      </c>
      <c r="M1038" t="str">
        <f t="shared" si="202"/>
        <v>dp</v>
      </c>
      <c r="N1038" t="str">
        <f t="shared" si="203"/>
        <v>st</v>
      </c>
      <c r="O1038" t="str">
        <f t="shared" si="204"/>
        <v>ar</v>
      </c>
      <c r="P1038" t="e">
        <f>IF(#REF!="rhot","",IF(H1038="AAE_7R","r7",IF(AND(C1038="ANAE",H1038="W"),"r3","r0")))</f>
        <v>#REF!</v>
      </c>
      <c r="Q1038" t="str">
        <f>IF(H1038="consonant",#REF!,"")</f>
        <v/>
      </c>
      <c r="R1038" t="str">
        <f t="shared" si="205"/>
        <v>lx</v>
      </c>
      <c r="S1038" t="str">
        <f t="shared" si="206"/>
        <v>bk</v>
      </c>
      <c r="T1038" t="e">
        <f t="shared" si="207"/>
        <v>#REF!</v>
      </c>
      <c r="U1038" t="str">
        <f t="shared" si="198"/>
        <v>b</v>
      </c>
      <c r="W1038" t="str">
        <f t="shared" si="201"/>
        <v>const W1900MemphisTennesseeINF513= L.marker([35.14952,-90.18076], {icon: dp_lx}).bindPopup('Memphis, Tennessee&lt;br&gt;White 1900-1944&lt;br&gt;INF513&lt;br&gt;non-DASS').addTo(W1900);</v>
      </c>
      <c r="BI1038" t="s">
        <v>6086</v>
      </c>
    </row>
    <row r="1039" spans="1:61">
      <c r="A1039" s="30" t="s">
        <v>5326</v>
      </c>
      <c r="B1039" s="31" t="s">
        <v>2310</v>
      </c>
      <c r="C1039" t="s">
        <v>3937</v>
      </c>
      <c r="D1039" s="32" t="s">
        <v>209</v>
      </c>
      <c r="E1039" s="31" t="s">
        <v>1505</v>
      </c>
      <c r="F1039" s="32">
        <v>-91.376310000000004</v>
      </c>
      <c r="G1039" s="32">
        <v>32.297179999999997</v>
      </c>
      <c r="H1039" s="32"/>
      <c r="I1039" t="str">
        <f t="shared" si="199"/>
        <v>Jackson, Mississippi&lt;br&gt;White 1900-1944&lt;br&gt;INF592&lt;br&gt;non-DASS</v>
      </c>
      <c r="J1039" t="str">
        <f t="shared" si="200"/>
        <v>W1900JacksonMississippiINF592</v>
      </c>
      <c r="M1039" t="str">
        <f t="shared" si="202"/>
        <v>dp</v>
      </c>
      <c r="N1039" t="str">
        <f t="shared" si="203"/>
        <v>st</v>
      </c>
      <c r="O1039" t="str">
        <f t="shared" si="204"/>
        <v>ar</v>
      </c>
      <c r="P1039" t="e">
        <f>IF(#REF!="rhot","",IF(H1039="AAE_7R","r7",IF(AND(C1039="ANAE",H1039="W"),"r3","r0")))</f>
        <v>#REF!</v>
      </c>
      <c r="Q1039" t="str">
        <f>IF(H1039="consonant",#REF!,"")</f>
        <v/>
      </c>
      <c r="R1039" t="str">
        <f t="shared" si="205"/>
        <v>lx</v>
      </c>
      <c r="S1039" t="str">
        <f t="shared" si="206"/>
        <v>bk</v>
      </c>
      <c r="T1039" t="e">
        <f t="shared" si="207"/>
        <v>#REF!</v>
      </c>
      <c r="U1039" t="str">
        <f t="shared" si="198"/>
        <v>b</v>
      </c>
      <c r="W1039" t="str">
        <f t="shared" si="201"/>
        <v>const W1900JacksonMississippiINF592= L.marker([32.29718,-91.37631], {icon: dp_lx}).bindPopup('Jackson, Mississippi&lt;br&gt;White 1900-1944&lt;br&gt;INF592&lt;br&gt;non-DASS').addTo(W1900);</v>
      </c>
      <c r="BI1039" t="s">
        <v>6087</v>
      </c>
    </row>
    <row r="1040" spans="1:61">
      <c r="A1040" s="30" t="s">
        <v>5326</v>
      </c>
      <c r="B1040" s="31" t="s">
        <v>2334</v>
      </c>
      <c r="C1040" t="s">
        <v>3937</v>
      </c>
      <c r="D1040" s="32" t="s">
        <v>2336</v>
      </c>
      <c r="E1040" s="31" t="s">
        <v>5293</v>
      </c>
      <c r="F1040" s="32">
        <v>-91.43338</v>
      </c>
      <c r="G1040" s="32">
        <v>30.779990000000002</v>
      </c>
      <c r="H1040" s="32"/>
      <c r="I1040" t="str">
        <f t="shared" si="199"/>
        <v>St. Francisville, Louisiana&lt;br&gt;White 1900-1944&lt;br&gt;INF646&lt;br&gt;non-DASS</v>
      </c>
      <c r="J1040" t="str">
        <f t="shared" si="200"/>
        <v>W1900StFrancisvilleLouisianaINF646</v>
      </c>
      <c r="M1040" t="str">
        <f t="shared" si="202"/>
        <v>dp</v>
      </c>
      <c r="N1040" t="str">
        <f t="shared" si="203"/>
        <v>st</v>
      </c>
      <c r="O1040" t="str">
        <f t="shared" si="204"/>
        <v>ar</v>
      </c>
      <c r="P1040" t="e">
        <f>IF(#REF!="rhot","",IF(H1040="AAE_7R","r7",IF(AND(C1040="ANAE",H1040="W"),"r3","r0")))</f>
        <v>#REF!</v>
      </c>
      <c r="Q1040" t="str">
        <f>IF(H1040="consonant",#REF!,"")</f>
        <v/>
      </c>
      <c r="R1040" t="str">
        <f t="shared" si="205"/>
        <v>lx</v>
      </c>
      <c r="S1040" t="str">
        <f t="shared" si="206"/>
        <v>bk</v>
      </c>
      <c r="T1040" t="e">
        <f t="shared" si="207"/>
        <v>#REF!</v>
      </c>
      <c r="U1040" t="str">
        <f t="shared" si="198"/>
        <v>b</v>
      </c>
      <c r="W1040" t="str">
        <f t="shared" si="201"/>
        <v>const W1900StFrancisvilleLouisianaINF646= L.marker([30.77999,-91.43338], {icon: dp_lx}).bindPopup('St. Francisville, Louisiana&lt;br&gt;White 1900-1944&lt;br&gt;INF646&lt;br&gt;non-DASS').addTo(W1900);</v>
      </c>
      <c r="BI1040" t="s">
        <v>6482</v>
      </c>
    </row>
    <row r="1041" spans="1:61">
      <c r="A1041" s="30" t="s">
        <v>5326</v>
      </c>
      <c r="B1041" s="31" t="s">
        <v>2343</v>
      </c>
      <c r="C1041" t="s">
        <v>3937</v>
      </c>
      <c r="D1041" s="32" t="s">
        <v>1887</v>
      </c>
      <c r="E1041" s="31" t="s">
        <v>5293</v>
      </c>
      <c r="F1041" s="32">
        <v>-93.240300000000005</v>
      </c>
      <c r="G1041" s="32">
        <v>30.418800000000001</v>
      </c>
      <c r="H1041" s="32"/>
      <c r="I1041" t="str">
        <f t="shared" si="199"/>
        <v>Grosse Tete, Louisiana&lt;br&gt;White 1900-1944&lt;br&gt;INF670D&lt;br&gt;non-DASS</v>
      </c>
      <c r="J1041" t="str">
        <f t="shared" si="200"/>
        <v>W1900GrosseTeteLouisianaINF670D</v>
      </c>
      <c r="M1041" t="str">
        <f t="shared" si="202"/>
        <v>dp</v>
      </c>
      <c r="N1041" t="str">
        <f t="shared" si="203"/>
        <v>st</v>
      </c>
      <c r="O1041" t="str">
        <f t="shared" si="204"/>
        <v>ar</v>
      </c>
      <c r="P1041" t="e">
        <f>IF(#REF!="rhot","",IF(H1041="AAE_7R","r7",IF(AND(C1041="ANAE",H1041="W"),"r3","r0")))</f>
        <v>#REF!</v>
      </c>
      <c r="Q1041" t="str">
        <f>IF(H1041="consonant",#REF!,"")</f>
        <v/>
      </c>
      <c r="R1041" t="str">
        <f t="shared" si="205"/>
        <v>lx</v>
      </c>
      <c r="S1041" t="str">
        <f t="shared" si="206"/>
        <v>bk</v>
      </c>
      <c r="T1041" t="e">
        <f t="shared" si="207"/>
        <v>#REF!</v>
      </c>
      <c r="U1041" t="str">
        <f t="shared" si="198"/>
        <v>b</v>
      </c>
      <c r="W1041" t="str">
        <f t="shared" si="201"/>
        <v>const W1900GrosseTeteLouisianaINF670D= L.marker([30.4188,-93.2403], {icon: dp_lx}).bindPopup('Grosse Tete, Louisiana&lt;br&gt;White 1900-1944&lt;br&gt;INF670D&lt;br&gt;non-DASS').addTo(W1900);</v>
      </c>
      <c r="BI1041" t="s">
        <v>6088</v>
      </c>
    </row>
    <row r="1042" spans="1:61">
      <c r="A1042" s="30" t="s">
        <v>5326</v>
      </c>
      <c r="B1042" s="31" t="s">
        <v>2374</v>
      </c>
      <c r="C1042" t="s">
        <v>3937</v>
      </c>
      <c r="D1042" s="32" t="s">
        <v>2376</v>
      </c>
      <c r="E1042" s="31" t="s">
        <v>2751</v>
      </c>
      <c r="F1042" s="32">
        <v>-92.611760000000004</v>
      </c>
      <c r="G1042" s="32">
        <v>33.62594</v>
      </c>
      <c r="H1042" s="32"/>
      <c r="I1042" t="str">
        <f t="shared" si="199"/>
        <v>Cale, Arkansas&lt;br&gt;White 1900-1944&lt;br&gt;INF747&lt;br&gt;non-DASS</v>
      </c>
      <c r="J1042" t="str">
        <f t="shared" si="200"/>
        <v>W1900CaleArkansasINF747</v>
      </c>
      <c r="M1042" t="str">
        <f t="shared" si="202"/>
        <v>dp</v>
      </c>
      <c r="N1042" t="str">
        <f t="shared" si="203"/>
        <v>st</v>
      </c>
      <c r="O1042" t="str">
        <f t="shared" si="204"/>
        <v>ar</v>
      </c>
      <c r="P1042" t="e">
        <f>IF(#REF!="rhot","",IF(H1042="AAE_7R","r7",IF(AND(C1042="ANAE",H1042="W"),"r3","r0")))</f>
        <v>#REF!</v>
      </c>
      <c r="Q1042" t="str">
        <f>IF(H1042="consonant",#REF!,"")</f>
        <v/>
      </c>
      <c r="R1042" t="str">
        <f t="shared" si="205"/>
        <v>lx</v>
      </c>
      <c r="S1042" t="str">
        <f t="shared" si="206"/>
        <v>bk</v>
      </c>
      <c r="T1042" t="e">
        <f t="shared" si="207"/>
        <v>#REF!</v>
      </c>
      <c r="U1042" t="str">
        <f t="shared" si="198"/>
        <v>b</v>
      </c>
      <c r="W1042" t="str">
        <f t="shared" si="201"/>
        <v>const W1900CaleArkansasINF747= L.marker([33.62594,-92.61176], {icon: dp_lx}).bindPopup('Cale, Arkansas&lt;br&gt;White 1900-1944&lt;br&gt;INF747&lt;br&gt;non-DASS').addTo(W1900);</v>
      </c>
      <c r="BI1042" t="s">
        <v>6089</v>
      </c>
    </row>
    <row r="1043" spans="1:61">
      <c r="A1043" s="30" t="s">
        <v>5326</v>
      </c>
      <c r="B1043" s="31" t="s">
        <v>2396</v>
      </c>
      <c r="C1043" t="s">
        <v>3937</v>
      </c>
      <c r="D1043" s="32" t="s">
        <v>2397</v>
      </c>
      <c r="E1043" s="31" t="s">
        <v>5293</v>
      </c>
      <c r="F1043" s="32">
        <v>-85.046700000000001</v>
      </c>
      <c r="G1043" s="32">
        <v>31.297529999999998</v>
      </c>
      <c r="H1043" s="32"/>
      <c r="I1043" t="str">
        <f t="shared" si="199"/>
        <v>Bayou Rapides, Louisiana&lt;br&gt;White 1900-1944&lt;br&gt;INF797&lt;br&gt;non-DASS</v>
      </c>
      <c r="J1043" t="str">
        <f t="shared" si="200"/>
        <v>W1900BayouRapidesLouisianaINF797</v>
      </c>
      <c r="M1043" t="str">
        <f t="shared" si="202"/>
        <v>dp</v>
      </c>
      <c r="N1043" t="str">
        <f t="shared" si="203"/>
        <v>st</v>
      </c>
      <c r="O1043" t="str">
        <f t="shared" si="204"/>
        <v>ar</v>
      </c>
      <c r="P1043" t="e">
        <f>IF(#REF!="rhot","",IF(H1043="AAE_7R","r7",IF(AND(C1043="ANAE",H1043="W"),"r3","r0")))</f>
        <v>#REF!</v>
      </c>
      <c r="Q1043" t="str">
        <f>IF(H1043="consonant",#REF!,"")</f>
        <v/>
      </c>
      <c r="R1043" t="str">
        <f t="shared" si="205"/>
        <v>lx</v>
      </c>
      <c r="S1043" t="str">
        <f t="shared" si="206"/>
        <v>bk</v>
      </c>
      <c r="T1043" t="e">
        <f t="shared" si="207"/>
        <v>#REF!</v>
      </c>
      <c r="U1043" t="str">
        <f t="shared" si="198"/>
        <v>b</v>
      </c>
      <c r="W1043" t="str">
        <f t="shared" si="201"/>
        <v>const W1900BayouRapidesLouisianaINF797= L.marker([31.29753,-85.0467], {icon: dp_lx}).bindPopup('Bayou Rapides, Louisiana&lt;br&gt;White 1900-1944&lt;br&gt;INF797&lt;br&gt;non-DASS').addTo(W1900);</v>
      </c>
      <c r="BI1043" t="s">
        <v>6090</v>
      </c>
    </row>
    <row r="1044" spans="1:61">
      <c r="A1044" s="30" t="s">
        <v>5326</v>
      </c>
      <c r="B1044" s="31" t="s">
        <v>1996</v>
      </c>
      <c r="C1044" t="s">
        <v>3937</v>
      </c>
      <c r="D1044" s="32" t="s">
        <v>1295</v>
      </c>
      <c r="E1044" s="31" t="s">
        <v>904</v>
      </c>
      <c r="F1044" s="32">
        <v>-84.502009999999999</v>
      </c>
      <c r="G1044" s="32">
        <v>36.025820000000003</v>
      </c>
      <c r="H1044" s="32"/>
      <c r="I1044" t="str">
        <f t="shared" si="199"/>
        <v>Crossville, Tennessee&lt;br&gt;White 1900-1944&lt;br&gt;INF045&lt;br&gt;non-DASS</v>
      </c>
      <c r="J1044" t="str">
        <f t="shared" si="200"/>
        <v>W1900CrossvilleTennesseeINF045</v>
      </c>
      <c r="M1044" t="str">
        <f t="shared" si="202"/>
        <v>dp</v>
      </c>
      <c r="N1044" t="str">
        <f t="shared" si="203"/>
        <v>st</v>
      </c>
      <c r="O1044" t="str">
        <f t="shared" si="204"/>
        <v>ar</v>
      </c>
      <c r="P1044" t="e">
        <f>IF(#REF!="rhot","",IF(H1044="AAE_7R","r7",IF(AND(C1044="ANAE",H1044="W"),"r3","r0")))</f>
        <v>#REF!</v>
      </c>
      <c r="Q1044" t="str">
        <f>IF(H1044="consonant",#REF!,"")</f>
        <v/>
      </c>
      <c r="R1044" t="str">
        <f t="shared" si="205"/>
        <v>lx</v>
      </c>
      <c r="S1044" t="str">
        <f t="shared" si="206"/>
        <v>bk</v>
      </c>
      <c r="T1044" t="e">
        <f t="shared" si="207"/>
        <v>#REF!</v>
      </c>
      <c r="U1044" t="str">
        <f t="shared" si="198"/>
        <v>b</v>
      </c>
      <c r="W1044" t="str">
        <f t="shared" si="201"/>
        <v>const W1900CrossvilleTennesseeINF045= L.marker([36.02582,-84.50201], {icon: dp_lx}).bindPopup('Crossville, Tennessee&lt;br&gt;White 1900-1944&lt;br&gt;INF045&lt;br&gt;non-DASS').addTo(W1900);</v>
      </c>
      <c r="BI1044" t="s">
        <v>6091</v>
      </c>
    </row>
    <row r="1045" spans="1:61">
      <c r="A1045" s="30" t="s">
        <v>5326</v>
      </c>
      <c r="B1045" s="31" t="s">
        <v>1997</v>
      </c>
      <c r="C1045" t="s">
        <v>3937</v>
      </c>
      <c r="D1045" s="32" t="s">
        <v>1998</v>
      </c>
      <c r="E1045" s="31" t="s">
        <v>904</v>
      </c>
      <c r="F1045" s="32">
        <v>-83.391890000000004</v>
      </c>
      <c r="G1045" s="32">
        <v>35.189599999999999</v>
      </c>
      <c r="H1045" s="32"/>
      <c r="I1045" t="str">
        <f t="shared" si="199"/>
        <v>Reliance, Tennessee&lt;br&gt;White 1900-1944&lt;br&gt;INF050&lt;br&gt;non-DASS</v>
      </c>
      <c r="J1045" t="str">
        <f t="shared" si="200"/>
        <v>W1900RelianceTennesseeINF050</v>
      </c>
      <c r="M1045" t="str">
        <f t="shared" si="202"/>
        <v>dp</v>
      </c>
      <c r="N1045" t="str">
        <f t="shared" si="203"/>
        <v>st</v>
      </c>
      <c r="O1045" t="str">
        <f t="shared" si="204"/>
        <v>ar</v>
      </c>
      <c r="P1045" t="e">
        <f>IF(#REF!="rhot","",IF(H1045="AAE_7R","r7",IF(AND(C1045="ANAE",H1045="W"),"r3","r0")))</f>
        <v>#REF!</v>
      </c>
      <c r="Q1045" t="str">
        <f>IF(H1045="consonant",#REF!,"")</f>
        <v/>
      </c>
      <c r="R1045" t="str">
        <f t="shared" si="205"/>
        <v>lx</v>
      </c>
      <c r="S1045" t="str">
        <f t="shared" si="206"/>
        <v>bk</v>
      </c>
      <c r="T1045" t="e">
        <f t="shared" si="207"/>
        <v>#REF!</v>
      </c>
      <c r="U1045" t="str">
        <f t="shared" si="198"/>
        <v>b</v>
      </c>
      <c r="W1045" t="str">
        <f t="shared" si="201"/>
        <v>const W1900RelianceTennesseeINF050= L.marker([35.1896,-83.39189], {icon: dp_lx}).bindPopup('Reliance, Tennessee&lt;br&gt;White 1900-1944&lt;br&gt;INF050&lt;br&gt;non-DASS').addTo(W1900);</v>
      </c>
      <c r="BI1045" t="s">
        <v>6092</v>
      </c>
    </row>
    <row r="1046" spans="1:61">
      <c r="A1046" s="30" t="s">
        <v>5326</v>
      </c>
      <c r="B1046" s="31" t="s">
        <v>2014</v>
      </c>
      <c r="C1046" t="s">
        <v>3937</v>
      </c>
      <c r="D1046" s="32" t="s">
        <v>2015</v>
      </c>
      <c r="E1046" s="31" t="s">
        <v>5289</v>
      </c>
      <c r="F1046" s="32">
        <v>-83.713210000000004</v>
      </c>
      <c r="G1046" s="32">
        <v>34.736370000000001</v>
      </c>
      <c r="H1046" s="32"/>
      <c r="I1046" t="str">
        <f t="shared" si="199"/>
        <v>Tallulah Falls, Georgia&lt;br&gt;White 1900-1944&lt;br&gt;INF074B&lt;br&gt;non-DASS</v>
      </c>
      <c r="J1046" t="str">
        <f t="shared" si="200"/>
        <v>W1900TallulahFallsGeorgiaINF074B</v>
      </c>
      <c r="M1046" t="str">
        <f t="shared" si="202"/>
        <v>dp</v>
      </c>
      <c r="N1046" t="str">
        <f t="shared" si="203"/>
        <v>st</v>
      </c>
      <c r="O1046" t="str">
        <f t="shared" si="204"/>
        <v>ar</v>
      </c>
      <c r="P1046" t="e">
        <f>IF(#REF!="rhot","",IF(H1046="AAE_7R","r7",IF(AND(C1046="ANAE",H1046="W"),"r3","r0")))</f>
        <v>#REF!</v>
      </c>
      <c r="Q1046" t="str">
        <f>IF(H1046="consonant",#REF!,"")</f>
        <v/>
      </c>
      <c r="R1046" t="str">
        <f t="shared" si="205"/>
        <v>lx</v>
      </c>
      <c r="S1046" t="str">
        <f t="shared" si="206"/>
        <v>bk</v>
      </c>
      <c r="T1046" t="e">
        <f t="shared" si="207"/>
        <v>#REF!</v>
      </c>
      <c r="U1046" t="str">
        <f t="shared" si="198"/>
        <v>b</v>
      </c>
      <c r="W1046" t="str">
        <f t="shared" si="201"/>
        <v>const W1900TallulahFallsGeorgiaINF074B= L.marker([34.73637,-83.71321], {icon: dp_lx}).bindPopup('Tallulah Falls, Georgia&lt;br&gt;White 1900-1944&lt;br&gt;INF074B&lt;br&gt;non-DASS').addTo(W1900);</v>
      </c>
      <c r="BI1046" t="s">
        <v>6093</v>
      </c>
    </row>
    <row r="1047" spans="1:61">
      <c r="A1047" s="30" t="s">
        <v>5326</v>
      </c>
      <c r="B1047" s="31" t="s">
        <v>2040</v>
      </c>
      <c r="C1047" t="s">
        <v>3937</v>
      </c>
      <c r="D1047" s="32" t="s">
        <v>1292</v>
      </c>
      <c r="E1047" s="31" t="s">
        <v>5289</v>
      </c>
      <c r="F1047" s="32">
        <v>-84.547079999999994</v>
      </c>
      <c r="G1047" s="32">
        <v>33.794780000000003</v>
      </c>
      <c r="H1047" s="32"/>
      <c r="I1047" t="str">
        <f t="shared" si="199"/>
        <v>Monroe, Georgia&lt;br&gt;White 1900-1944&lt;br&gt;INF093&lt;br&gt;non-DASS</v>
      </c>
      <c r="J1047" t="str">
        <f t="shared" si="200"/>
        <v>W1900MonroeGeorgiaINF093</v>
      </c>
      <c r="M1047" t="str">
        <f t="shared" si="202"/>
        <v>dp</v>
      </c>
      <c r="N1047" t="str">
        <f t="shared" si="203"/>
        <v>st</v>
      </c>
      <c r="O1047" t="str">
        <f t="shared" si="204"/>
        <v>ar</v>
      </c>
      <c r="P1047" t="e">
        <f>IF(#REF!="rhot","",IF(H1047="AAE_7R","r7",IF(AND(C1047="ANAE",H1047="W"),"r3","r0")))</f>
        <v>#REF!</v>
      </c>
      <c r="Q1047" t="str">
        <f>IF(H1047="consonant",#REF!,"")</f>
        <v/>
      </c>
      <c r="R1047" t="str">
        <f t="shared" si="205"/>
        <v>lx</v>
      </c>
      <c r="S1047" t="str">
        <f t="shared" si="206"/>
        <v>bk</v>
      </c>
      <c r="T1047" t="e">
        <f t="shared" si="207"/>
        <v>#REF!</v>
      </c>
      <c r="U1047" t="str">
        <f t="shared" si="198"/>
        <v>b</v>
      </c>
      <c r="W1047" t="str">
        <f t="shared" si="201"/>
        <v>const W1900MonroeGeorgiaINF093= L.marker([33.79478,-84.54708], {icon: dp_lx}).bindPopup('Monroe, Georgia&lt;br&gt;White 1900-1944&lt;br&gt;INF093&lt;br&gt;non-DASS').addTo(W1900);</v>
      </c>
      <c r="BI1047" t="s">
        <v>6094</v>
      </c>
    </row>
    <row r="1048" spans="1:61">
      <c r="A1048" s="30" t="s">
        <v>5326</v>
      </c>
      <c r="B1048" s="31" t="s">
        <v>2052</v>
      </c>
      <c r="C1048" t="s">
        <v>3937</v>
      </c>
      <c r="D1048" s="32" t="s">
        <v>179</v>
      </c>
      <c r="E1048" s="31" t="s">
        <v>5289</v>
      </c>
      <c r="F1048" s="32">
        <v>-83.938469999999995</v>
      </c>
      <c r="G1048" s="32">
        <v>33.448740000000001</v>
      </c>
      <c r="H1048" s="32"/>
      <c r="I1048" t="str">
        <f t="shared" si="199"/>
        <v>Fayetteville, Georgia&lt;br&gt;White 1900-1944&lt;br&gt;INF113D&lt;br&gt;non-DASS</v>
      </c>
      <c r="J1048" t="str">
        <f t="shared" si="200"/>
        <v>W1900FayettevilleGeorgiaINF113D</v>
      </c>
      <c r="M1048" t="str">
        <f t="shared" si="202"/>
        <v>dp</v>
      </c>
      <c r="N1048" t="str">
        <f t="shared" si="203"/>
        <v>st</v>
      </c>
      <c r="O1048" t="str">
        <f t="shared" si="204"/>
        <v>ar</v>
      </c>
      <c r="P1048" t="e">
        <f>IF(#REF!="rhot","",IF(H1048="AAE_7R","r7",IF(AND(C1048="ANAE",H1048="W"),"r3","r0")))</f>
        <v>#REF!</v>
      </c>
      <c r="Q1048" t="str">
        <f>IF(H1048="consonant",#REF!,"")</f>
        <v/>
      </c>
      <c r="R1048" t="str">
        <f t="shared" si="205"/>
        <v>lx</v>
      </c>
      <c r="S1048" t="str">
        <f t="shared" si="206"/>
        <v>bk</v>
      </c>
      <c r="T1048" t="e">
        <f t="shared" si="207"/>
        <v>#REF!</v>
      </c>
      <c r="U1048" t="str">
        <f t="shared" si="198"/>
        <v>b</v>
      </c>
      <c r="W1048" t="str">
        <f t="shared" si="201"/>
        <v>const W1900FayettevilleGeorgiaINF113D= L.marker([33.44874,-83.93847], {icon: dp_lx}).bindPopup('Fayetteville, Georgia&lt;br&gt;White 1900-1944&lt;br&gt;INF113D&lt;br&gt;non-DASS').addTo(W1900);</v>
      </c>
      <c r="BI1048" t="s">
        <v>6095</v>
      </c>
    </row>
    <row r="1049" spans="1:61">
      <c r="A1049" s="30" t="s">
        <v>5326</v>
      </c>
      <c r="B1049" s="31" t="s">
        <v>2057</v>
      </c>
      <c r="C1049" t="s">
        <v>3937</v>
      </c>
      <c r="D1049" s="32" t="s">
        <v>2021</v>
      </c>
      <c r="E1049" s="31" t="s">
        <v>5289</v>
      </c>
      <c r="F1049" s="32">
        <v>-82.005319999999998</v>
      </c>
      <c r="G1049" s="32">
        <v>33.034199999999998</v>
      </c>
      <c r="H1049" s="32"/>
      <c r="I1049" t="str">
        <f t="shared" si="199"/>
        <v>Forsyth, Georgia&lt;br&gt;White 1900-1944&lt;br&gt;INF121&lt;br&gt;non-DASS</v>
      </c>
      <c r="J1049" t="str">
        <f t="shared" si="200"/>
        <v>W1900ForsythGeorgiaINF121</v>
      </c>
      <c r="M1049" t="str">
        <f t="shared" si="202"/>
        <v>dp</v>
      </c>
      <c r="N1049" t="str">
        <f t="shared" si="203"/>
        <v>st</v>
      </c>
      <c r="O1049" t="str">
        <f t="shared" si="204"/>
        <v>ar</v>
      </c>
      <c r="P1049" t="e">
        <f>IF(#REF!="rhot","",IF(H1049="AAE_7R","r7",IF(AND(C1049="ANAE",H1049="W"),"r3","r0")))</f>
        <v>#REF!</v>
      </c>
      <c r="Q1049" t="str">
        <f>IF(H1049="consonant",#REF!,"")</f>
        <v/>
      </c>
      <c r="R1049" t="str">
        <f t="shared" si="205"/>
        <v>lx</v>
      </c>
      <c r="S1049" t="str">
        <f t="shared" si="206"/>
        <v>bk</v>
      </c>
      <c r="T1049" t="e">
        <f t="shared" si="207"/>
        <v>#REF!</v>
      </c>
      <c r="U1049" t="str">
        <f t="shared" si="198"/>
        <v>b</v>
      </c>
      <c r="W1049" t="str">
        <f t="shared" si="201"/>
        <v>const W1900ForsythGeorgiaINF121= L.marker([33.0342,-82.00532], {icon: dp_lx}).bindPopup('Forsyth, Georgia&lt;br&gt;White 1900-1944&lt;br&gt;INF121&lt;br&gt;non-DASS').addTo(W1900);</v>
      </c>
      <c r="BI1049" t="s">
        <v>6096</v>
      </c>
    </row>
    <row r="1050" spans="1:61">
      <c r="A1050" s="30" t="s">
        <v>5326</v>
      </c>
      <c r="B1050" s="31" t="s">
        <v>2128</v>
      </c>
      <c r="C1050" t="s">
        <v>3937</v>
      </c>
      <c r="D1050" s="32" t="s">
        <v>2127</v>
      </c>
      <c r="E1050" s="31" t="s">
        <v>5289</v>
      </c>
      <c r="F1050" s="32">
        <v>-82.737350000000006</v>
      </c>
      <c r="G1050" s="32">
        <v>30.83182</v>
      </c>
      <c r="H1050" s="32"/>
      <c r="I1050" t="str">
        <f t="shared" si="199"/>
        <v>Folkston, Georgia&lt;br&gt;White 1900-1944&lt;br&gt;INF197A&lt;br&gt;non-DASS</v>
      </c>
      <c r="J1050" t="str">
        <f t="shared" si="200"/>
        <v>W1900FolkstonGeorgiaINF197A</v>
      </c>
      <c r="M1050" t="str">
        <f t="shared" si="202"/>
        <v>dp</v>
      </c>
      <c r="N1050" t="str">
        <f t="shared" si="203"/>
        <v>st</v>
      </c>
      <c r="O1050" t="str">
        <f t="shared" si="204"/>
        <v>ar</v>
      </c>
      <c r="P1050" t="e">
        <f>IF(#REF!="rhot","",IF(H1050="AAE_7R","r7",IF(AND(C1050="ANAE",H1050="W"),"r3","r0")))</f>
        <v>#REF!</v>
      </c>
      <c r="Q1050" t="str">
        <f>IF(H1050="consonant",#REF!,"")</f>
        <v/>
      </c>
      <c r="R1050" t="str">
        <f t="shared" si="205"/>
        <v>lx</v>
      </c>
      <c r="S1050" t="str">
        <f t="shared" si="206"/>
        <v>bk</v>
      </c>
      <c r="T1050" t="e">
        <f t="shared" si="207"/>
        <v>#REF!</v>
      </c>
      <c r="U1050" t="str">
        <f t="shared" si="198"/>
        <v>b</v>
      </c>
      <c r="W1050" t="str">
        <f t="shared" si="201"/>
        <v>const W1900FolkstonGeorgiaINF197A= L.marker([30.83182,-82.73735], {icon: dp_lx}).bindPopup('Folkston, Georgia&lt;br&gt;White 1900-1944&lt;br&gt;INF197A&lt;br&gt;non-DASS').addTo(W1900);</v>
      </c>
      <c r="BI1050" t="s">
        <v>6097</v>
      </c>
    </row>
    <row r="1051" spans="1:61">
      <c r="A1051" s="30" t="s">
        <v>5326</v>
      </c>
      <c r="B1051" s="31" t="s">
        <v>2131</v>
      </c>
      <c r="C1051" t="s">
        <v>3937</v>
      </c>
      <c r="D1051" s="32" t="s">
        <v>2133</v>
      </c>
      <c r="E1051" s="31" t="s">
        <v>5289</v>
      </c>
      <c r="F1051" s="32">
        <v>-81.362830000000002</v>
      </c>
      <c r="G1051" s="32">
        <v>31.277149999999999</v>
      </c>
      <c r="H1051" s="32"/>
      <c r="I1051" t="str">
        <f t="shared" si="199"/>
        <v>Axson, Georgia&lt;br&gt;White 1900-1944&lt;br&gt;INF203A&lt;br&gt;non-DASS</v>
      </c>
      <c r="J1051" t="str">
        <f t="shared" si="200"/>
        <v>W1900AxsonGeorgiaINF203A</v>
      </c>
      <c r="M1051" t="str">
        <f t="shared" si="202"/>
        <v>dp</v>
      </c>
      <c r="N1051" t="str">
        <f t="shared" si="203"/>
        <v>st</v>
      </c>
      <c r="O1051" t="str">
        <f t="shared" si="204"/>
        <v>ar</v>
      </c>
      <c r="P1051" t="e">
        <f>IF(#REF!="rhot","",IF(H1051="AAE_7R","r7",IF(AND(C1051="ANAE",H1051="W"),"r3","r0")))</f>
        <v>#REF!</v>
      </c>
      <c r="Q1051" t="str">
        <f>IF(H1051="consonant",#REF!,"")</f>
        <v/>
      </c>
      <c r="R1051" t="str">
        <f t="shared" si="205"/>
        <v>lx</v>
      </c>
      <c r="S1051" t="str">
        <f t="shared" si="206"/>
        <v>bk</v>
      </c>
      <c r="T1051" t="e">
        <f t="shared" si="207"/>
        <v>#REF!</v>
      </c>
      <c r="U1051" t="str">
        <f t="shared" si="198"/>
        <v>b</v>
      </c>
      <c r="W1051" t="str">
        <f t="shared" si="201"/>
        <v>const W1900AxsonGeorgiaINF203A= L.marker([31.27715,-81.36283], {icon: dp_lx}).bindPopup('Axson, Georgia&lt;br&gt;White 1900-1944&lt;br&gt;INF203A&lt;br&gt;non-DASS').addTo(W1900);</v>
      </c>
      <c r="BI1051" t="s">
        <v>6098</v>
      </c>
    </row>
    <row r="1052" spans="1:61">
      <c r="A1052" s="30" t="s">
        <v>5326</v>
      </c>
      <c r="B1052" s="31" t="s">
        <v>2158</v>
      </c>
      <c r="C1052" t="s">
        <v>3937</v>
      </c>
      <c r="D1052" s="32" t="s">
        <v>2160</v>
      </c>
      <c r="E1052" s="31" t="s">
        <v>5304</v>
      </c>
      <c r="F1052" s="32">
        <v>-86.207300000000004</v>
      </c>
      <c r="G1052" s="32">
        <v>28.786280000000001</v>
      </c>
      <c r="H1052" s="32"/>
      <c r="I1052" t="str">
        <f t="shared" si="199"/>
        <v>Paola, Florida&lt;br&gt;White 1900-1944&lt;br&gt;INF260&lt;br&gt;non-DASS</v>
      </c>
      <c r="J1052" t="str">
        <f t="shared" si="200"/>
        <v>W1900PaolaFloridaINF260</v>
      </c>
      <c r="M1052" t="str">
        <f t="shared" si="202"/>
        <v>dp</v>
      </c>
      <c r="N1052" t="str">
        <f t="shared" si="203"/>
        <v>st</v>
      </c>
      <c r="O1052" t="str">
        <f t="shared" si="204"/>
        <v>ar</v>
      </c>
      <c r="P1052" t="e">
        <f>IF(#REF!="rhot","",IF(H1052="AAE_7R","r7",IF(AND(C1052="ANAE",H1052="W"),"r3","r0")))</f>
        <v>#REF!</v>
      </c>
      <c r="Q1052" t="str">
        <f>IF(H1052="consonant",#REF!,"")</f>
        <v/>
      </c>
      <c r="R1052" t="str">
        <f t="shared" si="205"/>
        <v>lx</v>
      </c>
      <c r="S1052" t="str">
        <f t="shared" si="206"/>
        <v>bk</v>
      </c>
      <c r="T1052" t="e">
        <f t="shared" si="207"/>
        <v>#REF!</v>
      </c>
      <c r="U1052" t="str">
        <f t="shared" si="198"/>
        <v>b</v>
      </c>
      <c r="W1052" t="str">
        <f t="shared" si="201"/>
        <v>const W1900PaolaFloridaINF260= L.marker([28.78628,-86.2073], {icon: dp_lx}).bindPopup('Paola, Florida&lt;br&gt;White 1900-1944&lt;br&gt;INF260&lt;br&gt;non-DASS').addTo(W1900);</v>
      </c>
      <c r="BI1052" t="s">
        <v>6099</v>
      </c>
    </row>
    <row r="1053" spans="1:61">
      <c r="A1053" s="30" t="s">
        <v>5326</v>
      </c>
      <c r="B1053" s="31" t="s">
        <v>2197</v>
      </c>
      <c r="C1053" t="s">
        <v>3937</v>
      </c>
      <c r="D1053" s="32" t="s">
        <v>2198</v>
      </c>
      <c r="E1053" s="31" t="s">
        <v>5298</v>
      </c>
      <c r="F1053" s="32">
        <v>-86.59008</v>
      </c>
      <c r="G1053" s="32">
        <v>34.270809999999997</v>
      </c>
      <c r="H1053" s="32"/>
      <c r="I1053" t="str">
        <f t="shared" si="199"/>
        <v>Albertville, Alabama&lt;br&gt;White 1900-1944&lt;br&gt;INF353A&lt;br&gt;non-DASS</v>
      </c>
      <c r="J1053" t="str">
        <f t="shared" si="200"/>
        <v>W1900AlbertvilleAlabamaINF353A</v>
      </c>
      <c r="M1053" t="str">
        <f t="shared" si="202"/>
        <v>dp</v>
      </c>
      <c r="N1053" t="str">
        <f t="shared" si="203"/>
        <v>st</v>
      </c>
      <c r="O1053" t="str">
        <f t="shared" si="204"/>
        <v>ar</v>
      </c>
      <c r="P1053" t="e">
        <f>IF(#REF!="rhot","",IF(H1053="AAE_7R","r7",IF(AND(C1053="ANAE",H1053="W"),"r3","r0")))</f>
        <v>#REF!</v>
      </c>
      <c r="Q1053" t="str">
        <f>IF(H1053="consonant",#REF!,"")</f>
        <v/>
      </c>
      <c r="R1053" t="str">
        <f t="shared" si="205"/>
        <v>lx</v>
      </c>
      <c r="S1053" t="str">
        <f t="shared" si="206"/>
        <v>bk</v>
      </c>
      <c r="T1053" t="e">
        <f t="shared" si="207"/>
        <v>#REF!</v>
      </c>
      <c r="U1053" t="str">
        <f t="shared" si="198"/>
        <v>b</v>
      </c>
      <c r="W1053" t="str">
        <f t="shared" si="201"/>
        <v>const W1900AlbertvilleAlabamaINF353A= L.marker([34.27081,-86.59008], {icon: dp_lx}).bindPopup('Albertville, Alabama&lt;br&gt;White 1900-1944&lt;br&gt;INF353A&lt;br&gt;non-DASS').addTo(W1900);</v>
      </c>
      <c r="BI1053" t="s">
        <v>6100</v>
      </c>
    </row>
    <row r="1054" spans="1:61">
      <c r="A1054" s="30" t="s">
        <v>5326</v>
      </c>
      <c r="B1054" s="31" t="s">
        <v>2199</v>
      </c>
      <c r="C1054" t="s">
        <v>3937</v>
      </c>
      <c r="D1054" s="32" t="s">
        <v>2200</v>
      </c>
      <c r="E1054" s="31" t="s">
        <v>5298</v>
      </c>
      <c r="F1054" s="32">
        <v>-87.088310000000007</v>
      </c>
      <c r="G1054" s="32">
        <v>34.086109999999998</v>
      </c>
      <c r="H1054" s="32"/>
      <c r="I1054" t="str">
        <f t="shared" si="199"/>
        <v>Blountsville, Alabama&lt;br&gt;White 1900-1944&lt;br&gt;INF355&lt;br&gt;non-DASS</v>
      </c>
      <c r="J1054" t="str">
        <f t="shared" si="200"/>
        <v>W1900BlountsvilleAlabamaINF355</v>
      </c>
      <c r="M1054" t="str">
        <f t="shared" si="202"/>
        <v>dp</v>
      </c>
      <c r="N1054" t="str">
        <f t="shared" si="203"/>
        <v>st</v>
      </c>
      <c r="O1054" t="str">
        <f t="shared" si="204"/>
        <v>ar</v>
      </c>
      <c r="P1054" t="e">
        <f>IF(#REF!="rhot","",IF(H1054="AAE_7R","r7",IF(AND(C1054="ANAE",H1054="W"),"r3","r0")))</f>
        <v>#REF!</v>
      </c>
      <c r="Q1054" t="str">
        <f>IF(H1054="consonant",#REF!,"")</f>
        <v/>
      </c>
      <c r="R1054" t="str">
        <f t="shared" si="205"/>
        <v>lx</v>
      </c>
      <c r="S1054" t="str">
        <f t="shared" si="206"/>
        <v>bk</v>
      </c>
      <c r="T1054" t="e">
        <f t="shared" si="207"/>
        <v>#REF!</v>
      </c>
      <c r="U1054" t="str">
        <f t="shared" si="198"/>
        <v>b</v>
      </c>
      <c r="W1054" t="str">
        <f t="shared" si="201"/>
        <v>const W1900BlountsvilleAlabamaINF355= L.marker([34.08611,-87.08831], {icon: dp_lx}).bindPopup('Blountsville, Alabama&lt;br&gt;White 1900-1944&lt;br&gt;INF355&lt;br&gt;non-DASS').addTo(W1900);</v>
      </c>
      <c r="BI1054" t="s">
        <v>6101</v>
      </c>
    </row>
    <row r="1055" spans="1:61">
      <c r="A1055" s="30" t="s">
        <v>5326</v>
      </c>
      <c r="B1055" s="31" t="s">
        <v>2210</v>
      </c>
      <c r="C1055" t="s">
        <v>3937</v>
      </c>
      <c r="D1055" s="32" t="s">
        <v>4</v>
      </c>
      <c r="E1055" s="31" t="s">
        <v>5298</v>
      </c>
      <c r="F1055" s="32">
        <v>-85.88955</v>
      </c>
      <c r="G1055" s="32">
        <v>33.379530000000003</v>
      </c>
      <c r="H1055" s="32"/>
      <c r="I1055" t="str">
        <f t="shared" si="199"/>
        <v>Birmingham, Alabama&lt;br&gt;White 1900-1944&lt;br&gt;INF370&lt;br&gt;non-DASS</v>
      </c>
      <c r="J1055" t="str">
        <f t="shared" si="200"/>
        <v>W1900BirminghamAlabamaINF370</v>
      </c>
      <c r="M1055" t="str">
        <f t="shared" si="202"/>
        <v>dp</v>
      </c>
      <c r="N1055" t="str">
        <f t="shared" si="203"/>
        <v>st</v>
      </c>
      <c r="O1055" t="str">
        <f t="shared" si="204"/>
        <v>ar</v>
      </c>
      <c r="P1055" t="e">
        <f>IF(#REF!="rhot","",IF(H1055="AAE_7R","r7",IF(AND(C1055="ANAE",H1055="W"),"r3","r0")))</f>
        <v>#REF!</v>
      </c>
      <c r="Q1055" t="str">
        <f>IF(H1055="consonant",#REF!,"")</f>
        <v/>
      </c>
      <c r="R1055" t="str">
        <f t="shared" si="205"/>
        <v>lx</v>
      </c>
      <c r="S1055" t="str">
        <f t="shared" si="206"/>
        <v>bk</v>
      </c>
      <c r="T1055" t="e">
        <f t="shared" si="207"/>
        <v>#REF!</v>
      </c>
      <c r="U1055" t="str">
        <f t="shared" si="198"/>
        <v>b</v>
      </c>
      <c r="W1055" t="str">
        <f t="shared" si="201"/>
        <v>const W1900BirminghamAlabamaINF370= L.marker([33.37953,-85.88955], {icon: dp_lx}).bindPopup('Birmingham, Alabama&lt;br&gt;White 1900-1944&lt;br&gt;INF370&lt;br&gt;non-DASS').addTo(W1900);</v>
      </c>
      <c r="BI1055" t="s">
        <v>6102</v>
      </c>
    </row>
    <row r="1056" spans="1:61">
      <c r="A1056" s="30" t="s">
        <v>5326</v>
      </c>
      <c r="B1056" s="31" t="s">
        <v>2229</v>
      </c>
      <c r="C1056" t="s">
        <v>3937</v>
      </c>
      <c r="D1056" s="32" t="s">
        <v>1796</v>
      </c>
      <c r="E1056" s="31" t="s">
        <v>5298</v>
      </c>
      <c r="F1056" s="32">
        <v>-85.981260000000006</v>
      </c>
      <c r="G1056" s="32">
        <v>32.53434</v>
      </c>
      <c r="H1056" s="32"/>
      <c r="I1056" t="str">
        <f t="shared" si="199"/>
        <v>Tallassee, Alabama&lt;br&gt;White 1900-1944&lt;br&gt;INF394&lt;br&gt;non-DASS</v>
      </c>
      <c r="J1056" t="str">
        <f t="shared" si="200"/>
        <v>W1900TallasseeAlabamaINF394</v>
      </c>
      <c r="M1056" t="str">
        <f t="shared" si="202"/>
        <v>dp</v>
      </c>
      <c r="N1056" t="str">
        <f t="shared" si="203"/>
        <v>st</v>
      </c>
      <c r="O1056" t="str">
        <f t="shared" si="204"/>
        <v>ar</v>
      </c>
      <c r="P1056" t="e">
        <f>IF(#REF!="rhot","",IF(H1056="AAE_7R","r7",IF(AND(C1056="ANAE",H1056="W"),"r3","r0")))</f>
        <v>#REF!</v>
      </c>
      <c r="Q1056" t="str">
        <f>IF(H1056="consonant",#REF!,"")</f>
        <v/>
      </c>
      <c r="R1056" t="str">
        <f t="shared" si="205"/>
        <v>lx</v>
      </c>
      <c r="S1056" t="str">
        <f t="shared" si="206"/>
        <v>bk</v>
      </c>
      <c r="T1056" t="e">
        <f t="shared" si="207"/>
        <v>#REF!</v>
      </c>
      <c r="U1056" t="str">
        <f t="shared" si="198"/>
        <v>b</v>
      </c>
      <c r="W1056" t="str">
        <f t="shared" si="201"/>
        <v>const W1900TallasseeAlabamaINF394= L.marker([32.53434,-85.98126], {icon: dp_lx}).bindPopup('Tallassee, Alabama&lt;br&gt;White 1900-1944&lt;br&gt;INF394&lt;br&gt;non-DASS').addTo(W1900);</v>
      </c>
      <c r="BI1056" t="s">
        <v>6103</v>
      </c>
    </row>
    <row r="1057" spans="1:61">
      <c r="A1057" s="30" t="s">
        <v>5326</v>
      </c>
      <c r="B1057" s="31" t="s">
        <v>2251</v>
      </c>
      <c r="C1057" t="s">
        <v>3937</v>
      </c>
      <c r="D1057" s="32" t="s">
        <v>1434</v>
      </c>
      <c r="E1057" s="31" t="s">
        <v>5298</v>
      </c>
      <c r="F1057" s="32">
        <v>-92.275450000000006</v>
      </c>
      <c r="G1057" s="32">
        <v>31.804099999999998</v>
      </c>
      <c r="H1057" s="32"/>
      <c r="I1057" t="str">
        <f t="shared" si="199"/>
        <v>Troy, Alabama&lt;br&gt;White 1900-1944&lt;br&gt;INF435&lt;br&gt;non-DASS</v>
      </c>
      <c r="J1057" t="str">
        <f t="shared" si="200"/>
        <v>W1900TroyAlabamaINF435</v>
      </c>
      <c r="M1057" t="str">
        <f t="shared" si="202"/>
        <v>dp</v>
      </c>
      <c r="N1057" t="str">
        <f t="shared" si="203"/>
        <v>st</v>
      </c>
      <c r="O1057" t="str">
        <f t="shared" si="204"/>
        <v>ar</v>
      </c>
      <c r="P1057" t="e">
        <f>IF(#REF!="rhot","",IF(H1057="AAE_7R","r7",IF(AND(C1057="ANAE",H1057="W"),"r3","r0")))</f>
        <v>#REF!</v>
      </c>
      <c r="Q1057" t="str">
        <f>IF(H1057="consonant",#REF!,"")</f>
        <v/>
      </c>
      <c r="R1057" t="str">
        <f t="shared" si="205"/>
        <v>lx</v>
      </c>
      <c r="S1057" t="str">
        <f t="shared" si="206"/>
        <v>bk</v>
      </c>
      <c r="T1057" t="e">
        <f t="shared" si="207"/>
        <v>#REF!</v>
      </c>
      <c r="U1057" t="str">
        <f t="shared" si="198"/>
        <v>b</v>
      </c>
      <c r="W1057" t="str">
        <f t="shared" si="201"/>
        <v>const W1900TroyAlabamaINF435= L.marker([31.8041,-92.27545], {icon: dp_lx}).bindPopup('Troy, Alabama&lt;br&gt;White 1900-1944&lt;br&gt;INF435&lt;br&gt;non-DASS').addTo(W1900);</v>
      </c>
      <c r="BI1057" t="s">
        <v>6104</v>
      </c>
    </row>
    <row r="1058" spans="1:61">
      <c r="A1058" s="30" t="s">
        <v>5326</v>
      </c>
      <c r="B1058" s="31" t="s">
        <v>2357</v>
      </c>
      <c r="C1058" t="s">
        <v>3937</v>
      </c>
      <c r="D1058" s="32" t="s">
        <v>11</v>
      </c>
      <c r="E1058" s="31" t="s">
        <v>2751</v>
      </c>
      <c r="F1058" s="32">
        <v>-92.275450000000006</v>
      </c>
      <c r="G1058" s="32">
        <v>34.7468</v>
      </c>
      <c r="H1058" s="32"/>
      <c r="I1058" t="str">
        <f t="shared" si="199"/>
        <v>Little Rock, Arkansas&lt;br&gt;White 1900-1944&lt;br&gt;INF706&lt;br&gt;non-DASS</v>
      </c>
      <c r="J1058" t="str">
        <f t="shared" si="200"/>
        <v>W1900LittleRockArkansasINF706</v>
      </c>
      <c r="M1058" t="str">
        <f t="shared" si="202"/>
        <v>dp</v>
      </c>
      <c r="N1058" t="str">
        <f t="shared" si="203"/>
        <v>st</v>
      </c>
      <c r="O1058" t="str">
        <f t="shared" si="204"/>
        <v>ar</v>
      </c>
      <c r="P1058" t="e">
        <f>IF(#REF!="rhot","",IF(H1058="AAE_7R","r7",IF(AND(C1058="ANAE",H1058="W"),"r3","r0")))</f>
        <v>#REF!</v>
      </c>
      <c r="Q1058" t="str">
        <f>IF(H1058="consonant",#REF!,"")</f>
        <v/>
      </c>
      <c r="R1058" t="str">
        <f t="shared" si="205"/>
        <v>lx</v>
      </c>
      <c r="S1058" t="str">
        <f t="shared" si="206"/>
        <v>bk</v>
      </c>
      <c r="T1058" t="e">
        <f t="shared" si="207"/>
        <v>#REF!</v>
      </c>
      <c r="U1058" t="str">
        <f t="shared" si="198"/>
        <v>b</v>
      </c>
      <c r="W1058" t="str">
        <f t="shared" si="201"/>
        <v>const W1900LittleRockArkansasINF706= L.marker([34.7468,-92.27545], {icon: dp_lx}).bindPopup('Little Rock, Arkansas&lt;br&gt;White 1900-1944&lt;br&gt;INF706&lt;br&gt;non-DASS').addTo(W1900);</v>
      </c>
      <c r="BI1058" t="s">
        <v>6105</v>
      </c>
    </row>
    <row r="1059" spans="1:61">
      <c r="A1059" s="30" t="s">
        <v>5326</v>
      </c>
      <c r="B1059" s="31" t="s">
        <v>2359</v>
      </c>
      <c r="C1059" t="s">
        <v>3937</v>
      </c>
      <c r="D1059" s="32" t="s">
        <v>2360</v>
      </c>
      <c r="E1059" s="31" t="s">
        <v>2751</v>
      </c>
      <c r="F1059" s="32">
        <v>-92.739080000000001</v>
      </c>
      <c r="G1059" s="32">
        <v>35.845869999999998</v>
      </c>
      <c r="H1059" s="32"/>
      <c r="I1059" t="str">
        <f t="shared" si="199"/>
        <v>Hilltop, Arkansas&lt;br&gt;White 1900-1944&lt;br&gt;INF717&lt;br&gt;non-DASS</v>
      </c>
      <c r="J1059" t="str">
        <f t="shared" si="200"/>
        <v>W1900HilltopArkansasINF717</v>
      </c>
      <c r="M1059" t="str">
        <f t="shared" si="202"/>
        <v>dp</v>
      </c>
      <c r="N1059" t="str">
        <f t="shared" si="203"/>
        <v>st</v>
      </c>
      <c r="O1059" t="str">
        <f t="shared" si="204"/>
        <v>ar</v>
      </c>
      <c r="P1059" t="e">
        <f>IF(#REF!="rhot","",IF(H1059="AAE_7R","r7",IF(AND(C1059="ANAE",H1059="W"),"r3","r0")))</f>
        <v>#REF!</v>
      </c>
      <c r="Q1059" t="str">
        <f>IF(H1059="consonant",#REF!,"")</f>
        <v/>
      </c>
      <c r="R1059" t="str">
        <f t="shared" si="205"/>
        <v>lx</v>
      </c>
      <c r="S1059" t="str">
        <f t="shared" si="206"/>
        <v>bk</v>
      </c>
      <c r="T1059" t="e">
        <f t="shared" si="207"/>
        <v>#REF!</v>
      </c>
      <c r="U1059" t="str">
        <f t="shared" si="198"/>
        <v>b</v>
      </c>
      <c r="W1059" t="str">
        <f t="shared" si="201"/>
        <v>const W1900HilltopArkansasINF717= L.marker([35.84587,-92.73908], {icon: dp_lx}).bindPopup('Hilltop, Arkansas&lt;br&gt;White 1900-1944&lt;br&gt;INF717&lt;br&gt;non-DASS').addTo(W1900);</v>
      </c>
      <c r="BI1059" t="s">
        <v>6106</v>
      </c>
    </row>
    <row r="1060" spans="1:61">
      <c r="A1060" s="30" t="s">
        <v>5326</v>
      </c>
      <c r="B1060" s="31" t="s">
        <v>2383</v>
      </c>
      <c r="C1060" t="s">
        <v>3937</v>
      </c>
      <c r="D1060" s="32" t="s">
        <v>2384</v>
      </c>
      <c r="E1060" s="31" t="s">
        <v>5293</v>
      </c>
      <c r="F1060" s="32">
        <v>-97.165109999999999</v>
      </c>
      <c r="G1060" s="32">
        <v>32.586080000000003</v>
      </c>
      <c r="H1060" s="32"/>
      <c r="I1060" t="str">
        <f t="shared" si="199"/>
        <v>Antioch, Louisiana&lt;br&gt;White 1900-1944&lt;br&gt;INF772&lt;br&gt;non-DASS</v>
      </c>
      <c r="J1060" t="str">
        <f t="shared" si="200"/>
        <v>W1900AntiochLouisianaINF772</v>
      </c>
      <c r="M1060" t="str">
        <f t="shared" si="202"/>
        <v>dp</v>
      </c>
      <c r="N1060" t="str">
        <f t="shared" si="203"/>
        <v>st</v>
      </c>
      <c r="O1060" t="str">
        <f t="shared" si="204"/>
        <v>ar</v>
      </c>
      <c r="P1060" t="e">
        <f>IF(#REF!="rhot","",IF(H1060="AAE_7R","r7",IF(AND(C1060="ANAE",H1060="W"),"r3","r0")))</f>
        <v>#REF!</v>
      </c>
      <c r="Q1060" t="str">
        <f>IF(H1060="consonant",#REF!,"")</f>
        <v/>
      </c>
      <c r="R1060" t="str">
        <f t="shared" si="205"/>
        <v>lx</v>
      </c>
      <c r="S1060" t="str">
        <f t="shared" si="206"/>
        <v>bk</v>
      </c>
      <c r="T1060" t="e">
        <f t="shared" si="207"/>
        <v>#REF!</v>
      </c>
      <c r="U1060" t="str">
        <f t="shared" si="198"/>
        <v>b</v>
      </c>
      <c r="W1060" t="str">
        <f t="shared" si="201"/>
        <v>const W1900AntiochLouisianaINF772= L.marker([32.58608,-97.16511], {icon: dp_lx}).bindPopup('Antioch, Louisiana&lt;br&gt;White 1900-1944&lt;br&gt;INF772&lt;br&gt;non-DASS').addTo(W1900);</v>
      </c>
      <c r="BI1060" t="s">
        <v>6107</v>
      </c>
    </row>
    <row r="1061" spans="1:61">
      <c r="A1061" s="30" t="s">
        <v>5326</v>
      </c>
      <c r="B1061" s="31" t="s">
        <v>2402</v>
      </c>
      <c r="C1061" t="s">
        <v>3937</v>
      </c>
      <c r="D1061" s="32" t="s">
        <v>2404</v>
      </c>
      <c r="E1061" s="31" t="s">
        <v>5294</v>
      </c>
      <c r="F1061" s="32">
        <v>-96.692480000000003</v>
      </c>
      <c r="G1061" s="32">
        <v>33.488230000000001</v>
      </c>
      <c r="H1061" s="32"/>
      <c r="I1061" t="str">
        <f t="shared" si="199"/>
        <v>Valley View, Texas&lt;br&gt;White 1900-1944&lt;br&gt;INF839&lt;br&gt;non-DASS</v>
      </c>
      <c r="J1061" t="str">
        <f t="shared" si="200"/>
        <v>W1900ValleyViewTexasINF839</v>
      </c>
      <c r="M1061" t="str">
        <f t="shared" si="202"/>
        <v>dp</v>
      </c>
      <c r="N1061" t="str">
        <f t="shared" si="203"/>
        <v>st</v>
      </c>
      <c r="O1061" t="str">
        <f t="shared" si="204"/>
        <v>ar</v>
      </c>
      <c r="P1061" t="e">
        <f>IF(#REF!="rhot","",IF(H1061="AAE_7R","r7",IF(AND(C1061="ANAE",H1061="W"),"r3","r0")))</f>
        <v>#REF!</v>
      </c>
      <c r="Q1061" t="str">
        <f>IF(H1061="consonant",#REF!,"")</f>
        <v/>
      </c>
      <c r="R1061" t="str">
        <f t="shared" si="205"/>
        <v>lx</v>
      </c>
      <c r="S1061" t="str">
        <f t="shared" si="206"/>
        <v>bk</v>
      </c>
      <c r="T1061" t="e">
        <f t="shared" si="207"/>
        <v>#REF!</v>
      </c>
      <c r="U1061" t="str">
        <f t="shared" si="198"/>
        <v>b</v>
      </c>
      <c r="W1061" t="str">
        <f t="shared" si="201"/>
        <v>const W1900ValleyViewTexasINF839= L.marker([33.48823,-96.69248], {icon: dp_lx}).bindPopup('Valley View, Texas&lt;br&gt;White 1900-1944&lt;br&gt;INF839&lt;br&gt;non-DASS').addTo(W1900);</v>
      </c>
      <c r="BI1061" t="s">
        <v>6108</v>
      </c>
    </row>
    <row r="1062" spans="1:61">
      <c r="A1062" s="30" t="s">
        <v>5326</v>
      </c>
      <c r="B1062" s="31" t="s">
        <v>2419</v>
      </c>
      <c r="C1062" t="s">
        <v>3937</v>
      </c>
      <c r="D1062" s="32" t="s">
        <v>2421</v>
      </c>
      <c r="E1062" s="31" t="s">
        <v>5294</v>
      </c>
      <c r="F1062" s="32">
        <v>-95.525580000000005</v>
      </c>
      <c r="G1062" s="32">
        <v>30.532080000000001</v>
      </c>
      <c r="H1062" s="32"/>
      <c r="I1062" t="str">
        <f t="shared" si="199"/>
        <v>Caldwell, Texas&lt;br&gt;White 1900-1944&lt;br&gt;INF855&lt;br&gt;non-DASS</v>
      </c>
      <c r="J1062" t="str">
        <f t="shared" si="200"/>
        <v>W1900CaldwellTexasINF855</v>
      </c>
      <c r="M1062" t="str">
        <f t="shared" si="202"/>
        <v>dp</v>
      </c>
      <c r="N1062" t="str">
        <f t="shared" si="203"/>
        <v>st</v>
      </c>
      <c r="O1062" t="str">
        <f t="shared" si="204"/>
        <v>ar</v>
      </c>
      <c r="P1062" t="e">
        <f>IF(#REF!="rhot","",IF(H1062="AAE_7R","r7",IF(AND(C1062="ANAE",H1062="W"),"r3","r0")))</f>
        <v>#REF!</v>
      </c>
      <c r="Q1062" t="str">
        <f>IF(H1062="consonant",#REF!,"")</f>
        <v/>
      </c>
      <c r="R1062" t="str">
        <f t="shared" si="205"/>
        <v>lx</v>
      </c>
      <c r="S1062" t="str">
        <f t="shared" si="206"/>
        <v>bk</v>
      </c>
      <c r="T1062" t="e">
        <f t="shared" si="207"/>
        <v>#REF!</v>
      </c>
      <c r="U1062" t="str">
        <f t="shared" si="198"/>
        <v>b</v>
      </c>
      <c r="W1062" t="str">
        <f t="shared" si="201"/>
        <v>const W1900CaldwellTexasINF855= L.marker([30.53208,-95.52558], {icon: dp_lx}).bindPopup('Caldwell, Texas&lt;br&gt;White 1900-1944&lt;br&gt;INF855&lt;br&gt;non-DASS').addTo(W1900);</v>
      </c>
      <c r="BI1062" t="s">
        <v>6109</v>
      </c>
    </row>
    <row r="1063" spans="1:61">
      <c r="A1063" s="30" t="s">
        <v>5326</v>
      </c>
      <c r="B1063" s="31" t="s">
        <v>2422</v>
      </c>
      <c r="C1063" t="s">
        <v>3937</v>
      </c>
      <c r="D1063" s="32" t="s">
        <v>370</v>
      </c>
      <c r="E1063" s="31" t="s">
        <v>5294</v>
      </c>
      <c r="F1063" s="32">
        <v>-95.368369999999999</v>
      </c>
      <c r="G1063" s="32">
        <v>30.716170000000002</v>
      </c>
      <c r="H1063" s="32"/>
      <c r="I1063" t="str">
        <f t="shared" si="199"/>
        <v>Huntsville, Texas&lt;br&gt;White 1900-1944&lt;br&gt;INF856C&lt;br&gt;non-DASS</v>
      </c>
      <c r="J1063" t="str">
        <f t="shared" si="200"/>
        <v>W1900HuntsvilleTexasINF856C</v>
      </c>
      <c r="M1063" t="str">
        <f t="shared" si="202"/>
        <v>dp</v>
      </c>
      <c r="N1063" t="str">
        <f t="shared" si="203"/>
        <v>st</v>
      </c>
      <c r="O1063" t="str">
        <f t="shared" si="204"/>
        <v>ar</v>
      </c>
      <c r="P1063" t="e">
        <f>IF(#REF!="rhot","",IF(H1063="AAE_7R","r7",IF(AND(C1063="ANAE",H1063="W"),"r3","r0")))</f>
        <v>#REF!</v>
      </c>
      <c r="Q1063" t="str">
        <f>IF(H1063="consonant",#REF!,"")</f>
        <v/>
      </c>
      <c r="R1063" t="str">
        <f t="shared" si="205"/>
        <v>lx</v>
      </c>
      <c r="S1063" t="str">
        <f t="shared" si="206"/>
        <v>bk</v>
      </c>
      <c r="T1063" t="e">
        <f t="shared" si="207"/>
        <v>#REF!</v>
      </c>
      <c r="U1063" t="str">
        <f t="shared" si="198"/>
        <v>b</v>
      </c>
      <c r="W1063" t="str">
        <f t="shared" si="201"/>
        <v>const W1900HuntsvilleTexasINF856C= L.marker([30.71617,-95.36837], {icon: dp_lx}).bindPopup('Huntsville, Texas&lt;br&gt;White 1900-1944&lt;br&gt;INF856C&lt;br&gt;non-DASS').addTo(W1900);</v>
      </c>
      <c r="BI1063" t="s">
        <v>6110</v>
      </c>
    </row>
    <row r="1064" spans="1:61">
      <c r="A1064" s="30" t="s">
        <v>5326</v>
      </c>
      <c r="B1064" s="31" t="s">
        <v>2424</v>
      </c>
      <c r="C1064" t="s">
        <v>3937</v>
      </c>
      <c r="D1064" s="32" t="s">
        <v>293</v>
      </c>
      <c r="E1064" s="31" t="s">
        <v>5294</v>
      </c>
      <c r="F1064" s="32">
        <v>-82.044629999999998</v>
      </c>
      <c r="G1064" s="32">
        <v>29.76221</v>
      </c>
      <c r="H1064" s="32"/>
      <c r="I1064" t="str">
        <f t="shared" si="199"/>
        <v>Houston, Texas&lt;br&gt;White 1900-1944&lt;br&gt;INF865&lt;br&gt;non-DASS</v>
      </c>
      <c r="J1064" t="str">
        <f t="shared" si="200"/>
        <v>W1900HoustonTexasINF865</v>
      </c>
      <c r="M1064" t="str">
        <f t="shared" si="202"/>
        <v>dp</v>
      </c>
      <c r="N1064" t="str">
        <f t="shared" si="203"/>
        <v>st</v>
      </c>
      <c r="O1064" t="str">
        <f t="shared" si="204"/>
        <v>ar</v>
      </c>
      <c r="P1064" t="e">
        <f>IF(#REF!="rhot","",IF(H1064="AAE_7R","r7",IF(AND(C1064="ANAE",H1064="W"),"r3","r0")))</f>
        <v>#REF!</v>
      </c>
      <c r="Q1064" t="str">
        <f>IF(H1064="consonant",#REF!,"")</f>
        <v/>
      </c>
      <c r="R1064" t="str">
        <f t="shared" si="205"/>
        <v>lx</v>
      </c>
      <c r="S1064" t="str">
        <f t="shared" si="206"/>
        <v>bk</v>
      </c>
      <c r="T1064" t="e">
        <f t="shared" si="207"/>
        <v>#REF!</v>
      </c>
      <c r="U1064" t="str">
        <f t="shared" si="198"/>
        <v>b</v>
      </c>
      <c r="W1064" t="str">
        <f t="shared" si="201"/>
        <v>const W1900HoustonTexasINF865= L.marker([29.76221,-82.04463], {icon: dp_lx}).bindPopup('Houston, Texas&lt;br&gt;White 1900-1944&lt;br&gt;INF865&lt;br&gt;non-DASS').addTo(W1900);</v>
      </c>
      <c r="BI1064" t="s">
        <v>6111</v>
      </c>
    </row>
    <row r="1065" spans="1:61">
      <c r="A1065" s="30" t="s">
        <v>5326</v>
      </c>
      <c r="B1065" s="31" t="s">
        <v>1975</v>
      </c>
      <c r="C1065" t="s">
        <v>3937</v>
      </c>
      <c r="D1065" s="32" t="s">
        <v>1972</v>
      </c>
      <c r="E1065" s="31" t="s">
        <v>904</v>
      </c>
      <c r="F1065" s="32">
        <v>-84.441739999999996</v>
      </c>
      <c r="G1065" s="32">
        <v>36.446109999999997</v>
      </c>
      <c r="H1065" s="32"/>
      <c r="I1065" t="str">
        <f t="shared" si="199"/>
        <v>Carter, Tennessee&lt;br&gt;White 1900-1944&lt;br&gt;INF008&lt;br&gt;non-DASS</v>
      </c>
      <c r="J1065" t="str">
        <f t="shared" si="200"/>
        <v>W1900CarterTennesseeINF008</v>
      </c>
      <c r="M1065" t="str">
        <f t="shared" si="202"/>
        <v>dp</v>
      </c>
      <c r="N1065" t="str">
        <f t="shared" si="203"/>
        <v>st</v>
      </c>
      <c r="O1065" t="str">
        <f t="shared" si="204"/>
        <v>ar</v>
      </c>
      <c r="P1065" t="e">
        <f>IF(#REF!="rhot","",IF(H1065="AAE_7R","r7",IF(AND(C1065="ANAE",H1065="W"),"r3","r0")))</f>
        <v>#REF!</v>
      </c>
      <c r="Q1065" t="str">
        <f>IF(H1065="consonant",#REF!,"")</f>
        <v/>
      </c>
      <c r="R1065" t="str">
        <f t="shared" si="205"/>
        <v>lx</v>
      </c>
      <c r="S1065" t="str">
        <f t="shared" si="206"/>
        <v>bk</v>
      </c>
      <c r="T1065" t="e">
        <f t="shared" si="207"/>
        <v>#REF!</v>
      </c>
      <c r="U1065" t="str">
        <f t="shared" si="198"/>
        <v>b</v>
      </c>
      <c r="W1065" t="str">
        <f t="shared" si="201"/>
        <v>const W1900CarterTennesseeINF008= L.marker([36.44611,-84.44174], {icon: dp_lx}).bindPopup('Carter, Tennessee&lt;br&gt;White 1900-1944&lt;br&gt;INF008&lt;br&gt;non-DASS').addTo(W1900);</v>
      </c>
      <c r="BI1065" t="s">
        <v>6112</v>
      </c>
    </row>
    <row r="1066" spans="1:61">
      <c r="A1066" s="30" t="s">
        <v>5326</v>
      </c>
      <c r="B1066" s="31" t="s">
        <v>2045</v>
      </c>
      <c r="C1066" t="s">
        <v>3937</v>
      </c>
      <c r="D1066" s="32" t="s">
        <v>1651</v>
      </c>
      <c r="E1066" s="31" t="s">
        <v>5289</v>
      </c>
      <c r="F1066" s="32">
        <v>-83.478210000000004</v>
      </c>
      <c r="G1066" s="32">
        <v>33.679670000000002</v>
      </c>
      <c r="H1066" s="32"/>
      <c r="I1066" t="str">
        <f t="shared" si="199"/>
        <v>East Point, Georgia&lt;br&gt;White 1900-1944&lt;br&gt;INF098C&lt;br&gt;non-DASS</v>
      </c>
      <c r="J1066" t="str">
        <f t="shared" si="200"/>
        <v>W1900EastPointGeorgiaINF098C</v>
      </c>
      <c r="M1066" t="str">
        <f t="shared" si="202"/>
        <v>dp</v>
      </c>
      <c r="N1066" t="str">
        <f t="shared" si="203"/>
        <v>st</v>
      </c>
      <c r="O1066" t="str">
        <f t="shared" si="204"/>
        <v>ar</v>
      </c>
      <c r="P1066" t="e">
        <f>IF(#REF!="rhot","",IF(H1066="AAE_7R","r7",IF(AND(C1066="ANAE",H1066="W"),"r3","r0")))</f>
        <v>#REF!</v>
      </c>
      <c r="Q1066" t="str">
        <f>IF(H1066="consonant",#REF!,"")</f>
        <v/>
      </c>
      <c r="R1066" t="str">
        <f t="shared" si="205"/>
        <v>lx</v>
      </c>
      <c r="S1066" t="str">
        <f t="shared" si="206"/>
        <v>bk</v>
      </c>
      <c r="T1066" t="e">
        <f t="shared" si="207"/>
        <v>#REF!</v>
      </c>
      <c r="U1066" t="str">
        <f t="shared" si="198"/>
        <v>b</v>
      </c>
      <c r="W1066" t="str">
        <f t="shared" si="201"/>
        <v>const W1900EastPointGeorgiaINF098C= L.marker([33.67967,-83.47821], {icon: dp_lx}).bindPopup('East Point, Georgia&lt;br&gt;White 1900-1944&lt;br&gt;INF098C&lt;br&gt;non-DASS').addTo(W1900);</v>
      </c>
      <c r="BI1066" t="s">
        <v>6113</v>
      </c>
    </row>
    <row r="1067" spans="1:61">
      <c r="A1067" s="30" t="s">
        <v>5326</v>
      </c>
      <c r="B1067" s="31" t="s">
        <v>2528</v>
      </c>
      <c r="C1067" t="s">
        <v>3937</v>
      </c>
      <c r="D1067" s="32" t="s">
        <v>2529</v>
      </c>
      <c r="E1067" s="31" t="s">
        <v>5289</v>
      </c>
      <c r="F1067" s="32">
        <v>-83.200190000000006</v>
      </c>
      <c r="G1067" s="32">
        <v>32.284799999999997</v>
      </c>
      <c r="H1067" s="32"/>
      <c r="I1067" t="str">
        <f t="shared" si="199"/>
        <v>Hawkinsville, Georgia&lt;br&gt;White 1900-1944&lt;br&gt;INF148&lt;br&gt;non-DASS</v>
      </c>
      <c r="J1067" t="str">
        <f t="shared" si="200"/>
        <v>W1900HawkinsvilleGeorgiaINF148</v>
      </c>
      <c r="M1067" t="str">
        <f t="shared" si="202"/>
        <v>dp</v>
      </c>
      <c r="N1067" t="str">
        <f t="shared" si="203"/>
        <v>st</v>
      </c>
      <c r="O1067" t="str">
        <f t="shared" si="204"/>
        <v>ar</v>
      </c>
      <c r="P1067" t="e">
        <f>IF(#REF!="rhot","",IF(H1067="AAE_7R","r7",IF(AND(C1067="ANAE",H1067="W"),"r3","r0")))</f>
        <v>#REF!</v>
      </c>
      <c r="Q1067" t="str">
        <f>IF(H1067="consonant",#REF!,"")</f>
        <v/>
      </c>
      <c r="R1067" t="str">
        <f t="shared" si="205"/>
        <v>lx</v>
      </c>
      <c r="S1067" t="str">
        <f t="shared" si="206"/>
        <v>bk</v>
      </c>
      <c r="T1067" t="e">
        <f t="shared" si="207"/>
        <v>#REF!</v>
      </c>
      <c r="U1067" t="str">
        <f t="shared" si="198"/>
        <v>b</v>
      </c>
      <c r="W1067" t="str">
        <f t="shared" si="201"/>
        <v>const W1900HawkinsvilleGeorgiaINF148= L.marker([32.2848,-83.20019], {icon: dp_lx}).bindPopup('Hawkinsville, Georgia&lt;br&gt;White 1900-1944&lt;br&gt;INF148&lt;br&gt;non-DASS').addTo(W1900);</v>
      </c>
      <c r="BI1067" t="s">
        <v>6114</v>
      </c>
    </row>
    <row r="1068" spans="1:61">
      <c r="A1068" s="30" t="s">
        <v>5326</v>
      </c>
      <c r="B1068" s="31" t="s">
        <v>2091</v>
      </c>
      <c r="C1068" t="s">
        <v>3937</v>
      </c>
      <c r="D1068" s="32" t="s">
        <v>2093</v>
      </c>
      <c r="E1068" s="31" t="s">
        <v>5289</v>
      </c>
      <c r="F1068" s="32">
        <v>-83.788809999999998</v>
      </c>
      <c r="G1068" s="32">
        <v>31.989789999999999</v>
      </c>
      <c r="H1068" s="32"/>
      <c r="I1068" t="str">
        <f t="shared" si="199"/>
        <v>Rhine, Georgia&lt;br&gt;White 1900-1944&lt;br&gt;INF157&lt;br&gt;non-DASS</v>
      </c>
      <c r="J1068" t="str">
        <f t="shared" si="200"/>
        <v>W1900RhineGeorgiaINF157</v>
      </c>
      <c r="M1068" t="str">
        <f t="shared" si="202"/>
        <v>dp</v>
      </c>
      <c r="N1068" t="str">
        <f t="shared" si="203"/>
        <v>st</v>
      </c>
      <c r="O1068" t="str">
        <f t="shared" si="204"/>
        <v>ar</v>
      </c>
      <c r="P1068" t="e">
        <f>IF(#REF!="rhot","",IF(H1068="AAE_7R","r7",IF(AND(C1068="ANAE",H1068="W"),"r3","r0")))</f>
        <v>#REF!</v>
      </c>
      <c r="Q1068" t="str">
        <f>IF(H1068="consonant",#REF!,"")</f>
        <v/>
      </c>
      <c r="R1068" t="str">
        <f t="shared" si="205"/>
        <v>lx</v>
      </c>
      <c r="S1068" t="str">
        <f t="shared" si="206"/>
        <v>bk</v>
      </c>
      <c r="T1068" t="e">
        <f t="shared" si="207"/>
        <v>#REF!</v>
      </c>
      <c r="U1068" t="str">
        <f t="shared" si="198"/>
        <v>b</v>
      </c>
      <c r="W1068" t="str">
        <f t="shared" si="201"/>
        <v>const W1900RhineGeorgiaINF157= L.marker([31.98979,-83.78881], {icon: dp_lx}).bindPopup('Rhine, Georgia&lt;br&gt;White 1900-1944&lt;br&gt;INF157&lt;br&gt;non-DASS').addTo(W1900);</v>
      </c>
      <c r="BI1068" t="s">
        <v>6115</v>
      </c>
    </row>
    <row r="1069" spans="1:61">
      <c r="A1069" s="30" t="s">
        <v>5326</v>
      </c>
      <c r="B1069" s="31" t="s">
        <v>2138</v>
      </c>
      <c r="C1069" t="s">
        <v>3937</v>
      </c>
      <c r="D1069" s="32" t="s">
        <v>2139</v>
      </c>
      <c r="E1069" s="31" t="s">
        <v>5289</v>
      </c>
      <c r="F1069" s="32">
        <v>-84.733090000000004</v>
      </c>
      <c r="G1069" s="32">
        <v>31.17999</v>
      </c>
      <c r="H1069" s="32"/>
      <c r="I1069" t="str">
        <f t="shared" si="199"/>
        <v>Moultrie, Georgia&lt;br&gt;White 1900-1944&lt;br&gt;INF212&lt;br&gt;non-DASS</v>
      </c>
      <c r="J1069" t="str">
        <f t="shared" si="200"/>
        <v>W1900MoultrieGeorgiaINF212</v>
      </c>
      <c r="M1069" t="str">
        <f t="shared" si="202"/>
        <v>dp</v>
      </c>
      <c r="N1069" t="str">
        <f t="shared" si="203"/>
        <v>st</v>
      </c>
      <c r="O1069" t="str">
        <f t="shared" si="204"/>
        <v>ar</v>
      </c>
      <c r="P1069" t="e">
        <f>IF(#REF!="rhot","",IF(H1069="AAE_7R","r7",IF(AND(C1069="ANAE",H1069="W"),"r3","r0")))</f>
        <v>#REF!</v>
      </c>
      <c r="Q1069" t="str">
        <f>IF(H1069="consonant",#REF!,"")</f>
        <v/>
      </c>
      <c r="R1069" t="str">
        <f t="shared" si="205"/>
        <v>lx</v>
      </c>
      <c r="S1069" t="str">
        <f t="shared" si="206"/>
        <v>bk</v>
      </c>
      <c r="T1069" t="e">
        <f t="shared" si="207"/>
        <v>#REF!</v>
      </c>
      <c r="U1069" t="str">
        <f t="shared" si="198"/>
        <v>b</v>
      </c>
      <c r="W1069" t="str">
        <f t="shared" si="201"/>
        <v>const W1900MoultrieGeorgiaINF212= L.marker([31.17999,-84.73309], {icon: dp_lx}).bindPopup('Moultrie, Georgia&lt;br&gt;White 1900-1944&lt;br&gt;INF212&lt;br&gt;non-DASS').addTo(W1900);</v>
      </c>
      <c r="BI1069" t="s">
        <v>6116</v>
      </c>
    </row>
    <row r="1070" spans="1:61">
      <c r="A1070" s="30" t="s">
        <v>5326</v>
      </c>
      <c r="B1070" s="31" t="s">
        <v>2163</v>
      </c>
      <c r="C1070" t="s">
        <v>3937</v>
      </c>
      <c r="D1070" s="32" t="s">
        <v>2165</v>
      </c>
      <c r="E1070" s="31" t="s">
        <v>5304</v>
      </c>
      <c r="F1070" s="32">
        <v>-85.971369999999993</v>
      </c>
      <c r="G1070" s="32">
        <v>27.389199999999999</v>
      </c>
      <c r="H1070" s="32"/>
      <c r="I1070" t="str">
        <f t="shared" si="199"/>
        <v>Basinger, Florida&lt;br&gt;White 1900-1944&lt;br&gt;INF276&lt;br&gt;non-DASS</v>
      </c>
      <c r="J1070" t="str">
        <f t="shared" si="200"/>
        <v>W1900BasingerFloridaINF276</v>
      </c>
      <c r="M1070" t="str">
        <f t="shared" si="202"/>
        <v>dp</v>
      </c>
      <c r="N1070" t="str">
        <f t="shared" si="203"/>
        <v>st</v>
      </c>
      <c r="O1070" t="str">
        <f t="shared" si="204"/>
        <v>ar</v>
      </c>
      <c r="P1070" t="e">
        <f>IF(#REF!="rhot","",IF(H1070="AAE_7R","r7",IF(AND(C1070="ANAE",H1070="W"),"r3","r0")))</f>
        <v>#REF!</v>
      </c>
      <c r="Q1070" t="str">
        <f>IF(H1070="consonant",#REF!,"")</f>
        <v/>
      </c>
      <c r="R1070" t="str">
        <f t="shared" si="205"/>
        <v>lx</v>
      </c>
      <c r="S1070" t="str">
        <f t="shared" si="206"/>
        <v>bk</v>
      </c>
      <c r="T1070" t="e">
        <f t="shared" si="207"/>
        <v>#REF!</v>
      </c>
      <c r="U1070" t="str">
        <f t="shared" si="198"/>
        <v>b</v>
      </c>
      <c r="W1070" t="str">
        <f t="shared" si="201"/>
        <v>const W1900BasingerFloridaINF276= L.marker([27.3892,-85.97137], {icon: dp_lx}).bindPopup('Basinger, Florida&lt;br&gt;White 1900-1944&lt;br&gt;INF276&lt;br&gt;non-DASS').addTo(W1900);</v>
      </c>
      <c r="BI1070" t="s">
        <v>6117</v>
      </c>
    </row>
    <row r="1071" spans="1:61">
      <c r="A1071" s="30" t="s">
        <v>5326</v>
      </c>
      <c r="B1071" s="31" t="s">
        <v>2223</v>
      </c>
      <c r="C1071" t="s">
        <v>3937</v>
      </c>
      <c r="D1071" s="32" t="s">
        <v>2225</v>
      </c>
      <c r="E1071" s="31" t="s">
        <v>5298</v>
      </c>
      <c r="F1071" s="32">
        <v>-86.572360000000003</v>
      </c>
      <c r="G1071" s="32">
        <v>32.933700000000002</v>
      </c>
      <c r="H1071" s="32"/>
      <c r="I1071" t="str">
        <f t="shared" si="199"/>
        <v>Alexander City, Alabama&lt;br&gt;White 1900-1944&lt;br&gt;INF392&lt;br&gt;non-DASS</v>
      </c>
      <c r="J1071" t="str">
        <f t="shared" si="200"/>
        <v>W1900AlexanderCityAlabamaINF392</v>
      </c>
      <c r="M1071" t="str">
        <f t="shared" si="202"/>
        <v>dp</v>
      </c>
      <c r="N1071" t="str">
        <f t="shared" si="203"/>
        <v>st</v>
      </c>
      <c r="O1071" t="str">
        <f t="shared" si="204"/>
        <v>ar</v>
      </c>
      <c r="P1071" t="e">
        <f>IF(#REF!="rhot","",IF(H1071="AAE_7R","r7",IF(AND(C1071="ANAE",H1071="W"),"r3","r0")))</f>
        <v>#REF!</v>
      </c>
      <c r="Q1071" t="str">
        <f>IF(H1071="consonant",#REF!,"")</f>
        <v/>
      </c>
      <c r="R1071" t="str">
        <f t="shared" si="205"/>
        <v>lx</v>
      </c>
      <c r="S1071" t="str">
        <f t="shared" si="206"/>
        <v>bk</v>
      </c>
      <c r="T1071" t="e">
        <f t="shared" si="207"/>
        <v>#REF!</v>
      </c>
      <c r="U1071" t="str">
        <f t="shared" si="198"/>
        <v>b</v>
      </c>
      <c r="W1071" t="str">
        <f t="shared" si="201"/>
        <v>const W1900AlexanderCityAlabamaINF392= L.marker([32.9337,-86.57236], {icon: dp_lx}).bindPopup('Alexander City, Alabama&lt;br&gt;White 1900-1944&lt;br&gt;INF392&lt;br&gt;non-DASS').addTo(W1900);</v>
      </c>
      <c r="BI1071" t="s">
        <v>6118</v>
      </c>
    </row>
    <row r="1072" spans="1:61">
      <c r="A1072" s="30" t="s">
        <v>5326</v>
      </c>
      <c r="B1072" s="31" t="s">
        <v>2230</v>
      </c>
      <c r="C1072" t="s">
        <v>3937</v>
      </c>
      <c r="D1072" s="32" t="s">
        <v>2231</v>
      </c>
      <c r="E1072" s="31" t="s">
        <v>5298</v>
      </c>
      <c r="F1072" s="32">
        <v>-85.300870000000003</v>
      </c>
      <c r="G1072" s="32">
        <v>32.502389999999998</v>
      </c>
      <c r="H1072" s="32"/>
      <c r="I1072" t="str">
        <f t="shared" si="199"/>
        <v>Booth, Alabama&lt;br&gt;White 1900-1944&lt;br&gt;INF397&lt;br&gt;non-DASS</v>
      </c>
      <c r="J1072" t="str">
        <f t="shared" si="200"/>
        <v>W1900BoothAlabamaINF397</v>
      </c>
      <c r="M1072" t="str">
        <f t="shared" si="202"/>
        <v>dp</v>
      </c>
      <c r="N1072" t="str">
        <f t="shared" si="203"/>
        <v>st</v>
      </c>
      <c r="O1072" t="str">
        <f t="shared" si="204"/>
        <v>ar</v>
      </c>
      <c r="P1072" t="e">
        <f>IF(#REF!="rhot","",IF(H1072="AAE_7R","r7",IF(AND(C1072="ANAE",H1072="W"),"r3","r0")))</f>
        <v>#REF!</v>
      </c>
      <c r="Q1072" t="str">
        <f>IF(H1072="consonant",#REF!,"")</f>
        <v/>
      </c>
      <c r="R1072" t="str">
        <f t="shared" si="205"/>
        <v>lx</v>
      </c>
      <c r="S1072" t="str">
        <f t="shared" si="206"/>
        <v>bk</v>
      </c>
      <c r="T1072" t="e">
        <f t="shared" si="207"/>
        <v>#REF!</v>
      </c>
      <c r="U1072" t="str">
        <f t="shared" si="198"/>
        <v>b</v>
      </c>
      <c r="W1072" t="str">
        <f t="shared" si="201"/>
        <v>const W1900BoothAlabamaINF397= L.marker([32.50239,-85.30087], {icon: dp_lx}).bindPopup('Booth, Alabama&lt;br&gt;White 1900-1944&lt;br&gt;INF397&lt;br&gt;non-DASS').addTo(W1900);</v>
      </c>
      <c r="BI1072" t="s">
        <v>6119</v>
      </c>
    </row>
    <row r="1073" spans="1:61">
      <c r="A1073" s="30" t="s">
        <v>5326</v>
      </c>
      <c r="B1073" s="31" t="s">
        <v>2265</v>
      </c>
      <c r="C1073" t="s">
        <v>3937</v>
      </c>
      <c r="D1073" s="32" t="s">
        <v>1824</v>
      </c>
      <c r="E1073" s="31" t="s">
        <v>5304</v>
      </c>
      <c r="F1073" s="32">
        <v>-87.822310000000002</v>
      </c>
      <c r="G1073" s="32">
        <v>29.81251</v>
      </c>
      <c r="H1073" s="32"/>
      <c r="I1073" t="str">
        <f t="shared" si="199"/>
        <v>Port St. Joe, Florida&lt;br&gt;White 1900-1944&lt;br&gt;INF454&lt;br&gt;non-DASS</v>
      </c>
      <c r="J1073" t="str">
        <f t="shared" si="200"/>
        <v>W1900PortStJoeFloridaINF454</v>
      </c>
      <c r="M1073" t="str">
        <f t="shared" si="202"/>
        <v>dp</v>
      </c>
      <c r="N1073" t="str">
        <f t="shared" si="203"/>
        <v>st</v>
      </c>
      <c r="O1073" t="str">
        <f t="shared" si="204"/>
        <v>ar</v>
      </c>
      <c r="P1073" t="e">
        <f>IF(#REF!="rhot","",IF(H1073="AAE_7R","r7",IF(AND(C1073="ANAE",H1073="W"),"r3","r0")))</f>
        <v>#REF!</v>
      </c>
      <c r="Q1073" t="str">
        <f>IF(H1073="consonant",#REF!,"")</f>
        <v/>
      </c>
      <c r="R1073" t="str">
        <f t="shared" si="205"/>
        <v>lx</v>
      </c>
      <c r="S1073" t="str">
        <f t="shared" si="206"/>
        <v>bk</v>
      </c>
      <c r="T1073" t="e">
        <f t="shared" si="207"/>
        <v>#REF!</v>
      </c>
      <c r="U1073" t="str">
        <f t="shared" si="198"/>
        <v>b</v>
      </c>
      <c r="W1073" t="str">
        <f t="shared" si="201"/>
        <v>const W1900PortStJoeFloridaINF454= L.marker([29.81251,-87.82231], {icon: dp_lx}).bindPopup('Port St. Joe, Florida&lt;br&gt;White 1900-1944&lt;br&gt;INF454&lt;br&gt;non-DASS').addTo(W1900);</v>
      </c>
      <c r="BI1073" t="s">
        <v>6483</v>
      </c>
    </row>
    <row r="1074" spans="1:61">
      <c r="A1074" s="30" t="s">
        <v>5326</v>
      </c>
      <c r="B1074" s="31" t="s">
        <v>2309</v>
      </c>
      <c r="C1074" t="s">
        <v>3937</v>
      </c>
      <c r="D1074" s="32" t="s">
        <v>1705</v>
      </c>
      <c r="E1074" s="31" t="s">
        <v>1505</v>
      </c>
      <c r="F1074" s="32">
        <v>-89.273349999999994</v>
      </c>
      <c r="G1074" s="32">
        <v>32.037990000000001</v>
      </c>
      <c r="H1074" s="32"/>
      <c r="I1074" t="str">
        <f t="shared" si="199"/>
        <v>Quitman, Mississippi&lt;br&gt;White 1900-1944&lt;br&gt;INF582&lt;br&gt;non-DASS</v>
      </c>
      <c r="J1074" t="str">
        <f t="shared" si="200"/>
        <v>W1900QuitmanMississippiINF582</v>
      </c>
      <c r="M1074" t="str">
        <f t="shared" si="202"/>
        <v>dp</v>
      </c>
      <c r="N1074" t="str">
        <f t="shared" si="203"/>
        <v>st</v>
      </c>
      <c r="O1074" t="str">
        <f t="shared" si="204"/>
        <v>ar</v>
      </c>
      <c r="P1074" t="e">
        <f>IF(#REF!="rhot","",IF(H1074="AAE_7R","r7",IF(AND(C1074="ANAE",H1074="W"),"r3","r0")))</f>
        <v>#REF!</v>
      </c>
      <c r="Q1074" t="str">
        <f>IF(H1074="consonant",#REF!,"")</f>
        <v/>
      </c>
      <c r="R1074" t="str">
        <f t="shared" si="205"/>
        <v>lx</v>
      </c>
      <c r="S1074" t="str">
        <f t="shared" si="206"/>
        <v>bk</v>
      </c>
      <c r="T1074" t="e">
        <f t="shared" si="207"/>
        <v>#REF!</v>
      </c>
      <c r="U1074" t="str">
        <f t="shared" si="198"/>
        <v>b</v>
      </c>
      <c r="W1074" t="str">
        <f t="shared" si="201"/>
        <v>const W1900QuitmanMississippiINF582= L.marker([32.03799,-89.27335], {icon: dp_lx}).bindPopup('Quitman, Mississippi&lt;br&gt;White 1900-1944&lt;br&gt;INF582&lt;br&gt;non-DASS').addTo(W1900);</v>
      </c>
      <c r="BI1074" t="s">
        <v>6120</v>
      </c>
    </row>
    <row r="1075" spans="1:61">
      <c r="A1075" s="30" t="s">
        <v>5326</v>
      </c>
      <c r="B1075" s="31" t="s">
        <v>2312</v>
      </c>
      <c r="C1075" t="s">
        <v>3937</v>
      </c>
      <c r="D1075" s="32" t="s">
        <v>2314</v>
      </c>
      <c r="E1075" s="31" t="s">
        <v>1505</v>
      </c>
      <c r="F1075" s="32">
        <v>-94.418390000000002</v>
      </c>
      <c r="G1075" s="32">
        <v>31.754190000000001</v>
      </c>
      <c r="H1075" s="32"/>
      <c r="I1075" t="str">
        <f t="shared" si="199"/>
        <v>Soso, Mississippi&lt;br&gt;White 1900-1944&lt;br&gt;INF601&lt;br&gt;non-DASS</v>
      </c>
      <c r="J1075" t="str">
        <f t="shared" si="200"/>
        <v>W1900SosoMississippiINF601</v>
      </c>
      <c r="M1075" t="str">
        <f t="shared" si="202"/>
        <v>dp</v>
      </c>
      <c r="N1075" t="str">
        <f t="shared" si="203"/>
        <v>st</v>
      </c>
      <c r="O1075" t="str">
        <f t="shared" si="204"/>
        <v>ar</v>
      </c>
      <c r="P1075" t="e">
        <f>IF(#REF!="rhot","",IF(H1075="AAE_7R","r7",IF(AND(C1075="ANAE",H1075="W"),"r3","r0")))</f>
        <v>#REF!</v>
      </c>
      <c r="Q1075" t="str">
        <f>IF(H1075="consonant",#REF!,"")</f>
        <v/>
      </c>
      <c r="R1075" t="str">
        <f t="shared" si="205"/>
        <v>lx</v>
      </c>
      <c r="S1075" t="str">
        <f t="shared" si="206"/>
        <v>bk</v>
      </c>
      <c r="T1075" t="e">
        <f t="shared" si="207"/>
        <v>#REF!</v>
      </c>
      <c r="U1075" t="str">
        <f t="shared" si="198"/>
        <v>b</v>
      </c>
      <c r="W1075" t="str">
        <f t="shared" si="201"/>
        <v>const W1900SosoMississippiINF601= L.marker([31.75419,-94.41839], {icon: dp_lx}).bindPopup('Soso, Mississippi&lt;br&gt;White 1900-1944&lt;br&gt;INF601&lt;br&gt;non-DASS').addTo(W1900);</v>
      </c>
      <c r="BI1075" t="s">
        <v>6121</v>
      </c>
    </row>
    <row r="1076" spans="1:61">
      <c r="A1076" s="30" t="s">
        <v>5326</v>
      </c>
      <c r="B1076" s="31" t="s">
        <v>2365</v>
      </c>
      <c r="C1076" t="s">
        <v>3937</v>
      </c>
      <c r="D1076" s="32" t="s">
        <v>1527</v>
      </c>
      <c r="E1076" s="31" t="s">
        <v>2751</v>
      </c>
      <c r="F1076" s="32">
        <v>-97.149540000000002</v>
      </c>
      <c r="G1076" s="32">
        <v>35.382210000000001</v>
      </c>
      <c r="H1076" s="32"/>
      <c r="I1076" t="str">
        <f t="shared" si="199"/>
        <v>Fort Smith, Arkansas&lt;br&gt;White 1900-1944&lt;br&gt;INF730&lt;br&gt;non-DASS</v>
      </c>
      <c r="J1076" t="str">
        <f t="shared" si="200"/>
        <v>W1900FortSmithArkansasINF730</v>
      </c>
      <c r="M1076" t="str">
        <f t="shared" si="202"/>
        <v>dp</v>
      </c>
      <c r="N1076" t="str">
        <f t="shared" si="203"/>
        <v>st</v>
      </c>
      <c r="O1076" t="str">
        <f t="shared" si="204"/>
        <v>ar</v>
      </c>
      <c r="P1076" t="e">
        <f>IF(#REF!="rhot","",IF(H1076="AAE_7R","r7",IF(AND(C1076="ANAE",H1076="W"),"r3","r0")))</f>
        <v>#REF!</v>
      </c>
      <c r="Q1076" t="str">
        <f>IF(H1076="consonant",#REF!,"")</f>
        <v/>
      </c>
      <c r="R1076" t="str">
        <f t="shared" si="205"/>
        <v>lx</v>
      </c>
      <c r="S1076" t="str">
        <f t="shared" si="206"/>
        <v>bk</v>
      </c>
      <c r="T1076" t="e">
        <f t="shared" si="207"/>
        <v>#REF!</v>
      </c>
      <c r="U1076" t="str">
        <f t="shared" si="198"/>
        <v>b</v>
      </c>
      <c r="W1076" t="str">
        <f t="shared" si="201"/>
        <v>const W1900FortSmithArkansasINF730= L.marker([35.38221,-97.14954], {icon: dp_lx}).bindPopup('Fort Smith, Arkansas&lt;br&gt;White 1900-1944&lt;br&gt;INF730&lt;br&gt;non-DASS').addTo(W1900);</v>
      </c>
      <c r="BI1076" t="s">
        <v>6122</v>
      </c>
    </row>
    <row r="1077" spans="1:61">
      <c r="A1077" s="30" t="s">
        <v>5326</v>
      </c>
      <c r="B1077" s="31" t="s">
        <v>2417</v>
      </c>
      <c r="C1077" t="s">
        <v>3937</v>
      </c>
      <c r="D1077" s="32" t="s">
        <v>359</v>
      </c>
      <c r="E1077" s="31" t="s">
        <v>5294</v>
      </c>
      <c r="F1077" s="32">
        <v>-99.141710000000003</v>
      </c>
      <c r="G1077" s="32">
        <v>31.570460000000001</v>
      </c>
      <c r="H1077" s="32"/>
      <c r="I1077" t="str">
        <f t="shared" si="199"/>
        <v>Waco, Texas&lt;br&gt;White 1900-1944&lt;br&gt;INF852&lt;br&gt;non-DASS</v>
      </c>
      <c r="J1077" t="str">
        <f t="shared" si="200"/>
        <v>W1900WacoTexasINF852</v>
      </c>
      <c r="M1077" t="str">
        <f t="shared" si="202"/>
        <v>dp</v>
      </c>
      <c r="N1077" t="str">
        <f t="shared" si="203"/>
        <v>st</v>
      </c>
      <c r="O1077" t="str">
        <f t="shared" si="204"/>
        <v>ar</v>
      </c>
      <c r="P1077" t="e">
        <f>IF(#REF!="rhot","",IF(H1077="AAE_7R","r7",IF(AND(C1077="ANAE",H1077="W"),"r3","r0")))</f>
        <v>#REF!</v>
      </c>
      <c r="Q1077" t="str">
        <f>IF(H1077="consonant",#REF!,"")</f>
        <v/>
      </c>
      <c r="R1077" t="str">
        <f t="shared" si="205"/>
        <v>lx</v>
      </c>
      <c r="S1077" t="str">
        <f t="shared" si="206"/>
        <v>bk</v>
      </c>
      <c r="T1077" t="e">
        <f t="shared" si="207"/>
        <v>#REF!</v>
      </c>
      <c r="U1077" t="str">
        <f t="shared" si="198"/>
        <v>b</v>
      </c>
      <c r="W1077" t="str">
        <f t="shared" si="201"/>
        <v>const W1900WacoTexasINF852= L.marker([31.57046,-99.14171], {icon: dp_lx}).bindPopup('Waco, Texas&lt;br&gt;White 1900-1944&lt;br&gt;INF852&lt;br&gt;non-DASS').addTo(W1900);</v>
      </c>
      <c r="BI1077" t="s">
        <v>6123</v>
      </c>
    </row>
    <row r="1078" spans="1:61">
      <c r="A1078" s="30" t="s">
        <v>5326</v>
      </c>
      <c r="B1078" s="31" t="s">
        <v>2434</v>
      </c>
      <c r="C1078" t="s">
        <v>3937</v>
      </c>
      <c r="D1078" s="32" t="s">
        <v>372</v>
      </c>
      <c r="E1078" s="31" t="s">
        <v>5294</v>
      </c>
      <c r="F1078" s="32">
        <v>-97.391379999999998</v>
      </c>
      <c r="G1078" s="32">
        <v>29.347529999999999</v>
      </c>
      <c r="H1078" s="32"/>
      <c r="I1078" t="str">
        <f t="shared" si="199"/>
        <v>Hondo, Texas&lt;br&gt;White 1900-1944&lt;br&gt;INF892&lt;br&gt;non-DASS</v>
      </c>
      <c r="J1078" t="str">
        <f t="shared" si="200"/>
        <v>W1900HondoTexasINF892</v>
      </c>
      <c r="M1078" t="str">
        <f t="shared" si="202"/>
        <v>dp</v>
      </c>
      <c r="N1078" t="str">
        <f t="shared" si="203"/>
        <v>st</v>
      </c>
      <c r="O1078" t="str">
        <f t="shared" si="204"/>
        <v>ar</v>
      </c>
      <c r="P1078" t="e">
        <f>IF(#REF!="rhot","",IF(H1078="AAE_7R","r7",IF(AND(C1078="ANAE",H1078="W"),"r3","r0")))</f>
        <v>#REF!</v>
      </c>
      <c r="Q1078" t="str">
        <f>IF(H1078="consonant",#REF!,"")</f>
        <v/>
      </c>
      <c r="R1078" t="str">
        <f t="shared" si="205"/>
        <v>lx</v>
      </c>
      <c r="S1078" t="str">
        <f t="shared" si="206"/>
        <v>bk</v>
      </c>
      <c r="T1078" t="e">
        <f t="shared" si="207"/>
        <v>#REF!</v>
      </c>
      <c r="U1078" t="str">
        <f t="shared" si="198"/>
        <v>b</v>
      </c>
      <c r="W1078" t="str">
        <f t="shared" si="201"/>
        <v>const W1900HondoTexasINF892= L.marker([29.34753,-97.39138], {icon: dp_lx}).bindPopup('Hondo, Texas&lt;br&gt;White 1900-1944&lt;br&gt;INF892&lt;br&gt;non-DASS').addTo(W1900);</v>
      </c>
      <c r="BI1078" t="s">
        <v>6124</v>
      </c>
    </row>
    <row r="1079" spans="1:61">
      <c r="A1079" s="30" t="s">
        <v>5326</v>
      </c>
      <c r="B1079" s="31" t="s">
        <v>2441</v>
      </c>
      <c r="C1079" t="s">
        <v>3937</v>
      </c>
      <c r="D1079" s="32" t="s">
        <v>290</v>
      </c>
      <c r="E1079" s="31" t="s">
        <v>5294</v>
      </c>
      <c r="F1079" s="32">
        <v>-84.32817</v>
      </c>
      <c r="G1079" s="32">
        <v>27.799800000000001</v>
      </c>
      <c r="H1079" s="32"/>
      <c r="I1079" t="str">
        <f t="shared" si="199"/>
        <v>Corpus Christi, Texas&lt;br&gt;White 1900-1944&lt;br&gt;INF906&lt;br&gt;non-DASS</v>
      </c>
      <c r="J1079" t="str">
        <f t="shared" si="200"/>
        <v>W1900CorpusChristiTexasINF906</v>
      </c>
      <c r="M1079" t="str">
        <f t="shared" si="202"/>
        <v>dp</v>
      </c>
      <c r="N1079" t="str">
        <f t="shared" si="203"/>
        <v>st</v>
      </c>
      <c r="O1079" t="str">
        <f t="shared" si="204"/>
        <v>ar</v>
      </c>
      <c r="P1079" t="e">
        <f>IF(#REF!="rhot","",IF(H1079="AAE_7R","r7",IF(AND(C1079="ANAE",H1079="W"),"r3","r0")))</f>
        <v>#REF!</v>
      </c>
      <c r="Q1079" t="str">
        <f>IF(H1079="consonant",#REF!,"")</f>
        <v/>
      </c>
      <c r="R1079" t="str">
        <f t="shared" si="205"/>
        <v>lx</v>
      </c>
      <c r="S1079" t="str">
        <f t="shared" si="206"/>
        <v>bk</v>
      </c>
      <c r="T1079" t="e">
        <f t="shared" si="207"/>
        <v>#REF!</v>
      </c>
      <c r="U1079" t="str">
        <f t="shared" si="198"/>
        <v>b</v>
      </c>
      <c r="W1079" t="str">
        <f t="shared" si="201"/>
        <v>const W1900CorpusChristiTexasINF906= L.marker([27.7998,-84.32817], {icon: dp_lx}).bindPopup('Corpus Christi, Texas&lt;br&gt;White 1900-1944&lt;br&gt;INF906&lt;br&gt;non-DASS').addTo(W1900);</v>
      </c>
      <c r="BI1079" t="s">
        <v>6125</v>
      </c>
    </row>
    <row r="1080" spans="1:61">
      <c r="A1080" s="30" t="s">
        <v>5326</v>
      </c>
      <c r="B1080" s="31" t="s">
        <v>2135</v>
      </c>
      <c r="C1080" t="s">
        <v>3937</v>
      </c>
      <c r="D1080" s="32" t="s">
        <v>2137</v>
      </c>
      <c r="E1080" s="31" t="s">
        <v>5289</v>
      </c>
      <c r="F1080" s="32">
        <v>-81.31568</v>
      </c>
      <c r="G1080" s="32">
        <v>31.0748</v>
      </c>
      <c r="H1080" s="32"/>
      <c r="I1080" t="str">
        <f t="shared" si="199"/>
        <v>Ray City, Georgia&lt;br&gt;White 1900-1944&lt;br&gt;INF211&lt;br&gt;non-DASS</v>
      </c>
      <c r="J1080" t="str">
        <f t="shared" si="200"/>
        <v>W1900RayCityGeorgiaINF211</v>
      </c>
      <c r="M1080" t="str">
        <f t="shared" si="202"/>
        <v>dp</v>
      </c>
      <c r="N1080" t="str">
        <f t="shared" si="203"/>
        <v>st</v>
      </c>
      <c r="O1080" t="str">
        <f t="shared" si="204"/>
        <v>ar</v>
      </c>
      <c r="P1080" t="e">
        <f>IF(#REF!="rhot","",IF(H1080="AAE_7R","r7",IF(AND(C1080="ANAE",H1080="W"),"r3","r0")))</f>
        <v>#REF!</v>
      </c>
      <c r="Q1080" t="str">
        <f>IF(H1080="consonant",#REF!,"")</f>
        <v/>
      </c>
      <c r="R1080" t="str">
        <f t="shared" si="205"/>
        <v>lx</v>
      </c>
      <c r="S1080" t="str">
        <f t="shared" si="206"/>
        <v>bk</v>
      </c>
      <c r="T1080" t="e">
        <f t="shared" si="207"/>
        <v>#REF!</v>
      </c>
      <c r="U1080" t="str">
        <f t="shared" si="198"/>
        <v>b</v>
      </c>
      <c r="W1080" t="str">
        <f t="shared" si="201"/>
        <v>const W1900RayCityGeorgiaINF211= L.marker([31.0748,-81.31568], {icon: dp_lx}).bindPopup('Ray City, Georgia&lt;br&gt;White 1900-1944&lt;br&gt;INF211&lt;br&gt;non-DASS').addTo(W1900);</v>
      </c>
      <c r="BI1080" t="s">
        <v>6126</v>
      </c>
    </row>
    <row r="1081" spans="1:61">
      <c r="A1081" s="30" t="s">
        <v>5326</v>
      </c>
      <c r="B1081" s="31" t="s">
        <v>1768</v>
      </c>
      <c r="C1081" t="s">
        <v>3937</v>
      </c>
      <c r="D1081" s="32" t="s">
        <v>1769</v>
      </c>
      <c r="E1081" s="31" t="s">
        <v>5298</v>
      </c>
      <c r="F1081" s="32">
        <v>-87.908619999999999</v>
      </c>
      <c r="G1081" s="32">
        <v>34.858969999999999</v>
      </c>
      <c r="H1081" s="32"/>
      <c r="I1081" t="str">
        <f t="shared" si="199"/>
        <v>Killen, Alabama&lt;br&gt;White 1900-1944&lt;br&gt;INF349A&lt;br&gt;non-DASS</v>
      </c>
      <c r="J1081" t="str">
        <f t="shared" si="200"/>
        <v>W1900KillenAlabamaINF349A</v>
      </c>
      <c r="M1081" t="str">
        <f t="shared" si="202"/>
        <v>dp</v>
      </c>
      <c r="N1081" t="str">
        <f t="shared" si="203"/>
        <v>st</v>
      </c>
      <c r="O1081" t="str">
        <f t="shared" si="204"/>
        <v>ar</v>
      </c>
      <c r="P1081" t="e">
        <f>IF(#REF!="rhot","",IF(H1081="AAE_7R","r7",IF(AND(C1081="ANAE",H1081="W"),"r3","r0")))</f>
        <v>#REF!</v>
      </c>
      <c r="Q1081" t="str">
        <f>IF(H1081="consonant",#REF!,"")</f>
        <v/>
      </c>
      <c r="R1081" t="str">
        <f t="shared" si="205"/>
        <v>lx</v>
      </c>
      <c r="S1081" t="str">
        <f t="shared" si="206"/>
        <v>bk</v>
      </c>
      <c r="T1081" t="e">
        <f t="shared" si="207"/>
        <v>#REF!</v>
      </c>
      <c r="U1081" t="str">
        <f t="shared" si="198"/>
        <v>b</v>
      </c>
      <c r="W1081" t="str">
        <f t="shared" si="201"/>
        <v>const W1900KillenAlabamaINF349A= L.marker([34.85897,-87.90862], {icon: dp_lx}).bindPopup('Killen, Alabama&lt;br&gt;White 1900-1944&lt;br&gt;INF349A&lt;br&gt;non-DASS').addTo(W1900);</v>
      </c>
      <c r="BI1081" t="s">
        <v>6127</v>
      </c>
    </row>
    <row r="1082" spans="1:61">
      <c r="A1082" s="30" t="s">
        <v>5326</v>
      </c>
      <c r="B1082" s="31" t="s">
        <v>2214</v>
      </c>
      <c r="C1082" t="s">
        <v>3937</v>
      </c>
      <c r="D1082" s="32" t="s">
        <v>2215</v>
      </c>
      <c r="E1082" s="31" t="s">
        <v>5298</v>
      </c>
      <c r="F1082" s="32">
        <v>-86.118520000000004</v>
      </c>
      <c r="G1082" s="32">
        <v>33.319859999999998</v>
      </c>
      <c r="H1082" s="32"/>
      <c r="I1082" t="str">
        <f t="shared" si="199"/>
        <v>Gordo, Alabama&lt;br&gt;White 1900-1944&lt;br&gt;INF380&lt;br&gt;non-DASS</v>
      </c>
      <c r="J1082" t="str">
        <f t="shared" si="200"/>
        <v>W1900GordoAlabamaINF380</v>
      </c>
      <c r="M1082" t="str">
        <f t="shared" si="202"/>
        <v>dp</v>
      </c>
      <c r="N1082" t="str">
        <f t="shared" si="203"/>
        <v>st</v>
      </c>
      <c r="O1082" t="str">
        <f t="shared" si="204"/>
        <v>ar</v>
      </c>
      <c r="P1082" t="e">
        <f>IF(#REF!="rhot","",IF(H1082="AAE_7R","r7",IF(AND(C1082="ANAE",H1082="W"),"r3","r0")))</f>
        <v>#REF!</v>
      </c>
      <c r="Q1082" t="str">
        <f>IF(H1082="consonant",#REF!,"")</f>
        <v/>
      </c>
      <c r="R1082" t="str">
        <f t="shared" si="205"/>
        <v>lx</v>
      </c>
      <c r="S1082" t="str">
        <f t="shared" si="206"/>
        <v>bk</v>
      </c>
      <c r="T1082" t="e">
        <f t="shared" si="207"/>
        <v>#REF!</v>
      </c>
      <c r="U1082" t="str">
        <f t="shared" si="198"/>
        <v>b</v>
      </c>
      <c r="W1082" t="str">
        <f t="shared" si="201"/>
        <v>const W1900GordoAlabamaINF380= L.marker([33.31986,-86.11852], {icon: dp_lx}).bindPopup('Gordo, Alabama&lt;br&gt;White 1900-1944&lt;br&gt;INF380&lt;br&gt;non-DASS').addTo(W1900);</v>
      </c>
      <c r="BI1082" t="s">
        <v>6128</v>
      </c>
    </row>
    <row r="1083" spans="1:61">
      <c r="A1083" s="30" t="s">
        <v>5326</v>
      </c>
      <c r="B1083" s="31" t="s">
        <v>2220</v>
      </c>
      <c r="C1083" t="s">
        <v>3937</v>
      </c>
      <c r="D1083" s="32" t="s">
        <v>189</v>
      </c>
      <c r="E1083" s="31" t="s">
        <v>5298</v>
      </c>
      <c r="F1083" s="32">
        <v>-85.577340000000007</v>
      </c>
      <c r="G1083" s="32">
        <v>33.617069999999998</v>
      </c>
      <c r="H1083" s="32"/>
      <c r="I1083" t="str">
        <f t="shared" si="199"/>
        <v>Lincoln, Alabama&lt;br&gt;White 1900-1944&lt;br&gt;INF385A&lt;br&gt;non-DASS</v>
      </c>
      <c r="J1083" t="str">
        <f t="shared" si="200"/>
        <v>W1900LincolnAlabamaINF385A</v>
      </c>
      <c r="M1083" t="str">
        <f t="shared" si="202"/>
        <v>dp</v>
      </c>
      <c r="N1083" t="str">
        <f t="shared" si="203"/>
        <v>st</v>
      </c>
      <c r="O1083" t="str">
        <f t="shared" si="204"/>
        <v>ar</v>
      </c>
      <c r="P1083" t="e">
        <f>IF(#REF!="rhot","",IF(H1083="AAE_7R","r7",IF(AND(C1083="ANAE",H1083="W"),"r3","r0")))</f>
        <v>#REF!</v>
      </c>
      <c r="Q1083" t="str">
        <f>IF(H1083="consonant",#REF!,"")</f>
        <v/>
      </c>
      <c r="R1083" t="str">
        <f t="shared" si="205"/>
        <v>lx</v>
      </c>
      <c r="S1083" t="str">
        <f t="shared" si="206"/>
        <v>bk</v>
      </c>
      <c r="T1083" t="e">
        <f t="shared" si="207"/>
        <v>#REF!</v>
      </c>
      <c r="U1083" t="str">
        <f t="shared" si="198"/>
        <v>b</v>
      </c>
      <c r="W1083" t="str">
        <f t="shared" si="201"/>
        <v>const W1900LincolnAlabamaINF385A= L.marker([33.61707,-85.57734], {icon: dp_lx}).bindPopup('Lincoln, Alabama&lt;br&gt;White 1900-1944&lt;br&gt;INF385A&lt;br&gt;non-DASS').addTo(W1900);</v>
      </c>
      <c r="BI1083" t="s">
        <v>6129</v>
      </c>
    </row>
    <row r="1084" spans="1:61">
      <c r="A1084" s="30" t="s">
        <v>5326</v>
      </c>
      <c r="B1084" s="31" t="s">
        <v>2241</v>
      </c>
      <c r="C1084" t="s">
        <v>3937</v>
      </c>
      <c r="D1084" s="32" t="s">
        <v>2243</v>
      </c>
      <c r="E1084" s="31" t="s">
        <v>5298</v>
      </c>
      <c r="F1084" s="32">
        <v>-87.741069999999993</v>
      </c>
      <c r="G1084" s="32">
        <v>32.146210000000004</v>
      </c>
      <c r="H1084" s="32"/>
      <c r="I1084" t="str">
        <f t="shared" si="199"/>
        <v>Union Springs, Alabama&lt;br&gt;White 1900-1944&lt;br&gt;INF415&lt;br&gt;non-DASS</v>
      </c>
      <c r="J1084" t="str">
        <f t="shared" si="200"/>
        <v>W1900UnionSpringsAlabamaINF415</v>
      </c>
      <c r="M1084" t="str">
        <f t="shared" si="202"/>
        <v>dp</v>
      </c>
      <c r="N1084" t="str">
        <f t="shared" si="203"/>
        <v>st</v>
      </c>
      <c r="O1084" t="str">
        <f t="shared" si="204"/>
        <v>ar</v>
      </c>
      <c r="P1084" t="e">
        <f>IF(#REF!="rhot","",IF(H1084="AAE_7R","r7",IF(AND(C1084="ANAE",H1084="W"),"r3","r0")))</f>
        <v>#REF!</v>
      </c>
      <c r="Q1084" t="str">
        <f>IF(H1084="consonant",#REF!,"")</f>
        <v/>
      </c>
      <c r="R1084" t="str">
        <f t="shared" si="205"/>
        <v>lx</v>
      </c>
      <c r="S1084" t="str">
        <f t="shared" si="206"/>
        <v>bk</v>
      </c>
      <c r="T1084" t="e">
        <f t="shared" si="207"/>
        <v>#REF!</v>
      </c>
      <c r="U1084" t="str">
        <f t="shared" si="198"/>
        <v>b</v>
      </c>
      <c r="W1084" t="str">
        <f t="shared" si="201"/>
        <v>const W1900UnionSpringsAlabamaINF415= L.marker([32.14621,-87.74107], {icon: dp_lx}).bindPopup('Union Springs, Alabama&lt;br&gt;White 1900-1944&lt;br&gt;INF415&lt;br&gt;non-DASS').addTo(W1900);</v>
      </c>
      <c r="BI1084" t="s">
        <v>6130</v>
      </c>
    </row>
    <row r="1085" spans="1:61">
      <c r="A1085" s="30" t="s">
        <v>5326</v>
      </c>
      <c r="B1085" s="31" t="s">
        <v>2263</v>
      </c>
      <c r="C1085" t="s">
        <v>3937</v>
      </c>
      <c r="D1085" s="32" t="s">
        <v>1722</v>
      </c>
      <c r="E1085" s="31" t="s">
        <v>5298</v>
      </c>
      <c r="F1085" s="32">
        <v>-90.805490000000006</v>
      </c>
      <c r="G1085" s="32">
        <v>31.914110000000001</v>
      </c>
      <c r="H1085" s="32"/>
      <c r="I1085" t="str">
        <f t="shared" si="199"/>
        <v>Thomasville, Alabama&lt;br&gt;White 1900-1944&lt;br&gt;INF449A&lt;br&gt;non-DASS</v>
      </c>
      <c r="J1085" t="str">
        <f t="shared" si="200"/>
        <v>W1900ThomasvilleAlabamaINF449A</v>
      </c>
      <c r="M1085" t="str">
        <f t="shared" si="202"/>
        <v>dp</v>
      </c>
      <c r="N1085" t="str">
        <f t="shared" si="203"/>
        <v>st</v>
      </c>
      <c r="O1085" t="str">
        <f t="shared" si="204"/>
        <v>ar</v>
      </c>
      <c r="P1085" t="e">
        <f>IF(#REF!="rhot","",IF(H1085="AAE_7R","r7",IF(AND(C1085="ANAE",H1085="W"),"r3","r0")))</f>
        <v>#REF!</v>
      </c>
      <c r="Q1085" t="str">
        <f>IF(H1085="consonant",#REF!,"")</f>
        <v/>
      </c>
      <c r="R1085" t="str">
        <f t="shared" si="205"/>
        <v>lx</v>
      </c>
      <c r="S1085" t="str">
        <f t="shared" si="206"/>
        <v>bk</v>
      </c>
      <c r="T1085" t="e">
        <f t="shared" si="207"/>
        <v>#REF!</v>
      </c>
      <c r="U1085" t="str">
        <f t="shared" si="198"/>
        <v>b</v>
      </c>
      <c r="W1085" t="str">
        <f t="shared" si="201"/>
        <v>const W1900ThomasvilleAlabamaINF449A= L.marker([31.91411,-90.80549], {icon: dp_lx}).bindPopup('Thomasville, Alabama&lt;br&gt;White 1900-1944&lt;br&gt;INF449A&lt;br&gt;non-DASS').addTo(W1900);</v>
      </c>
      <c r="BI1085" t="s">
        <v>6131</v>
      </c>
    </row>
    <row r="1086" spans="1:61">
      <c r="A1086" s="30" t="s">
        <v>5326</v>
      </c>
      <c r="B1086" s="31" t="s">
        <v>2304</v>
      </c>
      <c r="C1086" t="s">
        <v>3937</v>
      </c>
      <c r="D1086" s="32" t="s">
        <v>2305</v>
      </c>
      <c r="E1086" s="31" t="s">
        <v>1505</v>
      </c>
      <c r="F1086" s="32">
        <v>-91.076170000000005</v>
      </c>
      <c r="G1086" s="32">
        <v>32.477890000000002</v>
      </c>
      <c r="H1086" s="32"/>
      <c r="I1086" t="str">
        <f t="shared" si="199"/>
        <v>Redwood, Mississippi&lt;br&gt;White 1900-1944&lt;br&gt;INF578&lt;br&gt;non-DASS</v>
      </c>
      <c r="J1086" t="str">
        <f t="shared" si="200"/>
        <v>W1900RedwoodMississippiINF578</v>
      </c>
      <c r="M1086" t="str">
        <f t="shared" si="202"/>
        <v>dp</v>
      </c>
      <c r="N1086" t="str">
        <f t="shared" si="203"/>
        <v>st</v>
      </c>
      <c r="O1086" t="str">
        <f t="shared" si="204"/>
        <v>ar</v>
      </c>
      <c r="P1086" t="e">
        <f>IF(#REF!="rhot","",IF(H1086="AAE_7R","r7",IF(AND(C1086="ANAE",H1086="W"),"r3","r0")))</f>
        <v>#REF!</v>
      </c>
      <c r="Q1086" t="str">
        <f>IF(H1086="consonant",#REF!,"")</f>
        <v/>
      </c>
      <c r="R1086" t="str">
        <f t="shared" si="205"/>
        <v>lx</v>
      </c>
      <c r="S1086" t="str">
        <f t="shared" si="206"/>
        <v>bk</v>
      </c>
      <c r="T1086" t="e">
        <f t="shared" si="207"/>
        <v>#REF!</v>
      </c>
      <c r="U1086" t="str">
        <f t="shared" si="198"/>
        <v>b</v>
      </c>
      <c r="W1086" t="str">
        <f t="shared" si="201"/>
        <v>const W1900RedwoodMississippiINF578= L.marker([32.47789,-91.07617], {icon: dp_lx}).bindPopup('Redwood, Mississippi&lt;br&gt;White 1900-1944&lt;br&gt;INF578&lt;br&gt;non-DASS').addTo(W1900);</v>
      </c>
      <c r="BI1086" t="s">
        <v>6132</v>
      </c>
    </row>
    <row r="1087" spans="1:61">
      <c r="A1087" s="30" t="s">
        <v>5326</v>
      </c>
      <c r="B1087" s="31" t="s">
        <v>2306</v>
      </c>
      <c r="C1087" t="s">
        <v>3937</v>
      </c>
      <c r="D1087" s="32" t="s">
        <v>2308</v>
      </c>
      <c r="E1087" s="31" t="s">
        <v>1505</v>
      </c>
      <c r="F1087" s="32">
        <v>-91.050060000000002</v>
      </c>
      <c r="G1087" s="32">
        <v>32.986989999999999</v>
      </c>
      <c r="H1087" s="32"/>
      <c r="I1087" t="str">
        <f t="shared" si="199"/>
        <v>Addie, Mississippi&lt;br&gt;White 1900-1944&lt;br&gt;INF580A&lt;br&gt;non-DASS</v>
      </c>
      <c r="J1087" t="str">
        <f t="shared" si="200"/>
        <v>W1900AddieMississippiINF580A</v>
      </c>
      <c r="M1087" t="str">
        <f t="shared" si="202"/>
        <v>dp</v>
      </c>
      <c r="N1087" t="str">
        <f t="shared" si="203"/>
        <v>st</v>
      </c>
      <c r="O1087" t="str">
        <f t="shared" si="204"/>
        <v>ar</v>
      </c>
      <c r="P1087" t="e">
        <f>IF(#REF!="rhot","",IF(H1087="AAE_7R","r7",IF(AND(C1087="ANAE",H1087="W"),"r3","r0")))</f>
        <v>#REF!</v>
      </c>
      <c r="Q1087" t="str">
        <f>IF(H1087="consonant",#REF!,"")</f>
        <v/>
      </c>
      <c r="R1087" t="str">
        <f t="shared" si="205"/>
        <v>lx</v>
      </c>
      <c r="S1087" t="str">
        <f t="shared" si="206"/>
        <v>bk</v>
      </c>
      <c r="T1087" t="e">
        <f t="shared" si="207"/>
        <v>#REF!</v>
      </c>
      <c r="U1087" t="str">
        <f t="shared" si="198"/>
        <v>b</v>
      </c>
      <c r="W1087" t="str">
        <f t="shared" si="201"/>
        <v>const W1900AddieMississippiINF580A= L.marker([32.98699,-91.05006], {icon: dp_lx}).bindPopup('Addie, Mississippi&lt;br&gt;White 1900-1944&lt;br&gt;INF580A&lt;br&gt;non-DASS').addTo(W1900);</v>
      </c>
      <c r="BI1087" t="s">
        <v>6133</v>
      </c>
    </row>
    <row r="1088" spans="1:61">
      <c r="A1088" s="30" t="s">
        <v>5326</v>
      </c>
      <c r="B1088" s="31" t="s">
        <v>2311</v>
      </c>
      <c r="C1088" t="s">
        <v>3937</v>
      </c>
      <c r="D1088" s="32" t="s">
        <v>391</v>
      </c>
      <c r="E1088" s="31" t="s">
        <v>1505</v>
      </c>
      <c r="F1088" s="32">
        <v>-91.01491</v>
      </c>
      <c r="G1088" s="32">
        <v>31.820779999999999</v>
      </c>
      <c r="H1088" s="32"/>
      <c r="I1088" t="str">
        <f t="shared" si="199"/>
        <v>Lorman, Mississippi&lt;br&gt;White 1900-1944&lt;br&gt;INF594&lt;br&gt;non-DASS</v>
      </c>
      <c r="J1088" t="str">
        <f t="shared" si="200"/>
        <v>W1900LormanMississippiINF594</v>
      </c>
      <c r="M1088" t="str">
        <f t="shared" si="202"/>
        <v>dp</v>
      </c>
      <c r="N1088" t="str">
        <f t="shared" si="203"/>
        <v>st</v>
      </c>
      <c r="O1088" t="str">
        <f t="shared" si="204"/>
        <v>ar</v>
      </c>
      <c r="P1088" t="e">
        <f>IF(#REF!="rhot","",IF(H1088="AAE_7R","r7",IF(AND(C1088="ANAE",H1088="W"),"r3","r0")))</f>
        <v>#REF!</v>
      </c>
      <c r="Q1088" t="str">
        <f>IF(H1088="consonant",#REF!,"")</f>
        <v/>
      </c>
      <c r="R1088" t="str">
        <f t="shared" si="205"/>
        <v>lx</v>
      </c>
      <c r="S1088" t="str">
        <f t="shared" si="206"/>
        <v>bk</v>
      </c>
      <c r="T1088" t="e">
        <f t="shared" si="207"/>
        <v>#REF!</v>
      </c>
      <c r="U1088" t="str">
        <f t="shared" si="198"/>
        <v>b</v>
      </c>
      <c r="W1088" t="str">
        <f t="shared" si="201"/>
        <v>const W1900LormanMississippiINF594= L.marker([31.82078,-91.01491], {icon: dp_lx}).bindPopup('Lorman, Mississippi&lt;br&gt;White 1900-1944&lt;br&gt;INF594&lt;br&gt;non-DASS').addTo(W1900);</v>
      </c>
      <c r="BI1088" t="s">
        <v>6134</v>
      </c>
    </row>
    <row r="1089" spans="1:61">
      <c r="A1089" s="30" t="s">
        <v>5326</v>
      </c>
      <c r="B1089" s="31" t="s">
        <v>2330</v>
      </c>
      <c r="C1089" t="s">
        <v>3937</v>
      </c>
      <c r="D1089" s="32" t="s">
        <v>2332</v>
      </c>
      <c r="E1089" s="31" t="s">
        <v>5293</v>
      </c>
      <c r="F1089" s="32">
        <v>-90.591179999999994</v>
      </c>
      <c r="G1089" s="32">
        <v>30.875050000000002</v>
      </c>
      <c r="H1089" s="32"/>
      <c r="I1089" t="str">
        <f t="shared" si="199"/>
        <v>Clinton, Louisiana&lt;br&gt;White 1900-1944&lt;br&gt;INF638&lt;br&gt;non-DASS</v>
      </c>
      <c r="J1089" t="str">
        <f t="shared" si="200"/>
        <v>W1900ClintonLouisianaINF638</v>
      </c>
      <c r="M1089" t="str">
        <f t="shared" si="202"/>
        <v>dp</v>
      </c>
      <c r="N1089" t="str">
        <f t="shared" si="203"/>
        <v>st</v>
      </c>
      <c r="O1089" t="str">
        <f t="shared" si="204"/>
        <v>ar</v>
      </c>
      <c r="P1089" t="e">
        <f>IF(#REF!="rhot","",IF(H1089="AAE_7R","r7",IF(AND(C1089="ANAE",H1089="W"),"r3","r0")))</f>
        <v>#REF!</v>
      </c>
      <c r="Q1089" t="str">
        <f>IF(H1089="consonant",#REF!,"")</f>
        <v/>
      </c>
      <c r="R1089" t="str">
        <f t="shared" si="205"/>
        <v>lx</v>
      </c>
      <c r="S1089" t="str">
        <f t="shared" si="206"/>
        <v>bk</v>
      </c>
      <c r="T1089" t="e">
        <f t="shared" si="207"/>
        <v>#REF!</v>
      </c>
      <c r="U1089" t="str">
        <f t="shared" ref="U1089:U1152" si="208">IF(C1089="LAGS","a","b")</f>
        <v>b</v>
      </c>
      <c r="W1089" t="str">
        <f t="shared" si="201"/>
        <v>const W1900ClintonLouisianaINF638= L.marker([30.87505,-90.59118], {icon: dp_lx}).bindPopup('Clinton, Louisiana&lt;br&gt;White 1900-1944&lt;br&gt;INF638&lt;br&gt;non-DASS').addTo(W1900);</v>
      </c>
      <c r="BI1089" t="s">
        <v>6135</v>
      </c>
    </row>
    <row r="1090" spans="1:61">
      <c r="A1090" s="30" t="s">
        <v>5326</v>
      </c>
      <c r="B1090" s="31" t="s">
        <v>2352</v>
      </c>
      <c r="C1090" t="s">
        <v>3937</v>
      </c>
      <c r="D1090" s="32" t="s">
        <v>2353</v>
      </c>
      <c r="E1090" s="31" t="s">
        <v>2751</v>
      </c>
      <c r="F1090" s="32">
        <v>-91.898290000000003</v>
      </c>
      <c r="G1090" s="32">
        <v>34.529170000000001</v>
      </c>
      <c r="H1090" s="32"/>
      <c r="I1090" t="str">
        <f t="shared" ref="I1090:I1153" si="209">D1090&amp;", "&amp;E1090&amp;"&lt;br&gt;"&amp;IF(TRIM(LEFT(A1090,LEN(A1090)-4))="W","White ",IF(TRIM(LEFT(A1090,LEN(A1090)-4))="B","Black ",IF(TRIM(LEFT(A1090,LEN(A1090)-4))="L","Hispanic ",IF(TRIM(LEFT(A1090,LEN(A1090)-4))="N","Indigenous ",IF(TRIM(LEFT(A1090,LEN(A1090)-4))="A","Asian ","")))))&amp;IF(TRIM(RIGHT(A1090,LEN(A1090)-1))="1700","1700-1799",IF(TRIM(RIGHT(A1090,LEN(A1090)-1))="1800","1800-1844",IF(TRIM(RIGHT(A1090,LEN(A1090)-1))="1850","1845-1874",IF(TRIM(RIGHT(A1090,LEN(A1090)-1))="1870","1875-1899",IF(TRIM(RIGHT(A1090,LEN(A1090)-1))="1900","1900-1944",IF(TRIM(RIGHT(A1090,LEN(A1090)-1))="1950","1945-1974",IF(TRIM(RIGHT(A1090,LEN(A1090)-1))="1970","1975-1099","")))))))&amp;"&lt;br&gt;"&amp;B1090&amp;"&lt;br&gt;"&amp;C1090</f>
        <v>Helena, Arkansas&lt;br&gt;White 1900-1944&lt;br&gt;INF699&lt;br&gt;non-DASS</v>
      </c>
      <c r="J1090" t="str">
        <f t="shared" ref="J1090:J1153" si="210">A1090&amp;SUBSTITUTE(SUBSTITUTE(SUBSTITUTE(D1090,".","")," ",""),"-","")&amp;SUBSTITUTE(E1090," ","")&amp;SUBSTITUTE(SUBSTITUTE(SUBSTITUTE(B1090,".","")," ",""),"-","")</f>
        <v>W1900HelenaArkansasINF699</v>
      </c>
      <c r="M1090" t="str">
        <f t="shared" si="202"/>
        <v>dp</v>
      </c>
      <c r="N1090" t="str">
        <f t="shared" si="203"/>
        <v>st</v>
      </c>
      <c r="O1090" t="str">
        <f t="shared" si="204"/>
        <v>ar</v>
      </c>
      <c r="P1090" t="e">
        <f>IF(#REF!="rhot","",IF(H1090="AAE_7R","r7",IF(AND(C1090="ANAE",H1090="W"),"r3","r0")))</f>
        <v>#REF!</v>
      </c>
      <c r="Q1090" t="str">
        <f>IF(H1090="consonant",#REF!,"")</f>
        <v/>
      </c>
      <c r="R1090" t="str">
        <f t="shared" si="205"/>
        <v>lx</v>
      </c>
      <c r="S1090" t="str">
        <f t="shared" si="206"/>
        <v>bk</v>
      </c>
      <c r="T1090" t="e">
        <f t="shared" si="207"/>
        <v>#REF!</v>
      </c>
      <c r="U1090" t="str">
        <f t="shared" si="208"/>
        <v>b</v>
      </c>
      <c r="W1090" t="str">
        <f t="shared" si="201"/>
        <v>const W1900HelenaArkansasINF699= L.marker([34.52917,-91.89829], {icon: dp_lx}).bindPopup('Helena, Arkansas&lt;br&gt;White 1900-1944&lt;br&gt;INF699&lt;br&gt;non-DASS').addTo(W1900);</v>
      </c>
      <c r="BI1090" t="s">
        <v>6136</v>
      </c>
    </row>
    <row r="1091" spans="1:61">
      <c r="A1091" s="30" t="s">
        <v>5326</v>
      </c>
      <c r="B1091" s="31" t="s">
        <v>2354</v>
      </c>
      <c r="C1091" t="s">
        <v>3937</v>
      </c>
      <c r="D1091" s="32" t="s">
        <v>2355</v>
      </c>
      <c r="E1091" s="31" t="s">
        <v>2751</v>
      </c>
      <c r="F1091" s="32">
        <v>-94.167469999999994</v>
      </c>
      <c r="G1091" s="32">
        <v>34.454500000000003</v>
      </c>
      <c r="H1091" s="32"/>
      <c r="I1091" t="str">
        <f t="shared" si="209"/>
        <v>Dudley Lake, Arkansas&lt;br&gt;White 1900-1944&lt;br&gt;INF701&lt;br&gt;non-DASS</v>
      </c>
      <c r="J1091" t="str">
        <f t="shared" si="210"/>
        <v>W1900DudleyLakeArkansasINF701</v>
      </c>
      <c r="M1091" t="str">
        <f t="shared" si="202"/>
        <v>dp</v>
      </c>
      <c r="N1091" t="str">
        <f t="shared" si="203"/>
        <v>st</v>
      </c>
      <c r="O1091" t="str">
        <f t="shared" si="204"/>
        <v>ar</v>
      </c>
      <c r="P1091" t="e">
        <f>IF(#REF!="rhot","",IF(H1091="AAE_7R","r7",IF(AND(C1091="ANAE",H1091="W"),"r3","r0")))</f>
        <v>#REF!</v>
      </c>
      <c r="Q1091" t="str">
        <f>IF(H1091="consonant",#REF!,"")</f>
        <v/>
      </c>
      <c r="R1091" t="str">
        <f t="shared" si="205"/>
        <v>lx</v>
      </c>
      <c r="S1091" t="str">
        <f t="shared" si="206"/>
        <v>bk</v>
      </c>
      <c r="T1091" t="e">
        <f t="shared" si="207"/>
        <v>#REF!</v>
      </c>
      <c r="U1091" t="str">
        <f t="shared" si="208"/>
        <v>b</v>
      </c>
      <c r="W1091" t="str">
        <f t="shared" ref="W1091:W1154" si="211">IF(OR(M1091="",R1091=""),"",IF(F1091="","","const "&amp;J1091&amp;"= L.marker(["&amp;G1091&amp;","&amp;F1091&amp;"], {icon: "&amp;M1091&amp;"_"&amp;R1091&amp;"}).bindPopup('"&amp;I1091&amp;"').addTo("&amp;A1091&amp;");"))</f>
        <v>const W1900DudleyLakeArkansasINF701= L.marker([34.4545,-94.16747], {icon: dp_lx}).bindPopup('Dudley Lake, Arkansas&lt;br&gt;White 1900-1944&lt;br&gt;INF701&lt;br&gt;non-DASS').addTo(W1900);</v>
      </c>
      <c r="BI1091" t="s">
        <v>6137</v>
      </c>
    </row>
    <row r="1092" spans="1:61">
      <c r="A1092" s="30" t="s">
        <v>5326</v>
      </c>
      <c r="B1092" s="31" t="s">
        <v>2366</v>
      </c>
      <c r="C1092" t="s">
        <v>3937</v>
      </c>
      <c r="D1092" s="32" t="s">
        <v>2367</v>
      </c>
      <c r="E1092" s="31" t="s">
        <v>2751</v>
      </c>
      <c r="F1092" s="32">
        <v>-92.128060000000005</v>
      </c>
      <c r="G1092" s="32">
        <v>34.716369999999998</v>
      </c>
      <c r="H1092" s="32"/>
      <c r="I1092" t="str">
        <f t="shared" si="209"/>
        <v>Gate, Arkansas&lt;br&gt;White 1900-1944&lt;br&gt;INF733&lt;br&gt;non-DASS</v>
      </c>
      <c r="J1092" t="str">
        <f t="shared" si="210"/>
        <v>W1900GateArkansasINF733</v>
      </c>
      <c r="M1092" t="str">
        <f t="shared" si="202"/>
        <v>dp</v>
      </c>
      <c r="N1092" t="str">
        <f t="shared" si="203"/>
        <v>st</v>
      </c>
      <c r="O1092" t="str">
        <f t="shared" si="204"/>
        <v>ar</v>
      </c>
      <c r="P1092" t="e">
        <f>IF(#REF!="rhot","",IF(H1092="AAE_7R","r7",IF(AND(C1092="ANAE",H1092="W"),"r3","r0")))</f>
        <v>#REF!</v>
      </c>
      <c r="Q1092" t="str">
        <f>IF(H1092="consonant",#REF!,"")</f>
        <v/>
      </c>
      <c r="R1092" t="str">
        <f t="shared" si="205"/>
        <v>lx</v>
      </c>
      <c r="S1092" t="str">
        <f t="shared" si="206"/>
        <v>bk</v>
      </c>
      <c r="T1092" t="e">
        <f t="shared" si="207"/>
        <v>#REF!</v>
      </c>
      <c r="U1092" t="str">
        <f t="shared" si="208"/>
        <v>b</v>
      </c>
      <c r="W1092" t="str">
        <f t="shared" si="211"/>
        <v>const W1900GateArkansasINF733= L.marker([34.71637,-92.12806], {icon: dp_lx}).bindPopup('Gate, Arkansas&lt;br&gt;White 1900-1944&lt;br&gt;INF733&lt;br&gt;non-DASS').addTo(W1900);</v>
      </c>
      <c r="BI1092" t="s">
        <v>6138</v>
      </c>
    </row>
    <row r="1093" spans="1:61">
      <c r="A1093" s="30" t="s">
        <v>5326</v>
      </c>
      <c r="B1093" s="31" t="s">
        <v>2381</v>
      </c>
      <c r="C1093" t="s">
        <v>3937</v>
      </c>
      <c r="D1093" s="32" t="s">
        <v>2382</v>
      </c>
      <c r="E1093" s="31" t="s">
        <v>5293</v>
      </c>
      <c r="F1093" s="32">
        <v>-95.631529999999998</v>
      </c>
      <c r="G1093" s="32">
        <v>32.503950000000003</v>
      </c>
      <c r="H1093" s="32"/>
      <c r="I1093" t="str">
        <f t="shared" si="209"/>
        <v>West Monroe, Louisiana&lt;br&gt;White 1900-1944&lt;br&gt;INF767&lt;br&gt;non-DASS</v>
      </c>
      <c r="J1093" t="str">
        <f t="shared" si="210"/>
        <v>W1900WestMonroeLouisianaINF767</v>
      </c>
      <c r="M1093" t="str">
        <f t="shared" si="202"/>
        <v>dp</v>
      </c>
      <c r="N1093" t="str">
        <f t="shared" si="203"/>
        <v>st</v>
      </c>
      <c r="O1093" t="str">
        <f t="shared" si="204"/>
        <v>ar</v>
      </c>
      <c r="P1093" t="e">
        <f>IF(#REF!="rhot","",IF(H1093="AAE_7R","r7",IF(AND(C1093="ANAE",H1093="W"),"r3","r0")))</f>
        <v>#REF!</v>
      </c>
      <c r="Q1093" t="str">
        <f>IF(H1093="consonant",#REF!,"")</f>
        <v/>
      </c>
      <c r="R1093" t="str">
        <f t="shared" si="205"/>
        <v>lx</v>
      </c>
      <c r="S1093" t="str">
        <f t="shared" si="206"/>
        <v>bk</v>
      </c>
      <c r="T1093" t="e">
        <f t="shared" si="207"/>
        <v>#REF!</v>
      </c>
      <c r="U1093" t="str">
        <f t="shared" si="208"/>
        <v>b</v>
      </c>
      <c r="W1093" t="str">
        <f t="shared" si="211"/>
        <v>const W1900WestMonroeLouisianaINF767= L.marker([32.50395,-95.63153], {icon: dp_lx}).bindPopup('West Monroe, Louisiana&lt;br&gt;White 1900-1944&lt;br&gt;INF767&lt;br&gt;non-DASS').addTo(W1900);</v>
      </c>
      <c r="BI1093" t="s">
        <v>6139</v>
      </c>
    </row>
    <row r="1094" spans="1:61">
      <c r="A1094" s="30" t="s">
        <v>5326</v>
      </c>
      <c r="B1094" s="31" t="s">
        <v>2408</v>
      </c>
      <c r="C1094" t="s">
        <v>3937</v>
      </c>
      <c r="D1094" s="32" t="s">
        <v>2410</v>
      </c>
      <c r="E1094" s="31" t="s">
        <v>5294</v>
      </c>
      <c r="F1094" s="32">
        <v>-98.124279999999999</v>
      </c>
      <c r="G1094" s="32">
        <v>31.761679999999998</v>
      </c>
      <c r="H1094" s="32"/>
      <c r="I1094" t="str">
        <f t="shared" si="209"/>
        <v>Palestine, Texas&lt;br&gt;White 1900-1944&lt;br&gt;INF848&lt;br&gt;non-DASS</v>
      </c>
      <c r="J1094" t="str">
        <f t="shared" si="210"/>
        <v>W1900PalestineTexasINF848</v>
      </c>
      <c r="M1094" t="str">
        <f t="shared" si="202"/>
        <v>dp</v>
      </c>
      <c r="N1094" t="str">
        <f t="shared" si="203"/>
        <v>st</v>
      </c>
      <c r="O1094" t="str">
        <f t="shared" si="204"/>
        <v>ar</v>
      </c>
      <c r="P1094" t="e">
        <f>IF(#REF!="rhot","",IF(H1094="AAE_7R","r7",IF(AND(C1094="ANAE",H1094="W"),"r3","r0")))</f>
        <v>#REF!</v>
      </c>
      <c r="Q1094" t="str">
        <f>IF(H1094="consonant",#REF!,"")</f>
        <v/>
      </c>
      <c r="R1094" t="str">
        <f t="shared" si="205"/>
        <v>lx</v>
      </c>
      <c r="S1094" t="str">
        <f t="shared" si="206"/>
        <v>bk</v>
      </c>
      <c r="T1094" t="e">
        <f t="shared" si="207"/>
        <v>#REF!</v>
      </c>
      <c r="U1094" t="str">
        <f t="shared" si="208"/>
        <v>b</v>
      </c>
      <c r="W1094" t="str">
        <f t="shared" si="211"/>
        <v>const W1900PalestineTexasINF848= L.marker([31.76168,-98.12428], {icon: dp_lx}).bindPopup('Palestine, Texas&lt;br&gt;White 1900-1944&lt;br&gt;INF848&lt;br&gt;non-DASS').addTo(W1900);</v>
      </c>
      <c r="BI1094" t="s">
        <v>6140</v>
      </c>
    </row>
    <row r="1095" spans="1:61">
      <c r="A1095" s="30" t="s">
        <v>5326</v>
      </c>
      <c r="B1095" s="31" t="s">
        <v>2431</v>
      </c>
      <c r="C1095" t="s">
        <v>3937</v>
      </c>
      <c r="D1095" s="32" t="s">
        <v>2433</v>
      </c>
      <c r="E1095" s="31" t="s">
        <v>5294</v>
      </c>
      <c r="F1095" s="32">
        <v>-99.437020000000004</v>
      </c>
      <c r="G1095" s="32">
        <v>29.702760000000001</v>
      </c>
      <c r="H1095" s="32"/>
      <c r="I1095" t="str">
        <f t="shared" si="209"/>
        <v>New Braunfels, Texas&lt;br&gt;White 1900-1944&lt;br&gt;INF885&lt;br&gt;non-DASS</v>
      </c>
      <c r="J1095" t="str">
        <f t="shared" si="210"/>
        <v>W1900NewBraunfelsTexasINF885</v>
      </c>
      <c r="M1095" t="str">
        <f t="shared" si="202"/>
        <v>dp</v>
      </c>
      <c r="N1095" t="str">
        <f t="shared" si="203"/>
        <v>st</v>
      </c>
      <c r="O1095" t="str">
        <f t="shared" si="204"/>
        <v>ar</v>
      </c>
      <c r="P1095" t="e">
        <f>IF(#REF!="rhot","",IF(H1095="AAE_7R","r7",IF(AND(C1095="ANAE",H1095="W"),"r3","r0")))</f>
        <v>#REF!</v>
      </c>
      <c r="Q1095" t="str">
        <f>IF(H1095="consonant",#REF!,"")</f>
        <v/>
      </c>
      <c r="R1095" t="str">
        <f t="shared" si="205"/>
        <v>lx</v>
      </c>
      <c r="S1095" t="str">
        <f t="shared" si="206"/>
        <v>bk</v>
      </c>
      <c r="T1095" t="e">
        <f t="shared" si="207"/>
        <v>#REF!</v>
      </c>
      <c r="U1095" t="str">
        <f t="shared" si="208"/>
        <v>b</v>
      </c>
      <c r="W1095" t="str">
        <f t="shared" si="211"/>
        <v>const W1900NewBraunfelsTexasINF885= L.marker([29.70276,-99.43702], {icon: dp_lx}).bindPopup('New Braunfels, Texas&lt;br&gt;White 1900-1944&lt;br&gt;INF885&lt;br&gt;non-DASS').addTo(W1900);</v>
      </c>
      <c r="BI1095" t="s">
        <v>6141</v>
      </c>
    </row>
    <row r="1096" spans="1:61">
      <c r="A1096" s="30" t="s">
        <v>5326</v>
      </c>
      <c r="B1096" s="31" t="s">
        <v>2437</v>
      </c>
      <c r="C1096" t="s">
        <v>3937</v>
      </c>
      <c r="D1096" s="32" t="s">
        <v>2439</v>
      </c>
      <c r="E1096" s="31" t="s">
        <v>5294</v>
      </c>
      <c r="F1096" s="32">
        <v>-97.484660000000005</v>
      </c>
      <c r="G1096" s="32">
        <v>27.04213</v>
      </c>
      <c r="H1096" s="32"/>
      <c r="I1096" t="str">
        <f t="shared" si="209"/>
        <v>San Ygnacio, Texas&lt;br&gt;White 1900-1944&lt;br&gt;INF897&lt;br&gt;non-DASS</v>
      </c>
      <c r="J1096" t="str">
        <f t="shared" si="210"/>
        <v>W1900SanYgnacioTexasINF897</v>
      </c>
      <c r="M1096" t="str">
        <f t="shared" si="202"/>
        <v>dp</v>
      </c>
      <c r="N1096" t="str">
        <f t="shared" si="203"/>
        <v>st</v>
      </c>
      <c r="O1096" t="str">
        <f t="shared" si="204"/>
        <v>ar</v>
      </c>
      <c r="P1096" t="e">
        <f>IF(#REF!="rhot","",IF(H1096="AAE_7R","r7",IF(AND(C1096="ANAE",H1096="W"),"r3","r0")))</f>
        <v>#REF!</v>
      </c>
      <c r="Q1096" t="str">
        <f>IF(H1096="consonant",#REF!,"")</f>
        <v/>
      </c>
      <c r="R1096" t="str">
        <f t="shared" si="205"/>
        <v>lx</v>
      </c>
      <c r="S1096" t="str">
        <f t="shared" si="206"/>
        <v>bk</v>
      </c>
      <c r="T1096" t="e">
        <f t="shared" si="207"/>
        <v>#REF!</v>
      </c>
      <c r="U1096" t="str">
        <f t="shared" si="208"/>
        <v>b</v>
      </c>
      <c r="W1096" t="str">
        <f t="shared" si="211"/>
        <v>const W1900SanYgnacioTexasINF897= L.marker([27.04213,-97.48466], {icon: dp_lx}).bindPopup('San Ygnacio, Texas&lt;br&gt;White 1900-1944&lt;br&gt;INF897&lt;br&gt;non-DASS').addTo(W1900);</v>
      </c>
      <c r="BI1096" t="s">
        <v>6142</v>
      </c>
    </row>
    <row r="1097" spans="1:61">
      <c r="A1097" s="30" t="s">
        <v>5326</v>
      </c>
      <c r="B1097" s="31" t="s">
        <v>2443</v>
      </c>
      <c r="C1097" t="s">
        <v>3937</v>
      </c>
      <c r="D1097" s="32" t="s">
        <v>355</v>
      </c>
      <c r="E1097" s="31" t="s">
        <v>5294</v>
      </c>
      <c r="F1097" s="32">
        <v>-83.030169999999998</v>
      </c>
      <c r="G1097" s="32">
        <v>25.904900000000001</v>
      </c>
      <c r="H1097" s="32"/>
      <c r="I1097" t="str">
        <f t="shared" si="209"/>
        <v>Brownsville, Texas&lt;br&gt;White 1900-1944&lt;br&gt;INF910&lt;br&gt;non-DASS</v>
      </c>
      <c r="J1097" t="str">
        <f t="shared" si="210"/>
        <v>W1900BrownsvilleTexasINF910</v>
      </c>
      <c r="M1097" t="str">
        <f t="shared" si="202"/>
        <v>dp</v>
      </c>
      <c r="N1097" t="str">
        <f t="shared" si="203"/>
        <v>st</v>
      </c>
      <c r="O1097" t="str">
        <f t="shared" si="204"/>
        <v>ar</v>
      </c>
      <c r="P1097" t="e">
        <f>IF(#REF!="rhot","",IF(H1097="AAE_7R","r7",IF(AND(C1097="ANAE",H1097="W"),"r3","r0")))</f>
        <v>#REF!</v>
      </c>
      <c r="Q1097" t="str">
        <f>IF(H1097="consonant",#REF!,"")</f>
        <v/>
      </c>
      <c r="R1097" t="str">
        <f t="shared" si="205"/>
        <v>lx</v>
      </c>
      <c r="S1097" t="str">
        <f t="shared" si="206"/>
        <v>bk</v>
      </c>
      <c r="T1097" t="e">
        <f t="shared" si="207"/>
        <v>#REF!</v>
      </c>
      <c r="U1097" t="str">
        <f t="shared" si="208"/>
        <v>b</v>
      </c>
      <c r="W1097" t="str">
        <f t="shared" si="211"/>
        <v>const W1900BrownsvilleTexasINF910= L.marker([25.9049,-83.03017], {icon: dp_lx}).bindPopup('Brownsville, Texas&lt;br&gt;White 1900-1944&lt;br&gt;INF910&lt;br&gt;non-DASS').addTo(W1900);</v>
      </c>
      <c r="BI1097" t="s">
        <v>6143</v>
      </c>
    </row>
    <row r="1098" spans="1:61">
      <c r="A1098" s="30" t="s">
        <v>5326</v>
      </c>
      <c r="B1098" s="31" t="s">
        <v>1976</v>
      </c>
      <c r="C1098" t="s">
        <v>3937</v>
      </c>
      <c r="D1098" s="32" t="s">
        <v>1978</v>
      </c>
      <c r="E1098" s="31" t="s">
        <v>904</v>
      </c>
      <c r="F1098" s="32">
        <v>-83.527460000000005</v>
      </c>
      <c r="G1098" s="32">
        <v>36.117350000000002</v>
      </c>
      <c r="H1098" s="32"/>
      <c r="I1098" t="str">
        <f t="shared" si="209"/>
        <v>Jackson Chapel, Tennessee&lt;br&gt;White 1900-1944&lt;br&gt;INF011&lt;br&gt;non-DASS</v>
      </c>
      <c r="J1098" t="str">
        <f t="shared" si="210"/>
        <v>W1900JacksonChapelTennesseeINF011</v>
      </c>
      <c r="M1098" t="str">
        <f t="shared" ref="M1098:M1161" si="212">IF(H1098="consonant","",IF(E1098="Jamaica","lo",IF(OR(A1098="W1700",A1098="B1850",H1098="Carib",H1098="LA",H1098="UM",H1098="Bra",H1098="EaNL"),"mn","dp")))</f>
        <v>dp</v>
      </c>
      <c r="N1098" t="str">
        <f t="shared" ref="N1098:N1161" si="213">IF(OR(H1098="Carib",A1098="B1850"),"sl","st")</f>
        <v>st</v>
      </c>
      <c r="O1098" t="str">
        <f t="shared" ref="O1098:O1161" si="214">IF(A1098="W1700","na",IF(OR(H1098="Carib",H1098="NYC",H1098="ENE"),"au",IF(H1098="CAN","ao","ar")))</f>
        <v>ar</v>
      </c>
      <c r="P1098" t="e">
        <f>IF(#REF!="rhot","",IF(H1098="AAE_7R","r7",IF(AND(C1098="ANAE",H1098="W"),"r3","r0")))</f>
        <v>#REF!</v>
      </c>
      <c r="Q1098" t="str">
        <f>IF(H1098="consonant",#REF!,"")</f>
        <v/>
      </c>
      <c r="R1098" t="str">
        <f t="shared" ref="R1098:R1161" si="215">IF(OR(H1098="W",H1098="M",H1098="ENE"),"we",IF(OR(H1098="MA",H1098="NYC",H1098="OH"),"sa1",IF(OR(H1098="OS",H1098="LAGS_SSE",H1098="Speaker _S",H1098="PADS_SSE"),"sl","lx")))</f>
        <v>lx</v>
      </c>
      <c r="S1098" t="str">
        <f t="shared" ref="S1098:S1161" si="216">IF(OR(H1098="S",H1098="M"),"fr",IF(OR(H1098="W"),"ce","bk"))</f>
        <v>bk</v>
      </c>
      <c r="T1098" t="e">
        <f t="shared" ref="T1098:T1161" si="217">IF(P1098="","",IF(OR(A1098="W1900",A1098="W1950",A1098="W1970"),"ho","un"))</f>
        <v>#REF!</v>
      </c>
      <c r="U1098" t="str">
        <f t="shared" si="208"/>
        <v>b</v>
      </c>
      <c r="W1098" t="str">
        <f t="shared" si="211"/>
        <v>const W1900JacksonChapelTennesseeINF011= L.marker([36.11735,-83.52746], {icon: dp_lx}).bindPopup('Jackson Chapel, Tennessee&lt;br&gt;White 1900-1944&lt;br&gt;INF011&lt;br&gt;non-DASS').addTo(W1900);</v>
      </c>
      <c r="BI1098" t="s">
        <v>6144</v>
      </c>
    </row>
    <row r="1099" spans="1:61">
      <c r="A1099" s="30" t="s">
        <v>5326</v>
      </c>
      <c r="B1099" s="31" t="s">
        <v>2011</v>
      </c>
      <c r="C1099" t="s">
        <v>3937</v>
      </c>
      <c r="D1099" s="32" t="s">
        <v>2013</v>
      </c>
      <c r="E1099" s="31" t="s">
        <v>5289</v>
      </c>
      <c r="F1099" s="32">
        <v>-83.782749999999993</v>
      </c>
      <c r="G1099" s="32">
        <v>34.511890000000001</v>
      </c>
      <c r="H1099" s="32"/>
      <c r="I1099" t="str">
        <f t="shared" si="209"/>
        <v>Cornelia, Georgia&lt;br&gt;White 1900-1944&lt;br&gt;INF074A&lt;br&gt;non-DASS</v>
      </c>
      <c r="J1099" t="str">
        <f t="shared" si="210"/>
        <v>W1900CorneliaGeorgiaINF074A</v>
      </c>
      <c r="M1099" t="str">
        <f t="shared" si="212"/>
        <v>dp</v>
      </c>
      <c r="N1099" t="str">
        <f t="shared" si="213"/>
        <v>st</v>
      </c>
      <c r="O1099" t="str">
        <f t="shared" si="214"/>
        <v>ar</v>
      </c>
      <c r="P1099" t="e">
        <f>IF(#REF!="rhot","",IF(H1099="AAE_7R","r7",IF(AND(C1099="ANAE",H1099="W"),"r3","r0")))</f>
        <v>#REF!</v>
      </c>
      <c r="Q1099" t="str">
        <f>IF(H1099="consonant",#REF!,"")</f>
        <v/>
      </c>
      <c r="R1099" t="str">
        <f t="shared" si="215"/>
        <v>lx</v>
      </c>
      <c r="S1099" t="str">
        <f t="shared" si="216"/>
        <v>bk</v>
      </c>
      <c r="T1099" t="e">
        <f t="shared" si="217"/>
        <v>#REF!</v>
      </c>
      <c r="U1099" t="str">
        <f t="shared" si="208"/>
        <v>b</v>
      </c>
      <c r="W1099" t="str">
        <f t="shared" si="211"/>
        <v>const W1900CorneliaGeorgiaINF074A= L.marker([34.51189,-83.78275], {icon: dp_lx}).bindPopup('Cornelia, Georgia&lt;br&gt;White 1900-1944&lt;br&gt;INF074A&lt;br&gt;non-DASS').addTo(W1900);</v>
      </c>
      <c r="BI1099" t="s">
        <v>6145</v>
      </c>
    </row>
    <row r="1100" spans="1:61">
      <c r="A1100" s="30" t="s">
        <v>5326</v>
      </c>
      <c r="B1100" s="31" t="s">
        <v>2079</v>
      </c>
      <c r="C1100" t="s">
        <v>3937</v>
      </c>
      <c r="D1100" s="32" t="s">
        <v>2081</v>
      </c>
      <c r="E1100" s="31" t="s">
        <v>5289</v>
      </c>
      <c r="F1100" s="32">
        <v>-82.240570000000005</v>
      </c>
      <c r="G1100" s="32">
        <v>31.971979999999999</v>
      </c>
      <c r="H1100" s="32"/>
      <c r="I1100" t="str">
        <f t="shared" si="209"/>
        <v>Cordele, Georgia&lt;br&gt;White 1900-1944&lt;br&gt;INF150&lt;br&gt;non-DASS</v>
      </c>
      <c r="J1100" t="str">
        <f t="shared" si="210"/>
        <v>W1900CordeleGeorgiaINF150</v>
      </c>
      <c r="M1100" t="str">
        <f t="shared" si="212"/>
        <v>dp</v>
      </c>
      <c r="N1100" t="str">
        <f t="shared" si="213"/>
        <v>st</v>
      </c>
      <c r="O1100" t="str">
        <f t="shared" si="214"/>
        <v>ar</v>
      </c>
      <c r="P1100" t="e">
        <f>IF(#REF!="rhot","",IF(H1100="AAE_7R","r7",IF(AND(C1100="ANAE",H1100="W"),"r3","r0")))</f>
        <v>#REF!</v>
      </c>
      <c r="Q1100" t="str">
        <f>IF(H1100="consonant",#REF!,"")</f>
        <v/>
      </c>
      <c r="R1100" t="str">
        <f t="shared" si="215"/>
        <v>lx</v>
      </c>
      <c r="S1100" t="str">
        <f t="shared" si="216"/>
        <v>bk</v>
      </c>
      <c r="T1100" t="e">
        <f t="shared" si="217"/>
        <v>#REF!</v>
      </c>
      <c r="U1100" t="str">
        <f t="shared" si="208"/>
        <v>b</v>
      </c>
      <c r="W1100" t="str">
        <f t="shared" si="211"/>
        <v>const W1900CordeleGeorgiaINF150= L.marker([31.97198,-82.24057], {icon: dp_lx}).bindPopup('Cordele, Georgia&lt;br&gt;White 1900-1944&lt;br&gt;INF150&lt;br&gt;non-DASS').addTo(W1900);</v>
      </c>
      <c r="BI1100" t="s">
        <v>6146</v>
      </c>
    </row>
    <row r="1101" spans="1:61">
      <c r="A1101" s="30" t="s">
        <v>5326</v>
      </c>
      <c r="B1101" s="31" t="s">
        <v>1696</v>
      </c>
      <c r="C1101" t="s">
        <v>3937</v>
      </c>
      <c r="D1101" s="32" t="s">
        <v>1698</v>
      </c>
      <c r="E1101" s="31" t="s">
        <v>5289</v>
      </c>
      <c r="F1101" s="32">
        <v>-87.881889999999999</v>
      </c>
      <c r="G1101" s="32">
        <v>31.30443</v>
      </c>
      <c r="H1101" s="32"/>
      <c r="I1101" t="str">
        <f t="shared" si="209"/>
        <v>Blackshear, Georgia&lt;br&gt;White 1900-1944&lt;br&gt;INF174&lt;br&gt;non-DASS</v>
      </c>
      <c r="J1101" t="str">
        <f t="shared" si="210"/>
        <v>W1900BlackshearGeorgiaINF174</v>
      </c>
      <c r="M1101" t="str">
        <f t="shared" si="212"/>
        <v>dp</v>
      </c>
      <c r="N1101" t="str">
        <f t="shared" si="213"/>
        <v>st</v>
      </c>
      <c r="O1101" t="str">
        <f t="shared" si="214"/>
        <v>ar</v>
      </c>
      <c r="P1101" t="e">
        <f>IF(#REF!="rhot","",IF(H1101="AAE_7R","r7",IF(AND(C1101="ANAE",H1101="W"),"r3","r0")))</f>
        <v>#REF!</v>
      </c>
      <c r="Q1101" t="str">
        <f>IF(H1101="consonant",#REF!,"")</f>
        <v/>
      </c>
      <c r="R1101" t="str">
        <f t="shared" si="215"/>
        <v>lx</v>
      </c>
      <c r="S1101" t="str">
        <f t="shared" si="216"/>
        <v>bk</v>
      </c>
      <c r="T1101" t="e">
        <f t="shared" si="217"/>
        <v>#REF!</v>
      </c>
      <c r="U1101" t="str">
        <f t="shared" si="208"/>
        <v>b</v>
      </c>
      <c r="W1101" t="str">
        <f t="shared" si="211"/>
        <v>const W1900BlackshearGeorgiaINF174= L.marker([31.30443,-87.88189], {icon: dp_lx}).bindPopup('Blackshear, Georgia&lt;br&gt;White 1900-1944&lt;br&gt;INF174&lt;br&gt;non-DASS').addTo(W1900);</v>
      </c>
      <c r="BI1101" t="s">
        <v>6147</v>
      </c>
    </row>
    <row r="1102" spans="1:61">
      <c r="A1102" s="30" t="s">
        <v>5326</v>
      </c>
      <c r="B1102" s="31" t="s">
        <v>2174</v>
      </c>
      <c r="C1102" t="s">
        <v>3937</v>
      </c>
      <c r="D1102" s="32" t="s">
        <v>2175</v>
      </c>
      <c r="E1102" s="31" t="s">
        <v>904</v>
      </c>
      <c r="F1102" s="32">
        <v>-86.736509999999996</v>
      </c>
      <c r="G1102" s="32">
        <v>36.496369999999999</v>
      </c>
      <c r="H1102" s="32"/>
      <c r="I1102" t="str">
        <f t="shared" si="209"/>
        <v>Hurricane Creek, Tennessee&lt;br&gt;White 1900-1944&lt;br&gt;INF298A&lt;br&gt;non-DASS</v>
      </c>
      <c r="J1102" t="str">
        <f t="shared" si="210"/>
        <v>W1900HurricaneCreekTennesseeINF298A</v>
      </c>
      <c r="M1102" t="str">
        <f t="shared" si="212"/>
        <v>dp</v>
      </c>
      <c r="N1102" t="str">
        <f t="shared" si="213"/>
        <v>st</v>
      </c>
      <c r="O1102" t="str">
        <f t="shared" si="214"/>
        <v>ar</v>
      </c>
      <c r="P1102" t="e">
        <f>IF(#REF!="rhot","",IF(H1102="AAE_7R","r7",IF(AND(C1102="ANAE",H1102="W"),"r3","r0")))</f>
        <v>#REF!</v>
      </c>
      <c r="Q1102" t="str">
        <f>IF(H1102="consonant",#REF!,"")</f>
        <v/>
      </c>
      <c r="R1102" t="str">
        <f t="shared" si="215"/>
        <v>lx</v>
      </c>
      <c r="S1102" t="str">
        <f t="shared" si="216"/>
        <v>bk</v>
      </c>
      <c r="T1102" t="e">
        <f t="shared" si="217"/>
        <v>#REF!</v>
      </c>
      <c r="U1102" t="str">
        <f t="shared" si="208"/>
        <v>b</v>
      </c>
      <c r="W1102" t="str">
        <f t="shared" si="211"/>
        <v>const W1900HurricaneCreekTennesseeINF298A= L.marker([36.49637,-86.73651], {icon: dp_lx}).bindPopup('Hurricane Creek, Tennessee&lt;br&gt;White 1900-1944&lt;br&gt;INF298A&lt;br&gt;non-DASS').addTo(W1900);</v>
      </c>
      <c r="BI1102" t="s">
        <v>6148</v>
      </c>
    </row>
    <row r="1103" spans="1:61">
      <c r="A1103" s="30" t="s">
        <v>5326</v>
      </c>
      <c r="B1103" s="31" t="s">
        <v>2184</v>
      </c>
      <c r="C1103" t="s">
        <v>3937</v>
      </c>
      <c r="D1103" s="32" t="s">
        <v>2185</v>
      </c>
      <c r="E1103" s="31" t="s">
        <v>904</v>
      </c>
      <c r="F1103" s="32">
        <v>-86.115219999999994</v>
      </c>
      <c r="G1103" s="32">
        <v>35.814860000000003</v>
      </c>
      <c r="H1103" s="32"/>
      <c r="I1103" t="str">
        <f t="shared" si="209"/>
        <v>Arno, Tennessee&lt;br&gt;White 1900-1944&lt;br&gt;INF330&lt;br&gt;non-DASS</v>
      </c>
      <c r="J1103" t="str">
        <f t="shared" si="210"/>
        <v>W1900ArnoTennesseeINF330</v>
      </c>
      <c r="M1103" t="str">
        <f t="shared" si="212"/>
        <v>dp</v>
      </c>
      <c r="N1103" t="str">
        <f t="shared" si="213"/>
        <v>st</v>
      </c>
      <c r="O1103" t="str">
        <f t="shared" si="214"/>
        <v>ar</v>
      </c>
      <c r="P1103" t="e">
        <f>IF(#REF!="rhot","",IF(H1103="AAE_7R","r7",IF(AND(C1103="ANAE",H1103="W"),"r3","r0")))</f>
        <v>#REF!</v>
      </c>
      <c r="Q1103" t="str">
        <f>IF(H1103="consonant",#REF!,"")</f>
        <v/>
      </c>
      <c r="R1103" t="str">
        <f t="shared" si="215"/>
        <v>lx</v>
      </c>
      <c r="S1103" t="str">
        <f t="shared" si="216"/>
        <v>bk</v>
      </c>
      <c r="T1103" t="e">
        <f t="shared" si="217"/>
        <v>#REF!</v>
      </c>
      <c r="U1103" t="str">
        <f t="shared" si="208"/>
        <v>b</v>
      </c>
      <c r="W1103" t="str">
        <f t="shared" si="211"/>
        <v>const W1900ArnoTennesseeINF330= L.marker([35.81486,-86.11522], {icon: dp_lx}).bindPopup('Arno, Tennessee&lt;br&gt;White 1900-1944&lt;br&gt;INF330&lt;br&gt;non-DASS').addTo(W1900);</v>
      </c>
      <c r="BI1103" t="s">
        <v>6149</v>
      </c>
    </row>
    <row r="1104" spans="1:61">
      <c r="A1104" s="30" t="s">
        <v>5326</v>
      </c>
      <c r="B1104" s="31" t="s">
        <v>2266</v>
      </c>
      <c r="C1104" t="s">
        <v>3937</v>
      </c>
      <c r="D1104" s="32" t="s">
        <v>2267</v>
      </c>
      <c r="E1104" s="31" t="s">
        <v>5304</v>
      </c>
      <c r="F1104" s="32">
        <v>-88.315899999999999</v>
      </c>
      <c r="G1104" s="32">
        <v>30.371390000000002</v>
      </c>
      <c r="H1104" s="32"/>
      <c r="I1104" t="str">
        <f t="shared" si="209"/>
        <v>Point Washington, Florida&lt;br&gt;White 1900-1944&lt;br&gt;INF462&lt;br&gt;non-DASS</v>
      </c>
      <c r="J1104" t="str">
        <f t="shared" si="210"/>
        <v>W1900PointWashingtonFloridaINF462</v>
      </c>
      <c r="M1104" t="str">
        <f t="shared" si="212"/>
        <v>dp</v>
      </c>
      <c r="N1104" t="str">
        <f t="shared" si="213"/>
        <v>st</v>
      </c>
      <c r="O1104" t="str">
        <f t="shared" si="214"/>
        <v>ar</v>
      </c>
      <c r="P1104" t="e">
        <f>IF(#REF!="rhot","",IF(H1104="AAE_7R","r7",IF(AND(C1104="ANAE",H1104="W"),"r3","r0")))</f>
        <v>#REF!</v>
      </c>
      <c r="Q1104" t="str">
        <f>IF(H1104="consonant",#REF!,"")</f>
        <v/>
      </c>
      <c r="R1104" t="str">
        <f t="shared" si="215"/>
        <v>lx</v>
      </c>
      <c r="S1104" t="str">
        <f t="shared" si="216"/>
        <v>bk</v>
      </c>
      <c r="T1104" t="e">
        <f t="shared" si="217"/>
        <v>#REF!</v>
      </c>
      <c r="U1104" t="str">
        <f t="shared" si="208"/>
        <v>b</v>
      </c>
      <c r="W1104" t="str">
        <f t="shared" si="211"/>
        <v>const W1900PointWashingtonFloridaINF462= L.marker([30.37139,-88.3159], {icon: dp_lx}).bindPopup('Point Washington, Florida&lt;br&gt;White 1900-1944&lt;br&gt;INF462&lt;br&gt;non-DASS').addTo(W1900);</v>
      </c>
      <c r="BI1104" t="s">
        <v>6150</v>
      </c>
    </row>
    <row r="1105" spans="1:61">
      <c r="A1105" s="30" t="s">
        <v>5326</v>
      </c>
      <c r="B1105" s="31" t="s">
        <v>2274</v>
      </c>
      <c r="C1105" t="s">
        <v>3937</v>
      </c>
      <c r="D1105" s="32" t="s">
        <v>2275</v>
      </c>
      <c r="E1105" s="31" t="s">
        <v>904</v>
      </c>
      <c r="F1105" s="32">
        <v>-89.645880000000005</v>
      </c>
      <c r="G1105" s="32">
        <v>35.896129999999999</v>
      </c>
      <c r="H1105" s="32"/>
      <c r="I1105" t="str">
        <f t="shared" si="209"/>
        <v>Westport, Tennessee&lt;br&gt;White 1900-1944&lt;br&gt;INF488&lt;br&gt;non-DASS</v>
      </c>
      <c r="J1105" t="str">
        <f t="shared" si="210"/>
        <v>W1900WestportTennesseeINF488</v>
      </c>
      <c r="M1105" t="str">
        <f t="shared" si="212"/>
        <v>dp</v>
      </c>
      <c r="N1105" t="str">
        <f t="shared" si="213"/>
        <v>st</v>
      </c>
      <c r="O1105" t="str">
        <f t="shared" si="214"/>
        <v>ar</v>
      </c>
      <c r="P1105" t="e">
        <f>IF(#REF!="rhot","",IF(H1105="AAE_7R","r7",IF(AND(C1105="ANAE",H1105="W"),"r3","r0")))</f>
        <v>#REF!</v>
      </c>
      <c r="Q1105" t="str">
        <f>IF(H1105="consonant",#REF!,"")</f>
        <v/>
      </c>
      <c r="R1105" t="str">
        <f t="shared" si="215"/>
        <v>lx</v>
      </c>
      <c r="S1105" t="str">
        <f t="shared" si="216"/>
        <v>bk</v>
      </c>
      <c r="T1105" t="e">
        <f t="shared" si="217"/>
        <v>#REF!</v>
      </c>
      <c r="U1105" t="str">
        <f t="shared" si="208"/>
        <v>b</v>
      </c>
      <c r="W1105" t="str">
        <f t="shared" si="211"/>
        <v>const W1900WestportTennesseeINF488= L.marker([35.89613,-89.64588], {icon: dp_lx}).bindPopup('Westport, Tennessee&lt;br&gt;White 1900-1944&lt;br&gt;INF488&lt;br&gt;non-DASS').addTo(W1900);</v>
      </c>
      <c r="BI1105" t="s">
        <v>6151</v>
      </c>
    </row>
    <row r="1106" spans="1:61">
      <c r="A1106" s="30" t="s">
        <v>5326</v>
      </c>
      <c r="B1106" s="31" t="s">
        <v>2283</v>
      </c>
      <c r="C1106" t="s">
        <v>3937</v>
      </c>
      <c r="D1106" s="32" t="s">
        <v>1815</v>
      </c>
      <c r="E1106" s="31" t="s">
        <v>904</v>
      </c>
      <c r="F1106" s="32">
        <v>-89.586730000000003</v>
      </c>
      <c r="G1106" s="32">
        <v>35.564500000000002</v>
      </c>
      <c r="H1106" s="32"/>
      <c r="I1106" t="str">
        <f t="shared" si="209"/>
        <v>Covington, Tennessee&lt;br&gt;White 1900-1944&lt;br&gt;INF506&lt;br&gt;non-DASS</v>
      </c>
      <c r="J1106" t="str">
        <f t="shared" si="210"/>
        <v>W1900CovingtonTennesseeINF506</v>
      </c>
      <c r="M1106" t="str">
        <f t="shared" si="212"/>
        <v>dp</v>
      </c>
      <c r="N1106" t="str">
        <f t="shared" si="213"/>
        <v>st</v>
      </c>
      <c r="O1106" t="str">
        <f t="shared" si="214"/>
        <v>ar</v>
      </c>
      <c r="P1106" t="e">
        <f>IF(#REF!="rhot","",IF(H1106="AAE_7R","r7",IF(AND(C1106="ANAE",H1106="W"),"r3","r0")))</f>
        <v>#REF!</v>
      </c>
      <c r="Q1106" t="str">
        <f>IF(H1106="consonant",#REF!,"")</f>
        <v/>
      </c>
      <c r="R1106" t="str">
        <f t="shared" si="215"/>
        <v>lx</v>
      </c>
      <c r="S1106" t="str">
        <f t="shared" si="216"/>
        <v>bk</v>
      </c>
      <c r="T1106" t="e">
        <f t="shared" si="217"/>
        <v>#REF!</v>
      </c>
      <c r="U1106" t="str">
        <f t="shared" si="208"/>
        <v>b</v>
      </c>
      <c r="W1106" t="str">
        <f t="shared" si="211"/>
        <v>const W1900CovingtonTennesseeINF506= L.marker([35.5645,-89.58673], {icon: dp_lx}).bindPopup('Covington, Tennessee&lt;br&gt;White 1900-1944&lt;br&gt;INF506&lt;br&gt;non-DASS').addTo(W1900);</v>
      </c>
      <c r="BI1106" t="s">
        <v>6152</v>
      </c>
    </row>
    <row r="1107" spans="1:61">
      <c r="A1107" s="30" t="s">
        <v>5326</v>
      </c>
      <c r="B1107" s="31" t="s">
        <v>2303</v>
      </c>
      <c r="C1107" t="s">
        <v>3937</v>
      </c>
      <c r="D1107" s="32" t="s">
        <v>1856</v>
      </c>
      <c r="E1107" s="31" t="s">
        <v>1505</v>
      </c>
      <c r="F1107" s="32">
        <v>-89.136889999999994</v>
      </c>
      <c r="G1107" s="32">
        <v>33.065939999999998</v>
      </c>
      <c r="H1107" s="32"/>
      <c r="I1107" t="str">
        <f t="shared" si="209"/>
        <v>Kosciusko, Mississippi&lt;br&gt;White 1900-1944&lt;br&gt;INF562B&lt;br&gt;non-DASS</v>
      </c>
      <c r="J1107" t="str">
        <f t="shared" si="210"/>
        <v>W1900KosciuskoMississippiINF562B</v>
      </c>
      <c r="M1107" t="str">
        <f t="shared" si="212"/>
        <v>dp</v>
      </c>
      <c r="N1107" t="str">
        <f t="shared" si="213"/>
        <v>st</v>
      </c>
      <c r="O1107" t="str">
        <f t="shared" si="214"/>
        <v>ar</v>
      </c>
      <c r="P1107" t="e">
        <f>IF(#REF!="rhot","",IF(H1107="AAE_7R","r7",IF(AND(C1107="ANAE",H1107="W"),"r3","r0")))</f>
        <v>#REF!</v>
      </c>
      <c r="Q1107" t="str">
        <f>IF(H1107="consonant",#REF!,"")</f>
        <v/>
      </c>
      <c r="R1107" t="str">
        <f t="shared" si="215"/>
        <v>lx</v>
      </c>
      <c r="S1107" t="str">
        <f t="shared" si="216"/>
        <v>bk</v>
      </c>
      <c r="T1107" t="e">
        <f t="shared" si="217"/>
        <v>#REF!</v>
      </c>
      <c r="U1107" t="str">
        <f t="shared" si="208"/>
        <v>b</v>
      </c>
      <c r="W1107" t="str">
        <f t="shared" si="211"/>
        <v>const W1900KosciuskoMississippiINF562B= L.marker([33.06594,-89.13689], {icon: dp_lx}).bindPopup('Kosciusko, Mississippi&lt;br&gt;White 1900-1944&lt;br&gt;INF562B&lt;br&gt;non-DASS').addTo(W1900);</v>
      </c>
      <c r="BI1107" t="s">
        <v>6153</v>
      </c>
    </row>
    <row r="1108" spans="1:61">
      <c r="A1108" s="30" t="s">
        <v>5326</v>
      </c>
      <c r="B1108" s="31" t="s">
        <v>2322</v>
      </c>
      <c r="C1108" t="s">
        <v>3937</v>
      </c>
      <c r="D1108" s="32" t="s">
        <v>2323</v>
      </c>
      <c r="E1108" s="31" t="s">
        <v>1505</v>
      </c>
      <c r="F1108" s="32">
        <v>-89.435370000000006</v>
      </c>
      <c r="G1108" s="32">
        <v>30.635777000000001</v>
      </c>
      <c r="H1108" s="32"/>
      <c r="I1108" t="str">
        <f t="shared" si="209"/>
        <v>Saucier, Mississippi&lt;br&gt;White 1900-1944&lt;br&gt;INF623&lt;br&gt;non-DASS</v>
      </c>
      <c r="J1108" t="str">
        <f t="shared" si="210"/>
        <v>W1900SaucierMississippiINF623</v>
      </c>
      <c r="M1108" t="str">
        <f t="shared" si="212"/>
        <v>dp</v>
      </c>
      <c r="N1108" t="str">
        <f t="shared" si="213"/>
        <v>st</v>
      </c>
      <c r="O1108" t="str">
        <f t="shared" si="214"/>
        <v>ar</v>
      </c>
      <c r="P1108" t="e">
        <f>IF(#REF!="rhot","",IF(H1108="AAE_7R","r7",IF(AND(C1108="ANAE",H1108="W"),"r3","r0")))</f>
        <v>#REF!</v>
      </c>
      <c r="Q1108" t="str">
        <f>IF(H1108="consonant",#REF!,"")</f>
        <v/>
      </c>
      <c r="R1108" t="str">
        <f t="shared" si="215"/>
        <v>lx</v>
      </c>
      <c r="S1108" t="str">
        <f t="shared" si="216"/>
        <v>bk</v>
      </c>
      <c r="T1108" t="e">
        <f t="shared" si="217"/>
        <v>#REF!</v>
      </c>
      <c r="U1108" t="str">
        <f t="shared" si="208"/>
        <v>b</v>
      </c>
      <c r="W1108" t="str">
        <f t="shared" si="211"/>
        <v>const W1900SaucierMississippiINF623= L.marker([30.635777,-89.43537], {icon: dp_lx}).bindPopup('Saucier, Mississippi&lt;br&gt;White 1900-1944&lt;br&gt;INF623&lt;br&gt;non-DASS').addTo(W1900);</v>
      </c>
      <c r="BI1108" t="s">
        <v>6154</v>
      </c>
    </row>
    <row r="1109" spans="1:61">
      <c r="A1109" s="30" t="s">
        <v>5326</v>
      </c>
      <c r="B1109" s="31" t="s">
        <v>2324</v>
      </c>
      <c r="C1109" t="s">
        <v>3937</v>
      </c>
      <c r="D1109" s="32" t="s">
        <v>337</v>
      </c>
      <c r="E1109" s="31" t="s">
        <v>1505</v>
      </c>
      <c r="F1109" s="32">
        <v>-91.496440000000007</v>
      </c>
      <c r="G1109" s="32">
        <v>30.409140000000001</v>
      </c>
      <c r="H1109" s="32"/>
      <c r="I1109" t="str">
        <f t="shared" si="209"/>
        <v>Kiln, Mississippi&lt;br&gt;White 1900-1944&lt;br&gt;INF626&lt;br&gt;non-DASS</v>
      </c>
      <c r="J1109" t="str">
        <f t="shared" si="210"/>
        <v>W1900KilnMississippiINF626</v>
      </c>
      <c r="M1109" t="str">
        <f t="shared" si="212"/>
        <v>dp</v>
      </c>
      <c r="N1109" t="str">
        <f t="shared" si="213"/>
        <v>st</v>
      </c>
      <c r="O1109" t="str">
        <f t="shared" si="214"/>
        <v>ar</v>
      </c>
      <c r="P1109" t="e">
        <f>IF(#REF!="rhot","",IF(H1109="AAE_7R","r7",IF(AND(C1109="ANAE",H1109="W"),"r3","r0")))</f>
        <v>#REF!</v>
      </c>
      <c r="Q1109" t="str">
        <f>IF(H1109="consonant",#REF!,"")</f>
        <v/>
      </c>
      <c r="R1109" t="str">
        <f t="shared" si="215"/>
        <v>lx</v>
      </c>
      <c r="S1109" t="str">
        <f t="shared" si="216"/>
        <v>bk</v>
      </c>
      <c r="T1109" t="e">
        <f t="shared" si="217"/>
        <v>#REF!</v>
      </c>
      <c r="U1109" t="str">
        <f t="shared" si="208"/>
        <v>b</v>
      </c>
      <c r="W1109" t="str">
        <f t="shared" si="211"/>
        <v>const W1900KilnMississippiINF626= L.marker([30.40914,-91.49644], {icon: dp_lx}).bindPopup('Kiln, Mississippi&lt;br&gt;White 1900-1944&lt;br&gt;INF626&lt;br&gt;non-DASS').addTo(W1900);</v>
      </c>
      <c r="BI1109" t="s">
        <v>6155</v>
      </c>
    </row>
    <row r="1110" spans="1:61">
      <c r="A1110" s="30" t="s">
        <v>5326</v>
      </c>
      <c r="B1110" s="31" t="s">
        <v>2351</v>
      </c>
      <c r="C1110" t="s">
        <v>3937</v>
      </c>
      <c r="D1110" s="32" t="s">
        <v>1906</v>
      </c>
      <c r="E1110" s="31" t="s">
        <v>2751</v>
      </c>
      <c r="F1110" s="32">
        <v>-83.920379999999994</v>
      </c>
      <c r="G1110" s="32">
        <v>34.975909999999999</v>
      </c>
      <c r="H1110" s="32"/>
      <c r="I1110" t="str">
        <f t="shared" si="209"/>
        <v>Des Arc, Arkansas&lt;br&gt;White 1900-1944&lt;br&gt;INF694&lt;br&gt;non-DASS</v>
      </c>
      <c r="J1110" t="str">
        <f t="shared" si="210"/>
        <v>W1900DesArcArkansasINF694</v>
      </c>
      <c r="M1110" t="str">
        <f t="shared" si="212"/>
        <v>dp</v>
      </c>
      <c r="N1110" t="str">
        <f t="shared" si="213"/>
        <v>st</v>
      </c>
      <c r="O1110" t="str">
        <f t="shared" si="214"/>
        <v>ar</v>
      </c>
      <c r="P1110" t="e">
        <f>IF(#REF!="rhot","",IF(H1110="AAE_7R","r7",IF(AND(C1110="ANAE",H1110="W"),"r3","r0")))</f>
        <v>#REF!</v>
      </c>
      <c r="Q1110" t="str">
        <f>IF(H1110="consonant",#REF!,"")</f>
        <v/>
      </c>
      <c r="R1110" t="str">
        <f t="shared" si="215"/>
        <v>lx</v>
      </c>
      <c r="S1110" t="str">
        <f t="shared" si="216"/>
        <v>bk</v>
      </c>
      <c r="T1110" t="e">
        <f t="shared" si="217"/>
        <v>#REF!</v>
      </c>
      <c r="U1110" t="str">
        <f t="shared" si="208"/>
        <v>b</v>
      </c>
      <c r="W1110" t="str">
        <f t="shared" si="211"/>
        <v>const W1900DesArcArkansasINF694= L.marker([34.97591,-83.92038], {icon: dp_lx}).bindPopup('Des Arc, Arkansas&lt;br&gt;White 1900-1944&lt;br&gt;INF694&lt;br&gt;non-DASS').addTo(W1900);</v>
      </c>
      <c r="BI1110" t="s">
        <v>6156</v>
      </c>
    </row>
    <row r="1111" spans="1:61">
      <c r="A1111" s="30" t="s">
        <v>5326</v>
      </c>
      <c r="B1111" s="31" t="s">
        <v>1606</v>
      </c>
      <c r="C1111" t="s">
        <v>3937</v>
      </c>
      <c r="D1111" s="32" t="s">
        <v>278</v>
      </c>
      <c r="E1111" s="31" t="s">
        <v>904</v>
      </c>
      <c r="F1111" s="32">
        <v>-82.664640000000006</v>
      </c>
      <c r="G1111" s="32">
        <v>35.959910000000001</v>
      </c>
      <c r="H1111" s="32"/>
      <c r="I1111" t="str">
        <f t="shared" si="209"/>
        <v>Knoxville, Tennessee&lt;br&gt;White 1900-1944&lt;br&gt;INF028&lt;br&gt;non-DASS</v>
      </c>
      <c r="J1111" t="str">
        <f t="shared" si="210"/>
        <v>W1900KnoxvilleTennesseeINF028</v>
      </c>
      <c r="M1111" t="str">
        <f t="shared" si="212"/>
        <v>dp</v>
      </c>
      <c r="N1111" t="str">
        <f t="shared" si="213"/>
        <v>st</v>
      </c>
      <c r="O1111" t="str">
        <f t="shared" si="214"/>
        <v>ar</v>
      </c>
      <c r="P1111" t="e">
        <f>IF(#REF!="rhot","",IF(H1111="AAE_7R","r7",IF(AND(C1111="ANAE",H1111="W"),"r3","r0")))</f>
        <v>#REF!</v>
      </c>
      <c r="Q1111" t="str">
        <f>IF(H1111="consonant",#REF!,"")</f>
        <v/>
      </c>
      <c r="R1111" t="str">
        <f t="shared" si="215"/>
        <v>lx</v>
      </c>
      <c r="S1111" t="str">
        <f t="shared" si="216"/>
        <v>bk</v>
      </c>
      <c r="T1111" t="e">
        <f t="shared" si="217"/>
        <v>#REF!</v>
      </c>
      <c r="U1111" t="str">
        <f t="shared" si="208"/>
        <v>b</v>
      </c>
      <c r="W1111" t="str">
        <f t="shared" si="211"/>
        <v>const W1900KnoxvilleTennesseeINF028= L.marker([35.95991,-82.66464], {icon: dp_lx}).bindPopup('Knoxville, Tennessee&lt;br&gt;White 1900-1944&lt;br&gt;INF028&lt;br&gt;non-DASS').addTo(W1900);</v>
      </c>
      <c r="BI1111" t="s">
        <v>6157</v>
      </c>
    </row>
    <row r="1112" spans="1:61">
      <c r="A1112" s="30" t="s">
        <v>5326</v>
      </c>
      <c r="B1112" s="31" t="s">
        <v>1667</v>
      </c>
      <c r="C1112" t="s">
        <v>3937</v>
      </c>
      <c r="D1112" s="32" t="s">
        <v>371</v>
      </c>
      <c r="E1112" s="31" t="s">
        <v>5289</v>
      </c>
      <c r="F1112" s="32">
        <v>-82.972679999999997</v>
      </c>
      <c r="G1112" s="32">
        <v>33.40699</v>
      </c>
      <c r="H1112" s="32"/>
      <c r="I1112" t="str">
        <f t="shared" si="209"/>
        <v>Warrenton, Georgia&lt;br&gt;White 1900-1944&lt;br&gt;INF127&lt;br&gt;non-DASS</v>
      </c>
      <c r="J1112" t="str">
        <f t="shared" si="210"/>
        <v>W1900WarrentonGeorgiaINF127</v>
      </c>
      <c r="M1112" t="str">
        <f t="shared" si="212"/>
        <v>dp</v>
      </c>
      <c r="N1112" t="str">
        <f t="shared" si="213"/>
        <v>st</v>
      </c>
      <c r="O1112" t="str">
        <f t="shared" si="214"/>
        <v>ar</v>
      </c>
      <c r="P1112" t="e">
        <f>IF(#REF!="rhot","",IF(H1112="AAE_7R","r7",IF(AND(C1112="ANAE",H1112="W"),"r3","r0")))</f>
        <v>#REF!</v>
      </c>
      <c r="Q1112" t="str">
        <f>IF(H1112="consonant",#REF!,"")</f>
        <v/>
      </c>
      <c r="R1112" t="str">
        <f t="shared" si="215"/>
        <v>lx</v>
      </c>
      <c r="S1112" t="str">
        <f t="shared" si="216"/>
        <v>bk</v>
      </c>
      <c r="T1112" t="e">
        <f t="shared" si="217"/>
        <v>#REF!</v>
      </c>
      <c r="U1112" t="str">
        <f t="shared" si="208"/>
        <v>b</v>
      </c>
      <c r="W1112" t="str">
        <f t="shared" si="211"/>
        <v>const W1900WarrentonGeorgiaINF127= L.marker([33.40699,-82.97268], {icon: dp_lx}).bindPopup('Warrenton, Georgia&lt;br&gt;White 1900-1944&lt;br&gt;INF127&lt;br&gt;non-DASS').addTo(W1900);</v>
      </c>
      <c r="BI1112" t="s">
        <v>6158</v>
      </c>
    </row>
    <row r="1113" spans="1:61">
      <c r="A1113" s="30" t="s">
        <v>5326</v>
      </c>
      <c r="B1113" s="31" t="s">
        <v>1671</v>
      </c>
      <c r="C1113" t="s">
        <v>3937</v>
      </c>
      <c r="D1113" s="32" t="s">
        <v>1672</v>
      </c>
      <c r="E1113" s="31" t="s">
        <v>5289</v>
      </c>
      <c r="F1113" s="32">
        <v>-81.783389999999997</v>
      </c>
      <c r="G1113" s="32">
        <v>33.018709999999999</v>
      </c>
      <c r="H1113" s="32"/>
      <c r="I1113" t="str">
        <f t="shared" si="209"/>
        <v>Deepstep, Georgia&lt;br&gt;White 1900-1944&lt;br&gt;INF130&lt;br&gt;non-DASS</v>
      </c>
      <c r="J1113" t="str">
        <f t="shared" si="210"/>
        <v>W1900DeepstepGeorgiaINF130</v>
      </c>
      <c r="M1113" t="str">
        <f t="shared" si="212"/>
        <v>dp</v>
      </c>
      <c r="N1113" t="str">
        <f t="shared" si="213"/>
        <v>st</v>
      </c>
      <c r="O1113" t="str">
        <f t="shared" si="214"/>
        <v>ar</v>
      </c>
      <c r="P1113" t="e">
        <f>IF(#REF!="rhot","",IF(H1113="AAE_7R","r7",IF(AND(C1113="ANAE",H1113="W"),"r3","r0")))</f>
        <v>#REF!</v>
      </c>
      <c r="Q1113" t="str">
        <f>IF(H1113="consonant",#REF!,"")</f>
        <v/>
      </c>
      <c r="R1113" t="str">
        <f t="shared" si="215"/>
        <v>lx</v>
      </c>
      <c r="S1113" t="str">
        <f t="shared" si="216"/>
        <v>bk</v>
      </c>
      <c r="T1113" t="e">
        <f t="shared" si="217"/>
        <v>#REF!</v>
      </c>
      <c r="U1113" t="str">
        <f t="shared" si="208"/>
        <v>b</v>
      </c>
      <c r="W1113" t="str">
        <f t="shared" si="211"/>
        <v>const W1900DeepstepGeorgiaINF130= L.marker([33.01871,-81.78339], {icon: dp_lx}).bindPopup('Deepstep, Georgia&lt;br&gt;White 1900-1944&lt;br&gt;INF130&lt;br&gt;non-DASS').addTo(W1900);</v>
      </c>
      <c r="BI1113" t="s">
        <v>6159</v>
      </c>
    </row>
    <row r="1114" spans="1:61">
      <c r="A1114" s="30" t="s">
        <v>5326</v>
      </c>
      <c r="B1114" s="31" t="s">
        <v>1686</v>
      </c>
      <c r="C1114" t="s">
        <v>3937</v>
      </c>
      <c r="D1114" s="32" t="s">
        <v>1688</v>
      </c>
      <c r="E1114" s="31" t="s">
        <v>5289</v>
      </c>
      <c r="F1114" s="32">
        <v>-81.312799999999996</v>
      </c>
      <c r="G1114" s="32">
        <v>32.448929999999997</v>
      </c>
      <c r="H1114" s="32"/>
      <c r="I1114" t="str">
        <f t="shared" si="209"/>
        <v>Statesboro, Georgia&lt;br&gt;White 1900-1944&lt;br&gt;INF155&lt;br&gt;non-DASS</v>
      </c>
      <c r="J1114" t="str">
        <f t="shared" si="210"/>
        <v>W1900StatesboroGeorgiaINF155</v>
      </c>
      <c r="M1114" t="str">
        <f t="shared" si="212"/>
        <v>dp</v>
      </c>
      <c r="N1114" t="str">
        <f t="shared" si="213"/>
        <v>st</v>
      </c>
      <c r="O1114" t="str">
        <f t="shared" si="214"/>
        <v>ar</v>
      </c>
      <c r="P1114" t="e">
        <f>IF(#REF!="rhot","",IF(H1114="AAE_7R","r7",IF(AND(C1114="ANAE",H1114="W"),"r3","r0")))</f>
        <v>#REF!</v>
      </c>
      <c r="Q1114" t="str">
        <f>IF(H1114="consonant",#REF!,"")</f>
        <v/>
      </c>
      <c r="R1114" t="str">
        <f t="shared" si="215"/>
        <v>lx</v>
      </c>
      <c r="S1114" t="str">
        <f t="shared" si="216"/>
        <v>bk</v>
      </c>
      <c r="T1114" t="e">
        <f t="shared" si="217"/>
        <v>#REF!</v>
      </c>
      <c r="U1114" t="str">
        <f t="shared" si="208"/>
        <v>b</v>
      </c>
      <c r="W1114" t="str">
        <f t="shared" si="211"/>
        <v>const W1900StatesboroGeorgiaINF155= L.marker([32.44893,-81.3128], {icon: dp_lx}).bindPopup('Statesboro, Georgia&lt;br&gt;White 1900-1944&lt;br&gt;INF155&lt;br&gt;non-DASS').addTo(W1900);</v>
      </c>
      <c r="BI1114" t="s">
        <v>6160</v>
      </c>
    </row>
    <row r="1115" spans="1:61">
      <c r="A1115" s="30" t="s">
        <v>5326</v>
      </c>
      <c r="B1115" s="31" t="s">
        <v>1770</v>
      </c>
      <c r="C1115" t="s">
        <v>3937</v>
      </c>
      <c r="D1115" s="32" t="s">
        <v>412</v>
      </c>
      <c r="E1115" s="31" t="s">
        <v>5298</v>
      </c>
      <c r="F1115" s="32">
        <v>-85.401240000000001</v>
      </c>
      <c r="G1115" s="32">
        <v>34.968640000000001</v>
      </c>
      <c r="H1115" s="32"/>
      <c r="I1115" t="str">
        <f t="shared" si="209"/>
        <v>Lexington, Alabama&lt;br&gt;White 1900-1944&lt;br&gt;INF350&lt;br&gt;non-DASS</v>
      </c>
      <c r="J1115" t="str">
        <f t="shared" si="210"/>
        <v>W1900LexingtonAlabamaINF350</v>
      </c>
      <c r="M1115" t="str">
        <f t="shared" si="212"/>
        <v>dp</v>
      </c>
      <c r="N1115" t="str">
        <f t="shared" si="213"/>
        <v>st</v>
      </c>
      <c r="O1115" t="str">
        <f t="shared" si="214"/>
        <v>ar</v>
      </c>
      <c r="P1115" t="e">
        <f>IF(#REF!="rhot","",IF(H1115="AAE_7R","r7",IF(AND(C1115="ANAE",H1115="W"),"r3","r0")))</f>
        <v>#REF!</v>
      </c>
      <c r="Q1115" t="str">
        <f>IF(H1115="consonant",#REF!,"")</f>
        <v/>
      </c>
      <c r="R1115" t="str">
        <f t="shared" si="215"/>
        <v>lx</v>
      </c>
      <c r="S1115" t="str">
        <f t="shared" si="216"/>
        <v>bk</v>
      </c>
      <c r="T1115" t="e">
        <f t="shared" si="217"/>
        <v>#REF!</v>
      </c>
      <c r="U1115" t="str">
        <f t="shared" si="208"/>
        <v>b</v>
      </c>
      <c r="W1115" t="str">
        <f t="shared" si="211"/>
        <v>const W1900LexingtonAlabamaINF350= L.marker([34.96864,-85.40124], {icon: dp_lx}).bindPopup('Lexington, Alabama&lt;br&gt;White 1900-1944&lt;br&gt;INF350&lt;br&gt;non-DASS').addTo(W1900);</v>
      </c>
      <c r="BI1115" t="s">
        <v>6161</v>
      </c>
    </row>
    <row r="1116" spans="1:61">
      <c r="A1116" s="30" t="s">
        <v>5326</v>
      </c>
      <c r="B1116" s="31" t="s">
        <v>2222</v>
      </c>
      <c r="C1116" t="s">
        <v>3937</v>
      </c>
      <c r="D1116" s="32" t="s">
        <v>1848</v>
      </c>
      <c r="E1116" s="31" t="s">
        <v>5298</v>
      </c>
      <c r="F1116" s="32">
        <v>-85.592290000000006</v>
      </c>
      <c r="G1116" s="32">
        <v>32.89978</v>
      </c>
      <c r="H1116" s="32"/>
      <c r="I1116" t="str">
        <f t="shared" si="209"/>
        <v>Lafayette, Alabama&lt;br&gt;White 1900-1944&lt;br&gt;INF391A&lt;br&gt;non-DASS</v>
      </c>
      <c r="J1116" t="str">
        <f t="shared" si="210"/>
        <v>W1900LafayetteAlabamaINF391A</v>
      </c>
      <c r="M1116" t="str">
        <f t="shared" si="212"/>
        <v>dp</v>
      </c>
      <c r="N1116" t="str">
        <f t="shared" si="213"/>
        <v>st</v>
      </c>
      <c r="O1116" t="str">
        <f t="shared" si="214"/>
        <v>ar</v>
      </c>
      <c r="P1116" t="e">
        <f>IF(#REF!="rhot","",IF(H1116="AAE_7R","r7",IF(AND(C1116="ANAE",H1116="W"),"r3","r0")))</f>
        <v>#REF!</v>
      </c>
      <c r="Q1116" t="str">
        <f>IF(H1116="consonant",#REF!,"")</f>
        <v/>
      </c>
      <c r="R1116" t="str">
        <f t="shared" si="215"/>
        <v>lx</v>
      </c>
      <c r="S1116" t="str">
        <f t="shared" si="216"/>
        <v>bk</v>
      </c>
      <c r="T1116" t="e">
        <f t="shared" si="217"/>
        <v>#REF!</v>
      </c>
      <c r="U1116" t="str">
        <f t="shared" si="208"/>
        <v>b</v>
      </c>
      <c r="W1116" t="str">
        <f t="shared" si="211"/>
        <v>const W1900LafayetteAlabamaINF391A= L.marker([32.89978,-85.59229], {icon: dp_lx}).bindPopup('Lafayette, Alabama&lt;br&gt;White 1900-1944&lt;br&gt;INF391A&lt;br&gt;non-DASS').addTo(W1900);</v>
      </c>
      <c r="BI1116" t="s">
        <v>6162</v>
      </c>
    </row>
    <row r="1117" spans="1:61">
      <c r="A1117" s="30" t="s">
        <v>5326</v>
      </c>
      <c r="B1117" s="31" t="s">
        <v>2249</v>
      </c>
      <c r="C1117" t="s">
        <v>3937</v>
      </c>
      <c r="D1117" s="32" t="s">
        <v>2250</v>
      </c>
      <c r="E1117" s="31" t="s">
        <v>5298</v>
      </c>
      <c r="F1117" s="32">
        <v>-86.023120000000006</v>
      </c>
      <c r="G1117" s="32">
        <v>31.107610000000001</v>
      </c>
      <c r="H1117" s="32"/>
      <c r="I1117" t="str">
        <f t="shared" si="209"/>
        <v>Slocomb, Alabama&lt;br&gt;White 1900-1944&lt;br&gt;INF432&lt;br&gt;non-DASS</v>
      </c>
      <c r="J1117" t="str">
        <f t="shared" si="210"/>
        <v>W1900SlocombAlabamaINF432</v>
      </c>
      <c r="M1117" t="str">
        <f t="shared" si="212"/>
        <v>dp</v>
      </c>
      <c r="N1117" t="str">
        <f t="shared" si="213"/>
        <v>st</v>
      </c>
      <c r="O1117" t="str">
        <f t="shared" si="214"/>
        <v>ar</v>
      </c>
      <c r="P1117" t="e">
        <f>IF(#REF!="rhot","",IF(H1117="AAE_7R","r7",IF(AND(C1117="ANAE",H1117="W"),"r3","r0")))</f>
        <v>#REF!</v>
      </c>
      <c r="Q1117" t="str">
        <f>IF(H1117="consonant",#REF!,"")</f>
        <v/>
      </c>
      <c r="R1117" t="str">
        <f t="shared" si="215"/>
        <v>lx</v>
      </c>
      <c r="S1117" t="str">
        <f t="shared" si="216"/>
        <v>bk</v>
      </c>
      <c r="T1117" t="e">
        <f t="shared" si="217"/>
        <v>#REF!</v>
      </c>
      <c r="U1117" t="str">
        <f t="shared" si="208"/>
        <v>b</v>
      </c>
      <c r="W1117" t="str">
        <f t="shared" si="211"/>
        <v>const W1900SlocombAlabamaINF432= L.marker([31.10761,-86.02312], {icon: dp_lx}).bindPopup('Slocomb, Alabama&lt;br&gt;White 1900-1944&lt;br&gt;INF432&lt;br&gt;non-DASS').addTo(W1900);</v>
      </c>
      <c r="BI1117" t="s">
        <v>6163</v>
      </c>
    </row>
    <row r="1118" spans="1:61">
      <c r="A1118" s="30" t="s">
        <v>5326</v>
      </c>
      <c r="B1118" s="31" t="s">
        <v>2253</v>
      </c>
      <c r="C1118" t="s">
        <v>3937</v>
      </c>
      <c r="D1118" s="32" t="s">
        <v>2254</v>
      </c>
      <c r="E1118" s="31" t="s">
        <v>5298</v>
      </c>
      <c r="F1118" s="32">
        <v>-86.954570000000004</v>
      </c>
      <c r="G1118" s="32">
        <v>31.94537</v>
      </c>
      <c r="H1118" s="32"/>
      <c r="I1118" t="str">
        <f t="shared" si="209"/>
        <v>Orion, Alabama&lt;br&gt;White 1900-1944&lt;br&gt;INF436E&lt;br&gt;non-DASS</v>
      </c>
      <c r="J1118" t="str">
        <f t="shared" si="210"/>
        <v>W1900OrionAlabamaINF436E</v>
      </c>
      <c r="M1118" t="str">
        <f t="shared" si="212"/>
        <v>dp</v>
      </c>
      <c r="N1118" t="str">
        <f t="shared" si="213"/>
        <v>st</v>
      </c>
      <c r="O1118" t="str">
        <f t="shared" si="214"/>
        <v>ar</v>
      </c>
      <c r="P1118" t="e">
        <f>IF(#REF!="rhot","",IF(H1118="AAE_7R","r7",IF(AND(C1118="ANAE",H1118="W"),"r3","r0")))</f>
        <v>#REF!</v>
      </c>
      <c r="Q1118" t="str">
        <f>IF(H1118="consonant",#REF!,"")</f>
        <v/>
      </c>
      <c r="R1118" t="str">
        <f t="shared" si="215"/>
        <v>lx</v>
      </c>
      <c r="S1118" t="str">
        <f t="shared" si="216"/>
        <v>bk</v>
      </c>
      <c r="T1118" t="e">
        <f t="shared" si="217"/>
        <v>#REF!</v>
      </c>
      <c r="U1118" t="str">
        <f t="shared" si="208"/>
        <v>b</v>
      </c>
      <c r="W1118" t="str">
        <f t="shared" si="211"/>
        <v>const W1900OrionAlabamaINF436E= L.marker([31.94537,-86.95457], {icon: dp_lx}).bindPopup('Orion, Alabama&lt;br&gt;White 1900-1944&lt;br&gt;INF436E&lt;br&gt;non-DASS').addTo(W1900);</v>
      </c>
      <c r="BI1118" t="s">
        <v>6164</v>
      </c>
    </row>
    <row r="1119" spans="1:61">
      <c r="A1119" s="30" t="s">
        <v>5326</v>
      </c>
      <c r="B1119" s="31" t="s">
        <v>2258</v>
      </c>
      <c r="C1119" t="s">
        <v>3937</v>
      </c>
      <c r="D1119" s="32" t="s">
        <v>2260</v>
      </c>
      <c r="E1119" s="31" t="s">
        <v>5298</v>
      </c>
      <c r="F1119" s="32">
        <v>-87.858009999999993</v>
      </c>
      <c r="G1119" s="32">
        <v>31.434259999999998</v>
      </c>
      <c r="H1119" s="32"/>
      <c r="I1119" t="str">
        <f t="shared" si="209"/>
        <v>Evergreen, Alabama&lt;br&gt;White 1900-1944&lt;br&gt;INF446A&lt;br&gt;non-DASS</v>
      </c>
      <c r="J1119" t="str">
        <f t="shared" si="210"/>
        <v>W1900EvergreenAlabamaINF446A</v>
      </c>
      <c r="M1119" t="str">
        <f t="shared" si="212"/>
        <v>dp</v>
      </c>
      <c r="N1119" t="str">
        <f t="shared" si="213"/>
        <v>st</v>
      </c>
      <c r="O1119" t="str">
        <f t="shared" si="214"/>
        <v>ar</v>
      </c>
      <c r="P1119" t="e">
        <f>IF(#REF!="rhot","",IF(H1119="AAE_7R","r7",IF(AND(C1119="ANAE",H1119="W"),"r3","r0")))</f>
        <v>#REF!</v>
      </c>
      <c r="Q1119" t="str">
        <f>IF(H1119="consonant",#REF!,"")</f>
        <v/>
      </c>
      <c r="R1119" t="str">
        <f t="shared" si="215"/>
        <v>lx</v>
      </c>
      <c r="S1119" t="str">
        <f t="shared" si="216"/>
        <v>bk</v>
      </c>
      <c r="T1119" t="e">
        <f t="shared" si="217"/>
        <v>#REF!</v>
      </c>
      <c r="U1119" t="str">
        <f t="shared" si="208"/>
        <v>b</v>
      </c>
      <c r="W1119" t="str">
        <f t="shared" si="211"/>
        <v>const W1900EvergreenAlabamaINF446A= L.marker([31.43426,-87.85801], {icon: dp_lx}).bindPopup('Evergreen, Alabama&lt;br&gt;White 1900-1944&lt;br&gt;INF446A&lt;br&gt;non-DASS').addTo(W1900);</v>
      </c>
      <c r="BI1119" t="s">
        <v>6165</v>
      </c>
    </row>
    <row r="1120" spans="1:61">
      <c r="A1120" s="30" t="s">
        <v>5326</v>
      </c>
      <c r="B1120" s="31" t="s">
        <v>2295</v>
      </c>
      <c r="C1120" t="s">
        <v>3937</v>
      </c>
      <c r="D1120" s="32" t="s">
        <v>2296</v>
      </c>
      <c r="E1120" s="31" t="s">
        <v>1505</v>
      </c>
      <c r="F1120" s="32">
        <v>-91.187309999999997</v>
      </c>
      <c r="G1120" s="32">
        <v>34.116720000000001</v>
      </c>
      <c r="H1120" s="32"/>
      <c r="I1120" t="str">
        <f t="shared" si="209"/>
        <v>Enid, Mississippi&lt;br&gt;White 1900-1944&lt;br&gt;INF540&lt;br&gt;non-DASS</v>
      </c>
      <c r="J1120" t="str">
        <f t="shared" si="210"/>
        <v>W1900EnidMississippiINF540</v>
      </c>
      <c r="M1120" t="str">
        <f t="shared" si="212"/>
        <v>dp</v>
      </c>
      <c r="N1120" t="str">
        <f t="shared" si="213"/>
        <v>st</v>
      </c>
      <c r="O1120" t="str">
        <f t="shared" si="214"/>
        <v>ar</v>
      </c>
      <c r="P1120" t="e">
        <f>IF(#REF!="rhot","",IF(H1120="AAE_7R","r7",IF(AND(C1120="ANAE",H1120="W"),"r3","r0")))</f>
        <v>#REF!</v>
      </c>
      <c r="Q1120" t="str">
        <f>IF(H1120="consonant",#REF!,"")</f>
        <v/>
      </c>
      <c r="R1120" t="str">
        <f t="shared" si="215"/>
        <v>lx</v>
      </c>
      <c r="S1120" t="str">
        <f t="shared" si="216"/>
        <v>bk</v>
      </c>
      <c r="T1120" t="e">
        <f t="shared" si="217"/>
        <v>#REF!</v>
      </c>
      <c r="U1120" t="str">
        <f t="shared" si="208"/>
        <v>b</v>
      </c>
      <c r="W1120" t="str">
        <f t="shared" si="211"/>
        <v>const W1900EnidMississippiINF540= L.marker([34.11672,-91.18731], {icon: dp_lx}).bindPopup('Enid, Mississippi&lt;br&gt;White 1900-1944&lt;br&gt;INF540&lt;br&gt;non-DASS').addTo(W1900);</v>
      </c>
      <c r="BI1120" t="s">
        <v>6166</v>
      </c>
    </row>
    <row r="1121" spans="1:61">
      <c r="A1121" s="30" t="s">
        <v>5326</v>
      </c>
      <c r="B1121" s="31" t="s">
        <v>2333</v>
      </c>
      <c r="C1121" t="s">
        <v>3937</v>
      </c>
      <c r="D1121" s="32" t="s">
        <v>119</v>
      </c>
      <c r="E1121" s="31" t="s">
        <v>5293</v>
      </c>
      <c r="F1121" s="32">
        <v>-90.074529999999996</v>
      </c>
      <c r="G1121" s="32">
        <v>30.44341</v>
      </c>
      <c r="H1121" s="32"/>
      <c r="I1121" t="str">
        <f t="shared" si="209"/>
        <v>Baton Rouge, Louisiana&lt;br&gt;White 1900-1944&lt;br&gt;INF642&lt;br&gt;non-DASS</v>
      </c>
      <c r="J1121" t="str">
        <f t="shared" si="210"/>
        <v>W1900BatonRougeLouisianaINF642</v>
      </c>
      <c r="M1121" t="str">
        <f t="shared" si="212"/>
        <v>dp</v>
      </c>
      <c r="N1121" t="str">
        <f t="shared" si="213"/>
        <v>st</v>
      </c>
      <c r="O1121" t="str">
        <f t="shared" si="214"/>
        <v>ar</v>
      </c>
      <c r="P1121" t="e">
        <f>IF(#REF!="rhot","",IF(H1121="AAE_7R","r7",IF(AND(C1121="ANAE",H1121="W"),"r3","r0")))</f>
        <v>#REF!</v>
      </c>
      <c r="Q1121" t="str">
        <f>IF(H1121="consonant",#REF!,"")</f>
        <v/>
      </c>
      <c r="R1121" t="str">
        <f t="shared" si="215"/>
        <v>lx</v>
      </c>
      <c r="S1121" t="str">
        <f t="shared" si="216"/>
        <v>bk</v>
      </c>
      <c r="T1121" t="e">
        <f t="shared" si="217"/>
        <v>#REF!</v>
      </c>
      <c r="U1121" t="str">
        <f t="shared" si="208"/>
        <v>b</v>
      </c>
      <c r="W1121" t="str">
        <f t="shared" si="211"/>
        <v>const W1900BatonRougeLouisianaINF642= L.marker([30.44341,-90.07453], {icon: dp_lx}).bindPopup('Baton Rouge, Louisiana&lt;br&gt;White 1900-1944&lt;br&gt;INF642&lt;br&gt;non-DASS').addTo(W1900);</v>
      </c>
      <c r="BI1121" t="s">
        <v>6167</v>
      </c>
    </row>
    <row r="1122" spans="1:61">
      <c r="A1122" s="30" t="s">
        <v>5326</v>
      </c>
      <c r="B1122" s="31" t="s">
        <v>2338</v>
      </c>
      <c r="C1122" t="s">
        <v>3937</v>
      </c>
      <c r="D1122" s="32" t="s">
        <v>121</v>
      </c>
      <c r="E1122" s="31" t="s">
        <v>5293</v>
      </c>
      <c r="F1122" s="32">
        <v>-91.738140000000001</v>
      </c>
      <c r="G1122" s="32">
        <v>29.956900000000001</v>
      </c>
      <c r="H1122" s="32"/>
      <c r="I1122" t="str">
        <f t="shared" si="209"/>
        <v>New Orleans, Louisiana&lt;br&gt;White 1900-1944&lt;br&gt;INF652&lt;br&gt;non-DASS</v>
      </c>
      <c r="J1122" t="str">
        <f t="shared" si="210"/>
        <v>W1900NewOrleansLouisianaINF652</v>
      </c>
      <c r="M1122" t="str">
        <f t="shared" si="212"/>
        <v>dp</v>
      </c>
      <c r="N1122" t="str">
        <f t="shared" si="213"/>
        <v>st</v>
      </c>
      <c r="O1122" t="str">
        <f t="shared" si="214"/>
        <v>ar</v>
      </c>
      <c r="P1122" t="e">
        <f>IF(#REF!="rhot","",IF(H1122="AAE_7R","r7",IF(AND(C1122="ANAE",H1122="W"),"r3","r0")))</f>
        <v>#REF!</v>
      </c>
      <c r="Q1122" t="str">
        <f>IF(H1122="consonant",#REF!,"")</f>
        <v/>
      </c>
      <c r="R1122" t="str">
        <f t="shared" si="215"/>
        <v>lx</v>
      </c>
      <c r="S1122" t="str">
        <f t="shared" si="216"/>
        <v>bk</v>
      </c>
      <c r="T1122" t="e">
        <f t="shared" si="217"/>
        <v>#REF!</v>
      </c>
      <c r="U1122" t="str">
        <f t="shared" si="208"/>
        <v>b</v>
      </c>
      <c r="W1122" t="str">
        <f t="shared" si="211"/>
        <v>const W1900NewOrleansLouisianaINF652= L.marker([29.9569,-91.73814], {icon: dp_lx}).bindPopup('New Orleans, Louisiana&lt;br&gt;White 1900-1944&lt;br&gt;INF652&lt;br&gt;non-DASS').addTo(W1900);</v>
      </c>
      <c r="BI1122" t="s">
        <v>6168</v>
      </c>
    </row>
    <row r="1123" spans="1:61">
      <c r="A1123" s="30" t="s">
        <v>5326</v>
      </c>
      <c r="B1123" s="31" t="s">
        <v>2340</v>
      </c>
      <c r="C1123" t="s">
        <v>3937</v>
      </c>
      <c r="D1123" s="32" t="s">
        <v>2342</v>
      </c>
      <c r="E1123" s="31" t="s">
        <v>5293</v>
      </c>
      <c r="F1123" s="32">
        <v>-90.566699999999997</v>
      </c>
      <c r="G1123" s="32">
        <v>30.05677</v>
      </c>
      <c r="H1123" s="32"/>
      <c r="I1123" t="str">
        <f t="shared" si="209"/>
        <v>Loreauville, Louisiana&lt;br&gt;White 1900-1944&lt;br&gt;INF668&lt;br&gt;non-DASS</v>
      </c>
      <c r="J1123" t="str">
        <f t="shared" si="210"/>
        <v>W1900LoreauvilleLouisianaINF668</v>
      </c>
      <c r="M1123" t="str">
        <f t="shared" si="212"/>
        <v>dp</v>
      </c>
      <c r="N1123" t="str">
        <f t="shared" si="213"/>
        <v>st</v>
      </c>
      <c r="O1123" t="str">
        <f t="shared" si="214"/>
        <v>ar</v>
      </c>
      <c r="P1123" t="e">
        <f>IF(#REF!="rhot","",IF(H1123="AAE_7R","r7",IF(AND(C1123="ANAE",H1123="W"),"r3","r0")))</f>
        <v>#REF!</v>
      </c>
      <c r="Q1123" t="str">
        <f>IF(H1123="consonant",#REF!,"")</f>
        <v/>
      </c>
      <c r="R1123" t="str">
        <f t="shared" si="215"/>
        <v>lx</v>
      </c>
      <c r="S1123" t="str">
        <f t="shared" si="216"/>
        <v>bk</v>
      </c>
      <c r="T1123" t="e">
        <f t="shared" si="217"/>
        <v>#REF!</v>
      </c>
      <c r="U1123" t="str">
        <f t="shared" si="208"/>
        <v>b</v>
      </c>
      <c r="W1123" t="str">
        <f t="shared" si="211"/>
        <v>const W1900LoreauvilleLouisianaINF668= L.marker([30.05677,-90.5667], {icon: dp_lx}).bindPopup('Loreauville, Louisiana&lt;br&gt;White 1900-1944&lt;br&gt;INF668&lt;br&gt;non-DASS').addTo(W1900);</v>
      </c>
      <c r="BI1123" t="s">
        <v>6169</v>
      </c>
    </row>
    <row r="1124" spans="1:61">
      <c r="A1124" s="30" t="s">
        <v>5326</v>
      </c>
      <c r="B1124" s="31" t="s">
        <v>2368</v>
      </c>
      <c r="C1124" t="s">
        <v>3937</v>
      </c>
      <c r="D1124" s="32" t="s">
        <v>2369</v>
      </c>
      <c r="E1124" s="31" t="s">
        <v>2751</v>
      </c>
      <c r="F1124" s="32">
        <v>-97.329440000000005</v>
      </c>
      <c r="G1124" s="32">
        <v>34.357170000000004</v>
      </c>
      <c r="H1124" s="32"/>
      <c r="I1124" t="str">
        <f t="shared" si="209"/>
        <v>Hatton, Arkansas&lt;br&gt;White 1900-1944&lt;br&gt;INF734&lt;br&gt;non-DASS</v>
      </c>
      <c r="J1124" t="str">
        <f t="shared" si="210"/>
        <v>W1900HattonArkansasINF734</v>
      </c>
      <c r="M1124" t="str">
        <f t="shared" si="212"/>
        <v>dp</v>
      </c>
      <c r="N1124" t="str">
        <f t="shared" si="213"/>
        <v>st</v>
      </c>
      <c r="O1124" t="str">
        <f t="shared" si="214"/>
        <v>ar</v>
      </c>
      <c r="P1124" t="e">
        <f>IF(#REF!="rhot","",IF(H1124="AAE_7R","r7",IF(AND(C1124="ANAE",H1124="W"),"r3","r0")))</f>
        <v>#REF!</v>
      </c>
      <c r="Q1124" t="str">
        <f>IF(H1124="consonant",#REF!,"")</f>
        <v/>
      </c>
      <c r="R1124" t="str">
        <f t="shared" si="215"/>
        <v>lx</v>
      </c>
      <c r="S1124" t="str">
        <f t="shared" si="216"/>
        <v>bk</v>
      </c>
      <c r="T1124" t="e">
        <f t="shared" si="217"/>
        <v>#REF!</v>
      </c>
      <c r="U1124" t="str">
        <f t="shared" si="208"/>
        <v>b</v>
      </c>
      <c r="W1124" t="str">
        <f t="shared" si="211"/>
        <v>const W1900HattonArkansasINF734= L.marker([34.35717,-97.32944], {icon: dp_lx}).bindPopup('Hatton, Arkansas&lt;br&gt;White 1900-1944&lt;br&gt;INF734&lt;br&gt;non-DASS').addTo(W1900);</v>
      </c>
      <c r="BI1124" t="s">
        <v>6170</v>
      </c>
    </row>
    <row r="1125" spans="1:61">
      <c r="A1125" s="30" t="s">
        <v>5326</v>
      </c>
      <c r="B1125" s="31" t="s">
        <v>2405</v>
      </c>
      <c r="C1125" t="s">
        <v>3937</v>
      </c>
      <c r="D1125" s="32" t="s">
        <v>2407</v>
      </c>
      <c r="E1125" s="31" t="s">
        <v>5294</v>
      </c>
      <c r="F1125" s="32">
        <v>-84.59469</v>
      </c>
      <c r="G1125" s="32">
        <v>32.749009999999998</v>
      </c>
      <c r="H1125" s="32"/>
      <c r="I1125" t="str">
        <f t="shared" si="209"/>
        <v>Fort Worth, Texas&lt;br&gt;White 1900-1944&lt;br&gt;INF841&lt;br&gt;non-DASS</v>
      </c>
      <c r="J1125" t="str">
        <f t="shared" si="210"/>
        <v>W1900FortWorthTexasINF841</v>
      </c>
      <c r="M1125" t="str">
        <f t="shared" si="212"/>
        <v>dp</v>
      </c>
      <c r="N1125" t="str">
        <f t="shared" si="213"/>
        <v>st</v>
      </c>
      <c r="O1125" t="str">
        <f t="shared" si="214"/>
        <v>ar</v>
      </c>
      <c r="P1125" t="e">
        <f>IF(#REF!="rhot","",IF(H1125="AAE_7R","r7",IF(AND(C1125="ANAE",H1125="W"),"r3","r0")))</f>
        <v>#REF!</v>
      </c>
      <c r="Q1125" t="str">
        <f>IF(H1125="consonant",#REF!,"")</f>
        <v/>
      </c>
      <c r="R1125" t="str">
        <f t="shared" si="215"/>
        <v>lx</v>
      </c>
      <c r="S1125" t="str">
        <f t="shared" si="216"/>
        <v>bk</v>
      </c>
      <c r="T1125" t="e">
        <f t="shared" si="217"/>
        <v>#REF!</v>
      </c>
      <c r="U1125" t="str">
        <f t="shared" si="208"/>
        <v>b</v>
      </c>
      <c r="W1125" t="str">
        <f t="shared" si="211"/>
        <v>const W1900FortWorthTexasINF841= L.marker([32.74901,-84.59469], {icon: dp_lx}).bindPopup('Fort Worth, Texas&lt;br&gt;White 1900-1944&lt;br&gt;INF841&lt;br&gt;non-DASS').addTo(W1900);</v>
      </c>
      <c r="BI1125" t="s">
        <v>6171</v>
      </c>
    </row>
    <row r="1126" spans="1:61">
      <c r="A1126" s="30" t="s">
        <v>5326</v>
      </c>
      <c r="B1126" s="31" t="s">
        <v>1994</v>
      </c>
      <c r="C1126" t="s">
        <v>3937</v>
      </c>
      <c r="D1126" s="32" t="s">
        <v>1995</v>
      </c>
      <c r="E1126" s="31" t="s">
        <v>904</v>
      </c>
      <c r="F1126" s="32">
        <v>-84.420280000000005</v>
      </c>
      <c r="G1126" s="32">
        <v>36.34442</v>
      </c>
      <c r="H1126" s="32"/>
      <c r="I1126" t="str">
        <f t="shared" si="209"/>
        <v>Robbins, Tennessee&lt;br&gt;White 1900-1944&lt;br&gt;INF039&lt;br&gt;non-DASS</v>
      </c>
      <c r="J1126" t="str">
        <f t="shared" si="210"/>
        <v>W1900RobbinsTennesseeINF039</v>
      </c>
      <c r="M1126" t="str">
        <f t="shared" si="212"/>
        <v>dp</v>
      </c>
      <c r="N1126" t="str">
        <f t="shared" si="213"/>
        <v>st</v>
      </c>
      <c r="O1126" t="str">
        <f t="shared" si="214"/>
        <v>ar</v>
      </c>
      <c r="P1126" t="e">
        <f>IF(#REF!="rhot","",IF(H1126="AAE_7R","r7",IF(AND(C1126="ANAE",H1126="W"),"r3","r0")))</f>
        <v>#REF!</v>
      </c>
      <c r="Q1126" t="str">
        <f>IF(H1126="consonant",#REF!,"")</f>
        <v/>
      </c>
      <c r="R1126" t="str">
        <f t="shared" si="215"/>
        <v>lx</v>
      </c>
      <c r="S1126" t="str">
        <f t="shared" si="216"/>
        <v>bk</v>
      </c>
      <c r="T1126" t="e">
        <f t="shared" si="217"/>
        <v>#REF!</v>
      </c>
      <c r="U1126" t="str">
        <f t="shared" si="208"/>
        <v>b</v>
      </c>
      <c r="W1126" t="str">
        <f t="shared" si="211"/>
        <v>const W1900RobbinsTennesseeINF039= L.marker([36.34442,-84.42028], {icon: dp_lx}).bindPopup('Robbins, Tennessee&lt;br&gt;White 1900-1944&lt;br&gt;INF039&lt;br&gt;non-DASS').addTo(W1900);</v>
      </c>
      <c r="BI1126" t="s">
        <v>6172</v>
      </c>
    </row>
    <row r="1127" spans="1:61">
      <c r="A1127" s="30" t="s">
        <v>5326</v>
      </c>
      <c r="B1127" s="31" t="s">
        <v>1669</v>
      </c>
      <c r="C1127" t="s">
        <v>3937</v>
      </c>
      <c r="D1127" s="32" t="s">
        <v>1670</v>
      </c>
      <c r="E1127" s="31" t="s">
        <v>5289</v>
      </c>
      <c r="F1127" s="32">
        <v>-84.268410000000003</v>
      </c>
      <c r="G1127" s="32">
        <v>33.081220000000002</v>
      </c>
      <c r="H1127" s="32"/>
      <c r="I1127" t="str">
        <f t="shared" si="209"/>
        <v>Milledgeville, Georgia&lt;br&gt;White 1900-1944&lt;br&gt;INF129&lt;br&gt;non-DASS</v>
      </c>
      <c r="J1127" t="str">
        <f t="shared" si="210"/>
        <v>W1900MilledgevilleGeorgiaINF129</v>
      </c>
      <c r="M1127" t="str">
        <f t="shared" si="212"/>
        <v>dp</v>
      </c>
      <c r="N1127" t="str">
        <f t="shared" si="213"/>
        <v>st</v>
      </c>
      <c r="O1127" t="str">
        <f t="shared" si="214"/>
        <v>ar</v>
      </c>
      <c r="P1127" t="e">
        <f>IF(#REF!="rhot","",IF(H1127="AAE_7R","r7",IF(AND(C1127="ANAE",H1127="W"),"r3","r0")))</f>
        <v>#REF!</v>
      </c>
      <c r="Q1127" t="str">
        <f>IF(H1127="consonant",#REF!,"")</f>
        <v/>
      </c>
      <c r="R1127" t="str">
        <f t="shared" si="215"/>
        <v>lx</v>
      </c>
      <c r="S1127" t="str">
        <f t="shared" si="216"/>
        <v>bk</v>
      </c>
      <c r="T1127" t="e">
        <f t="shared" si="217"/>
        <v>#REF!</v>
      </c>
      <c r="U1127" t="str">
        <f t="shared" si="208"/>
        <v>b</v>
      </c>
      <c r="W1127" t="str">
        <f t="shared" si="211"/>
        <v>const W1900MilledgevilleGeorgiaINF129= L.marker([33.08122,-84.26841], {icon: dp_lx}).bindPopup('Milledgeville, Georgia&lt;br&gt;White 1900-1944&lt;br&gt;INF129&lt;br&gt;non-DASS').addTo(W1900);</v>
      </c>
      <c r="BI1127" t="s">
        <v>6173</v>
      </c>
    </row>
    <row r="1128" spans="1:61">
      <c r="A1128" s="30" t="s">
        <v>5326</v>
      </c>
      <c r="B1128" s="31" t="s">
        <v>1673</v>
      </c>
      <c r="C1128" t="s">
        <v>3937</v>
      </c>
      <c r="D1128" s="32" t="s">
        <v>1675</v>
      </c>
      <c r="E1128" s="31" t="s">
        <v>5289</v>
      </c>
      <c r="F1128" s="32">
        <v>-82.138909999999996</v>
      </c>
      <c r="G1128" s="32">
        <v>33.245820000000002</v>
      </c>
      <c r="H1128" s="32"/>
      <c r="I1128" t="str">
        <f t="shared" si="209"/>
        <v>Griffin, Georgia&lt;br&gt;White 1900-1944&lt;br&gt;INF134C&lt;br&gt;non-DASS</v>
      </c>
      <c r="J1128" t="str">
        <f t="shared" si="210"/>
        <v>W1900GriffinGeorgiaINF134C</v>
      </c>
      <c r="M1128" t="str">
        <f t="shared" si="212"/>
        <v>dp</v>
      </c>
      <c r="N1128" t="str">
        <f t="shared" si="213"/>
        <v>st</v>
      </c>
      <c r="O1128" t="str">
        <f t="shared" si="214"/>
        <v>ar</v>
      </c>
      <c r="P1128" t="e">
        <f>IF(#REF!="rhot","",IF(H1128="AAE_7R","r7",IF(AND(C1128="ANAE",H1128="W"),"r3","r0")))</f>
        <v>#REF!</v>
      </c>
      <c r="Q1128" t="str">
        <f>IF(H1128="consonant",#REF!,"")</f>
        <v/>
      </c>
      <c r="R1128" t="str">
        <f t="shared" si="215"/>
        <v>lx</v>
      </c>
      <c r="S1128" t="str">
        <f t="shared" si="216"/>
        <v>bk</v>
      </c>
      <c r="T1128" t="e">
        <f t="shared" si="217"/>
        <v>#REF!</v>
      </c>
      <c r="U1128" t="str">
        <f t="shared" si="208"/>
        <v>b</v>
      </c>
      <c r="W1128" t="str">
        <f t="shared" si="211"/>
        <v>const W1900GriffinGeorgiaINF134C= L.marker([33.24582,-82.13891], {icon: dp_lx}).bindPopup('Griffin, Georgia&lt;br&gt;White 1900-1944&lt;br&gt;INF134C&lt;br&gt;non-DASS').addTo(W1900);</v>
      </c>
      <c r="BI1128" t="s">
        <v>6174</v>
      </c>
    </row>
    <row r="1129" spans="1:61">
      <c r="A1129" s="30" t="s">
        <v>5326</v>
      </c>
      <c r="B1129" s="31" t="s">
        <v>1689</v>
      </c>
      <c r="C1129" t="s">
        <v>3937</v>
      </c>
      <c r="D1129" s="32" t="s">
        <v>1691</v>
      </c>
      <c r="E1129" s="31" t="s">
        <v>5289</v>
      </c>
      <c r="F1129" s="32">
        <v>-84.889359999999996</v>
      </c>
      <c r="G1129" s="32">
        <v>32.280560000000001</v>
      </c>
      <c r="H1129" s="32"/>
      <c r="I1129" t="str">
        <f t="shared" si="209"/>
        <v>Cobbtown, Georgia&lt;br&gt;White 1900-1944&lt;br&gt;INF159A&lt;br&gt;non-DASS</v>
      </c>
      <c r="J1129" t="str">
        <f t="shared" si="210"/>
        <v>W1900CobbtownGeorgiaINF159A</v>
      </c>
      <c r="M1129" t="str">
        <f t="shared" si="212"/>
        <v>dp</v>
      </c>
      <c r="N1129" t="str">
        <f t="shared" si="213"/>
        <v>st</v>
      </c>
      <c r="O1129" t="str">
        <f t="shared" si="214"/>
        <v>ar</v>
      </c>
      <c r="P1129" t="e">
        <f>IF(#REF!="rhot","",IF(H1129="AAE_7R","r7",IF(AND(C1129="ANAE",H1129="W"),"r3","r0")))</f>
        <v>#REF!</v>
      </c>
      <c r="Q1129" t="str">
        <f>IF(H1129="consonant",#REF!,"")</f>
        <v/>
      </c>
      <c r="R1129" t="str">
        <f t="shared" si="215"/>
        <v>lx</v>
      </c>
      <c r="S1129" t="str">
        <f t="shared" si="216"/>
        <v>bk</v>
      </c>
      <c r="T1129" t="e">
        <f t="shared" si="217"/>
        <v>#REF!</v>
      </c>
      <c r="U1129" t="str">
        <f t="shared" si="208"/>
        <v>b</v>
      </c>
      <c r="W1129" t="str">
        <f t="shared" si="211"/>
        <v>const W1900CobbtownGeorgiaINF159A= L.marker([32.28056,-84.88936], {icon: dp_lx}).bindPopup('Cobbtown, Georgia&lt;br&gt;White 1900-1944&lt;br&gt;INF159A&lt;br&gt;non-DASS').addTo(W1900);</v>
      </c>
      <c r="BI1129" t="s">
        <v>6175</v>
      </c>
    </row>
    <row r="1130" spans="1:61">
      <c r="A1130" s="30" t="s">
        <v>5326</v>
      </c>
      <c r="B1130" s="31" t="s">
        <v>2122</v>
      </c>
      <c r="C1130" t="s">
        <v>3937</v>
      </c>
      <c r="D1130" s="32" t="s">
        <v>2123</v>
      </c>
      <c r="E1130" s="31" t="s">
        <v>5289</v>
      </c>
      <c r="F1130" s="32">
        <v>-85.105530000000002</v>
      </c>
      <c r="G1130" s="32">
        <v>31.67286</v>
      </c>
      <c r="H1130" s="32"/>
      <c r="I1130" t="str">
        <f t="shared" si="209"/>
        <v>Coleman, Georgia&lt;br&gt;White 1900-1944&lt;br&gt;INF192D&lt;br&gt;non-DASS</v>
      </c>
      <c r="J1130" t="str">
        <f t="shared" si="210"/>
        <v>W1900ColemanGeorgiaINF192D</v>
      </c>
      <c r="M1130" t="str">
        <f t="shared" si="212"/>
        <v>dp</v>
      </c>
      <c r="N1130" t="str">
        <f t="shared" si="213"/>
        <v>st</v>
      </c>
      <c r="O1130" t="str">
        <f t="shared" si="214"/>
        <v>ar</v>
      </c>
      <c r="P1130" t="e">
        <f>IF(#REF!="rhot","",IF(H1130="AAE_7R","r7",IF(AND(C1130="ANAE",H1130="W"),"r3","r0")))</f>
        <v>#REF!</v>
      </c>
      <c r="Q1130" t="str">
        <f>IF(H1130="consonant",#REF!,"")</f>
        <v/>
      </c>
      <c r="R1130" t="str">
        <f t="shared" si="215"/>
        <v>lx</v>
      </c>
      <c r="S1130" t="str">
        <f t="shared" si="216"/>
        <v>bk</v>
      </c>
      <c r="T1130" t="e">
        <f t="shared" si="217"/>
        <v>#REF!</v>
      </c>
      <c r="U1130" t="str">
        <f t="shared" si="208"/>
        <v>b</v>
      </c>
      <c r="W1130" t="str">
        <f t="shared" si="211"/>
        <v>const W1900ColemanGeorgiaINF192D= L.marker([31.67286,-85.10553], {icon: dp_lx}).bindPopup('Coleman, Georgia&lt;br&gt;White 1900-1944&lt;br&gt;INF192D&lt;br&gt;non-DASS').addTo(W1900);</v>
      </c>
      <c r="BI1130" t="s">
        <v>6176</v>
      </c>
    </row>
    <row r="1131" spans="1:61">
      <c r="A1131" s="30" t="s">
        <v>5326</v>
      </c>
      <c r="B1131" s="31" t="s">
        <v>2124</v>
      </c>
      <c r="C1131" t="s">
        <v>3937</v>
      </c>
      <c r="D1131" s="32" t="s">
        <v>972</v>
      </c>
      <c r="E1131" s="31" t="s">
        <v>5289</v>
      </c>
      <c r="F1131" s="32">
        <v>-84.204629999999995</v>
      </c>
      <c r="G1131" s="32">
        <v>31.884820000000001</v>
      </c>
      <c r="H1131" s="32"/>
      <c r="I1131" t="str">
        <f t="shared" si="209"/>
        <v>Georgetown, Georgia&lt;br&gt;White 1900-1944&lt;br&gt;INF193&lt;br&gt;non-DASS</v>
      </c>
      <c r="J1131" t="str">
        <f t="shared" si="210"/>
        <v>W1900GeorgetownGeorgiaINF193</v>
      </c>
      <c r="M1131" t="str">
        <f t="shared" si="212"/>
        <v>dp</v>
      </c>
      <c r="N1131" t="str">
        <f t="shared" si="213"/>
        <v>st</v>
      </c>
      <c r="O1131" t="str">
        <f t="shared" si="214"/>
        <v>ar</v>
      </c>
      <c r="P1131" t="e">
        <f>IF(#REF!="rhot","",IF(H1131="AAE_7R","r7",IF(AND(C1131="ANAE",H1131="W"),"r3","r0")))</f>
        <v>#REF!</v>
      </c>
      <c r="Q1131" t="str">
        <f>IF(H1131="consonant",#REF!,"")</f>
        <v/>
      </c>
      <c r="R1131" t="str">
        <f t="shared" si="215"/>
        <v>lx</v>
      </c>
      <c r="S1131" t="str">
        <f t="shared" si="216"/>
        <v>bk</v>
      </c>
      <c r="T1131" t="e">
        <f t="shared" si="217"/>
        <v>#REF!</v>
      </c>
      <c r="U1131" t="str">
        <f t="shared" si="208"/>
        <v>b</v>
      </c>
      <c r="W1131" t="str">
        <f t="shared" si="211"/>
        <v>const W1900GeorgetownGeorgiaINF193= L.marker([31.88482,-84.20463], {icon: dp_lx}).bindPopup('Georgetown, Georgia&lt;br&gt;White 1900-1944&lt;br&gt;INF193&lt;br&gt;non-DASS').addTo(W1900);</v>
      </c>
      <c r="BI1131" t="s">
        <v>6177</v>
      </c>
    </row>
    <row r="1132" spans="1:61">
      <c r="A1132" s="30" t="s">
        <v>5326</v>
      </c>
      <c r="B1132" s="31" t="s">
        <v>2140</v>
      </c>
      <c r="C1132" t="s">
        <v>3937</v>
      </c>
      <c r="D1132" s="32" t="s">
        <v>2141</v>
      </c>
      <c r="E1132" s="31" t="s">
        <v>5289</v>
      </c>
      <c r="F1132" s="32">
        <v>-85.011369999999999</v>
      </c>
      <c r="G1132" s="32">
        <v>31.231200000000001</v>
      </c>
      <c r="H1132" s="32"/>
      <c r="I1132" t="str">
        <f t="shared" si="209"/>
        <v>Camilla, Georgia&lt;br&gt;White 1900-1944&lt;br&gt;INF216&lt;br&gt;non-DASS</v>
      </c>
      <c r="J1132" t="str">
        <f t="shared" si="210"/>
        <v>W1900CamillaGeorgiaINF216</v>
      </c>
      <c r="M1132" t="str">
        <f t="shared" si="212"/>
        <v>dp</v>
      </c>
      <c r="N1132" t="str">
        <f t="shared" si="213"/>
        <v>st</v>
      </c>
      <c r="O1132" t="str">
        <f t="shared" si="214"/>
        <v>ar</v>
      </c>
      <c r="P1132" t="e">
        <f>IF(#REF!="rhot","",IF(H1132="AAE_7R","r7",IF(AND(C1132="ANAE",H1132="W"),"r3","r0")))</f>
        <v>#REF!</v>
      </c>
      <c r="Q1132" t="str">
        <f>IF(H1132="consonant",#REF!,"")</f>
        <v/>
      </c>
      <c r="R1132" t="str">
        <f t="shared" si="215"/>
        <v>lx</v>
      </c>
      <c r="S1132" t="str">
        <f t="shared" si="216"/>
        <v>bk</v>
      </c>
      <c r="T1132" t="e">
        <f t="shared" si="217"/>
        <v>#REF!</v>
      </c>
      <c r="U1132" t="str">
        <f t="shared" si="208"/>
        <v>b</v>
      </c>
      <c r="W1132" t="str">
        <f t="shared" si="211"/>
        <v>const W1900CamillaGeorgiaINF216= L.marker([31.2312,-85.01137], {icon: dp_lx}).bindPopup('Camilla, Georgia&lt;br&gt;White 1900-1944&lt;br&gt;INF216&lt;br&gt;non-DASS').addTo(W1900);</v>
      </c>
      <c r="BI1132" t="s">
        <v>6178</v>
      </c>
    </row>
    <row r="1133" spans="1:61">
      <c r="A1133" s="30" t="s">
        <v>5326</v>
      </c>
      <c r="B1133" s="31" t="s">
        <v>1747</v>
      </c>
      <c r="C1133" t="s">
        <v>3937</v>
      </c>
      <c r="D1133" s="32" t="s">
        <v>1749</v>
      </c>
      <c r="E1133" s="31" t="s">
        <v>904</v>
      </c>
      <c r="F1133" s="32">
        <v>-86.871560000000002</v>
      </c>
      <c r="G1133" s="32">
        <v>36.562289999999997</v>
      </c>
      <c r="H1133" s="32"/>
      <c r="I1133" t="str">
        <f t="shared" si="209"/>
        <v>Forbus, Tennessee&lt;br&gt;White 1900-1944&lt;br&gt;INF290&lt;br&gt;non-DASS</v>
      </c>
      <c r="J1133" t="str">
        <f t="shared" si="210"/>
        <v>W1900ForbusTennesseeINF290</v>
      </c>
      <c r="M1133" t="str">
        <f t="shared" si="212"/>
        <v>dp</v>
      </c>
      <c r="N1133" t="str">
        <f t="shared" si="213"/>
        <v>st</v>
      </c>
      <c r="O1133" t="str">
        <f t="shared" si="214"/>
        <v>ar</v>
      </c>
      <c r="P1133" t="e">
        <f>IF(#REF!="rhot","",IF(H1133="AAE_7R","r7",IF(AND(C1133="ANAE",H1133="W"),"r3","r0")))</f>
        <v>#REF!</v>
      </c>
      <c r="Q1133" t="str">
        <f>IF(H1133="consonant",#REF!,"")</f>
        <v/>
      </c>
      <c r="R1133" t="str">
        <f t="shared" si="215"/>
        <v>lx</v>
      </c>
      <c r="S1133" t="str">
        <f t="shared" si="216"/>
        <v>bk</v>
      </c>
      <c r="T1133" t="e">
        <f t="shared" si="217"/>
        <v>#REF!</v>
      </c>
      <c r="U1133" t="str">
        <f t="shared" si="208"/>
        <v>b</v>
      </c>
      <c r="W1133" t="str">
        <f t="shared" si="211"/>
        <v>const W1900ForbusTennesseeINF290= L.marker([36.56229,-86.87156], {icon: dp_lx}).bindPopup('Forbus, Tennessee&lt;br&gt;White 1900-1944&lt;br&gt;INF290&lt;br&gt;non-DASS').addTo(W1900);</v>
      </c>
      <c r="BI1133" t="s">
        <v>6179</v>
      </c>
    </row>
    <row r="1134" spans="1:61">
      <c r="A1134" s="30" t="s">
        <v>5326</v>
      </c>
      <c r="B1134" s="31" t="s">
        <v>1758</v>
      </c>
      <c r="C1134" t="s">
        <v>3937</v>
      </c>
      <c r="D1134" s="32" t="s">
        <v>571</v>
      </c>
      <c r="E1134" s="31" t="s">
        <v>904</v>
      </c>
      <c r="F1134" s="32">
        <v>-88.3613</v>
      </c>
      <c r="G1134" s="32">
        <v>35.923929999999999</v>
      </c>
      <c r="H1134" s="32"/>
      <c r="I1134" t="str">
        <f t="shared" si="209"/>
        <v>Franklin, Tennessee&lt;br&gt;White 1900-1944&lt;br&gt;INF331&lt;br&gt;non-DASS</v>
      </c>
      <c r="J1134" t="str">
        <f t="shared" si="210"/>
        <v>W1900FranklinTennesseeINF331</v>
      </c>
      <c r="M1134" t="str">
        <f t="shared" si="212"/>
        <v>dp</v>
      </c>
      <c r="N1134" t="str">
        <f t="shared" si="213"/>
        <v>st</v>
      </c>
      <c r="O1134" t="str">
        <f t="shared" si="214"/>
        <v>ar</v>
      </c>
      <c r="P1134" t="e">
        <f>IF(#REF!="rhot","",IF(H1134="AAE_7R","r7",IF(AND(C1134="ANAE",H1134="W"),"r3","r0")))</f>
        <v>#REF!</v>
      </c>
      <c r="Q1134" t="str">
        <f>IF(H1134="consonant",#REF!,"")</f>
        <v/>
      </c>
      <c r="R1134" t="str">
        <f t="shared" si="215"/>
        <v>lx</v>
      </c>
      <c r="S1134" t="str">
        <f t="shared" si="216"/>
        <v>bk</v>
      </c>
      <c r="T1134" t="e">
        <f t="shared" si="217"/>
        <v>#REF!</v>
      </c>
      <c r="U1134" t="str">
        <f t="shared" si="208"/>
        <v>b</v>
      </c>
      <c r="W1134" t="str">
        <f t="shared" si="211"/>
        <v>const W1900FranklinTennesseeINF331= L.marker([35.92393,-88.3613], {icon: dp_lx}).bindPopup('Franklin, Tennessee&lt;br&gt;White 1900-1944&lt;br&gt;INF331&lt;br&gt;non-DASS').addTo(W1900);</v>
      </c>
      <c r="BI1134" t="s">
        <v>6180</v>
      </c>
    </row>
    <row r="1135" spans="1:61">
      <c r="A1135" s="30" t="s">
        <v>5326</v>
      </c>
      <c r="B1135" s="31" t="s">
        <v>2282</v>
      </c>
      <c r="C1135" t="s">
        <v>3937</v>
      </c>
      <c r="D1135" s="32" t="s">
        <v>209</v>
      </c>
      <c r="E1135" s="31" t="s">
        <v>904</v>
      </c>
      <c r="F1135" s="32">
        <v>-88.684229999999999</v>
      </c>
      <c r="G1135" s="32">
        <v>35.612940000000002</v>
      </c>
      <c r="H1135" s="32"/>
      <c r="I1135" t="str">
        <f t="shared" si="209"/>
        <v>Jackson, Tennessee&lt;br&gt;White 1900-1944&lt;br&gt;INF501&lt;br&gt;non-DASS</v>
      </c>
      <c r="J1135" t="str">
        <f t="shared" si="210"/>
        <v>W1900JacksonTennesseeINF501</v>
      </c>
      <c r="M1135" t="str">
        <f t="shared" si="212"/>
        <v>dp</v>
      </c>
      <c r="N1135" t="str">
        <f t="shared" si="213"/>
        <v>st</v>
      </c>
      <c r="O1135" t="str">
        <f t="shared" si="214"/>
        <v>ar</v>
      </c>
      <c r="P1135" t="e">
        <f>IF(#REF!="rhot","",IF(H1135="AAE_7R","r7",IF(AND(C1135="ANAE",H1135="W"),"r3","r0")))</f>
        <v>#REF!</v>
      </c>
      <c r="Q1135" t="str">
        <f>IF(H1135="consonant",#REF!,"")</f>
        <v/>
      </c>
      <c r="R1135" t="str">
        <f t="shared" si="215"/>
        <v>lx</v>
      </c>
      <c r="S1135" t="str">
        <f t="shared" si="216"/>
        <v>bk</v>
      </c>
      <c r="T1135" t="e">
        <f t="shared" si="217"/>
        <v>#REF!</v>
      </c>
      <c r="U1135" t="str">
        <f t="shared" si="208"/>
        <v>b</v>
      </c>
      <c r="W1135" t="str">
        <f t="shared" si="211"/>
        <v>const W1900JacksonTennesseeINF501= L.marker([35.61294,-88.68423], {icon: dp_lx}).bindPopup('Jackson, Tennessee&lt;br&gt;White 1900-1944&lt;br&gt;INF501&lt;br&gt;non-DASS').addTo(W1900);</v>
      </c>
      <c r="BI1135" t="s">
        <v>6181</v>
      </c>
    </row>
    <row r="1136" spans="1:61">
      <c r="A1136" s="30" t="s">
        <v>5326</v>
      </c>
      <c r="B1136" s="31" t="s">
        <v>2291</v>
      </c>
      <c r="C1136" t="s">
        <v>3937</v>
      </c>
      <c r="D1136" s="32" t="s">
        <v>2292</v>
      </c>
      <c r="E1136" s="31" t="s">
        <v>1505</v>
      </c>
      <c r="F1136" s="32">
        <v>-95.968199999999996</v>
      </c>
      <c r="G1136" s="32">
        <v>34.376759999999997</v>
      </c>
      <c r="H1136" s="32"/>
      <c r="I1136" t="str">
        <f t="shared" si="209"/>
        <v>Saltillo, Mississippi&lt;br&gt;White 1900-1944&lt;br&gt;INF534&lt;br&gt;non-DASS</v>
      </c>
      <c r="J1136" t="str">
        <f t="shared" si="210"/>
        <v>W1900SaltilloMississippiINF534</v>
      </c>
      <c r="M1136" t="str">
        <f t="shared" si="212"/>
        <v>dp</v>
      </c>
      <c r="N1136" t="str">
        <f t="shared" si="213"/>
        <v>st</v>
      </c>
      <c r="O1136" t="str">
        <f t="shared" si="214"/>
        <v>ar</v>
      </c>
      <c r="P1136" t="e">
        <f>IF(#REF!="rhot","",IF(H1136="AAE_7R","r7",IF(AND(C1136="ANAE",H1136="W"),"r3","r0")))</f>
        <v>#REF!</v>
      </c>
      <c r="Q1136" t="str">
        <f>IF(H1136="consonant",#REF!,"")</f>
        <v/>
      </c>
      <c r="R1136" t="str">
        <f t="shared" si="215"/>
        <v>lx</v>
      </c>
      <c r="S1136" t="str">
        <f t="shared" si="216"/>
        <v>bk</v>
      </c>
      <c r="T1136" t="e">
        <f t="shared" si="217"/>
        <v>#REF!</v>
      </c>
      <c r="U1136" t="str">
        <f t="shared" si="208"/>
        <v>b</v>
      </c>
      <c r="W1136" t="str">
        <f t="shared" si="211"/>
        <v>const W1900SaltilloMississippiINF534= L.marker([34.37676,-95.9682], {icon: dp_lx}).bindPopup('Saltillo, Mississippi&lt;br&gt;White 1900-1944&lt;br&gt;INF534&lt;br&gt;non-DASS').addTo(W1900);</v>
      </c>
      <c r="BI1136" t="s">
        <v>6182</v>
      </c>
    </row>
    <row r="1137" spans="1:61">
      <c r="A1137" s="30" t="s">
        <v>5326</v>
      </c>
      <c r="B1137" s="31" t="s">
        <v>2425</v>
      </c>
      <c r="C1137" t="s">
        <v>3937</v>
      </c>
      <c r="D1137" s="32" t="s">
        <v>2426</v>
      </c>
      <c r="E1137" s="31" t="s">
        <v>5294</v>
      </c>
      <c r="F1137" s="32">
        <v>-99.008629999999997</v>
      </c>
      <c r="G1137" s="32">
        <v>28.690909999999999</v>
      </c>
      <c r="H1137" s="32"/>
      <c r="I1137" t="str">
        <f t="shared" si="209"/>
        <v>Matagorda, Texas&lt;br&gt;White 1900-1944&lt;br&gt;INF874&lt;br&gt;non-DASS</v>
      </c>
      <c r="J1137" t="str">
        <f t="shared" si="210"/>
        <v>W1900MatagordaTexasINF874</v>
      </c>
      <c r="M1137" t="str">
        <f t="shared" si="212"/>
        <v>dp</v>
      </c>
      <c r="N1137" t="str">
        <f t="shared" si="213"/>
        <v>st</v>
      </c>
      <c r="O1137" t="str">
        <f t="shared" si="214"/>
        <v>ar</v>
      </c>
      <c r="P1137" t="e">
        <f>IF(#REF!="rhot","",IF(H1137="AAE_7R","r7",IF(AND(C1137="ANAE",H1137="W"),"r3","r0")))</f>
        <v>#REF!</v>
      </c>
      <c r="Q1137" t="str">
        <f>IF(H1137="consonant",#REF!,"")</f>
        <v/>
      </c>
      <c r="R1137" t="str">
        <f t="shared" si="215"/>
        <v>lx</v>
      </c>
      <c r="S1137" t="str">
        <f t="shared" si="216"/>
        <v>bk</v>
      </c>
      <c r="T1137" t="e">
        <f t="shared" si="217"/>
        <v>#REF!</v>
      </c>
      <c r="U1137" t="str">
        <f t="shared" si="208"/>
        <v>b</v>
      </c>
      <c r="W1137" t="str">
        <f t="shared" si="211"/>
        <v>const W1900MatagordaTexasINF874= L.marker([28.69091,-99.00863], {icon: dp_lx}).bindPopup('Matagorda, Texas&lt;br&gt;White 1900-1944&lt;br&gt;INF874&lt;br&gt;non-DASS').addTo(W1900);</v>
      </c>
      <c r="BI1137" t="s">
        <v>6183</v>
      </c>
    </row>
    <row r="1138" spans="1:61">
      <c r="A1138" s="30" t="s">
        <v>5326</v>
      </c>
      <c r="B1138" s="31" t="s">
        <v>2440</v>
      </c>
      <c r="C1138" t="s">
        <v>3937</v>
      </c>
      <c r="D1138" s="32" t="s">
        <v>1584</v>
      </c>
      <c r="E1138" s="31" t="s">
        <v>5294</v>
      </c>
      <c r="F1138" s="32">
        <v>-84.303970000000007</v>
      </c>
      <c r="G1138" s="32">
        <v>26.402439999999999</v>
      </c>
      <c r="H1138" s="32"/>
      <c r="I1138" t="str">
        <f t="shared" si="209"/>
        <v>Roma-Los Saenz, Texas&lt;br&gt;White 1900-1944&lt;br&gt;INF898&lt;br&gt;non-DASS</v>
      </c>
      <c r="J1138" t="str">
        <f t="shared" si="210"/>
        <v>W1900RomaLosSaenzTexasINF898</v>
      </c>
      <c r="M1138" t="str">
        <f t="shared" si="212"/>
        <v>dp</v>
      </c>
      <c r="N1138" t="str">
        <f t="shared" si="213"/>
        <v>st</v>
      </c>
      <c r="O1138" t="str">
        <f t="shared" si="214"/>
        <v>ar</v>
      </c>
      <c r="P1138" t="e">
        <f>IF(#REF!="rhot","",IF(H1138="AAE_7R","r7",IF(AND(C1138="ANAE",H1138="W"),"r3","r0")))</f>
        <v>#REF!</v>
      </c>
      <c r="Q1138" t="str">
        <f>IF(H1138="consonant",#REF!,"")</f>
        <v/>
      </c>
      <c r="R1138" t="str">
        <f t="shared" si="215"/>
        <v>lx</v>
      </c>
      <c r="S1138" t="str">
        <f t="shared" si="216"/>
        <v>bk</v>
      </c>
      <c r="T1138" t="e">
        <f t="shared" si="217"/>
        <v>#REF!</v>
      </c>
      <c r="U1138" t="str">
        <f t="shared" si="208"/>
        <v>b</v>
      </c>
      <c r="W1138" t="str">
        <f t="shared" si="211"/>
        <v>const W1900RomaLosSaenzTexasINF898= L.marker([26.40244,-84.30397], {icon: dp_lx}).bindPopup('Roma-Los Saenz, Texas&lt;br&gt;White 1900-1944&lt;br&gt;INF898&lt;br&gt;non-DASS').addTo(W1900);</v>
      </c>
      <c r="BI1138" t="s">
        <v>6484</v>
      </c>
    </row>
    <row r="1139" spans="1:61">
      <c r="A1139" s="30" t="s">
        <v>5326</v>
      </c>
      <c r="B1139" s="31" t="s">
        <v>1646</v>
      </c>
      <c r="C1139" t="s">
        <v>3937</v>
      </c>
      <c r="D1139" s="32" t="s">
        <v>1308</v>
      </c>
      <c r="E1139" s="31" t="s">
        <v>5289</v>
      </c>
      <c r="F1139" s="32">
        <v>-83.626859999999994</v>
      </c>
      <c r="G1139" s="32">
        <v>33.784889999999997</v>
      </c>
      <c r="H1139" s="32"/>
      <c r="I1139" t="str">
        <f t="shared" si="209"/>
        <v>Decatur, Georgia&lt;br&gt;White 1900-1944&lt;br&gt;INF095A&lt;br&gt;non-DASS</v>
      </c>
      <c r="J1139" t="str">
        <f t="shared" si="210"/>
        <v>W1900DecaturGeorgiaINF095A</v>
      </c>
      <c r="M1139" t="str">
        <f t="shared" si="212"/>
        <v>dp</v>
      </c>
      <c r="N1139" t="str">
        <f t="shared" si="213"/>
        <v>st</v>
      </c>
      <c r="O1139" t="str">
        <f t="shared" si="214"/>
        <v>ar</v>
      </c>
      <c r="P1139" t="e">
        <f>IF(#REF!="rhot","",IF(H1139="AAE_7R","r7",IF(AND(C1139="ANAE",H1139="W"),"r3","r0")))</f>
        <v>#REF!</v>
      </c>
      <c r="Q1139" t="str">
        <f>IF(H1139="consonant",#REF!,"")</f>
        <v/>
      </c>
      <c r="R1139" t="str">
        <f t="shared" si="215"/>
        <v>lx</v>
      </c>
      <c r="S1139" t="str">
        <f t="shared" si="216"/>
        <v>bk</v>
      </c>
      <c r="T1139" t="e">
        <f t="shared" si="217"/>
        <v>#REF!</v>
      </c>
      <c r="U1139" t="str">
        <f t="shared" si="208"/>
        <v>b</v>
      </c>
      <c r="W1139" t="str">
        <f t="shared" si="211"/>
        <v>const W1900DecaturGeorgiaINF095A= L.marker([33.78489,-83.62686], {icon: dp_lx}).bindPopup('Decatur, Georgia&lt;br&gt;White 1900-1944&lt;br&gt;INF095A&lt;br&gt;non-DASS').addTo(W1900);</v>
      </c>
      <c r="BI1139" t="s">
        <v>6184</v>
      </c>
    </row>
    <row r="1140" spans="1:61">
      <c r="A1140" s="30" t="s">
        <v>5326</v>
      </c>
      <c r="B1140" s="31" t="s">
        <v>2134</v>
      </c>
      <c r="C1140" t="s">
        <v>3937</v>
      </c>
      <c r="D1140" s="32" t="s">
        <v>1333</v>
      </c>
      <c r="E1140" s="31" t="s">
        <v>5289</v>
      </c>
      <c r="F1140" s="32">
        <v>-87.82902</v>
      </c>
      <c r="G1140" s="32">
        <v>30.84994</v>
      </c>
      <c r="H1140" s="32"/>
      <c r="I1140" t="str">
        <f t="shared" si="209"/>
        <v>Valdosta, Georgia&lt;br&gt;White 1900-1944&lt;br&gt;INF206&lt;br&gt;non-DASS</v>
      </c>
      <c r="J1140" t="str">
        <f t="shared" si="210"/>
        <v>W1900ValdostaGeorgiaINF206</v>
      </c>
      <c r="M1140" t="str">
        <f t="shared" si="212"/>
        <v>dp</v>
      </c>
      <c r="N1140" t="str">
        <f t="shared" si="213"/>
        <v>st</v>
      </c>
      <c r="O1140" t="str">
        <f t="shared" si="214"/>
        <v>ar</v>
      </c>
      <c r="P1140" t="e">
        <f>IF(#REF!="rhot","",IF(H1140="AAE_7R","r7",IF(AND(C1140="ANAE",H1140="W"),"r3","r0")))</f>
        <v>#REF!</v>
      </c>
      <c r="Q1140" t="str">
        <f>IF(H1140="consonant",#REF!,"")</f>
        <v/>
      </c>
      <c r="R1140" t="str">
        <f t="shared" si="215"/>
        <v>lx</v>
      </c>
      <c r="S1140" t="str">
        <f t="shared" si="216"/>
        <v>bk</v>
      </c>
      <c r="T1140" t="e">
        <f t="shared" si="217"/>
        <v>#REF!</v>
      </c>
      <c r="U1140" t="str">
        <f t="shared" si="208"/>
        <v>b</v>
      </c>
      <c r="W1140" t="str">
        <f t="shared" si="211"/>
        <v>const W1900ValdostaGeorgiaINF206= L.marker([30.84994,-87.82902], {icon: dp_lx}).bindPopup('Valdosta, Georgia&lt;br&gt;White 1900-1944&lt;br&gt;INF206&lt;br&gt;non-DASS').addTo(W1900);</v>
      </c>
      <c r="BI1140" t="s">
        <v>6185</v>
      </c>
    </row>
    <row r="1141" spans="1:61">
      <c r="A1141" s="30" t="s">
        <v>5326</v>
      </c>
      <c r="B1141" s="31" t="s">
        <v>2216</v>
      </c>
      <c r="C1141" t="s">
        <v>3937</v>
      </c>
      <c r="D1141" s="32" t="s">
        <v>1659</v>
      </c>
      <c r="E1141" s="31" t="s">
        <v>5298</v>
      </c>
      <c r="F1141" s="32">
        <v>-86.221069999999997</v>
      </c>
      <c r="G1141" s="32">
        <v>33.684559999999998</v>
      </c>
      <c r="H1141" s="32"/>
      <c r="I1141" t="str">
        <f t="shared" si="209"/>
        <v>Fayette, Alabama&lt;br&gt;White 1900-1944&lt;br&gt;INF381&lt;br&gt;non-DASS</v>
      </c>
      <c r="J1141" t="str">
        <f t="shared" si="210"/>
        <v>W1900FayetteAlabamaINF381</v>
      </c>
      <c r="M1141" t="str">
        <f t="shared" si="212"/>
        <v>dp</v>
      </c>
      <c r="N1141" t="str">
        <f t="shared" si="213"/>
        <v>st</v>
      </c>
      <c r="O1141" t="str">
        <f t="shared" si="214"/>
        <v>ar</v>
      </c>
      <c r="P1141" t="e">
        <f>IF(#REF!="rhot","",IF(H1141="AAE_7R","r7",IF(AND(C1141="ANAE",H1141="W"),"r3","r0")))</f>
        <v>#REF!</v>
      </c>
      <c r="Q1141" t="str">
        <f>IF(H1141="consonant",#REF!,"")</f>
        <v/>
      </c>
      <c r="R1141" t="str">
        <f t="shared" si="215"/>
        <v>lx</v>
      </c>
      <c r="S1141" t="str">
        <f t="shared" si="216"/>
        <v>bk</v>
      </c>
      <c r="T1141" t="e">
        <f t="shared" si="217"/>
        <v>#REF!</v>
      </c>
      <c r="U1141" t="str">
        <f t="shared" si="208"/>
        <v>b</v>
      </c>
      <c r="W1141" t="str">
        <f t="shared" si="211"/>
        <v>const W1900FayetteAlabamaINF381= L.marker([33.68456,-86.22107], {icon: dp_lx}).bindPopup('Fayette, Alabama&lt;br&gt;White 1900-1944&lt;br&gt;INF381&lt;br&gt;non-DASS').addTo(W1900);</v>
      </c>
      <c r="BI1141" t="s">
        <v>6186</v>
      </c>
    </row>
    <row r="1142" spans="1:61">
      <c r="A1142" s="30" t="s">
        <v>5326</v>
      </c>
      <c r="B1142" s="31" t="s">
        <v>2244</v>
      </c>
      <c r="C1142" t="s">
        <v>3937</v>
      </c>
      <c r="D1142" s="32" t="s">
        <v>2245</v>
      </c>
      <c r="E1142" s="31" t="s">
        <v>5298</v>
      </c>
      <c r="F1142" s="32">
        <v>-85.842749999999995</v>
      </c>
      <c r="G1142" s="32">
        <v>32.050280000000001</v>
      </c>
      <c r="H1142" s="32"/>
      <c r="I1142" t="str">
        <f t="shared" si="209"/>
        <v>Ramer, Alabama&lt;br&gt;White 1900-1944&lt;br&gt;INF416A&lt;br&gt;non-DASS</v>
      </c>
      <c r="J1142" t="str">
        <f t="shared" si="210"/>
        <v>W1900RamerAlabamaINF416A</v>
      </c>
      <c r="M1142" t="str">
        <f t="shared" si="212"/>
        <v>dp</v>
      </c>
      <c r="N1142" t="str">
        <f t="shared" si="213"/>
        <v>st</v>
      </c>
      <c r="O1142" t="str">
        <f t="shared" si="214"/>
        <v>ar</v>
      </c>
      <c r="P1142" t="e">
        <f>IF(#REF!="rhot","",IF(H1142="AAE_7R","r7",IF(AND(C1142="ANAE",H1142="W"),"r3","r0")))</f>
        <v>#REF!</v>
      </c>
      <c r="Q1142" t="str">
        <f>IF(H1142="consonant",#REF!,"")</f>
        <v/>
      </c>
      <c r="R1142" t="str">
        <f t="shared" si="215"/>
        <v>lx</v>
      </c>
      <c r="S1142" t="str">
        <f t="shared" si="216"/>
        <v>bk</v>
      </c>
      <c r="T1142" t="e">
        <f t="shared" si="217"/>
        <v>#REF!</v>
      </c>
      <c r="U1142" t="str">
        <f t="shared" si="208"/>
        <v>b</v>
      </c>
      <c r="W1142" t="str">
        <f t="shared" si="211"/>
        <v>const W1900RamerAlabamaINF416A= L.marker([32.05028,-85.84275], {icon: dp_lx}).bindPopup('Ramer, Alabama&lt;br&gt;White 1900-1944&lt;br&gt;INF416A&lt;br&gt;non-DASS').addTo(W1900);</v>
      </c>
      <c r="BI1142" t="s">
        <v>6187</v>
      </c>
    </row>
    <row r="1143" spans="1:61">
      <c r="A1143" s="30" t="s">
        <v>5326</v>
      </c>
      <c r="B1143" s="31" t="s">
        <v>2252</v>
      </c>
      <c r="C1143" t="s">
        <v>3937</v>
      </c>
      <c r="D1143" s="32" t="s">
        <v>2033</v>
      </c>
      <c r="E1143" s="31" t="s">
        <v>5298</v>
      </c>
      <c r="F1143" s="32">
        <v>-88.591440000000006</v>
      </c>
      <c r="G1143" s="32">
        <v>31.815000000000001</v>
      </c>
      <c r="H1143" s="32"/>
      <c r="I1143" t="str">
        <f t="shared" si="209"/>
        <v>Banks, Alabama&lt;br&gt;White 1900-1944&lt;br&gt;INF435A&lt;br&gt;non-DASS</v>
      </c>
      <c r="J1143" t="str">
        <f t="shared" si="210"/>
        <v>W1900BanksAlabamaINF435A</v>
      </c>
      <c r="M1143" t="str">
        <f t="shared" si="212"/>
        <v>dp</v>
      </c>
      <c r="N1143" t="str">
        <f t="shared" si="213"/>
        <v>st</v>
      </c>
      <c r="O1143" t="str">
        <f t="shared" si="214"/>
        <v>ar</v>
      </c>
      <c r="P1143" t="e">
        <f>IF(#REF!="rhot","",IF(H1143="AAE_7R","r7",IF(AND(C1143="ANAE",H1143="W"),"r3","r0")))</f>
        <v>#REF!</v>
      </c>
      <c r="Q1143" t="str">
        <f>IF(H1143="consonant",#REF!,"")</f>
        <v/>
      </c>
      <c r="R1143" t="str">
        <f t="shared" si="215"/>
        <v>lx</v>
      </c>
      <c r="S1143" t="str">
        <f t="shared" si="216"/>
        <v>bk</v>
      </c>
      <c r="T1143" t="e">
        <f t="shared" si="217"/>
        <v>#REF!</v>
      </c>
      <c r="U1143" t="str">
        <f t="shared" si="208"/>
        <v>b</v>
      </c>
      <c r="W1143" t="str">
        <f t="shared" si="211"/>
        <v>const W1900BanksAlabamaINF435A= L.marker([31.815,-88.59144], {icon: dp_lx}).bindPopup('Banks, Alabama&lt;br&gt;White 1900-1944&lt;br&gt;INF435A&lt;br&gt;non-DASS').addTo(W1900);</v>
      </c>
      <c r="BI1143" t="s">
        <v>6188</v>
      </c>
    </row>
    <row r="1144" spans="1:61">
      <c r="A1144" s="30" t="s">
        <v>5326</v>
      </c>
      <c r="B1144" s="31" t="s">
        <v>2279</v>
      </c>
      <c r="C1144" t="s">
        <v>3937</v>
      </c>
      <c r="D1144" s="32" t="s">
        <v>1457</v>
      </c>
      <c r="E1144" s="31" t="s">
        <v>904</v>
      </c>
      <c r="F1144" s="32">
        <v>-89.505790000000005</v>
      </c>
      <c r="G1144" s="32">
        <v>35.169460000000001</v>
      </c>
      <c r="H1144" s="32"/>
      <c r="I1144" t="str">
        <f t="shared" si="209"/>
        <v>Selmer, Tennessee&lt;br&gt;White 1900-1944&lt;br&gt;INF498&lt;br&gt;non-DASS</v>
      </c>
      <c r="J1144" t="str">
        <f t="shared" si="210"/>
        <v>W1900SelmerTennesseeINF498</v>
      </c>
      <c r="M1144" t="str">
        <f t="shared" si="212"/>
        <v>dp</v>
      </c>
      <c r="N1144" t="str">
        <f t="shared" si="213"/>
        <v>st</v>
      </c>
      <c r="O1144" t="str">
        <f t="shared" si="214"/>
        <v>ar</v>
      </c>
      <c r="P1144" t="e">
        <f>IF(#REF!="rhot","",IF(H1144="AAE_7R","r7",IF(AND(C1144="ANAE",H1144="W"),"r3","r0")))</f>
        <v>#REF!</v>
      </c>
      <c r="Q1144" t="str">
        <f>IF(H1144="consonant",#REF!,"")</f>
        <v/>
      </c>
      <c r="R1144" t="str">
        <f t="shared" si="215"/>
        <v>lx</v>
      </c>
      <c r="S1144" t="str">
        <f t="shared" si="216"/>
        <v>bk</v>
      </c>
      <c r="T1144" t="e">
        <f t="shared" si="217"/>
        <v>#REF!</v>
      </c>
      <c r="U1144" t="str">
        <f t="shared" si="208"/>
        <v>b</v>
      </c>
      <c r="W1144" t="str">
        <f t="shared" si="211"/>
        <v>const W1900SelmerTennesseeINF498= L.marker([35.16946,-89.50579], {icon: dp_lx}).bindPopup('Selmer, Tennessee&lt;br&gt;White 1900-1944&lt;br&gt;INF498&lt;br&gt;non-DASS').addTo(W1900);</v>
      </c>
      <c r="BI1144" t="s">
        <v>6189</v>
      </c>
    </row>
    <row r="1145" spans="1:61">
      <c r="A1145" s="30" t="s">
        <v>5326</v>
      </c>
      <c r="B1145" s="31" t="s">
        <v>1847</v>
      </c>
      <c r="C1145" t="s">
        <v>3937</v>
      </c>
      <c r="D1145" s="32" t="s">
        <v>1349</v>
      </c>
      <c r="E1145" s="31" t="s">
        <v>1505</v>
      </c>
      <c r="F1145" s="32">
        <v>-90.523319999999998</v>
      </c>
      <c r="G1145" s="32">
        <v>34.362119999999997</v>
      </c>
      <c r="H1145" s="32"/>
      <c r="I1145" t="str">
        <f t="shared" si="209"/>
        <v>Oxford, Mississippi&lt;br&gt;White 1900-1944&lt;br&gt;INF542&lt;br&gt;non-DASS</v>
      </c>
      <c r="J1145" t="str">
        <f t="shared" si="210"/>
        <v>W1900OxfordMississippiINF542</v>
      </c>
      <c r="M1145" t="str">
        <f t="shared" si="212"/>
        <v>dp</v>
      </c>
      <c r="N1145" t="str">
        <f t="shared" si="213"/>
        <v>st</v>
      </c>
      <c r="O1145" t="str">
        <f t="shared" si="214"/>
        <v>ar</v>
      </c>
      <c r="P1145" t="e">
        <f>IF(#REF!="rhot","",IF(H1145="AAE_7R","r7",IF(AND(C1145="ANAE",H1145="W"),"r3","r0")))</f>
        <v>#REF!</v>
      </c>
      <c r="Q1145" t="str">
        <f>IF(H1145="consonant",#REF!,"")</f>
        <v/>
      </c>
      <c r="R1145" t="str">
        <f t="shared" si="215"/>
        <v>lx</v>
      </c>
      <c r="S1145" t="str">
        <f t="shared" si="216"/>
        <v>bk</v>
      </c>
      <c r="T1145" t="e">
        <f t="shared" si="217"/>
        <v>#REF!</v>
      </c>
      <c r="U1145" t="str">
        <f t="shared" si="208"/>
        <v>b</v>
      </c>
      <c r="W1145" t="str">
        <f t="shared" si="211"/>
        <v>const W1900OxfordMississippiINF542= L.marker([34.36212,-90.52332], {icon: dp_lx}).bindPopup('Oxford, Mississippi&lt;br&gt;White 1900-1944&lt;br&gt;INF542&lt;br&gt;non-DASS').addTo(W1900);</v>
      </c>
      <c r="BI1145" t="s">
        <v>6190</v>
      </c>
    </row>
    <row r="1146" spans="1:61">
      <c r="A1146" s="30" t="s">
        <v>5326</v>
      </c>
      <c r="B1146" s="31" t="s">
        <v>2300</v>
      </c>
      <c r="C1146" t="s">
        <v>3937</v>
      </c>
      <c r="D1146" s="32" t="s">
        <v>2302</v>
      </c>
      <c r="E1146" s="31" t="s">
        <v>1505</v>
      </c>
      <c r="F1146" s="32">
        <v>-89.543639999999996</v>
      </c>
      <c r="G1146" s="32">
        <v>33.311320000000002</v>
      </c>
      <c r="H1146" s="32"/>
      <c r="I1146" t="str">
        <f t="shared" si="209"/>
        <v>Ackerman, Mississippi&lt;br&gt;White 1900-1944&lt;br&gt;INF560&lt;br&gt;non-DASS</v>
      </c>
      <c r="J1146" t="str">
        <f t="shared" si="210"/>
        <v>W1900AckermanMississippiINF560</v>
      </c>
      <c r="M1146" t="str">
        <f t="shared" si="212"/>
        <v>dp</v>
      </c>
      <c r="N1146" t="str">
        <f t="shared" si="213"/>
        <v>st</v>
      </c>
      <c r="O1146" t="str">
        <f t="shared" si="214"/>
        <v>ar</v>
      </c>
      <c r="P1146" t="e">
        <f>IF(#REF!="rhot","",IF(H1146="AAE_7R","r7",IF(AND(C1146="ANAE",H1146="W"),"r3","r0")))</f>
        <v>#REF!</v>
      </c>
      <c r="Q1146" t="str">
        <f>IF(H1146="consonant",#REF!,"")</f>
        <v/>
      </c>
      <c r="R1146" t="str">
        <f t="shared" si="215"/>
        <v>lx</v>
      </c>
      <c r="S1146" t="str">
        <f t="shared" si="216"/>
        <v>bk</v>
      </c>
      <c r="T1146" t="e">
        <f t="shared" si="217"/>
        <v>#REF!</v>
      </c>
      <c r="U1146" t="str">
        <f t="shared" si="208"/>
        <v>b</v>
      </c>
      <c r="W1146" t="str">
        <f t="shared" si="211"/>
        <v>const W1900AckermanMississippiINF560= L.marker([33.31132,-89.54364], {icon: dp_lx}).bindPopup('Ackerman, Mississippi&lt;br&gt;White 1900-1944&lt;br&gt;INF560&lt;br&gt;non-DASS').addTo(W1900);</v>
      </c>
      <c r="BI1146" t="s">
        <v>6191</v>
      </c>
    </row>
    <row r="1147" spans="1:61">
      <c r="A1147" s="30" t="s">
        <v>5326</v>
      </c>
      <c r="B1147" s="31" t="s">
        <v>1862</v>
      </c>
      <c r="C1147" t="s">
        <v>3937</v>
      </c>
      <c r="D1147" s="32" t="s">
        <v>1863</v>
      </c>
      <c r="E1147" s="31" t="s">
        <v>1505</v>
      </c>
      <c r="F1147" s="32">
        <v>-89.782799999999995</v>
      </c>
      <c r="G1147" s="32">
        <v>32.218919999999997</v>
      </c>
      <c r="H1147" s="32"/>
      <c r="I1147" t="str">
        <f t="shared" si="209"/>
        <v>Wicker, Mississippi&lt;br&gt;White 1900-1944&lt;br&gt;INF584&lt;br&gt;non-DASS</v>
      </c>
      <c r="J1147" t="str">
        <f t="shared" si="210"/>
        <v>W1900WickerMississippiINF584</v>
      </c>
      <c r="M1147" t="str">
        <f t="shared" si="212"/>
        <v>dp</v>
      </c>
      <c r="N1147" t="str">
        <f t="shared" si="213"/>
        <v>st</v>
      </c>
      <c r="O1147" t="str">
        <f t="shared" si="214"/>
        <v>ar</v>
      </c>
      <c r="P1147" t="e">
        <f>IF(#REF!="rhot","",IF(H1147="AAE_7R","r7",IF(AND(C1147="ANAE",H1147="W"),"r3","r0")))</f>
        <v>#REF!</v>
      </c>
      <c r="Q1147" t="str">
        <f>IF(H1147="consonant",#REF!,"")</f>
        <v/>
      </c>
      <c r="R1147" t="str">
        <f t="shared" si="215"/>
        <v>lx</v>
      </c>
      <c r="S1147" t="str">
        <f t="shared" si="216"/>
        <v>bk</v>
      </c>
      <c r="T1147" t="e">
        <f t="shared" si="217"/>
        <v>#REF!</v>
      </c>
      <c r="U1147" t="str">
        <f t="shared" si="208"/>
        <v>b</v>
      </c>
      <c r="W1147" t="str">
        <f t="shared" si="211"/>
        <v>const W1900WickerMississippiINF584= L.marker([32.21892,-89.7828], {icon: dp_lx}).bindPopup('Wicker, Mississippi&lt;br&gt;White 1900-1944&lt;br&gt;INF584&lt;br&gt;non-DASS').addTo(W1900);</v>
      </c>
      <c r="BI1147" t="s">
        <v>6192</v>
      </c>
    </row>
    <row r="1148" spans="1:61">
      <c r="A1148" s="30" t="s">
        <v>5326</v>
      </c>
      <c r="B1148" s="31" t="s">
        <v>2329</v>
      </c>
      <c r="C1148" t="s">
        <v>3937</v>
      </c>
      <c r="D1148" s="32" t="s">
        <v>1871</v>
      </c>
      <c r="E1148" s="31" t="s">
        <v>5293</v>
      </c>
      <c r="F1148" s="32">
        <v>-90.726240000000004</v>
      </c>
      <c r="G1148" s="32">
        <v>30.277570000000001</v>
      </c>
      <c r="H1148" s="32"/>
      <c r="I1148" t="str">
        <f t="shared" si="209"/>
        <v>Slidell, Louisiana&lt;br&gt;White 1900-1944&lt;br&gt;INF630A&lt;br&gt;non-DASS</v>
      </c>
      <c r="J1148" t="str">
        <f t="shared" si="210"/>
        <v>W1900SlidellLouisianaINF630A</v>
      </c>
      <c r="M1148" t="str">
        <f t="shared" si="212"/>
        <v>dp</v>
      </c>
      <c r="N1148" t="str">
        <f t="shared" si="213"/>
        <v>st</v>
      </c>
      <c r="O1148" t="str">
        <f t="shared" si="214"/>
        <v>ar</v>
      </c>
      <c r="P1148" t="e">
        <f>IF(#REF!="rhot","",IF(H1148="AAE_7R","r7",IF(AND(C1148="ANAE",H1148="W"),"r3","r0")))</f>
        <v>#REF!</v>
      </c>
      <c r="Q1148" t="str">
        <f>IF(H1148="consonant",#REF!,"")</f>
        <v/>
      </c>
      <c r="R1148" t="str">
        <f t="shared" si="215"/>
        <v>lx</v>
      </c>
      <c r="S1148" t="str">
        <f t="shared" si="216"/>
        <v>bk</v>
      </c>
      <c r="T1148" t="e">
        <f t="shared" si="217"/>
        <v>#REF!</v>
      </c>
      <c r="U1148" t="str">
        <f t="shared" si="208"/>
        <v>b</v>
      </c>
      <c r="W1148" t="str">
        <f t="shared" si="211"/>
        <v>const W1900SlidellLouisianaINF630A= L.marker([30.27757,-90.72624], {icon: dp_lx}).bindPopup('Slidell, Louisiana&lt;br&gt;White 1900-1944&lt;br&gt;INF630A&lt;br&gt;non-DASS').addTo(W1900);</v>
      </c>
      <c r="BI1148" t="s">
        <v>6193</v>
      </c>
    </row>
    <row r="1149" spans="1:61">
      <c r="A1149" s="30" t="s">
        <v>5326</v>
      </c>
      <c r="B1149" s="31" t="s">
        <v>1881</v>
      </c>
      <c r="C1149" t="s">
        <v>3937</v>
      </c>
      <c r="D1149" s="32" t="s">
        <v>1882</v>
      </c>
      <c r="E1149" s="31" t="s">
        <v>5293</v>
      </c>
      <c r="F1149" s="32">
        <v>-91.434010000000001</v>
      </c>
      <c r="G1149" s="32">
        <v>29.57471</v>
      </c>
      <c r="H1149" s="32"/>
      <c r="I1149" t="str">
        <f t="shared" si="209"/>
        <v>Little Bayou Black, Louisiana&lt;br&gt;White 1900-1944&lt;br&gt;INF661&lt;br&gt;non-DASS</v>
      </c>
      <c r="J1149" t="str">
        <f t="shared" si="210"/>
        <v>W1900LittleBayouBlackLouisianaINF661</v>
      </c>
      <c r="M1149" t="str">
        <f t="shared" si="212"/>
        <v>dp</v>
      </c>
      <c r="N1149" t="str">
        <f t="shared" si="213"/>
        <v>st</v>
      </c>
      <c r="O1149" t="str">
        <f t="shared" si="214"/>
        <v>ar</v>
      </c>
      <c r="P1149" t="e">
        <f>IF(#REF!="rhot","",IF(H1149="AAE_7R","r7",IF(AND(C1149="ANAE",H1149="W"),"r3","r0")))</f>
        <v>#REF!</v>
      </c>
      <c r="Q1149" t="str">
        <f>IF(H1149="consonant",#REF!,"")</f>
        <v/>
      </c>
      <c r="R1149" t="str">
        <f t="shared" si="215"/>
        <v>lx</v>
      </c>
      <c r="S1149" t="str">
        <f t="shared" si="216"/>
        <v>bk</v>
      </c>
      <c r="T1149" t="e">
        <f t="shared" si="217"/>
        <v>#REF!</v>
      </c>
      <c r="U1149" t="str">
        <f t="shared" si="208"/>
        <v>b</v>
      </c>
      <c r="W1149" t="str">
        <f t="shared" si="211"/>
        <v>const W1900LittleBayouBlackLouisianaINF661= L.marker([29.57471,-91.43401], {icon: dp_lx}).bindPopup('Little Bayou Black, Louisiana&lt;br&gt;White 1900-1944&lt;br&gt;INF661&lt;br&gt;non-DASS').addTo(W1900);</v>
      </c>
      <c r="BI1149" t="s">
        <v>6194</v>
      </c>
    </row>
    <row r="1150" spans="1:61">
      <c r="A1150" s="30" t="s">
        <v>5326</v>
      </c>
      <c r="B1150" s="31" t="s">
        <v>2344</v>
      </c>
      <c r="C1150" t="s">
        <v>3937</v>
      </c>
      <c r="D1150" s="32" t="s">
        <v>2346</v>
      </c>
      <c r="E1150" s="31" t="s">
        <v>2751</v>
      </c>
      <c r="F1150" s="32">
        <v>-91.60866</v>
      </c>
      <c r="G1150" s="32">
        <v>30.693280000000001</v>
      </c>
      <c r="H1150" s="32"/>
      <c r="I1150" t="str">
        <f t="shared" si="209"/>
        <v>New Roads, Arkansas&lt;br&gt;White 1900-1944&lt;br&gt;INF673&lt;br&gt;non-DASS</v>
      </c>
      <c r="J1150" t="str">
        <f t="shared" si="210"/>
        <v>W1900NewRoadsArkansasINF673</v>
      </c>
      <c r="M1150" t="str">
        <f t="shared" si="212"/>
        <v>dp</v>
      </c>
      <c r="N1150" t="str">
        <f t="shared" si="213"/>
        <v>st</v>
      </c>
      <c r="O1150" t="str">
        <f t="shared" si="214"/>
        <v>ar</v>
      </c>
      <c r="P1150" t="e">
        <f>IF(#REF!="rhot","",IF(H1150="AAE_7R","r7",IF(AND(C1150="ANAE",H1150="W"),"r3","r0")))</f>
        <v>#REF!</v>
      </c>
      <c r="Q1150" t="str">
        <f>IF(H1150="consonant",#REF!,"")</f>
        <v/>
      </c>
      <c r="R1150" t="str">
        <f t="shared" si="215"/>
        <v>lx</v>
      </c>
      <c r="S1150" t="str">
        <f t="shared" si="216"/>
        <v>bk</v>
      </c>
      <c r="T1150" t="e">
        <f t="shared" si="217"/>
        <v>#REF!</v>
      </c>
      <c r="U1150" t="str">
        <f t="shared" si="208"/>
        <v>b</v>
      </c>
      <c r="W1150" t="str">
        <f t="shared" si="211"/>
        <v>const W1900NewRoadsArkansasINF673= L.marker([30.69328,-91.60866], {icon: dp_lx}).bindPopup('New Roads, Arkansas&lt;br&gt;White 1900-1944&lt;br&gt;INF673&lt;br&gt;non-DASS').addTo(W1900);</v>
      </c>
      <c r="BI1150" t="s">
        <v>6195</v>
      </c>
    </row>
    <row r="1151" spans="1:61">
      <c r="A1151" s="30" t="s">
        <v>5326</v>
      </c>
      <c r="B1151" s="31" t="s">
        <v>2349</v>
      </c>
      <c r="C1151" t="s">
        <v>3937</v>
      </c>
      <c r="D1151" s="32" t="s">
        <v>2350</v>
      </c>
      <c r="E1151" s="31" t="s">
        <v>2751</v>
      </c>
      <c r="F1151" s="32">
        <v>-92.665499999999994</v>
      </c>
      <c r="G1151" s="32">
        <v>36.224089999999997</v>
      </c>
      <c r="H1151" s="32"/>
      <c r="I1151" t="str">
        <f t="shared" si="209"/>
        <v>Ash Flat, Arkansas&lt;br&gt;White 1900-1944&lt;br&gt;INF682&lt;br&gt;non-DASS</v>
      </c>
      <c r="J1151" t="str">
        <f t="shared" si="210"/>
        <v>W1900AshFlatArkansasINF682</v>
      </c>
      <c r="M1151" t="str">
        <f t="shared" si="212"/>
        <v>dp</v>
      </c>
      <c r="N1151" t="str">
        <f t="shared" si="213"/>
        <v>st</v>
      </c>
      <c r="O1151" t="str">
        <f t="shared" si="214"/>
        <v>ar</v>
      </c>
      <c r="P1151" t="e">
        <f>IF(#REF!="rhot","",IF(H1151="AAE_7R","r7",IF(AND(C1151="ANAE",H1151="W"),"r3","r0")))</f>
        <v>#REF!</v>
      </c>
      <c r="Q1151" t="str">
        <f>IF(H1151="consonant",#REF!,"")</f>
        <v/>
      </c>
      <c r="R1151" t="str">
        <f t="shared" si="215"/>
        <v>lx</v>
      </c>
      <c r="S1151" t="str">
        <f t="shared" si="216"/>
        <v>bk</v>
      </c>
      <c r="T1151" t="e">
        <f t="shared" si="217"/>
        <v>#REF!</v>
      </c>
      <c r="U1151" t="str">
        <f t="shared" si="208"/>
        <v>b</v>
      </c>
      <c r="W1151" t="str">
        <f t="shared" si="211"/>
        <v>const W1900AshFlatArkansasINF682= L.marker([36.22409,-92.6655], {icon: dp_lx}).bindPopup('Ash Flat, Arkansas&lt;br&gt;White 1900-1944&lt;br&gt;INF682&lt;br&gt;non-DASS').addTo(W1900);</v>
      </c>
      <c r="BI1151" t="s">
        <v>6196</v>
      </c>
    </row>
    <row r="1152" spans="1:61">
      <c r="A1152" s="30" t="s">
        <v>5326</v>
      </c>
      <c r="B1152" s="31" t="s">
        <v>2377</v>
      </c>
      <c r="C1152" t="s">
        <v>3937</v>
      </c>
      <c r="D1152" s="32" t="s">
        <v>383</v>
      </c>
      <c r="E1152" s="31" t="s">
        <v>2751</v>
      </c>
      <c r="F1152" s="32">
        <v>-92.724779999999996</v>
      </c>
      <c r="G1152" s="32">
        <v>33.211930000000002</v>
      </c>
      <c r="H1152" s="32"/>
      <c r="I1152" t="str">
        <f t="shared" si="209"/>
        <v>El Dorado, Arkansas&lt;br&gt;White 1900-1944&lt;br&gt;INF749&lt;br&gt;non-DASS</v>
      </c>
      <c r="J1152" t="str">
        <f t="shared" si="210"/>
        <v>W1900ElDoradoArkansasINF749</v>
      </c>
      <c r="M1152" t="str">
        <f t="shared" si="212"/>
        <v>dp</v>
      </c>
      <c r="N1152" t="str">
        <f t="shared" si="213"/>
        <v>st</v>
      </c>
      <c r="O1152" t="str">
        <f t="shared" si="214"/>
        <v>ar</v>
      </c>
      <c r="P1152" t="e">
        <f>IF(#REF!="rhot","",IF(H1152="AAE_7R","r7",IF(AND(C1152="ANAE",H1152="W"),"r3","r0")))</f>
        <v>#REF!</v>
      </c>
      <c r="Q1152" t="str">
        <f>IF(H1152="consonant",#REF!,"")</f>
        <v/>
      </c>
      <c r="R1152" t="str">
        <f t="shared" si="215"/>
        <v>lx</v>
      </c>
      <c r="S1152" t="str">
        <f t="shared" si="216"/>
        <v>bk</v>
      </c>
      <c r="T1152" t="e">
        <f t="shared" si="217"/>
        <v>#REF!</v>
      </c>
      <c r="U1152" t="str">
        <f t="shared" si="208"/>
        <v>b</v>
      </c>
      <c r="W1152" t="str">
        <f t="shared" si="211"/>
        <v>const W1900ElDoradoArkansasINF749= L.marker([33.21193,-92.72478], {icon: dp_lx}).bindPopup('El Dorado, Arkansas&lt;br&gt;White 1900-1944&lt;br&gt;INF749&lt;br&gt;non-DASS').addTo(W1900);</v>
      </c>
      <c r="BI1152" t="s">
        <v>6197</v>
      </c>
    </row>
    <row r="1153" spans="1:61">
      <c r="A1153" s="30" t="s">
        <v>5326</v>
      </c>
      <c r="B1153" s="31" t="s">
        <v>2378</v>
      </c>
      <c r="C1153" t="s">
        <v>3937</v>
      </c>
      <c r="D1153" s="32" t="s">
        <v>366</v>
      </c>
      <c r="E1153" s="31" t="s">
        <v>2751</v>
      </c>
      <c r="F1153" s="32">
        <v>-93.342179999999999</v>
      </c>
      <c r="G1153" s="32">
        <v>33.01549</v>
      </c>
      <c r="H1153" s="32"/>
      <c r="I1153" t="str">
        <f t="shared" si="209"/>
        <v>Junction City, Arkansas&lt;br&gt;White 1900-1944&lt;br&gt;INF751&lt;br&gt;non-DASS</v>
      </c>
      <c r="J1153" t="str">
        <f t="shared" si="210"/>
        <v>W1900JunctionCityArkansasINF751</v>
      </c>
      <c r="M1153" t="str">
        <f t="shared" si="212"/>
        <v>dp</v>
      </c>
      <c r="N1153" t="str">
        <f t="shared" si="213"/>
        <v>st</v>
      </c>
      <c r="O1153" t="str">
        <f t="shared" si="214"/>
        <v>ar</v>
      </c>
      <c r="P1153" t="e">
        <f>IF(#REF!="rhot","",IF(H1153="AAE_7R","r7",IF(AND(C1153="ANAE",H1153="W"),"r3","r0")))</f>
        <v>#REF!</v>
      </c>
      <c r="Q1153" t="str">
        <f>IF(H1153="consonant",#REF!,"")</f>
        <v/>
      </c>
      <c r="R1153" t="str">
        <f t="shared" si="215"/>
        <v>lx</v>
      </c>
      <c r="S1153" t="str">
        <f t="shared" si="216"/>
        <v>bk</v>
      </c>
      <c r="T1153" t="e">
        <f t="shared" si="217"/>
        <v>#REF!</v>
      </c>
      <c r="U1153" t="str">
        <f t="shared" ref="U1153:U1216" si="218">IF(C1153="LAGS","a","b")</f>
        <v>b</v>
      </c>
      <c r="W1153" t="str">
        <f t="shared" si="211"/>
        <v>const W1900JunctionCityArkansasINF751= L.marker([33.01549,-93.34218], {icon: dp_lx}).bindPopup('Junction City, Arkansas&lt;br&gt;White 1900-1944&lt;br&gt;INF751&lt;br&gt;non-DASS').addTo(W1900);</v>
      </c>
      <c r="BI1153" t="s">
        <v>6198</v>
      </c>
    </row>
    <row r="1154" spans="1:61">
      <c r="A1154" s="30" t="s">
        <v>5326</v>
      </c>
      <c r="B1154" s="31" t="s">
        <v>2385</v>
      </c>
      <c r="C1154" t="s">
        <v>3937</v>
      </c>
      <c r="D1154" s="32" t="s">
        <v>2387</v>
      </c>
      <c r="E1154" s="31" t="s">
        <v>5293</v>
      </c>
      <c r="F1154" s="32">
        <v>-93.286950000000004</v>
      </c>
      <c r="G1154" s="32">
        <v>32.014690000000002</v>
      </c>
      <c r="H1154" s="32"/>
      <c r="I1154" t="str">
        <f t="shared" ref="I1154:I1217" si="219">D1154&amp;", "&amp;E1154&amp;"&lt;br&gt;"&amp;IF(TRIM(LEFT(A1154,LEN(A1154)-4))="W","White ",IF(TRIM(LEFT(A1154,LEN(A1154)-4))="B","Black ",IF(TRIM(LEFT(A1154,LEN(A1154)-4))="L","Hispanic ",IF(TRIM(LEFT(A1154,LEN(A1154)-4))="N","Indigenous ",IF(TRIM(LEFT(A1154,LEN(A1154)-4))="A","Asian ","")))))&amp;IF(TRIM(RIGHT(A1154,LEN(A1154)-1))="1700","1700-1799",IF(TRIM(RIGHT(A1154,LEN(A1154)-1))="1800","1800-1844",IF(TRIM(RIGHT(A1154,LEN(A1154)-1))="1850","1845-1874",IF(TRIM(RIGHT(A1154,LEN(A1154)-1))="1870","1875-1899",IF(TRIM(RIGHT(A1154,LEN(A1154)-1))="1900","1900-1944",IF(TRIM(RIGHT(A1154,LEN(A1154)-1))="1950","1945-1974",IF(TRIM(RIGHT(A1154,LEN(A1154)-1))="1970","1975-1099","")))))))&amp;"&lt;br&gt;"&amp;B1154&amp;"&lt;br&gt;"&amp;C1154</f>
        <v>Coushatta, Louisiana&lt;br&gt;White 1900-1944&lt;br&gt;INF783&lt;br&gt;non-DASS</v>
      </c>
      <c r="J1154" t="str">
        <f t="shared" ref="J1154:J1217" si="220">A1154&amp;SUBSTITUTE(SUBSTITUTE(SUBSTITUTE(D1154,".","")," ",""),"-","")&amp;SUBSTITUTE(E1154," ","")&amp;SUBSTITUTE(SUBSTITUTE(SUBSTITUTE(B1154,".","")," ",""),"-","")</f>
        <v>W1900CoushattaLouisianaINF783</v>
      </c>
      <c r="M1154" t="str">
        <f t="shared" si="212"/>
        <v>dp</v>
      </c>
      <c r="N1154" t="str">
        <f t="shared" si="213"/>
        <v>st</v>
      </c>
      <c r="O1154" t="str">
        <f t="shared" si="214"/>
        <v>ar</v>
      </c>
      <c r="P1154" t="e">
        <f>IF(#REF!="rhot","",IF(H1154="AAE_7R","r7",IF(AND(C1154="ANAE",H1154="W"),"r3","r0")))</f>
        <v>#REF!</v>
      </c>
      <c r="Q1154" t="str">
        <f>IF(H1154="consonant",#REF!,"")</f>
        <v/>
      </c>
      <c r="R1154" t="str">
        <f t="shared" si="215"/>
        <v>lx</v>
      </c>
      <c r="S1154" t="str">
        <f t="shared" si="216"/>
        <v>bk</v>
      </c>
      <c r="T1154" t="e">
        <f t="shared" si="217"/>
        <v>#REF!</v>
      </c>
      <c r="U1154" t="str">
        <f t="shared" si="218"/>
        <v>b</v>
      </c>
      <c r="W1154" t="str">
        <f t="shared" si="211"/>
        <v>const W1900CoushattaLouisianaINF783= L.marker([32.01469,-93.28695], {icon: dp_lx}).bindPopup('Coushatta, Louisiana&lt;br&gt;White 1900-1944&lt;br&gt;INF783&lt;br&gt;non-DASS').addTo(W1900);</v>
      </c>
      <c r="BI1154" t="s">
        <v>6199</v>
      </c>
    </row>
    <row r="1155" spans="1:61">
      <c r="A1155" s="30" t="s">
        <v>5326</v>
      </c>
      <c r="B1155" s="31" t="s">
        <v>2393</v>
      </c>
      <c r="C1155" t="s">
        <v>3937</v>
      </c>
      <c r="D1155" s="32" t="s">
        <v>2395</v>
      </c>
      <c r="E1155" s="31" t="s">
        <v>5293</v>
      </c>
      <c r="F1155" s="32">
        <v>-95.551450000000003</v>
      </c>
      <c r="G1155" s="32">
        <v>30.839459999999999</v>
      </c>
      <c r="H1155" s="32"/>
      <c r="I1155" t="str">
        <f t="shared" si="219"/>
        <v>De Ridder, Louisiana&lt;br&gt;White 1900-1944&lt;br&gt;INF793&lt;br&gt;non-DASS</v>
      </c>
      <c r="J1155" t="str">
        <f t="shared" si="220"/>
        <v>W1900DeRidderLouisianaINF793</v>
      </c>
      <c r="M1155" t="str">
        <f t="shared" si="212"/>
        <v>dp</v>
      </c>
      <c r="N1155" t="str">
        <f t="shared" si="213"/>
        <v>st</v>
      </c>
      <c r="O1155" t="str">
        <f t="shared" si="214"/>
        <v>ar</v>
      </c>
      <c r="P1155" t="e">
        <f>IF(#REF!="rhot","",IF(H1155="AAE_7R","r7",IF(AND(C1155="ANAE",H1155="W"),"r3","r0")))</f>
        <v>#REF!</v>
      </c>
      <c r="Q1155" t="str">
        <f>IF(H1155="consonant",#REF!,"")</f>
        <v/>
      </c>
      <c r="R1155" t="str">
        <f t="shared" si="215"/>
        <v>lx</v>
      </c>
      <c r="S1155" t="str">
        <f t="shared" si="216"/>
        <v>bk</v>
      </c>
      <c r="T1155" t="e">
        <f t="shared" si="217"/>
        <v>#REF!</v>
      </c>
      <c r="U1155" t="str">
        <f t="shared" si="218"/>
        <v>b</v>
      </c>
      <c r="W1155" t="str">
        <f t="shared" ref="W1155:W1218" si="221">IF(OR(M1155="",R1155=""),"",IF(F1155="","","const "&amp;J1155&amp;"= L.marker(["&amp;G1155&amp;","&amp;F1155&amp;"], {icon: "&amp;M1155&amp;"_"&amp;R1155&amp;"}).bindPopup('"&amp;I1155&amp;"').addTo("&amp;A1155&amp;");"))</f>
        <v>const W1900DeRidderLouisianaINF793= L.marker([30.83946,-95.55145], {icon: dp_lx}).bindPopup('De Ridder, Louisiana&lt;br&gt;White 1900-1944&lt;br&gt;INF793&lt;br&gt;non-DASS').addTo(W1900);</v>
      </c>
      <c r="BI1155" t="s">
        <v>6200</v>
      </c>
    </row>
    <row r="1156" spans="1:61">
      <c r="A1156" s="30" t="s">
        <v>5326</v>
      </c>
      <c r="B1156" s="31" t="s">
        <v>1614</v>
      </c>
      <c r="C1156" t="s">
        <v>3937</v>
      </c>
      <c r="D1156" s="32" t="s">
        <v>276</v>
      </c>
      <c r="E1156" s="31" t="s">
        <v>904</v>
      </c>
      <c r="F1156" s="32">
        <v>-84.005539999999996</v>
      </c>
      <c r="G1156" s="32">
        <v>35.045789999999997</v>
      </c>
      <c r="H1156" s="32"/>
      <c r="I1156" t="str">
        <f t="shared" si="219"/>
        <v>Chattanooga, Tennessee&lt;br&gt;White 1900-1944&lt;br&gt;INF053&lt;br&gt;non-DASS</v>
      </c>
      <c r="J1156" t="str">
        <f t="shared" si="220"/>
        <v>W1900ChattanoogaTennesseeINF053</v>
      </c>
      <c r="M1156" t="str">
        <f t="shared" si="212"/>
        <v>dp</v>
      </c>
      <c r="N1156" t="str">
        <f t="shared" si="213"/>
        <v>st</v>
      </c>
      <c r="O1156" t="str">
        <f t="shared" si="214"/>
        <v>ar</v>
      </c>
      <c r="P1156" t="e">
        <f>IF(#REF!="rhot","",IF(H1156="AAE_7R","r7",IF(AND(C1156="ANAE",H1156="W"),"r3","r0")))</f>
        <v>#REF!</v>
      </c>
      <c r="Q1156" t="str">
        <f>IF(H1156="consonant",#REF!,"")</f>
        <v/>
      </c>
      <c r="R1156" t="str">
        <f t="shared" si="215"/>
        <v>lx</v>
      </c>
      <c r="S1156" t="str">
        <f t="shared" si="216"/>
        <v>bk</v>
      </c>
      <c r="T1156" t="e">
        <f t="shared" si="217"/>
        <v>#REF!</v>
      </c>
      <c r="U1156" t="str">
        <f t="shared" si="218"/>
        <v>b</v>
      </c>
      <c r="W1156" t="str">
        <f t="shared" si="221"/>
        <v>const W1900ChattanoogaTennesseeINF053= L.marker([35.04579,-84.00554], {icon: dp_lx}).bindPopup('Chattanooga, Tennessee&lt;br&gt;White 1900-1944&lt;br&gt;INF053&lt;br&gt;non-DASS').addTo(W1900);</v>
      </c>
      <c r="BI1156" t="s">
        <v>6201</v>
      </c>
    </row>
    <row r="1157" spans="1:61">
      <c r="A1157" s="30" t="s">
        <v>5326</v>
      </c>
      <c r="B1157" s="31" t="s">
        <v>2026</v>
      </c>
      <c r="C1157" t="s">
        <v>3937</v>
      </c>
      <c r="D1157" s="32" t="s">
        <v>2028</v>
      </c>
      <c r="E1157" s="31" t="s">
        <v>5289</v>
      </c>
      <c r="F1157" s="32">
        <v>-83.217740000000006</v>
      </c>
      <c r="G1157" s="32">
        <v>33.65363</v>
      </c>
      <c r="H1157" s="32"/>
      <c r="I1157" t="str">
        <f t="shared" si="219"/>
        <v>Conyers, Georgia&lt;br&gt;White 1900-1944&lt;br&gt;INF085&lt;br&gt;non-DASS</v>
      </c>
      <c r="J1157" t="str">
        <f t="shared" si="220"/>
        <v>W1900ConyersGeorgiaINF085</v>
      </c>
      <c r="M1157" t="str">
        <f t="shared" si="212"/>
        <v>dp</v>
      </c>
      <c r="N1157" t="str">
        <f t="shared" si="213"/>
        <v>st</v>
      </c>
      <c r="O1157" t="str">
        <f t="shared" si="214"/>
        <v>ar</v>
      </c>
      <c r="P1157" t="e">
        <f>IF(#REF!="rhot","",IF(H1157="AAE_7R","r7",IF(AND(C1157="ANAE",H1157="W"),"r3","r0")))</f>
        <v>#REF!</v>
      </c>
      <c r="Q1157" t="str">
        <f>IF(H1157="consonant",#REF!,"")</f>
        <v/>
      </c>
      <c r="R1157" t="str">
        <f t="shared" si="215"/>
        <v>lx</v>
      </c>
      <c r="S1157" t="str">
        <f t="shared" si="216"/>
        <v>bk</v>
      </c>
      <c r="T1157" t="e">
        <f t="shared" si="217"/>
        <v>#REF!</v>
      </c>
      <c r="U1157" t="str">
        <f t="shared" si="218"/>
        <v>b</v>
      </c>
      <c r="W1157" t="str">
        <f t="shared" si="221"/>
        <v>const W1900ConyersGeorgiaINF085= L.marker([33.65363,-83.21774], {icon: dp_lx}).bindPopup('Conyers, Georgia&lt;br&gt;White 1900-1944&lt;br&gt;INF085&lt;br&gt;non-DASS').addTo(W1900);</v>
      </c>
      <c r="BI1157" t="s">
        <v>6202</v>
      </c>
    </row>
    <row r="1158" spans="1:61">
      <c r="A1158" s="30" t="s">
        <v>5326</v>
      </c>
      <c r="B1158" s="31" t="s">
        <v>1638</v>
      </c>
      <c r="C1158" t="s">
        <v>3937</v>
      </c>
      <c r="D1158" s="32" t="s">
        <v>1639</v>
      </c>
      <c r="E1158" s="31" t="s">
        <v>5289</v>
      </c>
      <c r="F1158" s="32">
        <v>-84.296440000000004</v>
      </c>
      <c r="G1158" s="32">
        <v>34.037300000000002</v>
      </c>
      <c r="H1158" s="32"/>
      <c r="I1158" t="str">
        <f t="shared" si="219"/>
        <v>Colbert, Georgia&lt;br&gt;White 1900-1944&lt;br&gt;INF091&lt;br&gt;non-DASS</v>
      </c>
      <c r="J1158" t="str">
        <f t="shared" si="220"/>
        <v>W1900ColbertGeorgiaINF091</v>
      </c>
      <c r="M1158" t="str">
        <f t="shared" si="212"/>
        <v>dp</v>
      </c>
      <c r="N1158" t="str">
        <f t="shared" si="213"/>
        <v>st</v>
      </c>
      <c r="O1158" t="str">
        <f t="shared" si="214"/>
        <v>ar</v>
      </c>
      <c r="P1158" t="e">
        <f>IF(#REF!="rhot","",IF(H1158="AAE_7R","r7",IF(AND(C1158="ANAE",H1158="W"),"r3","r0")))</f>
        <v>#REF!</v>
      </c>
      <c r="Q1158" t="str">
        <f>IF(H1158="consonant",#REF!,"")</f>
        <v/>
      </c>
      <c r="R1158" t="str">
        <f t="shared" si="215"/>
        <v>lx</v>
      </c>
      <c r="S1158" t="str">
        <f t="shared" si="216"/>
        <v>bk</v>
      </c>
      <c r="T1158" t="e">
        <f t="shared" si="217"/>
        <v>#REF!</v>
      </c>
      <c r="U1158" t="str">
        <f t="shared" si="218"/>
        <v>b</v>
      </c>
      <c r="W1158" t="str">
        <f t="shared" si="221"/>
        <v>const W1900ColbertGeorgiaINF091= L.marker([34.0373,-84.29644], {icon: dp_lx}).bindPopup('Colbert, Georgia&lt;br&gt;White 1900-1944&lt;br&gt;INF091&lt;br&gt;non-DASS').addTo(W1900);</v>
      </c>
      <c r="BI1158" t="s">
        <v>6203</v>
      </c>
    </row>
    <row r="1159" spans="1:61">
      <c r="A1159" s="30" t="s">
        <v>5326</v>
      </c>
      <c r="B1159" s="31" t="s">
        <v>1649</v>
      </c>
      <c r="C1159" t="s">
        <v>3937</v>
      </c>
      <c r="D1159" s="32" t="s">
        <v>70</v>
      </c>
      <c r="E1159" s="31" t="s">
        <v>5289</v>
      </c>
      <c r="F1159" s="32">
        <v>-84.32817</v>
      </c>
      <c r="G1159" s="32">
        <v>33.773240000000001</v>
      </c>
      <c r="H1159" s="32"/>
      <c r="I1159" t="str">
        <f t="shared" si="219"/>
        <v>Atlanta, Georgia&lt;br&gt;White 1900-1944&lt;br&gt;INF099A&lt;br&gt;non-DASS</v>
      </c>
      <c r="J1159" t="str">
        <f t="shared" si="220"/>
        <v>W1900AtlantaGeorgiaINF099A</v>
      </c>
      <c r="M1159" t="str">
        <f t="shared" si="212"/>
        <v>dp</v>
      </c>
      <c r="N1159" t="str">
        <f t="shared" si="213"/>
        <v>st</v>
      </c>
      <c r="O1159" t="str">
        <f t="shared" si="214"/>
        <v>ar</v>
      </c>
      <c r="P1159" t="e">
        <f>IF(#REF!="rhot","",IF(H1159="AAE_7R","r7",IF(AND(C1159="ANAE",H1159="W"),"r3","r0")))</f>
        <v>#REF!</v>
      </c>
      <c r="Q1159" t="str">
        <f>IF(H1159="consonant",#REF!,"")</f>
        <v/>
      </c>
      <c r="R1159" t="str">
        <f t="shared" si="215"/>
        <v>lx</v>
      </c>
      <c r="S1159" t="str">
        <f t="shared" si="216"/>
        <v>bk</v>
      </c>
      <c r="T1159" t="e">
        <f t="shared" si="217"/>
        <v>#REF!</v>
      </c>
      <c r="U1159" t="str">
        <f t="shared" si="218"/>
        <v>b</v>
      </c>
      <c r="W1159" t="str">
        <f t="shared" si="221"/>
        <v>const W1900AtlantaGeorgiaINF099A= L.marker([33.77324,-84.32817], {icon: dp_lx}).bindPopup('Atlanta, Georgia&lt;br&gt;White 1900-1944&lt;br&gt;INF099A&lt;br&gt;non-DASS').addTo(W1900);</v>
      </c>
      <c r="BI1159" t="s">
        <v>6204</v>
      </c>
    </row>
    <row r="1160" spans="1:61">
      <c r="A1160" s="30" t="s">
        <v>5326</v>
      </c>
      <c r="B1160" s="31" t="s">
        <v>1692</v>
      </c>
      <c r="C1160" t="s">
        <v>3937</v>
      </c>
      <c r="D1160" s="32" t="s">
        <v>1693</v>
      </c>
      <c r="E1160" s="31" t="s">
        <v>5289</v>
      </c>
      <c r="F1160" s="32">
        <v>-83.408860000000004</v>
      </c>
      <c r="G1160" s="32">
        <v>32.114890000000003</v>
      </c>
      <c r="H1160" s="32"/>
      <c r="I1160" t="str">
        <f t="shared" si="219"/>
        <v>Pooler, Georgia&lt;br&gt;White 1900-1944&lt;br&gt;INF162A&lt;br&gt;non-DASS</v>
      </c>
      <c r="J1160" t="str">
        <f t="shared" si="220"/>
        <v>W1900PoolerGeorgiaINF162A</v>
      </c>
      <c r="M1160" t="str">
        <f t="shared" si="212"/>
        <v>dp</v>
      </c>
      <c r="N1160" t="str">
        <f t="shared" si="213"/>
        <v>st</v>
      </c>
      <c r="O1160" t="str">
        <f t="shared" si="214"/>
        <v>ar</v>
      </c>
      <c r="P1160" t="e">
        <f>IF(#REF!="rhot","",IF(H1160="AAE_7R","r7",IF(AND(C1160="ANAE",H1160="W"),"r3","r0")))</f>
        <v>#REF!</v>
      </c>
      <c r="Q1160" t="str">
        <f>IF(H1160="consonant",#REF!,"")</f>
        <v/>
      </c>
      <c r="R1160" t="str">
        <f t="shared" si="215"/>
        <v>lx</v>
      </c>
      <c r="S1160" t="str">
        <f t="shared" si="216"/>
        <v>bk</v>
      </c>
      <c r="T1160" t="e">
        <f t="shared" si="217"/>
        <v>#REF!</v>
      </c>
      <c r="U1160" t="str">
        <f t="shared" si="218"/>
        <v>b</v>
      </c>
      <c r="W1160" t="str">
        <f t="shared" si="221"/>
        <v>const W1900PoolerGeorgiaINF162A= L.marker([32.11489,-83.40886], {icon: dp_lx}).bindPopup('Pooler, Georgia&lt;br&gt;White 1900-1944&lt;br&gt;INF162A&lt;br&gt;non-DASS').addTo(W1900);</v>
      </c>
      <c r="BI1160" t="s">
        <v>6205</v>
      </c>
    </row>
    <row r="1161" spans="1:61">
      <c r="A1161" s="30" t="s">
        <v>5326</v>
      </c>
      <c r="B1161" s="31" t="s">
        <v>2116</v>
      </c>
      <c r="C1161" t="s">
        <v>3937</v>
      </c>
      <c r="D1161" s="32" t="s">
        <v>1982</v>
      </c>
      <c r="E1161" s="31" t="s">
        <v>5289</v>
      </c>
      <c r="F1161" s="32">
        <v>-84.156000000000006</v>
      </c>
      <c r="G1161" s="32">
        <v>31.683319999999998</v>
      </c>
      <c r="H1161" s="32"/>
      <c r="I1161" t="str">
        <f t="shared" si="219"/>
        <v>Big Creek, Georgia&lt;br&gt;White 1900-1944&lt;br&gt;INF183&lt;br&gt;non-DASS</v>
      </c>
      <c r="J1161" t="str">
        <f t="shared" si="220"/>
        <v>W1900BigCreekGeorgiaINF183</v>
      </c>
      <c r="M1161" t="str">
        <f t="shared" si="212"/>
        <v>dp</v>
      </c>
      <c r="N1161" t="str">
        <f t="shared" si="213"/>
        <v>st</v>
      </c>
      <c r="O1161" t="str">
        <f t="shared" si="214"/>
        <v>ar</v>
      </c>
      <c r="P1161" t="e">
        <f>IF(#REF!="rhot","",IF(H1161="AAE_7R","r7",IF(AND(C1161="ANAE",H1161="W"),"r3","r0")))</f>
        <v>#REF!</v>
      </c>
      <c r="Q1161" t="str">
        <f>IF(H1161="consonant",#REF!,"")</f>
        <v/>
      </c>
      <c r="R1161" t="str">
        <f t="shared" si="215"/>
        <v>lx</v>
      </c>
      <c r="S1161" t="str">
        <f t="shared" si="216"/>
        <v>bk</v>
      </c>
      <c r="T1161" t="e">
        <f t="shared" si="217"/>
        <v>#REF!</v>
      </c>
      <c r="U1161" t="str">
        <f t="shared" si="218"/>
        <v>b</v>
      </c>
      <c r="W1161" t="str">
        <f t="shared" si="221"/>
        <v>const W1900BigCreekGeorgiaINF183= L.marker([31.68332,-84.156], {icon: dp_lx}).bindPopup('Big Creek, Georgia&lt;br&gt;White 1900-1944&lt;br&gt;INF183&lt;br&gt;non-DASS').addTo(W1900);</v>
      </c>
      <c r="BI1161" t="s">
        <v>6206</v>
      </c>
    </row>
    <row r="1162" spans="1:61">
      <c r="A1162" s="30" t="s">
        <v>5326</v>
      </c>
      <c r="B1162" s="31" t="s">
        <v>2119</v>
      </c>
      <c r="C1162" t="s">
        <v>3937</v>
      </c>
      <c r="D1162" s="32" t="s">
        <v>217</v>
      </c>
      <c r="E1162" s="31" t="s">
        <v>5289</v>
      </c>
      <c r="F1162" s="32">
        <v>-84.575620000000001</v>
      </c>
      <c r="G1162" s="32">
        <v>31.580400000000001</v>
      </c>
      <c r="H1162" s="32"/>
      <c r="I1162" t="str">
        <f t="shared" si="219"/>
        <v>Albany, Georgia&lt;br&gt;White 1900-1944&lt;br&gt;INF190&lt;br&gt;non-DASS</v>
      </c>
      <c r="J1162" t="str">
        <f t="shared" si="220"/>
        <v>W1900AlbanyGeorgiaINF190</v>
      </c>
      <c r="M1162" t="str">
        <f t="shared" ref="M1162:M1225" si="222">IF(H1162="consonant","",IF(E1162="Jamaica","lo",IF(OR(A1162="W1700",A1162="B1850",H1162="Carib",H1162="LA",H1162="UM",H1162="Bra",H1162="EaNL"),"mn","dp")))</f>
        <v>dp</v>
      </c>
      <c r="N1162" t="str">
        <f t="shared" ref="N1162:N1225" si="223">IF(OR(H1162="Carib",A1162="B1850"),"sl","st")</f>
        <v>st</v>
      </c>
      <c r="O1162" t="str">
        <f t="shared" ref="O1162:O1225" si="224">IF(A1162="W1700","na",IF(OR(H1162="Carib",H1162="NYC",H1162="ENE"),"au",IF(H1162="CAN","ao","ar")))</f>
        <v>ar</v>
      </c>
      <c r="P1162" t="e">
        <f>IF(#REF!="rhot","",IF(H1162="AAE_7R","r7",IF(AND(C1162="ANAE",H1162="W"),"r3","r0")))</f>
        <v>#REF!</v>
      </c>
      <c r="Q1162" t="str">
        <f>IF(H1162="consonant",#REF!,"")</f>
        <v/>
      </c>
      <c r="R1162" t="str">
        <f t="shared" ref="R1162:R1225" si="225">IF(OR(H1162="W",H1162="M",H1162="ENE"),"we",IF(OR(H1162="MA",H1162="NYC",H1162="OH"),"sa1",IF(OR(H1162="OS",H1162="LAGS_SSE",H1162="Speaker _S",H1162="PADS_SSE"),"sl","lx")))</f>
        <v>lx</v>
      </c>
      <c r="S1162" t="str">
        <f t="shared" ref="S1162:S1225" si="226">IF(OR(H1162="S",H1162="M"),"fr",IF(OR(H1162="W"),"ce","bk"))</f>
        <v>bk</v>
      </c>
      <c r="T1162" t="e">
        <f t="shared" ref="T1162:T1225" si="227">IF(P1162="","",IF(OR(A1162="W1900",A1162="W1950",A1162="W1970"),"ho","un"))</f>
        <v>#REF!</v>
      </c>
      <c r="U1162" t="str">
        <f t="shared" si="218"/>
        <v>b</v>
      </c>
      <c r="W1162" t="str">
        <f t="shared" si="221"/>
        <v>const W1900AlbanyGeorgiaINF190= L.marker([31.5804,-84.57562], {icon: dp_lx}).bindPopup('Albany, Georgia&lt;br&gt;White 1900-1944&lt;br&gt;INF190&lt;br&gt;non-DASS').addTo(W1900);</v>
      </c>
      <c r="BI1162" t="s">
        <v>6207</v>
      </c>
    </row>
    <row r="1163" spans="1:61">
      <c r="A1163" s="30" t="s">
        <v>5326</v>
      </c>
      <c r="B1163" s="31" t="s">
        <v>1726</v>
      </c>
      <c r="C1163" t="s">
        <v>3937</v>
      </c>
      <c r="D1163" s="32" t="s">
        <v>1336</v>
      </c>
      <c r="E1163" s="31" t="s">
        <v>5289</v>
      </c>
      <c r="F1163" s="32">
        <v>-87.672799999999995</v>
      </c>
      <c r="G1163" s="32">
        <v>30.906140000000001</v>
      </c>
      <c r="H1163" s="32"/>
      <c r="I1163" t="str">
        <f t="shared" si="219"/>
        <v>Bainbridge, Georgia&lt;br&gt;White 1900-1944&lt;br&gt;INF219&lt;br&gt;non-DASS</v>
      </c>
      <c r="J1163" t="str">
        <f t="shared" si="220"/>
        <v>W1900BainbridgeGeorgiaINF219</v>
      </c>
      <c r="M1163" t="str">
        <f t="shared" si="222"/>
        <v>dp</v>
      </c>
      <c r="N1163" t="str">
        <f t="shared" si="223"/>
        <v>st</v>
      </c>
      <c r="O1163" t="str">
        <f t="shared" si="224"/>
        <v>ar</v>
      </c>
      <c r="P1163" t="e">
        <f>IF(#REF!="rhot","",IF(H1163="AAE_7R","r7",IF(AND(C1163="ANAE",H1163="W"),"r3","r0")))</f>
        <v>#REF!</v>
      </c>
      <c r="Q1163" t="str">
        <f>IF(H1163="consonant",#REF!,"")</f>
        <v/>
      </c>
      <c r="R1163" t="str">
        <f t="shared" si="225"/>
        <v>lx</v>
      </c>
      <c r="S1163" t="str">
        <f t="shared" si="226"/>
        <v>bk</v>
      </c>
      <c r="T1163" t="e">
        <f t="shared" si="227"/>
        <v>#REF!</v>
      </c>
      <c r="U1163" t="str">
        <f t="shared" si="218"/>
        <v>b</v>
      </c>
      <c r="W1163" t="str">
        <f t="shared" si="221"/>
        <v>const W1900BainbridgeGeorgiaINF219= L.marker([30.90614,-87.6728], {icon: dp_lx}).bindPopup('Bainbridge, Georgia&lt;br&gt;White 1900-1944&lt;br&gt;INF219&lt;br&gt;non-DASS').addTo(W1900);</v>
      </c>
      <c r="BI1163" t="s">
        <v>6208</v>
      </c>
    </row>
    <row r="1164" spans="1:61">
      <c r="A1164" s="30" t="s">
        <v>5326</v>
      </c>
      <c r="B1164" s="31" t="s">
        <v>1771</v>
      </c>
      <c r="C1164" t="s">
        <v>3937</v>
      </c>
      <c r="D1164" s="32" t="s">
        <v>990</v>
      </c>
      <c r="E1164" s="31" t="s">
        <v>5298</v>
      </c>
      <c r="F1164" s="32">
        <v>-86.168599999999998</v>
      </c>
      <c r="G1164" s="32">
        <v>34.792789999999997</v>
      </c>
      <c r="H1164" s="32"/>
      <c r="I1164" t="str">
        <f t="shared" si="219"/>
        <v>Florence, Alabama&lt;br&gt;White 1900-1944&lt;br&gt;INF350B&lt;br&gt;non-DASS</v>
      </c>
      <c r="J1164" t="str">
        <f t="shared" si="220"/>
        <v>W1900FlorenceAlabamaINF350B</v>
      </c>
      <c r="M1164" t="str">
        <f t="shared" si="222"/>
        <v>dp</v>
      </c>
      <c r="N1164" t="str">
        <f t="shared" si="223"/>
        <v>st</v>
      </c>
      <c r="O1164" t="str">
        <f t="shared" si="224"/>
        <v>ar</v>
      </c>
      <c r="P1164" t="e">
        <f>IF(#REF!="rhot","",IF(H1164="AAE_7R","r7",IF(AND(C1164="ANAE",H1164="W"),"r3","r0")))</f>
        <v>#REF!</v>
      </c>
      <c r="Q1164" t="str">
        <f>IF(H1164="consonant",#REF!,"")</f>
        <v/>
      </c>
      <c r="R1164" t="str">
        <f t="shared" si="225"/>
        <v>lx</v>
      </c>
      <c r="S1164" t="str">
        <f t="shared" si="226"/>
        <v>bk</v>
      </c>
      <c r="T1164" t="e">
        <f t="shared" si="227"/>
        <v>#REF!</v>
      </c>
      <c r="U1164" t="str">
        <f t="shared" si="218"/>
        <v>b</v>
      </c>
      <c r="W1164" t="str">
        <f t="shared" si="221"/>
        <v>const W1900FlorenceAlabamaINF350B= L.marker([34.79279,-86.1686], {icon: dp_lx}).bindPopup('Florence, Alabama&lt;br&gt;White 1900-1944&lt;br&gt;INF350B&lt;br&gt;non-DASS').addTo(W1900);</v>
      </c>
      <c r="BI1164" t="s">
        <v>6209</v>
      </c>
    </row>
    <row r="1165" spans="1:61">
      <c r="A1165" s="30" t="s">
        <v>5326</v>
      </c>
      <c r="B1165" s="31" t="s">
        <v>1773</v>
      </c>
      <c r="C1165" t="s">
        <v>3937</v>
      </c>
      <c r="D1165" s="32" t="s">
        <v>1774</v>
      </c>
      <c r="E1165" s="31" t="s">
        <v>5298</v>
      </c>
      <c r="F1165" s="32">
        <v>-87.221540000000005</v>
      </c>
      <c r="G1165" s="32">
        <v>34.528979999999997</v>
      </c>
      <c r="H1165" s="32"/>
      <c r="I1165" t="str">
        <f t="shared" si="219"/>
        <v>Preston, Alabama&lt;br&gt;White 1900-1944&lt;br&gt;INF354&lt;br&gt;non-DASS</v>
      </c>
      <c r="J1165" t="str">
        <f t="shared" si="220"/>
        <v>W1900PrestonAlabamaINF354</v>
      </c>
      <c r="M1165" t="str">
        <f t="shared" si="222"/>
        <v>dp</v>
      </c>
      <c r="N1165" t="str">
        <f t="shared" si="223"/>
        <v>st</v>
      </c>
      <c r="O1165" t="str">
        <f t="shared" si="224"/>
        <v>ar</v>
      </c>
      <c r="P1165" t="e">
        <f>IF(#REF!="rhot","",IF(H1165="AAE_7R","r7",IF(AND(C1165="ANAE",H1165="W"),"r3","r0")))</f>
        <v>#REF!</v>
      </c>
      <c r="Q1165" t="str">
        <f>IF(H1165="consonant",#REF!,"")</f>
        <v/>
      </c>
      <c r="R1165" t="str">
        <f t="shared" si="225"/>
        <v>lx</v>
      </c>
      <c r="S1165" t="str">
        <f t="shared" si="226"/>
        <v>bk</v>
      </c>
      <c r="T1165" t="e">
        <f t="shared" si="227"/>
        <v>#REF!</v>
      </c>
      <c r="U1165" t="str">
        <f t="shared" si="218"/>
        <v>b</v>
      </c>
      <c r="W1165" t="str">
        <f t="shared" si="221"/>
        <v>const W1900PrestonAlabamaINF354= L.marker([34.52898,-87.22154], {icon: dp_lx}).bindPopup('Preston, Alabama&lt;br&gt;White 1900-1944&lt;br&gt;INF354&lt;br&gt;non-DASS').addTo(W1900);</v>
      </c>
      <c r="BI1165" t="s">
        <v>6210</v>
      </c>
    </row>
    <row r="1166" spans="1:61">
      <c r="A1166" s="30" t="s">
        <v>5326</v>
      </c>
      <c r="B1166" s="31" t="s">
        <v>2235</v>
      </c>
      <c r="C1166" t="s">
        <v>3937</v>
      </c>
      <c r="D1166" s="32" t="s">
        <v>2237</v>
      </c>
      <c r="E1166" s="31" t="s">
        <v>5298</v>
      </c>
      <c r="F1166" s="32">
        <v>-85.301929999999999</v>
      </c>
      <c r="G1166" s="32">
        <v>32.676580000000001</v>
      </c>
      <c r="H1166" s="32"/>
      <c r="I1166" t="str">
        <f t="shared" si="219"/>
        <v>Sprott, Alabama&lt;br&gt;White 1900-1944&lt;br&gt;INF402&lt;br&gt;non-DASS</v>
      </c>
      <c r="J1166" t="str">
        <f t="shared" si="220"/>
        <v>W1900SprottAlabamaINF402</v>
      </c>
      <c r="M1166" t="str">
        <f t="shared" si="222"/>
        <v>dp</v>
      </c>
      <c r="N1166" t="str">
        <f t="shared" si="223"/>
        <v>st</v>
      </c>
      <c r="O1166" t="str">
        <f t="shared" si="224"/>
        <v>ar</v>
      </c>
      <c r="P1166" t="e">
        <f>IF(#REF!="rhot","",IF(H1166="AAE_7R","r7",IF(AND(C1166="ANAE",H1166="W"),"r3","r0")))</f>
        <v>#REF!</v>
      </c>
      <c r="Q1166" t="str">
        <f>IF(H1166="consonant",#REF!,"")</f>
        <v/>
      </c>
      <c r="R1166" t="str">
        <f t="shared" si="225"/>
        <v>lx</v>
      </c>
      <c r="S1166" t="str">
        <f t="shared" si="226"/>
        <v>bk</v>
      </c>
      <c r="T1166" t="e">
        <f t="shared" si="227"/>
        <v>#REF!</v>
      </c>
      <c r="U1166" t="str">
        <f t="shared" si="218"/>
        <v>b</v>
      </c>
      <c r="W1166" t="str">
        <f t="shared" si="221"/>
        <v>const W1900SprottAlabamaINF402= L.marker([32.67658,-85.30193], {icon: dp_lx}).bindPopup('Sprott, Alabama&lt;br&gt;White 1900-1944&lt;br&gt;INF402&lt;br&gt;non-DASS').addTo(W1900);</v>
      </c>
      <c r="BI1166" t="s">
        <v>6211</v>
      </c>
    </row>
    <row r="1167" spans="1:61">
      <c r="A1167" s="30" t="s">
        <v>5326</v>
      </c>
      <c r="B1167" s="31" t="s">
        <v>1828</v>
      </c>
      <c r="C1167" t="s">
        <v>3937</v>
      </c>
      <c r="D1167" s="32" t="s">
        <v>61</v>
      </c>
      <c r="E1167" s="31" t="s">
        <v>5304</v>
      </c>
      <c r="F1167" s="32">
        <v>-88.706990000000005</v>
      </c>
      <c r="G1167" s="32">
        <v>30.420819999999999</v>
      </c>
      <c r="H1167" s="32"/>
      <c r="I1167" t="str">
        <f t="shared" si="219"/>
        <v>Pensacola, Florida&lt;br&gt;White 1900-1944&lt;br&gt;INF471&lt;br&gt;non-DASS</v>
      </c>
      <c r="J1167" t="str">
        <f t="shared" si="220"/>
        <v>W1900PensacolaFloridaINF471</v>
      </c>
      <c r="M1167" t="str">
        <f t="shared" si="222"/>
        <v>dp</v>
      </c>
      <c r="N1167" t="str">
        <f t="shared" si="223"/>
        <v>st</v>
      </c>
      <c r="O1167" t="str">
        <f t="shared" si="224"/>
        <v>ar</v>
      </c>
      <c r="P1167" t="e">
        <f>IF(#REF!="rhot","",IF(H1167="AAE_7R","r7",IF(AND(C1167="ANAE",H1167="W"),"r3","r0")))</f>
        <v>#REF!</v>
      </c>
      <c r="Q1167" t="str">
        <f>IF(H1167="consonant",#REF!,"")</f>
        <v/>
      </c>
      <c r="R1167" t="str">
        <f t="shared" si="225"/>
        <v>lx</v>
      </c>
      <c r="S1167" t="str">
        <f t="shared" si="226"/>
        <v>bk</v>
      </c>
      <c r="T1167" t="e">
        <f t="shared" si="227"/>
        <v>#REF!</v>
      </c>
      <c r="U1167" t="str">
        <f t="shared" si="218"/>
        <v>b</v>
      </c>
      <c r="W1167" t="str">
        <f t="shared" si="221"/>
        <v>const W1900PensacolaFloridaINF471= L.marker([30.42082,-88.70699], {icon: dp_lx}).bindPopup('Pensacola, Florida&lt;br&gt;White 1900-1944&lt;br&gt;INF471&lt;br&gt;non-DASS').addTo(W1900);</v>
      </c>
      <c r="BI1167" t="s">
        <v>6212</v>
      </c>
    </row>
    <row r="1168" spans="1:61">
      <c r="A1168" s="30" t="s">
        <v>5326</v>
      </c>
      <c r="B1168" s="31" t="s">
        <v>2293</v>
      </c>
      <c r="C1168" t="s">
        <v>3937</v>
      </c>
      <c r="D1168" s="32" t="s">
        <v>2294</v>
      </c>
      <c r="E1168" s="31" t="s">
        <v>1505</v>
      </c>
      <c r="F1168" s="32">
        <v>-90.336920000000006</v>
      </c>
      <c r="G1168" s="32">
        <v>34.257460000000002</v>
      </c>
      <c r="H1168" s="32"/>
      <c r="I1168" t="str">
        <f t="shared" si="219"/>
        <v>Tupelo, Mississippi&lt;br&gt;White 1900-1944&lt;br&gt;INF535&lt;br&gt;non-DASS</v>
      </c>
      <c r="J1168" t="str">
        <f t="shared" si="220"/>
        <v>W1900TupeloMississippiINF535</v>
      </c>
      <c r="M1168" t="str">
        <f t="shared" si="222"/>
        <v>dp</v>
      </c>
      <c r="N1168" t="str">
        <f t="shared" si="223"/>
        <v>st</v>
      </c>
      <c r="O1168" t="str">
        <f t="shared" si="224"/>
        <v>ar</v>
      </c>
      <c r="P1168" t="e">
        <f>IF(#REF!="rhot","",IF(H1168="AAE_7R","r7",IF(AND(C1168="ANAE",H1168="W"),"r3","r0")))</f>
        <v>#REF!</v>
      </c>
      <c r="Q1168" t="str">
        <f>IF(H1168="consonant",#REF!,"")</f>
        <v/>
      </c>
      <c r="R1168" t="str">
        <f t="shared" si="225"/>
        <v>lx</v>
      </c>
      <c r="S1168" t="str">
        <f t="shared" si="226"/>
        <v>bk</v>
      </c>
      <c r="T1168" t="e">
        <f t="shared" si="227"/>
        <v>#REF!</v>
      </c>
      <c r="U1168" t="str">
        <f t="shared" si="218"/>
        <v>b</v>
      </c>
      <c r="W1168" t="str">
        <f t="shared" si="221"/>
        <v>const W1900TupeloMississippiINF535= L.marker([34.25746,-90.33692], {icon: dp_lx}).bindPopup('Tupelo, Mississippi&lt;br&gt;White 1900-1944&lt;br&gt;INF535&lt;br&gt;non-DASS').addTo(W1900);</v>
      </c>
      <c r="BI1168" t="s">
        <v>6213</v>
      </c>
    </row>
    <row r="1169" spans="1:61">
      <c r="A1169" s="30" t="s">
        <v>5326</v>
      </c>
      <c r="B1169" s="31" t="s">
        <v>1861</v>
      </c>
      <c r="C1169" t="s">
        <v>3937</v>
      </c>
      <c r="D1169" s="32" t="s">
        <v>1477</v>
      </c>
      <c r="E1169" s="31" t="s">
        <v>1505</v>
      </c>
      <c r="F1169" s="32">
        <v>-89.781599999999997</v>
      </c>
      <c r="G1169" s="32">
        <v>32.959330000000001</v>
      </c>
      <c r="H1169" s="32"/>
      <c r="I1169" t="str">
        <f t="shared" si="219"/>
        <v>Pleasant Hill, Mississippi&lt;br&gt;White 1900-1944&lt;br&gt;INF574&lt;br&gt;non-DASS</v>
      </c>
      <c r="J1169" t="str">
        <f t="shared" si="220"/>
        <v>W1900PleasantHillMississippiINF574</v>
      </c>
      <c r="M1169" t="str">
        <f t="shared" si="222"/>
        <v>dp</v>
      </c>
      <c r="N1169" t="str">
        <f t="shared" si="223"/>
        <v>st</v>
      </c>
      <c r="O1169" t="str">
        <f t="shared" si="224"/>
        <v>ar</v>
      </c>
      <c r="P1169" t="e">
        <f>IF(#REF!="rhot","",IF(H1169="AAE_7R","r7",IF(AND(C1169="ANAE",H1169="W"),"r3","r0")))</f>
        <v>#REF!</v>
      </c>
      <c r="Q1169" t="str">
        <f>IF(H1169="consonant",#REF!,"")</f>
        <v/>
      </c>
      <c r="R1169" t="str">
        <f t="shared" si="225"/>
        <v>lx</v>
      </c>
      <c r="S1169" t="str">
        <f t="shared" si="226"/>
        <v>bk</v>
      </c>
      <c r="T1169" t="e">
        <f t="shared" si="227"/>
        <v>#REF!</v>
      </c>
      <c r="U1169" t="str">
        <f t="shared" si="218"/>
        <v>b</v>
      </c>
      <c r="W1169" t="str">
        <f t="shared" si="221"/>
        <v>const W1900PleasantHillMississippiINF574= L.marker([32.95933,-89.7816], {icon: dp_lx}).bindPopup('Pleasant Hill, Mississippi&lt;br&gt;White 1900-1944&lt;br&gt;INF574&lt;br&gt;non-DASS').addTo(W1900);</v>
      </c>
      <c r="BI1169" t="s">
        <v>6214</v>
      </c>
    </row>
    <row r="1170" spans="1:61">
      <c r="A1170" s="30" t="s">
        <v>5326</v>
      </c>
      <c r="B1170" s="31" t="s">
        <v>1920</v>
      </c>
      <c r="C1170" t="s">
        <v>3937</v>
      </c>
      <c r="D1170" s="32" t="s">
        <v>1921</v>
      </c>
      <c r="E1170" s="31" t="s">
        <v>2751</v>
      </c>
      <c r="F1170" s="32">
        <v>-96.848759999999999</v>
      </c>
      <c r="G1170" s="32">
        <v>34.583440000000003</v>
      </c>
      <c r="H1170" s="32"/>
      <c r="I1170" t="str">
        <f t="shared" si="219"/>
        <v>Mena, Arkansas&lt;br&gt;White 1900-1944&lt;br&gt;INF736&lt;br&gt;non-DASS</v>
      </c>
      <c r="J1170" t="str">
        <f t="shared" si="220"/>
        <v>W1900MenaArkansasINF736</v>
      </c>
      <c r="M1170" t="str">
        <f t="shared" si="222"/>
        <v>dp</v>
      </c>
      <c r="N1170" t="str">
        <f t="shared" si="223"/>
        <v>st</v>
      </c>
      <c r="O1170" t="str">
        <f t="shared" si="224"/>
        <v>ar</v>
      </c>
      <c r="P1170" t="e">
        <f>IF(#REF!="rhot","",IF(H1170="AAE_7R","r7",IF(AND(C1170="ANAE",H1170="W"),"r3","r0")))</f>
        <v>#REF!</v>
      </c>
      <c r="Q1170" t="str">
        <f>IF(H1170="consonant",#REF!,"")</f>
        <v/>
      </c>
      <c r="R1170" t="str">
        <f t="shared" si="225"/>
        <v>lx</v>
      </c>
      <c r="S1170" t="str">
        <f t="shared" si="226"/>
        <v>bk</v>
      </c>
      <c r="T1170" t="e">
        <f t="shared" si="227"/>
        <v>#REF!</v>
      </c>
      <c r="U1170" t="str">
        <f t="shared" si="218"/>
        <v>b</v>
      </c>
      <c r="W1170" t="str">
        <f t="shared" si="221"/>
        <v>const W1900MenaArkansasINF736= L.marker([34.58344,-96.84876], {icon: dp_lx}).bindPopup('Mena, Arkansas&lt;br&gt;White 1900-1944&lt;br&gt;INF736&lt;br&gt;non-DASS').addTo(W1900);</v>
      </c>
      <c r="BI1170" t="s">
        <v>6215</v>
      </c>
    </row>
    <row r="1171" spans="1:61">
      <c r="A1171" s="30" t="s">
        <v>5326</v>
      </c>
      <c r="B1171" s="31" t="s">
        <v>1958</v>
      </c>
      <c r="C1171" t="s">
        <v>3937</v>
      </c>
      <c r="D1171" s="32" t="s">
        <v>394</v>
      </c>
      <c r="E1171" s="31" t="s">
        <v>5294</v>
      </c>
      <c r="F1171" s="32">
        <v>-98.497389999999996</v>
      </c>
      <c r="G1171" s="32">
        <v>30.075030000000002</v>
      </c>
      <c r="H1171" s="32"/>
      <c r="I1171" t="str">
        <f t="shared" si="219"/>
        <v>Beaumont, Texas&lt;br&gt;White 1900-1944&lt;br&gt;INF861&lt;br&gt;non-DASS</v>
      </c>
      <c r="J1171" t="str">
        <f t="shared" si="220"/>
        <v>W1900BeaumontTexasINF861</v>
      </c>
      <c r="M1171" t="str">
        <f t="shared" si="222"/>
        <v>dp</v>
      </c>
      <c r="N1171" t="str">
        <f t="shared" si="223"/>
        <v>st</v>
      </c>
      <c r="O1171" t="str">
        <f t="shared" si="224"/>
        <v>ar</v>
      </c>
      <c r="P1171" t="e">
        <f>IF(#REF!="rhot","",IF(H1171="AAE_7R","r7",IF(AND(C1171="ANAE",H1171="W"),"r3","r0")))</f>
        <v>#REF!</v>
      </c>
      <c r="Q1171" t="str">
        <f>IF(H1171="consonant",#REF!,"")</f>
        <v/>
      </c>
      <c r="R1171" t="str">
        <f t="shared" si="225"/>
        <v>lx</v>
      </c>
      <c r="S1171" t="str">
        <f t="shared" si="226"/>
        <v>bk</v>
      </c>
      <c r="T1171" t="e">
        <f t="shared" si="227"/>
        <v>#REF!</v>
      </c>
      <c r="U1171" t="str">
        <f t="shared" si="218"/>
        <v>b</v>
      </c>
      <c r="W1171" t="str">
        <f t="shared" si="221"/>
        <v>const W1900BeaumontTexasINF861= L.marker([30.07503,-98.49739], {icon: dp_lx}).bindPopup('Beaumont, Texas&lt;br&gt;White 1900-1944&lt;br&gt;INF861&lt;br&gt;non-DASS').addTo(W1900);</v>
      </c>
      <c r="BI1171" t="s">
        <v>6216</v>
      </c>
    </row>
    <row r="1172" spans="1:61">
      <c r="A1172" s="30" t="s">
        <v>5326</v>
      </c>
      <c r="B1172" s="31" t="s">
        <v>1967</v>
      </c>
      <c r="C1172" t="s">
        <v>3937</v>
      </c>
      <c r="D1172" s="32" t="s">
        <v>284</v>
      </c>
      <c r="E1172" s="31" t="s">
        <v>5294</v>
      </c>
      <c r="F1172" s="32">
        <v>-82.544479999999993</v>
      </c>
      <c r="G1172" s="32">
        <v>29.425180000000001</v>
      </c>
      <c r="H1172" s="32"/>
      <c r="I1172" t="str">
        <f t="shared" si="219"/>
        <v>San Antonio, Texas&lt;br&gt;White 1900-1944&lt;br&gt;INF887&lt;br&gt;non-DASS</v>
      </c>
      <c r="J1172" t="str">
        <f t="shared" si="220"/>
        <v>W1900SanAntonioTexasINF887</v>
      </c>
      <c r="M1172" t="str">
        <f t="shared" si="222"/>
        <v>dp</v>
      </c>
      <c r="N1172" t="str">
        <f t="shared" si="223"/>
        <v>st</v>
      </c>
      <c r="O1172" t="str">
        <f t="shared" si="224"/>
        <v>ar</v>
      </c>
      <c r="P1172" t="e">
        <f>IF(#REF!="rhot","",IF(H1172="AAE_7R","r7",IF(AND(C1172="ANAE",H1172="W"),"r3","r0")))</f>
        <v>#REF!</v>
      </c>
      <c r="Q1172" t="str">
        <f>IF(H1172="consonant",#REF!,"")</f>
        <v/>
      </c>
      <c r="R1172" t="str">
        <f t="shared" si="225"/>
        <v>lx</v>
      </c>
      <c r="S1172" t="str">
        <f t="shared" si="226"/>
        <v>bk</v>
      </c>
      <c r="T1172" t="e">
        <f t="shared" si="227"/>
        <v>#REF!</v>
      </c>
      <c r="U1172" t="str">
        <f t="shared" si="218"/>
        <v>b</v>
      </c>
      <c r="W1172" t="str">
        <f t="shared" si="221"/>
        <v>const W1900SanAntonioTexasINF887= L.marker([29.42518,-82.54448], {icon: dp_lx}).bindPopup('San Antonio, Texas&lt;br&gt;White 1900-1944&lt;br&gt;INF887&lt;br&gt;non-DASS').addTo(W1900);</v>
      </c>
      <c r="BI1172" t="s">
        <v>6217</v>
      </c>
    </row>
    <row r="1173" spans="1:61">
      <c r="A1173" s="30" t="s">
        <v>5326</v>
      </c>
      <c r="B1173" s="31" t="s">
        <v>2450</v>
      </c>
      <c r="C1173" t="s">
        <v>3937</v>
      </c>
      <c r="D1173" s="32" t="s">
        <v>2118</v>
      </c>
      <c r="E1173" s="31" t="s">
        <v>904</v>
      </c>
      <c r="F1173" s="32">
        <v>-85.181269999999998</v>
      </c>
      <c r="G1173" s="32">
        <v>36.293610000000001</v>
      </c>
      <c r="H1173" s="32"/>
      <c r="I1173" t="str">
        <f t="shared" si="219"/>
        <v>Leesburg, Tennessee&lt;br&gt;White 1900-1944&lt;br&gt;INF009&lt;br&gt;non-DASS</v>
      </c>
      <c r="J1173" t="str">
        <f t="shared" si="220"/>
        <v>W1900LeesburgTennesseeINF009</v>
      </c>
      <c r="M1173" t="str">
        <f t="shared" si="222"/>
        <v>dp</v>
      </c>
      <c r="N1173" t="str">
        <f t="shared" si="223"/>
        <v>st</v>
      </c>
      <c r="O1173" t="str">
        <f t="shared" si="224"/>
        <v>ar</v>
      </c>
      <c r="P1173" t="e">
        <f>IF(#REF!="rhot","",IF(H1173="AAE_7R","r7",IF(AND(C1173="ANAE",H1173="W"),"r3","r0")))</f>
        <v>#REF!</v>
      </c>
      <c r="Q1173" t="str">
        <f>IF(H1173="consonant",#REF!,"")</f>
        <v/>
      </c>
      <c r="R1173" t="str">
        <f t="shared" si="225"/>
        <v>lx</v>
      </c>
      <c r="S1173" t="str">
        <f t="shared" si="226"/>
        <v>bk</v>
      </c>
      <c r="T1173" t="e">
        <f t="shared" si="227"/>
        <v>#REF!</v>
      </c>
      <c r="U1173" t="str">
        <f t="shared" si="218"/>
        <v>b</v>
      </c>
      <c r="W1173" t="str">
        <f t="shared" si="221"/>
        <v>const W1900LeesburgTennesseeINF009= L.marker([36.29361,-85.18127], {icon: dp_lx}).bindPopup('Leesburg, Tennessee&lt;br&gt;White 1900-1944&lt;br&gt;INF009&lt;br&gt;non-DASS').addTo(W1900);</v>
      </c>
      <c r="BI1173" t="s">
        <v>6218</v>
      </c>
    </row>
    <row r="1174" spans="1:61">
      <c r="A1174" s="30" t="s">
        <v>5326</v>
      </c>
      <c r="B1174" s="31" t="s">
        <v>1617</v>
      </c>
      <c r="C1174" t="s">
        <v>3937</v>
      </c>
      <c r="D1174" s="32" t="s">
        <v>1618</v>
      </c>
      <c r="E1174" s="31" t="s">
        <v>904</v>
      </c>
      <c r="F1174" s="32">
        <v>-85.388840000000002</v>
      </c>
      <c r="G1174" s="32">
        <v>35.169550000000001</v>
      </c>
      <c r="H1174" s="32"/>
      <c r="I1174" t="str">
        <f t="shared" si="219"/>
        <v>Hixson, Tennessee&lt;br&gt;White 1900-1944&lt;br&gt;INF056&lt;br&gt;non-DASS</v>
      </c>
      <c r="J1174" t="str">
        <f t="shared" si="220"/>
        <v>W1900HixsonTennesseeINF056</v>
      </c>
      <c r="M1174" t="str">
        <f t="shared" si="222"/>
        <v>dp</v>
      </c>
      <c r="N1174" t="str">
        <f t="shared" si="223"/>
        <v>st</v>
      </c>
      <c r="O1174" t="str">
        <f t="shared" si="224"/>
        <v>ar</v>
      </c>
      <c r="P1174" t="e">
        <f>IF(#REF!="rhot","",IF(H1174="AAE_7R","r7",IF(AND(C1174="ANAE",H1174="W"),"r3","r0")))</f>
        <v>#REF!</v>
      </c>
      <c r="Q1174" t="str">
        <f>IF(H1174="consonant",#REF!,"")</f>
        <v/>
      </c>
      <c r="R1174" t="str">
        <f t="shared" si="225"/>
        <v>lx</v>
      </c>
      <c r="S1174" t="str">
        <f t="shared" si="226"/>
        <v>bk</v>
      </c>
      <c r="T1174" t="e">
        <f t="shared" si="227"/>
        <v>#REF!</v>
      </c>
      <c r="U1174" t="str">
        <f t="shared" si="218"/>
        <v>b</v>
      </c>
      <c r="W1174" t="str">
        <f t="shared" si="221"/>
        <v>const W1900HixsonTennesseeINF056= L.marker([35.16955,-85.38884], {icon: dp_lx}).bindPopup('Hixson, Tennessee&lt;br&gt;White 1900-1944&lt;br&gt;INF056&lt;br&gt;non-DASS').addTo(W1900);</v>
      </c>
      <c r="BI1174" t="s">
        <v>6219</v>
      </c>
    </row>
    <row r="1175" spans="1:61">
      <c r="A1175" s="30" t="s">
        <v>5326</v>
      </c>
      <c r="B1175" s="31" t="s">
        <v>1643</v>
      </c>
      <c r="C1175" t="s">
        <v>3937</v>
      </c>
      <c r="D1175" s="32" t="s">
        <v>1645</v>
      </c>
      <c r="E1175" s="31" t="s">
        <v>5289</v>
      </c>
      <c r="F1175" s="32">
        <v>-84.440449999999998</v>
      </c>
      <c r="G1175" s="32">
        <v>33.74248</v>
      </c>
      <c r="H1175" s="32"/>
      <c r="I1175" t="str">
        <f t="shared" si="219"/>
        <v>Walnut Grove, Georgia&lt;br&gt;White 1900-1944&lt;br&gt;INF093B&lt;br&gt;non-DASS</v>
      </c>
      <c r="J1175" t="str">
        <f t="shared" si="220"/>
        <v>W1900WalnutGroveGeorgiaINF093B</v>
      </c>
      <c r="M1175" t="str">
        <f t="shared" si="222"/>
        <v>dp</v>
      </c>
      <c r="N1175" t="str">
        <f t="shared" si="223"/>
        <v>st</v>
      </c>
      <c r="O1175" t="str">
        <f t="shared" si="224"/>
        <v>ar</v>
      </c>
      <c r="P1175" t="e">
        <f>IF(#REF!="rhot","",IF(H1175="AAE_7R","r7",IF(AND(C1175="ANAE",H1175="W"),"r3","r0")))</f>
        <v>#REF!</v>
      </c>
      <c r="Q1175" t="str">
        <f>IF(H1175="consonant",#REF!,"")</f>
        <v/>
      </c>
      <c r="R1175" t="str">
        <f t="shared" si="225"/>
        <v>lx</v>
      </c>
      <c r="S1175" t="str">
        <f t="shared" si="226"/>
        <v>bk</v>
      </c>
      <c r="T1175" t="e">
        <f t="shared" si="227"/>
        <v>#REF!</v>
      </c>
      <c r="U1175" t="str">
        <f t="shared" si="218"/>
        <v>b</v>
      </c>
      <c r="W1175" t="str">
        <f t="shared" si="221"/>
        <v>const W1900WalnutGroveGeorgiaINF093B= L.marker([33.74248,-84.44045], {icon: dp_lx}).bindPopup('Walnut Grove, Georgia&lt;br&gt;White 1900-1944&lt;br&gt;INF093B&lt;br&gt;non-DASS').addTo(W1900);</v>
      </c>
      <c r="BI1175" t="s">
        <v>6220</v>
      </c>
    </row>
    <row r="1176" spans="1:61">
      <c r="A1176" s="30" t="s">
        <v>5326</v>
      </c>
      <c r="B1176" s="31" t="s">
        <v>2050</v>
      </c>
      <c r="C1176" t="s">
        <v>3937</v>
      </c>
      <c r="D1176" s="32" t="s">
        <v>493</v>
      </c>
      <c r="E1176" s="31" t="s">
        <v>5289</v>
      </c>
      <c r="F1176" s="32">
        <v>-85.048779999999994</v>
      </c>
      <c r="G1176" s="32">
        <v>33.58043</v>
      </c>
      <c r="H1176" s="32"/>
      <c r="I1176" t="str">
        <f t="shared" si="219"/>
        <v>Carrollton, Georgia&lt;br&gt;White 1900-1944&lt;br&gt;INF109A&lt;br&gt;non-DASS</v>
      </c>
      <c r="J1176" t="str">
        <f t="shared" si="220"/>
        <v>W1900CarrolltonGeorgiaINF109A</v>
      </c>
      <c r="M1176" t="str">
        <f t="shared" si="222"/>
        <v>dp</v>
      </c>
      <c r="N1176" t="str">
        <f t="shared" si="223"/>
        <v>st</v>
      </c>
      <c r="O1176" t="str">
        <f t="shared" si="224"/>
        <v>ar</v>
      </c>
      <c r="P1176" t="e">
        <f>IF(#REF!="rhot","",IF(H1176="AAE_7R","r7",IF(AND(C1176="ANAE",H1176="W"),"r3","r0")))</f>
        <v>#REF!</v>
      </c>
      <c r="Q1176" t="str">
        <f>IF(H1176="consonant",#REF!,"")</f>
        <v/>
      </c>
      <c r="R1176" t="str">
        <f t="shared" si="225"/>
        <v>lx</v>
      </c>
      <c r="S1176" t="str">
        <f t="shared" si="226"/>
        <v>bk</v>
      </c>
      <c r="T1176" t="e">
        <f t="shared" si="227"/>
        <v>#REF!</v>
      </c>
      <c r="U1176" t="str">
        <f t="shared" si="218"/>
        <v>b</v>
      </c>
      <c r="W1176" t="str">
        <f t="shared" si="221"/>
        <v>const W1900CarrolltonGeorgiaINF109A= L.marker([33.58043,-85.04878], {icon: dp_lx}).bindPopup('Carrollton, Georgia&lt;br&gt;White 1900-1944&lt;br&gt;INF109A&lt;br&gt;non-DASS').addTo(W1900);</v>
      </c>
      <c r="BI1176" t="s">
        <v>6221</v>
      </c>
    </row>
    <row r="1177" spans="1:61">
      <c r="A1177" s="30" t="s">
        <v>5326</v>
      </c>
      <c r="B1177" s="31" t="s">
        <v>2100</v>
      </c>
      <c r="C1177" t="s">
        <v>3937</v>
      </c>
      <c r="D1177" s="32" t="s">
        <v>2101</v>
      </c>
      <c r="E1177" s="31" t="s">
        <v>5289</v>
      </c>
      <c r="F1177" s="32">
        <v>-83.373050000000006</v>
      </c>
      <c r="G1177" s="32">
        <v>31.387149999999998</v>
      </c>
      <c r="H1177" s="32"/>
      <c r="I1177" t="str">
        <f t="shared" si="219"/>
        <v>Patterson, Georgia&lt;br&gt;White 1900-1944&lt;br&gt;INF175&lt;br&gt;non-DASS</v>
      </c>
      <c r="J1177" t="str">
        <f t="shared" si="220"/>
        <v>W1900PattersonGeorgiaINF175</v>
      </c>
      <c r="M1177" t="str">
        <f t="shared" si="222"/>
        <v>dp</v>
      </c>
      <c r="N1177" t="str">
        <f t="shared" si="223"/>
        <v>st</v>
      </c>
      <c r="O1177" t="str">
        <f t="shared" si="224"/>
        <v>ar</v>
      </c>
      <c r="P1177" t="e">
        <f>IF(#REF!="rhot","",IF(H1177="AAE_7R","r7",IF(AND(C1177="ANAE",H1177="W"),"r3","r0")))</f>
        <v>#REF!</v>
      </c>
      <c r="Q1177" t="str">
        <f>IF(H1177="consonant",#REF!,"")</f>
        <v/>
      </c>
      <c r="R1177" t="str">
        <f t="shared" si="225"/>
        <v>lx</v>
      </c>
      <c r="S1177" t="str">
        <f t="shared" si="226"/>
        <v>bk</v>
      </c>
      <c r="T1177" t="e">
        <f t="shared" si="227"/>
        <v>#REF!</v>
      </c>
      <c r="U1177" t="str">
        <f t="shared" si="218"/>
        <v>b</v>
      </c>
      <c r="W1177" t="str">
        <f t="shared" si="221"/>
        <v>const W1900PattersonGeorgiaINF175= L.marker([31.38715,-83.37305], {icon: dp_lx}).bindPopup('Patterson, Georgia&lt;br&gt;White 1900-1944&lt;br&gt;INF175&lt;br&gt;non-DASS').addTo(W1900);</v>
      </c>
      <c r="BI1177" t="s">
        <v>6222</v>
      </c>
    </row>
    <row r="1178" spans="1:61">
      <c r="A1178" s="30" t="s">
        <v>5326</v>
      </c>
      <c r="B1178" s="31" t="s">
        <v>2151</v>
      </c>
      <c r="C1178" t="s">
        <v>3937</v>
      </c>
      <c r="D1178" s="32" t="s">
        <v>2153</v>
      </c>
      <c r="E1178" s="31" t="s">
        <v>5304</v>
      </c>
      <c r="F1178" s="32">
        <v>-82.456779999999995</v>
      </c>
      <c r="G1178" s="32">
        <v>29.66403</v>
      </c>
      <c r="H1178" s="32"/>
      <c r="I1178" t="str">
        <f t="shared" si="219"/>
        <v>Jena, Florida&lt;br&gt;White 1900-1944&lt;br&gt;INF250&lt;br&gt;non-DASS</v>
      </c>
      <c r="J1178" t="str">
        <f t="shared" si="220"/>
        <v>W1900JenaFloridaINF250</v>
      </c>
      <c r="M1178" t="str">
        <f t="shared" si="222"/>
        <v>dp</v>
      </c>
      <c r="N1178" t="str">
        <f t="shared" si="223"/>
        <v>st</v>
      </c>
      <c r="O1178" t="str">
        <f t="shared" si="224"/>
        <v>ar</v>
      </c>
      <c r="P1178" t="e">
        <f>IF(#REF!="rhot","",IF(H1178="AAE_7R","r7",IF(AND(C1178="ANAE",H1178="W"),"r3","r0")))</f>
        <v>#REF!</v>
      </c>
      <c r="Q1178" t="str">
        <f>IF(H1178="consonant",#REF!,"")</f>
        <v/>
      </c>
      <c r="R1178" t="str">
        <f t="shared" si="225"/>
        <v>lx</v>
      </c>
      <c r="S1178" t="str">
        <f t="shared" si="226"/>
        <v>bk</v>
      </c>
      <c r="T1178" t="e">
        <f t="shared" si="227"/>
        <v>#REF!</v>
      </c>
      <c r="U1178" t="str">
        <f t="shared" si="218"/>
        <v>b</v>
      </c>
      <c r="W1178" t="str">
        <f t="shared" si="221"/>
        <v>const W1900JenaFloridaINF250= L.marker([29.66403,-82.45678], {icon: dp_lx}).bindPopup('Jena, Florida&lt;br&gt;White 1900-1944&lt;br&gt;INF250&lt;br&gt;non-DASS').addTo(W1900);</v>
      </c>
      <c r="BI1178" t="s">
        <v>6223</v>
      </c>
    </row>
    <row r="1179" spans="1:61">
      <c r="A1179" s="30" t="s">
        <v>5326</v>
      </c>
      <c r="B1179" s="31" t="s">
        <v>1744</v>
      </c>
      <c r="C1179" t="s">
        <v>3937</v>
      </c>
      <c r="D1179" s="32" t="s">
        <v>63</v>
      </c>
      <c r="E1179" s="31" t="s">
        <v>5304</v>
      </c>
      <c r="F1179" s="32">
        <v>-86.515590000000003</v>
      </c>
      <c r="G1179" s="32">
        <v>27.94727</v>
      </c>
      <c r="H1179" s="32"/>
      <c r="I1179" t="str">
        <f t="shared" si="219"/>
        <v>Tampa, Florida&lt;br&gt;White 1900-1944&lt;br&gt;INF272&lt;br&gt;non-DASS</v>
      </c>
      <c r="J1179" t="str">
        <f t="shared" si="220"/>
        <v>W1900TampaFloridaINF272</v>
      </c>
      <c r="M1179" t="str">
        <f t="shared" si="222"/>
        <v>dp</v>
      </c>
      <c r="N1179" t="str">
        <f t="shared" si="223"/>
        <v>st</v>
      </c>
      <c r="O1179" t="str">
        <f t="shared" si="224"/>
        <v>ar</v>
      </c>
      <c r="P1179" t="e">
        <f>IF(#REF!="rhot","",IF(H1179="AAE_7R","r7",IF(AND(C1179="ANAE",H1179="W"),"r3","r0")))</f>
        <v>#REF!</v>
      </c>
      <c r="Q1179" t="str">
        <f>IF(H1179="consonant",#REF!,"")</f>
        <v/>
      </c>
      <c r="R1179" t="str">
        <f t="shared" si="225"/>
        <v>lx</v>
      </c>
      <c r="S1179" t="str">
        <f t="shared" si="226"/>
        <v>bk</v>
      </c>
      <c r="T1179" t="e">
        <f t="shared" si="227"/>
        <v>#REF!</v>
      </c>
      <c r="U1179" t="str">
        <f t="shared" si="218"/>
        <v>b</v>
      </c>
      <c r="W1179" t="str">
        <f t="shared" si="221"/>
        <v>const W1900TampaFloridaINF272= L.marker([27.94727,-86.51559], {icon: dp_lx}).bindPopup('Tampa, Florida&lt;br&gt;White 1900-1944&lt;br&gt;INF272&lt;br&gt;non-DASS').addTo(W1900);</v>
      </c>
      <c r="BI1179" t="s">
        <v>6224</v>
      </c>
    </row>
    <row r="1180" spans="1:61">
      <c r="A1180" s="30" t="s">
        <v>5326</v>
      </c>
      <c r="B1180" s="31" t="s">
        <v>1750</v>
      </c>
      <c r="C1180" t="s">
        <v>3937</v>
      </c>
      <c r="D1180" s="32" t="s">
        <v>895</v>
      </c>
      <c r="E1180" s="31" t="s">
        <v>904</v>
      </c>
      <c r="F1180" s="32">
        <v>-88.186509999999998</v>
      </c>
      <c r="G1180" s="32">
        <v>36.578200000000002</v>
      </c>
      <c r="H1180" s="32"/>
      <c r="I1180" t="str">
        <f t="shared" si="219"/>
        <v>Portland, Tennessee&lt;br&gt;White 1900-1944&lt;br&gt;INF293&lt;br&gt;non-DASS</v>
      </c>
      <c r="J1180" t="str">
        <f t="shared" si="220"/>
        <v>W1900PortlandTennesseeINF293</v>
      </c>
      <c r="M1180" t="str">
        <f t="shared" si="222"/>
        <v>dp</v>
      </c>
      <c r="N1180" t="str">
        <f t="shared" si="223"/>
        <v>st</v>
      </c>
      <c r="O1180" t="str">
        <f t="shared" si="224"/>
        <v>ar</v>
      </c>
      <c r="P1180" t="e">
        <f>IF(#REF!="rhot","",IF(H1180="AAE_7R","r7",IF(AND(C1180="ANAE",H1180="W"),"r3","r0")))</f>
        <v>#REF!</v>
      </c>
      <c r="Q1180" t="str">
        <f>IF(H1180="consonant",#REF!,"")</f>
        <v/>
      </c>
      <c r="R1180" t="str">
        <f t="shared" si="225"/>
        <v>lx</v>
      </c>
      <c r="S1180" t="str">
        <f t="shared" si="226"/>
        <v>bk</v>
      </c>
      <c r="T1180" t="e">
        <f t="shared" si="227"/>
        <v>#REF!</v>
      </c>
      <c r="U1180" t="str">
        <f t="shared" si="218"/>
        <v>b</v>
      </c>
      <c r="W1180" t="str">
        <f t="shared" si="221"/>
        <v>const W1900PortlandTennesseeINF293= L.marker([36.5782,-88.18651], {icon: dp_lx}).bindPopup('Portland, Tennessee&lt;br&gt;White 1900-1944&lt;br&gt;INF293&lt;br&gt;non-DASS').addTo(W1900);</v>
      </c>
      <c r="BI1180" t="s">
        <v>6225</v>
      </c>
    </row>
    <row r="1181" spans="1:61">
      <c r="A1181" s="30" t="s">
        <v>5326</v>
      </c>
      <c r="B1181" s="31" t="s">
        <v>1803</v>
      </c>
      <c r="C1181" t="s">
        <v>3937</v>
      </c>
      <c r="D1181" s="32" t="s">
        <v>1804</v>
      </c>
      <c r="E1181" s="31" t="s">
        <v>5298</v>
      </c>
      <c r="F1181" s="32">
        <v>-86.814089999999993</v>
      </c>
      <c r="G1181" s="32">
        <v>32.584350000000001</v>
      </c>
      <c r="H1181" s="32"/>
      <c r="I1181" t="str">
        <f t="shared" si="219"/>
        <v>Livingston, Alabama&lt;br&gt;White 1900-1944&lt;br&gt;INF409&lt;br&gt;non-DASS</v>
      </c>
      <c r="J1181" t="str">
        <f t="shared" si="220"/>
        <v>W1900LivingstonAlabamaINF409</v>
      </c>
      <c r="M1181" t="str">
        <f t="shared" si="222"/>
        <v>dp</v>
      </c>
      <c r="N1181" t="str">
        <f t="shared" si="223"/>
        <v>st</v>
      </c>
      <c r="O1181" t="str">
        <f t="shared" si="224"/>
        <v>ar</v>
      </c>
      <c r="P1181" t="e">
        <f>IF(#REF!="rhot","",IF(H1181="AAE_7R","r7",IF(AND(C1181="ANAE",H1181="W"),"r3","r0")))</f>
        <v>#REF!</v>
      </c>
      <c r="Q1181" t="str">
        <f>IF(H1181="consonant",#REF!,"")</f>
        <v/>
      </c>
      <c r="R1181" t="str">
        <f t="shared" si="225"/>
        <v>lx</v>
      </c>
      <c r="S1181" t="str">
        <f t="shared" si="226"/>
        <v>bk</v>
      </c>
      <c r="T1181" t="e">
        <f t="shared" si="227"/>
        <v>#REF!</v>
      </c>
      <c r="U1181" t="str">
        <f t="shared" si="218"/>
        <v>b</v>
      </c>
      <c r="W1181" t="str">
        <f t="shared" si="221"/>
        <v>const W1900LivingstonAlabamaINF409= L.marker([32.58435,-86.81409], {icon: dp_lx}).bindPopup('Livingston, Alabama&lt;br&gt;White 1900-1944&lt;br&gt;INF409&lt;br&gt;non-DASS').addTo(W1900);</v>
      </c>
      <c r="BI1181" t="s">
        <v>6226</v>
      </c>
    </row>
    <row r="1182" spans="1:61">
      <c r="A1182" s="30" t="s">
        <v>5326</v>
      </c>
      <c r="B1182" s="31" t="s">
        <v>2255</v>
      </c>
      <c r="C1182" t="s">
        <v>3937</v>
      </c>
      <c r="D1182" s="32" t="s">
        <v>2256</v>
      </c>
      <c r="E1182" s="31" t="s">
        <v>5298</v>
      </c>
      <c r="F1182" s="32">
        <v>-89.134609999999995</v>
      </c>
      <c r="G1182" s="32">
        <v>31.78341</v>
      </c>
      <c r="H1182" s="32"/>
      <c r="I1182" t="str">
        <f t="shared" si="219"/>
        <v>Shacklesville, Alabama&lt;br&gt;White 1900-1944&lt;br&gt;INF439&lt;br&gt;non-DASS</v>
      </c>
      <c r="J1182" t="str">
        <f t="shared" si="220"/>
        <v>W1900ShacklesvilleAlabamaINF439</v>
      </c>
      <c r="M1182" t="str">
        <f t="shared" si="222"/>
        <v>dp</v>
      </c>
      <c r="N1182" t="str">
        <f t="shared" si="223"/>
        <v>st</v>
      </c>
      <c r="O1182" t="str">
        <f t="shared" si="224"/>
        <v>ar</v>
      </c>
      <c r="P1182" t="e">
        <f>IF(#REF!="rhot","",IF(H1182="AAE_7R","r7",IF(AND(C1182="ANAE",H1182="W"),"r3","r0")))</f>
        <v>#REF!</v>
      </c>
      <c r="Q1182" t="str">
        <f>IF(H1182="consonant",#REF!,"")</f>
        <v/>
      </c>
      <c r="R1182" t="str">
        <f t="shared" si="225"/>
        <v>lx</v>
      </c>
      <c r="S1182" t="str">
        <f t="shared" si="226"/>
        <v>bk</v>
      </c>
      <c r="T1182" t="e">
        <f t="shared" si="227"/>
        <v>#REF!</v>
      </c>
      <c r="U1182" t="str">
        <f t="shared" si="218"/>
        <v>b</v>
      </c>
      <c r="W1182" t="str">
        <f t="shared" si="221"/>
        <v>const W1900ShacklesvilleAlabamaINF439= L.marker([31.78341,-89.13461], {icon: dp_lx}).bindPopup('Shacklesville, Alabama&lt;br&gt;White 1900-1944&lt;br&gt;INF439&lt;br&gt;non-DASS').addTo(W1900);</v>
      </c>
      <c r="BI1182" t="s">
        <v>6227</v>
      </c>
    </row>
    <row r="1183" spans="1:61">
      <c r="A1183" s="30" t="s">
        <v>5326</v>
      </c>
      <c r="B1183" s="31" t="s">
        <v>2315</v>
      </c>
      <c r="C1183" t="s">
        <v>3937</v>
      </c>
      <c r="D1183" s="32" t="s">
        <v>3620</v>
      </c>
      <c r="E1183" s="31" t="s">
        <v>1505</v>
      </c>
      <c r="F1183" s="32">
        <v>-89.996719999999996</v>
      </c>
      <c r="G1183" s="32">
        <v>31.69688</v>
      </c>
      <c r="H1183" s="32"/>
      <c r="I1183" t="str">
        <f t="shared" si="219"/>
        <v>Laurel  , Mississippi&lt;br&gt;White 1900-1944&lt;br&gt;INF601A&lt;br&gt;non-DASS</v>
      </c>
      <c r="J1183" t="str">
        <f t="shared" si="220"/>
        <v>W1900LaurelMississippiINF601A</v>
      </c>
      <c r="M1183" t="str">
        <f t="shared" si="222"/>
        <v>dp</v>
      </c>
      <c r="N1183" t="str">
        <f t="shared" si="223"/>
        <v>st</v>
      </c>
      <c r="O1183" t="str">
        <f t="shared" si="224"/>
        <v>ar</v>
      </c>
      <c r="P1183" t="e">
        <f>IF(#REF!="rhot","",IF(H1183="AAE_7R","r7",IF(AND(C1183="ANAE",H1183="W"),"r3","r0")))</f>
        <v>#REF!</v>
      </c>
      <c r="Q1183" t="str">
        <f>IF(H1183="consonant",#REF!,"")</f>
        <v/>
      </c>
      <c r="R1183" t="str">
        <f t="shared" si="225"/>
        <v>lx</v>
      </c>
      <c r="S1183" t="str">
        <f t="shared" si="226"/>
        <v>bk</v>
      </c>
      <c r="T1183" t="e">
        <f t="shared" si="227"/>
        <v>#REF!</v>
      </c>
      <c r="U1183" t="str">
        <f t="shared" si="218"/>
        <v>b</v>
      </c>
      <c r="W1183" t="str">
        <f t="shared" si="221"/>
        <v>const W1900LaurelMississippiINF601A= L.marker([31.69688,-89.99672], {icon: dp_lx}).bindPopup('Laurel  , Mississippi&lt;br&gt;White 1900-1944&lt;br&gt;INF601A&lt;br&gt;non-DASS').addTo(W1900);</v>
      </c>
      <c r="BI1183" t="s">
        <v>6228</v>
      </c>
    </row>
    <row r="1184" spans="1:61">
      <c r="A1184" s="30" t="s">
        <v>5326</v>
      </c>
      <c r="B1184" s="31" t="s">
        <v>2339</v>
      </c>
      <c r="C1184" t="s">
        <v>3937</v>
      </c>
      <c r="D1184" s="32" t="s">
        <v>1497</v>
      </c>
      <c r="E1184" s="31" t="s">
        <v>5293</v>
      </c>
      <c r="F1184" s="32">
        <v>-94.168480000000002</v>
      </c>
      <c r="G1184" s="32">
        <v>29.231660000000002</v>
      </c>
      <c r="H1184" s="32"/>
      <c r="I1184" t="str">
        <f t="shared" si="219"/>
        <v>Grand Isle, Louisiana&lt;br&gt;White 1900-1944&lt;br&gt;INF658&lt;br&gt;non-DASS</v>
      </c>
      <c r="J1184" t="str">
        <f t="shared" si="220"/>
        <v>W1900GrandIsleLouisianaINF658</v>
      </c>
      <c r="M1184" t="str">
        <f t="shared" si="222"/>
        <v>dp</v>
      </c>
      <c r="N1184" t="str">
        <f t="shared" si="223"/>
        <v>st</v>
      </c>
      <c r="O1184" t="str">
        <f t="shared" si="224"/>
        <v>ar</v>
      </c>
      <c r="P1184" t="e">
        <f>IF(#REF!="rhot","",IF(H1184="AAE_7R","r7",IF(AND(C1184="ANAE",H1184="W"),"r3","r0")))</f>
        <v>#REF!</v>
      </c>
      <c r="Q1184" t="str">
        <f>IF(H1184="consonant",#REF!,"")</f>
        <v/>
      </c>
      <c r="R1184" t="str">
        <f t="shared" si="225"/>
        <v>lx</v>
      </c>
      <c r="S1184" t="str">
        <f t="shared" si="226"/>
        <v>bk</v>
      </c>
      <c r="T1184" t="e">
        <f t="shared" si="227"/>
        <v>#REF!</v>
      </c>
      <c r="U1184" t="str">
        <f t="shared" si="218"/>
        <v>b</v>
      </c>
      <c r="W1184" t="str">
        <f t="shared" si="221"/>
        <v>const W1900GrandIsleLouisianaINF658= L.marker([29.23166,-94.16848], {icon: dp_lx}).bindPopup('Grand Isle, Louisiana&lt;br&gt;White 1900-1944&lt;br&gt;INF658&lt;br&gt;non-DASS').addTo(W1900);</v>
      </c>
      <c r="BI1184" t="s">
        <v>6229</v>
      </c>
    </row>
    <row r="1185" spans="1:61">
      <c r="A1185" s="30" t="s">
        <v>5326</v>
      </c>
      <c r="B1185" s="31" t="s">
        <v>2372</v>
      </c>
      <c r="C1185" t="s">
        <v>3937</v>
      </c>
      <c r="D1185" s="32" t="s">
        <v>2373</v>
      </c>
      <c r="E1185" s="31" t="s">
        <v>2751</v>
      </c>
      <c r="F1185" s="32">
        <v>-93.20214</v>
      </c>
      <c r="G1185" s="32">
        <v>33.967300000000002</v>
      </c>
      <c r="H1185" s="32"/>
      <c r="I1185" t="str">
        <f t="shared" si="219"/>
        <v>Lockesburg, Arkansas&lt;br&gt;White 1900-1944&lt;br&gt;INF743&lt;br&gt;non-DASS</v>
      </c>
      <c r="J1185" t="str">
        <f t="shared" si="220"/>
        <v>W1900LockesburgArkansasINF743</v>
      </c>
      <c r="M1185" t="str">
        <f t="shared" si="222"/>
        <v>dp</v>
      </c>
      <c r="N1185" t="str">
        <f t="shared" si="223"/>
        <v>st</v>
      </c>
      <c r="O1185" t="str">
        <f t="shared" si="224"/>
        <v>ar</v>
      </c>
      <c r="P1185" t="e">
        <f>IF(#REF!="rhot","",IF(H1185="AAE_7R","r7",IF(AND(C1185="ANAE",H1185="W"),"r3","r0")))</f>
        <v>#REF!</v>
      </c>
      <c r="Q1185" t="str">
        <f>IF(H1185="consonant",#REF!,"")</f>
        <v/>
      </c>
      <c r="R1185" t="str">
        <f t="shared" si="225"/>
        <v>lx</v>
      </c>
      <c r="S1185" t="str">
        <f t="shared" si="226"/>
        <v>bk</v>
      </c>
      <c r="T1185" t="e">
        <f t="shared" si="227"/>
        <v>#REF!</v>
      </c>
      <c r="U1185" t="str">
        <f t="shared" si="218"/>
        <v>b</v>
      </c>
      <c r="W1185" t="str">
        <f t="shared" si="221"/>
        <v>const W1900LockesburgArkansasINF743= L.marker([33.9673,-93.20214], {icon: dp_lx}).bindPopup('Lockesburg, Arkansas&lt;br&gt;White 1900-1944&lt;br&gt;INF743&lt;br&gt;non-DASS').addTo(W1900);</v>
      </c>
      <c r="BI1185" t="s">
        <v>6230</v>
      </c>
    </row>
    <row r="1186" spans="1:61">
      <c r="A1186" s="30" t="s">
        <v>5326</v>
      </c>
      <c r="B1186" s="31" t="s">
        <v>2388</v>
      </c>
      <c r="C1186" t="s">
        <v>3937</v>
      </c>
      <c r="D1186" s="32" t="s">
        <v>2389</v>
      </c>
      <c r="E1186" s="31" t="s">
        <v>5293</v>
      </c>
      <c r="F1186" s="32">
        <v>-83.994870000000006</v>
      </c>
      <c r="G1186" s="32">
        <v>31.652950000000001</v>
      </c>
      <c r="H1186" s="32"/>
      <c r="I1186" t="str">
        <f t="shared" si="219"/>
        <v>Provencal, Louisiana&lt;br&gt;White 1900-1944&lt;br&gt;INF786&lt;br&gt;non-DASS</v>
      </c>
      <c r="J1186" t="str">
        <f t="shared" si="220"/>
        <v>W1900ProvencalLouisianaINF786</v>
      </c>
      <c r="M1186" t="str">
        <f t="shared" si="222"/>
        <v>dp</v>
      </c>
      <c r="N1186" t="str">
        <f t="shared" si="223"/>
        <v>st</v>
      </c>
      <c r="O1186" t="str">
        <f t="shared" si="224"/>
        <v>ar</v>
      </c>
      <c r="P1186" t="e">
        <f>IF(#REF!="rhot","",IF(H1186="AAE_7R","r7",IF(AND(C1186="ANAE",H1186="W"),"r3","r0")))</f>
        <v>#REF!</v>
      </c>
      <c r="Q1186" t="str">
        <f>IF(H1186="consonant",#REF!,"")</f>
        <v/>
      </c>
      <c r="R1186" t="str">
        <f t="shared" si="225"/>
        <v>lx</v>
      </c>
      <c r="S1186" t="str">
        <f t="shared" si="226"/>
        <v>bk</v>
      </c>
      <c r="T1186" t="e">
        <f t="shared" si="227"/>
        <v>#REF!</v>
      </c>
      <c r="U1186" t="str">
        <f t="shared" si="218"/>
        <v>b</v>
      </c>
      <c r="W1186" t="str">
        <f t="shared" si="221"/>
        <v>const W1900ProvencalLouisianaINF786= L.marker([31.65295,-83.99487], {icon: dp_lx}).bindPopup('Provencal, Louisiana&lt;br&gt;White 1900-1944&lt;br&gt;INF786&lt;br&gt;non-DASS').addTo(W1900);</v>
      </c>
      <c r="BI1186" t="s">
        <v>6231</v>
      </c>
    </row>
    <row r="1187" spans="1:61">
      <c r="A1187" s="30" t="s">
        <v>5326</v>
      </c>
      <c r="B1187" s="31" t="s">
        <v>1605</v>
      </c>
      <c r="C1187" t="s">
        <v>3937</v>
      </c>
      <c r="D1187" s="32" t="s">
        <v>378</v>
      </c>
      <c r="E1187" s="31" t="s">
        <v>904</v>
      </c>
      <c r="F1187" s="32">
        <v>-83.914749999999998</v>
      </c>
      <c r="G1187" s="32">
        <v>35.749780000000001</v>
      </c>
      <c r="H1187" s="32"/>
      <c r="I1187" t="str">
        <f t="shared" si="219"/>
        <v>Maryville, Tennessee&lt;br&gt;White 1900-1944&lt;br&gt;INF027A&lt;br&gt;non-DASS</v>
      </c>
      <c r="J1187" t="str">
        <f t="shared" si="220"/>
        <v>W1900MaryvilleTennesseeINF027A</v>
      </c>
      <c r="M1187" t="str">
        <f t="shared" si="222"/>
        <v>dp</v>
      </c>
      <c r="N1187" t="str">
        <f t="shared" si="223"/>
        <v>st</v>
      </c>
      <c r="O1187" t="str">
        <f t="shared" si="224"/>
        <v>ar</v>
      </c>
      <c r="P1187" t="e">
        <f>IF(#REF!="rhot","",IF(H1187="AAE_7R","r7",IF(AND(C1187="ANAE",H1187="W"),"r3","r0")))</f>
        <v>#REF!</v>
      </c>
      <c r="Q1187" t="str">
        <f>IF(H1187="consonant",#REF!,"")</f>
        <v/>
      </c>
      <c r="R1187" t="str">
        <f t="shared" si="225"/>
        <v>lx</v>
      </c>
      <c r="S1187" t="str">
        <f t="shared" si="226"/>
        <v>bk</v>
      </c>
      <c r="T1187" t="e">
        <f t="shared" si="227"/>
        <v>#REF!</v>
      </c>
      <c r="U1187" t="str">
        <f t="shared" si="218"/>
        <v>b</v>
      </c>
      <c r="W1187" t="str">
        <f t="shared" si="221"/>
        <v>const W1900MaryvilleTennesseeINF027A= L.marker([35.74978,-83.91475], {icon: dp_lx}).bindPopup('Maryville, Tennessee&lt;br&gt;White 1900-1944&lt;br&gt;INF027A&lt;br&gt;non-DASS').addTo(W1900);</v>
      </c>
      <c r="BI1187" t="s">
        <v>6232</v>
      </c>
    </row>
    <row r="1188" spans="1:61">
      <c r="A1188" s="30" t="s">
        <v>5326</v>
      </c>
      <c r="B1188" s="31" t="s">
        <v>1611</v>
      </c>
      <c r="C1188" t="s">
        <v>3937</v>
      </c>
      <c r="D1188" s="32" t="s">
        <v>1613</v>
      </c>
      <c r="E1188" s="31" t="s">
        <v>904</v>
      </c>
      <c r="F1188" s="32">
        <v>-83.219800000000006</v>
      </c>
      <c r="G1188" s="32">
        <v>36.335329999999999</v>
      </c>
      <c r="H1188" s="32"/>
      <c r="I1188" t="str">
        <f t="shared" si="219"/>
        <v>Elgin, Tennessee&lt;br&gt;White 1900-1944&lt;br&gt;INF038A&lt;br&gt;non-DASS</v>
      </c>
      <c r="J1188" t="str">
        <f t="shared" si="220"/>
        <v>W1900ElginTennesseeINF038A</v>
      </c>
      <c r="M1188" t="str">
        <f t="shared" si="222"/>
        <v>dp</v>
      </c>
      <c r="N1188" t="str">
        <f t="shared" si="223"/>
        <v>st</v>
      </c>
      <c r="O1188" t="str">
        <f t="shared" si="224"/>
        <v>ar</v>
      </c>
      <c r="P1188" t="e">
        <f>IF(#REF!="rhot","",IF(H1188="AAE_7R","r7",IF(AND(C1188="ANAE",H1188="W"),"r3","r0")))</f>
        <v>#REF!</v>
      </c>
      <c r="Q1188" t="str">
        <f>IF(H1188="consonant",#REF!,"")</f>
        <v/>
      </c>
      <c r="R1188" t="str">
        <f t="shared" si="225"/>
        <v>lx</v>
      </c>
      <c r="S1188" t="str">
        <f t="shared" si="226"/>
        <v>bk</v>
      </c>
      <c r="T1188" t="e">
        <f t="shared" si="227"/>
        <v>#REF!</v>
      </c>
      <c r="U1188" t="str">
        <f t="shared" si="218"/>
        <v>b</v>
      </c>
      <c r="W1188" t="str">
        <f t="shared" si="221"/>
        <v>const W1900ElginTennesseeINF038A= L.marker([36.33533,-83.2198], {icon: dp_lx}).bindPopup('Elgin, Tennessee&lt;br&gt;White 1900-1944&lt;br&gt;INF038A&lt;br&gt;non-DASS').addTo(W1900);</v>
      </c>
      <c r="BI1188" t="s">
        <v>6233</v>
      </c>
    </row>
    <row r="1189" spans="1:61">
      <c r="A1189" s="30" t="s">
        <v>5326</v>
      </c>
      <c r="B1189" s="31" t="s">
        <v>1682</v>
      </c>
      <c r="C1189" t="s">
        <v>3937</v>
      </c>
      <c r="D1189" s="32" t="s">
        <v>198</v>
      </c>
      <c r="E1189" s="31" t="s">
        <v>5289</v>
      </c>
      <c r="F1189" s="32">
        <v>-81.084029999999998</v>
      </c>
      <c r="G1189" s="32">
        <v>32.859940000000002</v>
      </c>
      <c r="H1189" s="32"/>
      <c r="I1189" t="str">
        <f t="shared" si="219"/>
        <v>Manchester, Georgia&lt;br&gt;White 1900-1944&lt;br&gt;INF141&lt;br&gt;non-DASS</v>
      </c>
      <c r="J1189" t="str">
        <f t="shared" si="220"/>
        <v>W1900ManchesterGeorgiaINF141</v>
      </c>
      <c r="M1189" t="str">
        <f t="shared" si="222"/>
        <v>dp</v>
      </c>
      <c r="N1189" t="str">
        <f t="shared" si="223"/>
        <v>st</v>
      </c>
      <c r="O1189" t="str">
        <f t="shared" si="224"/>
        <v>ar</v>
      </c>
      <c r="P1189" t="e">
        <f>IF(#REF!="rhot","",IF(H1189="AAE_7R","r7",IF(AND(C1189="ANAE",H1189="W"),"r3","r0")))</f>
        <v>#REF!</v>
      </c>
      <c r="Q1189" t="str">
        <f>IF(H1189="consonant",#REF!,"")</f>
        <v/>
      </c>
      <c r="R1189" t="str">
        <f t="shared" si="225"/>
        <v>lx</v>
      </c>
      <c r="S1189" t="str">
        <f t="shared" si="226"/>
        <v>bk</v>
      </c>
      <c r="T1189" t="e">
        <f t="shared" si="227"/>
        <v>#REF!</v>
      </c>
      <c r="U1189" t="str">
        <f t="shared" si="218"/>
        <v>b</v>
      </c>
      <c r="W1189" t="str">
        <f t="shared" si="221"/>
        <v>const W1900ManchesterGeorgiaINF141= L.marker([32.85994,-81.08403], {icon: dp_lx}).bindPopup('Manchester, Georgia&lt;br&gt;White 1900-1944&lt;br&gt;INF141&lt;br&gt;non-DASS').addTo(W1900);</v>
      </c>
      <c r="BI1189" t="s">
        <v>6234</v>
      </c>
    </row>
    <row r="1190" spans="1:61">
      <c r="A1190" s="30" t="s">
        <v>5326</v>
      </c>
      <c r="B1190" s="31" t="s">
        <v>2099</v>
      </c>
      <c r="C1190" t="s">
        <v>3937</v>
      </c>
      <c r="D1190" s="32" t="s">
        <v>78</v>
      </c>
      <c r="E1190" s="31" t="s">
        <v>5289</v>
      </c>
      <c r="F1190" s="32">
        <v>-84.065439999999995</v>
      </c>
      <c r="G1190" s="32">
        <v>32.078940000000003</v>
      </c>
      <c r="H1190" s="32"/>
      <c r="I1190" t="str">
        <f t="shared" si="219"/>
        <v>Savannah, Georgia&lt;br&gt;White 1900-1944&lt;br&gt;INF163&lt;br&gt;non-DASS</v>
      </c>
      <c r="J1190" t="str">
        <f t="shared" si="220"/>
        <v>W1900SavannahGeorgiaINF163</v>
      </c>
      <c r="M1190" t="str">
        <f t="shared" si="222"/>
        <v>dp</v>
      </c>
      <c r="N1190" t="str">
        <f t="shared" si="223"/>
        <v>st</v>
      </c>
      <c r="O1190" t="str">
        <f t="shared" si="224"/>
        <v>ar</v>
      </c>
      <c r="P1190" t="e">
        <f>IF(#REF!="rhot","",IF(H1190="AAE_7R","r7",IF(AND(C1190="ANAE",H1190="W"),"r3","r0")))</f>
        <v>#REF!</v>
      </c>
      <c r="Q1190" t="str">
        <f>IF(H1190="consonant",#REF!,"")</f>
        <v/>
      </c>
      <c r="R1190" t="str">
        <f t="shared" si="225"/>
        <v>lx</v>
      </c>
      <c r="S1190" t="str">
        <f t="shared" si="226"/>
        <v>bk</v>
      </c>
      <c r="T1190" t="e">
        <f t="shared" si="227"/>
        <v>#REF!</v>
      </c>
      <c r="U1190" t="str">
        <f t="shared" si="218"/>
        <v>b</v>
      </c>
      <c r="W1190" t="str">
        <f t="shared" si="221"/>
        <v>const W1900SavannahGeorgiaINF163= L.marker([32.07894,-84.06544], {icon: dp_lx}).bindPopup('Savannah, Georgia&lt;br&gt;White 1900-1944&lt;br&gt;INF163&lt;br&gt;non-DASS').addTo(W1900);</v>
      </c>
      <c r="BI1190" t="s">
        <v>6235</v>
      </c>
    </row>
    <row r="1191" spans="1:61">
      <c r="A1191" s="30" t="s">
        <v>5326</v>
      </c>
      <c r="B1191" s="31" t="s">
        <v>1723</v>
      </c>
      <c r="C1191" t="s">
        <v>3937</v>
      </c>
      <c r="D1191" s="32" t="s">
        <v>1725</v>
      </c>
      <c r="E1191" s="31" t="s">
        <v>5289</v>
      </c>
      <c r="F1191" s="32">
        <v>-81.897660000000002</v>
      </c>
      <c r="G1191" s="32">
        <v>31.162369999999999</v>
      </c>
      <c r="H1191" s="32"/>
      <c r="I1191" t="str">
        <f t="shared" si="219"/>
        <v>Cotton, Georgia&lt;br&gt;White 1900-1944&lt;br&gt;INF217&lt;br&gt;non-DASS</v>
      </c>
      <c r="J1191" t="str">
        <f t="shared" si="220"/>
        <v>W1900CottonGeorgiaINF217</v>
      </c>
      <c r="M1191" t="str">
        <f t="shared" si="222"/>
        <v>dp</v>
      </c>
      <c r="N1191" t="str">
        <f t="shared" si="223"/>
        <v>st</v>
      </c>
      <c r="O1191" t="str">
        <f t="shared" si="224"/>
        <v>ar</v>
      </c>
      <c r="P1191" t="e">
        <f>IF(#REF!="rhot","",IF(H1191="AAE_7R","r7",IF(AND(C1191="ANAE",H1191="W"),"r3","r0")))</f>
        <v>#REF!</v>
      </c>
      <c r="Q1191" t="str">
        <f>IF(H1191="consonant",#REF!,"")</f>
        <v/>
      </c>
      <c r="R1191" t="str">
        <f t="shared" si="225"/>
        <v>lx</v>
      </c>
      <c r="S1191" t="str">
        <f t="shared" si="226"/>
        <v>bk</v>
      </c>
      <c r="T1191" t="e">
        <f t="shared" si="227"/>
        <v>#REF!</v>
      </c>
      <c r="U1191" t="str">
        <f t="shared" si="218"/>
        <v>b</v>
      </c>
      <c r="W1191" t="str">
        <f t="shared" si="221"/>
        <v>const W1900CottonGeorgiaINF217= L.marker([31.16237,-81.89766], {icon: dp_lx}).bindPopup('Cotton, Georgia&lt;br&gt;White 1900-1944&lt;br&gt;INF217&lt;br&gt;non-DASS').addTo(W1900);</v>
      </c>
      <c r="BI1191" t="s">
        <v>6236</v>
      </c>
    </row>
    <row r="1192" spans="1:61">
      <c r="A1192" s="30" t="s">
        <v>5326</v>
      </c>
      <c r="B1192" s="31" t="s">
        <v>1736</v>
      </c>
      <c r="C1192" t="s">
        <v>3937</v>
      </c>
      <c r="D1192" s="32" t="s">
        <v>1737</v>
      </c>
      <c r="E1192" s="31" t="s">
        <v>5304</v>
      </c>
      <c r="F1192" s="32">
        <v>-85.65719</v>
      </c>
      <c r="G1192" s="32">
        <v>28.747699999999998</v>
      </c>
      <c r="H1192" s="32"/>
      <c r="I1192" t="str">
        <f t="shared" si="219"/>
        <v>Okahumpka, Florida&lt;br&gt;White 1900-1944&lt;br&gt;INF249A&lt;br&gt;non-DASS</v>
      </c>
      <c r="J1192" t="str">
        <f t="shared" si="220"/>
        <v>W1900OkahumpkaFloridaINF249A</v>
      </c>
      <c r="M1192" t="str">
        <f t="shared" si="222"/>
        <v>dp</v>
      </c>
      <c r="N1192" t="str">
        <f t="shared" si="223"/>
        <v>st</v>
      </c>
      <c r="O1192" t="str">
        <f t="shared" si="224"/>
        <v>ar</v>
      </c>
      <c r="P1192" t="e">
        <f>IF(#REF!="rhot","",IF(H1192="AAE_7R","r7",IF(AND(C1192="ANAE",H1192="W"),"r3","r0")))</f>
        <v>#REF!</v>
      </c>
      <c r="Q1192" t="str">
        <f>IF(H1192="consonant",#REF!,"")</f>
        <v/>
      </c>
      <c r="R1192" t="str">
        <f t="shared" si="225"/>
        <v>lx</v>
      </c>
      <c r="S1192" t="str">
        <f t="shared" si="226"/>
        <v>bk</v>
      </c>
      <c r="T1192" t="e">
        <f t="shared" si="227"/>
        <v>#REF!</v>
      </c>
      <c r="U1192" t="str">
        <f t="shared" si="218"/>
        <v>b</v>
      </c>
      <c r="W1192" t="str">
        <f t="shared" si="221"/>
        <v>const W1900OkahumpkaFloridaINF249A= L.marker([28.7477,-85.65719], {icon: dp_lx}).bindPopup('Okahumpka, Florida&lt;br&gt;White 1900-1944&lt;br&gt;INF249A&lt;br&gt;non-DASS').addTo(W1900);</v>
      </c>
      <c r="BI1192" t="s">
        <v>6237</v>
      </c>
    </row>
    <row r="1193" spans="1:61">
      <c r="A1193" s="30" t="s">
        <v>5326</v>
      </c>
      <c r="B1193" s="31" t="s">
        <v>1753</v>
      </c>
      <c r="C1193" t="s">
        <v>3937</v>
      </c>
      <c r="D1193" s="32" t="s">
        <v>342</v>
      </c>
      <c r="E1193" s="31" t="s">
        <v>904</v>
      </c>
      <c r="F1193" s="32">
        <v>-86.596630000000005</v>
      </c>
      <c r="G1193" s="32">
        <v>36.355609999999999</v>
      </c>
      <c r="H1193" s="32"/>
      <c r="I1193" t="str">
        <f t="shared" si="219"/>
        <v>Gainesboro, Tennessee&lt;br&gt;White 1900-1944&lt;br&gt;INF302&lt;br&gt;non-DASS</v>
      </c>
      <c r="J1193" t="str">
        <f t="shared" si="220"/>
        <v>W1900GainesboroTennesseeINF302</v>
      </c>
      <c r="M1193" t="str">
        <f t="shared" si="222"/>
        <v>dp</v>
      </c>
      <c r="N1193" t="str">
        <f t="shared" si="223"/>
        <v>st</v>
      </c>
      <c r="O1193" t="str">
        <f t="shared" si="224"/>
        <v>ar</v>
      </c>
      <c r="P1193" t="e">
        <f>IF(#REF!="rhot","",IF(H1193="AAE_7R","r7",IF(AND(C1193="ANAE",H1193="W"),"r3","r0")))</f>
        <v>#REF!</v>
      </c>
      <c r="Q1193" t="str">
        <f>IF(H1193="consonant",#REF!,"")</f>
        <v/>
      </c>
      <c r="R1193" t="str">
        <f t="shared" si="225"/>
        <v>lx</v>
      </c>
      <c r="S1193" t="str">
        <f t="shared" si="226"/>
        <v>bk</v>
      </c>
      <c r="T1193" t="e">
        <f t="shared" si="227"/>
        <v>#REF!</v>
      </c>
      <c r="U1193" t="str">
        <f t="shared" si="218"/>
        <v>b</v>
      </c>
      <c r="W1193" t="str">
        <f t="shared" si="221"/>
        <v>const W1900GainesboroTennesseeINF302= L.marker([36.35561,-86.59663], {icon: dp_lx}).bindPopup('Gainesboro, Tennessee&lt;br&gt;White 1900-1944&lt;br&gt;INF302&lt;br&gt;non-DASS').addTo(W1900);</v>
      </c>
      <c r="BI1193" t="s">
        <v>6238</v>
      </c>
    </row>
    <row r="1194" spans="1:61">
      <c r="A1194" s="30" t="s">
        <v>5326</v>
      </c>
      <c r="B1194" s="31" t="s">
        <v>2201</v>
      </c>
      <c r="C1194" t="s">
        <v>3937</v>
      </c>
      <c r="D1194" s="32" t="s">
        <v>2202</v>
      </c>
      <c r="E1194" s="31" t="s">
        <v>5298</v>
      </c>
      <c r="F1194" s="32">
        <v>-91.548429999999996</v>
      </c>
      <c r="G1194" s="32">
        <v>34.174979999999998</v>
      </c>
      <c r="H1194" s="32"/>
      <c r="I1194" t="str">
        <f t="shared" si="219"/>
        <v>Cullman, Alabama&lt;br&gt;White 1900-1944&lt;br&gt;INF357&lt;br&gt;non-DASS</v>
      </c>
      <c r="J1194" t="str">
        <f t="shared" si="220"/>
        <v>W1900CullmanAlabamaINF357</v>
      </c>
      <c r="M1194" t="str">
        <f t="shared" si="222"/>
        <v>dp</v>
      </c>
      <c r="N1194" t="str">
        <f t="shared" si="223"/>
        <v>st</v>
      </c>
      <c r="O1194" t="str">
        <f t="shared" si="224"/>
        <v>ar</v>
      </c>
      <c r="P1194" t="e">
        <f>IF(#REF!="rhot","",IF(H1194="AAE_7R","r7",IF(AND(C1194="ANAE",H1194="W"),"r3","r0")))</f>
        <v>#REF!</v>
      </c>
      <c r="Q1194" t="str">
        <f>IF(H1194="consonant",#REF!,"")</f>
        <v/>
      </c>
      <c r="R1194" t="str">
        <f t="shared" si="225"/>
        <v>lx</v>
      </c>
      <c r="S1194" t="str">
        <f t="shared" si="226"/>
        <v>bk</v>
      </c>
      <c r="T1194" t="e">
        <f t="shared" si="227"/>
        <v>#REF!</v>
      </c>
      <c r="U1194" t="str">
        <f t="shared" si="218"/>
        <v>b</v>
      </c>
      <c r="W1194" t="str">
        <f t="shared" si="221"/>
        <v>const W1900CullmanAlabamaINF357= L.marker([34.17498,-91.54843], {icon: dp_lx}).bindPopup('Cullman, Alabama&lt;br&gt;White 1900-1944&lt;br&gt;INF357&lt;br&gt;non-DASS').addTo(W1900);</v>
      </c>
      <c r="BI1194" t="s">
        <v>6239</v>
      </c>
    </row>
    <row r="1195" spans="1:61">
      <c r="A1195" s="30" t="s">
        <v>5326</v>
      </c>
      <c r="B1195" s="31" t="s">
        <v>1891</v>
      </c>
      <c r="C1195" t="s">
        <v>3937</v>
      </c>
      <c r="D1195" s="32" t="s">
        <v>1893</v>
      </c>
      <c r="E1195" s="31" t="s">
        <v>2751</v>
      </c>
      <c r="F1195" s="32">
        <v>-94.134469999999993</v>
      </c>
      <c r="G1195" s="32">
        <v>35.941769999999998</v>
      </c>
      <c r="H1195" s="32"/>
      <c r="I1195" t="str">
        <f t="shared" si="219"/>
        <v>Cave City, Arkansas&lt;br&gt;White 1900-1944&lt;br&gt;INF681&lt;br&gt;non-DASS</v>
      </c>
      <c r="J1195" t="str">
        <f t="shared" si="220"/>
        <v>W1900CaveCityArkansasINF681</v>
      </c>
      <c r="M1195" t="str">
        <f t="shared" si="222"/>
        <v>dp</v>
      </c>
      <c r="N1195" t="str">
        <f t="shared" si="223"/>
        <v>st</v>
      </c>
      <c r="O1195" t="str">
        <f t="shared" si="224"/>
        <v>ar</v>
      </c>
      <c r="P1195" t="e">
        <f>IF(#REF!="rhot","",IF(H1195="AAE_7R","r7",IF(AND(C1195="ANAE",H1195="W"),"r3","r0")))</f>
        <v>#REF!</v>
      </c>
      <c r="Q1195" t="str">
        <f>IF(H1195="consonant",#REF!,"")</f>
        <v/>
      </c>
      <c r="R1195" t="str">
        <f t="shared" si="225"/>
        <v>lx</v>
      </c>
      <c r="S1195" t="str">
        <f t="shared" si="226"/>
        <v>bk</v>
      </c>
      <c r="T1195" t="e">
        <f t="shared" si="227"/>
        <v>#REF!</v>
      </c>
      <c r="U1195" t="str">
        <f t="shared" si="218"/>
        <v>b</v>
      </c>
      <c r="W1195" t="str">
        <f t="shared" si="221"/>
        <v>const W1900CaveCityArkansasINF681= L.marker([35.94177,-94.13447], {icon: dp_lx}).bindPopup('Cave City, Arkansas&lt;br&gt;White 1900-1944&lt;br&gt;INF681&lt;br&gt;non-DASS').addTo(W1900);</v>
      </c>
      <c r="BI1195" t="s">
        <v>6240</v>
      </c>
    </row>
    <row r="1196" spans="1:61">
      <c r="A1196" s="30" t="s">
        <v>5326</v>
      </c>
      <c r="B1196" s="31" t="s">
        <v>1916</v>
      </c>
      <c r="C1196" t="s">
        <v>3937</v>
      </c>
      <c r="D1196" s="32" t="s">
        <v>1917</v>
      </c>
      <c r="E1196" s="31" t="s">
        <v>2751</v>
      </c>
      <c r="F1196" s="32">
        <v>-91.144270000000006</v>
      </c>
      <c r="G1196" s="32">
        <v>35.802660000000003</v>
      </c>
      <c r="H1196" s="32"/>
      <c r="I1196" t="str">
        <f t="shared" si="219"/>
        <v>Winslow, Arkansas&lt;br&gt;White 1900-1944&lt;br&gt;INF723&lt;br&gt;non-DASS</v>
      </c>
      <c r="J1196" t="str">
        <f t="shared" si="220"/>
        <v>W1900WinslowArkansasINF723</v>
      </c>
      <c r="M1196" t="str">
        <f t="shared" si="222"/>
        <v>dp</v>
      </c>
      <c r="N1196" t="str">
        <f t="shared" si="223"/>
        <v>st</v>
      </c>
      <c r="O1196" t="str">
        <f t="shared" si="224"/>
        <v>ar</v>
      </c>
      <c r="P1196" t="e">
        <f>IF(#REF!="rhot","",IF(H1196="AAE_7R","r7",IF(AND(C1196="ANAE",H1196="W"),"r3","r0")))</f>
        <v>#REF!</v>
      </c>
      <c r="Q1196" t="str">
        <f>IF(H1196="consonant",#REF!,"")</f>
        <v/>
      </c>
      <c r="R1196" t="str">
        <f t="shared" si="225"/>
        <v>lx</v>
      </c>
      <c r="S1196" t="str">
        <f t="shared" si="226"/>
        <v>bk</v>
      </c>
      <c r="T1196" t="e">
        <f t="shared" si="227"/>
        <v>#REF!</v>
      </c>
      <c r="U1196" t="str">
        <f t="shared" si="218"/>
        <v>b</v>
      </c>
      <c r="W1196" t="str">
        <f t="shared" si="221"/>
        <v>const W1900WinslowArkansasINF723= L.marker([35.80266,-91.14427], {icon: dp_lx}).bindPopup('Winslow, Arkansas&lt;br&gt;White 1900-1944&lt;br&gt;INF723&lt;br&gt;non-DASS').addTo(W1900);</v>
      </c>
      <c r="BI1196" t="s">
        <v>6241</v>
      </c>
    </row>
    <row r="1197" spans="1:61">
      <c r="A1197" s="30" t="s">
        <v>5326</v>
      </c>
      <c r="B1197" s="31" t="s">
        <v>1932</v>
      </c>
      <c r="C1197" t="s">
        <v>3937</v>
      </c>
      <c r="D1197" s="32" t="s">
        <v>1933</v>
      </c>
      <c r="E1197" s="31" t="s">
        <v>5293</v>
      </c>
      <c r="F1197" s="32">
        <v>-92.190219999999997</v>
      </c>
      <c r="G1197" s="32">
        <v>32.515920000000001</v>
      </c>
      <c r="H1197" s="32"/>
      <c r="I1197" t="str">
        <f t="shared" si="219"/>
        <v>Omega, Louisiana&lt;br&gt;White 1900-1944&lt;br&gt;INF760&lt;br&gt;non-DASS</v>
      </c>
      <c r="J1197" t="str">
        <f t="shared" si="220"/>
        <v>W1900OmegaLouisianaINF760</v>
      </c>
      <c r="M1197" t="str">
        <f t="shared" si="222"/>
        <v>dp</v>
      </c>
      <c r="N1197" t="str">
        <f t="shared" si="223"/>
        <v>st</v>
      </c>
      <c r="O1197" t="str">
        <f t="shared" si="224"/>
        <v>ar</v>
      </c>
      <c r="P1197" t="e">
        <f>IF(#REF!="rhot","",IF(H1197="AAE_7R","r7",IF(AND(C1197="ANAE",H1197="W"),"r3","r0")))</f>
        <v>#REF!</v>
      </c>
      <c r="Q1197" t="str">
        <f>IF(H1197="consonant",#REF!,"")</f>
        <v/>
      </c>
      <c r="R1197" t="str">
        <f t="shared" si="225"/>
        <v>lx</v>
      </c>
      <c r="S1197" t="str">
        <f t="shared" si="226"/>
        <v>bk</v>
      </c>
      <c r="T1197" t="e">
        <f t="shared" si="227"/>
        <v>#REF!</v>
      </c>
      <c r="U1197" t="str">
        <f t="shared" si="218"/>
        <v>b</v>
      </c>
      <c r="W1197" t="str">
        <f t="shared" si="221"/>
        <v>const W1900OmegaLouisianaINF760= L.marker([32.51592,-92.19022], {icon: dp_lx}).bindPopup('Omega, Louisiana&lt;br&gt;White 1900-1944&lt;br&gt;INF760&lt;br&gt;non-DASS').addTo(W1900);</v>
      </c>
      <c r="BI1197" t="s">
        <v>6242</v>
      </c>
    </row>
    <row r="1198" spans="1:61">
      <c r="A1198" s="30" t="s">
        <v>5326</v>
      </c>
      <c r="B1198" s="31" t="s">
        <v>1943</v>
      </c>
      <c r="C1198" t="s">
        <v>3937</v>
      </c>
      <c r="D1198" s="32" t="s">
        <v>1945</v>
      </c>
      <c r="E1198" s="31" t="s">
        <v>5293</v>
      </c>
      <c r="F1198" s="32">
        <v>-92.447739999999996</v>
      </c>
      <c r="G1198" s="32">
        <v>31.084240000000001</v>
      </c>
      <c r="H1198" s="32"/>
      <c r="I1198" t="str">
        <f t="shared" si="219"/>
        <v>Belle D'Eau, Louisiana&lt;br&gt;White 1900-1944&lt;br&gt;INF803A&lt;br&gt;non-DASS</v>
      </c>
      <c r="J1198" t="str">
        <f t="shared" si="220"/>
        <v>W1900BelleD'EauLouisianaINF803A</v>
      </c>
      <c r="M1198" t="str">
        <f t="shared" si="222"/>
        <v>dp</v>
      </c>
      <c r="N1198" t="str">
        <f t="shared" si="223"/>
        <v>st</v>
      </c>
      <c r="O1198" t="str">
        <f t="shared" si="224"/>
        <v>ar</v>
      </c>
      <c r="P1198" t="e">
        <f>IF(#REF!="rhot","",IF(H1198="AAE_7R","r7",IF(AND(C1198="ANAE",H1198="W"),"r3","r0")))</f>
        <v>#REF!</v>
      </c>
      <c r="Q1198" t="str">
        <f>IF(H1198="consonant",#REF!,"")</f>
        <v/>
      </c>
      <c r="R1198" t="str">
        <f t="shared" si="225"/>
        <v>lx</v>
      </c>
      <c r="S1198" t="str">
        <f t="shared" si="226"/>
        <v>bk</v>
      </c>
      <c r="T1198" t="e">
        <f t="shared" si="227"/>
        <v>#REF!</v>
      </c>
      <c r="U1198" t="str">
        <f t="shared" si="218"/>
        <v>b</v>
      </c>
      <c r="W1198" t="str">
        <f t="shared" si="221"/>
        <v>const W1900BelleD'EauLouisianaINF803A= L.marker([31.08424,-92.44774], {icon: dp_lx}).bindPopup('Belle D'Eau, Louisiana&lt;br&gt;White 1900-1944&lt;br&gt;INF803A&lt;br&gt;non-DASS').addTo(W1900);</v>
      </c>
      <c r="BI1198" t="s">
        <v>6243</v>
      </c>
    </row>
    <row r="1199" spans="1:61">
      <c r="A1199" s="30" t="s">
        <v>5326</v>
      </c>
      <c r="B1199" s="31" t="s">
        <v>1952</v>
      </c>
      <c r="C1199" t="s">
        <v>3937</v>
      </c>
      <c r="D1199" s="32" t="s">
        <v>1954</v>
      </c>
      <c r="E1199" s="31" t="s">
        <v>5293</v>
      </c>
      <c r="F1199" s="32">
        <v>-82.071569999999994</v>
      </c>
      <c r="G1199" s="32">
        <v>29.646609999999999</v>
      </c>
      <c r="H1199" s="32"/>
      <c r="I1199" t="str">
        <f t="shared" si="219"/>
        <v>Pecan Island, Louisiana&lt;br&gt;White 1900-1944&lt;br&gt;INF813&lt;br&gt;non-DASS</v>
      </c>
      <c r="J1199" t="str">
        <f t="shared" si="220"/>
        <v>W1900PecanIslandLouisianaINF813</v>
      </c>
      <c r="M1199" t="str">
        <f t="shared" si="222"/>
        <v>dp</v>
      </c>
      <c r="N1199" t="str">
        <f t="shared" si="223"/>
        <v>st</v>
      </c>
      <c r="O1199" t="str">
        <f t="shared" si="224"/>
        <v>ar</v>
      </c>
      <c r="P1199" t="e">
        <f>IF(#REF!="rhot","",IF(H1199="AAE_7R","r7",IF(AND(C1199="ANAE",H1199="W"),"r3","r0")))</f>
        <v>#REF!</v>
      </c>
      <c r="Q1199" t="str">
        <f>IF(H1199="consonant",#REF!,"")</f>
        <v/>
      </c>
      <c r="R1199" t="str">
        <f t="shared" si="225"/>
        <v>lx</v>
      </c>
      <c r="S1199" t="str">
        <f t="shared" si="226"/>
        <v>bk</v>
      </c>
      <c r="T1199" t="e">
        <f t="shared" si="227"/>
        <v>#REF!</v>
      </c>
      <c r="U1199" t="str">
        <f t="shared" si="218"/>
        <v>b</v>
      </c>
      <c r="W1199" t="str">
        <f t="shared" si="221"/>
        <v>const W1900PecanIslandLouisianaINF813= L.marker([29.64661,-82.07157], {icon: dp_lx}).bindPopup('Pecan Island, Louisiana&lt;br&gt;White 1900-1944&lt;br&gt;INF813&lt;br&gt;non-DASS').addTo(W1900);</v>
      </c>
      <c r="BI1199" t="s">
        <v>6244</v>
      </c>
    </row>
    <row r="1200" spans="1:61">
      <c r="A1200" s="30" t="s">
        <v>5326</v>
      </c>
      <c r="B1200" s="31" t="s">
        <v>1598</v>
      </c>
      <c r="C1200" t="s">
        <v>3937</v>
      </c>
      <c r="D1200" s="32" t="s">
        <v>1599</v>
      </c>
      <c r="E1200" s="31" t="s">
        <v>904</v>
      </c>
      <c r="F1200" s="32">
        <v>-85.081630000000004</v>
      </c>
      <c r="G1200" s="32">
        <v>36.565049999999999</v>
      </c>
      <c r="H1200" s="32"/>
      <c r="I1200" t="str">
        <f t="shared" si="219"/>
        <v>Holston Valley, Tennessee&lt;br&gt;White 1900-1944&lt;br&gt;INF013&lt;br&gt;non-DASS</v>
      </c>
      <c r="J1200" t="str">
        <f t="shared" si="220"/>
        <v>W1900HolstonValleyTennesseeINF013</v>
      </c>
      <c r="M1200" t="str">
        <f t="shared" si="222"/>
        <v>dp</v>
      </c>
      <c r="N1200" t="str">
        <f t="shared" si="223"/>
        <v>st</v>
      </c>
      <c r="O1200" t="str">
        <f t="shared" si="224"/>
        <v>ar</v>
      </c>
      <c r="P1200" t="e">
        <f>IF(#REF!="rhot","",IF(H1200="AAE_7R","r7",IF(AND(C1200="ANAE",H1200="W"),"r3","r0")))</f>
        <v>#REF!</v>
      </c>
      <c r="Q1200" t="str">
        <f>IF(H1200="consonant",#REF!,"")</f>
        <v/>
      </c>
      <c r="R1200" t="str">
        <f t="shared" si="225"/>
        <v>lx</v>
      </c>
      <c r="S1200" t="str">
        <f t="shared" si="226"/>
        <v>bk</v>
      </c>
      <c r="T1200" t="e">
        <f t="shared" si="227"/>
        <v>#REF!</v>
      </c>
      <c r="U1200" t="str">
        <f t="shared" si="218"/>
        <v>b</v>
      </c>
      <c r="W1200" t="str">
        <f t="shared" si="221"/>
        <v>const W1900HolstonValleyTennesseeINF013= L.marker([36.56505,-85.08163], {icon: dp_lx}).bindPopup('Holston Valley, Tennessee&lt;br&gt;White 1900-1944&lt;br&gt;INF013&lt;br&gt;non-DASS').addTo(W1900);</v>
      </c>
      <c r="BI1200" t="s">
        <v>6245</v>
      </c>
    </row>
    <row r="1201" spans="1:61">
      <c r="A1201" s="30" t="s">
        <v>5326</v>
      </c>
      <c r="B1201" s="31" t="s">
        <v>1631</v>
      </c>
      <c r="C1201" t="s">
        <v>3937</v>
      </c>
      <c r="D1201" s="32" t="s">
        <v>1633</v>
      </c>
      <c r="E1201" s="31" t="s">
        <v>5289</v>
      </c>
      <c r="F1201" s="32">
        <v>-84.447180000000003</v>
      </c>
      <c r="G1201" s="32">
        <v>34.444130000000001</v>
      </c>
      <c r="H1201" s="32"/>
      <c r="I1201" t="str">
        <f t="shared" si="219"/>
        <v>Curryville, Georgia&lt;br&gt;White 1900-1944&lt;br&gt;INF075&lt;br&gt;non-DASS</v>
      </c>
      <c r="J1201" t="str">
        <f t="shared" si="220"/>
        <v>W1900CurryvilleGeorgiaINF075</v>
      </c>
      <c r="M1201" t="str">
        <f t="shared" si="222"/>
        <v>dp</v>
      </c>
      <c r="N1201" t="str">
        <f t="shared" si="223"/>
        <v>st</v>
      </c>
      <c r="O1201" t="str">
        <f t="shared" si="224"/>
        <v>ar</v>
      </c>
      <c r="P1201" t="e">
        <f>IF(#REF!="rhot","",IF(H1201="AAE_7R","r7",IF(AND(C1201="ANAE",H1201="W"),"r3","r0")))</f>
        <v>#REF!</v>
      </c>
      <c r="Q1201" t="str">
        <f>IF(H1201="consonant",#REF!,"")</f>
        <v/>
      </c>
      <c r="R1201" t="str">
        <f t="shared" si="225"/>
        <v>lx</v>
      </c>
      <c r="S1201" t="str">
        <f t="shared" si="226"/>
        <v>bk</v>
      </c>
      <c r="T1201" t="e">
        <f t="shared" si="227"/>
        <v>#REF!</v>
      </c>
      <c r="U1201" t="str">
        <f t="shared" si="218"/>
        <v>b</v>
      </c>
      <c r="W1201" t="str">
        <f t="shared" si="221"/>
        <v>const W1900CurryvilleGeorgiaINF075= L.marker([34.44413,-84.44718], {icon: dp_lx}).bindPopup('Curryville, Georgia&lt;br&gt;White 1900-1944&lt;br&gt;INF075&lt;br&gt;non-DASS').addTo(W1900);</v>
      </c>
      <c r="BI1201" t="s">
        <v>6246</v>
      </c>
    </row>
    <row r="1202" spans="1:61">
      <c r="A1202" s="30" t="s">
        <v>5326</v>
      </c>
      <c r="B1202" s="31" t="s">
        <v>1677</v>
      </c>
      <c r="C1202" t="s">
        <v>3937</v>
      </c>
      <c r="D1202" s="32" t="s">
        <v>1678</v>
      </c>
      <c r="E1202" s="31" t="s">
        <v>5289</v>
      </c>
      <c r="F1202" s="32">
        <v>-84.879509999999996</v>
      </c>
      <c r="G1202" s="32">
        <v>33.098089999999999</v>
      </c>
      <c r="H1202" s="32"/>
      <c r="I1202" t="str">
        <f t="shared" si="219"/>
        <v>Zebulon, Georgia&lt;br&gt;White 1900-1944&lt;br&gt;INF138A&lt;br&gt;non-DASS</v>
      </c>
      <c r="J1202" t="str">
        <f t="shared" si="220"/>
        <v>W1900ZebulonGeorgiaINF138A</v>
      </c>
      <c r="M1202" t="str">
        <f t="shared" si="222"/>
        <v>dp</v>
      </c>
      <c r="N1202" t="str">
        <f t="shared" si="223"/>
        <v>st</v>
      </c>
      <c r="O1202" t="str">
        <f t="shared" si="224"/>
        <v>ar</v>
      </c>
      <c r="P1202" t="e">
        <f>IF(#REF!="rhot","",IF(H1202="AAE_7R","r7",IF(AND(C1202="ANAE",H1202="W"),"r3","r0")))</f>
        <v>#REF!</v>
      </c>
      <c r="Q1202" t="str">
        <f>IF(H1202="consonant",#REF!,"")</f>
        <v/>
      </c>
      <c r="R1202" t="str">
        <f t="shared" si="225"/>
        <v>lx</v>
      </c>
      <c r="S1202" t="str">
        <f t="shared" si="226"/>
        <v>bk</v>
      </c>
      <c r="T1202" t="e">
        <f t="shared" si="227"/>
        <v>#REF!</v>
      </c>
      <c r="U1202" t="str">
        <f t="shared" si="218"/>
        <v>b</v>
      </c>
      <c r="W1202" t="str">
        <f t="shared" si="221"/>
        <v>const W1900ZebulonGeorgiaINF138A= L.marker([33.09809,-84.87951], {icon: dp_lx}).bindPopup('Zebulon, Georgia&lt;br&gt;White 1900-1944&lt;br&gt;INF138A&lt;br&gt;non-DASS').addTo(W1900);</v>
      </c>
      <c r="BI1202" t="s">
        <v>6247</v>
      </c>
    </row>
    <row r="1203" spans="1:61">
      <c r="A1203" s="30" t="s">
        <v>5326</v>
      </c>
      <c r="B1203" s="31" t="s">
        <v>2120</v>
      </c>
      <c r="C1203" t="s">
        <v>3937</v>
      </c>
      <c r="D1203" s="32" t="s">
        <v>2121</v>
      </c>
      <c r="E1203" s="31" t="s">
        <v>5289</v>
      </c>
      <c r="F1203" s="32">
        <v>-81.933949999999996</v>
      </c>
      <c r="G1203" s="32">
        <v>31.828040000000001</v>
      </c>
      <c r="H1203" s="32"/>
      <c r="I1203" t="str">
        <f t="shared" si="219"/>
        <v>Springvale, Georgia&lt;br&gt;White 1900-1944&lt;br&gt;INF192C&lt;br&gt;non-DASS</v>
      </c>
      <c r="J1203" t="str">
        <f t="shared" si="220"/>
        <v>W1900SpringvaleGeorgiaINF192C</v>
      </c>
      <c r="M1203" t="str">
        <f t="shared" si="222"/>
        <v>dp</v>
      </c>
      <c r="N1203" t="str">
        <f t="shared" si="223"/>
        <v>st</v>
      </c>
      <c r="O1203" t="str">
        <f t="shared" si="224"/>
        <v>ar</v>
      </c>
      <c r="P1203" t="e">
        <f>IF(#REF!="rhot","",IF(H1203="AAE_7R","r7",IF(AND(C1203="ANAE",H1203="W"),"r3","r0")))</f>
        <v>#REF!</v>
      </c>
      <c r="Q1203" t="str">
        <f>IF(H1203="consonant",#REF!,"")</f>
        <v/>
      </c>
      <c r="R1203" t="str">
        <f t="shared" si="225"/>
        <v>lx</v>
      </c>
      <c r="S1203" t="str">
        <f t="shared" si="226"/>
        <v>bk</v>
      </c>
      <c r="T1203" t="e">
        <f t="shared" si="227"/>
        <v>#REF!</v>
      </c>
      <c r="U1203" t="str">
        <f t="shared" si="218"/>
        <v>b</v>
      </c>
      <c r="W1203" t="str">
        <f t="shared" si="221"/>
        <v>const W1900SpringvaleGeorgiaINF192C= L.marker([31.82804,-81.93395], {icon: dp_lx}).bindPopup('Springvale, Georgia&lt;br&gt;White 1900-1944&lt;br&gt;INF192C&lt;br&gt;non-DASS').addTo(W1900);</v>
      </c>
      <c r="BI1203" t="s">
        <v>6248</v>
      </c>
    </row>
    <row r="1204" spans="1:61">
      <c r="A1204" s="30" t="s">
        <v>5326</v>
      </c>
      <c r="B1204" s="31" t="s">
        <v>1734</v>
      </c>
      <c r="C1204" t="s">
        <v>3937</v>
      </c>
      <c r="D1204" s="32" t="s">
        <v>1735</v>
      </c>
      <c r="E1204" s="31" t="s">
        <v>5304</v>
      </c>
      <c r="F1204" s="32">
        <v>-87.181489999999997</v>
      </c>
      <c r="G1204" s="32">
        <v>28.814309999999999</v>
      </c>
      <c r="H1204" s="32"/>
      <c r="I1204" t="str">
        <f t="shared" si="219"/>
        <v>Whitney, Florida&lt;br&gt;White 1900-1944&lt;br&gt;INF249&lt;br&gt;non-DASS</v>
      </c>
      <c r="J1204" t="str">
        <f t="shared" si="220"/>
        <v>W1900WhitneyFloridaINF249</v>
      </c>
      <c r="M1204" t="str">
        <f t="shared" si="222"/>
        <v>dp</v>
      </c>
      <c r="N1204" t="str">
        <f t="shared" si="223"/>
        <v>st</v>
      </c>
      <c r="O1204" t="str">
        <f t="shared" si="224"/>
        <v>ar</v>
      </c>
      <c r="P1204" t="e">
        <f>IF(#REF!="rhot","",IF(H1204="AAE_7R","r7",IF(AND(C1204="ANAE",H1204="W"),"r3","r0")))</f>
        <v>#REF!</v>
      </c>
      <c r="Q1204" t="str">
        <f>IF(H1204="consonant",#REF!,"")</f>
        <v/>
      </c>
      <c r="R1204" t="str">
        <f t="shared" si="225"/>
        <v>lx</v>
      </c>
      <c r="S1204" t="str">
        <f t="shared" si="226"/>
        <v>bk</v>
      </c>
      <c r="T1204" t="e">
        <f t="shared" si="227"/>
        <v>#REF!</v>
      </c>
      <c r="U1204" t="str">
        <f t="shared" si="218"/>
        <v>b</v>
      </c>
      <c r="W1204" t="str">
        <f t="shared" si="221"/>
        <v>const W1900WhitneyFloridaINF249= L.marker([28.81431,-87.18149], {icon: dp_lx}).bindPopup('Whitney, Florida&lt;br&gt;White 1900-1944&lt;br&gt;INF249&lt;br&gt;non-DASS').addTo(W1900);</v>
      </c>
      <c r="BI1204" t="s">
        <v>6249</v>
      </c>
    </row>
    <row r="1205" spans="1:61">
      <c r="A1205" s="30" t="s">
        <v>5326</v>
      </c>
      <c r="B1205" s="31" t="s">
        <v>1780</v>
      </c>
      <c r="C1205" t="s">
        <v>3937</v>
      </c>
      <c r="D1205" s="32" t="s">
        <v>1781</v>
      </c>
      <c r="E1205" s="31" t="s">
        <v>5298</v>
      </c>
      <c r="F1205" s="32">
        <v>-86.237920000000003</v>
      </c>
      <c r="G1205" s="32">
        <v>34.20223</v>
      </c>
      <c r="H1205" s="32"/>
      <c r="I1205" t="str">
        <f t="shared" si="219"/>
        <v>Addison, Alabama&lt;br&gt;White 1900-1944&lt;br&gt;INF361&lt;br&gt;non-DASS</v>
      </c>
      <c r="J1205" t="str">
        <f t="shared" si="220"/>
        <v>W1900AddisonAlabamaINF361</v>
      </c>
      <c r="M1205" t="str">
        <f t="shared" si="222"/>
        <v>dp</v>
      </c>
      <c r="N1205" t="str">
        <f t="shared" si="223"/>
        <v>st</v>
      </c>
      <c r="O1205" t="str">
        <f t="shared" si="224"/>
        <v>ar</v>
      </c>
      <c r="P1205" t="e">
        <f>IF(#REF!="rhot","",IF(H1205="AAE_7R","r7",IF(AND(C1205="ANAE",H1205="W"),"r3","r0")))</f>
        <v>#REF!</v>
      </c>
      <c r="Q1205" t="str">
        <f>IF(H1205="consonant",#REF!,"")</f>
        <v/>
      </c>
      <c r="R1205" t="str">
        <f t="shared" si="225"/>
        <v>lx</v>
      </c>
      <c r="S1205" t="str">
        <f t="shared" si="226"/>
        <v>bk</v>
      </c>
      <c r="T1205" t="e">
        <f t="shared" si="227"/>
        <v>#REF!</v>
      </c>
      <c r="U1205" t="str">
        <f t="shared" si="218"/>
        <v>b</v>
      </c>
      <c r="W1205" t="str">
        <f t="shared" si="221"/>
        <v>const W1900AddisonAlabamaINF361= L.marker([34.20223,-86.23792], {icon: dp_lx}).bindPopup('Addison, Alabama&lt;br&gt;White 1900-1944&lt;br&gt;INF361&lt;br&gt;non-DASS').addTo(W1900);</v>
      </c>
      <c r="BI1205" t="s">
        <v>6250</v>
      </c>
    </row>
    <row r="1206" spans="1:61">
      <c r="A1206" s="30" t="s">
        <v>5326</v>
      </c>
      <c r="B1206" s="31" t="s">
        <v>1788</v>
      </c>
      <c r="C1206" t="s">
        <v>3937</v>
      </c>
      <c r="D1206" s="32" t="s">
        <v>1789</v>
      </c>
      <c r="E1206" s="31" t="s">
        <v>5298</v>
      </c>
      <c r="F1206" s="32">
        <v>-85.375150000000005</v>
      </c>
      <c r="G1206" s="32">
        <v>33.34881</v>
      </c>
      <c r="H1206" s="32"/>
      <c r="I1206" t="str">
        <f t="shared" si="219"/>
        <v>Alpine, Alabama&lt;br&gt;White 1900-1944&lt;br&gt;INF385&lt;br&gt;non-DASS</v>
      </c>
      <c r="J1206" t="str">
        <f t="shared" si="220"/>
        <v>W1900AlpineAlabamaINF385</v>
      </c>
      <c r="M1206" t="str">
        <f t="shared" si="222"/>
        <v>dp</v>
      </c>
      <c r="N1206" t="str">
        <f t="shared" si="223"/>
        <v>st</v>
      </c>
      <c r="O1206" t="str">
        <f t="shared" si="224"/>
        <v>ar</v>
      </c>
      <c r="P1206" t="e">
        <f>IF(#REF!="rhot","",IF(H1206="AAE_7R","r7",IF(AND(C1206="ANAE",H1206="W"),"r3","r0")))</f>
        <v>#REF!</v>
      </c>
      <c r="Q1206" t="str">
        <f>IF(H1206="consonant",#REF!,"")</f>
        <v/>
      </c>
      <c r="R1206" t="str">
        <f t="shared" si="225"/>
        <v>lx</v>
      </c>
      <c r="S1206" t="str">
        <f t="shared" si="226"/>
        <v>bk</v>
      </c>
      <c r="T1206" t="e">
        <f t="shared" si="227"/>
        <v>#REF!</v>
      </c>
      <c r="U1206" t="str">
        <f t="shared" si="218"/>
        <v>b</v>
      </c>
      <c r="W1206" t="str">
        <f t="shared" si="221"/>
        <v>const W1900AlpineAlabamaINF385= L.marker([33.34881,-85.37515], {icon: dp_lx}).bindPopup('Alpine, Alabama&lt;br&gt;White 1900-1944&lt;br&gt;INF385&lt;br&gt;non-DASS').addTo(W1900);</v>
      </c>
      <c r="BI1206" t="s">
        <v>6251</v>
      </c>
    </row>
    <row r="1207" spans="1:61">
      <c r="A1207" s="30" t="s">
        <v>5326</v>
      </c>
      <c r="B1207" s="31" t="s">
        <v>1792</v>
      </c>
      <c r="C1207" t="s">
        <v>3937</v>
      </c>
      <c r="D1207" s="32" t="s">
        <v>307</v>
      </c>
      <c r="E1207" s="31" t="s">
        <v>5298</v>
      </c>
      <c r="F1207" s="32">
        <v>-86.450779999999995</v>
      </c>
      <c r="G1207" s="32">
        <v>33.152239999999999</v>
      </c>
      <c r="H1207" s="32"/>
      <c r="I1207" t="str">
        <f t="shared" si="219"/>
        <v>Roanoke, Alabama&lt;br&gt;White 1900-1944&lt;br&gt;INF390&lt;br&gt;non-DASS</v>
      </c>
      <c r="J1207" t="str">
        <f t="shared" si="220"/>
        <v>W1900RoanokeAlabamaINF390</v>
      </c>
      <c r="M1207" t="str">
        <f t="shared" si="222"/>
        <v>dp</v>
      </c>
      <c r="N1207" t="str">
        <f t="shared" si="223"/>
        <v>st</v>
      </c>
      <c r="O1207" t="str">
        <f t="shared" si="224"/>
        <v>ar</v>
      </c>
      <c r="P1207" t="e">
        <f>IF(#REF!="rhot","",IF(H1207="AAE_7R","r7",IF(AND(C1207="ANAE",H1207="W"),"r3","r0")))</f>
        <v>#REF!</v>
      </c>
      <c r="Q1207" t="str">
        <f>IF(H1207="consonant",#REF!,"")</f>
        <v/>
      </c>
      <c r="R1207" t="str">
        <f t="shared" si="225"/>
        <v>lx</v>
      </c>
      <c r="S1207" t="str">
        <f t="shared" si="226"/>
        <v>bk</v>
      </c>
      <c r="T1207" t="e">
        <f t="shared" si="227"/>
        <v>#REF!</v>
      </c>
      <c r="U1207" t="str">
        <f t="shared" si="218"/>
        <v>b</v>
      </c>
      <c r="W1207" t="str">
        <f t="shared" si="221"/>
        <v>const W1900RoanokeAlabamaINF390= L.marker([33.15224,-86.45078], {icon: dp_lx}).bindPopup('Roanoke, Alabama&lt;br&gt;White 1900-1944&lt;br&gt;INF390&lt;br&gt;non-DASS').addTo(W1900);</v>
      </c>
      <c r="BI1207" t="s">
        <v>6252</v>
      </c>
    </row>
    <row r="1208" spans="1:61">
      <c r="A1208" s="30" t="s">
        <v>5326</v>
      </c>
      <c r="B1208" s="31" t="s">
        <v>1800</v>
      </c>
      <c r="C1208" t="s">
        <v>3937</v>
      </c>
      <c r="D1208" s="32" t="s">
        <v>1799</v>
      </c>
      <c r="E1208" s="31" t="s">
        <v>5298</v>
      </c>
      <c r="F1208" s="32">
        <v>-89.975859999999997</v>
      </c>
      <c r="G1208" s="32">
        <v>32.466290000000001</v>
      </c>
      <c r="H1208" s="32"/>
      <c r="I1208" t="str">
        <f t="shared" si="219"/>
        <v>Prattville, Alabama&lt;br&gt;White 1900-1944&lt;br&gt;INF398A&lt;br&gt;non-DASS</v>
      </c>
      <c r="J1208" t="str">
        <f t="shared" si="220"/>
        <v>W1900PrattvilleAlabamaINF398A</v>
      </c>
      <c r="M1208" t="str">
        <f t="shared" si="222"/>
        <v>dp</v>
      </c>
      <c r="N1208" t="str">
        <f t="shared" si="223"/>
        <v>st</v>
      </c>
      <c r="O1208" t="str">
        <f t="shared" si="224"/>
        <v>ar</v>
      </c>
      <c r="P1208" t="e">
        <f>IF(#REF!="rhot","",IF(H1208="AAE_7R","r7",IF(AND(C1208="ANAE",H1208="W"),"r3","r0")))</f>
        <v>#REF!</v>
      </c>
      <c r="Q1208" t="str">
        <f>IF(H1208="consonant",#REF!,"")</f>
        <v/>
      </c>
      <c r="R1208" t="str">
        <f t="shared" si="225"/>
        <v>lx</v>
      </c>
      <c r="S1208" t="str">
        <f t="shared" si="226"/>
        <v>bk</v>
      </c>
      <c r="T1208" t="e">
        <f t="shared" si="227"/>
        <v>#REF!</v>
      </c>
      <c r="U1208" t="str">
        <f t="shared" si="218"/>
        <v>b</v>
      </c>
      <c r="W1208" t="str">
        <f t="shared" si="221"/>
        <v>const W1900PrattvilleAlabamaINF398A= L.marker([32.46629,-89.97586], {icon: dp_lx}).bindPopup('Prattville, Alabama&lt;br&gt;White 1900-1944&lt;br&gt;INF398A&lt;br&gt;non-DASS').addTo(W1900);</v>
      </c>
      <c r="BI1208" t="s">
        <v>6253</v>
      </c>
    </row>
    <row r="1209" spans="1:61">
      <c r="A1209" s="30" t="s">
        <v>5326</v>
      </c>
      <c r="B1209" s="31" t="s">
        <v>1845</v>
      </c>
      <c r="C1209" t="s">
        <v>3937</v>
      </c>
      <c r="D1209" s="32" t="s">
        <v>1846</v>
      </c>
      <c r="E1209" s="31" t="s">
        <v>1505</v>
      </c>
      <c r="F1209" s="32">
        <v>-91.616200000000006</v>
      </c>
      <c r="G1209" s="32">
        <v>33.764699999999998</v>
      </c>
      <c r="H1209" s="32"/>
      <c r="I1209" t="str">
        <f t="shared" si="219"/>
        <v>Holcomb, Mississippi&lt;br&gt;White 1900-1944&lt;br&gt;INF539&lt;br&gt;non-DASS</v>
      </c>
      <c r="J1209" t="str">
        <f t="shared" si="220"/>
        <v>W1900HolcombMississippiINF539</v>
      </c>
      <c r="M1209" t="str">
        <f t="shared" si="222"/>
        <v>dp</v>
      </c>
      <c r="N1209" t="str">
        <f t="shared" si="223"/>
        <v>st</v>
      </c>
      <c r="O1209" t="str">
        <f t="shared" si="224"/>
        <v>ar</v>
      </c>
      <c r="P1209" t="e">
        <f>IF(#REF!="rhot","",IF(H1209="AAE_7R","r7",IF(AND(C1209="ANAE",H1209="W"),"r3","r0")))</f>
        <v>#REF!</v>
      </c>
      <c r="Q1209" t="str">
        <f>IF(H1209="consonant",#REF!,"")</f>
        <v/>
      </c>
      <c r="R1209" t="str">
        <f t="shared" si="225"/>
        <v>lx</v>
      </c>
      <c r="S1209" t="str">
        <f t="shared" si="226"/>
        <v>bk</v>
      </c>
      <c r="T1209" t="e">
        <f t="shared" si="227"/>
        <v>#REF!</v>
      </c>
      <c r="U1209" t="str">
        <f t="shared" si="218"/>
        <v>b</v>
      </c>
      <c r="W1209" t="str">
        <f t="shared" si="221"/>
        <v>const W1900HolcombMississippiINF539= L.marker([33.7647,-91.6162], {icon: dp_lx}).bindPopup('Holcomb, Mississippi&lt;br&gt;White 1900-1944&lt;br&gt;INF539&lt;br&gt;non-DASS').addTo(W1900);</v>
      </c>
      <c r="BI1209" t="s">
        <v>6254</v>
      </c>
    </row>
    <row r="1210" spans="1:61">
      <c r="A1210" s="30" t="s">
        <v>5326</v>
      </c>
      <c r="B1210" s="31" t="s">
        <v>1894</v>
      </c>
      <c r="C1210" t="s">
        <v>3937</v>
      </c>
      <c r="D1210" s="32" t="s">
        <v>1895</v>
      </c>
      <c r="E1210" s="31" t="s">
        <v>2751</v>
      </c>
      <c r="F1210" s="32">
        <v>-94.042150000000007</v>
      </c>
      <c r="G1210" s="32">
        <v>36.072110000000002</v>
      </c>
      <c r="H1210" s="32"/>
      <c r="I1210" t="str">
        <f t="shared" si="219"/>
        <v>Evening Shade, Arkansas&lt;br&gt;White 1900-1944&lt;br&gt;INF683&lt;br&gt;non-DASS</v>
      </c>
      <c r="J1210" t="str">
        <f t="shared" si="220"/>
        <v>W1900EveningShadeArkansasINF683</v>
      </c>
      <c r="M1210" t="str">
        <f t="shared" si="222"/>
        <v>dp</v>
      </c>
      <c r="N1210" t="str">
        <f t="shared" si="223"/>
        <v>st</v>
      </c>
      <c r="O1210" t="str">
        <f t="shared" si="224"/>
        <v>ar</v>
      </c>
      <c r="P1210" t="e">
        <f>IF(#REF!="rhot","",IF(H1210="AAE_7R","r7",IF(AND(C1210="ANAE",H1210="W"),"r3","r0")))</f>
        <v>#REF!</v>
      </c>
      <c r="Q1210" t="str">
        <f>IF(H1210="consonant",#REF!,"")</f>
        <v/>
      </c>
      <c r="R1210" t="str">
        <f t="shared" si="225"/>
        <v>lx</v>
      </c>
      <c r="S1210" t="str">
        <f t="shared" si="226"/>
        <v>bk</v>
      </c>
      <c r="T1210" t="e">
        <f t="shared" si="227"/>
        <v>#REF!</v>
      </c>
      <c r="U1210" t="str">
        <f t="shared" si="218"/>
        <v>b</v>
      </c>
      <c r="W1210" t="str">
        <f t="shared" si="221"/>
        <v>const W1900EveningShadeArkansasINF683= L.marker([36.07211,-94.04215], {icon: dp_lx}).bindPopup('Evening Shade, Arkansas&lt;br&gt;White 1900-1944&lt;br&gt;INF683&lt;br&gt;non-DASS').addTo(W1900);</v>
      </c>
      <c r="BI1210" t="s">
        <v>6255</v>
      </c>
    </row>
    <row r="1211" spans="1:61">
      <c r="A1211" s="30" t="s">
        <v>5326</v>
      </c>
      <c r="B1211" s="31" t="s">
        <v>1923</v>
      </c>
      <c r="C1211" t="s">
        <v>3937</v>
      </c>
      <c r="D1211" s="32" t="s">
        <v>1560</v>
      </c>
      <c r="E1211" s="31" t="s">
        <v>2751</v>
      </c>
      <c r="F1211" s="32">
        <v>-92.081950000000006</v>
      </c>
      <c r="G1211" s="32">
        <v>33.428919999999998</v>
      </c>
      <c r="H1211" s="32"/>
      <c r="I1211" t="str">
        <f t="shared" si="219"/>
        <v>Texarkana, Arkansas&lt;br&gt;White 1900-1944&lt;br&gt;INF745&lt;br&gt;non-DASS</v>
      </c>
      <c r="J1211" t="str">
        <f t="shared" si="220"/>
        <v>W1900TexarkanaArkansasINF745</v>
      </c>
      <c r="M1211" t="str">
        <f t="shared" si="222"/>
        <v>dp</v>
      </c>
      <c r="N1211" t="str">
        <f t="shared" si="223"/>
        <v>st</v>
      </c>
      <c r="O1211" t="str">
        <f t="shared" si="224"/>
        <v>ar</v>
      </c>
      <c r="P1211" t="e">
        <f>IF(#REF!="rhot","",IF(H1211="AAE_7R","r7",IF(AND(C1211="ANAE",H1211="W"),"r3","r0")))</f>
        <v>#REF!</v>
      </c>
      <c r="Q1211" t="str">
        <f>IF(H1211="consonant",#REF!,"")</f>
        <v/>
      </c>
      <c r="R1211" t="str">
        <f t="shared" si="225"/>
        <v>lx</v>
      </c>
      <c r="S1211" t="str">
        <f t="shared" si="226"/>
        <v>bk</v>
      </c>
      <c r="T1211" t="e">
        <f t="shared" si="227"/>
        <v>#REF!</v>
      </c>
      <c r="U1211" t="str">
        <f t="shared" si="218"/>
        <v>b</v>
      </c>
      <c r="W1211" t="str">
        <f t="shared" si="221"/>
        <v>const W1900TexarkanaArkansasINF745= L.marker([33.42892,-92.08195], {icon: dp_lx}).bindPopup('Texarkana, Arkansas&lt;br&gt;White 1900-1944&lt;br&gt;INF745&lt;br&gt;non-DASS').addTo(W1900);</v>
      </c>
      <c r="BI1211" t="s">
        <v>6256</v>
      </c>
    </row>
    <row r="1212" spans="1:61">
      <c r="A1212" s="30" t="s">
        <v>5326</v>
      </c>
      <c r="B1212" s="31" t="s">
        <v>1949</v>
      </c>
      <c r="C1212" t="s">
        <v>3937</v>
      </c>
      <c r="D1212" s="32" t="s">
        <v>1948</v>
      </c>
      <c r="E1212" s="31" t="s">
        <v>5293</v>
      </c>
      <c r="F1212" s="32">
        <v>-95.698300000000003</v>
      </c>
      <c r="G1212" s="32">
        <v>30.53182</v>
      </c>
      <c r="H1212" s="32"/>
      <c r="I1212" t="str">
        <f t="shared" si="219"/>
        <v>Opelousas, Louisiana&lt;br&gt;White 1900-1944&lt;br&gt;INF804A&lt;br&gt;non-DASS</v>
      </c>
      <c r="J1212" t="str">
        <f t="shared" si="220"/>
        <v>W1900OpelousasLouisianaINF804A</v>
      </c>
      <c r="M1212" t="str">
        <f t="shared" si="222"/>
        <v>dp</v>
      </c>
      <c r="N1212" t="str">
        <f t="shared" si="223"/>
        <v>st</v>
      </c>
      <c r="O1212" t="str">
        <f t="shared" si="224"/>
        <v>ar</v>
      </c>
      <c r="P1212" t="e">
        <f>IF(#REF!="rhot","",IF(H1212="AAE_7R","r7",IF(AND(C1212="ANAE",H1212="W"),"r3","r0")))</f>
        <v>#REF!</v>
      </c>
      <c r="Q1212" t="str">
        <f>IF(H1212="consonant",#REF!,"")</f>
        <v/>
      </c>
      <c r="R1212" t="str">
        <f t="shared" si="225"/>
        <v>lx</v>
      </c>
      <c r="S1212" t="str">
        <f t="shared" si="226"/>
        <v>bk</v>
      </c>
      <c r="T1212" t="e">
        <f t="shared" si="227"/>
        <v>#REF!</v>
      </c>
      <c r="U1212" t="str">
        <f t="shared" si="218"/>
        <v>b</v>
      </c>
      <c r="W1212" t="str">
        <f t="shared" si="221"/>
        <v>const W1900OpelousasLouisianaINF804A= L.marker([30.53182,-95.6983], {icon: dp_lx}).bindPopup('Opelousas, Louisiana&lt;br&gt;White 1900-1944&lt;br&gt;INF804A&lt;br&gt;non-DASS').addTo(W1900);</v>
      </c>
      <c r="BI1212" t="s">
        <v>6257</v>
      </c>
    </row>
    <row r="1213" spans="1:61">
      <c r="A1213" s="30" t="s">
        <v>5326</v>
      </c>
      <c r="B1213" s="31" t="s">
        <v>1956</v>
      </c>
      <c r="C1213" t="s">
        <v>3937</v>
      </c>
      <c r="D1213" s="32" t="s">
        <v>368</v>
      </c>
      <c r="E1213" s="31" t="s">
        <v>5294</v>
      </c>
      <c r="F1213" s="32">
        <v>-84.427329999999998</v>
      </c>
      <c r="G1213" s="32">
        <v>33.844769999999997</v>
      </c>
      <c r="H1213" s="32"/>
      <c r="I1213" t="str">
        <f t="shared" si="219"/>
        <v>Belk, Texas&lt;br&gt;White 1900-1944&lt;br&gt;INF836&lt;br&gt;non-DASS</v>
      </c>
      <c r="J1213" t="str">
        <f t="shared" si="220"/>
        <v>W1900BelkTexasINF836</v>
      </c>
      <c r="M1213" t="str">
        <f t="shared" si="222"/>
        <v>dp</v>
      </c>
      <c r="N1213" t="str">
        <f t="shared" si="223"/>
        <v>st</v>
      </c>
      <c r="O1213" t="str">
        <f t="shared" si="224"/>
        <v>ar</v>
      </c>
      <c r="P1213" t="e">
        <f>IF(#REF!="rhot","",IF(H1213="AAE_7R","r7",IF(AND(C1213="ANAE",H1213="W"),"r3","r0")))</f>
        <v>#REF!</v>
      </c>
      <c r="Q1213" t="str">
        <f>IF(H1213="consonant",#REF!,"")</f>
        <v/>
      </c>
      <c r="R1213" t="str">
        <f t="shared" si="225"/>
        <v>lx</v>
      </c>
      <c r="S1213" t="str">
        <f t="shared" si="226"/>
        <v>bk</v>
      </c>
      <c r="T1213" t="e">
        <f t="shared" si="227"/>
        <v>#REF!</v>
      </c>
      <c r="U1213" t="str">
        <f t="shared" si="218"/>
        <v>b</v>
      </c>
      <c r="W1213" t="str">
        <f t="shared" si="221"/>
        <v>const W1900BelkTexasINF836= L.marker([33.84477,-84.42733], {icon: dp_lx}).bindPopup('Belk, Texas&lt;br&gt;White 1900-1944&lt;br&gt;INF836&lt;br&gt;non-DASS').addTo(W1900);</v>
      </c>
      <c r="BI1213" t="s">
        <v>6258</v>
      </c>
    </row>
    <row r="1214" spans="1:61">
      <c r="A1214" s="30" t="s">
        <v>5326</v>
      </c>
      <c r="B1214" s="31" t="s">
        <v>1624</v>
      </c>
      <c r="C1214" t="s">
        <v>3937</v>
      </c>
      <c r="D1214" s="32" t="s">
        <v>1626</v>
      </c>
      <c r="E1214" s="31" t="s">
        <v>5289</v>
      </c>
      <c r="F1214" s="32">
        <v>-82.931730000000002</v>
      </c>
      <c r="G1214" s="32">
        <v>34.46866</v>
      </c>
      <c r="H1214" s="32"/>
      <c r="I1214" t="str">
        <f t="shared" si="219"/>
        <v>Jasper, Georgia&lt;br&gt;White 1900-1944&lt;br&gt;INF069&lt;br&gt;non-DASS</v>
      </c>
      <c r="J1214" t="str">
        <f t="shared" si="220"/>
        <v>W1900JasperGeorgiaINF069</v>
      </c>
      <c r="M1214" t="str">
        <f t="shared" si="222"/>
        <v>dp</v>
      </c>
      <c r="N1214" t="str">
        <f t="shared" si="223"/>
        <v>st</v>
      </c>
      <c r="O1214" t="str">
        <f t="shared" si="224"/>
        <v>ar</v>
      </c>
      <c r="P1214" t="e">
        <f>IF(#REF!="rhot","",IF(H1214="AAE_7R","r7",IF(AND(C1214="ANAE",H1214="W"),"r3","r0")))</f>
        <v>#REF!</v>
      </c>
      <c r="Q1214" t="str">
        <f>IF(H1214="consonant",#REF!,"")</f>
        <v/>
      </c>
      <c r="R1214" t="str">
        <f t="shared" si="225"/>
        <v>lx</v>
      </c>
      <c r="S1214" t="str">
        <f t="shared" si="226"/>
        <v>bk</v>
      </c>
      <c r="T1214" t="e">
        <f t="shared" si="227"/>
        <v>#REF!</v>
      </c>
      <c r="U1214" t="str">
        <f t="shared" si="218"/>
        <v>b</v>
      </c>
      <c r="W1214" t="str">
        <f t="shared" si="221"/>
        <v>const W1900JasperGeorgiaINF069= L.marker([34.46866,-82.93173], {icon: dp_lx}).bindPopup('Jasper, Georgia&lt;br&gt;White 1900-1944&lt;br&gt;INF069&lt;br&gt;non-DASS').addTo(W1900);</v>
      </c>
      <c r="BI1214" t="s">
        <v>6259</v>
      </c>
    </row>
    <row r="1215" spans="1:61">
      <c r="A1215" s="30" t="s">
        <v>5326</v>
      </c>
      <c r="B1215" s="31" t="s">
        <v>1640</v>
      </c>
      <c r="C1215" t="s">
        <v>3937</v>
      </c>
      <c r="D1215" s="32" t="s">
        <v>1642</v>
      </c>
      <c r="E1215" s="31" t="s">
        <v>5289</v>
      </c>
      <c r="F1215" s="32">
        <v>-87.560469999999995</v>
      </c>
      <c r="G1215" s="32">
        <v>34.353389999999997</v>
      </c>
      <c r="H1215" s="32"/>
      <c r="I1215" t="str">
        <f t="shared" si="219"/>
        <v>Hartwell, Georgia&lt;br&gt;White 1900-1944&lt;br&gt;INF092&lt;br&gt;non-DASS</v>
      </c>
      <c r="J1215" t="str">
        <f t="shared" si="220"/>
        <v>W1900HartwellGeorgiaINF092</v>
      </c>
      <c r="M1215" t="str">
        <f t="shared" si="222"/>
        <v>dp</v>
      </c>
      <c r="N1215" t="str">
        <f t="shared" si="223"/>
        <v>st</v>
      </c>
      <c r="O1215" t="str">
        <f t="shared" si="224"/>
        <v>ar</v>
      </c>
      <c r="P1215" t="e">
        <f>IF(#REF!="rhot","",IF(H1215="AAE_7R","r7",IF(AND(C1215="ANAE",H1215="W"),"r3","r0")))</f>
        <v>#REF!</v>
      </c>
      <c r="Q1215" t="str">
        <f>IF(H1215="consonant",#REF!,"")</f>
        <v/>
      </c>
      <c r="R1215" t="str">
        <f t="shared" si="225"/>
        <v>lx</v>
      </c>
      <c r="S1215" t="str">
        <f t="shared" si="226"/>
        <v>bk</v>
      </c>
      <c r="T1215" t="e">
        <f t="shared" si="227"/>
        <v>#REF!</v>
      </c>
      <c r="U1215" t="str">
        <f t="shared" si="218"/>
        <v>b</v>
      </c>
      <c r="W1215" t="str">
        <f t="shared" si="221"/>
        <v>const W1900HartwellGeorgiaINF092= L.marker([34.35339,-87.56047], {icon: dp_lx}).bindPopup('Hartwell, Georgia&lt;br&gt;White 1900-1944&lt;br&gt;INF092&lt;br&gt;non-DASS').addTo(W1900);</v>
      </c>
      <c r="BI1215" t="s">
        <v>6260</v>
      </c>
    </row>
    <row r="1216" spans="1:61">
      <c r="A1216" s="30" t="s">
        <v>5326</v>
      </c>
      <c r="B1216" s="31" t="s">
        <v>1840</v>
      </c>
      <c r="C1216" t="s">
        <v>3937</v>
      </c>
      <c r="D1216" s="32" t="s">
        <v>1470</v>
      </c>
      <c r="E1216" s="31" t="s">
        <v>904</v>
      </c>
      <c r="F1216" s="32">
        <v>-88.757840000000002</v>
      </c>
      <c r="G1216" s="32">
        <v>35.74597</v>
      </c>
      <c r="H1216" s="32"/>
      <c r="I1216" t="str">
        <f t="shared" si="219"/>
        <v>Ripley, Tennessee&lt;br&gt;White 1900-1944&lt;br&gt;INF508&lt;br&gt;non-DASS</v>
      </c>
      <c r="J1216" t="str">
        <f t="shared" si="220"/>
        <v>W1900RipleyTennesseeINF508</v>
      </c>
      <c r="M1216" t="str">
        <f t="shared" si="222"/>
        <v>dp</v>
      </c>
      <c r="N1216" t="str">
        <f t="shared" si="223"/>
        <v>st</v>
      </c>
      <c r="O1216" t="str">
        <f t="shared" si="224"/>
        <v>ar</v>
      </c>
      <c r="P1216" t="e">
        <f>IF(#REF!="rhot","",IF(H1216="AAE_7R","r7",IF(AND(C1216="ANAE",H1216="W"),"r3","r0")))</f>
        <v>#REF!</v>
      </c>
      <c r="Q1216" t="str">
        <f>IF(H1216="consonant",#REF!,"")</f>
        <v/>
      </c>
      <c r="R1216" t="str">
        <f t="shared" si="225"/>
        <v>lx</v>
      </c>
      <c r="S1216" t="str">
        <f t="shared" si="226"/>
        <v>bk</v>
      </c>
      <c r="T1216" t="e">
        <f t="shared" si="227"/>
        <v>#REF!</v>
      </c>
      <c r="U1216" t="str">
        <f t="shared" si="218"/>
        <v>b</v>
      </c>
      <c r="W1216" t="str">
        <f t="shared" si="221"/>
        <v>const W1900RipleyTennesseeINF508= L.marker([35.74597,-88.75784], {icon: dp_lx}).bindPopup('Ripley, Tennessee&lt;br&gt;White 1900-1944&lt;br&gt;INF508&lt;br&gt;non-DASS').addTo(W1900);</v>
      </c>
      <c r="BI1216" t="s">
        <v>6261</v>
      </c>
    </row>
    <row r="1217" spans="1:61">
      <c r="A1217" s="30" t="s">
        <v>5326</v>
      </c>
      <c r="B1217" s="31" t="s">
        <v>1851</v>
      </c>
      <c r="C1217" t="s">
        <v>3937</v>
      </c>
      <c r="D1217" s="32" t="s">
        <v>1853</v>
      </c>
      <c r="E1217" s="31" t="s">
        <v>1505</v>
      </c>
      <c r="F1217" s="32">
        <v>-83.759429999999995</v>
      </c>
      <c r="G1217" s="32">
        <v>33.331789999999998</v>
      </c>
      <c r="H1217" s="32"/>
      <c r="I1217" t="str">
        <f t="shared" si="219"/>
        <v>Oktoc, Mississippi&lt;br&gt;White 1900-1944&lt;br&gt;INF558A&lt;br&gt;non-DASS</v>
      </c>
      <c r="J1217" t="str">
        <f t="shared" si="220"/>
        <v>W1900OktocMississippiINF558A</v>
      </c>
      <c r="M1217" t="str">
        <f t="shared" si="222"/>
        <v>dp</v>
      </c>
      <c r="N1217" t="str">
        <f t="shared" si="223"/>
        <v>st</v>
      </c>
      <c r="O1217" t="str">
        <f t="shared" si="224"/>
        <v>ar</v>
      </c>
      <c r="P1217" t="e">
        <f>IF(#REF!="rhot","",IF(H1217="AAE_7R","r7",IF(AND(C1217="ANAE",H1217="W"),"r3","r0")))</f>
        <v>#REF!</v>
      </c>
      <c r="Q1217" t="str">
        <f>IF(H1217="consonant",#REF!,"")</f>
        <v/>
      </c>
      <c r="R1217" t="str">
        <f t="shared" si="225"/>
        <v>lx</v>
      </c>
      <c r="S1217" t="str">
        <f t="shared" si="226"/>
        <v>bk</v>
      </c>
      <c r="T1217" t="e">
        <f t="shared" si="227"/>
        <v>#REF!</v>
      </c>
      <c r="U1217" t="str">
        <f t="shared" ref="U1217:U1280" si="228">IF(C1217="LAGS","a","b")</f>
        <v>b</v>
      </c>
      <c r="W1217" t="str">
        <f t="shared" si="221"/>
        <v>const W1900OktocMississippiINF558A= L.marker([33.33179,-83.75943], {icon: dp_lx}).bindPopup('Oktoc, Mississippi&lt;br&gt;White 1900-1944&lt;br&gt;INF558A&lt;br&gt;non-DASS').addTo(W1900);</v>
      </c>
      <c r="BI1217" t="s">
        <v>6262</v>
      </c>
    </row>
    <row r="1218" spans="1:61">
      <c r="A1218" s="30" t="s">
        <v>5326</v>
      </c>
      <c r="B1218" s="31" t="s">
        <v>1630</v>
      </c>
      <c r="C1218" t="s">
        <v>3937</v>
      </c>
      <c r="D1218" s="32" t="s">
        <v>232</v>
      </c>
      <c r="E1218" s="31" t="s">
        <v>5289</v>
      </c>
      <c r="F1218" s="32">
        <v>-84.734120000000004</v>
      </c>
      <c r="G1218" s="32">
        <v>34.596490000000003</v>
      </c>
      <c r="H1218" s="32"/>
      <c r="I1218" t="str">
        <f t="shared" ref="I1218:I1281" si="229">D1218&amp;", "&amp;E1218&amp;"&lt;br&gt;"&amp;IF(TRIM(LEFT(A1218,LEN(A1218)-4))="W","White ",IF(TRIM(LEFT(A1218,LEN(A1218)-4))="B","Black ",IF(TRIM(LEFT(A1218,LEN(A1218)-4))="L","Hispanic ",IF(TRIM(LEFT(A1218,LEN(A1218)-4))="N","Indigenous ",IF(TRIM(LEFT(A1218,LEN(A1218)-4))="A","Asian ","")))))&amp;IF(TRIM(RIGHT(A1218,LEN(A1218)-1))="1700","1700-1799",IF(TRIM(RIGHT(A1218,LEN(A1218)-1))="1800","1800-1844",IF(TRIM(RIGHT(A1218,LEN(A1218)-1))="1850","1845-1874",IF(TRIM(RIGHT(A1218,LEN(A1218)-1))="1870","1875-1899",IF(TRIM(RIGHT(A1218,LEN(A1218)-1))="1900","1900-1944",IF(TRIM(RIGHT(A1218,LEN(A1218)-1))="1950","1945-1974",IF(TRIM(RIGHT(A1218,LEN(A1218)-1))="1970","1975-1099","")))))))&amp;"&lt;br&gt;"&amp;B1218&amp;"&lt;br&gt;"&amp;C1218</f>
        <v>Cleveland, Georgia&lt;br&gt;White 1900-1944&lt;br&gt;INF073&lt;br&gt;non-DASS</v>
      </c>
      <c r="J1218" t="str">
        <f t="shared" ref="J1218:J1281" si="230">A1218&amp;SUBSTITUTE(SUBSTITUTE(SUBSTITUTE(D1218,".","")," ",""),"-","")&amp;SUBSTITUTE(E1218," ","")&amp;SUBSTITUTE(SUBSTITUTE(SUBSTITUTE(B1218,".","")," ",""),"-","")</f>
        <v>W1900ClevelandGeorgiaINF073</v>
      </c>
      <c r="M1218" t="str">
        <f t="shared" si="222"/>
        <v>dp</v>
      </c>
      <c r="N1218" t="str">
        <f t="shared" si="223"/>
        <v>st</v>
      </c>
      <c r="O1218" t="str">
        <f t="shared" si="224"/>
        <v>ar</v>
      </c>
      <c r="P1218" t="e">
        <f>IF(#REF!="rhot","",IF(H1218="AAE_7R","r7",IF(AND(C1218="ANAE",H1218="W"),"r3","r0")))</f>
        <v>#REF!</v>
      </c>
      <c r="Q1218" t="str">
        <f>IF(H1218="consonant",#REF!,"")</f>
        <v/>
      </c>
      <c r="R1218" t="str">
        <f t="shared" si="225"/>
        <v>lx</v>
      </c>
      <c r="S1218" t="str">
        <f t="shared" si="226"/>
        <v>bk</v>
      </c>
      <c r="T1218" t="e">
        <f t="shared" si="227"/>
        <v>#REF!</v>
      </c>
      <c r="U1218" t="str">
        <f t="shared" si="228"/>
        <v>b</v>
      </c>
      <c r="W1218" t="str">
        <f t="shared" si="221"/>
        <v>const W1900ClevelandGeorgiaINF073= L.marker([34.59649,-84.73412], {icon: dp_lx}).bindPopup('Cleveland, Georgia&lt;br&gt;White 1900-1944&lt;br&gt;INF073&lt;br&gt;non-DASS').addTo(W1900);</v>
      </c>
      <c r="BI1218" t="s">
        <v>6263</v>
      </c>
    </row>
    <row r="1219" spans="1:61">
      <c r="A1219" s="30" t="s">
        <v>5326</v>
      </c>
      <c r="B1219" s="31" t="s">
        <v>1684</v>
      </c>
      <c r="C1219" t="s">
        <v>3937</v>
      </c>
      <c r="D1219" s="32" t="s">
        <v>1685</v>
      </c>
      <c r="E1219" s="31" t="s">
        <v>5289</v>
      </c>
      <c r="F1219" s="32">
        <v>-83.027699999999996</v>
      </c>
      <c r="G1219" s="32">
        <v>32.688929999999999</v>
      </c>
      <c r="H1219" s="32"/>
      <c r="I1219" t="str">
        <f t="shared" si="229"/>
        <v>Waverly Hall, Georgia&lt;br&gt;White 1900-1944&lt;br&gt;INF144&lt;br&gt;non-DASS</v>
      </c>
      <c r="J1219" t="str">
        <f t="shared" si="230"/>
        <v>W1900WaverlyHallGeorgiaINF144</v>
      </c>
      <c r="M1219" t="str">
        <f t="shared" si="222"/>
        <v>dp</v>
      </c>
      <c r="N1219" t="str">
        <f t="shared" si="223"/>
        <v>st</v>
      </c>
      <c r="O1219" t="str">
        <f t="shared" si="224"/>
        <v>ar</v>
      </c>
      <c r="P1219" t="e">
        <f>IF(#REF!="rhot","",IF(H1219="AAE_7R","r7",IF(AND(C1219="ANAE",H1219="W"),"r3","r0")))</f>
        <v>#REF!</v>
      </c>
      <c r="Q1219" t="str">
        <f>IF(H1219="consonant",#REF!,"")</f>
        <v/>
      </c>
      <c r="R1219" t="str">
        <f t="shared" si="225"/>
        <v>lx</v>
      </c>
      <c r="S1219" t="str">
        <f t="shared" si="226"/>
        <v>bk</v>
      </c>
      <c r="T1219" t="e">
        <f t="shared" si="227"/>
        <v>#REF!</v>
      </c>
      <c r="U1219" t="str">
        <f t="shared" si="228"/>
        <v>b</v>
      </c>
      <c r="W1219" t="str">
        <f t="shared" ref="W1219:W1282" si="231">IF(OR(M1219="",R1219=""),"",IF(F1219="","","const "&amp;J1219&amp;"= L.marker(["&amp;G1219&amp;","&amp;F1219&amp;"], {icon: "&amp;M1219&amp;"_"&amp;R1219&amp;"}).bindPopup('"&amp;I1219&amp;"').addTo("&amp;A1219&amp;");"))</f>
        <v>const W1900WaverlyHallGeorgiaINF144= L.marker([32.68893,-83.0277], {icon: dp_lx}).bindPopup('Waverly Hall, Georgia&lt;br&gt;White 1900-1944&lt;br&gt;INF144&lt;br&gt;non-DASS').addTo(W1900);</v>
      </c>
      <c r="BI1219" t="s">
        <v>6264</v>
      </c>
    </row>
    <row r="1220" spans="1:61">
      <c r="A1220" s="30" t="s">
        <v>5326</v>
      </c>
      <c r="B1220" s="31" t="s">
        <v>1716</v>
      </c>
      <c r="C1220" t="s">
        <v>3937</v>
      </c>
      <c r="D1220" s="32" t="s">
        <v>1718</v>
      </c>
      <c r="E1220" s="31" t="s">
        <v>5289</v>
      </c>
      <c r="F1220" s="32">
        <v>-86.861890000000002</v>
      </c>
      <c r="G1220" s="32">
        <v>30.703469999999999</v>
      </c>
      <c r="H1220" s="32"/>
      <c r="I1220" t="str">
        <f t="shared" si="229"/>
        <v>Statenville, Georgia&lt;br&gt;White 1900-1944&lt;br&gt;INF205&lt;br&gt;non-DASS</v>
      </c>
      <c r="J1220" t="str">
        <f t="shared" si="230"/>
        <v>W1900StatenvilleGeorgiaINF205</v>
      </c>
      <c r="M1220" t="str">
        <f t="shared" si="222"/>
        <v>dp</v>
      </c>
      <c r="N1220" t="str">
        <f t="shared" si="223"/>
        <v>st</v>
      </c>
      <c r="O1220" t="str">
        <f t="shared" si="224"/>
        <v>ar</v>
      </c>
      <c r="P1220" t="e">
        <f>IF(#REF!="rhot","",IF(H1220="AAE_7R","r7",IF(AND(C1220="ANAE",H1220="W"),"r3","r0")))</f>
        <v>#REF!</v>
      </c>
      <c r="Q1220" t="str">
        <f>IF(H1220="consonant",#REF!,"")</f>
        <v/>
      </c>
      <c r="R1220" t="str">
        <f t="shared" si="225"/>
        <v>lx</v>
      </c>
      <c r="S1220" t="str">
        <f t="shared" si="226"/>
        <v>bk</v>
      </c>
      <c r="T1220" t="e">
        <f t="shared" si="227"/>
        <v>#REF!</v>
      </c>
      <c r="U1220" t="str">
        <f t="shared" si="228"/>
        <v>b</v>
      </c>
      <c r="W1220" t="str">
        <f t="shared" si="231"/>
        <v>const W1900StatenvilleGeorgiaINF205= L.marker([30.70347,-86.86189], {icon: dp_lx}).bindPopup('Statenville, Georgia&lt;br&gt;White 1900-1944&lt;br&gt;INF205&lt;br&gt;non-DASS').addTo(W1900);</v>
      </c>
      <c r="BI1220" t="s">
        <v>6265</v>
      </c>
    </row>
    <row r="1221" spans="1:61">
      <c r="A1221" s="30" t="s">
        <v>5326</v>
      </c>
      <c r="B1221" s="31" t="s">
        <v>1874</v>
      </c>
      <c r="C1221" t="s">
        <v>3937</v>
      </c>
      <c r="D1221" s="32" t="s">
        <v>1876</v>
      </c>
      <c r="E1221" s="31" t="s">
        <v>5293</v>
      </c>
      <c r="F1221" s="32">
        <v>-91.614400000000003</v>
      </c>
      <c r="G1221" s="32">
        <v>30.978339999999999</v>
      </c>
      <c r="H1221" s="32"/>
      <c r="I1221" t="str">
        <f t="shared" si="229"/>
        <v>East Fork, Louisiana&lt;br&gt;White 1900-1944&lt;br&gt;INF635&lt;br&gt;non-DASS</v>
      </c>
      <c r="J1221" t="str">
        <f t="shared" si="230"/>
        <v>W1900EastForkLouisianaINF635</v>
      </c>
      <c r="M1221" t="str">
        <f t="shared" si="222"/>
        <v>dp</v>
      </c>
      <c r="N1221" t="str">
        <f t="shared" si="223"/>
        <v>st</v>
      </c>
      <c r="O1221" t="str">
        <f t="shared" si="224"/>
        <v>ar</v>
      </c>
      <c r="P1221" t="e">
        <f>IF(#REF!="rhot","",IF(H1221="AAE_7R","r7",IF(AND(C1221="ANAE",H1221="W"),"r3","r0")))</f>
        <v>#REF!</v>
      </c>
      <c r="Q1221" t="str">
        <f>IF(H1221="consonant",#REF!,"")</f>
        <v/>
      </c>
      <c r="R1221" t="str">
        <f t="shared" si="225"/>
        <v>lx</v>
      </c>
      <c r="S1221" t="str">
        <f t="shared" si="226"/>
        <v>bk</v>
      </c>
      <c r="T1221" t="e">
        <f t="shared" si="227"/>
        <v>#REF!</v>
      </c>
      <c r="U1221" t="str">
        <f t="shared" si="228"/>
        <v>b</v>
      </c>
      <c r="W1221" t="str">
        <f t="shared" si="231"/>
        <v>const W1900EastForkLouisianaINF635= L.marker([30.97834,-91.6144], {icon: dp_lx}).bindPopup('East Fork, Louisiana&lt;br&gt;White 1900-1944&lt;br&gt;INF635&lt;br&gt;non-DASS').addTo(W1900);</v>
      </c>
      <c r="BI1221" t="s">
        <v>6266</v>
      </c>
    </row>
    <row r="1222" spans="1:61">
      <c r="A1222" s="30" t="s">
        <v>5326</v>
      </c>
      <c r="B1222" s="31" t="s">
        <v>1924</v>
      </c>
      <c r="C1222" t="s">
        <v>3937</v>
      </c>
      <c r="D1222" s="32" t="s">
        <v>1925</v>
      </c>
      <c r="E1222" s="31" t="s">
        <v>2751</v>
      </c>
      <c r="F1222" s="32">
        <v>-92.356620000000007</v>
      </c>
      <c r="G1222" s="32">
        <v>33.356270000000002</v>
      </c>
      <c r="H1222" s="32"/>
      <c r="I1222" t="str">
        <f t="shared" si="229"/>
        <v>Lewisville, Arkansas&lt;br&gt;White 1900-1944&lt;br&gt;INF746&lt;br&gt;non-DASS</v>
      </c>
      <c r="J1222" t="str">
        <f t="shared" si="230"/>
        <v>W1900LewisvilleArkansasINF746</v>
      </c>
      <c r="M1222" t="str">
        <f t="shared" si="222"/>
        <v>dp</v>
      </c>
      <c r="N1222" t="str">
        <f t="shared" si="223"/>
        <v>st</v>
      </c>
      <c r="O1222" t="str">
        <f t="shared" si="224"/>
        <v>ar</v>
      </c>
      <c r="P1222" t="e">
        <f>IF(#REF!="rhot","",IF(H1222="AAE_7R","r7",IF(AND(C1222="ANAE",H1222="W"),"r3","r0")))</f>
        <v>#REF!</v>
      </c>
      <c r="Q1222" t="str">
        <f>IF(H1222="consonant",#REF!,"")</f>
        <v/>
      </c>
      <c r="R1222" t="str">
        <f t="shared" si="225"/>
        <v>lx</v>
      </c>
      <c r="S1222" t="str">
        <f t="shared" si="226"/>
        <v>bk</v>
      </c>
      <c r="T1222" t="e">
        <f t="shared" si="227"/>
        <v>#REF!</v>
      </c>
      <c r="U1222" t="str">
        <f t="shared" si="228"/>
        <v>b</v>
      </c>
      <c r="W1222" t="str">
        <f t="shared" si="231"/>
        <v>const W1900LewisvilleArkansasINF746= L.marker([33.35627,-92.35662], {icon: dp_lx}).bindPopup('Lewisville, Arkansas&lt;br&gt;White 1900-1944&lt;br&gt;INF746&lt;br&gt;non-DASS').addTo(W1900);</v>
      </c>
      <c r="BI1222" t="s">
        <v>6267</v>
      </c>
    </row>
    <row r="1223" spans="1:61">
      <c r="A1223" s="30" t="s">
        <v>5326</v>
      </c>
      <c r="B1223" s="31" t="s">
        <v>1926</v>
      </c>
      <c r="C1223" t="s">
        <v>3937</v>
      </c>
      <c r="D1223" s="32" t="s">
        <v>1928</v>
      </c>
      <c r="E1223" s="31" t="s">
        <v>2751</v>
      </c>
      <c r="F1223" s="32">
        <v>-83.425229999999999</v>
      </c>
      <c r="G1223" s="32">
        <v>33.11027</v>
      </c>
      <c r="H1223" s="32"/>
      <c r="I1223" t="str">
        <f t="shared" si="229"/>
        <v>Strong, Arkansas&lt;br&gt;White 1900-1944&lt;br&gt;INF750&lt;br&gt;non-DASS</v>
      </c>
      <c r="J1223" t="str">
        <f t="shared" si="230"/>
        <v>W1900StrongArkansasINF750</v>
      </c>
      <c r="M1223" t="str">
        <f t="shared" si="222"/>
        <v>dp</v>
      </c>
      <c r="N1223" t="str">
        <f t="shared" si="223"/>
        <v>st</v>
      </c>
      <c r="O1223" t="str">
        <f t="shared" si="224"/>
        <v>ar</v>
      </c>
      <c r="P1223" t="e">
        <f>IF(#REF!="rhot","",IF(H1223="AAE_7R","r7",IF(AND(C1223="ANAE",H1223="W"),"r3","r0")))</f>
        <v>#REF!</v>
      </c>
      <c r="Q1223" t="str">
        <f>IF(H1223="consonant",#REF!,"")</f>
        <v/>
      </c>
      <c r="R1223" t="str">
        <f t="shared" si="225"/>
        <v>lx</v>
      </c>
      <c r="S1223" t="str">
        <f t="shared" si="226"/>
        <v>bk</v>
      </c>
      <c r="T1223" t="e">
        <f t="shared" si="227"/>
        <v>#REF!</v>
      </c>
      <c r="U1223" t="str">
        <f t="shared" si="228"/>
        <v>b</v>
      </c>
      <c r="W1223" t="str">
        <f t="shared" si="231"/>
        <v>const W1900StrongArkansasINF750= L.marker([33.11027,-83.42523], {icon: dp_lx}).bindPopup('Strong, Arkansas&lt;br&gt;White 1900-1944&lt;br&gt;INF750&lt;br&gt;non-DASS').addTo(W1900);</v>
      </c>
      <c r="BI1223" t="s">
        <v>6268</v>
      </c>
    </row>
    <row r="1224" spans="1:61">
      <c r="A1224" s="30" t="s">
        <v>5326</v>
      </c>
      <c r="B1224" s="31" t="s">
        <v>1600</v>
      </c>
      <c r="C1224" t="s">
        <v>3937</v>
      </c>
      <c r="D1224" s="32" t="s">
        <v>1602</v>
      </c>
      <c r="E1224" s="31" t="s">
        <v>904</v>
      </c>
      <c r="F1224" s="32">
        <v>-84.47372</v>
      </c>
      <c r="G1224" s="32">
        <v>36.506120000000003</v>
      </c>
      <c r="H1224" s="32"/>
      <c r="I1224" t="str">
        <f t="shared" si="229"/>
        <v>Little Sycamore, Tennessee&lt;br&gt;White 1900-1944&lt;br&gt;INF024&lt;br&gt;non-DASS</v>
      </c>
      <c r="J1224" t="str">
        <f t="shared" si="230"/>
        <v>W1900LittleSycamoreTennesseeINF024</v>
      </c>
      <c r="M1224" t="str">
        <f t="shared" si="222"/>
        <v>dp</v>
      </c>
      <c r="N1224" t="str">
        <f t="shared" si="223"/>
        <v>st</v>
      </c>
      <c r="O1224" t="str">
        <f t="shared" si="224"/>
        <v>ar</v>
      </c>
      <c r="P1224" t="e">
        <f>IF(#REF!="rhot","",IF(H1224="AAE_7R","r7",IF(AND(C1224="ANAE",H1224="W"),"r3","r0")))</f>
        <v>#REF!</v>
      </c>
      <c r="Q1224" t="str">
        <f>IF(H1224="consonant",#REF!,"")</f>
        <v/>
      </c>
      <c r="R1224" t="str">
        <f t="shared" si="225"/>
        <v>lx</v>
      </c>
      <c r="S1224" t="str">
        <f t="shared" si="226"/>
        <v>bk</v>
      </c>
      <c r="T1224" t="e">
        <f t="shared" si="227"/>
        <v>#REF!</v>
      </c>
      <c r="U1224" t="str">
        <f t="shared" si="228"/>
        <v>b</v>
      </c>
      <c r="W1224" t="str">
        <f t="shared" si="231"/>
        <v>const W1900LittleSycamoreTennesseeINF024= L.marker([36.50612,-84.47372], {icon: dp_lx}).bindPopup('Little Sycamore, Tennessee&lt;br&gt;White 1900-1944&lt;br&gt;INF024&lt;br&gt;non-DASS').addTo(W1900);</v>
      </c>
      <c r="BI1224" t="s">
        <v>6269</v>
      </c>
    </row>
    <row r="1225" spans="1:61">
      <c r="A1225" s="30" t="s">
        <v>5326</v>
      </c>
      <c r="B1225" s="31" t="s">
        <v>1622</v>
      </c>
      <c r="C1225" t="s">
        <v>3937</v>
      </c>
      <c r="D1225" s="32" t="s">
        <v>1623</v>
      </c>
      <c r="E1225" s="31" t="s">
        <v>5289</v>
      </c>
      <c r="F1225" s="32">
        <v>-83.068719999999999</v>
      </c>
      <c r="G1225" s="32">
        <v>34.685600000000001</v>
      </c>
      <c r="H1225" s="32"/>
      <c r="I1225" t="str">
        <f t="shared" si="229"/>
        <v>East Ellijay, Georgia&lt;br&gt;White 1900-1944&lt;br&gt;INF062&lt;br&gt;non-DASS</v>
      </c>
      <c r="J1225" t="str">
        <f t="shared" si="230"/>
        <v>W1900EastEllijayGeorgiaINF062</v>
      </c>
      <c r="M1225" t="str">
        <f t="shared" si="222"/>
        <v>dp</v>
      </c>
      <c r="N1225" t="str">
        <f t="shared" si="223"/>
        <v>st</v>
      </c>
      <c r="O1225" t="str">
        <f t="shared" si="224"/>
        <v>ar</v>
      </c>
      <c r="P1225" t="e">
        <f>IF(#REF!="rhot","",IF(H1225="AAE_7R","r7",IF(AND(C1225="ANAE",H1225="W"),"r3","r0")))</f>
        <v>#REF!</v>
      </c>
      <c r="Q1225" t="str">
        <f>IF(H1225="consonant",#REF!,"")</f>
        <v/>
      </c>
      <c r="R1225" t="str">
        <f t="shared" si="225"/>
        <v>lx</v>
      </c>
      <c r="S1225" t="str">
        <f t="shared" si="226"/>
        <v>bk</v>
      </c>
      <c r="T1225" t="e">
        <f t="shared" si="227"/>
        <v>#REF!</v>
      </c>
      <c r="U1225" t="str">
        <f t="shared" si="228"/>
        <v>b</v>
      </c>
      <c r="W1225" t="str">
        <f t="shared" si="231"/>
        <v>const W1900EastEllijayGeorgiaINF062= L.marker([34.6856,-83.06872], {icon: dp_lx}).bindPopup('East Ellijay, Georgia&lt;br&gt;White 1900-1944&lt;br&gt;INF062&lt;br&gt;non-DASS').addTo(W1900);</v>
      </c>
      <c r="BI1225" t="s">
        <v>6270</v>
      </c>
    </row>
    <row r="1226" spans="1:61">
      <c r="A1226" s="30" t="s">
        <v>5326</v>
      </c>
      <c r="B1226" s="31" t="s">
        <v>1636</v>
      </c>
      <c r="C1226" t="s">
        <v>3937</v>
      </c>
      <c r="D1226" s="32" t="s">
        <v>1637</v>
      </c>
      <c r="E1226" s="31" t="s">
        <v>5289</v>
      </c>
      <c r="F1226" s="32">
        <v>-83.62115</v>
      </c>
      <c r="G1226" s="32">
        <v>33.94032</v>
      </c>
      <c r="H1226" s="32"/>
      <c r="I1226" t="str">
        <f t="shared" si="229"/>
        <v>Sandy Cross, Georgia&lt;br&gt;White 1900-1944&lt;br&gt;INF090&lt;br&gt;non-DASS</v>
      </c>
      <c r="J1226" t="str">
        <f t="shared" si="230"/>
        <v>W1900SandyCrossGeorgiaINF090</v>
      </c>
      <c r="M1226" t="str">
        <f t="shared" ref="M1226:M1289" si="232">IF(H1226="consonant","",IF(E1226="Jamaica","lo",IF(OR(A1226="W1700",A1226="B1850",H1226="Carib",H1226="LA",H1226="UM",H1226="Bra",H1226="EaNL"),"mn","dp")))</f>
        <v>dp</v>
      </c>
      <c r="N1226" t="str">
        <f t="shared" ref="N1226:N1289" si="233">IF(OR(H1226="Carib",A1226="B1850"),"sl","st")</f>
        <v>st</v>
      </c>
      <c r="O1226" t="str">
        <f t="shared" ref="O1226:O1289" si="234">IF(A1226="W1700","na",IF(OR(H1226="Carib",H1226="NYC",H1226="ENE"),"au",IF(H1226="CAN","ao","ar")))</f>
        <v>ar</v>
      </c>
      <c r="P1226" t="e">
        <f>IF(#REF!="rhot","",IF(H1226="AAE_7R","r7",IF(AND(C1226="ANAE",H1226="W"),"r3","r0")))</f>
        <v>#REF!</v>
      </c>
      <c r="Q1226" t="str">
        <f>IF(H1226="consonant",#REF!,"")</f>
        <v/>
      </c>
      <c r="R1226" t="str">
        <f t="shared" ref="R1226:R1289" si="235">IF(OR(H1226="W",H1226="M",H1226="ENE"),"we",IF(OR(H1226="MA",H1226="NYC",H1226="OH"),"sa1",IF(OR(H1226="OS",H1226="LAGS_SSE",H1226="Speaker _S",H1226="PADS_SSE"),"sl","lx")))</f>
        <v>lx</v>
      </c>
      <c r="S1226" t="str">
        <f t="shared" ref="S1226:S1289" si="236">IF(OR(H1226="S",H1226="M"),"fr",IF(OR(H1226="W"),"ce","bk"))</f>
        <v>bk</v>
      </c>
      <c r="T1226" t="e">
        <f t="shared" ref="T1226:T1289" si="237">IF(P1226="","",IF(OR(A1226="W1900",A1226="W1950",A1226="W1970"),"ho","un"))</f>
        <v>#REF!</v>
      </c>
      <c r="U1226" t="str">
        <f t="shared" si="228"/>
        <v>b</v>
      </c>
      <c r="W1226" t="str">
        <f t="shared" si="231"/>
        <v>const W1900SandyCrossGeorgiaINF090= L.marker([33.94032,-83.62115], {icon: dp_lx}).bindPopup('Sandy Cross, Georgia&lt;br&gt;White 1900-1944&lt;br&gt;INF090&lt;br&gt;non-DASS').addTo(W1900);</v>
      </c>
      <c r="BI1226" t="s">
        <v>6271</v>
      </c>
    </row>
    <row r="1227" spans="1:61">
      <c r="A1227" s="30" t="s">
        <v>5326</v>
      </c>
      <c r="B1227" s="31" t="s">
        <v>1709</v>
      </c>
      <c r="C1227" t="s">
        <v>3937</v>
      </c>
      <c r="D1227" s="32" t="s">
        <v>437</v>
      </c>
      <c r="E1227" s="31" t="s">
        <v>5289</v>
      </c>
      <c r="F1227" s="32">
        <v>-84.729470000000006</v>
      </c>
      <c r="G1227" s="32">
        <v>31.14404</v>
      </c>
      <c r="H1227" s="32"/>
      <c r="I1227" t="str">
        <f t="shared" si="229"/>
        <v>Brunswick, Georgia&lt;br&gt;White 1900-1944&lt;br&gt;INF201A&lt;br&gt;non-DASS</v>
      </c>
      <c r="J1227" t="str">
        <f t="shared" si="230"/>
        <v>W1900BrunswickGeorgiaINF201A</v>
      </c>
      <c r="M1227" t="str">
        <f t="shared" si="232"/>
        <v>dp</v>
      </c>
      <c r="N1227" t="str">
        <f t="shared" si="233"/>
        <v>st</v>
      </c>
      <c r="O1227" t="str">
        <f t="shared" si="234"/>
        <v>ar</v>
      </c>
      <c r="P1227" t="e">
        <f>IF(#REF!="rhot","",IF(H1227="AAE_7R","r7",IF(AND(C1227="ANAE",H1227="W"),"r3","r0")))</f>
        <v>#REF!</v>
      </c>
      <c r="Q1227" t="str">
        <f>IF(H1227="consonant",#REF!,"")</f>
        <v/>
      </c>
      <c r="R1227" t="str">
        <f t="shared" si="235"/>
        <v>lx</v>
      </c>
      <c r="S1227" t="str">
        <f t="shared" si="236"/>
        <v>bk</v>
      </c>
      <c r="T1227" t="e">
        <f t="shared" si="237"/>
        <v>#REF!</v>
      </c>
      <c r="U1227" t="str">
        <f t="shared" si="228"/>
        <v>b</v>
      </c>
      <c r="W1227" t="str">
        <f t="shared" si="231"/>
        <v>const W1900BrunswickGeorgiaINF201A= L.marker([31.14404,-84.72947], {icon: dp_lx}).bindPopup('Brunswick, Georgia&lt;br&gt;White 1900-1944&lt;br&gt;INF201A&lt;br&gt;non-DASS').addTo(W1900);</v>
      </c>
      <c r="BI1227" t="s">
        <v>6272</v>
      </c>
    </row>
    <row r="1228" spans="1:61">
      <c r="A1228" s="30" t="s">
        <v>5326</v>
      </c>
      <c r="B1228" s="31" t="s">
        <v>1739</v>
      </c>
      <c r="C1228" t="s">
        <v>3937</v>
      </c>
      <c r="D1228" s="32" t="s">
        <v>1741</v>
      </c>
      <c r="E1228" s="31" t="s">
        <v>5304</v>
      </c>
      <c r="F1228" s="32">
        <v>-80.134870000000006</v>
      </c>
      <c r="G1228" s="32">
        <v>29.67586</v>
      </c>
      <c r="H1228" s="32"/>
      <c r="I1228" t="str">
        <f t="shared" si="229"/>
        <v>Bardin, Florida&lt;br&gt;White 1900-1944&lt;br&gt;INF257&lt;br&gt;non-DASS</v>
      </c>
      <c r="J1228" t="str">
        <f t="shared" si="230"/>
        <v>W1900BardinFloridaINF257</v>
      </c>
      <c r="M1228" t="str">
        <f t="shared" si="232"/>
        <v>dp</v>
      </c>
      <c r="N1228" t="str">
        <f t="shared" si="233"/>
        <v>st</v>
      </c>
      <c r="O1228" t="str">
        <f t="shared" si="234"/>
        <v>ar</v>
      </c>
      <c r="P1228" t="e">
        <f>IF(#REF!="rhot","",IF(H1228="AAE_7R","r7",IF(AND(C1228="ANAE",H1228="W"),"r3","r0")))</f>
        <v>#REF!</v>
      </c>
      <c r="Q1228" t="str">
        <f>IF(H1228="consonant",#REF!,"")</f>
        <v/>
      </c>
      <c r="R1228" t="str">
        <f t="shared" si="235"/>
        <v>lx</v>
      </c>
      <c r="S1228" t="str">
        <f t="shared" si="236"/>
        <v>bk</v>
      </c>
      <c r="T1228" t="e">
        <f t="shared" si="237"/>
        <v>#REF!</v>
      </c>
      <c r="U1228" t="str">
        <f t="shared" si="228"/>
        <v>b</v>
      </c>
      <c r="W1228" t="str">
        <f t="shared" si="231"/>
        <v>const W1900BardinFloridaINF257= L.marker([29.67586,-80.13487], {icon: dp_lx}).bindPopup('Bardin, Florida&lt;br&gt;White 1900-1944&lt;br&gt;INF257&lt;br&gt;non-DASS').addTo(W1900);</v>
      </c>
      <c r="BI1228" t="s">
        <v>6273</v>
      </c>
    </row>
    <row r="1229" spans="1:61">
      <c r="A1229" s="30" t="s">
        <v>5326</v>
      </c>
      <c r="B1229" s="31" t="s">
        <v>1745</v>
      </c>
      <c r="C1229" t="s">
        <v>3937</v>
      </c>
      <c r="D1229" s="32" t="s">
        <v>57</v>
      </c>
      <c r="E1229" s="31" t="s">
        <v>5304</v>
      </c>
      <c r="F1229" s="32"/>
      <c r="G1229" s="32"/>
      <c r="H1229" s="32"/>
      <c r="I1229" t="str">
        <f t="shared" si="229"/>
        <v>Miami, Florida&lt;br&gt;White 1900-1944&lt;br&gt;INF284&lt;br&gt;non-DASS</v>
      </c>
      <c r="J1229" t="str">
        <f t="shared" si="230"/>
        <v>W1900MiamiFloridaINF284</v>
      </c>
      <c r="M1229" t="str">
        <f t="shared" si="232"/>
        <v>dp</v>
      </c>
      <c r="N1229" t="str">
        <f t="shared" si="233"/>
        <v>st</v>
      </c>
      <c r="O1229" t="str">
        <f t="shared" si="234"/>
        <v>ar</v>
      </c>
      <c r="P1229" t="e">
        <f>IF(#REF!="rhot","",IF(H1229="AAE_7R","r7",IF(AND(C1229="ANAE",H1229="W"),"r3","r0")))</f>
        <v>#REF!</v>
      </c>
      <c r="Q1229" t="str">
        <f>IF(H1229="consonant",#REF!,"")</f>
        <v/>
      </c>
      <c r="R1229" t="str">
        <f t="shared" si="235"/>
        <v>lx</v>
      </c>
      <c r="S1229" t="str">
        <f t="shared" si="236"/>
        <v>bk</v>
      </c>
      <c r="T1229" t="e">
        <f t="shared" si="237"/>
        <v>#REF!</v>
      </c>
      <c r="U1229" t="str">
        <f t="shared" si="228"/>
        <v>b</v>
      </c>
      <c r="W1229" t="str">
        <f t="shared" si="231"/>
        <v/>
      </c>
      <c r="BI1229" t="s">
        <v>5164</v>
      </c>
    </row>
    <row r="1230" spans="1:61">
      <c r="A1230" s="30" t="s">
        <v>5326</v>
      </c>
      <c r="B1230" s="31" t="s">
        <v>1746</v>
      </c>
      <c r="C1230" t="s">
        <v>3937</v>
      </c>
      <c r="D1230" s="32" t="s">
        <v>1375</v>
      </c>
      <c r="E1230" s="31" t="s">
        <v>5304</v>
      </c>
      <c r="F1230" s="32">
        <v>-85.838719999999995</v>
      </c>
      <c r="G1230" s="32">
        <v>25.79308</v>
      </c>
      <c r="H1230" s="32"/>
      <c r="I1230" t="str">
        <f t="shared" si="229"/>
        <v>Key West, Florida&lt;br&gt;White 1900-1944&lt;br&gt;INF288B&lt;br&gt;non-DASS</v>
      </c>
      <c r="J1230" t="str">
        <f t="shared" si="230"/>
        <v>W1900KeyWestFloridaINF288B</v>
      </c>
      <c r="M1230" t="str">
        <f t="shared" si="232"/>
        <v>dp</v>
      </c>
      <c r="N1230" t="str">
        <f t="shared" si="233"/>
        <v>st</v>
      </c>
      <c r="O1230" t="str">
        <f t="shared" si="234"/>
        <v>ar</v>
      </c>
      <c r="P1230" t="e">
        <f>IF(#REF!="rhot","",IF(H1230="AAE_7R","r7",IF(AND(C1230="ANAE",H1230="W"),"r3","r0")))</f>
        <v>#REF!</v>
      </c>
      <c r="Q1230" t="str">
        <f>IF(H1230="consonant",#REF!,"")</f>
        <v/>
      </c>
      <c r="R1230" t="str">
        <f t="shared" si="235"/>
        <v>lx</v>
      </c>
      <c r="S1230" t="str">
        <f t="shared" si="236"/>
        <v>bk</v>
      </c>
      <c r="T1230" t="e">
        <f t="shared" si="237"/>
        <v>#REF!</v>
      </c>
      <c r="U1230" t="str">
        <f t="shared" si="228"/>
        <v>b</v>
      </c>
      <c r="W1230" t="str">
        <f t="shared" si="231"/>
        <v>const W1900KeyWestFloridaINF288B= L.marker([25.79308,-85.83872], {icon: dp_lx}).bindPopup('Key West, Florida&lt;br&gt;White 1900-1944&lt;br&gt;INF288B&lt;br&gt;non-DASS').addTo(W1900);</v>
      </c>
      <c r="BI1230" t="s">
        <v>6274</v>
      </c>
    </row>
    <row r="1231" spans="1:61">
      <c r="A1231" s="30" t="s">
        <v>5326</v>
      </c>
      <c r="B1231" s="31" t="s">
        <v>1763</v>
      </c>
      <c r="C1231" t="s">
        <v>3937</v>
      </c>
      <c r="D1231" s="32" t="s">
        <v>1764</v>
      </c>
      <c r="E1231" s="31" t="s">
        <v>5298</v>
      </c>
      <c r="F1231" s="32">
        <v>-87.281350000000003</v>
      </c>
      <c r="G1231" s="32">
        <v>34.868630000000003</v>
      </c>
      <c r="H1231" s="32"/>
      <c r="I1231" t="str">
        <f t="shared" si="229"/>
        <v>Stevenson, Alabama&lt;br&gt;White 1900-1944&lt;br&gt;INF338&lt;br&gt;non-DASS</v>
      </c>
      <c r="J1231" t="str">
        <f t="shared" si="230"/>
        <v>W1900StevensonAlabamaINF338</v>
      </c>
      <c r="M1231" t="str">
        <f t="shared" si="232"/>
        <v>dp</v>
      </c>
      <c r="N1231" t="str">
        <f t="shared" si="233"/>
        <v>st</v>
      </c>
      <c r="O1231" t="str">
        <f t="shared" si="234"/>
        <v>ar</v>
      </c>
      <c r="P1231" t="e">
        <f>IF(#REF!="rhot","",IF(H1231="AAE_7R","r7",IF(AND(C1231="ANAE",H1231="W"),"r3","r0")))</f>
        <v>#REF!</v>
      </c>
      <c r="Q1231" t="str">
        <f>IF(H1231="consonant",#REF!,"")</f>
        <v/>
      </c>
      <c r="R1231" t="str">
        <f t="shared" si="235"/>
        <v>lx</v>
      </c>
      <c r="S1231" t="str">
        <f t="shared" si="236"/>
        <v>bk</v>
      </c>
      <c r="T1231" t="e">
        <f t="shared" si="237"/>
        <v>#REF!</v>
      </c>
      <c r="U1231" t="str">
        <f t="shared" si="228"/>
        <v>b</v>
      </c>
      <c r="W1231" t="str">
        <f t="shared" si="231"/>
        <v>const W1900StevensonAlabamaINF338= L.marker([34.86863,-87.28135], {icon: dp_lx}).bindPopup('Stevenson, Alabama&lt;br&gt;White 1900-1944&lt;br&gt;INF338&lt;br&gt;non-DASS').addTo(W1900);</v>
      </c>
      <c r="BI1231" t="s">
        <v>6275</v>
      </c>
    </row>
    <row r="1232" spans="1:61">
      <c r="A1232" s="30" t="s">
        <v>5326</v>
      </c>
      <c r="B1232" s="31" t="s">
        <v>1776</v>
      </c>
      <c r="C1232" t="s">
        <v>3937</v>
      </c>
      <c r="D1232" s="32" t="s">
        <v>1626</v>
      </c>
      <c r="E1232" s="31" t="s">
        <v>5298</v>
      </c>
      <c r="F1232" s="32">
        <v>-89.322010000000006</v>
      </c>
      <c r="G1232" s="32">
        <v>33.831299999999999</v>
      </c>
      <c r="H1232" s="32"/>
      <c r="I1232" t="str">
        <f t="shared" si="229"/>
        <v>Jasper, Alabama&lt;br&gt;White 1900-1944&lt;br&gt;INF358&lt;br&gt;non-DASS</v>
      </c>
      <c r="J1232" t="str">
        <f t="shared" si="230"/>
        <v>W1900JasperAlabamaINF358</v>
      </c>
      <c r="M1232" t="str">
        <f t="shared" si="232"/>
        <v>dp</v>
      </c>
      <c r="N1232" t="str">
        <f t="shared" si="233"/>
        <v>st</v>
      </c>
      <c r="O1232" t="str">
        <f t="shared" si="234"/>
        <v>ar</v>
      </c>
      <c r="P1232" t="e">
        <f>IF(#REF!="rhot","",IF(H1232="AAE_7R","r7",IF(AND(C1232="ANAE",H1232="W"),"r3","r0")))</f>
        <v>#REF!</v>
      </c>
      <c r="Q1232" t="str">
        <f>IF(H1232="consonant",#REF!,"")</f>
        <v/>
      </c>
      <c r="R1232" t="str">
        <f t="shared" si="235"/>
        <v>lx</v>
      </c>
      <c r="S1232" t="str">
        <f t="shared" si="236"/>
        <v>bk</v>
      </c>
      <c r="T1232" t="e">
        <f t="shared" si="237"/>
        <v>#REF!</v>
      </c>
      <c r="U1232" t="str">
        <f t="shared" si="228"/>
        <v>b</v>
      </c>
      <c r="W1232" t="str">
        <f t="shared" si="231"/>
        <v>const W1900JasperAlabamaINF358= L.marker([33.8313,-89.32201], {icon: dp_lx}).bindPopup('Jasper, Alabama&lt;br&gt;White 1900-1944&lt;br&gt;INF358&lt;br&gt;non-DASS').addTo(W1900);</v>
      </c>
      <c r="BI1232" t="s">
        <v>6276</v>
      </c>
    </row>
    <row r="1233" spans="1:61">
      <c r="A1233" s="30" t="s">
        <v>5326</v>
      </c>
      <c r="B1233" s="31" t="s">
        <v>1843</v>
      </c>
      <c r="C1233" t="s">
        <v>3937</v>
      </c>
      <c r="D1233" s="32" t="s">
        <v>352</v>
      </c>
      <c r="E1233" s="31" t="s">
        <v>904</v>
      </c>
      <c r="F1233" s="32">
        <v>-89.587699999999998</v>
      </c>
      <c r="G1233" s="32">
        <v>35.254719999999999</v>
      </c>
      <c r="H1233" s="32"/>
      <c r="I1233" t="str">
        <f t="shared" si="229"/>
        <v>Bolivar, Tennessee&lt;br&gt;White 1900-1944&lt;br&gt;INF511&lt;br&gt;non-DASS</v>
      </c>
      <c r="J1233" t="str">
        <f t="shared" si="230"/>
        <v>W1900BolivarTennesseeINF511</v>
      </c>
      <c r="M1233" t="str">
        <f t="shared" si="232"/>
        <v>dp</v>
      </c>
      <c r="N1233" t="str">
        <f t="shared" si="233"/>
        <v>st</v>
      </c>
      <c r="O1233" t="str">
        <f t="shared" si="234"/>
        <v>ar</v>
      </c>
      <c r="P1233" t="e">
        <f>IF(#REF!="rhot","",IF(H1233="AAE_7R","r7",IF(AND(C1233="ANAE",H1233="W"),"r3","r0")))</f>
        <v>#REF!</v>
      </c>
      <c r="Q1233" t="str">
        <f>IF(H1233="consonant",#REF!,"")</f>
        <v/>
      </c>
      <c r="R1233" t="str">
        <f t="shared" si="235"/>
        <v>lx</v>
      </c>
      <c r="S1233" t="str">
        <f t="shared" si="236"/>
        <v>bk</v>
      </c>
      <c r="T1233" t="e">
        <f t="shared" si="237"/>
        <v>#REF!</v>
      </c>
      <c r="U1233" t="str">
        <f t="shared" si="228"/>
        <v>b</v>
      </c>
      <c r="W1233" t="str">
        <f t="shared" si="231"/>
        <v>const W1900BolivarTennesseeINF511= L.marker([35.25472,-89.5877], {icon: dp_lx}).bindPopup('Bolivar, Tennessee&lt;br&gt;White 1900-1944&lt;br&gt;INF511&lt;br&gt;non-DASS').addTo(W1900);</v>
      </c>
      <c r="BI1233" t="s">
        <v>6277</v>
      </c>
    </row>
    <row r="1234" spans="1:61">
      <c r="A1234" s="30" t="s">
        <v>5326</v>
      </c>
      <c r="B1234" s="31" t="s">
        <v>1699</v>
      </c>
      <c r="C1234" t="s">
        <v>3937</v>
      </c>
      <c r="D1234" s="32" t="s">
        <v>1327</v>
      </c>
      <c r="E1234" s="31" t="s">
        <v>5289</v>
      </c>
      <c r="F1234" s="32">
        <v>-86.124350000000007</v>
      </c>
      <c r="G1234" s="32">
        <v>31.59431</v>
      </c>
      <c r="H1234" s="32"/>
      <c r="I1234" t="str">
        <f t="shared" si="229"/>
        <v>Ocilla, Georgia&lt;br&gt;White 1900-1944&lt;br&gt;INF184&lt;br&gt;non-DASS</v>
      </c>
      <c r="J1234" t="str">
        <f t="shared" si="230"/>
        <v>W1900OcillaGeorgiaINF184</v>
      </c>
      <c r="M1234" t="str">
        <f t="shared" si="232"/>
        <v>dp</v>
      </c>
      <c r="N1234" t="str">
        <f t="shared" si="233"/>
        <v>st</v>
      </c>
      <c r="O1234" t="str">
        <f t="shared" si="234"/>
        <v>ar</v>
      </c>
      <c r="P1234" t="e">
        <f>IF(#REF!="rhot","",IF(H1234="AAE_7R","r7",IF(AND(C1234="ANAE",H1234="W"),"r3","r0")))</f>
        <v>#REF!</v>
      </c>
      <c r="Q1234" t="str">
        <f>IF(H1234="consonant",#REF!,"")</f>
        <v/>
      </c>
      <c r="R1234" t="str">
        <f t="shared" si="235"/>
        <v>lx</v>
      </c>
      <c r="S1234" t="str">
        <f t="shared" si="236"/>
        <v>bk</v>
      </c>
      <c r="T1234" t="e">
        <f t="shared" si="237"/>
        <v>#REF!</v>
      </c>
      <c r="U1234" t="str">
        <f t="shared" si="228"/>
        <v>b</v>
      </c>
      <c r="W1234" t="str">
        <f t="shared" si="231"/>
        <v>const W1900OcillaGeorgiaINF184= L.marker([31.59431,-86.12435], {icon: dp_lx}).bindPopup('Ocilla, Georgia&lt;br&gt;White 1900-1944&lt;br&gt;INF184&lt;br&gt;non-DASS').addTo(W1900);</v>
      </c>
      <c r="BI1234" t="s">
        <v>6278</v>
      </c>
    </row>
    <row r="1235" spans="1:61">
      <c r="A1235" s="30" t="s">
        <v>5326</v>
      </c>
      <c r="B1235" s="31" t="s">
        <v>1754</v>
      </c>
      <c r="C1235" t="s">
        <v>3937</v>
      </c>
      <c r="D1235" s="32" t="s">
        <v>343</v>
      </c>
      <c r="E1235" s="31" t="s">
        <v>904</v>
      </c>
      <c r="F1235" s="32">
        <v>-87.528930000000003</v>
      </c>
      <c r="G1235" s="32">
        <v>36.020449999999997</v>
      </c>
      <c r="H1235" s="32"/>
      <c r="I1235" t="str">
        <f t="shared" si="229"/>
        <v>Statesville, Tennessee&lt;br&gt;White 1900-1944&lt;br&gt;INF305&lt;br&gt;non-DASS</v>
      </c>
      <c r="J1235" t="str">
        <f t="shared" si="230"/>
        <v>W1900StatesvilleTennesseeINF305</v>
      </c>
      <c r="M1235" t="str">
        <f t="shared" si="232"/>
        <v>dp</v>
      </c>
      <c r="N1235" t="str">
        <f t="shared" si="233"/>
        <v>st</v>
      </c>
      <c r="O1235" t="str">
        <f t="shared" si="234"/>
        <v>ar</v>
      </c>
      <c r="P1235" t="e">
        <f>IF(#REF!="rhot","",IF(H1235="AAE_7R","r7",IF(AND(C1235="ANAE",H1235="W"),"r3","r0")))</f>
        <v>#REF!</v>
      </c>
      <c r="Q1235" t="str">
        <f>IF(H1235="consonant",#REF!,"")</f>
        <v/>
      </c>
      <c r="R1235" t="str">
        <f t="shared" si="235"/>
        <v>lx</v>
      </c>
      <c r="S1235" t="str">
        <f t="shared" si="236"/>
        <v>bk</v>
      </c>
      <c r="T1235" t="e">
        <f t="shared" si="237"/>
        <v>#REF!</v>
      </c>
      <c r="U1235" t="str">
        <f t="shared" si="228"/>
        <v>b</v>
      </c>
      <c r="W1235" t="str">
        <f t="shared" si="231"/>
        <v>const W1900StatesvilleTennesseeINF305= L.marker([36.02045,-87.52893], {icon: dp_lx}).bindPopup('Statesville, Tennessee&lt;br&gt;White 1900-1944&lt;br&gt;INF305&lt;br&gt;non-DASS').addTo(W1900);</v>
      </c>
      <c r="BI1235" t="s">
        <v>6279</v>
      </c>
    </row>
    <row r="1236" spans="1:61">
      <c r="A1236" s="30" t="s">
        <v>5326</v>
      </c>
      <c r="B1236" s="31" t="s">
        <v>1872</v>
      </c>
      <c r="C1236" t="s">
        <v>3937</v>
      </c>
      <c r="D1236" s="32" t="s">
        <v>1873</v>
      </c>
      <c r="E1236" s="31" t="s">
        <v>5293</v>
      </c>
      <c r="F1236" s="32">
        <v>-94.420050000000003</v>
      </c>
      <c r="G1236" s="32">
        <v>30.790929999999999</v>
      </c>
      <c r="H1236" s="32"/>
      <c r="I1236" t="str">
        <f t="shared" si="229"/>
        <v>Bogalusa, Louisiana&lt;br&gt;White 1900-1944&lt;br&gt;INF633&lt;br&gt;non-DASS</v>
      </c>
      <c r="J1236" t="str">
        <f t="shared" si="230"/>
        <v>W1900BogalusaLouisianaINF633</v>
      </c>
      <c r="M1236" t="str">
        <f t="shared" si="232"/>
        <v>dp</v>
      </c>
      <c r="N1236" t="str">
        <f t="shared" si="233"/>
        <v>st</v>
      </c>
      <c r="O1236" t="str">
        <f t="shared" si="234"/>
        <v>ar</v>
      </c>
      <c r="P1236" t="e">
        <f>IF(#REF!="rhot","",IF(H1236="AAE_7R","r7",IF(AND(C1236="ANAE",H1236="W"),"r3","r0")))</f>
        <v>#REF!</v>
      </c>
      <c r="Q1236" t="str">
        <f>IF(H1236="consonant",#REF!,"")</f>
        <v/>
      </c>
      <c r="R1236" t="str">
        <f t="shared" si="235"/>
        <v>lx</v>
      </c>
      <c r="S1236" t="str">
        <f t="shared" si="236"/>
        <v>bk</v>
      </c>
      <c r="T1236" t="e">
        <f t="shared" si="237"/>
        <v>#REF!</v>
      </c>
      <c r="U1236" t="str">
        <f t="shared" si="228"/>
        <v>b</v>
      </c>
      <c r="W1236" t="str">
        <f t="shared" si="231"/>
        <v>const W1900BogalusaLouisianaINF633= L.marker([30.79093,-94.42005], {icon: dp_lx}).bindPopup('Bogalusa, Louisiana&lt;br&gt;White 1900-1944&lt;br&gt;INF633&lt;br&gt;non-DASS').addTo(W1900);</v>
      </c>
      <c r="BI1236" t="s">
        <v>6280</v>
      </c>
    </row>
    <row r="1237" spans="1:61">
      <c r="A1237" s="30" t="s">
        <v>5326</v>
      </c>
      <c r="B1237" s="31" t="s">
        <v>2411</v>
      </c>
      <c r="C1237" t="s">
        <v>3937</v>
      </c>
      <c r="D1237" s="32" t="s">
        <v>2413</v>
      </c>
      <c r="E1237" s="31" t="s">
        <v>5294</v>
      </c>
      <c r="F1237" s="32">
        <v>-96.888009999999994</v>
      </c>
      <c r="G1237" s="32">
        <v>32.09149</v>
      </c>
      <c r="H1237" s="32"/>
      <c r="I1237" t="str">
        <f t="shared" si="229"/>
        <v>Corsicana, Texas&lt;br&gt;White 1900-1944&lt;br&gt;INF849&lt;br&gt;non-DASS</v>
      </c>
      <c r="J1237" t="str">
        <f t="shared" si="230"/>
        <v>W1900CorsicanaTexasINF849</v>
      </c>
      <c r="M1237" t="str">
        <f t="shared" si="232"/>
        <v>dp</v>
      </c>
      <c r="N1237" t="str">
        <f t="shared" si="233"/>
        <v>st</v>
      </c>
      <c r="O1237" t="str">
        <f t="shared" si="234"/>
        <v>ar</v>
      </c>
      <c r="P1237" t="e">
        <f>IF(#REF!="rhot","",IF(H1237="AAE_7R","r7",IF(AND(C1237="ANAE",H1237="W"),"r3","r0")))</f>
        <v>#REF!</v>
      </c>
      <c r="Q1237" t="str">
        <f>IF(H1237="consonant",#REF!,"")</f>
        <v/>
      </c>
      <c r="R1237" t="str">
        <f t="shared" si="235"/>
        <v>lx</v>
      </c>
      <c r="S1237" t="str">
        <f t="shared" si="236"/>
        <v>bk</v>
      </c>
      <c r="T1237" t="e">
        <f t="shared" si="237"/>
        <v>#REF!</v>
      </c>
      <c r="U1237" t="str">
        <f t="shared" si="228"/>
        <v>b</v>
      </c>
      <c r="W1237" t="str">
        <f t="shared" si="231"/>
        <v>const W1900CorsicanaTexasINF849= L.marker([32.09149,-96.88801], {icon: dp_lx}).bindPopup('Corsicana, Texas&lt;br&gt;White 1900-1944&lt;br&gt;INF849&lt;br&gt;non-DASS').addTo(W1900);</v>
      </c>
      <c r="BI1237" t="s">
        <v>6281</v>
      </c>
    </row>
    <row r="1238" spans="1:61">
      <c r="A1238" s="30" t="s">
        <v>5326</v>
      </c>
      <c r="B1238" s="31" t="s">
        <v>1962</v>
      </c>
      <c r="C1238" t="s">
        <v>3937</v>
      </c>
      <c r="D1238" s="32" t="s">
        <v>1964</v>
      </c>
      <c r="E1238" s="31" t="s">
        <v>5294</v>
      </c>
      <c r="F1238" s="32">
        <v>-85.167270000000002</v>
      </c>
      <c r="G1238" s="32">
        <v>28.45505</v>
      </c>
      <c r="H1238" s="32"/>
      <c r="I1238" t="str">
        <f t="shared" si="229"/>
        <v>Tivoli, Texas&lt;br&gt;White 1900-1944&lt;br&gt;INF878&lt;br&gt;non-DASS</v>
      </c>
      <c r="J1238" t="str">
        <f t="shared" si="230"/>
        <v>W1900TivoliTexasINF878</v>
      </c>
      <c r="M1238" t="str">
        <f t="shared" si="232"/>
        <v>dp</v>
      </c>
      <c r="N1238" t="str">
        <f t="shared" si="233"/>
        <v>st</v>
      </c>
      <c r="O1238" t="str">
        <f t="shared" si="234"/>
        <v>ar</v>
      </c>
      <c r="P1238" t="e">
        <f>IF(#REF!="rhot","",IF(H1238="AAE_7R","r7",IF(AND(C1238="ANAE",H1238="W"),"r3","r0")))</f>
        <v>#REF!</v>
      </c>
      <c r="Q1238" t="str">
        <f>IF(H1238="consonant",#REF!,"")</f>
        <v/>
      </c>
      <c r="R1238" t="str">
        <f t="shared" si="235"/>
        <v>lx</v>
      </c>
      <c r="S1238" t="str">
        <f t="shared" si="236"/>
        <v>bk</v>
      </c>
      <c r="T1238" t="e">
        <f t="shared" si="237"/>
        <v>#REF!</v>
      </c>
      <c r="U1238" t="str">
        <f t="shared" si="228"/>
        <v>b</v>
      </c>
      <c r="W1238" t="str">
        <f t="shared" si="231"/>
        <v>const W1900TivoliTexasINF878= L.marker([28.45505,-85.16727], {icon: dp_lx}).bindPopup('Tivoli, Texas&lt;br&gt;White 1900-1944&lt;br&gt;INF878&lt;br&gt;non-DASS').addTo(W1900);</v>
      </c>
      <c r="BI1238" t="s">
        <v>6282</v>
      </c>
    </row>
    <row r="1239" spans="1:61">
      <c r="A1239" s="30" t="s">
        <v>5326</v>
      </c>
      <c r="B1239" s="31" t="s">
        <v>1712</v>
      </c>
      <c r="C1239" t="s">
        <v>3937</v>
      </c>
      <c r="D1239" s="32" t="s">
        <v>1714</v>
      </c>
      <c r="E1239" s="31" t="s">
        <v>5289</v>
      </c>
      <c r="F1239" s="32">
        <v>-81.074860000000001</v>
      </c>
      <c r="G1239" s="32">
        <v>31.277149999999999</v>
      </c>
      <c r="H1239" s="32"/>
      <c r="I1239" t="str">
        <f t="shared" si="229"/>
        <v>Homerville, Georgia&lt;br&gt;White 1900-1944&lt;br&gt;INF203&lt;br&gt;non-DASS</v>
      </c>
      <c r="J1239" t="str">
        <f t="shared" si="230"/>
        <v>W1900HomervilleGeorgiaINF203</v>
      </c>
      <c r="M1239" t="str">
        <f t="shared" si="232"/>
        <v>dp</v>
      </c>
      <c r="N1239" t="str">
        <f t="shared" si="233"/>
        <v>st</v>
      </c>
      <c r="O1239" t="str">
        <f t="shared" si="234"/>
        <v>ar</v>
      </c>
      <c r="P1239" t="e">
        <f>IF(#REF!="rhot","",IF(H1239="AAE_7R","r7",IF(AND(C1239="ANAE",H1239="W"),"r3","r0")))</f>
        <v>#REF!</v>
      </c>
      <c r="Q1239" t="str">
        <f>IF(H1239="consonant",#REF!,"")</f>
        <v/>
      </c>
      <c r="R1239" t="str">
        <f t="shared" si="235"/>
        <v>lx</v>
      </c>
      <c r="S1239" t="str">
        <f t="shared" si="236"/>
        <v>bk</v>
      </c>
      <c r="T1239" t="e">
        <f t="shared" si="237"/>
        <v>#REF!</v>
      </c>
      <c r="U1239" t="str">
        <f t="shared" si="228"/>
        <v>b</v>
      </c>
      <c r="W1239" t="str">
        <f t="shared" si="231"/>
        <v>const W1900HomervilleGeorgiaINF203= L.marker([31.27715,-81.07486], {icon: dp_lx}).bindPopup('Homerville, Georgia&lt;br&gt;White 1900-1944&lt;br&gt;INF203&lt;br&gt;non-DASS').addTo(W1900);</v>
      </c>
      <c r="BI1239" t="s">
        <v>6283</v>
      </c>
    </row>
    <row r="1240" spans="1:61">
      <c r="A1240" s="30" t="s">
        <v>5326</v>
      </c>
      <c r="B1240" s="31" t="s">
        <v>1742</v>
      </c>
      <c r="C1240" t="s">
        <v>3937</v>
      </c>
      <c r="D1240" s="32" t="s">
        <v>1743</v>
      </c>
      <c r="E1240" s="31" t="s">
        <v>5304</v>
      </c>
      <c r="F1240" s="32">
        <v>-86.47269</v>
      </c>
      <c r="G1240" s="32">
        <v>29.097069999999999</v>
      </c>
      <c r="H1240" s="32"/>
      <c r="I1240" t="str">
        <f t="shared" si="229"/>
        <v>Tomoka Farms, Florida&lt;br&gt;White 1900-1944&lt;br&gt;INF258&lt;br&gt;non-DASS</v>
      </c>
      <c r="J1240" t="str">
        <f t="shared" si="230"/>
        <v>W1900TomokaFarmsFloridaINF258</v>
      </c>
      <c r="M1240" t="str">
        <f t="shared" si="232"/>
        <v>dp</v>
      </c>
      <c r="N1240" t="str">
        <f t="shared" si="233"/>
        <v>st</v>
      </c>
      <c r="O1240" t="str">
        <f t="shared" si="234"/>
        <v>ar</v>
      </c>
      <c r="P1240" t="e">
        <f>IF(#REF!="rhot","",IF(H1240="AAE_7R","r7",IF(AND(C1240="ANAE",H1240="W"),"r3","r0")))</f>
        <v>#REF!</v>
      </c>
      <c r="Q1240" t="str">
        <f>IF(H1240="consonant",#REF!,"")</f>
        <v/>
      </c>
      <c r="R1240" t="str">
        <f t="shared" si="235"/>
        <v>lx</v>
      </c>
      <c r="S1240" t="str">
        <f t="shared" si="236"/>
        <v>bk</v>
      </c>
      <c r="T1240" t="e">
        <f t="shared" si="237"/>
        <v>#REF!</v>
      </c>
      <c r="U1240" t="str">
        <f t="shared" si="228"/>
        <v>b</v>
      </c>
      <c r="W1240" t="str">
        <f t="shared" si="231"/>
        <v>const W1900TomokaFarmsFloridaINF258= L.marker([29.09707,-86.47269], {icon: dp_lx}).bindPopup('Tomoka Farms, Florida&lt;br&gt;White 1900-1944&lt;br&gt;INF258&lt;br&gt;non-DASS').addTo(W1900);</v>
      </c>
      <c r="BI1240" t="s">
        <v>6284</v>
      </c>
    </row>
    <row r="1241" spans="1:61">
      <c r="A1241" s="30" t="s">
        <v>5326</v>
      </c>
      <c r="B1241" s="31" t="s">
        <v>1801</v>
      </c>
      <c r="C1241" t="s">
        <v>3937</v>
      </c>
      <c r="D1241" s="32" t="s">
        <v>1802</v>
      </c>
      <c r="E1241" s="31" t="s">
        <v>5298</v>
      </c>
      <c r="F1241" s="32">
        <v>-89.486140000000006</v>
      </c>
      <c r="G1241" s="32">
        <v>32.121400000000001</v>
      </c>
      <c r="H1241" s="32"/>
      <c r="I1241" t="str">
        <f t="shared" si="229"/>
        <v>Aimwell, Alabama&lt;br&gt;White 1900-1944&lt;br&gt;INF407&lt;br&gt;non-DASS</v>
      </c>
      <c r="J1241" t="str">
        <f t="shared" si="230"/>
        <v>W1900AimwellAlabamaINF407</v>
      </c>
      <c r="M1241" t="str">
        <f t="shared" si="232"/>
        <v>dp</v>
      </c>
      <c r="N1241" t="str">
        <f t="shared" si="233"/>
        <v>st</v>
      </c>
      <c r="O1241" t="str">
        <f t="shared" si="234"/>
        <v>ar</v>
      </c>
      <c r="P1241" t="e">
        <f>IF(#REF!="rhot","",IF(H1241="AAE_7R","r7",IF(AND(C1241="ANAE",H1241="W"),"r3","r0")))</f>
        <v>#REF!</v>
      </c>
      <c r="Q1241" t="str">
        <f>IF(H1241="consonant",#REF!,"")</f>
        <v/>
      </c>
      <c r="R1241" t="str">
        <f t="shared" si="235"/>
        <v>lx</v>
      </c>
      <c r="S1241" t="str">
        <f t="shared" si="236"/>
        <v>bk</v>
      </c>
      <c r="T1241" t="e">
        <f t="shared" si="237"/>
        <v>#REF!</v>
      </c>
      <c r="U1241" t="str">
        <f t="shared" si="228"/>
        <v>b</v>
      </c>
      <c r="W1241" t="str">
        <f t="shared" si="231"/>
        <v>const W1900AimwellAlabamaINF407= L.marker([32.1214,-89.48614], {icon: dp_lx}).bindPopup('Aimwell, Alabama&lt;br&gt;White 1900-1944&lt;br&gt;INF407&lt;br&gt;non-DASS').addTo(W1900);</v>
      </c>
      <c r="BI1241" t="s">
        <v>6285</v>
      </c>
    </row>
    <row r="1242" spans="1:61">
      <c r="A1242" s="30" t="s">
        <v>5326</v>
      </c>
      <c r="B1242" s="31" t="s">
        <v>1838</v>
      </c>
      <c r="C1242" t="s">
        <v>3937</v>
      </c>
      <c r="D1242" s="32" t="s">
        <v>1839</v>
      </c>
      <c r="E1242" s="31" t="s">
        <v>904</v>
      </c>
      <c r="F1242" s="32">
        <v>-90.179959999999994</v>
      </c>
      <c r="G1242" s="32">
        <v>36.37838</v>
      </c>
      <c r="H1242" s="32"/>
      <c r="I1242" t="str">
        <f t="shared" si="229"/>
        <v>Tiptonville, Tennessee&lt;br&gt;White 1900-1944&lt;br&gt;INF496&lt;br&gt;non-DASS</v>
      </c>
      <c r="J1242" t="str">
        <f t="shared" si="230"/>
        <v>W1900TiptonvilleTennesseeINF496</v>
      </c>
      <c r="M1242" t="str">
        <f t="shared" si="232"/>
        <v>dp</v>
      </c>
      <c r="N1242" t="str">
        <f t="shared" si="233"/>
        <v>st</v>
      </c>
      <c r="O1242" t="str">
        <f t="shared" si="234"/>
        <v>ar</v>
      </c>
      <c r="P1242" t="e">
        <f>IF(#REF!="rhot","",IF(H1242="AAE_7R","r7",IF(AND(C1242="ANAE",H1242="W"),"r3","r0")))</f>
        <v>#REF!</v>
      </c>
      <c r="Q1242" t="str">
        <f>IF(H1242="consonant",#REF!,"")</f>
        <v/>
      </c>
      <c r="R1242" t="str">
        <f t="shared" si="235"/>
        <v>lx</v>
      </c>
      <c r="S1242" t="str">
        <f t="shared" si="236"/>
        <v>bk</v>
      </c>
      <c r="T1242" t="e">
        <f t="shared" si="237"/>
        <v>#REF!</v>
      </c>
      <c r="U1242" t="str">
        <f t="shared" si="228"/>
        <v>b</v>
      </c>
      <c r="W1242" t="str">
        <f t="shared" si="231"/>
        <v>const W1900TiptonvilleTennesseeINF496= L.marker([36.37838,-90.17996], {icon: dp_lx}).bindPopup('Tiptonville, Tennessee&lt;br&gt;White 1900-1944&lt;br&gt;INF496&lt;br&gt;non-DASS').addTo(W1900);</v>
      </c>
      <c r="BI1242" t="s">
        <v>6286</v>
      </c>
    </row>
    <row r="1243" spans="1:61">
      <c r="A1243" s="30" t="s">
        <v>5326</v>
      </c>
      <c r="B1243" s="31" t="s">
        <v>1858</v>
      </c>
      <c r="C1243" t="s">
        <v>3937</v>
      </c>
      <c r="D1243" s="32" t="s">
        <v>1860</v>
      </c>
      <c r="E1243" s="31" t="s">
        <v>1505</v>
      </c>
      <c r="F1243" s="32">
        <v>-97.488249999999994</v>
      </c>
      <c r="G1243" s="32">
        <v>33.51567</v>
      </c>
      <c r="H1243" s="32"/>
      <c r="I1243" t="str">
        <f t="shared" si="229"/>
        <v>Greenwood, Mississippi&lt;br&gt;White 1900-1944&lt;br&gt;INF568&lt;br&gt;non-DASS</v>
      </c>
      <c r="J1243" t="str">
        <f t="shared" si="230"/>
        <v>W1900GreenwoodMississippiINF568</v>
      </c>
      <c r="M1243" t="str">
        <f t="shared" si="232"/>
        <v>dp</v>
      </c>
      <c r="N1243" t="str">
        <f t="shared" si="233"/>
        <v>st</v>
      </c>
      <c r="O1243" t="str">
        <f t="shared" si="234"/>
        <v>ar</v>
      </c>
      <c r="P1243" t="e">
        <f>IF(#REF!="rhot","",IF(H1243="AAE_7R","r7",IF(AND(C1243="ANAE",H1243="W"),"r3","r0")))</f>
        <v>#REF!</v>
      </c>
      <c r="Q1243" t="str">
        <f>IF(H1243="consonant",#REF!,"")</f>
        <v/>
      </c>
      <c r="R1243" t="str">
        <f t="shared" si="235"/>
        <v>lx</v>
      </c>
      <c r="S1243" t="str">
        <f t="shared" si="236"/>
        <v>bk</v>
      </c>
      <c r="T1243" t="e">
        <f t="shared" si="237"/>
        <v>#REF!</v>
      </c>
      <c r="U1243" t="str">
        <f t="shared" si="228"/>
        <v>b</v>
      </c>
      <c r="W1243" t="str">
        <f t="shared" si="231"/>
        <v>const W1900GreenwoodMississippiINF568= L.marker([33.51567,-97.48825], {icon: dp_lx}).bindPopup('Greenwood, Mississippi&lt;br&gt;White 1900-1944&lt;br&gt;INF568&lt;br&gt;non-DASS').addTo(W1900);</v>
      </c>
      <c r="BI1243" t="s">
        <v>6287</v>
      </c>
    </row>
    <row r="1244" spans="1:61">
      <c r="A1244" s="30" t="s">
        <v>5326</v>
      </c>
      <c r="B1244" s="31" t="s">
        <v>1738</v>
      </c>
      <c r="C1244" t="s">
        <v>3937</v>
      </c>
      <c r="D1244" s="32" t="s">
        <v>1352</v>
      </c>
      <c r="E1244" s="31" t="s">
        <v>5304</v>
      </c>
      <c r="F1244" s="32">
        <v>-86.5822</v>
      </c>
      <c r="G1244" s="32">
        <v>29.14114</v>
      </c>
      <c r="H1244" s="32"/>
      <c r="I1244" t="str">
        <f t="shared" si="229"/>
        <v>Cedar Key, Florida&lt;br&gt;White 1900-1944&lt;br&gt;INF252&lt;br&gt;non-DASS</v>
      </c>
      <c r="J1244" t="str">
        <f t="shared" si="230"/>
        <v>W1900CedarKeyFloridaINF252</v>
      </c>
      <c r="M1244" t="str">
        <f t="shared" si="232"/>
        <v>dp</v>
      </c>
      <c r="N1244" t="str">
        <f t="shared" si="233"/>
        <v>st</v>
      </c>
      <c r="O1244" t="str">
        <f t="shared" si="234"/>
        <v>ar</v>
      </c>
      <c r="P1244" t="e">
        <f>IF(#REF!="rhot","",IF(H1244="AAE_7R","r7",IF(AND(C1244="ANAE",H1244="W"),"r3","r0")))</f>
        <v>#REF!</v>
      </c>
      <c r="Q1244" t="str">
        <f>IF(H1244="consonant",#REF!,"")</f>
        <v/>
      </c>
      <c r="R1244" t="str">
        <f t="shared" si="235"/>
        <v>lx</v>
      </c>
      <c r="S1244" t="str">
        <f t="shared" si="236"/>
        <v>bk</v>
      </c>
      <c r="T1244" t="e">
        <f t="shared" si="237"/>
        <v>#REF!</v>
      </c>
      <c r="U1244" t="str">
        <f t="shared" si="228"/>
        <v>b</v>
      </c>
      <c r="W1244" t="str">
        <f t="shared" si="231"/>
        <v>const W1900CedarKeyFloridaINF252= L.marker([29.14114,-86.5822], {icon: dp_lx}).bindPopup('Cedar Key, Florida&lt;br&gt;White 1900-1944&lt;br&gt;INF252&lt;br&gt;non-DASS').addTo(W1900);</v>
      </c>
      <c r="BI1244" t="s">
        <v>6288</v>
      </c>
    </row>
    <row r="1245" spans="1:61">
      <c r="A1245" s="30" t="s">
        <v>5326</v>
      </c>
      <c r="B1245" s="31" t="s">
        <v>1756</v>
      </c>
      <c r="C1245" t="s">
        <v>3937</v>
      </c>
      <c r="D1245" s="32" t="s">
        <v>1757</v>
      </c>
      <c r="E1245" s="31" t="s">
        <v>904</v>
      </c>
      <c r="F1245" s="32">
        <v>-86.494290000000007</v>
      </c>
      <c r="G1245" s="32">
        <v>35.579720000000002</v>
      </c>
      <c r="H1245" s="32"/>
      <c r="I1245" t="str">
        <f t="shared" si="229"/>
        <v>Poplins Crossroads, Tennessee&lt;br&gt;White 1900-1944&lt;br&gt;INF327&lt;br&gt;non-DASS</v>
      </c>
      <c r="J1245" t="str">
        <f t="shared" si="230"/>
        <v>W1900PoplinsCrossroadsTennesseeINF327</v>
      </c>
      <c r="M1245" t="str">
        <f t="shared" si="232"/>
        <v>dp</v>
      </c>
      <c r="N1245" t="str">
        <f t="shared" si="233"/>
        <v>st</v>
      </c>
      <c r="O1245" t="str">
        <f t="shared" si="234"/>
        <v>ar</v>
      </c>
      <c r="P1245" t="e">
        <f>IF(#REF!="rhot","",IF(H1245="AAE_7R","r7",IF(AND(C1245="ANAE",H1245="W"),"r3","r0")))</f>
        <v>#REF!</v>
      </c>
      <c r="Q1245" t="str">
        <f>IF(H1245="consonant",#REF!,"")</f>
        <v/>
      </c>
      <c r="R1245" t="str">
        <f t="shared" si="235"/>
        <v>lx</v>
      </c>
      <c r="S1245" t="str">
        <f t="shared" si="236"/>
        <v>bk</v>
      </c>
      <c r="T1245" t="e">
        <f t="shared" si="237"/>
        <v>#REF!</v>
      </c>
      <c r="U1245" t="str">
        <f t="shared" si="228"/>
        <v>b</v>
      </c>
      <c r="W1245" t="str">
        <f t="shared" si="231"/>
        <v>const W1900PoplinsCrossroadsTennesseeINF327= L.marker([35.57972,-86.49429], {icon: dp_lx}).bindPopup('Poplins Crossroads, Tennessee&lt;br&gt;White 1900-1944&lt;br&gt;INF327&lt;br&gt;non-DASS').addTo(W1900);</v>
      </c>
      <c r="BI1245" t="s">
        <v>6289</v>
      </c>
    </row>
    <row r="1246" spans="1:61">
      <c r="A1246" s="30" t="s">
        <v>5326</v>
      </c>
      <c r="B1246" s="31" t="s">
        <v>1814</v>
      </c>
      <c r="C1246" t="s">
        <v>3937</v>
      </c>
      <c r="D1246" s="32" t="s">
        <v>1816</v>
      </c>
      <c r="E1246" s="31" t="s">
        <v>5298</v>
      </c>
      <c r="F1246" s="32">
        <v>-89.847980000000007</v>
      </c>
      <c r="G1246" s="32">
        <v>31.32029</v>
      </c>
      <c r="H1246" s="32"/>
      <c r="I1246" t="str">
        <f t="shared" si="229"/>
        <v>Andalusia, Alabama&lt;br&gt;White 1900-1944&lt;br&gt;INF445&lt;br&gt;non-DASS</v>
      </c>
      <c r="J1246" t="str">
        <f t="shared" si="230"/>
        <v>W1900AndalusiaAlabamaINF445</v>
      </c>
      <c r="M1246" t="str">
        <f t="shared" si="232"/>
        <v>dp</v>
      </c>
      <c r="N1246" t="str">
        <f t="shared" si="233"/>
        <v>st</v>
      </c>
      <c r="O1246" t="str">
        <f t="shared" si="234"/>
        <v>ar</v>
      </c>
      <c r="P1246" t="e">
        <f>IF(#REF!="rhot","",IF(H1246="AAE_7R","r7",IF(AND(C1246="ANAE",H1246="W"),"r3","r0")))</f>
        <v>#REF!</v>
      </c>
      <c r="Q1246" t="str">
        <f>IF(H1246="consonant",#REF!,"")</f>
        <v/>
      </c>
      <c r="R1246" t="str">
        <f t="shared" si="235"/>
        <v>lx</v>
      </c>
      <c r="S1246" t="str">
        <f t="shared" si="236"/>
        <v>bk</v>
      </c>
      <c r="T1246" t="e">
        <f t="shared" si="237"/>
        <v>#REF!</v>
      </c>
      <c r="U1246" t="str">
        <f t="shared" si="228"/>
        <v>b</v>
      </c>
      <c r="W1246" t="str">
        <f t="shared" si="231"/>
        <v>const W1900AndalusiaAlabamaINF445= L.marker([31.32029,-89.84798], {icon: dp_lx}).bindPopup('Andalusia, Alabama&lt;br&gt;White 1900-1944&lt;br&gt;INF445&lt;br&gt;non-DASS').addTo(W1900);</v>
      </c>
      <c r="BI1246" t="s">
        <v>6290</v>
      </c>
    </row>
    <row r="1247" spans="1:61">
      <c r="A1247" s="30" t="s">
        <v>5326</v>
      </c>
      <c r="B1247" s="31" t="s">
        <v>1915</v>
      </c>
      <c r="C1247" t="s">
        <v>3937</v>
      </c>
      <c r="D1247" s="32" t="s">
        <v>367</v>
      </c>
      <c r="E1247" s="31" t="s">
        <v>2751</v>
      </c>
      <c r="F1247" s="32">
        <v>-92.446560000000005</v>
      </c>
      <c r="G1247" s="32">
        <v>35.906880000000001</v>
      </c>
      <c r="H1247" s="32"/>
      <c r="I1247" t="str">
        <f t="shared" si="229"/>
        <v>Marshall, Arkansas&lt;br&gt;White 1900-1944&lt;br&gt;INF719&lt;br&gt;non-DASS</v>
      </c>
      <c r="J1247" t="str">
        <f t="shared" si="230"/>
        <v>W1900MarshallArkansasINF719</v>
      </c>
      <c r="M1247" t="str">
        <f t="shared" si="232"/>
        <v>dp</v>
      </c>
      <c r="N1247" t="str">
        <f t="shared" si="233"/>
        <v>st</v>
      </c>
      <c r="O1247" t="str">
        <f t="shared" si="234"/>
        <v>ar</v>
      </c>
      <c r="P1247" t="e">
        <f>IF(#REF!="rhot","",IF(H1247="AAE_7R","r7",IF(AND(C1247="ANAE",H1247="W"),"r3","r0")))</f>
        <v>#REF!</v>
      </c>
      <c r="Q1247" t="str">
        <f>IF(H1247="consonant",#REF!,"")</f>
        <v/>
      </c>
      <c r="R1247" t="str">
        <f t="shared" si="235"/>
        <v>lx</v>
      </c>
      <c r="S1247" t="str">
        <f t="shared" si="236"/>
        <v>bk</v>
      </c>
      <c r="T1247" t="e">
        <f t="shared" si="237"/>
        <v>#REF!</v>
      </c>
      <c r="U1247" t="str">
        <f t="shared" si="228"/>
        <v>b</v>
      </c>
      <c r="W1247" t="str">
        <f t="shared" si="231"/>
        <v>const W1900MarshallArkansasINF719= L.marker([35.90688,-92.44656], {icon: dp_lx}).bindPopup('Marshall, Arkansas&lt;br&gt;White 1900-1944&lt;br&gt;INF719&lt;br&gt;non-DASS').addTo(W1900);</v>
      </c>
      <c r="BI1247" t="s">
        <v>6291</v>
      </c>
    </row>
    <row r="1248" spans="1:61">
      <c r="A1248" s="30" t="s">
        <v>5326</v>
      </c>
      <c r="B1248" s="31" t="s">
        <v>1938</v>
      </c>
      <c r="C1248" t="s">
        <v>3937</v>
      </c>
      <c r="D1248" s="32" t="s">
        <v>973</v>
      </c>
      <c r="E1248" s="31" t="s">
        <v>5293</v>
      </c>
      <c r="F1248" s="32">
        <v>-96.72954</v>
      </c>
      <c r="G1248" s="32">
        <v>31.311879999999999</v>
      </c>
      <c r="H1248" s="32"/>
      <c r="I1248" t="str">
        <f t="shared" si="229"/>
        <v>Alexandria, Louisiana&lt;br&gt;White 1900-1944&lt;br&gt;INF798&lt;br&gt;non-DASS</v>
      </c>
      <c r="J1248" t="str">
        <f t="shared" si="230"/>
        <v>W1900AlexandriaLouisianaINF798</v>
      </c>
      <c r="M1248" t="str">
        <f t="shared" si="232"/>
        <v>dp</v>
      </c>
      <c r="N1248" t="str">
        <f t="shared" si="233"/>
        <v>st</v>
      </c>
      <c r="O1248" t="str">
        <f t="shared" si="234"/>
        <v>ar</v>
      </c>
      <c r="P1248" t="e">
        <f>IF(#REF!="rhot","",IF(H1248="AAE_7R","r7",IF(AND(C1248="ANAE",H1248="W"),"r3","r0")))</f>
        <v>#REF!</v>
      </c>
      <c r="Q1248" t="str">
        <f>IF(H1248="consonant",#REF!,"")</f>
        <v/>
      </c>
      <c r="R1248" t="str">
        <f t="shared" si="235"/>
        <v>lx</v>
      </c>
      <c r="S1248" t="str">
        <f t="shared" si="236"/>
        <v>bk</v>
      </c>
      <c r="T1248" t="e">
        <f t="shared" si="237"/>
        <v>#REF!</v>
      </c>
      <c r="U1248" t="str">
        <f t="shared" si="228"/>
        <v>b</v>
      </c>
      <c r="W1248" t="str">
        <f t="shared" si="231"/>
        <v>const W1900AlexandriaLouisianaINF798= L.marker([31.31188,-96.72954], {icon: dp_lx}).bindPopup('Alexandria, Louisiana&lt;br&gt;White 1900-1944&lt;br&gt;INF798&lt;br&gt;non-DASS').addTo(W1900);</v>
      </c>
      <c r="BI1248" t="s">
        <v>6292</v>
      </c>
    </row>
    <row r="1249" spans="1:61">
      <c r="A1249" s="30" t="s">
        <v>5326</v>
      </c>
      <c r="B1249" s="31" t="s">
        <v>1965</v>
      </c>
      <c r="C1249" t="s">
        <v>3937</v>
      </c>
      <c r="D1249" s="32" t="s">
        <v>371</v>
      </c>
      <c r="E1249" s="31" t="s">
        <v>5294</v>
      </c>
      <c r="F1249" s="32">
        <v>-83.973200000000006</v>
      </c>
      <c r="G1249" s="32">
        <v>30.019929999999999</v>
      </c>
      <c r="H1249" s="32"/>
      <c r="I1249" t="str">
        <f t="shared" si="229"/>
        <v>Warrenton, Texas&lt;br&gt;White 1900-1944&lt;br&gt;INF881&lt;br&gt;non-DASS</v>
      </c>
      <c r="J1249" t="str">
        <f t="shared" si="230"/>
        <v>W1900WarrentonTexasINF881</v>
      </c>
      <c r="M1249" t="str">
        <f t="shared" si="232"/>
        <v>dp</v>
      </c>
      <c r="N1249" t="str">
        <f t="shared" si="233"/>
        <v>st</v>
      </c>
      <c r="O1249" t="str">
        <f t="shared" si="234"/>
        <v>ar</v>
      </c>
      <c r="P1249" t="e">
        <f>IF(#REF!="rhot","",IF(H1249="AAE_7R","r7",IF(AND(C1249="ANAE",H1249="W"),"r3","r0")))</f>
        <v>#REF!</v>
      </c>
      <c r="Q1249" t="str">
        <f>IF(H1249="consonant",#REF!,"")</f>
        <v/>
      </c>
      <c r="R1249" t="str">
        <f t="shared" si="235"/>
        <v>lx</v>
      </c>
      <c r="S1249" t="str">
        <f t="shared" si="236"/>
        <v>bk</v>
      </c>
      <c r="T1249" t="e">
        <f t="shared" si="237"/>
        <v>#REF!</v>
      </c>
      <c r="U1249" t="str">
        <f t="shared" si="228"/>
        <v>b</v>
      </c>
      <c r="W1249" t="str">
        <f t="shared" si="231"/>
        <v>const W1900WarrentonTexasINF881= L.marker([30.01993,-83.9732], {icon: dp_lx}).bindPopup('Warrenton, Texas&lt;br&gt;White 1900-1944&lt;br&gt;INF881&lt;br&gt;non-DASS').addTo(W1900);</v>
      </c>
      <c r="BI1249" t="s">
        <v>6293</v>
      </c>
    </row>
    <row r="1250" spans="1:61">
      <c r="A1250" s="30" t="s">
        <v>5326</v>
      </c>
      <c r="B1250" s="31" t="s">
        <v>1629</v>
      </c>
      <c r="C1250" t="s">
        <v>3937</v>
      </c>
      <c r="D1250" s="32" t="s">
        <v>1628</v>
      </c>
      <c r="E1250" s="31" t="s">
        <v>5289</v>
      </c>
      <c r="F1250" s="32">
        <v>-83.683570000000003</v>
      </c>
      <c r="G1250" s="32">
        <v>34.10275</v>
      </c>
      <c r="H1250" s="32"/>
      <c r="I1250" t="str">
        <f t="shared" si="229"/>
        <v>Woodstock, Georgia&lt;br&gt;White 1900-1944&lt;br&gt;INF071A&lt;br&gt;non-DASS</v>
      </c>
      <c r="J1250" t="str">
        <f t="shared" si="230"/>
        <v>W1900WoodstockGeorgiaINF071A</v>
      </c>
      <c r="M1250" t="str">
        <f t="shared" si="232"/>
        <v>dp</v>
      </c>
      <c r="N1250" t="str">
        <f t="shared" si="233"/>
        <v>st</v>
      </c>
      <c r="O1250" t="str">
        <f t="shared" si="234"/>
        <v>ar</v>
      </c>
      <c r="P1250" t="e">
        <f>IF(#REF!="rhot","",IF(H1250="AAE_7R","r7",IF(AND(C1250="ANAE",H1250="W"),"r3","r0")))</f>
        <v>#REF!</v>
      </c>
      <c r="Q1250" t="str">
        <f>IF(H1250="consonant",#REF!,"")</f>
        <v/>
      </c>
      <c r="R1250" t="str">
        <f t="shared" si="235"/>
        <v>lx</v>
      </c>
      <c r="S1250" t="str">
        <f t="shared" si="236"/>
        <v>bk</v>
      </c>
      <c r="T1250" t="e">
        <f t="shared" si="237"/>
        <v>#REF!</v>
      </c>
      <c r="U1250" t="str">
        <f t="shared" si="228"/>
        <v>b</v>
      </c>
      <c r="W1250" t="str">
        <f t="shared" si="231"/>
        <v>const W1900WoodstockGeorgiaINF071A= L.marker([34.10275,-83.68357], {icon: dp_lx}).bindPopup('Woodstock, Georgia&lt;br&gt;White 1900-1944&lt;br&gt;INF071A&lt;br&gt;non-DASS').addTo(W1900);</v>
      </c>
      <c r="BI1250" t="s">
        <v>6294</v>
      </c>
    </row>
    <row r="1251" spans="1:61">
      <c r="A1251" s="30" t="s">
        <v>5326</v>
      </c>
      <c r="B1251" s="31" t="s">
        <v>1666</v>
      </c>
      <c r="C1251" t="s">
        <v>3937</v>
      </c>
      <c r="D1251" s="32" t="s">
        <v>1665</v>
      </c>
      <c r="E1251" s="30">
        <v>0</v>
      </c>
      <c r="F1251" s="32">
        <v>-86.450620000000001</v>
      </c>
      <c r="G1251" s="32">
        <v>33.304549999999999</v>
      </c>
      <c r="H1251" s="32"/>
      <c r="I1251" t="str">
        <f t="shared" si="229"/>
        <v>Monticello, 0&lt;br&gt;White 1900-1944&lt;br&gt;INF126&lt;br&gt;non-DASS</v>
      </c>
      <c r="J1251" t="str">
        <f t="shared" si="230"/>
        <v>W1900Monticello0INF126</v>
      </c>
      <c r="M1251" t="str">
        <f t="shared" si="232"/>
        <v>dp</v>
      </c>
      <c r="N1251" t="str">
        <f t="shared" si="233"/>
        <v>st</v>
      </c>
      <c r="O1251" t="str">
        <f t="shared" si="234"/>
        <v>ar</v>
      </c>
      <c r="P1251" t="e">
        <f>IF(#REF!="rhot","",IF(H1251="AAE_7R","r7",IF(AND(C1251="ANAE",H1251="W"),"r3","r0")))</f>
        <v>#REF!</v>
      </c>
      <c r="Q1251" t="str">
        <f>IF(H1251="consonant",#REF!,"")</f>
        <v/>
      </c>
      <c r="R1251" t="str">
        <f t="shared" si="235"/>
        <v>lx</v>
      </c>
      <c r="S1251" t="str">
        <f t="shared" si="236"/>
        <v>bk</v>
      </c>
      <c r="T1251" t="e">
        <f t="shared" si="237"/>
        <v>#REF!</v>
      </c>
      <c r="U1251" t="str">
        <f t="shared" si="228"/>
        <v>b</v>
      </c>
      <c r="W1251" t="str">
        <f t="shared" si="231"/>
        <v>const W1900Monticello0INF126= L.marker([33.30455,-86.45062], {icon: dp_lx}).bindPopup('Monticello, 0&lt;br&gt;White 1900-1944&lt;br&gt;INF126&lt;br&gt;non-DASS').addTo(W1900);</v>
      </c>
      <c r="BI1251" t="s">
        <v>6295</v>
      </c>
    </row>
    <row r="1252" spans="1:61">
      <c r="A1252" s="30" t="s">
        <v>5326</v>
      </c>
      <c r="B1252" s="31" t="s">
        <v>1831</v>
      </c>
      <c r="C1252" t="s">
        <v>3937</v>
      </c>
      <c r="D1252" s="32" t="s">
        <v>6</v>
      </c>
      <c r="E1252" s="31" t="s">
        <v>5298</v>
      </c>
      <c r="F1252" s="32">
        <v>-90.954329999999999</v>
      </c>
      <c r="G1252" s="32">
        <v>30.690079999999998</v>
      </c>
      <c r="H1252" s="32"/>
      <c r="I1252" t="str">
        <f t="shared" si="229"/>
        <v>Mobile, Alabama&lt;br&gt;White 1900-1944&lt;br&gt;INF479&lt;br&gt;non-DASS</v>
      </c>
      <c r="J1252" t="str">
        <f t="shared" si="230"/>
        <v>W1900MobileAlabamaINF479</v>
      </c>
      <c r="M1252" t="str">
        <f t="shared" si="232"/>
        <v>dp</v>
      </c>
      <c r="N1252" t="str">
        <f t="shared" si="233"/>
        <v>st</v>
      </c>
      <c r="O1252" t="str">
        <f t="shared" si="234"/>
        <v>ar</v>
      </c>
      <c r="P1252" t="e">
        <f>IF(#REF!="rhot","",IF(H1252="AAE_7R","r7",IF(AND(C1252="ANAE",H1252="W"),"r3","r0")))</f>
        <v>#REF!</v>
      </c>
      <c r="Q1252" t="str">
        <f>IF(H1252="consonant",#REF!,"")</f>
        <v/>
      </c>
      <c r="R1252" t="str">
        <f t="shared" si="235"/>
        <v>lx</v>
      </c>
      <c r="S1252" t="str">
        <f t="shared" si="236"/>
        <v>bk</v>
      </c>
      <c r="T1252" t="e">
        <f t="shared" si="237"/>
        <v>#REF!</v>
      </c>
      <c r="U1252" t="str">
        <f t="shared" si="228"/>
        <v>b</v>
      </c>
      <c r="W1252" t="str">
        <f t="shared" si="231"/>
        <v>const W1900MobileAlabamaINF479= L.marker([30.69008,-90.95433], {icon: dp_lx}).bindPopup('Mobile, Alabama&lt;br&gt;White 1900-1944&lt;br&gt;INF479&lt;br&gt;non-DASS').addTo(W1900);</v>
      </c>
      <c r="BI1252" t="s">
        <v>6296</v>
      </c>
    </row>
    <row r="1253" spans="1:61">
      <c r="A1253" s="30" t="s">
        <v>5326</v>
      </c>
      <c r="B1253" s="31" t="s">
        <v>1883</v>
      </c>
      <c r="C1253" t="s">
        <v>3937</v>
      </c>
      <c r="D1253" s="32" t="s">
        <v>1885</v>
      </c>
      <c r="E1253" s="31" t="s">
        <v>5293</v>
      </c>
      <c r="F1253" s="32">
        <v>-91.184160000000006</v>
      </c>
      <c r="G1253" s="32">
        <v>29.83942</v>
      </c>
      <c r="H1253" s="32"/>
      <c r="I1253" t="str">
        <f t="shared" si="229"/>
        <v>Labadieville, Louisiana&lt;br&gt;White 1900-1944&lt;br&gt;INF664&lt;br&gt;non-DASS</v>
      </c>
      <c r="J1253" t="str">
        <f t="shared" si="230"/>
        <v>W1900LabadievilleLouisianaINF664</v>
      </c>
      <c r="M1253" t="str">
        <f t="shared" si="232"/>
        <v>dp</v>
      </c>
      <c r="N1253" t="str">
        <f t="shared" si="233"/>
        <v>st</v>
      </c>
      <c r="O1253" t="str">
        <f t="shared" si="234"/>
        <v>ar</v>
      </c>
      <c r="P1253" t="e">
        <f>IF(#REF!="rhot","",IF(H1253="AAE_7R","r7",IF(AND(C1253="ANAE",H1253="W"),"r3","r0")))</f>
        <v>#REF!</v>
      </c>
      <c r="Q1253" t="str">
        <f>IF(H1253="consonant",#REF!,"")</f>
        <v/>
      </c>
      <c r="R1253" t="str">
        <f t="shared" si="235"/>
        <v>lx</v>
      </c>
      <c r="S1253" t="str">
        <f t="shared" si="236"/>
        <v>bk</v>
      </c>
      <c r="T1253" t="e">
        <f t="shared" si="237"/>
        <v>#REF!</v>
      </c>
      <c r="U1253" t="str">
        <f t="shared" si="228"/>
        <v>b</v>
      </c>
      <c r="W1253" t="str">
        <f t="shared" si="231"/>
        <v>const W1900LabadievilleLouisianaINF664= L.marker([29.83942,-91.18416], {icon: dp_lx}).bindPopup('Labadieville, Louisiana&lt;br&gt;White 1900-1944&lt;br&gt;INF664&lt;br&gt;non-DASS').addTo(W1900);</v>
      </c>
      <c r="BI1253" t="s">
        <v>6297</v>
      </c>
    </row>
    <row r="1254" spans="1:61">
      <c r="A1254" s="30" t="s">
        <v>5326</v>
      </c>
      <c r="B1254" s="31" t="s">
        <v>1929</v>
      </c>
      <c r="C1254" t="s">
        <v>3937</v>
      </c>
      <c r="D1254" s="32" t="s">
        <v>1931</v>
      </c>
      <c r="E1254" s="31" t="s">
        <v>5293</v>
      </c>
      <c r="F1254" s="32">
        <v>-92.118579999999994</v>
      </c>
      <c r="G1254" s="32">
        <v>32.80256</v>
      </c>
      <c r="H1254" s="32"/>
      <c r="I1254" t="str">
        <f t="shared" si="229"/>
        <v>Lake Providence, Louisiana&lt;br&gt;White 1900-1944&lt;br&gt;INF757&lt;br&gt;non-DASS</v>
      </c>
      <c r="J1254" t="str">
        <f t="shared" si="230"/>
        <v>W1900LakeProvidenceLouisianaINF757</v>
      </c>
      <c r="M1254" t="str">
        <f t="shared" si="232"/>
        <v>dp</v>
      </c>
      <c r="N1254" t="str">
        <f t="shared" si="233"/>
        <v>st</v>
      </c>
      <c r="O1254" t="str">
        <f t="shared" si="234"/>
        <v>ar</v>
      </c>
      <c r="P1254" t="e">
        <f>IF(#REF!="rhot","",IF(H1254="AAE_7R","r7",IF(AND(C1254="ANAE",H1254="W"),"r3","r0")))</f>
        <v>#REF!</v>
      </c>
      <c r="Q1254" t="str">
        <f>IF(H1254="consonant",#REF!,"")</f>
        <v/>
      </c>
      <c r="R1254" t="str">
        <f t="shared" si="235"/>
        <v>lx</v>
      </c>
      <c r="S1254" t="str">
        <f t="shared" si="236"/>
        <v>bk</v>
      </c>
      <c r="T1254" t="e">
        <f t="shared" si="237"/>
        <v>#REF!</v>
      </c>
      <c r="U1254" t="str">
        <f t="shared" si="228"/>
        <v>b</v>
      </c>
      <c r="W1254" t="str">
        <f t="shared" si="231"/>
        <v>const W1900LakeProvidenceLouisianaINF757= L.marker([32.80256,-92.11858], {icon: dp_lx}).bindPopup('Lake Providence, Louisiana&lt;br&gt;White 1900-1944&lt;br&gt;INF757&lt;br&gt;non-DASS').addTo(W1900);</v>
      </c>
      <c r="BI1254" t="s">
        <v>6298</v>
      </c>
    </row>
    <row r="1255" spans="1:61">
      <c r="A1255" s="30" t="s">
        <v>5326</v>
      </c>
      <c r="B1255" s="31" t="s">
        <v>1936</v>
      </c>
      <c r="C1255" t="s">
        <v>3937</v>
      </c>
      <c r="D1255" s="32" t="s">
        <v>1292</v>
      </c>
      <c r="E1255" s="31" t="s">
        <v>5293</v>
      </c>
      <c r="F1255" s="32">
        <v>-92.082269999999994</v>
      </c>
      <c r="G1255" s="32">
        <v>32.509900000000002</v>
      </c>
      <c r="H1255" s="32"/>
      <c r="I1255" t="str">
        <f t="shared" si="229"/>
        <v>Monroe, Louisiana&lt;br&gt;White 1900-1944&lt;br&gt;INF770&lt;br&gt;non-DASS</v>
      </c>
      <c r="J1255" t="str">
        <f t="shared" si="230"/>
        <v>W1900MonroeLouisianaINF770</v>
      </c>
      <c r="M1255" t="str">
        <f t="shared" si="232"/>
        <v>dp</v>
      </c>
      <c r="N1255" t="str">
        <f t="shared" si="233"/>
        <v>st</v>
      </c>
      <c r="O1255" t="str">
        <f t="shared" si="234"/>
        <v>ar</v>
      </c>
      <c r="P1255" t="e">
        <f>IF(#REF!="rhot","",IF(H1255="AAE_7R","r7",IF(AND(C1255="ANAE",H1255="W"),"r3","r0")))</f>
        <v>#REF!</v>
      </c>
      <c r="Q1255" t="str">
        <f>IF(H1255="consonant",#REF!,"")</f>
        <v/>
      </c>
      <c r="R1255" t="str">
        <f t="shared" si="235"/>
        <v>lx</v>
      </c>
      <c r="S1255" t="str">
        <f t="shared" si="236"/>
        <v>bk</v>
      </c>
      <c r="T1255" t="e">
        <f t="shared" si="237"/>
        <v>#REF!</v>
      </c>
      <c r="U1255" t="str">
        <f t="shared" si="228"/>
        <v>b</v>
      </c>
      <c r="W1255" t="str">
        <f t="shared" si="231"/>
        <v>const W1900MonroeLouisianaINF770= L.marker([32.5099,-92.08227], {icon: dp_lx}).bindPopup('Monroe, Louisiana&lt;br&gt;White 1900-1944&lt;br&gt;INF770&lt;br&gt;non-DASS').addTo(W1900);</v>
      </c>
      <c r="BI1255" t="s">
        <v>6299</v>
      </c>
    </row>
    <row r="1256" spans="1:61">
      <c r="A1256" s="30" t="s">
        <v>5326</v>
      </c>
      <c r="B1256" s="31" t="s">
        <v>1660</v>
      </c>
      <c r="C1256" t="s">
        <v>3937</v>
      </c>
      <c r="D1256" s="32" t="s">
        <v>332</v>
      </c>
      <c r="E1256" s="31" t="s">
        <v>5289</v>
      </c>
      <c r="F1256" s="32">
        <v>-85.250190000000003</v>
      </c>
      <c r="G1256" s="32">
        <v>33.36994</v>
      </c>
      <c r="H1256" s="32"/>
      <c r="I1256" t="str">
        <f t="shared" si="229"/>
        <v>Newnan, Georgia&lt;br&gt;White 1900-1944&lt;br&gt;INF118&lt;br&gt;non-DASS</v>
      </c>
      <c r="J1256" t="str">
        <f t="shared" si="230"/>
        <v>W1900NewnanGeorgiaINF118</v>
      </c>
      <c r="M1256" t="str">
        <f t="shared" si="232"/>
        <v>dp</v>
      </c>
      <c r="N1256" t="str">
        <f t="shared" si="233"/>
        <v>st</v>
      </c>
      <c r="O1256" t="str">
        <f t="shared" si="234"/>
        <v>ar</v>
      </c>
      <c r="P1256" t="e">
        <f>IF(#REF!="rhot","",IF(H1256="AAE_7R","r7",IF(AND(C1256="ANAE",H1256="W"),"r3","r0")))</f>
        <v>#REF!</v>
      </c>
      <c r="Q1256" t="str">
        <f>IF(H1256="consonant",#REF!,"")</f>
        <v/>
      </c>
      <c r="R1256" t="str">
        <f t="shared" si="235"/>
        <v>lx</v>
      </c>
      <c r="S1256" t="str">
        <f t="shared" si="236"/>
        <v>bk</v>
      </c>
      <c r="T1256" t="e">
        <f t="shared" si="237"/>
        <v>#REF!</v>
      </c>
      <c r="U1256" t="str">
        <f t="shared" si="228"/>
        <v>b</v>
      </c>
      <c r="W1256" t="str">
        <f t="shared" si="231"/>
        <v>const W1900NewnanGeorgiaINF118= L.marker([33.36994,-85.25019], {icon: dp_lx}).bindPopup('Newnan, Georgia&lt;br&gt;White 1900-1944&lt;br&gt;INF118&lt;br&gt;non-DASS').addTo(W1900);</v>
      </c>
      <c r="BI1256" t="s">
        <v>6300</v>
      </c>
    </row>
    <row r="1257" spans="1:61">
      <c r="A1257" s="30" t="s">
        <v>5326</v>
      </c>
      <c r="B1257" s="31" t="s">
        <v>1806</v>
      </c>
      <c r="C1257" t="s">
        <v>3937</v>
      </c>
      <c r="D1257" s="32" t="s">
        <v>1808</v>
      </c>
      <c r="E1257" s="31" t="s">
        <v>5298</v>
      </c>
      <c r="F1257" s="32">
        <v>-86.631519999999995</v>
      </c>
      <c r="G1257" s="32">
        <v>31.57159</v>
      </c>
      <c r="H1257" s="32"/>
      <c r="I1257" t="str">
        <f t="shared" si="229"/>
        <v>Abbeville, Alabama&lt;br&gt;White 1900-1944&lt;br&gt;INF425&lt;br&gt;non-DASS</v>
      </c>
      <c r="J1257" t="str">
        <f t="shared" si="230"/>
        <v>W1900AbbevilleAlabamaINF425</v>
      </c>
      <c r="M1257" t="str">
        <f t="shared" si="232"/>
        <v>dp</v>
      </c>
      <c r="N1257" t="str">
        <f t="shared" si="233"/>
        <v>st</v>
      </c>
      <c r="O1257" t="str">
        <f t="shared" si="234"/>
        <v>ar</v>
      </c>
      <c r="P1257" t="e">
        <f>IF(#REF!="rhot","",IF(H1257="AAE_7R","r7",IF(AND(C1257="ANAE",H1257="W"),"r3","r0")))</f>
        <v>#REF!</v>
      </c>
      <c r="Q1257" t="str">
        <f>IF(H1257="consonant",#REF!,"")</f>
        <v/>
      </c>
      <c r="R1257" t="str">
        <f t="shared" si="235"/>
        <v>lx</v>
      </c>
      <c r="S1257" t="str">
        <f t="shared" si="236"/>
        <v>bk</v>
      </c>
      <c r="T1257" t="e">
        <f t="shared" si="237"/>
        <v>#REF!</v>
      </c>
      <c r="U1257" t="str">
        <f t="shared" si="228"/>
        <v>b</v>
      </c>
      <c r="W1257" t="str">
        <f t="shared" si="231"/>
        <v>const W1900AbbevilleAlabamaINF425= L.marker([31.57159,-86.63152], {icon: dp_lx}).bindPopup('Abbeville, Alabama&lt;br&gt;White 1900-1944&lt;br&gt;INF425&lt;br&gt;non-DASS').addTo(W1900);</v>
      </c>
      <c r="BI1257" t="s">
        <v>6301</v>
      </c>
    </row>
    <row r="1258" spans="1:61">
      <c r="A1258" s="30" t="s">
        <v>5326</v>
      </c>
      <c r="B1258" s="31" t="s">
        <v>1812</v>
      </c>
      <c r="C1258" t="s">
        <v>3937</v>
      </c>
      <c r="D1258" s="32" t="s">
        <v>263</v>
      </c>
      <c r="E1258" s="31" t="s">
        <v>5298</v>
      </c>
      <c r="F1258" s="32">
        <v>-95.294290000000004</v>
      </c>
      <c r="G1258" s="32">
        <v>31.829440000000002</v>
      </c>
      <c r="H1258" s="32"/>
      <c r="I1258" t="str">
        <f t="shared" si="229"/>
        <v>Greenville, Alabama&lt;br&gt;White 1900-1944&lt;br&gt;INF440&lt;br&gt;non-DASS</v>
      </c>
      <c r="J1258" t="str">
        <f t="shared" si="230"/>
        <v>W1900GreenvilleAlabamaINF440</v>
      </c>
      <c r="M1258" t="str">
        <f t="shared" si="232"/>
        <v>dp</v>
      </c>
      <c r="N1258" t="str">
        <f t="shared" si="233"/>
        <v>st</v>
      </c>
      <c r="O1258" t="str">
        <f t="shared" si="234"/>
        <v>ar</v>
      </c>
      <c r="P1258" t="e">
        <f>IF(#REF!="rhot","",IF(H1258="AAE_7R","r7",IF(AND(C1258="ANAE",H1258="W"),"r3","r0")))</f>
        <v>#REF!</v>
      </c>
      <c r="Q1258" t="str">
        <f>IF(H1258="consonant",#REF!,"")</f>
        <v/>
      </c>
      <c r="R1258" t="str">
        <f t="shared" si="235"/>
        <v>lx</v>
      </c>
      <c r="S1258" t="str">
        <f t="shared" si="236"/>
        <v>bk</v>
      </c>
      <c r="T1258" t="e">
        <f t="shared" si="237"/>
        <v>#REF!</v>
      </c>
      <c r="U1258" t="str">
        <f t="shared" si="228"/>
        <v>b</v>
      </c>
      <c r="W1258" t="str">
        <f t="shared" si="231"/>
        <v>const W1900GreenvilleAlabamaINF440= L.marker([31.82944,-95.29429], {icon: dp_lx}).bindPopup('Greenville, Alabama&lt;br&gt;White 1900-1944&lt;br&gt;INF440&lt;br&gt;non-DASS').addTo(W1900);</v>
      </c>
      <c r="BI1258" t="s">
        <v>6302</v>
      </c>
    </row>
    <row r="1259" spans="1:61">
      <c r="A1259" s="30" t="s">
        <v>5326</v>
      </c>
      <c r="B1259" s="31" t="s">
        <v>1955</v>
      </c>
      <c r="C1259" t="s">
        <v>3937</v>
      </c>
      <c r="D1259" s="32" t="s">
        <v>478</v>
      </c>
      <c r="E1259" s="31" t="s">
        <v>5294</v>
      </c>
      <c r="F1259" s="32">
        <v>-98.141199999999998</v>
      </c>
      <c r="G1259" s="32">
        <v>32.346649999999997</v>
      </c>
      <c r="H1259" s="32"/>
      <c r="I1259" t="str">
        <f t="shared" si="229"/>
        <v>Tyler, Texas&lt;br&gt;White 1900-1944&lt;br&gt;INF826&lt;br&gt;non-DASS</v>
      </c>
      <c r="J1259" t="str">
        <f t="shared" si="230"/>
        <v>W1900TylerTexasINF826</v>
      </c>
      <c r="M1259" t="str">
        <f t="shared" si="232"/>
        <v>dp</v>
      </c>
      <c r="N1259" t="str">
        <f t="shared" si="233"/>
        <v>st</v>
      </c>
      <c r="O1259" t="str">
        <f t="shared" si="234"/>
        <v>ar</v>
      </c>
      <c r="P1259" t="e">
        <f>IF(#REF!="rhot","",IF(H1259="AAE_7R","r7",IF(AND(C1259="ANAE",H1259="W"),"r3","r0")))</f>
        <v>#REF!</v>
      </c>
      <c r="Q1259" t="str">
        <f>IF(H1259="consonant",#REF!,"")</f>
        <v/>
      </c>
      <c r="R1259" t="str">
        <f t="shared" si="235"/>
        <v>lx</v>
      </c>
      <c r="S1259" t="str">
        <f t="shared" si="236"/>
        <v>bk</v>
      </c>
      <c r="T1259" t="e">
        <f t="shared" si="237"/>
        <v>#REF!</v>
      </c>
      <c r="U1259" t="str">
        <f t="shared" si="228"/>
        <v>b</v>
      </c>
      <c r="W1259" t="str">
        <f t="shared" si="231"/>
        <v>const W1900TylerTexasINF826= L.marker([32.34665,-98.1412], {icon: dp_lx}).bindPopup('Tyler, Texas&lt;br&gt;White 1900-1944&lt;br&gt;INF826&lt;br&gt;non-DASS').addTo(W1900);</v>
      </c>
      <c r="BI1259" t="s">
        <v>6303</v>
      </c>
    </row>
    <row r="1260" spans="1:61">
      <c r="A1260" s="30" t="s">
        <v>5326</v>
      </c>
      <c r="B1260" s="31" t="s">
        <v>1969</v>
      </c>
      <c r="C1260" t="s">
        <v>3937</v>
      </c>
      <c r="D1260" s="32" t="s">
        <v>1587</v>
      </c>
      <c r="E1260" s="31" t="s">
        <v>5294</v>
      </c>
      <c r="F1260" s="32">
        <v>-84.141949999999994</v>
      </c>
      <c r="G1260" s="32">
        <v>27.22644</v>
      </c>
      <c r="H1260" s="32"/>
      <c r="I1260" t="str">
        <f t="shared" si="229"/>
        <v>Falfurrias, Texas&lt;br&gt;White 1900-1944&lt;br&gt;INF900&lt;br&gt;non-DASS</v>
      </c>
      <c r="J1260" t="str">
        <f t="shared" si="230"/>
        <v>W1900FalfurriasTexasINF900</v>
      </c>
      <c r="M1260" t="str">
        <f t="shared" si="232"/>
        <v>dp</v>
      </c>
      <c r="N1260" t="str">
        <f t="shared" si="233"/>
        <v>st</v>
      </c>
      <c r="O1260" t="str">
        <f t="shared" si="234"/>
        <v>ar</v>
      </c>
      <c r="P1260" t="e">
        <f>IF(#REF!="rhot","",IF(H1260="AAE_7R","r7",IF(AND(C1260="ANAE",H1260="W"),"r3","r0")))</f>
        <v>#REF!</v>
      </c>
      <c r="Q1260" t="str">
        <f>IF(H1260="consonant",#REF!,"")</f>
        <v/>
      </c>
      <c r="R1260" t="str">
        <f t="shared" si="235"/>
        <v>lx</v>
      </c>
      <c r="S1260" t="str">
        <f t="shared" si="236"/>
        <v>bk</v>
      </c>
      <c r="T1260" t="e">
        <f t="shared" si="237"/>
        <v>#REF!</v>
      </c>
      <c r="U1260" t="str">
        <f t="shared" si="228"/>
        <v>b</v>
      </c>
      <c r="W1260" t="str">
        <f t="shared" si="231"/>
        <v>const W1900FalfurriasTexasINF900= L.marker([27.22644,-84.14195], {icon: dp_lx}).bindPopup('Falfurrias, Texas&lt;br&gt;White 1900-1944&lt;br&gt;INF900&lt;br&gt;non-DASS').addTo(W1900);</v>
      </c>
      <c r="BI1260" t="s">
        <v>6304</v>
      </c>
    </row>
    <row r="1261" spans="1:61">
      <c r="A1261" s="30" t="s">
        <v>5326</v>
      </c>
      <c r="B1261" s="31" t="s">
        <v>1608</v>
      </c>
      <c r="C1261" t="s">
        <v>3937</v>
      </c>
      <c r="D1261" s="32" t="s">
        <v>5343</v>
      </c>
      <c r="E1261" s="31" t="s">
        <v>904</v>
      </c>
      <c r="F1261" s="32">
        <v>-84.291629999999998</v>
      </c>
      <c r="G1261" s="32">
        <v>36.360880000000002</v>
      </c>
      <c r="H1261" s="32"/>
      <c r="I1261" t="str">
        <f t="shared" si="229"/>
        <v>LFollette, Tennessee&lt;br&gt;White 1900-1944&lt;br&gt;INF037&lt;br&gt;non-DASS</v>
      </c>
      <c r="J1261" t="str">
        <f t="shared" si="230"/>
        <v>W1900LFolletteTennesseeINF037</v>
      </c>
      <c r="M1261" t="str">
        <f t="shared" si="232"/>
        <v>dp</v>
      </c>
      <c r="N1261" t="str">
        <f t="shared" si="233"/>
        <v>st</v>
      </c>
      <c r="O1261" t="str">
        <f t="shared" si="234"/>
        <v>ar</v>
      </c>
      <c r="P1261" t="e">
        <f>IF(#REF!="rhot","",IF(H1261="AAE_7R","r7",IF(AND(C1261="ANAE",H1261="W"),"r3","r0")))</f>
        <v>#REF!</v>
      </c>
      <c r="Q1261" t="str">
        <f>IF(H1261="consonant",#REF!,"")</f>
        <v/>
      </c>
      <c r="R1261" t="str">
        <f t="shared" si="235"/>
        <v>lx</v>
      </c>
      <c r="S1261" t="str">
        <f t="shared" si="236"/>
        <v>bk</v>
      </c>
      <c r="T1261" t="e">
        <f t="shared" si="237"/>
        <v>#REF!</v>
      </c>
      <c r="U1261" t="str">
        <f t="shared" si="228"/>
        <v>b</v>
      </c>
      <c r="W1261" t="str">
        <f t="shared" si="231"/>
        <v>const W1900LFolletteTennesseeINF037= L.marker([36.36088,-84.29163], {icon: dp_lx}).bindPopup('LFollette, Tennessee&lt;br&gt;White 1900-1944&lt;br&gt;INF037&lt;br&gt;non-DASS').addTo(W1900);</v>
      </c>
      <c r="BI1261" t="s">
        <v>6305</v>
      </c>
    </row>
    <row r="1262" spans="1:61">
      <c r="A1262" s="30" t="s">
        <v>5326</v>
      </c>
      <c r="B1262" s="31" t="s">
        <v>1694</v>
      </c>
      <c r="C1262" t="s">
        <v>3937</v>
      </c>
      <c r="D1262" s="32" t="s">
        <v>1695</v>
      </c>
      <c r="E1262" s="31" t="s">
        <v>5289</v>
      </c>
      <c r="F1262" s="32">
        <v>-84.176259999999999</v>
      </c>
      <c r="G1262" s="32">
        <v>32.03687</v>
      </c>
      <c r="H1262" s="32"/>
      <c r="I1262" t="str">
        <f t="shared" si="229"/>
        <v>Plains, Georgia&lt;br&gt;White 1900-1944&lt;br&gt;INF167&lt;br&gt;non-DASS</v>
      </c>
      <c r="J1262" t="str">
        <f t="shared" si="230"/>
        <v>W1900PlainsGeorgiaINF167</v>
      </c>
      <c r="M1262" t="str">
        <f t="shared" si="232"/>
        <v>dp</v>
      </c>
      <c r="N1262" t="str">
        <f t="shared" si="233"/>
        <v>st</v>
      </c>
      <c r="O1262" t="str">
        <f t="shared" si="234"/>
        <v>ar</v>
      </c>
      <c r="P1262" t="e">
        <f>IF(#REF!="rhot","",IF(H1262="AAE_7R","r7",IF(AND(C1262="ANAE",H1262="W"),"r3","r0")))</f>
        <v>#REF!</v>
      </c>
      <c r="Q1262" t="str">
        <f>IF(H1262="consonant",#REF!,"")</f>
        <v/>
      </c>
      <c r="R1262" t="str">
        <f t="shared" si="235"/>
        <v>lx</v>
      </c>
      <c r="S1262" t="str">
        <f t="shared" si="236"/>
        <v>bk</v>
      </c>
      <c r="T1262" t="e">
        <f t="shared" si="237"/>
        <v>#REF!</v>
      </c>
      <c r="U1262" t="str">
        <f t="shared" si="228"/>
        <v>b</v>
      </c>
      <c r="W1262" t="str">
        <f t="shared" si="231"/>
        <v>const W1900PlainsGeorgiaINF167= L.marker([32.03687,-84.17626], {icon: dp_lx}).bindPopup('Plains, Georgia&lt;br&gt;White 1900-1944&lt;br&gt;INF167&lt;br&gt;non-DASS').addTo(W1900);</v>
      </c>
      <c r="BI1262" t="s">
        <v>6306</v>
      </c>
    </row>
    <row r="1263" spans="1:61">
      <c r="A1263" s="30" t="s">
        <v>5326</v>
      </c>
      <c r="B1263" s="31" t="s">
        <v>1730</v>
      </c>
      <c r="C1263" t="s">
        <v>3937</v>
      </c>
      <c r="D1263" s="32" t="s">
        <v>55</v>
      </c>
      <c r="E1263" s="31" t="s">
        <v>5304</v>
      </c>
      <c r="F1263" s="32">
        <v>-85.898660000000007</v>
      </c>
      <c r="G1263" s="32">
        <v>30.334679999999999</v>
      </c>
      <c r="H1263" s="32"/>
      <c r="I1263" t="str">
        <f t="shared" si="229"/>
        <v>Jacksonville, Florida&lt;br&gt;White 1900-1944&lt;br&gt;INF231&lt;br&gt;non-DASS</v>
      </c>
      <c r="J1263" t="str">
        <f t="shared" si="230"/>
        <v>W1900JacksonvilleFloridaINF231</v>
      </c>
      <c r="M1263" t="str">
        <f t="shared" si="232"/>
        <v>dp</v>
      </c>
      <c r="N1263" t="str">
        <f t="shared" si="233"/>
        <v>st</v>
      </c>
      <c r="O1263" t="str">
        <f t="shared" si="234"/>
        <v>ar</v>
      </c>
      <c r="P1263" t="e">
        <f>IF(#REF!="rhot","",IF(H1263="AAE_7R","r7",IF(AND(C1263="ANAE",H1263="W"),"r3","r0")))</f>
        <v>#REF!</v>
      </c>
      <c r="Q1263" t="str">
        <f>IF(H1263="consonant",#REF!,"")</f>
        <v/>
      </c>
      <c r="R1263" t="str">
        <f t="shared" si="235"/>
        <v>lx</v>
      </c>
      <c r="S1263" t="str">
        <f t="shared" si="236"/>
        <v>bk</v>
      </c>
      <c r="T1263" t="e">
        <f t="shared" si="237"/>
        <v>#REF!</v>
      </c>
      <c r="U1263" t="str">
        <f t="shared" si="228"/>
        <v>b</v>
      </c>
      <c r="W1263" t="str">
        <f t="shared" si="231"/>
        <v>const W1900JacksonvilleFloridaINF231= L.marker([30.33468,-85.89866], {icon: dp_lx}).bindPopup('Jacksonville, Florida&lt;br&gt;White 1900-1944&lt;br&gt;INF231&lt;br&gt;non-DASS').addTo(W1900);</v>
      </c>
      <c r="BI1263" t="s">
        <v>6307</v>
      </c>
    </row>
    <row r="1264" spans="1:61">
      <c r="A1264" s="30" t="s">
        <v>5326</v>
      </c>
      <c r="B1264" s="31" t="s">
        <v>1959</v>
      </c>
      <c r="C1264" t="s">
        <v>3937</v>
      </c>
      <c r="D1264" s="32" t="s">
        <v>1960</v>
      </c>
      <c r="E1264" s="31" t="s">
        <v>5294</v>
      </c>
      <c r="F1264" s="32">
        <v>-98.493170000000006</v>
      </c>
      <c r="G1264" s="32">
        <v>29.7334</v>
      </c>
      <c r="H1264" s="32"/>
      <c r="I1264" t="str">
        <f t="shared" si="229"/>
        <v>Sabine Pass, Texas&lt;br&gt;White 1900-1944&lt;br&gt;INF861A&lt;br&gt;non-DASS</v>
      </c>
      <c r="J1264" t="str">
        <f t="shared" si="230"/>
        <v>W1900SabinePassTexasINF861A</v>
      </c>
      <c r="M1264" t="str">
        <f t="shared" si="232"/>
        <v>dp</v>
      </c>
      <c r="N1264" t="str">
        <f t="shared" si="233"/>
        <v>st</v>
      </c>
      <c r="O1264" t="str">
        <f t="shared" si="234"/>
        <v>ar</v>
      </c>
      <c r="P1264" t="e">
        <f>IF(#REF!="rhot","",IF(H1264="AAE_7R","r7",IF(AND(C1264="ANAE",H1264="W"),"r3","r0")))</f>
        <v>#REF!</v>
      </c>
      <c r="Q1264" t="str">
        <f>IF(H1264="consonant",#REF!,"")</f>
        <v/>
      </c>
      <c r="R1264" t="str">
        <f t="shared" si="235"/>
        <v>lx</v>
      </c>
      <c r="S1264" t="str">
        <f t="shared" si="236"/>
        <v>bk</v>
      </c>
      <c r="T1264" t="e">
        <f t="shared" si="237"/>
        <v>#REF!</v>
      </c>
      <c r="U1264" t="str">
        <f t="shared" si="228"/>
        <v>b</v>
      </c>
      <c r="W1264" t="str">
        <f t="shared" si="231"/>
        <v>const W1900SabinePassTexasINF861A= L.marker([29.7334,-98.49317], {icon: dp_lx}).bindPopup('Sabine Pass, Texas&lt;br&gt;White 1900-1944&lt;br&gt;INF861A&lt;br&gt;non-DASS').addTo(W1900);</v>
      </c>
      <c r="BI1264" t="s">
        <v>6308</v>
      </c>
    </row>
    <row r="1265" spans="1:61">
      <c r="A1265" s="30" t="s">
        <v>5326</v>
      </c>
      <c r="B1265" s="31" t="s">
        <v>1782</v>
      </c>
      <c r="C1265" t="s">
        <v>3937</v>
      </c>
      <c r="D1265" s="32" t="s">
        <v>1784</v>
      </c>
      <c r="E1265" s="31" t="s">
        <v>5298</v>
      </c>
      <c r="F1265" s="32">
        <v>-88.972719999999995</v>
      </c>
      <c r="G1265" s="32">
        <v>34.014989999999997</v>
      </c>
      <c r="H1265" s="32"/>
      <c r="I1265" t="str">
        <f t="shared" si="229"/>
        <v>Gadsden, Alabama&lt;br&gt;White 1900-1944&lt;br&gt;INF368&lt;br&gt;non-DASS</v>
      </c>
      <c r="J1265" t="str">
        <f t="shared" si="230"/>
        <v>W1900GadsdenAlabamaINF368</v>
      </c>
      <c r="M1265" t="str">
        <f t="shared" si="232"/>
        <v>dp</v>
      </c>
      <c r="N1265" t="str">
        <f t="shared" si="233"/>
        <v>st</v>
      </c>
      <c r="O1265" t="str">
        <f t="shared" si="234"/>
        <v>ar</v>
      </c>
      <c r="P1265" t="e">
        <f>IF(#REF!="rhot","",IF(H1265="AAE_7R","r7",IF(AND(C1265="ANAE",H1265="W"),"r3","r0")))</f>
        <v>#REF!</v>
      </c>
      <c r="Q1265" t="str">
        <f>IF(H1265="consonant",#REF!,"")</f>
        <v/>
      </c>
      <c r="R1265" t="str">
        <f t="shared" si="235"/>
        <v>lx</v>
      </c>
      <c r="S1265" t="str">
        <f t="shared" si="236"/>
        <v>bk</v>
      </c>
      <c r="T1265" t="e">
        <f t="shared" si="237"/>
        <v>#REF!</v>
      </c>
      <c r="U1265" t="str">
        <f t="shared" si="228"/>
        <v>b</v>
      </c>
      <c r="W1265" t="str">
        <f t="shared" si="231"/>
        <v>const W1900GadsdenAlabamaINF368= L.marker([34.01499,-88.97272], {icon: dp_lx}).bindPopup('Gadsden, Alabama&lt;br&gt;White 1900-1944&lt;br&gt;INF368&lt;br&gt;non-DASS').addTo(W1900);</v>
      </c>
      <c r="BI1265" t="s">
        <v>6309</v>
      </c>
    </row>
    <row r="1266" spans="1:61">
      <c r="A1266" s="30" t="s">
        <v>5326</v>
      </c>
      <c r="B1266" s="31" t="s">
        <v>1867</v>
      </c>
      <c r="C1266" t="s">
        <v>3937</v>
      </c>
      <c r="D1266" s="32" t="s">
        <v>1868</v>
      </c>
      <c r="E1266" s="31" t="s">
        <v>1505</v>
      </c>
      <c r="F1266" s="32">
        <v>-91.822670000000002</v>
      </c>
      <c r="G1266" s="32">
        <v>30.391459999999999</v>
      </c>
      <c r="H1266" s="32"/>
      <c r="I1266" t="str">
        <f t="shared" si="229"/>
        <v>Biloxi, Mississippi&lt;br&gt;White 1900-1944&lt;br&gt;INF621&lt;br&gt;non-DASS</v>
      </c>
      <c r="J1266" t="str">
        <f t="shared" si="230"/>
        <v>W1900BiloxiMississippiINF621</v>
      </c>
      <c r="M1266" t="str">
        <f t="shared" si="232"/>
        <v>dp</v>
      </c>
      <c r="N1266" t="str">
        <f t="shared" si="233"/>
        <v>st</v>
      </c>
      <c r="O1266" t="str">
        <f t="shared" si="234"/>
        <v>ar</v>
      </c>
      <c r="P1266" t="e">
        <f>IF(#REF!="rhot","",IF(H1266="AAE_7R","r7",IF(AND(C1266="ANAE",H1266="W"),"r3","r0")))</f>
        <v>#REF!</v>
      </c>
      <c r="Q1266" t="str">
        <f>IF(H1266="consonant",#REF!,"")</f>
        <v/>
      </c>
      <c r="R1266" t="str">
        <f t="shared" si="235"/>
        <v>lx</v>
      </c>
      <c r="S1266" t="str">
        <f t="shared" si="236"/>
        <v>bk</v>
      </c>
      <c r="T1266" t="e">
        <f t="shared" si="237"/>
        <v>#REF!</v>
      </c>
      <c r="U1266" t="str">
        <f t="shared" si="228"/>
        <v>b</v>
      </c>
      <c r="W1266" t="str">
        <f t="shared" si="231"/>
        <v>const W1900BiloxiMississippiINF621= L.marker([30.39146,-91.82267], {icon: dp_lx}).bindPopup('Biloxi, Mississippi&lt;br&gt;White 1900-1944&lt;br&gt;INF621&lt;br&gt;non-DASS').addTo(W1900);</v>
      </c>
      <c r="BI1266" t="s">
        <v>6310</v>
      </c>
    </row>
    <row r="1267" spans="1:61">
      <c r="A1267" s="30" t="s">
        <v>5326</v>
      </c>
      <c r="B1267" s="31" t="s">
        <v>1897</v>
      </c>
      <c r="C1267" t="s">
        <v>3937</v>
      </c>
      <c r="D1267" s="32" t="s">
        <v>1898</v>
      </c>
      <c r="E1267" s="31" t="s">
        <v>2751</v>
      </c>
      <c r="F1267" s="32">
        <v>-82.561769999999996</v>
      </c>
      <c r="G1267" s="32">
        <v>36.371040000000001</v>
      </c>
      <c r="H1267" s="32"/>
      <c r="I1267" t="str">
        <f t="shared" si="229"/>
        <v>Salem, Arkansas&lt;br&gt;White 1900-1944&lt;br&gt;INF685&lt;br&gt;non-DASS</v>
      </c>
      <c r="J1267" t="str">
        <f t="shared" si="230"/>
        <v>W1900SalemArkansasINF685</v>
      </c>
      <c r="M1267" t="str">
        <f t="shared" si="232"/>
        <v>dp</v>
      </c>
      <c r="N1267" t="str">
        <f t="shared" si="233"/>
        <v>st</v>
      </c>
      <c r="O1267" t="str">
        <f t="shared" si="234"/>
        <v>ar</v>
      </c>
      <c r="P1267" t="e">
        <f>IF(#REF!="rhot","",IF(H1267="AAE_7R","r7",IF(AND(C1267="ANAE",H1267="W"),"r3","r0")))</f>
        <v>#REF!</v>
      </c>
      <c r="Q1267" t="str">
        <f>IF(H1267="consonant",#REF!,"")</f>
        <v/>
      </c>
      <c r="R1267" t="str">
        <f t="shared" si="235"/>
        <v>lx</v>
      </c>
      <c r="S1267" t="str">
        <f t="shared" si="236"/>
        <v>bk</v>
      </c>
      <c r="T1267" t="e">
        <f t="shared" si="237"/>
        <v>#REF!</v>
      </c>
      <c r="U1267" t="str">
        <f t="shared" si="228"/>
        <v>b</v>
      </c>
      <c r="W1267" t="str">
        <f t="shared" si="231"/>
        <v>const W1900SalemArkansasINF685= L.marker([36.37104,-82.56177], {icon: dp_lx}).bindPopup('Salem, Arkansas&lt;br&gt;White 1900-1944&lt;br&gt;INF685&lt;br&gt;non-DASS').addTo(W1900);</v>
      </c>
      <c r="BI1267" t="s">
        <v>6311</v>
      </c>
    </row>
    <row r="1268" spans="1:61">
      <c r="A1268" s="30" t="s">
        <v>5326</v>
      </c>
      <c r="B1268" s="31" t="s">
        <v>1715</v>
      </c>
      <c r="C1268" t="s">
        <v>3937</v>
      </c>
      <c r="D1268" s="32" t="s">
        <v>186</v>
      </c>
      <c r="E1268" s="31" t="s">
        <v>5289</v>
      </c>
      <c r="F1268" s="32">
        <v>-83.97193</v>
      </c>
      <c r="G1268" s="32">
        <v>30.686029999999999</v>
      </c>
      <c r="H1268" s="32"/>
      <c r="I1268" t="str">
        <f t="shared" si="229"/>
        <v>Fargo, Georgia&lt;br&gt;White 1900-1944&lt;br&gt;INF204&lt;br&gt;non-DASS</v>
      </c>
      <c r="J1268" t="str">
        <f t="shared" si="230"/>
        <v>W1900FargoGeorgiaINF204</v>
      </c>
      <c r="M1268" t="str">
        <f t="shared" si="232"/>
        <v>dp</v>
      </c>
      <c r="N1268" t="str">
        <f t="shared" si="233"/>
        <v>st</v>
      </c>
      <c r="O1268" t="str">
        <f t="shared" si="234"/>
        <v>ar</v>
      </c>
      <c r="P1268" t="e">
        <f>IF(#REF!="rhot","",IF(H1268="AAE_7R","r7",IF(AND(C1268="ANAE",H1268="W"),"r3","r0")))</f>
        <v>#REF!</v>
      </c>
      <c r="Q1268" t="str">
        <f>IF(H1268="consonant",#REF!,"")</f>
        <v/>
      </c>
      <c r="R1268" t="str">
        <f t="shared" si="235"/>
        <v>lx</v>
      </c>
      <c r="S1268" t="str">
        <f t="shared" si="236"/>
        <v>bk</v>
      </c>
      <c r="T1268" t="e">
        <f t="shared" si="237"/>
        <v>#REF!</v>
      </c>
      <c r="U1268" t="str">
        <f t="shared" si="228"/>
        <v>b</v>
      </c>
      <c r="W1268" t="str">
        <f t="shared" si="231"/>
        <v>const W1900FargoGeorgiaINF204= L.marker([30.68603,-83.97193], {icon: dp_lx}).bindPopup('Fargo, Georgia&lt;br&gt;White 1900-1944&lt;br&gt;INF204&lt;br&gt;non-DASS').addTo(W1900);</v>
      </c>
      <c r="BI1268" t="s">
        <v>6312</v>
      </c>
    </row>
    <row r="1269" spans="1:61">
      <c r="A1269" s="30" t="s">
        <v>5326</v>
      </c>
      <c r="B1269" s="31" t="s">
        <v>1720</v>
      </c>
      <c r="C1269" t="s">
        <v>3937</v>
      </c>
      <c r="D1269" s="32" t="s">
        <v>1722</v>
      </c>
      <c r="E1269" s="31" t="s">
        <v>5289</v>
      </c>
      <c r="F1269" s="32">
        <v>-91.053020000000004</v>
      </c>
      <c r="G1269" s="32">
        <v>30.8355</v>
      </c>
      <c r="H1269" s="32"/>
      <c r="I1269" t="str">
        <f t="shared" si="229"/>
        <v>Thomasville, Georgia&lt;br&gt;White 1900-1944&lt;br&gt;INF214&lt;br&gt;non-DASS</v>
      </c>
      <c r="J1269" t="str">
        <f t="shared" si="230"/>
        <v>W1900ThomasvilleGeorgiaINF214</v>
      </c>
      <c r="M1269" t="str">
        <f t="shared" si="232"/>
        <v>dp</v>
      </c>
      <c r="N1269" t="str">
        <f t="shared" si="233"/>
        <v>st</v>
      </c>
      <c r="O1269" t="str">
        <f t="shared" si="234"/>
        <v>ar</v>
      </c>
      <c r="P1269" t="e">
        <f>IF(#REF!="rhot","",IF(H1269="AAE_7R","r7",IF(AND(C1269="ANAE",H1269="W"),"r3","r0")))</f>
        <v>#REF!</v>
      </c>
      <c r="Q1269" t="str">
        <f>IF(H1269="consonant",#REF!,"")</f>
        <v/>
      </c>
      <c r="R1269" t="str">
        <f t="shared" si="235"/>
        <v>lx</v>
      </c>
      <c r="S1269" t="str">
        <f t="shared" si="236"/>
        <v>bk</v>
      </c>
      <c r="T1269" t="e">
        <f t="shared" si="237"/>
        <v>#REF!</v>
      </c>
      <c r="U1269" t="str">
        <f t="shared" si="228"/>
        <v>b</v>
      </c>
      <c r="W1269" t="str">
        <f t="shared" si="231"/>
        <v>const W1900ThomasvilleGeorgiaINF214= L.marker([30.8355,-91.05302], {icon: dp_lx}).bindPopup('Thomasville, Georgia&lt;br&gt;White 1900-1944&lt;br&gt;INF214&lt;br&gt;non-DASS').addTo(W1900);</v>
      </c>
      <c r="BI1269" t="s">
        <v>6313</v>
      </c>
    </row>
    <row r="1270" spans="1:61">
      <c r="A1270" s="30" t="s">
        <v>5326</v>
      </c>
      <c r="B1270" s="31" t="s">
        <v>1907</v>
      </c>
      <c r="C1270" t="s">
        <v>3937</v>
      </c>
      <c r="D1270" s="32" t="s">
        <v>1909</v>
      </c>
      <c r="E1270" s="31" t="s">
        <v>2751</v>
      </c>
      <c r="F1270" s="32">
        <v>-92.003429999999994</v>
      </c>
      <c r="G1270" s="32">
        <v>34.544020000000003</v>
      </c>
      <c r="H1270" s="32"/>
      <c r="I1270" t="str">
        <f t="shared" si="229"/>
        <v>West Helena, Arkansas&lt;br&gt;White 1900-1944&lt;br&gt;INF698&lt;br&gt;non-DASS</v>
      </c>
      <c r="J1270" t="str">
        <f t="shared" si="230"/>
        <v>W1900WestHelenaArkansasINF698</v>
      </c>
      <c r="M1270" t="str">
        <f t="shared" si="232"/>
        <v>dp</v>
      </c>
      <c r="N1270" t="str">
        <f t="shared" si="233"/>
        <v>st</v>
      </c>
      <c r="O1270" t="str">
        <f t="shared" si="234"/>
        <v>ar</v>
      </c>
      <c r="P1270" t="e">
        <f>IF(#REF!="rhot","",IF(H1270="AAE_7R","r7",IF(AND(C1270="ANAE",H1270="W"),"r3","r0")))</f>
        <v>#REF!</v>
      </c>
      <c r="Q1270" t="str">
        <f>IF(H1270="consonant",#REF!,"")</f>
        <v/>
      </c>
      <c r="R1270" t="str">
        <f t="shared" si="235"/>
        <v>lx</v>
      </c>
      <c r="S1270" t="str">
        <f t="shared" si="236"/>
        <v>bk</v>
      </c>
      <c r="T1270" t="e">
        <f t="shared" si="237"/>
        <v>#REF!</v>
      </c>
      <c r="U1270" t="str">
        <f t="shared" si="228"/>
        <v>b</v>
      </c>
      <c r="W1270" t="str">
        <f t="shared" si="231"/>
        <v>const W1900WestHelenaArkansasINF698= L.marker([34.54402,-92.00343], {icon: dp_lx}).bindPopup('West Helena, Arkansas&lt;br&gt;White 1900-1944&lt;br&gt;INF698&lt;br&gt;non-DASS').addTo(W1900);</v>
      </c>
      <c r="BI1270" t="s">
        <v>6314</v>
      </c>
    </row>
    <row r="1271" spans="1:61">
      <c r="A1271" s="30" t="s">
        <v>5326</v>
      </c>
      <c r="B1271" s="31" t="s">
        <v>1910</v>
      </c>
      <c r="C1271" t="s">
        <v>3937</v>
      </c>
      <c r="D1271" s="32" t="s">
        <v>1911</v>
      </c>
      <c r="E1271" s="31" t="s">
        <v>2751</v>
      </c>
      <c r="F1271" s="32">
        <v>-93.051850000000002</v>
      </c>
      <c r="G1271" s="32">
        <v>34.223799999999997</v>
      </c>
      <c r="H1271" s="32"/>
      <c r="I1271" t="str">
        <f t="shared" si="229"/>
        <v>Pine Bluff, Arkansas&lt;br&gt;White 1900-1944&lt;br&gt;INF702&lt;br&gt;non-DASS</v>
      </c>
      <c r="J1271" t="str">
        <f t="shared" si="230"/>
        <v>W1900PineBluffArkansasINF702</v>
      </c>
      <c r="M1271" t="str">
        <f t="shared" si="232"/>
        <v>dp</v>
      </c>
      <c r="N1271" t="str">
        <f t="shared" si="233"/>
        <v>st</v>
      </c>
      <c r="O1271" t="str">
        <f t="shared" si="234"/>
        <v>ar</v>
      </c>
      <c r="P1271" t="e">
        <f>IF(#REF!="rhot","",IF(H1271="AAE_7R","r7",IF(AND(C1271="ANAE",H1271="W"),"r3","r0")))</f>
        <v>#REF!</v>
      </c>
      <c r="Q1271" t="str">
        <f>IF(H1271="consonant",#REF!,"")</f>
        <v/>
      </c>
      <c r="R1271" t="str">
        <f t="shared" si="235"/>
        <v>lx</v>
      </c>
      <c r="S1271" t="str">
        <f t="shared" si="236"/>
        <v>bk</v>
      </c>
      <c r="T1271" t="e">
        <f t="shared" si="237"/>
        <v>#REF!</v>
      </c>
      <c r="U1271" t="str">
        <f t="shared" si="228"/>
        <v>b</v>
      </c>
      <c r="W1271" t="str">
        <f t="shared" si="231"/>
        <v>const W1900PineBluffArkansasINF702= L.marker([34.2238,-93.05185], {icon: dp_lx}).bindPopup('Pine Bluff, Arkansas&lt;br&gt;White 1900-1944&lt;br&gt;INF702&lt;br&gt;non-DASS').addTo(W1900);</v>
      </c>
      <c r="BI1271" t="s">
        <v>6315</v>
      </c>
    </row>
    <row r="1272" spans="1:61">
      <c r="A1272" s="30" t="s">
        <v>5326</v>
      </c>
      <c r="B1272" s="31" t="s">
        <v>1922</v>
      </c>
      <c r="C1272" t="s">
        <v>3937</v>
      </c>
      <c r="D1272" s="32" t="s">
        <v>1529</v>
      </c>
      <c r="E1272" s="31" t="s">
        <v>2751</v>
      </c>
      <c r="F1272" s="32">
        <v>-84.296559999999999</v>
      </c>
      <c r="G1272" s="32">
        <v>34.510860000000001</v>
      </c>
      <c r="H1272" s="32"/>
      <c r="I1272" t="str">
        <f t="shared" si="229"/>
        <v>Hot Springs, Arkansas&lt;br&gt;White 1900-1944&lt;br&gt;INF738&lt;br&gt;non-DASS</v>
      </c>
      <c r="J1272" t="str">
        <f t="shared" si="230"/>
        <v>W1900HotSpringsArkansasINF738</v>
      </c>
      <c r="M1272" t="str">
        <f t="shared" si="232"/>
        <v>dp</v>
      </c>
      <c r="N1272" t="str">
        <f t="shared" si="233"/>
        <v>st</v>
      </c>
      <c r="O1272" t="str">
        <f t="shared" si="234"/>
        <v>ar</v>
      </c>
      <c r="P1272" t="e">
        <f>IF(#REF!="rhot","",IF(H1272="AAE_7R","r7",IF(AND(C1272="ANAE",H1272="W"),"r3","r0")))</f>
        <v>#REF!</v>
      </c>
      <c r="Q1272" t="str">
        <f>IF(H1272="consonant",#REF!,"")</f>
        <v/>
      </c>
      <c r="R1272" t="str">
        <f t="shared" si="235"/>
        <v>lx</v>
      </c>
      <c r="S1272" t="str">
        <f t="shared" si="236"/>
        <v>bk</v>
      </c>
      <c r="T1272" t="e">
        <f t="shared" si="237"/>
        <v>#REF!</v>
      </c>
      <c r="U1272" t="str">
        <f t="shared" si="228"/>
        <v>b</v>
      </c>
      <c r="W1272" t="str">
        <f t="shared" si="231"/>
        <v>const W1900HotSpringsArkansasINF738= L.marker([34.51086,-84.29656], {icon: dp_lx}).bindPopup('Hot Springs, Arkansas&lt;br&gt;White 1900-1944&lt;br&gt;INF738&lt;br&gt;non-DASS').addTo(W1900);</v>
      </c>
      <c r="BI1272" t="s">
        <v>6316</v>
      </c>
    </row>
    <row r="1273" spans="1:61">
      <c r="A1273" s="30" t="s">
        <v>5326</v>
      </c>
      <c r="B1273" s="31" t="s">
        <v>1700</v>
      </c>
      <c r="C1273" t="s">
        <v>3937</v>
      </c>
      <c r="D1273" s="32" t="s">
        <v>1702</v>
      </c>
      <c r="E1273" s="31" t="s">
        <v>5289</v>
      </c>
      <c r="F1273" s="32">
        <v>-86.778090000000006</v>
      </c>
      <c r="G1273" s="32">
        <v>31.450510000000001</v>
      </c>
      <c r="H1273" s="32"/>
      <c r="I1273" t="str">
        <f t="shared" si="229"/>
        <v>Tifton, Georgia&lt;br&gt;White 1900-1944&lt;br&gt;INF186&lt;br&gt;non-DASS</v>
      </c>
      <c r="J1273" t="str">
        <f t="shared" si="230"/>
        <v>W1900TiftonGeorgiaINF186</v>
      </c>
      <c r="M1273" t="str">
        <f t="shared" si="232"/>
        <v>dp</v>
      </c>
      <c r="N1273" t="str">
        <f t="shared" si="233"/>
        <v>st</v>
      </c>
      <c r="O1273" t="str">
        <f t="shared" si="234"/>
        <v>ar</v>
      </c>
      <c r="P1273" t="e">
        <f>IF(#REF!="rhot","",IF(H1273="AAE_7R","r7",IF(AND(C1273="ANAE",H1273="W"),"r3","r0")))</f>
        <v>#REF!</v>
      </c>
      <c r="Q1273" t="str">
        <f>IF(H1273="consonant",#REF!,"")</f>
        <v/>
      </c>
      <c r="R1273" t="str">
        <f t="shared" si="235"/>
        <v>lx</v>
      </c>
      <c r="S1273" t="str">
        <f t="shared" si="236"/>
        <v>bk</v>
      </c>
      <c r="T1273" t="e">
        <f t="shared" si="237"/>
        <v>#REF!</v>
      </c>
      <c r="U1273" t="str">
        <f t="shared" si="228"/>
        <v>b</v>
      </c>
      <c r="W1273" t="str">
        <f t="shared" si="231"/>
        <v>const W1900TiftonGeorgiaINF186= L.marker([31.45051,-86.77809], {icon: dp_lx}).bindPopup('Tifton, Georgia&lt;br&gt;White 1900-1944&lt;br&gt;INF186&lt;br&gt;non-DASS').addTo(W1900);</v>
      </c>
      <c r="BI1273" t="s">
        <v>6317</v>
      </c>
    </row>
    <row r="1274" spans="1:61">
      <c r="A1274" s="30" t="s">
        <v>5326</v>
      </c>
      <c r="B1274" s="31" t="s">
        <v>1755</v>
      </c>
      <c r="C1274" t="s">
        <v>3937</v>
      </c>
      <c r="D1274" s="32" t="s">
        <v>354</v>
      </c>
      <c r="E1274" s="31" t="s">
        <v>904</v>
      </c>
      <c r="F1274" s="32">
        <v>-87.330489999999998</v>
      </c>
      <c r="G1274" s="32">
        <v>36.167789999999997</v>
      </c>
      <c r="H1274" s="32"/>
      <c r="I1274" t="str">
        <f t="shared" si="229"/>
        <v>Nashville, Tennessee&lt;br&gt;White 1900-1944&lt;br&gt;INF306&lt;br&gt;non-DASS</v>
      </c>
      <c r="J1274" t="str">
        <f t="shared" si="230"/>
        <v>W1900NashvilleTennesseeINF306</v>
      </c>
      <c r="M1274" t="str">
        <f t="shared" si="232"/>
        <v>dp</v>
      </c>
      <c r="N1274" t="str">
        <f t="shared" si="233"/>
        <v>st</v>
      </c>
      <c r="O1274" t="str">
        <f t="shared" si="234"/>
        <v>ar</v>
      </c>
      <c r="P1274" t="e">
        <f>IF(#REF!="rhot","",IF(H1274="AAE_7R","r7",IF(AND(C1274="ANAE",H1274="W"),"r3","r0")))</f>
        <v>#REF!</v>
      </c>
      <c r="Q1274" t="str">
        <f>IF(H1274="consonant",#REF!,"")</f>
        <v/>
      </c>
      <c r="R1274" t="str">
        <f t="shared" si="235"/>
        <v>lx</v>
      </c>
      <c r="S1274" t="str">
        <f t="shared" si="236"/>
        <v>bk</v>
      </c>
      <c r="T1274" t="e">
        <f t="shared" si="237"/>
        <v>#REF!</v>
      </c>
      <c r="U1274" t="str">
        <f t="shared" si="228"/>
        <v>b</v>
      </c>
      <c r="W1274" t="str">
        <f t="shared" si="231"/>
        <v>const W1900NashvilleTennesseeINF306= L.marker([36.16779,-87.33049], {icon: dp_lx}).bindPopup('Nashville, Tennessee&lt;br&gt;White 1900-1944&lt;br&gt;INF306&lt;br&gt;non-DASS').addTo(W1900);</v>
      </c>
      <c r="BI1274" t="s">
        <v>6318</v>
      </c>
    </row>
    <row r="1275" spans="1:61">
      <c r="A1275" s="30" t="s">
        <v>5326</v>
      </c>
      <c r="B1275" s="31" t="s">
        <v>1760</v>
      </c>
      <c r="C1275" t="s">
        <v>3937</v>
      </c>
      <c r="D1275" s="32" t="s">
        <v>1762</v>
      </c>
      <c r="E1275" s="31" t="s">
        <v>904</v>
      </c>
      <c r="F1275" s="32">
        <v>-87.405889999999999</v>
      </c>
      <c r="G1275" s="32">
        <v>35.078620000000001</v>
      </c>
      <c r="H1275" s="32"/>
      <c r="I1275" t="str">
        <f t="shared" si="229"/>
        <v>Ramah, Tennessee&lt;br&gt;White 1900-1944&lt;br&gt;INF335&lt;br&gt;non-DASS</v>
      </c>
      <c r="J1275" t="str">
        <f t="shared" si="230"/>
        <v>W1900RamahTennesseeINF335</v>
      </c>
      <c r="M1275" t="str">
        <f t="shared" si="232"/>
        <v>dp</v>
      </c>
      <c r="N1275" t="str">
        <f t="shared" si="233"/>
        <v>st</v>
      </c>
      <c r="O1275" t="str">
        <f t="shared" si="234"/>
        <v>ar</v>
      </c>
      <c r="P1275" t="e">
        <f>IF(#REF!="rhot","",IF(H1275="AAE_7R","r7",IF(AND(C1275="ANAE",H1275="W"),"r3","r0")))</f>
        <v>#REF!</v>
      </c>
      <c r="Q1275" t="str">
        <f>IF(H1275="consonant",#REF!,"")</f>
        <v/>
      </c>
      <c r="R1275" t="str">
        <f t="shared" si="235"/>
        <v>lx</v>
      </c>
      <c r="S1275" t="str">
        <f t="shared" si="236"/>
        <v>bk</v>
      </c>
      <c r="T1275" t="e">
        <f t="shared" si="237"/>
        <v>#REF!</v>
      </c>
      <c r="U1275" t="str">
        <f t="shared" si="228"/>
        <v>b</v>
      </c>
      <c r="W1275" t="str">
        <f t="shared" si="231"/>
        <v>const W1900RamahTennesseeINF335= L.marker([35.07862,-87.40589], {icon: dp_lx}).bindPopup('Ramah, Tennessee&lt;br&gt;White 1900-1944&lt;br&gt;INF335&lt;br&gt;non-DASS').addTo(W1900);</v>
      </c>
      <c r="BI1275" t="s">
        <v>6319</v>
      </c>
    </row>
    <row r="1276" spans="1:61">
      <c r="A1276" s="30" t="s">
        <v>5326</v>
      </c>
      <c r="B1276" s="31" t="s">
        <v>1766</v>
      </c>
      <c r="C1276" t="s">
        <v>3937</v>
      </c>
      <c r="D1276" s="32" t="s">
        <v>1767</v>
      </c>
      <c r="E1276" s="31" t="s">
        <v>5298</v>
      </c>
      <c r="F1276" s="32">
        <v>-87.37715</v>
      </c>
      <c r="G1276" s="32">
        <v>34.681310000000003</v>
      </c>
      <c r="H1276" s="32"/>
      <c r="I1276" t="str">
        <f t="shared" si="229"/>
        <v>Town Creek, Alabama&lt;br&gt;White 1900-1944&lt;br&gt;INF348&lt;br&gt;non-DASS</v>
      </c>
      <c r="J1276" t="str">
        <f t="shared" si="230"/>
        <v>W1900TownCreekAlabamaINF348</v>
      </c>
      <c r="M1276" t="str">
        <f t="shared" si="232"/>
        <v>dp</v>
      </c>
      <c r="N1276" t="str">
        <f t="shared" si="233"/>
        <v>st</v>
      </c>
      <c r="O1276" t="str">
        <f t="shared" si="234"/>
        <v>ar</v>
      </c>
      <c r="P1276" t="e">
        <f>IF(#REF!="rhot","",IF(H1276="AAE_7R","r7",IF(AND(C1276="ANAE",H1276="W"),"r3","r0")))</f>
        <v>#REF!</v>
      </c>
      <c r="Q1276" t="str">
        <f>IF(H1276="consonant",#REF!,"")</f>
        <v/>
      </c>
      <c r="R1276" t="str">
        <f t="shared" si="235"/>
        <v>lx</v>
      </c>
      <c r="S1276" t="str">
        <f t="shared" si="236"/>
        <v>bk</v>
      </c>
      <c r="T1276" t="e">
        <f t="shared" si="237"/>
        <v>#REF!</v>
      </c>
      <c r="U1276" t="str">
        <f t="shared" si="228"/>
        <v>b</v>
      </c>
      <c r="W1276" t="str">
        <f t="shared" si="231"/>
        <v>const W1900TownCreekAlabamaINF348= L.marker([34.68131,-87.37715], {icon: dp_lx}).bindPopup('Town Creek, Alabama&lt;br&gt;White 1900-1944&lt;br&gt;INF348&lt;br&gt;non-DASS').addTo(W1900);</v>
      </c>
      <c r="BI1276" t="s">
        <v>6320</v>
      </c>
    </row>
    <row r="1277" spans="1:61">
      <c r="A1277" s="30" t="s">
        <v>5326</v>
      </c>
      <c r="B1277" s="31" t="s">
        <v>1818</v>
      </c>
      <c r="C1277" t="s">
        <v>3937</v>
      </c>
      <c r="D1277" s="32" t="s">
        <v>1819</v>
      </c>
      <c r="E1277" s="31" t="s">
        <v>5298</v>
      </c>
      <c r="F1277" s="32">
        <v>-87.683809999999994</v>
      </c>
      <c r="G1277" s="32">
        <v>31.495059999999999</v>
      </c>
      <c r="H1277" s="32"/>
      <c r="I1277" t="str">
        <f t="shared" si="229"/>
        <v>Mexboro, Alabama&lt;br&gt;White 1900-1944&lt;br&gt;INF448&lt;br&gt;non-DASS</v>
      </c>
      <c r="J1277" t="str">
        <f t="shared" si="230"/>
        <v>W1900MexboroAlabamaINF448</v>
      </c>
      <c r="M1277" t="str">
        <f t="shared" si="232"/>
        <v>dp</v>
      </c>
      <c r="N1277" t="str">
        <f t="shared" si="233"/>
        <v>st</v>
      </c>
      <c r="O1277" t="str">
        <f t="shared" si="234"/>
        <v>ar</v>
      </c>
      <c r="P1277" t="e">
        <f>IF(#REF!="rhot","",IF(H1277="AAE_7R","r7",IF(AND(C1277="ANAE",H1277="W"),"r3","r0")))</f>
        <v>#REF!</v>
      </c>
      <c r="Q1277" t="str">
        <f>IF(H1277="consonant",#REF!,"")</f>
        <v/>
      </c>
      <c r="R1277" t="str">
        <f t="shared" si="235"/>
        <v>lx</v>
      </c>
      <c r="S1277" t="str">
        <f t="shared" si="236"/>
        <v>bk</v>
      </c>
      <c r="T1277" t="e">
        <f t="shared" si="237"/>
        <v>#REF!</v>
      </c>
      <c r="U1277" t="str">
        <f t="shared" si="228"/>
        <v>b</v>
      </c>
      <c r="W1277" t="str">
        <f t="shared" si="231"/>
        <v>const W1900MexboroAlabamaINF448= L.marker([31.49506,-87.68381], {icon: dp_lx}).bindPopup('Mexboro, Alabama&lt;br&gt;White 1900-1944&lt;br&gt;INF448&lt;br&gt;non-DASS').addTo(W1900);</v>
      </c>
      <c r="BI1277" t="s">
        <v>6321</v>
      </c>
    </row>
    <row r="1278" spans="1:61">
      <c r="A1278" s="30" t="s">
        <v>5326</v>
      </c>
      <c r="B1278" s="31" t="s">
        <v>1829</v>
      </c>
      <c r="C1278" t="s">
        <v>3937</v>
      </c>
      <c r="D1278" s="32" t="s">
        <v>1830</v>
      </c>
      <c r="E1278" s="31" t="s">
        <v>5298</v>
      </c>
      <c r="F1278" s="32">
        <v>-88.326369999999997</v>
      </c>
      <c r="G1278" s="32">
        <v>30.40643</v>
      </c>
      <c r="H1278" s="32"/>
      <c r="I1278" t="str">
        <f t="shared" si="229"/>
        <v>Foley, Alabama&lt;br&gt;White 1900-1944&lt;br&gt;INF476&lt;br&gt;non-DASS</v>
      </c>
      <c r="J1278" t="str">
        <f t="shared" si="230"/>
        <v>W1900FoleyAlabamaINF476</v>
      </c>
      <c r="M1278" t="str">
        <f t="shared" si="232"/>
        <v>dp</v>
      </c>
      <c r="N1278" t="str">
        <f t="shared" si="233"/>
        <v>st</v>
      </c>
      <c r="O1278" t="str">
        <f t="shared" si="234"/>
        <v>ar</v>
      </c>
      <c r="P1278" t="e">
        <f>IF(#REF!="rhot","",IF(H1278="AAE_7R","r7",IF(AND(C1278="ANAE",H1278="W"),"r3","r0")))</f>
        <v>#REF!</v>
      </c>
      <c r="Q1278" t="str">
        <f>IF(H1278="consonant",#REF!,"")</f>
        <v/>
      </c>
      <c r="R1278" t="str">
        <f t="shared" si="235"/>
        <v>lx</v>
      </c>
      <c r="S1278" t="str">
        <f t="shared" si="236"/>
        <v>bk</v>
      </c>
      <c r="T1278" t="e">
        <f t="shared" si="237"/>
        <v>#REF!</v>
      </c>
      <c r="U1278" t="str">
        <f t="shared" si="228"/>
        <v>b</v>
      </c>
      <c r="W1278" t="str">
        <f t="shared" si="231"/>
        <v>const W1900FoleyAlabamaINF476= L.marker([30.40643,-88.32637], {icon: dp_lx}).bindPopup('Foley, Alabama&lt;br&gt;White 1900-1944&lt;br&gt;INF476&lt;br&gt;non-DASS').addTo(W1900);</v>
      </c>
      <c r="BI1278" t="s">
        <v>6322</v>
      </c>
    </row>
    <row r="1279" spans="1:61">
      <c r="A1279" s="30" t="s">
        <v>5326</v>
      </c>
      <c r="B1279" s="31" t="s">
        <v>1832</v>
      </c>
      <c r="C1279" t="s">
        <v>3937</v>
      </c>
      <c r="D1279" s="32" t="s">
        <v>1833</v>
      </c>
      <c r="E1279" s="31" t="s">
        <v>904</v>
      </c>
      <c r="F1279" s="32">
        <v>-88.556550000000001</v>
      </c>
      <c r="G1279" s="32">
        <v>36.301900000000003</v>
      </c>
      <c r="H1279" s="32"/>
      <c r="I1279" t="str">
        <f t="shared" si="229"/>
        <v>Paris, Tennessee&lt;br&gt;White 1900-1944&lt;br&gt;INF487&lt;br&gt;non-DASS</v>
      </c>
      <c r="J1279" t="str">
        <f t="shared" si="230"/>
        <v>W1900ParisTennesseeINF487</v>
      </c>
      <c r="M1279" t="str">
        <f t="shared" si="232"/>
        <v>dp</v>
      </c>
      <c r="N1279" t="str">
        <f t="shared" si="233"/>
        <v>st</v>
      </c>
      <c r="O1279" t="str">
        <f t="shared" si="234"/>
        <v>ar</v>
      </c>
      <c r="P1279" t="e">
        <f>IF(#REF!="rhot","",IF(H1279="AAE_7R","r7",IF(AND(C1279="ANAE",H1279="W"),"r3","r0")))</f>
        <v>#REF!</v>
      </c>
      <c r="Q1279" t="str">
        <f>IF(H1279="consonant",#REF!,"")</f>
        <v/>
      </c>
      <c r="R1279" t="str">
        <f t="shared" si="235"/>
        <v>lx</v>
      </c>
      <c r="S1279" t="str">
        <f t="shared" si="236"/>
        <v>bk</v>
      </c>
      <c r="T1279" t="e">
        <f t="shared" si="237"/>
        <v>#REF!</v>
      </c>
      <c r="U1279" t="str">
        <f t="shared" si="228"/>
        <v>b</v>
      </c>
      <c r="W1279" t="str">
        <f t="shared" si="231"/>
        <v>const W1900ParisTennesseeINF487= L.marker([36.3019,-88.55655], {icon: dp_lx}).bindPopup('Paris, Tennessee&lt;br&gt;White 1900-1944&lt;br&gt;INF487&lt;br&gt;non-DASS').addTo(W1900);</v>
      </c>
      <c r="BI1279" t="s">
        <v>6323</v>
      </c>
    </row>
    <row r="1280" spans="1:61">
      <c r="A1280" s="30" t="s">
        <v>5326</v>
      </c>
      <c r="B1280" s="31" t="s">
        <v>1865</v>
      </c>
      <c r="C1280" t="s">
        <v>3937</v>
      </c>
      <c r="D1280" s="32" t="s">
        <v>1866</v>
      </c>
      <c r="E1280" s="31" t="s">
        <v>1505</v>
      </c>
      <c r="F1280" s="32">
        <v>-90.064710000000005</v>
      </c>
      <c r="G1280" s="32">
        <v>30.365880000000001</v>
      </c>
      <c r="H1280" s="32"/>
      <c r="I1280" t="str">
        <f t="shared" si="229"/>
        <v>Pascagoula, Mississippi&lt;br&gt;White 1900-1944&lt;br&gt;INF617&lt;br&gt;non-DASS</v>
      </c>
      <c r="J1280" t="str">
        <f t="shared" si="230"/>
        <v>W1900PascagoulaMississippiINF617</v>
      </c>
      <c r="M1280" t="str">
        <f t="shared" si="232"/>
        <v>dp</v>
      </c>
      <c r="N1280" t="str">
        <f t="shared" si="233"/>
        <v>st</v>
      </c>
      <c r="O1280" t="str">
        <f t="shared" si="234"/>
        <v>ar</v>
      </c>
      <c r="P1280" t="e">
        <f>IF(#REF!="rhot","",IF(H1280="AAE_7R","r7",IF(AND(C1280="ANAE",H1280="W"),"r3","r0")))</f>
        <v>#REF!</v>
      </c>
      <c r="Q1280" t="str">
        <f>IF(H1280="consonant",#REF!,"")</f>
        <v/>
      </c>
      <c r="R1280" t="str">
        <f t="shared" si="235"/>
        <v>lx</v>
      </c>
      <c r="S1280" t="str">
        <f t="shared" si="236"/>
        <v>bk</v>
      </c>
      <c r="T1280" t="e">
        <f t="shared" si="237"/>
        <v>#REF!</v>
      </c>
      <c r="U1280" t="str">
        <f t="shared" si="228"/>
        <v>b</v>
      </c>
      <c r="W1280" t="str">
        <f t="shared" si="231"/>
        <v>const W1900PascagoulaMississippiINF617= L.marker([30.36588,-90.06471], {icon: dp_lx}).bindPopup('Pascagoula, Mississippi&lt;br&gt;White 1900-1944&lt;br&gt;INF617&lt;br&gt;non-DASS').addTo(W1900);</v>
      </c>
      <c r="BI1280" t="s">
        <v>6324</v>
      </c>
    </row>
    <row r="1281" spans="1:61">
      <c r="A1281" s="30" t="s">
        <v>5326</v>
      </c>
      <c r="B1281" s="31" t="s">
        <v>1899</v>
      </c>
      <c r="C1281" t="s">
        <v>3937</v>
      </c>
      <c r="D1281" s="32" t="s">
        <v>1901</v>
      </c>
      <c r="E1281" s="31" t="s">
        <v>2751</v>
      </c>
      <c r="F1281" s="32">
        <v>-92.596940000000004</v>
      </c>
      <c r="G1281" s="32">
        <v>35.01191</v>
      </c>
      <c r="H1281" s="32"/>
      <c r="I1281" t="str">
        <f t="shared" si="229"/>
        <v>Forrest City, Arkansas&lt;br&gt;White 1900-1944&lt;br&gt;INF691&lt;br&gt;non-DASS</v>
      </c>
      <c r="J1281" t="str">
        <f t="shared" si="230"/>
        <v>W1900ForrestCityArkansasINF691</v>
      </c>
      <c r="M1281" t="str">
        <f t="shared" si="232"/>
        <v>dp</v>
      </c>
      <c r="N1281" t="str">
        <f t="shared" si="233"/>
        <v>st</v>
      </c>
      <c r="O1281" t="str">
        <f t="shared" si="234"/>
        <v>ar</v>
      </c>
      <c r="P1281" t="e">
        <f>IF(#REF!="rhot","",IF(H1281="AAE_7R","r7",IF(AND(C1281="ANAE",H1281="W"),"r3","r0")))</f>
        <v>#REF!</v>
      </c>
      <c r="Q1281" t="str">
        <f>IF(H1281="consonant",#REF!,"")</f>
        <v/>
      </c>
      <c r="R1281" t="str">
        <f t="shared" si="235"/>
        <v>lx</v>
      </c>
      <c r="S1281" t="str">
        <f t="shared" si="236"/>
        <v>bk</v>
      </c>
      <c r="T1281" t="e">
        <f t="shared" si="237"/>
        <v>#REF!</v>
      </c>
      <c r="U1281" t="str">
        <f t="shared" ref="U1281:U1344" si="238">IF(C1281="LAGS","a","b")</f>
        <v>b</v>
      </c>
      <c r="W1281" t="str">
        <f t="shared" si="231"/>
        <v>const W1900ForrestCityArkansasINF691= L.marker([35.01191,-92.59694], {icon: dp_lx}).bindPopup('Forrest City, Arkansas&lt;br&gt;White 1900-1944&lt;br&gt;INF691&lt;br&gt;non-DASS').addTo(W1900);</v>
      </c>
      <c r="BI1281" t="s">
        <v>6325</v>
      </c>
    </row>
    <row r="1282" spans="1:61">
      <c r="A1282" s="30" t="s">
        <v>5326</v>
      </c>
      <c r="B1282" s="31" t="s">
        <v>1913</v>
      </c>
      <c r="C1282" t="s">
        <v>3937</v>
      </c>
      <c r="D1282" s="32" t="s">
        <v>1914</v>
      </c>
      <c r="E1282" s="31" t="s">
        <v>2751</v>
      </c>
      <c r="F1282" s="32">
        <v>-94.157960000000003</v>
      </c>
      <c r="G1282" s="32">
        <v>35.913170000000001</v>
      </c>
      <c r="H1282" s="32"/>
      <c r="I1282" t="str">
        <f t="shared" ref="I1282:I1345" si="239">D1282&amp;", "&amp;E1282&amp;"&lt;br&gt;"&amp;IF(TRIM(LEFT(A1282,LEN(A1282)-4))="W","White ",IF(TRIM(LEFT(A1282,LEN(A1282)-4))="B","Black ",IF(TRIM(LEFT(A1282,LEN(A1282)-4))="L","Hispanic ",IF(TRIM(LEFT(A1282,LEN(A1282)-4))="N","Indigenous ",IF(TRIM(LEFT(A1282,LEN(A1282)-4))="A","Asian ","")))))&amp;IF(TRIM(RIGHT(A1282,LEN(A1282)-1))="1700","1700-1799",IF(TRIM(RIGHT(A1282,LEN(A1282)-1))="1800","1800-1844",IF(TRIM(RIGHT(A1282,LEN(A1282)-1))="1850","1845-1874",IF(TRIM(RIGHT(A1282,LEN(A1282)-1))="1870","1875-1899",IF(TRIM(RIGHT(A1282,LEN(A1282)-1))="1900","1900-1944",IF(TRIM(RIGHT(A1282,LEN(A1282)-1))="1950","1945-1974",IF(TRIM(RIGHT(A1282,LEN(A1282)-1))="1970","1975-1099","")))))))&amp;"&lt;br&gt;"&amp;B1282&amp;"&lt;br&gt;"&amp;C1282</f>
        <v>Baker, Arkansas&lt;br&gt;White 1900-1944&lt;br&gt;INF718&lt;br&gt;non-DASS</v>
      </c>
      <c r="J1282" t="str">
        <f t="shared" ref="J1282:J1345" si="240">A1282&amp;SUBSTITUTE(SUBSTITUTE(SUBSTITUTE(D1282,".","")," ",""),"-","")&amp;SUBSTITUTE(E1282," ","")&amp;SUBSTITUTE(SUBSTITUTE(SUBSTITUTE(B1282,".","")," ",""),"-","")</f>
        <v>W1900BakerArkansasINF718</v>
      </c>
      <c r="M1282" t="str">
        <f t="shared" si="232"/>
        <v>dp</v>
      </c>
      <c r="N1282" t="str">
        <f t="shared" si="233"/>
        <v>st</v>
      </c>
      <c r="O1282" t="str">
        <f t="shared" si="234"/>
        <v>ar</v>
      </c>
      <c r="P1282" t="e">
        <f>IF(#REF!="rhot","",IF(H1282="AAE_7R","r7",IF(AND(C1282="ANAE",H1282="W"),"r3","r0")))</f>
        <v>#REF!</v>
      </c>
      <c r="Q1282" t="str">
        <f>IF(H1282="consonant",#REF!,"")</f>
        <v/>
      </c>
      <c r="R1282" t="str">
        <f t="shared" si="235"/>
        <v>lx</v>
      </c>
      <c r="S1282" t="str">
        <f t="shared" si="236"/>
        <v>bk</v>
      </c>
      <c r="T1282" t="e">
        <f t="shared" si="237"/>
        <v>#REF!</v>
      </c>
      <c r="U1282" t="str">
        <f t="shared" si="238"/>
        <v>b</v>
      </c>
      <c r="W1282" t="str">
        <f t="shared" si="231"/>
        <v>const W1900BakerArkansasINF718= L.marker([35.91317,-94.15796], {icon: dp_lx}).bindPopup('Baker, Arkansas&lt;br&gt;White 1900-1944&lt;br&gt;INF718&lt;br&gt;non-DASS').addTo(W1900);</v>
      </c>
      <c r="BI1282" t="s">
        <v>6326</v>
      </c>
    </row>
    <row r="1283" spans="1:61">
      <c r="A1283" s="30" t="s">
        <v>5326</v>
      </c>
      <c r="B1283" s="31" t="s">
        <v>1918</v>
      </c>
      <c r="C1283" t="s">
        <v>3937</v>
      </c>
      <c r="D1283" s="32" t="s">
        <v>179</v>
      </c>
      <c r="E1283" s="31" t="s">
        <v>2751</v>
      </c>
      <c r="F1283" s="32">
        <v>-93.286479999999997</v>
      </c>
      <c r="G1283" s="32">
        <v>36.063589999999998</v>
      </c>
      <c r="H1283" s="32"/>
      <c r="I1283" t="str">
        <f t="shared" si="239"/>
        <v>Fayetteville, Arkansas&lt;br&gt;White 1900-1944&lt;br&gt;INF725&lt;br&gt;non-DASS</v>
      </c>
      <c r="J1283" t="str">
        <f t="shared" si="240"/>
        <v>W1900FayettevilleArkansasINF725</v>
      </c>
      <c r="M1283" t="str">
        <f t="shared" si="232"/>
        <v>dp</v>
      </c>
      <c r="N1283" t="str">
        <f t="shared" si="233"/>
        <v>st</v>
      </c>
      <c r="O1283" t="str">
        <f t="shared" si="234"/>
        <v>ar</v>
      </c>
      <c r="P1283" t="e">
        <f>IF(#REF!="rhot","",IF(H1283="AAE_7R","r7",IF(AND(C1283="ANAE",H1283="W"),"r3","r0")))</f>
        <v>#REF!</v>
      </c>
      <c r="Q1283" t="str">
        <f>IF(H1283="consonant",#REF!,"")</f>
        <v/>
      </c>
      <c r="R1283" t="str">
        <f t="shared" si="235"/>
        <v>lx</v>
      </c>
      <c r="S1283" t="str">
        <f t="shared" si="236"/>
        <v>bk</v>
      </c>
      <c r="T1283" t="e">
        <f t="shared" si="237"/>
        <v>#REF!</v>
      </c>
      <c r="U1283" t="str">
        <f t="shared" si="238"/>
        <v>b</v>
      </c>
      <c r="W1283" t="str">
        <f t="shared" ref="W1283:W1346" si="241">IF(OR(M1283="",R1283=""),"",IF(F1283="","","const "&amp;J1283&amp;"= L.marker(["&amp;G1283&amp;","&amp;F1283&amp;"], {icon: "&amp;M1283&amp;"_"&amp;R1283&amp;"}).bindPopup('"&amp;I1283&amp;"').addTo("&amp;A1283&amp;");"))</f>
        <v>const W1900FayettevilleArkansasINF725= L.marker([36.06359,-93.28648], {icon: dp_lx}).bindPopup('Fayetteville, Arkansas&lt;br&gt;White 1900-1944&lt;br&gt;INF725&lt;br&gt;non-DASS').addTo(W1900);</v>
      </c>
      <c r="BI1283" t="s">
        <v>6327</v>
      </c>
    </row>
    <row r="1284" spans="1:61">
      <c r="A1284" s="30" t="s">
        <v>5326</v>
      </c>
      <c r="B1284" s="31" t="s">
        <v>1733</v>
      </c>
      <c r="C1284" t="s">
        <v>3937</v>
      </c>
      <c r="D1284" s="32" t="s">
        <v>67</v>
      </c>
      <c r="E1284" s="31" t="s">
        <v>5304</v>
      </c>
      <c r="F1284" s="32">
        <v>-86.829310000000007</v>
      </c>
      <c r="G1284" s="32">
        <v>30.439779999999999</v>
      </c>
      <c r="H1284" s="32"/>
      <c r="I1284" t="str">
        <f t="shared" si="239"/>
        <v>Tallahassee, Florida&lt;br&gt;White 1900-1944&lt;br&gt;INF239&lt;br&gt;non-DASS</v>
      </c>
      <c r="J1284" t="str">
        <f t="shared" si="240"/>
        <v>W1900TallahasseeFloridaINF239</v>
      </c>
      <c r="M1284" t="str">
        <f t="shared" si="232"/>
        <v>dp</v>
      </c>
      <c r="N1284" t="str">
        <f t="shared" si="233"/>
        <v>st</v>
      </c>
      <c r="O1284" t="str">
        <f t="shared" si="234"/>
        <v>ar</v>
      </c>
      <c r="P1284" t="e">
        <f>IF(#REF!="rhot","",IF(H1284="AAE_7R","r7",IF(AND(C1284="ANAE",H1284="W"),"r3","r0")))</f>
        <v>#REF!</v>
      </c>
      <c r="Q1284" t="str">
        <f>IF(H1284="consonant",#REF!,"")</f>
        <v/>
      </c>
      <c r="R1284" t="str">
        <f t="shared" si="235"/>
        <v>lx</v>
      </c>
      <c r="S1284" t="str">
        <f t="shared" si="236"/>
        <v>bk</v>
      </c>
      <c r="T1284" t="e">
        <f t="shared" si="237"/>
        <v>#REF!</v>
      </c>
      <c r="U1284" t="str">
        <f t="shared" si="238"/>
        <v>b</v>
      </c>
      <c r="W1284" t="str">
        <f t="shared" si="241"/>
        <v>const W1900TallahasseeFloridaINF239= L.marker([30.43978,-86.82931], {icon: dp_lx}).bindPopup('Tallahassee, Florida&lt;br&gt;White 1900-1944&lt;br&gt;INF239&lt;br&gt;non-DASS').addTo(W1900);</v>
      </c>
      <c r="BI1284" t="s">
        <v>6328</v>
      </c>
    </row>
    <row r="1285" spans="1:61">
      <c r="A1285" s="30" t="s">
        <v>5326</v>
      </c>
      <c r="B1285" s="31" t="s">
        <v>1834</v>
      </c>
      <c r="C1285" t="s">
        <v>3937</v>
      </c>
      <c r="D1285" s="32" t="s">
        <v>1835</v>
      </c>
      <c r="E1285" s="31" t="s">
        <v>904</v>
      </c>
      <c r="F1285" s="32">
        <v>-91.037790000000001</v>
      </c>
      <c r="G1285" s="32">
        <v>36.000799999999998</v>
      </c>
      <c r="H1285" s="32"/>
      <c r="I1285" t="str">
        <f t="shared" si="239"/>
        <v>Huntingdon, Tennessee&lt;br&gt;White 1900-1944&lt;br&gt;INF489&lt;br&gt;non-DASS</v>
      </c>
      <c r="J1285" t="str">
        <f t="shared" si="240"/>
        <v>W1900HuntingdonTennesseeINF489</v>
      </c>
      <c r="M1285" t="str">
        <f t="shared" si="232"/>
        <v>dp</v>
      </c>
      <c r="N1285" t="str">
        <f t="shared" si="233"/>
        <v>st</v>
      </c>
      <c r="O1285" t="str">
        <f t="shared" si="234"/>
        <v>ar</v>
      </c>
      <c r="P1285" t="e">
        <f>IF(#REF!="rhot","",IF(H1285="AAE_7R","r7",IF(AND(C1285="ANAE",H1285="W"),"r3","r0")))</f>
        <v>#REF!</v>
      </c>
      <c r="Q1285" t="str">
        <f>IF(H1285="consonant",#REF!,"")</f>
        <v/>
      </c>
      <c r="R1285" t="str">
        <f t="shared" si="235"/>
        <v>lx</v>
      </c>
      <c r="S1285" t="str">
        <f t="shared" si="236"/>
        <v>bk</v>
      </c>
      <c r="T1285" t="e">
        <f t="shared" si="237"/>
        <v>#REF!</v>
      </c>
      <c r="U1285" t="str">
        <f t="shared" si="238"/>
        <v>b</v>
      </c>
      <c r="W1285" t="str">
        <f t="shared" si="241"/>
        <v>const W1900HuntingdonTennesseeINF489= L.marker([36.0008,-91.03779], {icon: dp_lx}).bindPopup('Huntingdon, Tennessee&lt;br&gt;White 1900-1944&lt;br&gt;INF489&lt;br&gt;non-DASS').addTo(W1900);</v>
      </c>
      <c r="BI1285" t="s">
        <v>6329</v>
      </c>
    </row>
    <row r="1286" spans="1:61">
      <c r="A1286" s="30" t="s">
        <v>5326</v>
      </c>
      <c r="B1286" s="31" t="s">
        <v>1849</v>
      </c>
      <c r="C1286" t="s">
        <v>3937</v>
      </c>
      <c r="D1286" s="32" t="s">
        <v>263</v>
      </c>
      <c r="E1286" s="31" t="s">
        <v>1505</v>
      </c>
      <c r="F1286" s="32">
        <v>-91.7363</v>
      </c>
      <c r="G1286" s="32">
        <v>33.399709999999999</v>
      </c>
      <c r="H1286" s="32"/>
      <c r="I1286" t="str">
        <f t="shared" si="239"/>
        <v>Greenville, Mississippi&lt;br&gt;White 1900-1944&lt;br&gt;INF551&lt;br&gt;non-DASS</v>
      </c>
      <c r="J1286" t="str">
        <f t="shared" si="240"/>
        <v>W1900GreenvilleMississippiINF551</v>
      </c>
      <c r="M1286" t="str">
        <f t="shared" si="232"/>
        <v>dp</v>
      </c>
      <c r="N1286" t="str">
        <f t="shared" si="233"/>
        <v>st</v>
      </c>
      <c r="O1286" t="str">
        <f t="shared" si="234"/>
        <v>ar</v>
      </c>
      <c r="P1286" t="e">
        <f>IF(#REF!="rhot","",IF(H1286="AAE_7R","r7",IF(AND(C1286="ANAE",H1286="W"),"r3","r0")))</f>
        <v>#REF!</v>
      </c>
      <c r="Q1286" t="str">
        <f>IF(H1286="consonant",#REF!,"")</f>
        <v/>
      </c>
      <c r="R1286" t="str">
        <f t="shared" si="235"/>
        <v>lx</v>
      </c>
      <c r="S1286" t="str">
        <f t="shared" si="236"/>
        <v>bk</v>
      </c>
      <c r="T1286" t="e">
        <f t="shared" si="237"/>
        <v>#REF!</v>
      </c>
      <c r="U1286" t="str">
        <f t="shared" si="238"/>
        <v>b</v>
      </c>
      <c r="W1286" t="str">
        <f t="shared" si="241"/>
        <v>const W1900GreenvilleMississippiINF551= L.marker([33.39971,-91.7363], {icon: dp_lx}).bindPopup('Greenville, Mississippi&lt;br&gt;White 1900-1944&lt;br&gt;INF551&lt;br&gt;non-DASS').addTo(W1900);</v>
      </c>
      <c r="BI1286" t="s">
        <v>6330</v>
      </c>
    </row>
    <row r="1287" spans="1:61">
      <c r="A1287" s="30" t="s">
        <v>5326</v>
      </c>
      <c r="B1287" s="31" t="s">
        <v>1902</v>
      </c>
      <c r="C1287" t="s">
        <v>3937</v>
      </c>
      <c r="D1287" s="32" t="s">
        <v>1903</v>
      </c>
      <c r="E1287" s="31" t="s">
        <v>2751</v>
      </c>
      <c r="F1287" s="32">
        <v>-92.275490000000005</v>
      </c>
      <c r="G1287" s="32">
        <v>35.25085</v>
      </c>
      <c r="H1287" s="32"/>
      <c r="I1287" t="str">
        <f t="shared" si="239"/>
        <v>Searcy, Arkansas&lt;br&gt;White 1900-1944&lt;br&gt;INF693&lt;br&gt;non-DASS</v>
      </c>
      <c r="J1287" t="str">
        <f t="shared" si="240"/>
        <v>W1900SearcyArkansasINF693</v>
      </c>
      <c r="M1287" t="str">
        <f t="shared" si="232"/>
        <v>dp</v>
      </c>
      <c r="N1287" t="str">
        <f t="shared" si="233"/>
        <v>st</v>
      </c>
      <c r="O1287" t="str">
        <f t="shared" si="234"/>
        <v>ar</v>
      </c>
      <c r="P1287" t="e">
        <f>IF(#REF!="rhot","",IF(H1287="AAE_7R","r7",IF(AND(C1287="ANAE",H1287="W"),"r3","r0")))</f>
        <v>#REF!</v>
      </c>
      <c r="Q1287" t="str">
        <f>IF(H1287="consonant",#REF!,"")</f>
        <v/>
      </c>
      <c r="R1287" t="str">
        <f t="shared" si="235"/>
        <v>lx</v>
      </c>
      <c r="S1287" t="str">
        <f t="shared" si="236"/>
        <v>bk</v>
      </c>
      <c r="T1287" t="e">
        <f t="shared" si="237"/>
        <v>#REF!</v>
      </c>
      <c r="U1287" t="str">
        <f t="shared" si="238"/>
        <v>b</v>
      </c>
      <c r="W1287" t="str">
        <f t="shared" si="241"/>
        <v>const W1900SearcyArkansasINF693= L.marker([35.25085,-92.27549], {icon: dp_lx}).bindPopup('Searcy, Arkansas&lt;br&gt;White 1900-1944&lt;br&gt;INF693&lt;br&gt;non-DASS').addTo(W1900);</v>
      </c>
      <c r="BI1287" t="s">
        <v>6331</v>
      </c>
    </row>
    <row r="1288" spans="1:61">
      <c r="A1288" s="30" t="s">
        <v>5326</v>
      </c>
      <c r="B1288" s="31" t="s">
        <v>1950</v>
      </c>
      <c r="C1288" t="s">
        <v>3937</v>
      </c>
      <c r="D1288" s="32" t="s">
        <v>1951</v>
      </c>
      <c r="E1288" s="31" t="s">
        <v>5293</v>
      </c>
      <c r="F1288" s="32">
        <v>-84.999660000000006</v>
      </c>
      <c r="G1288" s="32">
        <v>30.688970000000001</v>
      </c>
      <c r="H1288" s="32"/>
      <c r="I1288" t="str">
        <f t="shared" si="239"/>
        <v>Ville Platte, Louisiana&lt;br&gt;White 1900-1944&lt;br&gt;INF806&lt;br&gt;non-DASS</v>
      </c>
      <c r="J1288" t="str">
        <f t="shared" si="240"/>
        <v>W1900VillePlatteLouisianaINF806</v>
      </c>
      <c r="M1288" t="str">
        <f t="shared" si="232"/>
        <v>dp</v>
      </c>
      <c r="N1288" t="str">
        <f t="shared" si="233"/>
        <v>st</v>
      </c>
      <c r="O1288" t="str">
        <f t="shared" si="234"/>
        <v>ar</v>
      </c>
      <c r="P1288" t="e">
        <f>IF(#REF!="rhot","",IF(H1288="AAE_7R","r7",IF(AND(C1288="ANAE",H1288="W"),"r3","r0")))</f>
        <v>#REF!</v>
      </c>
      <c r="Q1288" t="str">
        <f>IF(H1288="consonant",#REF!,"")</f>
        <v/>
      </c>
      <c r="R1288" t="str">
        <f t="shared" si="235"/>
        <v>lx</v>
      </c>
      <c r="S1288" t="str">
        <f t="shared" si="236"/>
        <v>bk</v>
      </c>
      <c r="T1288" t="e">
        <f t="shared" si="237"/>
        <v>#REF!</v>
      </c>
      <c r="U1288" t="str">
        <f t="shared" si="238"/>
        <v>b</v>
      </c>
      <c r="W1288" t="str">
        <f t="shared" si="241"/>
        <v>const W1900VillePlatteLouisianaINF806= L.marker([30.68897,-84.99966], {icon: dp_lx}).bindPopup('Ville Platte, Louisiana&lt;br&gt;White 1900-1944&lt;br&gt;INF806&lt;br&gt;non-DASS').addTo(W1900);</v>
      </c>
      <c r="BI1288" t="s">
        <v>6332</v>
      </c>
    </row>
    <row r="1289" spans="1:61">
      <c r="A1289" s="30" t="s">
        <v>5326</v>
      </c>
      <c r="B1289" s="31" t="s">
        <v>1655</v>
      </c>
      <c r="C1289" t="s">
        <v>3937</v>
      </c>
      <c r="D1289" s="32" t="s">
        <v>1657</v>
      </c>
      <c r="E1289" s="31" t="s">
        <v>5289</v>
      </c>
      <c r="F1289" s="32">
        <v>-82.575950000000006</v>
      </c>
      <c r="G1289" s="32">
        <v>33.679270000000002</v>
      </c>
      <c r="H1289" s="32"/>
      <c r="I1289" t="str">
        <f t="shared" si="239"/>
        <v>Hickory Level, Georgia&lt;br&gt;White 1900-1944&lt;br&gt;INF109C&lt;br&gt;non-DASS</v>
      </c>
      <c r="J1289" t="str">
        <f t="shared" si="240"/>
        <v>W1900HickoryLevelGeorgiaINF109C</v>
      </c>
      <c r="M1289" t="str">
        <f t="shared" si="232"/>
        <v>dp</v>
      </c>
      <c r="N1289" t="str">
        <f t="shared" si="233"/>
        <v>st</v>
      </c>
      <c r="O1289" t="str">
        <f t="shared" si="234"/>
        <v>ar</v>
      </c>
      <c r="P1289" t="e">
        <f>IF(#REF!="rhot","",IF(H1289="AAE_7R","r7",IF(AND(C1289="ANAE",H1289="W"),"r3","r0")))</f>
        <v>#REF!</v>
      </c>
      <c r="Q1289" t="str">
        <f>IF(H1289="consonant",#REF!,"")</f>
        <v/>
      </c>
      <c r="R1289" t="str">
        <f t="shared" si="235"/>
        <v>lx</v>
      </c>
      <c r="S1289" t="str">
        <f t="shared" si="236"/>
        <v>bk</v>
      </c>
      <c r="T1289" t="e">
        <f t="shared" si="237"/>
        <v>#REF!</v>
      </c>
      <c r="U1289" t="str">
        <f t="shared" si="238"/>
        <v>b</v>
      </c>
      <c r="W1289" t="str">
        <f t="shared" si="241"/>
        <v>const W1900HickoryLevelGeorgiaINF109C= L.marker([33.67927,-82.57595], {icon: dp_lx}).bindPopup('Hickory Level, Georgia&lt;br&gt;White 1900-1944&lt;br&gt;INF109C&lt;br&gt;non-DASS').addTo(W1900);</v>
      </c>
      <c r="BI1289" t="s">
        <v>6333</v>
      </c>
    </row>
    <row r="1290" spans="1:61">
      <c r="A1290" s="30" t="s">
        <v>5326</v>
      </c>
      <c r="B1290" s="31" t="s">
        <v>1731</v>
      </c>
      <c r="C1290" t="s">
        <v>3937</v>
      </c>
      <c r="D1290" s="32" t="s">
        <v>1732</v>
      </c>
      <c r="E1290" s="31" t="s">
        <v>5304</v>
      </c>
      <c r="F1290" s="32">
        <v>-86.307509999999994</v>
      </c>
      <c r="G1290" s="32">
        <v>30.09872</v>
      </c>
      <c r="H1290" s="32"/>
      <c r="I1290" t="str">
        <f t="shared" si="239"/>
        <v>Hopeful Church, Florida&lt;br&gt;White 1900-1944&lt;br&gt;INF236&lt;br&gt;non-DASS</v>
      </c>
      <c r="J1290" t="str">
        <f t="shared" si="240"/>
        <v>W1900HopefulChurchFloridaINF236</v>
      </c>
      <c r="M1290" t="str">
        <f t="shared" ref="M1290:M1353" si="242">IF(H1290="consonant","",IF(E1290="Jamaica","lo",IF(OR(A1290="W1700",A1290="B1850",H1290="Carib",H1290="LA",H1290="UM",H1290="Bra",H1290="EaNL"),"mn","dp")))</f>
        <v>dp</v>
      </c>
      <c r="N1290" t="str">
        <f t="shared" ref="N1290:N1353" si="243">IF(OR(H1290="Carib",A1290="B1850"),"sl","st")</f>
        <v>st</v>
      </c>
      <c r="O1290" t="str">
        <f t="shared" ref="O1290:O1353" si="244">IF(A1290="W1700","na",IF(OR(H1290="Carib",H1290="NYC",H1290="ENE"),"au",IF(H1290="CAN","ao","ar")))</f>
        <v>ar</v>
      </c>
      <c r="P1290" t="e">
        <f>IF(#REF!="rhot","",IF(H1290="AAE_7R","r7",IF(AND(C1290="ANAE",H1290="W"),"r3","r0")))</f>
        <v>#REF!</v>
      </c>
      <c r="Q1290" t="str">
        <f>IF(H1290="consonant",#REF!,"")</f>
        <v/>
      </c>
      <c r="R1290" t="str">
        <f t="shared" ref="R1290:R1353" si="245">IF(OR(H1290="W",H1290="M",H1290="ENE"),"we",IF(OR(H1290="MA",H1290="NYC",H1290="OH"),"sa1",IF(OR(H1290="OS",H1290="LAGS_SSE",H1290="Speaker _S",H1290="PADS_SSE"),"sl","lx")))</f>
        <v>lx</v>
      </c>
      <c r="S1290" t="str">
        <f t="shared" ref="S1290:S1353" si="246">IF(OR(H1290="S",H1290="M"),"fr",IF(OR(H1290="W"),"ce","bk"))</f>
        <v>bk</v>
      </c>
      <c r="T1290" t="e">
        <f t="shared" ref="T1290:T1353" si="247">IF(P1290="","",IF(OR(A1290="W1900",A1290="W1950",A1290="W1970"),"ho","un"))</f>
        <v>#REF!</v>
      </c>
      <c r="U1290" t="str">
        <f t="shared" si="238"/>
        <v>b</v>
      </c>
      <c r="W1290" t="str">
        <f t="shared" si="241"/>
        <v>const W1900HopefulChurchFloridaINF236= L.marker([30.09872,-86.30751], {icon: dp_lx}).bindPopup('Hopeful Church, Florida&lt;br&gt;White 1900-1944&lt;br&gt;INF236&lt;br&gt;non-DASS').addTo(W1900);</v>
      </c>
      <c r="BI1290" t="s">
        <v>6334</v>
      </c>
    </row>
    <row r="1291" spans="1:61">
      <c r="A1291" s="30" t="s">
        <v>5326</v>
      </c>
      <c r="B1291" s="31" t="s">
        <v>1805</v>
      </c>
      <c r="C1291" t="s">
        <v>3937</v>
      </c>
      <c r="D1291" s="32" t="s">
        <v>456</v>
      </c>
      <c r="E1291" s="31" t="s">
        <v>5298</v>
      </c>
      <c r="F1291" s="32">
        <v>84.986980000000003</v>
      </c>
      <c r="G1291" s="32">
        <v>32.379800000000003</v>
      </c>
      <c r="H1291" s="32"/>
      <c r="I1291" t="str">
        <f t="shared" si="239"/>
        <v>Montgomery, Alabama&lt;br&gt;White 1900-1944&lt;br&gt;INF416&lt;br&gt;non-DASS</v>
      </c>
      <c r="J1291" t="str">
        <f t="shared" si="240"/>
        <v>W1900MontgomeryAlabamaINF416</v>
      </c>
      <c r="M1291" t="str">
        <f t="shared" si="242"/>
        <v>dp</v>
      </c>
      <c r="N1291" t="str">
        <f t="shared" si="243"/>
        <v>st</v>
      </c>
      <c r="O1291" t="str">
        <f t="shared" si="244"/>
        <v>ar</v>
      </c>
      <c r="P1291" t="e">
        <f>IF(#REF!="rhot","",IF(H1291="AAE_7R","r7",IF(AND(C1291="ANAE",H1291="W"),"r3","r0")))</f>
        <v>#REF!</v>
      </c>
      <c r="Q1291" t="str">
        <f>IF(H1291="consonant",#REF!,"")</f>
        <v/>
      </c>
      <c r="R1291" t="str">
        <f t="shared" si="245"/>
        <v>lx</v>
      </c>
      <c r="S1291" t="str">
        <f t="shared" si="246"/>
        <v>bk</v>
      </c>
      <c r="T1291" t="e">
        <f t="shared" si="247"/>
        <v>#REF!</v>
      </c>
      <c r="U1291" t="str">
        <f t="shared" si="238"/>
        <v>b</v>
      </c>
      <c r="W1291" t="str">
        <f t="shared" si="241"/>
        <v>const W1900MontgomeryAlabamaINF416= L.marker([32.3798,84.98698], {icon: dp_lx}).bindPopup('Montgomery, Alabama&lt;br&gt;White 1900-1944&lt;br&gt;INF416&lt;br&gt;non-DASS').addTo(W1900);</v>
      </c>
      <c r="BI1291" t="s">
        <v>6335</v>
      </c>
    </row>
    <row r="1292" spans="1:61">
      <c r="A1292" s="30" t="s">
        <v>5326</v>
      </c>
      <c r="B1292" s="31" t="s">
        <v>1820</v>
      </c>
      <c r="C1292" t="s">
        <v>3937</v>
      </c>
      <c r="D1292" s="32" t="s">
        <v>1821</v>
      </c>
      <c r="E1292" s="31" t="s">
        <v>5304</v>
      </c>
      <c r="F1292" s="32">
        <v>-85.288790000000006</v>
      </c>
      <c r="G1292" s="32">
        <v>29.7255</v>
      </c>
      <c r="H1292" s="32"/>
      <c r="I1292" t="str">
        <f t="shared" si="239"/>
        <v>Apalachicola, Florida&lt;br&gt;White 1900-1944&lt;br&gt;INF452&lt;br&gt;non-DASS</v>
      </c>
      <c r="J1292" t="str">
        <f t="shared" si="240"/>
        <v>W1900ApalachicolaFloridaINF452</v>
      </c>
      <c r="M1292" t="str">
        <f t="shared" si="242"/>
        <v>dp</v>
      </c>
      <c r="N1292" t="str">
        <f t="shared" si="243"/>
        <v>st</v>
      </c>
      <c r="O1292" t="str">
        <f t="shared" si="244"/>
        <v>ar</v>
      </c>
      <c r="P1292" t="e">
        <f>IF(#REF!="rhot","",IF(H1292="AAE_7R","r7",IF(AND(C1292="ANAE",H1292="W"),"r3","r0")))</f>
        <v>#REF!</v>
      </c>
      <c r="Q1292" t="str">
        <f>IF(H1292="consonant",#REF!,"")</f>
        <v/>
      </c>
      <c r="R1292" t="str">
        <f t="shared" si="245"/>
        <v>lx</v>
      </c>
      <c r="S1292" t="str">
        <f t="shared" si="246"/>
        <v>bk</v>
      </c>
      <c r="T1292" t="e">
        <f t="shared" si="247"/>
        <v>#REF!</v>
      </c>
      <c r="U1292" t="str">
        <f t="shared" si="238"/>
        <v>b</v>
      </c>
      <c r="W1292" t="str">
        <f t="shared" si="241"/>
        <v>const W1900ApalachicolaFloridaINF452= L.marker([29.7255,-85.28879], {icon: dp_lx}).bindPopup('Apalachicola, Florida&lt;br&gt;White 1900-1944&lt;br&gt;INF452&lt;br&gt;non-DASS').addTo(W1900);</v>
      </c>
      <c r="BI1292" t="s">
        <v>6336</v>
      </c>
    </row>
    <row r="1293" spans="1:61">
      <c r="A1293" s="30" t="s">
        <v>5326</v>
      </c>
      <c r="B1293" s="31" t="s">
        <v>1850</v>
      </c>
      <c r="C1293" t="s">
        <v>3937</v>
      </c>
      <c r="D1293" s="32" t="s">
        <v>234</v>
      </c>
      <c r="E1293" s="31" t="s">
        <v>1505</v>
      </c>
      <c r="F1293" s="32">
        <v>-90.191590000000005</v>
      </c>
      <c r="G1293" s="32">
        <v>33.495649999999998</v>
      </c>
      <c r="H1293" s="32"/>
      <c r="I1293" t="str">
        <f t="shared" si="239"/>
        <v>Columbus, Mississippi&lt;br&gt;White 1900-1944&lt;br&gt;INF553&lt;br&gt;non-DASS</v>
      </c>
      <c r="J1293" t="str">
        <f t="shared" si="240"/>
        <v>W1900ColumbusMississippiINF553</v>
      </c>
      <c r="M1293" t="str">
        <f t="shared" si="242"/>
        <v>dp</v>
      </c>
      <c r="N1293" t="str">
        <f t="shared" si="243"/>
        <v>st</v>
      </c>
      <c r="O1293" t="str">
        <f t="shared" si="244"/>
        <v>ar</v>
      </c>
      <c r="P1293" t="e">
        <f>IF(#REF!="rhot","",IF(H1293="AAE_7R","r7",IF(AND(C1293="ANAE",H1293="W"),"r3","r0")))</f>
        <v>#REF!</v>
      </c>
      <c r="Q1293" t="str">
        <f>IF(H1293="consonant",#REF!,"")</f>
        <v/>
      </c>
      <c r="R1293" t="str">
        <f t="shared" si="245"/>
        <v>lx</v>
      </c>
      <c r="S1293" t="str">
        <f t="shared" si="246"/>
        <v>bk</v>
      </c>
      <c r="T1293" t="e">
        <f t="shared" si="247"/>
        <v>#REF!</v>
      </c>
      <c r="U1293" t="str">
        <f t="shared" si="238"/>
        <v>b</v>
      </c>
      <c r="W1293" t="str">
        <f t="shared" si="241"/>
        <v>const W1900ColumbusMississippiINF553= L.marker([33.49565,-90.19159], {icon: dp_lx}).bindPopup('Columbus, Mississippi&lt;br&gt;White 1900-1944&lt;br&gt;INF553&lt;br&gt;non-DASS').addTo(W1900);</v>
      </c>
      <c r="BI1293" t="s">
        <v>6337</v>
      </c>
    </row>
    <row r="1294" spans="1:61">
      <c r="A1294" s="30" t="s">
        <v>5326</v>
      </c>
      <c r="B1294" s="31" t="s">
        <v>1888</v>
      </c>
      <c r="C1294" t="s">
        <v>3937</v>
      </c>
      <c r="D1294" s="32" t="s">
        <v>1890</v>
      </c>
      <c r="E1294" s="31" t="s">
        <v>2751</v>
      </c>
      <c r="F1294" s="32">
        <v>-91.495279999999994</v>
      </c>
      <c r="G1294" s="32">
        <v>36.382579999999997</v>
      </c>
      <c r="H1294" s="32"/>
      <c r="I1294" t="str">
        <f t="shared" si="239"/>
        <v>Piggott, Arkansas&lt;br&gt;White 1900-1944&lt;br&gt;INF675&lt;br&gt;non-DASS</v>
      </c>
      <c r="J1294" t="str">
        <f t="shared" si="240"/>
        <v>W1900PiggottArkansasINF675</v>
      </c>
      <c r="M1294" t="str">
        <f t="shared" si="242"/>
        <v>dp</v>
      </c>
      <c r="N1294" t="str">
        <f t="shared" si="243"/>
        <v>st</v>
      </c>
      <c r="O1294" t="str">
        <f t="shared" si="244"/>
        <v>ar</v>
      </c>
      <c r="P1294" t="e">
        <f>IF(#REF!="rhot","",IF(H1294="AAE_7R","r7",IF(AND(C1294="ANAE",H1294="W"),"r3","r0")))</f>
        <v>#REF!</v>
      </c>
      <c r="Q1294" t="str">
        <f>IF(H1294="consonant",#REF!,"")</f>
        <v/>
      </c>
      <c r="R1294" t="str">
        <f t="shared" si="245"/>
        <v>lx</v>
      </c>
      <c r="S1294" t="str">
        <f t="shared" si="246"/>
        <v>bk</v>
      </c>
      <c r="T1294" t="e">
        <f t="shared" si="247"/>
        <v>#REF!</v>
      </c>
      <c r="U1294" t="str">
        <f t="shared" si="238"/>
        <v>b</v>
      </c>
      <c r="W1294" t="str">
        <f t="shared" si="241"/>
        <v>const W1900PiggottArkansasINF675= L.marker([36.38258,-91.49528], {icon: dp_lx}).bindPopup('Piggott, Arkansas&lt;br&gt;White 1900-1944&lt;br&gt;INF675&lt;br&gt;non-DASS').addTo(W1900);</v>
      </c>
      <c r="BI1294" t="s">
        <v>6338</v>
      </c>
    </row>
    <row r="1295" spans="1:61">
      <c r="A1295" s="30" t="s">
        <v>5326</v>
      </c>
      <c r="B1295" s="31" t="s">
        <v>1400</v>
      </c>
      <c r="C1295" t="s">
        <v>3937</v>
      </c>
      <c r="D1295" s="32" t="s">
        <v>1401</v>
      </c>
      <c r="E1295" s="31" t="s">
        <v>5298</v>
      </c>
      <c r="F1295" s="32">
        <v>-89.421360000000007</v>
      </c>
      <c r="G1295" s="32">
        <v>34.47419</v>
      </c>
      <c r="H1295" s="32"/>
      <c r="I1295" t="str">
        <f t="shared" si="239"/>
        <v>Belgreen, Alabama&lt;br&gt;White 1900-1944&lt;br&gt;INF365&lt;br&gt;non-DASS</v>
      </c>
      <c r="J1295" t="str">
        <f t="shared" si="240"/>
        <v>W1900BelgreenAlabamaINF365</v>
      </c>
      <c r="M1295" t="str">
        <f t="shared" si="242"/>
        <v>dp</v>
      </c>
      <c r="N1295" t="str">
        <f t="shared" si="243"/>
        <v>st</v>
      </c>
      <c r="O1295" t="str">
        <f t="shared" si="244"/>
        <v>ar</v>
      </c>
      <c r="P1295" t="e">
        <f>IF(#REF!="rhot","",IF(H1295="AAE_7R","r7",IF(AND(C1295="ANAE",H1295="W"),"r3","r0")))</f>
        <v>#REF!</v>
      </c>
      <c r="Q1295" t="str">
        <f>IF(H1295="consonant",#REF!,"")</f>
        <v/>
      </c>
      <c r="R1295" t="str">
        <f t="shared" si="245"/>
        <v>lx</v>
      </c>
      <c r="S1295" t="str">
        <f t="shared" si="246"/>
        <v>bk</v>
      </c>
      <c r="T1295" t="e">
        <f t="shared" si="247"/>
        <v>#REF!</v>
      </c>
      <c r="U1295" t="str">
        <f t="shared" si="238"/>
        <v>b</v>
      </c>
      <c r="W1295" t="str">
        <f t="shared" si="241"/>
        <v>const W1900BelgreenAlabamaINF365= L.marker([34.47419,-89.42136], {icon: dp_lx}).bindPopup('Belgreen, Alabama&lt;br&gt;White 1900-1944&lt;br&gt;INF365&lt;br&gt;non-DASS').addTo(W1900);</v>
      </c>
      <c r="BI1295" t="s">
        <v>6339</v>
      </c>
    </row>
    <row r="1296" spans="1:61">
      <c r="A1296" s="30" t="s">
        <v>5326</v>
      </c>
      <c r="B1296" s="31" t="s">
        <v>1878</v>
      </c>
      <c r="C1296" t="s">
        <v>3937</v>
      </c>
      <c r="D1296" s="32" t="s">
        <v>1492</v>
      </c>
      <c r="E1296" s="31" t="s">
        <v>5293</v>
      </c>
      <c r="F1296" s="32">
        <v>-92.606399999999994</v>
      </c>
      <c r="G1296" s="32">
        <v>29.344439999999999</v>
      </c>
      <c r="H1296" s="32"/>
      <c r="I1296" t="str">
        <f t="shared" si="239"/>
        <v>Boothville, Louisiana&lt;br&gt;White 1900-1944&lt;br&gt;INF648&lt;br&gt;non-DASS</v>
      </c>
      <c r="J1296" t="str">
        <f t="shared" si="240"/>
        <v>W1900BoothvilleLouisianaINF648</v>
      </c>
      <c r="M1296" t="str">
        <f t="shared" si="242"/>
        <v>dp</v>
      </c>
      <c r="N1296" t="str">
        <f t="shared" si="243"/>
        <v>st</v>
      </c>
      <c r="O1296" t="str">
        <f t="shared" si="244"/>
        <v>ar</v>
      </c>
      <c r="P1296" t="e">
        <f>IF(#REF!="rhot","",IF(H1296="AAE_7R","r7",IF(AND(C1296="ANAE",H1296="W"),"r3","r0")))</f>
        <v>#REF!</v>
      </c>
      <c r="Q1296" t="str">
        <f>IF(H1296="consonant",#REF!,"")</f>
        <v/>
      </c>
      <c r="R1296" t="str">
        <f t="shared" si="245"/>
        <v>lx</v>
      </c>
      <c r="S1296" t="str">
        <f t="shared" si="246"/>
        <v>bk</v>
      </c>
      <c r="T1296" t="e">
        <f t="shared" si="247"/>
        <v>#REF!</v>
      </c>
      <c r="U1296" t="str">
        <f t="shared" si="238"/>
        <v>b</v>
      </c>
      <c r="W1296" t="str">
        <f t="shared" si="241"/>
        <v>const W1900BoothvilleLouisianaINF648= L.marker([29.34444,-92.6064], {icon: dp_lx}).bindPopup('Boothville, Louisiana&lt;br&gt;White 1900-1944&lt;br&gt;INF648&lt;br&gt;non-DASS').addTo(W1900);</v>
      </c>
      <c r="BI1296" t="s">
        <v>6340</v>
      </c>
    </row>
    <row r="1297" spans="1:61">
      <c r="A1297" s="30" t="s">
        <v>5326</v>
      </c>
      <c r="B1297" s="31" t="s">
        <v>1934</v>
      </c>
      <c r="C1297" t="s">
        <v>3937</v>
      </c>
      <c r="D1297" s="32" t="s">
        <v>1935</v>
      </c>
      <c r="E1297" s="31" t="s">
        <v>5293</v>
      </c>
      <c r="F1297" s="32">
        <v>-83.244489999999999</v>
      </c>
      <c r="G1297" s="32">
        <v>32.934989999999999</v>
      </c>
      <c r="H1297" s="32"/>
      <c r="I1297" t="str">
        <f t="shared" si="239"/>
        <v>Spearsville, Louisiana&lt;br&gt;White 1900-1944&lt;br&gt;INF765&lt;br&gt;non-DASS</v>
      </c>
      <c r="J1297" t="str">
        <f t="shared" si="240"/>
        <v>W1900SpearsvilleLouisianaINF765</v>
      </c>
      <c r="M1297" t="str">
        <f t="shared" si="242"/>
        <v>dp</v>
      </c>
      <c r="N1297" t="str">
        <f t="shared" si="243"/>
        <v>st</v>
      </c>
      <c r="O1297" t="str">
        <f t="shared" si="244"/>
        <v>ar</v>
      </c>
      <c r="P1297" t="e">
        <f>IF(#REF!="rhot","",IF(H1297="AAE_7R","r7",IF(AND(C1297="ANAE",H1297="W"),"r3","r0")))</f>
        <v>#REF!</v>
      </c>
      <c r="Q1297" t="str">
        <f>IF(H1297="consonant",#REF!,"")</f>
        <v/>
      </c>
      <c r="R1297" t="str">
        <f t="shared" si="245"/>
        <v>lx</v>
      </c>
      <c r="S1297" t="str">
        <f t="shared" si="246"/>
        <v>bk</v>
      </c>
      <c r="T1297" t="e">
        <f t="shared" si="247"/>
        <v>#REF!</v>
      </c>
      <c r="U1297" t="str">
        <f t="shared" si="238"/>
        <v>b</v>
      </c>
      <c r="W1297" t="str">
        <f t="shared" si="241"/>
        <v>const W1900SpearsvilleLouisianaINF765= L.marker([32.93499,-83.24449], {icon: dp_lx}).bindPopup('Spearsville, Louisiana&lt;br&gt;White 1900-1944&lt;br&gt;INF765&lt;br&gt;non-DASS').addTo(W1900);</v>
      </c>
      <c r="BI1297" t="s">
        <v>6341</v>
      </c>
    </row>
    <row r="1298" spans="1:61">
      <c r="A1298" s="30" t="s">
        <v>5326</v>
      </c>
      <c r="B1298" s="31" t="s">
        <v>1279</v>
      </c>
      <c r="C1298" t="s">
        <v>3937</v>
      </c>
      <c r="D1298" s="32" t="s">
        <v>1281</v>
      </c>
      <c r="E1298" s="31" t="s">
        <v>904</v>
      </c>
      <c r="F1298" s="32">
        <v>-82.358379999999997</v>
      </c>
      <c r="G1298" s="32">
        <v>36.027389999999997</v>
      </c>
      <c r="H1298" s="32"/>
      <c r="I1298" t="str">
        <f t="shared" si="239"/>
        <v>Rankin, Tennessee&lt;br&gt;White 1900-1944&lt;br&gt;INF018&lt;br&gt;non-DASS</v>
      </c>
      <c r="J1298" t="str">
        <f t="shared" si="240"/>
        <v>W1900RankinTennesseeINF018</v>
      </c>
      <c r="M1298" t="str">
        <f t="shared" si="242"/>
        <v>dp</v>
      </c>
      <c r="N1298" t="str">
        <f t="shared" si="243"/>
        <v>st</v>
      </c>
      <c r="O1298" t="str">
        <f t="shared" si="244"/>
        <v>ar</v>
      </c>
      <c r="P1298" t="e">
        <f>IF(#REF!="rhot","",IF(H1298="AAE_7R","r7",IF(AND(C1298="ANAE",H1298="W"),"r3","r0")))</f>
        <v>#REF!</v>
      </c>
      <c r="Q1298" t="str">
        <f>IF(H1298="consonant",#REF!,"")</f>
        <v/>
      </c>
      <c r="R1298" t="str">
        <f t="shared" si="245"/>
        <v>lx</v>
      </c>
      <c r="S1298" t="str">
        <f t="shared" si="246"/>
        <v>bk</v>
      </c>
      <c r="T1298" t="e">
        <f t="shared" si="247"/>
        <v>#REF!</v>
      </c>
      <c r="U1298" t="str">
        <f t="shared" si="238"/>
        <v>b</v>
      </c>
      <c r="W1298" t="str">
        <f t="shared" si="241"/>
        <v>const W1900RankinTennesseeINF018= L.marker([36.02739,-82.35838], {icon: dp_lx}).bindPopup('Rankin, Tennessee&lt;br&gt;White 1900-1944&lt;br&gt;INF018&lt;br&gt;non-DASS').addTo(W1900);</v>
      </c>
      <c r="BI1298" t="s">
        <v>6342</v>
      </c>
    </row>
    <row r="1299" spans="1:61">
      <c r="A1299" s="30" t="s">
        <v>5326</v>
      </c>
      <c r="B1299" s="31" t="s">
        <v>1706</v>
      </c>
      <c r="C1299" t="s">
        <v>3937</v>
      </c>
      <c r="D1299" s="32" t="s">
        <v>1708</v>
      </c>
      <c r="E1299" s="31" t="s">
        <v>5289</v>
      </c>
      <c r="F1299" s="32">
        <v>-87.621420000000001</v>
      </c>
      <c r="G1299" s="32">
        <v>31.211379999999998</v>
      </c>
      <c r="H1299" s="32"/>
      <c r="I1299" t="str">
        <f t="shared" si="239"/>
        <v>Waycross, Georgia&lt;br&gt;White 1900-1944&lt;br&gt;INF199A&lt;br&gt;non-DASS</v>
      </c>
      <c r="J1299" t="str">
        <f t="shared" si="240"/>
        <v>W1900WaycrossGeorgiaINF199A</v>
      </c>
      <c r="M1299" t="str">
        <f t="shared" si="242"/>
        <v>dp</v>
      </c>
      <c r="N1299" t="str">
        <f t="shared" si="243"/>
        <v>st</v>
      </c>
      <c r="O1299" t="str">
        <f t="shared" si="244"/>
        <v>ar</v>
      </c>
      <c r="P1299" t="e">
        <f>IF(#REF!="rhot","",IF(H1299="AAE_7R","r7",IF(AND(C1299="ANAE",H1299="W"),"r3","r0")))</f>
        <v>#REF!</v>
      </c>
      <c r="Q1299" t="str">
        <f>IF(H1299="consonant",#REF!,"")</f>
        <v/>
      </c>
      <c r="R1299" t="str">
        <f t="shared" si="245"/>
        <v>lx</v>
      </c>
      <c r="S1299" t="str">
        <f t="shared" si="246"/>
        <v>bk</v>
      </c>
      <c r="T1299" t="e">
        <f t="shared" si="247"/>
        <v>#REF!</v>
      </c>
      <c r="U1299" t="str">
        <f t="shared" si="238"/>
        <v>b</v>
      </c>
      <c r="W1299" t="str">
        <f t="shared" si="241"/>
        <v>const W1900WaycrossGeorgiaINF199A= L.marker([31.21138,-87.62142], {icon: dp_lx}).bindPopup('Waycross, Georgia&lt;br&gt;White 1900-1944&lt;br&gt;INF199A&lt;br&gt;non-DASS').addTo(W1900);</v>
      </c>
      <c r="BI1299" t="s">
        <v>6343</v>
      </c>
    </row>
    <row r="1300" spans="1:61">
      <c r="A1300" s="30" t="s">
        <v>5326</v>
      </c>
      <c r="B1300" s="31" t="s">
        <v>1940</v>
      </c>
      <c r="C1300" t="s">
        <v>3937</v>
      </c>
      <c r="D1300" s="32" t="s">
        <v>1942</v>
      </c>
      <c r="E1300" s="31" t="s">
        <v>5293</v>
      </c>
      <c r="F1300" s="32">
        <v>-84.550280000000001</v>
      </c>
      <c r="G1300" s="32">
        <v>31.76971</v>
      </c>
      <c r="H1300" s="32"/>
      <c r="I1300" t="str">
        <f t="shared" si="239"/>
        <v>Harrisonburg, Louisiana&lt;br&gt;White 1900-1944&lt;br&gt;INF801&lt;br&gt;non-DASS</v>
      </c>
      <c r="J1300" t="str">
        <f t="shared" si="240"/>
        <v>W1900HarrisonburgLouisianaINF801</v>
      </c>
      <c r="M1300" t="str">
        <f t="shared" si="242"/>
        <v>dp</v>
      </c>
      <c r="N1300" t="str">
        <f t="shared" si="243"/>
        <v>st</v>
      </c>
      <c r="O1300" t="str">
        <f t="shared" si="244"/>
        <v>ar</v>
      </c>
      <c r="P1300" t="e">
        <f>IF(#REF!="rhot","",IF(H1300="AAE_7R","r7",IF(AND(C1300="ANAE",H1300="W"),"r3","r0")))</f>
        <v>#REF!</v>
      </c>
      <c r="Q1300" t="str">
        <f>IF(H1300="consonant",#REF!,"")</f>
        <v/>
      </c>
      <c r="R1300" t="str">
        <f t="shared" si="245"/>
        <v>lx</v>
      </c>
      <c r="S1300" t="str">
        <f t="shared" si="246"/>
        <v>bk</v>
      </c>
      <c r="T1300" t="e">
        <f t="shared" si="247"/>
        <v>#REF!</v>
      </c>
      <c r="U1300" t="str">
        <f t="shared" si="238"/>
        <v>b</v>
      </c>
      <c r="W1300" t="str">
        <f t="shared" si="241"/>
        <v>const W1900HarrisonburgLouisianaINF801= L.marker([31.76971,-84.55028], {icon: dp_lx}).bindPopup('Harrisonburg, Louisiana&lt;br&gt;White 1900-1944&lt;br&gt;INF801&lt;br&gt;non-DASS').addTo(W1900);</v>
      </c>
      <c r="BI1300" t="s">
        <v>6344</v>
      </c>
    </row>
    <row r="1301" spans="1:61">
      <c r="A1301" s="30" t="s">
        <v>5326</v>
      </c>
      <c r="B1301" s="31" t="s">
        <v>1421</v>
      </c>
      <c r="C1301" t="s">
        <v>3937</v>
      </c>
      <c r="D1301" s="32" t="s">
        <v>1422</v>
      </c>
      <c r="E1301" s="31" t="s">
        <v>5298</v>
      </c>
      <c r="F1301" s="32">
        <v>-88.390910000000005</v>
      </c>
      <c r="G1301" s="32">
        <v>32.65184</v>
      </c>
      <c r="H1301" s="32"/>
      <c r="I1301" t="str">
        <f t="shared" si="239"/>
        <v>Opelika, Alabama&lt;br&gt;White 1900-1944&lt;br&gt;INF411&lt;br&gt;non-DASS</v>
      </c>
      <c r="J1301" t="str">
        <f t="shared" si="240"/>
        <v>W1900OpelikaAlabamaINF411</v>
      </c>
      <c r="M1301" t="str">
        <f t="shared" si="242"/>
        <v>dp</v>
      </c>
      <c r="N1301" t="str">
        <f t="shared" si="243"/>
        <v>st</v>
      </c>
      <c r="O1301" t="str">
        <f t="shared" si="244"/>
        <v>ar</v>
      </c>
      <c r="P1301" t="e">
        <f>IF(#REF!="rhot","",IF(H1301="AAE_7R","r7",IF(AND(C1301="ANAE",H1301="W"),"r3","r0")))</f>
        <v>#REF!</v>
      </c>
      <c r="Q1301" t="str">
        <f>IF(H1301="consonant",#REF!,"")</f>
        <v/>
      </c>
      <c r="R1301" t="str">
        <f t="shared" si="245"/>
        <v>lx</v>
      </c>
      <c r="S1301" t="str">
        <f t="shared" si="246"/>
        <v>bk</v>
      </c>
      <c r="T1301" t="e">
        <f t="shared" si="247"/>
        <v>#REF!</v>
      </c>
      <c r="U1301" t="str">
        <f t="shared" si="238"/>
        <v>b</v>
      </c>
      <c r="W1301" t="str">
        <f t="shared" si="241"/>
        <v>const W1900OpelikaAlabamaINF411= L.marker([32.65184,-88.39091], {icon: dp_lx}).bindPopup('Opelika, Alabama&lt;br&gt;White 1900-1944&lt;br&gt;INF411&lt;br&gt;non-DASS').addTo(W1900);</v>
      </c>
      <c r="BI1301" t="s">
        <v>6345</v>
      </c>
    </row>
    <row r="1302" spans="1:61">
      <c r="A1302" s="30" t="s">
        <v>5326</v>
      </c>
      <c r="B1302" s="31" t="s">
        <v>1428</v>
      </c>
      <c r="C1302" t="s">
        <v>3937</v>
      </c>
      <c r="D1302" s="32" t="s">
        <v>117</v>
      </c>
      <c r="E1302" s="31" t="s">
        <v>5298</v>
      </c>
      <c r="F1302" s="32">
        <v>-85.650369999999995</v>
      </c>
      <c r="G1302" s="32">
        <v>31.78285</v>
      </c>
      <c r="H1302" s="32"/>
      <c r="I1302" t="str">
        <f t="shared" si="239"/>
        <v>Louisville, Alabama&lt;br&gt;White 1900-1944&lt;br&gt;INF423&lt;br&gt;non-DASS</v>
      </c>
      <c r="J1302" t="str">
        <f t="shared" si="240"/>
        <v>W1900LouisvilleAlabamaINF423</v>
      </c>
      <c r="M1302" t="str">
        <f t="shared" si="242"/>
        <v>dp</v>
      </c>
      <c r="N1302" t="str">
        <f t="shared" si="243"/>
        <v>st</v>
      </c>
      <c r="O1302" t="str">
        <f t="shared" si="244"/>
        <v>ar</v>
      </c>
      <c r="P1302" t="e">
        <f>IF(#REF!="rhot","",IF(H1302="AAE_7R","r7",IF(AND(C1302="ANAE",H1302="W"),"r3","r0")))</f>
        <v>#REF!</v>
      </c>
      <c r="Q1302" t="str">
        <f>IF(H1302="consonant",#REF!,"")</f>
        <v/>
      </c>
      <c r="R1302" t="str">
        <f t="shared" si="245"/>
        <v>lx</v>
      </c>
      <c r="S1302" t="str">
        <f t="shared" si="246"/>
        <v>bk</v>
      </c>
      <c r="T1302" t="e">
        <f t="shared" si="247"/>
        <v>#REF!</v>
      </c>
      <c r="U1302" t="str">
        <f t="shared" si="238"/>
        <v>b</v>
      </c>
      <c r="W1302" t="str">
        <f t="shared" si="241"/>
        <v>const W1900LouisvilleAlabamaINF423= L.marker([31.78285,-85.65037], {icon: dp_lx}).bindPopup('Louisville, Alabama&lt;br&gt;White 1900-1944&lt;br&gt;INF423&lt;br&gt;non-DASS').addTo(W1900);</v>
      </c>
      <c r="BI1302" t="s">
        <v>6346</v>
      </c>
    </row>
    <row r="1303" spans="1:61">
      <c r="A1303" s="30" t="s">
        <v>5326</v>
      </c>
      <c r="B1303" s="31" t="s">
        <v>1826</v>
      </c>
      <c r="C1303" t="s">
        <v>3937</v>
      </c>
      <c r="D1303" s="32" t="s">
        <v>1827</v>
      </c>
      <c r="E1303" s="31" t="s">
        <v>5304</v>
      </c>
      <c r="F1303" s="32">
        <v>-85.588750000000005</v>
      </c>
      <c r="G1303" s="32">
        <v>30.167739999999998</v>
      </c>
      <c r="H1303" s="32"/>
      <c r="I1303" t="str">
        <f t="shared" si="239"/>
        <v>Panama City, Florida&lt;br&gt;White 1900-1944&lt;br&gt;INF458&lt;br&gt;non-DASS</v>
      </c>
      <c r="J1303" t="str">
        <f t="shared" si="240"/>
        <v>W1900PanamaCityFloridaINF458</v>
      </c>
      <c r="M1303" t="str">
        <f t="shared" si="242"/>
        <v>dp</v>
      </c>
      <c r="N1303" t="str">
        <f t="shared" si="243"/>
        <v>st</v>
      </c>
      <c r="O1303" t="str">
        <f t="shared" si="244"/>
        <v>ar</v>
      </c>
      <c r="P1303" t="e">
        <f>IF(#REF!="rhot","",IF(H1303="AAE_7R","r7",IF(AND(C1303="ANAE",H1303="W"),"r3","r0")))</f>
        <v>#REF!</v>
      </c>
      <c r="Q1303" t="str">
        <f>IF(H1303="consonant",#REF!,"")</f>
        <v/>
      </c>
      <c r="R1303" t="str">
        <f t="shared" si="245"/>
        <v>lx</v>
      </c>
      <c r="S1303" t="str">
        <f t="shared" si="246"/>
        <v>bk</v>
      </c>
      <c r="T1303" t="e">
        <f t="shared" si="247"/>
        <v>#REF!</v>
      </c>
      <c r="U1303" t="str">
        <f t="shared" si="238"/>
        <v>b</v>
      </c>
      <c r="W1303" t="str">
        <f t="shared" si="241"/>
        <v>const W1900PanamaCityFloridaINF458= L.marker([30.16774,-85.58875], {icon: dp_lx}).bindPopup('Panama City, Florida&lt;br&gt;White 1900-1944&lt;br&gt;INF458&lt;br&gt;non-DASS').addTo(W1900);</v>
      </c>
      <c r="BI1303" t="s">
        <v>6347</v>
      </c>
    </row>
    <row r="1304" spans="1:61">
      <c r="A1304" s="30" t="s">
        <v>5326</v>
      </c>
      <c r="B1304" s="31" t="s">
        <v>1440</v>
      </c>
      <c r="C1304" t="s">
        <v>3937</v>
      </c>
      <c r="D1304" s="32" t="s">
        <v>1441</v>
      </c>
      <c r="E1304" s="31" t="s">
        <v>5304</v>
      </c>
      <c r="F1304" s="32">
        <v>-90.329400000000007</v>
      </c>
      <c r="G1304" s="32">
        <v>30.631910000000001</v>
      </c>
      <c r="H1304" s="32"/>
      <c r="I1304" t="str">
        <f t="shared" si="239"/>
        <v>Wausau, Florida&lt;br&gt;White 1900-1944&lt;br&gt;INF461&lt;br&gt;non-DASS</v>
      </c>
      <c r="J1304" t="str">
        <f t="shared" si="240"/>
        <v>W1900WausauFloridaINF461</v>
      </c>
      <c r="M1304" t="str">
        <f t="shared" si="242"/>
        <v>dp</v>
      </c>
      <c r="N1304" t="str">
        <f t="shared" si="243"/>
        <v>st</v>
      </c>
      <c r="O1304" t="str">
        <f t="shared" si="244"/>
        <v>ar</v>
      </c>
      <c r="P1304" t="e">
        <f>IF(#REF!="rhot","",IF(H1304="AAE_7R","r7",IF(AND(C1304="ANAE",H1304="W"),"r3","r0")))</f>
        <v>#REF!</v>
      </c>
      <c r="Q1304" t="str">
        <f>IF(H1304="consonant",#REF!,"")</f>
        <v/>
      </c>
      <c r="R1304" t="str">
        <f t="shared" si="245"/>
        <v>lx</v>
      </c>
      <c r="S1304" t="str">
        <f t="shared" si="246"/>
        <v>bk</v>
      </c>
      <c r="T1304" t="e">
        <f t="shared" si="247"/>
        <v>#REF!</v>
      </c>
      <c r="U1304" t="str">
        <f t="shared" si="238"/>
        <v>b</v>
      </c>
      <c r="W1304" t="str">
        <f t="shared" si="241"/>
        <v>const W1900WausauFloridaINF461= L.marker([30.63191,-90.3294], {icon: dp_lx}).bindPopup('Wausau, Florida&lt;br&gt;White 1900-1944&lt;br&gt;INF461&lt;br&gt;non-DASS').addTo(W1900);</v>
      </c>
      <c r="BI1304" t="s">
        <v>6348</v>
      </c>
    </row>
    <row r="1305" spans="1:61">
      <c r="A1305" s="30" t="s">
        <v>5326</v>
      </c>
      <c r="B1305" s="31" t="s">
        <v>1576</v>
      </c>
      <c r="C1305" t="s">
        <v>3937</v>
      </c>
      <c r="D1305" s="32" t="s">
        <v>1575</v>
      </c>
      <c r="E1305" s="31" t="s">
        <v>5294</v>
      </c>
      <c r="F1305" s="32">
        <v>-97.495459999999994</v>
      </c>
      <c r="G1305" s="32">
        <v>28.80547</v>
      </c>
      <c r="H1305" s="32"/>
      <c r="I1305" t="str">
        <f t="shared" si="239"/>
        <v>Victoria, Texas&lt;br&gt;White 1900-1944&lt;br&gt;INF877&lt;br&gt;non-DASS</v>
      </c>
      <c r="J1305" t="str">
        <f t="shared" si="240"/>
        <v>W1900VictoriaTexasINF877</v>
      </c>
      <c r="M1305" t="str">
        <f t="shared" si="242"/>
        <v>dp</v>
      </c>
      <c r="N1305" t="str">
        <f t="shared" si="243"/>
        <v>st</v>
      </c>
      <c r="O1305" t="str">
        <f t="shared" si="244"/>
        <v>ar</v>
      </c>
      <c r="P1305" t="e">
        <f>IF(#REF!="rhot","",IF(H1305="AAE_7R","r7",IF(AND(C1305="ANAE",H1305="W"),"r3","r0")))</f>
        <v>#REF!</v>
      </c>
      <c r="Q1305" t="str">
        <f>IF(H1305="consonant",#REF!,"")</f>
        <v/>
      </c>
      <c r="R1305" t="str">
        <f t="shared" si="245"/>
        <v>lx</v>
      </c>
      <c r="S1305" t="str">
        <f t="shared" si="246"/>
        <v>bk</v>
      </c>
      <c r="T1305" t="e">
        <f t="shared" si="247"/>
        <v>#REF!</v>
      </c>
      <c r="U1305" t="str">
        <f t="shared" si="238"/>
        <v>b</v>
      </c>
      <c r="W1305" t="str">
        <f t="shared" si="241"/>
        <v>const W1900VictoriaTexasINF877= L.marker([28.80547,-97.49546], {icon: dp_lx}).bindPopup('Victoria, Texas&lt;br&gt;White 1900-1944&lt;br&gt;INF877&lt;br&gt;non-DASS').addTo(W1900);</v>
      </c>
      <c r="BI1305" t="s">
        <v>6349</v>
      </c>
    </row>
    <row r="1306" spans="1:61">
      <c r="A1306" s="30" t="s">
        <v>5326</v>
      </c>
      <c r="B1306" s="31" t="s">
        <v>1430</v>
      </c>
      <c r="C1306" t="s">
        <v>3937</v>
      </c>
      <c r="D1306" s="32" t="s">
        <v>1431</v>
      </c>
      <c r="E1306" s="31" t="s">
        <v>5298</v>
      </c>
      <c r="F1306" s="32">
        <v>-90.705039999999997</v>
      </c>
      <c r="G1306" s="32">
        <v>31.187190000000001</v>
      </c>
      <c r="H1306" s="32"/>
      <c r="I1306" t="str">
        <f t="shared" si="239"/>
        <v>Ashford, Alabama&lt;br&gt;White 1900-1944&lt;br&gt;INF429&lt;br&gt;non-DASS</v>
      </c>
      <c r="J1306" t="str">
        <f t="shared" si="240"/>
        <v>W1900AshfordAlabamaINF429</v>
      </c>
      <c r="M1306" t="str">
        <f t="shared" si="242"/>
        <v>dp</v>
      </c>
      <c r="N1306" t="str">
        <f t="shared" si="243"/>
        <v>st</v>
      </c>
      <c r="O1306" t="str">
        <f t="shared" si="244"/>
        <v>ar</v>
      </c>
      <c r="P1306" t="e">
        <f>IF(#REF!="rhot","",IF(H1306="AAE_7R","r7",IF(AND(C1306="ANAE",H1306="W"),"r3","r0")))</f>
        <v>#REF!</v>
      </c>
      <c r="Q1306" t="str">
        <f>IF(H1306="consonant",#REF!,"")</f>
        <v/>
      </c>
      <c r="R1306" t="str">
        <f t="shared" si="245"/>
        <v>lx</v>
      </c>
      <c r="S1306" t="str">
        <f t="shared" si="246"/>
        <v>bk</v>
      </c>
      <c r="T1306" t="e">
        <f t="shared" si="247"/>
        <v>#REF!</v>
      </c>
      <c r="U1306" t="str">
        <f t="shared" si="238"/>
        <v>b</v>
      </c>
      <c r="W1306" t="str">
        <f t="shared" si="241"/>
        <v>const W1900AshfordAlabamaINF429= L.marker([31.18719,-90.70504], {icon: dp_lx}).bindPopup('Ashford, Alabama&lt;br&gt;White 1900-1944&lt;br&gt;INF429&lt;br&gt;non-DASS').addTo(W1900);</v>
      </c>
      <c r="BI1306" t="s">
        <v>6350</v>
      </c>
    </row>
    <row r="1307" spans="1:61">
      <c r="A1307" s="30" t="s">
        <v>5326</v>
      </c>
      <c r="B1307" s="31" t="s">
        <v>1509</v>
      </c>
      <c r="C1307" t="s">
        <v>3937</v>
      </c>
      <c r="D1307" s="32" t="s">
        <v>1510</v>
      </c>
      <c r="E1307" s="31" t="s">
        <v>2751</v>
      </c>
      <c r="F1307" s="32">
        <v>-93.393789999999996</v>
      </c>
      <c r="G1307" s="32">
        <v>35.835700000000003</v>
      </c>
      <c r="H1307" s="32"/>
      <c r="I1307" t="str">
        <f t="shared" si="239"/>
        <v>Jonesboro, Arkansas&lt;br&gt;White 1900-1944&lt;br&gt;INF680&lt;br&gt;non-DASS</v>
      </c>
      <c r="J1307" t="str">
        <f t="shared" si="240"/>
        <v>W1900JonesboroArkansasINF680</v>
      </c>
      <c r="M1307" t="str">
        <f t="shared" si="242"/>
        <v>dp</v>
      </c>
      <c r="N1307" t="str">
        <f t="shared" si="243"/>
        <v>st</v>
      </c>
      <c r="O1307" t="str">
        <f t="shared" si="244"/>
        <v>ar</v>
      </c>
      <c r="P1307" t="e">
        <f>IF(#REF!="rhot","",IF(H1307="AAE_7R","r7",IF(AND(C1307="ANAE",H1307="W"),"r3","r0")))</f>
        <v>#REF!</v>
      </c>
      <c r="Q1307" t="str">
        <f>IF(H1307="consonant",#REF!,"")</f>
        <v/>
      </c>
      <c r="R1307" t="str">
        <f t="shared" si="245"/>
        <v>lx</v>
      </c>
      <c r="S1307" t="str">
        <f t="shared" si="246"/>
        <v>bk</v>
      </c>
      <c r="T1307" t="e">
        <f t="shared" si="247"/>
        <v>#REF!</v>
      </c>
      <c r="U1307" t="str">
        <f t="shared" si="238"/>
        <v>b</v>
      </c>
      <c r="W1307" t="str">
        <f t="shared" si="241"/>
        <v>const W1900JonesboroArkansasINF680= L.marker([35.8357,-93.39379], {icon: dp_lx}).bindPopup('Jonesboro, Arkansas&lt;br&gt;White 1900-1944&lt;br&gt;INF680&lt;br&gt;non-DASS').addTo(W1900);</v>
      </c>
      <c r="BI1307" t="s">
        <v>6351</v>
      </c>
    </row>
    <row r="1308" spans="1:61">
      <c r="A1308" s="30" t="s">
        <v>5326</v>
      </c>
      <c r="B1308" s="31" t="s">
        <v>1522</v>
      </c>
      <c r="C1308" t="s">
        <v>3937</v>
      </c>
      <c r="D1308" s="32" t="s">
        <v>1524</v>
      </c>
      <c r="E1308" s="31" t="s">
        <v>2751</v>
      </c>
      <c r="F1308" s="32">
        <v>-91.281689999999998</v>
      </c>
      <c r="G1308" s="32">
        <v>35.05621</v>
      </c>
      <c r="H1308" s="32"/>
      <c r="I1308" t="str">
        <f t="shared" si="239"/>
        <v>Danville, Arkansas&lt;br&gt;White 1900-1944&lt;br&gt;INF729&lt;br&gt;non-DASS</v>
      </c>
      <c r="J1308" t="str">
        <f t="shared" si="240"/>
        <v>W1900DanvilleArkansasINF729</v>
      </c>
      <c r="M1308" t="str">
        <f t="shared" si="242"/>
        <v>dp</v>
      </c>
      <c r="N1308" t="str">
        <f t="shared" si="243"/>
        <v>st</v>
      </c>
      <c r="O1308" t="str">
        <f t="shared" si="244"/>
        <v>ar</v>
      </c>
      <c r="P1308" t="e">
        <f>IF(#REF!="rhot","",IF(H1308="AAE_7R","r7",IF(AND(C1308="ANAE",H1308="W"),"r3","r0")))</f>
        <v>#REF!</v>
      </c>
      <c r="Q1308" t="str">
        <f>IF(H1308="consonant",#REF!,"")</f>
        <v/>
      </c>
      <c r="R1308" t="str">
        <f t="shared" si="245"/>
        <v>lx</v>
      </c>
      <c r="S1308" t="str">
        <f t="shared" si="246"/>
        <v>bk</v>
      </c>
      <c r="T1308" t="e">
        <f t="shared" si="247"/>
        <v>#REF!</v>
      </c>
      <c r="U1308" t="str">
        <f t="shared" si="238"/>
        <v>b</v>
      </c>
      <c r="W1308" t="str">
        <f t="shared" si="241"/>
        <v>const W1900DanvilleArkansasINF729= L.marker([35.05621,-91.28169], {icon: dp_lx}).bindPopup('Danville, Arkansas&lt;br&gt;White 1900-1944&lt;br&gt;INF729&lt;br&gt;non-DASS').addTo(W1900);</v>
      </c>
      <c r="BI1308" t="s">
        <v>6352</v>
      </c>
    </row>
    <row r="1309" spans="1:61">
      <c r="A1309" s="30" t="s">
        <v>5326</v>
      </c>
      <c r="B1309" s="31" t="s">
        <v>1537</v>
      </c>
      <c r="C1309" t="s">
        <v>3937</v>
      </c>
      <c r="D1309" s="32" t="s">
        <v>1539</v>
      </c>
      <c r="E1309" s="31" t="s">
        <v>2751</v>
      </c>
      <c r="F1309" s="32">
        <v>-94.656009999999995</v>
      </c>
      <c r="G1309" s="32">
        <v>33.331029999999998</v>
      </c>
      <c r="H1309" s="32"/>
      <c r="I1309" t="str">
        <f t="shared" si="239"/>
        <v>Lake Village, Arkansas&lt;br&gt;White 1900-1944&lt;br&gt;INF755&lt;br&gt;non-DASS</v>
      </c>
      <c r="J1309" t="str">
        <f t="shared" si="240"/>
        <v>W1900LakeVillageArkansasINF755</v>
      </c>
      <c r="M1309" t="str">
        <f t="shared" si="242"/>
        <v>dp</v>
      </c>
      <c r="N1309" t="str">
        <f t="shared" si="243"/>
        <v>st</v>
      </c>
      <c r="O1309" t="str">
        <f t="shared" si="244"/>
        <v>ar</v>
      </c>
      <c r="P1309" t="e">
        <f>IF(#REF!="rhot","",IF(H1309="AAE_7R","r7",IF(AND(C1309="ANAE",H1309="W"),"r3","r0")))</f>
        <v>#REF!</v>
      </c>
      <c r="Q1309" t="str">
        <f>IF(H1309="consonant",#REF!,"")</f>
        <v/>
      </c>
      <c r="R1309" t="str">
        <f t="shared" si="245"/>
        <v>lx</v>
      </c>
      <c r="S1309" t="str">
        <f t="shared" si="246"/>
        <v>bk</v>
      </c>
      <c r="T1309" t="e">
        <f t="shared" si="247"/>
        <v>#REF!</v>
      </c>
      <c r="U1309" t="str">
        <f t="shared" si="238"/>
        <v>b</v>
      </c>
      <c r="W1309" t="str">
        <f t="shared" si="241"/>
        <v>const W1900LakeVillageArkansasINF755= L.marker([33.33103,-94.65601], {icon: dp_lx}).bindPopup('Lake Village, Arkansas&lt;br&gt;White 1900-1944&lt;br&gt;INF755&lt;br&gt;non-DASS').addTo(W1900);</v>
      </c>
      <c r="BI1309" t="s">
        <v>6353</v>
      </c>
    </row>
    <row r="1310" spans="1:61">
      <c r="A1310" s="30" t="s">
        <v>5326</v>
      </c>
      <c r="B1310" s="31" t="s">
        <v>1554</v>
      </c>
      <c r="C1310" t="s">
        <v>3937</v>
      </c>
      <c r="D1310" s="32" t="s">
        <v>1552</v>
      </c>
      <c r="E1310" s="31" t="s">
        <v>5294</v>
      </c>
      <c r="F1310" s="32">
        <v>-84.460989999999995</v>
      </c>
      <c r="G1310" s="32">
        <v>31.603919999999999</v>
      </c>
      <c r="H1310" s="32"/>
      <c r="I1310" t="str">
        <f t="shared" si="239"/>
        <v>Nacogdoches, Texas&lt;br&gt;White 1900-1944&lt;br&gt;INF824&lt;br&gt;non-DASS</v>
      </c>
      <c r="J1310" t="str">
        <f t="shared" si="240"/>
        <v>W1900NacogdochesTexasINF824</v>
      </c>
      <c r="M1310" t="str">
        <f t="shared" si="242"/>
        <v>dp</v>
      </c>
      <c r="N1310" t="str">
        <f t="shared" si="243"/>
        <v>st</v>
      </c>
      <c r="O1310" t="str">
        <f t="shared" si="244"/>
        <v>ar</v>
      </c>
      <c r="P1310" t="e">
        <f>IF(#REF!="rhot","",IF(H1310="AAE_7R","r7",IF(AND(C1310="ANAE",H1310="W"),"r3","r0")))</f>
        <v>#REF!</v>
      </c>
      <c r="Q1310" t="str">
        <f>IF(H1310="consonant",#REF!,"")</f>
        <v/>
      </c>
      <c r="R1310" t="str">
        <f t="shared" si="245"/>
        <v>lx</v>
      </c>
      <c r="S1310" t="str">
        <f t="shared" si="246"/>
        <v>bk</v>
      </c>
      <c r="T1310" t="e">
        <f t="shared" si="247"/>
        <v>#REF!</v>
      </c>
      <c r="U1310" t="str">
        <f t="shared" si="238"/>
        <v>b</v>
      </c>
      <c r="W1310" t="str">
        <f t="shared" si="241"/>
        <v>const W1900NacogdochesTexasINF824= L.marker([31.60392,-84.46099], {icon: dp_lx}).bindPopup('Nacogdoches, Texas&lt;br&gt;White 1900-1944&lt;br&gt;INF824&lt;br&gt;non-DASS').addTo(W1900);</v>
      </c>
      <c r="BI1310" t="s">
        <v>6354</v>
      </c>
    </row>
    <row r="1311" spans="1:61">
      <c r="A1311" s="30" t="s">
        <v>5326</v>
      </c>
      <c r="B1311" s="31" t="s">
        <v>1546</v>
      </c>
      <c r="C1311" t="s">
        <v>3937</v>
      </c>
      <c r="D1311" s="32" t="s">
        <v>1547</v>
      </c>
      <c r="E1311" s="31" t="s">
        <v>5293</v>
      </c>
      <c r="F1311" s="32">
        <v>-83.631659999999997</v>
      </c>
      <c r="G1311" s="32">
        <v>31.76183</v>
      </c>
      <c r="H1311" s="32"/>
      <c r="I1311" t="str">
        <f t="shared" si="239"/>
        <v>Natchitoches, Louisiana&lt;br&gt;White 1900-1944&lt;br&gt;INF787&lt;br&gt;non-DASS</v>
      </c>
      <c r="J1311" t="str">
        <f t="shared" si="240"/>
        <v>W1900NatchitochesLouisianaINF787</v>
      </c>
      <c r="M1311" t="str">
        <f t="shared" si="242"/>
        <v>dp</v>
      </c>
      <c r="N1311" t="str">
        <f t="shared" si="243"/>
        <v>st</v>
      </c>
      <c r="O1311" t="str">
        <f t="shared" si="244"/>
        <v>ar</v>
      </c>
      <c r="P1311" t="e">
        <f>IF(#REF!="rhot","",IF(H1311="AAE_7R","r7",IF(AND(C1311="ANAE",H1311="W"),"r3","r0")))</f>
        <v>#REF!</v>
      </c>
      <c r="Q1311" t="str">
        <f>IF(H1311="consonant",#REF!,"")</f>
        <v/>
      </c>
      <c r="R1311" t="str">
        <f t="shared" si="245"/>
        <v>lx</v>
      </c>
      <c r="S1311" t="str">
        <f t="shared" si="246"/>
        <v>bk</v>
      </c>
      <c r="T1311" t="e">
        <f t="shared" si="247"/>
        <v>#REF!</v>
      </c>
      <c r="U1311" t="str">
        <f t="shared" si="238"/>
        <v>b</v>
      </c>
      <c r="W1311" t="str">
        <f t="shared" si="241"/>
        <v>const W1900NatchitochesLouisianaINF787= L.marker([31.76183,-83.63166], {icon: dp_lx}).bindPopup('Natchitoches, Louisiana&lt;br&gt;White 1900-1944&lt;br&gt;INF787&lt;br&gt;non-DASS').addTo(W1900);</v>
      </c>
      <c r="BI1311" t="s">
        <v>6355</v>
      </c>
    </row>
    <row r="1312" spans="1:61">
      <c r="A1312" s="30" t="s">
        <v>5326</v>
      </c>
      <c r="B1312" s="31" t="s">
        <v>1340</v>
      </c>
      <c r="C1312" t="s">
        <v>3937</v>
      </c>
      <c r="D1312" s="32" t="s">
        <v>386</v>
      </c>
      <c r="E1312" s="31" t="s">
        <v>5304</v>
      </c>
      <c r="F1312" s="32">
        <v>-88.246399999999994</v>
      </c>
      <c r="G1312" s="32">
        <v>30.288</v>
      </c>
      <c r="H1312" s="32"/>
      <c r="I1312" t="str">
        <f t="shared" si="239"/>
        <v>Shady Grove, Florida&lt;br&gt;White 1900-1944&lt;br&gt;INF238&lt;br&gt;non-DASS</v>
      </c>
      <c r="J1312" t="str">
        <f t="shared" si="240"/>
        <v>W1900ShadyGroveFloridaINF238</v>
      </c>
      <c r="M1312" t="str">
        <f t="shared" si="242"/>
        <v>dp</v>
      </c>
      <c r="N1312" t="str">
        <f t="shared" si="243"/>
        <v>st</v>
      </c>
      <c r="O1312" t="str">
        <f t="shared" si="244"/>
        <v>ar</v>
      </c>
      <c r="P1312" t="e">
        <f>IF(#REF!="rhot","",IF(H1312="AAE_7R","r7",IF(AND(C1312="ANAE",H1312="W"),"r3","r0")))</f>
        <v>#REF!</v>
      </c>
      <c r="Q1312" t="str">
        <f>IF(H1312="consonant",#REF!,"")</f>
        <v/>
      </c>
      <c r="R1312" t="str">
        <f t="shared" si="245"/>
        <v>lx</v>
      </c>
      <c r="S1312" t="str">
        <f t="shared" si="246"/>
        <v>bk</v>
      </c>
      <c r="T1312" t="e">
        <f t="shared" si="247"/>
        <v>#REF!</v>
      </c>
      <c r="U1312" t="str">
        <f t="shared" si="238"/>
        <v>b</v>
      </c>
      <c r="W1312" t="str">
        <f t="shared" si="241"/>
        <v>const W1900ShadyGroveFloridaINF238= L.marker([30.288,-88.2464], {icon: dp_lx}).bindPopup('Shady Grove, Florida&lt;br&gt;White 1900-1944&lt;br&gt;INF238&lt;br&gt;non-DASS').addTo(W1900);</v>
      </c>
      <c r="BI1312" t="s">
        <v>6356</v>
      </c>
    </row>
    <row r="1313" spans="1:61">
      <c r="A1313" s="30" t="s">
        <v>5326</v>
      </c>
      <c r="B1313" s="31" t="s">
        <v>1448</v>
      </c>
      <c r="C1313" t="s">
        <v>3937</v>
      </c>
      <c r="D1313" s="32" t="s">
        <v>5344</v>
      </c>
      <c r="E1313" s="31" t="s">
        <v>5298</v>
      </c>
      <c r="F1313" s="32">
        <v>-89.590350000000001</v>
      </c>
      <c r="G1313" s="32">
        <v>30.41151</v>
      </c>
      <c r="H1313" s="32"/>
      <c r="I1313" t="str">
        <f t="shared" si="239"/>
        <v>Bayou LBatre, Alabama&lt;br&gt;White 1900-1944&lt;br&gt;INF480&lt;br&gt;non-DASS</v>
      </c>
      <c r="J1313" t="str">
        <f t="shared" si="240"/>
        <v>W1900BayouLBatreAlabamaINF480</v>
      </c>
      <c r="M1313" t="str">
        <f t="shared" si="242"/>
        <v>dp</v>
      </c>
      <c r="N1313" t="str">
        <f t="shared" si="243"/>
        <v>st</v>
      </c>
      <c r="O1313" t="str">
        <f t="shared" si="244"/>
        <v>ar</v>
      </c>
      <c r="P1313" t="e">
        <f>IF(#REF!="rhot","",IF(H1313="AAE_7R","r7",IF(AND(C1313="ANAE",H1313="W"),"r3","r0")))</f>
        <v>#REF!</v>
      </c>
      <c r="Q1313" t="str">
        <f>IF(H1313="consonant",#REF!,"")</f>
        <v/>
      </c>
      <c r="R1313" t="str">
        <f t="shared" si="245"/>
        <v>lx</v>
      </c>
      <c r="S1313" t="str">
        <f t="shared" si="246"/>
        <v>bk</v>
      </c>
      <c r="T1313" t="e">
        <f t="shared" si="247"/>
        <v>#REF!</v>
      </c>
      <c r="U1313" t="str">
        <f t="shared" si="238"/>
        <v>b</v>
      </c>
      <c r="W1313" t="str">
        <f t="shared" si="241"/>
        <v>const W1900BayouLBatreAlabamaINF480= L.marker([30.41151,-89.59035], {icon: dp_lx}).bindPopup('Bayou LBatre, Alabama&lt;br&gt;White 1900-1944&lt;br&gt;INF480&lt;br&gt;non-DASS').addTo(W1900);</v>
      </c>
      <c r="BI1313" t="s">
        <v>6357</v>
      </c>
    </row>
    <row r="1314" spans="1:61">
      <c r="A1314" s="30" t="s">
        <v>5326</v>
      </c>
      <c r="B1314" s="31" t="s">
        <v>1751</v>
      </c>
      <c r="C1314" t="s">
        <v>3937</v>
      </c>
      <c r="D1314" s="32" t="s">
        <v>1752</v>
      </c>
      <c r="E1314" s="31" t="s">
        <v>904</v>
      </c>
      <c r="F1314" s="32">
        <v>-87.663219999999995</v>
      </c>
      <c r="G1314" s="32">
        <v>36.314070000000001</v>
      </c>
      <c r="H1314" s="32"/>
      <c r="I1314" t="str">
        <f t="shared" si="239"/>
        <v>Tennessee Ridge, Tennessee&lt;br&gt;White 1900-1944&lt;br&gt;INF300&lt;br&gt;non-DASS</v>
      </c>
      <c r="J1314" t="str">
        <f t="shared" si="240"/>
        <v>W1900TennesseeRidgeTennesseeINF300</v>
      </c>
      <c r="M1314" t="str">
        <f t="shared" si="242"/>
        <v>dp</v>
      </c>
      <c r="N1314" t="str">
        <f t="shared" si="243"/>
        <v>st</v>
      </c>
      <c r="O1314" t="str">
        <f t="shared" si="244"/>
        <v>ar</v>
      </c>
      <c r="P1314" t="e">
        <f>IF(#REF!="rhot","",IF(H1314="AAE_7R","r7",IF(AND(C1314="ANAE",H1314="W"),"r3","r0")))</f>
        <v>#REF!</v>
      </c>
      <c r="Q1314" t="str">
        <f>IF(H1314="consonant",#REF!,"")</f>
        <v/>
      </c>
      <c r="R1314" t="str">
        <f t="shared" si="245"/>
        <v>lx</v>
      </c>
      <c r="S1314" t="str">
        <f t="shared" si="246"/>
        <v>bk</v>
      </c>
      <c r="T1314" t="e">
        <f t="shared" si="247"/>
        <v>#REF!</v>
      </c>
      <c r="U1314" t="str">
        <f t="shared" si="238"/>
        <v>b</v>
      </c>
      <c r="W1314" t="str">
        <f t="shared" si="241"/>
        <v>const W1900TennesseeRidgeTennesseeINF300= L.marker([36.31407,-87.66322], {icon: dp_lx}).bindPopup('Tennessee Ridge, Tennessee&lt;br&gt;White 1900-1944&lt;br&gt;INF300&lt;br&gt;non-DASS').addTo(W1900);</v>
      </c>
      <c r="BI1314" t="s">
        <v>6358</v>
      </c>
    </row>
    <row r="1315" spans="1:61">
      <c r="A1315" s="30" t="s">
        <v>5326</v>
      </c>
      <c r="B1315" s="31" t="s">
        <v>1486</v>
      </c>
      <c r="C1315" t="s">
        <v>3937</v>
      </c>
      <c r="D1315" s="32" t="s">
        <v>1488</v>
      </c>
      <c r="E1315" s="31" t="s">
        <v>5293</v>
      </c>
      <c r="F1315" s="32">
        <v>-95.552899999999994</v>
      </c>
      <c r="G1315" s="32">
        <v>30.64847</v>
      </c>
      <c r="H1315" s="32"/>
      <c r="I1315" t="str">
        <f t="shared" si="239"/>
        <v>Zachary, Louisiana&lt;br&gt;White 1900-1944&lt;br&gt;INF643&lt;br&gt;non-DASS</v>
      </c>
      <c r="J1315" t="str">
        <f t="shared" si="240"/>
        <v>W1900ZacharyLouisianaINF643</v>
      </c>
      <c r="M1315" t="str">
        <f t="shared" si="242"/>
        <v>dp</v>
      </c>
      <c r="N1315" t="str">
        <f t="shared" si="243"/>
        <v>st</v>
      </c>
      <c r="O1315" t="str">
        <f t="shared" si="244"/>
        <v>ar</v>
      </c>
      <c r="P1315" t="e">
        <f>IF(#REF!="rhot","",IF(H1315="AAE_7R","r7",IF(AND(C1315="ANAE",H1315="W"),"r3","r0")))</f>
        <v>#REF!</v>
      </c>
      <c r="Q1315" t="str">
        <f>IF(H1315="consonant",#REF!,"")</f>
        <v/>
      </c>
      <c r="R1315" t="str">
        <f t="shared" si="245"/>
        <v>lx</v>
      </c>
      <c r="S1315" t="str">
        <f t="shared" si="246"/>
        <v>bk</v>
      </c>
      <c r="T1315" t="e">
        <f t="shared" si="247"/>
        <v>#REF!</v>
      </c>
      <c r="U1315" t="str">
        <f t="shared" si="238"/>
        <v>b</v>
      </c>
      <c r="W1315" t="str">
        <f t="shared" si="241"/>
        <v>const W1900ZacharyLouisianaINF643= L.marker([30.64847,-95.5529], {icon: dp_lx}).bindPopup('Zachary, Louisiana&lt;br&gt;White 1900-1944&lt;br&gt;INF643&lt;br&gt;non-DASS').addTo(W1900);</v>
      </c>
      <c r="BI1315" t="s">
        <v>6359</v>
      </c>
    </row>
    <row r="1316" spans="1:61">
      <c r="A1316" s="30" t="s">
        <v>5326</v>
      </c>
      <c r="B1316" s="31" t="s">
        <v>1501</v>
      </c>
      <c r="C1316" t="s">
        <v>3937</v>
      </c>
      <c r="D1316" s="32" t="s">
        <v>1503</v>
      </c>
      <c r="E1316" s="31" t="s">
        <v>5293</v>
      </c>
      <c r="F1316" s="32">
        <v>-92.394909999999996</v>
      </c>
      <c r="G1316" s="32">
        <v>30.156279999999999</v>
      </c>
      <c r="H1316" s="32"/>
      <c r="I1316" t="str">
        <f t="shared" si="239"/>
        <v>Bayou Sorrel, Louisiana&lt;br&gt;White 1900-1944&lt;br&gt;INF671&lt;br&gt;non-DASS</v>
      </c>
      <c r="J1316" t="str">
        <f t="shared" si="240"/>
        <v>W1900BayouSorrelLouisianaINF671</v>
      </c>
      <c r="M1316" t="str">
        <f t="shared" si="242"/>
        <v>dp</v>
      </c>
      <c r="N1316" t="str">
        <f t="shared" si="243"/>
        <v>st</v>
      </c>
      <c r="O1316" t="str">
        <f t="shared" si="244"/>
        <v>ar</v>
      </c>
      <c r="P1316" t="e">
        <f>IF(#REF!="rhot","",IF(H1316="AAE_7R","r7",IF(AND(C1316="ANAE",H1316="W"),"r3","r0")))</f>
        <v>#REF!</v>
      </c>
      <c r="Q1316" t="str">
        <f>IF(H1316="consonant",#REF!,"")</f>
        <v/>
      </c>
      <c r="R1316" t="str">
        <f t="shared" si="245"/>
        <v>lx</v>
      </c>
      <c r="S1316" t="str">
        <f t="shared" si="246"/>
        <v>bk</v>
      </c>
      <c r="T1316" t="e">
        <f t="shared" si="247"/>
        <v>#REF!</v>
      </c>
      <c r="U1316" t="str">
        <f t="shared" si="238"/>
        <v>b</v>
      </c>
      <c r="W1316" t="str">
        <f t="shared" si="241"/>
        <v>const W1900BayouSorrelLouisianaINF671= L.marker([30.15628,-92.39491], {icon: dp_lx}).bindPopup('Bayou Sorrel, Louisiana&lt;br&gt;White 1900-1944&lt;br&gt;INF671&lt;br&gt;non-DASS').addTo(W1900);</v>
      </c>
      <c r="BI1316" t="s">
        <v>6360</v>
      </c>
    </row>
    <row r="1317" spans="1:61">
      <c r="A1317" s="30" t="s">
        <v>5326</v>
      </c>
      <c r="B1317" s="31" t="s">
        <v>1517</v>
      </c>
      <c r="C1317" t="s">
        <v>3937</v>
      </c>
      <c r="D1317" s="32" t="s">
        <v>1519</v>
      </c>
      <c r="E1317" s="31" t="s">
        <v>2751</v>
      </c>
      <c r="F1317" s="32">
        <v>-99.011579999999995</v>
      </c>
      <c r="G1317" s="32">
        <v>35.23603</v>
      </c>
      <c r="H1317" s="32"/>
      <c r="I1317" t="str">
        <f t="shared" si="239"/>
        <v>Greenbrier, Arkansas&lt;br&gt;White 1900-1944&lt;br&gt;INF714&lt;br&gt;non-DASS</v>
      </c>
      <c r="J1317" t="str">
        <f t="shared" si="240"/>
        <v>W1900GreenbrierArkansasINF714</v>
      </c>
      <c r="M1317" t="str">
        <f t="shared" si="242"/>
        <v>dp</v>
      </c>
      <c r="N1317" t="str">
        <f t="shared" si="243"/>
        <v>st</v>
      </c>
      <c r="O1317" t="str">
        <f t="shared" si="244"/>
        <v>ar</v>
      </c>
      <c r="P1317" t="e">
        <f>IF(#REF!="rhot","",IF(H1317="AAE_7R","r7",IF(AND(C1317="ANAE",H1317="W"),"r3","r0")))</f>
        <v>#REF!</v>
      </c>
      <c r="Q1317" t="str">
        <f>IF(H1317="consonant",#REF!,"")</f>
        <v/>
      </c>
      <c r="R1317" t="str">
        <f t="shared" si="245"/>
        <v>lx</v>
      </c>
      <c r="S1317" t="str">
        <f t="shared" si="246"/>
        <v>bk</v>
      </c>
      <c r="T1317" t="e">
        <f t="shared" si="247"/>
        <v>#REF!</v>
      </c>
      <c r="U1317" t="str">
        <f t="shared" si="238"/>
        <v>b</v>
      </c>
      <c r="W1317" t="str">
        <f t="shared" si="241"/>
        <v>const W1900GreenbrierArkansasINF714= L.marker([35.23603,-99.01158], {icon: dp_lx}).bindPopup('Greenbrier, Arkansas&lt;br&gt;White 1900-1944&lt;br&gt;INF714&lt;br&gt;non-DASS').addTo(W1900);</v>
      </c>
      <c r="BI1317" t="s">
        <v>6361</v>
      </c>
    </row>
    <row r="1318" spans="1:61">
      <c r="A1318" s="30" t="s">
        <v>5326</v>
      </c>
      <c r="B1318" s="31" t="s">
        <v>1270</v>
      </c>
      <c r="C1318" t="s">
        <v>3937</v>
      </c>
      <c r="D1318" s="32" t="s">
        <v>1272</v>
      </c>
      <c r="E1318" s="31" t="s">
        <v>904</v>
      </c>
      <c r="F1318" s="32">
        <v>-82.037390000000002</v>
      </c>
      <c r="G1318" s="32">
        <v>36.56682</v>
      </c>
      <c r="H1318" s="32"/>
      <c r="I1318" t="str">
        <f t="shared" si="239"/>
        <v>Laurel Bloomery, Tennessee&lt;br&gt;White 1900-1944&lt;br&gt;INF004&lt;br&gt;non-DASS</v>
      </c>
      <c r="J1318" t="str">
        <f t="shared" si="240"/>
        <v>W1900LaurelBloomeryTennesseeINF004</v>
      </c>
      <c r="M1318" t="str">
        <f t="shared" si="242"/>
        <v>dp</v>
      </c>
      <c r="N1318" t="str">
        <f t="shared" si="243"/>
        <v>st</v>
      </c>
      <c r="O1318" t="str">
        <f t="shared" si="244"/>
        <v>ar</v>
      </c>
      <c r="P1318" t="e">
        <f>IF(#REF!="rhot","",IF(H1318="AAE_7R","r7",IF(AND(C1318="ANAE",H1318="W"),"r3","r0")))</f>
        <v>#REF!</v>
      </c>
      <c r="Q1318" t="str">
        <f>IF(H1318="consonant",#REF!,"")</f>
        <v/>
      </c>
      <c r="R1318" t="str">
        <f t="shared" si="245"/>
        <v>lx</v>
      </c>
      <c r="S1318" t="str">
        <f t="shared" si="246"/>
        <v>bk</v>
      </c>
      <c r="T1318" t="e">
        <f t="shared" si="247"/>
        <v>#REF!</v>
      </c>
      <c r="U1318" t="str">
        <f t="shared" si="238"/>
        <v>b</v>
      </c>
      <c r="W1318" t="str">
        <f t="shared" si="241"/>
        <v>const W1900LaurelBloomeryTennesseeINF004= L.marker([36.56682,-82.03739], {icon: dp_lx}).bindPopup('Laurel Bloomery, Tennessee&lt;br&gt;White 1900-1944&lt;br&gt;INF004&lt;br&gt;non-DASS').addTo(W1900);</v>
      </c>
      <c r="BI1318" t="s">
        <v>6362</v>
      </c>
    </row>
    <row r="1319" spans="1:61">
      <c r="A1319" s="30" t="s">
        <v>5326</v>
      </c>
      <c r="B1319" s="31" t="s">
        <v>1347</v>
      </c>
      <c r="C1319" t="s">
        <v>3937</v>
      </c>
      <c r="D1319" s="32" t="s">
        <v>1349</v>
      </c>
      <c r="E1319" s="31" t="s">
        <v>5304</v>
      </c>
      <c r="F1319" s="32">
        <v>-93.053510000000003</v>
      </c>
      <c r="G1319" s="32">
        <v>28.925909999999998</v>
      </c>
      <c r="H1319" s="32"/>
      <c r="I1319" t="str">
        <f t="shared" si="239"/>
        <v>Oxford, Florida&lt;br&gt;White 1900-1944&lt;br&gt;INF248&lt;br&gt;non-DASS</v>
      </c>
      <c r="J1319" t="str">
        <f t="shared" si="240"/>
        <v>W1900OxfordFloridaINF248</v>
      </c>
      <c r="M1319" t="str">
        <f t="shared" si="242"/>
        <v>dp</v>
      </c>
      <c r="N1319" t="str">
        <f t="shared" si="243"/>
        <v>st</v>
      </c>
      <c r="O1319" t="str">
        <f t="shared" si="244"/>
        <v>ar</v>
      </c>
      <c r="P1319" t="e">
        <f>IF(#REF!="rhot","",IF(H1319="AAE_7R","r7",IF(AND(C1319="ANAE",H1319="W"),"r3","r0")))</f>
        <v>#REF!</v>
      </c>
      <c r="Q1319" t="str">
        <f>IF(H1319="consonant",#REF!,"")</f>
        <v/>
      </c>
      <c r="R1319" t="str">
        <f t="shared" si="245"/>
        <v>lx</v>
      </c>
      <c r="S1319" t="str">
        <f t="shared" si="246"/>
        <v>bk</v>
      </c>
      <c r="T1319" t="e">
        <f t="shared" si="247"/>
        <v>#REF!</v>
      </c>
      <c r="U1319" t="str">
        <f t="shared" si="238"/>
        <v>b</v>
      </c>
      <c r="W1319" t="str">
        <f t="shared" si="241"/>
        <v>const W1900OxfordFloridaINF248= L.marker([28.92591,-93.05351], {icon: dp_lx}).bindPopup('Oxford, Florida&lt;br&gt;White 1900-1944&lt;br&gt;INF248&lt;br&gt;non-DASS').addTo(W1900);</v>
      </c>
      <c r="BI1319" t="s">
        <v>6363</v>
      </c>
    </row>
    <row r="1320" spans="1:61">
      <c r="A1320" s="30" t="s">
        <v>5326</v>
      </c>
      <c r="B1320" s="31" t="s">
        <v>1551</v>
      </c>
      <c r="C1320" t="s">
        <v>3937</v>
      </c>
      <c r="D1320" s="32" t="s">
        <v>1553</v>
      </c>
      <c r="E1320" s="31" t="s">
        <v>5294</v>
      </c>
      <c r="F1320" s="32">
        <v>-84.494339999999994</v>
      </c>
      <c r="G1320" s="32">
        <v>31.52918</v>
      </c>
      <c r="H1320" s="32"/>
      <c r="I1320" t="str">
        <f t="shared" si="239"/>
        <v>Harmony, Texas&lt;br&gt;White 1900-1944&lt;br&gt;INF823&lt;br&gt;non-DASS</v>
      </c>
      <c r="J1320" t="str">
        <f t="shared" si="240"/>
        <v>W1900HarmonyTexasINF823</v>
      </c>
      <c r="M1320" t="str">
        <f t="shared" si="242"/>
        <v>dp</v>
      </c>
      <c r="N1320" t="str">
        <f t="shared" si="243"/>
        <v>st</v>
      </c>
      <c r="O1320" t="str">
        <f t="shared" si="244"/>
        <v>ar</v>
      </c>
      <c r="P1320" t="e">
        <f>IF(#REF!="rhot","",IF(H1320="AAE_7R","r7",IF(AND(C1320="ANAE",H1320="W"),"r3","r0")))</f>
        <v>#REF!</v>
      </c>
      <c r="Q1320" t="str">
        <f>IF(H1320="consonant",#REF!,"")</f>
        <v/>
      </c>
      <c r="R1320" t="str">
        <f t="shared" si="245"/>
        <v>lx</v>
      </c>
      <c r="S1320" t="str">
        <f t="shared" si="246"/>
        <v>bk</v>
      </c>
      <c r="T1320" t="e">
        <f t="shared" si="247"/>
        <v>#REF!</v>
      </c>
      <c r="U1320" t="str">
        <f t="shared" si="238"/>
        <v>b</v>
      </c>
      <c r="W1320" t="str">
        <f t="shared" si="241"/>
        <v>const W1900HarmonyTexasINF823= L.marker([31.52918,-84.49434], {icon: dp_lx}).bindPopup('Harmony, Texas&lt;br&gt;White 1900-1944&lt;br&gt;INF823&lt;br&gt;non-DASS').addTo(W1900);</v>
      </c>
      <c r="BI1320" t="s">
        <v>6364</v>
      </c>
    </row>
    <row r="1321" spans="1:61">
      <c r="A1321" s="30" t="s">
        <v>5326</v>
      </c>
      <c r="B1321" s="31" t="s">
        <v>1344</v>
      </c>
      <c r="C1321" t="s">
        <v>3937</v>
      </c>
      <c r="D1321" s="32" t="s">
        <v>1346</v>
      </c>
      <c r="E1321" s="31" t="s">
        <v>5304</v>
      </c>
      <c r="F1321" s="32">
        <v>-87.568250000000006</v>
      </c>
      <c r="G1321" s="32">
        <v>30.058900000000001</v>
      </c>
      <c r="H1321" s="32"/>
      <c r="I1321" t="str">
        <f t="shared" si="239"/>
        <v>Sopchoppy, Florida&lt;br&gt;White 1900-1944&lt;br&gt;INF243&lt;br&gt;non-DASS</v>
      </c>
      <c r="J1321" t="str">
        <f t="shared" si="240"/>
        <v>W1900SopchoppyFloridaINF243</v>
      </c>
      <c r="M1321" t="str">
        <f t="shared" si="242"/>
        <v>dp</v>
      </c>
      <c r="N1321" t="str">
        <f t="shared" si="243"/>
        <v>st</v>
      </c>
      <c r="O1321" t="str">
        <f t="shared" si="244"/>
        <v>ar</v>
      </c>
      <c r="P1321" t="e">
        <f>IF(#REF!="rhot","",IF(H1321="AAE_7R","r7",IF(AND(C1321="ANAE",H1321="W"),"r3","r0")))</f>
        <v>#REF!</v>
      </c>
      <c r="Q1321" t="str">
        <f>IF(H1321="consonant",#REF!,"")</f>
        <v/>
      </c>
      <c r="R1321" t="str">
        <f t="shared" si="245"/>
        <v>lx</v>
      </c>
      <c r="S1321" t="str">
        <f t="shared" si="246"/>
        <v>bk</v>
      </c>
      <c r="T1321" t="e">
        <f t="shared" si="247"/>
        <v>#REF!</v>
      </c>
      <c r="U1321" t="str">
        <f t="shared" si="238"/>
        <v>b</v>
      </c>
      <c r="W1321" t="str">
        <f t="shared" si="241"/>
        <v>const W1900SopchoppyFloridaINF243= L.marker([30.0589,-87.56825], {icon: dp_lx}).bindPopup('Sopchoppy, Florida&lt;br&gt;White 1900-1944&lt;br&gt;INF243&lt;br&gt;non-DASS').addTo(W1900);</v>
      </c>
      <c r="BI1321" t="s">
        <v>6365</v>
      </c>
    </row>
    <row r="1322" spans="1:61">
      <c r="A1322" s="30" t="s">
        <v>5326</v>
      </c>
      <c r="B1322" s="31" t="s">
        <v>1498</v>
      </c>
      <c r="C1322" t="s">
        <v>3937</v>
      </c>
      <c r="D1322" s="32" t="s">
        <v>1500</v>
      </c>
      <c r="E1322" s="31" t="s">
        <v>5293</v>
      </c>
      <c r="F1322" s="32">
        <v>-93.746139999999997</v>
      </c>
      <c r="G1322" s="32">
        <v>29.745080000000002</v>
      </c>
      <c r="H1322" s="32"/>
      <c r="I1322" t="str">
        <f t="shared" si="239"/>
        <v>Schriever, Louisiana&lt;br&gt;White 1900-1944&lt;br&gt;INF662&lt;br&gt;non-DASS</v>
      </c>
      <c r="J1322" t="str">
        <f t="shared" si="240"/>
        <v>W1900SchrieverLouisianaINF662</v>
      </c>
      <c r="M1322" t="str">
        <f t="shared" si="242"/>
        <v>dp</v>
      </c>
      <c r="N1322" t="str">
        <f t="shared" si="243"/>
        <v>st</v>
      </c>
      <c r="O1322" t="str">
        <f t="shared" si="244"/>
        <v>ar</v>
      </c>
      <c r="P1322" t="e">
        <f>IF(#REF!="rhot","",IF(H1322="AAE_7R","r7",IF(AND(C1322="ANAE",H1322="W"),"r3","r0")))</f>
        <v>#REF!</v>
      </c>
      <c r="Q1322" t="str">
        <f>IF(H1322="consonant",#REF!,"")</f>
        <v/>
      </c>
      <c r="R1322" t="str">
        <f t="shared" si="245"/>
        <v>lx</v>
      </c>
      <c r="S1322" t="str">
        <f t="shared" si="246"/>
        <v>bk</v>
      </c>
      <c r="T1322" t="e">
        <f t="shared" si="247"/>
        <v>#REF!</v>
      </c>
      <c r="U1322" t="str">
        <f t="shared" si="238"/>
        <v>b</v>
      </c>
      <c r="W1322" t="str">
        <f t="shared" si="241"/>
        <v>const W1900SchrieverLouisianaINF662= L.marker([29.74508,-93.74614], {icon: dp_lx}).bindPopup('Schriever, Louisiana&lt;br&gt;White 1900-1944&lt;br&gt;INF662&lt;br&gt;non-DASS').addTo(W1900);</v>
      </c>
      <c r="BI1322" t="s">
        <v>6366</v>
      </c>
    </row>
    <row r="1323" spans="1:61">
      <c r="A1323" s="30" t="s">
        <v>5326</v>
      </c>
      <c r="B1323" s="31" t="s">
        <v>1542</v>
      </c>
      <c r="C1323" t="s">
        <v>3937</v>
      </c>
      <c r="D1323" s="32" t="s">
        <v>123</v>
      </c>
      <c r="E1323" s="31" t="s">
        <v>5293</v>
      </c>
      <c r="F1323" s="32">
        <v>-92.321929999999995</v>
      </c>
      <c r="G1323" s="32">
        <v>32.51258</v>
      </c>
      <c r="H1323" s="32"/>
      <c r="I1323" t="str">
        <f t="shared" si="239"/>
        <v>Shreveport, Louisiana&lt;br&gt;White 1900-1944&lt;br&gt;INF776&lt;br&gt;non-DASS</v>
      </c>
      <c r="J1323" t="str">
        <f t="shared" si="240"/>
        <v>W1900ShreveportLouisianaINF776</v>
      </c>
      <c r="M1323" t="str">
        <f t="shared" si="242"/>
        <v>dp</v>
      </c>
      <c r="N1323" t="str">
        <f t="shared" si="243"/>
        <v>st</v>
      </c>
      <c r="O1323" t="str">
        <f t="shared" si="244"/>
        <v>ar</v>
      </c>
      <c r="P1323" t="e">
        <f>IF(#REF!="rhot","",IF(H1323="AAE_7R","r7",IF(AND(C1323="ANAE",H1323="W"),"r3","r0")))</f>
        <v>#REF!</v>
      </c>
      <c r="Q1323" t="str">
        <f>IF(H1323="consonant",#REF!,"")</f>
        <v/>
      </c>
      <c r="R1323" t="str">
        <f t="shared" si="245"/>
        <v>lx</v>
      </c>
      <c r="S1323" t="str">
        <f t="shared" si="246"/>
        <v>bk</v>
      </c>
      <c r="T1323" t="e">
        <f t="shared" si="247"/>
        <v>#REF!</v>
      </c>
      <c r="U1323" t="str">
        <f t="shared" si="238"/>
        <v>b</v>
      </c>
      <c r="W1323" t="str">
        <f t="shared" si="241"/>
        <v>const W1900ShreveportLouisianaINF776= L.marker([32.51258,-92.32193], {icon: dp_lx}).bindPopup('Shreveport, Louisiana&lt;br&gt;White 1900-1944&lt;br&gt;INF776&lt;br&gt;non-DASS').addTo(W1900);</v>
      </c>
      <c r="BI1323" t="s">
        <v>6367</v>
      </c>
    </row>
    <row r="1324" spans="1:61">
      <c r="A1324" s="30" t="s">
        <v>5326</v>
      </c>
      <c r="B1324" s="31" t="s">
        <v>1548</v>
      </c>
      <c r="C1324" t="s">
        <v>3937</v>
      </c>
      <c r="D1324" s="32" t="s">
        <v>1550</v>
      </c>
      <c r="E1324" s="31" t="s">
        <v>5293</v>
      </c>
      <c r="F1324" s="32">
        <v>-83.034840000000003</v>
      </c>
      <c r="G1324" s="32">
        <v>30.568249999999999</v>
      </c>
      <c r="H1324" s="32"/>
      <c r="I1324" t="str">
        <f t="shared" si="239"/>
        <v>Chataignier, Louisiana&lt;br&gt;White 1900-1944&lt;br&gt;INF806A&lt;br&gt;non-DASS</v>
      </c>
      <c r="J1324" t="str">
        <f t="shared" si="240"/>
        <v>W1900ChataignierLouisianaINF806A</v>
      </c>
      <c r="M1324" t="str">
        <f t="shared" si="242"/>
        <v>dp</v>
      </c>
      <c r="N1324" t="str">
        <f t="shared" si="243"/>
        <v>st</v>
      </c>
      <c r="O1324" t="str">
        <f t="shared" si="244"/>
        <v>ar</v>
      </c>
      <c r="P1324" t="e">
        <f>IF(#REF!="rhot","",IF(H1324="AAE_7R","r7",IF(AND(C1324="ANAE",H1324="W"),"r3","r0")))</f>
        <v>#REF!</v>
      </c>
      <c r="Q1324" t="str">
        <f>IF(H1324="consonant",#REF!,"")</f>
        <v/>
      </c>
      <c r="R1324" t="str">
        <f t="shared" si="245"/>
        <v>lx</v>
      </c>
      <c r="S1324" t="str">
        <f t="shared" si="246"/>
        <v>bk</v>
      </c>
      <c r="T1324" t="e">
        <f t="shared" si="247"/>
        <v>#REF!</v>
      </c>
      <c r="U1324" t="str">
        <f t="shared" si="238"/>
        <v>b</v>
      </c>
      <c r="W1324" t="str">
        <f t="shared" si="241"/>
        <v>const W1900ChataignierLouisianaINF806A= L.marker([30.56825,-83.03484], {icon: dp_lx}).bindPopup('Chataignier, Louisiana&lt;br&gt;White 1900-1944&lt;br&gt;INF806A&lt;br&gt;non-DASS').addTo(W1900);</v>
      </c>
      <c r="BI1324" t="s">
        <v>6368</v>
      </c>
    </row>
    <row r="1325" spans="1:61">
      <c r="A1325" s="30" t="s">
        <v>5326</v>
      </c>
      <c r="B1325" s="31" t="s">
        <v>1442</v>
      </c>
      <c r="C1325" t="s">
        <v>3937</v>
      </c>
      <c r="D1325" s="32" t="s">
        <v>1444</v>
      </c>
      <c r="E1325" s="31" t="s">
        <v>5304</v>
      </c>
      <c r="F1325" s="32">
        <v>-89.262110000000007</v>
      </c>
      <c r="G1325" s="32">
        <v>30.69688</v>
      </c>
      <c r="H1325" s="32"/>
      <c r="I1325" t="str">
        <f t="shared" si="239"/>
        <v>Barrineau Park, Florida&lt;br&gt;White 1900-1944&lt;br&gt;INF470&lt;br&gt;non-DASS</v>
      </c>
      <c r="J1325" t="str">
        <f t="shared" si="240"/>
        <v>W1900BarrineauParkFloridaINF470</v>
      </c>
      <c r="M1325" t="str">
        <f t="shared" si="242"/>
        <v>dp</v>
      </c>
      <c r="N1325" t="str">
        <f t="shared" si="243"/>
        <v>st</v>
      </c>
      <c r="O1325" t="str">
        <f t="shared" si="244"/>
        <v>ar</v>
      </c>
      <c r="P1325" t="e">
        <f>IF(#REF!="rhot","",IF(H1325="AAE_7R","r7",IF(AND(C1325="ANAE",H1325="W"),"r3","r0")))</f>
        <v>#REF!</v>
      </c>
      <c r="Q1325" t="str">
        <f>IF(H1325="consonant",#REF!,"")</f>
        <v/>
      </c>
      <c r="R1325" t="str">
        <f t="shared" si="245"/>
        <v>lx</v>
      </c>
      <c r="S1325" t="str">
        <f t="shared" si="246"/>
        <v>bk</v>
      </c>
      <c r="T1325" t="e">
        <f t="shared" si="247"/>
        <v>#REF!</v>
      </c>
      <c r="U1325" t="str">
        <f t="shared" si="238"/>
        <v>b</v>
      </c>
      <c r="W1325" t="str">
        <f t="shared" si="241"/>
        <v>const W1900BarrineauParkFloridaINF470= L.marker([30.69688,-89.26211], {icon: dp_lx}).bindPopup('Barrineau Park, Florida&lt;br&gt;White 1900-1944&lt;br&gt;INF470&lt;br&gt;non-DASS').addTo(W1900);</v>
      </c>
      <c r="BI1325" t="s">
        <v>6369</v>
      </c>
    </row>
    <row r="1326" spans="1:61">
      <c r="A1326" s="30" t="s">
        <v>5326</v>
      </c>
      <c r="B1326" s="31" t="s">
        <v>1459</v>
      </c>
      <c r="C1326" t="s">
        <v>3937</v>
      </c>
      <c r="D1326" s="32" t="s">
        <v>355</v>
      </c>
      <c r="E1326" s="31" t="s">
        <v>904</v>
      </c>
      <c r="F1326" s="32">
        <v>-92.11712</v>
      </c>
      <c r="G1326" s="32">
        <v>35.595799999999997</v>
      </c>
      <c r="H1326" s="32"/>
      <c r="I1326" t="str">
        <f t="shared" si="239"/>
        <v>Brownsville, Tennessee&lt;br&gt;White 1900-1944&lt;br&gt;INF504&lt;br&gt;non-DASS</v>
      </c>
      <c r="J1326" t="str">
        <f t="shared" si="240"/>
        <v>W1900BrownsvilleTennesseeINF504</v>
      </c>
      <c r="M1326" t="str">
        <f t="shared" si="242"/>
        <v>dp</v>
      </c>
      <c r="N1326" t="str">
        <f t="shared" si="243"/>
        <v>st</v>
      </c>
      <c r="O1326" t="str">
        <f t="shared" si="244"/>
        <v>ar</v>
      </c>
      <c r="P1326" t="e">
        <f>IF(#REF!="rhot","",IF(H1326="AAE_7R","r7",IF(AND(C1326="ANAE",H1326="W"),"r3","r0")))</f>
        <v>#REF!</v>
      </c>
      <c r="Q1326" t="str">
        <f>IF(H1326="consonant",#REF!,"")</f>
        <v/>
      </c>
      <c r="R1326" t="str">
        <f t="shared" si="245"/>
        <v>lx</v>
      </c>
      <c r="S1326" t="str">
        <f t="shared" si="246"/>
        <v>bk</v>
      </c>
      <c r="T1326" t="e">
        <f t="shared" si="247"/>
        <v>#REF!</v>
      </c>
      <c r="U1326" t="str">
        <f t="shared" si="238"/>
        <v>b</v>
      </c>
      <c r="W1326" t="str">
        <f t="shared" si="241"/>
        <v>const W1900BrownsvilleTennesseeINF504= L.marker([35.5958,-92.11712], {icon: dp_lx}).bindPopup('Brownsville, Tennessee&lt;br&gt;White 1900-1944&lt;br&gt;INF504&lt;br&gt;non-DASS').addTo(W1900);</v>
      </c>
      <c r="BI1326" t="s">
        <v>6370</v>
      </c>
    </row>
    <row r="1327" spans="1:61">
      <c r="A1327" s="30" t="s">
        <v>5326</v>
      </c>
      <c r="B1327" s="31" t="s">
        <v>1316</v>
      </c>
      <c r="C1327" t="s">
        <v>3937</v>
      </c>
      <c r="D1327" s="32" t="s">
        <v>1318</v>
      </c>
      <c r="E1327" s="31" t="s">
        <v>5289</v>
      </c>
      <c r="F1327" s="32">
        <v>-81.800820000000002</v>
      </c>
      <c r="G1327" s="32">
        <v>32.55865</v>
      </c>
      <c r="H1327" s="32"/>
      <c r="I1327" t="str">
        <f t="shared" si="239"/>
        <v>Fort Valley, Georgia&lt;br&gt;White 1900-1944&lt;br&gt;INF146&lt;br&gt;non-DASS</v>
      </c>
      <c r="J1327" t="str">
        <f t="shared" si="240"/>
        <v>W1900FortValleyGeorgiaINF146</v>
      </c>
      <c r="M1327" t="str">
        <f t="shared" si="242"/>
        <v>dp</v>
      </c>
      <c r="N1327" t="str">
        <f t="shared" si="243"/>
        <v>st</v>
      </c>
      <c r="O1327" t="str">
        <f t="shared" si="244"/>
        <v>ar</v>
      </c>
      <c r="P1327" t="e">
        <f>IF(#REF!="rhot","",IF(H1327="AAE_7R","r7",IF(AND(C1327="ANAE",H1327="W"),"r3","r0")))</f>
        <v>#REF!</v>
      </c>
      <c r="Q1327" t="str">
        <f>IF(H1327="consonant",#REF!,"")</f>
        <v/>
      </c>
      <c r="R1327" t="str">
        <f t="shared" si="245"/>
        <v>lx</v>
      </c>
      <c r="S1327" t="str">
        <f t="shared" si="246"/>
        <v>bk</v>
      </c>
      <c r="T1327" t="e">
        <f t="shared" si="247"/>
        <v>#REF!</v>
      </c>
      <c r="U1327" t="str">
        <f t="shared" si="238"/>
        <v>b</v>
      </c>
      <c r="W1327" t="str">
        <f t="shared" si="241"/>
        <v>const W1900FortValleyGeorgiaINF146= L.marker([32.55865,-81.80082], {icon: dp_lx}).bindPopup('Fort Valley, Georgia&lt;br&gt;White 1900-1944&lt;br&gt;INF146&lt;br&gt;non-DASS').addTo(W1900);</v>
      </c>
      <c r="BI1327" t="s">
        <v>6371</v>
      </c>
    </row>
    <row r="1328" spans="1:61">
      <c r="A1328" s="30" t="s">
        <v>5326</v>
      </c>
      <c r="B1328" s="31" t="s">
        <v>1520</v>
      </c>
      <c r="C1328" t="s">
        <v>3937</v>
      </c>
      <c r="D1328" s="32" t="s">
        <v>1521</v>
      </c>
      <c r="E1328" s="31" t="s">
        <v>2751</v>
      </c>
      <c r="F1328" s="32">
        <v>-86.811899999999994</v>
      </c>
      <c r="G1328" s="32">
        <v>35.92427</v>
      </c>
      <c r="H1328" s="32"/>
      <c r="I1328" t="str">
        <f t="shared" si="239"/>
        <v>West Fork, Arkansas&lt;br&gt;White 1900-1944&lt;br&gt;INF724&lt;br&gt;non-DASS</v>
      </c>
      <c r="J1328" t="str">
        <f t="shared" si="240"/>
        <v>W1900WestForkArkansasINF724</v>
      </c>
      <c r="M1328" t="str">
        <f t="shared" si="242"/>
        <v>dp</v>
      </c>
      <c r="N1328" t="str">
        <f t="shared" si="243"/>
        <v>st</v>
      </c>
      <c r="O1328" t="str">
        <f t="shared" si="244"/>
        <v>ar</v>
      </c>
      <c r="P1328" t="e">
        <f>IF(#REF!="rhot","",IF(H1328="AAE_7R","r7",IF(AND(C1328="ANAE",H1328="W"),"r3","r0")))</f>
        <v>#REF!</v>
      </c>
      <c r="Q1328" t="str">
        <f>IF(H1328="consonant",#REF!,"")</f>
        <v/>
      </c>
      <c r="R1328" t="str">
        <f t="shared" si="245"/>
        <v>lx</v>
      </c>
      <c r="S1328" t="str">
        <f t="shared" si="246"/>
        <v>bk</v>
      </c>
      <c r="T1328" t="e">
        <f t="shared" si="247"/>
        <v>#REF!</v>
      </c>
      <c r="U1328" t="str">
        <f t="shared" si="238"/>
        <v>b</v>
      </c>
      <c r="W1328" t="str">
        <f t="shared" si="241"/>
        <v>const W1900WestForkArkansasINF724= L.marker([35.92427,-86.8119], {icon: dp_lx}).bindPopup('West Fork, Arkansas&lt;br&gt;White 1900-1944&lt;br&gt;INF724&lt;br&gt;non-DASS').addTo(W1900);</v>
      </c>
      <c r="BI1328" t="s">
        <v>6372</v>
      </c>
    </row>
    <row r="1329" spans="1:61">
      <c r="A1329" s="30" t="s">
        <v>5326</v>
      </c>
      <c r="B1329" s="31" t="s">
        <v>1511</v>
      </c>
      <c r="C1329" t="s">
        <v>3937</v>
      </c>
      <c r="D1329" s="32" t="s">
        <v>1513</v>
      </c>
      <c r="E1329" s="31" t="s">
        <v>2751</v>
      </c>
      <c r="F1329" s="32">
        <v>-94.350200000000001</v>
      </c>
      <c r="G1329" s="32">
        <v>35.910739999999997</v>
      </c>
      <c r="H1329" s="32"/>
      <c r="I1329" t="str">
        <f t="shared" si="239"/>
        <v>Lafferty, Arkansas&lt;br&gt;White 1900-1944&lt;br&gt;INF687&lt;br&gt;non-DASS</v>
      </c>
      <c r="J1329" t="str">
        <f t="shared" si="240"/>
        <v>W1900LaffertyArkansasINF687</v>
      </c>
      <c r="M1329" t="str">
        <f t="shared" si="242"/>
        <v>dp</v>
      </c>
      <c r="N1329" t="str">
        <f t="shared" si="243"/>
        <v>st</v>
      </c>
      <c r="O1329" t="str">
        <f t="shared" si="244"/>
        <v>ar</v>
      </c>
      <c r="P1329" t="e">
        <f>IF(#REF!="rhot","",IF(H1329="AAE_7R","r7",IF(AND(C1329="ANAE",H1329="W"),"r3","r0")))</f>
        <v>#REF!</v>
      </c>
      <c r="Q1329" t="str">
        <f>IF(H1329="consonant",#REF!,"")</f>
        <v/>
      </c>
      <c r="R1329" t="str">
        <f t="shared" si="245"/>
        <v>lx</v>
      </c>
      <c r="S1329" t="str">
        <f t="shared" si="246"/>
        <v>bk</v>
      </c>
      <c r="T1329" t="e">
        <f t="shared" si="247"/>
        <v>#REF!</v>
      </c>
      <c r="U1329" t="str">
        <f t="shared" si="238"/>
        <v>b</v>
      </c>
      <c r="W1329" t="str">
        <f t="shared" si="241"/>
        <v>const W1900LaffertyArkansasINF687= L.marker([35.91074,-94.3502], {icon: dp_lx}).bindPopup('Lafferty, Arkansas&lt;br&gt;White 1900-1944&lt;br&gt;INF687&lt;br&gt;non-DASS').addTo(W1900);</v>
      </c>
      <c r="BI1329" t="s">
        <v>6373</v>
      </c>
    </row>
    <row r="1330" spans="1:61">
      <c r="A1330" s="30" t="s">
        <v>5326</v>
      </c>
      <c r="B1330" s="31" t="s">
        <v>1557</v>
      </c>
      <c r="C1330" t="s">
        <v>3937</v>
      </c>
      <c r="D1330" s="32" t="s">
        <v>367</v>
      </c>
      <c r="E1330" s="31" t="s">
        <v>5294</v>
      </c>
      <c r="F1330" s="32">
        <v>-95.361590000000007</v>
      </c>
      <c r="G1330" s="32">
        <v>32.545099999999998</v>
      </c>
      <c r="H1330" s="32"/>
      <c r="I1330" t="str">
        <f t="shared" si="239"/>
        <v>Marshall, Texas&lt;br&gt;White 1900-1944&lt;br&gt;INF831&lt;br&gt;non-DASS</v>
      </c>
      <c r="J1330" t="str">
        <f t="shared" si="240"/>
        <v>W1900MarshallTexasINF831</v>
      </c>
      <c r="M1330" t="str">
        <f t="shared" si="242"/>
        <v>dp</v>
      </c>
      <c r="N1330" t="str">
        <f t="shared" si="243"/>
        <v>st</v>
      </c>
      <c r="O1330" t="str">
        <f t="shared" si="244"/>
        <v>ar</v>
      </c>
      <c r="P1330" t="e">
        <f>IF(#REF!="rhot","",IF(H1330="AAE_7R","r7",IF(AND(C1330="ANAE",H1330="W"),"r3","r0")))</f>
        <v>#REF!</v>
      </c>
      <c r="Q1330" t="str">
        <f>IF(H1330="consonant",#REF!,"")</f>
        <v/>
      </c>
      <c r="R1330" t="str">
        <f t="shared" si="245"/>
        <v>lx</v>
      </c>
      <c r="S1330" t="str">
        <f t="shared" si="246"/>
        <v>bk</v>
      </c>
      <c r="T1330" t="e">
        <f t="shared" si="247"/>
        <v>#REF!</v>
      </c>
      <c r="U1330" t="str">
        <f t="shared" si="238"/>
        <v>b</v>
      </c>
      <c r="W1330" t="str">
        <f t="shared" si="241"/>
        <v>const W1900MarshallTexasINF831= L.marker([32.5451,-95.36159], {icon: dp_lx}).bindPopup('Marshall, Texas&lt;br&gt;White 1900-1944&lt;br&gt;INF831&lt;br&gt;non-DASS').addTo(W1900);</v>
      </c>
      <c r="BI1330" t="s">
        <v>6374</v>
      </c>
    </row>
    <row r="1331" spans="1:61">
      <c r="A1331" s="30" t="s">
        <v>5326</v>
      </c>
      <c r="B1331" s="31" t="s">
        <v>1353</v>
      </c>
      <c r="C1331" t="s">
        <v>3937</v>
      </c>
      <c r="D1331" s="32" t="s">
        <v>1355</v>
      </c>
      <c r="E1331" s="31" t="s">
        <v>5304</v>
      </c>
      <c r="F1331" s="32">
        <v>-86.079319999999996</v>
      </c>
      <c r="G1331" s="32">
        <v>29.126149999999999</v>
      </c>
      <c r="H1331" s="32"/>
      <c r="I1331" t="str">
        <f t="shared" si="239"/>
        <v>Port Orange, Florida&lt;br&gt;White 1900-1944&lt;br&gt;INF259&lt;br&gt;non-DASS</v>
      </c>
      <c r="J1331" t="str">
        <f t="shared" si="240"/>
        <v>W1900PortOrangeFloridaINF259</v>
      </c>
      <c r="M1331" t="str">
        <f t="shared" si="242"/>
        <v>dp</v>
      </c>
      <c r="N1331" t="str">
        <f t="shared" si="243"/>
        <v>st</v>
      </c>
      <c r="O1331" t="str">
        <f t="shared" si="244"/>
        <v>ar</v>
      </c>
      <c r="P1331" t="e">
        <f>IF(#REF!="rhot","",IF(H1331="AAE_7R","r7",IF(AND(C1331="ANAE",H1331="W"),"r3","r0")))</f>
        <v>#REF!</v>
      </c>
      <c r="Q1331" t="str">
        <f>IF(H1331="consonant",#REF!,"")</f>
        <v/>
      </c>
      <c r="R1331" t="str">
        <f t="shared" si="245"/>
        <v>lx</v>
      </c>
      <c r="S1331" t="str">
        <f t="shared" si="246"/>
        <v>bk</v>
      </c>
      <c r="T1331" t="e">
        <f t="shared" si="247"/>
        <v>#REF!</v>
      </c>
      <c r="U1331" t="str">
        <f t="shared" si="238"/>
        <v>b</v>
      </c>
      <c r="W1331" t="str">
        <f t="shared" si="241"/>
        <v>const W1900PortOrangeFloridaINF259= L.marker([29.12615,-86.07932], {icon: dp_lx}).bindPopup('Port Orange, Florida&lt;br&gt;White 1900-1944&lt;br&gt;INF259&lt;br&gt;non-DASS').addTo(W1900);</v>
      </c>
      <c r="BI1331" t="s">
        <v>6375</v>
      </c>
    </row>
    <row r="1332" spans="1:61">
      <c r="A1332" s="30" t="s">
        <v>5326</v>
      </c>
      <c r="B1332" s="31" t="s">
        <v>1393</v>
      </c>
      <c r="C1332" t="s">
        <v>3937</v>
      </c>
      <c r="D1332" s="32" t="s">
        <v>1394</v>
      </c>
      <c r="E1332" s="31" t="s">
        <v>5298</v>
      </c>
      <c r="F1332" s="32">
        <v>-86.810100000000006</v>
      </c>
      <c r="G1332" s="32">
        <v>34.681440000000002</v>
      </c>
      <c r="H1332" s="32"/>
      <c r="I1332" t="str">
        <f t="shared" si="239"/>
        <v>Scottsboro, Alabama&lt;br&gt;White 1900-1944&lt;br&gt;INF339&lt;br&gt;non-DASS</v>
      </c>
      <c r="J1332" t="str">
        <f t="shared" si="240"/>
        <v>W1900ScottsboroAlabamaINF339</v>
      </c>
      <c r="M1332" t="str">
        <f t="shared" si="242"/>
        <v>dp</v>
      </c>
      <c r="N1332" t="str">
        <f t="shared" si="243"/>
        <v>st</v>
      </c>
      <c r="O1332" t="str">
        <f t="shared" si="244"/>
        <v>ar</v>
      </c>
      <c r="P1332" t="e">
        <f>IF(#REF!="rhot","",IF(H1332="AAE_7R","r7",IF(AND(C1332="ANAE",H1332="W"),"r3","r0")))</f>
        <v>#REF!</v>
      </c>
      <c r="Q1332" t="str">
        <f>IF(H1332="consonant",#REF!,"")</f>
        <v/>
      </c>
      <c r="R1332" t="str">
        <f t="shared" si="245"/>
        <v>lx</v>
      </c>
      <c r="S1332" t="str">
        <f t="shared" si="246"/>
        <v>bk</v>
      </c>
      <c r="T1332" t="e">
        <f t="shared" si="247"/>
        <v>#REF!</v>
      </c>
      <c r="U1332" t="str">
        <f t="shared" si="238"/>
        <v>b</v>
      </c>
      <c r="W1332" t="str">
        <f t="shared" si="241"/>
        <v>const W1900ScottsboroAlabamaINF339= L.marker([34.68144,-86.8101], {icon: dp_lx}).bindPopup('Scottsboro, Alabama&lt;br&gt;White 1900-1944&lt;br&gt;INF339&lt;br&gt;non-DASS').addTo(W1900);</v>
      </c>
      <c r="BI1332" t="s">
        <v>6376</v>
      </c>
    </row>
    <row r="1333" spans="1:61">
      <c r="A1333" s="30" t="s">
        <v>5326</v>
      </c>
      <c r="B1333" s="31" t="s">
        <v>1408</v>
      </c>
      <c r="C1333" t="s">
        <v>3937</v>
      </c>
      <c r="D1333" s="32" t="s">
        <v>1410</v>
      </c>
      <c r="E1333" s="31" t="s">
        <v>5298</v>
      </c>
      <c r="F1333" s="32">
        <v>-88.038690000000003</v>
      </c>
      <c r="G1333" s="32">
        <v>33.657209999999999</v>
      </c>
      <c r="H1333" s="32"/>
      <c r="I1333" t="str">
        <f t="shared" si="239"/>
        <v>Anniston, Alabama&lt;br&gt;White 1900-1944&lt;br&gt;INF383&lt;br&gt;non-DASS</v>
      </c>
      <c r="J1333" t="str">
        <f t="shared" si="240"/>
        <v>W1900AnnistonAlabamaINF383</v>
      </c>
      <c r="M1333" t="str">
        <f t="shared" si="242"/>
        <v>dp</v>
      </c>
      <c r="N1333" t="str">
        <f t="shared" si="243"/>
        <v>st</v>
      </c>
      <c r="O1333" t="str">
        <f t="shared" si="244"/>
        <v>ar</v>
      </c>
      <c r="P1333" t="e">
        <f>IF(#REF!="rhot","",IF(H1333="AAE_7R","r7",IF(AND(C1333="ANAE",H1333="W"),"r3","r0")))</f>
        <v>#REF!</v>
      </c>
      <c r="Q1333" t="str">
        <f>IF(H1333="consonant",#REF!,"")</f>
        <v/>
      </c>
      <c r="R1333" t="str">
        <f t="shared" si="245"/>
        <v>lx</v>
      </c>
      <c r="S1333" t="str">
        <f t="shared" si="246"/>
        <v>bk</v>
      </c>
      <c r="T1333" t="e">
        <f t="shared" si="247"/>
        <v>#REF!</v>
      </c>
      <c r="U1333" t="str">
        <f t="shared" si="238"/>
        <v>b</v>
      </c>
      <c r="W1333" t="str">
        <f t="shared" si="241"/>
        <v>const W1900AnnistonAlabamaINF383= L.marker([33.65721,-88.03869], {icon: dp_lx}).bindPopup('Anniston, Alabama&lt;br&gt;White 1900-1944&lt;br&gt;INF383&lt;br&gt;non-DASS').addTo(W1900);</v>
      </c>
      <c r="BI1333" t="s">
        <v>6377</v>
      </c>
    </row>
    <row r="1334" spans="1:61">
      <c r="A1334" s="30" t="s">
        <v>5326</v>
      </c>
      <c r="B1334" s="31" t="s">
        <v>1452</v>
      </c>
      <c r="C1334" t="s">
        <v>3937</v>
      </c>
      <c r="D1334" s="32" t="s">
        <v>1454</v>
      </c>
      <c r="E1334" s="31" t="s">
        <v>904</v>
      </c>
      <c r="F1334" s="32">
        <v>-90.054389999999998</v>
      </c>
      <c r="G1334" s="32">
        <v>36.291710000000002</v>
      </c>
      <c r="H1334" s="32"/>
      <c r="I1334" t="str">
        <f t="shared" si="239"/>
        <v>Dresden, Tennessee&lt;br&gt;White 1900-1944&lt;br&gt;INF490&lt;br&gt;non-DASS</v>
      </c>
      <c r="J1334" t="str">
        <f t="shared" si="240"/>
        <v>W1900DresdenTennesseeINF490</v>
      </c>
      <c r="M1334" t="str">
        <f t="shared" si="242"/>
        <v>dp</v>
      </c>
      <c r="N1334" t="str">
        <f t="shared" si="243"/>
        <v>st</v>
      </c>
      <c r="O1334" t="str">
        <f t="shared" si="244"/>
        <v>ar</v>
      </c>
      <c r="P1334" t="e">
        <f>IF(#REF!="rhot","",IF(H1334="AAE_7R","r7",IF(AND(C1334="ANAE",H1334="W"),"r3","r0")))</f>
        <v>#REF!</v>
      </c>
      <c r="Q1334" t="str">
        <f>IF(H1334="consonant",#REF!,"")</f>
        <v/>
      </c>
      <c r="R1334" t="str">
        <f t="shared" si="245"/>
        <v>lx</v>
      </c>
      <c r="S1334" t="str">
        <f t="shared" si="246"/>
        <v>bk</v>
      </c>
      <c r="T1334" t="e">
        <f t="shared" si="247"/>
        <v>#REF!</v>
      </c>
      <c r="U1334" t="str">
        <f t="shared" si="238"/>
        <v>b</v>
      </c>
      <c r="W1334" t="str">
        <f t="shared" si="241"/>
        <v>const W1900DresdenTennesseeINF490= L.marker([36.29171,-90.05439], {icon: dp_lx}).bindPopup('Dresden, Tennessee&lt;br&gt;White 1900-1944&lt;br&gt;INF490&lt;br&gt;non-DASS').addTo(W1900);</v>
      </c>
      <c r="BI1334" t="s">
        <v>6378</v>
      </c>
    </row>
    <row r="1335" spans="1:61">
      <c r="A1335" s="30" t="s">
        <v>5327</v>
      </c>
      <c r="B1335" s="31" t="s">
        <v>1464</v>
      </c>
      <c r="C1335" t="s">
        <v>3937</v>
      </c>
      <c r="D1335" s="32" t="s">
        <v>280</v>
      </c>
      <c r="E1335" s="31" t="s">
        <v>904</v>
      </c>
      <c r="F1335" s="32">
        <v>-94.421610000000001</v>
      </c>
      <c r="G1335" s="32">
        <v>35.138240000000003</v>
      </c>
      <c r="H1335" s="32"/>
      <c r="I1335" t="str">
        <f t="shared" si="239"/>
        <v>Memphis, Tennessee&lt;br&gt;White 1945-1974&lt;br&gt;INF517&lt;br&gt;non-DASS</v>
      </c>
      <c r="J1335" t="str">
        <f t="shared" si="240"/>
        <v>W1950MemphisTennesseeINF517</v>
      </c>
      <c r="M1335" t="str">
        <f t="shared" si="242"/>
        <v>dp</v>
      </c>
      <c r="N1335" t="str">
        <f t="shared" si="243"/>
        <v>st</v>
      </c>
      <c r="O1335" t="str">
        <f t="shared" si="244"/>
        <v>ar</v>
      </c>
      <c r="P1335" t="e">
        <f>IF(#REF!="rhot","",IF(H1335="AAE_7R","r7",IF(AND(C1335="ANAE",H1335="W"),"r3","r0")))</f>
        <v>#REF!</v>
      </c>
      <c r="Q1335" t="str">
        <f>IF(H1335="consonant",#REF!,"")</f>
        <v/>
      </c>
      <c r="R1335" t="str">
        <f t="shared" si="245"/>
        <v>lx</v>
      </c>
      <c r="S1335" t="str">
        <f t="shared" si="246"/>
        <v>bk</v>
      </c>
      <c r="T1335" t="e">
        <f t="shared" si="247"/>
        <v>#REF!</v>
      </c>
      <c r="U1335" t="str">
        <f t="shared" si="238"/>
        <v>b</v>
      </c>
      <c r="W1335" t="str">
        <f t="shared" si="241"/>
        <v>const W1950MemphisTennesseeINF517= L.marker([35.13824,-94.42161], {icon: dp_lx}).bindPopup('Memphis, Tennessee&lt;br&gt;White 1945-1974&lt;br&gt;INF517&lt;br&gt;non-DASS').addTo(W1950);</v>
      </c>
      <c r="BI1335" t="s">
        <v>6379</v>
      </c>
    </row>
    <row r="1336" spans="1:61">
      <c r="A1336" s="30" t="s">
        <v>5327</v>
      </c>
      <c r="B1336" s="31" t="s">
        <v>1525</v>
      </c>
      <c r="C1336" t="s">
        <v>3937</v>
      </c>
      <c r="D1336" s="32" t="s">
        <v>1527</v>
      </c>
      <c r="E1336" s="31" t="s">
        <v>2751</v>
      </c>
      <c r="F1336" s="32">
        <v>-98.144270000000006</v>
      </c>
      <c r="G1336" s="32">
        <v>35.384819999999998</v>
      </c>
      <c r="H1336" s="32"/>
      <c r="I1336" t="str">
        <f t="shared" si="239"/>
        <v>Fort Smith, Arkansas&lt;br&gt;White 1945-1974&lt;br&gt;INF732&lt;br&gt;non-DASS</v>
      </c>
      <c r="J1336" t="str">
        <f t="shared" si="240"/>
        <v>W1950FortSmithArkansasINF732</v>
      </c>
      <c r="M1336" t="str">
        <f t="shared" si="242"/>
        <v>dp</v>
      </c>
      <c r="N1336" t="str">
        <f t="shared" si="243"/>
        <v>st</v>
      </c>
      <c r="O1336" t="str">
        <f t="shared" si="244"/>
        <v>ar</v>
      </c>
      <c r="P1336" t="e">
        <f>IF(#REF!="rhot","",IF(H1336="AAE_7R","r7",IF(AND(C1336="ANAE",H1336="W"),"r3","r0")))</f>
        <v>#REF!</v>
      </c>
      <c r="Q1336" t="str">
        <f>IF(H1336="consonant",#REF!,"")</f>
        <v/>
      </c>
      <c r="R1336" t="str">
        <f t="shared" si="245"/>
        <v>lx</v>
      </c>
      <c r="S1336" t="str">
        <f t="shared" si="246"/>
        <v>bk</v>
      </c>
      <c r="T1336" t="e">
        <f t="shared" si="247"/>
        <v>#REF!</v>
      </c>
      <c r="U1336" t="str">
        <f t="shared" si="238"/>
        <v>b</v>
      </c>
      <c r="W1336" t="str">
        <f t="shared" si="241"/>
        <v>const W1950FortSmithArkansasINF732= L.marker([35.38482,-98.14427], {icon: dp_lx}).bindPopup('Fort Smith, Arkansas&lt;br&gt;White 1945-1974&lt;br&gt;INF732&lt;br&gt;non-DASS').addTo(W1950);</v>
      </c>
      <c r="BI1336" t="s">
        <v>6380</v>
      </c>
    </row>
    <row r="1337" spans="1:61">
      <c r="A1337" s="30" t="s">
        <v>5327</v>
      </c>
      <c r="B1337" s="31" t="s">
        <v>1585</v>
      </c>
      <c r="C1337" t="s">
        <v>3937</v>
      </c>
      <c r="D1337" s="32" t="s">
        <v>1587</v>
      </c>
      <c r="E1337" s="31" t="s">
        <v>5294</v>
      </c>
      <c r="F1337" s="32">
        <v>-97.402979999999999</v>
      </c>
      <c r="G1337" s="32">
        <v>27.226759999999999</v>
      </c>
      <c r="H1337" s="32"/>
      <c r="I1337" t="str">
        <f t="shared" si="239"/>
        <v>Falfurrias, Texas&lt;br&gt;White 1945-1974&lt;br&gt;INF901&lt;br&gt;non-DASS</v>
      </c>
      <c r="J1337" t="str">
        <f t="shared" si="240"/>
        <v>W1950FalfurriasTexasINF901</v>
      </c>
      <c r="M1337" t="str">
        <f t="shared" si="242"/>
        <v>dp</v>
      </c>
      <c r="N1337" t="str">
        <f t="shared" si="243"/>
        <v>st</v>
      </c>
      <c r="O1337" t="str">
        <f t="shared" si="244"/>
        <v>ar</v>
      </c>
      <c r="P1337" t="e">
        <f>IF(#REF!="rhot","",IF(H1337="AAE_7R","r7",IF(AND(C1337="ANAE",H1337="W"),"r3","r0")))</f>
        <v>#REF!</v>
      </c>
      <c r="Q1337" t="str">
        <f>IF(H1337="consonant",#REF!,"")</f>
        <v/>
      </c>
      <c r="R1337" t="str">
        <f t="shared" si="245"/>
        <v>lx</v>
      </c>
      <c r="S1337" t="str">
        <f t="shared" si="246"/>
        <v>bk</v>
      </c>
      <c r="T1337" t="e">
        <f t="shared" si="247"/>
        <v>#REF!</v>
      </c>
      <c r="U1337" t="str">
        <f t="shared" si="238"/>
        <v>b</v>
      </c>
      <c r="W1337" t="str">
        <f t="shared" si="241"/>
        <v>const W1950FalfurriasTexasINF901= L.marker([27.22676,-97.40298], {icon: dp_lx}).bindPopup('Falfurrias, Texas&lt;br&gt;White 1945-1974&lt;br&gt;INF901&lt;br&gt;non-DASS').addTo(W1950);</v>
      </c>
      <c r="BI1337" t="s">
        <v>6381</v>
      </c>
    </row>
    <row r="1338" spans="1:61">
      <c r="A1338" s="30" t="s">
        <v>5327</v>
      </c>
      <c r="B1338" s="31" t="s">
        <v>1591</v>
      </c>
      <c r="C1338" t="s">
        <v>3937</v>
      </c>
      <c r="D1338" s="32" t="s">
        <v>290</v>
      </c>
      <c r="E1338" s="31" t="s">
        <v>5294</v>
      </c>
      <c r="F1338" s="32">
        <v>-82.455399999999997</v>
      </c>
      <c r="G1338" s="32">
        <v>27.79636</v>
      </c>
      <c r="H1338" s="32"/>
      <c r="I1338" t="str">
        <f t="shared" si="239"/>
        <v>Corpus Christi, Texas&lt;br&gt;White 1945-1974&lt;br&gt;INF905&lt;br&gt;non-DASS</v>
      </c>
      <c r="J1338" t="str">
        <f t="shared" si="240"/>
        <v>W1950CorpusChristiTexasINF905</v>
      </c>
      <c r="M1338" t="str">
        <f t="shared" si="242"/>
        <v>dp</v>
      </c>
      <c r="N1338" t="str">
        <f t="shared" si="243"/>
        <v>st</v>
      </c>
      <c r="O1338" t="str">
        <f t="shared" si="244"/>
        <v>ar</v>
      </c>
      <c r="P1338" t="e">
        <f>IF(#REF!="rhot","",IF(H1338="AAE_7R","r7",IF(AND(C1338="ANAE",H1338="W"),"r3","r0")))</f>
        <v>#REF!</v>
      </c>
      <c r="Q1338" t="str">
        <f>IF(H1338="consonant",#REF!,"")</f>
        <v/>
      </c>
      <c r="R1338" t="str">
        <f t="shared" si="245"/>
        <v>lx</v>
      </c>
      <c r="S1338" t="str">
        <f t="shared" si="246"/>
        <v>bk</v>
      </c>
      <c r="T1338" t="e">
        <f t="shared" si="247"/>
        <v>#REF!</v>
      </c>
      <c r="U1338" t="str">
        <f t="shared" si="238"/>
        <v>b</v>
      </c>
      <c r="W1338" t="str">
        <f t="shared" si="241"/>
        <v>const W1950CorpusChristiTexasINF905= L.marker([27.79636,-82.4554], {icon: dp_lx}).bindPopup('Corpus Christi, Texas&lt;br&gt;White 1945-1974&lt;br&gt;INF905&lt;br&gt;non-DASS').addTo(W1950);</v>
      </c>
      <c r="BI1338" t="s">
        <v>6382</v>
      </c>
    </row>
    <row r="1339" spans="1:61">
      <c r="A1339" s="30" t="s">
        <v>5327</v>
      </c>
      <c r="B1339" s="31" t="s">
        <v>1365</v>
      </c>
      <c r="C1339" t="s">
        <v>3937</v>
      </c>
      <c r="D1339" s="32" t="s">
        <v>63</v>
      </c>
      <c r="E1339" s="31" t="s">
        <v>5304</v>
      </c>
      <c r="F1339" s="32">
        <v>-91.207049999999995</v>
      </c>
      <c r="G1339" s="32">
        <v>27.948599999999999</v>
      </c>
      <c r="H1339" s="32"/>
      <c r="I1339" t="str">
        <f t="shared" si="239"/>
        <v>Tampa, Florida&lt;br&gt;White 1945-1974&lt;br&gt;INF274&lt;br&gt;non-DASS</v>
      </c>
      <c r="J1339" t="str">
        <f t="shared" si="240"/>
        <v>W1950TampaFloridaINF274</v>
      </c>
      <c r="M1339" t="str">
        <f t="shared" si="242"/>
        <v>dp</v>
      </c>
      <c r="N1339" t="str">
        <f t="shared" si="243"/>
        <v>st</v>
      </c>
      <c r="O1339" t="str">
        <f t="shared" si="244"/>
        <v>ar</v>
      </c>
      <c r="P1339" t="e">
        <f>IF(#REF!="rhot","",IF(H1339="AAE_7R","r7",IF(AND(C1339="ANAE",H1339="W"),"r3","r0")))</f>
        <v>#REF!</v>
      </c>
      <c r="Q1339" t="str">
        <f>IF(H1339="consonant",#REF!,"")</f>
        <v/>
      </c>
      <c r="R1339" t="str">
        <f t="shared" si="245"/>
        <v>lx</v>
      </c>
      <c r="S1339" t="str">
        <f t="shared" si="246"/>
        <v>bk</v>
      </c>
      <c r="T1339" t="e">
        <f t="shared" si="247"/>
        <v>#REF!</v>
      </c>
      <c r="U1339" t="str">
        <f t="shared" si="238"/>
        <v>b</v>
      </c>
      <c r="W1339" t="str">
        <f t="shared" si="241"/>
        <v>const W1950TampaFloridaINF274= L.marker([27.9486,-91.20705], {icon: dp_lx}).bindPopup('Tampa, Florida&lt;br&gt;White 1945-1974&lt;br&gt;INF274&lt;br&gt;non-DASS').addTo(W1950);</v>
      </c>
      <c r="BI1339" t="s">
        <v>6383</v>
      </c>
    </row>
    <row r="1340" spans="1:61">
      <c r="A1340" s="30" t="s">
        <v>5327</v>
      </c>
      <c r="B1340" s="31" t="s">
        <v>1533</v>
      </c>
      <c r="C1340" t="s">
        <v>3937</v>
      </c>
      <c r="D1340" s="32" t="s">
        <v>1535</v>
      </c>
      <c r="E1340" s="31" t="s">
        <v>2751</v>
      </c>
      <c r="F1340" s="32">
        <v>-96.804109999999994</v>
      </c>
      <c r="G1340" s="32">
        <v>33.609020000000001</v>
      </c>
      <c r="H1340" s="32"/>
      <c r="I1340" t="str">
        <f t="shared" si="239"/>
        <v>Arkansas City, Arkansas&lt;br&gt;White 1945-1974&lt;br&gt;INF752&lt;br&gt;non-DASS</v>
      </c>
      <c r="J1340" t="str">
        <f t="shared" si="240"/>
        <v>W1950ArkansasCityArkansasINF752</v>
      </c>
      <c r="M1340" t="str">
        <f t="shared" si="242"/>
        <v>dp</v>
      </c>
      <c r="N1340" t="str">
        <f t="shared" si="243"/>
        <v>st</v>
      </c>
      <c r="O1340" t="str">
        <f t="shared" si="244"/>
        <v>ar</v>
      </c>
      <c r="P1340" t="e">
        <f>IF(#REF!="rhot","",IF(H1340="AAE_7R","r7",IF(AND(C1340="ANAE",H1340="W"),"r3","r0")))</f>
        <v>#REF!</v>
      </c>
      <c r="Q1340" t="str">
        <f>IF(H1340="consonant",#REF!,"")</f>
        <v/>
      </c>
      <c r="R1340" t="str">
        <f t="shared" si="245"/>
        <v>lx</v>
      </c>
      <c r="S1340" t="str">
        <f t="shared" si="246"/>
        <v>bk</v>
      </c>
      <c r="T1340" t="e">
        <f t="shared" si="247"/>
        <v>#REF!</v>
      </c>
      <c r="U1340" t="str">
        <f t="shared" si="238"/>
        <v>b</v>
      </c>
      <c r="W1340" t="str">
        <f t="shared" si="241"/>
        <v>const W1950ArkansasCityArkansasINF752= L.marker([33.60902,-96.80411], {icon: dp_lx}).bindPopup('Arkansas City, Arkansas&lt;br&gt;White 1945-1974&lt;br&gt;INF752&lt;br&gt;non-DASS').addTo(W1950);</v>
      </c>
      <c r="BI1340" t="s">
        <v>6384</v>
      </c>
    </row>
    <row r="1341" spans="1:61">
      <c r="A1341" s="30" t="s">
        <v>5327</v>
      </c>
      <c r="B1341" s="31" t="s">
        <v>1565</v>
      </c>
      <c r="C1341" t="s">
        <v>3937</v>
      </c>
      <c r="D1341" s="32" t="s">
        <v>480</v>
      </c>
      <c r="E1341" s="31" t="s">
        <v>5294</v>
      </c>
      <c r="F1341" s="32">
        <v>-95.365960000000001</v>
      </c>
      <c r="G1341" s="32">
        <v>32.778700000000001</v>
      </c>
      <c r="H1341" s="32"/>
      <c r="I1341" t="str">
        <f t="shared" si="239"/>
        <v>Dallas, Texas&lt;br&gt;White 1945-1974&lt;br&gt;INF846&lt;br&gt;non-DASS</v>
      </c>
      <c r="J1341" t="str">
        <f t="shared" si="240"/>
        <v>W1950DallasTexasINF846</v>
      </c>
      <c r="M1341" t="str">
        <f t="shared" si="242"/>
        <v>dp</v>
      </c>
      <c r="N1341" t="str">
        <f t="shared" si="243"/>
        <v>st</v>
      </c>
      <c r="O1341" t="str">
        <f t="shared" si="244"/>
        <v>ar</v>
      </c>
      <c r="P1341" t="e">
        <f>IF(#REF!="rhot","",IF(H1341="AAE_7R","r7",IF(AND(C1341="ANAE",H1341="W"),"r3","r0")))</f>
        <v>#REF!</v>
      </c>
      <c r="Q1341" t="str">
        <f>IF(H1341="consonant",#REF!,"")</f>
        <v/>
      </c>
      <c r="R1341" t="str">
        <f t="shared" si="245"/>
        <v>lx</v>
      </c>
      <c r="S1341" t="str">
        <f t="shared" si="246"/>
        <v>bk</v>
      </c>
      <c r="T1341" t="e">
        <f t="shared" si="247"/>
        <v>#REF!</v>
      </c>
      <c r="U1341" t="str">
        <f t="shared" si="238"/>
        <v>b</v>
      </c>
      <c r="W1341" t="str">
        <f t="shared" si="241"/>
        <v>const W1950DallasTexasINF846= L.marker([32.7787,-95.36596], {icon: dp_lx}).bindPopup('Dallas, Texas&lt;br&gt;White 1945-1974&lt;br&gt;INF846&lt;br&gt;non-DASS').addTo(W1950);</v>
      </c>
      <c r="BI1341" t="s">
        <v>6385</v>
      </c>
    </row>
    <row r="1342" spans="1:61">
      <c r="A1342" s="30" t="s">
        <v>5327</v>
      </c>
      <c r="B1342" s="31" t="s">
        <v>1573</v>
      </c>
      <c r="C1342" t="s">
        <v>3937</v>
      </c>
      <c r="D1342" s="32" t="s">
        <v>293</v>
      </c>
      <c r="E1342" s="31" t="s">
        <v>5294</v>
      </c>
      <c r="F1342" s="32">
        <v>-96.999380000000002</v>
      </c>
      <c r="G1342" s="32">
        <v>29.76211</v>
      </c>
      <c r="H1342" s="32"/>
      <c r="I1342" t="str">
        <f t="shared" si="239"/>
        <v>Houston, Texas&lt;br&gt;White 1945-1974&lt;br&gt;INF870A&lt;br&gt;non-DASS</v>
      </c>
      <c r="J1342" t="str">
        <f t="shared" si="240"/>
        <v>W1950HoustonTexasINF870A</v>
      </c>
      <c r="M1342" t="str">
        <f t="shared" si="242"/>
        <v>dp</v>
      </c>
      <c r="N1342" t="str">
        <f t="shared" si="243"/>
        <v>st</v>
      </c>
      <c r="O1342" t="str">
        <f t="shared" si="244"/>
        <v>ar</v>
      </c>
      <c r="P1342" t="e">
        <f>IF(#REF!="rhot","",IF(H1342="AAE_7R","r7",IF(AND(C1342="ANAE",H1342="W"),"r3","r0")))</f>
        <v>#REF!</v>
      </c>
      <c r="Q1342" t="str">
        <f>IF(H1342="consonant",#REF!,"")</f>
        <v/>
      </c>
      <c r="R1342" t="str">
        <f t="shared" si="245"/>
        <v>lx</v>
      </c>
      <c r="S1342" t="str">
        <f t="shared" si="246"/>
        <v>bk</v>
      </c>
      <c r="T1342" t="e">
        <f t="shared" si="247"/>
        <v>#REF!</v>
      </c>
      <c r="U1342" t="str">
        <f t="shared" si="238"/>
        <v>b</v>
      </c>
      <c r="W1342" t="str">
        <f t="shared" si="241"/>
        <v>const W1950HoustonTexasINF870A= L.marker([29.76211,-96.99938], {icon: dp_lx}).bindPopup('Houston, Texas&lt;br&gt;White 1945-1974&lt;br&gt;INF870A&lt;br&gt;non-DASS').addTo(W1950);</v>
      </c>
      <c r="BI1342" t="s">
        <v>6386</v>
      </c>
    </row>
    <row r="1343" spans="1:61">
      <c r="A1343" s="30" t="s">
        <v>5327</v>
      </c>
      <c r="B1343" s="31" t="s">
        <v>1574</v>
      </c>
      <c r="C1343" t="s">
        <v>3937</v>
      </c>
      <c r="D1343" s="32" t="s">
        <v>1575</v>
      </c>
      <c r="E1343" s="31" t="s">
        <v>5294</v>
      </c>
      <c r="F1343" s="32">
        <v>-89.679860000000005</v>
      </c>
      <c r="G1343" s="32">
        <v>28.805730000000001</v>
      </c>
      <c r="H1343" s="32"/>
      <c r="I1343" t="str">
        <f t="shared" si="239"/>
        <v>Victoria, Texas&lt;br&gt;White 1945-1974&lt;br&gt;INF876&lt;br&gt;non-DASS</v>
      </c>
      <c r="J1343" t="str">
        <f t="shared" si="240"/>
        <v>W1950VictoriaTexasINF876</v>
      </c>
      <c r="M1343" t="str">
        <f t="shared" si="242"/>
        <v>dp</v>
      </c>
      <c r="N1343" t="str">
        <f t="shared" si="243"/>
        <v>st</v>
      </c>
      <c r="O1343" t="str">
        <f t="shared" si="244"/>
        <v>ar</v>
      </c>
      <c r="P1343" t="e">
        <f>IF(#REF!="rhot","",IF(H1343="AAE_7R","r7",IF(AND(C1343="ANAE",H1343="W"),"r3","r0")))</f>
        <v>#REF!</v>
      </c>
      <c r="Q1343" t="str">
        <f>IF(H1343="consonant",#REF!,"")</f>
        <v/>
      </c>
      <c r="R1343" t="str">
        <f t="shared" si="245"/>
        <v>lx</v>
      </c>
      <c r="S1343" t="str">
        <f t="shared" si="246"/>
        <v>bk</v>
      </c>
      <c r="T1343" t="e">
        <f t="shared" si="247"/>
        <v>#REF!</v>
      </c>
      <c r="U1343" t="str">
        <f t="shared" si="238"/>
        <v>b</v>
      </c>
      <c r="W1343" t="str">
        <f t="shared" si="241"/>
        <v>const W1950VictoriaTexasINF876= L.marker([28.80573,-89.67986], {icon: dp_lx}).bindPopup('Victoria, Texas&lt;br&gt;White 1945-1974&lt;br&gt;INF876&lt;br&gt;non-DASS').addTo(W1950);</v>
      </c>
      <c r="BI1343" t="s">
        <v>6387</v>
      </c>
    </row>
    <row r="1344" spans="1:61">
      <c r="A1344" s="30" t="s">
        <v>5327</v>
      </c>
      <c r="B1344" s="31" t="s">
        <v>1483</v>
      </c>
      <c r="C1344" t="s">
        <v>3937</v>
      </c>
      <c r="D1344" s="32" t="s">
        <v>1485</v>
      </c>
      <c r="E1344" s="31" t="s">
        <v>1505</v>
      </c>
      <c r="F1344" s="32">
        <v>-94.047979999999995</v>
      </c>
      <c r="G1344" s="32">
        <v>30.525860000000002</v>
      </c>
      <c r="H1344" s="32"/>
      <c r="I1344" t="str">
        <f t="shared" si="239"/>
        <v>Picayune, Mississippi&lt;br&gt;White 1945-1974&lt;br&gt;INF629&lt;br&gt;non-DASS</v>
      </c>
      <c r="J1344" t="str">
        <f t="shared" si="240"/>
        <v>W1950PicayuneMississippiINF629</v>
      </c>
      <c r="M1344" t="str">
        <f t="shared" si="242"/>
        <v>dp</v>
      </c>
      <c r="N1344" t="str">
        <f t="shared" si="243"/>
        <v>st</v>
      </c>
      <c r="O1344" t="str">
        <f t="shared" si="244"/>
        <v>ar</v>
      </c>
      <c r="P1344" t="e">
        <f>IF(#REF!="rhot","",IF(H1344="AAE_7R","r7",IF(AND(C1344="ANAE",H1344="W"),"r3","r0")))</f>
        <v>#REF!</v>
      </c>
      <c r="Q1344" t="str">
        <f>IF(H1344="consonant",#REF!,"")</f>
        <v/>
      </c>
      <c r="R1344" t="str">
        <f t="shared" si="245"/>
        <v>lx</v>
      </c>
      <c r="S1344" t="str">
        <f t="shared" si="246"/>
        <v>bk</v>
      </c>
      <c r="T1344" t="e">
        <f t="shared" si="247"/>
        <v>#REF!</v>
      </c>
      <c r="U1344" t="str">
        <f t="shared" si="238"/>
        <v>b</v>
      </c>
      <c r="W1344" t="str">
        <f t="shared" si="241"/>
        <v>const W1950PicayuneMississippiINF629= L.marker([30.52586,-94.04798], {icon: dp_lx}).bindPopup('Picayune, Mississippi&lt;br&gt;White 1945-1974&lt;br&gt;INF629&lt;br&gt;non-DASS').addTo(W1950);</v>
      </c>
      <c r="BI1344" t="s">
        <v>6388</v>
      </c>
    </row>
    <row r="1345" spans="1:61">
      <c r="A1345" s="30" t="s">
        <v>5327</v>
      </c>
      <c r="B1345" s="31" t="s">
        <v>1559</v>
      </c>
      <c r="C1345" t="s">
        <v>3937</v>
      </c>
      <c r="D1345" s="32" t="s">
        <v>1560</v>
      </c>
      <c r="E1345" s="31" t="s">
        <v>5294</v>
      </c>
      <c r="F1345" s="32">
        <v>-93.928740000000005</v>
      </c>
      <c r="G1345" s="32">
        <v>33.425179999999997</v>
      </c>
      <c r="H1345" s="32"/>
      <c r="I1345" t="str">
        <f t="shared" si="239"/>
        <v>Texarkana, Texas&lt;br&gt;White 1945-1974&lt;br&gt;INF833&lt;br&gt;non-DASS</v>
      </c>
      <c r="J1345" t="str">
        <f t="shared" si="240"/>
        <v>W1950TexarkanaTexasINF833</v>
      </c>
      <c r="M1345" t="str">
        <f t="shared" si="242"/>
        <v>dp</v>
      </c>
      <c r="N1345" t="str">
        <f t="shared" si="243"/>
        <v>st</v>
      </c>
      <c r="O1345" t="str">
        <f t="shared" si="244"/>
        <v>ar</v>
      </c>
      <c r="P1345" t="e">
        <f>IF(#REF!="rhot","",IF(H1345="AAE_7R","r7",IF(AND(C1345="ANAE",H1345="W"),"r3","r0")))</f>
        <v>#REF!</v>
      </c>
      <c r="Q1345" t="str">
        <f>IF(H1345="consonant",#REF!,"")</f>
        <v/>
      </c>
      <c r="R1345" t="str">
        <f t="shared" si="245"/>
        <v>lx</v>
      </c>
      <c r="S1345" t="str">
        <f t="shared" si="246"/>
        <v>bk</v>
      </c>
      <c r="T1345" t="e">
        <f t="shared" si="247"/>
        <v>#REF!</v>
      </c>
      <c r="U1345" t="str">
        <f t="shared" ref="U1345:U1409" si="248">IF(C1345="LAGS","a","b")</f>
        <v>b</v>
      </c>
      <c r="W1345" t="str">
        <f t="shared" si="241"/>
        <v>const W1950TexarkanaTexasINF833= L.marker([33.42518,-93.92874], {icon: dp_lx}).bindPopup('Texarkana, Texas&lt;br&gt;White 1945-1974&lt;br&gt;INF833&lt;br&gt;non-DASS').addTo(W1950);</v>
      </c>
      <c r="BI1345" t="s">
        <v>6389</v>
      </c>
    </row>
    <row r="1346" spans="1:61">
      <c r="A1346" s="30" t="s">
        <v>5327</v>
      </c>
      <c r="B1346" s="31" t="s">
        <v>1568</v>
      </c>
      <c r="C1346" t="s">
        <v>3937</v>
      </c>
      <c r="D1346" s="32" t="s">
        <v>1569</v>
      </c>
      <c r="E1346" s="31" t="s">
        <v>5294</v>
      </c>
      <c r="F1346" s="32">
        <v>-85.026330000000002</v>
      </c>
      <c r="G1346" s="32">
        <v>29.898900000000001</v>
      </c>
      <c r="H1346" s="32"/>
      <c r="I1346" t="str">
        <f t="shared" ref="I1346:I1409" si="249">D1346&amp;", "&amp;E1346&amp;"&lt;br&gt;"&amp;IF(TRIM(LEFT(A1346,LEN(A1346)-4))="W","White ",IF(TRIM(LEFT(A1346,LEN(A1346)-4))="B","Black ",IF(TRIM(LEFT(A1346,LEN(A1346)-4))="L","Hispanic ",IF(TRIM(LEFT(A1346,LEN(A1346)-4))="N","Indigenous ",IF(TRIM(LEFT(A1346,LEN(A1346)-4))="A","Asian ","")))))&amp;IF(TRIM(RIGHT(A1346,LEN(A1346)-1))="1700","1700-1799",IF(TRIM(RIGHT(A1346,LEN(A1346)-1))="1800","1800-1844",IF(TRIM(RIGHT(A1346,LEN(A1346)-1))="1850","1845-1874",IF(TRIM(RIGHT(A1346,LEN(A1346)-1))="1870","1875-1899",IF(TRIM(RIGHT(A1346,LEN(A1346)-1))="1900","1900-1944",IF(TRIM(RIGHT(A1346,LEN(A1346)-1))="1950","1945-1974",IF(TRIM(RIGHT(A1346,LEN(A1346)-1))="1970","1975-1099","")))))))&amp;"&lt;br&gt;"&amp;B1346&amp;"&lt;br&gt;"&amp;C1346</f>
        <v>Port Arthur, Texas&lt;br&gt;White 1945-1974&lt;br&gt;INF862&lt;br&gt;non-DASS</v>
      </c>
      <c r="J1346" t="str">
        <f t="shared" ref="J1346:J1409" si="250">A1346&amp;SUBSTITUTE(SUBSTITUTE(SUBSTITUTE(D1346,".","")," ",""),"-","")&amp;SUBSTITUTE(E1346," ","")&amp;SUBSTITUTE(SUBSTITUTE(SUBSTITUTE(B1346,".","")," ",""),"-","")</f>
        <v>W1950PortArthurTexasINF862</v>
      </c>
      <c r="M1346" t="str">
        <f t="shared" si="242"/>
        <v>dp</v>
      </c>
      <c r="N1346" t="str">
        <f t="shared" si="243"/>
        <v>st</v>
      </c>
      <c r="O1346" t="str">
        <f t="shared" si="244"/>
        <v>ar</v>
      </c>
      <c r="P1346" t="e">
        <f>IF(#REF!="rhot","",IF(H1346="AAE_7R","r7",IF(AND(C1346="ANAE",H1346="W"),"r3","r0")))</f>
        <v>#REF!</v>
      </c>
      <c r="Q1346" t="str">
        <f>IF(H1346="consonant",#REF!,"")</f>
        <v/>
      </c>
      <c r="R1346" t="str">
        <f t="shared" si="245"/>
        <v>lx</v>
      </c>
      <c r="S1346" t="str">
        <f t="shared" si="246"/>
        <v>bk</v>
      </c>
      <c r="T1346" t="e">
        <f t="shared" si="247"/>
        <v>#REF!</v>
      </c>
      <c r="U1346" t="str">
        <f t="shared" si="248"/>
        <v>b</v>
      </c>
      <c r="W1346" t="str">
        <f t="shared" si="241"/>
        <v>const W1950PortArthurTexasINF862= L.marker([29.8989,-85.02633], {icon: dp_lx}).bindPopup('Port Arthur, Texas&lt;br&gt;White 1945-1974&lt;br&gt;INF862&lt;br&gt;non-DASS').addTo(W1950);</v>
      </c>
      <c r="BI1346" t="s">
        <v>6390</v>
      </c>
    </row>
    <row r="1347" spans="1:61">
      <c r="A1347" s="30" t="s">
        <v>5327</v>
      </c>
      <c r="B1347" s="31" t="s">
        <v>1293</v>
      </c>
      <c r="C1347" t="s">
        <v>3937</v>
      </c>
      <c r="D1347" s="32" t="s">
        <v>1295</v>
      </c>
      <c r="E1347" s="31" t="s">
        <v>904</v>
      </c>
      <c r="F1347" s="32">
        <v>-84.971530000000001</v>
      </c>
      <c r="G1347" s="32">
        <v>35.948129999999999</v>
      </c>
      <c r="H1347" s="32"/>
      <c r="I1347" t="str">
        <f t="shared" si="249"/>
        <v>Crossville, Tennessee&lt;br&gt;White 1945-1974&lt;br&gt;INF046&lt;br&gt;non-DASS</v>
      </c>
      <c r="J1347" t="str">
        <f t="shared" si="250"/>
        <v>W1950CrossvilleTennesseeINF046</v>
      </c>
      <c r="M1347" t="str">
        <f t="shared" si="242"/>
        <v>dp</v>
      </c>
      <c r="N1347" t="str">
        <f t="shared" si="243"/>
        <v>st</v>
      </c>
      <c r="O1347" t="str">
        <f t="shared" si="244"/>
        <v>ar</v>
      </c>
      <c r="P1347" t="e">
        <f>IF(#REF!="rhot","",IF(H1347="AAE_7R","r7",IF(AND(C1347="ANAE",H1347="W"),"r3","r0")))</f>
        <v>#REF!</v>
      </c>
      <c r="Q1347" t="str">
        <f>IF(H1347="consonant",#REF!,"")</f>
        <v/>
      </c>
      <c r="R1347" t="str">
        <f t="shared" si="245"/>
        <v>lx</v>
      </c>
      <c r="S1347" t="str">
        <f t="shared" si="246"/>
        <v>bk</v>
      </c>
      <c r="T1347" t="e">
        <f t="shared" si="247"/>
        <v>#REF!</v>
      </c>
      <c r="U1347" t="str">
        <f t="shared" si="248"/>
        <v>b</v>
      </c>
      <c r="W1347" t="str">
        <f t="shared" ref="W1347:W1409" si="251">IF(OR(M1347="",R1347=""),"",IF(F1347="","","const "&amp;J1347&amp;"= L.marker(["&amp;G1347&amp;","&amp;F1347&amp;"], {icon: "&amp;M1347&amp;"_"&amp;R1347&amp;"}).bindPopup('"&amp;I1347&amp;"').addTo("&amp;A1347&amp;");"))</f>
        <v>const W1950CrossvilleTennesseeINF046= L.marker([35.94813,-84.97153], {icon: dp_lx}).bindPopup('Crossville, Tennessee&lt;br&gt;White 1945-1974&lt;br&gt;INF046&lt;br&gt;non-DASS').addTo(W1950);</v>
      </c>
      <c r="BI1347" t="s">
        <v>6391</v>
      </c>
    </row>
    <row r="1348" spans="1:61">
      <c r="A1348" s="30" t="s">
        <v>5327</v>
      </c>
      <c r="B1348" s="31" t="s">
        <v>1303</v>
      </c>
      <c r="C1348" t="s">
        <v>3937</v>
      </c>
      <c r="D1348" s="32" t="s">
        <v>1305</v>
      </c>
      <c r="E1348" s="31" t="s">
        <v>5289</v>
      </c>
      <c r="F1348" s="32">
        <v>-83.275469999999999</v>
      </c>
      <c r="G1348" s="32">
        <v>34.76146</v>
      </c>
      <c r="H1348" s="32"/>
      <c r="I1348" t="str">
        <f t="shared" si="249"/>
        <v>Dalton, Georgia&lt;br&gt;White 1945-1974&lt;br&gt;INF067&lt;br&gt;non-DASS</v>
      </c>
      <c r="J1348" t="str">
        <f t="shared" si="250"/>
        <v>W1950DaltonGeorgiaINF067</v>
      </c>
      <c r="M1348" t="str">
        <f t="shared" si="242"/>
        <v>dp</v>
      </c>
      <c r="N1348" t="str">
        <f t="shared" si="243"/>
        <v>st</v>
      </c>
      <c r="O1348" t="str">
        <f t="shared" si="244"/>
        <v>ar</v>
      </c>
      <c r="P1348" t="e">
        <f>IF(#REF!="rhot","",IF(H1348="AAE_7R","r7",IF(AND(C1348="ANAE",H1348="W"),"r3","r0")))</f>
        <v>#REF!</v>
      </c>
      <c r="Q1348" t="str">
        <f>IF(H1348="consonant",#REF!,"")</f>
        <v/>
      </c>
      <c r="R1348" t="str">
        <f t="shared" si="245"/>
        <v>lx</v>
      </c>
      <c r="S1348" t="str">
        <f t="shared" si="246"/>
        <v>bk</v>
      </c>
      <c r="T1348" t="e">
        <f t="shared" si="247"/>
        <v>#REF!</v>
      </c>
      <c r="U1348" t="str">
        <f t="shared" si="248"/>
        <v>b</v>
      </c>
      <c r="W1348" t="str">
        <f t="shared" si="251"/>
        <v>const W1950DaltonGeorgiaINF067= L.marker([34.76146,-83.27547], {icon: dp_lx}).bindPopup('Dalton, Georgia&lt;br&gt;White 1945-1974&lt;br&gt;INF067&lt;br&gt;non-DASS').addTo(W1950);</v>
      </c>
      <c r="BI1348" t="s">
        <v>6392</v>
      </c>
    </row>
    <row r="1349" spans="1:61">
      <c r="A1349" s="30" t="s">
        <v>5327</v>
      </c>
      <c r="B1349" s="31" t="s">
        <v>1334</v>
      </c>
      <c r="C1349" t="s">
        <v>3937</v>
      </c>
      <c r="D1349" s="32" t="s">
        <v>1333</v>
      </c>
      <c r="E1349" s="31" t="s">
        <v>5289</v>
      </c>
      <c r="F1349" s="32">
        <v>-86.733310000000003</v>
      </c>
      <c r="G1349" s="32">
        <v>30.82451</v>
      </c>
      <c r="H1349" s="32"/>
      <c r="I1349" t="str">
        <f t="shared" si="249"/>
        <v>Valdosta, Georgia&lt;br&gt;White 1945-1974&lt;br&gt;INF209A&lt;br&gt;non-DASS</v>
      </c>
      <c r="J1349" t="str">
        <f t="shared" si="250"/>
        <v>W1950ValdostaGeorgiaINF209A</v>
      </c>
      <c r="M1349" t="str">
        <f t="shared" si="242"/>
        <v>dp</v>
      </c>
      <c r="N1349" t="str">
        <f t="shared" si="243"/>
        <v>st</v>
      </c>
      <c r="O1349" t="str">
        <f t="shared" si="244"/>
        <v>ar</v>
      </c>
      <c r="P1349" t="e">
        <f>IF(#REF!="rhot","",IF(H1349="AAE_7R","r7",IF(AND(C1349="ANAE",H1349="W"),"r3","r0")))</f>
        <v>#REF!</v>
      </c>
      <c r="Q1349" t="str">
        <f>IF(H1349="consonant",#REF!,"")</f>
        <v/>
      </c>
      <c r="R1349" t="str">
        <f t="shared" si="245"/>
        <v>lx</v>
      </c>
      <c r="S1349" t="str">
        <f t="shared" si="246"/>
        <v>bk</v>
      </c>
      <c r="T1349" t="e">
        <f t="shared" si="247"/>
        <v>#REF!</v>
      </c>
      <c r="U1349" t="str">
        <f t="shared" si="248"/>
        <v>b</v>
      </c>
      <c r="W1349" t="str">
        <f t="shared" si="251"/>
        <v>const W1950ValdostaGeorgiaINF209A= L.marker([30.82451,-86.73331], {icon: dp_lx}).bindPopup('Valdosta, Georgia&lt;br&gt;White 1945-1974&lt;br&gt;INF209A&lt;br&gt;non-DASS').addTo(W1950);</v>
      </c>
      <c r="BI1349" t="s">
        <v>6393</v>
      </c>
    </row>
    <row r="1350" spans="1:61">
      <c r="A1350" s="30" t="s">
        <v>5327</v>
      </c>
      <c r="B1350" s="31" t="s">
        <v>2192</v>
      </c>
      <c r="C1350" t="s">
        <v>3937</v>
      </c>
      <c r="D1350" s="32" t="s">
        <v>2193</v>
      </c>
      <c r="E1350" s="31" t="s">
        <v>5298</v>
      </c>
      <c r="F1350" s="32">
        <v>-86.106020000000001</v>
      </c>
      <c r="G1350" s="32">
        <v>34.898249999999997</v>
      </c>
      <c r="H1350" s="32"/>
      <c r="I1350" t="str">
        <f t="shared" si="249"/>
        <v>Toney, Alabama&lt;br&gt;White 1945-1974&lt;br&gt;INF340&lt;br&gt;non-DASS</v>
      </c>
      <c r="J1350" t="str">
        <f t="shared" si="250"/>
        <v>W1950ToneyAlabamaINF340</v>
      </c>
      <c r="M1350" t="str">
        <f t="shared" si="242"/>
        <v>dp</v>
      </c>
      <c r="N1350" t="str">
        <f t="shared" si="243"/>
        <v>st</v>
      </c>
      <c r="O1350" t="str">
        <f t="shared" si="244"/>
        <v>ar</v>
      </c>
      <c r="P1350" t="e">
        <f>IF(#REF!="rhot","",IF(H1350="AAE_7R","r7",IF(AND(C1350="ANAE",H1350="W"),"r3","r0")))</f>
        <v>#REF!</v>
      </c>
      <c r="Q1350" t="str">
        <f>IF(H1350="consonant",#REF!,"")</f>
        <v/>
      </c>
      <c r="R1350" t="str">
        <f t="shared" si="245"/>
        <v>lx</v>
      </c>
      <c r="S1350" t="str">
        <f t="shared" si="246"/>
        <v>bk</v>
      </c>
      <c r="T1350" t="e">
        <f t="shared" si="247"/>
        <v>#REF!</v>
      </c>
      <c r="U1350" t="str">
        <f t="shared" si="248"/>
        <v>b</v>
      </c>
      <c r="W1350" t="str">
        <f t="shared" si="251"/>
        <v>const W1950ToneyAlabamaINF340= L.marker([34.89825,-86.10602], {icon: dp_lx}).bindPopup('Toney, Alabama&lt;br&gt;White 1945-1974&lt;br&gt;INF340&lt;br&gt;non-DASS').addTo(W1950);</v>
      </c>
      <c r="BI1350" t="s">
        <v>6394</v>
      </c>
    </row>
    <row r="1351" spans="1:61">
      <c r="A1351" s="30" t="s">
        <v>5327</v>
      </c>
      <c r="B1351" s="31" t="s">
        <v>1411</v>
      </c>
      <c r="C1351" t="s">
        <v>3937</v>
      </c>
      <c r="D1351" s="32" t="s">
        <v>1412</v>
      </c>
      <c r="E1351" s="31" t="s">
        <v>5298</v>
      </c>
      <c r="F1351" s="32">
        <v>-94.968530000000001</v>
      </c>
      <c r="G1351" s="32">
        <v>33.433970000000002</v>
      </c>
      <c r="H1351" s="32"/>
      <c r="I1351" t="str">
        <f t="shared" si="249"/>
        <v>Talladega, Alabama&lt;br&gt;White 1945-1974&lt;br&gt;INF387&lt;br&gt;non-DASS</v>
      </c>
      <c r="J1351" t="str">
        <f t="shared" si="250"/>
        <v>W1950TalladegaAlabamaINF387</v>
      </c>
      <c r="M1351" t="str">
        <f t="shared" si="242"/>
        <v>dp</v>
      </c>
      <c r="N1351" t="str">
        <f t="shared" si="243"/>
        <v>st</v>
      </c>
      <c r="O1351" t="str">
        <f t="shared" si="244"/>
        <v>ar</v>
      </c>
      <c r="P1351" t="e">
        <f>IF(#REF!="rhot","",IF(H1351="AAE_7R","r7",IF(AND(C1351="ANAE",H1351="W"),"r3","r0")))</f>
        <v>#REF!</v>
      </c>
      <c r="Q1351" t="str">
        <f>IF(H1351="consonant",#REF!,"")</f>
        <v/>
      </c>
      <c r="R1351" t="str">
        <f t="shared" si="245"/>
        <v>lx</v>
      </c>
      <c r="S1351" t="str">
        <f t="shared" si="246"/>
        <v>bk</v>
      </c>
      <c r="T1351" t="e">
        <f t="shared" si="247"/>
        <v>#REF!</v>
      </c>
      <c r="U1351" t="str">
        <f t="shared" si="248"/>
        <v>b</v>
      </c>
      <c r="W1351" t="str">
        <f t="shared" si="251"/>
        <v>const W1950TalladegaAlabamaINF387= L.marker([33.43397,-94.96853], {icon: dp_lx}).bindPopup('Talladega, Alabama&lt;br&gt;White 1945-1974&lt;br&gt;INF387&lt;br&gt;non-DASS').addTo(W1950);</v>
      </c>
      <c r="BI1351" t="s">
        <v>6395</v>
      </c>
    </row>
    <row r="1352" spans="1:61">
      <c r="A1352" s="30" t="s">
        <v>5327</v>
      </c>
      <c r="B1352" s="31" t="s">
        <v>1561</v>
      </c>
      <c r="C1352" t="s">
        <v>3937</v>
      </c>
      <c r="D1352" s="32" t="s">
        <v>1563</v>
      </c>
      <c r="E1352" s="31" t="s">
        <v>5294</v>
      </c>
      <c r="F1352" s="32">
        <v>-84.15598</v>
      </c>
      <c r="G1352" s="32">
        <v>33.157130000000002</v>
      </c>
      <c r="H1352" s="32"/>
      <c r="I1352" t="str">
        <f t="shared" si="249"/>
        <v>Mount Pleasant, Texas&lt;br&gt;White 1945-1974&lt;br&gt;INF834&lt;br&gt;non-DASS</v>
      </c>
      <c r="J1352" t="str">
        <f t="shared" si="250"/>
        <v>W1950MountPleasantTexasINF834</v>
      </c>
      <c r="M1352" t="str">
        <f t="shared" si="242"/>
        <v>dp</v>
      </c>
      <c r="N1352" t="str">
        <f t="shared" si="243"/>
        <v>st</v>
      </c>
      <c r="O1352" t="str">
        <f t="shared" si="244"/>
        <v>ar</v>
      </c>
      <c r="P1352" t="e">
        <f>IF(#REF!="rhot","",IF(H1352="AAE_7R","r7",IF(AND(C1352="ANAE",H1352="W"),"r3","r0")))</f>
        <v>#REF!</v>
      </c>
      <c r="Q1352" t="str">
        <f>IF(H1352="consonant",#REF!,"")</f>
        <v/>
      </c>
      <c r="R1352" t="str">
        <f t="shared" si="245"/>
        <v>lx</v>
      </c>
      <c r="S1352" t="str">
        <f t="shared" si="246"/>
        <v>bk</v>
      </c>
      <c r="T1352" t="e">
        <f t="shared" si="247"/>
        <v>#REF!</v>
      </c>
      <c r="U1352" t="str">
        <f t="shared" si="248"/>
        <v>b</v>
      </c>
      <c r="W1352" t="str">
        <f t="shared" si="251"/>
        <v>const W1950MountPleasantTexasINF834= L.marker([33.15713,-84.15598], {icon: dp_lx}).bindPopup('Mount Pleasant, Texas&lt;br&gt;White 1945-1974&lt;br&gt;INF834&lt;br&gt;non-DASS').addTo(W1950);</v>
      </c>
      <c r="BI1352" t="s">
        <v>6396</v>
      </c>
    </row>
    <row r="1353" spans="1:61">
      <c r="A1353" s="30" t="s">
        <v>5327</v>
      </c>
      <c r="B1353" s="31" t="s">
        <v>1329</v>
      </c>
      <c r="C1353" t="s">
        <v>3937</v>
      </c>
      <c r="D1353" s="32" t="s">
        <v>217</v>
      </c>
      <c r="E1353" s="31" t="s">
        <v>5289</v>
      </c>
      <c r="F1353" s="32">
        <v>-91.186369999999997</v>
      </c>
      <c r="G1353" s="32">
        <v>31.57536</v>
      </c>
      <c r="H1353" s="32"/>
      <c r="I1353" t="str">
        <f t="shared" si="249"/>
        <v>Albany, Georgia&lt;br&gt;White 1945-1974&lt;br&gt;INF191&lt;br&gt;non-DASS</v>
      </c>
      <c r="J1353" t="str">
        <f t="shared" si="250"/>
        <v>W1950AlbanyGeorgiaINF191</v>
      </c>
      <c r="M1353" t="str">
        <f t="shared" si="242"/>
        <v>dp</v>
      </c>
      <c r="N1353" t="str">
        <f t="shared" si="243"/>
        <v>st</v>
      </c>
      <c r="O1353" t="str">
        <f t="shared" si="244"/>
        <v>ar</v>
      </c>
      <c r="P1353" t="e">
        <f>IF(#REF!="rhot","",IF(H1353="AAE_7R","r7",IF(AND(C1353="ANAE",H1353="W"),"r3","r0")))</f>
        <v>#REF!</v>
      </c>
      <c r="Q1353" t="str">
        <f>IF(H1353="consonant",#REF!,"")</f>
        <v/>
      </c>
      <c r="R1353" t="str">
        <f t="shared" si="245"/>
        <v>lx</v>
      </c>
      <c r="S1353" t="str">
        <f t="shared" si="246"/>
        <v>bk</v>
      </c>
      <c r="T1353" t="e">
        <f t="shared" si="247"/>
        <v>#REF!</v>
      </c>
      <c r="U1353" t="str">
        <f t="shared" si="248"/>
        <v>b</v>
      </c>
      <c r="W1353" t="str">
        <f t="shared" si="251"/>
        <v>const W1950AlbanyGeorgiaINF191= L.marker([31.57536,-91.18637], {icon: dp_lx}).bindPopup('Albany, Georgia&lt;br&gt;White 1945-1974&lt;br&gt;INF191&lt;br&gt;non-DASS').addTo(W1950);</v>
      </c>
      <c r="BI1353" t="s">
        <v>6397</v>
      </c>
    </row>
    <row r="1354" spans="1:61">
      <c r="A1354" s="30" t="s">
        <v>5327</v>
      </c>
      <c r="B1354" s="31" t="s">
        <v>1489</v>
      </c>
      <c r="C1354" t="s">
        <v>3937</v>
      </c>
      <c r="D1354" s="32" t="s">
        <v>119</v>
      </c>
      <c r="E1354" s="31" t="s">
        <v>5293</v>
      </c>
      <c r="F1354" s="32">
        <v>-93.747600000000006</v>
      </c>
      <c r="G1354" s="32">
        <v>30.441230000000001</v>
      </c>
      <c r="H1354" s="32"/>
      <c r="I1354" t="str">
        <f t="shared" si="249"/>
        <v>Baton Rouge, Louisiana&lt;br&gt;White 1945-1974&lt;br&gt;INF645&lt;br&gt;non-DASS</v>
      </c>
      <c r="J1354" t="str">
        <f t="shared" si="250"/>
        <v>W1950BatonRougeLouisianaINF645</v>
      </c>
      <c r="M1354" t="str">
        <f t="shared" ref="M1354:M1409" si="252">IF(H1354="consonant","",IF(E1354="Jamaica","lo",IF(OR(A1354="W1700",A1354="B1850",H1354="Carib",H1354="LA",H1354="UM",H1354="Bra",H1354="EaNL"),"mn","dp")))</f>
        <v>dp</v>
      </c>
      <c r="N1354" t="str">
        <f t="shared" ref="N1354:N1409" si="253">IF(OR(H1354="Carib",A1354="B1850"),"sl","st")</f>
        <v>st</v>
      </c>
      <c r="O1354" t="str">
        <f t="shared" ref="O1354:O1409" si="254">IF(A1354="W1700","na",IF(OR(H1354="Carib",H1354="NYC",H1354="ENE"),"au",IF(H1354="CAN","ao","ar")))</f>
        <v>ar</v>
      </c>
      <c r="P1354" t="e">
        <f>IF(#REF!="rhot","",IF(H1354="AAE_7R","r7",IF(AND(C1354="ANAE",H1354="W"),"r3","r0")))</f>
        <v>#REF!</v>
      </c>
      <c r="Q1354" t="str">
        <f>IF(H1354="consonant",#REF!,"")</f>
        <v/>
      </c>
      <c r="R1354" t="str">
        <f t="shared" ref="R1354:R1409" si="255">IF(OR(H1354="W",H1354="M",H1354="ENE"),"we",IF(OR(H1354="MA",H1354="NYC",H1354="OH"),"sa1",IF(OR(H1354="OS",H1354="LAGS_SSE",H1354="Speaker _S",H1354="PADS_SSE"),"sl","lx")))</f>
        <v>lx</v>
      </c>
      <c r="S1354" t="str">
        <f t="shared" ref="S1354:S1409" si="256">IF(OR(H1354="S",H1354="M"),"fr",IF(OR(H1354="W"),"ce","bk"))</f>
        <v>bk</v>
      </c>
      <c r="T1354" t="e">
        <f t="shared" ref="T1354:T1409" si="257">IF(P1354="","",IF(OR(A1354="W1900",A1354="W1950",A1354="W1970"),"ho","un"))</f>
        <v>#REF!</v>
      </c>
      <c r="U1354" t="str">
        <f t="shared" si="248"/>
        <v>b</v>
      </c>
      <c r="W1354" t="str">
        <f t="shared" si="251"/>
        <v>const W1950BatonRougeLouisianaINF645= L.marker([30.44123,-93.7476], {icon: dp_lx}).bindPopup('Baton Rouge, Louisiana&lt;br&gt;White 1945-1974&lt;br&gt;INF645&lt;br&gt;non-DASS').addTo(W1950);</v>
      </c>
      <c r="BI1354" t="s">
        <v>6398</v>
      </c>
    </row>
    <row r="1355" spans="1:61">
      <c r="A1355" s="30" t="s">
        <v>5327</v>
      </c>
      <c r="B1355" s="31" t="s">
        <v>1544</v>
      </c>
      <c r="C1355" t="s">
        <v>3937</v>
      </c>
      <c r="D1355" s="32" t="s">
        <v>123</v>
      </c>
      <c r="E1355" s="31" t="s">
        <v>5293</v>
      </c>
      <c r="F1355" s="32">
        <v>-84.875540000000001</v>
      </c>
      <c r="G1355" s="32">
        <v>32.515860000000004</v>
      </c>
      <c r="H1355" s="32"/>
      <c r="I1355" t="str">
        <f t="shared" si="249"/>
        <v>Shreveport, Louisiana&lt;br&gt;White 1945-1974&lt;br&gt;INF779&lt;br&gt;non-DASS</v>
      </c>
      <c r="J1355" t="str">
        <f t="shared" si="250"/>
        <v>W1950ShreveportLouisianaINF779</v>
      </c>
      <c r="M1355" t="str">
        <f t="shared" si="252"/>
        <v>dp</v>
      </c>
      <c r="N1355" t="str">
        <f t="shared" si="253"/>
        <v>st</v>
      </c>
      <c r="O1355" t="str">
        <f t="shared" si="254"/>
        <v>ar</v>
      </c>
      <c r="P1355" t="e">
        <f>IF(#REF!="rhot","",IF(H1355="AAE_7R","r7",IF(AND(C1355="ANAE",H1355="W"),"r3","r0")))</f>
        <v>#REF!</v>
      </c>
      <c r="Q1355" t="str">
        <f>IF(H1355="consonant",#REF!,"")</f>
        <v/>
      </c>
      <c r="R1355" t="str">
        <f t="shared" si="255"/>
        <v>lx</v>
      </c>
      <c r="S1355" t="str">
        <f t="shared" si="256"/>
        <v>bk</v>
      </c>
      <c r="T1355" t="e">
        <f t="shared" si="257"/>
        <v>#REF!</v>
      </c>
      <c r="U1355" t="str">
        <f t="shared" si="248"/>
        <v>b</v>
      </c>
      <c r="W1355" t="str">
        <f t="shared" si="251"/>
        <v>const W1950ShreveportLouisianaINF779= L.marker([32.51586,-84.87554], {icon: dp_lx}).bindPopup('Shreveport, Louisiana&lt;br&gt;White 1945-1974&lt;br&gt;INF779&lt;br&gt;non-DASS').addTo(W1950);</v>
      </c>
      <c r="BI1355" t="s">
        <v>6399</v>
      </c>
    </row>
    <row r="1356" spans="1:61">
      <c r="A1356" s="30" t="s">
        <v>5327</v>
      </c>
      <c r="B1356" s="31" t="s">
        <v>1298</v>
      </c>
      <c r="C1356" t="s">
        <v>3937</v>
      </c>
      <c r="D1356" s="32" t="s">
        <v>232</v>
      </c>
      <c r="E1356" s="31" t="s">
        <v>904</v>
      </c>
      <c r="F1356" s="32">
        <v>-85.000810000000001</v>
      </c>
      <c r="G1356" s="32">
        <v>35.159840000000003</v>
      </c>
      <c r="H1356" s="32"/>
      <c r="I1356" t="str">
        <f t="shared" si="249"/>
        <v>Cleveland, Tennessee&lt;br&gt;White 1945-1974&lt;br&gt;INF051&lt;br&gt;non-DASS</v>
      </c>
      <c r="J1356" t="str">
        <f t="shared" si="250"/>
        <v>W1950ClevelandTennesseeINF051</v>
      </c>
      <c r="M1356" t="str">
        <f t="shared" si="252"/>
        <v>dp</v>
      </c>
      <c r="N1356" t="str">
        <f t="shared" si="253"/>
        <v>st</v>
      </c>
      <c r="O1356" t="str">
        <f t="shared" si="254"/>
        <v>ar</v>
      </c>
      <c r="P1356" t="e">
        <f>IF(#REF!="rhot","",IF(H1356="AAE_7R","r7",IF(AND(C1356="ANAE",H1356="W"),"r3","r0")))</f>
        <v>#REF!</v>
      </c>
      <c r="Q1356" t="str">
        <f>IF(H1356="consonant",#REF!,"")</f>
        <v/>
      </c>
      <c r="R1356" t="str">
        <f t="shared" si="255"/>
        <v>lx</v>
      </c>
      <c r="S1356" t="str">
        <f t="shared" si="256"/>
        <v>bk</v>
      </c>
      <c r="T1356" t="e">
        <f t="shared" si="257"/>
        <v>#REF!</v>
      </c>
      <c r="U1356" t="str">
        <f t="shared" si="248"/>
        <v>b</v>
      </c>
      <c r="W1356" t="str">
        <f t="shared" si="251"/>
        <v>const W1950ClevelandTennesseeINF051= L.marker([35.15984,-85.00081], {icon: dp_lx}).bindPopup('Cleveland, Tennessee&lt;br&gt;White 1945-1974&lt;br&gt;INF051&lt;br&gt;non-DASS').addTo(W1950);</v>
      </c>
      <c r="BI1356" t="s">
        <v>6400</v>
      </c>
    </row>
    <row r="1357" spans="1:61">
      <c r="A1357" s="30" t="s">
        <v>5327</v>
      </c>
      <c r="B1357" s="31" t="s">
        <v>1423</v>
      </c>
      <c r="C1357" t="s">
        <v>3937</v>
      </c>
      <c r="D1357" s="32" t="s">
        <v>1425</v>
      </c>
      <c r="E1357" s="31" t="s">
        <v>5298</v>
      </c>
      <c r="F1357" s="32">
        <v>-85.972120000000004</v>
      </c>
      <c r="G1357" s="32">
        <v>32.467669999999998</v>
      </c>
      <c r="H1357" s="32"/>
      <c r="I1357" t="str">
        <f t="shared" si="249"/>
        <v>Phenix City, Alabama&lt;br&gt;White 1945-1974&lt;br&gt;INF413&lt;br&gt;non-DASS</v>
      </c>
      <c r="J1357" t="str">
        <f t="shared" si="250"/>
        <v>W1950PhenixCityAlabamaINF413</v>
      </c>
      <c r="M1357" t="str">
        <f t="shared" si="252"/>
        <v>dp</v>
      </c>
      <c r="N1357" t="str">
        <f t="shared" si="253"/>
        <v>st</v>
      </c>
      <c r="O1357" t="str">
        <f t="shared" si="254"/>
        <v>ar</v>
      </c>
      <c r="P1357" t="e">
        <f>IF(#REF!="rhot","",IF(H1357="AAE_7R","r7",IF(AND(C1357="ANAE",H1357="W"),"r3","r0")))</f>
        <v>#REF!</v>
      </c>
      <c r="Q1357" t="str">
        <f>IF(H1357="consonant",#REF!,"")</f>
        <v/>
      </c>
      <c r="R1357" t="str">
        <f t="shared" si="255"/>
        <v>lx</v>
      </c>
      <c r="S1357" t="str">
        <f t="shared" si="256"/>
        <v>bk</v>
      </c>
      <c r="T1357" t="e">
        <f t="shared" si="257"/>
        <v>#REF!</v>
      </c>
      <c r="U1357" t="str">
        <f t="shared" si="248"/>
        <v>b</v>
      </c>
      <c r="W1357" t="str">
        <f t="shared" si="251"/>
        <v>const W1950PhenixCityAlabamaINF413= L.marker([32.46767,-85.97212], {icon: dp_lx}).bindPopup('Phenix City, Alabama&lt;br&gt;White 1945-1974&lt;br&gt;INF413&lt;br&gt;non-DASS').addTo(W1950);</v>
      </c>
      <c r="BI1357" t="s">
        <v>6401</v>
      </c>
    </row>
    <row r="1358" spans="1:61">
      <c r="A1358" s="30" t="s">
        <v>5327</v>
      </c>
      <c r="B1358" s="31" t="s">
        <v>1432</v>
      </c>
      <c r="C1358" t="s">
        <v>3937</v>
      </c>
      <c r="D1358" s="32" t="s">
        <v>1434</v>
      </c>
      <c r="E1358" s="31" t="s">
        <v>5298</v>
      </c>
      <c r="F1358" s="32">
        <v>-85.990870000000001</v>
      </c>
      <c r="G1358" s="32">
        <v>31.807960000000001</v>
      </c>
      <c r="H1358" s="32"/>
      <c r="I1358" t="str">
        <f t="shared" si="249"/>
        <v>Troy, Alabama&lt;br&gt;White 1945-1974&lt;br&gt;INF436C&lt;br&gt;non-DASS</v>
      </c>
      <c r="J1358" t="str">
        <f t="shared" si="250"/>
        <v>W1950TroyAlabamaINF436C</v>
      </c>
      <c r="M1358" t="str">
        <f t="shared" si="252"/>
        <v>dp</v>
      </c>
      <c r="N1358" t="str">
        <f t="shared" si="253"/>
        <v>st</v>
      </c>
      <c r="O1358" t="str">
        <f t="shared" si="254"/>
        <v>ar</v>
      </c>
      <c r="P1358" t="e">
        <f>IF(#REF!="rhot","",IF(H1358="AAE_7R","r7",IF(AND(C1358="ANAE",H1358="W"),"r3","r0")))</f>
        <v>#REF!</v>
      </c>
      <c r="Q1358" t="str">
        <f>IF(H1358="consonant",#REF!,"")</f>
        <v/>
      </c>
      <c r="R1358" t="str">
        <f t="shared" si="255"/>
        <v>lx</v>
      </c>
      <c r="S1358" t="str">
        <f t="shared" si="256"/>
        <v>bk</v>
      </c>
      <c r="T1358" t="e">
        <f t="shared" si="257"/>
        <v>#REF!</v>
      </c>
      <c r="U1358" t="str">
        <f t="shared" si="248"/>
        <v>b</v>
      </c>
      <c r="W1358" t="str">
        <f t="shared" si="251"/>
        <v>const W1950TroyAlabamaINF436C= L.marker([31.80796,-85.99087], {icon: dp_lx}).bindPopup('Troy, Alabama&lt;br&gt;White 1945-1974&lt;br&gt;INF436C&lt;br&gt;non-DASS').addTo(W1950);</v>
      </c>
      <c r="BI1358" t="s">
        <v>6402</v>
      </c>
    </row>
    <row r="1359" spans="1:61">
      <c r="A1359" s="30" t="s">
        <v>5327</v>
      </c>
      <c r="B1359" s="31" t="s">
        <v>1490</v>
      </c>
      <c r="C1359" t="s">
        <v>3937</v>
      </c>
      <c r="D1359" s="32" t="s">
        <v>1492</v>
      </c>
      <c r="E1359" s="31" t="s">
        <v>5293</v>
      </c>
      <c r="F1359" s="32">
        <v>-98.491280000000003</v>
      </c>
      <c r="G1359" s="32">
        <v>29.343800000000002</v>
      </c>
      <c r="H1359" s="32"/>
      <c r="I1359" t="str">
        <f t="shared" si="249"/>
        <v>Boothville, Louisiana&lt;br&gt;White 1945-1974&lt;br&gt;INF649&lt;br&gt;non-DASS</v>
      </c>
      <c r="J1359" t="str">
        <f t="shared" si="250"/>
        <v>W1950BoothvilleLouisianaINF649</v>
      </c>
      <c r="M1359" t="str">
        <f t="shared" si="252"/>
        <v>dp</v>
      </c>
      <c r="N1359" t="str">
        <f t="shared" si="253"/>
        <v>st</v>
      </c>
      <c r="O1359" t="str">
        <f t="shared" si="254"/>
        <v>ar</v>
      </c>
      <c r="P1359" t="e">
        <f>IF(#REF!="rhot","",IF(H1359="AAE_7R","r7",IF(AND(C1359="ANAE",H1359="W"),"r3","r0")))</f>
        <v>#REF!</v>
      </c>
      <c r="Q1359" t="str">
        <f>IF(H1359="consonant",#REF!,"")</f>
        <v/>
      </c>
      <c r="R1359" t="str">
        <f t="shared" si="255"/>
        <v>lx</v>
      </c>
      <c r="S1359" t="str">
        <f t="shared" si="256"/>
        <v>bk</v>
      </c>
      <c r="T1359" t="e">
        <f t="shared" si="257"/>
        <v>#REF!</v>
      </c>
      <c r="U1359" t="str">
        <f t="shared" si="248"/>
        <v>b</v>
      </c>
      <c r="W1359" t="str">
        <f t="shared" si="251"/>
        <v>const W1950BoothvilleLouisianaINF649= L.marker([29.3438,-98.49128], {icon: dp_lx}).bindPopup('Boothville, Louisiana&lt;br&gt;White 1945-1974&lt;br&gt;INF649&lt;br&gt;non-DASS').addTo(W1950);</v>
      </c>
      <c r="BI1359" t="s">
        <v>6403</v>
      </c>
    </row>
    <row r="1360" spans="1:61">
      <c r="A1360" s="30" t="s">
        <v>5327</v>
      </c>
      <c r="B1360" s="31" t="s">
        <v>1579</v>
      </c>
      <c r="C1360" t="s">
        <v>3937</v>
      </c>
      <c r="D1360" s="32" t="s">
        <v>284</v>
      </c>
      <c r="E1360" s="31" t="s">
        <v>5294</v>
      </c>
      <c r="F1360" s="32">
        <v>-86.459879999999998</v>
      </c>
      <c r="G1360" s="32">
        <v>29.42642</v>
      </c>
      <c r="H1360" s="32"/>
      <c r="I1360" t="str">
        <f t="shared" si="249"/>
        <v>San Antonio, Texas&lt;br&gt;White 1945-1974&lt;br&gt;INF891&lt;br&gt;non-DASS</v>
      </c>
      <c r="J1360" t="str">
        <f t="shared" si="250"/>
        <v>W1950SanAntonioTexasINF891</v>
      </c>
      <c r="M1360" t="str">
        <f t="shared" si="252"/>
        <v>dp</v>
      </c>
      <c r="N1360" t="str">
        <f t="shared" si="253"/>
        <v>st</v>
      </c>
      <c r="O1360" t="str">
        <f t="shared" si="254"/>
        <v>ar</v>
      </c>
      <c r="P1360" t="e">
        <f>IF(#REF!="rhot","",IF(H1360="AAE_7R","r7",IF(AND(C1360="ANAE",H1360="W"),"r3","r0")))</f>
        <v>#REF!</v>
      </c>
      <c r="Q1360" t="str">
        <f>IF(H1360="consonant",#REF!,"")</f>
        <v/>
      </c>
      <c r="R1360" t="str">
        <f t="shared" si="255"/>
        <v>lx</v>
      </c>
      <c r="S1360" t="str">
        <f t="shared" si="256"/>
        <v>bk</v>
      </c>
      <c r="T1360" t="e">
        <f t="shared" si="257"/>
        <v>#REF!</v>
      </c>
      <c r="U1360" t="str">
        <f t="shared" si="248"/>
        <v>b</v>
      </c>
      <c r="W1360" t="str">
        <f t="shared" si="251"/>
        <v>const W1950SanAntonioTexasINF891= L.marker([29.42642,-86.45988], {icon: dp_lx}).bindPopup('San Antonio, Texas&lt;br&gt;White 1945-1974&lt;br&gt;INF891&lt;br&gt;non-DASS').addTo(W1950);</v>
      </c>
      <c r="BI1360" t="s">
        <v>6404</v>
      </c>
    </row>
    <row r="1361" spans="1:61">
      <c r="A1361" s="30" t="s">
        <v>5327</v>
      </c>
      <c r="B1361" s="31" t="s">
        <v>1392</v>
      </c>
      <c r="C1361" t="s">
        <v>3937</v>
      </c>
      <c r="D1361" s="32" t="s">
        <v>344</v>
      </c>
      <c r="E1361" s="31" t="s">
        <v>904</v>
      </c>
      <c r="F1361" s="32">
        <v>-86.585220000000007</v>
      </c>
      <c r="G1361" s="32">
        <v>35.483429999999998</v>
      </c>
      <c r="H1361" s="32"/>
      <c r="I1361" t="str">
        <f t="shared" si="249"/>
        <v>Shelbyville, Tennessee&lt;br&gt;White 1945-1974&lt;br&gt;INF329&lt;br&gt;non-DASS</v>
      </c>
      <c r="J1361" t="str">
        <f t="shared" si="250"/>
        <v>W1950ShelbyvilleTennesseeINF329</v>
      </c>
      <c r="M1361" t="str">
        <f t="shared" si="252"/>
        <v>dp</v>
      </c>
      <c r="N1361" t="str">
        <f t="shared" si="253"/>
        <v>st</v>
      </c>
      <c r="O1361" t="str">
        <f t="shared" si="254"/>
        <v>ar</v>
      </c>
      <c r="P1361" t="e">
        <f>IF(#REF!="rhot","",IF(H1361="AAE_7R","r7",IF(AND(C1361="ANAE",H1361="W"),"r3","r0")))</f>
        <v>#REF!</v>
      </c>
      <c r="Q1361" t="str">
        <f>IF(H1361="consonant",#REF!,"")</f>
        <v/>
      </c>
      <c r="R1361" t="str">
        <f t="shared" si="255"/>
        <v>lx</v>
      </c>
      <c r="S1361" t="str">
        <f t="shared" si="256"/>
        <v>bk</v>
      </c>
      <c r="T1361" t="e">
        <f t="shared" si="257"/>
        <v>#REF!</v>
      </c>
      <c r="U1361" t="str">
        <f t="shared" si="248"/>
        <v>b</v>
      </c>
      <c r="W1361" t="str">
        <f t="shared" si="251"/>
        <v>const W1950ShelbyvilleTennesseeINF329= L.marker([35.48343,-86.58522], {icon: dp_lx}).bindPopup('Shelbyville, Tennessee&lt;br&gt;White 1945-1974&lt;br&gt;INF329&lt;br&gt;non-DASS').addTo(W1950);</v>
      </c>
      <c r="BI1361" t="s">
        <v>6405</v>
      </c>
    </row>
    <row r="1362" spans="1:61">
      <c r="A1362" s="30" t="s">
        <v>5327</v>
      </c>
      <c r="B1362" s="31" t="s">
        <v>1395</v>
      </c>
      <c r="C1362" t="s">
        <v>3937</v>
      </c>
      <c r="D1362" s="32" t="s">
        <v>370</v>
      </c>
      <c r="E1362" s="31" t="s">
        <v>5298</v>
      </c>
      <c r="F1362" s="32">
        <v>-85.186949999999996</v>
      </c>
      <c r="G1362" s="32">
        <v>34.729559999999999</v>
      </c>
      <c r="H1362" s="32"/>
      <c r="I1362" t="str">
        <f t="shared" si="249"/>
        <v>Huntsville, Alabama&lt;br&gt;White 1945-1974&lt;br&gt;INF343&lt;br&gt;non-DASS</v>
      </c>
      <c r="J1362" t="str">
        <f t="shared" si="250"/>
        <v>W1950HuntsvilleAlabamaINF343</v>
      </c>
      <c r="M1362" t="str">
        <f t="shared" si="252"/>
        <v>dp</v>
      </c>
      <c r="N1362" t="str">
        <f t="shared" si="253"/>
        <v>st</v>
      </c>
      <c r="O1362" t="str">
        <f t="shared" si="254"/>
        <v>ar</v>
      </c>
      <c r="P1362" t="e">
        <f>IF(#REF!="rhot","",IF(H1362="AAE_7R","r7",IF(AND(C1362="ANAE",H1362="W"),"r3","r0")))</f>
        <v>#REF!</v>
      </c>
      <c r="Q1362" t="str">
        <f>IF(H1362="consonant",#REF!,"")</f>
        <v/>
      </c>
      <c r="R1362" t="str">
        <f t="shared" si="255"/>
        <v>lx</v>
      </c>
      <c r="S1362" t="str">
        <f t="shared" si="256"/>
        <v>bk</v>
      </c>
      <c r="T1362" t="e">
        <f t="shared" si="257"/>
        <v>#REF!</v>
      </c>
      <c r="U1362" t="str">
        <f t="shared" si="248"/>
        <v>b</v>
      </c>
      <c r="W1362" t="str">
        <f t="shared" si="251"/>
        <v>const W1950HuntsvilleAlabamaINF343= L.marker([34.72956,-85.18695], {icon: dp_lx}).bindPopup('Huntsville, Alabama&lt;br&gt;White 1945-1974&lt;br&gt;INF343&lt;br&gt;non-DASS').addTo(W1950);</v>
      </c>
      <c r="BI1362" t="s">
        <v>6406</v>
      </c>
    </row>
    <row r="1363" spans="1:61">
      <c r="A1363" s="30" t="s">
        <v>5327</v>
      </c>
      <c r="B1363" s="31" t="s">
        <v>1413</v>
      </c>
      <c r="C1363" t="s">
        <v>3937</v>
      </c>
      <c r="D1363" s="32" t="s">
        <v>1415</v>
      </c>
      <c r="E1363" s="31" t="s">
        <v>5298</v>
      </c>
      <c r="F1363" s="32">
        <v>-86.322159999999997</v>
      </c>
      <c r="G1363" s="32">
        <v>32.869419999999998</v>
      </c>
      <c r="H1363" s="32"/>
      <c r="I1363" t="str">
        <f t="shared" si="249"/>
        <v>Lanett, Alabama&lt;br&gt;White 1945-1974&lt;br&gt;INF391&lt;br&gt;non-DASS</v>
      </c>
      <c r="J1363" t="str">
        <f t="shared" si="250"/>
        <v>W1950LanettAlabamaINF391</v>
      </c>
      <c r="M1363" t="str">
        <f t="shared" si="252"/>
        <v>dp</v>
      </c>
      <c r="N1363" t="str">
        <f t="shared" si="253"/>
        <v>st</v>
      </c>
      <c r="O1363" t="str">
        <f t="shared" si="254"/>
        <v>ar</v>
      </c>
      <c r="P1363" t="e">
        <f>IF(#REF!="rhot","",IF(H1363="AAE_7R","r7",IF(AND(C1363="ANAE",H1363="W"),"r3","r0")))</f>
        <v>#REF!</v>
      </c>
      <c r="Q1363" t="str">
        <f>IF(H1363="consonant",#REF!,"")</f>
        <v/>
      </c>
      <c r="R1363" t="str">
        <f t="shared" si="255"/>
        <v>lx</v>
      </c>
      <c r="S1363" t="str">
        <f t="shared" si="256"/>
        <v>bk</v>
      </c>
      <c r="T1363" t="e">
        <f t="shared" si="257"/>
        <v>#REF!</v>
      </c>
      <c r="U1363" t="str">
        <f t="shared" si="248"/>
        <v>b</v>
      </c>
      <c r="W1363" t="str">
        <f t="shared" si="251"/>
        <v>const W1950LanettAlabamaINF391= L.marker([32.86942,-86.32216], {icon: dp_lx}).bindPopup('Lanett, Alabama&lt;br&gt;White 1945-1974&lt;br&gt;INF391&lt;br&gt;non-DASS').addTo(W1950);</v>
      </c>
      <c r="BI1363" t="s">
        <v>6407</v>
      </c>
    </row>
    <row r="1364" spans="1:61">
      <c r="A1364" s="30" t="s">
        <v>5327</v>
      </c>
      <c r="B1364" s="31" t="s">
        <v>1427</v>
      </c>
      <c r="C1364" t="s">
        <v>3937</v>
      </c>
      <c r="D1364" s="32" t="s">
        <v>456</v>
      </c>
      <c r="E1364" s="31" t="s">
        <v>5298</v>
      </c>
      <c r="F1364" s="32">
        <v>-83.630319999999998</v>
      </c>
      <c r="G1364" s="32">
        <v>32.366840000000003</v>
      </c>
      <c r="H1364" s="32"/>
      <c r="I1364" t="str">
        <f t="shared" si="249"/>
        <v>Montgomery, Alabama&lt;br&gt;White 1945-1974&lt;br&gt;INF419&lt;br&gt;non-DASS</v>
      </c>
      <c r="J1364" t="str">
        <f t="shared" si="250"/>
        <v>W1950MontgomeryAlabamaINF419</v>
      </c>
      <c r="M1364" t="str">
        <f t="shared" si="252"/>
        <v>dp</v>
      </c>
      <c r="N1364" t="str">
        <f t="shared" si="253"/>
        <v>st</v>
      </c>
      <c r="O1364" t="str">
        <f t="shared" si="254"/>
        <v>ar</v>
      </c>
      <c r="P1364" t="e">
        <f>IF(#REF!="rhot","",IF(H1364="AAE_7R","r7",IF(AND(C1364="ANAE",H1364="W"),"r3","r0")))</f>
        <v>#REF!</v>
      </c>
      <c r="Q1364" t="str">
        <f>IF(H1364="consonant",#REF!,"")</f>
        <v/>
      </c>
      <c r="R1364" t="str">
        <f t="shared" si="255"/>
        <v>lx</v>
      </c>
      <c r="S1364" t="str">
        <f t="shared" si="256"/>
        <v>bk</v>
      </c>
      <c r="T1364" t="e">
        <f t="shared" si="257"/>
        <v>#REF!</v>
      </c>
      <c r="U1364" t="str">
        <f t="shared" si="248"/>
        <v>b</v>
      </c>
      <c r="W1364" t="str">
        <f t="shared" si="251"/>
        <v>const W1950MontgomeryAlabamaINF419= L.marker([32.36684,-83.63032], {icon: dp_lx}).bindPopup('Montgomery, Alabama&lt;br&gt;White 1945-1974&lt;br&gt;INF419&lt;br&gt;non-DASS').addTo(W1950);</v>
      </c>
      <c r="BI1364" t="s">
        <v>6408</v>
      </c>
    </row>
    <row r="1365" spans="1:61">
      <c r="A1365" s="30" t="s">
        <v>5327</v>
      </c>
      <c r="B1365" s="31" t="s">
        <v>1314</v>
      </c>
      <c r="C1365" t="s">
        <v>3937</v>
      </c>
      <c r="D1365" s="32" t="s">
        <v>74</v>
      </c>
      <c r="E1365" s="31" t="s">
        <v>5289</v>
      </c>
      <c r="F1365" s="32">
        <v>-82.639359999999996</v>
      </c>
      <c r="G1365" s="32">
        <v>32.843330000000002</v>
      </c>
      <c r="H1365" s="32"/>
      <c r="I1365" t="str">
        <f t="shared" si="249"/>
        <v>Macon, Georgia&lt;br&gt;White 1945-1974&lt;br&gt;INF124&lt;br&gt;non-DASS</v>
      </c>
      <c r="J1365" t="str">
        <f t="shared" si="250"/>
        <v>W1950MaconGeorgiaINF124</v>
      </c>
      <c r="M1365" t="str">
        <f t="shared" si="252"/>
        <v>dp</v>
      </c>
      <c r="N1365" t="str">
        <f t="shared" si="253"/>
        <v>st</v>
      </c>
      <c r="O1365" t="str">
        <f t="shared" si="254"/>
        <v>ar</v>
      </c>
      <c r="P1365" t="e">
        <f>IF(#REF!="rhot","",IF(H1365="AAE_7R","r7",IF(AND(C1365="ANAE",H1365="W"),"r3","r0")))</f>
        <v>#REF!</v>
      </c>
      <c r="Q1365" t="str">
        <f>IF(H1365="consonant",#REF!,"")</f>
        <v/>
      </c>
      <c r="R1365" t="str">
        <f t="shared" si="255"/>
        <v>lx</v>
      </c>
      <c r="S1365" t="str">
        <f t="shared" si="256"/>
        <v>bk</v>
      </c>
      <c r="T1365" t="e">
        <f t="shared" si="257"/>
        <v>#REF!</v>
      </c>
      <c r="U1365" t="str">
        <f t="shared" si="248"/>
        <v>b</v>
      </c>
      <c r="W1365" t="str">
        <f t="shared" si="251"/>
        <v>const W1950MaconGeorgiaINF124= L.marker([32.84333,-82.63936], {icon: dp_lx}).bindPopup('Macon, Georgia&lt;br&gt;White 1945-1974&lt;br&gt;INF124&lt;br&gt;non-DASS').addTo(W1950);</v>
      </c>
      <c r="BI1365" t="s">
        <v>6409</v>
      </c>
    </row>
    <row r="1366" spans="1:61">
      <c r="A1366" s="30" t="s">
        <v>5327</v>
      </c>
      <c r="B1366" s="31" t="s">
        <v>1360</v>
      </c>
      <c r="C1366" t="s">
        <v>3937</v>
      </c>
      <c r="D1366" s="32" t="s">
        <v>1362</v>
      </c>
      <c r="E1366" s="31" t="s">
        <v>5304</v>
      </c>
      <c r="F1366" s="32">
        <v>-87.838049999999996</v>
      </c>
      <c r="G1366" s="32">
        <v>27.78857</v>
      </c>
      <c r="H1366" s="32"/>
      <c r="I1366" t="str">
        <f t="shared" si="249"/>
        <v>St. Petersburg, Florida&lt;br&gt;White 1945-1974&lt;br&gt;INF266&lt;br&gt;non-DASS</v>
      </c>
      <c r="J1366" t="str">
        <f t="shared" si="250"/>
        <v>W1950StPetersburgFloridaINF266</v>
      </c>
      <c r="M1366" t="str">
        <f t="shared" si="252"/>
        <v>dp</v>
      </c>
      <c r="N1366" t="str">
        <f t="shared" si="253"/>
        <v>st</v>
      </c>
      <c r="O1366" t="str">
        <f t="shared" si="254"/>
        <v>ar</v>
      </c>
      <c r="P1366" t="e">
        <f>IF(#REF!="rhot","",IF(H1366="AAE_7R","r7",IF(AND(C1366="ANAE",H1366="W"),"r3","r0")))</f>
        <v>#REF!</v>
      </c>
      <c r="Q1366" t="str">
        <f>IF(H1366="consonant",#REF!,"")</f>
        <v/>
      </c>
      <c r="R1366" t="str">
        <f t="shared" si="255"/>
        <v>lx</v>
      </c>
      <c r="S1366" t="str">
        <f t="shared" si="256"/>
        <v>bk</v>
      </c>
      <c r="T1366" t="e">
        <f t="shared" si="257"/>
        <v>#REF!</v>
      </c>
      <c r="U1366" t="str">
        <f t="shared" si="248"/>
        <v>b</v>
      </c>
      <c r="W1366" t="str">
        <f t="shared" si="251"/>
        <v>const W1950StPetersburgFloridaINF266= L.marker([27.78857,-87.83805], {icon: dp_lx}).bindPopup('St. Petersburg, Florida&lt;br&gt;White 1945-1974&lt;br&gt;INF266&lt;br&gt;non-DASS').addTo(W1950);</v>
      </c>
      <c r="BI1366" t="s">
        <v>6485</v>
      </c>
    </row>
    <row r="1367" spans="1:61">
      <c r="A1367" s="30" t="s">
        <v>5327</v>
      </c>
      <c r="B1367" s="31" t="s">
        <v>1418</v>
      </c>
      <c r="C1367" t="s">
        <v>3937</v>
      </c>
      <c r="D1367" s="32" t="s">
        <v>1420</v>
      </c>
      <c r="E1367" s="31" t="s">
        <v>5298</v>
      </c>
      <c r="F1367" s="32">
        <v>-92.281459999999996</v>
      </c>
      <c r="G1367" s="32">
        <v>32.504420000000003</v>
      </c>
      <c r="H1367" s="32"/>
      <c r="I1367" t="str">
        <f t="shared" si="249"/>
        <v>Demopolis, Alabama&lt;br&gt;White 1945-1974&lt;br&gt;INF408&lt;br&gt;non-DASS</v>
      </c>
      <c r="J1367" t="str">
        <f t="shared" si="250"/>
        <v>W1950DemopolisAlabamaINF408</v>
      </c>
      <c r="M1367" t="str">
        <f t="shared" si="252"/>
        <v>dp</v>
      </c>
      <c r="N1367" t="str">
        <f t="shared" si="253"/>
        <v>st</v>
      </c>
      <c r="O1367" t="str">
        <f t="shared" si="254"/>
        <v>ar</v>
      </c>
      <c r="P1367" t="e">
        <f>IF(#REF!="rhot","",IF(H1367="AAE_7R","r7",IF(AND(C1367="ANAE",H1367="W"),"r3","r0")))</f>
        <v>#REF!</v>
      </c>
      <c r="Q1367" t="str">
        <f>IF(H1367="consonant",#REF!,"")</f>
        <v/>
      </c>
      <c r="R1367" t="str">
        <f t="shared" si="255"/>
        <v>lx</v>
      </c>
      <c r="S1367" t="str">
        <f t="shared" si="256"/>
        <v>bk</v>
      </c>
      <c r="T1367" t="e">
        <f t="shared" si="257"/>
        <v>#REF!</v>
      </c>
      <c r="U1367" t="str">
        <f t="shared" si="248"/>
        <v>b</v>
      </c>
      <c r="W1367" t="str">
        <f t="shared" si="251"/>
        <v>const W1950DemopolisAlabamaINF408= L.marker([32.50442,-92.28146], {icon: dp_lx}).bindPopup('Demopolis, Alabama&lt;br&gt;White 1945-1974&lt;br&gt;INF408&lt;br&gt;non-DASS').addTo(W1950);</v>
      </c>
      <c r="BI1367" t="s">
        <v>6410</v>
      </c>
    </row>
    <row r="1368" spans="1:61">
      <c r="A1368" s="30" t="s">
        <v>5327</v>
      </c>
      <c r="B1368" s="31" t="s">
        <v>1516</v>
      </c>
      <c r="C1368" t="s">
        <v>3937</v>
      </c>
      <c r="D1368" s="32" t="s">
        <v>11</v>
      </c>
      <c r="E1368" s="31" t="s">
        <v>2751</v>
      </c>
      <c r="F1368" s="32">
        <v>-83.553290000000004</v>
      </c>
      <c r="G1368" s="32">
        <v>34.747570000000003</v>
      </c>
      <c r="H1368" s="32"/>
      <c r="I1368" t="str">
        <f t="shared" si="249"/>
        <v>Little Rock, Arkansas&lt;br&gt;White 1945-1974&lt;br&gt;INF712&lt;br&gt;non-DASS</v>
      </c>
      <c r="J1368" t="str">
        <f t="shared" si="250"/>
        <v>W1950LittleRockArkansasINF712</v>
      </c>
      <c r="M1368" t="str">
        <f t="shared" si="252"/>
        <v>dp</v>
      </c>
      <c r="N1368" t="str">
        <f t="shared" si="253"/>
        <v>st</v>
      </c>
      <c r="O1368" t="str">
        <f t="shared" si="254"/>
        <v>ar</v>
      </c>
      <c r="P1368" t="e">
        <f>IF(#REF!="rhot","",IF(H1368="AAE_7R","r7",IF(AND(C1368="ANAE",H1368="W"),"r3","r0")))</f>
        <v>#REF!</v>
      </c>
      <c r="Q1368" t="str">
        <f>IF(H1368="consonant",#REF!,"")</f>
        <v/>
      </c>
      <c r="R1368" t="str">
        <f t="shared" si="255"/>
        <v>lx</v>
      </c>
      <c r="S1368" t="str">
        <f t="shared" si="256"/>
        <v>bk</v>
      </c>
      <c r="T1368" t="e">
        <f t="shared" si="257"/>
        <v>#REF!</v>
      </c>
      <c r="U1368" t="str">
        <f t="shared" si="248"/>
        <v>b</v>
      </c>
      <c r="W1368" t="str">
        <f t="shared" si="251"/>
        <v>const W1950LittleRockArkansasINF712= L.marker([34.74757,-83.55329], {icon: dp_lx}).bindPopup('Little Rock, Arkansas&lt;br&gt;White 1945-1974&lt;br&gt;INF712&lt;br&gt;non-DASS').addTo(W1950);</v>
      </c>
      <c r="BI1368" t="s">
        <v>6411</v>
      </c>
    </row>
    <row r="1369" spans="1:61">
      <c r="A1369" s="30" t="s">
        <v>5327</v>
      </c>
      <c r="B1369" s="31" t="s">
        <v>1282</v>
      </c>
      <c r="C1369" t="s">
        <v>3937</v>
      </c>
      <c r="D1369" s="32" t="s">
        <v>1283</v>
      </c>
      <c r="E1369" s="31" t="s">
        <v>904</v>
      </c>
      <c r="F1369" s="32">
        <v>-80.237440000000007</v>
      </c>
      <c r="G1369" s="32">
        <v>36.103760000000001</v>
      </c>
      <c r="H1369" s="32"/>
      <c r="I1369" t="str">
        <f t="shared" si="249"/>
        <v>New Market, Tennessee&lt;br&gt;White 1945-1974&lt;br&gt;INF022&lt;br&gt;non-DASS</v>
      </c>
      <c r="J1369" t="str">
        <f t="shared" si="250"/>
        <v>W1950NewMarketTennesseeINF022</v>
      </c>
      <c r="M1369" t="str">
        <f t="shared" si="252"/>
        <v>dp</v>
      </c>
      <c r="N1369" t="str">
        <f t="shared" si="253"/>
        <v>st</v>
      </c>
      <c r="O1369" t="str">
        <f t="shared" si="254"/>
        <v>ar</v>
      </c>
      <c r="P1369" t="e">
        <f>IF(#REF!="rhot","",IF(H1369="AAE_7R","r7",IF(AND(C1369="ANAE",H1369="W"),"r3","r0")))</f>
        <v>#REF!</v>
      </c>
      <c r="Q1369" t="str">
        <f>IF(H1369="consonant",#REF!,"")</f>
        <v/>
      </c>
      <c r="R1369" t="str">
        <f t="shared" si="255"/>
        <v>lx</v>
      </c>
      <c r="S1369" t="str">
        <f t="shared" si="256"/>
        <v>bk</v>
      </c>
      <c r="T1369" t="e">
        <f t="shared" si="257"/>
        <v>#REF!</v>
      </c>
      <c r="U1369" t="str">
        <f t="shared" si="248"/>
        <v>b</v>
      </c>
      <c r="W1369" t="str">
        <f t="shared" si="251"/>
        <v>const W1950NewMarketTennesseeINF022= L.marker([36.10376,-80.23744], {icon: dp_lx}).bindPopup('New Market, Tennessee&lt;br&gt;White 1945-1974&lt;br&gt;INF022&lt;br&gt;non-DASS').addTo(W1950);</v>
      </c>
      <c r="BI1369" t="s">
        <v>6412</v>
      </c>
    </row>
    <row r="1370" spans="1:61">
      <c r="A1370" s="30" t="s">
        <v>5327</v>
      </c>
      <c r="B1370" s="31" t="s">
        <v>1373</v>
      </c>
      <c r="C1370" t="s">
        <v>3937</v>
      </c>
      <c r="D1370" s="32" t="s">
        <v>57</v>
      </c>
      <c r="E1370" s="31" t="s">
        <v>5304</v>
      </c>
      <c r="F1370" s="32">
        <v>-90.036670000000001</v>
      </c>
      <c r="G1370" s="32">
        <v>25.72983</v>
      </c>
      <c r="H1370" s="32"/>
      <c r="I1370" t="str">
        <f t="shared" si="249"/>
        <v>Miami, Florida&lt;br&gt;White 1945-1974&lt;br&gt;INF286&lt;br&gt;non-DASS</v>
      </c>
      <c r="J1370" t="str">
        <f t="shared" si="250"/>
        <v>W1950MiamiFloridaINF286</v>
      </c>
      <c r="M1370" t="str">
        <f t="shared" si="252"/>
        <v>dp</v>
      </c>
      <c r="N1370" t="str">
        <f t="shared" si="253"/>
        <v>st</v>
      </c>
      <c r="O1370" t="str">
        <f t="shared" si="254"/>
        <v>ar</v>
      </c>
      <c r="P1370" t="e">
        <f>IF(#REF!="rhot","",IF(H1370="AAE_7R","r7",IF(AND(C1370="ANAE",H1370="W"),"r3","r0")))</f>
        <v>#REF!</v>
      </c>
      <c r="Q1370" t="str">
        <f>IF(H1370="consonant",#REF!,"")</f>
        <v/>
      </c>
      <c r="R1370" t="str">
        <f t="shared" si="255"/>
        <v>lx</v>
      </c>
      <c r="S1370" t="str">
        <f t="shared" si="256"/>
        <v>bk</v>
      </c>
      <c r="T1370" t="e">
        <f t="shared" si="257"/>
        <v>#REF!</v>
      </c>
      <c r="U1370" t="str">
        <f t="shared" si="248"/>
        <v>b</v>
      </c>
      <c r="W1370" t="str">
        <f t="shared" si="251"/>
        <v>const W1950MiamiFloridaINF286= L.marker([25.72983,-90.03667], {icon: dp_lx}).bindPopup('Miami, Florida&lt;br&gt;White 1945-1974&lt;br&gt;INF286&lt;br&gt;non-DASS').addTo(W1950);</v>
      </c>
      <c r="BI1370" t="s">
        <v>6413</v>
      </c>
    </row>
    <row r="1371" spans="1:61">
      <c r="A1371" s="30" t="s">
        <v>5327</v>
      </c>
      <c r="B1371" s="31" t="s">
        <v>1471</v>
      </c>
      <c r="C1371" t="s">
        <v>3937</v>
      </c>
      <c r="D1371" s="32" t="s">
        <v>293</v>
      </c>
      <c r="E1371" s="31" t="s">
        <v>1505</v>
      </c>
      <c r="F1371" s="32">
        <v>-85.012079999999997</v>
      </c>
      <c r="G1371" s="32">
        <v>33.896749999999997</v>
      </c>
      <c r="H1371" s="32"/>
      <c r="I1371" t="str">
        <f t="shared" si="249"/>
        <v>Houston, Mississippi&lt;br&gt;White 1945-1974&lt;br&gt;INF533&lt;br&gt;non-DASS</v>
      </c>
      <c r="J1371" t="str">
        <f t="shared" si="250"/>
        <v>W1950HoustonMississippiINF533</v>
      </c>
      <c r="M1371" t="str">
        <f t="shared" si="252"/>
        <v>dp</v>
      </c>
      <c r="N1371" t="str">
        <f t="shared" si="253"/>
        <v>st</v>
      </c>
      <c r="O1371" t="str">
        <f t="shared" si="254"/>
        <v>ar</v>
      </c>
      <c r="P1371" t="e">
        <f>IF(#REF!="rhot","",IF(H1371="AAE_7R","r7",IF(AND(C1371="ANAE",H1371="W"),"r3","r0")))</f>
        <v>#REF!</v>
      </c>
      <c r="Q1371" t="str">
        <f>IF(H1371="consonant",#REF!,"")</f>
        <v/>
      </c>
      <c r="R1371" t="str">
        <f t="shared" si="255"/>
        <v>lx</v>
      </c>
      <c r="S1371" t="str">
        <f t="shared" si="256"/>
        <v>bk</v>
      </c>
      <c r="T1371" t="e">
        <f t="shared" si="257"/>
        <v>#REF!</v>
      </c>
      <c r="U1371" t="str">
        <f t="shared" si="248"/>
        <v>b</v>
      </c>
      <c r="W1371" t="str">
        <f t="shared" si="251"/>
        <v>const W1950HoustonMississippiINF533= L.marker([33.89675,-85.01208], {icon: dp_lx}).bindPopup('Houston, Mississippi&lt;br&gt;White 1945-1974&lt;br&gt;INF533&lt;br&gt;non-DASS').addTo(W1950);</v>
      </c>
      <c r="BI1371" t="s">
        <v>6414</v>
      </c>
    </row>
    <row r="1372" spans="1:61">
      <c r="A1372" s="30" t="s">
        <v>5327</v>
      </c>
      <c r="B1372" s="31" t="s">
        <v>1296</v>
      </c>
      <c r="C1372" t="s">
        <v>3937</v>
      </c>
      <c r="D1372" s="32" t="s">
        <v>236</v>
      </c>
      <c r="E1372" s="31" t="s">
        <v>904</v>
      </c>
      <c r="F1372" s="32">
        <v>-85.282790000000006</v>
      </c>
      <c r="G1372" s="32">
        <v>35.495179999999998</v>
      </c>
      <c r="H1372" s="32"/>
      <c r="I1372" t="str">
        <f t="shared" si="249"/>
        <v>Dayton, Tennessee&lt;br&gt;White 1945-1974&lt;br&gt;INF049&lt;br&gt;non-DASS</v>
      </c>
      <c r="J1372" t="str">
        <f t="shared" si="250"/>
        <v>W1950DaytonTennesseeINF049</v>
      </c>
      <c r="M1372" t="str">
        <f t="shared" si="252"/>
        <v>dp</v>
      </c>
      <c r="N1372" t="str">
        <f t="shared" si="253"/>
        <v>st</v>
      </c>
      <c r="O1372" t="str">
        <f t="shared" si="254"/>
        <v>ar</v>
      </c>
      <c r="P1372" t="e">
        <f>IF(#REF!="rhot","",IF(H1372="AAE_7R","r7",IF(AND(C1372="ANAE",H1372="W"),"r3","r0")))</f>
        <v>#REF!</v>
      </c>
      <c r="Q1372" t="str">
        <f>IF(H1372="consonant",#REF!,"")</f>
        <v/>
      </c>
      <c r="R1372" t="str">
        <f t="shared" si="255"/>
        <v>lx</v>
      </c>
      <c r="S1372" t="str">
        <f t="shared" si="256"/>
        <v>bk</v>
      </c>
      <c r="T1372" t="e">
        <f t="shared" si="257"/>
        <v>#REF!</v>
      </c>
      <c r="U1372" t="str">
        <f t="shared" si="248"/>
        <v>b</v>
      </c>
      <c r="W1372" t="str">
        <f t="shared" si="251"/>
        <v>const W1950DaytonTennesseeINF049= L.marker([35.49518,-85.28279], {icon: dp_lx}).bindPopup('Dayton, Tennessee&lt;br&gt;White 1945-1974&lt;br&gt;INF049&lt;br&gt;non-DASS').addTo(W1950);</v>
      </c>
      <c r="BI1372" t="s">
        <v>6415</v>
      </c>
    </row>
    <row r="1373" spans="1:61">
      <c r="A1373" s="30" t="s">
        <v>5327</v>
      </c>
      <c r="B1373" s="31" t="s">
        <v>1302</v>
      </c>
      <c r="C1373" t="s">
        <v>3937</v>
      </c>
      <c r="D1373" s="32" t="s">
        <v>276</v>
      </c>
      <c r="E1373" s="31" t="s">
        <v>904</v>
      </c>
      <c r="F1373" s="32">
        <v>-97.509200000000007</v>
      </c>
      <c r="G1373" s="32">
        <v>35.03895</v>
      </c>
      <c r="H1373" s="32"/>
      <c r="I1373" t="str">
        <f t="shared" si="249"/>
        <v>Chattanooga, Tennessee&lt;br&gt;White 1945-1974&lt;br&gt;INF058&lt;br&gt;non-DASS</v>
      </c>
      <c r="J1373" t="str">
        <f t="shared" si="250"/>
        <v>W1950ChattanoogaTennesseeINF058</v>
      </c>
      <c r="M1373" t="str">
        <f t="shared" si="252"/>
        <v>dp</v>
      </c>
      <c r="N1373" t="str">
        <f t="shared" si="253"/>
        <v>st</v>
      </c>
      <c r="O1373" t="str">
        <f t="shared" si="254"/>
        <v>ar</v>
      </c>
      <c r="P1373" t="e">
        <f>IF(#REF!="rhot","",IF(H1373="AAE_7R","r7",IF(AND(C1373="ANAE",H1373="W"),"r3","r0")))</f>
        <v>#REF!</v>
      </c>
      <c r="Q1373" t="str">
        <f>IF(H1373="consonant",#REF!,"")</f>
        <v/>
      </c>
      <c r="R1373" t="str">
        <f t="shared" si="255"/>
        <v>lx</v>
      </c>
      <c r="S1373" t="str">
        <f t="shared" si="256"/>
        <v>bk</v>
      </c>
      <c r="T1373" t="e">
        <f t="shared" si="257"/>
        <v>#REF!</v>
      </c>
      <c r="U1373" t="str">
        <f t="shared" si="248"/>
        <v>b</v>
      </c>
      <c r="W1373" t="str">
        <f t="shared" si="251"/>
        <v>const W1950ChattanoogaTennesseeINF058= L.marker([35.03895,-97.5092], {icon: dp_lx}).bindPopup('Chattanooga, Tennessee&lt;br&gt;White 1945-1974&lt;br&gt;INF058&lt;br&gt;non-DASS').addTo(W1950);</v>
      </c>
      <c r="BI1373" t="s">
        <v>6416</v>
      </c>
    </row>
    <row r="1374" spans="1:61">
      <c r="A1374" s="30" t="s">
        <v>5327</v>
      </c>
      <c r="B1374" s="31" t="s">
        <v>1588</v>
      </c>
      <c r="C1374" t="s">
        <v>3937</v>
      </c>
      <c r="D1374" s="32" t="s">
        <v>1590</v>
      </c>
      <c r="E1374" s="31" t="s">
        <v>5294</v>
      </c>
      <c r="F1374" s="32">
        <v>-85.309749999999994</v>
      </c>
      <c r="G1374" s="32">
        <v>28.03669</v>
      </c>
      <c r="H1374" s="32"/>
      <c r="I1374" t="str">
        <f t="shared" si="249"/>
        <v>Sinton, Texas&lt;br&gt;White 1945-1974&lt;br&gt;INF902&lt;br&gt;non-DASS</v>
      </c>
      <c r="J1374" t="str">
        <f t="shared" si="250"/>
        <v>W1950SintonTexasINF902</v>
      </c>
      <c r="M1374" t="str">
        <f t="shared" si="252"/>
        <v>dp</v>
      </c>
      <c r="N1374" t="str">
        <f t="shared" si="253"/>
        <v>st</v>
      </c>
      <c r="O1374" t="str">
        <f t="shared" si="254"/>
        <v>ar</v>
      </c>
      <c r="P1374" t="e">
        <f>IF(#REF!="rhot","",IF(H1374="AAE_7R","r7",IF(AND(C1374="ANAE",H1374="W"),"r3","r0")))</f>
        <v>#REF!</v>
      </c>
      <c r="Q1374" t="str">
        <f>IF(H1374="consonant",#REF!,"")</f>
        <v/>
      </c>
      <c r="R1374" t="str">
        <f t="shared" si="255"/>
        <v>lx</v>
      </c>
      <c r="S1374" t="str">
        <f t="shared" si="256"/>
        <v>bk</v>
      </c>
      <c r="T1374" t="e">
        <f t="shared" si="257"/>
        <v>#REF!</v>
      </c>
      <c r="U1374" t="str">
        <f t="shared" si="248"/>
        <v>b</v>
      </c>
      <c r="W1374" t="str">
        <f t="shared" si="251"/>
        <v>const W1950SintonTexasINF902= L.marker([28.03669,-85.30975], {icon: dp_lx}).bindPopup('Sinton, Texas&lt;br&gt;White 1945-1974&lt;br&gt;INF902&lt;br&gt;non-DASS').addTo(W1950);</v>
      </c>
      <c r="BI1374" t="s">
        <v>6417</v>
      </c>
    </row>
    <row r="1375" spans="1:61">
      <c r="A1375" s="30" t="s">
        <v>5327</v>
      </c>
      <c r="B1375" s="31" t="s">
        <v>1339</v>
      </c>
      <c r="C1375" t="s">
        <v>3937</v>
      </c>
      <c r="D1375" s="32" t="s">
        <v>55</v>
      </c>
      <c r="E1375" s="31" t="s">
        <v>5304</v>
      </c>
      <c r="F1375" s="32">
        <v>-80.237440000000007</v>
      </c>
      <c r="G1375" s="32">
        <v>30.32816</v>
      </c>
      <c r="H1375" s="32"/>
      <c r="I1375" t="str">
        <f t="shared" si="249"/>
        <v>Jacksonville, Florida&lt;br&gt;White 1945-1974&lt;br&gt;INF232&lt;br&gt;non-DASS</v>
      </c>
      <c r="J1375" t="str">
        <f t="shared" si="250"/>
        <v>W1950JacksonvilleFloridaINF232</v>
      </c>
      <c r="M1375" t="str">
        <f t="shared" si="252"/>
        <v>dp</v>
      </c>
      <c r="N1375" t="str">
        <f t="shared" si="253"/>
        <v>st</v>
      </c>
      <c r="O1375" t="str">
        <f t="shared" si="254"/>
        <v>ar</v>
      </c>
      <c r="P1375" t="e">
        <f>IF(#REF!="rhot","",IF(H1375="AAE_7R","r7",IF(AND(C1375="ANAE",H1375="W"),"r3","r0")))</f>
        <v>#REF!</v>
      </c>
      <c r="Q1375" t="str">
        <f>IF(H1375="consonant",#REF!,"")</f>
        <v/>
      </c>
      <c r="R1375" t="str">
        <f t="shared" si="255"/>
        <v>lx</v>
      </c>
      <c r="S1375" t="str">
        <f t="shared" si="256"/>
        <v>bk</v>
      </c>
      <c r="T1375" t="e">
        <f t="shared" si="257"/>
        <v>#REF!</v>
      </c>
      <c r="U1375" t="str">
        <f t="shared" si="248"/>
        <v>b</v>
      </c>
      <c r="W1375" t="str">
        <f t="shared" si="251"/>
        <v>const W1950JacksonvilleFloridaINF232= L.marker([30.32816,-80.23744], {icon: dp_lx}).bindPopup('Jacksonville, Florida&lt;br&gt;White 1945-1974&lt;br&gt;INF232&lt;br&gt;non-DASS').addTo(W1950);</v>
      </c>
      <c r="BI1375" t="s">
        <v>6418</v>
      </c>
    </row>
    <row r="1376" spans="1:61">
      <c r="A1376" s="30" t="s">
        <v>5327</v>
      </c>
      <c r="B1376" s="31" t="s">
        <v>1376</v>
      </c>
      <c r="C1376" t="s">
        <v>3937</v>
      </c>
      <c r="D1376" s="32" t="s">
        <v>895</v>
      </c>
      <c r="E1376" s="31" t="s">
        <v>904</v>
      </c>
      <c r="F1376" s="32">
        <v>-86.446399999999997</v>
      </c>
      <c r="G1376" s="32">
        <v>36.577330000000003</v>
      </c>
      <c r="H1376" s="32"/>
      <c r="I1376" t="str">
        <f t="shared" si="249"/>
        <v>Portland, Tennessee&lt;br&gt;White 1945-1974&lt;br&gt;INF294&lt;br&gt;non-DASS</v>
      </c>
      <c r="J1376" t="str">
        <f t="shared" si="250"/>
        <v>W1950PortlandTennesseeINF294</v>
      </c>
      <c r="M1376" t="str">
        <f t="shared" si="252"/>
        <v>dp</v>
      </c>
      <c r="N1376" t="str">
        <f t="shared" si="253"/>
        <v>st</v>
      </c>
      <c r="O1376" t="str">
        <f t="shared" si="254"/>
        <v>ar</v>
      </c>
      <c r="P1376" t="e">
        <f>IF(#REF!="rhot","",IF(H1376="AAE_7R","r7",IF(AND(C1376="ANAE",H1376="W"),"r3","r0")))</f>
        <v>#REF!</v>
      </c>
      <c r="Q1376" t="str">
        <f>IF(H1376="consonant",#REF!,"")</f>
        <v/>
      </c>
      <c r="R1376" t="str">
        <f t="shared" si="255"/>
        <v>lx</v>
      </c>
      <c r="S1376" t="str">
        <f t="shared" si="256"/>
        <v>bk</v>
      </c>
      <c r="T1376" t="e">
        <f t="shared" si="257"/>
        <v>#REF!</v>
      </c>
      <c r="U1376" t="str">
        <f t="shared" si="248"/>
        <v>b</v>
      </c>
      <c r="W1376" t="str">
        <f t="shared" si="251"/>
        <v>const W1950PortlandTennesseeINF294= L.marker([36.57733,-86.4464], {icon: dp_lx}).bindPopup('Portland, Tennessee&lt;br&gt;White 1945-1974&lt;br&gt;INF294&lt;br&gt;non-DASS').addTo(W1950);</v>
      </c>
      <c r="BI1376" t="s">
        <v>6419</v>
      </c>
    </row>
    <row r="1377" spans="1:61">
      <c r="A1377" s="30" t="s">
        <v>5327</v>
      </c>
      <c r="B1377" s="31" t="s">
        <v>1378</v>
      </c>
      <c r="C1377" t="s">
        <v>3937</v>
      </c>
      <c r="D1377" s="32" t="s">
        <v>1379</v>
      </c>
      <c r="E1377" s="31" t="s">
        <v>904</v>
      </c>
      <c r="F1377" s="32">
        <v>-88.038849999999996</v>
      </c>
      <c r="G1377" s="32">
        <v>36.388359999999999</v>
      </c>
      <c r="H1377" s="32"/>
      <c r="I1377" t="str">
        <f t="shared" si="249"/>
        <v>Gallatin, Tennessee&lt;br&gt;White 1945-1974&lt;br&gt;INF294A&lt;br&gt;non-DASS</v>
      </c>
      <c r="J1377" t="str">
        <f t="shared" si="250"/>
        <v>W1950GallatinTennesseeINF294A</v>
      </c>
      <c r="M1377" t="str">
        <f t="shared" si="252"/>
        <v>dp</v>
      </c>
      <c r="N1377" t="str">
        <f t="shared" si="253"/>
        <v>st</v>
      </c>
      <c r="O1377" t="str">
        <f t="shared" si="254"/>
        <v>ar</v>
      </c>
      <c r="P1377" t="e">
        <f>IF(#REF!="rhot","",IF(H1377="AAE_7R","r7",IF(AND(C1377="ANAE",H1377="W"),"r3","r0")))</f>
        <v>#REF!</v>
      </c>
      <c r="Q1377" t="str">
        <f>IF(H1377="consonant",#REF!,"")</f>
        <v/>
      </c>
      <c r="R1377" t="str">
        <f t="shared" si="255"/>
        <v>lx</v>
      </c>
      <c r="S1377" t="str">
        <f t="shared" si="256"/>
        <v>bk</v>
      </c>
      <c r="T1377" t="e">
        <f t="shared" si="257"/>
        <v>#REF!</v>
      </c>
      <c r="U1377" t="str">
        <f t="shared" si="248"/>
        <v>b</v>
      </c>
      <c r="W1377" t="str">
        <f t="shared" si="251"/>
        <v>const W1950GallatinTennesseeINF294A= L.marker([36.38836,-88.03885], {icon: dp_lx}).bindPopup('Gallatin, Tennessee&lt;br&gt;White 1945-1974&lt;br&gt;INF294A&lt;br&gt;non-DASS').addTo(W1950);</v>
      </c>
      <c r="BI1377" t="s">
        <v>6420</v>
      </c>
    </row>
    <row r="1378" spans="1:61">
      <c r="A1378" s="30" t="s">
        <v>5327</v>
      </c>
      <c r="B1378" s="31" t="s">
        <v>1450</v>
      </c>
      <c r="C1378" t="s">
        <v>3937</v>
      </c>
      <c r="D1378" s="32" t="s">
        <v>6</v>
      </c>
      <c r="E1378" s="31" t="s">
        <v>5298</v>
      </c>
      <c r="F1378" s="32">
        <v>-93.053179999999998</v>
      </c>
      <c r="G1378" s="32">
        <v>30.690660000000001</v>
      </c>
      <c r="H1378" s="32"/>
      <c r="I1378" t="str">
        <f t="shared" si="249"/>
        <v>Mobile, Alabama&lt;br&gt;White 1945-1974&lt;br&gt;INF483&lt;br&gt;non-DASS</v>
      </c>
      <c r="J1378" t="str">
        <f t="shared" si="250"/>
        <v>W1950MobileAlabamaINF483</v>
      </c>
      <c r="M1378" t="str">
        <f t="shared" si="252"/>
        <v>dp</v>
      </c>
      <c r="N1378" t="str">
        <f t="shared" si="253"/>
        <v>st</v>
      </c>
      <c r="O1378" t="str">
        <f t="shared" si="254"/>
        <v>ar</v>
      </c>
      <c r="P1378" t="e">
        <f>IF(#REF!="rhot","",IF(H1378="AAE_7R","r7",IF(AND(C1378="ANAE",H1378="W"),"r3","r0")))</f>
        <v>#REF!</v>
      </c>
      <c r="Q1378" t="str">
        <f>IF(H1378="consonant",#REF!,"")</f>
        <v/>
      </c>
      <c r="R1378" t="str">
        <f t="shared" si="255"/>
        <v>lx</v>
      </c>
      <c r="S1378" t="str">
        <f t="shared" si="256"/>
        <v>bk</v>
      </c>
      <c r="T1378" t="e">
        <f t="shared" si="257"/>
        <v>#REF!</v>
      </c>
      <c r="U1378" t="str">
        <f t="shared" si="248"/>
        <v>b</v>
      </c>
      <c r="W1378" t="str">
        <f t="shared" si="251"/>
        <v>const W1950MobileAlabamaINF483= L.marker([30.69066,-93.05318], {icon: dp_lx}).bindPopup('Mobile, Alabama&lt;br&gt;White 1945-1974&lt;br&gt;INF483&lt;br&gt;non-DASS').addTo(W1950);</v>
      </c>
      <c r="BI1378" t="s">
        <v>6421</v>
      </c>
    </row>
    <row r="1379" spans="1:61">
      <c r="A1379" s="30" t="s">
        <v>5327</v>
      </c>
      <c r="B1379" s="31" t="s">
        <v>1528</v>
      </c>
      <c r="C1379" t="s">
        <v>3937</v>
      </c>
      <c r="D1379" s="32" t="s">
        <v>1529</v>
      </c>
      <c r="E1379" s="31" t="s">
        <v>2751</v>
      </c>
      <c r="F1379" s="32">
        <v>-91.490279999999998</v>
      </c>
      <c r="G1379" s="32">
        <v>34.509160000000001</v>
      </c>
      <c r="H1379" s="32"/>
      <c r="I1379" t="str">
        <f t="shared" si="249"/>
        <v>Hot Springs, Arkansas&lt;br&gt;White 1945-1974&lt;br&gt;INF739&lt;br&gt;non-DASS</v>
      </c>
      <c r="J1379" t="str">
        <f t="shared" si="250"/>
        <v>W1950HotSpringsArkansasINF739</v>
      </c>
      <c r="M1379" t="str">
        <f t="shared" si="252"/>
        <v>dp</v>
      </c>
      <c r="N1379" t="str">
        <f t="shared" si="253"/>
        <v>st</v>
      </c>
      <c r="O1379" t="str">
        <f t="shared" si="254"/>
        <v>ar</v>
      </c>
      <c r="P1379" t="e">
        <f>IF(#REF!="rhot","",IF(H1379="AAE_7R","r7",IF(AND(C1379="ANAE",H1379="W"),"r3","r0")))</f>
        <v>#REF!</v>
      </c>
      <c r="Q1379" t="str">
        <f>IF(H1379="consonant",#REF!,"")</f>
        <v/>
      </c>
      <c r="R1379" t="str">
        <f t="shared" si="255"/>
        <v>lx</v>
      </c>
      <c r="S1379" t="str">
        <f t="shared" si="256"/>
        <v>bk</v>
      </c>
      <c r="T1379" t="e">
        <f t="shared" si="257"/>
        <v>#REF!</v>
      </c>
      <c r="U1379" t="str">
        <f t="shared" si="248"/>
        <v>b</v>
      </c>
      <c r="W1379" t="str">
        <f t="shared" si="251"/>
        <v>const W1950HotSpringsArkansasINF739= L.marker([34.50916,-91.49028], {icon: dp_lx}).bindPopup('Hot Springs, Arkansas&lt;br&gt;White 1945-1974&lt;br&gt;INF739&lt;br&gt;non-DASS').addTo(W1950);</v>
      </c>
      <c r="BI1379" t="s">
        <v>6422</v>
      </c>
    </row>
    <row r="1380" spans="1:61">
      <c r="A1380" s="30" t="s">
        <v>5327</v>
      </c>
      <c r="B1380" s="31" t="s">
        <v>1536</v>
      </c>
      <c r="C1380" t="s">
        <v>3937</v>
      </c>
      <c r="D1380" s="32" t="s">
        <v>484</v>
      </c>
      <c r="E1380" s="31" t="s">
        <v>2751</v>
      </c>
      <c r="F1380" s="32">
        <v>-82.559970000000007</v>
      </c>
      <c r="G1380" s="32">
        <v>33.887479999999996</v>
      </c>
      <c r="H1380" s="32"/>
      <c r="I1380" t="str">
        <f t="shared" si="249"/>
        <v>Dumas, Arkansas&lt;br&gt;White 1945-1974&lt;br&gt;INF753&lt;br&gt;non-DASS</v>
      </c>
      <c r="J1380" t="str">
        <f t="shared" si="250"/>
        <v>W1950DumasArkansasINF753</v>
      </c>
      <c r="M1380" t="str">
        <f t="shared" si="252"/>
        <v>dp</v>
      </c>
      <c r="N1380" t="str">
        <f t="shared" si="253"/>
        <v>st</v>
      </c>
      <c r="O1380" t="str">
        <f t="shared" si="254"/>
        <v>ar</v>
      </c>
      <c r="P1380" t="e">
        <f>IF(#REF!="rhot","",IF(H1380="AAE_7R","r7",IF(AND(C1380="ANAE",H1380="W"),"r3","r0")))</f>
        <v>#REF!</v>
      </c>
      <c r="Q1380" t="str">
        <f>IF(H1380="consonant",#REF!,"")</f>
        <v/>
      </c>
      <c r="R1380" t="str">
        <f t="shared" si="255"/>
        <v>lx</v>
      </c>
      <c r="S1380" t="str">
        <f t="shared" si="256"/>
        <v>bk</v>
      </c>
      <c r="T1380" t="e">
        <f t="shared" si="257"/>
        <v>#REF!</v>
      </c>
      <c r="U1380" t="str">
        <f t="shared" si="248"/>
        <v>b</v>
      </c>
      <c r="W1380" t="str">
        <f t="shared" si="251"/>
        <v>const W1950DumasArkansasINF753= L.marker([33.88748,-82.55997], {icon: dp_lx}).bindPopup('Dumas, Arkansas&lt;br&gt;White 1945-1974&lt;br&gt;INF753&lt;br&gt;non-DASS').addTo(W1950);</v>
      </c>
      <c r="BI1380" t="s">
        <v>6423</v>
      </c>
    </row>
    <row r="1381" spans="1:61">
      <c r="A1381" s="30" t="s">
        <v>5327</v>
      </c>
      <c r="B1381" s="31" t="s">
        <v>1276</v>
      </c>
      <c r="C1381" t="s">
        <v>3937</v>
      </c>
      <c r="D1381" s="32" t="s">
        <v>1278</v>
      </c>
      <c r="E1381" s="31" t="s">
        <v>904</v>
      </c>
      <c r="F1381" s="32">
        <v>-83.292829999999995</v>
      </c>
      <c r="G1381" s="32">
        <v>36.547539999999998</v>
      </c>
      <c r="H1381" s="32"/>
      <c r="I1381" t="str">
        <f t="shared" si="249"/>
        <v>Kingsport, Tennessee&lt;br&gt;White 1945-1974&lt;br&gt;INF016&lt;br&gt;non-DASS</v>
      </c>
      <c r="J1381" t="str">
        <f t="shared" si="250"/>
        <v>W1950KingsportTennesseeINF016</v>
      </c>
      <c r="M1381" t="str">
        <f t="shared" si="252"/>
        <v>dp</v>
      </c>
      <c r="N1381" t="str">
        <f t="shared" si="253"/>
        <v>st</v>
      </c>
      <c r="O1381" t="str">
        <f t="shared" si="254"/>
        <v>ar</v>
      </c>
      <c r="P1381" t="e">
        <f>IF(#REF!="rhot","",IF(H1381="AAE_7R","r7",IF(AND(C1381="ANAE",H1381="W"),"r3","r0")))</f>
        <v>#REF!</v>
      </c>
      <c r="Q1381" t="str">
        <f>IF(H1381="consonant",#REF!,"")</f>
        <v/>
      </c>
      <c r="R1381" t="str">
        <f t="shared" si="255"/>
        <v>lx</v>
      </c>
      <c r="S1381" t="str">
        <f t="shared" si="256"/>
        <v>bk</v>
      </c>
      <c r="T1381" t="e">
        <f t="shared" si="257"/>
        <v>#REF!</v>
      </c>
      <c r="U1381" t="str">
        <f t="shared" si="248"/>
        <v>b</v>
      </c>
      <c r="W1381" t="str">
        <f t="shared" si="251"/>
        <v>const W1950KingsportTennesseeINF016= L.marker([36.54754,-83.29283], {icon: dp_lx}).bindPopup('Kingsport, Tennessee&lt;br&gt;White 1945-1974&lt;br&gt;INF016&lt;br&gt;non-DASS').addTo(W1950);</v>
      </c>
      <c r="BI1381" t="s">
        <v>6424</v>
      </c>
    </row>
    <row r="1382" spans="1:61">
      <c r="A1382" s="30" t="s">
        <v>5327</v>
      </c>
      <c r="B1382" s="31" t="s">
        <v>1284</v>
      </c>
      <c r="C1382" t="s">
        <v>3937</v>
      </c>
      <c r="D1382" s="32" t="s">
        <v>1286</v>
      </c>
      <c r="E1382" s="31" t="s">
        <v>904</v>
      </c>
      <c r="F1382" s="32">
        <v>-81.092280000000002</v>
      </c>
      <c r="G1382" s="32">
        <v>36.214700000000001</v>
      </c>
      <c r="H1382" s="32"/>
      <c r="I1382" t="str">
        <f t="shared" si="249"/>
        <v>Morristown, Tennessee&lt;br&gt;White 1945-1974&lt;br&gt;INF022A&lt;br&gt;non-DASS</v>
      </c>
      <c r="J1382" t="str">
        <f t="shared" si="250"/>
        <v>W1950MorristownTennesseeINF022A</v>
      </c>
      <c r="M1382" t="str">
        <f t="shared" si="252"/>
        <v>dp</v>
      </c>
      <c r="N1382" t="str">
        <f t="shared" si="253"/>
        <v>st</v>
      </c>
      <c r="O1382" t="str">
        <f t="shared" si="254"/>
        <v>ar</v>
      </c>
      <c r="P1382" t="e">
        <f>IF(#REF!="rhot","",IF(H1382="AAE_7R","r7",IF(AND(C1382="ANAE",H1382="W"),"r3","r0")))</f>
        <v>#REF!</v>
      </c>
      <c r="Q1382" t="str">
        <f>IF(H1382="consonant",#REF!,"")</f>
        <v/>
      </c>
      <c r="R1382" t="str">
        <f t="shared" si="255"/>
        <v>lx</v>
      </c>
      <c r="S1382" t="str">
        <f t="shared" si="256"/>
        <v>bk</v>
      </c>
      <c r="T1382" t="e">
        <f t="shared" si="257"/>
        <v>#REF!</v>
      </c>
      <c r="U1382" t="str">
        <f t="shared" si="248"/>
        <v>b</v>
      </c>
      <c r="W1382" t="str">
        <f t="shared" si="251"/>
        <v>const W1950MorristownTennesseeINF022A= L.marker([36.2147,-81.09228], {icon: dp_lx}).bindPopup('Morristown, Tennessee&lt;br&gt;White 1945-1974&lt;br&gt;INF022A&lt;br&gt;non-DASS').addTo(W1950);</v>
      </c>
      <c r="BI1382" t="s">
        <v>6425</v>
      </c>
    </row>
    <row r="1383" spans="1:61">
      <c r="A1383" s="30" t="s">
        <v>5327</v>
      </c>
      <c r="B1383" s="31" t="s">
        <v>1320</v>
      </c>
      <c r="C1383" t="s">
        <v>3937</v>
      </c>
      <c r="D1383" s="32" t="s">
        <v>78</v>
      </c>
      <c r="E1383" s="31" t="s">
        <v>5289</v>
      </c>
      <c r="F1383" s="32">
        <v>-83.250540000000001</v>
      </c>
      <c r="G1383" s="32">
        <v>32.081200000000003</v>
      </c>
      <c r="H1383" s="32"/>
      <c r="I1383" t="str">
        <f t="shared" si="249"/>
        <v>Savannah, Georgia&lt;br&gt;White 1945-1974&lt;br&gt;INF164&lt;br&gt;non-DASS</v>
      </c>
      <c r="J1383" t="str">
        <f t="shared" si="250"/>
        <v>W1950SavannahGeorgiaINF164</v>
      </c>
      <c r="M1383" t="str">
        <f t="shared" si="252"/>
        <v>dp</v>
      </c>
      <c r="N1383" t="str">
        <f t="shared" si="253"/>
        <v>st</v>
      </c>
      <c r="O1383" t="str">
        <f t="shared" si="254"/>
        <v>ar</v>
      </c>
      <c r="P1383" t="e">
        <f>IF(#REF!="rhot","",IF(H1383="AAE_7R","r7",IF(AND(C1383="ANAE",H1383="W"),"r3","r0")))</f>
        <v>#REF!</v>
      </c>
      <c r="Q1383" t="str">
        <f>IF(H1383="consonant",#REF!,"")</f>
        <v/>
      </c>
      <c r="R1383" t="str">
        <f t="shared" si="255"/>
        <v>lx</v>
      </c>
      <c r="S1383" t="str">
        <f t="shared" si="256"/>
        <v>bk</v>
      </c>
      <c r="T1383" t="e">
        <f t="shared" si="257"/>
        <v>#REF!</v>
      </c>
      <c r="U1383" t="str">
        <f t="shared" si="248"/>
        <v>b</v>
      </c>
      <c r="W1383" t="str">
        <f t="shared" si="251"/>
        <v>const W1950SavannahGeorgiaINF164= L.marker([32.0812,-83.25054], {icon: dp_lx}).bindPopup('Savannah, Georgia&lt;br&gt;White 1945-1974&lt;br&gt;INF164&lt;br&gt;non-DASS').addTo(W1950);</v>
      </c>
      <c r="BI1383" t="s">
        <v>6426</v>
      </c>
    </row>
    <row r="1384" spans="1:61">
      <c r="A1384" s="30" t="s">
        <v>5327</v>
      </c>
      <c r="B1384" s="31" t="s">
        <v>1325</v>
      </c>
      <c r="C1384" t="s">
        <v>3937</v>
      </c>
      <c r="D1384" s="32" t="s">
        <v>1327</v>
      </c>
      <c r="E1384" s="31" t="s">
        <v>5289</v>
      </c>
      <c r="F1384" s="32">
        <v>-98.160160000000005</v>
      </c>
      <c r="G1384" s="32">
        <v>31.594259999999998</v>
      </c>
      <c r="H1384" s="32"/>
      <c r="I1384" t="str">
        <f t="shared" si="249"/>
        <v>Ocilla, Georgia&lt;br&gt;White 1945-1974&lt;br&gt;INF185&lt;br&gt;non-DASS</v>
      </c>
      <c r="J1384" t="str">
        <f t="shared" si="250"/>
        <v>W1950OcillaGeorgiaINF185</v>
      </c>
      <c r="M1384" t="str">
        <f t="shared" si="252"/>
        <v>dp</v>
      </c>
      <c r="N1384" t="str">
        <f t="shared" si="253"/>
        <v>st</v>
      </c>
      <c r="O1384" t="str">
        <f t="shared" si="254"/>
        <v>ar</v>
      </c>
      <c r="P1384" t="e">
        <f>IF(#REF!="rhot","",IF(H1384="AAE_7R","r7",IF(AND(C1384="ANAE",H1384="W"),"r3","r0")))</f>
        <v>#REF!</v>
      </c>
      <c r="Q1384" t="str">
        <f>IF(H1384="consonant",#REF!,"")</f>
        <v/>
      </c>
      <c r="R1384" t="str">
        <f t="shared" si="255"/>
        <v>lx</v>
      </c>
      <c r="S1384" t="str">
        <f t="shared" si="256"/>
        <v>bk</v>
      </c>
      <c r="T1384" t="e">
        <f t="shared" si="257"/>
        <v>#REF!</v>
      </c>
      <c r="U1384" t="str">
        <f t="shared" si="248"/>
        <v>b</v>
      </c>
      <c r="W1384" t="str">
        <f t="shared" si="251"/>
        <v>const W1950OcillaGeorgiaINF185= L.marker([31.59426,-98.16016], {icon: dp_lx}).bindPopup('Ocilla, Georgia&lt;br&gt;White 1945-1974&lt;br&gt;INF185&lt;br&gt;non-DASS').addTo(W1950);</v>
      </c>
      <c r="BI1384" t="s">
        <v>6427</v>
      </c>
    </row>
    <row r="1385" spans="1:61">
      <c r="A1385" s="30" t="s">
        <v>5327</v>
      </c>
      <c r="B1385" s="31" t="s">
        <v>1593</v>
      </c>
      <c r="C1385" t="s">
        <v>3937</v>
      </c>
      <c r="D1385" s="32" t="s">
        <v>1595</v>
      </c>
      <c r="E1385" s="31" t="s">
        <v>5294</v>
      </c>
      <c r="F1385" s="32">
        <v>-84.987629999999996</v>
      </c>
      <c r="G1385" s="32">
        <v>26.30104</v>
      </c>
      <c r="H1385" s="32"/>
      <c r="I1385" t="str">
        <f t="shared" si="249"/>
        <v>Edinburg, Texas&lt;br&gt;White 1945-1974&lt;br&gt;INF908&lt;br&gt;non-DASS</v>
      </c>
      <c r="J1385" t="str">
        <f t="shared" si="250"/>
        <v>W1950EdinburgTexasINF908</v>
      </c>
      <c r="M1385" t="str">
        <f t="shared" si="252"/>
        <v>dp</v>
      </c>
      <c r="N1385" t="str">
        <f t="shared" si="253"/>
        <v>st</v>
      </c>
      <c r="O1385" t="str">
        <f t="shared" si="254"/>
        <v>ar</v>
      </c>
      <c r="P1385" t="e">
        <f>IF(#REF!="rhot","",IF(H1385="AAE_7R","r7",IF(AND(C1385="ANAE",H1385="W"),"r3","r0")))</f>
        <v>#REF!</v>
      </c>
      <c r="Q1385" t="str">
        <f>IF(H1385="consonant",#REF!,"")</f>
        <v/>
      </c>
      <c r="R1385" t="str">
        <f t="shared" si="255"/>
        <v>lx</v>
      </c>
      <c r="S1385" t="str">
        <f t="shared" si="256"/>
        <v>bk</v>
      </c>
      <c r="T1385" t="e">
        <f t="shared" si="257"/>
        <v>#REF!</v>
      </c>
      <c r="U1385" t="str">
        <f t="shared" si="248"/>
        <v>b</v>
      </c>
      <c r="W1385" t="str">
        <f t="shared" si="251"/>
        <v>const W1950EdinburgTexasINF908= L.marker([26.30104,-84.98763], {icon: dp_lx}).bindPopup('Edinburg, Texas&lt;br&gt;White 1945-1974&lt;br&gt;INF908&lt;br&gt;non-DASS').addTo(W1950);</v>
      </c>
      <c r="BI1385" t="s">
        <v>6428</v>
      </c>
    </row>
    <row r="1386" spans="1:61">
      <c r="A1386" s="30" t="s">
        <v>5327</v>
      </c>
      <c r="B1386" s="31" t="s">
        <v>1323</v>
      </c>
      <c r="C1386" t="s">
        <v>3937</v>
      </c>
      <c r="D1386" s="32" t="s">
        <v>234</v>
      </c>
      <c r="E1386" s="31" t="s">
        <v>5289</v>
      </c>
      <c r="F1386" s="32">
        <v>-84.575569999999999</v>
      </c>
      <c r="G1386" s="32">
        <v>32.459069999999997</v>
      </c>
      <c r="H1386" s="32"/>
      <c r="I1386" t="str">
        <f t="shared" si="249"/>
        <v>Columbus, Georgia&lt;br&gt;White 1945-1974&lt;br&gt;INF171&lt;br&gt;non-DASS</v>
      </c>
      <c r="J1386" t="str">
        <f t="shared" si="250"/>
        <v>W1950ColumbusGeorgiaINF171</v>
      </c>
      <c r="M1386" t="str">
        <f t="shared" si="252"/>
        <v>dp</v>
      </c>
      <c r="N1386" t="str">
        <f t="shared" si="253"/>
        <v>st</v>
      </c>
      <c r="O1386" t="str">
        <f t="shared" si="254"/>
        <v>ar</v>
      </c>
      <c r="P1386" t="e">
        <f>IF(#REF!="rhot","",IF(H1386="AAE_7R","r7",IF(AND(C1386="ANAE",H1386="W"),"r3","r0")))</f>
        <v>#REF!</v>
      </c>
      <c r="Q1386" t="str">
        <f>IF(H1386="consonant",#REF!,"")</f>
        <v/>
      </c>
      <c r="R1386" t="str">
        <f t="shared" si="255"/>
        <v>lx</v>
      </c>
      <c r="S1386" t="str">
        <f t="shared" si="256"/>
        <v>bk</v>
      </c>
      <c r="T1386" t="e">
        <f t="shared" si="257"/>
        <v>#REF!</v>
      </c>
      <c r="U1386" t="str">
        <f t="shared" si="248"/>
        <v>b</v>
      </c>
      <c r="W1386" t="str">
        <f t="shared" si="251"/>
        <v>const W1950ColumbusGeorgiaINF171= L.marker([32.45907,-84.57557], {icon: dp_lx}).bindPopup('Columbus, Georgia&lt;br&gt;White 1945-1974&lt;br&gt;INF171&lt;br&gt;non-DASS').addTo(W1950);</v>
      </c>
      <c r="BI1386" t="s">
        <v>6429</v>
      </c>
    </row>
    <row r="1387" spans="1:61">
      <c r="A1387" s="30" t="s">
        <v>5327</v>
      </c>
      <c r="B1387" s="31" t="s">
        <v>1335</v>
      </c>
      <c r="C1387" t="s">
        <v>3937</v>
      </c>
      <c r="D1387" s="32" t="s">
        <v>1336</v>
      </c>
      <c r="E1387" s="31" t="s">
        <v>5289</v>
      </c>
      <c r="F1387" s="32">
        <v>-86.069990000000004</v>
      </c>
      <c r="G1387" s="32">
        <v>30.90399</v>
      </c>
      <c r="H1387" s="32"/>
      <c r="I1387" t="str">
        <f t="shared" si="249"/>
        <v>Bainbridge, Georgia&lt;br&gt;White 1945-1974&lt;br&gt;INF220&lt;br&gt;non-DASS</v>
      </c>
      <c r="J1387" t="str">
        <f t="shared" si="250"/>
        <v>W1950BainbridgeGeorgiaINF220</v>
      </c>
      <c r="M1387" t="str">
        <f t="shared" si="252"/>
        <v>dp</v>
      </c>
      <c r="N1387" t="str">
        <f t="shared" si="253"/>
        <v>st</v>
      </c>
      <c r="O1387" t="str">
        <f t="shared" si="254"/>
        <v>ar</v>
      </c>
      <c r="P1387" t="e">
        <f>IF(#REF!="rhot","",IF(H1387="AAE_7R","r7",IF(AND(C1387="ANAE",H1387="W"),"r3","r0")))</f>
        <v>#REF!</v>
      </c>
      <c r="Q1387" t="str">
        <f>IF(H1387="consonant",#REF!,"")</f>
        <v/>
      </c>
      <c r="R1387" t="str">
        <f t="shared" si="255"/>
        <v>lx</v>
      </c>
      <c r="S1387" t="str">
        <f t="shared" si="256"/>
        <v>bk</v>
      </c>
      <c r="T1387" t="e">
        <f t="shared" si="257"/>
        <v>#REF!</v>
      </c>
      <c r="U1387" t="str">
        <f t="shared" si="248"/>
        <v>b</v>
      </c>
      <c r="W1387" t="str">
        <f t="shared" si="251"/>
        <v>const W1950BainbridgeGeorgiaINF220= L.marker([30.90399,-86.06999], {icon: dp_lx}).bindPopup('Bainbridge, Georgia&lt;br&gt;White 1945-1974&lt;br&gt;INF220&lt;br&gt;non-DASS').addTo(W1950);</v>
      </c>
      <c r="BI1387" t="s">
        <v>6430</v>
      </c>
    </row>
    <row r="1388" spans="1:61">
      <c r="A1388" s="30" t="s">
        <v>5327</v>
      </c>
      <c r="B1388" s="31" t="s">
        <v>1389</v>
      </c>
      <c r="C1388" t="s">
        <v>3937</v>
      </c>
      <c r="D1388" s="32" t="s">
        <v>1391</v>
      </c>
      <c r="E1388" s="31" t="s">
        <v>904</v>
      </c>
      <c r="F1388" s="32">
        <v>-86.825900000000004</v>
      </c>
      <c r="G1388" s="32">
        <v>35.827710000000003</v>
      </c>
      <c r="H1388" s="32"/>
      <c r="I1388" t="str">
        <f t="shared" si="249"/>
        <v>Woodbury, Tennessee&lt;br&gt;White 1945-1974&lt;br&gt;INF322&lt;br&gt;non-DASS</v>
      </c>
      <c r="J1388" t="str">
        <f t="shared" si="250"/>
        <v>W1950WoodburyTennesseeINF322</v>
      </c>
      <c r="M1388" t="str">
        <f t="shared" si="252"/>
        <v>dp</v>
      </c>
      <c r="N1388" t="str">
        <f t="shared" si="253"/>
        <v>st</v>
      </c>
      <c r="O1388" t="str">
        <f t="shared" si="254"/>
        <v>ar</v>
      </c>
      <c r="P1388" t="e">
        <f>IF(#REF!="rhot","",IF(H1388="AAE_7R","r7",IF(AND(C1388="ANAE",H1388="W"),"r3","r0")))</f>
        <v>#REF!</v>
      </c>
      <c r="Q1388" t="str">
        <f>IF(H1388="consonant",#REF!,"")</f>
        <v/>
      </c>
      <c r="R1388" t="str">
        <f t="shared" si="255"/>
        <v>lx</v>
      </c>
      <c r="S1388" t="str">
        <f t="shared" si="256"/>
        <v>bk</v>
      </c>
      <c r="T1388" t="e">
        <f t="shared" si="257"/>
        <v>#REF!</v>
      </c>
      <c r="U1388" t="str">
        <f t="shared" si="248"/>
        <v>b</v>
      </c>
      <c r="W1388" t="str">
        <f t="shared" si="251"/>
        <v>const W1950WoodburyTennesseeINF322= L.marker([35.82771,-86.8259], {icon: dp_lx}).bindPopup('Woodbury, Tennessee&lt;br&gt;White 1945-1974&lt;br&gt;INF322&lt;br&gt;non-DASS').addTo(W1950);</v>
      </c>
      <c r="BI1388" t="s">
        <v>6431</v>
      </c>
    </row>
    <row r="1389" spans="1:61">
      <c r="A1389" s="30" t="s">
        <v>5327</v>
      </c>
      <c r="B1389" s="31" t="s">
        <v>1402</v>
      </c>
      <c r="C1389" t="s">
        <v>3937</v>
      </c>
      <c r="D1389" s="32" t="s">
        <v>4</v>
      </c>
      <c r="E1389" s="31" t="s">
        <v>5298</v>
      </c>
      <c r="F1389" s="32">
        <v>-85.973699999999994</v>
      </c>
      <c r="G1389" s="32">
        <v>33.521230000000003</v>
      </c>
      <c r="H1389" s="32"/>
      <c r="I1389" t="str">
        <f t="shared" si="249"/>
        <v>Birmingham, Alabama&lt;br&gt;White 1945-1974&lt;br&gt;INF374&lt;br&gt;non-DASS</v>
      </c>
      <c r="J1389" t="str">
        <f t="shared" si="250"/>
        <v>W1950BirminghamAlabamaINF374</v>
      </c>
      <c r="M1389" t="str">
        <f t="shared" si="252"/>
        <v>dp</v>
      </c>
      <c r="N1389" t="str">
        <f t="shared" si="253"/>
        <v>st</v>
      </c>
      <c r="O1389" t="str">
        <f t="shared" si="254"/>
        <v>ar</v>
      </c>
      <c r="P1389" t="e">
        <f>IF(#REF!="rhot","",IF(H1389="AAE_7R","r7",IF(AND(C1389="ANAE",H1389="W"),"r3","r0")))</f>
        <v>#REF!</v>
      </c>
      <c r="Q1389" t="str">
        <f>IF(H1389="consonant",#REF!,"")</f>
        <v/>
      </c>
      <c r="R1389" t="str">
        <f t="shared" si="255"/>
        <v>lx</v>
      </c>
      <c r="S1389" t="str">
        <f t="shared" si="256"/>
        <v>bk</v>
      </c>
      <c r="T1389" t="e">
        <f t="shared" si="257"/>
        <v>#REF!</v>
      </c>
      <c r="U1389" t="str">
        <f t="shared" si="248"/>
        <v>b</v>
      </c>
      <c r="W1389" t="str">
        <f t="shared" si="251"/>
        <v>const W1950BirminghamAlabamaINF374= L.marker([33.52123,-85.9737], {icon: dp_lx}).bindPopup('Birmingham, Alabama&lt;br&gt;White 1945-1974&lt;br&gt;INF374&lt;br&gt;non-DASS').addTo(W1950);</v>
      </c>
      <c r="BI1389" t="s">
        <v>6432</v>
      </c>
    </row>
    <row r="1390" spans="1:61">
      <c r="A1390" s="30" t="s">
        <v>5327</v>
      </c>
      <c r="B1390" s="31" t="s">
        <v>1493</v>
      </c>
      <c r="C1390" t="s">
        <v>3937</v>
      </c>
      <c r="D1390" s="32" t="s">
        <v>121</v>
      </c>
      <c r="E1390" s="31" t="s">
        <v>5293</v>
      </c>
      <c r="F1390" s="32">
        <v>-83.915589999999995</v>
      </c>
      <c r="G1390" s="32">
        <v>29.957370000000001</v>
      </c>
      <c r="H1390" s="32"/>
      <c r="I1390" t="str">
        <f t="shared" si="249"/>
        <v>New Orleans, Louisiana&lt;br&gt;White 1945-1974&lt;br&gt;INF656&lt;br&gt;non-DASS</v>
      </c>
      <c r="J1390" t="str">
        <f t="shared" si="250"/>
        <v>W1950NewOrleansLouisianaINF656</v>
      </c>
      <c r="M1390" t="str">
        <f t="shared" si="252"/>
        <v>dp</v>
      </c>
      <c r="N1390" t="str">
        <f t="shared" si="253"/>
        <v>st</v>
      </c>
      <c r="O1390" t="str">
        <f t="shared" si="254"/>
        <v>ar</v>
      </c>
      <c r="P1390" t="e">
        <f>IF(#REF!="rhot","",IF(H1390="AAE_7R","r7",IF(AND(C1390="ANAE",H1390="W"),"r3","r0")))</f>
        <v>#REF!</v>
      </c>
      <c r="Q1390" t="str">
        <f>IF(H1390="consonant",#REF!,"")</f>
        <v/>
      </c>
      <c r="R1390" t="str">
        <f t="shared" si="255"/>
        <v>lx</v>
      </c>
      <c r="S1390" t="str">
        <f t="shared" si="256"/>
        <v>bk</v>
      </c>
      <c r="T1390" t="e">
        <f t="shared" si="257"/>
        <v>#REF!</v>
      </c>
      <c r="U1390" t="str">
        <f t="shared" si="248"/>
        <v>b</v>
      </c>
      <c r="W1390" t="str">
        <f t="shared" si="251"/>
        <v>const W1950NewOrleansLouisianaINF656= L.marker([29.95737,-83.91559], {icon: dp_lx}).bindPopup('New Orleans, Louisiana&lt;br&gt;White 1945-1974&lt;br&gt;INF656&lt;br&gt;non-DASS').addTo(W1950);</v>
      </c>
      <c r="BI1390" t="s">
        <v>6433</v>
      </c>
    </row>
    <row r="1391" spans="1:61">
      <c r="A1391" s="30" t="s">
        <v>5327</v>
      </c>
      <c r="B1391" s="31" t="s">
        <v>1287</v>
      </c>
      <c r="C1391" t="s">
        <v>3937</v>
      </c>
      <c r="D1391" s="32" t="s">
        <v>278</v>
      </c>
      <c r="E1391" s="31" t="s">
        <v>904</v>
      </c>
      <c r="F1391" s="32">
        <v>-83.915589999999995</v>
      </c>
      <c r="G1391" s="32">
        <v>35.969619999999999</v>
      </c>
      <c r="H1391" s="32"/>
      <c r="I1391" t="str">
        <f t="shared" si="249"/>
        <v>Knoxville, Tennessee&lt;br&gt;White 1945-1974&lt;br&gt;INF033&lt;br&gt;non-DASS</v>
      </c>
      <c r="J1391" t="str">
        <f t="shared" si="250"/>
        <v>W1950KnoxvilleTennesseeINF033</v>
      </c>
      <c r="M1391" t="str">
        <f t="shared" si="252"/>
        <v>dp</v>
      </c>
      <c r="N1391" t="str">
        <f t="shared" si="253"/>
        <v>st</v>
      </c>
      <c r="O1391" t="str">
        <f t="shared" si="254"/>
        <v>ar</v>
      </c>
      <c r="P1391" t="e">
        <f>IF(#REF!="rhot","",IF(H1391="AAE_7R","r7",IF(AND(C1391="ANAE",H1391="W"),"r3","r0")))</f>
        <v>#REF!</v>
      </c>
      <c r="Q1391" t="str">
        <f>IF(H1391="consonant",#REF!,"")</f>
        <v/>
      </c>
      <c r="R1391" t="str">
        <f t="shared" si="255"/>
        <v>lx</v>
      </c>
      <c r="S1391" t="str">
        <f t="shared" si="256"/>
        <v>bk</v>
      </c>
      <c r="T1391" t="e">
        <f t="shared" si="257"/>
        <v>#REF!</v>
      </c>
      <c r="U1391" t="str">
        <f t="shared" si="248"/>
        <v>b</v>
      </c>
      <c r="W1391" t="str">
        <f t="shared" si="251"/>
        <v>const W1950KnoxvilleTennesseeINF033= L.marker([35.96962,-83.91559], {icon: dp_lx}).bindPopup('Knoxville, Tennessee&lt;br&gt;White 1945-1974&lt;br&gt;INF033&lt;br&gt;non-DASS').addTo(W1950);</v>
      </c>
      <c r="BI1391" t="s">
        <v>6434</v>
      </c>
    </row>
    <row r="1392" spans="1:61">
      <c r="A1392" s="30" t="s">
        <v>5327</v>
      </c>
      <c r="B1392" s="31" t="s">
        <v>1366</v>
      </c>
      <c r="C1392" t="s">
        <v>3937</v>
      </c>
      <c r="D1392" s="32" t="s">
        <v>1368</v>
      </c>
      <c r="E1392" s="31" t="s">
        <v>5304</v>
      </c>
      <c r="F1392" s="32">
        <v>-86.764859999999999</v>
      </c>
      <c r="G1392" s="32">
        <v>26.640840000000001</v>
      </c>
      <c r="H1392" s="32"/>
      <c r="I1392" t="str">
        <f t="shared" si="249"/>
        <v>Fort Myers, Florida&lt;br&gt;White 1945-1974&lt;br&gt;INF278&lt;br&gt;non-DASS</v>
      </c>
      <c r="J1392" t="str">
        <f t="shared" si="250"/>
        <v>W1950FortMyersFloridaINF278</v>
      </c>
      <c r="M1392" t="str">
        <f t="shared" si="252"/>
        <v>dp</v>
      </c>
      <c r="N1392" t="str">
        <f t="shared" si="253"/>
        <v>st</v>
      </c>
      <c r="O1392" t="str">
        <f t="shared" si="254"/>
        <v>ar</v>
      </c>
      <c r="P1392" t="e">
        <f>IF(#REF!="rhot","",IF(H1392="AAE_7R","r7",IF(AND(C1392="ANAE",H1392="W"),"r3","r0")))</f>
        <v>#REF!</v>
      </c>
      <c r="Q1392" t="str">
        <f>IF(H1392="consonant",#REF!,"")</f>
        <v/>
      </c>
      <c r="R1392" t="str">
        <f t="shared" si="255"/>
        <v>lx</v>
      </c>
      <c r="S1392" t="str">
        <f t="shared" si="256"/>
        <v>bk</v>
      </c>
      <c r="T1392" t="e">
        <f t="shared" si="257"/>
        <v>#REF!</v>
      </c>
      <c r="U1392" t="str">
        <f t="shared" si="248"/>
        <v>b</v>
      </c>
      <c r="W1392" t="str">
        <f t="shared" si="251"/>
        <v>const W1950FortMyersFloridaINF278= L.marker([26.64084,-86.76486], {icon: dp_lx}).bindPopup('Fort Myers, Florida&lt;br&gt;White 1945-1974&lt;br&gt;INF278&lt;br&gt;non-DASS').addTo(W1950);</v>
      </c>
      <c r="BI1392" t="s">
        <v>6435</v>
      </c>
    </row>
    <row r="1393" spans="1:61">
      <c r="A1393" s="30" t="s">
        <v>5327</v>
      </c>
      <c r="B1393" s="31" t="s">
        <v>1384</v>
      </c>
      <c r="C1393" t="s">
        <v>3937</v>
      </c>
      <c r="D1393" s="32" t="s">
        <v>354</v>
      </c>
      <c r="E1393" s="31" t="s">
        <v>904</v>
      </c>
      <c r="F1393" s="32">
        <v>-90.035920000000004</v>
      </c>
      <c r="G1393" s="32">
        <v>36.166690000000003</v>
      </c>
      <c r="H1393" s="32"/>
      <c r="I1393" t="str">
        <f t="shared" si="249"/>
        <v>Nashville, Tennessee&lt;br&gt;White 1945-1974&lt;br&gt;INF307&lt;br&gt;non-DASS</v>
      </c>
      <c r="J1393" t="str">
        <f t="shared" si="250"/>
        <v>W1950NashvilleTennesseeINF307</v>
      </c>
      <c r="M1393" t="str">
        <f t="shared" si="252"/>
        <v>dp</v>
      </c>
      <c r="N1393" t="str">
        <f t="shared" si="253"/>
        <v>st</v>
      </c>
      <c r="O1393" t="str">
        <f t="shared" si="254"/>
        <v>ar</v>
      </c>
      <c r="P1393" t="e">
        <f>IF(#REF!="rhot","",IF(H1393="AAE_7R","r7",IF(AND(C1393="ANAE",H1393="W"),"r3","r0")))</f>
        <v>#REF!</v>
      </c>
      <c r="Q1393" t="str">
        <f>IF(H1393="consonant",#REF!,"")</f>
        <v/>
      </c>
      <c r="R1393" t="str">
        <f t="shared" si="255"/>
        <v>lx</v>
      </c>
      <c r="S1393" t="str">
        <f t="shared" si="256"/>
        <v>bk</v>
      </c>
      <c r="T1393" t="e">
        <f t="shared" si="257"/>
        <v>#REF!</v>
      </c>
      <c r="U1393" t="str">
        <f t="shared" si="248"/>
        <v>b</v>
      </c>
      <c r="W1393" t="str">
        <f t="shared" si="251"/>
        <v>const W1950NashvilleTennesseeINF307= L.marker([36.16669,-90.03592], {icon: dp_lx}).bindPopup('Nashville, Tennessee&lt;br&gt;White 1945-1974&lt;br&gt;INF307&lt;br&gt;non-DASS').addTo(W1950);</v>
      </c>
      <c r="BI1393" t="s">
        <v>6436</v>
      </c>
    </row>
    <row r="1394" spans="1:61" ht="15" customHeight="1">
      <c r="A1394" s="30" t="s">
        <v>5327</v>
      </c>
      <c r="B1394" s="31" t="s">
        <v>1356</v>
      </c>
      <c r="C1394" t="s">
        <v>3937</v>
      </c>
      <c r="D1394" s="32" t="s">
        <v>59</v>
      </c>
      <c r="E1394" s="31" t="s">
        <v>5304</v>
      </c>
      <c r="F1394" s="32">
        <v>-82.458740000000006</v>
      </c>
      <c r="G1394" s="32">
        <v>28.537769999999998</v>
      </c>
      <c r="H1394" s="32"/>
      <c r="I1394" t="str">
        <f t="shared" si="249"/>
        <v>Orlando, Florida&lt;br&gt;White 1945-1974&lt;br&gt;INF261&lt;br&gt;non-DASS</v>
      </c>
      <c r="J1394" t="str">
        <f t="shared" si="250"/>
        <v>W1950OrlandoFloridaINF261</v>
      </c>
      <c r="M1394" t="str">
        <f t="shared" si="252"/>
        <v>dp</v>
      </c>
      <c r="N1394" t="str">
        <f t="shared" si="253"/>
        <v>st</v>
      </c>
      <c r="O1394" t="str">
        <f t="shared" si="254"/>
        <v>ar</v>
      </c>
      <c r="P1394" t="e">
        <f>IF(#REF!="rhot","",IF(H1394="AAE_7R","r7",IF(AND(C1394="ANAE",H1394="W"),"r3","r0")))</f>
        <v>#REF!</v>
      </c>
      <c r="Q1394" t="str">
        <f>IF(H1394="consonant",#REF!,"")</f>
        <v/>
      </c>
      <c r="R1394" t="str">
        <f t="shared" si="255"/>
        <v>lx</v>
      </c>
      <c r="S1394" t="str">
        <f t="shared" si="256"/>
        <v>bk</v>
      </c>
      <c r="T1394" t="e">
        <f t="shared" si="257"/>
        <v>#REF!</v>
      </c>
      <c r="U1394" t="str">
        <f t="shared" si="248"/>
        <v>b</v>
      </c>
      <c r="W1394" t="str">
        <f t="shared" si="251"/>
        <v>const W1950OrlandoFloridaINF261= L.marker([28.53777,-82.45874], {icon: dp_lx}).bindPopup('Orlando, Florida&lt;br&gt;White 1945-1974&lt;br&gt;INF261&lt;br&gt;non-DASS').addTo(W1950);</v>
      </c>
      <c r="BI1394" t="s">
        <v>6437</v>
      </c>
    </row>
    <row r="1395" spans="1:61">
      <c r="A1395" s="30" t="s">
        <v>5327</v>
      </c>
      <c r="B1395" s="31" t="s">
        <v>1473</v>
      </c>
      <c r="C1395" t="s">
        <v>3937</v>
      </c>
      <c r="D1395" s="32" t="s">
        <v>261</v>
      </c>
      <c r="E1395" s="31" t="s">
        <v>1505</v>
      </c>
      <c r="F1395" s="32">
        <v>-90.183319999999995</v>
      </c>
      <c r="G1395" s="32">
        <v>34.007150000000003</v>
      </c>
      <c r="H1395" s="32"/>
      <c r="I1395" t="str">
        <f t="shared" si="249"/>
        <v>Charleston, Mississippi&lt;br&gt;White 1945-1974&lt;br&gt;INF541&lt;br&gt;non-DASS</v>
      </c>
      <c r="J1395" t="str">
        <f t="shared" si="250"/>
        <v>W1950CharlestonMississippiINF541</v>
      </c>
      <c r="M1395" t="str">
        <f t="shared" si="252"/>
        <v>dp</v>
      </c>
      <c r="N1395" t="str">
        <f t="shared" si="253"/>
        <v>st</v>
      </c>
      <c r="O1395" t="str">
        <f t="shared" si="254"/>
        <v>ar</v>
      </c>
      <c r="P1395" t="e">
        <f>IF(#REF!="rhot","",IF(H1395="AAE_7R","r7",IF(AND(C1395="ANAE",H1395="W"),"r3","r0")))</f>
        <v>#REF!</v>
      </c>
      <c r="Q1395" t="str">
        <f>IF(H1395="consonant",#REF!,"")</f>
        <v/>
      </c>
      <c r="R1395" t="str">
        <f t="shared" si="255"/>
        <v>lx</v>
      </c>
      <c r="S1395" t="str">
        <f t="shared" si="256"/>
        <v>bk</v>
      </c>
      <c r="T1395" t="e">
        <f t="shared" si="257"/>
        <v>#REF!</v>
      </c>
      <c r="U1395" t="str">
        <f t="shared" si="248"/>
        <v>b</v>
      </c>
      <c r="W1395" t="str">
        <f t="shared" si="251"/>
        <v>const W1950CharlestonMississippiINF541= L.marker([34.00715,-90.18332], {icon: dp_lx}).bindPopup('Charleston, Mississippi&lt;br&gt;White 1945-1974&lt;br&gt;INF541&lt;br&gt;non-DASS').addTo(W1950);</v>
      </c>
      <c r="BI1395" t="s">
        <v>6438</v>
      </c>
    </row>
    <row r="1396" spans="1:61">
      <c r="A1396" s="30" t="s">
        <v>5327</v>
      </c>
      <c r="B1396" s="31" t="s">
        <v>1478</v>
      </c>
      <c r="C1396" t="s">
        <v>3937</v>
      </c>
      <c r="D1396" s="32" t="s">
        <v>209</v>
      </c>
      <c r="E1396" s="31" t="s">
        <v>1505</v>
      </c>
      <c r="F1396" s="32">
        <v>-89.2911</v>
      </c>
      <c r="G1396" s="32">
        <v>32.297429999999999</v>
      </c>
      <c r="H1396" s="32"/>
      <c r="I1396" t="str">
        <f t="shared" si="249"/>
        <v>Jackson, Mississippi&lt;br&gt;White 1945-1974&lt;br&gt;INF591&lt;br&gt;non-DASS</v>
      </c>
      <c r="J1396" t="str">
        <f t="shared" si="250"/>
        <v>W1950JacksonMississippiINF591</v>
      </c>
      <c r="M1396" t="str">
        <f t="shared" si="252"/>
        <v>dp</v>
      </c>
      <c r="N1396" t="str">
        <f t="shared" si="253"/>
        <v>st</v>
      </c>
      <c r="O1396" t="str">
        <f t="shared" si="254"/>
        <v>ar</v>
      </c>
      <c r="P1396" t="e">
        <f>IF(#REF!="rhot","",IF(H1396="AAE_7R","r7",IF(AND(C1396="ANAE",H1396="W"),"r3","r0")))</f>
        <v>#REF!</v>
      </c>
      <c r="Q1396" t="str">
        <f>IF(H1396="consonant",#REF!,"")</f>
        <v/>
      </c>
      <c r="R1396" t="str">
        <f t="shared" si="255"/>
        <v>lx</v>
      </c>
      <c r="S1396" t="str">
        <f t="shared" si="256"/>
        <v>bk</v>
      </c>
      <c r="T1396" t="e">
        <f t="shared" si="257"/>
        <v>#REF!</v>
      </c>
      <c r="U1396" t="str">
        <f t="shared" si="248"/>
        <v>b</v>
      </c>
      <c r="W1396" t="str">
        <f t="shared" si="251"/>
        <v>const W1950JacksonMississippiINF591= L.marker([32.29743,-89.2911], {icon: dp_lx}).bindPopup('Jackson, Mississippi&lt;br&gt;White 1945-1974&lt;br&gt;INF591&lt;br&gt;non-DASS').addTo(W1950);</v>
      </c>
      <c r="BI1396" t="s">
        <v>6439</v>
      </c>
    </row>
    <row r="1397" spans="1:61">
      <c r="A1397" s="30" t="s">
        <v>5327</v>
      </c>
      <c r="B1397" s="31" t="s">
        <v>1480</v>
      </c>
      <c r="C1397" t="s">
        <v>3937</v>
      </c>
      <c r="D1397" s="32" t="s">
        <v>1482</v>
      </c>
      <c r="E1397" s="31" t="s">
        <v>1505</v>
      </c>
      <c r="F1397" s="32">
        <v>-93.747749999999996</v>
      </c>
      <c r="G1397" s="32">
        <v>31.32761</v>
      </c>
      <c r="H1397" s="32"/>
      <c r="I1397" t="str">
        <f t="shared" si="249"/>
        <v>Hattiesburg, Mississippi&lt;br&gt;White 1945-1974&lt;br&gt;INF599&lt;br&gt;non-DASS</v>
      </c>
      <c r="J1397" t="str">
        <f t="shared" si="250"/>
        <v>W1950HattiesburgMississippiINF599</v>
      </c>
      <c r="M1397" t="str">
        <f t="shared" si="252"/>
        <v>dp</v>
      </c>
      <c r="N1397" t="str">
        <f t="shared" si="253"/>
        <v>st</v>
      </c>
      <c r="O1397" t="str">
        <f t="shared" si="254"/>
        <v>ar</v>
      </c>
      <c r="P1397" t="e">
        <f>IF(#REF!="rhot","",IF(H1397="AAE_7R","r7",IF(AND(C1397="ANAE",H1397="W"),"r3","r0")))</f>
        <v>#REF!</v>
      </c>
      <c r="Q1397" t="str">
        <f>IF(H1397="consonant",#REF!,"")</f>
        <v/>
      </c>
      <c r="R1397" t="str">
        <f t="shared" si="255"/>
        <v>lx</v>
      </c>
      <c r="S1397" t="str">
        <f t="shared" si="256"/>
        <v>bk</v>
      </c>
      <c r="T1397" t="e">
        <f t="shared" si="257"/>
        <v>#REF!</v>
      </c>
      <c r="U1397" t="str">
        <f t="shared" si="248"/>
        <v>b</v>
      </c>
      <c r="W1397" t="str">
        <f t="shared" si="251"/>
        <v>const W1950HattiesburgMississippiINF599= L.marker([31.32761,-93.74775], {icon: dp_lx}).bindPopup('Hattiesburg, Mississippi&lt;br&gt;White 1945-1974&lt;br&gt;INF599&lt;br&gt;non-DASS').addTo(W1950);</v>
      </c>
      <c r="BI1397" t="s">
        <v>6440</v>
      </c>
    </row>
    <row r="1398" spans="1:61">
      <c r="A1398" s="30" t="s">
        <v>5327</v>
      </c>
      <c r="B1398" s="31" t="s">
        <v>1357</v>
      </c>
      <c r="C1398" t="s">
        <v>3937</v>
      </c>
      <c r="D1398" s="32" t="s">
        <v>1359</v>
      </c>
      <c r="E1398" s="31" t="s">
        <v>5304</v>
      </c>
      <c r="F1398" s="32">
        <v>-80.143529999999998</v>
      </c>
      <c r="G1398" s="32">
        <v>27.75177</v>
      </c>
      <c r="H1398" s="32"/>
      <c r="I1398" t="str">
        <f t="shared" si="249"/>
        <v>Fort Meade, Florida&lt;br&gt;White 1945-1974&lt;br&gt;INF264&lt;br&gt;non-DASS</v>
      </c>
      <c r="J1398" t="str">
        <f t="shared" si="250"/>
        <v>W1950FortMeadeFloridaINF264</v>
      </c>
      <c r="M1398" t="str">
        <f t="shared" si="252"/>
        <v>dp</v>
      </c>
      <c r="N1398" t="str">
        <f t="shared" si="253"/>
        <v>st</v>
      </c>
      <c r="O1398" t="str">
        <f t="shared" si="254"/>
        <v>ar</v>
      </c>
      <c r="P1398" t="e">
        <f>IF(#REF!="rhot","",IF(H1398="AAE_7R","r7",IF(AND(C1398="ANAE",H1398="W"),"r3","r0")))</f>
        <v>#REF!</v>
      </c>
      <c r="Q1398" t="str">
        <f>IF(H1398="consonant",#REF!,"")</f>
        <v/>
      </c>
      <c r="R1398" t="str">
        <f t="shared" si="255"/>
        <v>lx</v>
      </c>
      <c r="S1398" t="str">
        <f t="shared" si="256"/>
        <v>bk</v>
      </c>
      <c r="T1398" t="e">
        <f t="shared" si="257"/>
        <v>#REF!</v>
      </c>
      <c r="U1398" t="str">
        <f t="shared" si="248"/>
        <v>b</v>
      </c>
      <c r="W1398" t="str">
        <f t="shared" si="251"/>
        <v>const W1950FortMeadeFloridaINF264= L.marker([27.75177,-80.14353], {icon: dp_lx}).bindPopup('Fort Meade, Florida&lt;br&gt;White 1945-1974&lt;br&gt;INF264&lt;br&gt;non-DASS').addTo(W1950);</v>
      </c>
      <c r="BI1398" t="s">
        <v>6441</v>
      </c>
    </row>
    <row r="1399" spans="1:61">
      <c r="A1399" s="30" t="s">
        <v>5327</v>
      </c>
      <c r="B1399" s="31" t="s">
        <v>1369</v>
      </c>
      <c r="C1399" t="s">
        <v>3937</v>
      </c>
      <c r="D1399" s="32" t="s">
        <v>693</v>
      </c>
      <c r="E1399" s="31" t="s">
        <v>5304</v>
      </c>
      <c r="F1399" s="32">
        <v>-87.062839999999994</v>
      </c>
      <c r="G1399" s="32">
        <v>26.122350000000001</v>
      </c>
      <c r="H1399" s="32"/>
      <c r="I1399" t="str">
        <f t="shared" si="249"/>
        <v>Ft. Lauderdale, Florida&lt;br&gt;White 1945-1974&lt;br&gt;INF279&lt;br&gt;non-DASS</v>
      </c>
      <c r="J1399" t="str">
        <f t="shared" si="250"/>
        <v>W1950FtLauderdaleFloridaINF279</v>
      </c>
      <c r="M1399" t="str">
        <f t="shared" si="252"/>
        <v>dp</v>
      </c>
      <c r="N1399" t="str">
        <f t="shared" si="253"/>
        <v>st</v>
      </c>
      <c r="O1399" t="str">
        <f t="shared" si="254"/>
        <v>ar</v>
      </c>
      <c r="P1399" t="e">
        <f>IF(#REF!="rhot","",IF(H1399="AAE_7R","r7",IF(AND(C1399="ANAE",H1399="W"),"r3","r0")))</f>
        <v>#REF!</v>
      </c>
      <c r="Q1399" t="str">
        <f>IF(H1399="consonant",#REF!,"")</f>
        <v/>
      </c>
      <c r="R1399" t="str">
        <f t="shared" si="255"/>
        <v>lx</v>
      </c>
      <c r="S1399" t="str">
        <f t="shared" si="256"/>
        <v>bk</v>
      </c>
      <c r="T1399" t="e">
        <f t="shared" si="257"/>
        <v>#REF!</v>
      </c>
      <c r="U1399" t="str">
        <f t="shared" si="248"/>
        <v>b</v>
      </c>
      <c r="W1399" t="str">
        <f t="shared" si="251"/>
        <v>const W1950FtLauderdaleFloridaINF279= L.marker([26.12235,-87.06284], {icon: dp_lx}).bindPopup('Ft. Lauderdale, Florida&lt;br&gt;White 1945-1974&lt;br&gt;INF279&lt;br&gt;non-DASS').addTo(W1950);</v>
      </c>
      <c r="BI1399" t="s">
        <v>6486</v>
      </c>
    </row>
    <row r="1400" spans="1:61">
      <c r="A1400" s="30" t="s">
        <v>5327</v>
      </c>
      <c r="B1400" s="31" t="s">
        <v>1380</v>
      </c>
      <c r="C1400" t="s">
        <v>3937</v>
      </c>
      <c r="D1400" s="32" t="s">
        <v>1382</v>
      </c>
      <c r="E1400" s="31" t="s">
        <v>904</v>
      </c>
      <c r="F1400" s="32">
        <v>-87.387119999999996</v>
      </c>
      <c r="G1400" s="32">
        <v>36.274520000000003</v>
      </c>
      <c r="H1400" s="32"/>
      <c r="I1400" t="str">
        <f t="shared" si="249"/>
        <v>Ashland City, Tennessee&lt;br&gt;White 1945-1974&lt;br&gt;INF297&lt;br&gt;non-DASS</v>
      </c>
      <c r="J1400" t="str">
        <f t="shared" si="250"/>
        <v>W1950AshlandCityTennesseeINF297</v>
      </c>
      <c r="M1400" t="str">
        <f t="shared" si="252"/>
        <v>dp</v>
      </c>
      <c r="N1400" t="str">
        <f t="shared" si="253"/>
        <v>st</v>
      </c>
      <c r="O1400" t="str">
        <f t="shared" si="254"/>
        <v>ar</v>
      </c>
      <c r="P1400" t="e">
        <f>IF(#REF!="rhot","",IF(H1400="AAE_7R","r7",IF(AND(C1400="ANAE",H1400="W"),"r3","r0")))</f>
        <v>#REF!</v>
      </c>
      <c r="Q1400" t="str">
        <f>IF(H1400="consonant",#REF!,"")</f>
        <v/>
      </c>
      <c r="R1400" t="str">
        <f t="shared" si="255"/>
        <v>lx</v>
      </c>
      <c r="S1400" t="str">
        <f t="shared" si="256"/>
        <v>bk</v>
      </c>
      <c r="T1400" t="e">
        <f t="shared" si="257"/>
        <v>#REF!</v>
      </c>
      <c r="U1400" t="str">
        <f t="shared" si="248"/>
        <v>b</v>
      </c>
      <c r="W1400" t="str">
        <f t="shared" si="251"/>
        <v>const W1950AshlandCityTennesseeINF297= L.marker([36.27452,-87.38712], {icon: dp_lx}).bindPopup('Ashland City, Tennessee&lt;br&gt;White 1945-1974&lt;br&gt;INF297&lt;br&gt;non-DASS').addTo(W1950);</v>
      </c>
      <c r="BI1400" t="s">
        <v>6442</v>
      </c>
    </row>
    <row r="1401" spans="1:61">
      <c r="A1401" s="30" t="s">
        <v>5327</v>
      </c>
      <c r="B1401" s="31" t="s">
        <v>1387</v>
      </c>
      <c r="C1401" t="s">
        <v>3937</v>
      </c>
      <c r="D1401" s="32" t="s">
        <v>1388</v>
      </c>
      <c r="E1401" s="31" t="s">
        <v>904</v>
      </c>
      <c r="F1401" s="32">
        <v>-85.847380000000001</v>
      </c>
      <c r="G1401" s="32">
        <v>36.076169999999998</v>
      </c>
      <c r="H1401" s="32"/>
      <c r="I1401" t="str">
        <f t="shared" si="249"/>
        <v>Dickson, Tennessee&lt;br&gt;White 1945-1974&lt;br&gt;INF314&lt;br&gt;non-DASS</v>
      </c>
      <c r="J1401" t="str">
        <f t="shared" si="250"/>
        <v>W1950DicksonTennesseeINF314</v>
      </c>
      <c r="M1401" t="str">
        <f t="shared" si="252"/>
        <v>dp</v>
      </c>
      <c r="N1401" t="str">
        <f t="shared" si="253"/>
        <v>st</v>
      </c>
      <c r="O1401" t="str">
        <f t="shared" si="254"/>
        <v>ar</v>
      </c>
      <c r="P1401" t="e">
        <f>IF(#REF!="rhot","",IF(H1401="AAE_7R","r7",IF(AND(C1401="ANAE",H1401="W"),"r3","r0")))</f>
        <v>#REF!</v>
      </c>
      <c r="Q1401" t="str">
        <f>IF(H1401="consonant",#REF!,"")</f>
        <v/>
      </c>
      <c r="R1401" t="str">
        <f t="shared" si="255"/>
        <v>lx</v>
      </c>
      <c r="S1401" t="str">
        <f t="shared" si="256"/>
        <v>bk</v>
      </c>
      <c r="T1401" t="e">
        <f t="shared" si="257"/>
        <v>#REF!</v>
      </c>
      <c r="U1401" t="str">
        <f t="shared" si="248"/>
        <v>b</v>
      </c>
      <c r="W1401" t="str">
        <f t="shared" si="251"/>
        <v>const W1950DicksonTennesseeINF314= L.marker([36.07617,-85.84738], {icon: dp_lx}).bindPopup('Dickson, Tennessee&lt;br&gt;White 1945-1974&lt;br&gt;INF314&lt;br&gt;non-DASS').addTo(W1950);</v>
      </c>
      <c r="BI1401" t="s">
        <v>6443</v>
      </c>
    </row>
    <row r="1402" spans="1:61">
      <c r="A1402" s="30" t="s">
        <v>5327</v>
      </c>
      <c r="B1402" s="31" t="s">
        <v>1398</v>
      </c>
      <c r="C1402" t="s">
        <v>3937</v>
      </c>
      <c r="D1402" s="32" t="s">
        <v>1399</v>
      </c>
      <c r="E1402" s="31" t="s">
        <v>5298</v>
      </c>
      <c r="F1402" s="32">
        <v>-86.997900000000001</v>
      </c>
      <c r="G1402" s="32">
        <v>34.494010000000003</v>
      </c>
      <c r="H1402" s="32"/>
      <c r="I1402" t="str">
        <f t="shared" si="249"/>
        <v>Rainsville, Alabama&lt;br&gt;White 1945-1974&lt;br&gt;INF352&lt;br&gt;non-DASS</v>
      </c>
      <c r="J1402" t="str">
        <f t="shared" si="250"/>
        <v>W1950RainsvilleAlabamaINF352</v>
      </c>
      <c r="M1402" t="str">
        <f t="shared" si="252"/>
        <v>dp</v>
      </c>
      <c r="N1402" t="str">
        <f t="shared" si="253"/>
        <v>st</v>
      </c>
      <c r="O1402" t="str">
        <f t="shared" si="254"/>
        <v>ar</v>
      </c>
      <c r="P1402" t="e">
        <f>IF(#REF!="rhot","",IF(H1402="AAE_7R","r7",IF(AND(C1402="ANAE",H1402="W"),"r3","r0")))</f>
        <v>#REF!</v>
      </c>
      <c r="Q1402" t="str">
        <f>IF(H1402="consonant",#REF!,"")</f>
        <v/>
      </c>
      <c r="R1402" t="str">
        <f t="shared" si="255"/>
        <v>lx</v>
      </c>
      <c r="S1402" t="str">
        <f t="shared" si="256"/>
        <v>bk</v>
      </c>
      <c r="T1402" t="e">
        <f t="shared" si="257"/>
        <v>#REF!</v>
      </c>
      <c r="U1402" t="str">
        <f t="shared" si="248"/>
        <v>b</v>
      </c>
      <c r="W1402" t="str">
        <f t="shared" si="251"/>
        <v>const W1950RainsvilleAlabamaINF352= L.marker([34.49401,-86.9979], {icon: dp_lx}).bindPopup('Rainsville, Alabama&lt;br&gt;White 1945-1974&lt;br&gt;INF352&lt;br&gt;non-DASS').addTo(W1950);</v>
      </c>
      <c r="BI1402" t="s">
        <v>6444</v>
      </c>
    </row>
    <row r="1403" spans="1:61">
      <c r="A1403" s="30" t="s">
        <v>5327</v>
      </c>
      <c r="B1403" s="31" t="s">
        <v>1437</v>
      </c>
      <c r="C1403" t="s">
        <v>3937</v>
      </c>
      <c r="D1403" s="32" t="s">
        <v>1439</v>
      </c>
      <c r="E1403" s="31" t="s">
        <v>5298</v>
      </c>
      <c r="F1403" s="32">
        <v>-87.683160000000001</v>
      </c>
      <c r="G1403" s="32">
        <v>31.315429999999999</v>
      </c>
      <c r="H1403" s="32"/>
      <c r="I1403" t="str">
        <f t="shared" si="249"/>
        <v>Enterprise, Alabama&lt;br&gt;White 1945-1974&lt;br&gt;INF443&lt;br&gt;non-DASS</v>
      </c>
      <c r="J1403" t="str">
        <f t="shared" si="250"/>
        <v>W1950EnterpriseAlabamaINF443</v>
      </c>
      <c r="M1403" t="str">
        <f t="shared" si="252"/>
        <v>dp</v>
      </c>
      <c r="N1403" t="str">
        <f t="shared" si="253"/>
        <v>st</v>
      </c>
      <c r="O1403" t="str">
        <f t="shared" si="254"/>
        <v>ar</v>
      </c>
      <c r="P1403" t="e">
        <f>IF(#REF!="rhot","",IF(H1403="AAE_7R","r7",IF(AND(C1403="ANAE",H1403="W"),"r3","r0")))</f>
        <v>#REF!</v>
      </c>
      <c r="Q1403" t="str">
        <f>IF(H1403="consonant",#REF!,"")</f>
        <v/>
      </c>
      <c r="R1403" t="str">
        <f t="shared" si="255"/>
        <v>lx</v>
      </c>
      <c r="S1403" t="str">
        <f t="shared" si="256"/>
        <v>bk</v>
      </c>
      <c r="T1403" t="e">
        <f t="shared" si="257"/>
        <v>#REF!</v>
      </c>
      <c r="U1403" t="str">
        <f t="shared" si="248"/>
        <v>b</v>
      </c>
      <c r="W1403" t="str">
        <f t="shared" si="251"/>
        <v>const W1950EnterpriseAlabamaINF443= L.marker([31.31543,-87.68316], {icon: dp_lx}).bindPopup('Enterprise, Alabama&lt;br&gt;White 1945-1974&lt;br&gt;INF443&lt;br&gt;non-DASS').addTo(W1950);</v>
      </c>
      <c r="BI1403" t="s">
        <v>6445</v>
      </c>
    </row>
    <row r="1404" spans="1:61">
      <c r="A1404" s="30" t="s">
        <v>5327</v>
      </c>
      <c r="B1404" s="31" t="s">
        <v>1445</v>
      </c>
      <c r="C1404" t="s">
        <v>3937</v>
      </c>
      <c r="D1404" s="32" t="s">
        <v>1447</v>
      </c>
      <c r="E1404" s="31" t="s">
        <v>5298</v>
      </c>
      <c r="F1404" s="32">
        <v>-88.951930000000004</v>
      </c>
      <c r="G1404" s="32">
        <v>30.277979999999999</v>
      </c>
      <c r="H1404" s="32"/>
      <c r="I1404" t="str">
        <f t="shared" si="249"/>
        <v>Gulf Shores, Alabama&lt;br&gt;White 1945-1974&lt;br&gt;INF474&lt;br&gt;non-DASS</v>
      </c>
      <c r="J1404" t="str">
        <f t="shared" si="250"/>
        <v>W1950GulfShoresAlabamaINF474</v>
      </c>
      <c r="M1404" t="str">
        <f t="shared" si="252"/>
        <v>dp</v>
      </c>
      <c r="N1404" t="str">
        <f t="shared" si="253"/>
        <v>st</v>
      </c>
      <c r="O1404" t="str">
        <f t="shared" si="254"/>
        <v>ar</v>
      </c>
      <c r="P1404" t="e">
        <f>IF(#REF!="rhot","",IF(H1404="AAE_7R","r7",IF(AND(C1404="ANAE",H1404="W"),"r3","r0")))</f>
        <v>#REF!</v>
      </c>
      <c r="Q1404" t="str">
        <f>IF(H1404="consonant",#REF!,"")</f>
        <v/>
      </c>
      <c r="R1404" t="str">
        <f t="shared" si="255"/>
        <v>lx</v>
      </c>
      <c r="S1404" t="str">
        <f t="shared" si="256"/>
        <v>bk</v>
      </c>
      <c r="T1404" t="e">
        <f t="shared" si="257"/>
        <v>#REF!</v>
      </c>
      <c r="U1404" t="str">
        <f t="shared" si="248"/>
        <v>b</v>
      </c>
      <c r="W1404" t="str">
        <f t="shared" si="251"/>
        <v>const W1950GulfShoresAlabamaINF474= L.marker([30.27798,-88.95193], {icon: dp_lx}).bindPopup('Gulf Shores, Alabama&lt;br&gt;White 1945-1974&lt;br&gt;INF474&lt;br&gt;non-DASS').addTo(W1950);</v>
      </c>
      <c r="BI1404" t="s">
        <v>6446</v>
      </c>
    </row>
    <row r="1405" spans="1:61">
      <c r="A1405" s="30" t="s">
        <v>5327</v>
      </c>
      <c r="B1405" s="31" t="s">
        <v>1468</v>
      </c>
      <c r="C1405" t="s">
        <v>3937</v>
      </c>
      <c r="D1405" s="32" t="s">
        <v>1470</v>
      </c>
      <c r="E1405" s="31" t="s">
        <v>1505</v>
      </c>
      <c r="F1405" s="32">
        <v>-95.371260000000007</v>
      </c>
      <c r="G1405" s="32">
        <v>34.729730000000004</v>
      </c>
      <c r="H1405" s="32"/>
      <c r="I1405" t="str">
        <f t="shared" si="249"/>
        <v>Ripley, Mississippi&lt;br&gt;White 1945-1974&lt;br&gt;INF524&lt;br&gt;non-DASS</v>
      </c>
      <c r="J1405" t="str">
        <f t="shared" si="250"/>
        <v>W1950RipleyMississippiINF524</v>
      </c>
      <c r="M1405" t="str">
        <f t="shared" si="252"/>
        <v>dp</v>
      </c>
      <c r="N1405" t="str">
        <f t="shared" si="253"/>
        <v>st</v>
      </c>
      <c r="O1405" t="str">
        <f t="shared" si="254"/>
        <v>ar</v>
      </c>
      <c r="P1405" t="e">
        <f>IF(#REF!="rhot","",IF(H1405="AAE_7R","r7",IF(AND(C1405="ANAE",H1405="W"),"r3","r0")))</f>
        <v>#REF!</v>
      </c>
      <c r="Q1405" t="str">
        <f>IF(H1405="consonant",#REF!,"")</f>
        <v/>
      </c>
      <c r="R1405" t="str">
        <f t="shared" si="255"/>
        <v>lx</v>
      </c>
      <c r="S1405" t="str">
        <f t="shared" si="256"/>
        <v>bk</v>
      </c>
      <c r="T1405" t="e">
        <f t="shared" si="257"/>
        <v>#REF!</v>
      </c>
      <c r="U1405" t="str">
        <f t="shared" si="248"/>
        <v>b</v>
      </c>
      <c r="W1405" t="str">
        <f t="shared" si="251"/>
        <v>const W1950RipleyMississippiINF524= L.marker([34.72973,-95.37126], {icon: dp_lx}).bindPopup('Ripley, Mississippi&lt;br&gt;White 1945-1974&lt;br&gt;INF524&lt;br&gt;non-DASS').addTo(W1950);</v>
      </c>
      <c r="BI1405" t="s">
        <v>6447</v>
      </c>
    </row>
    <row r="1406" spans="1:61">
      <c r="A1406" s="30" t="s">
        <v>5327</v>
      </c>
      <c r="B1406" s="31" t="s">
        <v>1342</v>
      </c>
      <c r="C1406" t="s">
        <v>3937</v>
      </c>
      <c r="D1406" s="32" t="s">
        <v>67</v>
      </c>
      <c r="E1406" s="31" t="s">
        <v>5304</v>
      </c>
      <c r="F1406" s="32">
        <v>-87.290880000000001</v>
      </c>
      <c r="G1406" s="32">
        <v>30.43816</v>
      </c>
      <c r="H1406" s="32"/>
      <c r="I1406" t="str">
        <f t="shared" si="249"/>
        <v>Tallahassee, Florida&lt;br&gt;White 1945-1974&lt;br&gt;INF240&lt;br&gt;non-DASS</v>
      </c>
      <c r="J1406" t="str">
        <f t="shared" si="250"/>
        <v>W1950TallahasseeFloridaINF240</v>
      </c>
      <c r="M1406" t="str">
        <f t="shared" si="252"/>
        <v>dp</v>
      </c>
      <c r="N1406" t="str">
        <f t="shared" si="253"/>
        <v>st</v>
      </c>
      <c r="O1406" t="str">
        <f t="shared" si="254"/>
        <v>ar</v>
      </c>
      <c r="P1406" t="e">
        <f>IF(#REF!="rhot","",IF(H1406="AAE_7R","r7",IF(AND(C1406="ANAE",H1406="W"),"r3","r0")))</f>
        <v>#REF!</v>
      </c>
      <c r="Q1406" t="str">
        <f>IF(H1406="consonant",#REF!,"")</f>
        <v/>
      </c>
      <c r="R1406" t="str">
        <f t="shared" si="255"/>
        <v>lx</v>
      </c>
      <c r="S1406" t="str">
        <f t="shared" si="256"/>
        <v>bk</v>
      </c>
      <c r="T1406" t="e">
        <f t="shared" si="257"/>
        <v>#REF!</v>
      </c>
      <c r="U1406" t="str">
        <f t="shared" si="248"/>
        <v>b</v>
      </c>
      <c r="W1406" t="str">
        <f t="shared" si="251"/>
        <v>const W1950TallahasseeFloridaINF240= L.marker([30.43816,-87.29088], {icon: dp_lx}).bindPopup('Tallahassee, Florida&lt;br&gt;White 1945-1974&lt;br&gt;INF240&lt;br&gt;non-DASS').addTo(W1950);</v>
      </c>
      <c r="BI1406" t="s">
        <v>6448</v>
      </c>
    </row>
    <row r="1407" spans="1:61">
      <c r="A1407" s="30" t="s">
        <v>5327</v>
      </c>
      <c r="B1407" s="31" t="s">
        <v>1416</v>
      </c>
      <c r="C1407" t="s">
        <v>3937</v>
      </c>
      <c r="D1407" s="32" t="s">
        <v>995</v>
      </c>
      <c r="E1407" s="31" t="s">
        <v>5298</v>
      </c>
      <c r="F1407" s="32">
        <v>-85.000799999999998</v>
      </c>
      <c r="G1407" s="32">
        <v>31.993410000000001</v>
      </c>
      <c r="H1407" s="32"/>
      <c r="I1407" t="str">
        <f t="shared" si="249"/>
        <v>Camden, Alabama&lt;br&gt;White 1945-1974&lt;br&gt;INF405&lt;br&gt;non-DASS</v>
      </c>
      <c r="J1407" t="str">
        <f t="shared" si="250"/>
        <v>W1950CamdenAlabamaINF405</v>
      </c>
      <c r="M1407" t="str">
        <f t="shared" si="252"/>
        <v>dp</v>
      </c>
      <c r="N1407" t="str">
        <f t="shared" si="253"/>
        <v>st</v>
      </c>
      <c r="O1407" t="str">
        <f t="shared" si="254"/>
        <v>ar</v>
      </c>
      <c r="P1407" t="e">
        <f>IF(#REF!="rhot","",IF(H1407="AAE_7R","r7",IF(AND(C1407="ANAE",H1407="W"),"r3","r0")))</f>
        <v>#REF!</v>
      </c>
      <c r="Q1407" t="str">
        <f>IF(H1407="consonant",#REF!,"")</f>
        <v/>
      </c>
      <c r="R1407" t="str">
        <f t="shared" si="255"/>
        <v>lx</v>
      </c>
      <c r="S1407" t="str">
        <f t="shared" si="256"/>
        <v>bk</v>
      </c>
      <c r="T1407" t="e">
        <f t="shared" si="257"/>
        <v>#REF!</v>
      </c>
      <c r="U1407" t="str">
        <f t="shared" si="248"/>
        <v>b</v>
      </c>
      <c r="W1407" t="str">
        <f t="shared" si="251"/>
        <v>const W1950CamdenAlabamaINF405= L.marker([31.99341,-85.0008], {icon: dp_lx}).bindPopup('Camden, Alabama&lt;br&gt;White 1945-1974&lt;br&gt;INF405&lt;br&gt;non-DASS').addTo(W1950);</v>
      </c>
      <c r="BI1407" t="s">
        <v>6449</v>
      </c>
    </row>
    <row r="1408" spans="1:61">
      <c r="A1408" s="30" t="s">
        <v>5327</v>
      </c>
      <c r="B1408" s="31" t="s">
        <v>1465</v>
      </c>
      <c r="C1408" t="s">
        <v>3937</v>
      </c>
      <c r="D1408" s="32" t="s">
        <v>1467</v>
      </c>
      <c r="E1408" s="31" t="s">
        <v>1505</v>
      </c>
      <c r="F1408" s="32">
        <v>-84.391869999999997</v>
      </c>
      <c r="G1408" s="32">
        <v>34.928240000000002</v>
      </c>
      <c r="H1408" s="32"/>
      <c r="I1408" t="str">
        <f t="shared" si="249"/>
        <v>Corinth, Mississippi&lt;br&gt;White 1945-1974&lt;br&gt;INF522&lt;br&gt;non-DASS</v>
      </c>
      <c r="J1408" t="str">
        <f t="shared" si="250"/>
        <v>W1950CorinthMississippiINF522</v>
      </c>
      <c r="M1408" t="str">
        <f t="shared" si="252"/>
        <v>dp</v>
      </c>
      <c r="N1408" t="str">
        <f t="shared" si="253"/>
        <v>st</v>
      </c>
      <c r="O1408" t="str">
        <f t="shared" si="254"/>
        <v>ar</v>
      </c>
      <c r="P1408" t="e">
        <f>IF(#REF!="rhot","",IF(H1408="AAE_7R","r7",IF(AND(C1408="ANAE",H1408="W"),"r3","r0")))</f>
        <v>#REF!</v>
      </c>
      <c r="Q1408" t="str">
        <f>IF(H1408="consonant",#REF!,"")</f>
        <v/>
      </c>
      <c r="R1408" t="str">
        <f t="shared" si="255"/>
        <v>lx</v>
      </c>
      <c r="S1408" t="str">
        <f t="shared" si="256"/>
        <v>bk</v>
      </c>
      <c r="T1408" t="e">
        <f t="shared" si="257"/>
        <v>#REF!</v>
      </c>
      <c r="U1408" t="str">
        <f t="shared" si="248"/>
        <v>b</v>
      </c>
      <c r="W1408" t="str">
        <f t="shared" si="251"/>
        <v>const W1950CorinthMississippiINF522= L.marker([34.92824,-84.39187], {icon: dp_lx}).bindPopup('Corinth, Mississippi&lt;br&gt;White 1945-1974&lt;br&gt;INF522&lt;br&gt;non-DASS').addTo(W1950);</v>
      </c>
      <c r="BI1408" t="s">
        <v>6450</v>
      </c>
    </row>
    <row r="1409" spans="1:61">
      <c r="A1409" s="30" t="s">
        <v>5327</v>
      </c>
      <c r="B1409" s="31" t="s">
        <v>1310</v>
      </c>
      <c r="C1409" t="s">
        <v>3937</v>
      </c>
      <c r="D1409" s="32" t="s">
        <v>70</v>
      </c>
      <c r="E1409" s="31" t="s">
        <v>5289</v>
      </c>
      <c r="F1409" s="32">
        <v>-84.391869999999997</v>
      </c>
      <c r="G1409" s="32">
        <v>33.799370000000003</v>
      </c>
      <c r="H1409" s="32"/>
      <c r="I1409" t="str">
        <f t="shared" si="249"/>
        <v>Atlanta, Georgia&lt;br&gt;White 1945-1974&lt;br&gt;INF101&lt;br&gt;non-DASS</v>
      </c>
      <c r="J1409" t="str">
        <f t="shared" si="250"/>
        <v>W1950AtlantaGeorgiaINF101</v>
      </c>
      <c r="M1409" t="str">
        <f t="shared" si="252"/>
        <v>dp</v>
      </c>
      <c r="N1409" t="str">
        <f t="shared" si="253"/>
        <v>st</v>
      </c>
      <c r="O1409" t="str">
        <f t="shared" si="254"/>
        <v>ar</v>
      </c>
      <c r="P1409" t="e">
        <f>IF(#REF!="rhot","",IF(H1409="AAE_7R","r7",IF(AND(C1409="ANAE",H1409="W"),"r3","r0")))</f>
        <v>#REF!</v>
      </c>
      <c r="Q1409" t="str">
        <f>IF(H1409="consonant",#REF!,"")</f>
        <v/>
      </c>
      <c r="R1409" t="str">
        <f t="shared" si="255"/>
        <v>lx</v>
      </c>
      <c r="S1409" t="str">
        <f t="shared" si="256"/>
        <v>bk</v>
      </c>
      <c r="T1409" t="e">
        <f t="shared" si="257"/>
        <v>#REF!</v>
      </c>
      <c r="U1409" t="str">
        <f t="shared" si="248"/>
        <v>b</v>
      </c>
      <c r="W1409" t="str">
        <f t="shared" si="251"/>
        <v>const W1950AtlantaGeorgiaINF101= L.marker([33.79937,-84.39187], {icon: dp_lx}).bindPopup('Atlanta, Georgia&lt;br&gt;White 1945-1974&lt;br&gt;INF101&lt;br&gt;non-DASS').addTo(W1950);</v>
      </c>
      <c r="BI1409" t="s">
        <v>6451</v>
      </c>
    </row>
    <row r="1410" spans="1:61">
      <c r="A1410" s="30" t="s">
        <v>5327</v>
      </c>
      <c r="B1410" s="32"/>
      <c r="E1410" s="32"/>
    </row>
    <row r="1411" spans="1:61">
      <c r="A1411" s="30" t="s">
        <v>5327</v>
      </c>
    </row>
    <row r="1412" spans="1:61">
      <c r="A1412" s="30" t="s">
        <v>5327</v>
      </c>
    </row>
    <row r="1444" spans="10:12">
      <c r="J1444" s="32" t="s">
        <v>673</v>
      </c>
      <c r="L1444" t="e">
        <f>J1444&amp;#REF!&amp;K1444</f>
        <v>#REF!</v>
      </c>
    </row>
    <row r="1445" spans="10:12">
      <c r="J1445" s="32" t="s">
        <v>2502</v>
      </c>
      <c r="L1445" t="e">
        <f>J1445&amp;#REF!&amp;K1445</f>
        <v>#REF!</v>
      </c>
    </row>
    <row r="1446" spans="10:12">
      <c r="J1446" s="32" t="s">
        <v>1813</v>
      </c>
      <c r="L1446" t="e">
        <f>J1446&amp;#REF!&amp;K1446</f>
        <v>#REF!</v>
      </c>
    </row>
    <row r="1447" spans="10:12">
      <c r="J1447" s="32" t="s">
        <v>99</v>
      </c>
      <c r="L1447" t="e">
        <f>J1447&amp;#REF!&amp;K1447</f>
        <v>#REF!</v>
      </c>
    </row>
    <row r="1448" spans="10:12">
      <c r="J1448" s="32" t="s">
        <v>3938</v>
      </c>
      <c r="L1448" t="e">
        <f>J1448&amp;#REF!&amp;K1448</f>
        <v>#REF!</v>
      </c>
    </row>
    <row r="1449" spans="10:12">
      <c r="J1449" s="32" t="s">
        <v>1903</v>
      </c>
      <c r="L1449" t="e">
        <f>J1449&amp;#REF!&amp;K1449</f>
        <v>#REF!</v>
      </c>
    </row>
    <row r="1450" spans="10:12">
      <c r="J1450" s="32" t="s">
        <v>2795</v>
      </c>
      <c r="L1450" t="e">
        <f>J1450&amp;#REF!&amp;K1450</f>
        <v>#REF!</v>
      </c>
    </row>
    <row r="1451" spans="10:12">
      <c r="J1451" s="32" t="s">
        <v>2826</v>
      </c>
      <c r="L1451" t="e">
        <f>J1451&amp;#REF!&amp;K1451</f>
        <v>#REF!</v>
      </c>
    </row>
    <row r="1452" spans="10:12">
      <c r="J1452" s="32" t="s">
        <v>2481</v>
      </c>
      <c r="L1452" t="e">
        <f>J1452&amp;#REF!&amp;K1452</f>
        <v>#REF!</v>
      </c>
    </row>
    <row r="1453" spans="10:12">
      <c r="J1453" s="32" t="s">
        <v>1305</v>
      </c>
      <c r="L1453" t="e">
        <f>J1453&amp;#REF!&amp;K1453</f>
        <v>#REF!</v>
      </c>
    </row>
    <row r="1454" spans="10:12">
      <c r="J1454" s="32" t="s">
        <v>344</v>
      </c>
      <c r="L1454" t="e">
        <f>J1454&amp;#REF!&amp;K1454</f>
        <v>#REF!</v>
      </c>
    </row>
    <row r="1455" spans="10:12">
      <c r="J1455" s="32" t="s">
        <v>1308</v>
      </c>
      <c r="L1455" t="e">
        <f>J1455&amp;#REF!&amp;K1455</f>
        <v>#REF!</v>
      </c>
    </row>
    <row r="1456" spans="10:12">
      <c r="J1456" s="32" t="s">
        <v>2717</v>
      </c>
      <c r="L1456" t="e">
        <f>J1456&amp;#REF!&amp;K1456</f>
        <v>#REF!</v>
      </c>
    </row>
    <row r="1457" spans="10:12">
      <c r="J1457" s="32" t="s">
        <v>1935</v>
      </c>
      <c r="L1457" t="e">
        <f>J1457&amp;#REF!&amp;K1457</f>
        <v>#REF!</v>
      </c>
    </row>
    <row r="1458" spans="10:12">
      <c r="J1458" s="32" t="s">
        <v>953</v>
      </c>
      <c r="L1458" t="e">
        <f>J1458&amp;#REF!&amp;K1458</f>
        <v>#REF!</v>
      </c>
    </row>
    <row r="1459" spans="10:12">
      <c r="J1459" s="32" t="s">
        <v>179</v>
      </c>
      <c r="L1459" t="e">
        <f>J1459&amp;#REF!&amp;K1459</f>
        <v>#REF!</v>
      </c>
    </row>
    <row r="1460" spans="10:12">
      <c r="J1460" s="32" t="s">
        <v>72</v>
      </c>
      <c r="L1460" t="e">
        <f>J1460&amp;#REF!&amp;K1460</f>
        <v>#REF!</v>
      </c>
    </row>
    <row r="1461" spans="10:12">
      <c r="J1461" s="32" t="s">
        <v>2545</v>
      </c>
      <c r="L1461" t="e">
        <f>J1461&amp;#REF!&amp;K1461</f>
        <v>#REF!</v>
      </c>
    </row>
    <row r="1462" spans="10:12">
      <c r="J1462" s="32" t="s">
        <v>3939</v>
      </c>
      <c r="L1462" t="e">
        <f>J1462&amp;#REF!&amp;K1462</f>
        <v>#REF!</v>
      </c>
    </row>
    <row r="1463" spans="10:12">
      <c r="J1463" s="32" t="s">
        <v>2613</v>
      </c>
      <c r="L1463" t="e">
        <f>J1463&amp;#REF!&amp;K1463</f>
        <v>#REF!</v>
      </c>
    </row>
    <row r="1464" spans="10:12">
      <c r="J1464" s="32" t="s">
        <v>356</v>
      </c>
      <c r="L1464" t="e">
        <f>J1464&amp;#REF!&amp;K1464</f>
        <v>#REF!</v>
      </c>
    </row>
    <row r="1465" spans="10:12">
      <c r="J1465" s="32" t="s">
        <v>3940</v>
      </c>
      <c r="L1465" t="e">
        <f>J1465&amp;#REF!&amp;K1465</f>
        <v>#REF!</v>
      </c>
    </row>
    <row r="1466" spans="10:12">
      <c r="J1466" s="32" t="s">
        <v>99</v>
      </c>
      <c r="L1466" t="e">
        <f>J1466&amp;#REF!&amp;K1466</f>
        <v>#REF!</v>
      </c>
    </row>
    <row r="1467" spans="10:12">
      <c r="J1467" s="32" t="s">
        <v>705</v>
      </c>
      <c r="L1467" t="e">
        <f>J1467&amp;#REF!&amp;K1467</f>
        <v>#REF!</v>
      </c>
    </row>
    <row r="1468" spans="10:12">
      <c r="J1468" s="32" t="s">
        <v>2492</v>
      </c>
      <c r="L1468" t="e">
        <f>J1468&amp;#REF!&amp;K1468</f>
        <v>#REF!</v>
      </c>
    </row>
    <row r="1469" spans="10:12">
      <c r="J1469" s="32" t="s">
        <v>3941</v>
      </c>
      <c r="L1469" t="e">
        <f>J1469&amp;#REF!&amp;K1469</f>
        <v>#REF!</v>
      </c>
    </row>
    <row r="1470" spans="10:12">
      <c r="J1470" s="32" t="s">
        <v>3942</v>
      </c>
      <c r="L1470" t="e">
        <f>J1470&amp;#REF!&amp;K1470</f>
        <v>#REF!</v>
      </c>
    </row>
    <row r="1471" spans="10:12">
      <c r="J1471" s="32" t="s">
        <v>2697</v>
      </c>
      <c r="L1471" t="e">
        <f>J1471&amp;#REF!&amp;K1471</f>
        <v>#REF!</v>
      </c>
    </row>
    <row r="1472" spans="10:12">
      <c r="J1472" s="32" t="s">
        <v>2314</v>
      </c>
      <c r="L1472" t="e">
        <f>J1472&amp;#REF!&amp;K1472</f>
        <v>#REF!</v>
      </c>
    </row>
    <row r="1473" spans="10:12">
      <c r="J1473" s="32" t="s">
        <v>396</v>
      </c>
      <c r="L1473" t="e">
        <f>J1473&amp;#REF!&amp;K1473</f>
        <v>#REF!</v>
      </c>
    </row>
    <row r="1474" spans="10:12">
      <c r="J1474" s="32" t="s">
        <v>1620</v>
      </c>
      <c r="L1474" t="e">
        <f>J1474&amp;#REF!&amp;K1474</f>
        <v>#REF!</v>
      </c>
    </row>
    <row r="1475" spans="10:12">
      <c r="J1475" s="32" t="s">
        <v>2483</v>
      </c>
      <c r="L1475" t="e">
        <f>J1475&amp;#REF!&amp;K1475</f>
        <v>#REF!</v>
      </c>
    </row>
    <row r="1476" spans="10:12">
      <c r="J1476" s="32" t="s">
        <v>332</v>
      </c>
      <c r="L1476" t="e">
        <f>J1476&amp;#REF!&amp;K1476</f>
        <v>#REF!</v>
      </c>
    </row>
    <row r="1477" spans="10:12">
      <c r="J1477" s="32" t="s">
        <v>3944</v>
      </c>
      <c r="L1477" t="e">
        <f>J1477&amp;#REF!&amp;K1477</f>
        <v>#REF!</v>
      </c>
    </row>
    <row r="1478" spans="10:12">
      <c r="J1478" s="32" t="s">
        <v>2618</v>
      </c>
      <c r="L1478" t="e">
        <f>J1478&amp;#REF!&amp;K1478</f>
        <v>#REF!</v>
      </c>
    </row>
    <row r="1479" spans="10:12">
      <c r="J1479" s="32" t="s">
        <v>2665</v>
      </c>
      <c r="L1479" t="e">
        <f>J1479&amp;#REF!&amp;K1479</f>
        <v>#REF!</v>
      </c>
    </row>
    <row r="1480" spans="10:12">
      <c r="J1480" s="32" t="s">
        <v>2791</v>
      </c>
      <c r="L1480" t="e">
        <f>J1480&amp;#REF!&amp;K1480</f>
        <v>#REF!</v>
      </c>
    </row>
    <row r="1481" spans="10:12">
      <c r="J1481" s="32" t="s">
        <v>553</v>
      </c>
      <c r="L1481" t="e">
        <f>J1481&amp;#REF!&amp;K1481</f>
        <v>#REF!</v>
      </c>
    </row>
    <row r="1482" spans="10:12">
      <c r="J1482" s="32" t="s">
        <v>280</v>
      </c>
      <c r="L1482" t="e">
        <f>J1482&amp;#REF!&amp;K1482</f>
        <v>#REF!</v>
      </c>
    </row>
    <row r="1483" spans="10:12">
      <c r="J1483" s="32" t="s">
        <v>2673</v>
      </c>
      <c r="L1483" t="e">
        <f>J1483&amp;#REF!&amp;K1483</f>
        <v>#REF!</v>
      </c>
    </row>
    <row r="1484" spans="10:12">
      <c r="J1484" s="32" t="s">
        <v>1860</v>
      </c>
      <c r="L1484" t="e">
        <f>J1484&amp;#REF!&amp;K1484</f>
        <v>#REF!</v>
      </c>
    </row>
    <row r="1485" spans="10:12">
      <c r="J1485" s="32" t="s">
        <v>3945</v>
      </c>
      <c r="L1485" t="e">
        <f>J1485&amp;#REF!&amp;K1485</f>
        <v>#REF!</v>
      </c>
    </row>
    <row r="1486" spans="10:12">
      <c r="J1486" s="32" t="s">
        <v>1519</v>
      </c>
      <c r="L1486" t="e">
        <f>J1486&amp;#REF!&amp;K1486</f>
        <v>#REF!</v>
      </c>
    </row>
    <row r="1487" spans="10:12">
      <c r="J1487" s="32" t="s">
        <v>2767</v>
      </c>
      <c r="L1487" t="e">
        <f>J1487&amp;#REF!&amp;K1487</f>
        <v>#REF!</v>
      </c>
    </row>
    <row r="1488" spans="10:12">
      <c r="J1488" s="32" t="s">
        <v>3946</v>
      </c>
      <c r="L1488" t="e">
        <f>J1488&amp;#REF!&amp;K1488</f>
        <v>#REF!</v>
      </c>
    </row>
    <row r="1489" spans="10:12">
      <c r="J1489" s="32" t="s">
        <v>415</v>
      </c>
      <c r="L1489" t="e">
        <f>J1489&amp;#REF!&amp;K1489</f>
        <v>#REF!</v>
      </c>
    </row>
    <row r="1490" spans="10:12">
      <c r="J1490" s="32" t="s">
        <v>370</v>
      </c>
      <c r="L1490" t="e">
        <f>J1490&amp;#REF!&amp;K1490</f>
        <v>#REF!</v>
      </c>
    </row>
    <row r="1491" spans="10:12">
      <c r="J1491" s="32" t="s">
        <v>705</v>
      </c>
      <c r="L1491" t="e">
        <f>J1491&amp;#REF!&amp;K1491</f>
        <v>#REF!</v>
      </c>
    </row>
    <row r="1492" spans="10:12">
      <c r="J1492" s="32" t="s">
        <v>3947</v>
      </c>
      <c r="L1492" t="e">
        <f>J1492&amp;#REF!&amp;K1492</f>
        <v>#REF!</v>
      </c>
    </row>
    <row r="1493" spans="10:12">
      <c r="J1493" s="32" t="s">
        <v>2487</v>
      </c>
      <c r="L1493" t="e">
        <f>J1493&amp;#REF!&amp;K1493</f>
        <v>#REF!</v>
      </c>
    </row>
    <row r="1494" spans="10:12">
      <c r="J1494" s="32" t="s">
        <v>2224</v>
      </c>
      <c r="L1494" t="e">
        <f>J1494&amp;#REF!&amp;K1494</f>
        <v>#REF!</v>
      </c>
    </row>
    <row r="1495" spans="10:12">
      <c r="J1495" s="32" t="s">
        <v>396</v>
      </c>
      <c r="L1495" t="e">
        <f>J1495&amp;#REF!&amp;K1495</f>
        <v>#REF!</v>
      </c>
    </row>
    <row r="1496" spans="10:12">
      <c r="J1496" s="32" t="s">
        <v>2581</v>
      </c>
      <c r="L1496" t="e">
        <f>J1496&amp;#REF!&amp;K1496</f>
        <v>#REF!</v>
      </c>
    </row>
    <row r="1497" spans="10:12">
      <c r="J1497" s="32" t="s">
        <v>3948</v>
      </c>
      <c r="L1497" t="e">
        <f>J1497&amp;#REF!&amp;K1497</f>
        <v>#REF!</v>
      </c>
    </row>
    <row r="1498" spans="10:12">
      <c r="J1498" s="32" t="s">
        <v>1927</v>
      </c>
      <c r="L1498" t="e">
        <f>J1498&amp;#REF!&amp;K1498</f>
        <v>#REF!</v>
      </c>
    </row>
    <row r="1499" spans="10:12">
      <c r="J1499" s="32" t="s">
        <v>1182</v>
      </c>
      <c r="L1499" t="e">
        <f>J1499&amp;#REF!&amp;K1499</f>
        <v>#REF!</v>
      </c>
    </row>
    <row r="1500" spans="10:12">
      <c r="J1500" s="32" t="s">
        <v>2770</v>
      </c>
      <c r="L1500" t="e">
        <f>J1500&amp;#REF!&amp;K1500</f>
        <v>#REF!</v>
      </c>
    </row>
    <row r="1501" spans="10:12">
      <c r="J1501" s="32" t="s">
        <v>2833</v>
      </c>
      <c r="L1501" t="e">
        <f>J1501&amp;#REF!&amp;K1501</f>
        <v>#REF!</v>
      </c>
    </row>
    <row r="1502" spans="10:12">
      <c r="J1502" s="32" t="s">
        <v>1675</v>
      </c>
      <c r="L1502" t="e">
        <f>J1502&amp;#REF!&amp;K1502</f>
        <v>#REF!</v>
      </c>
    </row>
    <row r="1503" spans="10:12">
      <c r="J1503" s="32" t="s">
        <v>2531</v>
      </c>
      <c r="L1503" t="e">
        <f>J1503&amp;#REF!&amp;K1503</f>
        <v>#REF!</v>
      </c>
    </row>
    <row r="1504" spans="10:12">
      <c r="J1504" s="32" t="s">
        <v>2535</v>
      </c>
      <c r="L1504" t="e">
        <f>J1504&amp;#REF!&amp;K1504</f>
        <v>#REF!</v>
      </c>
    </row>
    <row r="1505" spans="10:12">
      <c r="J1505" s="32" t="s">
        <v>2547</v>
      </c>
      <c r="L1505" t="e">
        <f>J1505&amp;#REF!&amp;K1505</f>
        <v>#REF!</v>
      </c>
    </row>
    <row r="1506" spans="10:12">
      <c r="J1506" s="32" t="s">
        <v>1714</v>
      </c>
      <c r="L1506" t="e">
        <f>J1506&amp;#REF!&amp;K1506</f>
        <v>#REF!</v>
      </c>
    </row>
    <row r="1507" spans="10:12">
      <c r="J1507" s="32" t="s">
        <v>2558</v>
      </c>
      <c r="L1507" t="e">
        <f>J1507&amp;#REF!&amp;K1507</f>
        <v>#REF!</v>
      </c>
    </row>
    <row r="1508" spans="10:12">
      <c r="J1508" s="32" t="s">
        <v>410</v>
      </c>
      <c r="L1508" t="e">
        <f>J1508&amp;#REF!&amp;K1508</f>
        <v>#REF!</v>
      </c>
    </row>
    <row r="1509" spans="10:12">
      <c r="J1509" s="32" t="s">
        <v>2631</v>
      </c>
      <c r="L1509" t="e">
        <f>J1509&amp;#REF!&amp;K1509</f>
        <v>#REF!</v>
      </c>
    </row>
    <row r="1510" spans="10:12">
      <c r="J1510" s="32" t="s">
        <v>352</v>
      </c>
      <c r="L1510" t="e">
        <f>J1510&amp;#REF!&amp;K1510</f>
        <v>#REF!</v>
      </c>
    </row>
    <row r="1511" spans="10:12">
      <c r="J1511" s="32" t="s">
        <v>2740</v>
      </c>
      <c r="L1511" t="e">
        <f>J1511&amp;#REF!&amp;K1511</f>
        <v>#REF!</v>
      </c>
    </row>
    <row r="1512" spans="10:12">
      <c r="J1512" s="32" t="s">
        <v>3949</v>
      </c>
      <c r="L1512" t="e">
        <f>J1512&amp;#REF!&amp;K1512</f>
        <v>#REF!</v>
      </c>
    </row>
    <row r="1513" spans="10:12">
      <c r="J1513" s="32" t="s">
        <v>3950</v>
      </c>
      <c r="L1513" t="e">
        <f>J1513&amp;#REF!&amp;K1513</f>
        <v>#REF!</v>
      </c>
    </row>
    <row r="1514" spans="10:12">
      <c r="J1514" s="32" t="s">
        <v>3951</v>
      </c>
      <c r="L1514" t="e">
        <f>J1514&amp;#REF!&amp;K1514</f>
        <v>#REF!</v>
      </c>
    </row>
    <row r="1515" spans="10:12">
      <c r="J1515" s="32" t="s">
        <v>480</v>
      </c>
      <c r="L1515" t="e">
        <f>J1515&amp;#REF!&amp;K1515</f>
        <v>#REF!</v>
      </c>
    </row>
    <row r="1516" spans="10:12">
      <c r="J1516" s="32" t="s">
        <v>399</v>
      </c>
      <c r="L1516" t="e">
        <f>J1516&amp;#REF!&amp;K1516</f>
        <v>#REF!</v>
      </c>
    </row>
    <row r="1517" spans="10:12">
      <c r="J1517" s="32" t="s">
        <v>1232</v>
      </c>
      <c r="L1517" t="e">
        <f>J1517&amp;#REF!&amp;K1517</f>
        <v>#REF!</v>
      </c>
    </row>
    <row r="1518" spans="10:12">
      <c r="J1518" s="32" t="s">
        <v>2456</v>
      </c>
      <c r="L1518" t="e">
        <f>J1518&amp;#REF!&amp;K1518</f>
        <v>#REF!</v>
      </c>
    </row>
    <row r="1519" spans="10:12">
      <c r="J1519" s="32" t="s">
        <v>2461</v>
      </c>
      <c r="L1519" t="e">
        <f>J1519&amp;#REF!&amp;K1519</f>
        <v>#REF!</v>
      </c>
    </row>
    <row r="1520" spans="10:12">
      <c r="J1520" s="32" t="s">
        <v>342</v>
      </c>
      <c r="L1520" t="e">
        <f>J1520&amp;#REF!&amp;K1520</f>
        <v>#REF!</v>
      </c>
    </row>
    <row r="1521" spans="10:12">
      <c r="J1521" s="32" t="s">
        <v>2608</v>
      </c>
      <c r="L1521" t="e">
        <f>J1521&amp;#REF!&amp;K1521</f>
        <v>#REF!</v>
      </c>
    </row>
    <row r="1522" spans="10:12">
      <c r="J1522" s="32" t="s">
        <v>3952</v>
      </c>
      <c r="L1522" t="e">
        <f>J1522&amp;#REF!&amp;K1522</f>
        <v>#REF!</v>
      </c>
    </row>
    <row r="1523" spans="10:12">
      <c r="J1523" s="32" t="s">
        <v>350</v>
      </c>
      <c r="L1523" t="e">
        <f>J1523&amp;#REF!&amp;K1523</f>
        <v>#REF!</v>
      </c>
    </row>
    <row r="1524" spans="10:12">
      <c r="J1524" s="32" t="s">
        <v>2661</v>
      </c>
      <c r="L1524" t="e">
        <f>J1524&amp;#REF!&amp;K1524</f>
        <v>#REF!</v>
      </c>
    </row>
    <row r="1525" spans="10:12">
      <c r="J1525" s="32" t="s">
        <v>234</v>
      </c>
      <c r="L1525" t="e">
        <f>J1525&amp;#REF!&amp;K1525</f>
        <v>#REF!</v>
      </c>
    </row>
    <row r="1526" spans="10:12">
      <c r="J1526" s="32" t="s">
        <v>2688</v>
      </c>
      <c r="L1526" t="e">
        <f>J1526&amp;#REF!&amp;K1526</f>
        <v>#REF!</v>
      </c>
    </row>
    <row r="1527" spans="10:12">
      <c r="J1527" s="32" t="s">
        <v>1037</v>
      </c>
      <c r="L1527" t="e">
        <f>J1527&amp;#REF!&amp;K1527</f>
        <v>#REF!</v>
      </c>
    </row>
    <row r="1528" spans="10:12">
      <c r="J1528" s="32" t="s">
        <v>1868</v>
      </c>
      <c r="L1528" t="e">
        <f>J1528&amp;#REF!&amp;K1528</f>
        <v>#REF!</v>
      </c>
    </row>
    <row r="1529" spans="10:12">
      <c r="J1529" s="32" t="s">
        <v>2468</v>
      </c>
      <c r="L1529" t="e">
        <f>J1529&amp;#REF!&amp;K1529</f>
        <v>#REF!</v>
      </c>
    </row>
    <row r="1530" spans="10:12">
      <c r="J1530" s="32" t="s">
        <v>2793</v>
      </c>
      <c r="L1530" t="e">
        <f>J1530&amp;#REF!&amp;K1530</f>
        <v>#REF!</v>
      </c>
    </row>
    <row r="1531" spans="10:12">
      <c r="J1531" s="32" t="s">
        <v>263</v>
      </c>
      <c r="L1531" t="e">
        <f>J1531&amp;#REF!&amp;K1531</f>
        <v>#REF!</v>
      </c>
    </row>
    <row r="1532" spans="10:12">
      <c r="J1532" s="32" t="s">
        <v>401</v>
      </c>
      <c r="L1532" t="e">
        <f>J1532&amp;#REF!&amp;K1532</f>
        <v>#REF!</v>
      </c>
    </row>
    <row r="1533" spans="10:12">
      <c r="J1533" s="32" t="s">
        <v>3953</v>
      </c>
      <c r="L1533" t="e">
        <f>J1533&amp;#REF!&amp;K1533</f>
        <v>#REF!</v>
      </c>
    </row>
    <row r="1534" spans="10:12">
      <c r="J1534" s="32" t="s">
        <v>402</v>
      </c>
      <c r="L1534" t="e">
        <f>J1534&amp;#REF!&amp;K1534</f>
        <v>#REF!</v>
      </c>
    </row>
    <row r="1535" spans="10:12">
      <c r="J1535" s="32" t="s">
        <v>2459</v>
      </c>
      <c r="L1535" t="e">
        <f>J1535&amp;#REF!&amp;K1535</f>
        <v>#REF!</v>
      </c>
    </row>
    <row r="1536" spans="10:12">
      <c r="J1536" s="32" t="s">
        <v>2019</v>
      </c>
      <c r="L1536" t="e">
        <f>J1536&amp;#REF!&amp;K1536</f>
        <v>#REF!</v>
      </c>
    </row>
    <row r="1537" spans="10:12">
      <c r="J1537" s="32" t="s">
        <v>2043</v>
      </c>
      <c r="L1537" t="e">
        <f>J1537&amp;#REF!&amp;K1537</f>
        <v>#REF!</v>
      </c>
    </row>
    <row r="1538" spans="10:12">
      <c r="J1538" s="32" t="s">
        <v>333</v>
      </c>
      <c r="L1538" t="e">
        <f>J1538&amp;#REF!&amp;K1538</f>
        <v>#REF!</v>
      </c>
    </row>
    <row r="1539" spans="10:12">
      <c r="J1539" s="32" t="s">
        <v>1346</v>
      </c>
      <c r="L1539" t="e">
        <f>J1539&amp;#REF!&amp;K1539</f>
        <v>#REF!</v>
      </c>
    </row>
    <row r="1540" spans="10:12">
      <c r="J1540" s="32" t="s">
        <v>2589</v>
      </c>
      <c r="L1540" t="e">
        <f>J1540&amp;#REF!&amp;K1540</f>
        <v>#REF!</v>
      </c>
    </row>
    <row r="1541" spans="10:12">
      <c r="J1541" s="32" t="s">
        <v>3938</v>
      </c>
      <c r="L1541" t="e">
        <f>J1541&amp;#REF!&amp;K1541</f>
        <v>#REF!</v>
      </c>
    </row>
    <row r="1542" spans="10:12">
      <c r="J1542" s="32" t="s">
        <v>2611</v>
      </c>
      <c r="L1542" t="e">
        <f>J1542&amp;#REF!&amp;K1542</f>
        <v>#REF!</v>
      </c>
    </row>
    <row r="1543" spans="10:12">
      <c r="J1543" s="32" t="s">
        <v>3954</v>
      </c>
      <c r="K1543" t="s">
        <v>3955</v>
      </c>
      <c r="L1543" t="e">
        <f>J1543&amp;#REF!&amp;K1543</f>
        <v>#REF!</v>
      </c>
    </row>
    <row r="1544" spans="10:12">
      <c r="J1544" s="32" t="s">
        <v>922</v>
      </c>
      <c r="L1544" t="e">
        <f>J1544&amp;#REF!&amp;K1544</f>
        <v>#REF!</v>
      </c>
    </row>
    <row r="1545" spans="10:12">
      <c r="J1545" s="32" t="s">
        <v>2663</v>
      </c>
      <c r="L1545" t="e">
        <f>J1545&amp;#REF!&amp;K1545</f>
        <v>#REF!</v>
      </c>
    </row>
    <row r="1546" spans="10:12">
      <c r="J1546" s="32" t="s">
        <v>3956</v>
      </c>
      <c r="L1546" t="e">
        <f>J1546&amp;#REF!&amp;K1546</f>
        <v>#REF!</v>
      </c>
    </row>
    <row r="1547" spans="10:12">
      <c r="J1547" s="32" t="s">
        <v>337</v>
      </c>
      <c r="L1547" t="e">
        <f>J1547&amp;#REF!&amp;K1547</f>
        <v>#REF!</v>
      </c>
    </row>
    <row r="1548" spans="10:12">
      <c r="J1548" s="32" t="s">
        <v>1890</v>
      </c>
      <c r="L1548" t="e">
        <f>J1548&amp;#REF!&amp;K1548</f>
        <v>#REF!</v>
      </c>
    </row>
    <row r="1549" spans="10:12">
      <c r="J1549" s="32" t="s">
        <v>1481</v>
      </c>
      <c r="L1549" t="e">
        <f>J1549&amp;#REF!&amp;K1549</f>
        <v>#REF!</v>
      </c>
    </row>
    <row r="1550" spans="10:12">
      <c r="J1550" s="32" t="s">
        <v>2749</v>
      </c>
      <c r="L1550" t="e">
        <f>J1550&amp;#REF!&amp;K1550</f>
        <v>#REF!</v>
      </c>
    </row>
    <row r="1551" spans="10:12">
      <c r="J1551" s="32" t="s">
        <v>2805</v>
      </c>
      <c r="L1551" t="e">
        <f>J1551&amp;#REF!&amp;K1551</f>
        <v>#REF!</v>
      </c>
    </row>
    <row r="1552" spans="10:12">
      <c r="J1552" s="32" t="s">
        <v>2808</v>
      </c>
      <c r="L1552" t="e">
        <f>J1552&amp;#REF!&amp;K1552</f>
        <v>#REF!</v>
      </c>
    </row>
    <row r="1553" spans="10:12">
      <c r="J1553" s="32" t="s">
        <v>1560</v>
      </c>
      <c r="L1553" t="e">
        <f>J1553&amp;#REF!&amp;K1553</f>
        <v>#REF!</v>
      </c>
    </row>
    <row r="1554" spans="10:12">
      <c r="J1554" s="32" t="s">
        <v>2118</v>
      </c>
      <c r="L1554" t="e">
        <f>J1554&amp;#REF!&amp;K1554</f>
        <v>#REF!</v>
      </c>
    </row>
    <row r="1555" spans="10:12">
      <c r="J1555" s="32" t="s">
        <v>232</v>
      </c>
      <c r="L1555" t="e">
        <f>J1555&amp;#REF!&amp;K1555</f>
        <v>#REF!</v>
      </c>
    </row>
    <row r="1556" spans="10:12">
      <c r="J1556" s="32" t="s">
        <v>2478</v>
      </c>
      <c r="L1556" t="e">
        <f>J1556&amp;#REF!&amp;K1556</f>
        <v>#REF!</v>
      </c>
    </row>
    <row r="1557" spans="10:12">
      <c r="J1557" s="32" t="s">
        <v>2509</v>
      </c>
      <c r="L1557" t="e">
        <f>J1557&amp;#REF!&amp;K1557</f>
        <v>#REF!</v>
      </c>
    </row>
    <row r="1558" spans="10:12">
      <c r="J1558" s="32" t="s">
        <v>1741</v>
      </c>
      <c r="L1558" t="e">
        <f>J1558&amp;#REF!&amp;K1558</f>
        <v>#REF!</v>
      </c>
    </row>
    <row r="1559" spans="10:12">
      <c r="J1559" s="32" t="s">
        <v>343</v>
      </c>
      <c r="L1559" t="e">
        <f>J1559&amp;#REF!&amp;K1559</f>
        <v>#REF!</v>
      </c>
    </row>
    <row r="1560" spans="10:12">
      <c r="J1560" s="32" t="s">
        <v>345</v>
      </c>
      <c r="L1560" t="e">
        <f>J1560&amp;#REF!&amp;K1560</f>
        <v>#REF!</v>
      </c>
    </row>
    <row r="1561" spans="10:12">
      <c r="J1561" s="32" t="s">
        <v>3957</v>
      </c>
      <c r="L1561" t="e">
        <f>J1561&amp;#REF!&amp;K1561</f>
        <v>#REF!</v>
      </c>
    </row>
    <row r="1562" spans="10:12">
      <c r="J1562" s="32" t="s">
        <v>1462</v>
      </c>
      <c r="L1562" t="e">
        <f>J1562&amp;#REF!&amp;K1562</f>
        <v>#REF!</v>
      </c>
    </row>
    <row r="1563" spans="10:12">
      <c r="J1563" s="32" t="s">
        <v>2640</v>
      </c>
      <c r="L1563" t="e">
        <f>J1563&amp;#REF!&amp;K1563</f>
        <v>#REF!</v>
      </c>
    </row>
    <row r="1564" spans="10:12">
      <c r="J1564" s="32" t="s">
        <v>2642</v>
      </c>
      <c r="L1564" t="e">
        <f>J1564&amp;#REF!&amp;K1564</f>
        <v>#REF!</v>
      </c>
    </row>
    <row r="1565" spans="10:12">
      <c r="J1565" s="32" t="s">
        <v>6</v>
      </c>
      <c r="L1565" t="e">
        <f>J1565&amp;#REF!&amp;K1565</f>
        <v>#REF!</v>
      </c>
    </row>
    <row r="1566" spans="10:12">
      <c r="J1566" s="32" t="s">
        <v>355</v>
      </c>
      <c r="L1566" t="e">
        <f>J1566&amp;#REF!&amp;K1566</f>
        <v>#REF!</v>
      </c>
    </row>
    <row r="1567" spans="10:12">
      <c r="J1567" s="32" t="s">
        <v>2288</v>
      </c>
      <c r="L1567" t="e">
        <f>J1567&amp;#REF!&amp;K1567</f>
        <v>#REF!</v>
      </c>
    </row>
    <row r="1568" spans="10:12">
      <c r="J1568" s="32" t="s">
        <v>2667</v>
      </c>
      <c r="L1568" t="e">
        <f>J1568&amp;#REF!&amp;K1568</f>
        <v>#REF!</v>
      </c>
    </row>
    <row r="1569" spans="10:12">
      <c r="J1569" s="32" t="s">
        <v>2672</v>
      </c>
      <c r="L1569" t="e">
        <f>J1569&amp;#REF!&amp;K1569</f>
        <v>#REF!</v>
      </c>
    </row>
    <row r="1570" spans="10:12">
      <c r="J1570" s="32" t="s">
        <v>2695</v>
      </c>
      <c r="L1570" t="e">
        <f>J1570&amp;#REF!&amp;K1570</f>
        <v>#REF!</v>
      </c>
    </row>
    <row r="1571" spans="10:12">
      <c r="J1571" s="32" t="s">
        <v>2713</v>
      </c>
      <c r="L1571" t="e">
        <f>J1571&amp;#REF!&amp;K1571</f>
        <v>#REF!</v>
      </c>
    </row>
    <row r="1572" spans="10:12">
      <c r="J1572" s="32" t="s">
        <v>2319</v>
      </c>
      <c r="L1572" t="e">
        <f>J1572&amp;#REF!&amp;K1572</f>
        <v>#REF!</v>
      </c>
    </row>
    <row r="1573" spans="10:12">
      <c r="J1573" s="32" t="s">
        <v>3958</v>
      </c>
      <c r="L1573" t="e">
        <f>J1573&amp;#REF!&amp;K1573</f>
        <v>#REF!</v>
      </c>
    </row>
    <row r="1574" spans="10:12">
      <c r="J1574" s="32" t="s">
        <v>1804</v>
      </c>
      <c r="L1574" t="e">
        <f>J1574&amp;#REF!&amp;K1574</f>
        <v>#REF!</v>
      </c>
    </row>
    <row r="1575" spans="10:12">
      <c r="J1575" s="32" t="s">
        <v>1488</v>
      </c>
      <c r="L1575" t="e">
        <f>J1575&amp;#REF!&amp;K1575</f>
        <v>#REF!</v>
      </c>
    </row>
    <row r="1576" spans="10:12">
      <c r="J1576" s="32" t="s">
        <v>2752</v>
      </c>
      <c r="L1576" t="e">
        <f>J1576&amp;#REF!&amp;K1576</f>
        <v>#REF!</v>
      </c>
    </row>
    <row r="1577" spans="10:12">
      <c r="J1577" s="32" t="s">
        <v>402</v>
      </c>
      <c r="L1577" t="e">
        <f>J1577&amp;#REF!&amp;K1577</f>
        <v>#REF!</v>
      </c>
    </row>
    <row r="1578" spans="10:12">
      <c r="J1578" s="32" t="s">
        <v>2800</v>
      </c>
      <c r="L1578" t="e">
        <f>J1578&amp;#REF!&amp;K1578</f>
        <v>#REF!</v>
      </c>
    </row>
    <row r="1579" spans="10:12">
      <c r="J1579" s="32" t="s">
        <v>2822</v>
      </c>
      <c r="L1579" t="e">
        <f>J1579&amp;#REF!&amp;K1579</f>
        <v>#REF!</v>
      </c>
    </row>
    <row r="1580" spans="10:12">
      <c r="J1580" s="32" t="s">
        <v>236</v>
      </c>
      <c r="L1580" t="e">
        <f>J1580&amp;#REF!&amp;K1580</f>
        <v>#REF!</v>
      </c>
    </row>
    <row r="1581" spans="10:12">
      <c r="J1581" s="32" t="s">
        <v>70</v>
      </c>
      <c r="L1581" t="e">
        <f>J1581&amp;#REF!&amp;K1581</f>
        <v>#REF!</v>
      </c>
    </row>
    <row r="1582" spans="10:12">
      <c r="J1582" s="32" t="s">
        <v>2511</v>
      </c>
      <c r="L1582" t="e">
        <f>J1582&amp;#REF!&amp;K1582</f>
        <v>#REF!</v>
      </c>
    </row>
    <row r="1583" spans="10:12">
      <c r="J1583" s="32" t="s">
        <v>2520</v>
      </c>
      <c r="L1583" t="e">
        <f>J1583&amp;#REF!&amp;K1583</f>
        <v>#REF!</v>
      </c>
    </row>
    <row r="1584" spans="10:12">
      <c r="J1584" s="32" t="s">
        <v>553</v>
      </c>
      <c r="L1584" t="e">
        <f>J1584&amp;#REF!&amp;K1584</f>
        <v>#REF!</v>
      </c>
    </row>
    <row r="1585" spans="10:12">
      <c r="J1585" s="32" t="s">
        <v>1722</v>
      </c>
      <c r="L1585" t="e">
        <f>J1585&amp;#REF!&amp;K1585</f>
        <v>#REF!</v>
      </c>
    </row>
    <row r="1586" spans="10:12">
      <c r="J1586" s="32" t="s">
        <v>2143</v>
      </c>
      <c r="L1586" t="e">
        <f>J1586&amp;#REF!&amp;K1586</f>
        <v>#REF!</v>
      </c>
    </row>
    <row r="1587" spans="10:12">
      <c r="J1587" s="32" t="s">
        <v>2599</v>
      </c>
      <c r="L1587" t="e">
        <f>J1587&amp;#REF!&amp;K1587</f>
        <v>#REF!</v>
      </c>
    </row>
    <row r="1588" spans="10:12">
      <c r="J1588" s="32" t="s">
        <v>2601</v>
      </c>
      <c r="L1588" t="e">
        <f>J1588&amp;#REF!&amp;K1588</f>
        <v>#REF!</v>
      </c>
    </row>
    <row r="1589" spans="10:12">
      <c r="J1589" s="32" t="s">
        <v>2606</v>
      </c>
      <c r="L1589" t="e">
        <f>J1589&amp;#REF!&amp;K1589</f>
        <v>#REF!</v>
      </c>
    </row>
    <row r="1590" spans="10:12">
      <c r="J1590" s="32" t="s">
        <v>2624</v>
      </c>
      <c r="L1590" t="e">
        <f>J1590&amp;#REF!&amp;K1590</f>
        <v>#REF!</v>
      </c>
    </row>
    <row r="1591" spans="10:12">
      <c r="J1591" s="32" t="s">
        <v>456</v>
      </c>
      <c r="L1591" t="e">
        <f>J1591&amp;#REF!&amp;K1591</f>
        <v>#REF!</v>
      </c>
    </row>
    <row r="1592" spans="10:12">
      <c r="J1592" s="32" t="s">
        <v>2650</v>
      </c>
      <c r="L1592" t="e">
        <f>J1592&amp;#REF!&amp;K1592</f>
        <v>#REF!</v>
      </c>
    </row>
    <row r="1593" spans="10:12">
      <c r="J1593" s="32" t="s">
        <v>2677</v>
      </c>
      <c r="L1593" t="e">
        <f>J1593&amp;#REF!&amp;K1593</f>
        <v>#REF!</v>
      </c>
    </row>
    <row r="1594" spans="10:12">
      <c r="J1594" s="32" t="s">
        <v>1856</v>
      </c>
      <c r="L1594" t="e">
        <f>J1594&amp;#REF!&amp;K1594</f>
        <v>#REF!</v>
      </c>
    </row>
    <row r="1595" spans="10:12">
      <c r="J1595" s="32" t="s">
        <v>2702</v>
      </c>
      <c r="L1595" t="e">
        <f>J1595&amp;#REF!&amp;K1595</f>
        <v>#REF!</v>
      </c>
    </row>
    <row r="1596" spans="10:12">
      <c r="J1596" s="32" t="s">
        <v>3943</v>
      </c>
      <c r="L1596" t="e">
        <f>J1596&amp;#REF!&amp;K1596</f>
        <v>#REF!</v>
      </c>
    </row>
    <row r="1597" spans="10:12">
      <c r="J1597" s="32" t="s">
        <v>3959</v>
      </c>
      <c r="L1597" t="e">
        <f>J1597&amp;#REF!&amp;K1597</f>
        <v>#REF!</v>
      </c>
    </row>
    <row r="1598" spans="10:12">
      <c r="J1598" s="32" t="s">
        <v>3960</v>
      </c>
      <c r="L1598" t="e">
        <f>J1598&amp;#REF!&amp;K1598</f>
        <v>#REF!</v>
      </c>
    </row>
    <row r="1599" spans="10:12">
      <c r="J1599" s="32" t="s">
        <v>2811</v>
      </c>
      <c r="L1599" t="e">
        <f>J1599&amp;#REF!&amp;K1599</f>
        <v>#REF!</v>
      </c>
    </row>
    <row r="1600" spans="10:12">
      <c r="J1600" s="32" t="s">
        <v>367</v>
      </c>
      <c r="L1600" t="e">
        <f>J1600&amp;#REF!&amp;K1600</f>
        <v>#REF!</v>
      </c>
    </row>
    <row r="1601" spans="10:12">
      <c r="J1601" s="32" t="s">
        <v>2835</v>
      </c>
      <c r="L1601" t="e">
        <f>J1601&amp;#REF!&amp;K1601</f>
        <v>#REF!</v>
      </c>
    </row>
    <row r="1602" spans="10:12">
      <c r="J1602" s="32" t="s">
        <v>2496</v>
      </c>
      <c r="L1602" t="e">
        <f>J1602&amp;#REF!&amp;K1602</f>
        <v>#REF!</v>
      </c>
    </row>
    <row r="1603" spans="10:12">
      <c r="J1603" s="32" t="s">
        <v>2031</v>
      </c>
      <c r="L1603" t="e">
        <f>J1603&amp;#REF!&amp;K1603</f>
        <v>#REF!</v>
      </c>
    </row>
    <row r="1604" spans="10:12">
      <c r="J1604" s="32" t="s">
        <v>2500</v>
      </c>
      <c r="L1604" t="e">
        <f>J1604&amp;#REF!&amp;K1604</f>
        <v>#REF!</v>
      </c>
    </row>
    <row r="1605" spans="10:12">
      <c r="J1605" s="32" t="s">
        <v>1226</v>
      </c>
      <c r="L1605" t="e">
        <f>J1605&amp;#REF!&amp;K1605</f>
        <v>#REF!</v>
      </c>
    </row>
    <row r="1606" spans="10:12">
      <c r="J1606" s="32" t="s">
        <v>74</v>
      </c>
      <c r="L1606" t="e">
        <f>J1606&amp;#REF!&amp;K1606</f>
        <v>#REF!</v>
      </c>
    </row>
    <row r="1607" spans="10:12">
      <c r="J1607" s="32" t="s">
        <v>1377</v>
      </c>
      <c r="L1607" t="e">
        <f>J1607&amp;#REF!&amp;K1607</f>
        <v>#REF!</v>
      </c>
    </row>
    <row r="1608" spans="10:12">
      <c r="J1608" s="32" t="s">
        <v>55</v>
      </c>
      <c r="L1608" t="e">
        <f>J1608&amp;#REF!&amp;K1608</f>
        <v>#REF!</v>
      </c>
    </row>
    <row r="1609" spans="10:12">
      <c r="J1609" s="32" t="s">
        <v>401</v>
      </c>
      <c r="L1609" t="e">
        <f>J1609&amp;#REF!&amp;K1609</f>
        <v>#REF!</v>
      </c>
    </row>
    <row r="1610" spans="10:12">
      <c r="J1610" s="32" t="s">
        <v>895</v>
      </c>
      <c r="L1610" t="e">
        <f>J1610&amp;#REF!&amp;K1610</f>
        <v>#REF!</v>
      </c>
    </row>
    <row r="1611" spans="10:12">
      <c r="J1611" s="32" t="s">
        <v>354</v>
      </c>
      <c r="L1611" t="e">
        <f>J1611&amp;#REF!&amp;K1611</f>
        <v>#REF!</v>
      </c>
    </row>
    <row r="1612" spans="10:12">
      <c r="J1612" s="32" t="s">
        <v>2596</v>
      </c>
      <c r="L1612" t="e">
        <f>J1612&amp;#REF!&amp;K1612</f>
        <v>#REF!</v>
      </c>
    </row>
    <row r="1613" spans="10:12">
      <c r="J1613" s="32" t="s">
        <v>2690</v>
      </c>
      <c r="L1613" t="e">
        <f>J1613&amp;#REF!&amp;K1613</f>
        <v>#REF!</v>
      </c>
    </row>
    <row r="1614" spans="10:12">
      <c r="J1614" s="32" t="s">
        <v>2710</v>
      </c>
      <c r="L1614" t="e">
        <f>J1614&amp;#REF!&amp;K1614</f>
        <v>#REF!</v>
      </c>
    </row>
    <row r="1615" spans="10:12">
      <c r="J1615" s="32" t="s">
        <v>2715</v>
      </c>
      <c r="L1615" t="e">
        <f>J1615&amp;#REF!&amp;K1615</f>
        <v>#REF!</v>
      </c>
    </row>
    <row r="1616" spans="10:12">
      <c r="J1616" s="32" t="s">
        <v>2723</v>
      </c>
      <c r="L1616" t="e">
        <f>J1616&amp;#REF!&amp;K1616</f>
        <v>#REF!</v>
      </c>
    </row>
    <row r="1617" spans="10:12">
      <c r="J1617" s="32" t="s">
        <v>2745</v>
      </c>
      <c r="L1617" t="e">
        <f>J1617&amp;#REF!&amp;K1617</f>
        <v>#REF!</v>
      </c>
    </row>
    <row r="1618" spans="10:12">
      <c r="J1618" s="32" t="s">
        <v>1921</v>
      </c>
      <c r="L1618" t="e">
        <f>J1618&amp;#REF!&amp;K1618</f>
        <v>#REF!</v>
      </c>
    </row>
    <row r="1619" spans="10:12">
      <c r="J1619" s="32" t="s">
        <v>3961</v>
      </c>
      <c r="L1619" t="e">
        <f>J1619&amp;#REF!&amp;K1619</f>
        <v>#REF!</v>
      </c>
    </row>
    <row r="1620" spans="10:12">
      <c r="J1620" s="32" t="s">
        <v>288</v>
      </c>
      <c r="L1620" t="e">
        <f>J1620&amp;#REF!&amp;K1620</f>
        <v>#REF!</v>
      </c>
    </row>
    <row r="1621" spans="10:12">
      <c r="J1621" s="32" t="s">
        <v>3962</v>
      </c>
      <c r="L1621" t="e">
        <f>J1621&amp;#REF!&amp;K1621</f>
        <v>#REF!</v>
      </c>
    </row>
    <row r="1622" spans="10:12">
      <c r="J1622" s="32" t="s">
        <v>2054</v>
      </c>
      <c r="L1622" t="e">
        <f>J1622&amp;#REF!&amp;K1622</f>
        <v>#REF!</v>
      </c>
    </row>
    <row r="1623" spans="10:12">
      <c r="J1623" s="32" t="s">
        <v>209</v>
      </c>
      <c r="L1623" t="e">
        <f>J1623&amp;#REF!&amp;K1623</f>
        <v>#REF!</v>
      </c>
    </row>
    <row r="1624" spans="10:12">
      <c r="J1624" s="32" t="s">
        <v>78</v>
      </c>
      <c r="L1624" t="e">
        <f>J1624&amp;#REF!&amp;K1624</f>
        <v>#REF!</v>
      </c>
    </row>
    <row r="1625" spans="10:12">
      <c r="J1625" s="32" t="s">
        <v>2130</v>
      </c>
      <c r="L1625" t="e">
        <f>J1625&amp;#REF!&amp;K1625</f>
        <v>#REF!</v>
      </c>
    </row>
    <row r="1626" spans="10:12">
      <c r="J1626" s="32" t="s">
        <v>408</v>
      </c>
      <c r="L1626" t="e">
        <f>J1626&amp;#REF!&amp;K1626</f>
        <v>#REF!</v>
      </c>
    </row>
    <row r="1627" spans="10:12">
      <c r="J1627" s="32" t="s">
        <v>57</v>
      </c>
      <c r="L1627" t="e">
        <f>J1627&amp;#REF!&amp;K1627</f>
        <v>#REF!</v>
      </c>
    </row>
    <row r="1628" spans="10:12">
      <c r="J1628" s="32" t="s">
        <v>2686</v>
      </c>
      <c r="L1628" t="e">
        <f>J1628&amp;#REF!&amp;K1628</f>
        <v>#REF!</v>
      </c>
    </row>
    <row r="1629" spans="10:12">
      <c r="J1629" s="32" t="s">
        <v>2731</v>
      </c>
      <c r="L1629" t="e">
        <f>J1629&amp;#REF!&amp;K1629</f>
        <v>#REF!</v>
      </c>
    </row>
    <row r="1630" spans="10:12">
      <c r="J1630" s="32" t="s">
        <v>396</v>
      </c>
      <c r="L1630" t="e">
        <f>J1630&amp;#REF!&amp;K1630</f>
        <v>#REF!</v>
      </c>
    </row>
    <row r="1631" spans="10:12">
      <c r="J1631" s="32" t="s">
        <v>123</v>
      </c>
      <c r="L1631" t="e">
        <f>J1631&amp;#REF!&amp;K1631</f>
        <v>#REF!</v>
      </c>
    </row>
    <row r="1632" spans="10:12">
      <c r="J1632" s="32" t="s">
        <v>1980</v>
      </c>
      <c r="L1632" t="e">
        <f>J1632&amp;#REF!&amp;K1632</f>
        <v>#REF!</v>
      </c>
    </row>
    <row r="1633" spans="10:12">
      <c r="J1633" s="32" t="s">
        <v>3963</v>
      </c>
      <c r="L1633" t="e">
        <f>J1633&amp;#REF!&amp;K1633</f>
        <v>#REF!</v>
      </c>
    </row>
    <row r="1634" spans="10:12">
      <c r="J1634" s="32" t="s">
        <v>1993</v>
      </c>
      <c r="L1634" t="e">
        <f>J1634&amp;#REF!&amp;K1634</f>
        <v>#REF!</v>
      </c>
    </row>
    <row r="1635" spans="10:12">
      <c r="J1635" s="32" t="s">
        <v>276</v>
      </c>
      <c r="L1635" t="e">
        <f>J1635&amp;#REF!&amp;K1635</f>
        <v>#REF!</v>
      </c>
    </row>
    <row r="1636" spans="10:12">
      <c r="J1636" s="32" t="s">
        <v>953</v>
      </c>
      <c r="L1636" t="e">
        <f>J1636&amp;#REF!&amp;K1636</f>
        <v>#REF!</v>
      </c>
    </row>
    <row r="1637" spans="10:12">
      <c r="J1637" s="32" t="s">
        <v>958</v>
      </c>
      <c r="L1637" t="e">
        <f>J1637&amp;#REF!&amp;K1637</f>
        <v>#REF!</v>
      </c>
    </row>
    <row r="1638" spans="10:12">
      <c r="J1638" s="32" t="s">
        <v>1639</v>
      </c>
      <c r="L1638" t="e">
        <f>J1638&amp;#REF!&amp;K1638</f>
        <v>#REF!</v>
      </c>
    </row>
    <row r="1639" spans="10:12">
      <c r="J1639" s="32" t="s">
        <v>2110</v>
      </c>
      <c r="L1639" t="e">
        <f>J1639&amp;#REF!&amp;K1639</f>
        <v>#REF!</v>
      </c>
    </row>
    <row r="1640" spans="10:12">
      <c r="J1640" s="32" t="s">
        <v>2127</v>
      </c>
      <c r="L1640" t="e">
        <f>J1640&amp;#REF!&amp;K1640</f>
        <v>#REF!</v>
      </c>
    </row>
    <row r="1641" spans="10:12">
      <c r="J1641" s="32" t="s">
        <v>694</v>
      </c>
      <c r="L1641" t="e">
        <f>J1641&amp;#REF!&amp;K1641</f>
        <v>#REF!</v>
      </c>
    </row>
    <row r="1642" spans="10:12">
      <c r="J1642" s="32" t="s">
        <v>2572</v>
      </c>
      <c r="L1642" t="e">
        <f>J1642&amp;#REF!&amp;K1642</f>
        <v>#REF!</v>
      </c>
    </row>
    <row r="1643" spans="10:12">
      <c r="J1643" s="32" t="s">
        <v>405</v>
      </c>
      <c r="K1643" t="s">
        <v>406</v>
      </c>
      <c r="L1643" t="e">
        <f>J1643&amp;#REF!&amp;K1643</f>
        <v>#REF!</v>
      </c>
    </row>
    <row r="1644" spans="10:12">
      <c r="J1644" s="32" t="s">
        <v>975</v>
      </c>
      <c r="L1644" t="e">
        <f>J1644&amp;#REF!&amp;K1644</f>
        <v>#REF!</v>
      </c>
    </row>
    <row r="1645" spans="10:12">
      <c r="J1645" s="32" t="s">
        <v>2188</v>
      </c>
      <c r="L1645" t="e">
        <f>J1645&amp;#REF!&amp;K1645</f>
        <v>#REF!</v>
      </c>
    </row>
    <row r="1646" spans="10:12">
      <c r="J1646" s="32" t="s">
        <v>2190</v>
      </c>
      <c r="L1646" t="e">
        <f>J1646&amp;#REF!&amp;K1646</f>
        <v>#REF!</v>
      </c>
    </row>
    <row r="1647" spans="10:12">
      <c r="J1647" s="32" t="s">
        <v>1410</v>
      </c>
      <c r="L1647" t="e">
        <f>J1647&amp;#REF!&amp;K1647</f>
        <v>#REF!</v>
      </c>
    </row>
    <row r="1648" spans="10:12">
      <c r="J1648" s="32" t="s">
        <v>2219</v>
      </c>
      <c r="L1648" t="e">
        <f>J1648&amp;#REF!&amp;K1648</f>
        <v>#REF!</v>
      </c>
    </row>
    <row r="1649" spans="10:12">
      <c r="J1649" s="32" t="s">
        <v>2234</v>
      </c>
      <c r="L1649" t="e">
        <f>J1649&amp;#REF!&amp;K1649</f>
        <v>#REF!</v>
      </c>
    </row>
    <row r="1650" spans="10:12">
      <c r="J1650" s="32" t="s">
        <v>348</v>
      </c>
      <c r="L1650" t="e">
        <f>J1650&amp;#REF!&amp;K1650</f>
        <v>#REF!</v>
      </c>
    </row>
    <row r="1651" spans="10:12">
      <c r="J1651" s="32" t="s">
        <v>2679</v>
      </c>
      <c r="L1651" t="e">
        <f>J1651&amp;#REF!&amp;K1651</f>
        <v>#REF!</v>
      </c>
    </row>
    <row r="1652" spans="10:12">
      <c r="J1652" s="32" t="s">
        <v>74</v>
      </c>
      <c r="L1652" t="e">
        <f>J1652&amp;#REF!&amp;K1652</f>
        <v>#REF!</v>
      </c>
    </row>
    <row r="1653" spans="10:12">
      <c r="J1653" s="32" t="s">
        <v>201</v>
      </c>
      <c r="L1653" t="e">
        <f>J1653&amp;#REF!&amp;K1653</f>
        <v>#REF!</v>
      </c>
    </row>
    <row r="1654" spans="10:12">
      <c r="J1654" s="32" t="s">
        <v>3964</v>
      </c>
      <c r="L1654" t="e">
        <f>J1654&amp;#REF!&amp;K1654</f>
        <v>#REF!</v>
      </c>
    </row>
    <row r="1655" spans="10:12">
      <c r="J1655" s="32" t="s">
        <v>357</v>
      </c>
      <c r="L1655" t="e">
        <f>J1655&amp;#REF!&amp;K1655</f>
        <v>#REF!</v>
      </c>
    </row>
    <row r="1656" spans="10:12">
      <c r="J1656" s="32" t="s">
        <v>359</v>
      </c>
      <c r="L1656" t="e">
        <f>J1656&amp;#REF!&amp;K1656</f>
        <v>#REF!</v>
      </c>
    </row>
    <row r="1657" spans="10:12">
      <c r="J1657" s="32" t="s">
        <v>3965</v>
      </c>
      <c r="L1657" t="e">
        <f>J1657&amp;#REF!&amp;K1657</f>
        <v>#REF!</v>
      </c>
    </row>
    <row r="1658" spans="10:12">
      <c r="J1658" s="32" t="s">
        <v>3966</v>
      </c>
      <c r="L1658" t="e">
        <f>J1658&amp;#REF!&amp;K1658</f>
        <v>#REF!</v>
      </c>
    </row>
    <row r="1659" spans="10:12">
      <c r="J1659" s="32" t="s">
        <v>2022</v>
      </c>
      <c r="L1659" t="e">
        <f>J1659&amp;#REF!&amp;K1659</f>
        <v>#REF!</v>
      </c>
    </row>
    <row r="1660" spans="10:12">
      <c r="J1660" s="32" t="s">
        <v>2095</v>
      </c>
      <c r="L1660" t="e">
        <f>J1660&amp;#REF!&amp;K1660</f>
        <v>#REF!</v>
      </c>
    </row>
    <row r="1661" spans="10:12">
      <c r="J1661" s="32" t="s">
        <v>7</v>
      </c>
      <c r="L1661" t="e">
        <f>J1661&amp;#REF!&amp;K1661</f>
        <v>#REF!</v>
      </c>
    </row>
    <row r="1662" spans="10:12">
      <c r="J1662" s="32" t="s">
        <v>2113</v>
      </c>
      <c r="L1662" t="e">
        <f>J1662&amp;#REF!&amp;K1662</f>
        <v>#REF!</v>
      </c>
    </row>
    <row r="1663" spans="10:12">
      <c r="J1663" s="32" t="s">
        <v>2615</v>
      </c>
      <c r="L1663" t="e">
        <f>J1663&amp;#REF!&amp;K1663</f>
        <v>#REF!</v>
      </c>
    </row>
    <row r="1664" spans="10:12">
      <c r="J1664" s="32" t="s">
        <v>61</v>
      </c>
      <c r="L1664" t="e">
        <f>J1664&amp;#REF!&amp;K1664</f>
        <v>#REF!</v>
      </c>
    </row>
    <row r="1665" spans="10:12">
      <c r="J1665" s="32" t="s">
        <v>2278</v>
      </c>
      <c r="L1665" t="e">
        <f>J1665&amp;#REF!&amp;K1665</f>
        <v>#REF!</v>
      </c>
    </row>
    <row r="1666" spans="10:12">
      <c r="J1666" s="32" t="s">
        <v>417</v>
      </c>
      <c r="L1666" t="e">
        <f>J1666&amp;#REF!&amp;K1666</f>
        <v>#REF!</v>
      </c>
    </row>
    <row r="1667" spans="10:12">
      <c r="J1667" s="32" t="s">
        <v>3968</v>
      </c>
      <c r="L1667" t="e">
        <f>J1667&amp;#REF!&amp;K1667</f>
        <v>#REF!</v>
      </c>
    </row>
    <row r="1668" spans="10:12">
      <c r="J1668" s="32" t="s">
        <v>958</v>
      </c>
      <c r="L1668" t="e">
        <f>J1668&amp;#REF!&amp;K1668</f>
        <v>#REF!</v>
      </c>
    </row>
    <row r="1669" spans="10:12">
      <c r="J1669" s="32" t="s">
        <v>1873</v>
      </c>
      <c r="L1669" t="e">
        <f>J1669&amp;#REF!&amp;K1669</f>
        <v>#REF!</v>
      </c>
    </row>
    <row r="1670" spans="10:12">
      <c r="J1670" s="32" t="s">
        <v>2774</v>
      </c>
      <c r="L1670" t="e">
        <f>J1670&amp;#REF!&amp;K1670</f>
        <v>#REF!</v>
      </c>
    </row>
    <row r="1671" spans="10:12">
      <c r="J1671" s="32" t="s">
        <v>2387</v>
      </c>
      <c r="L1671" t="e">
        <f>J1671&amp;#REF!&amp;K1671</f>
        <v>#REF!</v>
      </c>
    </row>
    <row r="1672" spans="10:12">
      <c r="J1672" s="32" t="s">
        <v>334</v>
      </c>
      <c r="L1672" t="e">
        <f>J1672&amp;#REF!&amp;K1672</f>
        <v>#REF!</v>
      </c>
    </row>
    <row r="1673" spans="10:12">
      <c r="J1673" s="32" t="s">
        <v>1550</v>
      </c>
      <c r="L1673" t="e">
        <f>J1673&amp;#REF!&amp;K1673</f>
        <v>#REF!</v>
      </c>
    </row>
    <row r="1674" spans="10:12">
      <c r="J1674" s="32" t="s">
        <v>1552</v>
      </c>
      <c r="L1674" t="e">
        <f>J1674&amp;#REF!&amp;K1674</f>
        <v>#REF!</v>
      </c>
    </row>
    <row r="1675" spans="10:12">
      <c r="J1675" s="32" t="s">
        <v>478</v>
      </c>
      <c r="L1675" t="e">
        <f>J1675&amp;#REF!&amp;K1675</f>
        <v>#REF!</v>
      </c>
    </row>
    <row r="1676" spans="10:12">
      <c r="J1676" s="32" t="s">
        <v>2831</v>
      </c>
      <c r="L1676" t="e">
        <f>J1676&amp;#REF!&amp;K1676</f>
        <v>#REF!</v>
      </c>
    </row>
    <row r="1677" spans="10:12">
      <c r="J1677" s="32" t="s">
        <v>2025</v>
      </c>
      <c r="L1677" t="e">
        <f>J1677&amp;#REF!&amp;K1677</f>
        <v>#REF!</v>
      </c>
    </row>
    <row r="1678" spans="10:12">
      <c r="J1678" s="32" t="s">
        <v>2037</v>
      </c>
      <c r="L1678" t="e">
        <f>J1678&amp;#REF!&amp;K1678</f>
        <v>#REF!</v>
      </c>
    </row>
    <row r="1679" spans="10:12">
      <c r="J1679" s="32" t="s">
        <v>2077</v>
      </c>
      <c r="L1679" t="e">
        <f>J1679&amp;#REF!&amp;K1679</f>
        <v>#REF!</v>
      </c>
    </row>
    <row r="1680" spans="10:12">
      <c r="J1680" s="32" t="s">
        <v>2087</v>
      </c>
      <c r="L1680" t="e">
        <f>J1680&amp;#REF!&amp;K1680</f>
        <v>#REF!</v>
      </c>
    </row>
    <row r="1681" spans="10:12">
      <c r="J1681" s="32" t="s">
        <v>2090</v>
      </c>
      <c r="L1681" t="e">
        <f>J1681&amp;#REF!&amp;K1681</f>
        <v>#REF!</v>
      </c>
    </row>
    <row r="1682" spans="10:12">
      <c r="J1682" s="32" t="s">
        <v>2543</v>
      </c>
      <c r="L1682" t="e">
        <f>J1682&amp;#REF!&amp;K1682</f>
        <v>#REF!</v>
      </c>
    </row>
    <row r="1683" spans="10:12">
      <c r="J1683" s="32" t="s">
        <v>2553</v>
      </c>
      <c r="L1683" t="e">
        <f>J1683&amp;#REF!&amp;K1683</f>
        <v>#REF!</v>
      </c>
    </row>
    <row r="1684" spans="10:12">
      <c r="J1684" s="32" t="s">
        <v>396</v>
      </c>
      <c r="L1684" t="e">
        <f>J1684&amp;#REF!&amp;K1684</f>
        <v>#REF!</v>
      </c>
    </row>
    <row r="1685" spans="10:12">
      <c r="J1685" s="32" t="s">
        <v>1341</v>
      </c>
      <c r="L1685" t="e">
        <f>J1685&amp;#REF!&amp;K1685</f>
        <v>#REF!</v>
      </c>
    </row>
    <row r="1686" spans="10:12">
      <c r="J1686" s="32" t="s">
        <v>395</v>
      </c>
      <c r="L1686" t="e">
        <f>J1686&amp;#REF!&amp;K1686</f>
        <v>#REF!</v>
      </c>
    </row>
    <row r="1687" spans="10:12">
      <c r="J1687" s="32" t="s">
        <v>3969</v>
      </c>
      <c r="L1687" t="e">
        <f>J1687&amp;#REF!&amp;K1687</f>
        <v>#REF!</v>
      </c>
    </row>
    <row r="1688" spans="10:12">
      <c r="J1688" s="32" t="s">
        <v>3970</v>
      </c>
      <c r="L1688" t="e">
        <f>J1688&amp;#REF!&amp;K1688</f>
        <v>#REF!</v>
      </c>
    </row>
    <row r="1689" spans="10:12">
      <c r="J1689" s="32" t="s">
        <v>2783</v>
      </c>
      <c r="L1689" t="e">
        <f>J1689&amp;#REF!&amp;K1689</f>
        <v>#REF!</v>
      </c>
    </row>
    <row r="1690" spans="10:12">
      <c r="J1690" s="32" t="s">
        <v>1439</v>
      </c>
      <c r="L1690" t="e">
        <f>J1690&amp;#REF!&amp;K1690</f>
        <v>#REF!</v>
      </c>
    </row>
    <row r="1691" spans="10:12">
      <c r="J1691" s="32" t="s">
        <v>2837</v>
      </c>
      <c r="L1691" t="e">
        <f>J1691&amp;#REF!&amp;K1691</f>
        <v>#REF!</v>
      </c>
    </row>
    <row r="1692" spans="10:12">
      <c r="J1692" s="32" t="s">
        <v>403</v>
      </c>
      <c r="L1692" t="e">
        <f>J1692&amp;#REF!&amp;K1692</f>
        <v>#REF!</v>
      </c>
    </row>
    <row r="1693" spans="10:12">
      <c r="J1693" s="32" t="s">
        <v>3971</v>
      </c>
      <c r="L1693" t="e">
        <f>J1693&amp;#REF!&amp;K1693</f>
        <v>#REF!</v>
      </c>
    </row>
    <row r="1694" spans="10:12">
      <c r="J1694" s="32" t="s">
        <v>1988</v>
      </c>
      <c r="L1694" t="e">
        <f>J1694&amp;#REF!&amp;K1694</f>
        <v>#REF!</v>
      </c>
    </row>
    <row r="1695" spans="10:12">
      <c r="J1695" s="32" t="s">
        <v>3946</v>
      </c>
      <c r="L1695" t="e">
        <f>J1695&amp;#REF!&amp;K1695</f>
        <v>#REF!</v>
      </c>
    </row>
    <row r="1696" spans="10:12">
      <c r="J1696" s="32" t="s">
        <v>3972</v>
      </c>
      <c r="L1696" t="e">
        <f>J1696&amp;#REF!&amp;K1696</f>
        <v>#REF!</v>
      </c>
    </row>
    <row r="1697" spans="10:12">
      <c r="J1697" s="32" t="s">
        <v>2005</v>
      </c>
      <c r="L1697" t="e">
        <f>J1697&amp;#REF!&amp;K1697</f>
        <v>#REF!</v>
      </c>
    </row>
    <row r="1698" spans="10:12">
      <c r="J1698" s="32" t="s">
        <v>2490</v>
      </c>
      <c r="L1698" t="e">
        <f>J1698&amp;#REF!&amp;K1698</f>
        <v>#REF!</v>
      </c>
    </row>
    <row r="1699" spans="10:12">
      <c r="J1699" s="32" t="s">
        <v>2074</v>
      </c>
      <c r="L1699" t="e">
        <f>J1699&amp;#REF!&amp;K1699</f>
        <v>#REF!</v>
      </c>
    </row>
    <row r="1700" spans="10:12">
      <c r="J1700" s="32" t="s">
        <v>2104</v>
      </c>
      <c r="L1700" t="e">
        <f>J1700&amp;#REF!&amp;K1700</f>
        <v>#REF!</v>
      </c>
    </row>
    <row r="1701" spans="10:12">
      <c r="J1701" s="32" t="s">
        <v>2115</v>
      </c>
      <c r="L1701" t="e">
        <f>J1701&amp;#REF!&amp;K1701</f>
        <v>#REF!</v>
      </c>
    </row>
    <row r="1702" spans="10:12">
      <c r="J1702" s="32" t="s">
        <v>1729</v>
      </c>
      <c r="L1702" t="e">
        <f>J1702&amp;#REF!&amp;K1702</f>
        <v>#REF!</v>
      </c>
    </row>
    <row r="1703" spans="10:12">
      <c r="J1703" s="32" t="s">
        <v>553</v>
      </c>
      <c r="L1703" t="e">
        <f>J1703&amp;#REF!&amp;K1703</f>
        <v>#REF!</v>
      </c>
    </row>
    <row r="1704" spans="10:12">
      <c r="J1704" s="32" t="s">
        <v>421</v>
      </c>
      <c r="L1704" t="e">
        <f>J1704&amp;#REF!&amp;K1704</f>
        <v>#REF!</v>
      </c>
    </row>
    <row r="1705" spans="10:12">
      <c r="J1705" s="32" t="s">
        <v>3973</v>
      </c>
      <c r="L1705" t="e">
        <f>J1705&amp;#REF!&amp;K1705</f>
        <v>#REF!</v>
      </c>
    </row>
    <row r="1706" spans="10:12">
      <c r="J1706" s="32" t="s">
        <v>410</v>
      </c>
      <c r="L1706" t="e">
        <f>J1706&amp;#REF!&amp;K1706</f>
        <v>#REF!</v>
      </c>
    </row>
    <row r="1707" spans="10:12">
      <c r="J1707" s="32" t="s">
        <v>1779</v>
      </c>
      <c r="L1707" t="e">
        <f>J1707&amp;#REF!&amp;K1707</f>
        <v>#REF!</v>
      </c>
    </row>
    <row r="1708" spans="10:12">
      <c r="J1708" s="32" t="s">
        <v>2228</v>
      </c>
      <c r="L1708" t="e">
        <f>J1708&amp;#REF!&amp;K1708</f>
        <v>#REF!</v>
      </c>
    </row>
    <row r="1709" spans="10:12">
      <c r="J1709" s="32" t="s">
        <v>2634</v>
      </c>
      <c r="L1709" t="e">
        <f>J1709&amp;#REF!&amp;K1709</f>
        <v>#REF!</v>
      </c>
    </row>
    <row r="1710" spans="10:12">
      <c r="J1710" s="32" t="s">
        <v>922</v>
      </c>
      <c r="L1710" t="e">
        <f>J1710&amp;#REF!&amp;K1710</f>
        <v>#REF!</v>
      </c>
    </row>
    <row r="1711" spans="10:12">
      <c r="J1711" s="32" t="s">
        <v>2647</v>
      </c>
      <c r="L1711" t="e">
        <f>J1711&amp;#REF!&amp;K1711</f>
        <v>#REF!</v>
      </c>
    </row>
    <row r="1712" spans="10:12">
      <c r="J1712" s="32" t="s">
        <v>2699</v>
      </c>
      <c r="L1712" t="e">
        <f>J1712&amp;#REF!&amp;K1712</f>
        <v>#REF!</v>
      </c>
    </row>
    <row r="1713" spans="10:12">
      <c r="J1713" s="32" t="s">
        <v>2704</v>
      </c>
      <c r="L1713" t="e">
        <f>J1713&amp;#REF!&amp;K1713</f>
        <v>#REF!</v>
      </c>
    </row>
    <row r="1714" spans="10:12">
      <c r="J1714" s="32" t="s">
        <v>1957</v>
      </c>
      <c r="L1714" t="e">
        <f>J1714&amp;#REF!&amp;K1714</f>
        <v>#REF!</v>
      </c>
    </row>
    <row r="1715" spans="10:12">
      <c r="J1715" s="32" t="s">
        <v>2392</v>
      </c>
      <c r="L1715" t="e">
        <f>J1715&amp;#REF!&amp;K1715</f>
        <v>#REF!</v>
      </c>
    </row>
    <row r="1716" spans="10:12">
      <c r="J1716" s="32" t="s">
        <v>396</v>
      </c>
      <c r="L1716" t="e">
        <f>J1716&amp;#REF!&amp;K1716</f>
        <v>#REF!</v>
      </c>
    </row>
    <row r="1717" spans="10:12">
      <c r="J1717" s="32" t="s">
        <v>2826</v>
      </c>
      <c r="L1717" t="e">
        <f>J1717&amp;#REF!&amp;K1717</f>
        <v>#REF!</v>
      </c>
    </row>
    <row r="1718" spans="10:12">
      <c r="J1718" s="32" t="s">
        <v>3974</v>
      </c>
      <c r="L1718" t="e">
        <f>J1718&amp;#REF!&amp;K1718</f>
        <v>#REF!</v>
      </c>
    </row>
    <row r="1719" spans="10:12">
      <c r="J1719" s="32" t="s">
        <v>288</v>
      </c>
      <c r="L1719" t="e">
        <f>J1719&amp;#REF!&amp;K1719</f>
        <v>#REF!</v>
      </c>
    </row>
    <row r="1720" spans="10:12">
      <c r="J1720" s="32" t="s">
        <v>373</v>
      </c>
      <c r="L1720" t="e">
        <f>J1720&amp;#REF!&amp;K1720</f>
        <v>#REF!</v>
      </c>
    </row>
    <row r="1721" spans="10:12">
      <c r="J1721" s="32" t="s">
        <v>2034</v>
      </c>
      <c r="L1721" t="e">
        <f>J1721&amp;#REF!&amp;K1721</f>
        <v>#REF!</v>
      </c>
    </row>
    <row r="1722" spans="10:12">
      <c r="J1722" s="32" t="s">
        <v>966</v>
      </c>
      <c r="L1722" t="e">
        <f>J1722&amp;#REF!&amp;K1722</f>
        <v>#REF!</v>
      </c>
    </row>
    <row r="1723" spans="10:12">
      <c r="J1723" s="32" t="s">
        <v>74</v>
      </c>
      <c r="L1723" t="e">
        <f>J1723&amp;#REF!&amp;K1723</f>
        <v>#REF!</v>
      </c>
    </row>
    <row r="1724" spans="10:12">
      <c r="J1724" s="32" t="s">
        <v>2061</v>
      </c>
      <c r="L1724" t="e">
        <f>J1724&amp;#REF!&amp;K1724</f>
        <v>#REF!</v>
      </c>
    </row>
    <row r="1725" spans="10:12">
      <c r="J1725" s="32" t="s">
        <v>2067</v>
      </c>
      <c r="L1725" t="e">
        <f>J1725&amp;#REF!&amp;K1725</f>
        <v>#REF!</v>
      </c>
    </row>
    <row r="1726" spans="10:12">
      <c r="J1726" s="32" t="s">
        <v>2070</v>
      </c>
      <c r="L1726" t="e">
        <f>J1726&amp;#REF!&amp;K1726</f>
        <v>#REF!</v>
      </c>
    </row>
    <row r="1727" spans="10:12">
      <c r="J1727" s="32" t="s">
        <v>1681</v>
      </c>
      <c r="L1727" t="e">
        <f>J1727&amp;#REF!&amp;K1727</f>
        <v>#REF!</v>
      </c>
    </row>
    <row r="1728" spans="10:12">
      <c r="J1728" s="32" t="s">
        <v>2097</v>
      </c>
      <c r="L1728" t="e">
        <f>J1728&amp;#REF!&amp;K1728</f>
        <v>#REF!</v>
      </c>
    </row>
    <row r="1729" spans="10:12">
      <c r="J1729" s="32" t="s">
        <v>2118</v>
      </c>
      <c r="L1729" t="e">
        <f>J1729&amp;#REF!&amp;K1729</f>
        <v>#REF!</v>
      </c>
    </row>
    <row r="1730" spans="10:12">
      <c r="J1730" s="32" t="s">
        <v>2148</v>
      </c>
      <c r="L1730" t="e">
        <f>J1730&amp;#REF!&amp;K1730</f>
        <v>#REF!</v>
      </c>
    </row>
    <row r="1731" spans="10:12">
      <c r="J1731" s="32" t="s">
        <v>2169</v>
      </c>
      <c r="L1731" t="e">
        <f>J1731&amp;#REF!&amp;K1731</f>
        <v>#REF!</v>
      </c>
    </row>
    <row r="1732" spans="10:12">
      <c r="J1732" s="32" t="s">
        <v>2178</v>
      </c>
      <c r="L1732" t="e">
        <f>J1732&amp;#REF!&amp;K1732</f>
        <v>#REF!</v>
      </c>
    </row>
    <row r="1733" spans="10:12">
      <c r="J1733" s="32" t="s">
        <v>2196</v>
      </c>
      <c r="L1733" t="e">
        <f>J1733&amp;#REF!&amp;K1733</f>
        <v>#REF!</v>
      </c>
    </row>
    <row r="1734" spans="10:12">
      <c r="J1734" s="32" t="s">
        <v>2204</v>
      </c>
      <c r="L1734" t="e">
        <f>J1734&amp;#REF!&amp;K1734</f>
        <v>#REF!</v>
      </c>
    </row>
    <row r="1735" spans="10:12">
      <c r="J1735" s="32" t="s">
        <v>2206</v>
      </c>
      <c r="L1735" t="e">
        <f>J1735&amp;#REF!&amp;K1735</f>
        <v>#REF!</v>
      </c>
    </row>
    <row r="1736" spans="10:12">
      <c r="J1736" s="32" t="s">
        <v>2212</v>
      </c>
      <c r="L1736" t="e">
        <f>J1736&amp;#REF!&amp;K1736</f>
        <v>#REF!</v>
      </c>
    </row>
    <row r="1737" spans="10:12">
      <c r="J1737" s="32" t="s">
        <v>1407</v>
      </c>
      <c r="L1737" t="e">
        <f>J1737&amp;#REF!&amp;K1737</f>
        <v>#REF!</v>
      </c>
    </row>
    <row r="1738" spans="10:12">
      <c r="J1738" s="32" t="s">
        <v>2624</v>
      </c>
      <c r="L1738" t="e">
        <f>J1738&amp;#REF!&amp;K1738</f>
        <v>#REF!</v>
      </c>
    </row>
    <row r="1739" spans="10:12">
      <c r="J1739" s="32" t="s">
        <v>705</v>
      </c>
      <c r="L1739" t="e">
        <f>J1739&amp;#REF!&amp;K1739</f>
        <v>#REF!</v>
      </c>
    </row>
    <row r="1740" spans="10:12">
      <c r="J1740" s="32" t="s">
        <v>2288</v>
      </c>
      <c r="L1740" t="e">
        <f>J1740&amp;#REF!&amp;K1740</f>
        <v>#REF!</v>
      </c>
    </row>
    <row r="1741" spans="10:12">
      <c r="J1741" s="32" t="s">
        <v>2317</v>
      </c>
      <c r="L1741" t="e">
        <f>J1741&amp;#REF!&amp;K1741</f>
        <v>#REF!</v>
      </c>
    </row>
    <row r="1742" spans="10:12">
      <c r="J1742" s="32" t="s">
        <v>2319</v>
      </c>
      <c r="L1742" t="e">
        <f>J1742&amp;#REF!&amp;K1742</f>
        <v>#REF!</v>
      </c>
    </row>
    <row r="1743" spans="10:12">
      <c r="J1743" s="32" t="s">
        <v>2321</v>
      </c>
      <c r="L1743" t="e">
        <f>J1743&amp;#REF!&amp;K1743</f>
        <v>#REF!</v>
      </c>
    </row>
    <row r="1744" spans="10:12">
      <c r="J1744" s="32" t="s">
        <v>2327</v>
      </c>
      <c r="L1744" t="e">
        <f>J1744&amp;#REF!&amp;K1744</f>
        <v>#REF!</v>
      </c>
    </row>
    <row r="1745" spans="10:12">
      <c r="J1745" s="32" t="s">
        <v>1506</v>
      </c>
      <c r="L1745" t="e">
        <f>J1745&amp;#REF!&amp;K1745</f>
        <v>#REF!</v>
      </c>
    </row>
    <row r="1746" spans="10:12">
      <c r="J1746" s="32" t="s">
        <v>3975</v>
      </c>
      <c r="L1746" t="e">
        <f>J1746&amp;#REF!&amp;K1746</f>
        <v>#REF!</v>
      </c>
    </row>
    <row r="1747" spans="10:12">
      <c r="J1747" s="32" t="s">
        <v>1595</v>
      </c>
      <c r="L1747" t="e">
        <f>J1747&amp;#REF!&amp;K1747</f>
        <v>#REF!</v>
      </c>
    </row>
    <row r="1748" spans="10:12">
      <c r="J1748" s="32" t="s">
        <v>1621</v>
      </c>
      <c r="L1748" t="e">
        <f>J1748&amp;#REF!&amp;K1748</f>
        <v>#REF!</v>
      </c>
    </row>
    <row r="1749" spans="10:12">
      <c r="J1749" s="32" t="s">
        <v>1226</v>
      </c>
      <c r="L1749" t="e">
        <f>J1749&amp;#REF!&amp;K1749</f>
        <v>#REF!</v>
      </c>
    </row>
    <row r="1750" spans="10:12">
      <c r="J1750" s="32" t="s">
        <v>2049</v>
      </c>
      <c r="L1750" t="e">
        <f>J1750&amp;#REF!&amp;K1750</f>
        <v>#REF!</v>
      </c>
    </row>
    <row r="1751" spans="10:12">
      <c r="J1751" s="32" t="s">
        <v>209</v>
      </c>
      <c r="L1751" t="e">
        <f>J1751&amp;#REF!&amp;K1751</f>
        <v>#REF!</v>
      </c>
    </row>
    <row r="1752" spans="10:12">
      <c r="J1752" s="32" t="s">
        <v>2063</v>
      </c>
      <c r="L1752" t="e">
        <f>J1752&amp;#REF!&amp;K1752</f>
        <v>#REF!</v>
      </c>
    </row>
    <row r="1753" spans="10:12">
      <c r="J1753" s="32" t="s">
        <v>2084</v>
      </c>
      <c r="L1753" t="e">
        <f>J1753&amp;#REF!&amp;K1753</f>
        <v>#REF!</v>
      </c>
    </row>
    <row r="1754" spans="10:12">
      <c r="J1754" s="32" t="s">
        <v>2150</v>
      </c>
      <c r="L1754" t="e">
        <f>J1754&amp;#REF!&amp;K1754</f>
        <v>#REF!</v>
      </c>
    </row>
    <row r="1755" spans="10:12">
      <c r="J1755" s="32" t="s">
        <v>2171</v>
      </c>
      <c r="L1755" t="e">
        <f>J1755&amp;#REF!&amp;K1755</f>
        <v>#REF!</v>
      </c>
    </row>
    <row r="1756" spans="10:12">
      <c r="J1756" s="32" t="s">
        <v>99</v>
      </c>
      <c r="L1756" t="e">
        <f>J1756&amp;#REF!&amp;K1756</f>
        <v>#REF!</v>
      </c>
    </row>
    <row r="1757" spans="10:12">
      <c r="J1757" s="32" t="s">
        <v>2183</v>
      </c>
      <c r="L1757" t="e">
        <f>J1757&amp;#REF!&amp;K1757</f>
        <v>#REF!</v>
      </c>
    </row>
    <row r="1758" spans="10:12">
      <c r="J1758" s="32" t="s">
        <v>2190</v>
      </c>
      <c r="L1758" t="e">
        <f>J1758&amp;#REF!&amp;K1758</f>
        <v>#REF!</v>
      </c>
    </row>
    <row r="1759" spans="10:12">
      <c r="J1759" s="32" t="s">
        <v>2209</v>
      </c>
      <c r="L1759" t="e">
        <f>J1759&amp;#REF!&amp;K1759</f>
        <v>#REF!</v>
      </c>
    </row>
    <row r="1760" spans="10:12">
      <c r="J1760" s="32" t="s">
        <v>1791</v>
      </c>
      <c r="L1760" t="e">
        <f>J1760&amp;#REF!&amp;K1760</f>
        <v>#REF!</v>
      </c>
    </row>
    <row r="1761" spans="10:12">
      <c r="J1761" s="32" t="s">
        <v>2239</v>
      </c>
      <c r="L1761" t="e">
        <f>J1761&amp;#REF!&amp;K1761</f>
        <v>#REF!</v>
      </c>
    </row>
    <row r="1762" spans="10:12">
      <c r="J1762" s="32" t="s">
        <v>2247</v>
      </c>
      <c r="L1762" t="e">
        <f>J1762&amp;#REF!&amp;K1762</f>
        <v>#REF!</v>
      </c>
    </row>
    <row r="1763" spans="10:12">
      <c r="J1763" s="32" t="s">
        <v>1810</v>
      </c>
      <c r="L1763" t="e">
        <f>J1763&amp;#REF!&amp;K1763</f>
        <v>#REF!</v>
      </c>
    </row>
    <row r="1764" spans="10:12">
      <c r="J1764" s="32" t="s">
        <v>2262</v>
      </c>
      <c r="L1764" t="e">
        <f>J1764&amp;#REF!&amp;K1764</f>
        <v>#REF!</v>
      </c>
    </row>
    <row r="1765" spans="10:12">
      <c r="J1765" s="32" t="s">
        <v>347</v>
      </c>
      <c r="L1765" t="e">
        <f>J1765&amp;#REF!&amp;K1765</f>
        <v>#REF!</v>
      </c>
    </row>
    <row r="1766" spans="10:12">
      <c r="J1766" s="32" t="s">
        <v>280</v>
      </c>
      <c r="L1766" t="e">
        <f>J1766&amp;#REF!&amp;K1766</f>
        <v>#REF!</v>
      </c>
    </row>
    <row r="1767" spans="10:12">
      <c r="J1767" s="32" t="s">
        <v>209</v>
      </c>
      <c r="L1767" t="e">
        <f>J1767&amp;#REF!&amp;K1767</f>
        <v>#REF!</v>
      </c>
    </row>
    <row r="1768" spans="10:12">
      <c r="J1768" s="32" t="s">
        <v>553</v>
      </c>
      <c r="L1768" t="e">
        <f>J1768&amp;#REF!&amp;K1768</f>
        <v>#REF!</v>
      </c>
    </row>
    <row r="1769" spans="10:12">
      <c r="J1769" s="32" t="s">
        <v>3949</v>
      </c>
      <c r="L1769" t="e">
        <f>J1769&amp;#REF!&amp;K1769</f>
        <v>#REF!</v>
      </c>
    </row>
    <row r="1770" spans="10:12">
      <c r="J1770" s="32" t="s">
        <v>2376</v>
      </c>
      <c r="L1770" t="e">
        <f>J1770&amp;#REF!&amp;K1770</f>
        <v>#REF!</v>
      </c>
    </row>
    <row r="1771" spans="10:12">
      <c r="J1771" s="32" t="s">
        <v>3976</v>
      </c>
      <c r="L1771" t="e">
        <f>J1771&amp;#REF!&amp;K1771</f>
        <v>#REF!</v>
      </c>
    </row>
    <row r="1772" spans="10:12">
      <c r="J1772" s="32" t="s">
        <v>1295</v>
      </c>
      <c r="L1772" t="e">
        <f>J1772&amp;#REF!&amp;K1772</f>
        <v>#REF!</v>
      </c>
    </row>
    <row r="1773" spans="10:12">
      <c r="J1773" s="32" t="s">
        <v>1998</v>
      </c>
      <c r="L1773" t="e">
        <f>J1773&amp;#REF!&amp;K1773</f>
        <v>#REF!</v>
      </c>
    </row>
    <row r="1774" spans="10:12">
      <c r="J1774" s="32" t="s">
        <v>3820</v>
      </c>
      <c r="L1774" t="e">
        <f>J1774&amp;#REF!&amp;K1774</f>
        <v>#REF!</v>
      </c>
    </row>
    <row r="1775" spans="10:12">
      <c r="J1775" s="32" t="s">
        <v>1292</v>
      </c>
      <c r="L1775" t="e">
        <f>J1775&amp;#REF!&amp;K1775</f>
        <v>#REF!</v>
      </c>
    </row>
    <row r="1776" spans="10:12">
      <c r="J1776" s="32" t="s">
        <v>179</v>
      </c>
      <c r="L1776" t="e">
        <f>J1776&amp;#REF!&amp;K1776</f>
        <v>#REF!</v>
      </c>
    </row>
    <row r="1777" spans="10:12">
      <c r="J1777" s="32" t="s">
        <v>2021</v>
      </c>
      <c r="L1777" t="e">
        <f>J1777&amp;#REF!&amp;K1777</f>
        <v>#REF!</v>
      </c>
    </row>
    <row r="1778" spans="10:12">
      <c r="J1778" s="32" t="s">
        <v>2127</v>
      </c>
      <c r="L1778" t="e">
        <f>J1778&amp;#REF!&amp;K1778</f>
        <v>#REF!</v>
      </c>
    </row>
    <row r="1779" spans="10:12">
      <c r="J1779" s="32" t="s">
        <v>2133</v>
      </c>
      <c r="L1779" t="e">
        <f>J1779&amp;#REF!&amp;K1779</f>
        <v>#REF!</v>
      </c>
    </row>
    <row r="1780" spans="10:12">
      <c r="J1780" s="32" t="s">
        <v>2160</v>
      </c>
      <c r="L1780" t="e">
        <f>J1780&amp;#REF!&amp;K1780</f>
        <v>#REF!</v>
      </c>
    </row>
    <row r="1781" spans="10:12">
      <c r="J1781" s="32" t="s">
        <v>2198</v>
      </c>
      <c r="L1781" t="e">
        <f>J1781&amp;#REF!&amp;K1781</f>
        <v>#REF!</v>
      </c>
    </row>
    <row r="1782" spans="10:12">
      <c r="J1782" s="32" t="s">
        <v>2200</v>
      </c>
      <c r="L1782" t="e">
        <f>J1782&amp;#REF!&amp;K1782</f>
        <v>#REF!</v>
      </c>
    </row>
    <row r="1783" spans="10:12">
      <c r="J1783" s="32" t="s">
        <v>4</v>
      </c>
      <c r="L1783" t="e">
        <f>J1783&amp;#REF!&amp;K1783</f>
        <v>#REF!</v>
      </c>
    </row>
    <row r="1784" spans="10:12">
      <c r="J1784" s="32" t="s">
        <v>1796</v>
      </c>
      <c r="L1784" t="e">
        <f>J1784&amp;#REF!&amp;K1784</f>
        <v>#REF!</v>
      </c>
    </row>
    <row r="1785" spans="10:12">
      <c r="J1785" s="32" t="s">
        <v>1434</v>
      </c>
      <c r="L1785" t="e">
        <f>J1785&amp;#REF!&amp;K1785</f>
        <v>#REF!</v>
      </c>
    </row>
    <row r="1786" spans="10:12">
      <c r="J1786" s="32" t="s">
        <v>402</v>
      </c>
      <c r="L1786" t="e">
        <f>J1786&amp;#REF!&amp;K1786</f>
        <v>#REF!</v>
      </c>
    </row>
    <row r="1787" spans="10:12">
      <c r="J1787" s="32" t="s">
        <v>2360</v>
      </c>
      <c r="L1787" t="e">
        <f>J1787&amp;#REF!&amp;K1787</f>
        <v>#REF!</v>
      </c>
    </row>
    <row r="1788" spans="10:12">
      <c r="J1788" s="32" t="s">
        <v>2384</v>
      </c>
      <c r="L1788" t="e">
        <f>J1788&amp;#REF!&amp;K1788</f>
        <v>#REF!</v>
      </c>
    </row>
    <row r="1789" spans="10:12">
      <c r="J1789" s="32" t="s">
        <v>3943</v>
      </c>
      <c r="L1789" t="e">
        <f>J1789&amp;#REF!&amp;K1789</f>
        <v>#REF!</v>
      </c>
    </row>
    <row r="1790" spans="10:12">
      <c r="J1790" s="32" t="s">
        <v>2421</v>
      </c>
      <c r="L1790" t="e">
        <f>J1790&amp;#REF!&amp;K1790</f>
        <v>#REF!</v>
      </c>
    </row>
    <row r="1791" spans="10:12">
      <c r="J1791" s="32" t="s">
        <v>370</v>
      </c>
      <c r="L1791" t="e">
        <f>J1791&amp;#REF!&amp;K1791</f>
        <v>#REF!</v>
      </c>
    </row>
    <row r="1792" spans="10:12">
      <c r="J1792" s="32" t="s">
        <v>293</v>
      </c>
      <c r="L1792" t="e">
        <f>J1792&amp;#REF!&amp;K1792</f>
        <v>#REF!</v>
      </c>
    </row>
    <row r="1793" spans="10:12">
      <c r="J1793" s="32" t="s">
        <v>1972</v>
      </c>
      <c r="L1793" t="e">
        <f>J1793&amp;#REF!&amp;K1793</f>
        <v>#REF!</v>
      </c>
    </row>
    <row r="1794" spans="10:12">
      <c r="J1794" s="32" t="s">
        <v>3977</v>
      </c>
      <c r="L1794" t="e">
        <f>J1794&amp;#REF!&amp;K1794</f>
        <v>#REF!</v>
      </c>
    </row>
    <row r="1795" spans="10:12">
      <c r="J1795" s="32" t="s">
        <v>2529</v>
      </c>
      <c r="L1795" t="e">
        <f>J1795&amp;#REF!&amp;K1795</f>
        <v>#REF!</v>
      </c>
    </row>
    <row r="1796" spans="10:12">
      <c r="J1796" s="32" t="s">
        <v>2093</v>
      </c>
      <c r="L1796" t="e">
        <f>J1796&amp;#REF!&amp;K1796</f>
        <v>#REF!</v>
      </c>
    </row>
    <row r="1797" spans="10:12">
      <c r="J1797" s="32" t="s">
        <v>2139</v>
      </c>
      <c r="L1797" t="e">
        <f>J1797&amp;#REF!&amp;K1797</f>
        <v>#REF!</v>
      </c>
    </row>
    <row r="1798" spans="10:12">
      <c r="J1798" s="32" t="s">
        <v>2165</v>
      </c>
      <c r="L1798" t="e">
        <f>J1798&amp;#REF!&amp;K1798</f>
        <v>#REF!</v>
      </c>
    </row>
    <row r="1799" spans="10:12">
      <c r="J1799" s="32" t="s">
        <v>3952</v>
      </c>
      <c r="L1799" t="e">
        <f>J1799&amp;#REF!&amp;K1799</f>
        <v>#REF!</v>
      </c>
    </row>
    <row r="1800" spans="10:12">
      <c r="J1800" s="32" t="s">
        <v>2231</v>
      </c>
      <c r="L1800" t="e">
        <f>J1800&amp;#REF!&amp;K1800</f>
        <v>#REF!</v>
      </c>
    </row>
    <row r="1801" spans="10:12">
      <c r="J1801" s="32" t="s">
        <v>1192</v>
      </c>
      <c r="K1801" t="s">
        <v>3978</v>
      </c>
      <c r="L1801" t="e">
        <f>J1801&amp;#REF!&amp;K1801</f>
        <v>#REF!</v>
      </c>
    </row>
    <row r="1802" spans="10:12">
      <c r="J1802" s="32" t="s">
        <v>1705</v>
      </c>
      <c r="L1802" t="e">
        <f>J1802&amp;#REF!&amp;K1802</f>
        <v>#REF!</v>
      </c>
    </row>
    <row r="1803" spans="10:12">
      <c r="J1803" s="32" t="s">
        <v>2314</v>
      </c>
      <c r="L1803" t="e">
        <f>J1803&amp;#REF!&amp;K1803</f>
        <v>#REF!</v>
      </c>
    </row>
    <row r="1804" spans="10:12">
      <c r="J1804" s="32" t="s">
        <v>410</v>
      </c>
      <c r="L1804" t="e">
        <f>J1804&amp;#REF!&amp;K1804</f>
        <v>#REF!</v>
      </c>
    </row>
    <row r="1805" spans="10:12">
      <c r="J1805" s="32" t="s">
        <v>359</v>
      </c>
      <c r="L1805" t="e">
        <f>J1805&amp;#REF!&amp;K1805</f>
        <v>#REF!</v>
      </c>
    </row>
    <row r="1806" spans="10:12">
      <c r="J1806" s="32" t="s">
        <v>372</v>
      </c>
      <c r="L1806" t="e">
        <f>J1806&amp;#REF!&amp;K1806</f>
        <v>#REF!</v>
      </c>
    </row>
    <row r="1807" spans="10:12">
      <c r="J1807" s="32" t="s">
        <v>399</v>
      </c>
      <c r="L1807" t="e">
        <f>J1807&amp;#REF!&amp;K1807</f>
        <v>#REF!</v>
      </c>
    </row>
    <row r="1808" spans="10:12">
      <c r="J1808" s="32" t="s">
        <v>3979</v>
      </c>
      <c r="L1808" t="e">
        <f>J1808&amp;#REF!&amp;K1808</f>
        <v>#REF!</v>
      </c>
    </row>
    <row r="1809" spans="10:12">
      <c r="J1809" s="32" t="s">
        <v>1769</v>
      </c>
      <c r="L1809" t="e">
        <f>J1809&amp;#REF!&amp;K1809</f>
        <v>#REF!</v>
      </c>
    </row>
    <row r="1810" spans="10:12">
      <c r="J1810" s="32" t="s">
        <v>2215</v>
      </c>
      <c r="L1810" t="e">
        <f>J1810&amp;#REF!&amp;K1810</f>
        <v>#REF!</v>
      </c>
    </row>
    <row r="1811" spans="10:12">
      <c r="J1811" s="32" t="s">
        <v>189</v>
      </c>
      <c r="L1811" t="e">
        <f>J1811&amp;#REF!&amp;K1811</f>
        <v>#REF!</v>
      </c>
    </row>
    <row r="1812" spans="10:12">
      <c r="J1812" s="32" t="s">
        <v>1927</v>
      </c>
      <c r="L1812" t="e">
        <f>J1812&amp;#REF!&amp;K1812</f>
        <v>#REF!</v>
      </c>
    </row>
    <row r="1813" spans="10:12">
      <c r="J1813" s="32" t="s">
        <v>1722</v>
      </c>
      <c r="L1813" t="e">
        <f>J1813&amp;#REF!&amp;K1813</f>
        <v>#REF!</v>
      </c>
    </row>
    <row r="1814" spans="10:12">
      <c r="J1814" s="32" t="s">
        <v>2305</v>
      </c>
      <c r="L1814" t="e">
        <f>J1814&amp;#REF!&amp;K1814</f>
        <v>#REF!</v>
      </c>
    </row>
    <row r="1815" spans="10:12">
      <c r="J1815" s="32" t="s">
        <v>2308</v>
      </c>
      <c r="L1815" t="e">
        <f>J1815&amp;#REF!&amp;K1815</f>
        <v>#REF!</v>
      </c>
    </row>
    <row r="1816" spans="10:12">
      <c r="J1816" s="32" t="s">
        <v>391</v>
      </c>
      <c r="L1816" t="e">
        <f>J1816&amp;#REF!&amp;K1816</f>
        <v>#REF!</v>
      </c>
    </row>
    <row r="1817" spans="10:12">
      <c r="J1817" s="32" t="s">
        <v>2332</v>
      </c>
      <c r="L1817" t="e">
        <f>J1817&amp;#REF!&amp;K1817</f>
        <v>#REF!</v>
      </c>
    </row>
    <row r="1818" spans="10:12">
      <c r="J1818" s="32" t="s">
        <v>2353</v>
      </c>
      <c r="L1818" t="e">
        <f>J1818&amp;#REF!&amp;K1818</f>
        <v>#REF!</v>
      </c>
    </row>
    <row r="1819" spans="10:12">
      <c r="J1819" s="32" t="s">
        <v>3980</v>
      </c>
      <c r="L1819" t="e">
        <f>J1819&amp;#REF!&amp;K1819</f>
        <v>#REF!</v>
      </c>
    </row>
    <row r="1820" spans="10:12">
      <c r="J1820" s="32" t="s">
        <v>2367</v>
      </c>
      <c r="L1820" t="e">
        <f>J1820&amp;#REF!&amp;K1820</f>
        <v>#REF!</v>
      </c>
    </row>
    <row r="1821" spans="10:12">
      <c r="J1821" s="32" t="s">
        <v>405</v>
      </c>
      <c r="L1821" t="e">
        <f>J1821&amp;#REF!&amp;K1821</f>
        <v>#REF!</v>
      </c>
    </row>
    <row r="1822" spans="10:12">
      <c r="J1822" s="32" t="s">
        <v>2410</v>
      </c>
      <c r="L1822" t="e">
        <f>J1822&amp;#REF!&amp;K1822</f>
        <v>#REF!</v>
      </c>
    </row>
    <row r="1823" spans="10:12">
      <c r="J1823" s="32" t="s">
        <v>396</v>
      </c>
      <c r="L1823" t="e">
        <f>J1823&amp;#REF!&amp;K1823</f>
        <v>#REF!</v>
      </c>
    </row>
    <row r="1824" spans="10:12">
      <c r="J1824" s="32" t="s">
        <v>403</v>
      </c>
      <c r="L1824" t="e">
        <f>J1824&amp;#REF!&amp;K1824</f>
        <v>#REF!</v>
      </c>
    </row>
    <row r="1825" spans="10:12">
      <c r="J1825" s="32" t="s">
        <v>355</v>
      </c>
      <c r="L1825" t="e">
        <f>J1825&amp;#REF!&amp;K1825</f>
        <v>#REF!</v>
      </c>
    </row>
    <row r="1826" spans="10:12">
      <c r="J1826" s="32" t="s">
        <v>209</v>
      </c>
      <c r="L1826" t="e">
        <f>J1826&amp;#REF!&amp;K1826</f>
        <v>#REF!</v>
      </c>
    </row>
    <row r="1827" spans="10:12">
      <c r="J1827" s="32" t="s">
        <v>2013</v>
      </c>
      <c r="L1827" t="e">
        <f>J1827&amp;#REF!&amp;K1827</f>
        <v>#REF!</v>
      </c>
    </row>
    <row r="1828" spans="10:12">
      <c r="J1828" s="32" t="s">
        <v>2081</v>
      </c>
      <c r="L1828" t="e">
        <f>J1828&amp;#REF!&amp;K1828</f>
        <v>#REF!</v>
      </c>
    </row>
    <row r="1829" spans="10:12">
      <c r="J1829" s="32" t="s">
        <v>1698</v>
      </c>
      <c r="L1829" t="e">
        <f>J1829&amp;#REF!&amp;K1829</f>
        <v>#REF!</v>
      </c>
    </row>
    <row r="1830" spans="10:12">
      <c r="J1830" s="32" t="s">
        <v>3981</v>
      </c>
      <c r="L1830" t="e">
        <f>J1830&amp;#REF!&amp;K1830</f>
        <v>#REF!</v>
      </c>
    </row>
    <row r="1831" spans="10:12">
      <c r="J1831" s="32" t="s">
        <v>2185</v>
      </c>
      <c r="L1831" t="e">
        <f>J1831&amp;#REF!&amp;K1831</f>
        <v>#REF!</v>
      </c>
    </row>
    <row r="1832" spans="10:12">
      <c r="J1832" s="32" t="s">
        <v>1005</v>
      </c>
      <c r="L1832" t="e">
        <f>J1832&amp;#REF!&amp;K1832</f>
        <v>#REF!</v>
      </c>
    </row>
    <row r="1833" spans="10:12">
      <c r="J1833" s="32" t="s">
        <v>2275</v>
      </c>
      <c r="L1833" t="e">
        <f>J1833&amp;#REF!&amp;K1833</f>
        <v>#REF!</v>
      </c>
    </row>
    <row r="1834" spans="10:12">
      <c r="J1834" s="32" t="s">
        <v>1815</v>
      </c>
      <c r="L1834" t="e">
        <f>J1834&amp;#REF!&amp;K1834</f>
        <v>#REF!</v>
      </c>
    </row>
    <row r="1835" spans="10:12">
      <c r="J1835" s="32" t="s">
        <v>1856</v>
      </c>
      <c r="L1835" t="e">
        <f>J1835&amp;#REF!&amp;K1835</f>
        <v>#REF!</v>
      </c>
    </row>
    <row r="1836" spans="10:12">
      <c r="J1836" s="32" t="s">
        <v>2323</v>
      </c>
      <c r="L1836" t="e">
        <f>J1836&amp;#REF!&amp;K1836</f>
        <v>#REF!</v>
      </c>
    </row>
    <row r="1837" spans="10:12">
      <c r="J1837" s="32" t="s">
        <v>337</v>
      </c>
      <c r="L1837" t="e">
        <f>J1837&amp;#REF!&amp;K1837</f>
        <v>#REF!</v>
      </c>
    </row>
    <row r="1838" spans="10:12">
      <c r="J1838" s="32" t="s">
        <v>407</v>
      </c>
      <c r="L1838" t="e">
        <f>J1838&amp;#REF!&amp;K1838</f>
        <v>#REF!</v>
      </c>
    </row>
    <row r="1839" spans="10:12">
      <c r="J1839" s="32" t="s">
        <v>278</v>
      </c>
      <c r="L1839" t="e">
        <f>J1839&amp;#REF!&amp;K1839</f>
        <v>#REF!</v>
      </c>
    </row>
    <row r="1840" spans="10:12">
      <c r="J1840" s="32" t="s">
        <v>371</v>
      </c>
      <c r="L1840" t="e">
        <f>J1840&amp;#REF!&amp;K1840</f>
        <v>#REF!</v>
      </c>
    </row>
    <row r="1841" spans="10:12">
      <c r="J1841" s="32" t="s">
        <v>1672</v>
      </c>
      <c r="L1841" t="e">
        <f>J1841&amp;#REF!&amp;K1841</f>
        <v>#REF!</v>
      </c>
    </row>
    <row r="1842" spans="10:12">
      <c r="J1842" s="32" t="s">
        <v>1688</v>
      </c>
      <c r="L1842" t="e">
        <f>J1842&amp;#REF!&amp;K1842</f>
        <v>#REF!</v>
      </c>
    </row>
    <row r="1843" spans="10:12">
      <c r="J1843" s="32" t="s">
        <v>412</v>
      </c>
      <c r="L1843" t="e">
        <f>J1843&amp;#REF!&amp;K1843</f>
        <v>#REF!</v>
      </c>
    </row>
    <row r="1844" spans="10:12">
      <c r="J1844" s="32" t="s">
        <v>1848</v>
      </c>
      <c r="L1844" t="e">
        <f>J1844&amp;#REF!&amp;K1844</f>
        <v>#REF!</v>
      </c>
    </row>
    <row r="1845" spans="10:12">
      <c r="J1845" s="32" t="s">
        <v>2250</v>
      </c>
      <c r="L1845" t="e">
        <f>J1845&amp;#REF!&amp;K1845</f>
        <v>#REF!</v>
      </c>
    </row>
    <row r="1846" spans="10:12">
      <c r="J1846" s="32" t="s">
        <v>2254</v>
      </c>
      <c r="L1846" t="e">
        <f>J1846&amp;#REF!&amp;K1846</f>
        <v>#REF!</v>
      </c>
    </row>
    <row r="1847" spans="10:12">
      <c r="J1847" s="32" t="s">
        <v>2260</v>
      </c>
      <c r="L1847" t="e">
        <f>J1847&amp;#REF!&amp;K1847</f>
        <v>#REF!</v>
      </c>
    </row>
    <row r="1848" spans="10:12">
      <c r="J1848" s="32" t="s">
        <v>2296</v>
      </c>
      <c r="L1848" t="e">
        <f>J1848&amp;#REF!&amp;K1848</f>
        <v>#REF!</v>
      </c>
    </row>
    <row r="1849" spans="10:12">
      <c r="J1849" s="32" t="s">
        <v>413</v>
      </c>
      <c r="L1849" t="e">
        <f>J1849&amp;#REF!&amp;K1849</f>
        <v>#REF!</v>
      </c>
    </row>
    <row r="1850" spans="10:12">
      <c r="J1850" s="32" t="s">
        <v>396</v>
      </c>
      <c r="L1850" t="e">
        <f>J1850&amp;#REF!&amp;K1850</f>
        <v>#REF!</v>
      </c>
    </row>
    <row r="1851" spans="10:12">
      <c r="J1851" s="32" t="s">
        <v>2342</v>
      </c>
      <c r="L1851" t="e">
        <f>J1851&amp;#REF!&amp;K1851</f>
        <v>#REF!</v>
      </c>
    </row>
    <row r="1852" spans="10:12">
      <c r="J1852" s="32" t="s">
        <v>2369</v>
      </c>
      <c r="L1852" t="e">
        <f>J1852&amp;#REF!&amp;K1852</f>
        <v>#REF!</v>
      </c>
    </row>
    <row r="1853" spans="10:12">
      <c r="J1853" s="32" t="s">
        <v>410</v>
      </c>
      <c r="L1853" t="e">
        <f>J1853&amp;#REF!&amp;K1853</f>
        <v>#REF!</v>
      </c>
    </row>
    <row r="1854" spans="10:12">
      <c r="J1854" s="32" t="s">
        <v>1995</v>
      </c>
      <c r="L1854" t="e">
        <f>J1854&amp;#REF!&amp;K1854</f>
        <v>#REF!</v>
      </c>
    </row>
    <row r="1855" spans="10:12">
      <c r="J1855" s="32" t="s">
        <v>1670</v>
      </c>
      <c r="L1855" t="e">
        <f>J1855&amp;#REF!&amp;K1855</f>
        <v>#REF!</v>
      </c>
    </row>
    <row r="1856" spans="10:12">
      <c r="J1856" s="32" t="s">
        <v>1675</v>
      </c>
      <c r="L1856" t="e">
        <f>J1856&amp;#REF!&amp;K1856</f>
        <v>#REF!</v>
      </c>
    </row>
    <row r="1857" spans="10:12">
      <c r="J1857" s="32" t="s">
        <v>1691</v>
      </c>
      <c r="L1857" t="e">
        <f>J1857&amp;#REF!&amp;K1857</f>
        <v>#REF!</v>
      </c>
    </row>
    <row r="1858" spans="10:12">
      <c r="J1858" s="32" t="s">
        <v>2123</v>
      </c>
      <c r="L1858" t="e">
        <f>J1858&amp;#REF!&amp;K1858</f>
        <v>#REF!</v>
      </c>
    </row>
    <row r="1859" spans="10:12">
      <c r="J1859" s="32" t="s">
        <v>972</v>
      </c>
      <c r="L1859" t="e">
        <f>J1859&amp;#REF!&amp;K1859</f>
        <v>#REF!</v>
      </c>
    </row>
    <row r="1860" spans="10:12">
      <c r="J1860" s="32" t="s">
        <v>2141</v>
      </c>
      <c r="L1860" t="e">
        <f>J1860&amp;#REF!&amp;K1860</f>
        <v>#REF!</v>
      </c>
    </row>
    <row r="1861" spans="10:12">
      <c r="J1861" s="32" t="s">
        <v>1749</v>
      </c>
      <c r="L1861" t="e">
        <f>J1861&amp;#REF!&amp;K1861</f>
        <v>#REF!</v>
      </c>
    </row>
    <row r="1862" spans="10:12">
      <c r="J1862" s="32" t="s">
        <v>571</v>
      </c>
      <c r="L1862" t="e">
        <f>J1862&amp;#REF!&amp;K1862</f>
        <v>#REF!</v>
      </c>
    </row>
    <row r="1863" spans="10:12">
      <c r="J1863" s="32" t="s">
        <v>209</v>
      </c>
      <c r="L1863" t="e">
        <f>J1863&amp;#REF!&amp;K1863</f>
        <v>#REF!</v>
      </c>
    </row>
    <row r="1864" spans="10:12">
      <c r="J1864" s="32" t="s">
        <v>2292</v>
      </c>
      <c r="L1864" t="e">
        <f>J1864&amp;#REF!&amp;K1864</f>
        <v>#REF!</v>
      </c>
    </row>
    <row r="1865" spans="10:12">
      <c r="J1865" s="32" t="s">
        <v>2426</v>
      </c>
      <c r="L1865" t="e">
        <f>J1865&amp;#REF!&amp;K1865</f>
        <v>#REF!</v>
      </c>
    </row>
    <row r="1866" spans="10:12">
      <c r="J1866" s="32" t="s">
        <v>3982</v>
      </c>
      <c r="L1866" t="e">
        <f>J1866&amp;#REF!&amp;K1866</f>
        <v>#REF!</v>
      </c>
    </row>
    <row r="1867" spans="10:12">
      <c r="J1867" s="32" t="s">
        <v>1308</v>
      </c>
      <c r="L1867" t="e">
        <f>J1867&amp;#REF!&amp;K1867</f>
        <v>#REF!</v>
      </c>
    </row>
    <row r="1868" spans="10:12">
      <c r="J1868" s="32" t="s">
        <v>1333</v>
      </c>
      <c r="L1868" t="e">
        <f>J1868&amp;#REF!&amp;K1868</f>
        <v>#REF!</v>
      </c>
    </row>
    <row r="1869" spans="10:12">
      <c r="J1869" s="32" t="s">
        <v>1659</v>
      </c>
      <c r="L1869" t="e">
        <f>J1869&amp;#REF!&amp;K1869</f>
        <v>#REF!</v>
      </c>
    </row>
    <row r="1870" spans="10:12">
      <c r="J1870" s="32" t="s">
        <v>2245</v>
      </c>
      <c r="L1870" t="e">
        <f>J1870&amp;#REF!&amp;K1870</f>
        <v>#REF!</v>
      </c>
    </row>
    <row r="1871" spans="10:12">
      <c r="J1871" s="32" t="s">
        <v>2033</v>
      </c>
      <c r="L1871" t="e">
        <f>J1871&amp;#REF!&amp;K1871</f>
        <v>#REF!</v>
      </c>
    </row>
    <row r="1872" spans="10:12">
      <c r="J1872" s="32" t="s">
        <v>1457</v>
      </c>
      <c r="L1872" t="e">
        <f>J1872&amp;#REF!&amp;K1872</f>
        <v>#REF!</v>
      </c>
    </row>
    <row r="1873" spans="10:12">
      <c r="J1873" s="32" t="s">
        <v>1349</v>
      </c>
      <c r="L1873" t="e">
        <f>J1873&amp;#REF!&amp;K1873</f>
        <v>#REF!</v>
      </c>
    </row>
    <row r="1874" spans="10:12">
      <c r="J1874" s="32" t="s">
        <v>2302</v>
      </c>
      <c r="L1874" t="e">
        <f>J1874&amp;#REF!&amp;K1874</f>
        <v>#REF!</v>
      </c>
    </row>
    <row r="1875" spans="10:12">
      <c r="J1875" s="32" t="s">
        <v>1863</v>
      </c>
      <c r="L1875" t="e">
        <f>J1875&amp;#REF!&amp;K1875</f>
        <v>#REF!</v>
      </c>
    </row>
    <row r="1876" spans="10:12">
      <c r="J1876" s="32" t="s">
        <v>1871</v>
      </c>
      <c r="L1876" t="e">
        <f>J1876&amp;#REF!&amp;K1876</f>
        <v>#REF!</v>
      </c>
    </row>
    <row r="1877" spans="10:12">
      <c r="J1877" s="32" t="s">
        <v>402</v>
      </c>
      <c r="K1877" t="s">
        <v>3983</v>
      </c>
      <c r="L1877" t="e">
        <f>J1877&amp;#REF!&amp;K1877</f>
        <v>#REF!</v>
      </c>
    </row>
    <row r="1878" spans="10:12">
      <c r="J1878" s="32" t="s">
        <v>396</v>
      </c>
      <c r="L1878" t="e">
        <f>J1878&amp;#REF!&amp;K1878</f>
        <v>#REF!</v>
      </c>
    </row>
    <row r="1879" spans="10:12">
      <c r="J1879" s="32" t="s">
        <v>3984</v>
      </c>
      <c r="L1879" t="e">
        <f>J1879&amp;#REF!&amp;K1879</f>
        <v>#REF!</v>
      </c>
    </row>
    <row r="1880" spans="10:12">
      <c r="J1880" s="32" t="s">
        <v>400</v>
      </c>
      <c r="L1880" t="e">
        <f>J1880&amp;#REF!&amp;K1880</f>
        <v>#REF!</v>
      </c>
    </row>
    <row r="1881" spans="10:12">
      <c r="J1881" s="32" t="s">
        <v>397</v>
      </c>
      <c r="L1881" t="e">
        <f>J1881&amp;#REF!&amp;K1881</f>
        <v>#REF!</v>
      </c>
    </row>
    <row r="1882" spans="10:12">
      <c r="J1882" s="32" t="s">
        <v>2387</v>
      </c>
      <c r="L1882" t="e">
        <f>J1882&amp;#REF!&amp;K1882</f>
        <v>#REF!</v>
      </c>
    </row>
    <row r="1883" spans="10:12">
      <c r="J1883" s="32" t="s">
        <v>3975</v>
      </c>
      <c r="L1883" t="e">
        <f>J1883&amp;#REF!&amp;K1883</f>
        <v>#REF!</v>
      </c>
    </row>
    <row r="1884" spans="10:12">
      <c r="J1884" s="32" t="s">
        <v>276</v>
      </c>
      <c r="L1884" t="e">
        <f>J1884&amp;#REF!&amp;K1884</f>
        <v>#REF!</v>
      </c>
    </row>
    <row r="1885" spans="10:12">
      <c r="J1885" s="32" t="s">
        <v>2028</v>
      </c>
      <c r="L1885" t="e">
        <f>J1885&amp;#REF!&amp;K1885</f>
        <v>#REF!</v>
      </c>
    </row>
    <row r="1886" spans="10:12">
      <c r="J1886" s="32" t="s">
        <v>1639</v>
      </c>
      <c r="L1886" t="e">
        <f>J1886&amp;#REF!&amp;K1886</f>
        <v>#REF!</v>
      </c>
    </row>
    <row r="1887" spans="10:12">
      <c r="J1887" s="32" t="s">
        <v>70</v>
      </c>
      <c r="L1887" t="e">
        <f>J1887&amp;#REF!&amp;K1887</f>
        <v>#REF!</v>
      </c>
    </row>
    <row r="1888" spans="10:12">
      <c r="J1888" s="32" t="s">
        <v>1693</v>
      </c>
      <c r="L1888" t="e">
        <f>J1888&amp;#REF!&amp;K1888</f>
        <v>#REF!</v>
      </c>
    </row>
    <row r="1889" spans="10:12">
      <c r="J1889" s="32" t="s">
        <v>3965</v>
      </c>
      <c r="L1889" t="e">
        <f>J1889&amp;#REF!&amp;K1889</f>
        <v>#REF!</v>
      </c>
    </row>
    <row r="1890" spans="10:12">
      <c r="J1890" s="32" t="s">
        <v>217</v>
      </c>
      <c r="L1890" t="e">
        <f>J1890&amp;#REF!&amp;K1890</f>
        <v>#REF!</v>
      </c>
    </row>
    <row r="1891" spans="10:12">
      <c r="J1891" s="32" t="s">
        <v>1336</v>
      </c>
      <c r="L1891" t="e">
        <f>J1891&amp;#REF!&amp;K1891</f>
        <v>#REF!</v>
      </c>
    </row>
    <row r="1892" spans="10:12">
      <c r="J1892" s="32" t="s">
        <v>990</v>
      </c>
      <c r="L1892" t="e">
        <f>J1892&amp;#REF!&amp;K1892</f>
        <v>#REF!</v>
      </c>
    </row>
    <row r="1893" spans="10:12">
      <c r="J1893" s="32" t="s">
        <v>1774</v>
      </c>
      <c r="L1893" t="e">
        <f>J1893&amp;#REF!&amp;K1893</f>
        <v>#REF!</v>
      </c>
    </row>
    <row r="1894" spans="10:12">
      <c r="J1894" s="32" t="s">
        <v>2237</v>
      </c>
      <c r="L1894" t="e">
        <f>J1894&amp;#REF!&amp;K1894</f>
        <v>#REF!</v>
      </c>
    </row>
    <row r="1895" spans="10:12">
      <c r="J1895" s="32" t="s">
        <v>61</v>
      </c>
      <c r="L1895" t="e">
        <f>J1895&amp;#REF!&amp;K1895</f>
        <v>#REF!</v>
      </c>
    </row>
    <row r="1896" spans="10:12">
      <c r="J1896" s="32" t="s">
        <v>2294</v>
      </c>
      <c r="L1896" t="e">
        <f>J1896&amp;#REF!&amp;K1896</f>
        <v>#REF!</v>
      </c>
    </row>
    <row r="1897" spans="10:12">
      <c r="J1897" s="32" t="s">
        <v>3967</v>
      </c>
      <c r="L1897" t="e">
        <f>J1897&amp;#REF!&amp;K1897</f>
        <v>#REF!</v>
      </c>
    </row>
    <row r="1898" spans="10:12">
      <c r="J1898" s="32" t="s">
        <v>1921</v>
      </c>
      <c r="L1898" t="e">
        <f>J1898&amp;#REF!&amp;K1898</f>
        <v>#REF!</v>
      </c>
    </row>
    <row r="1899" spans="10:12">
      <c r="J1899" s="32" t="s">
        <v>394</v>
      </c>
      <c r="L1899" t="e">
        <f>J1899&amp;#REF!&amp;K1899</f>
        <v>#REF!</v>
      </c>
    </row>
    <row r="1900" spans="10:12">
      <c r="J1900" s="32" t="s">
        <v>403</v>
      </c>
      <c r="L1900" t="e">
        <f>J1900&amp;#REF!&amp;K1900</f>
        <v>#REF!</v>
      </c>
    </row>
    <row r="1901" spans="10:12">
      <c r="J1901" s="32" t="s">
        <v>2118</v>
      </c>
      <c r="L1901" t="e">
        <f>J1901&amp;#REF!&amp;K1901</f>
        <v>#REF!</v>
      </c>
    </row>
    <row r="1902" spans="10:12">
      <c r="J1902" s="32" t="s">
        <v>1618</v>
      </c>
      <c r="L1902" t="e">
        <f>J1902&amp;#REF!&amp;K1902</f>
        <v>#REF!</v>
      </c>
    </row>
    <row r="1903" spans="10:12">
      <c r="J1903" s="32" t="s">
        <v>3985</v>
      </c>
      <c r="L1903" t="e">
        <f>J1903&amp;#REF!&amp;K1903</f>
        <v>#REF!</v>
      </c>
    </row>
    <row r="1904" spans="10:12">
      <c r="J1904" s="32" t="s">
        <v>493</v>
      </c>
      <c r="L1904" t="e">
        <f>J1904&amp;#REF!&amp;K1904</f>
        <v>#REF!</v>
      </c>
    </row>
    <row r="1905" spans="10:12">
      <c r="J1905" s="32" t="s">
        <v>2101</v>
      </c>
      <c r="L1905" t="e">
        <f>J1905&amp;#REF!&amp;K1905</f>
        <v>#REF!</v>
      </c>
    </row>
    <row r="1906" spans="10:12">
      <c r="J1906" s="32" t="s">
        <v>2153</v>
      </c>
      <c r="L1906" t="e">
        <f>J1906&amp;#REF!&amp;K1906</f>
        <v>#REF!</v>
      </c>
    </row>
    <row r="1907" spans="10:12">
      <c r="J1907" s="32" t="s">
        <v>63</v>
      </c>
      <c r="L1907" t="e">
        <f>J1907&amp;#REF!&amp;K1907</f>
        <v>#REF!</v>
      </c>
    </row>
    <row r="1908" spans="10:12">
      <c r="J1908" s="32" t="s">
        <v>895</v>
      </c>
      <c r="L1908" t="e">
        <f>J1908&amp;#REF!&amp;K1908</f>
        <v>#REF!</v>
      </c>
    </row>
    <row r="1909" spans="10:12">
      <c r="J1909" s="32" t="s">
        <v>1804</v>
      </c>
      <c r="L1909" t="e">
        <f>J1909&amp;#REF!&amp;K1909</f>
        <v>#REF!</v>
      </c>
    </row>
    <row r="1910" spans="10:12">
      <c r="J1910" s="32" t="s">
        <v>2256</v>
      </c>
      <c r="L1910" t="e">
        <f>J1910&amp;#REF!&amp;K1910</f>
        <v>#REF!</v>
      </c>
    </row>
    <row r="1911" spans="10:12">
      <c r="J1911" s="32" t="s">
        <v>705</v>
      </c>
      <c r="L1911" t="e">
        <f>J1911&amp;#REF!&amp;K1911</f>
        <v>#REF!</v>
      </c>
    </row>
    <row r="1912" spans="10:12">
      <c r="J1912" s="32" t="s">
        <v>415</v>
      </c>
      <c r="L1912" t="e">
        <f>J1912&amp;#REF!&amp;K1912</f>
        <v>#REF!</v>
      </c>
    </row>
    <row r="1913" spans="10:12">
      <c r="J1913" s="32" t="s">
        <v>2373</v>
      </c>
      <c r="L1913" t="e">
        <f>J1913&amp;#REF!&amp;K1913</f>
        <v>#REF!</v>
      </c>
    </row>
    <row r="1914" spans="10:12">
      <c r="J1914" s="32" t="s">
        <v>2389</v>
      </c>
      <c r="L1914" t="e">
        <f>J1914&amp;#REF!&amp;K1914</f>
        <v>#REF!</v>
      </c>
    </row>
    <row r="1915" spans="10:12">
      <c r="J1915" s="32" t="s">
        <v>378</v>
      </c>
      <c r="L1915" t="e">
        <f>J1915&amp;#REF!&amp;K1915</f>
        <v>#REF!</v>
      </c>
    </row>
    <row r="1916" spans="10:12">
      <c r="J1916" s="32" t="s">
        <v>1613</v>
      </c>
      <c r="L1916" t="e">
        <f>J1916&amp;#REF!&amp;K1916</f>
        <v>#REF!</v>
      </c>
    </row>
    <row r="1917" spans="10:12">
      <c r="J1917" s="32" t="s">
        <v>198</v>
      </c>
      <c r="L1917" t="e">
        <f>J1917&amp;#REF!&amp;K1917</f>
        <v>#REF!</v>
      </c>
    </row>
    <row r="1918" spans="10:12">
      <c r="J1918" s="32" t="s">
        <v>78</v>
      </c>
      <c r="L1918" t="e">
        <f>J1918&amp;#REF!&amp;K1918</f>
        <v>#REF!</v>
      </c>
    </row>
    <row r="1919" spans="10:12">
      <c r="J1919" s="32" t="s">
        <v>1725</v>
      </c>
      <c r="L1919" t="e">
        <f>J1919&amp;#REF!&amp;K1919</f>
        <v>#REF!</v>
      </c>
    </row>
    <row r="1920" spans="10:12">
      <c r="J1920" s="32" t="s">
        <v>1737</v>
      </c>
      <c r="L1920" t="e">
        <f>J1920&amp;#REF!&amp;K1920</f>
        <v>#REF!</v>
      </c>
    </row>
    <row r="1921" spans="10:12">
      <c r="J1921" s="32" t="s">
        <v>342</v>
      </c>
      <c r="L1921" t="e">
        <f>J1921&amp;#REF!&amp;K1921</f>
        <v>#REF!</v>
      </c>
    </row>
    <row r="1922" spans="10:12">
      <c r="J1922" s="32" t="s">
        <v>2202</v>
      </c>
      <c r="L1922" t="e">
        <f>J1922&amp;#REF!&amp;K1922</f>
        <v>#REF!</v>
      </c>
    </row>
    <row r="1923" spans="10:12">
      <c r="J1923" s="32" t="s">
        <v>3986</v>
      </c>
      <c r="L1923" t="e">
        <f>J1923&amp;#REF!&amp;K1923</f>
        <v>#REF!</v>
      </c>
    </row>
    <row r="1924" spans="10:12">
      <c r="J1924" s="32" t="s">
        <v>1917</v>
      </c>
      <c r="L1924" t="e">
        <f>J1924&amp;#REF!&amp;K1924</f>
        <v>#REF!</v>
      </c>
    </row>
    <row r="1925" spans="10:12">
      <c r="J1925" s="32" t="s">
        <v>1933</v>
      </c>
      <c r="L1925" t="e">
        <f>J1925&amp;#REF!&amp;K1925</f>
        <v>#REF!</v>
      </c>
    </row>
    <row r="1926" spans="10:12">
      <c r="J1926" s="32" t="s">
        <v>3987</v>
      </c>
      <c r="L1926" t="e">
        <f>J1926&amp;#REF!&amp;K1926</f>
        <v>#REF!</v>
      </c>
    </row>
    <row r="1927" spans="10:12">
      <c r="J1927" s="32" t="s">
        <v>3951</v>
      </c>
      <c r="L1927" t="e">
        <f>J1927&amp;#REF!&amp;K1927</f>
        <v>#REF!</v>
      </c>
    </row>
    <row r="1928" spans="10:12">
      <c r="J1928" s="32" t="s">
        <v>3953</v>
      </c>
      <c r="L1928" t="e">
        <f>J1928&amp;#REF!&amp;K1928</f>
        <v>#REF!</v>
      </c>
    </row>
    <row r="1929" spans="10:12">
      <c r="J1929" s="32" t="s">
        <v>1633</v>
      </c>
      <c r="L1929" t="e">
        <f>J1929&amp;#REF!&amp;K1929</f>
        <v>#REF!</v>
      </c>
    </row>
    <row r="1930" spans="10:12">
      <c r="J1930" s="32" t="s">
        <v>1678</v>
      </c>
      <c r="L1930" t="e">
        <f>J1930&amp;#REF!&amp;K1930</f>
        <v>#REF!</v>
      </c>
    </row>
    <row r="1931" spans="10:12">
      <c r="J1931" s="32" t="s">
        <v>2121</v>
      </c>
      <c r="L1931" t="e">
        <f>J1931&amp;#REF!&amp;K1931</f>
        <v>#REF!</v>
      </c>
    </row>
    <row r="1932" spans="10:12">
      <c r="J1932" s="32" t="s">
        <v>1735</v>
      </c>
      <c r="L1932" t="e">
        <f>J1932&amp;#REF!&amp;K1932</f>
        <v>#REF!</v>
      </c>
    </row>
    <row r="1933" spans="10:12">
      <c r="J1933" s="32" t="s">
        <v>1781</v>
      </c>
      <c r="L1933" t="e">
        <f>J1933&amp;#REF!&amp;K1933</f>
        <v>#REF!</v>
      </c>
    </row>
    <row r="1934" spans="10:12">
      <c r="J1934" s="32" t="s">
        <v>1789</v>
      </c>
      <c r="L1934" t="e">
        <f>J1934&amp;#REF!&amp;K1934</f>
        <v>#REF!</v>
      </c>
    </row>
    <row r="1935" spans="10:12">
      <c r="J1935" s="32" t="s">
        <v>307</v>
      </c>
      <c r="L1935" t="e">
        <f>J1935&amp;#REF!&amp;K1935</f>
        <v>#REF!</v>
      </c>
    </row>
    <row r="1936" spans="10:12">
      <c r="J1936" s="32" t="s">
        <v>1799</v>
      </c>
      <c r="L1936" t="e">
        <f>J1936&amp;#REF!&amp;K1936</f>
        <v>#REF!</v>
      </c>
    </row>
    <row r="1937" spans="10:12">
      <c r="J1937" s="32" t="s">
        <v>1846</v>
      </c>
      <c r="L1937" t="e">
        <f>J1937&amp;#REF!&amp;K1937</f>
        <v>#REF!</v>
      </c>
    </row>
    <row r="1938" spans="10:12">
      <c r="J1938" s="32" t="s">
        <v>3988</v>
      </c>
      <c r="L1938" t="e">
        <f>J1938&amp;#REF!&amp;K1938</f>
        <v>#REF!</v>
      </c>
    </row>
    <row r="1939" spans="10:12">
      <c r="J1939" s="32" t="s">
        <v>1560</v>
      </c>
      <c r="L1939" t="e">
        <f>J1939&amp;#REF!&amp;K1939</f>
        <v>#REF!</v>
      </c>
    </row>
    <row r="1940" spans="10:12">
      <c r="J1940" s="32" t="s">
        <v>1948</v>
      </c>
      <c r="L1940" t="e">
        <f>J1940&amp;#REF!&amp;K1940</f>
        <v>#REF!</v>
      </c>
    </row>
    <row r="1941" spans="10:12">
      <c r="J1941" s="32" t="s">
        <v>368</v>
      </c>
      <c r="L1941" t="e">
        <f>J1941&amp;#REF!&amp;K1941</f>
        <v>#REF!</v>
      </c>
    </row>
    <row r="1942" spans="10:12">
      <c r="J1942" s="32" t="s">
        <v>1626</v>
      </c>
      <c r="L1942" t="e">
        <f>J1942&amp;#REF!&amp;K1942</f>
        <v>#REF!</v>
      </c>
    </row>
    <row r="1943" spans="10:12">
      <c r="J1943" s="32" t="s">
        <v>1642</v>
      </c>
      <c r="L1943" t="e">
        <f>J1943&amp;#REF!&amp;K1943</f>
        <v>#REF!</v>
      </c>
    </row>
    <row r="1944" spans="10:12">
      <c r="J1944" s="32" t="s">
        <v>1470</v>
      </c>
      <c r="L1944" t="e">
        <f>J1944&amp;#REF!&amp;K1944</f>
        <v>#REF!</v>
      </c>
    </row>
    <row r="1945" spans="10:12">
      <c r="J1945" s="32" t="s">
        <v>1853</v>
      </c>
      <c r="L1945" t="e">
        <f>J1945&amp;#REF!&amp;K1945</f>
        <v>#REF!</v>
      </c>
    </row>
    <row r="1946" spans="10:12">
      <c r="J1946" s="32" t="s">
        <v>232</v>
      </c>
      <c r="L1946" t="e">
        <f>J1946&amp;#REF!&amp;K1946</f>
        <v>#REF!</v>
      </c>
    </row>
    <row r="1947" spans="10:12">
      <c r="J1947" s="32" t="s">
        <v>345</v>
      </c>
      <c r="L1947" t="e">
        <f>J1947&amp;#REF!&amp;K1947</f>
        <v>#REF!</v>
      </c>
    </row>
    <row r="1948" spans="10:12">
      <c r="J1948" s="32" t="s">
        <v>1718</v>
      </c>
      <c r="L1948" t="e">
        <f>J1948&amp;#REF!&amp;K1948</f>
        <v>#REF!</v>
      </c>
    </row>
    <row r="1949" spans="10:12">
      <c r="J1949" s="32" t="s">
        <v>3977</v>
      </c>
      <c r="L1949" t="e">
        <f>J1949&amp;#REF!&amp;K1949</f>
        <v>#REF!</v>
      </c>
    </row>
    <row r="1950" spans="10:12">
      <c r="J1950" s="32" t="s">
        <v>1925</v>
      </c>
      <c r="L1950" t="e">
        <f>J1950&amp;#REF!&amp;K1950</f>
        <v>#REF!</v>
      </c>
    </row>
    <row r="1951" spans="10:12">
      <c r="J1951" s="32" t="s">
        <v>1928</v>
      </c>
      <c r="L1951" t="e">
        <f>J1951&amp;#REF!&amp;K1951</f>
        <v>#REF!</v>
      </c>
    </row>
    <row r="1952" spans="10:12">
      <c r="J1952" s="32" t="s">
        <v>402</v>
      </c>
      <c r="L1952" t="e">
        <f>J1952&amp;#REF!&amp;K1952</f>
        <v>#REF!</v>
      </c>
    </row>
    <row r="1953" spans="10:12">
      <c r="J1953" s="32" t="s">
        <v>3977</v>
      </c>
      <c r="L1953" t="e">
        <f>J1953&amp;#REF!&amp;K1953</f>
        <v>#REF!</v>
      </c>
    </row>
    <row r="1954" spans="10:12">
      <c r="J1954" s="32" t="s">
        <v>3989</v>
      </c>
      <c r="L1954" t="e">
        <f>J1954&amp;#REF!&amp;K1954</f>
        <v>#REF!</v>
      </c>
    </row>
    <row r="1955" spans="10:12">
      <c r="J1955" s="32" t="s">
        <v>437</v>
      </c>
      <c r="L1955" t="e">
        <f>J1955&amp;#REF!&amp;K1955</f>
        <v>#REF!</v>
      </c>
    </row>
    <row r="1956" spans="10:12">
      <c r="J1956" s="32" t="s">
        <v>1741</v>
      </c>
      <c r="L1956" t="e">
        <f>J1956&amp;#REF!&amp;K1956</f>
        <v>#REF!</v>
      </c>
    </row>
    <row r="1957" spans="10:12">
      <c r="J1957" s="32" t="s">
        <v>57</v>
      </c>
      <c r="L1957" t="e">
        <f>J1957&amp;#REF!&amp;K1957</f>
        <v>#REF!</v>
      </c>
    </row>
    <row r="1958" spans="10:12">
      <c r="J1958" s="32" t="s">
        <v>3939</v>
      </c>
      <c r="L1958" t="e">
        <f>J1958&amp;#REF!&amp;K1958</f>
        <v>#REF!</v>
      </c>
    </row>
    <row r="1959" spans="10:12">
      <c r="J1959" s="32" t="s">
        <v>1764</v>
      </c>
      <c r="L1959" t="e">
        <f>J1959&amp;#REF!&amp;K1959</f>
        <v>#REF!</v>
      </c>
    </row>
    <row r="1960" spans="10:12">
      <c r="J1960" s="32" t="s">
        <v>1626</v>
      </c>
      <c r="L1960" t="e">
        <f>J1960&amp;#REF!&amp;K1960</f>
        <v>#REF!</v>
      </c>
    </row>
    <row r="1961" spans="10:12">
      <c r="J1961" s="32" t="s">
        <v>352</v>
      </c>
      <c r="L1961" t="e">
        <f>J1961&amp;#REF!&amp;K1961</f>
        <v>#REF!</v>
      </c>
    </row>
    <row r="1962" spans="10:12">
      <c r="J1962" s="32" t="s">
        <v>1327</v>
      </c>
      <c r="L1962" t="e">
        <f>J1962&amp;#REF!&amp;K1962</f>
        <v>#REF!</v>
      </c>
    </row>
    <row r="1963" spans="10:12">
      <c r="J1963" s="32" t="s">
        <v>343</v>
      </c>
      <c r="L1963" t="e">
        <f>J1963&amp;#REF!&amp;K1963</f>
        <v>#REF!</v>
      </c>
    </row>
    <row r="1964" spans="10:12">
      <c r="J1964" s="32" t="s">
        <v>1873</v>
      </c>
      <c r="L1964" t="e">
        <f>J1964&amp;#REF!&amp;K1964</f>
        <v>#REF!</v>
      </c>
    </row>
    <row r="1965" spans="10:12">
      <c r="J1965" s="32" t="s">
        <v>2413</v>
      </c>
      <c r="L1965" t="e">
        <f>J1965&amp;#REF!&amp;K1965</f>
        <v>#REF!</v>
      </c>
    </row>
    <row r="1966" spans="10:12">
      <c r="J1966" s="32" t="s">
        <v>1964</v>
      </c>
      <c r="L1966" t="e">
        <f>J1966&amp;#REF!&amp;K1966</f>
        <v>#REF!</v>
      </c>
    </row>
    <row r="1967" spans="10:12">
      <c r="J1967" s="32" t="s">
        <v>1714</v>
      </c>
      <c r="L1967" t="e">
        <f>J1967&amp;#REF!&amp;K1967</f>
        <v>#REF!</v>
      </c>
    </row>
    <row r="1968" spans="10:12">
      <c r="J1968" s="32" t="s">
        <v>3990</v>
      </c>
      <c r="L1968" t="e">
        <f>J1968&amp;#REF!&amp;K1968</f>
        <v>#REF!</v>
      </c>
    </row>
    <row r="1969" spans="10:12">
      <c r="J1969" s="32" t="s">
        <v>1802</v>
      </c>
      <c r="L1969" t="e">
        <f>J1969&amp;#REF!&amp;K1969</f>
        <v>#REF!</v>
      </c>
    </row>
    <row r="1970" spans="10:12">
      <c r="J1970" s="32" t="s">
        <v>1839</v>
      </c>
      <c r="L1970" t="e">
        <f>J1970&amp;#REF!&amp;K1970</f>
        <v>#REF!</v>
      </c>
    </row>
    <row r="1971" spans="10:12">
      <c r="J1971" s="32" t="s">
        <v>1860</v>
      </c>
      <c r="L1971" t="e">
        <f>J1971&amp;#REF!&amp;K1971</f>
        <v>#REF!</v>
      </c>
    </row>
    <row r="1972" spans="10:12">
      <c r="J1972" s="32" t="s">
        <v>3991</v>
      </c>
      <c r="L1972" t="e">
        <f>J1972&amp;#REF!&amp;K1972</f>
        <v>#REF!</v>
      </c>
    </row>
    <row r="1973" spans="10:12">
      <c r="J1973" s="32" t="s">
        <v>3992</v>
      </c>
      <c r="L1973" t="e">
        <f>J1973&amp;#REF!&amp;K1973</f>
        <v>#REF!</v>
      </c>
    </row>
    <row r="1974" spans="10:12">
      <c r="J1974" s="32" t="s">
        <v>1816</v>
      </c>
      <c r="L1974" t="e">
        <f>J1974&amp;#REF!&amp;K1974</f>
        <v>#REF!</v>
      </c>
    </row>
    <row r="1975" spans="10:12">
      <c r="J1975" s="32" t="s">
        <v>367</v>
      </c>
      <c r="L1975" t="e">
        <f>J1975&amp;#REF!&amp;K1975</f>
        <v>#REF!</v>
      </c>
    </row>
    <row r="1976" spans="10:12">
      <c r="J1976" s="32" t="s">
        <v>973</v>
      </c>
      <c r="L1976" t="e">
        <f>J1976&amp;#REF!&amp;K1976</f>
        <v>#REF!</v>
      </c>
    </row>
    <row r="1977" spans="10:12">
      <c r="J1977" s="32" t="s">
        <v>371</v>
      </c>
      <c r="L1977" t="e">
        <f>J1977&amp;#REF!&amp;K1977</f>
        <v>#REF!</v>
      </c>
    </row>
    <row r="1978" spans="10:12">
      <c r="J1978" s="32" t="s">
        <v>1628</v>
      </c>
      <c r="L1978" t="e">
        <f>J1978&amp;#REF!&amp;K1978</f>
        <v>#REF!</v>
      </c>
    </row>
    <row r="1979" spans="10:12">
      <c r="J1979" s="32" t="s">
        <v>1665</v>
      </c>
      <c r="L1979" t="e">
        <f>J1979&amp;#REF!&amp;K1979</f>
        <v>#REF!</v>
      </c>
    </row>
    <row r="1980" spans="10:12">
      <c r="J1980" s="32" t="s">
        <v>6</v>
      </c>
      <c r="L1980" t="e">
        <f>J1980&amp;#REF!&amp;K1980</f>
        <v>#REF!</v>
      </c>
    </row>
    <row r="1981" spans="10:12">
      <c r="J1981" s="32" t="s">
        <v>1885</v>
      </c>
      <c r="L1981" t="e">
        <f>J1981&amp;#REF!&amp;K1981</f>
        <v>#REF!</v>
      </c>
    </row>
    <row r="1982" spans="10:12">
      <c r="J1982" s="32" t="s">
        <v>421</v>
      </c>
      <c r="L1982" t="e">
        <f>J1982&amp;#REF!&amp;K1982</f>
        <v>#REF!</v>
      </c>
    </row>
    <row r="1983" spans="10:12">
      <c r="J1983" s="32" t="s">
        <v>1292</v>
      </c>
      <c r="L1983" t="e">
        <f>J1983&amp;#REF!&amp;K1983</f>
        <v>#REF!</v>
      </c>
    </row>
    <row r="1984" spans="10:12">
      <c r="J1984" s="32" t="s">
        <v>332</v>
      </c>
      <c r="L1984" t="e">
        <f>J1984&amp;#REF!&amp;K1984</f>
        <v>#REF!</v>
      </c>
    </row>
    <row r="1985" spans="10:12">
      <c r="J1985" s="32" t="s">
        <v>1808</v>
      </c>
      <c r="L1985" t="e">
        <f>J1985&amp;#REF!&amp;K1985</f>
        <v>#REF!</v>
      </c>
    </row>
    <row r="1986" spans="10:12">
      <c r="J1986" s="32" t="s">
        <v>263</v>
      </c>
      <c r="L1986" t="e">
        <f>J1986&amp;#REF!&amp;K1986</f>
        <v>#REF!</v>
      </c>
    </row>
    <row r="1987" spans="10:12">
      <c r="J1987" s="32" t="s">
        <v>478</v>
      </c>
      <c r="L1987" t="e">
        <f>J1987&amp;#REF!&amp;K1987</f>
        <v>#REF!</v>
      </c>
    </row>
    <row r="1988" spans="10:12">
      <c r="J1988" s="32" t="s">
        <v>1587</v>
      </c>
      <c r="L1988" t="e">
        <f>J1988&amp;#REF!&amp;K1988</f>
        <v>#REF!</v>
      </c>
    </row>
    <row r="1989" spans="10:12">
      <c r="J1989" s="32" t="s">
        <v>3944</v>
      </c>
      <c r="L1989" t="e">
        <f>J1989&amp;#REF!&amp;K1989</f>
        <v>#REF!</v>
      </c>
    </row>
    <row r="1990" spans="10:12">
      <c r="J1990" s="32" t="s">
        <v>1695</v>
      </c>
      <c r="L1990" t="e">
        <f>J1990&amp;#REF!&amp;K1990</f>
        <v>#REF!</v>
      </c>
    </row>
    <row r="1991" spans="10:12">
      <c r="J1991" s="32" t="s">
        <v>55</v>
      </c>
      <c r="L1991" t="e">
        <f>J1991&amp;#REF!&amp;K1991</f>
        <v>#REF!</v>
      </c>
    </row>
    <row r="1992" spans="10:12">
      <c r="J1992" s="32" t="s">
        <v>2391</v>
      </c>
      <c r="L1992" t="e">
        <f>J1992&amp;#REF!&amp;K1992</f>
        <v>#REF!</v>
      </c>
    </row>
    <row r="1993" spans="10:12">
      <c r="J1993" s="32" t="s">
        <v>1784</v>
      </c>
      <c r="L1993" t="e">
        <f>J1993&amp;#REF!&amp;K1993</f>
        <v>#REF!</v>
      </c>
    </row>
    <row r="1994" spans="10:12">
      <c r="J1994" s="32" t="s">
        <v>1868</v>
      </c>
      <c r="L1994" t="e">
        <f>J1994&amp;#REF!&amp;K1994</f>
        <v>#REF!</v>
      </c>
    </row>
    <row r="1995" spans="10:12">
      <c r="J1995" s="32" t="s">
        <v>1898</v>
      </c>
      <c r="L1995" t="e">
        <f>J1995&amp;#REF!&amp;K1995</f>
        <v>#REF!</v>
      </c>
    </row>
    <row r="1996" spans="10:12">
      <c r="J1996" s="32" t="s">
        <v>186</v>
      </c>
      <c r="L1996" t="e">
        <f>J1996&amp;#REF!&amp;K1996</f>
        <v>#REF!</v>
      </c>
    </row>
    <row r="1997" spans="10:12">
      <c r="J1997" s="32" t="s">
        <v>1722</v>
      </c>
      <c r="L1997" t="e">
        <f>J1997&amp;#REF!&amp;K1997</f>
        <v>#REF!</v>
      </c>
    </row>
    <row r="1998" spans="10:12">
      <c r="J1998" s="32" t="s">
        <v>405</v>
      </c>
      <c r="L1998" t="e">
        <f>J1998&amp;#REF!&amp;K1998</f>
        <v>#REF!</v>
      </c>
    </row>
    <row r="1999" spans="10:12">
      <c r="J1999" s="32" t="s">
        <v>3993</v>
      </c>
      <c r="L1999" t="e">
        <f>J1999&amp;#REF!&amp;K1999</f>
        <v>#REF!</v>
      </c>
    </row>
    <row r="2000" spans="10:12">
      <c r="J2000" s="32" t="s">
        <v>3959</v>
      </c>
      <c r="L2000" t="e">
        <f>J2000&amp;#REF!&amp;K2000</f>
        <v>#REF!</v>
      </c>
    </row>
    <row r="2001" spans="10:12">
      <c r="J2001" s="32" t="s">
        <v>1702</v>
      </c>
      <c r="L2001" t="e">
        <f>J2001&amp;#REF!&amp;K2001</f>
        <v>#REF!</v>
      </c>
    </row>
    <row r="2002" spans="10:12">
      <c r="J2002" s="32" t="s">
        <v>354</v>
      </c>
      <c r="L2002" t="e">
        <f>J2002&amp;#REF!&amp;K2002</f>
        <v>#REF!</v>
      </c>
    </row>
    <row r="2003" spans="10:12">
      <c r="J2003" s="32" t="s">
        <v>1762</v>
      </c>
      <c r="L2003" t="e">
        <f>J2003&amp;#REF!&amp;K2003</f>
        <v>#REF!</v>
      </c>
    </row>
    <row r="2004" spans="10:12">
      <c r="J2004" s="32" t="s">
        <v>2847</v>
      </c>
      <c r="L2004" t="e">
        <f>J2004&amp;#REF!&amp;K2004</f>
        <v>#REF!</v>
      </c>
    </row>
    <row r="2005" spans="10:12">
      <c r="J2005" s="32" t="s">
        <v>1819</v>
      </c>
      <c r="L2005" t="e">
        <f>J2005&amp;#REF!&amp;K2005</f>
        <v>#REF!</v>
      </c>
    </row>
    <row r="2006" spans="10:12">
      <c r="J2006" s="32" t="s">
        <v>1830</v>
      </c>
      <c r="L2006" t="e">
        <f>J2006&amp;#REF!&amp;K2006</f>
        <v>#REF!</v>
      </c>
    </row>
    <row r="2007" spans="10:12">
      <c r="J2007" s="32" t="s">
        <v>1833</v>
      </c>
      <c r="L2007" t="e">
        <f>J2007&amp;#REF!&amp;K2007</f>
        <v>#REF!</v>
      </c>
    </row>
    <row r="2008" spans="10:12">
      <c r="J2008" s="32" t="s">
        <v>1866</v>
      </c>
      <c r="L2008" t="e">
        <f>J2008&amp;#REF!&amp;K2008</f>
        <v>#REF!</v>
      </c>
    </row>
    <row r="2009" spans="10:12">
      <c r="J2009" s="32" t="s">
        <v>1481</v>
      </c>
      <c r="L2009" t="e">
        <f>J2009&amp;#REF!&amp;K2009</f>
        <v>#REF!</v>
      </c>
    </row>
    <row r="2010" spans="10:12">
      <c r="J2010" s="32" t="s">
        <v>1914</v>
      </c>
      <c r="L2010" t="e">
        <f>J2010&amp;#REF!&amp;K2010</f>
        <v>#REF!</v>
      </c>
    </row>
    <row r="2011" spans="10:12">
      <c r="J2011" s="32" t="s">
        <v>179</v>
      </c>
      <c r="L2011" t="e">
        <f>J2011&amp;#REF!&amp;K2011</f>
        <v>#REF!</v>
      </c>
    </row>
    <row r="2012" spans="10:12">
      <c r="J2012" s="32" t="s">
        <v>67</v>
      </c>
      <c r="L2012" t="e">
        <f>J2012&amp;#REF!&amp;K2012</f>
        <v>#REF!</v>
      </c>
    </row>
    <row r="2013" spans="10:12">
      <c r="J2013" s="32" t="s">
        <v>1835</v>
      </c>
      <c r="L2013" t="e">
        <f>J2013&amp;#REF!&amp;K2013</f>
        <v>#REF!</v>
      </c>
    </row>
    <row r="2014" spans="10:12">
      <c r="J2014" s="32" t="s">
        <v>263</v>
      </c>
      <c r="L2014" t="e">
        <f>J2014&amp;#REF!&amp;K2014</f>
        <v>#REF!</v>
      </c>
    </row>
    <row r="2015" spans="10:12">
      <c r="J2015" s="32" t="s">
        <v>1903</v>
      </c>
      <c r="L2015" t="e">
        <f>J2015&amp;#REF!&amp;K2015</f>
        <v>#REF!</v>
      </c>
    </row>
    <row r="2016" spans="10:12">
      <c r="J2016" s="32" t="s">
        <v>3994</v>
      </c>
      <c r="L2016" t="e">
        <f>J2016&amp;#REF!&amp;K2016</f>
        <v>#REF!</v>
      </c>
    </row>
    <row r="2017" spans="10:12">
      <c r="J2017" s="32" t="s">
        <v>1226</v>
      </c>
      <c r="L2017" t="e">
        <f>J2017&amp;#REF!&amp;K2017</f>
        <v>#REF!</v>
      </c>
    </row>
    <row r="2018" spans="10:12">
      <c r="J2018" s="32" t="s">
        <v>3995</v>
      </c>
      <c r="L2018" t="e">
        <f>J2018&amp;#REF!&amp;K2018</f>
        <v>#REF!</v>
      </c>
    </row>
    <row r="2019" spans="10:12">
      <c r="J2019" s="32" t="s">
        <v>456</v>
      </c>
      <c r="L2019" t="e">
        <f>J2019&amp;#REF!&amp;K2019</f>
        <v>#REF!</v>
      </c>
    </row>
    <row r="2020" spans="10:12">
      <c r="J2020" s="32" t="s">
        <v>1821</v>
      </c>
      <c r="L2020" t="e">
        <f>J2020&amp;#REF!&amp;K2020</f>
        <v>#REF!</v>
      </c>
    </row>
    <row r="2021" spans="10:12">
      <c r="J2021" s="32" t="s">
        <v>234</v>
      </c>
      <c r="L2021" t="e">
        <f>J2021&amp;#REF!&amp;K2021</f>
        <v>#REF!</v>
      </c>
    </row>
    <row r="2022" spans="10:12">
      <c r="J2022" s="32" t="s">
        <v>1890</v>
      </c>
      <c r="L2022" t="e">
        <f>J2022&amp;#REF!&amp;K2022</f>
        <v>#REF!</v>
      </c>
    </row>
    <row r="2023" spans="10:12">
      <c r="J2023" s="32" t="s">
        <v>1401</v>
      </c>
      <c r="L2023" t="e">
        <f>J2023&amp;#REF!&amp;K2023</f>
        <v>#REF!</v>
      </c>
    </row>
    <row r="2024" spans="10:12">
      <c r="J2024" s="32" t="s">
        <v>1492</v>
      </c>
      <c r="L2024" t="e">
        <f>J2024&amp;#REF!&amp;K2024</f>
        <v>#REF!</v>
      </c>
    </row>
    <row r="2025" spans="10:12">
      <c r="J2025" s="32" t="s">
        <v>1935</v>
      </c>
      <c r="L2025" t="e">
        <f>J2025&amp;#REF!&amp;K2025</f>
        <v>#REF!</v>
      </c>
    </row>
    <row r="2026" spans="10:12">
      <c r="J2026" s="32" t="s">
        <v>1281</v>
      </c>
      <c r="L2026" t="e">
        <f>J2026&amp;#REF!&amp;K2026</f>
        <v>#REF!</v>
      </c>
    </row>
    <row r="2027" spans="10:12">
      <c r="J2027" s="32" t="s">
        <v>1708</v>
      </c>
      <c r="L2027" t="e">
        <f>J2027&amp;#REF!&amp;K2027</f>
        <v>#REF!</v>
      </c>
    </row>
    <row r="2028" spans="10:12">
      <c r="J2028" s="32" t="s">
        <v>1942</v>
      </c>
      <c r="L2028" t="e">
        <f>J2028&amp;#REF!&amp;K2028</f>
        <v>#REF!</v>
      </c>
    </row>
    <row r="2029" spans="10:12">
      <c r="J2029" s="32" t="s">
        <v>1422</v>
      </c>
      <c r="L2029" t="e">
        <f>J2029&amp;#REF!&amp;K2029</f>
        <v>#REF!</v>
      </c>
    </row>
    <row r="2030" spans="10:12">
      <c r="J2030" s="32" t="s">
        <v>117</v>
      </c>
      <c r="L2030" t="e">
        <f>J2030&amp;#REF!&amp;K2030</f>
        <v>#REF!</v>
      </c>
    </row>
    <row r="2031" spans="10:12">
      <c r="J2031" s="32" t="s">
        <v>3996</v>
      </c>
      <c r="L2031" t="e">
        <f>J2031&amp;#REF!&amp;K2031</f>
        <v>#REF!</v>
      </c>
    </row>
    <row r="2032" spans="10:12">
      <c r="J2032" s="32" t="s">
        <v>1441</v>
      </c>
      <c r="L2032" t="e">
        <f>J2032&amp;#REF!&amp;K2032</f>
        <v>#REF!</v>
      </c>
    </row>
    <row r="2033" spans="10:12">
      <c r="J2033" s="32" t="s">
        <v>1575</v>
      </c>
      <c r="L2033" t="e">
        <f>J2033&amp;#REF!&amp;K2033</f>
        <v>#REF!</v>
      </c>
    </row>
    <row r="2034" spans="10:12">
      <c r="J2034" s="32" t="s">
        <v>1431</v>
      </c>
      <c r="L2034" t="e">
        <f>J2034&amp;#REF!&amp;K2034</f>
        <v>#REF!</v>
      </c>
    </row>
    <row r="2035" spans="10:12">
      <c r="J2035" s="32" t="s">
        <v>1510</v>
      </c>
      <c r="L2035" t="e">
        <f>J2035&amp;#REF!&amp;K2035</f>
        <v>#REF!</v>
      </c>
    </row>
    <row r="2036" spans="10:12">
      <c r="J2036" s="32" t="s">
        <v>1524</v>
      </c>
      <c r="L2036" t="e">
        <f>J2036&amp;#REF!&amp;K2036</f>
        <v>#REF!</v>
      </c>
    </row>
    <row r="2037" spans="10:12">
      <c r="J2037" s="32" t="s">
        <v>421</v>
      </c>
      <c r="L2037" t="e">
        <f>J2037&amp;#REF!&amp;K2037</f>
        <v>#REF!</v>
      </c>
    </row>
    <row r="2038" spans="10:12">
      <c r="J2038" s="32" t="s">
        <v>1552</v>
      </c>
      <c r="L2038" t="e">
        <f>J2038&amp;#REF!&amp;K2038</f>
        <v>#REF!</v>
      </c>
    </row>
    <row r="2039" spans="10:12">
      <c r="J2039" s="32" t="s">
        <v>1547</v>
      </c>
      <c r="L2039" t="e">
        <f>J2039&amp;#REF!&amp;K2039</f>
        <v>#REF!</v>
      </c>
    </row>
    <row r="2040" spans="10:12">
      <c r="J2040" s="32" t="s">
        <v>401</v>
      </c>
      <c r="L2040" t="e">
        <f>J2040&amp;#REF!&amp;K2040</f>
        <v>#REF!</v>
      </c>
    </row>
    <row r="2041" spans="10:12">
      <c r="J2041" s="32" t="s">
        <v>3976</v>
      </c>
      <c r="K2041" t="s">
        <v>3997</v>
      </c>
      <c r="L2041" t="e">
        <f>J2041&amp;#REF!&amp;K2041</f>
        <v>#REF!</v>
      </c>
    </row>
    <row r="2042" spans="10:12">
      <c r="J2042" s="32" t="s">
        <v>904</v>
      </c>
      <c r="L2042" t="e">
        <f>J2042&amp;#REF!&amp;K2042</f>
        <v>#REF!</v>
      </c>
    </row>
    <row r="2043" spans="10:12">
      <c r="J2043" s="32" t="s">
        <v>1488</v>
      </c>
      <c r="L2043" t="e">
        <f>J2043&amp;#REF!&amp;K2043</f>
        <v>#REF!</v>
      </c>
    </row>
    <row r="2044" spans="10:12">
      <c r="J2044" s="32" t="s">
        <v>3976</v>
      </c>
      <c r="L2044" t="e">
        <f>J2044&amp;#REF!&amp;K2044</f>
        <v>#REF!</v>
      </c>
    </row>
    <row r="2045" spans="10:12">
      <c r="J2045" s="32" t="s">
        <v>1519</v>
      </c>
      <c r="L2045" t="e">
        <f>J2045&amp;#REF!&amp;K2045</f>
        <v>#REF!</v>
      </c>
    </row>
    <row r="2046" spans="10:12">
      <c r="J2046" s="32" t="s">
        <v>705</v>
      </c>
      <c r="L2046" t="e">
        <f>J2046&amp;#REF!&amp;K2046</f>
        <v>#REF!</v>
      </c>
    </row>
    <row r="2047" spans="10:12">
      <c r="J2047" s="32" t="s">
        <v>1349</v>
      </c>
      <c r="L2047" t="e">
        <f>J2047&amp;#REF!&amp;K2047</f>
        <v>#REF!</v>
      </c>
    </row>
    <row r="2048" spans="10:12">
      <c r="J2048" s="32" t="s">
        <v>1553</v>
      </c>
      <c r="L2048" t="e">
        <f>J2048&amp;#REF!&amp;K2048</f>
        <v>#REF!</v>
      </c>
    </row>
    <row r="2049" spans="10:12">
      <c r="J2049" s="32" t="s">
        <v>1346</v>
      </c>
      <c r="L2049" t="e">
        <f>J2049&amp;#REF!&amp;K2049</f>
        <v>#REF!</v>
      </c>
    </row>
    <row r="2050" spans="10:12">
      <c r="J2050" s="32" t="s">
        <v>1500</v>
      </c>
      <c r="L2050" t="e">
        <f>J2050&amp;#REF!&amp;K2050</f>
        <v>#REF!</v>
      </c>
    </row>
    <row r="2051" spans="10:12">
      <c r="J2051" s="32" t="s">
        <v>123</v>
      </c>
      <c r="L2051" t="e">
        <f>J2051&amp;#REF!&amp;K2051</f>
        <v>#REF!</v>
      </c>
    </row>
    <row r="2052" spans="10:12">
      <c r="J2052" s="32" t="s">
        <v>1550</v>
      </c>
      <c r="L2052" t="e">
        <f>J2052&amp;#REF!&amp;K2052</f>
        <v>#REF!</v>
      </c>
    </row>
    <row r="2053" spans="10:12">
      <c r="J2053" s="32" t="s">
        <v>3998</v>
      </c>
      <c r="L2053" t="e">
        <f>J2053&amp;#REF!&amp;K2053</f>
        <v>#REF!</v>
      </c>
    </row>
    <row r="2054" spans="10:12">
      <c r="J2054" s="32" t="s">
        <v>355</v>
      </c>
      <c r="L2054" t="e">
        <f>J2054&amp;#REF!&amp;K2054</f>
        <v>#REF!</v>
      </c>
    </row>
    <row r="2055" spans="10:12">
      <c r="J2055" s="32" t="s">
        <v>410</v>
      </c>
      <c r="L2055" t="e">
        <f>J2055&amp;#REF!&amp;K2055</f>
        <v>#REF!</v>
      </c>
    </row>
    <row r="2056" spans="10:12">
      <c r="J2056" s="32" t="s">
        <v>405</v>
      </c>
      <c r="L2056" t="e">
        <f>J2056&amp;#REF!&amp;K2056</f>
        <v>#REF!</v>
      </c>
    </row>
    <row r="2057" spans="10:12">
      <c r="J2057" s="32" t="s">
        <v>1513</v>
      </c>
      <c r="L2057" t="e">
        <f>J2057&amp;#REF!&amp;K2057</f>
        <v>#REF!</v>
      </c>
    </row>
    <row r="2058" spans="10:12">
      <c r="J2058" s="32" t="s">
        <v>367</v>
      </c>
      <c r="L2058" t="e">
        <f>J2058&amp;#REF!&amp;K2058</f>
        <v>#REF!</v>
      </c>
    </row>
    <row r="2059" spans="10:12">
      <c r="J2059" s="32" t="s">
        <v>1192</v>
      </c>
      <c r="L2059" t="e">
        <f>J2059&amp;#REF!&amp;K2059</f>
        <v>#REF!</v>
      </c>
    </row>
    <row r="2060" spans="10:12">
      <c r="J2060" s="32" t="s">
        <v>1394</v>
      </c>
      <c r="L2060" t="e">
        <f>J2060&amp;#REF!&amp;K2060</f>
        <v>#REF!</v>
      </c>
    </row>
    <row r="2061" spans="10:12">
      <c r="J2061" s="32" t="s">
        <v>1410</v>
      </c>
      <c r="L2061" t="e">
        <f>J2061&amp;#REF!&amp;K2061</f>
        <v>#REF!</v>
      </c>
    </row>
    <row r="2062" spans="10:12">
      <c r="J2062" s="32" t="s">
        <v>1454</v>
      </c>
      <c r="L2062" t="e">
        <f>J2062&amp;#REF!&amp;K2062</f>
        <v>#REF!</v>
      </c>
    </row>
    <row r="2063" spans="10:12">
      <c r="J2063" s="32" t="s">
        <v>280</v>
      </c>
      <c r="L2063" t="e">
        <f>J2063&amp;#REF!&amp;K2063</f>
        <v>#REF!</v>
      </c>
    </row>
    <row r="2064" spans="10:12">
      <c r="J2064" s="32" t="s">
        <v>410</v>
      </c>
      <c r="L2064" t="e">
        <f>J2064&amp;#REF!&amp;K2064</f>
        <v>#REF!</v>
      </c>
    </row>
    <row r="2065" spans="10:12">
      <c r="J2065" s="32" t="s">
        <v>1587</v>
      </c>
      <c r="L2065" t="e">
        <f>J2065&amp;#REF!&amp;K2065</f>
        <v>#REF!</v>
      </c>
    </row>
    <row r="2066" spans="10:12">
      <c r="J2066" s="32" t="s">
        <v>399</v>
      </c>
      <c r="L2066" t="e">
        <f>J2066&amp;#REF!&amp;K2066</f>
        <v>#REF!</v>
      </c>
    </row>
    <row r="2067" spans="10:12">
      <c r="J2067" s="32" t="s">
        <v>63</v>
      </c>
      <c r="L2067" t="e">
        <f>J2067&amp;#REF!&amp;K2067</f>
        <v>#REF!</v>
      </c>
    </row>
    <row r="2068" spans="10:12">
      <c r="J2068" s="32" t="s">
        <v>2751</v>
      </c>
      <c r="L2068" t="e">
        <f>J2068&amp;#REF!&amp;K2068</f>
        <v>#REF!</v>
      </c>
    </row>
    <row r="2069" spans="10:12">
      <c r="J2069" s="32" t="s">
        <v>480</v>
      </c>
      <c r="L2069" t="e">
        <f>J2069&amp;#REF!&amp;K2069</f>
        <v>#REF!</v>
      </c>
    </row>
    <row r="2070" spans="10:12">
      <c r="J2070" s="32" t="s">
        <v>293</v>
      </c>
      <c r="L2070" t="e">
        <f>J2070&amp;#REF!&amp;K2070</f>
        <v>#REF!</v>
      </c>
    </row>
    <row r="2071" spans="10:12">
      <c r="J2071" s="32" t="s">
        <v>1575</v>
      </c>
      <c r="L2071" t="e">
        <f>J2071&amp;#REF!&amp;K2071</f>
        <v>#REF!</v>
      </c>
    </row>
    <row r="2072" spans="10:12">
      <c r="J2072" s="32" t="s">
        <v>1485</v>
      </c>
      <c r="L2072" t="e">
        <f>J2072&amp;#REF!&amp;K2072</f>
        <v>#REF!</v>
      </c>
    </row>
    <row r="2073" spans="10:12">
      <c r="J2073" s="32" t="s">
        <v>1560</v>
      </c>
      <c r="L2073" t="e">
        <f>J2073&amp;#REF!&amp;K2073</f>
        <v>#REF!</v>
      </c>
    </row>
    <row r="2074" spans="10:12">
      <c r="J2074" s="32" t="s">
        <v>1192</v>
      </c>
      <c r="L2074" t="e">
        <f>J2074&amp;#REF!&amp;K2074</f>
        <v>#REF!</v>
      </c>
    </row>
    <row r="2075" spans="10:12">
      <c r="J2075" s="32" t="s">
        <v>1295</v>
      </c>
      <c r="L2075" t="e">
        <f>J2075&amp;#REF!&amp;K2075</f>
        <v>#REF!</v>
      </c>
    </row>
    <row r="2076" spans="10:12">
      <c r="J2076" s="32" t="s">
        <v>1305</v>
      </c>
      <c r="L2076" t="e">
        <f>J2076&amp;#REF!&amp;K2076</f>
        <v>#REF!</v>
      </c>
    </row>
    <row r="2077" spans="10:12">
      <c r="J2077" s="32" t="s">
        <v>1333</v>
      </c>
      <c r="L2077" t="e">
        <f>J2077&amp;#REF!&amp;K2077</f>
        <v>#REF!</v>
      </c>
    </row>
    <row r="2078" spans="10:12">
      <c r="J2078" s="32" t="s">
        <v>2193</v>
      </c>
      <c r="L2078" t="e">
        <f>J2078&amp;#REF!&amp;K2078</f>
        <v>#REF!</v>
      </c>
    </row>
    <row r="2079" spans="10:12">
      <c r="J2079" s="32" t="s">
        <v>1412</v>
      </c>
      <c r="L2079" t="e">
        <f>J2079&amp;#REF!&amp;K2079</f>
        <v>#REF!</v>
      </c>
    </row>
    <row r="2080" spans="10:12">
      <c r="J2080" s="32" t="s">
        <v>3970</v>
      </c>
      <c r="L2080" t="e">
        <f>J2080&amp;#REF!&amp;K2080</f>
        <v>#REF!</v>
      </c>
    </row>
    <row r="2081" spans="10:12">
      <c r="J2081" s="32" t="s">
        <v>217</v>
      </c>
      <c r="L2081" t="e">
        <f>J2081&amp;#REF!&amp;K2081</f>
        <v>#REF!</v>
      </c>
    </row>
    <row r="2082" spans="10:12">
      <c r="J2082" s="32" t="s">
        <v>413</v>
      </c>
      <c r="L2082" t="e">
        <f>J2082&amp;#REF!&amp;K2082</f>
        <v>#REF!</v>
      </c>
    </row>
    <row r="2083" spans="10:12">
      <c r="J2083" s="32" t="s">
        <v>123</v>
      </c>
      <c r="L2083" t="e">
        <f>J2083&amp;#REF!&amp;K2083</f>
        <v>#REF!</v>
      </c>
    </row>
    <row r="2084" spans="10:12">
      <c r="J2084" s="32" t="s">
        <v>232</v>
      </c>
      <c r="L2084" t="e">
        <f>J2084&amp;#REF!&amp;K2084</f>
        <v>#REF!</v>
      </c>
    </row>
    <row r="2085" spans="10:12">
      <c r="J2085" s="32" t="s">
        <v>3999</v>
      </c>
      <c r="L2085" t="e">
        <f>J2085&amp;#REF!&amp;K2085</f>
        <v>#REF!</v>
      </c>
    </row>
    <row r="2086" spans="10:12">
      <c r="J2086" s="32" t="s">
        <v>1434</v>
      </c>
      <c r="L2086" t="e">
        <f>J2086&amp;#REF!&amp;K2086</f>
        <v>#REF!</v>
      </c>
    </row>
    <row r="2087" spans="10:12">
      <c r="J2087" s="32" t="s">
        <v>1492</v>
      </c>
      <c r="L2087" t="e">
        <f>J2087&amp;#REF!&amp;K2087</f>
        <v>#REF!</v>
      </c>
    </row>
    <row r="2088" spans="10:12">
      <c r="J2088" s="32" t="s">
        <v>403</v>
      </c>
      <c r="L2088" t="e">
        <f>J2088&amp;#REF!&amp;K2088</f>
        <v>#REF!</v>
      </c>
    </row>
    <row r="2089" spans="10:12">
      <c r="J2089" s="32" t="s">
        <v>344</v>
      </c>
      <c r="L2089" t="e">
        <f>J2089&amp;#REF!&amp;K2089</f>
        <v>#REF!</v>
      </c>
    </row>
    <row r="2090" spans="10:12">
      <c r="J2090" s="32" t="s">
        <v>370</v>
      </c>
      <c r="L2090" t="e">
        <f>J2090&amp;#REF!&amp;K2090</f>
        <v>#REF!</v>
      </c>
    </row>
    <row r="2091" spans="10:12">
      <c r="J2091" s="32" t="s">
        <v>1415</v>
      </c>
      <c r="L2091" t="e">
        <f>J2091&amp;#REF!&amp;K2091</f>
        <v>#REF!</v>
      </c>
    </row>
    <row r="2092" spans="10:12">
      <c r="J2092" s="32" t="s">
        <v>456</v>
      </c>
      <c r="L2092" t="e">
        <f>J2092&amp;#REF!&amp;K2092</f>
        <v>#REF!</v>
      </c>
    </row>
    <row r="2093" spans="10:12">
      <c r="J2093" s="32" t="s">
        <v>74</v>
      </c>
      <c r="L2093" t="e">
        <f>J2093&amp;#REF!&amp;K2093</f>
        <v>#REF!</v>
      </c>
    </row>
    <row r="2094" spans="10:12">
      <c r="J2094" s="32" t="s">
        <v>553</v>
      </c>
      <c r="L2094" t="e">
        <f>J2094&amp;#REF!&amp;K2094</f>
        <v>#REF!</v>
      </c>
    </row>
    <row r="2095" spans="10:12">
      <c r="J2095" s="32" t="s">
        <v>1420</v>
      </c>
      <c r="L2095" t="e">
        <f>J2095&amp;#REF!&amp;K2095</f>
        <v>#REF!</v>
      </c>
    </row>
    <row r="2096" spans="10:12">
      <c r="J2096" s="32" t="s">
        <v>402</v>
      </c>
      <c r="L2096" t="e">
        <f>J2096&amp;#REF!&amp;K2096</f>
        <v>#REF!</v>
      </c>
    </row>
    <row r="2097" spans="10:12">
      <c r="J2097" s="32" t="s">
        <v>396</v>
      </c>
      <c r="L2097" t="e">
        <f>J2097&amp;#REF!&amp;K2097</f>
        <v>#REF!</v>
      </c>
    </row>
    <row r="2098" spans="10:12">
      <c r="J2098" s="32" t="s">
        <v>57</v>
      </c>
      <c r="L2098" t="e">
        <f>J2098&amp;#REF!&amp;K2098</f>
        <v>#REF!</v>
      </c>
    </row>
    <row r="2099" spans="10:12">
      <c r="J2099" s="32" t="s">
        <v>293</v>
      </c>
      <c r="L2099" t="e">
        <f>J2099&amp;#REF!&amp;K2099</f>
        <v>#REF!</v>
      </c>
    </row>
    <row r="2100" spans="10:12">
      <c r="J2100" s="32" t="s">
        <v>236</v>
      </c>
      <c r="L2100" t="e">
        <f>J2100&amp;#REF!&amp;K2100</f>
        <v>#REF!</v>
      </c>
    </row>
    <row r="2101" spans="10:12">
      <c r="J2101" s="32" t="s">
        <v>276</v>
      </c>
      <c r="L2101" t="e">
        <f>J2101&amp;#REF!&amp;K2101</f>
        <v>#REF!</v>
      </c>
    </row>
    <row r="2102" spans="10:12">
      <c r="J2102" s="32" t="s">
        <v>1590</v>
      </c>
      <c r="L2102" t="e">
        <f>J2102&amp;#REF!&amp;K2102</f>
        <v>#REF!</v>
      </c>
    </row>
    <row r="2103" spans="10:12">
      <c r="J2103" s="32" t="s">
        <v>55</v>
      </c>
      <c r="L2103" t="e">
        <f>J2103&amp;#REF!&amp;K2103</f>
        <v>#REF!</v>
      </c>
    </row>
    <row r="2104" spans="10:12">
      <c r="J2104" s="32" t="s">
        <v>895</v>
      </c>
      <c r="L2104" t="e">
        <f>J2104&amp;#REF!&amp;K2104</f>
        <v>#REF!</v>
      </c>
    </row>
    <row r="2105" spans="10:12">
      <c r="J2105" s="32" t="s">
        <v>1379</v>
      </c>
      <c r="L2105" t="e">
        <f>J2105&amp;#REF!&amp;K2105</f>
        <v>#REF!</v>
      </c>
    </row>
    <row r="2106" spans="10:12">
      <c r="J2106" s="32" t="s">
        <v>6</v>
      </c>
      <c r="L2106" t="e">
        <f>J2106&amp;#REF!&amp;K2106</f>
        <v>#REF!</v>
      </c>
    </row>
    <row r="2107" spans="10:12">
      <c r="J2107" s="32" t="s">
        <v>3959</v>
      </c>
      <c r="L2107" t="e">
        <f>J2107&amp;#REF!&amp;K2107</f>
        <v>#REF!</v>
      </c>
    </row>
    <row r="2108" spans="10:12">
      <c r="J2108" s="32" t="s">
        <v>484</v>
      </c>
      <c r="L2108" t="e">
        <f>J2108&amp;#REF!&amp;K2108</f>
        <v>#REF!</v>
      </c>
    </row>
    <row r="2109" spans="10:12">
      <c r="J2109" s="32" t="s">
        <v>1278</v>
      </c>
      <c r="L2109" t="e">
        <f>J2109&amp;#REF!&amp;K2109</f>
        <v>#REF!</v>
      </c>
    </row>
    <row r="2110" spans="10:12">
      <c r="J2110" s="32" t="s">
        <v>1286</v>
      </c>
      <c r="L2110" t="e">
        <f>J2110&amp;#REF!&amp;K2110</f>
        <v>#REF!</v>
      </c>
    </row>
    <row r="2111" spans="10:12">
      <c r="J2111" s="32" t="s">
        <v>78</v>
      </c>
      <c r="L2111" t="e">
        <f>J2111&amp;#REF!&amp;K2111</f>
        <v>#REF!</v>
      </c>
    </row>
    <row r="2112" spans="10:12">
      <c r="J2112" s="32" t="s">
        <v>1327</v>
      </c>
      <c r="L2112" t="e">
        <f>J2112&amp;#REF!&amp;K2112</f>
        <v>#REF!</v>
      </c>
    </row>
    <row r="2113" spans="10:12">
      <c r="J2113" s="32" t="s">
        <v>1595</v>
      </c>
      <c r="L2113" t="e">
        <f>J2113&amp;#REF!&amp;K2113</f>
        <v>#REF!</v>
      </c>
    </row>
    <row r="2114" spans="10:12">
      <c r="J2114" s="32" t="s">
        <v>234</v>
      </c>
      <c r="L2114" t="e">
        <f>J2114&amp;#REF!&amp;K2114</f>
        <v>#REF!</v>
      </c>
    </row>
    <row r="2115" spans="10:12">
      <c r="J2115" s="32" t="s">
        <v>1336</v>
      </c>
      <c r="L2115" t="e">
        <f>J2115&amp;#REF!&amp;K2115</f>
        <v>#REF!</v>
      </c>
    </row>
    <row r="2116" spans="10:12">
      <c r="J2116" s="32" t="s">
        <v>1391</v>
      </c>
      <c r="L2116" t="e">
        <f>J2116&amp;#REF!&amp;K2116</f>
        <v>#REF!</v>
      </c>
    </row>
    <row r="2117" spans="10:12">
      <c r="J2117" s="32" t="s">
        <v>4</v>
      </c>
      <c r="L2117" t="e">
        <f>J2117&amp;#REF!&amp;K2117</f>
        <v>#REF!</v>
      </c>
    </row>
    <row r="2118" spans="10:12">
      <c r="J2118" s="32" t="s">
        <v>396</v>
      </c>
      <c r="L2118" t="e">
        <f>J2118&amp;#REF!&amp;K2118</f>
        <v>#REF!</v>
      </c>
    </row>
    <row r="2119" spans="10:12">
      <c r="J2119" s="32" t="s">
        <v>278</v>
      </c>
      <c r="L2119" t="e">
        <f>J2119&amp;#REF!&amp;K2119</f>
        <v>#REF!</v>
      </c>
    </row>
    <row r="2120" spans="10:12">
      <c r="J2120" s="32" t="s">
        <v>410</v>
      </c>
      <c r="L2120" t="e">
        <f>J2120&amp;#REF!&amp;K2120</f>
        <v>#REF!</v>
      </c>
    </row>
    <row r="2121" spans="10:12">
      <c r="J2121" s="32" t="s">
        <v>354</v>
      </c>
      <c r="L2121" t="e">
        <f>J2121&amp;#REF!&amp;K2121</f>
        <v>#REF!</v>
      </c>
    </row>
    <row r="2122" spans="10:12">
      <c r="J2122" s="32" t="s">
        <v>59</v>
      </c>
      <c r="L2122" t="e">
        <f>J2122&amp;#REF!&amp;K2122</f>
        <v>#REF!</v>
      </c>
    </row>
    <row r="2123" spans="10:12">
      <c r="J2123" s="32" t="s">
        <v>261</v>
      </c>
      <c r="L2123" t="e">
        <f>J2123&amp;#REF!&amp;K2123</f>
        <v>#REF!</v>
      </c>
    </row>
    <row r="2124" spans="10:12">
      <c r="J2124" s="32" t="s">
        <v>209</v>
      </c>
      <c r="L2124" t="e">
        <f>J2124&amp;#REF!&amp;K2124</f>
        <v>#REF!</v>
      </c>
    </row>
    <row r="2125" spans="10:12">
      <c r="J2125" s="32" t="s">
        <v>1482</v>
      </c>
      <c r="L2125" t="e">
        <f>J2125&amp;#REF!&amp;K2125</f>
        <v>#REF!</v>
      </c>
    </row>
    <row r="2126" spans="10:12">
      <c r="J2126" s="32" t="s">
        <v>410</v>
      </c>
      <c r="L2126" t="e">
        <f>J2126&amp;#REF!&amp;K2126</f>
        <v>#REF!</v>
      </c>
    </row>
    <row r="2127" spans="10:12">
      <c r="J2127" s="32" t="s">
        <v>1085</v>
      </c>
      <c r="L2127" t="e">
        <f>J2127&amp;#REF!&amp;K2127</f>
        <v>#REF!</v>
      </c>
    </row>
    <row r="2128" spans="10:12">
      <c r="J2128" s="32" t="s">
        <v>4000</v>
      </c>
      <c r="L2128" t="e">
        <f>J2128&amp;#REF!&amp;K2128</f>
        <v>#REF!</v>
      </c>
    </row>
    <row r="2129" spans="10:12">
      <c r="J2129" s="32" t="s">
        <v>1388</v>
      </c>
      <c r="L2129" t="e">
        <f>J2129&amp;#REF!&amp;K2129</f>
        <v>#REF!</v>
      </c>
    </row>
    <row r="2130" spans="10:12">
      <c r="J2130" s="32" t="s">
        <v>1399</v>
      </c>
      <c r="L2130" t="e">
        <f>J2130&amp;#REF!&amp;K2130</f>
        <v>#REF!</v>
      </c>
    </row>
    <row r="2131" spans="10:12">
      <c r="J2131" s="32" t="s">
        <v>1439</v>
      </c>
      <c r="L2131" t="e">
        <f>J2131&amp;#REF!&amp;K2131</f>
        <v>#REF!</v>
      </c>
    </row>
    <row r="2132" spans="10:12">
      <c r="J2132" s="32" t="s">
        <v>1823</v>
      </c>
      <c r="L2132" t="e">
        <f>J2132&amp;#REF!&amp;K2132</f>
        <v>#REF!</v>
      </c>
    </row>
    <row r="2133" spans="10:12">
      <c r="J2133" s="32" t="s">
        <v>1470</v>
      </c>
      <c r="L2133" t="e">
        <f>J2133&amp;#REF!&amp;K2133</f>
        <v>#REF!</v>
      </c>
    </row>
    <row r="2134" spans="10:12">
      <c r="J2134" s="32" t="s">
        <v>67</v>
      </c>
      <c r="L2134" t="e">
        <f>J2134&amp;#REF!&amp;K2134</f>
        <v>#REF!</v>
      </c>
    </row>
    <row r="2135" spans="10:12">
      <c r="J2135" s="32" t="s">
        <v>995</v>
      </c>
      <c r="L2135" t="e">
        <f>J2135&amp;#REF!&amp;K2135</f>
        <v>#REF!</v>
      </c>
    </row>
    <row r="2136" spans="10:12">
      <c r="J2136" s="32" t="s">
        <v>1467</v>
      </c>
      <c r="L2136" t="e">
        <f>J2136&amp;#REF!&amp;K2136</f>
        <v>#REF!</v>
      </c>
    </row>
    <row r="2137" spans="10:12">
      <c r="J2137" s="32" t="s">
        <v>70</v>
      </c>
      <c r="L2137" t="e">
        <f>J2137&amp;#REF!&amp;K2137</f>
        <v>#REF!</v>
      </c>
    </row>
  </sheetData>
  <mergeCells count="1">
    <mergeCell ref="J1:K1"/>
  </mergeCells>
  <phoneticPr fontId="4" type="noConversion"/>
  <conditionalFormatting sqref="B28:B29">
    <cfRule type="duplicateValues" dxfId="80" priority="54"/>
  </conditionalFormatting>
  <conditionalFormatting sqref="B716:B1432">
    <cfRule type="duplicateValues" dxfId="79" priority="10860"/>
  </conditionalFormatting>
  <conditionalFormatting sqref="C1:C1048576">
    <cfRule type="containsText" dxfId="78" priority="1" operator="containsText" text="'">
      <formula>NOT(ISERROR(SEARCH("'",C1)))</formula>
    </cfRule>
  </conditionalFormatting>
  <conditionalFormatting sqref="D616:D631 D197:D222 D2:D124 D135:D193 D224:D369 D431:D613 D378:D428">
    <cfRule type="duplicateValues" dxfId="77" priority="7"/>
  </conditionalFormatting>
  <conditionalFormatting sqref="D703:D715">
    <cfRule type="duplicateValues" dxfId="76" priority="8"/>
    <cfRule type="duplicateValues" dxfId="75" priority="9"/>
    <cfRule type="duplicateValues" dxfId="74" priority="10"/>
    <cfRule type="duplicateValues" dxfId="73" priority="11"/>
  </conditionalFormatting>
  <conditionalFormatting sqref="D1410:D1048576 D586:D596 D217:D222 D155:D184 D1:D7 D294:D369 D520:D571 D18:D32 D224:D289 D431:D512 D378:D428">
    <cfRule type="duplicateValues" dxfId="72" priority="6"/>
  </conditionalFormatting>
  <conditionalFormatting sqref="F222:F227 E712:E715 E682:E702 E704:E707 E709:E710 H682">
    <cfRule type="duplicateValues" dxfId="71" priority="10960"/>
  </conditionalFormatting>
  <conditionalFormatting sqref="G13:G17">
    <cfRule type="duplicateValues" dxfId="70" priority="55"/>
    <cfRule type="duplicateValues" dxfId="69" priority="56"/>
    <cfRule type="duplicateValues" dxfId="68" priority="57"/>
    <cfRule type="duplicateValues" dxfId="67" priority="58"/>
  </conditionalFormatting>
  <conditionalFormatting sqref="G284:G285 G287:G291 G293">
    <cfRule type="duplicateValues" dxfId="66" priority="84"/>
  </conditionalFormatting>
  <conditionalFormatting sqref="G292">
    <cfRule type="duplicateValues" dxfId="65" priority="85"/>
    <cfRule type="duplicateValues" dxfId="64" priority="86"/>
    <cfRule type="duplicateValues" dxfId="63" priority="87"/>
    <cfRule type="duplicateValues" dxfId="62" priority="88"/>
  </conditionalFormatting>
  <conditionalFormatting sqref="G488">
    <cfRule type="duplicateValues" dxfId="61" priority="103"/>
    <cfRule type="duplicateValues" dxfId="60" priority="104"/>
    <cfRule type="duplicateValues" dxfId="59" priority="105"/>
  </conditionalFormatting>
  <conditionalFormatting sqref="G597:G604 G606">
    <cfRule type="duplicateValues" dxfId="58" priority="74"/>
    <cfRule type="duplicateValues" dxfId="57" priority="75"/>
    <cfRule type="duplicateValues" dxfId="56" priority="76"/>
    <cfRule type="duplicateValues" dxfId="55" priority="77"/>
  </conditionalFormatting>
  <conditionalFormatting sqref="J2:J1409">
    <cfRule type="containsText" dxfId="54" priority="2" operator="containsText" text=",">
      <formula>NOT(ISERROR(SEARCH(",",J2)))</formula>
    </cfRule>
    <cfRule type="containsText" dxfId="52" priority="10991" operator="containsText" text=".">
      <formula>NOT(ISERROR(SEARCH(".",J2)))</formula>
    </cfRule>
    <cfRule type="duplicateValues" dxfId="51" priority="10992"/>
    <cfRule type="duplicateValues" dxfId="50" priority="10993"/>
    <cfRule type="duplicateValues" dxfId="49" priority="10994"/>
  </conditionalFormatting>
  <conditionalFormatting sqref="X1 W1:W1409">
    <cfRule type="duplicateValues" dxfId="48" priority="11000"/>
  </conditionalFormatting>
  <conditionalFormatting sqref="Y1:Y1048576">
    <cfRule type="duplicateValues" dxfId="47" priority="94"/>
  </conditionalFormatting>
  <conditionalFormatting sqref="Y2:Y715">
    <cfRule type="duplicateValues" dxfId="46" priority="11006"/>
  </conditionalFormatting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990" operator="containsText" id="{0E7B9095-9E5C-2E4D-83C1-5CFE9B0A43F2}">
            <xm:f>NOT(ISERROR(SEARCH("-",J2)))</xm:f>
            <xm:f>"-"</xm:f>
            <x14:dxf>
              <font>
                <color rgb="FF9C0006"/>
              </font>
            </x14:dxf>
          </x14:cfRule>
          <xm:sqref>J2:J1409</xm:sqref>
        </x14:conditionalFormatting>
      </x14:conditionalFormattings>
    </ext>
    <ext xmlns:x15="http://schemas.microsoft.com/office/spreadsheetml/2010/11/main" uri="{F7C9EE02-42E1-4005-9D12-6889AFFD525C}">
      <x15:webExtensions xmlns:xm="http://schemas.microsoft.com/office/excel/2006/main">
        <x15:webExtension appRef="{DCD38E2D-4AC5-7C47-BD98-68241186763F}">
          <xm:f>#REF!</xm:f>
        </x15:webExtension>
        <x15:webExtension appRef="{C512B035-B677-7F4D-ADB3-8696CBD2418D}">
          <xm:f>#REF!</xm:f>
        </x15:webExtension>
      </x15:webExtens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3DBA-6B23-E24B-A93B-E385EEF592A8}">
  <sheetPr filterMode="1"/>
  <dimension ref="A2:E333"/>
  <sheetViews>
    <sheetView topLeftCell="A124" workbookViewId="0">
      <selection activeCell="C8" sqref="C8"/>
    </sheetView>
  </sheetViews>
  <sheetFormatPr baseColWidth="10" defaultRowHeight="16"/>
  <sheetData>
    <row r="2" spans="1:5">
      <c r="A2" t="s">
        <v>6546</v>
      </c>
      <c r="B2" t="s">
        <v>9484</v>
      </c>
      <c r="C2" t="s">
        <v>5326</v>
      </c>
      <c r="D2" s="1" t="s">
        <v>6546</v>
      </c>
      <c r="E2" s="1" t="str">
        <f>IF(OR(A2=D2,D2=""),"","NO")</f>
        <v/>
      </c>
    </row>
    <row r="3" spans="1:5">
      <c r="A3" t="s">
        <v>6548</v>
      </c>
      <c r="B3" t="s">
        <v>9497</v>
      </c>
      <c r="C3" t="s">
        <v>5326</v>
      </c>
      <c r="D3" s="1" t="s">
        <v>6548</v>
      </c>
      <c r="E3" s="1" t="str">
        <f t="shared" ref="E3:E66" si="0">IF(OR(A3=D3,D3=""),"","NO")</f>
        <v/>
      </c>
    </row>
    <row r="4" spans="1:5">
      <c r="A4" t="s">
        <v>6502</v>
      </c>
      <c r="B4" t="s">
        <v>9485</v>
      </c>
      <c r="C4" t="s">
        <v>5324</v>
      </c>
      <c r="D4" s="1" t="s">
        <v>6548</v>
      </c>
      <c r="E4" s="1" t="str">
        <f t="shared" si="0"/>
        <v>NO</v>
      </c>
    </row>
    <row r="5" spans="1:5">
      <c r="A5" t="s">
        <v>6503</v>
      </c>
      <c r="B5" t="s">
        <v>9485</v>
      </c>
      <c r="C5" t="s">
        <v>5323</v>
      </c>
      <c r="D5" s="1" t="s">
        <v>6503</v>
      </c>
      <c r="E5" s="1" t="str">
        <f t="shared" si="0"/>
        <v/>
      </c>
    </row>
    <row r="6" spans="1:5">
      <c r="A6" t="s">
        <v>6550</v>
      </c>
      <c r="B6" t="s">
        <v>9486</v>
      </c>
      <c r="C6" t="s">
        <v>5326</v>
      </c>
      <c r="D6" s="1" t="s">
        <v>6550</v>
      </c>
      <c r="E6" s="1" t="str">
        <f t="shared" si="0"/>
        <v/>
      </c>
    </row>
    <row r="7" spans="1:5">
      <c r="A7" t="s">
        <v>6694</v>
      </c>
      <c r="B7" t="s">
        <v>9486</v>
      </c>
      <c r="C7" t="s">
        <v>5328</v>
      </c>
      <c r="D7" s="1" t="s">
        <v>6694</v>
      </c>
      <c r="E7" s="1" t="str">
        <f t="shared" si="0"/>
        <v/>
      </c>
    </row>
    <row r="8" spans="1:5">
      <c r="A8" t="s">
        <v>6508</v>
      </c>
      <c r="B8" t="s">
        <v>9378</v>
      </c>
      <c r="C8" t="s">
        <v>5324</v>
      </c>
      <c r="D8" t="s">
        <v>6508</v>
      </c>
      <c r="E8" s="1" t="str">
        <f t="shared" si="0"/>
        <v/>
      </c>
    </row>
    <row r="9" spans="1:5">
      <c r="A9" t="s">
        <v>6552</v>
      </c>
      <c r="B9" t="s">
        <v>9378</v>
      </c>
      <c r="C9" t="s">
        <v>5326</v>
      </c>
      <c r="D9" s="1" t="s">
        <v>6552</v>
      </c>
      <c r="E9" s="1" t="str">
        <f t="shared" si="0"/>
        <v/>
      </c>
    </row>
    <row r="10" spans="1:5">
      <c r="A10" t="s">
        <v>6554</v>
      </c>
      <c r="B10" t="s">
        <v>9487</v>
      </c>
      <c r="C10" t="s">
        <v>5326</v>
      </c>
      <c r="D10" s="1" t="s">
        <v>6554</v>
      </c>
      <c r="E10" s="1" t="str">
        <f t="shared" si="0"/>
        <v/>
      </c>
    </row>
    <row r="11" spans="1:5">
      <c r="A11" t="s">
        <v>6556</v>
      </c>
      <c r="B11" t="s">
        <v>9387</v>
      </c>
      <c r="C11" t="s">
        <v>5326</v>
      </c>
      <c r="D11" s="1" t="s">
        <v>6556</v>
      </c>
      <c r="E11" s="1" t="str">
        <f t="shared" si="0"/>
        <v/>
      </c>
    </row>
    <row r="12" spans="1:5">
      <c r="A12" t="s">
        <v>6558</v>
      </c>
      <c r="B12" t="s">
        <v>9488</v>
      </c>
      <c r="C12" t="s">
        <v>5326</v>
      </c>
      <c r="D12" s="1" t="s">
        <v>6558</v>
      </c>
      <c r="E12" s="1" t="str">
        <f t="shared" si="0"/>
        <v/>
      </c>
    </row>
    <row r="13" spans="1:5">
      <c r="A13" t="s">
        <v>6616</v>
      </c>
      <c r="B13" t="s">
        <v>9489</v>
      </c>
      <c r="C13" t="s">
        <v>5327</v>
      </c>
      <c r="D13" s="1" t="s">
        <v>6616</v>
      </c>
      <c r="E13" s="1" t="str">
        <f t="shared" si="0"/>
        <v/>
      </c>
    </row>
    <row r="14" spans="1:5">
      <c r="A14" t="s">
        <v>6514</v>
      </c>
      <c r="B14" t="s">
        <v>9378</v>
      </c>
      <c r="C14" t="s">
        <v>5325</v>
      </c>
      <c r="D14" s="1" t="s">
        <v>6514</v>
      </c>
      <c r="E14" s="1" t="str">
        <f t="shared" si="0"/>
        <v/>
      </c>
    </row>
    <row r="15" spans="1:5">
      <c r="A15" t="s">
        <v>6618</v>
      </c>
      <c r="B15" t="s">
        <v>9378</v>
      </c>
      <c r="C15" t="s">
        <v>5327</v>
      </c>
      <c r="D15" s="1" t="s">
        <v>6618</v>
      </c>
      <c r="E15" s="1" t="str">
        <f t="shared" si="0"/>
        <v/>
      </c>
    </row>
    <row r="16" spans="1:5">
      <c r="A16" t="s">
        <v>6620</v>
      </c>
      <c r="B16" t="s">
        <v>9378</v>
      </c>
      <c r="C16" t="s">
        <v>5327</v>
      </c>
      <c r="D16" s="1" t="s">
        <v>6620</v>
      </c>
      <c r="E16" s="1" t="str">
        <f t="shared" si="0"/>
        <v/>
      </c>
    </row>
    <row r="17" spans="1:5">
      <c r="A17" t="s">
        <v>6678</v>
      </c>
      <c r="B17" t="s">
        <v>9382</v>
      </c>
      <c r="C17" t="s">
        <v>5328</v>
      </c>
      <c r="D17" s="1" t="s">
        <v>6678</v>
      </c>
      <c r="E17" s="1" t="str">
        <f t="shared" si="0"/>
        <v/>
      </c>
    </row>
    <row r="18" spans="1:5">
      <c r="A18" t="s">
        <v>6516</v>
      </c>
      <c r="B18" t="s">
        <v>9490</v>
      </c>
      <c r="C18" t="s">
        <v>5325</v>
      </c>
      <c r="D18" s="1" t="s">
        <v>6516</v>
      </c>
      <c r="E18" s="1" t="str">
        <f t="shared" si="0"/>
        <v/>
      </c>
    </row>
    <row r="19" spans="1:5">
      <c r="A19" t="s">
        <v>6518</v>
      </c>
      <c r="B19" t="s">
        <v>9491</v>
      </c>
      <c r="C19" t="s">
        <v>5325</v>
      </c>
      <c r="D19" s="1" t="s">
        <v>6518</v>
      </c>
      <c r="E19" s="1" t="str">
        <f t="shared" si="0"/>
        <v/>
      </c>
    </row>
    <row r="20" spans="1:5">
      <c r="A20" t="s">
        <v>6680</v>
      </c>
      <c r="B20" t="s">
        <v>9492</v>
      </c>
      <c r="C20" t="s">
        <v>5328</v>
      </c>
      <c r="D20" s="1" t="s">
        <v>6680</v>
      </c>
      <c r="E20" s="1" t="str">
        <f t="shared" si="0"/>
        <v/>
      </c>
    </row>
    <row r="21" spans="1:5">
      <c r="A21" t="s">
        <v>6622</v>
      </c>
      <c r="B21" t="s">
        <v>9492</v>
      </c>
      <c r="C21" t="s">
        <v>5327</v>
      </c>
      <c r="D21" s="1" t="s">
        <v>6622</v>
      </c>
      <c r="E21" s="1" t="str">
        <f t="shared" si="0"/>
        <v/>
      </c>
    </row>
    <row r="22" spans="1:5">
      <c r="A22" t="s">
        <v>6560</v>
      </c>
      <c r="B22" t="s">
        <v>9493</v>
      </c>
      <c r="C22" t="s">
        <v>5326</v>
      </c>
      <c r="D22" s="1" t="s">
        <v>6560</v>
      </c>
      <c r="E22" s="1" t="str">
        <f t="shared" si="0"/>
        <v/>
      </c>
    </row>
    <row r="23" spans="1:5">
      <c r="A23" t="s">
        <v>6520</v>
      </c>
      <c r="B23" t="s">
        <v>9494</v>
      </c>
      <c r="C23" t="s">
        <v>5325</v>
      </c>
      <c r="D23" s="1" t="s">
        <v>6520</v>
      </c>
      <c r="E23" s="1" t="str">
        <f t="shared" si="0"/>
        <v/>
      </c>
    </row>
    <row r="24" spans="1:5">
      <c r="A24" t="s">
        <v>6624</v>
      </c>
      <c r="B24" t="s">
        <v>9495</v>
      </c>
      <c r="C24" t="s">
        <v>5327</v>
      </c>
      <c r="D24" s="1" t="s">
        <v>6624</v>
      </c>
      <c r="E24" s="1" t="str">
        <f t="shared" si="0"/>
        <v/>
      </c>
    </row>
    <row r="25" spans="1:5">
      <c r="A25" t="s">
        <v>6626</v>
      </c>
      <c r="B25" t="s">
        <v>9495</v>
      </c>
      <c r="C25" t="s">
        <v>5327</v>
      </c>
      <c r="D25" s="1" t="s">
        <v>6626</v>
      </c>
      <c r="E25" s="1" t="str">
        <f t="shared" si="0"/>
        <v/>
      </c>
    </row>
    <row r="26" spans="1:5">
      <c r="A26" t="s">
        <v>6522</v>
      </c>
      <c r="B26" t="s">
        <v>9382</v>
      </c>
      <c r="C26" t="s">
        <v>5325</v>
      </c>
      <c r="D26" s="1" t="s">
        <v>6522</v>
      </c>
      <c r="E26" s="1" t="str">
        <f t="shared" si="0"/>
        <v/>
      </c>
    </row>
    <row r="27" spans="1:5">
      <c r="A27" t="s">
        <v>6524</v>
      </c>
      <c r="B27" t="s">
        <v>9492</v>
      </c>
      <c r="C27" t="s">
        <v>5325</v>
      </c>
      <c r="D27" s="1" t="s">
        <v>6524</v>
      </c>
      <c r="E27" s="1" t="str">
        <f t="shared" si="0"/>
        <v/>
      </c>
    </row>
    <row r="28" spans="1:5">
      <c r="A28" t="s">
        <v>9275</v>
      </c>
      <c r="B28" t="s">
        <v>9492</v>
      </c>
      <c r="C28" t="s">
        <v>5327</v>
      </c>
      <c r="D28" t="s">
        <v>9275</v>
      </c>
      <c r="E28" s="1" t="str">
        <f t="shared" si="0"/>
        <v/>
      </c>
    </row>
    <row r="29" spans="1:5">
      <c r="A29" t="s">
        <v>6628</v>
      </c>
      <c r="B29" s="10" t="s">
        <v>9492</v>
      </c>
      <c r="C29" t="s">
        <v>5327</v>
      </c>
      <c r="D29" s="1" t="s">
        <v>6628</v>
      </c>
      <c r="E29" s="1" t="str">
        <f t="shared" si="0"/>
        <v/>
      </c>
    </row>
    <row r="30" spans="1:5">
      <c r="A30" t="s">
        <v>6630</v>
      </c>
      <c r="B30" s="10" t="s">
        <v>9491</v>
      </c>
      <c r="C30" t="s">
        <v>5327</v>
      </c>
      <c r="D30" s="1" t="s">
        <v>6630</v>
      </c>
      <c r="E30" s="1" t="str">
        <f t="shared" si="0"/>
        <v/>
      </c>
    </row>
    <row r="31" spans="1:5">
      <c r="A31" t="s">
        <v>6807</v>
      </c>
      <c r="B31" s="10" t="s">
        <v>9492</v>
      </c>
      <c r="C31" t="s">
        <v>5327</v>
      </c>
      <c r="D31" t="s">
        <v>6807</v>
      </c>
      <c r="E31" s="1"/>
    </row>
    <row r="32" spans="1:5">
      <c r="A32" t="s">
        <v>6939</v>
      </c>
      <c r="B32" s="10" t="s">
        <v>9496</v>
      </c>
      <c r="C32" t="s">
        <v>5326</v>
      </c>
      <c r="D32" t="s">
        <v>6939</v>
      </c>
      <c r="E32" s="1"/>
    </row>
    <row r="33" spans="1:5">
      <c r="A33" t="s">
        <v>6941</v>
      </c>
      <c r="B33" s="10" t="s">
        <v>9495</v>
      </c>
      <c r="C33" t="s">
        <v>5326</v>
      </c>
      <c r="D33" t="s">
        <v>6941</v>
      </c>
      <c r="E33" s="1"/>
    </row>
    <row r="34" spans="1:5">
      <c r="A34" t="s">
        <v>6809</v>
      </c>
      <c r="B34" s="10" t="s">
        <v>9495</v>
      </c>
      <c r="C34" t="s">
        <v>5326</v>
      </c>
      <c r="D34" t="s">
        <v>6809</v>
      </c>
      <c r="E34" s="1"/>
    </row>
    <row r="35" spans="1:5">
      <c r="A35" t="s">
        <v>6943</v>
      </c>
      <c r="B35" t="s">
        <v>9492</v>
      </c>
      <c r="C35" t="s">
        <v>5326</v>
      </c>
      <c r="D35" t="s">
        <v>6943</v>
      </c>
      <c r="E35" s="1"/>
    </row>
    <row r="36" spans="1:5">
      <c r="A36" t="s">
        <v>6811</v>
      </c>
      <c r="B36" t="s">
        <v>9492</v>
      </c>
      <c r="C36" t="s">
        <v>5326</v>
      </c>
      <c r="D36" t="s">
        <v>6811</v>
      </c>
      <c r="E36" s="1"/>
    </row>
    <row r="37" spans="1:5">
      <c r="A37" t="s">
        <v>6813</v>
      </c>
      <c r="B37" t="s">
        <v>9492</v>
      </c>
      <c r="C37" t="s">
        <v>5326</v>
      </c>
      <c r="D37" t="s">
        <v>6813</v>
      </c>
      <c r="E37" s="1"/>
    </row>
    <row r="38" spans="1:5">
      <c r="A38" t="s">
        <v>6815</v>
      </c>
      <c r="B38" t="s">
        <v>9492</v>
      </c>
      <c r="C38" t="s">
        <v>5326</v>
      </c>
      <c r="D38" t="s">
        <v>6815</v>
      </c>
      <c r="E38" s="1"/>
    </row>
    <row r="39" spans="1:5">
      <c r="A39" t="s">
        <v>6945</v>
      </c>
      <c r="B39" t="s">
        <v>9492</v>
      </c>
      <c r="C39" t="s">
        <v>5327</v>
      </c>
      <c r="D39" t="s">
        <v>6945</v>
      </c>
      <c r="E39" s="1"/>
    </row>
    <row r="40" spans="1:5">
      <c r="A40" t="s">
        <v>6947</v>
      </c>
      <c r="B40" t="s">
        <v>9492</v>
      </c>
      <c r="C40" t="s">
        <v>5327</v>
      </c>
      <c r="D40" t="s">
        <v>6947</v>
      </c>
      <c r="E40" s="1"/>
    </row>
    <row r="41" spans="1:5">
      <c r="A41" t="s">
        <v>6949</v>
      </c>
      <c r="B41" t="s">
        <v>9492</v>
      </c>
      <c r="C41" t="s">
        <v>5327</v>
      </c>
      <c r="D41" t="s">
        <v>6949</v>
      </c>
      <c r="E41" s="1"/>
    </row>
    <row r="42" spans="1:5">
      <c r="A42" t="s">
        <v>6951</v>
      </c>
      <c r="B42" t="s">
        <v>9492</v>
      </c>
      <c r="C42" t="s">
        <v>5327</v>
      </c>
      <c r="D42" t="s">
        <v>6951</v>
      </c>
      <c r="E42" s="1"/>
    </row>
    <row r="43" spans="1:5">
      <c r="A43" t="s">
        <v>6817</v>
      </c>
      <c r="B43" t="s">
        <v>9492</v>
      </c>
      <c r="C43" t="s">
        <v>5327</v>
      </c>
      <c r="D43" t="s">
        <v>6817</v>
      </c>
      <c r="E43" s="1"/>
    </row>
    <row r="44" spans="1:5">
      <c r="A44" t="s">
        <v>6819</v>
      </c>
      <c r="B44" t="s">
        <v>9492</v>
      </c>
      <c r="C44" t="s">
        <v>5327</v>
      </c>
      <c r="D44" t="s">
        <v>6819</v>
      </c>
      <c r="E44" s="1"/>
    </row>
    <row r="45" spans="1:5">
      <c r="A45" t="s">
        <v>6953</v>
      </c>
      <c r="B45" t="s">
        <v>9492</v>
      </c>
      <c r="C45" t="s">
        <v>5328</v>
      </c>
      <c r="D45" t="s">
        <v>6953</v>
      </c>
      <c r="E45" s="1"/>
    </row>
    <row r="46" spans="1:5">
      <c r="A46" t="s">
        <v>6955</v>
      </c>
      <c r="B46" t="s">
        <v>9492</v>
      </c>
      <c r="C46" t="s">
        <v>5328</v>
      </c>
      <c r="D46" t="s">
        <v>6955</v>
      </c>
      <c r="E46" s="1"/>
    </row>
    <row r="47" spans="1:5">
      <c r="A47" t="s">
        <v>6821</v>
      </c>
      <c r="B47" t="s">
        <v>9492</v>
      </c>
      <c r="C47" t="s">
        <v>5328</v>
      </c>
      <c r="D47" t="s">
        <v>6821</v>
      </c>
      <c r="E47" s="1"/>
    </row>
    <row r="48" spans="1:5">
      <c r="A48" t="s">
        <v>6957</v>
      </c>
      <c r="B48" t="s">
        <v>9492</v>
      </c>
      <c r="C48" t="s">
        <v>5328</v>
      </c>
      <c r="D48" t="s">
        <v>6957</v>
      </c>
      <c r="E48" s="1"/>
    </row>
    <row r="49" spans="1:5">
      <c r="A49" t="s">
        <v>6959</v>
      </c>
      <c r="B49" t="s">
        <v>9492</v>
      </c>
      <c r="C49" t="s">
        <v>5328</v>
      </c>
      <c r="D49" t="s">
        <v>6959</v>
      </c>
      <c r="E49" s="1"/>
    </row>
    <row r="50" spans="1:5">
      <c r="A50" t="s">
        <v>6961</v>
      </c>
      <c r="B50" t="s">
        <v>9492</v>
      </c>
      <c r="C50" t="s">
        <v>5328</v>
      </c>
      <c r="D50" t="s">
        <v>6961</v>
      </c>
      <c r="E50" s="1"/>
    </row>
    <row r="51" spans="1:5">
      <c r="A51" t="s">
        <v>6823</v>
      </c>
      <c r="B51" t="s">
        <v>9492</v>
      </c>
      <c r="C51" t="s">
        <v>5327</v>
      </c>
      <c r="D51" t="s">
        <v>6823</v>
      </c>
      <c r="E51" s="1"/>
    </row>
    <row r="52" spans="1:5">
      <c r="A52" t="s">
        <v>6562</v>
      </c>
      <c r="B52" t="s">
        <v>9498</v>
      </c>
      <c r="C52" t="s">
        <v>5326</v>
      </c>
      <c r="D52" s="1" t="s">
        <v>6562</v>
      </c>
      <c r="E52" s="1" t="str">
        <f t="shared" si="0"/>
        <v/>
      </c>
    </row>
    <row r="53" spans="1:5">
      <c r="A53" t="s">
        <v>6614</v>
      </c>
      <c r="B53" t="s">
        <v>9499</v>
      </c>
      <c r="C53" t="s">
        <v>5326</v>
      </c>
      <c r="D53" s="1" t="s">
        <v>6614</v>
      </c>
      <c r="E53" s="1" t="str">
        <f t="shared" si="0"/>
        <v/>
      </c>
    </row>
    <row r="54" spans="1:5">
      <c r="A54" t="s">
        <v>6505</v>
      </c>
      <c r="B54" t="s">
        <v>9494</v>
      </c>
      <c r="C54" t="s">
        <v>5324</v>
      </c>
      <c r="D54" s="1" t="s">
        <v>6505</v>
      </c>
      <c r="E54" s="1" t="str">
        <f t="shared" si="0"/>
        <v/>
      </c>
    </row>
    <row r="55" spans="1:5">
      <c r="A55" t="s">
        <v>6526</v>
      </c>
      <c r="B55" t="s">
        <v>9494</v>
      </c>
      <c r="C55" t="s">
        <v>5325</v>
      </c>
      <c r="D55" s="1" t="s">
        <v>6526</v>
      </c>
      <c r="E55" s="1" t="str">
        <f t="shared" si="0"/>
        <v/>
      </c>
    </row>
    <row r="56" spans="1:5">
      <c r="A56" t="s">
        <v>6564</v>
      </c>
      <c r="B56" t="s">
        <v>9492</v>
      </c>
      <c r="C56" t="s">
        <v>5326</v>
      </c>
      <c r="D56" s="1" t="s">
        <v>6564</v>
      </c>
      <c r="E56" s="1" t="str">
        <f t="shared" si="0"/>
        <v/>
      </c>
    </row>
    <row r="57" spans="1:5">
      <c r="A57" t="s">
        <v>6632</v>
      </c>
      <c r="B57" t="s">
        <v>9492</v>
      </c>
      <c r="C57" t="s">
        <v>5327</v>
      </c>
      <c r="D57" s="1" t="s">
        <v>6632</v>
      </c>
      <c r="E57" s="1" t="str">
        <f t="shared" si="0"/>
        <v/>
      </c>
    </row>
    <row r="58" spans="1:5">
      <c r="A58" t="s">
        <v>6528</v>
      </c>
      <c r="B58" t="s">
        <v>9500</v>
      </c>
      <c r="C58" t="s">
        <v>5325</v>
      </c>
      <c r="D58" s="1" t="s">
        <v>6528</v>
      </c>
      <c r="E58" s="1" t="str">
        <f t="shared" si="0"/>
        <v/>
      </c>
    </row>
    <row r="59" spans="1:5">
      <c r="A59" t="s">
        <v>6530</v>
      </c>
      <c r="B59" t="s">
        <v>9501</v>
      </c>
      <c r="C59" t="s">
        <v>5325</v>
      </c>
      <c r="D59" s="1" t="s">
        <v>6530</v>
      </c>
      <c r="E59" s="1" t="str">
        <f t="shared" si="0"/>
        <v/>
      </c>
    </row>
    <row r="60" spans="1:5">
      <c r="A60" t="s">
        <v>6566</v>
      </c>
      <c r="B60" t="s">
        <v>9505</v>
      </c>
      <c r="C60" t="s">
        <v>5326</v>
      </c>
      <c r="D60" s="1" t="s">
        <v>6566</v>
      </c>
      <c r="E60" s="1" t="str">
        <f t="shared" si="0"/>
        <v/>
      </c>
    </row>
    <row r="61" spans="1:5">
      <c r="A61" t="s">
        <v>9472</v>
      </c>
      <c r="B61" t="s">
        <v>9503</v>
      </c>
      <c r="D61" s="1"/>
      <c r="E61" s="1" t="str">
        <f t="shared" si="0"/>
        <v/>
      </c>
    </row>
    <row r="62" spans="1:5">
      <c r="A62" t="s">
        <v>6634</v>
      </c>
      <c r="B62" t="s">
        <v>9502</v>
      </c>
      <c r="C62" t="s">
        <v>5327</v>
      </c>
      <c r="D62" s="1" t="s">
        <v>6634</v>
      </c>
      <c r="E62" s="1" t="str">
        <f t="shared" si="0"/>
        <v/>
      </c>
    </row>
    <row r="63" spans="1:5">
      <c r="A63" t="s">
        <v>6682</v>
      </c>
      <c r="B63" t="s">
        <v>9504</v>
      </c>
      <c r="C63" t="s">
        <v>5328</v>
      </c>
      <c r="D63" s="1" t="s">
        <v>6682</v>
      </c>
      <c r="E63" s="1" t="str">
        <f t="shared" si="0"/>
        <v/>
      </c>
    </row>
    <row r="64" spans="1:5">
      <c r="A64" t="s">
        <v>6510</v>
      </c>
      <c r="B64" t="s">
        <v>9382</v>
      </c>
      <c r="D64" s="1"/>
      <c r="E64" s="1" t="str">
        <f t="shared" si="0"/>
        <v/>
      </c>
    </row>
    <row r="65" spans="1:5">
      <c r="A65" t="s">
        <v>6568</v>
      </c>
      <c r="B65" t="s">
        <v>9501</v>
      </c>
      <c r="C65" t="s">
        <v>5326</v>
      </c>
      <c r="D65" s="1" t="s">
        <v>6568</v>
      </c>
      <c r="E65" s="1" t="str">
        <f t="shared" si="0"/>
        <v/>
      </c>
    </row>
    <row r="66" spans="1:5">
      <c r="A66" t="s">
        <v>6853</v>
      </c>
      <c r="B66" t="s">
        <v>9506</v>
      </c>
      <c r="C66" t="s">
        <v>5327</v>
      </c>
      <c r="D66" s="1" t="s">
        <v>6853</v>
      </c>
      <c r="E66" s="1" t="str">
        <f t="shared" si="0"/>
        <v/>
      </c>
    </row>
    <row r="67" spans="1:5">
      <c r="A67" t="s">
        <v>6855</v>
      </c>
      <c r="B67" t="s">
        <v>9506</v>
      </c>
      <c r="D67" s="1"/>
      <c r="E67" s="1" t="str">
        <f t="shared" ref="E67:E130" si="1">IF(OR(A67=D67,D67=""),"","NO")</f>
        <v/>
      </c>
    </row>
    <row r="68" spans="1:5">
      <c r="A68" t="s">
        <v>6857</v>
      </c>
      <c r="B68" t="s">
        <v>9506</v>
      </c>
      <c r="D68" s="1"/>
      <c r="E68" s="1" t="str">
        <f t="shared" si="1"/>
        <v/>
      </c>
    </row>
    <row r="69" spans="1:5">
      <c r="A69" t="s">
        <v>6859</v>
      </c>
      <c r="B69" t="s">
        <v>9492</v>
      </c>
      <c r="D69" s="1"/>
      <c r="E69" s="1" t="str">
        <f t="shared" si="1"/>
        <v/>
      </c>
    </row>
    <row r="70" spans="1:5">
      <c r="A70" t="s">
        <v>6861</v>
      </c>
      <c r="B70" t="s">
        <v>9503</v>
      </c>
      <c r="D70" s="1"/>
      <c r="E70" s="1" t="str">
        <f t="shared" si="1"/>
        <v/>
      </c>
    </row>
    <row r="71" spans="1:5">
      <c r="A71" t="s">
        <v>6638</v>
      </c>
      <c r="B71" t="s">
        <v>9492</v>
      </c>
      <c r="C71" t="s">
        <v>5327</v>
      </c>
      <c r="D71" s="1" t="s">
        <v>6638</v>
      </c>
      <c r="E71" s="1" t="str">
        <f t="shared" si="1"/>
        <v/>
      </c>
    </row>
    <row r="72" spans="1:5">
      <c r="A72" t="s">
        <v>6640</v>
      </c>
      <c r="B72" t="s">
        <v>9492</v>
      </c>
      <c r="C72" t="s">
        <v>5327</v>
      </c>
      <c r="D72" s="1" t="s">
        <v>6640</v>
      </c>
      <c r="E72" s="1" t="str">
        <f t="shared" si="1"/>
        <v/>
      </c>
    </row>
    <row r="73" spans="1:5">
      <c r="A73" t="s">
        <v>6570</v>
      </c>
      <c r="B73" t="s">
        <v>9501</v>
      </c>
      <c r="C73" t="s">
        <v>5326</v>
      </c>
      <c r="D73" s="1" t="s">
        <v>6570</v>
      </c>
      <c r="E73" s="1" t="str">
        <f t="shared" si="1"/>
        <v/>
      </c>
    </row>
    <row r="74" spans="1:5">
      <c r="A74" t="s">
        <v>6642</v>
      </c>
      <c r="B74" t="s">
        <v>9492</v>
      </c>
      <c r="C74" t="s">
        <v>5327</v>
      </c>
      <c r="D74" s="1" t="s">
        <v>6642</v>
      </c>
      <c r="E74" s="1" t="str">
        <f t="shared" si="1"/>
        <v/>
      </c>
    </row>
    <row r="75" spans="1:5">
      <c r="A75" t="s">
        <v>6684</v>
      </c>
      <c r="B75" t="s">
        <v>9492</v>
      </c>
      <c r="C75" t="s">
        <v>5328</v>
      </c>
      <c r="D75" s="1" t="s">
        <v>6684</v>
      </c>
      <c r="E75" s="1" t="str">
        <f t="shared" si="1"/>
        <v/>
      </c>
    </row>
    <row r="76" spans="1:5">
      <c r="A76" t="s">
        <v>6830</v>
      </c>
      <c r="B76" t="s">
        <v>9494</v>
      </c>
      <c r="D76" s="1"/>
      <c r="E76" s="1" t="str">
        <f t="shared" si="1"/>
        <v/>
      </c>
    </row>
    <row r="77" spans="1:5">
      <c r="A77" t="s">
        <v>6572</v>
      </c>
      <c r="B77" t="s">
        <v>9495</v>
      </c>
      <c r="C77" t="s">
        <v>5326</v>
      </c>
      <c r="D77" s="1" t="s">
        <v>6572</v>
      </c>
      <c r="E77" s="1" t="str">
        <f t="shared" si="1"/>
        <v/>
      </c>
    </row>
    <row r="78" spans="1:5">
      <c r="A78" t="s">
        <v>6574</v>
      </c>
      <c r="B78" t="s">
        <v>9495</v>
      </c>
      <c r="C78" t="s">
        <v>5326</v>
      </c>
      <c r="D78" s="1" t="s">
        <v>6574</v>
      </c>
      <c r="E78" s="1" t="str">
        <f t="shared" si="1"/>
        <v/>
      </c>
    </row>
    <row r="79" spans="1:5">
      <c r="A79" t="s">
        <v>6686</v>
      </c>
      <c r="B79" t="s">
        <v>9492</v>
      </c>
      <c r="C79" t="s">
        <v>5328</v>
      </c>
      <c r="D79" s="1" t="s">
        <v>6686</v>
      </c>
      <c r="E79" s="1" t="str">
        <f t="shared" si="1"/>
        <v/>
      </c>
    </row>
    <row r="80" spans="1:5">
      <c r="A80" t="s">
        <v>6532</v>
      </c>
      <c r="B80" t="s">
        <v>9499</v>
      </c>
      <c r="C80" t="s">
        <v>5325</v>
      </c>
      <c r="D80" s="1" t="s">
        <v>6532</v>
      </c>
      <c r="E80" s="1" t="str">
        <f t="shared" si="1"/>
        <v/>
      </c>
    </row>
    <row r="81" spans="1:5">
      <c r="A81" t="s">
        <v>6576</v>
      </c>
      <c r="B81" t="s">
        <v>9499</v>
      </c>
      <c r="C81" t="s">
        <v>5326</v>
      </c>
      <c r="D81" s="1" t="s">
        <v>6576</v>
      </c>
      <c r="E81" s="1" t="str">
        <f t="shared" si="1"/>
        <v/>
      </c>
    </row>
    <row r="82" spans="1:5">
      <c r="A82" t="s">
        <v>6578</v>
      </c>
      <c r="B82" t="s">
        <v>9499</v>
      </c>
      <c r="C82" t="s">
        <v>5326</v>
      </c>
      <c r="D82" s="1" t="s">
        <v>6578</v>
      </c>
      <c r="E82" s="1" t="str">
        <f t="shared" si="1"/>
        <v/>
      </c>
    </row>
    <row r="83" spans="1:5">
      <c r="A83" t="s">
        <v>6688</v>
      </c>
      <c r="B83" t="s">
        <v>9507</v>
      </c>
      <c r="C83" t="s">
        <v>5328</v>
      </c>
      <c r="D83" s="1" t="s">
        <v>6688</v>
      </c>
      <c r="E83" s="1" t="str">
        <f t="shared" si="1"/>
        <v/>
      </c>
    </row>
    <row r="84" spans="1:5">
      <c r="A84" t="s">
        <v>6534</v>
      </c>
      <c r="B84" t="s">
        <v>9507</v>
      </c>
      <c r="C84" t="s">
        <v>5325</v>
      </c>
      <c r="D84" s="1" t="s">
        <v>6534</v>
      </c>
      <c r="E84" s="1" t="str">
        <f t="shared" si="1"/>
        <v/>
      </c>
    </row>
    <row r="85" spans="1:5">
      <c r="A85" t="s">
        <v>6580</v>
      </c>
      <c r="B85" t="s">
        <v>9507</v>
      </c>
      <c r="C85" t="s">
        <v>5326</v>
      </c>
      <c r="D85" s="1" t="s">
        <v>6580</v>
      </c>
      <c r="E85" s="1" t="str">
        <f t="shared" si="1"/>
        <v/>
      </c>
    </row>
    <row r="86" spans="1:5">
      <c r="A86" t="s">
        <v>6874</v>
      </c>
      <c r="B86" t="s">
        <v>9507</v>
      </c>
      <c r="D86" s="1"/>
      <c r="E86" s="1" t="str">
        <f t="shared" si="1"/>
        <v/>
      </c>
    </row>
    <row r="87" spans="1:5">
      <c r="A87" t="s">
        <v>6644</v>
      </c>
      <c r="B87" t="s">
        <v>9507</v>
      </c>
      <c r="C87" t="s">
        <v>5327</v>
      </c>
      <c r="D87" s="1" t="s">
        <v>6644</v>
      </c>
      <c r="E87" s="1" t="str">
        <f t="shared" si="1"/>
        <v/>
      </c>
    </row>
    <row r="88" spans="1:5">
      <c r="A88" t="s">
        <v>6582</v>
      </c>
      <c r="B88" t="s">
        <v>9507</v>
      </c>
      <c r="C88" t="s">
        <v>5326</v>
      </c>
      <c r="D88" s="1" t="s">
        <v>6582</v>
      </c>
      <c r="E88" s="1" t="str">
        <f t="shared" si="1"/>
        <v/>
      </c>
    </row>
    <row r="89" spans="1:5">
      <c r="A89" t="s">
        <v>6584</v>
      </c>
      <c r="B89" t="s">
        <v>9508</v>
      </c>
      <c r="C89" t="s">
        <v>5326</v>
      </c>
      <c r="D89" s="1" t="s">
        <v>6584</v>
      </c>
      <c r="E89" s="1" t="str">
        <f t="shared" si="1"/>
        <v/>
      </c>
    </row>
    <row r="90" spans="1:5">
      <c r="A90" t="s">
        <v>6512</v>
      </c>
      <c r="B90" t="s">
        <v>9496</v>
      </c>
      <c r="D90" s="1"/>
      <c r="E90" s="1" t="str">
        <f t="shared" si="1"/>
        <v/>
      </c>
    </row>
    <row r="91" spans="1:5">
      <c r="A91" t="s">
        <v>6586</v>
      </c>
      <c r="B91" t="s">
        <v>9490</v>
      </c>
      <c r="C91" t="s">
        <v>5326</v>
      </c>
      <c r="D91" s="1" t="s">
        <v>6586</v>
      </c>
      <c r="E91" s="1" t="str">
        <f t="shared" si="1"/>
        <v/>
      </c>
    </row>
    <row r="92" spans="1:5">
      <c r="A92" t="s">
        <v>6880</v>
      </c>
      <c r="B92" t="s">
        <v>9490</v>
      </c>
      <c r="D92" s="1"/>
      <c r="E92" s="1" t="str">
        <f t="shared" si="1"/>
        <v/>
      </c>
    </row>
    <row r="93" spans="1:5">
      <c r="A93" t="s">
        <v>6646</v>
      </c>
      <c r="B93" t="s">
        <v>9492</v>
      </c>
      <c r="C93" t="s">
        <v>5327</v>
      </c>
      <c r="D93" s="1" t="s">
        <v>6646</v>
      </c>
      <c r="E93" s="1" t="str">
        <f t="shared" si="1"/>
        <v/>
      </c>
    </row>
    <row r="94" spans="1:5">
      <c r="A94" t="s">
        <v>6690</v>
      </c>
      <c r="B94" t="s">
        <v>9492</v>
      </c>
      <c r="C94" t="s">
        <v>5328</v>
      </c>
      <c r="D94" s="1" t="s">
        <v>6690</v>
      </c>
      <c r="E94" s="1" t="str">
        <f t="shared" si="1"/>
        <v/>
      </c>
    </row>
    <row r="95" spans="1:5">
      <c r="A95" t="s">
        <v>6588</v>
      </c>
      <c r="B95" t="s">
        <v>9509</v>
      </c>
      <c r="C95" t="s">
        <v>5326</v>
      </c>
      <c r="D95" s="1" t="s">
        <v>6588</v>
      </c>
      <c r="E95" s="1" t="str">
        <f t="shared" si="1"/>
        <v/>
      </c>
    </row>
    <row r="96" spans="1:5">
      <c r="A96" t="s">
        <v>6536</v>
      </c>
      <c r="B96" t="s">
        <v>9490</v>
      </c>
      <c r="C96" t="s">
        <v>5325</v>
      </c>
      <c r="D96" s="1" t="s">
        <v>6536</v>
      </c>
      <c r="E96" s="1" t="str">
        <f t="shared" si="1"/>
        <v/>
      </c>
    </row>
    <row r="97" spans="1:5">
      <c r="A97" t="s">
        <v>6538</v>
      </c>
      <c r="B97" t="s">
        <v>9385</v>
      </c>
      <c r="C97" t="s">
        <v>5325</v>
      </c>
      <c r="D97" s="1" t="s">
        <v>6538</v>
      </c>
      <c r="E97" s="1" t="str">
        <f t="shared" si="1"/>
        <v/>
      </c>
    </row>
    <row r="98" spans="1:5">
      <c r="A98" t="s">
        <v>6540</v>
      </c>
      <c r="B98" t="s">
        <v>9490</v>
      </c>
      <c r="C98" t="s">
        <v>5325</v>
      </c>
      <c r="D98" s="1" t="s">
        <v>6540</v>
      </c>
      <c r="E98" s="1" t="str">
        <f t="shared" si="1"/>
        <v/>
      </c>
    </row>
    <row r="99" spans="1:5">
      <c r="A99" t="s">
        <v>6542</v>
      </c>
      <c r="B99" t="s">
        <v>9490</v>
      </c>
      <c r="C99" t="s">
        <v>5325</v>
      </c>
      <c r="D99" s="1" t="s">
        <v>6542</v>
      </c>
      <c r="E99" s="1" t="str">
        <f t="shared" si="1"/>
        <v/>
      </c>
    </row>
    <row r="100" spans="1:5">
      <c r="A100" t="s">
        <v>6544</v>
      </c>
      <c r="B100" t="s">
        <v>9492</v>
      </c>
      <c r="C100" t="s">
        <v>5325</v>
      </c>
      <c r="D100" s="1" t="s">
        <v>6544</v>
      </c>
      <c r="E100" s="1" t="str">
        <f t="shared" si="1"/>
        <v/>
      </c>
    </row>
    <row r="101" spans="1:5">
      <c r="A101" t="s">
        <v>6590</v>
      </c>
      <c r="B101" t="s">
        <v>9494</v>
      </c>
      <c r="C101" t="s">
        <v>5326</v>
      </c>
      <c r="D101" s="1" t="s">
        <v>6590</v>
      </c>
      <c r="E101" s="1" t="str">
        <f t="shared" si="1"/>
        <v/>
      </c>
    </row>
    <row r="102" spans="1:5">
      <c r="A102" t="s">
        <v>6592</v>
      </c>
      <c r="B102" t="s">
        <v>9492</v>
      </c>
      <c r="C102" t="s">
        <v>5326</v>
      </c>
      <c r="D102" s="1" t="s">
        <v>6592</v>
      </c>
      <c r="E102" s="1" t="str">
        <f t="shared" si="1"/>
        <v/>
      </c>
    </row>
    <row r="103" spans="1:5">
      <c r="A103" t="s">
        <v>6594</v>
      </c>
      <c r="B103" t="s">
        <v>9494</v>
      </c>
      <c r="C103" t="s">
        <v>5326</v>
      </c>
      <c r="D103" s="1" t="s">
        <v>6594</v>
      </c>
      <c r="E103" s="1" t="str">
        <f t="shared" si="1"/>
        <v/>
      </c>
    </row>
    <row r="104" spans="1:5">
      <c r="A104" t="s">
        <v>6596</v>
      </c>
      <c r="B104" t="s">
        <v>9510</v>
      </c>
      <c r="C104" t="s">
        <v>5326</v>
      </c>
      <c r="D104" s="1" t="s">
        <v>6596</v>
      </c>
      <c r="E104" s="1" t="str">
        <f t="shared" si="1"/>
        <v/>
      </c>
    </row>
    <row r="105" spans="1:5">
      <c r="A105" t="s">
        <v>6598</v>
      </c>
      <c r="B105" t="s">
        <v>9501</v>
      </c>
      <c r="C105" t="s">
        <v>5326</v>
      </c>
      <c r="D105" s="1" t="s">
        <v>6598</v>
      </c>
      <c r="E105" s="1" t="str">
        <f t="shared" si="1"/>
        <v/>
      </c>
    </row>
    <row r="106" spans="1:5">
      <c r="A106" t="s">
        <v>6600</v>
      </c>
      <c r="B106" t="s">
        <v>9506</v>
      </c>
      <c r="C106" t="s">
        <v>5326</v>
      </c>
      <c r="D106" s="1" t="s">
        <v>6600</v>
      </c>
      <c r="E106" s="1" t="str">
        <f t="shared" si="1"/>
        <v/>
      </c>
    </row>
    <row r="107" spans="1:5">
      <c r="A107" t="s">
        <v>6602</v>
      </c>
      <c r="B107" t="s">
        <v>9495</v>
      </c>
      <c r="C107" t="s">
        <v>5326</v>
      </c>
      <c r="D107" s="1" t="s">
        <v>6602</v>
      </c>
      <c r="E107" s="1" t="str">
        <f t="shared" si="1"/>
        <v/>
      </c>
    </row>
    <row r="108" spans="1:5">
      <c r="A108" t="s">
        <v>6604</v>
      </c>
      <c r="B108" t="s">
        <v>9490</v>
      </c>
      <c r="C108" t="s">
        <v>5326</v>
      </c>
      <c r="D108" s="1" t="s">
        <v>6604</v>
      </c>
      <c r="E108" s="1" t="str">
        <f t="shared" si="1"/>
        <v/>
      </c>
    </row>
    <row r="109" spans="1:5">
      <c r="A109" t="s">
        <v>6890</v>
      </c>
      <c r="B109" t="s">
        <v>9492</v>
      </c>
      <c r="D109" s="1"/>
      <c r="E109" s="1" t="str">
        <f t="shared" si="1"/>
        <v/>
      </c>
    </row>
    <row r="110" spans="1:5">
      <c r="A110" t="s">
        <v>6892</v>
      </c>
      <c r="B110" t="s">
        <v>9490</v>
      </c>
      <c r="D110" s="1"/>
      <c r="E110" s="1" t="str">
        <f t="shared" si="1"/>
        <v/>
      </c>
    </row>
    <row r="111" spans="1:5">
      <c r="A111" t="s">
        <v>6606</v>
      </c>
      <c r="B111" t="s">
        <v>9490</v>
      </c>
      <c r="C111" t="s">
        <v>5326</v>
      </c>
      <c r="D111" s="1" t="s">
        <v>6606</v>
      </c>
      <c r="E111" s="1" t="str">
        <f t="shared" si="1"/>
        <v/>
      </c>
    </row>
    <row r="112" spans="1:5">
      <c r="A112" t="s">
        <v>6608</v>
      </c>
      <c r="B112" t="s">
        <v>9492</v>
      </c>
      <c r="C112" t="s">
        <v>5326</v>
      </c>
      <c r="D112" s="1" t="s">
        <v>6608</v>
      </c>
      <c r="E112" s="1" t="str">
        <f t="shared" si="1"/>
        <v/>
      </c>
    </row>
    <row r="113" spans="1:5">
      <c r="A113" t="s">
        <v>6610</v>
      </c>
      <c r="B113" t="s">
        <v>9492</v>
      </c>
      <c r="C113" t="s">
        <v>5326</v>
      </c>
      <c r="D113" s="1" t="s">
        <v>6610</v>
      </c>
      <c r="E113" s="1" t="str">
        <f t="shared" si="1"/>
        <v/>
      </c>
    </row>
    <row r="114" spans="1:5">
      <c r="A114" t="s">
        <v>6612</v>
      </c>
      <c r="B114" t="s">
        <v>9492</v>
      </c>
      <c r="C114" t="s">
        <v>5326</v>
      </c>
      <c r="D114" s="1" t="s">
        <v>6612</v>
      </c>
      <c r="E114" s="1" t="str">
        <f t="shared" si="1"/>
        <v/>
      </c>
    </row>
    <row r="115" spans="1:5">
      <c r="A115" t="s">
        <v>6648</v>
      </c>
      <c r="B115" t="s">
        <v>9492</v>
      </c>
      <c r="C115" t="s">
        <v>5327</v>
      </c>
      <c r="D115" s="1" t="s">
        <v>6648</v>
      </c>
      <c r="E115" s="1" t="str">
        <f t="shared" si="1"/>
        <v/>
      </c>
    </row>
    <row r="116" spans="1:5">
      <c r="A116" t="s">
        <v>6650</v>
      </c>
      <c r="B116" t="s">
        <v>9492</v>
      </c>
      <c r="C116" t="s">
        <v>5327</v>
      </c>
      <c r="D116" s="1" t="s">
        <v>6650</v>
      </c>
      <c r="E116" s="1" t="str">
        <f t="shared" si="1"/>
        <v/>
      </c>
    </row>
    <row r="117" spans="1:5">
      <c r="A117" t="s">
        <v>6652</v>
      </c>
      <c r="B117" t="s">
        <v>9492</v>
      </c>
      <c r="C117" t="s">
        <v>5327</v>
      </c>
      <c r="D117" s="1" t="s">
        <v>6652</v>
      </c>
      <c r="E117" s="1" t="str">
        <f t="shared" si="1"/>
        <v/>
      </c>
    </row>
    <row r="118" spans="1:5">
      <c r="A118" t="s">
        <v>6654</v>
      </c>
      <c r="B118" t="s">
        <v>9492</v>
      </c>
      <c r="C118" t="s">
        <v>5327</v>
      </c>
      <c r="D118" s="1" t="s">
        <v>6654</v>
      </c>
      <c r="E118" s="1" t="str">
        <f t="shared" si="1"/>
        <v/>
      </c>
    </row>
    <row r="119" spans="1:5">
      <c r="A119" t="s">
        <v>6656</v>
      </c>
      <c r="B119" t="s">
        <v>9492</v>
      </c>
      <c r="C119" t="s">
        <v>5327</v>
      </c>
      <c r="D119" s="1" t="s">
        <v>6656</v>
      </c>
      <c r="E119" s="1" t="str">
        <f t="shared" si="1"/>
        <v/>
      </c>
    </row>
    <row r="120" spans="1:5">
      <c r="A120" t="s">
        <v>6900</v>
      </c>
      <c r="B120" t="s">
        <v>9495</v>
      </c>
      <c r="D120" s="1"/>
      <c r="E120" s="1" t="str">
        <f t="shared" si="1"/>
        <v/>
      </c>
    </row>
    <row r="121" spans="1:5">
      <c r="A121" t="s">
        <v>6658</v>
      </c>
      <c r="B121" t="s">
        <v>9492</v>
      </c>
      <c r="C121" t="s">
        <v>5327</v>
      </c>
      <c r="D121" s="1" t="s">
        <v>6658</v>
      </c>
      <c r="E121" s="1" t="str">
        <f t="shared" si="1"/>
        <v/>
      </c>
    </row>
    <row r="122" spans="1:5">
      <c r="A122" t="s">
        <v>6660</v>
      </c>
      <c r="B122" t="s">
        <v>9492</v>
      </c>
      <c r="C122" t="s">
        <v>5327</v>
      </c>
      <c r="D122" s="1" t="s">
        <v>6660</v>
      </c>
      <c r="E122" s="1" t="str">
        <f t="shared" si="1"/>
        <v/>
      </c>
    </row>
    <row r="123" spans="1:5">
      <c r="A123" t="s">
        <v>9473</v>
      </c>
      <c r="B123" t="s">
        <v>9492</v>
      </c>
      <c r="D123" s="1"/>
      <c r="E123" s="1" t="str">
        <f t="shared" si="1"/>
        <v/>
      </c>
    </row>
    <row r="124" spans="1:5">
      <c r="A124" t="s">
        <v>6902</v>
      </c>
      <c r="B124" t="s">
        <v>9492</v>
      </c>
      <c r="D124" s="1"/>
      <c r="E124" s="1" t="str">
        <f t="shared" si="1"/>
        <v/>
      </c>
    </row>
    <row r="125" spans="1:5">
      <c r="A125" t="s">
        <v>6662</v>
      </c>
      <c r="B125" t="s">
        <v>9492</v>
      </c>
      <c r="C125" t="s">
        <v>5327</v>
      </c>
      <c r="D125" s="1" t="s">
        <v>6662</v>
      </c>
      <c r="E125" s="1" t="str">
        <f t="shared" si="1"/>
        <v/>
      </c>
    </row>
    <row r="126" spans="1:5">
      <c r="A126" t="s">
        <v>6905</v>
      </c>
      <c r="B126" t="s">
        <v>9492</v>
      </c>
      <c r="D126" s="1"/>
      <c r="E126" s="1" t="str">
        <f t="shared" si="1"/>
        <v/>
      </c>
    </row>
    <row r="127" spans="1:5">
      <c r="A127" t="s">
        <v>6664</v>
      </c>
      <c r="B127" t="s">
        <v>9492</v>
      </c>
      <c r="C127" t="s">
        <v>5327</v>
      </c>
      <c r="D127" s="1" t="s">
        <v>6664</v>
      </c>
      <c r="E127" s="1" t="str">
        <f t="shared" si="1"/>
        <v/>
      </c>
    </row>
    <row r="128" spans="1:5">
      <c r="A128" t="s">
        <v>6908</v>
      </c>
      <c r="B128" t="s">
        <v>9492</v>
      </c>
      <c r="D128" s="1"/>
      <c r="E128" s="1" t="str">
        <f t="shared" si="1"/>
        <v/>
      </c>
    </row>
    <row r="129" spans="1:5">
      <c r="A129" t="s">
        <v>6666</v>
      </c>
      <c r="B129" t="s">
        <v>9492</v>
      </c>
      <c r="C129" t="s">
        <v>5327</v>
      </c>
      <c r="D129" s="1" t="s">
        <v>6666</v>
      </c>
      <c r="E129" s="1" t="str">
        <f t="shared" si="1"/>
        <v/>
      </c>
    </row>
    <row r="130" spans="1:5">
      <c r="A130" t="s">
        <v>6668</v>
      </c>
      <c r="B130" t="s">
        <v>9492</v>
      </c>
      <c r="C130" t="s">
        <v>5327</v>
      </c>
      <c r="D130" s="1" t="s">
        <v>6668</v>
      </c>
      <c r="E130" s="1" t="str">
        <f t="shared" si="1"/>
        <v/>
      </c>
    </row>
    <row r="131" spans="1:5">
      <c r="A131" t="s">
        <v>6670</v>
      </c>
      <c r="B131" t="s">
        <v>9492</v>
      </c>
      <c r="C131" t="s">
        <v>5327</v>
      </c>
      <c r="D131" s="1" t="s">
        <v>6670</v>
      </c>
      <c r="E131" s="1" t="str">
        <f t="shared" ref="E131:E193" si="2">IF(OR(A131=D131,D131=""),"","NO")</f>
        <v/>
      </c>
    </row>
    <row r="132" spans="1:5">
      <c r="A132" t="s">
        <v>6692</v>
      </c>
      <c r="B132" t="s">
        <v>9492</v>
      </c>
      <c r="C132" t="s">
        <v>5328</v>
      </c>
      <c r="D132" s="1" t="s">
        <v>6692</v>
      </c>
      <c r="E132" s="1" t="str">
        <f t="shared" si="2"/>
        <v/>
      </c>
    </row>
    <row r="133" spans="1:5">
      <c r="A133" t="s">
        <v>6672</v>
      </c>
      <c r="B133" t="s">
        <v>9492</v>
      </c>
      <c r="C133" t="s">
        <v>5327</v>
      </c>
      <c r="D133" s="1" t="s">
        <v>6672</v>
      </c>
      <c r="E133" s="1" t="str">
        <f t="shared" si="2"/>
        <v/>
      </c>
    </row>
    <row r="134" spans="1:5">
      <c r="A134" t="s">
        <v>6674</v>
      </c>
      <c r="B134" t="s">
        <v>9492</v>
      </c>
      <c r="C134" t="s">
        <v>5327</v>
      </c>
      <c r="D134" s="1" t="s">
        <v>6674</v>
      </c>
      <c r="E134" s="1" t="str">
        <f t="shared" si="2"/>
        <v/>
      </c>
    </row>
    <row r="135" spans="1:5">
      <c r="A135" t="s">
        <v>6676</v>
      </c>
      <c r="B135" t="s">
        <v>9492</v>
      </c>
      <c r="C135" t="s">
        <v>5327</v>
      </c>
      <c r="D135" s="1" t="s">
        <v>6676</v>
      </c>
      <c r="E135" s="1" t="str">
        <f t="shared" si="2"/>
        <v/>
      </c>
    </row>
    <row r="136" spans="1:5">
      <c r="A136" t="s">
        <v>9474</v>
      </c>
      <c r="B136" t="s">
        <v>9492</v>
      </c>
      <c r="D136" s="1"/>
      <c r="E136" s="1" t="str">
        <f t="shared" si="2"/>
        <v/>
      </c>
    </row>
    <row r="137" spans="1:5">
      <c r="A137" t="s">
        <v>9415</v>
      </c>
      <c r="D137" s="1"/>
      <c r="E137" s="1" t="str">
        <f t="shared" si="2"/>
        <v/>
      </c>
    </row>
    <row r="138" spans="1:5">
      <c r="A138" t="s">
        <v>9475</v>
      </c>
      <c r="D138" s="1"/>
      <c r="E138" s="1" t="str">
        <f t="shared" si="2"/>
        <v/>
      </c>
    </row>
    <row r="139" spans="1:5">
      <c r="A139" t="s">
        <v>6708</v>
      </c>
      <c r="C139" t="s">
        <v>5332</v>
      </c>
      <c r="D139" t="s">
        <v>6708</v>
      </c>
      <c r="E139" s="1" t="str">
        <f t="shared" si="2"/>
        <v/>
      </c>
    </row>
    <row r="140" spans="1:5">
      <c r="A140" t="s">
        <v>6696</v>
      </c>
      <c r="C140" t="s">
        <v>5329</v>
      </c>
      <c r="D140" t="s">
        <v>6696</v>
      </c>
      <c r="E140" s="1" t="str">
        <f t="shared" si="2"/>
        <v/>
      </c>
    </row>
    <row r="141" spans="1:5">
      <c r="A141" t="s">
        <v>6698</v>
      </c>
      <c r="C141" t="s">
        <v>5329</v>
      </c>
      <c r="D141" t="s">
        <v>6698</v>
      </c>
      <c r="E141" s="1" t="str">
        <f t="shared" si="2"/>
        <v/>
      </c>
    </row>
    <row r="142" spans="1:5">
      <c r="A142" t="s">
        <v>6700</v>
      </c>
      <c r="C142" t="s">
        <v>5330</v>
      </c>
      <c r="D142" t="s">
        <v>6700</v>
      </c>
      <c r="E142" s="1" t="str">
        <f t="shared" si="2"/>
        <v/>
      </c>
    </row>
    <row r="143" spans="1:5">
      <c r="A143" t="s">
        <v>6702</v>
      </c>
      <c r="C143" t="s">
        <v>5330</v>
      </c>
      <c r="D143" t="s">
        <v>6702</v>
      </c>
      <c r="E143" s="1" t="str">
        <f t="shared" si="2"/>
        <v/>
      </c>
    </row>
    <row r="144" spans="1:5">
      <c r="A144" t="s">
        <v>6704</v>
      </c>
      <c r="C144" t="s">
        <v>5330</v>
      </c>
      <c r="D144" t="s">
        <v>6704</v>
      </c>
      <c r="E144" s="1" t="str">
        <f t="shared" si="2"/>
        <v/>
      </c>
    </row>
    <row r="145" spans="1:5">
      <c r="A145" t="s">
        <v>6710</v>
      </c>
      <c r="C145" t="s">
        <v>5332</v>
      </c>
      <c r="D145" t="s">
        <v>6710</v>
      </c>
      <c r="E145" s="1" t="str">
        <f t="shared" si="2"/>
        <v/>
      </c>
    </row>
    <row r="146" spans="1:5">
      <c r="A146" t="s">
        <v>6734</v>
      </c>
      <c r="C146" t="s">
        <v>5333</v>
      </c>
      <c r="D146" t="s">
        <v>6734</v>
      </c>
      <c r="E146" s="1" t="str">
        <f t="shared" si="2"/>
        <v/>
      </c>
    </row>
    <row r="147" spans="1:5">
      <c r="A147" t="s">
        <v>6712</v>
      </c>
      <c r="C147" t="s">
        <v>5332</v>
      </c>
      <c r="D147" t="s">
        <v>6712</v>
      </c>
      <c r="E147" s="1" t="str">
        <f t="shared" si="2"/>
        <v/>
      </c>
    </row>
    <row r="148" spans="1:5">
      <c r="A148" t="s">
        <v>6758</v>
      </c>
      <c r="C148" t="s">
        <v>5334</v>
      </c>
      <c r="D148" t="s">
        <v>6758</v>
      </c>
      <c r="E148" s="1" t="str">
        <f t="shared" si="2"/>
        <v/>
      </c>
    </row>
    <row r="149" spans="1:5">
      <c r="A149" t="s">
        <v>6714</v>
      </c>
      <c r="C149" t="s">
        <v>5332</v>
      </c>
      <c r="D149" t="s">
        <v>6714</v>
      </c>
      <c r="E149" s="1" t="str">
        <f t="shared" si="2"/>
        <v/>
      </c>
    </row>
    <row r="150" spans="1:5">
      <c r="A150" t="s">
        <v>6736</v>
      </c>
      <c r="C150" t="s">
        <v>5333</v>
      </c>
      <c r="D150" t="s">
        <v>6736</v>
      </c>
      <c r="E150" s="1" t="str">
        <f t="shared" si="2"/>
        <v/>
      </c>
    </row>
    <row r="151" spans="1:5">
      <c r="A151" t="s">
        <v>6716</v>
      </c>
      <c r="C151" t="s">
        <v>5332</v>
      </c>
      <c r="D151" t="s">
        <v>6716</v>
      </c>
      <c r="E151" s="1" t="str">
        <f t="shared" si="2"/>
        <v/>
      </c>
    </row>
    <row r="152" spans="1:5">
      <c r="A152" t="s">
        <v>6718</v>
      </c>
      <c r="C152" t="s">
        <v>5332</v>
      </c>
      <c r="D152" t="s">
        <v>6718</v>
      </c>
      <c r="E152" s="1" t="str">
        <f t="shared" si="2"/>
        <v/>
      </c>
    </row>
    <row r="153" spans="1:5">
      <c r="A153" t="s">
        <v>6720</v>
      </c>
      <c r="C153" t="s">
        <v>5332</v>
      </c>
      <c r="D153" t="s">
        <v>6720</v>
      </c>
      <c r="E153" s="1" t="str">
        <f t="shared" si="2"/>
        <v/>
      </c>
    </row>
    <row r="154" spans="1:5">
      <c r="A154" t="s">
        <v>6722</v>
      </c>
      <c r="C154" t="s">
        <v>5332</v>
      </c>
      <c r="D154" t="s">
        <v>6722</v>
      </c>
      <c r="E154" s="1" t="str">
        <f t="shared" si="2"/>
        <v/>
      </c>
    </row>
    <row r="155" spans="1:5">
      <c r="A155" t="s">
        <v>6724</v>
      </c>
      <c r="C155" t="s">
        <v>5332</v>
      </c>
      <c r="D155" t="s">
        <v>6724</v>
      </c>
      <c r="E155" s="1" t="str">
        <f t="shared" si="2"/>
        <v/>
      </c>
    </row>
    <row r="156" spans="1:5">
      <c r="A156" t="s">
        <v>6738</v>
      </c>
      <c r="C156" t="s">
        <v>5333</v>
      </c>
      <c r="D156" t="s">
        <v>6738</v>
      </c>
      <c r="E156" s="1" t="str">
        <f t="shared" si="2"/>
        <v/>
      </c>
    </row>
    <row r="157" spans="1:5">
      <c r="A157" t="s">
        <v>6760</v>
      </c>
      <c r="C157" t="s">
        <v>5334</v>
      </c>
      <c r="D157" t="s">
        <v>6760</v>
      </c>
      <c r="E157" s="1" t="str">
        <f t="shared" si="2"/>
        <v/>
      </c>
    </row>
    <row r="158" spans="1:5">
      <c r="A158" t="s">
        <v>6762</v>
      </c>
      <c r="C158" t="s">
        <v>5334</v>
      </c>
      <c r="D158" t="s">
        <v>6762</v>
      </c>
      <c r="E158" s="1" t="str">
        <f t="shared" si="2"/>
        <v/>
      </c>
    </row>
    <row r="159" spans="1:5">
      <c r="A159" t="s">
        <v>6740</v>
      </c>
      <c r="C159" t="s">
        <v>5333</v>
      </c>
      <c r="D159" t="s">
        <v>6740</v>
      </c>
      <c r="E159" s="1" t="str">
        <f t="shared" si="2"/>
        <v/>
      </c>
    </row>
    <row r="160" spans="1:5">
      <c r="A160" t="s">
        <v>6742</v>
      </c>
      <c r="C160" t="s">
        <v>5333</v>
      </c>
      <c r="D160" t="s">
        <v>6742</v>
      </c>
      <c r="E160" s="1" t="str">
        <f t="shared" si="2"/>
        <v/>
      </c>
    </row>
    <row r="161" spans="1:5">
      <c r="A161" t="s">
        <v>6706</v>
      </c>
      <c r="C161" t="s">
        <v>5331</v>
      </c>
      <c r="D161" t="s">
        <v>6706</v>
      </c>
      <c r="E161" s="1" t="str">
        <f t="shared" si="2"/>
        <v/>
      </c>
    </row>
    <row r="162" spans="1:5">
      <c r="A162" t="s">
        <v>6726</v>
      </c>
      <c r="C162" t="s">
        <v>5332</v>
      </c>
      <c r="D162" t="s">
        <v>6726</v>
      </c>
      <c r="E162" s="1" t="str">
        <f t="shared" si="2"/>
        <v/>
      </c>
    </row>
    <row r="163" spans="1:5">
      <c r="A163" t="s">
        <v>6728</v>
      </c>
      <c r="C163" t="s">
        <v>5332</v>
      </c>
      <c r="D163" t="s">
        <v>6728</v>
      </c>
      <c r="E163" s="1" t="str">
        <f t="shared" si="2"/>
        <v/>
      </c>
    </row>
    <row r="164" spans="1:5">
      <c r="A164" t="s">
        <v>6730</v>
      </c>
      <c r="C164" t="s">
        <v>5332</v>
      </c>
      <c r="D164" t="s">
        <v>6730</v>
      </c>
      <c r="E164" s="1" t="str">
        <f t="shared" si="2"/>
        <v/>
      </c>
    </row>
    <row r="165" spans="1:5">
      <c r="A165" t="s">
        <v>6732</v>
      </c>
      <c r="C165" t="s">
        <v>5332</v>
      </c>
      <c r="D165" t="s">
        <v>6732</v>
      </c>
      <c r="E165" s="1" t="str">
        <f t="shared" si="2"/>
        <v/>
      </c>
    </row>
    <row r="166" spans="1:5">
      <c r="A166" t="s">
        <v>6744</v>
      </c>
      <c r="C166" t="s">
        <v>5333</v>
      </c>
      <c r="D166" t="s">
        <v>6744</v>
      </c>
      <c r="E166" s="1" t="str">
        <f t="shared" si="2"/>
        <v/>
      </c>
    </row>
    <row r="167" spans="1:5">
      <c r="A167" t="s">
        <v>6746</v>
      </c>
      <c r="C167" t="s">
        <v>5333</v>
      </c>
      <c r="D167" t="s">
        <v>6746</v>
      </c>
      <c r="E167" s="1" t="str">
        <f t="shared" si="2"/>
        <v/>
      </c>
    </row>
    <row r="168" spans="1:5">
      <c r="A168" t="s">
        <v>6748</v>
      </c>
      <c r="C168" t="s">
        <v>5333</v>
      </c>
      <c r="D168" t="s">
        <v>6748</v>
      </c>
      <c r="E168" s="1" t="str">
        <f t="shared" si="2"/>
        <v/>
      </c>
    </row>
    <row r="169" spans="1:5">
      <c r="A169" t="s">
        <v>6750</v>
      </c>
      <c r="C169" t="s">
        <v>5333</v>
      </c>
      <c r="D169" t="s">
        <v>6750</v>
      </c>
      <c r="E169" s="1" t="str">
        <f t="shared" si="2"/>
        <v/>
      </c>
    </row>
    <row r="170" spans="1:5">
      <c r="A170" t="s">
        <v>6752</v>
      </c>
      <c r="C170" t="s">
        <v>5333</v>
      </c>
      <c r="D170" t="s">
        <v>6752</v>
      </c>
      <c r="E170" s="1" t="str">
        <f t="shared" si="2"/>
        <v/>
      </c>
    </row>
    <row r="171" spans="1:5">
      <c r="A171" t="s">
        <v>6754</v>
      </c>
      <c r="C171" t="s">
        <v>5333</v>
      </c>
      <c r="D171" t="s">
        <v>6754</v>
      </c>
      <c r="E171" s="1" t="str">
        <f t="shared" si="2"/>
        <v/>
      </c>
    </row>
    <row r="172" spans="1:5">
      <c r="A172" t="s">
        <v>6756</v>
      </c>
      <c r="C172" t="s">
        <v>5333</v>
      </c>
      <c r="D172" t="s">
        <v>6756</v>
      </c>
      <c r="E172" s="1" t="str">
        <f t="shared" si="2"/>
        <v/>
      </c>
    </row>
    <row r="173" spans="1:5">
      <c r="A173" t="s">
        <v>6764</v>
      </c>
      <c r="E173" s="1" t="str">
        <f t="shared" si="2"/>
        <v/>
      </c>
    </row>
    <row r="174" spans="1:5">
      <c r="A174" t="s">
        <v>6766</v>
      </c>
      <c r="E174" s="1" t="str">
        <f t="shared" si="2"/>
        <v/>
      </c>
    </row>
    <row r="175" spans="1:5">
      <c r="A175" t="s">
        <v>6768</v>
      </c>
      <c r="E175" s="1" t="str">
        <f t="shared" si="2"/>
        <v/>
      </c>
    </row>
    <row r="176" spans="1:5">
      <c r="A176" t="s">
        <v>6770</v>
      </c>
      <c r="E176" s="1" t="str">
        <f t="shared" si="2"/>
        <v/>
      </c>
    </row>
    <row r="177" spans="1:5">
      <c r="A177" t="s">
        <v>6772</v>
      </c>
      <c r="E177" s="1" t="str">
        <f t="shared" si="2"/>
        <v/>
      </c>
    </row>
    <row r="178" spans="1:5">
      <c r="A178" t="s">
        <v>6774</v>
      </c>
      <c r="E178" s="1" t="str">
        <f t="shared" si="2"/>
        <v/>
      </c>
    </row>
    <row r="179" spans="1:5">
      <c r="A179" t="s">
        <v>6776</v>
      </c>
      <c r="E179" s="1" t="str">
        <f t="shared" si="2"/>
        <v/>
      </c>
    </row>
    <row r="180" spans="1:5">
      <c r="A180" t="s">
        <v>6778</v>
      </c>
      <c r="E180" s="1" t="str">
        <f t="shared" si="2"/>
        <v/>
      </c>
    </row>
    <row r="181" spans="1:5">
      <c r="A181" t="s">
        <v>6780</v>
      </c>
      <c r="E181" s="1" t="str">
        <f t="shared" si="2"/>
        <v/>
      </c>
    </row>
    <row r="182" spans="1:5">
      <c r="A182" t="s">
        <v>9476</v>
      </c>
      <c r="E182" s="1" t="str">
        <f t="shared" si="2"/>
        <v/>
      </c>
    </row>
    <row r="183" spans="1:5">
      <c r="A183" t="s">
        <v>6782</v>
      </c>
      <c r="E183" s="1" t="str">
        <f t="shared" si="2"/>
        <v/>
      </c>
    </row>
    <row r="184" spans="1:5">
      <c r="A184" t="s">
        <v>6784</v>
      </c>
      <c r="E184" s="1" t="str">
        <f t="shared" si="2"/>
        <v/>
      </c>
    </row>
    <row r="185" spans="1:5">
      <c r="A185" t="s">
        <v>6786</v>
      </c>
      <c r="E185" s="1" t="str">
        <f t="shared" si="2"/>
        <v/>
      </c>
    </row>
    <row r="186" spans="1:5">
      <c r="A186" t="s">
        <v>6788</v>
      </c>
      <c r="E186" s="1" t="str">
        <f t="shared" si="2"/>
        <v/>
      </c>
    </row>
    <row r="187" spans="1:5">
      <c r="A187" t="s">
        <v>9477</v>
      </c>
      <c r="E187" s="1" t="str">
        <f t="shared" si="2"/>
        <v/>
      </c>
    </row>
    <row r="188" spans="1:5">
      <c r="A188" t="s">
        <v>9478</v>
      </c>
      <c r="E188" s="1" t="str">
        <f t="shared" si="2"/>
        <v/>
      </c>
    </row>
    <row r="189" spans="1:5">
      <c r="A189" t="s">
        <v>9479</v>
      </c>
      <c r="E189" s="1" t="str">
        <f t="shared" si="2"/>
        <v/>
      </c>
    </row>
    <row r="190" spans="1:5">
      <c r="A190" t="s">
        <v>9480</v>
      </c>
      <c r="E190" s="1" t="str">
        <f t="shared" si="2"/>
        <v/>
      </c>
    </row>
    <row r="191" spans="1:5">
      <c r="A191" t="s">
        <v>9481</v>
      </c>
      <c r="E191" s="1" t="str">
        <f t="shared" si="2"/>
        <v/>
      </c>
    </row>
    <row r="192" spans="1:5">
      <c r="A192" t="s">
        <v>9482</v>
      </c>
      <c r="E192" s="1" t="str">
        <f t="shared" si="2"/>
        <v/>
      </c>
    </row>
    <row r="193" spans="1:5">
      <c r="A193" t="s">
        <v>9483</v>
      </c>
      <c r="E193" s="1" t="str">
        <f t="shared" si="2"/>
        <v/>
      </c>
    </row>
    <row r="200" spans="1:5">
      <c r="A200" t="s">
        <v>9485</v>
      </c>
      <c r="B200" t="s">
        <v>5323</v>
      </c>
      <c r="C200" s="1" t="s">
        <v>6503</v>
      </c>
    </row>
    <row r="201" spans="1:5">
      <c r="A201" t="s">
        <v>9485</v>
      </c>
      <c r="B201" t="s">
        <v>5324</v>
      </c>
      <c r="C201" s="1" t="s">
        <v>6548</v>
      </c>
    </row>
    <row r="202" spans="1:5">
      <c r="A202" t="s">
        <v>9378</v>
      </c>
      <c r="B202" t="s">
        <v>5324</v>
      </c>
      <c r="C202" t="s">
        <v>6508</v>
      </c>
    </row>
    <row r="203" spans="1:5">
      <c r="A203" t="s">
        <v>9494</v>
      </c>
      <c r="B203" t="s">
        <v>5324</v>
      </c>
      <c r="C203" s="1" t="s">
        <v>6505</v>
      </c>
    </row>
    <row r="204" spans="1:5">
      <c r="A204" t="s">
        <v>9378</v>
      </c>
      <c r="B204" t="s">
        <v>5325</v>
      </c>
      <c r="C204" s="1" t="s">
        <v>6514</v>
      </c>
    </row>
    <row r="205" spans="1:5">
      <c r="A205" t="s">
        <v>9490</v>
      </c>
      <c r="B205" t="s">
        <v>5325</v>
      </c>
      <c r="C205" s="1" t="s">
        <v>6516</v>
      </c>
    </row>
    <row r="206" spans="1:5">
      <c r="A206" t="s">
        <v>9491</v>
      </c>
      <c r="B206" t="s">
        <v>5325</v>
      </c>
      <c r="C206" s="1" t="s">
        <v>6518</v>
      </c>
    </row>
    <row r="207" spans="1:5">
      <c r="A207" t="s">
        <v>9494</v>
      </c>
      <c r="B207" t="s">
        <v>5325</v>
      </c>
      <c r="C207" s="1" t="s">
        <v>6520</v>
      </c>
    </row>
    <row r="208" spans="1:5">
      <c r="A208" t="s">
        <v>9382</v>
      </c>
      <c r="B208" t="s">
        <v>5325</v>
      </c>
      <c r="C208" s="1" t="s">
        <v>6522</v>
      </c>
    </row>
    <row r="209" spans="1:4">
      <c r="A209" t="s">
        <v>9492</v>
      </c>
      <c r="B209" t="s">
        <v>5325</v>
      </c>
      <c r="C209" s="1" t="s">
        <v>6524</v>
      </c>
    </row>
    <row r="210" spans="1:4">
      <c r="A210" t="s">
        <v>9494</v>
      </c>
      <c r="B210" t="s">
        <v>5325</v>
      </c>
      <c r="C210" s="1" t="s">
        <v>6526</v>
      </c>
    </row>
    <row r="211" spans="1:4">
      <c r="A211" t="s">
        <v>9500</v>
      </c>
      <c r="B211" t="s">
        <v>5325</v>
      </c>
      <c r="C211" s="1" t="s">
        <v>6528</v>
      </c>
    </row>
    <row r="212" spans="1:4">
      <c r="A212" t="s">
        <v>9501</v>
      </c>
      <c r="B212" t="s">
        <v>5325</v>
      </c>
      <c r="C212" s="1" t="s">
        <v>6530</v>
      </c>
    </row>
    <row r="213" spans="1:4">
      <c r="A213" t="s">
        <v>9499</v>
      </c>
      <c r="B213" t="s">
        <v>5325</v>
      </c>
      <c r="C213" s="1" t="s">
        <v>6532</v>
      </c>
    </row>
    <row r="214" spans="1:4">
      <c r="A214" t="s">
        <v>9507</v>
      </c>
      <c r="B214" t="s">
        <v>5325</v>
      </c>
      <c r="C214" s="1" t="s">
        <v>6534</v>
      </c>
    </row>
    <row r="215" spans="1:4">
      <c r="A215" t="s">
        <v>9490</v>
      </c>
      <c r="B215" t="s">
        <v>5325</v>
      </c>
      <c r="C215" s="1" t="s">
        <v>6536</v>
      </c>
    </row>
    <row r="216" spans="1:4">
      <c r="A216" t="s">
        <v>9385</v>
      </c>
      <c r="B216" t="s">
        <v>5325</v>
      </c>
      <c r="C216" s="1" t="s">
        <v>6538</v>
      </c>
    </row>
    <row r="217" spans="1:4">
      <c r="A217" t="s">
        <v>9490</v>
      </c>
      <c r="B217" t="s">
        <v>5325</v>
      </c>
      <c r="C217" s="1" t="s">
        <v>6540</v>
      </c>
    </row>
    <row r="218" spans="1:4">
      <c r="A218" t="s">
        <v>9490</v>
      </c>
      <c r="B218" t="s">
        <v>5325</v>
      </c>
      <c r="C218" s="1" t="s">
        <v>6542</v>
      </c>
    </row>
    <row r="219" spans="1:4">
      <c r="A219" t="s">
        <v>9492</v>
      </c>
      <c r="B219" t="s">
        <v>5325</v>
      </c>
      <c r="C219" s="1" t="s">
        <v>6544</v>
      </c>
    </row>
    <row r="220" spans="1:4">
      <c r="A220" t="s">
        <v>9484</v>
      </c>
      <c r="B220" t="s">
        <v>5326</v>
      </c>
      <c r="C220" s="1" t="s">
        <v>6546</v>
      </c>
      <c r="D220" s="1" t="s">
        <v>6546</v>
      </c>
    </row>
    <row r="221" spans="1:4">
      <c r="A221" t="s">
        <v>9497</v>
      </c>
      <c r="B221" t="s">
        <v>5326</v>
      </c>
      <c r="C221" s="1" t="s">
        <v>6548</v>
      </c>
      <c r="D221" s="1" t="s">
        <v>6548</v>
      </c>
    </row>
    <row r="222" spans="1:4">
      <c r="A222" t="s">
        <v>9486</v>
      </c>
      <c r="B222" t="s">
        <v>5326</v>
      </c>
      <c r="C222" s="1" t="s">
        <v>6550</v>
      </c>
      <c r="D222" s="1" t="s">
        <v>6550</v>
      </c>
    </row>
    <row r="223" spans="1:4">
      <c r="A223" t="s">
        <v>9378</v>
      </c>
      <c r="B223" t="s">
        <v>5326</v>
      </c>
      <c r="C223" s="1" t="s">
        <v>6552</v>
      </c>
      <c r="D223" s="1" t="s">
        <v>6552</v>
      </c>
    </row>
    <row r="224" spans="1:4">
      <c r="A224" t="s">
        <v>9487</v>
      </c>
      <c r="B224" t="s">
        <v>5326</v>
      </c>
      <c r="C224" s="1" t="s">
        <v>6554</v>
      </c>
      <c r="D224" s="1" t="s">
        <v>6554</v>
      </c>
    </row>
    <row r="225" spans="1:4">
      <c r="A225" t="s">
        <v>9387</v>
      </c>
      <c r="B225" t="s">
        <v>5326</v>
      </c>
      <c r="C225" s="1" t="s">
        <v>6556</v>
      </c>
      <c r="D225" s="1" t="s">
        <v>6556</v>
      </c>
    </row>
    <row r="226" spans="1:4">
      <c r="A226" t="s">
        <v>9488</v>
      </c>
      <c r="B226" t="s">
        <v>5326</v>
      </c>
      <c r="C226" s="1" t="s">
        <v>6558</v>
      </c>
      <c r="D226" s="1" t="s">
        <v>6558</v>
      </c>
    </row>
    <row r="227" spans="1:4">
      <c r="A227" t="s">
        <v>9493</v>
      </c>
      <c r="B227" t="s">
        <v>5326</v>
      </c>
      <c r="C227" s="1" t="s">
        <v>6560</v>
      </c>
      <c r="D227" s="1" t="s">
        <v>6560</v>
      </c>
    </row>
    <row r="228" spans="1:4">
      <c r="A228" s="10" t="s">
        <v>9496</v>
      </c>
      <c r="B228" t="s">
        <v>5326</v>
      </c>
      <c r="C228" t="s">
        <v>6939</v>
      </c>
    </row>
    <row r="229" spans="1:4">
      <c r="A229" s="10" t="s">
        <v>9495</v>
      </c>
      <c r="B229" t="s">
        <v>5326</v>
      </c>
      <c r="C229" t="s">
        <v>6941</v>
      </c>
    </row>
    <row r="230" spans="1:4">
      <c r="A230" s="10" t="s">
        <v>9495</v>
      </c>
      <c r="B230" t="s">
        <v>5326</v>
      </c>
      <c r="C230" t="s">
        <v>6809</v>
      </c>
    </row>
    <row r="231" spans="1:4">
      <c r="A231" t="s">
        <v>9492</v>
      </c>
      <c r="B231" t="s">
        <v>5326</v>
      </c>
      <c r="C231" t="s">
        <v>6943</v>
      </c>
    </row>
    <row r="232" spans="1:4">
      <c r="A232" t="s">
        <v>9492</v>
      </c>
      <c r="B232" t="s">
        <v>5326</v>
      </c>
      <c r="C232" t="s">
        <v>6811</v>
      </c>
    </row>
    <row r="233" spans="1:4">
      <c r="A233" t="s">
        <v>9492</v>
      </c>
      <c r="B233" t="s">
        <v>5326</v>
      </c>
      <c r="C233" t="s">
        <v>6813</v>
      </c>
    </row>
    <row r="234" spans="1:4">
      <c r="A234" t="s">
        <v>9492</v>
      </c>
      <c r="B234" t="s">
        <v>5326</v>
      </c>
      <c r="C234" t="s">
        <v>6815</v>
      </c>
    </row>
    <row r="235" spans="1:4">
      <c r="A235" t="s">
        <v>9498</v>
      </c>
      <c r="B235" t="s">
        <v>5326</v>
      </c>
      <c r="C235" s="1" t="s">
        <v>6562</v>
      </c>
      <c r="D235" s="1" t="s">
        <v>6562</v>
      </c>
    </row>
    <row r="236" spans="1:4">
      <c r="A236" t="s">
        <v>9499</v>
      </c>
      <c r="B236" t="s">
        <v>5326</v>
      </c>
      <c r="C236" s="1" t="s">
        <v>6614</v>
      </c>
    </row>
    <row r="237" spans="1:4">
      <c r="A237" t="s">
        <v>9492</v>
      </c>
      <c r="B237" t="s">
        <v>5326</v>
      </c>
      <c r="C237" s="1" t="s">
        <v>6564</v>
      </c>
      <c r="D237" s="1" t="s">
        <v>6564</v>
      </c>
    </row>
    <row r="238" spans="1:4">
      <c r="A238" t="s">
        <v>9505</v>
      </c>
      <c r="B238" t="s">
        <v>5326</v>
      </c>
      <c r="C238" s="1" t="s">
        <v>6566</v>
      </c>
      <c r="D238" s="1" t="s">
        <v>6566</v>
      </c>
    </row>
    <row r="239" spans="1:4">
      <c r="A239" t="s">
        <v>9501</v>
      </c>
      <c r="B239" t="s">
        <v>5326</v>
      </c>
      <c r="C239" s="1" t="s">
        <v>6568</v>
      </c>
      <c r="D239" s="1" t="s">
        <v>6568</v>
      </c>
    </row>
    <row r="240" spans="1:4">
      <c r="A240" t="s">
        <v>9501</v>
      </c>
      <c r="B240" t="s">
        <v>5326</v>
      </c>
      <c r="C240" s="1" t="s">
        <v>6570</v>
      </c>
      <c r="D240" s="1" t="s">
        <v>6570</v>
      </c>
    </row>
    <row r="241" spans="1:4">
      <c r="A241" t="s">
        <v>9495</v>
      </c>
      <c r="B241" t="s">
        <v>5326</v>
      </c>
      <c r="C241" s="1" t="s">
        <v>6572</v>
      </c>
      <c r="D241" s="1" t="s">
        <v>6572</v>
      </c>
    </row>
    <row r="242" spans="1:4">
      <c r="A242" t="s">
        <v>9495</v>
      </c>
      <c r="B242" t="s">
        <v>5326</v>
      </c>
      <c r="C242" s="1" t="s">
        <v>6574</v>
      </c>
      <c r="D242" s="1" t="s">
        <v>6574</v>
      </c>
    </row>
    <row r="243" spans="1:4">
      <c r="A243" t="s">
        <v>9499</v>
      </c>
      <c r="B243" t="s">
        <v>5326</v>
      </c>
      <c r="C243" s="1" t="s">
        <v>6576</v>
      </c>
      <c r="D243" s="1" t="s">
        <v>6576</v>
      </c>
    </row>
    <row r="244" spans="1:4">
      <c r="A244" t="s">
        <v>9499</v>
      </c>
      <c r="B244" t="s">
        <v>5326</v>
      </c>
      <c r="C244" s="1" t="s">
        <v>6578</v>
      </c>
      <c r="D244" s="1" t="s">
        <v>6578</v>
      </c>
    </row>
    <row r="245" spans="1:4">
      <c r="A245" t="s">
        <v>9507</v>
      </c>
      <c r="B245" t="s">
        <v>5326</v>
      </c>
      <c r="C245" s="1" t="s">
        <v>6580</v>
      </c>
      <c r="D245" s="1" t="s">
        <v>6580</v>
      </c>
    </row>
    <row r="246" spans="1:4">
      <c r="A246" t="s">
        <v>9507</v>
      </c>
      <c r="B246" t="s">
        <v>5326</v>
      </c>
      <c r="C246" s="1" t="s">
        <v>6582</v>
      </c>
      <c r="D246" s="1" t="s">
        <v>6582</v>
      </c>
    </row>
    <row r="247" spans="1:4">
      <c r="A247" t="s">
        <v>9508</v>
      </c>
      <c r="B247" t="s">
        <v>5326</v>
      </c>
      <c r="C247" s="1" t="s">
        <v>6584</v>
      </c>
      <c r="D247" s="1" t="s">
        <v>6584</v>
      </c>
    </row>
    <row r="248" spans="1:4">
      <c r="A248" t="s">
        <v>9490</v>
      </c>
      <c r="B248" t="s">
        <v>5326</v>
      </c>
      <c r="C248" s="1" t="s">
        <v>6586</v>
      </c>
      <c r="D248" s="1" t="s">
        <v>6586</v>
      </c>
    </row>
    <row r="249" spans="1:4">
      <c r="A249" t="s">
        <v>9509</v>
      </c>
      <c r="B249" t="s">
        <v>5326</v>
      </c>
      <c r="C249" s="1" t="s">
        <v>6588</v>
      </c>
      <c r="D249" s="1" t="s">
        <v>6588</v>
      </c>
    </row>
    <row r="250" spans="1:4">
      <c r="A250" t="s">
        <v>9494</v>
      </c>
      <c r="B250" t="s">
        <v>5326</v>
      </c>
      <c r="C250" s="1" t="s">
        <v>6590</v>
      </c>
      <c r="D250" s="1" t="s">
        <v>6590</v>
      </c>
    </row>
    <row r="251" spans="1:4">
      <c r="A251" t="s">
        <v>9492</v>
      </c>
      <c r="B251" t="s">
        <v>5326</v>
      </c>
      <c r="C251" s="1" t="s">
        <v>6592</v>
      </c>
      <c r="D251" s="1" t="s">
        <v>6592</v>
      </c>
    </row>
    <row r="252" spans="1:4">
      <c r="A252" t="s">
        <v>9494</v>
      </c>
      <c r="B252" t="s">
        <v>5326</v>
      </c>
      <c r="C252" s="1" t="s">
        <v>6594</v>
      </c>
      <c r="D252" s="1" t="s">
        <v>6594</v>
      </c>
    </row>
    <row r="253" spans="1:4">
      <c r="A253" t="s">
        <v>9510</v>
      </c>
      <c r="B253" t="s">
        <v>5326</v>
      </c>
      <c r="C253" s="1" t="s">
        <v>6596</v>
      </c>
      <c r="D253" s="1" t="s">
        <v>6596</v>
      </c>
    </row>
    <row r="254" spans="1:4">
      <c r="A254" t="s">
        <v>9501</v>
      </c>
      <c r="B254" t="s">
        <v>5326</v>
      </c>
      <c r="C254" s="1" t="s">
        <v>6598</v>
      </c>
      <c r="D254" s="1" t="s">
        <v>6598</v>
      </c>
    </row>
    <row r="255" spans="1:4">
      <c r="A255" t="s">
        <v>9506</v>
      </c>
      <c r="B255" t="s">
        <v>5326</v>
      </c>
      <c r="C255" s="1" t="s">
        <v>6600</v>
      </c>
      <c r="D255" s="1" t="s">
        <v>6600</v>
      </c>
    </row>
    <row r="256" spans="1:4">
      <c r="A256" t="s">
        <v>9495</v>
      </c>
      <c r="B256" t="s">
        <v>5326</v>
      </c>
      <c r="C256" s="1" t="s">
        <v>6602</v>
      </c>
      <c r="D256" s="1" t="s">
        <v>6602</v>
      </c>
    </row>
    <row r="257" spans="1:4">
      <c r="A257" t="s">
        <v>9490</v>
      </c>
      <c r="B257" t="s">
        <v>5326</v>
      </c>
      <c r="C257" s="1" t="s">
        <v>6604</v>
      </c>
      <c r="D257" s="1" t="s">
        <v>6604</v>
      </c>
    </row>
    <row r="258" spans="1:4">
      <c r="A258" t="s">
        <v>9490</v>
      </c>
      <c r="B258" t="s">
        <v>5326</v>
      </c>
      <c r="C258" s="1" t="s">
        <v>6606</v>
      </c>
      <c r="D258" s="1" t="s">
        <v>6606</v>
      </c>
    </row>
    <row r="259" spans="1:4">
      <c r="A259" t="s">
        <v>9492</v>
      </c>
      <c r="B259" t="s">
        <v>5326</v>
      </c>
      <c r="C259" s="1" t="s">
        <v>6608</v>
      </c>
      <c r="D259" s="1" t="s">
        <v>6608</v>
      </c>
    </row>
    <row r="260" spans="1:4">
      <c r="A260" t="s">
        <v>9492</v>
      </c>
      <c r="B260" t="s">
        <v>5326</v>
      </c>
      <c r="C260" s="1" t="s">
        <v>6610</v>
      </c>
      <c r="D260" s="1" t="s">
        <v>6610</v>
      </c>
    </row>
    <row r="261" spans="1:4">
      <c r="A261" t="s">
        <v>9492</v>
      </c>
      <c r="B261" t="s">
        <v>5326</v>
      </c>
      <c r="C261" s="1" t="s">
        <v>6612</v>
      </c>
      <c r="D261" s="1" t="s">
        <v>6612</v>
      </c>
    </row>
    <row r="262" spans="1:4">
      <c r="A262" t="s">
        <v>9489</v>
      </c>
      <c r="B262" t="s">
        <v>5327</v>
      </c>
      <c r="C262" s="1" t="s">
        <v>6616</v>
      </c>
      <c r="D262" s="1" t="s">
        <v>6616</v>
      </c>
    </row>
    <row r="263" spans="1:4">
      <c r="A263" t="s">
        <v>9378</v>
      </c>
      <c r="B263" t="s">
        <v>5327</v>
      </c>
      <c r="C263" s="1" t="s">
        <v>6618</v>
      </c>
      <c r="D263" s="1" t="s">
        <v>6618</v>
      </c>
    </row>
    <row r="264" spans="1:4">
      <c r="A264" t="s">
        <v>9378</v>
      </c>
      <c r="B264" t="s">
        <v>5327</v>
      </c>
      <c r="C264" s="1" t="s">
        <v>6620</v>
      </c>
      <c r="D264" s="1" t="s">
        <v>6620</v>
      </c>
    </row>
    <row r="265" spans="1:4">
      <c r="A265" t="s">
        <v>9492</v>
      </c>
      <c r="B265" t="s">
        <v>5327</v>
      </c>
      <c r="C265" s="1" t="s">
        <v>6622</v>
      </c>
      <c r="D265" s="1" t="s">
        <v>6622</v>
      </c>
    </row>
    <row r="266" spans="1:4">
      <c r="A266" t="s">
        <v>9495</v>
      </c>
      <c r="B266" t="s">
        <v>5327</v>
      </c>
      <c r="C266" s="1" t="s">
        <v>6624</v>
      </c>
      <c r="D266" s="1" t="s">
        <v>6624</v>
      </c>
    </row>
    <row r="267" spans="1:4">
      <c r="A267" t="s">
        <v>9495</v>
      </c>
      <c r="B267" t="s">
        <v>5327</v>
      </c>
      <c r="C267" s="1" t="s">
        <v>6626</v>
      </c>
      <c r="D267" s="1" t="s">
        <v>6626</v>
      </c>
    </row>
    <row r="268" spans="1:4">
      <c r="A268" t="s">
        <v>9492</v>
      </c>
      <c r="B268" t="s">
        <v>5327</v>
      </c>
      <c r="C268" t="s">
        <v>9275</v>
      </c>
    </row>
    <row r="269" spans="1:4">
      <c r="A269" s="10" t="s">
        <v>9492</v>
      </c>
      <c r="B269" t="s">
        <v>5327</v>
      </c>
      <c r="C269" s="1" t="s">
        <v>6628</v>
      </c>
      <c r="D269" s="1" t="s">
        <v>6628</v>
      </c>
    </row>
    <row r="270" spans="1:4">
      <c r="A270" s="10" t="s">
        <v>9491</v>
      </c>
      <c r="B270" t="s">
        <v>5327</v>
      </c>
      <c r="C270" s="1" t="s">
        <v>6630</v>
      </c>
      <c r="D270" s="1" t="s">
        <v>6630</v>
      </c>
    </row>
    <row r="271" spans="1:4">
      <c r="A271" s="10" t="s">
        <v>9492</v>
      </c>
      <c r="B271" t="s">
        <v>5327</v>
      </c>
      <c r="C271" t="s">
        <v>6807</v>
      </c>
    </row>
    <row r="272" spans="1:4">
      <c r="A272" t="s">
        <v>9492</v>
      </c>
      <c r="B272" t="s">
        <v>5327</v>
      </c>
      <c r="C272" t="s">
        <v>6945</v>
      </c>
    </row>
    <row r="273" spans="1:4">
      <c r="A273" t="s">
        <v>9492</v>
      </c>
      <c r="B273" t="s">
        <v>5327</v>
      </c>
      <c r="C273" t="s">
        <v>6947</v>
      </c>
    </row>
    <row r="274" spans="1:4">
      <c r="A274" t="s">
        <v>9492</v>
      </c>
      <c r="B274" t="s">
        <v>5327</v>
      </c>
      <c r="C274" t="s">
        <v>6949</v>
      </c>
    </row>
    <row r="275" spans="1:4">
      <c r="A275" t="s">
        <v>9492</v>
      </c>
      <c r="B275" t="s">
        <v>5327</v>
      </c>
      <c r="C275" t="s">
        <v>6951</v>
      </c>
    </row>
    <row r="276" spans="1:4">
      <c r="A276" t="s">
        <v>9492</v>
      </c>
      <c r="B276" t="s">
        <v>5327</v>
      </c>
      <c r="C276" t="s">
        <v>6817</v>
      </c>
    </row>
    <row r="277" spans="1:4">
      <c r="A277" t="s">
        <v>9492</v>
      </c>
      <c r="B277" t="s">
        <v>5327</v>
      </c>
      <c r="C277" t="s">
        <v>6819</v>
      </c>
    </row>
    <row r="278" spans="1:4">
      <c r="A278" t="s">
        <v>9492</v>
      </c>
      <c r="B278" t="s">
        <v>5327</v>
      </c>
      <c r="C278" t="s">
        <v>6823</v>
      </c>
    </row>
    <row r="279" spans="1:4">
      <c r="A279" t="s">
        <v>9492</v>
      </c>
      <c r="B279" t="s">
        <v>5327</v>
      </c>
      <c r="C279" s="1" t="s">
        <v>6632</v>
      </c>
      <c r="D279" s="1" t="s">
        <v>6632</v>
      </c>
    </row>
    <row r="280" spans="1:4">
      <c r="A280" t="s">
        <v>9502</v>
      </c>
      <c r="B280" t="s">
        <v>5327</v>
      </c>
      <c r="C280" s="1" t="s">
        <v>6634</v>
      </c>
      <c r="D280" s="1" t="s">
        <v>6634</v>
      </c>
    </row>
    <row r="281" spans="1:4">
      <c r="A281" t="s">
        <v>9506</v>
      </c>
      <c r="B281" t="s">
        <v>5327</v>
      </c>
      <c r="C281" s="1" t="s">
        <v>6853</v>
      </c>
      <c r="D281" s="1" t="s">
        <v>6636</v>
      </c>
    </row>
    <row r="282" spans="1:4">
      <c r="A282" t="s">
        <v>9492</v>
      </c>
      <c r="B282" t="s">
        <v>5327</v>
      </c>
      <c r="C282" s="1" t="s">
        <v>6638</v>
      </c>
      <c r="D282" s="1" t="s">
        <v>6638</v>
      </c>
    </row>
    <row r="283" spans="1:4">
      <c r="A283" t="s">
        <v>9492</v>
      </c>
      <c r="B283" t="s">
        <v>5327</v>
      </c>
      <c r="C283" s="1" t="s">
        <v>6640</v>
      </c>
      <c r="D283" s="1" t="s">
        <v>6640</v>
      </c>
    </row>
    <row r="284" spans="1:4">
      <c r="A284" t="s">
        <v>9492</v>
      </c>
      <c r="B284" t="s">
        <v>5327</v>
      </c>
      <c r="C284" s="1" t="s">
        <v>6642</v>
      </c>
      <c r="D284" s="1" t="s">
        <v>6642</v>
      </c>
    </row>
    <row r="285" spans="1:4">
      <c r="A285" t="s">
        <v>9507</v>
      </c>
      <c r="B285" t="s">
        <v>5327</v>
      </c>
      <c r="C285" s="1" t="s">
        <v>6644</v>
      </c>
      <c r="D285" s="1" t="s">
        <v>6644</v>
      </c>
    </row>
    <row r="286" spans="1:4">
      <c r="A286" t="s">
        <v>9492</v>
      </c>
      <c r="B286" t="s">
        <v>5327</v>
      </c>
      <c r="C286" s="1" t="s">
        <v>6646</v>
      </c>
      <c r="D286" s="1" t="s">
        <v>6646</v>
      </c>
    </row>
    <row r="287" spans="1:4">
      <c r="A287" t="s">
        <v>9492</v>
      </c>
      <c r="B287" t="s">
        <v>5327</v>
      </c>
      <c r="C287" s="1" t="s">
        <v>6648</v>
      </c>
      <c r="D287" s="1" t="s">
        <v>6648</v>
      </c>
    </row>
    <row r="288" spans="1:4">
      <c r="A288" t="s">
        <v>9492</v>
      </c>
      <c r="B288" t="s">
        <v>5327</v>
      </c>
      <c r="C288" s="1" t="s">
        <v>6650</v>
      </c>
      <c r="D288" s="1" t="s">
        <v>6650</v>
      </c>
    </row>
    <row r="289" spans="1:4">
      <c r="A289" t="s">
        <v>9492</v>
      </c>
      <c r="B289" t="s">
        <v>5327</v>
      </c>
      <c r="C289" s="1" t="s">
        <v>6652</v>
      </c>
      <c r="D289" s="1" t="s">
        <v>6652</v>
      </c>
    </row>
    <row r="290" spans="1:4">
      <c r="A290" t="s">
        <v>9492</v>
      </c>
      <c r="B290" t="s">
        <v>5327</v>
      </c>
      <c r="C290" s="1" t="s">
        <v>6654</v>
      </c>
      <c r="D290" s="1" t="s">
        <v>6654</v>
      </c>
    </row>
    <row r="291" spans="1:4">
      <c r="A291" t="s">
        <v>9492</v>
      </c>
      <c r="B291" t="s">
        <v>5327</v>
      </c>
      <c r="C291" s="1" t="s">
        <v>6656</v>
      </c>
      <c r="D291" s="1" t="s">
        <v>6656</v>
      </c>
    </row>
    <row r="292" spans="1:4">
      <c r="A292" t="s">
        <v>9492</v>
      </c>
      <c r="B292" t="s">
        <v>5327</v>
      </c>
      <c r="C292" s="1" t="s">
        <v>6658</v>
      </c>
      <c r="D292" s="1" t="s">
        <v>6658</v>
      </c>
    </row>
    <row r="293" spans="1:4">
      <c r="A293" t="s">
        <v>9492</v>
      </c>
      <c r="B293" t="s">
        <v>5327</v>
      </c>
      <c r="C293" s="1" t="s">
        <v>6660</v>
      </c>
      <c r="D293" s="1" t="s">
        <v>6660</v>
      </c>
    </row>
    <row r="294" spans="1:4">
      <c r="A294" t="s">
        <v>9492</v>
      </c>
      <c r="B294" t="s">
        <v>5327</v>
      </c>
      <c r="C294" s="1" t="s">
        <v>6662</v>
      </c>
      <c r="D294" s="1" t="s">
        <v>6662</v>
      </c>
    </row>
    <row r="295" spans="1:4">
      <c r="A295" t="s">
        <v>9492</v>
      </c>
      <c r="B295" t="s">
        <v>5327</v>
      </c>
      <c r="C295" s="1" t="s">
        <v>6664</v>
      </c>
      <c r="D295" s="1" t="s">
        <v>6664</v>
      </c>
    </row>
    <row r="296" spans="1:4">
      <c r="A296" t="s">
        <v>9492</v>
      </c>
      <c r="B296" t="s">
        <v>5327</v>
      </c>
      <c r="C296" s="1" t="s">
        <v>6666</v>
      </c>
      <c r="D296" s="1" t="s">
        <v>6666</v>
      </c>
    </row>
    <row r="297" spans="1:4">
      <c r="A297" t="s">
        <v>9492</v>
      </c>
      <c r="B297" t="s">
        <v>5327</v>
      </c>
      <c r="C297" s="1" t="s">
        <v>6668</v>
      </c>
      <c r="D297" s="1" t="s">
        <v>6668</v>
      </c>
    </row>
    <row r="298" spans="1:4">
      <c r="A298" t="s">
        <v>9492</v>
      </c>
      <c r="B298" t="s">
        <v>5327</v>
      </c>
      <c r="C298" s="1" t="s">
        <v>6670</v>
      </c>
      <c r="D298" s="1" t="s">
        <v>6670</v>
      </c>
    </row>
    <row r="299" spans="1:4">
      <c r="A299" t="s">
        <v>9492</v>
      </c>
      <c r="B299" t="s">
        <v>5327</v>
      </c>
      <c r="C299" s="1" t="s">
        <v>6672</v>
      </c>
      <c r="D299" s="1" t="s">
        <v>6672</v>
      </c>
    </row>
    <row r="300" spans="1:4">
      <c r="A300" t="s">
        <v>9492</v>
      </c>
      <c r="B300" t="s">
        <v>5327</v>
      </c>
      <c r="C300" s="1" t="s">
        <v>6674</v>
      </c>
      <c r="D300" s="1" t="s">
        <v>6674</v>
      </c>
    </row>
    <row r="301" spans="1:4">
      <c r="A301" t="s">
        <v>9492</v>
      </c>
      <c r="B301" t="s">
        <v>5327</v>
      </c>
      <c r="C301" s="1" t="s">
        <v>6676</v>
      </c>
      <c r="D301" s="1" t="s">
        <v>6676</v>
      </c>
    </row>
    <row r="302" spans="1:4">
      <c r="A302" t="s">
        <v>9486</v>
      </c>
      <c r="B302" t="s">
        <v>5328</v>
      </c>
      <c r="C302" s="1" t="s">
        <v>6694</v>
      </c>
      <c r="D302" s="1" t="s">
        <v>6694</v>
      </c>
    </row>
    <row r="303" spans="1:4">
      <c r="A303" t="s">
        <v>9382</v>
      </c>
      <c r="B303" t="s">
        <v>5328</v>
      </c>
      <c r="C303" s="1" t="s">
        <v>6678</v>
      </c>
      <c r="D303" s="1" t="s">
        <v>6678</v>
      </c>
    </row>
    <row r="304" spans="1:4">
      <c r="A304" t="s">
        <v>9492</v>
      </c>
      <c r="B304" t="s">
        <v>5328</v>
      </c>
      <c r="C304" s="1" t="s">
        <v>6680</v>
      </c>
      <c r="D304" s="1" t="s">
        <v>6680</v>
      </c>
    </row>
    <row r="305" spans="1:4" hidden="1">
      <c r="A305" t="s">
        <v>9492</v>
      </c>
      <c r="B305" t="s">
        <v>5328</v>
      </c>
      <c r="C305" t="s">
        <v>6953</v>
      </c>
    </row>
    <row r="306" spans="1:4" hidden="1">
      <c r="A306" t="s">
        <v>9492</v>
      </c>
      <c r="B306" t="s">
        <v>5328</v>
      </c>
      <c r="C306" t="s">
        <v>6955</v>
      </c>
    </row>
    <row r="307" spans="1:4" hidden="1">
      <c r="A307" t="s">
        <v>9492</v>
      </c>
      <c r="B307" t="s">
        <v>5328</v>
      </c>
      <c r="C307" t="s">
        <v>6821</v>
      </c>
    </row>
    <row r="308" spans="1:4" hidden="1">
      <c r="A308" t="s">
        <v>9492</v>
      </c>
      <c r="B308" t="s">
        <v>5328</v>
      </c>
      <c r="C308" t="s">
        <v>6957</v>
      </c>
    </row>
    <row r="309" spans="1:4" hidden="1">
      <c r="A309" t="s">
        <v>9492</v>
      </c>
      <c r="B309" t="s">
        <v>5328</v>
      </c>
      <c r="C309" t="s">
        <v>6959</v>
      </c>
    </row>
    <row r="310" spans="1:4" hidden="1">
      <c r="A310" t="s">
        <v>9492</v>
      </c>
      <c r="B310" t="s">
        <v>5328</v>
      </c>
      <c r="C310" t="s">
        <v>6961</v>
      </c>
    </row>
    <row r="311" spans="1:4">
      <c r="A311" t="s">
        <v>9504</v>
      </c>
      <c r="B311" t="s">
        <v>5328</v>
      </c>
      <c r="C311" s="1" t="s">
        <v>6682</v>
      </c>
      <c r="D311" s="1" t="s">
        <v>6682</v>
      </c>
    </row>
    <row r="312" spans="1:4">
      <c r="A312" t="s">
        <v>9492</v>
      </c>
      <c r="B312" t="s">
        <v>5328</v>
      </c>
      <c r="C312" s="1" t="s">
        <v>6684</v>
      </c>
      <c r="D312" s="1" t="s">
        <v>6684</v>
      </c>
    </row>
    <row r="313" spans="1:4">
      <c r="A313" t="s">
        <v>9492</v>
      </c>
      <c r="B313" t="s">
        <v>5328</v>
      </c>
      <c r="C313" s="1" t="s">
        <v>6686</v>
      </c>
      <c r="D313" s="1" t="s">
        <v>6686</v>
      </c>
    </row>
    <row r="314" spans="1:4">
      <c r="A314" t="s">
        <v>9507</v>
      </c>
      <c r="B314" t="s">
        <v>5328</v>
      </c>
      <c r="C314" s="1" t="s">
        <v>6688</v>
      </c>
      <c r="D314" s="1" t="s">
        <v>6688</v>
      </c>
    </row>
    <row r="315" spans="1:4">
      <c r="A315" t="s">
        <v>9492</v>
      </c>
      <c r="B315" t="s">
        <v>5328</v>
      </c>
      <c r="C315" s="1" t="s">
        <v>6690</v>
      </c>
      <c r="D315" s="1" t="s">
        <v>6690</v>
      </c>
    </row>
    <row r="316" spans="1:4">
      <c r="A316" t="s">
        <v>9492</v>
      </c>
      <c r="B316" t="s">
        <v>5328</v>
      </c>
      <c r="C316" s="1" t="s">
        <v>6692</v>
      </c>
      <c r="D316" s="1" t="s">
        <v>6692</v>
      </c>
    </row>
    <row r="317" spans="1:4" hidden="1">
      <c r="A317" t="s">
        <v>9503</v>
      </c>
      <c r="C317" s="1"/>
    </row>
    <row r="318" spans="1:4" hidden="1">
      <c r="A318" t="s">
        <v>9382</v>
      </c>
      <c r="C318" s="1"/>
    </row>
    <row r="319" spans="1:4" hidden="1">
      <c r="A319" t="s">
        <v>9506</v>
      </c>
      <c r="C319" s="1"/>
    </row>
    <row r="320" spans="1:4" hidden="1">
      <c r="A320" t="s">
        <v>9506</v>
      </c>
      <c r="C320" s="1"/>
    </row>
    <row r="321" spans="1:3" hidden="1">
      <c r="A321" t="s">
        <v>9492</v>
      </c>
      <c r="C321" s="1"/>
    </row>
    <row r="322" spans="1:3" hidden="1">
      <c r="A322" t="s">
        <v>9503</v>
      </c>
      <c r="C322" s="1"/>
    </row>
    <row r="323" spans="1:3" hidden="1">
      <c r="A323" t="s">
        <v>9494</v>
      </c>
      <c r="C323" s="1"/>
    </row>
    <row r="324" spans="1:3" hidden="1">
      <c r="A324" t="s">
        <v>9507</v>
      </c>
      <c r="C324" s="1"/>
    </row>
    <row r="325" spans="1:3" hidden="1">
      <c r="A325" t="s">
        <v>9496</v>
      </c>
      <c r="C325" s="1"/>
    </row>
    <row r="326" spans="1:3" hidden="1">
      <c r="A326" t="s">
        <v>9490</v>
      </c>
      <c r="C326" s="1"/>
    </row>
    <row r="327" spans="1:3" hidden="1">
      <c r="A327" t="s">
        <v>9492</v>
      </c>
      <c r="C327" s="1"/>
    </row>
    <row r="328" spans="1:3" hidden="1">
      <c r="A328" t="s">
        <v>9490</v>
      </c>
      <c r="C328" s="1"/>
    </row>
    <row r="329" spans="1:3" hidden="1">
      <c r="A329" t="s">
        <v>9495</v>
      </c>
      <c r="C329" s="1"/>
    </row>
    <row r="330" spans="1:3" hidden="1">
      <c r="A330" t="s">
        <v>9492</v>
      </c>
      <c r="C330" s="1"/>
    </row>
    <row r="331" spans="1:3" hidden="1">
      <c r="A331" t="s">
        <v>9492</v>
      </c>
      <c r="C331" s="1"/>
    </row>
    <row r="332" spans="1:3" hidden="1">
      <c r="A332" t="s">
        <v>9492</v>
      </c>
      <c r="C332" s="1"/>
    </row>
    <row r="333" spans="1:3" hidden="1">
      <c r="A333" t="s">
        <v>9492</v>
      </c>
      <c r="C333" s="1"/>
    </row>
  </sheetData>
  <autoFilter ref="A302:D333" xr:uid="{C5233DBA-6B23-E24B-A93B-E385EEF592A8}">
    <filterColumn colId="3">
      <customFilters>
        <customFilter operator="notEqual" val=" "/>
      </customFilters>
    </filterColumn>
  </autoFilter>
  <sortState xmlns:xlrd2="http://schemas.microsoft.com/office/spreadsheetml/2017/richdata2" ref="A200:C333">
    <sortCondition ref="B200:B333"/>
  </sortState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A0F4-95A1-6541-8180-75506A0AB492}">
  <dimension ref="A1:M444"/>
  <sheetViews>
    <sheetView topLeftCell="A111" zoomScale="84" workbookViewId="0">
      <selection activeCell="M154" sqref="M154:M174"/>
    </sheetView>
  </sheetViews>
  <sheetFormatPr baseColWidth="10" defaultRowHeight="16"/>
  <cols>
    <col min="4" max="4" width="21.6640625" customWidth="1"/>
    <col min="5" max="5" width="24.33203125" customWidth="1"/>
  </cols>
  <sheetData>
    <row r="1" spans="1:10">
      <c r="A1" t="s">
        <v>4002</v>
      </c>
      <c r="C1" t="s">
        <v>4001</v>
      </c>
      <c r="D1" t="s">
        <v>2847</v>
      </c>
      <c r="E1" t="s">
        <v>2846</v>
      </c>
    </row>
    <row r="2" spans="1:10">
      <c r="A2">
        <v>1</v>
      </c>
      <c r="C2">
        <v>1886</v>
      </c>
      <c r="D2" t="s">
        <v>4004</v>
      </c>
      <c r="E2" t="s">
        <v>4011</v>
      </c>
      <c r="G2" t="str">
        <f>IF(C2="","",IF(F2="B","B1875",IF(C2&gt;1900,"W1900",IF(C2&gt;1874,"W1870","W1850"))))</f>
        <v>W1870</v>
      </c>
      <c r="H2" t="s">
        <v>12220</v>
      </c>
      <c r="J2" t="s">
        <v>9387</v>
      </c>
    </row>
    <row r="3" spans="1:10">
      <c r="A3">
        <v>2</v>
      </c>
      <c r="C3">
        <v>1889</v>
      </c>
      <c r="D3" t="s">
        <v>4006</v>
      </c>
      <c r="E3" t="s">
        <v>4006</v>
      </c>
      <c r="G3" t="str">
        <f t="shared" ref="G3:G66" si="0">IF(C3="","",IF(F3="B","B1875",IF(C3&gt;1900,"W1900",IF(C3&gt;1874,"W1870","W1850"))))</f>
        <v>W1870</v>
      </c>
      <c r="H3" t="s">
        <v>931</v>
      </c>
      <c r="J3" t="s">
        <v>9387</v>
      </c>
    </row>
    <row r="4" spans="1:10">
      <c r="A4">
        <v>3</v>
      </c>
      <c r="C4">
        <v>1874</v>
      </c>
      <c r="D4" s="37" t="s">
        <v>12221</v>
      </c>
      <c r="E4" t="s">
        <v>1076</v>
      </c>
      <c r="G4" t="str">
        <f t="shared" si="0"/>
        <v>W1850</v>
      </c>
      <c r="H4" t="s">
        <v>931</v>
      </c>
      <c r="J4" t="s">
        <v>9387</v>
      </c>
    </row>
    <row r="5" spans="1:10">
      <c r="A5">
        <v>4</v>
      </c>
      <c r="C5">
        <v>1893</v>
      </c>
      <c r="D5" t="s">
        <v>4003</v>
      </c>
      <c r="E5" t="s">
        <v>4003</v>
      </c>
      <c r="G5" t="str">
        <f t="shared" si="0"/>
        <v>W1870</v>
      </c>
      <c r="H5" t="s">
        <v>5300</v>
      </c>
      <c r="J5" t="s">
        <v>9387</v>
      </c>
    </row>
    <row r="6" spans="1:10">
      <c r="A6">
        <v>5</v>
      </c>
      <c r="C6">
        <v>1898</v>
      </c>
      <c r="D6" t="s">
        <v>4009</v>
      </c>
      <c r="E6" t="s">
        <v>4003</v>
      </c>
      <c r="G6" t="str">
        <f t="shared" si="0"/>
        <v>W1870</v>
      </c>
      <c r="H6" t="s">
        <v>5300</v>
      </c>
      <c r="J6" t="s">
        <v>9387</v>
      </c>
    </row>
    <row r="7" spans="1:10">
      <c r="A7">
        <v>6</v>
      </c>
      <c r="C7">
        <v>1879</v>
      </c>
      <c r="D7" t="s">
        <v>4008</v>
      </c>
      <c r="E7" t="s">
        <v>4007</v>
      </c>
      <c r="G7" t="str">
        <f t="shared" si="0"/>
        <v>W1870</v>
      </c>
      <c r="H7" t="s">
        <v>5300</v>
      </c>
      <c r="J7" t="s">
        <v>9378</v>
      </c>
    </row>
    <row r="8" spans="1:10">
      <c r="A8">
        <v>7</v>
      </c>
      <c r="C8">
        <v>1881</v>
      </c>
      <c r="D8" t="s">
        <v>4012</v>
      </c>
      <c r="E8" t="s">
        <v>4010</v>
      </c>
      <c r="G8" t="str">
        <f t="shared" si="0"/>
        <v>W1870</v>
      </c>
      <c r="H8" t="s">
        <v>5300</v>
      </c>
      <c r="J8" t="s">
        <v>9387</v>
      </c>
    </row>
    <row r="9" spans="1:10">
      <c r="A9">
        <v>8</v>
      </c>
      <c r="C9">
        <v>1889</v>
      </c>
      <c r="D9" t="s">
        <v>4013</v>
      </c>
      <c r="E9" t="s">
        <v>4010</v>
      </c>
      <c r="G9" t="str">
        <f t="shared" si="0"/>
        <v>W1870</v>
      </c>
      <c r="H9" t="s">
        <v>5300</v>
      </c>
      <c r="J9" t="s">
        <v>9387</v>
      </c>
    </row>
    <row r="10" spans="1:10">
      <c r="A10">
        <v>9</v>
      </c>
      <c r="C10">
        <v>1903</v>
      </c>
      <c r="D10" t="s">
        <v>4014</v>
      </c>
      <c r="E10" t="s">
        <v>4010</v>
      </c>
      <c r="G10" t="str">
        <f t="shared" si="0"/>
        <v>W1900</v>
      </c>
      <c r="H10" t="s">
        <v>5300</v>
      </c>
      <c r="J10" t="s">
        <v>9387</v>
      </c>
    </row>
    <row r="11" spans="1:10">
      <c r="A11">
        <v>10</v>
      </c>
      <c r="C11">
        <v>1889</v>
      </c>
      <c r="D11" t="s">
        <v>4016</v>
      </c>
      <c r="E11" t="s">
        <v>4015</v>
      </c>
      <c r="G11" t="str">
        <f t="shared" si="0"/>
        <v>W1870</v>
      </c>
      <c r="H11" t="s">
        <v>5300</v>
      </c>
      <c r="J11" t="s">
        <v>9387</v>
      </c>
    </row>
    <row r="12" spans="1:10">
      <c r="A12">
        <v>11</v>
      </c>
      <c r="C12">
        <v>1879</v>
      </c>
      <c r="D12" t="s">
        <v>146</v>
      </c>
      <c r="E12" t="s">
        <v>4017</v>
      </c>
      <c r="G12" t="str">
        <f t="shared" si="0"/>
        <v>W1870</v>
      </c>
      <c r="H12" t="s">
        <v>5300</v>
      </c>
      <c r="J12" t="s">
        <v>9387</v>
      </c>
    </row>
    <row r="13" spans="1:10">
      <c r="A13">
        <v>12</v>
      </c>
      <c r="C13">
        <v>1892</v>
      </c>
      <c r="D13" t="s">
        <v>146</v>
      </c>
      <c r="E13" t="s">
        <v>4017</v>
      </c>
      <c r="G13" t="str">
        <f t="shared" si="0"/>
        <v>W1870</v>
      </c>
      <c r="H13" t="s">
        <v>5300</v>
      </c>
      <c r="J13" t="s">
        <v>9387</v>
      </c>
    </row>
    <row r="14" spans="1:10">
      <c r="A14">
        <v>13</v>
      </c>
      <c r="C14">
        <v>1893</v>
      </c>
      <c r="D14" t="s">
        <v>903</v>
      </c>
      <c r="E14" t="s">
        <v>163</v>
      </c>
      <c r="G14" t="str">
        <f t="shared" si="0"/>
        <v>W1870</v>
      </c>
      <c r="H14" t="s">
        <v>5300</v>
      </c>
      <c r="J14" t="s">
        <v>9378</v>
      </c>
    </row>
    <row r="15" spans="1:10">
      <c r="A15">
        <v>14</v>
      </c>
      <c r="C15">
        <v>1902</v>
      </c>
      <c r="D15" t="s">
        <v>903</v>
      </c>
      <c r="E15" t="s">
        <v>163</v>
      </c>
      <c r="G15" t="str">
        <f t="shared" si="0"/>
        <v>W1900</v>
      </c>
      <c r="H15" t="s">
        <v>5300</v>
      </c>
      <c r="J15" t="s">
        <v>9378</v>
      </c>
    </row>
    <row r="16" spans="1:10">
      <c r="A16">
        <v>15</v>
      </c>
      <c r="C16">
        <v>1871</v>
      </c>
      <c r="D16" t="s">
        <v>153</v>
      </c>
      <c r="E16" t="s">
        <v>163</v>
      </c>
      <c r="G16" t="str">
        <f t="shared" si="0"/>
        <v>W1850</v>
      </c>
      <c r="H16" t="s">
        <v>5300</v>
      </c>
      <c r="J16" t="s">
        <v>9378</v>
      </c>
    </row>
    <row r="17" spans="1:11">
      <c r="A17">
        <v>16</v>
      </c>
      <c r="C17">
        <v>1872</v>
      </c>
      <c r="D17" t="s">
        <v>153</v>
      </c>
      <c r="E17" t="s">
        <v>163</v>
      </c>
      <c r="G17" t="str">
        <f t="shared" si="0"/>
        <v>W1850</v>
      </c>
      <c r="H17" t="s">
        <v>5300</v>
      </c>
      <c r="J17" t="s">
        <v>9378</v>
      </c>
      <c r="K17">
        <v>8</v>
      </c>
    </row>
    <row r="18" spans="1:11">
      <c r="A18">
        <v>17</v>
      </c>
      <c r="C18">
        <v>1893</v>
      </c>
      <c r="D18" t="s">
        <v>153</v>
      </c>
      <c r="E18" t="s">
        <v>163</v>
      </c>
      <c r="G18" t="str">
        <f t="shared" si="0"/>
        <v>W1870</v>
      </c>
      <c r="H18" t="s">
        <v>5300</v>
      </c>
      <c r="J18" t="s">
        <v>9378</v>
      </c>
      <c r="K18">
        <v>8</v>
      </c>
    </row>
    <row r="19" spans="1:11">
      <c r="A19">
        <v>18</v>
      </c>
      <c r="C19">
        <v>1907</v>
      </c>
      <c r="D19" t="s">
        <v>153</v>
      </c>
      <c r="E19" t="s">
        <v>163</v>
      </c>
      <c r="G19" t="str">
        <f t="shared" si="0"/>
        <v>W1900</v>
      </c>
      <c r="H19" t="s">
        <v>5300</v>
      </c>
      <c r="J19" t="s">
        <v>9378</v>
      </c>
    </row>
    <row r="20" spans="1:11">
      <c r="A20">
        <v>19</v>
      </c>
      <c r="C20">
        <v>1874</v>
      </c>
      <c r="D20" t="s">
        <v>4019</v>
      </c>
      <c r="E20" t="s">
        <v>4018</v>
      </c>
      <c r="G20" t="str">
        <f t="shared" si="0"/>
        <v>W1850</v>
      </c>
      <c r="H20" t="s">
        <v>5300</v>
      </c>
      <c r="J20" t="s">
        <v>9378</v>
      </c>
    </row>
    <row r="21" spans="1:11">
      <c r="A21">
        <v>20</v>
      </c>
      <c r="C21">
        <v>1895</v>
      </c>
      <c r="D21" t="s">
        <v>4019</v>
      </c>
      <c r="E21" t="s">
        <v>4018</v>
      </c>
      <c r="G21" t="str">
        <f t="shared" si="0"/>
        <v>W1870</v>
      </c>
      <c r="H21" t="s">
        <v>5300</v>
      </c>
      <c r="J21" t="s">
        <v>9387</v>
      </c>
    </row>
    <row r="22" spans="1:11">
      <c r="A22">
        <v>21</v>
      </c>
      <c r="C22">
        <v>1873</v>
      </c>
      <c r="D22" t="s">
        <v>4021</v>
      </c>
      <c r="E22" t="s">
        <v>4020</v>
      </c>
      <c r="G22" t="str">
        <f t="shared" si="0"/>
        <v>W1850</v>
      </c>
      <c r="H22" t="s">
        <v>5300</v>
      </c>
      <c r="J22" t="s">
        <v>9387</v>
      </c>
    </row>
    <row r="23" spans="1:11">
      <c r="A23">
        <v>22</v>
      </c>
      <c r="C23">
        <v>1895</v>
      </c>
      <c r="D23" t="s">
        <v>4022</v>
      </c>
      <c r="E23" t="s">
        <v>4020</v>
      </c>
      <c r="G23" t="str">
        <f t="shared" si="0"/>
        <v>W1870</v>
      </c>
      <c r="H23" t="s">
        <v>5300</v>
      </c>
      <c r="J23" t="s">
        <v>9387</v>
      </c>
    </row>
    <row r="24" spans="1:11">
      <c r="A24">
        <v>23</v>
      </c>
      <c r="C24">
        <v>1872</v>
      </c>
      <c r="D24" t="s">
        <v>4024</v>
      </c>
      <c r="E24" t="s">
        <v>4023</v>
      </c>
      <c r="G24" t="str">
        <f t="shared" si="0"/>
        <v>W1850</v>
      </c>
      <c r="H24" t="s">
        <v>5300</v>
      </c>
      <c r="J24" t="s">
        <v>9387</v>
      </c>
    </row>
    <row r="25" spans="1:11">
      <c r="A25">
        <v>24</v>
      </c>
      <c r="C25">
        <v>1893</v>
      </c>
      <c r="D25" t="s">
        <v>4024</v>
      </c>
      <c r="E25" t="s">
        <v>4023</v>
      </c>
      <c r="G25" t="str">
        <f t="shared" si="0"/>
        <v>W1870</v>
      </c>
      <c r="H25" t="s">
        <v>5300</v>
      </c>
      <c r="J25" t="s">
        <v>9387</v>
      </c>
    </row>
    <row r="26" spans="1:11">
      <c r="A26">
        <v>25</v>
      </c>
      <c r="C26">
        <v>1881</v>
      </c>
      <c r="D26" t="s">
        <v>4026</v>
      </c>
      <c r="E26" t="s">
        <v>4025</v>
      </c>
      <c r="G26" t="str">
        <f t="shared" si="0"/>
        <v>W1870</v>
      </c>
      <c r="H26" t="s">
        <v>5300</v>
      </c>
      <c r="J26" t="s">
        <v>9387</v>
      </c>
    </row>
    <row r="27" spans="1:11">
      <c r="A27">
        <v>26</v>
      </c>
      <c r="C27">
        <v>1901</v>
      </c>
      <c r="D27" t="s">
        <v>4026</v>
      </c>
      <c r="E27" t="s">
        <v>4025</v>
      </c>
      <c r="G27" t="str">
        <f t="shared" si="0"/>
        <v>W1900</v>
      </c>
      <c r="H27" t="s">
        <v>5300</v>
      </c>
      <c r="J27" t="s">
        <v>9387</v>
      </c>
    </row>
    <row r="28" spans="1:11">
      <c r="A28">
        <v>27</v>
      </c>
      <c r="C28">
        <v>1869</v>
      </c>
      <c r="D28" t="s">
        <v>4028</v>
      </c>
      <c r="E28" t="s">
        <v>4027</v>
      </c>
      <c r="G28" t="str">
        <f t="shared" si="0"/>
        <v>W1850</v>
      </c>
      <c r="H28" t="s">
        <v>5300</v>
      </c>
      <c r="J28" t="s">
        <v>9387</v>
      </c>
    </row>
    <row r="29" spans="1:11">
      <c r="A29">
        <v>28</v>
      </c>
      <c r="C29">
        <v>1889</v>
      </c>
      <c r="D29" t="s">
        <v>4028</v>
      </c>
      <c r="E29" t="s">
        <v>4027</v>
      </c>
      <c r="G29" t="str">
        <f t="shared" si="0"/>
        <v>W1870</v>
      </c>
      <c r="H29" t="s">
        <v>5300</v>
      </c>
      <c r="J29" t="s">
        <v>9387</v>
      </c>
    </row>
    <row r="30" spans="1:11">
      <c r="A30">
        <v>29</v>
      </c>
      <c r="C30">
        <v>1882</v>
      </c>
      <c r="D30" t="s">
        <v>4030</v>
      </c>
      <c r="E30" t="s">
        <v>4029</v>
      </c>
      <c r="G30" t="str">
        <f t="shared" si="0"/>
        <v>W1870</v>
      </c>
      <c r="H30" t="s">
        <v>5300</v>
      </c>
      <c r="J30" t="s">
        <v>9387</v>
      </c>
    </row>
    <row r="31" spans="1:11">
      <c r="A31">
        <v>30</v>
      </c>
      <c r="C31">
        <v>1904</v>
      </c>
      <c r="D31" t="s">
        <v>4030</v>
      </c>
      <c r="E31" t="s">
        <v>4029</v>
      </c>
      <c r="G31" t="str">
        <f t="shared" si="0"/>
        <v>W1900</v>
      </c>
      <c r="H31" t="s">
        <v>5300</v>
      </c>
      <c r="J31" t="s">
        <v>9387</v>
      </c>
    </row>
    <row r="32" spans="1:11">
      <c r="A32">
        <v>31</v>
      </c>
      <c r="C32">
        <v>1874</v>
      </c>
      <c r="D32" t="s">
        <v>151</v>
      </c>
      <c r="E32" t="s">
        <v>4031</v>
      </c>
      <c r="G32" t="str">
        <f t="shared" si="0"/>
        <v>W1850</v>
      </c>
      <c r="H32" t="s">
        <v>5300</v>
      </c>
      <c r="J32" t="s">
        <v>9387</v>
      </c>
    </row>
    <row r="33" spans="1:10">
      <c r="A33">
        <v>32</v>
      </c>
      <c r="C33">
        <v>1863</v>
      </c>
      <c r="D33" t="s">
        <v>151</v>
      </c>
      <c r="E33" t="s">
        <v>4031</v>
      </c>
      <c r="G33" t="str">
        <f t="shared" si="0"/>
        <v>W1850</v>
      </c>
      <c r="H33" t="s">
        <v>5300</v>
      </c>
      <c r="J33" t="s">
        <v>9387</v>
      </c>
    </row>
    <row r="34" spans="1:10">
      <c r="A34">
        <v>33</v>
      </c>
      <c r="C34">
        <v>1888</v>
      </c>
      <c r="D34" t="s">
        <v>151</v>
      </c>
      <c r="E34" t="s">
        <v>4031</v>
      </c>
      <c r="G34" t="str">
        <f t="shared" si="0"/>
        <v>W1870</v>
      </c>
      <c r="H34" t="s">
        <v>5300</v>
      </c>
      <c r="J34" t="s">
        <v>9387</v>
      </c>
    </row>
    <row r="35" spans="1:10">
      <c r="A35">
        <v>34</v>
      </c>
      <c r="C35">
        <v>1907</v>
      </c>
      <c r="D35" t="s">
        <v>151</v>
      </c>
      <c r="E35" t="s">
        <v>4031</v>
      </c>
      <c r="G35" t="str">
        <f t="shared" si="0"/>
        <v>W1900</v>
      </c>
      <c r="H35" t="s">
        <v>5300</v>
      </c>
      <c r="J35" t="s">
        <v>9387</v>
      </c>
    </row>
    <row r="36" spans="1:10">
      <c r="A36">
        <v>35</v>
      </c>
      <c r="C36">
        <v>1876</v>
      </c>
      <c r="D36" t="s">
        <v>151</v>
      </c>
      <c r="E36" t="s">
        <v>4031</v>
      </c>
      <c r="F36" t="s">
        <v>1309</v>
      </c>
      <c r="G36" t="str">
        <f t="shared" si="0"/>
        <v>B1875</v>
      </c>
      <c r="H36" t="s">
        <v>5300</v>
      </c>
      <c r="J36" t="s">
        <v>9387</v>
      </c>
    </row>
    <row r="37" spans="1:10">
      <c r="A37">
        <v>36</v>
      </c>
      <c r="C37">
        <v>1873</v>
      </c>
      <c r="D37" t="s">
        <v>4033</v>
      </c>
      <c r="E37" t="s">
        <v>4032</v>
      </c>
      <c r="G37" t="str">
        <f t="shared" si="0"/>
        <v>W1850</v>
      </c>
      <c r="H37" t="s">
        <v>5300</v>
      </c>
      <c r="J37" t="s">
        <v>9378</v>
      </c>
    </row>
    <row r="38" spans="1:10">
      <c r="A38">
        <v>37</v>
      </c>
      <c r="C38">
        <v>1894</v>
      </c>
      <c r="D38" t="s">
        <v>4033</v>
      </c>
      <c r="E38" t="s">
        <v>4032</v>
      </c>
      <c r="G38" t="str">
        <f t="shared" si="0"/>
        <v>W1870</v>
      </c>
      <c r="H38" t="s">
        <v>5300</v>
      </c>
      <c r="J38" t="s">
        <v>9387</v>
      </c>
    </row>
    <row r="39" spans="1:10">
      <c r="A39">
        <v>38</v>
      </c>
      <c r="C39">
        <v>1909</v>
      </c>
      <c r="D39" t="s">
        <v>4033</v>
      </c>
      <c r="E39" t="s">
        <v>4032</v>
      </c>
      <c r="G39" t="str">
        <f t="shared" si="0"/>
        <v>W1900</v>
      </c>
      <c r="H39" t="s">
        <v>5300</v>
      </c>
      <c r="J39" t="s">
        <v>9378</v>
      </c>
    </row>
    <row r="40" spans="1:10">
      <c r="A40">
        <v>39</v>
      </c>
      <c r="C40">
        <v>1864</v>
      </c>
      <c r="D40" t="s">
        <v>4034</v>
      </c>
      <c r="E40" t="s">
        <v>1068</v>
      </c>
      <c r="G40" t="str">
        <f t="shared" si="0"/>
        <v>W1850</v>
      </c>
      <c r="H40" t="s">
        <v>5300</v>
      </c>
      <c r="J40" t="s">
        <v>9387</v>
      </c>
    </row>
    <row r="41" spans="1:10">
      <c r="A41">
        <v>40</v>
      </c>
      <c r="C41">
        <v>1888</v>
      </c>
      <c r="D41" t="s">
        <v>4035</v>
      </c>
      <c r="E41" t="s">
        <v>1068</v>
      </c>
      <c r="G41" t="str">
        <f t="shared" si="0"/>
        <v>W1870</v>
      </c>
      <c r="H41" t="s">
        <v>5300</v>
      </c>
      <c r="J41" t="s">
        <v>9387</v>
      </c>
    </row>
    <row r="42" spans="1:10">
      <c r="A42">
        <v>41</v>
      </c>
      <c r="C42">
        <v>1884</v>
      </c>
      <c r="D42" t="s">
        <v>4038</v>
      </c>
      <c r="E42" t="s">
        <v>4039</v>
      </c>
      <c r="G42" t="str">
        <f t="shared" si="0"/>
        <v>W1870</v>
      </c>
      <c r="H42" t="s">
        <v>5300</v>
      </c>
      <c r="J42" t="s">
        <v>9387</v>
      </c>
    </row>
    <row r="43" spans="1:10">
      <c r="A43">
        <v>42</v>
      </c>
      <c r="C43">
        <v>1881</v>
      </c>
      <c r="D43" t="s">
        <v>4038</v>
      </c>
      <c r="E43" t="s">
        <v>4039</v>
      </c>
      <c r="G43" t="str">
        <f t="shared" si="0"/>
        <v>W1870</v>
      </c>
      <c r="H43" t="s">
        <v>5300</v>
      </c>
      <c r="J43" t="s">
        <v>9387</v>
      </c>
    </row>
    <row r="44" spans="1:10">
      <c r="A44">
        <v>43</v>
      </c>
      <c r="C44">
        <v>1899</v>
      </c>
      <c r="D44" t="s">
        <v>4037</v>
      </c>
      <c r="E44" t="s">
        <v>4036</v>
      </c>
      <c r="G44" t="str">
        <f t="shared" si="0"/>
        <v>W1870</v>
      </c>
      <c r="H44" t="s">
        <v>5300</v>
      </c>
      <c r="J44" t="s">
        <v>9387</v>
      </c>
    </row>
    <row r="45" spans="1:10">
      <c r="A45">
        <v>44</v>
      </c>
      <c r="C45">
        <v>1866</v>
      </c>
      <c r="D45" t="s">
        <v>4037</v>
      </c>
      <c r="E45" t="s">
        <v>4036</v>
      </c>
      <c r="G45" t="str">
        <f t="shared" si="0"/>
        <v>W1850</v>
      </c>
      <c r="H45" t="s">
        <v>5300</v>
      </c>
      <c r="J45" t="s">
        <v>9378</v>
      </c>
    </row>
    <row r="46" spans="1:10">
      <c r="A46">
        <v>45</v>
      </c>
      <c r="C46">
        <v>1872</v>
      </c>
      <c r="D46" t="s">
        <v>4037</v>
      </c>
      <c r="E46" t="s">
        <v>4036</v>
      </c>
      <c r="G46" t="str">
        <f t="shared" si="0"/>
        <v>W1850</v>
      </c>
      <c r="H46" t="s">
        <v>5300</v>
      </c>
      <c r="J46" t="s">
        <v>9387</v>
      </c>
    </row>
    <row r="47" spans="1:10">
      <c r="A47">
        <v>46</v>
      </c>
      <c r="C47">
        <v>1860</v>
      </c>
      <c r="D47" t="s">
        <v>367</v>
      </c>
      <c r="E47" t="s">
        <v>1343</v>
      </c>
      <c r="G47" t="str">
        <f t="shared" si="0"/>
        <v>W1850</v>
      </c>
      <c r="H47" t="s">
        <v>5300</v>
      </c>
      <c r="J47" t="s">
        <v>9378</v>
      </c>
    </row>
    <row r="48" spans="1:10">
      <c r="A48">
        <v>47</v>
      </c>
      <c r="C48">
        <v>1890</v>
      </c>
      <c r="D48" t="s">
        <v>4040</v>
      </c>
      <c r="E48" t="s">
        <v>1343</v>
      </c>
      <c r="G48" t="str">
        <f t="shared" si="0"/>
        <v>W1870</v>
      </c>
      <c r="H48" t="s">
        <v>5300</v>
      </c>
      <c r="J48" t="s">
        <v>9378</v>
      </c>
    </row>
    <row r="49" spans="1:13">
      <c r="A49">
        <v>48</v>
      </c>
      <c r="C49">
        <v>1872</v>
      </c>
      <c r="D49" t="s">
        <v>4042</v>
      </c>
      <c r="E49" t="s">
        <v>4041</v>
      </c>
      <c r="G49" t="str">
        <f t="shared" si="0"/>
        <v>W1850</v>
      </c>
      <c r="H49" t="s">
        <v>5300</v>
      </c>
      <c r="J49" t="s">
        <v>9387</v>
      </c>
      <c r="M49" t="s">
        <v>12550</v>
      </c>
    </row>
    <row r="50" spans="1:13">
      <c r="A50">
        <v>49</v>
      </c>
      <c r="C50">
        <v>1890</v>
      </c>
      <c r="D50" t="s">
        <v>4042</v>
      </c>
      <c r="E50" t="s">
        <v>4041</v>
      </c>
      <c r="G50" t="str">
        <f t="shared" si="0"/>
        <v>W1870</v>
      </c>
      <c r="H50" t="s">
        <v>5300</v>
      </c>
      <c r="J50" t="s">
        <v>9378</v>
      </c>
    </row>
    <row r="51" spans="1:13">
      <c r="A51">
        <v>50</v>
      </c>
      <c r="C51">
        <v>1906</v>
      </c>
      <c r="D51" t="s">
        <v>4042</v>
      </c>
      <c r="E51" t="s">
        <v>4041</v>
      </c>
      <c r="G51" t="str">
        <f t="shared" si="0"/>
        <v>W1900</v>
      </c>
      <c r="H51" t="s">
        <v>5300</v>
      </c>
      <c r="J51" t="s">
        <v>9378</v>
      </c>
    </row>
    <row r="52" spans="1:13">
      <c r="A52">
        <v>51</v>
      </c>
      <c r="C52">
        <v>1870</v>
      </c>
      <c r="D52" t="s">
        <v>4044</v>
      </c>
      <c r="E52" t="s">
        <v>4043</v>
      </c>
      <c r="G52" t="str">
        <f t="shared" si="0"/>
        <v>W1850</v>
      </c>
      <c r="H52" t="s">
        <v>5300</v>
      </c>
      <c r="J52" t="s">
        <v>9387</v>
      </c>
    </row>
    <row r="53" spans="1:13">
      <c r="A53">
        <v>52</v>
      </c>
      <c r="C53">
        <v>1867</v>
      </c>
      <c r="D53" t="s">
        <v>4044</v>
      </c>
      <c r="E53" t="s">
        <v>4043</v>
      </c>
      <c r="G53" t="str">
        <f t="shared" si="0"/>
        <v>W1850</v>
      </c>
      <c r="H53" t="s">
        <v>5300</v>
      </c>
      <c r="J53" t="s">
        <v>9378</v>
      </c>
      <c r="M53" t="s">
        <v>12550</v>
      </c>
    </row>
    <row r="54" spans="1:13">
      <c r="A54">
        <v>53</v>
      </c>
      <c r="C54">
        <v>1904</v>
      </c>
      <c r="D54" t="s">
        <v>4045</v>
      </c>
      <c r="E54" t="s">
        <v>4046</v>
      </c>
      <c r="G54" t="str">
        <f t="shared" si="0"/>
        <v>W1900</v>
      </c>
      <c r="H54" t="s">
        <v>5300</v>
      </c>
      <c r="J54" t="s">
        <v>9378</v>
      </c>
    </row>
    <row r="55" spans="1:13">
      <c r="A55">
        <v>54</v>
      </c>
      <c r="C55">
        <v>1888</v>
      </c>
      <c r="D55" t="s">
        <v>4049</v>
      </c>
      <c r="E55" t="s">
        <v>4046</v>
      </c>
      <c r="G55" t="str">
        <f t="shared" si="0"/>
        <v>W1870</v>
      </c>
      <c r="H55" t="s">
        <v>5300</v>
      </c>
      <c r="J55" t="s">
        <v>9378</v>
      </c>
    </row>
    <row r="56" spans="1:13">
      <c r="A56">
        <v>55</v>
      </c>
      <c r="C56">
        <v>1868</v>
      </c>
      <c r="D56" t="s">
        <v>4048</v>
      </c>
      <c r="E56" t="s">
        <v>4047</v>
      </c>
      <c r="G56" t="str">
        <f t="shared" si="0"/>
        <v>W1850</v>
      </c>
      <c r="H56" t="s">
        <v>5300</v>
      </c>
      <c r="J56" t="s">
        <v>9378</v>
      </c>
    </row>
    <row r="57" spans="1:13">
      <c r="A57">
        <v>56</v>
      </c>
      <c r="C57">
        <v>1859</v>
      </c>
      <c r="D57" t="s">
        <v>4047</v>
      </c>
      <c r="E57" t="s">
        <v>4047</v>
      </c>
      <c r="G57" t="str">
        <f t="shared" si="0"/>
        <v>W1850</v>
      </c>
      <c r="H57" t="s">
        <v>5300</v>
      </c>
      <c r="J57" t="s">
        <v>9378</v>
      </c>
      <c r="M57" t="s">
        <v>12550</v>
      </c>
    </row>
    <row r="58" spans="1:13">
      <c r="A58">
        <v>57</v>
      </c>
      <c r="C58">
        <v>1895</v>
      </c>
      <c r="D58" t="s">
        <v>4047</v>
      </c>
      <c r="E58" t="s">
        <v>4047</v>
      </c>
      <c r="G58" t="str">
        <f t="shared" si="0"/>
        <v>W1870</v>
      </c>
      <c r="H58" t="s">
        <v>5300</v>
      </c>
      <c r="J58" t="s">
        <v>9378</v>
      </c>
    </row>
    <row r="59" spans="1:13">
      <c r="A59">
        <v>58</v>
      </c>
      <c r="C59">
        <v>1905</v>
      </c>
      <c r="D59" t="s">
        <v>4047</v>
      </c>
      <c r="E59" t="s">
        <v>4047</v>
      </c>
      <c r="G59" t="str">
        <f t="shared" si="0"/>
        <v>W1900</v>
      </c>
      <c r="H59" t="s">
        <v>5300</v>
      </c>
      <c r="J59" t="s">
        <v>9378</v>
      </c>
    </row>
    <row r="60" spans="1:13">
      <c r="A60">
        <v>59</v>
      </c>
      <c r="C60">
        <v>1864</v>
      </c>
      <c r="D60" t="s">
        <v>7311</v>
      </c>
      <c r="E60" t="s">
        <v>4050</v>
      </c>
      <c r="G60" t="str">
        <f t="shared" si="0"/>
        <v>W1850</v>
      </c>
      <c r="H60" t="s">
        <v>5300</v>
      </c>
      <c r="J60" t="s">
        <v>9378</v>
      </c>
    </row>
    <row r="61" spans="1:13">
      <c r="A61">
        <v>60</v>
      </c>
      <c r="C61">
        <v>1898</v>
      </c>
      <c r="D61" t="s">
        <v>7311</v>
      </c>
      <c r="E61" t="s">
        <v>4050</v>
      </c>
      <c r="G61" t="str">
        <f t="shared" si="0"/>
        <v>W1870</v>
      </c>
      <c r="H61" t="s">
        <v>5300</v>
      </c>
      <c r="J61" t="s">
        <v>9378</v>
      </c>
    </row>
    <row r="62" spans="1:13">
      <c r="A62">
        <v>61</v>
      </c>
      <c r="C62">
        <v>1888</v>
      </c>
      <c r="D62" t="s">
        <v>7311</v>
      </c>
      <c r="E62" t="s">
        <v>4050</v>
      </c>
      <c r="G62" t="str">
        <f t="shared" si="0"/>
        <v>W1870</v>
      </c>
      <c r="H62" t="s">
        <v>5300</v>
      </c>
      <c r="J62" t="s">
        <v>9378</v>
      </c>
    </row>
    <row r="63" spans="1:13">
      <c r="A63">
        <v>62</v>
      </c>
      <c r="C63">
        <v>1861</v>
      </c>
      <c r="D63" t="s">
        <v>7312</v>
      </c>
      <c r="E63" t="s">
        <v>4051</v>
      </c>
      <c r="G63" t="str">
        <f t="shared" si="0"/>
        <v>W1850</v>
      </c>
      <c r="H63" t="s">
        <v>5300</v>
      </c>
      <c r="J63" t="s">
        <v>9378</v>
      </c>
      <c r="M63" t="s">
        <v>12550</v>
      </c>
    </row>
    <row r="64" spans="1:13">
      <c r="A64">
        <v>63</v>
      </c>
      <c r="C64">
        <v>1888</v>
      </c>
      <c r="D64" t="s">
        <v>7313</v>
      </c>
      <c r="E64" t="s">
        <v>4051</v>
      </c>
      <c r="G64" t="str">
        <f t="shared" si="0"/>
        <v>W1870</v>
      </c>
      <c r="H64" t="s">
        <v>5300</v>
      </c>
      <c r="J64" t="s">
        <v>9378</v>
      </c>
    </row>
    <row r="65" spans="1:12">
      <c r="A65">
        <v>64</v>
      </c>
      <c r="C65">
        <v>1889</v>
      </c>
      <c r="D65" t="s">
        <v>7315</v>
      </c>
      <c r="E65" t="s">
        <v>7314</v>
      </c>
      <c r="G65" t="str">
        <f t="shared" si="0"/>
        <v>W1870</v>
      </c>
      <c r="H65" t="s">
        <v>5300</v>
      </c>
      <c r="J65" t="s">
        <v>9378</v>
      </c>
    </row>
    <row r="66" spans="1:12">
      <c r="A66">
        <v>65</v>
      </c>
      <c r="C66">
        <v>1859</v>
      </c>
      <c r="D66" t="s">
        <v>7316</v>
      </c>
      <c r="E66" t="s">
        <v>7314</v>
      </c>
      <c r="G66" t="str">
        <f t="shared" si="0"/>
        <v>W1850</v>
      </c>
      <c r="H66" t="s">
        <v>5300</v>
      </c>
      <c r="J66" t="s">
        <v>9378</v>
      </c>
    </row>
    <row r="67" spans="1:12">
      <c r="G67" t="str">
        <f t="shared" ref="G67:G130" si="1">IF(C67="","",IF(F67="B","B1875",IF(C67&gt;1900,"W1900",IF(C67&gt;1874,"W1870","W1850"))))</f>
        <v/>
      </c>
    </row>
    <row r="68" spans="1:12">
      <c r="A68">
        <v>101</v>
      </c>
      <c r="C68">
        <v>1882</v>
      </c>
      <c r="D68" t="s">
        <v>7317</v>
      </c>
      <c r="E68" t="s">
        <v>7319</v>
      </c>
      <c r="G68" t="str">
        <f t="shared" si="1"/>
        <v>W1870</v>
      </c>
      <c r="H68" t="s">
        <v>5309</v>
      </c>
      <c r="J68" t="s">
        <v>9378</v>
      </c>
      <c r="L68" t="str">
        <f>IF(K68="",J68,"Do2_2d")</f>
        <v>Do1_2d</v>
      </c>
    </row>
    <row r="69" spans="1:12">
      <c r="A69">
        <v>102</v>
      </c>
      <c r="C69">
        <v>1896</v>
      </c>
      <c r="D69" t="s">
        <v>7317</v>
      </c>
      <c r="E69" t="s">
        <v>7319</v>
      </c>
      <c r="G69" t="str">
        <f t="shared" si="1"/>
        <v>W1870</v>
      </c>
      <c r="H69" t="s">
        <v>5309</v>
      </c>
      <c r="J69" t="s">
        <v>9378</v>
      </c>
      <c r="L69" t="str">
        <f t="shared" ref="L69:L119" si="2">IF(K69="",J69,"Do2_2d")</f>
        <v>Do1_2d</v>
      </c>
    </row>
    <row r="70" spans="1:12">
      <c r="A70">
        <v>103</v>
      </c>
      <c r="C70">
        <v>1872</v>
      </c>
      <c r="D70" t="s">
        <v>7320</v>
      </c>
      <c r="E70" t="s">
        <v>7318</v>
      </c>
      <c r="G70" t="str">
        <f t="shared" si="1"/>
        <v>W1850</v>
      </c>
      <c r="H70" t="s">
        <v>5309</v>
      </c>
      <c r="J70" t="s">
        <v>9378</v>
      </c>
      <c r="L70" t="str">
        <f t="shared" si="2"/>
        <v>Do1_2d</v>
      </c>
    </row>
    <row r="71" spans="1:12">
      <c r="A71">
        <v>104</v>
      </c>
      <c r="C71">
        <v>1890</v>
      </c>
      <c r="D71" t="s">
        <v>7321</v>
      </c>
      <c r="E71" t="s">
        <v>7318</v>
      </c>
      <c r="G71" t="str">
        <f t="shared" si="1"/>
        <v>W1870</v>
      </c>
      <c r="H71" t="s">
        <v>5309</v>
      </c>
      <c r="J71" t="s">
        <v>9378</v>
      </c>
      <c r="L71" t="str">
        <f t="shared" si="2"/>
        <v>Do1_2d</v>
      </c>
    </row>
    <row r="72" spans="1:12">
      <c r="A72">
        <v>105</v>
      </c>
      <c r="C72">
        <v>1879</v>
      </c>
      <c r="D72" t="s">
        <v>7322</v>
      </c>
      <c r="E72" t="s">
        <v>1724</v>
      </c>
      <c r="G72" t="str">
        <f t="shared" si="1"/>
        <v>W1870</v>
      </c>
      <c r="H72" t="s">
        <v>5309</v>
      </c>
      <c r="J72" t="s">
        <v>9378</v>
      </c>
      <c r="L72" t="str">
        <f t="shared" si="2"/>
        <v>Do1_2d</v>
      </c>
    </row>
    <row r="73" spans="1:12">
      <c r="A73">
        <v>106</v>
      </c>
      <c r="C73">
        <v>1891</v>
      </c>
      <c r="D73" t="s">
        <v>7322</v>
      </c>
      <c r="E73" t="s">
        <v>1724</v>
      </c>
      <c r="G73" t="str">
        <f t="shared" si="1"/>
        <v>W1870</v>
      </c>
      <c r="H73" t="s">
        <v>5309</v>
      </c>
      <c r="J73" t="s">
        <v>9378</v>
      </c>
      <c r="L73" t="str">
        <f t="shared" si="2"/>
        <v>Do1_2d</v>
      </c>
    </row>
    <row r="74" spans="1:12">
      <c r="A74">
        <v>107</v>
      </c>
      <c r="C74">
        <v>1863</v>
      </c>
      <c r="D74" t="s">
        <v>7324</v>
      </c>
      <c r="E74" t="s">
        <v>7323</v>
      </c>
      <c r="G74" t="str">
        <f t="shared" si="1"/>
        <v>W1850</v>
      </c>
      <c r="H74" t="s">
        <v>5309</v>
      </c>
      <c r="J74" t="s">
        <v>9378</v>
      </c>
      <c r="L74" t="str">
        <f t="shared" si="2"/>
        <v>Do1_2d</v>
      </c>
    </row>
    <row r="75" spans="1:12">
      <c r="A75">
        <v>108</v>
      </c>
      <c r="C75">
        <v>1894</v>
      </c>
      <c r="D75" t="s">
        <v>7324</v>
      </c>
      <c r="E75" t="s">
        <v>7323</v>
      </c>
      <c r="G75" t="str">
        <f t="shared" si="1"/>
        <v>W1870</v>
      </c>
      <c r="H75" t="s">
        <v>5309</v>
      </c>
      <c r="J75" t="s">
        <v>9378</v>
      </c>
      <c r="L75" t="str">
        <f t="shared" si="2"/>
        <v>Do1_2d</v>
      </c>
    </row>
    <row r="76" spans="1:12">
      <c r="A76">
        <v>109</v>
      </c>
      <c r="C76">
        <v>1877</v>
      </c>
      <c r="D76" t="s">
        <v>85</v>
      </c>
      <c r="E76" t="s">
        <v>1391</v>
      </c>
      <c r="G76" t="str">
        <f t="shared" si="1"/>
        <v>W1870</v>
      </c>
      <c r="H76" t="s">
        <v>5309</v>
      </c>
      <c r="J76" t="s">
        <v>9378</v>
      </c>
      <c r="L76" t="str">
        <f t="shared" si="2"/>
        <v>Do1_2d</v>
      </c>
    </row>
    <row r="77" spans="1:12">
      <c r="A77">
        <v>110</v>
      </c>
      <c r="C77">
        <v>1903</v>
      </c>
      <c r="D77" t="s">
        <v>85</v>
      </c>
      <c r="E77" t="s">
        <v>1391</v>
      </c>
      <c r="G77" t="str">
        <f t="shared" si="1"/>
        <v>W1900</v>
      </c>
      <c r="H77" t="s">
        <v>5309</v>
      </c>
      <c r="J77" t="s">
        <v>9378</v>
      </c>
      <c r="L77" t="str">
        <f t="shared" si="2"/>
        <v>Do1_2d</v>
      </c>
    </row>
    <row r="78" spans="1:12">
      <c r="A78">
        <v>111</v>
      </c>
      <c r="C78">
        <v>1895</v>
      </c>
      <c r="D78" t="s">
        <v>85</v>
      </c>
      <c r="E78" t="s">
        <v>1391</v>
      </c>
      <c r="G78" t="str">
        <f t="shared" si="1"/>
        <v>W1870</v>
      </c>
      <c r="H78" t="s">
        <v>5309</v>
      </c>
      <c r="J78" t="s">
        <v>9378</v>
      </c>
      <c r="L78" t="str">
        <f t="shared" si="2"/>
        <v>Do1_2d</v>
      </c>
    </row>
    <row r="79" spans="1:12">
      <c r="A79">
        <v>112</v>
      </c>
      <c r="C79">
        <v>1897</v>
      </c>
      <c r="D79" t="s">
        <v>7326</v>
      </c>
      <c r="E79" t="s">
        <v>7325</v>
      </c>
      <c r="G79" t="str">
        <f t="shared" si="1"/>
        <v>W1870</v>
      </c>
      <c r="H79" t="s">
        <v>5309</v>
      </c>
      <c r="J79" t="s">
        <v>9378</v>
      </c>
      <c r="L79" t="str">
        <f t="shared" si="2"/>
        <v>Do1_2d</v>
      </c>
    </row>
    <row r="80" spans="1:12">
      <c r="A80">
        <v>113</v>
      </c>
      <c r="C80">
        <v>1870</v>
      </c>
      <c r="D80" t="s">
        <v>7327</v>
      </c>
      <c r="E80" t="s">
        <v>7325</v>
      </c>
      <c r="G80" t="str">
        <f t="shared" si="1"/>
        <v>W1850</v>
      </c>
      <c r="H80" t="s">
        <v>5309</v>
      </c>
      <c r="J80" t="s">
        <v>9382</v>
      </c>
      <c r="K80" t="s">
        <v>3595</v>
      </c>
      <c r="L80" t="str">
        <f t="shared" si="2"/>
        <v>Do2_2d</v>
      </c>
    </row>
    <row r="81" spans="1:12">
      <c r="A81">
        <v>114</v>
      </c>
      <c r="C81">
        <v>1872</v>
      </c>
      <c r="D81" t="s">
        <v>7328</v>
      </c>
      <c r="E81" t="s">
        <v>1301</v>
      </c>
      <c r="G81" t="str">
        <f t="shared" si="1"/>
        <v>W1850</v>
      </c>
      <c r="H81" t="s">
        <v>5309</v>
      </c>
      <c r="J81" t="s">
        <v>9378</v>
      </c>
      <c r="L81" t="str">
        <f t="shared" si="2"/>
        <v>Do1_2d</v>
      </c>
    </row>
    <row r="82" spans="1:12">
      <c r="A82">
        <v>115</v>
      </c>
      <c r="C82">
        <v>1889</v>
      </c>
      <c r="D82" t="s">
        <v>7329</v>
      </c>
      <c r="E82" t="s">
        <v>1301</v>
      </c>
      <c r="G82" t="str">
        <f t="shared" si="1"/>
        <v>W1870</v>
      </c>
      <c r="H82" t="s">
        <v>5309</v>
      </c>
      <c r="J82" t="s">
        <v>9382</v>
      </c>
      <c r="K82" t="s">
        <v>3595</v>
      </c>
      <c r="L82" t="str">
        <f t="shared" si="2"/>
        <v>Do2_2d</v>
      </c>
    </row>
    <row r="83" spans="1:12">
      <c r="A83">
        <v>116</v>
      </c>
      <c r="C83">
        <v>1868</v>
      </c>
      <c r="D83" t="s">
        <v>7332</v>
      </c>
      <c r="E83" t="s">
        <v>7330</v>
      </c>
      <c r="G83" t="str">
        <f t="shared" si="1"/>
        <v>W1850</v>
      </c>
      <c r="H83" t="s">
        <v>5309</v>
      </c>
      <c r="J83" t="s">
        <v>9378</v>
      </c>
      <c r="L83" t="str">
        <f t="shared" si="2"/>
        <v>Do1_2d</v>
      </c>
    </row>
    <row r="84" spans="1:12">
      <c r="A84">
        <v>117</v>
      </c>
      <c r="C84">
        <v>1902</v>
      </c>
      <c r="D84" t="s">
        <v>7332</v>
      </c>
      <c r="E84" t="s">
        <v>7330</v>
      </c>
      <c r="G84" t="str">
        <f t="shared" si="1"/>
        <v>W1900</v>
      </c>
      <c r="H84" t="s">
        <v>5309</v>
      </c>
      <c r="J84" t="s">
        <v>9382</v>
      </c>
      <c r="K84" t="s">
        <v>3595</v>
      </c>
      <c r="L84" t="str">
        <f t="shared" si="2"/>
        <v>Do2_2d</v>
      </c>
    </row>
    <row r="85" spans="1:12">
      <c r="A85">
        <v>118</v>
      </c>
      <c r="D85" t="s">
        <v>7333</v>
      </c>
      <c r="E85" t="s">
        <v>7331</v>
      </c>
      <c r="G85" t="str">
        <f t="shared" si="1"/>
        <v/>
      </c>
      <c r="H85" t="s">
        <v>5309</v>
      </c>
      <c r="J85" t="s">
        <v>9378</v>
      </c>
      <c r="L85" t="str">
        <f t="shared" si="2"/>
        <v>Do1_2d</v>
      </c>
    </row>
    <row r="86" spans="1:12">
      <c r="A86">
        <v>119</v>
      </c>
      <c r="C86">
        <v>1874</v>
      </c>
      <c r="D86" t="s">
        <v>7335</v>
      </c>
      <c r="E86" t="s">
        <v>7334</v>
      </c>
      <c r="G86" t="str">
        <f t="shared" si="1"/>
        <v>W1850</v>
      </c>
      <c r="H86" t="s">
        <v>5309</v>
      </c>
      <c r="J86" t="s">
        <v>9378</v>
      </c>
      <c r="L86" t="str">
        <f t="shared" si="2"/>
        <v>Do1_2d</v>
      </c>
    </row>
    <row r="87" spans="1:12">
      <c r="A87">
        <v>120</v>
      </c>
      <c r="C87">
        <v>1833</v>
      </c>
      <c r="D87" t="s">
        <v>7334</v>
      </c>
      <c r="E87" t="s">
        <v>7334</v>
      </c>
      <c r="G87" t="str">
        <f t="shared" si="1"/>
        <v>W1850</v>
      </c>
      <c r="H87" t="s">
        <v>5309</v>
      </c>
      <c r="J87" t="s">
        <v>9378</v>
      </c>
      <c r="L87" t="str">
        <f t="shared" si="2"/>
        <v>Do1_2d</v>
      </c>
    </row>
    <row r="88" spans="1:12">
      <c r="A88">
        <v>121</v>
      </c>
      <c r="B88">
        <f>+K121</f>
        <v>0</v>
      </c>
      <c r="C88">
        <v>1896</v>
      </c>
      <c r="D88" t="s">
        <v>7334</v>
      </c>
      <c r="E88" t="s">
        <v>7334</v>
      </c>
      <c r="G88" t="str">
        <f t="shared" si="1"/>
        <v>W1870</v>
      </c>
      <c r="H88" t="s">
        <v>5309</v>
      </c>
      <c r="J88" t="s">
        <v>9378</v>
      </c>
      <c r="L88" t="str">
        <f t="shared" si="2"/>
        <v>Do1_2d</v>
      </c>
    </row>
    <row r="89" spans="1:12">
      <c r="A89">
        <v>122</v>
      </c>
      <c r="C89">
        <v>1872</v>
      </c>
      <c r="D89" t="s">
        <v>7337</v>
      </c>
      <c r="E89" t="s">
        <v>7336</v>
      </c>
      <c r="G89" t="str">
        <f t="shared" si="1"/>
        <v>W1850</v>
      </c>
      <c r="H89" t="s">
        <v>5309</v>
      </c>
      <c r="J89" t="s">
        <v>9382</v>
      </c>
      <c r="K89" t="s">
        <v>3595</v>
      </c>
      <c r="L89" t="str">
        <f t="shared" si="2"/>
        <v>Do2_2d</v>
      </c>
    </row>
    <row r="90" spans="1:12">
      <c r="A90">
        <v>123</v>
      </c>
      <c r="C90">
        <v>1897</v>
      </c>
      <c r="D90" t="s">
        <v>7337</v>
      </c>
      <c r="E90" t="s">
        <v>7336</v>
      </c>
      <c r="G90" t="str">
        <f t="shared" si="1"/>
        <v>W1870</v>
      </c>
      <c r="H90" t="s">
        <v>5309</v>
      </c>
      <c r="J90" t="s">
        <v>9382</v>
      </c>
      <c r="K90" t="s">
        <v>3595</v>
      </c>
      <c r="L90" t="str">
        <f t="shared" si="2"/>
        <v>Do2_2d</v>
      </c>
    </row>
    <row r="91" spans="1:12">
      <c r="A91">
        <v>124</v>
      </c>
      <c r="C91">
        <v>1879</v>
      </c>
      <c r="D91" t="s">
        <v>7339</v>
      </c>
      <c r="E91" t="s">
        <v>7338</v>
      </c>
      <c r="G91" t="str">
        <f t="shared" si="1"/>
        <v>W1870</v>
      </c>
      <c r="H91" t="s">
        <v>5309</v>
      </c>
      <c r="J91" t="s">
        <v>9382</v>
      </c>
      <c r="K91" t="s">
        <v>3595</v>
      </c>
      <c r="L91" t="str">
        <f t="shared" si="2"/>
        <v>Do2_2d</v>
      </c>
    </row>
    <row r="92" spans="1:12">
      <c r="A92">
        <v>125</v>
      </c>
      <c r="C92">
        <v>1895</v>
      </c>
      <c r="D92" t="s">
        <v>7339</v>
      </c>
      <c r="E92" t="s">
        <v>7338</v>
      </c>
      <c r="G92" t="str">
        <f t="shared" si="1"/>
        <v>W1870</v>
      </c>
      <c r="H92" t="s">
        <v>5309</v>
      </c>
      <c r="J92" t="s">
        <v>9382</v>
      </c>
      <c r="K92" t="s">
        <v>3595</v>
      </c>
      <c r="L92" t="str">
        <f t="shared" si="2"/>
        <v>Do2_2d</v>
      </c>
    </row>
    <row r="93" spans="1:12">
      <c r="A93">
        <v>126</v>
      </c>
      <c r="C93">
        <v>1878</v>
      </c>
      <c r="D93" t="s">
        <v>7341</v>
      </c>
      <c r="E93" t="s">
        <v>1462</v>
      </c>
      <c r="G93" t="str">
        <f t="shared" si="1"/>
        <v>W1870</v>
      </c>
      <c r="H93" t="s">
        <v>5309</v>
      </c>
      <c r="J93" t="s">
        <v>9382</v>
      </c>
      <c r="K93" t="s">
        <v>3595</v>
      </c>
      <c r="L93" t="str">
        <f t="shared" si="2"/>
        <v>Do2_2d</v>
      </c>
    </row>
    <row r="94" spans="1:12">
      <c r="A94">
        <v>127</v>
      </c>
      <c r="C94">
        <v>1900</v>
      </c>
      <c r="D94" t="s">
        <v>7340</v>
      </c>
      <c r="E94" t="s">
        <v>7340</v>
      </c>
      <c r="G94" t="str">
        <f t="shared" si="1"/>
        <v>W1870</v>
      </c>
      <c r="H94" t="s">
        <v>5309</v>
      </c>
      <c r="J94" t="s">
        <v>9382</v>
      </c>
      <c r="K94" t="s">
        <v>3595</v>
      </c>
      <c r="L94" t="str">
        <f t="shared" si="2"/>
        <v>Do2_2d</v>
      </c>
    </row>
    <row r="95" spans="1:12">
      <c r="A95">
        <v>128</v>
      </c>
      <c r="C95">
        <v>1890</v>
      </c>
      <c r="D95" t="s">
        <v>81</v>
      </c>
      <c r="E95" t="s">
        <v>1358</v>
      </c>
      <c r="G95" t="str">
        <f t="shared" si="1"/>
        <v>W1870</v>
      </c>
      <c r="H95" t="s">
        <v>5309</v>
      </c>
      <c r="J95" t="s">
        <v>9382</v>
      </c>
      <c r="K95" t="s">
        <v>3595</v>
      </c>
      <c r="L95" t="str">
        <f t="shared" si="2"/>
        <v>Do2_2d</v>
      </c>
    </row>
    <row r="96" spans="1:12">
      <c r="A96">
        <v>129</v>
      </c>
      <c r="C96">
        <v>1869</v>
      </c>
      <c r="D96" t="s">
        <v>81</v>
      </c>
      <c r="E96" t="s">
        <v>1358</v>
      </c>
      <c r="G96" t="str">
        <f t="shared" si="1"/>
        <v>W1850</v>
      </c>
      <c r="H96" t="s">
        <v>5309</v>
      </c>
      <c r="J96" t="s">
        <v>9382</v>
      </c>
      <c r="K96" t="s">
        <v>3595</v>
      </c>
      <c r="L96" t="str">
        <f t="shared" si="2"/>
        <v>Do2_2d</v>
      </c>
    </row>
    <row r="97" spans="1:13">
      <c r="A97">
        <v>130</v>
      </c>
      <c r="C97">
        <v>1890</v>
      </c>
      <c r="D97" t="s">
        <v>81</v>
      </c>
      <c r="E97" t="s">
        <v>1358</v>
      </c>
      <c r="G97" t="str">
        <f t="shared" si="1"/>
        <v>W1870</v>
      </c>
      <c r="H97" t="s">
        <v>5309</v>
      </c>
      <c r="J97" t="s">
        <v>9382</v>
      </c>
      <c r="K97" t="s">
        <v>3595</v>
      </c>
      <c r="L97" t="str">
        <f t="shared" si="2"/>
        <v>Do2_2d</v>
      </c>
    </row>
    <row r="98" spans="1:13">
      <c r="A98">
        <v>131</v>
      </c>
      <c r="C98">
        <v>1899</v>
      </c>
      <c r="D98" t="s">
        <v>81</v>
      </c>
      <c r="E98" t="s">
        <v>1358</v>
      </c>
      <c r="G98" t="str">
        <f t="shared" si="1"/>
        <v>W1870</v>
      </c>
      <c r="H98" t="s">
        <v>5309</v>
      </c>
      <c r="J98" t="s">
        <v>9382</v>
      </c>
      <c r="K98" t="s">
        <v>3595</v>
      </c>
      <c r="L98" t="str">
        <f t="shared" si="2"/>
        <v>Do2_2d</v>
      </c>
    </row>
    <row r="99" spans="1:13">
      <c r="A99">
        <v>132</v>
      </c>
      <c r="C99">
        <v>1866</v>
      </c>
      <c r="D99" t="s">
        <v>705</v>
      </c>
      <c r="E99" t="s">
        <v>367</v>
      </c>
      <c r="G99" t="str">
        <f t="shared" si="1"/>
        <v>W1850</v>
      </c>
      <c r="H99" t="s">
        <v>5309</v>
      </c>
      <c r="J99" t="s">
        <v>9378</v>
      </c>
      <c r="L99" t="str">
        <f t="shared" si="2"/>
        <v>Do1_2d</v>
      </c>
    </row>
    <row r="100" spans="1:13">
      <c r="A100">
        <v>133</v>
      </c>
      <c r="C100">
        <v>1890</v>
      </c>
      <c r="D100" t="s">
        <v>705</v>
      </c>
      <c r="E100" t="s">
        <v>367</v>
      </c>
      <c r="G100" t="str">
        <f t="shared" si="1"/>
        <v>W1870</v>
      </c>
      <c r="H100" t="s">
        <v>5309</v>
      </c>
      <c r="J100" t="s">
        <v>9378</v>
      </c>
      <c r="L100" t="str">
        <f t="shared" si="2"/>
        <v>Do1_2d</v>
      </c>
    </row>
    <row r="101" spans="1:13">
      <c r="A101">
        <v>134</v>
      </c>
      <c r="C101">
        <v>1900</v>
      </c>
      <c r="D101" t="s">
        <v>7344</v>
      </c>
      <c r="E101" t="s">
        <v>7342</v>
      </c>
      <c r="G101" t="str">
        <f t="shared" si="1"/>
        <v>W1870</v>
      </c>
      <c r="H101" t="s">
        <v>5309</v>
      </c>
      <c r="J101" t="s">
        <v>9382</v>
      </c>
      <c r="K101" t="s">
        <v>3595</v>
      </c>
      <c r="L101" t="str">
        <f t="shared" si="2"/>
        <v>Do2_2d</v>
      </c>
    </row>
    <row r="102" spans="1:13">
      <c r="A102">
        <v>135</v>
      </c>
      <c r="C102">
        <v>1862</v>
      </c>
      <c r="D102" t="s">
        <v>7345</v>
      </c>
      <c r="E102" t="s">
        <v>7343</v>
      </c>
      <c r="G102" t="str">
        <f t="shared" si="1"/>
        <v>W1850</v>
      </c>
      <c r="H102" t="s">
        <v>5309</v>
      </c>
      <c r="J102" t="s">
        <v>9382</v>
      </c>
      <c r="K102" t="s">
        <v>3595</v>
      </c>
      <c r="L102" t="str">
        <f t="shared" si="2"/>
        <v>Do2_2d</v>
      </c>
      <c r="M102" t="s">
        <v>12550</v>
      </c>
    </row>
    <row r="103" spans="1:13">
      <c r="A103">
        <v>136</v>
      </c>
      <c r="C103">
        <v>1892</v>
      </c>
      <c r="D103" t="s">
        <v>7345</v>
      </c>
      <c r="E103" t="s">
        <v>7343</v>
      </c>
      <c r="G103" t="str">
        <f t="shared" si="1"/>
        <v>W1870</v>
      </c>
      <c r="H103" t="s">
        <v>5309</v>
      </c>
      <c r="J103" t="s">
        <v>9382</v>
      </c>
      <c r="K103" t="s">
        <v>3595</v>
      </c>
      <c r="L103" t="str">
        <f t="shared" si="2"/>
        <v>Do2_2d</v>
      </c>
    </row>
    <row r="104" spans="1:13">
      <c r="A104">
        <v>137</v>
      </c>
      <c r="C104">
        <v>1873</v>
      </c>
      <c r="D104" t="s">
        <v>7346</v>
      </c>
      <c r="E104" t="s">
        <v>3991</v>
      </c>
      <c r="G104" t="str">
        <f t="shared" si="1"/>
        <v>W1850</v>
      </c>
      <c r="H104" t="s">
        <v>5309</v>
      </c>
      <c r="J104" t="s">
        <v>9382</v>
      </c>
      <c r="K104" t="s">
        <v>3595</v>
      </c>
      <c r="L104" t="str">
        <f t="shared" si="2"/>
        <v>Do2_2d</v>
      </c>
    </row>
    <row r="105" spans="1:13">
      <c r="A105">
        <v>138</v>
      </c>
      <c r="C105">
        <v>1869</v>
      </c>
      <c r="D105" t="s">
        <v>7347</v>
      </c>
      <c r="E105" t="s">
        <v>1271</v>
      </c>
      <c r="G105" t="str">
        <f t="shared" si="1"/>
        <v>W1850</v>
      </c>
      <c r="H105" t="s">
        <v>5309</v>
      </c>
      <c r="J105" t="s">
        <v>9378</v>
      </c>
      <c r="L105" t="str">
        <f t="shared" si="2"/>
        <v>Do1_2d</v>
      </c>
    </row>
    <row r="106" spans="1:13">
      <c r="A106">
        <v>139</v>
      </c>
      <c r="C106">
        <v>1866</v>
      </c>
      <c r="D106" t="s">
        <v>7349</v>
      </c>
      <c r="E106" t="s">
        <v>209</v>
      </c>
      <c r="G106" t="str">
        <f t="shared" si="1"/>
        <v>W1850</v>
      </c>
      <c r="H106" t="s">
        <v>5309</v>
      </c>
      <c r="J106" t="s">
        <v>9378</v>
      </c>
      <c r="L106" t="str">
        <f t="shared" si="2"/>
        <v>Do1_2d</v>
      </c>
    </row>
    <row r="107" spans="1:13">
      <c r="A107">
        <v>140</v>
      </c>
      <c r="C107">
        <v>1879</v>
      </c>
      <c r="D107" t="s">
        <v>7350</v>
      </c>
      <c r="E107" t="s">
        <v>1612</v>
      </c>
      <c r="G107" t="str">
        <f t="shared" si="1"/>
        <v>W1870</v>
      </c>
      <c r="H107" t="s">
        <v>5309</v>
      </c>
      <c r="J107" t="s">
        <v>9378</v>
      </c>
      <c r="L107" t="str">
        <f t="shared" si="2"/>
        <v>Do1_2d</v>
      </c>
    </row>
    <row r="108" spans="1:13">
      <c r="A108">
        <v>141</v>
      </c>
      <c r="C108">
        <v>1874</v>
      </c>
      <c r="D108" t="s">
        <v>7351</v>
      </c>
      <c r="E108" t="s">
        <v>1612</v>
      </c>
      <c r="G108" t="str">
        <f t="shared" si="1"/>
        <v>W1850</v>
      </c>
      <c r="H108" t="s">
        <v>5309</v>
      </c>
      <c r="J108" t="s">
        <v>9378</v>
      </c>
      <c r="L108" t="str">
        <f t="shared" si="2"/>
        <v>Do1_2d</v>
      </c>
    </row>
    <row r="109" spans="1:13">
      <c r="A109">
        <v>142</v>
      </c>
      <c r="C109">
        <v>1869</v>
      </c>
      <c r="D109" t="s">
        <v>7353</v>
      </c>
      <c r="E109" t="s">
        <v>7352</v>
      </c>
      <c r="G109" t="str">
        <f t="shared" si="1"/>
        <v>W1850</v>
      </c>
      <c r="H109" t="s">
        <v>5309</v>
      </c>
      <c r="J109" t="s">
        <v>9382</v>
      </c>
      <c r="K109" t="s">
        <v>3595</v>
      </c>
      <c r="L109" t="str">
        <f t="shared" si="2"/>
        <v>Do2_2d</v>
      </c>
    </row>
    <row r="110" spans="1:13">
      <c r="A110">
        <v>143</v>
      </c>
      <c r="C110">
        <v>1894</v>
      </c>
      <c r="D110" t="s">
        <v>7353</v>
      </c>
      <c r="E110" t="s">
        <v>7352</v>
      </c>
      <c r="G110" t="str">
        <f t="shared" si="1"/>
        <v>W1870</v>
      </c>
      <c r="H110" t="s">
        <v>5309</v>
      </c>
      <c r="J110" t="s">
        <v>9382</v>
      </c>
      <c r="K110" t="s">
        <v>3595</v>
      </c>
      <c r="L110" t="str">
        <f t="shared" si="2"/>
        <v>Do2_2d</v>
      </c>
      <c r="M110" t="s">
        <v>12550</v>
      </c>
    </row>
    <row r="111" spans="1:13">
      <c r="A111">
        <v>144</v>
      </c>
      <c r="C111">
        <v>1879</v>
      </c>
      <c r="D111" t="s">
        <v>7354</v>
      </c>
      <c r="E111" t="s">
        <v>1308</v>
      </c>
      <c r="G111" t="str">
        <f t="shared" si="1"/>
        <v>W1870</v>
      </c>
      <c r="H111" t="s">
        <v>5309</v>
      </c>
      <c r="J111" t="s">
        <v>9382</v>
      </c>
      <c r="K111" t="s">
        <v>3595</v>
      </c>
      <c r="L111" t="str">
        <f t="shared" si="2"/>
        <v>Do2_2d</v>
      </c>
    </row>
    <row r="112" spans="1:13">
      <c r="A112">
        <v>145</v>
      </c>
      <c r="C112">
        <v>1897</v>
      </c>
      <c r="D112" t="s">
        <v>7355</v>
      </c>
      <c r="E112" t="s">
        <v>1308</v>
      </c>
      <c r="G112" t="str">
        <f t="shared" si="1"/>
        <v>W1870</v>
      </c>
      <c r="H112" t="s">
        <v>5309</v>
      </c>
      <c r="J112" t="s">
        <v>9378</v>
      </c>
      <c r="L112" t="str">
        <f t="shared" si="2"/>
        <v>Do1_2d</v>
      </c>
    </row>
    <row r="113" spans="1:13">
      <c r="A113">
        <v>146</v>
      </c>
      <c r="C113">
        <v>1872</v>
      </c>
      <c r="D113" t="s">
        <v>7357</v>
      </c>
      <c r="E113" t="s">
        <v>7356</v>
      </c>
      <c r="G113" t="str">
        <f t="shared" si="1"/>
        <v>W1850</v>
      </c>
      <c r="H113" t="s">
        <v>5309</v>
      </c>
      <c r="J113" t="s">
        <v>9378</v>
      </c>
      <c r="L113" t="str">
        <f t="shared" si="2"/>
        <v>Do1_2d</v>
      </c>
    </row>
    <row r="114" spans="1:13">
      <c r="A114">
        <v>147</v>
      </c>
      <c r="C114">
        <v>1883</v>
      </c>
      <c r="D114" t="s">
        <v>7357</v>
      </c>
      <c r="E114" t="s">
        <v>7356</v>
      </c>
      <c r="G114" t="str">
        <f t="shared" si="1"/>
        <v>W1870</v>
      </c>
      <c r="H114" t="s">
        <v>5309</v>
      </c>
      <c r="J114" t="s">
        <v>9378</v>
      </c>
      <c r="L114" t="str">
        <f t="shared" si="2"/>
        <v>Do1_2d</v>
      </c>
    </row>
    <row r="115" spans="1:13">
      <c r="A115">
        <v>148</v>
      </c>
      <c r="C115">
        <v>1885</v>
      </c>
      <c r="D115" t="s">
        <v>7358</v>
      </c>
      <c r="E115" t="s">
        <v>1367</v>
      </c>
      <c r="G115" t="str">
        <f t="shared" si="1"/>
        <v>W1870</v>
      </c>
      <c r="H115" t="s">
        <v>5309</v>
      </c>
      <c r="J115" t="s">
        <v>9378</v>
      </c>
      <c r="L115" t="str">
        <f t="shared" si="2"/>
        <v>Do1_2d</v>
      </c>
    </row>
    <row r="116" spans="1:13">
      <c r="A116">
        <v>149</v>
      </c>
      <c r="C116">
        <v>1885</v>
      </c>
      <c r="D116" t="s">
        <v>7359</v>
      </c>
      <c r="E116" t="s">
        <v>1367</v>
      </c>
      <c r="G116" t="str">
        <f t="shared" si="1"/>
        <v>W1870</v>
      </c>
      <c r="H116" t="s">
        <v>5309</v>
      </c>
      <c r="J116" t="s">
        <v>9378</v>
      </c>
      <c r="L116" t="str">
        <f t="shared" si="2"/>
        <v>Do1_2d</v>
      </c>
    </row>
    <row r="117" spans="1:13">
      <c r="A117">
        <v>150</v>
      </c>
      <c r="C117">
        <v>1903</v>
      </c>
      <c r="D117" t="s">
        <v>7360</v>
      </c>
      <c r="E117" t="s">
        <v>1367</v>
      </c>
      <c r="G117" t="str">
        <f t="shared" si="1"/>
        <v>W1900</v>
      </c>
      <c r="H117" t="s">
        <v>5309</v>
      </c>
      <c r="J117" t="s">
        <v>9382</v>
      </c>
      <c r="K117" t="s">
        <v>3595</v>
      </c>
      <c r="L117" t="str">
        <f t="shared" si="2"/>
        <v>Do2_2d</v>
      </c>
    </row>
    <row r="118" spans="1:13">
      <c r="A118">
        <v>151</v>
      </c>
      <c r="C118">
        <v>1865</v>
      </c>
      <c r="D118" t="s">
        <v>7362</v>
      </c>
      <c r="E118" t="s">
        <v>7361</v>
      </c>
      <c r="G118" t="str">
        <f t="shared" si="1"/>
        <v>W1850</v>
      </c>
      <c r="H118" t="s">
        <v>5309</v>
      </c>
      <c r="J118" t="s">
        <v>9382</v>
      </c>
      <c r="K118" t="s">
        <v>3595</v>
      </c>
      <c r="L118" t="str">
        <f t="shared" si="2"/>
        <v>Do2_2d</v>
      </c>
      <c r="M118" t="s">
        <v>12550</v>
      </c>
    </row>
    <row r="119" spans="1:13">
      <c r="A119">
        <v>152</v>
      </c>
      <c r="C119">
        <v>1868</v>
      </c>
      <c r="D119" t="s">
        <v>7348</v>
      </c>
      <c r="E119" t="s">
        <v>1271</v>
      </c>
      <c r="G119" t="str">
        <f t="shared" si="1"/>
        <v>W1850</v>
      </c>
      <c r="H119" t="s">
        <v>5309</v>
      </c>
      <c r="J119" t="s">
        <v>9382</v>
      </c>
      <c r="K119" t="s">
        <v>3595</v>
      </c>
      <c r="L119" t="str">
        <f t="shared" si="2"/>
        <v>Do2_2d</v>
      </c>
    </row>
    <row r="120" spans="1:13">
      <c r="G120" t="str">
        <f t="shared" si="1"/>
        <v/>
      </c>
    </row>
    <row r="121" spans="1:13">
      <c r="G121" t="str">
        <f t="shared" si="1"/>
        <v/>
      </c>
    </row>
    <row r="122" spans="1:13">
      <c r="A122">
        <v>201</v>
      </c>
      <c r="C122">
        <v>1890</v>
      </c>
      <c r="D122" t="s">
        <v>7363</v>
      </c>
      <c r="E122" t="s">
        <v>5319</v>
      </c>
      <c r="G122" t="str">
        <f t="shared" si="1"/>
        <v>W1870</v>
      </c>
      <c r="H122" t="s">
        <v>5319</v>
      </c>
      <c r="J122" t="s">
        <v>9387</v>
      </c>
    </row>
    <row r="123" spans="1:13">
      <c r="A123">
        <v>202</v>
      </c>
      <c r="C123">
        <v>1887</v>
      </c>
      <c r="D123" t="s">
        <v>7364</v>
      </c>
      <c r="E123" t="s">
        <v>5292</v>
      </c>
      <c r="G123" t="str">
        <f t="shared" si="1"/>
        <v>W1870</v>
      </c>
      <c r="H123" t="s">
        <v>5292</v>
      </c>
      <c r="J123" t="s">
        <v>9387</v>
      </c>
    </row>
    <row r="124" spans="1:13">
      <c r="A124">
        <v>203</v>
      </c>
      <c r="C124">
        <v>1897</v>
      </c>
      <c r="D124" t="s">
        <v>7365</v>
      </c>
      <c r="E124" t="s">
        <v>7366</v>
      </c>
      <c r="G124" t="str">
        <f t="shared" si="1"/>
        <v>W1870</v>
      </c>
      <c r="H124" t="s">
        <v>5313</v>
      </c>
      <c r="J124" t="s">
        <v>9387</v>
      </c>
    </row>
    <row r="125" spans="1:13">
      <c r="A125">
        <v>204</v>
      </c>
      <c r="C125">
        <v>1871</v>
      </c>
      <c r="D125" t="s">
        <v>7368</v>
      </c>
      <c r="E125" t="s">
        <v>7367</v>
      </c>
      <c r="G125" t="str">
        <f t="shared" si="1"/>
        <v>W1850</v>
      </c>
      <c r="H125" t="s">
        <v>5313</v>
      </c>
      <c r="J125" t="s">
        <v>9387</v>
      </c>
    </row>
    <row r="126" spans="1:13">
      <c r="A126">
        <v>205</v>
      </c>
      <c r="C126">
        <v>1905</v>
      </c>
      <c r="D126" s="10" t="s">
        <v>7368</v>
      </c>
      <c r="E126" t="s">
        <v>7367</v>
      </c>
      <c r="G126" t="str">
        <f t="shared" si="1"/>
        <v>W1900</v>
      </c>
      <c r="H126" t="s">
        <v>5313</v>
      </c>
      <c r="J126" t="s">
        <v>9387</v>
      </c>
    </row>
    <row r="127" spans="1:13">
      <c r="A127">
        <v>206</v>
      </c>
      <c r="C127">
        <v>1881</v>
      </c>
      <c r="D127" t="s">
        <v>7370</v>
      </c>
      <c r="E127" t="s">
        <v>7369</v>
      </c>
      <c r="G127" t="str">
        <f t="shared" si="1"/>
        <v>W1870</v>
      </c>
      <c r="H127" t="s">
        <v>5313</v>
      </c>
      <c r="J127" t="s">
        <v>9387</v>
      </c>
    </row>
    <row r="128" spans="1:13">
      <c r="A128">
        <v>207</v>
      </c>
      <c r="C128">
        <v>1872</v>
      </c>
      <c r="D128" t="s">
        <v>7369</v>
      </c>
      <c r="E128" t="s">
        <v>7369</v>
      </c>
      <c r="G128" t="str">
        <f t="shared" si="1"/>
        <v>W1850</v>
      </c>
      <c r="H128" t="s">
        <v>5313</v>
      </c>
      <c r="J128" t="s">
        <v>9387</v>
      </c>
    </row>
    <row r="129" spans="1:10">
      <c r="A129">
        <v>208</v>
      </c>
      <c r="C129">
        <v>1875</v>
      </c>
      <c r="D129" t="s">
        <v>7369</v>
      </c>
      <c r="E129" t="s">
        <v>7369</v>
      </c>
      <c r="G129" t="str">
        <f t="shared" si="1"/>
        <v>W1870</v>
      </c>
      <c r="H129" t="s">
        <v>5313</v>
      </c>
      <c r="J129" t="s">
        <v>9387</v>
      </c>
    </row>
    <row r="130" spans="1:10">
      <c r="A130">
        <v>209</v>
      </c>
      <c r="C130">
        <v>1894</v>
      </c>
      <c r="D130" t="s">
        <v>7372</v>
      </c>
      <c r="E130" t="s">
        <v>7371</v>
      </c>
      <c r="G130" t="str">
        <f t="shared" si="1"/>
        <v>W1870</v>
      </c>
      <c r="H130" t="s">
        <v>5313</v>
      </c>
      <c r="J130" t="s">
        <v>9387</v>
      </c>
    </row>
    <row r="131" spans="1:10">
      <c r="A131">
        <v>210</v>
      </c>
      <c r="C131">
        <v>1888</v>
      </c>
      <c r="D131" t="s">
        <v>7372</v>
      </c>
      <c r="E131" t="s">
        <v>7371</v>
      </c>
      <c r="G131" t="str">
        <f t="shared" ref="G131:G194" si="3">IF(C131="","",IF(F131="B","B1875",IF(C131&gt;1900,"W1900",IF(C131&gt;1874,"W1870","W1850"))))</f>
        <v>W1870</v>
      </c>
      <c r="H131" t="s">
        <v>5313</v>
      </c>
      <c r="J131" t="s">
        <v>9387</v>
      </c>
    </row>
    <row r="132" spans="1:10">
      <c r="A132">
        <v>211</v>
      </c>
      <c r="C132">
        <v>1894</v>
      </c>
      <c r="D132" t="s">
        <v>7374</v>
      </c>
      <c r="E132" t="s">
        <v>7373</v>
      </c>
      <c r="G132" t="str">
        <f t="shared" si="3"/>
        <v>W1870</v>
      </c>
      <c r="H132" t="s">
        <v>5313</v>
      </c>
      <c r="J132" t="s">
        <v>9387</v>
      </c>
    </row>
    <row r="133" spans="1:10">
      <c r="A133">
        <v>212</v>
      </c>
      <c r="C133">
        <v>1876</v>
      </c>
      <c r="D133" t="s">
        <v>7375</v>
      </c>
      <c r="E133" t="s">
        <v>4032</v>
      </c>
      <c r="G133" t="str">
        <f t="shared" si="3"/>
        <v>W1870</v>
      </c>
      <c r="H133" t="s">
        <v>5313</v>
      </c>
      <c r="J133" t="s">
        <v>9387</v>
      </c>
    </row>
    <row r="134" spans="1:10">
      <c r="A134">
        <v>213</v>
      </c>
      <c r="C134">
        <v>1886</v>
      </c>
      <c r="D134" t="s">
        <v>7375</v>
      </c>
      <c r="E134" t="s">
        <v>4032</v>
      </c>
      <c r="G134" t="str">
        <f t="shared" si="3"/>
        <v>W1870</v>
      </c>
      <c r="H134" t="s">
        <v>5313</v>
      </c>
      <c r="J134" t="s">
        <v>9387</v>
      </c>
    </row>
    <row r="135" spans="1:10">
      <c r="A135">
        <v>214</v>
      </c>
      <c r="C135">
        <v>1880</v>
      </c>
      <c r="D135" t="s">
        <v>7376</v>
      </c>
      <c r="E135" t="s">
        <v>167</v>
      </c>
      <c r="G135" t="str">
        <f t="shared" si="3"/>
        <v>W1870</v>
      </c>
      <c r="H135" t="s">
        <v>5313</v>
      </c>
      <c r="J135" t="s">
        <v>9387</v>
      </c>
    </row>
    <row r="136" spans="1:10">
      <c r="A136">
        <v>215</v>
      </c>
      <c r="C136">
        <v>1884</v>
      </c>
      <c r="D136" t="s">
        <v>7378</v>
      </c>
      <c r="E136" t="s">
        <v>7377</v>
      </c>
      <c r="G136" t="str">
        <f t="shared" si="3"/>
        <v>W1870</v>
      </c>
      <c r="H136" t="s">
        <v>5313</v>
      </c>
      <c r="J136" t="s">
        <v>9387</v>
      </c>
    </row>
    <row r="137" spans="1:10">
      <c r="A137">
        <v>216</v>
      </c>
      <c r="C137">
        <v>1883</v>
      </c>
      <c r="D137" t="s">
        <v>185</v>
      </c>
      <c r="E137" t="s">
        <v>7379</v>
      </c>
      <c r="G137" t="str">
        <f t="shared" si="3"/>
        <v>W1870</v>
      </c>
      <c r="H137" t="s">
        <v>5313</v>
      </c>
      <c r="J137" t="s">
        <v>9387</v>
      </c>
    </row>
    <row r="138" spans="1:10">
      <c r="A138">
        <v>217</v>
      </c>
      <c r="C138">
        <v>1882</v>
      </c>
      <c r="D138" t="s">
        <v>185</v>
      </c>
      <c r="E138" t="s">
        <v>7379</v>
      </c>
      <c r="G138" t="str">
        <f t="shared" si="3"/>
        <v>W1870</v>
      </c>
      <c r="H138" t="s">
        <v>5313</v>
      </c>
      <c r="J138" t="s">
        <v>9387</v>
      </c>
    </row>
    <row r="139" spans="1:10">
      <c r="A139">
        <v>218</v>
      </c>
      <c r="C139">
        <v>1882</v>
      </c>
      <c r="D139" t="s">
        <v>7381</v>
      </c>
      <c r="E139" t="s">
        <v>7380</v>
      </c>
      <c r="G139" t="str">
        <f t="shared" si="3"/>
        <v>W1870</v>
      </c>
      <c r="H139" t="s">
        <v>5313</v>
      </c>
      <c r="J139" t="s">
        <v>9387</v>
      </c>
    </row>
    <row r="140" spans="1:10">
      <c r="A140">
        <v>219</v>
      </c>
      <c r="C140">
        <v>1894</v>
      </c>
      <c r="D140" t="s">
        <v>7381</v>
      </c>
      <c r="E140" t="s">
        <v>7380</v>
      </c>
      <c r="G140" t="str">
        <f t="shared" si="3"/>
        <v>W1870</v>
      </c>
      <c r="H140" t="s">
        <v>5313</v>
      </c>
      <c r="J140" t="s">
        <v>9387</v>
      </c>
    </row>
    <row r="141" spans="1:10">
      <c r="A141">
        <v>220</v>
      </c>
      <c r="C141">
        <v>1868</v>
      </c>
      <c r="D141" t="s">
        <v>186</v>
      </c>
      <c r="E141" t="s">
        <v>7361</v>
      </c>
      <c r="G141" t="str">
        <f t="shared" si="3"/>
        <v>W1850</v>
      </c>
      <c r="H141" t="s">
        <v>5313</v>
      </c>
      <c r="J141" t="s">
        <v>9387</v>
      </c>
    </row>
    <row r="142" spans="1:10">
      <c r="A142">
        <v>221</v>
      </c>
      <c r="C142">
        <v>1902</v>
      </c>
      <c r="D142" t="s">
        <v>186</v>
      </c>
      <c r="E142" t="s">
        <v>7361</v>
      </c>
      <c r="G142" t="str">
        <f t="shared" si="3"/>
        <v>W1900</v>
      </c>
      <c r="H142" t="s">
        <v>5313</v>
      </c>
      <c r="J142" t="s">
        <v>9387</v>
      </c>
    </row>
    <row r="143" spans="1:10">
      <c r="A143">
        <v>222</v>
      </c>
      <c r="C143">
        <v>1893</v>
      </c>
      <c r="D143" t="s">
        <v>186</v>
      </c>
      <c r="E143" t="s">
        <v>7361</v>
      </c>
      <c r="G143" t="str">
        <f t="shared" si="3"/>
        <v>W1870</v>
      </c>
      <c r="H143" t="s">
        <v>5313</v>
      </c>
      <c r="J143" t="s">
        <v>9387</v>
      </c>
    </row>
    <row r="144" spans="1:10">
      <c r="A144">
        <v>223</v>
      </c>
      <c r="C144">
        <v>1886</v>
      </c>
      <c r="D144" t="s">
        <v>936</v>
      </c>
      <c r="E144" t="s">
        <v>7382</v>
      </c>
      <c r="G144" t="str">
        <f t="shared" si="3"/>
        <v>W1870</v>
      </c>
      <c r="H144" t="s">
        <v>5313</v>
      </c>
      <c r="J144" t="s">
        <v>9387</v>
      </c>
    </row>
    <row r="145" spans="1:13">
      <c r="A145">
        <v>224</v>
      </c>
      <c r="C145">
        <v>1885</v>
      </c>
      <c r="D145" t="s">
        <v>7384</v>
      </c>
      <c r="E145" t="s">
        <v>7383</v>
      </c>
      <c r="G145" t="str">
        <f t="shared" si="3"/>
        <v>W1870</v>
      </c>
      <c r="H145" t="s">
        <v>5313</v>
      </c>
      <c r="J145" t="s">
        <v>9387</v>
      </c>
    </row>
    <row r="146" spans="1:13">
      <c r="A146">
        <v>225</v>
      </c>
      <c r="C146">
        <v>1879</v>
      </c>
      <c r="D146" t="s">
        <v>7385</v>
      </c>
      <c r="E146" t="s">
        <v>7387</v>
      </c>
      <c r="G146" t="str">
        <f t="shared" si="3"/>
        <v>W1870</v>
      </c>
      <c r="H146" t="s">
        <v>5313</v>
      </c>
      <c r="J146" t="s">
        <v>9387</v>
      </c>
    </row>
    <row r="147" spans="1:13">
      <c r="A147">
        <v>226</v>
      </c>
      <c r="C147">
        <v>1896</v>
      </c>
      <c r="D147" t="s">
        <v>7386</v>
      </c>
      <c r="E147" t="s">
        <v>7387</v>
      </c>
      <c r="G147" t="str">
        <f t="shared" si="3"/>
        <v>W1870</v>
      </c>
      <c r="H147" t="s">
        <v>5313</v>
      </c>
      <c r="J147" t="s">
        <v>9387</v>
      </c>
    </row>
    <row r="148" spans="1:13">
      <c r="G148" t="str">
        <f t="shared" si="3"/>
        <v/>
      </c>
    </row>
    <row r="149" spans="1:13">
      <c r="G149" t="str">
        <f t="shared" si="3"/>
        <v/>
      </c>
    </row>
    <row r="150" spans="1:13">
      <c r="A150">
        <v>301</v>
      </c>
      <c r="C150">
        <v>1880</v>
      </c>
      <c r="D150" t="s">
        <v>218</v>
      </c>
      <c r="E150" t="s">
        <v>7388</v>
      </c>
      <c r="G150" t="str">
        <f t="shared" si="3"/>
        <v>W1870</v>
      </c>
      <c r="H150" t="s">
        <v>5316</v>
      </c>
      <c r="J150" t="s">
        <v>9378</v>
      </c>
    </row>
    <row r="151" spans="1:13">
      <c r="A151">
        <v>302</v>
      </c>
      <c r="C151">
        <v>1898</v>
      </c>
      <c r="D151" t="s">
        <v>7390</v>
      </c>
      <c r="E151" t="s">
        <v>7389</v>
      </c>
      <c r="G151" t="str">
        <f t="shared" si="3"/>
        <v>W1870</v>
      </c>
      <c r="H151" t="s">
        <v>5316</v>
      </c>
      <c r="J151" t="s">
        <v>9387</v>
      </c>
    </row>
    <row r="152" spans="1:13">
      <c r="A152">
        <v>303</v>
      </c>
      <c r="C152">
        <v>1887</v>
      </c>
      <c r="D152" t="s">
        <v>7392</v>
      </c>
      <c r="E152" t="s">
        <v>7391</v>
      </c>
      <c r="G152" t="str">
        <f t="shared" si="3"/>
        <v>W1870</v>
      </c>
      <c r="H152" t="s">
        <v>5316</v>
      </c>
      <c r="J152" t="s">
        <v>9378</v>
      </c>
    </row>
    <row r="153" spans="1:13">
      <c r="A153">
        <v>304</v>
      </c>
      <c r="C153">
        <v>1899</v>
      </c>
      <c r="D153" t="s">
        <v>7392</v>
      </c>
      <c r="E153" t="s">
        <v>7391</v>
      </c>
      <c r="G153" t="str">
        <f t="shared" si="3"/>
        <v>W1870</v>
      </c>
      <c r="H153" t="s">
        <v>5316</v>
      </c>
      <c r="J153" s="10" t="s">
        <v>9387</v>
      </c>
    </row>
    <row r="154" spans="1:13">
      <c r="A154">
        <v>305</v>
      </c>
      <c r="C154">
        <v>1880</v>
      </c>
      <c r="D154" t="s">
        <v>266</v>
      </c>
      <c r="E154" t="s">
        <v>7393</v>
      </c>
      <c r="G154" t="str">
        <f t="shared" si="3"/>
        <v>W1870</v>
      </c>
      <c r="H154" t="s">
        <v>5316</v>
      </c>
      <c r="J154" t="s">
        <v>9378</v>
      </c>
      <c r="M154" t="s">
        <v>12550</v>
      </c>
    </row>
    <row r="155" spans="1:13">
      <c r="A155">
        <v>306</v>
      </c>
      <c r="C155">
        <v>1902</v>
      </c>
      <c r="D155" t="s">
        <v>2275</v>
      </c>
      <c r="E155" t="s">
        <v>7393</v>
      </c>
      <c r="G155" t="str">
        <f t="shared" si="3"/>
        <v>W1900</v>
      </c>
      <c r="H155" t="s">
        <v>5316</v>
      </c>
      <c r="J155" t="s">
        <v>9378</v>
      </c>
      <c r="M155" t="s">
        <v>12550</v>
      </c>
    </row>
    <row r="156" spans="1:13">
      <c r="A156">
        <v>307</v>
      </c>
      <c r="C156">
        <v>1892</v>
      </c>
      <c r="D156" t="s">
        <v>7395</v>
      </c>
      <c r="E156" t="s">
        <v>7394</v>
      </c>
      <c r="G156" t="str">
        <f t="shared" si="3"/>
        <v>W1870</v>
      </c>
      <c r="H156" t="s">
        <v>5316</v>
      </c>
      <c r="J156" t="s">
        <v>9378</v>
      </c>
    </row>
    <row r="157" spans="1:13">
      <c r="A157">
        <v>308</v>
      </c>
      <c r="C157">
        <v>1890</v>
      </c>
      <c r="D157" t="s">
        <v>7395</v>
      </c>
      <c r="E157" t="s">
        <v>7394</v>
      </c>
      <c r="G157" t="str">
        <f t="shared" si="3"/>
        <v>W1870</v>
      </c>
      <c r="H157" t="s">
        <v>5316</v>
      </c>
      <c r="J157" t="s">
        <v>9378</v>
      </c>
      <c r="M157" t="s">
        <v>12550</v>
      </c>
    </row>
    <row r="158" spans="1:13">
      <c r="A158">
        <v>309</v>
      </c>
      <c r="C158">
        <v>1881</v>
      </c>
      <c r="D158" t="s">
        <v>7397</v>
      </c>
      <c r="E158" t="s">
        <v>1761</v>
      </c>
      <c r="G158" t="str">
        <f t="shared" si="3"/>
        <v>W1870</v>
      </c>
      <c r="H158" t="s">
        <v>5316</v>
      </c>
      <c r="J158" t="s">
        <v>9378</v>
      </c>
    </row>
    <row r="159" spans="1:13">
      <c r="A159">
        <v>310</v>
      </c>
      <c r="C159">
        <v>1904</v>
      </c>
      <c r="D159" t="s">
        <v>7397</v>
      </c>
      <c r="E159" t="s">
        <v>1761</v>
      </c>
      <c r="G159" t="str">
        <f t="shared" si="3"/>
        <v>W1900</v>
      </c>
      <c r="H159" t="s">
        <v>5316</v>
      </c>
      <c r="J159" t="s">
        <v>9378</v>
      </c>
    </row>
    <row r="160" spans="1:13">
      <c r="A160">
        <v>311</v>
      </c>
      <c r="C160">
        <v>1876</v>
      </c>
      <c r="D160" t="s">
        <v>7398</v>
      </c>
      <c r="E160" t="s">
        <v>7396</v>
      </c>
      <c r="G160" t="str">
        <f t="shared" si="3"/>
        <v>W1870</v>
      </c>
      <c r="H160" t="s">
        <v>5316</v>
      </c>
      <c r="J160" t="s">
        <v>9378</v>
      </c>
      <c r="M160" t="s">
        <v>12550</v>
      </c>
    </row>
    <row r="161" spans="1:13">
      <c r="A161">
        <v>312</v>
      </c>
      <c r="C161">
        <v>1892</v>
      </c>
      <c r="D161" t="s">
        <v>269</v>
      </c>
      <c r="E161" t="s">
        <v>7396</v>
      </c>
      <c r="G161" t="str">
        <f t="shared" si="3"/>
        <v>W1870</v>
      </c>
      <c r="H161" t="s">
        <v>5316</v>
      </c>
      <c r="J161" s="10" t="s">
        <v>9387</v>
      </c>
    </row>
    <row r="162" spans="1:13">
      <c r="A162">
        <v>313</v>
      </c>
      <c r="C162">
        <v>1894</v>
      </c>
      <c r="D162" t="s">
        <v>7401</v>
      </c>
      <c r="E162" t="s">
        <v>7400</v>
      </c>
      <c r="G162" t="str">
        <f t="shared" si="3"/>
        <v>W1870</v>
      </c>
      <c r="H162" t="s">
        <v>5316</v>
      </c>
      <c r="J162" s="10" t="s">
        <v>9387</v>
      </c>
    </row>
    <row r="163" spans="1:13">
      <c r="A163">
        <v>314</v>
      </c>
      <c r="C163">
        <v>1867</v>
      </c>
      <c r="D163" t="s">
        <v>7402</v>
      </c>
      <c r="E163" t="s">
        <v>7399</v>
      </c>
      <c r="G163" t="str">
        <f t="shared" si="3"/>
        <v>W1850</v>
      </c>
      <c r="H163" t="s">
        <v>5316</v>
      </c>
      <c r="J163" t="s">
        <v>9378</v>
      </c>
    </row>
    <row r="164" spans="1:13">
      <c r="A164">
        <v>315</v>
      </c>
      <c r="C164">
        <v>1907</v>
      </c>
      <c r="D164" t="s">
        <v>7405</v>
      </c>
      <c r="E164" t="s">
        <v>7403</v>
      </c>
      <c r="G164" t="str">
        <f t="shared" si="3"/>
        <v>W1900</v>
      </c>
      <c r="H164" t="s">
        <v>5316</v>
      </c>
      <c r="J164" t="s">
        <v>9378</v>
      </c>
    </row>
    <row r="165" spans="1:13">
      <c r="A165">
        <v>316</v>
      </c>
      <c r="C165">
        <v>1882</v>
      </c>
      <c r="D165" t="s">
        <v>1728</v>
      </c>
      <c r="E165" t="s">
        <v>7404</v>
      </c>
      <c r="G165" t="str">
        <f t="shared" si="3"/>
        <v>W1870</v>
      </c>
      <c r="H165" t="s">
        <v>5316</v>
      </c>
      <c r="J165" t="s">
        <v>9378</v>
      </c>
      <c r="M165" t="s">
        <v>12550</v>
      </c>
    </row>
    <row r="166" spans="1:13">
      <c r="A166">
        <v>317</v>
      </c>
      <c r="C166">
        <v>1870</v>
      </c>
      <c r="D166" t="s">
        <v>7406</v>
      </c>
      <c r="E166" t="s">
        <v>7406</v>
      </c>
      <c r="G166" t="str">
        <f t="shared" si="3"/>
        <v>W1850</v>
      </c>
      <c r="H166" t="s">
        <v>5316</v>
      </c>
      <c r="J166" t="s">
        <v>9378</v>
      </c>
    </row>
    <row r="167" spans="1:13">
      <c r="A167">
        <v>318</v>
      </c>
      <c r="C167">
        <v>1911</v>
      </c>
      <c r="D167" t="s">
        <v>7406</v>
      </c>
      <c r="E167" t="s">
        <v>7406</v>
      </c>
      <c r="G167" t="str">
        <f t="shared" si="3"/>
        <v>W1900</v>
      </c>
      <c r="H167" t="s">
        <v>5316</v>
      </c>
      <c r="J167" t="s">
        <v>9378</v>
      </c>
    </row>
    <row r="168" spans="1:13">
      <c r="A168">
        <v>319</v>
      </c>
      <c r="C168">
        <v>1903</v>
      </c>
      <c r="D168" t="s">
        <v>7406</v>
      </c>
      <c r="E168" t="s">
        <v>7406</v>
      </c>
      <c r="G168" t="str">
        <f t="shared" si="3"/>
        <v>W1900</v>
      </c>
      <c r="H168" t="s">
        <v>5316</v>
      </c>
      <c r="J168" t="s">
        <v>9378</v>
      </c>
      <c r="M168" t="s">
        <v>12550</v>
      </c>
    </row>
    <row r="169" spans="1:13">
      <c r="A169">
        <v>320</v>
      </c>
      <c r="C169">
        <v>1887</v>
      </c>
      <c r="D169" t="s">
        <v>1529</v>
      </c>
      <c r="E169" t="s">
        <v>7407</v>
      </c>
      <c r="G169" t="str">
        <f t="shared" si="3"/>
        <v>W1870</v>
      </c>
      <c r="H169" t="s">
        <v>5316</v>
      </c>
      <c r="J169" t="s">
        <v>9378</v>
      </c>
    </row>
    <row r="170" spans="1:13">
      <c r="A170">
        <v>321</v>
      </c>
      <c r="C170">
        <v>1910</v>
      </c>
      <c r="D170" t="s">
        <v>7410</v>
      </c>
      <c r="E170" t="s">
        <v>7409</v>
      </c>
      <c r="G170" t="str">
        <f t="shared" si="3"/>
        <v>W1900</v>
      </c>
      <c r="H170" t="s">
        <v>5316</v>
      </c>
      <c r="J170" t="s">
        <v>9378</v>
      </c>
    </row>
    <row r="171" spans="1:13">
      <c r="A171">
        <v>322</v>
      </c>
      <c r="C171">
        <v>1885</v>
      </c>
      <c r="D171" t="s">
        <v>7411</v>
      </c>
      <c r="E171" t="s">
        <v>7408</v>
      </c>
      <c r="G171" t="str">
        <f t="shared" si="3"/>
        <v>W1870</v>
      </c>
      <c r="H171" t="s">
        <v>5316</v>
      </c>
      <c r="J171" t="s">
        <v>9378</v>
      </c>
    </row>
    <row r="172" spans="1:13">
      <c r="A172">
        <v>323</v>
      </c>
      <c r="C172">
        <v>1895</v>
      </c>
      <c r="D172" t="s">
        <v>7412</v>
      </c>
      <c r="E172" t="s">
        <v>7408</v>
      </c>
      <c r="G172" t="str">
        <f t="shared" si="3"/>
        <v>W1870</v>
      </c>
      <c r="H172" t="s">
        <v>5316</v>
      </c>
      <c r="J172" s="10" t="s">
        <v>9387</v>
      </c>
    </row>
    <row r="173" spans="1:13">
      <c r="A173">
        <v>324</v>
      </c>
      <c r="C173">
        <v>1881</v>
      </c>
      <c r="D173" t="s">
        <v>7413</v>
      </c>
      <c r="E173" t="s">
        <v>1889</v>
      </c>
      <c r="G173" t="str">
        <f t="shared" si="3"/>
        <v>W1870</v>
      </c>
      <c r="H173" t="s">
        <v>5316</v>
      </c>
      <c r="J173" s="10" t="s">
        <v>9387</v>
      </c>
    </row>
    <row r="174" spans="1:13">
      <c r="A174">
        <v>325</v>
      </c>
      <c r="C174">
        <v>1887</v>
      </c>
      <c r="D174" t="s">
        <v>7413</v>
      </c>
      <c r="E174" t="s">
        <v>1889</v>
      </c>
      <c r="G174" t="str">
        <f t="shared" si="3"/>
        <v>W1870</v>
      </c>
      <c r="H174" t="s">
        <v>5316</v>
      </c>
      <c r="J174" s="10" t="s">
        <v>9387</v>
      </c>
      <c r="M174" t="s">
        <v>12550</v>
      </c>
    </row>
    <row r="175" spans="1:13">
      <c r="A175">
        <v>326</v>
      </c>
      <c r="C175">
        <v>1901</v>
      </c>
      <c r="D175" t="s">
        <v>269</v>
      </c>
      <c r="E175" t="s">
        <v>7396</v>
      </c>
      <c r="G175" t="str">
        <f t="shared" si="3"/>
        <v>W1900</v>
      </c>
      <c r="H175" t="s">
        <v>5316</v>
      </c>
      <c r="J175" s="10" t="s">
        <v>9387</v>
      </c>
    </row>
    <row r="176" spans="1:13">
      <c r="A176">
        <v>327</v>
      </c>
      <c r="C176">
        <v>1873</v>
      </c>
      <c r="D176" t="s">
        <v>973</v>
      </c>
      <c r="E176" t="s">
        <v>7414</v>
      </c>
      <c r="G176" t="str">
        <f t="shared" si="3"/>
        <v>W1850</v>
      </c>
      <c r="H176" t="s">
        <v>5316</v>
      </c>
      <c r="J176" t="s">
        <v>9378</v>
      </c>
    </row>
    <row r="177" spans="1:11">
      <c r="A177">
        <v>328</v>
      </c>
      <c r="C177">
        <v>1899</v>
      </c>
      <c r="D177" t="s">
        <v>973</v>
      </c>
      <c r="E177" t="s">
        <v>7414</v>
      </c>
      <c r="G177" t="str">
        <f t="shared" si="3"/>
        <v>W1870</v>
      </c>
      <c r="H177" t="s">
        <v>5316</v>
      </c>
      <c r="J177" t="s">
        <v>9378</v>
      </c>
    </row>
    <row r="178" spans="1:11">
      <c r="G178" t="str">
        <f t="shared" si="3"/>
        <v/>
      </c>
    </row>
    <row r="179" spans="1:11">
      <c r="G179" t="str">
        <f t="shared" si="3"/>
        <v/>
      </c>
    </row>
    <row r="180" spans="1:11">
      <c r="A180">
        <v>401</v>
      </c>
      <c r="C180">
        <v>1884</v>
      </c>
      <c r="D180" t="s">
        <v>7417</v>
      </c>
      <c r="E180" t="s">
        <v>7415</v>
      </c>
      <c r="G180" t="str">
        <f t="shared" si="3"/>
        <v>W1870</v>
      </c>
      <c r="H180" t="s">
        <v>5314</v>
      </c>
      <c r="J180" t="s">
        <v>9382</v>
      </c>
      <c r="K180" t="s">
        <v>3595</v>
      </c>
    </row>
    <row r="181" spans="1:11">
      <c r="A181">
        <v>402</v>
      </c>
      <c r="C181">
        <v>1900</v>
      </c>
      <c r="D181" t="s">
        <v>7417</v>
      </c>
      <c r="E181" t="s">
        <v>7415</v>
      </c>
      <c r="G181" t="str">
        <f t="shared" si="3"/>
        <v>W1870</v>
      </c>
      <c r="H181" t="s">
        <v>5314</v>
      </c>
      <c r="J181" t="s">
        <v>9382</v>
      </c>
      <c r="K181" t="s">
        <v>3595</v>
      </c>
    </row>
    <row r="182" spans="1:11">
      <c r="A182">
        <v>403</v>
      </c>
      <c r="C182">
        <v>1871</v>
      </c>
      <c r="D182" t="s">
        <v>7418</v>
      </c>
      <c r="E182" t="s">
        <v>7416</v>
      </c>
      <c r="G182" t="str">
        <f t="shared" si="3"/>
        <v>W1850</v>
      </c>
      <c r="H182" t="s">
        <v>5314</v>
      </c>
      <c r="J182" s="10" t="s">
        <v>9387</v>
      </c>
    </row>
    <row r="183" spans="1:11">
      <c r="A183">
        <v>404</v>
      </c>
      <c r="C183">
        <v>1905</v>
      </c>
      <c r="D183" t="s">
        <v>7418</v>
      </c>
      <c r="E183" t="s">
        <v>7416</v>
      </c>
      <c r="G183" t="str">
        <f t="shared" si="3"/>
        <v>W1900</v>
      </c>
      <c r="H183" t="s">
        <v>5314</v>
      </c>
      <c r="J183" t="s">
        <v>9378</v>
      </c>
    </row>
    <row r="184" spans="1:11">
      <c r="A184">
        <v>405</v>
      </c>
      <c r="C184">
        <v>1883</v>
      </c>
      <c r="D184" t="s">
        <v>7419</v>
      </c>
      <c r="E184" t="s">
        <v>3942</v>
      </c>
      <c r="G184" t="str">
        <f t="shared" si="3"/>
        <v>W1870</v>
      </c>
      <c r="H184" t="s">
        <v>5314</v>
      </c>
      <c r="J184" t="s">
        <v>9378</v>
      </c>
    </row>
    <row r="185" spans="1:11">
      <c r="A185">
        <v>406</v>
      </c>
      <c r="C185">
        <v>1906</v>
      </c>
      <c r="D185" t="s">
        <v>7419</v>
      </c>
      <c r="E185" t="s">
        <v>3942</v>
      </c>
      <c r="G185" t="str">
        <f t="shared" si="3"/>
        <v>W1900</v>
      </c>
      <c r="H185" t="s">
        <v>5314</v>
      </c>
      <c r="J185" t="s">
        <v>9378</v>
      </c>
    </row>
    <row r="186" spans="1:11">
      <c r="A186">
        <v>407</v>
      </c>
      <c r="C186">
        <v>1874</v>
      </c>
      <c r="D186" t="s">
        <v>7420</v>
      </c>
      <c r="E186" t="s">
        <v>3991</v>
      </c>
      <c r="G186" t="str">
        <f t="shared" si="3"/>
        <v>W1850</v>
      </c>
      <c r="H186" t="s">
        <v>5314</v>
      </c>
      <c r="J186" t="s">
        <v>9378</v>
      </c>
    </row>
    <row r="187" spans="1:11">
      <c r="A187">
        <v>408</v>
      </c>
      <c r="C187">
        <v>1895</v>
      </c>
      <c r="D187" t="s">
        <v>7420</v>
      </c>
      <c r="E187" t="s">
        <v>3991</v>
      </c>
      <c r="G187" t="str">
        <f t="shared" si="3"/>
        <v>W1870</v>
      </c>
      <c r="H187" t="s">
        <v>5314</v>
      </c>
      <c r="J187" t="s">
        <v>9378</v>
      </c>
    </row>
    <row r="188" spans="1:11">
      <c r="A188">
        <v>409</v>
      </c>
      <c r="C188">
        <v>1887</v>
      </c>
      <c r="D188" t="s">
        <v>7421</v>
      </c>
      <c r="E188" t="s">
        <v>7421</v>
      </c>
      <c r="G188" t="str">
        <f t="shared" si="3"/>
        <v>W1870</v>
      </c>
      <c r="H188" t="s">
        <v>5314</v>
      </c>
      <c r="J188" t="s">
        <v>9378</v>
      </c>
    </row>
    <row r="189" spans="1:11">
      <c r="A189">
        <v>410</v>
      </c>
      <c r="C189">
        <v>1902</v>
      </c>
      <c r="D189" t="s">
        <v>7421</v>
      </c>
      <c r="E189" t="s">
        <v>7421</v>
      </c>
      <c r="G189" t="str">
        <f t="shared" si="3"/>
        <v>W1900</v>
      </c>
      <c r="H189" t="s">
        <v>5314</v>
      </c>
      <c r="J189" t="s">
        <v>9494</v>
      </c>
      <c r="K189" t="s">
        <v>9584</v>
      </c>
    </row>
    <row r="190" spans="1:11">
      <c r="A190">
        <v>411</v>
      </c>
      <c r="C190">
        <v>1912</v>
      </c>
      <c r="D190" t="s">
        <v>7421</v>
      </c>
      <c r="E190" t="s">
        <v>7421</v>
      </c>
      <c r="G190" t="str">
        <f t="shared" si="3"/>
        <v>W1900</v>
      </c>
      <c r="H190" t="s">
        <v>5314</v>
      </c>
      <c r="J190" t="s">
        <v>9378</v>
      </c>
    </row>
    <row r="191" spans="1:11">
      <c r="A191">
        <v>412</v>
      </c>
      <c r="C191">
        <v>1893</v>
      </c>
      <c r="D191" t="s">
        <v>7425</v>
      </c>
      <c r="E191" t="s">
        <v>7422</v>
      </c>
      <c r="G191" t="str">
        <f t="shared" si="3"/>
        <v>W1870</v>
      </c>
      <c r="H191" t="s">
        <v>5314</v>
      </c>
      <c r="J191" t="s">
        <v>9378</v>
      </c>
    </row>
    <row r="192" spans="1:11">
      <c r="A192">
        <v>413</v>
      </c>
      <c r="C192">
        <v>1871</v>
      </c>
      <c r="D192" t="s">
        <v>7424</v>
      </c>
      <c r="E192" t="s">
        <v>7423</v>
      </c>
      <c r="G192" t="str">
        <f t="shared" si="3"/>
        <v>W1850</v>
      </c>
      <c r="H192" t="s">
        <v>5314</v>
      </c>
      <c r="J192" t="s">
        <v>9378</v>
      </c>
    </row>
    <row r="193" spans="1:11">
      <c r="A193">
        <v>414</v>
      </c>
      <c r="C193">
        <v>1893</v>
      </c>
      <c r="D193" t="s">
        <v>7424</v>
      </c>
      <c r="E193" t="s">
        <v>7423</v>
      </c>
      <c r="G193" t="str">
        <f t="shared" si="3"/>
        <v>W1870</v>
      </c>
      <c r="H193" t="s">
        <v>5314</v>
      </c>
      <c r="J193" t="s">
        <v>9378</v>
      </c>
    </row>
    <row r="194" spans="1:11">
      <c r="A194">
        <v>415</v>
      </c>
      <c r="C194">
        <v>1870</v>
      </c>
      <c r="D194" t="s">
        <v>193</v>
      </c>
      <c r="E194" t="s">
        <v>320</v>
      </c>
      <c r="G194" t="str">
        <f t="shared" si="3"/>
        <v>W1850</v>
      </c>
      <c r="H194" t="s">
        <v>5314</v>
      </c>
      <c r="J194" t="s">
        <v>9378</v>
      </c>
    </row>
    <row r="195" spans="1:11">
      <c r="A195">
        <v>416</v>
      </c>
      <c r="C195">
        <v>1898</v>
      </c>
      <c r="D195" t="s">
        <v>193</v>
      </c>
      <c r="E195" t="s">
        <v>320</v>
      </c>
      <c r="G195" t="str">
        <f t="shared" ref="G195:G216" si="4">IF(C195="","",IF(F195="B","B1875",IF(C195&gt;1900,"W1900",IF(C195&gt;1874,"W1870","W1850"))))</f>
        <v>W1870</v>
      </c>
      <c r="H195" t="s">
        <v>5314</v>
      </c>
      <c r="J195" t="s">
        <v>9378</v>
      </c>
    </row>
    <row r="196" spans="1:11">
      <c r="A196">
        <v>417</v>
      </c>
      <c r="C196">
        <v>1883</v>
      </c>
      <c r="D196" t="s">
        <v>7427</v>
      </c>
      <c r="E196" t="s">
        <v>7426</v>
      </c>
      <c r="G196" t="str">
        <f t="shared" si="4"/>
        <v>W1870</v>
      </c>
      <c r="H196" t="s">
        <v>5314</v>
      </c>
      <c r="J196" t="s">
        <v>9382</v>
      </c>
      <c r="K196" t="s">
        <v>3595</v>
      </c>
    </row>
    <row r="197" spans="1:11">
      <c r="A197">
        <v>418</v>
      </c>
      <c r="C197">
        <v>1878</v>
      </c>
      <c r="D197" t="s">
        <v>195</v>
      </c>
      <c r="E197" t="s">
        <v>189</v>
      </c>
      <c r="G197" t="str">
        <f t="shared" si="4"/>
        <v>W1870</v>
      </c>
      <c r="H197" t="s">
        <v>5314</v>
      </c>
      <c r="J197" t="s">
        <v>9378</v>
      </c>
    </row>
    <row r="198" spans="1:11">
      <c r="A198">
        <v>419</v>
      </c>
      <c r="C198">
        <v>1894</v>
      </c>
      <c r="D198" t="s">
        <v>195</v>
      </c>
      <c r="E198" t="s">
        <v>189</v>
      </c>
      <c r="G198" t="str">
        <f t="shared" si="4"/>
        <v>W1870</v>
      </c>
      <c r="H198" t="s">
        <v>5314</v>
      </c>
      <c r="J198" t="s">
        <v>9378</v>
      </c>
    </row>
    <row r="199" spans="1:11">
      <c r="A199">
        <v>420</v>
      </c>
      <c r="C199">
        <v>1876</v>
      </c>
      <c r="D199" t="s">
        <v>7429</v>
      </c>
      <c r="E199" t="s">
        <v>7428</v>
      </c>
      <c r="G199" t="str">
        <f t="shared" si="4"/>
        <v>W1870</v>
      </c>
      <c r="H199" t="s">
        <v>5314</v>
      </c>
      <c r="J199" t="s">
        <v>9378</v>
      </c>
    </row>
    <row r="200" spans="1:11">
      <c r="A200">
        <v>421</v>
      </c>
      <c r="C200">
        <v>1891</v>
      </c>
      <c r="D200" t="s">
        <v>7430</v>
      </c>
      <c r="E200" t="s">
        <v>7428</v>
      </c>
      <c r="G200" t="str">
        <f t="shared" si="4"/>
        <v>W1870</v>
      </c>
      <c r="H200" t="s">
        <v>5314</v>
      </c>
      <c r="J200" t="s">
        <v>9378</v>
      </c>
    </row>
    <row r="201" spans="1:11">
      <c r="A201">
        <v>422</v>
      </c>
      <c r="C201">
        <v>1873</v>
      </c>
      <c r="D201" t="s">
        <v>7431</v>
      </c>
      <c r="E201" t="s">
        <v>2030</v>
      </c>
      <c r="G201" t="str">
        <f t="shared" si="4"/>
        <v>W1850</v>
      </c>
      <c r="H201" t="s">
        <v>5314</v>
      </c>
      <c r="J201" t="s">
        <v>9378</v>
      </c>
    </row>
    <row r="202" spans="1:11">
      <c r="A202">
        <v>423</v>
      </c>
      <c r="C202">
        <v>1898</v>
      </c>
      <c r="D202" t="s">
        <v>7432</v>
      </c>
      <c r="E202" t="s">
        <v>2030</v>
      </c>
      <c r="G202" t="str">
        <f t="shared" si="4"/>
        <v>W1870</v>
      </c>
      <c r="H202" t="s">
        <v>5314</v>
      </c>
      <c r="J202" t="s">
        <v>9378</v>
      </c>
    </row>
    <row r="203" spans="1:11">
      <c r="A203">
        <v>424</v>
      </c>
      <c r="C203">
        <v>1866</v>
      </c>
      <c r="D203" t="s">
        <v>189</v>
      </c>
      <c r="E203" t="s">
        <v>951</v>
      </c>
      <c r="G203" t="str">
        <f t="shared" si="4"/>
        <v>W1850</v>
      </c>
      <c r="H203" t="s">
        <v>5314</v>
      </c>
      <c r="J203" t="s">
        <v>9378</v>
      </c>
    </row>
    <row r="204" spans="1:11">
      <c r="A204">
        <v>425</v>
      </c>
      <c r="C204">
        <v>1901</v>
      </c>
      <c r="D204" t="s">
        <v>189</v>
      </c>
      <c r="E204" t="s">
        <v>951</v>
      </c>
      <c r="G204" t="str">
        <f t="shared" si="4"/>
        <v>W1900</v>
      </c>
      <c r="H204" t="s">
        <v>5314</v>
      </c>
      <c r="J204" t="s">
        <v>9378</v>
      </c>
    </row>
    <row r="205" spans="1:11">
      <c r="A205">
        <v>426</v>
      </c>
      <c r="C205">
        <v>1894</v>
      </c>
      <c r="D205" t="s">
        <v>189</v>
      </c>
      <c r="E205" t="s">
        <v>951</v>
      </c>
      <c r="G205" t="str">
        <f t="shared" si="4"/>
        <v>W1870</v>
      </c>
      <c r="H205" t="s">
        <v>5314</v>
      </c>
      <c r="J205" t="s">
        <v>9378</v>
      </c>
    </row>
    <row r="206" spans="1:11">
      <c r="A206">
        <v>427</v>
      </c>
      <c r="C206">
        <v>1877</v>
      </c>
      <c r="D206" t="s">
        <v>3943</v>
      </c>
      <c r="E206" t="s">
        <v>7433</v>
      </c>
      <c r="G206" t="str">
        <f t="shared" si="4"/>
        <v>W1870</v>
      </c>
      <c r="H206" t="s">
        <v>5314</v>
      </c>
      <c r="J206" t="s">
        <v>9378</v>
      </c>
    </row>
    <row r="207" spans="1:11">
      <c r="A207">
        <v>428</v>
      </c>
      <c r="C207">
        <v>1896</v>
      </c>
      <c r="D207" t="s">
        <v>191</v>
      </c>
      <c r="E207" t="s">
        <v>7433</v>
      </c>
      <c r="G207" t="str">
        <f t="shared" si="4"/>
        <v>W1870</v>
      </c>
      <c r="H207" t="s">
        <v>5314</v>
      </c>
      <c r="J207" t="s">
        <v>9378</v>
      </c>
    </row>
    <row r="208" spans="1:11">
      <c r="A208">
        <v>429</v>
      </c>
      <c r="C208">
        <v>1878</v>
      </c>
      <c r="D208" t="s">
        <v>7435</v>
      </c>
      <c r="E208" t="s">
        <v>7434</v>
      </c>
      <c r="G208" t="str">
        <f t="shared" si="4"/>
        <v>W1870</v>
      </c>
      <c r="H208" t="s">
        <v>5314</v>
      </c>
      <c r="J208" t="s">
        <v>9378</v>
      </c>
    </row>
    <row r="209" spans="1:13">
      <c r="A209">
        <v>430</v>
      </c>
      <c r="C209">
        <v>1876</v>
      </c>
      <c r="D209" t="s">
        <v>7437</v>
      </c>
      <c r="E209" t="s">
        <v>7436</v>
      </c>
      <c r="G209" t="str">
        <f t="shared" si="4"/>
        <v>W1870</v>
      </c>
      <c r="H209" t="s">
        <v>5314</v>
      </c>
      <c r="J209" t="s">
        <v>9378</v>
      </c>
    </row>
    <row r="210" spans="1:13">
      <c r="A210">
        <v>431</v>
      </c>
      <c r="C210">
        <v>1895</v>
      </c>
      <c r="D210" t="s">
        <v>7437</v>
      </c>
      <c r="E210" t="s">
        <v>7436</v>
      </c>
      <c r="G210" t="str">
        <f t="shared" si="4"/>
        <v>W1870</v>
      </c>
      <c r="H210" t="s">
        <v>5314</v>
      </c>
      <c r="J210" t="s">
        <v>9378</v>
      </c>
    </row>
    <row r="211" spans="1:13">
      <c r="A211">
        <v>432</v>
      </c>
      <c r="C211">
        <v>1878</v>
      </c>
      <c r="D211" t="s">
        <v>7439</v>
      </c>
      <c r="E211" t="s">
        <v>7438</v>
      </c>
      <c r="G211" t="str">
        <f t="shared" si="4"/>
        <v>W1870</v>
      </c>
      <c r="H211" t="s">
        <v>5314</v>
      </c>
      <c r="J211" t="s">
        <v>9378</v>
      </c>
    </row>
    <row r="212" spans="1:13">
      <c r="A212">
        <v>433</v>
      </c>
      <c r="C212">
        <v>1895</v>
      </c>
      <c r="D212" t="s">
        <v>7440</v>
      </c>
      <c r="E212" t="s">
        <v>7438</v>
      </c>
      <c r="G212" t="str">
        <f t="shared" si="4"/>
        <v>W1870</v>
      </c>
      <c r="H212" t="s">
        <v>5314</v>
      </c>
      <c r="J212" t="s">
        <v>9378</v>
      </c>
    </row>
    <row r="213" spans="1:13">
      <c r="A213">
        <v>434</v>
      </c>
      <c r="C213">
        <v>1871</v>
      </c>
      <c r="D213" t="s">
        <v>7441</v>
      </c>
      <c r="E213" t="s">
        <v>491</v>
      </c>
      <c r="G213" t="str">
        <f t="shared" si="4"/>
        <v>W1850</v>
      </c>
      <c r="H213" t="s">
        <v>5314</v>
      </c>
      <c r="J213" t="s">
        <v>9378</v>
      </c>
      <c r="M213" t="s">
        <v>12550</v>
      </c>
    </row>
    <row r="214" spans="1:13">
      <c r="A214">
        <v>435</v>
      </c>
      <c r="C214">
        <v>1865</v>
      </c>
      <c r="D214" t="s">
        <v>7441</v>
      </c>
      <c r="E214" t="s">
        <v>491</v>
      </c>
      <c r="G214" t="str">
        <f t="shared" si="4"/>
        <v>W1850</v>
      </c>
      <c r="H214" t="s">
        <v>5314</v>
      </c>
      <c r="J214" t="s">
        <v>9378</v>
      </c>
    </row>
    <row r="215" spans="1:13">
      <c r="A215">
        <v>436</v>
      </c>
      <c r="C215">
        <v>1906</v>
      </c>
      <c r="D215" t="s">
        <v>7427</v>
      </c>
      <c r="E215" t="s">
        <v>7426</v>
      </c>
      <c r="G215" t="str">
        <f t="shared" si="4"/>
        <v>W1900</v>
      </c>
      <c r="H215" t="s">
        <v>5314</v>
      </c>
      <c r="J215" t="s">
        <v>9378</v>
      </c>
    </row>
    <row r="216" spans="1:13">
      <c r="A216">
        <v>437</v>
      </c>
      <c r="C216">
        <v>1899</v>
      </c>
      <c r="D216" t="s">
        <v>7435</v>
      </c>
      <c r="E216" t="s">
        <v>7434</v>
      </c>
      <c r="G216" t="str">
        <f t="shared" si="4"/>
        <v>W1870</v>
      </c>
      <c r="H216" t="s">
        <v>5314</v>
      </c>
      <c r="J216" t="s">
        <v>9378</v>
      </c>
    </row>
    <row r="230" spans="1:10">
      <c r="G230" t="str">
        <f t="shared" ref="G230:G237" si="5">IF(C230="","",IF(F230="B","B1875",IF(C230&gt;1900,"W1900",IF(C230&gt;1874,"W1870","W1850"))))</f>
        <v/>
      </c>
    </row>
    <row r="231" spans="1:10">
      <c r="A231">
        <v>118</v>
      </c>
      <c r="D231" t="s">
        <v>7333</v>
      </c>
      <c r="E231" t="s">
        <v>7331</v>
      </c>
      <c r="G231" t="str">
        <f t="shared" si="5"/>
        <v/>
      </c>
      <c r="H231" t="s">
        <v>5309</v>
      </c>
      <c r="J231" t="s">
        <v>9378</v>
      </c>
    </row>
    <row r="232" spans="1:10">
      <c r="G232" t="str">
        <f t="shared" si="5"/>
        <v/>
      </c>
    </row>
    <row r="233" spans="1:10">
      <c r="G233" t="str">
        <f t="shared" si="5"/>
        <v/>
      </c>
    </row>
    <row r="234" spans="1:10">
      <c r="G234" t="str">
        <f t="shared" si="5"/>
        <v/>
      </c>
    </row>
    <row r="235" spans="1:10">
      <c r="G235" t="str">
        <f t="shared" si="5"/>
        <v/>
      </c>
    </row>
    <row r="236" spans="1:10">
      <c r="G236" t="str">
        <f t="shared" si="5"/>
        <v/>
      </c>
    </row>
    <row r="237" spans="1:10">
      <c r="G237" t="str">
        <f t="shared" si="5"/>
        <v/>
      </c>
    </row>
    <row r="238" spans="1:10">
      <c r="A238">
        <v>35</v>
      </c>
      <c r="C238">
        <v>1876</v>
      </c>
      <c r="D238" t="s">
        <v>151</v>
      </c>
      <c r="E238" t="s">
        <v>4031</v>
      </c>
      <c r="F238" t="s">
        <v>1309</v>
      </c>
      <c r="G238" t="str">
        <f>IF(C238="","",IF(F238="B","B1870",IF(C238&gt;1900,"W1900",IF(C238&gt;1874,"W1870","W1850"))))</f>
        <v>B1870</v>
      </c>
      <c r="H238" t="s">
        <v>5300</v>
      </c>
      <c r="I238" t="s">
        <v>7442</v>
      </c>
      <c r="J238" t="s">
        <v>9387</v>
      </c>
    </row>
    <row r="239" spans="1:10">
      <c r="A239">
        <v>3</v>
      </c>
      <c r="C239">
        <v>1874</v>
      </c>
      <c r="D239" s="37" t="s">
        <v>4005</v>
      </c>
      <c r="E239" t="s">
        <v>1076</v>
      </c>
      <c r="G239" t="str">
        <f t="shared" ref="G239:G302" si="6">IF(C239="","",IF(F239="B","B1870",IF(C239&gt;1900,"W1900",IF(C239&gt;1874,"W1870","W1850"))))</f>
        <v>W1850</v>
      </c>
      <c r="H239" t="s">
        <v>5300</v>
      </c>
      <c r="I239" t="s">
        <v>7443</v>
      </c>
      <c r="J239" t="s">
        <v>9387</v>
      </c>
    </row>
    <row r="240" spans="1:10">
      <c r="A240">
        <v>15</v>
      </c>
      <c r="C240">
        <v>1871</v>
      </c>
      <c r="D240" t="s">
        <v>153</v>
      </c>
      <c r="E240" t="s">
        <v>163</v>
      </c>
      <c r="G240" t="str">
        <f t="shared" si="6"/>
        <v>W1850</v>
      </c>
      <c r="H240" t="s">
        <v>5300</v>
      </c>
      <c r="I240" t="s">
        <v>7444</v>
      </c>
      <c r="J240" t="s">
        <v>9378</v>
      </c>
    </row>
    <row r="241" spans="1:10">
      <c r="A241">
        <v>16</v>
      </c>
      <c r="C241">
        <v>1872</v>
      </c>
      <c r="D241" t="s">
        <v>153</v>
      </c>
      <c r="E241" t="s">
        <v>163</v>
      </c>
      <c r="G241" t="str">
        <f t="shared" si="6"/>
        <v>W1850</v>
      </c>
      <c r="H241" t="s">
        <v>5300</v>
      </c>
      <c r="I241" t="s">
        <v>7445</v>
      </c>
      <c r="J241" t="s">
        <v>9378</v>
      </c>
    </row>
    <row r="242" spans="1:10">
      <c r="A242">
        <v>19</v>
      </c>
      <c r="C242">
        <v>1874</v>
      </c>
      <c r="D242" t="s">
        <v>4019</v>
      </c>
      <c r="E242" t="s">
        <v>4018</v>
      </c>
      <c r="G242" t="str">
        <f t="shared" si="6"/>
        <v>W1850</v>
      </c>
      <c r="H242" t="s">
        <v>5300</v>
      </c>
      <c r="I242" t="s">
        <v>7446</v>
      </c>
      <c r="J242" t="s">
        <v>9378</v>
      </c>
    </row>
    <row r="243" spans="1:10">
      <c r="A243">
        <v>21</v>
      </c>
      <c r="C243">
        <v>1873</v>
      </c>
      <c r="D243" t="s">
        <v>4021</v>
      </c>
      <c r="E243" t="s">
        <v>4020</v>
      </c>
      <c r="G243" t="str">
        <f t="shared" si="6"/>
        <v>W1850</v>
      </c>
      <c r="H243" t="s">
        <v>5300</v>
      </c>
      <c r="I243" t="s">
        <v>7447</v>
      </c>
      <c r="J243" t="s">
        <v>9387</v>
      </c>
    </row>
    <row r="244" spans="1:10">
      <c r="A244">
        <v>23</v>
      </c>
      <c r="C244">
        <v>1872</v>
      </c>
      <c r="D244" t="s">
        <v>4024</v>
      </c>
      <c r="E244" t="s">
        <v>4023</v>
      </c>
      <c r="G244" t="str">
        <f t="shared" si="6"/>
        <v>W1850</v>
      </c>
      <c r="H244" t="s">
        <v>5300</v>
      </c>
      <c r="I244" t="s">
        <v>7448</v>
      </c>
      <c r="J244" t="s">
        <v>9387</v>
      </c>
    </row>
    <row r="245" spans="1:10">
      <c r="A245">
        <v>27</v>
      </c>
      <c r="C245">
        <v>1869</v>
      </c>
      <c r="D245" t="s">
        <v>4028</v>
      </c>
      <c r="E245" t="s">
        <v>4027</v>
      </c>
      <c r="G245" t="str">
        <f t="shared" si="6"/>
        <v>W1850</v>
      </c>
      <c r="H245" t="s">
        <v>5300</v>
      </c>
      <c r="I245" t="s">
        <v>7449</v>
      </c>
      <c r="J245" t="s">
        <v>9387</v>
      </c>
    </row>
    <row r="246" spans="1:10">
      <c r="A246">
        <v>31</v>
      </c>
      <c r="C246">
        <v>1874</v>
      </c>
      <c r="D246" t="s">
        <v>151</v>
      </c>
      <c r="E246" t="s">
        <v>4031</v>
      </c>
      <c r="G246" t="str">
        <f t="shared" si="6"/>
        <v>W1850</v>
      </c>
      <c r="H246" t="s">
        <v>5300</v>
      </c>
      <c r="I246" t="s">
        <v>7450</v>
      </c>
      <c r="J246" t="s">
        <v>9387</v>
      </c>
    </row>
    <row r="247" spans="1:10">
      <c r="A247">
        <v>32</v>
      </c>
      <c r="C247">
        <v>1863</v>
      </c>
      <c r="D247" t="s">
        <v>151</v>
      </c>
      <c r="E247" t="s">
        <v>4031</v>
      </c>
      <c r="G247" t="str">
        <f t="shared" si="6"/>
        <v>W1850</v>
      </c>
      <c r="H247" t="s">
        <v>5300</v>
      </c>
      <c r="I247" t="s">
        <v>7451</v>
      </c>
      <c r="J247" t="s">
        <v>9387</v>
      </c>
    </row>
    <row r="248" spans="1:10">
      <c r="A248">
        <v>36</v>
      </c>
      <c r="C248">
        <v>1873</v>
      </c>
      <c r="D248" t="s">
        <v>4033</v>
      </c>
      <c r="E248" t="s">
        <v>4032</v>
      </c>
      <c r="G248" t="str">
        <f t="shared" si="6"/>
        <v>W1850</v>
      </c>
      <c r="H248" t="s">
        <v>5300</v>
      </c>
      <c r="I248" t="s">
        <v>7452</v>
      </c>
      <c r="J248" t="s">
        <v>9378</v>
      </c>
    </row>
    <row r="249" spans="1:10">
      <c r="A249">
        <v>39</v>
      </c>
      <c r="C249">
        <v>1864</v>
      </c>
      <c r="D249" t="s">
        <v>4034</v>
      </c>
      <c r="E249" t="s">
        <v>1068</v>
      </c>
      <c r="G249" t="str">
        <f t="shared" si="6"/>
        <v>W1850</v>
      </c>
      <c r="H249" t="s">
        <v>5300</v>
      </c>
      <c r="I249" t="s">
        <v>7453</v>
      </c>
      <c r="J249" t="s">
        <v>9387</v>
      </c>
    </row>
    <row r="250" spans="1:10">
      <c r="A250">
        <v>44</v>
      </c>
      <c r="C250">
        <v>1866</v>
      </c>
      <c r="D250" t="s">
        <v>4037</v>
      </c>
      <c r="E250" t="s">
        <v>4036</v>
      </c>
      <c r="G250" t="str">
        <f t="shared" si="6"/>
        <v>W1850</v>
      </c>
      <c r="H250" t="s">
        <v>5300</v>
      </c>
      <c r="I250" t="s">
        <v>7454</v>
      </c>
      <c r="J250" t="s">
        <v>9378</v>
      </c>
    </row>
    <row r="251" spans="1:10">
      <c r="A251">
        <v>45</v>
      </c>
      <c r="C251">
        <v>1872</v>
      </c>
      <c r="D251" t="s">
        <v>4037</v>
      </c>
      <c r="E251" t="s">
        <v>4036</v>
      </c>
      <c r="G251" t="str">
        <f t="shared" si="6"/>
        <v>W1850</v>
      </c>
      <c r="H251" t="s">
        <v>5300</v>
      </c>
      <c r="I251" t="s">
        <v>7455</v>
      </c>
      <c r="J251" t="s">
        <v>9387</v>
      </c>
    </row>
    <row r="252" spans="1:10">
      <c r="A252">
        <v>46</v>
      </c>
      <c r="C252">
        <v>1860</v>
      </c>
      <c r="D252" t="s">
        <v>367</v>
      </c>
      <c r="E252" t="s">
        <v>1343</v>
      </c>
      <c r="G252" t="str">
        <f t="shared" si="6"/>
        <v>W1850</v>
      </c>
      <c r="H252" t="s">
        <v>5300</v>
      </c>
      <c r="I252" t="s">
        <v>7456</v>
      </c>
      <c r="J252" t="s">
        <v>9378</v>
      </c>
    </row>
    <row r="253" spans="1:10">
      <c r="A253">
        <v>48</v>
      </c>
      <c r="C253">
        <v>1872</v>
      </c>
      <c r="D253" t="s">
        <v>4042</v>
      </c>
      <c r="E253" t="s">
        <v>4041</v>
      </c>
      <c r="G253" t="str">
        <f t="shared" si="6"/>
        <v>W1850</v>
      </c>
      <c r="H253" t="s">
        <v>5300</v>
      </c>
      <c r="I253" t="s">
        <v>7457</v>
      </c>
      <c r="J253" t="s">
        <v>9387</v>
      </c>
    </row>
    <row r="254" spans="1:10">
      <c r="A254">
        <v>51</v>
      </c>
      <c r="C254">
        <v>1870</v>
      </c>
      <c r="D254" t="s">
        <v>4044</v>
      </c>
      <c r="E254" t="s">
        <v>4043</v>
      </c>
      <c r="G254" t="str">
        <f t="shared" si="6"/>
        <v>W1850</v>
      </c>
      <c r="H254" t="s">
        <v>5300</v>
      </c>
      <c r="I254" t="s">
        <v>7458</v>
      </c>
      <c r="J254" t="s">
        <v>9387</v>
      </c>
    </row>
    <row r="255" spans="1:10">
      <c r="A255">
        <v>52</v>
      </c>
      <c r="C255">
        <v>1867</v>
      </c>
      <c r="D255" t="s">
        <v>4044</v>
      </c>
      <c r="E255" t="s">
        <v>4043</v>
      </c>
      <c r="G255" t="str">
        <f t="shared" si="6"/>
        <v>W1850</v>
      </c>
      <c r="H255" t="s">
        <v>5300</v>
      </c>
      <c r="I255" t="s">
        <v>7459</v>
      </c>
      <c r="J255" t="s">
        <v>9378</v>
      </c>
    </row>
    <row r="256" spans="1:10">
      <c r="A256">
        <v>55</v>
      </c>
      <c r="C256">
        <v>1868</v>
      </c>
      <c r="D256" t="s">
        <v>4048</v>
      </c>
      <c r="E256" t="s">
        <v>4047</v>
      </c>
      <c r="G256" t="str">
        <f t="shared" si="6"/>
        <v>W1850</v>
      </c>
      <c r="H256" t="s">
        <v>5300</v>
      </c>
      <c r="I256" t="s">
        <v>7460</v>
      </c>
      <c r="J256" t="s">
        <v>9378</v>
      </c>
    </row>
    <row r="257" spans="1:10">
      <c r="A257">
        <v>56</v>
      </c>
      <c r="C257">
        <v>1859</v>
      </c>
      <c r="D257" t="s">
        <v>4047</v>
      </c>
      <c r="E257" t="s">
        <v>4047</v>
      </c>
      <c r="G257" t="str">
        <f t="shared" si="6"/>
        <v>W1850</v>
      </c>
      <c r="H257" t="s">
        <v>5300</v>
      </c>
      <c r="I257" t="s">
        <v>7461</v>
      </c>
      <c r="J257" t="s">
        <v>9378</v>
      </c>
    </row>
    <row r="258" spans="1:10">
      <c r="A258">
        <v>59</v>
      </c>
      <c r="C258">
        <v>1864</v>
      </c>
      <c r="D258" t="s">
        <v>7311</v>
      </c>
      <c r="E258" t="s">
        <v>4050</v>
      </c>
      <c r="G258" t="str">
        <f t="shared" si="6"/>
        <v>W1850</v>
      </c>
      <c r="H258" t="s">
        <v>5300</v>
      </c>
      <c r="I258" t="s">
        <v>7462</v>
      </c>
      <c r="J258" t="s">
        <v>9378</v>
      </c>
    </row>
    <row r="259" spans="1:10">
      <c r="A259">
        <v>62</v>
      </c>
      <c r="C259">
        <v>1861</v>
      </c>
      <c r="D259" t="s">
        <v>7312</v>
      </c>
      <c r="E259" t="s">
        <v>4051</v>
      </c>
      <c r="G259" t="str">
        <f t="shared" si="6"/>
        <v>W1850</v>
      </c>
      <c r="H259" t="s">
        <v>5300</v>
      </c>
      <c r="I259" t="s">
        <v>7463</v>
      </c>
      <c r="J259" t="s">
        <v>9378</v>
      </c>
    </row>
    <row r="260" spans="1:10">
      <c r="A260">
        <v>65</v>
      </c>
      <c r="C260">
        <v>1859</v>
      </c>
      <c r="D260" t="s">
        <v>7316</v>
      </c>
      <c r="E260" t="s">
        <v>7314</v>
      </c>
      <c r="G260" t="str">
        <f t="shared" si="6"/>
        <v>W1850</v>
      </c>
      <c r="H260" t="s">
        <v>5300</v>
      </c>
      <c r="I260" t="s">
        <v>7464</v>
      </c>
      <c r="J260" t="s">
        <v>9378</v>
      </c>
    </row>
    <row r="261" spans="1:10">
      <c r="A261">
        <v>103</v>
      </c>
      <c r="C261">
        <v>1872</v>
      </c>
      <c r="D261" t="s">
        <v>7320</v>
      </c>
      <c r="E261" t="s">
        <v>7318</v>
      </c>
      <c r="G261" t="str">
        <f t="shared" si="6"/>
        <v>W1850</v>
      </c>
      <c r="H261" t="s">
        <v>5309</v>
      </c>
      <c r="I261" t="s">
        <v>7465</v>
      </c>
      <c r="J261" t="s">
        <v>9378</v>
      </c>
    </row>
    <row r="262" spans="1:10">
      <c r="A262">
        <v>107</v>
      </c>
      <c r="C262">
        <v>1863</v>
      </c>
      <c r="D262" t="s">
        <v>7324</v>
      </c>
      <c r="E262" t="s">
        <v>7323</v>
      </c>
      <c r="G262" t="str">
        <f t="shared" si="6"/>
        <v>W1850</v>
      </c>
      <c r="H262" t="s">
        <v>5309</v>
      </c>
      <c r="I262" t="s">
        <v>7466</v>
      </c>
      <c r="J262" t="s">
        <v>9378</v>
      </c>
    </row>
    <row r="263" spans="1:10">
      <c r="A263">
        <v>113</v>
      </c>
      <c r="C263">
        <v>1870</v>
      </c>
      <c r="D263" t="s">
        <v>7327</v>
      </c>
      <c r="E263" t="s">
        <v>7325</v>
      </c>
      <c r="G263" t="str">
        <f t="shared" si="6"/>
        <v>W1850</v>
      </c>
      <c r="H263" t="s">
        <v>5309</v>
      </c>
      <c r="I263" t="s">
        <v>7467</v>
      </c>
      <c r="J263" t="s">
        <v>9382</v>
      </c>
    </row>
    <row r="264" spans="1:10">
      <c r="A264">
        <v>114</v>
      </c>
      <c r="C264">
        <v>1872</v>
      </c>
      <c r="D264" t="s">
        <v>7328</v>
      </c>
      <c r="E264" t="s">
        <v>1301</v>
      </c>
      <c r="G264" t="str">
        <f t="shared" si="6"/>
        <v>W1850</v>
      </c>
      <c r="H264" t="s">
        <v>5309</v>
      </c>
      <c r="I264" t="s">
        <v>7468</v>
      </c>
      <c r="J264" t="s">
        <v>9378</v>
      </c>
    </row>
    <row r="265" spans="1:10">
      <c r="A265">
        <v>116</v>
      </c>
      <c r="C265">
        <v>1868</v>
      </c>
      <c r="D265" t="s">
        <v>7332</v>
      </c>
      <c r="E265" t="s">
        <v>7330</v>
      </c>
      <c r="G265" t="str">
        <f t="shared" si="6"/>
        <v>W1850</v>
      </c>
      <c r="H265" t="s">
        <v>5309</v>
      </c>
      <c r="I265" t="s">
        <v>7469</v>
      </c>
      <c r="J265" t="s">
        <v>9378</v>
      </c>
    </row>
    <row r="266" spans="1:10">
      <c r="A266">
        <v>119</v>
      </c>
      <c r="C266">
        <v>1874</v>
      </c>
      <c r="D266" t="s">
        <v>7335</v>
      </c>
      <c r="E266" t="s">
        <v>7334</v>
      </c>
      <c r="G266" t="str">
        <f t="shared" si="6"/>
        <v>W1850</v>
      </c>
      <c r="H266" t="s">
        <v>5309</v>
      </c>
      <c r="I266" t="s">
        <v>7470</v>
      </c>
      <c r="J266" t="s">
        <v>9378</v>
      </c>
    </row>
    <row r="267" spans="1:10">
      <c r="A267">
        <v>120</v>
      </c>
      <c r="C267">
        <v>1833</v>
      </c>
      <c r="D267" t="s">
        <v>7334</v>
      </c>
      <c r="E267" t="s">
        <v>7334</v>
      </c>
      <c r="G267" t="str">
        <f t="shared" si="6"/>
        <v>W1850</v>
      </c>
      <c r="H267" t="s">
        <v>5309</v>
      </c>
      <c r="I267" t="s">
        <v>7471</v>
      </c>
      <c r="J267" t="s">
        <v>9378</v>
      </c>
    </row>
    <row r="268" spans="1:10">
      <c r="A268">
        <v>122</v>
      </c>
      <c r="C268">
        <v>1872</v>
      </c>
      <c r="D268" t="s">
        <v>7337</v>
      </c>
      <c r="E268" t="s">
        <v>7336</v>
      </c>
      <c r="G268" t="str">
        <f t="shared" si="6"/>
        <v>W1850</v>
      </c>
      <c r="H268" t="s">
        <v>5309</v>
      </c>
      <c r="I268" t="s">
        <v>7472</v>
      </c>
      <c r="J268" t="s">
        <v>9382</v>
      </c>
    </row>
    <row r="269" spans="1:10">
      <c r="A269">
        <v>129</v>
      </c>
      <c r="C269">
        <v>1869</v>
      </c>
      <c r="D269" t="s">
        <v>81</v>
      </c>
      <c r="E269" t="s">
        <v>1358</v>
      </c>
      <c r="G269" t="str">
        <f t="shared" si="6"/>
        <v>W1850</v>
      </c>
      <c r="H269" t="s">
        <v>5309</v>
      </c>
      <c r="I269" t="s">
        <v>7473</v>
      </c>
      <c r="J269" t="s">
        <v>9382</v>
      </c>
    </row>
    <row r="270" spans="1:10">
      <c r="A270">
        <v>132</v>
      </c>
      <c r="C270">
        <v>1866</v>
      </c>
      <c r="D270" t="s">
        <v>705</v>
      </c>
      <c r="E270" t="s">
        <v>367</v>
      </c>
      <c r="G270" t="str">
        <f t="shared" si="6"/>
        <v>W1850</v>
      </c>
      <c r="H270" t="s">
        <v>5309</v>
      </c>
      <c r="I270" t="s">
        <v>7474</v>
      </c>
      <c r="J270" t="s">
        <v>9378</v>
      </c>
    </row>
    <row r="271" spans="1:10">
      <c r="A271">
        <v>135</v>
      </c>
      <c r="C271">
        <v>1862</v>
      </c>
      <c r="D271" t="s">
        <v>7345</v>
      </c>
      <c r="E271" t="s">
        <v>7343</v>
      </c>
      <c r="G271" t="str">
        <f t="shared" si="6"/>
        <v>W1850</v>
      </c>
      <c r="H271" t="s">
        <v>5309</v>
      </c>
      <c r="I271" t="s">
        <v>7475</v>
      </c>
      <c r="J271" t="s">
        <v>9382</v>
      </c>
    </row>
    <row r="272" spans="1:10">
      <c r="A272">
        <v>137</v>
      </c>
      <c r="C272">
        <v>1873</v>
      </c>
      <c r="D272" t="s">
        <v>7346</v>
      </c>
      <c r="E272" t="s">
        <v>3991</v>
      </c>
      <c r="G272" t="str">
        <f t="shared" si="6"/>
        <v>W1850</v>
      </c>
      <c r="H272" t="s">
        <v>5309</v>
      </c>
      <c r="I272" t="s">
        <v>7476</v>
      </c>
      <c r="J272" t="s">
        <v>9382</v>
      </c>
    </row>
    <row r="273" spans="1:10">
      <c r="A273">
        <v>138</v>
      </c>
      <c r="C273">
        <v>1869</v>
      </c>
      <c r="D273" t="s">
        <v>7347</v>
      </c>
      <c r="E273" t="s">
        <v>1271</v>
      </c>
      <c r="G273" t="str">
        <f t="shared" si="6"/>
        <v>W1850</v>
      </c>
      <c r="H273" t="s">
        <v>5309</v>
      </c>
      <c r="I273" t="s">
        <v>7477</v>
      </c>
      <c r="J273" t="s">
        <v>9378</v>
      </c>
    </row>
    <row r="274" spans="1:10">
      <c r="A274">
        <v>139</v>
      </c>
      <c r="C274">
        <v>1866</v>
      </c>
      <c r="D274" t="s">
        <v>7349</v>
      </c>
      <c r="E274" t="s">
        <v>209</v>
      </c>
      <c r="G274" t="str">
        <f t="shared" si="6"/>
        <v>W1850</v>
      </c>
      <c r="H274" t="s">
        <v>5309</v>
      </c>
      <c r="I274" t="s">
        <v>7478</v>
      </c>
      <c r="J274" t="s">
        <v>9378</v>
      </c>
    </row>
    <row r="275" spans="1:10">
      <c r="A275">
        <v>141</v>
      </c>
      <c r="C275">
        <v>1874</v>
      </c>
      <c r="D275" t="s">
        <v>7351</v>
      </c>
      <c r="E275" t="s">
        <v>1612</v>
      </c>
      <c r="G275" t="str">
        <f t="shared" si="6"/>
        <v>W1850</v>
      </c>
      <c r="H275" t="s">
        <v>5309</v>
      </c>
      <c r="I275" t="s">
        <v>7479</v>
      </c>
      <c r="J275" t="s">
        <v>9378</v>
      </c>
    </row>
    <row r="276" spans="1:10">
      <c r="A276">
        <v>142</v>
      </c>
      <c r="C276">
        <v>1869</v>
      </c>
      <c r="D276" t="s">
        <v>7353</v>
      </c>
      <c r="E276" t="s">
        <v>7352</v>
      </c>
      <c r="G276" t="str">
        <f t="shared" si="6"/>
        <v>W1850</v>
      </c>
      <c r="H276" t="s">
        <v>5309</v>
      </c>
      <c r="I276" t="s">
        <v>7480</v>
      </c>
      <c r="J276" t="s">
        <v>9382</v>
      </c>
    </row>
    <row r="277" spans="1:10">
      <c r="A277">
        <v>146</v>
      </c>
      <c r="C277">
        <v>1872</v>
      </c>
      <c r="D277" t="s">
        <v>7357</v>
      </c>
      <c r="E277" t="s">
        <v>7356</v>
      </c>
      <c r="G277" t="str">
        <f t="shared" si="6"/>
        <v>W1850</v>
      </c>
      <c r="H277" t="s">
        <v>5309</v>
      </c>
      <c r="I277" t="s">
        <v>7481</v>
      </c>
      <c r="J277" t="s">
        <v>9378</v>
      </c>
    </row>
    <row r="278" spans="1:10">
      <c r="A278">
        <v>151</v>
      </c>
      <c r="C278">
        <v>1865</v>
      </c>
      <c r="D278" t="s">
        <v>7362</v>
      </c>
      <c r="E278" t="s">
        <v>7361</v>
      </c>
      <c r="G278" t="str">
        <f t="shared" si="6"/>
        <v>W1850</v>
      </c>
      <c r="H278" t="s">
        <v>5309</v>
      </c>
      <c r="I278" t="s">
        <v>7482</v>
      </c>
      <c r="J278" t="s">
        <v>9382</v>
      </c>
    </row>
    <row r="279" spans="1:10">
      <c r="A279">
        <v>152</v>
      </c>
      <c r="C279">
        <v>1868</v>
      </c>
      <c r="D279" t="s">
        <v>7348</v>
      </c>
      <c r="E279" t="s">
        <v>1271</v>
      </c>
      <c r="G279" t="str">
        <f t="shared" si="6"/>
        <v>W1850</v>
      </c>
      <c r="H279" t="s">
        <v>5309</v>
      </c>
      <c r="I279" t="s">
        <v>7483</v>
      </c>
      <c r="J279" t="s">
        <v>9382</v>
      </c>
    </row>
    <row r="280" spans="1:10">
      <c r="A280">
        <v>204</v>
      </c>
      <c r="C280">
        <v>1871</v>
      </c>
      <c r="D280" t="s">
        <v>7368</v>
      </c>
      <c r="E280" t="s">
        <v>7367</v>
      </c>
      <c r="G280" t="str">
        <f t="shared" si="6"/>
        <v>W1850</v>
      </c>
      <c r="H280" t="s">
        <v>5313</v>
      </c>
      <c r="I280" t="s">
        <v>7484</v>
      </c>
      <c r="J280" t="s">
        <v>9387</v>
      </c>
    </row>
    <row r="281" spans="1:10">
      <c r="A281">
        <v>207</v>
      </c>
      <c r="C281">
        <v>1872</v>
      </c>
      <c r="D281" t="s">
        <v>7369</v>
      </c>
      <c r="E281" t="s">
        <v>7369</v>
      </c>
      <c r="G281" t="str">
        <f t="shared" si="6"/>
        <v>W1850</v>
      </c>
      <c r="H281" t="s">
        <v>5313</v>
      </c>
      <c r="I281" t="s">
        <v>7485</v>
      </c>
      <c r="J281" t="s">
        <v>9387</v>
      </c>
    </row>
    <row r="282" spans="1:10">
      <c r="A282">
        <v>220</v>
      </c>
      <c r="C282">
        <v>1868</v>
      </c>
      <c r="D282" t="s">
        <v>186</v>
      </c>
      <c r="E282" t="s">
        <v>7361</v>
      </c>
      <c r="G282" t="str">
        <f t="shared" si="6"/>
        <v>W1850</v>
      </c>
      <c r="H282" t="s">
        <v>5313</v>
      </c>
      <c r="I282" t="s">
        <v>7486</v>
      </c>
      <c r="J282" t="s">
        <v>9387</v>
      </c>
    </row>
    <row r="283" spans="1:10">
      <c r="A283">
        <v>314</v>
      </c>
      <c r="C283">
        <v>1867</v>
      </c>
      <c r="D283" t="s">
        <v>7402</v>
      </c>
      <c r="E283" t="s">
        <v>7399</v>
      </c>
      <c r="G283" t="str">
        <f t="shared" si="6"/>
        <v>W1850</v>
      </c>
      <c r="H283" t="s">
        <v>5316</v>
      </c>
      <c r="I283" t="s">
        <v>7487</v>
      </c>
      <c r="J283" t="s">
        <v>9378</v>
      </c>
    </row>
    <row r="284" spans="1:10">
      <c r="A284">
        <v>317</v>
      </c>
      <c r="C284">
        <v>1870</v>
      </c>
      <c r="D284" t="s">
        <v>7406</v>
      </c>
      <c r="E284" t="s">
        <v>7406</v>
      </c>
      <c r="G284" t="str">
        <f t="shared" si="6"/>
        <v>W1850</v>
      </c>
      <c r="H284" t="s">
        <v>5316</v>
      </c>
      <c r="I284" t="s">
        <v>7488</v>
      </c>
      <c r="J284" t="s">
        <v>9378</v>
      </c>
    </row>
    <row r="285" spans="1:10">
      <c r="A285">
        <v>327</v>
      </c>
      <c r="C285">
        <v>1873</v>
      </c>
      <c r="D285" t="s">
        <v>973</v>
      </c>
      <c r="E285" t="s">
        <v>7414</v>
      </c>
      <c r="G285" t="str">
        <f t="shared" si="6"/>
        <v>W1850</v>
      </c>
      <c r="H285" t="s">
        <v>5316</v>
      </c>
      <c r="I285" t="s">
        <v>7489</v>
      </c>
      <c r="J285" t="s">
        <v>9378</v>
      </c>
    </row>
    <row r="286" spans="1:10">
      <c r="A286">
        <v>403</v>
      </c>
      <c r="C286">
        <v>1871</v>
      </c>
      <c r="D286" t="s">
        <v>7418</v>
      </c>
      <c r="E286" t="s">
        <v>7416</v>
      </c>
      <c r="G286" t="str">
        <f t="shared" si="6"/>
        <v>W1850</v>
      </c>
      <c r="H286" t="s">
        <v>5314</v>
      </c>
      <c r="I286" t="s">
        <v>7490</v>
      </c>
      <c r="J286" s="10" t="s">
        <v>9387</v>
      </c>
    </row>
    <row r="287" spans="1:10">
      <c r="A287">
        <v>407</v>
      </c>
      <c r="C287">
        <v>1874</v>
      </c>
      <c r="D287" t="s">
        <v>7420</v>
      </c>
      <c r="E287" t="s">
        <v>3991</v>
      </c>
      <c r="G287" t="str">
        <f t="shared" si="6"/>
        <v>W1850</v>
      </c>
      <c r="H287" t="s">
        <v>5314</v>
      </c>
      <c r="I287" t="s">
        <v>7491</v>
      </c>
      <c r="J287" t="s">
        <v>9378</v>
      </c>
    </row>
    <row r="288" spans="1:10">
      <c r="A288">
        <v>413</v>
      </c>
      <c r="C288">
        <v>1871</v>
      </c>
      <c r="D288" t="s">
        <v>7424</v>
      </c>
      <c r="E288" t="s">
        <v>7423</v>
      </c>
      <c r="G288" t="str">
        <f t="shared" si="6"/>
        <v>W1850</v>
      </c>
      <c r="H288" t="s">
        <v>5314</v>
      </c>
      <c r="I288" t="s">
        <v>7492</v>
      </c>
      <c r="J288" t="s">
        <v>9378</v>
      </c>
    </row>
    <row r="289" spans="1:10">
      <c r="A289">
        <v>415</v>
      </c>
      <c r="C289">
        <v>1870</v>
      </c>
      <c r="D289" t="s">
        <v>193</v>
      </c>
      <c r="E289" t="s">
        <v>320</v>
      </c>
      <c r="G289" t="str">
        <f t="shared" si="6"/>
        <v>W1850</v>
      </c>
      <c r="H289" t="s">
        <v>5314</v>
      </c>
      <c r="I289" t="s">
        <v>7493</v>
      </c>
      <c r="J289" t="s">
        <v>9378</v>
      </c>
    </row>
    <row r="290" spans="1:10">
      <c r="A290">
        <v>422</v>
      </c>
      <c r="C290">
        <v>1873</v>
      </c>
      <c r="D290" t="s">
        <v>7431</v>
      </c>
      <c r="E290" t="s">
        <v>2030</v>
      </c>
      <c r="G290" t="str">
        <f t="shared" si="6"/>
        <v>W1850</v>
      </c>
      <c r="H290" t="s">
        <v>5314</v>
      </c>
      <c r="I290" t="s">
        <v>7494</v>
      </c>
      <c r="J290" t="s">
        <v>9378</v>
      </c>
    </row>
    <row r="291" spans="1:10">
      <c r="A291">
        <v>424</v>
      </c>
      <c r="C291">
        <v>1866</v>
      </c>
      <c r="D291" t="s">
        <v>189</v>
      </c>
      <c r="E291" t="s">
        <v>951</v>
      </c>
      <c r="G291" t="str">
        <f t="shared" si="6"/>
        <v>W1850</v>
      </c>
      <c r="H291" t="s">
        <v>5314</v>
      </c>
      <c r="I291" t="s">
        <v>7495</v>
      </c>
      <c r="J291" t="s">
        <v>9378</v>
      </c>
    </row>
    <row r="292" spans="1:10">
      <c r="A292">
        <v>434</v>
      </c>
      <c r="C292">
        <v>1871</v>
      </c>
      <c r="D292" t="s">
        <v>7441</v>
      </c>
      <c r="E292" t="s">
        <v>491</v>
      </c>
      <c r="G292" t="str">
        <f t="shared" si="6"/>
        <v>W1850</v>
      </c>
      <c r="H292" t="s">
        <v>5314</v>
      </c>
      <c r="I292" t="s">
        <v>7496</v>
      </c>
      <c r="J292" t="s">
        <v>9378</v>
      </c>
    </row>
    <row r="293" spans="1:10">
      <c r="A293">
        <v>435</v>
      </c>
      <c r="C293">
        <v>1865</v>
      </c>
      <c r="D293" t="s">
        <v>7441</v>
      </c>
      <c r="E293" t="s">
        <v>491</v>
      </c>
      <c r="G293" t="str">
        <f t="shared" si="6"/>
        <v>W1850</v>
      </c>
      <c r="H293" t="s">
        <v>5314</v>
      </c>
      <c r="I293" t="s">
        <v>7497</v>
      </c>
      <c r="J293" t="s">
        <v>9378</v>
      </c>
    </row>
    <row r="294" spans="1:10">
      <c r="A294">
        <v>1</v>
      </c>
      <c r="C294">
        <v>1886</v>
      </c>
      <c r="D294" t="s">
        <v>4004</v>
      </c>
      <c r="E294" t="s">
        <v>4011</v>
      </c>
      <c r="G294" t="str">
        <f t="shared" si="6"/>
        <v>W1870</v>
      </c>
      <c r="H294" t="s">
        <v>5300</v>
      </c>
      <c r="I294" t="s">
        <v>7498</v>
      </c>
      <c r="J294" t="s">
        <v>9387</v>
      </c>
    </row>
    <row r="295" spans="1:10">
      <c r="A295">
        <v>2</v>
      </c>
      <c r="C295">
        <v>1889</v>
      </c>
      <c r="D295" t="s">
        <v>4006</v>
      </c>
      <c r="E295" t="s">
        <v>4006</v>
      </c>
      <c r="G295" t="str">
        <f t="shared" si="6"/>
        <v>W1870</v>
      </c>
      <c r="H295" t="s">
        <v>5300</v>
      </c>
      <c r="I295" t="s">
        <v>7499</v>
      </c>
      <c r="J295" t="s">
        <v>9387</v>
      </c>
    </row>
    <row r="296" spans="1:10">
      <c r="A296">
        <v>4</v>
      </c>
      <c r="C296">
        <v>1893</v>
      </c>
      <c r="D296" t="s">
        <v>4003</v>
      </c>
      <c r="E296" t="s">
        <v>4003</v>
      </c>
      <c r="G296" t="str">
        <f t="shared" si="6"/>
        <v>W1870</v>
      </c>
      <c r="H296" t="s">
        <v>5300</v>
      </c>
      <c r="I296" t="s">
        <v>7500</v>
      </c>
      <c r="J296" t="s">
        <v>9387</v>
      </c>
    </row>
    <row r="297" spans="1:10">
      <c r="A297">
        <v>5</v>
      </c>
      <c r="C297">
        <v>1898</v>
      </c>
      <c r="D297" t="s">
        <v>4009</v>
      </c>
      <c r="E297" t="s">
        <v>4003</v>
      </c>
      <c r="G297" t="str">
        <f t="shared" si="6"/>
        <v>W1870</v>
      </c>
      <c r="H297" t="s">
        <v>5300</v>
      </c>
      <c r="I297" t="s">
        <v>7501</v>
      </c>
      <c r="J297" t="s">
        <v>9387</v>
      </c>
    </row>
    <row r="298" spans="1:10">
      <c r="A298">
        <v>6</v>
      </c>
      <c r="C298">
        <v>1879</v>
      </c>
      <c r="D298" t="s">
        <v>4008</v>
      </c>
      <c r="E298" t="s">
        <v>4007</v>
      </c>
      <c r="G298" t="str">
        <f t="shared" si="6"/>
        <v>W1870</v>
      </c>
      <c r="H298" t="s">
        <v>5300</v>
      </c>
      <c r="I298" t="s">
        <v>7502</v>
      </c>
      <c r="J298" t="s">
        <v>9378</v>
      </c>
    </row>
    <row r="299" spans="1:10">
      <c r="A299">
        <v>7</v>
      </c>
      <c r="C299">
        <v>1881</v>
      </c>
      <c r="D299" t="s">
        <v>4012</v>
      </c>
      <c r="E299" t="s">
        <v>4010</v>
      </c>
      <c r="G299" t="str">
        <f t="shared" si="6"/>
        <v>W1870</v>
      </c>
      <c r="H299" t="s">
        <v>5300</v>
      </c>
      <c r="I299" t="s">
        <v>7503</v>
      </c>
      <c r="J299" t="s">
        <v>9387</v>
      </c>
    </row>
    <row r="300" spans="1:10">
      <c r="A300">
        <v>8</v>
      </c>
      <c r="C300">
        <v>1889</v>
      </c>
      <c r="D300" t="s">
        <v>4013</v>
      </c>
      <c r="E300" t="s">
        <v>4010</v>
      </c>
      <c r="G300" t="str">
        <f t="shared" si="6"/>
        <v>W1870</v>
      </c>
      <c r="H300" t="s">
        <v>5300</v>
      </c>
      <c r="I300" t="s">
        <v>7504</v>
      </c>
      <c r="J300" t="s">
        <v>9387</v>
      </c>
    </row>
    <row r="301" spans="1:10">
      <c r="A301">
        <v>10</v>
      </c>
      <c r="C301">
        <v>1889</v>
      </c>
      <c r="D301" t="s">
        <v>4016</v>
      </c>
      <c r="E301" t="s">
        <v>4015</v>
      </c>
      <c r="G301" t="str">
        <f t="shared" si="6"/>
        <v>W1870</v>
      </c>
      <c r="H301" t="s">
        <v>5300</v>
      </c>
      <c r="I301" t="s">
        <v>7505</v>
      </c>
      <c r="J301" t="s">
        <v>9387</v>
      </c>
    </row>
    <row r="302" spans="1:10">
      <c r="A302">
        <v>11</v>
      </c>
      <c r="C302">
        <v>1879</v>
      </c>
      <c r="D302" t="s">
        <v>146</v>
      </c>
      <c r="E302" t="s">
        <v>4017</v>
      </c>
      <c r="G302" t="str">
        <f t="shared" si="6"/>
        <v>W1870</v>
      </c>
      <c r="H302" t="s">
        <v>5300</v>
      </c>
      <c r="I302" t="s">
        <v>7506</v>
      </c>
      <c r="J302" t="s">
        <v>9387</v>
      </c>
    </row>
    <row r="303" spans="1:10">
      <c r="A303">
        <v>12</v>
      </c>
      <c r="C303">
        <v>1892</v>
      </c>
      <c r="D303" t="s">
        <v>146</v>
      </c>
      <c r="E303" t="s">
        <v>4017</v>
      </c>
      <c r="G303" t="str">
        <f t="shared" ref="G303:G366" si="7">IF(C303="","",IF(F303="B","B1870",IF(C303&gt;1900,"W1900",IF(C303&gt;1874,"W1870","W1850"))))</f>
        <v>W1870</v>
      </c>
      <c r="H303" t="s">
        <v>5300</v>
      </c>
      <c r="I303" t="s">
        <v>7507</v>
      </c>
      <c r="J303" t="s">
        <v>9387</v>
      </c>
    </row>
    <row r="304" spans="1:10">
      <c r="A304">
        <v>13</v>
      </c>
      <c r="C304">
        <v>1893</v>
      </c>
      <c r="D304" t="s">
        <v>903</v>
      </c>
      <c r="E304" t="s">
        <v>163</v>
      </c>
      <c r="G304" t="str">
        <f t="shared" si="7"/>
        <v>W1870</v>
      </c>
      <c r="H304" t="s">
        <v>5300</v>
      </c>
      <c r="I304" t="s">
        <v>7508</v>
      </c>
      <c r="J304" t="s">
        <v>9378</v>
      </c>
    </row>
    <row r="305" spans="1:10">
      <c r="A305">
        <v>17</v>
      </c>
      <c r="C305">
        <v>1893</v>
      </c>
      <c r="D305" t="s">
        <v>153</v>
      </c>
      <c r="E305" t="s">
        <v>163</v>
      </c>
      <c r="G305" t="str">
        <f t="shared" si="7"/>
        <v>W1870</v>
      </c>
      <c r="H305" t="s">
        <v>5300</v>
      </c>
      <c r="I305" t="s">
        <v>7509</v>
      </c>
      <c r="J305" t="s">
        <v>9378</v>
      </c>
    </row>
    <row r="306" spans="1:10">
      <c r="A306">
        <v>20</v>
      </c>
      <c r="C306">
        <v>1895</v>
      </c>
      <c r="D306" t="s">
        <v>4019</v>
      </c>
      <c r="E306" t="s">
        <v>4018</v>
      </c>
      <c r="G306" t="str">
        <f t="shared" si="7"/>
        <v>W1870</v>
      </c>
      <c r="H306" t="s">
        <v>5300</v>
      </c>
      <c r="I306" t="s">
        <v>7510</v>
      </c>
      <c r="J306" t="s">
        <v>9387</v>
      </c>
    </row>
    <row r="307" spans="1:10">
      <c r="A307">
        <v>22</v>
      </c>
      <c r="C307">
        <v>1895</v>
      </c>
      <c r="D307" t="s">
        <v>4022</v>
      </c>
      <c r="E307" t="s">
        <v>4020</v>
      </c>
      <c r="G307" t="str">
        <f t="shared" si="7"/>
        <v>W1870</v>
      </c>
      <c r="H307" t="s">
        <v>5300</v>
      </c>
      <c r="I307" t="s">
        <v>7511</v>
      </c>
      <c r="J307" t="s">
        <v>9387</v>
      </c>
    </row>
    <row r="308" spans="1:10">
      <c r="A308">
        <v>24</v>
      </c>
      <c r="C308">
        <v>1893</v>
      </c>
      <c r="D308" t="s">
        <v>4024</v>
      </c>
      <c r="E308" t="s">
        <v>4023</v>
      </c>
      <c r="G308" t="str">
        <f t="shared" si="7"/>
        <v>W1870</v>
      </c>
      <c r="H308" t="s">
        <v>5300</v>
      </c>
      <c r="I308" t="s">
        <v>7512</v>
      </c>
      <c r="J308" t="s">
        <v>9387</v>
      </c>
    </row>
    <row r="309" spans="1:10">
      <c r="A309">
        <v>25</v>
      </c>
      <c r="C309">
        <v>1881</v>
      </c>
      <c r="D309" t="s">
        <v>4026</v>
      </c>
      <c r="E309" t="s">
        <v>4025</v>
      </c>
      <c r="G309" t="str">
        <f t="shared" si="7"/>
        <v>W1870</v>
      </c>
      <c r="H309" t="s">
        <v>5300</v>
      </c>
      <c r="I309" t="s">
        <v>7513</v>
      </c>
      <c r="J309" t="s">
        <v>9387</v>
      </c>
    </row>
    <row r="310" spans="1:10">
      <c r="A310">
        <v>28</v>
      </c>
      <c r="C310">
        <v>1889</v>
      </c>
      <c r="D310" t="s">
        <v>4028</v>
      </c>
      <c r="E310" t="s">
        <v>4027</v>
      </c>
      <c r="G310" t="str">
        <f t="shared" si="7"/>
        <v>W1870</v>
      </c>
      <c r="H310" t="s">
        <v>5300</v>
      </c>
      <c r="I310" t="s">
        <v>7514</v>
      </c>
      <c r="J310" t="s">
        <v>9387</v>
      </c>
    </row>
    <row r="311" spans="1:10">
      <c r="A311">
        <v>29</v>
      </c>
      <c r="C311">
        <v>1882</v>
      </c>
      <c r="D311" t="s">
        <v>4030</v>
      </c>
      <c r="E311" t="s">
        <v>4029</v>
      </c>
      <c r="G311" t="str">
        <f t="shared" si="7"/>
        <v>W1870</v>
      </c>
      <c r="H311" t="s">
        <v>5300</v>
      </c>
      <c r="I311" t="s">
        <v>7515</v>
      </c>
      <c r="J311" t="s">
        <v>9387</v>
      </c>
    </row>
    <row r="312" spans="1:10">
      <c r="A312">
        <v>33</v>
      </c>
      <c r="C312">
        <v>1888</v>
      </c>
      <c r="D312" t="s">
        <v>151</v>
      </c>
      <c r="E312" t="s">
        <v>4031</v>
      </c>
      <c r="G312" t="str">
        <f t="shared" si="7"/>
        <v>W1870</v>
      </c>
      <c r="H312" t="s">
        <v>5300</v>
      </c>
      <c r="I312" t="s">
        <v>7516</v>
      </c>
      <c r="J312" t="s">
        <v>9387</v>
      </c>
    </row>
    <row r="313" spans="1:10">
      <c r="A313">
        <v>37</v>
      </c>
      <c r="C313">
        <v>1894</v>
      </c>
      <c r="D313" t="s">
        <v>4033</v>
      </c>
      <c r="E313" t="s">
        <v>4032</v>
      </c>
      <c r="G313" t="str">
        <f t="shared" si="7"/>
        <v>W1870</v>
      </c>
      <c r="H313" t="s">
        <v>5300</v>
      </c>
      <c r="I313" t="s">
        <v>7517</v>
      </c>
      <c r="J313" t="s">
        <v>9387</v>
      </c>
    </row>
    <row r="314" spans="1:10">
      <c r="A314">
        <v>40</v>
      </c>
      <c r="C314">
        <v>1888</v>
      </c>
      <c r="D314" t="s">
        <v>4035</v>
      </c>
      <c r="E314" t="s">
        <v>1068</v>
      </c>
      <c r="G314" t="str">
        <f t="shared" si="7"/>
        <v>W1870</v>
      </c>
      <c r="H314" t="s">
        <v>5300</v>
      </c>
      <c r="I314" t="s">
        <v>7518</v>
      </c>
      <c r="J314" t="s">
        <v>9387</v>
      </c>
    </row>
    <row r="315" spans="1:10">
      <c r="A315">
        <v>41</v>
      </c>
      <c r="C315">
        <v>1884</v>
      </c>
      <c r="D315" t="s">
        <v>4038</v>
      </c>
      <c r="E315" t="s">
        <v>4039</v>
      </c>
      <c r="G315" t="str">
        <f t="shared" si="7"/>
        <v>W1870</v>
      </c>
      <c r="H315" t="s">
        <v>5300</v>
      </c>
      <c r="I315" t="s">
        <v>7519</v>
      </c>
      <c r="J315" t="s">
        <v>9387</v>
      </c>
    </row>
    <row r="316" spans="1:10">
      <c r="A316">
        <v>42</v>
      </c>
      <c r="C316">
        <v>1881</v>
      </c>
      <c r="D316" t="s">
        <v>4038</v>
      </c>
      <c r="E316" t="s">
        <v>4039</v>
      </c>
      <c r="G316" t="str">
        <f t="shared" si="7"/>
        <v>W1870</v>
      </c>
      <c r="H316" t="s">
        <v>5300</v>
      </c>
      <c r="I316" t="s">
        <v>7520</v>
      </c>
      <c r="J316" t="s">
        <v>9387</v>
      </c>
    </row>
    <row r="317" spans="1:10">
      <c r="A317">
        <v>43</v>
      </c>
      <c r="C317">
        <v>1899</v>
      </c>
      <c r="D317" t="s">
        <v>4037</v>
      </c>
      <c r="E317" t="s">
        <v>4036</v>
      </c>
      <c r="G317" t="str">
        <f t="shared" si="7"/>
        <v>W1870</v>
      </c>
      <c r="H317" t="s">
        <v>5300</v>
      </c>
      <c r="I317" t="s">
        <v>7521</v>
      </c>
      <c r="J317" t="s">
        <v>9387</v>
      </c>
    </row>
    <row r="318" spans="1:10">
      <c r="A318">
        <v>47</v>
      </c>
      <c r="C318">
        <v>1890</v>
      </c>
      <c r="D318" t="s">
        <v>4040</v>
      </c>
      <c r="E318" t="s">
        <v>1343</v>
      </c>
      <c r="G318" t="str">
        <f t="shared" si="7"/>
        <v>W1870</v>
      </c>
      <c r="H318" t="s">
        <v>5300</v>
      </c>
      <c r="I318" t="s">
        <v>7522</v>
      </c>
      <c r="J318" t="s">
        <v>9378</v>
      </c>
    </row>
    <row r="319" spans="1:10">
      <c r="A319">
        <v>49</v>
      </c>
      <c r="C319">
        <v>1890</v>
      </c>
      <c r="D319" t="s">
        <v>4042</v>
      </c>
      <c r="E319" t="s">
        <v>4041</v>
      </c>
      <c r="G319" t="str">
        <f t="shared" si="7"/>
        <v>W1870</v>
      </c>
      <c r="H319" t="s">
        <v>5300</v>
      </c>
      <c r="I319" t="s">
        <v>7523</v>
      </c>
      <c r="J319" t="s">
        <v>9378</v>
      </c>
    </row>
    <row r="320" spans="1:10">
      <c r="A320">
        <v>54</v>
      </c>
      <c r="C320">
        <v>1888</v>
      </c>
      <c r="D320" t="s">
        <v>4049</v>
      </c>
      <c r="E320" t="s">
        <v>4046</v>
      </c>
      <c r="G320" t="str">
        <f t="shared" si="7"/>
        <v>W1870</v>
      </c>
      <c r="H320" t="s">
        <v>5300</v>
      </c>
      <c r="I320" t="s">
        <v>7524</v>
      </c>
      <c r="J320" t="s">
        <v>9378</v>
      </c>
    </row>
    <row r="321" spans="1:10">
      <c r="A321">
        <v>57</v>
      </c>
      <c r="C321">
        <v>1895</v>
      </c>
      <c r="D321" t="s">
        <v>4047</v>
      </c>
      <c r="E321" t="s">
        <v>4047</v>
      </c>
      <c r="G321" t="str">
        <f t="shared" si="7"/>
        <v>W1870</v>
      </c>
      <c r="H321" t="s">
        <v>5300</v>
      </c>
      <c r="I321" t="s">
        <v>7525</v>
      </c>
      <c r="J321" t="s">
        <v>9378</v>
      </c>
    </row>
    <row r="322" spans="1:10">
      <c r="A322">
        <v>60</v>
      </c>
      <c r="C322">
        <v>1898</v>
      </c>
      <c r="D322" t="s">
        <v>7311</v>
      </c>
      <c r="E322" t="s">
        <v>4050</v>
      </c>
      <c r="G322" t="str">
        <f t="shared" si="7"/>
        <v>W1870</v>
      </c>
      <c r="H322" t="s">
        <v>5300</v>
      </c>
      <c r="I322" t="s">
        <v>7526</v>
      </c>
      <c r="J322" t="s">
        <v>9378</v>
      </c>
    </row>
    <row r="323" spans="1:10">
      <c r="A323">
        <v>61</v>
      </c>
      <c r="C323">
        <v>1888</v>
      </c>
      <c r="D323" t="s">
        <v>7311</v>
      </c>
      <c r="E323" t="s">
        <v>4050</v>
      </c>
      <c r="G323" t="str">
        <f t="shared" si="7"/>
        <v>W1870</v>
      </c>
      <c r="H323" t="s">
        <v>5300</v>
      </c>
      <c r="I323" t="s">
        <v>7527</v>
      </c>
      <c r="J323" t="s">
        <v>9378</v>
      </c>
    </row>
    <row r="324" spans="1:10">
      <c r="A324">
        <v>63</v>
      </c>
      <c r="C324">
        <v>1888</v>
      </c>
      <c r="D324" t="s">
        <v>7313</v>
      </c>
      <c r="E324" t="s">
        <v>4051</v>
      </c>
      <c r="G324" t="str">
        <f t="shared" si="7"/>
        <v>W1870</v>
      </c>
      <c r="H324" t="s">
        <v>5300</v>
      </c>
      <c r="I324" t="s">
        <v>7528</v>
      </c>
      <c r="J324" t="s">
        <v>9378</v>
      </c>
    </row>
    <row r="325" spans="1:10">
      <c r="A325">
        <v>64</v>
      </c>
      <c r="C325">
        <v>1889</v>
      </c>
      <c r="D325" t="s">
        <v>7315</v>
      </c>
      <c r="E325" t="s">
        <v>7314</v>
      </c>
      <c r="G325" t="str">
        <f t="shared" si="7"/>
        <v>W1870</v>
      </c>
      <c r="H325" t="s">
        <v>5300</v>
      </c>
      <c r="I325" t="s">
        <v>7529</v>
      </c>
      <c r="J325" t="s">
        <v>9378</v>
      </c>
    </row>
    <row r="326" spans="1:10">
      <c r="A326">
        <v>101</v>
      </c>
      <c r="C326">
        <v>1882</v>
      </c>
      <c r="D326" t="s">
        <v>7317</v>
      </c>
      <c r="E326" t="s">
        <v>7319</v>
      </c>
      <c r="G326" t="str">
        <f t="shared" si="7"/>
        <v>W1870</v>
      </c>
      <c r="H326" t="s">
        <v>5309</v>
      </c>
      <c r="I326" t="s">
        <v>7530</v>
      </c>
      <c r="J326" t="s">
        <v>9378</v>
      </c>
    </row>
    <row r="327" spans="1:10">
      <c r="A327">
        <v>102</v>
      </c>
      <c r="C327">
        <v>1896</v>
      </c>
      <c r="D327" t="s">
        <v>7317</v>
      </c>
      <c r="E327" t="s">
        <v>7319</v>
      </c>
      <c r="G327" t="str">
        <f t="shared" si="7"/>
        <v>W1870</v>
      </c>
      <c r="H327" t="s">
        <v>5309</v>
      </c>
      <c r="I327" t="s">
        <v>7531</v>
      </c>
      <c r="J327" t="s">
        <v>9378</v>
      </c>
    </row>
    <row r="328" spans="1:10">
      <c r="A328">
        <v>104</v>
      </c>
      <c r="C328">
        <v>1890</v>
      </c>
      <c r="D328" t="s">
        <v>7321</v>
      </c>
      <c r="E328" t="s">
        <v>7318</v>
      </c>
      <c r="G328" t="str">
        <f t="shared" si="7"/>
        <v>W1870</v>
      </c>
      <c r="H328" t="s">
        <v>5309</v>
      </c>
      <c r="I328" t="s">
        <v>7532</v>
      </c>
      <c r="J328" t="s">
        <v>9378</v>
      </c>
    </row>
    <row r="329" spans="1:10">
      <c r="A329">
        <v>105</v>
      </c>
      <c r="C329">
        <v>1879</v>
      </c>
      <c r="D329" t="s">
        <v>7322</v>
      </c>
      <c r="E329" t="s">
        <v>1724</v>
      </c>
      <c r="G329" t="str">
        <f t="shared" si="7"/>
        <v>W1870</v>
      </c>
      <c r="H329" t="s">
        <v>5309</v>
      </c>
      <c r="I329" t="s">
        <v>7533</v>
      </c>
      <c r="J329" t="s">
        <v>9378</v>
      </c>
    </row>
    <row r="330" spans="1:10">
      <c r="A330">
        <v>106</v>
      </c>
      <c r="C330">
        <v>1891</v>
      </c>
      <c r="D330" t="s">
        <v>7322</v>
      </c>
      <c r="E330" t="s">
        <v>1724</v>
      </c>
      <c r="G330" t="str">
        <f t="shared" si="7"/>
        <v>W1870</v>
      </c>
      <c r="H330" t="s">
        <v>5309</v>
      </c>
      <c r="I330" t="s">
        <v>7534</v>
      </c>
      <c r="J330" t="s">
        <v>9378</v>
      </c>
    </row>
    <row r="331" spans="1:10">
      <c r="A331">
        <v>108</v>
      </c>
      <c r="C331">
        <v>1894</v>
      </c>
      <c r="D331" t="s">
        <v>7324</v>
      </c>
      <c r="E331" t="s">
        <v>7323</v>
      </c>
      <c r="G331" t="str">
        <f t="shared" si="7"/>
        <v>W1870</v>
      </c>
      <c r="H331" t="s">
        <v>5309</v>
      </c>
      <c r="I331" t="s">
        <v>7535</v>
      </c>
      <c r="J331" t="s">
        <v>9378</v>
      </c>
    </row>
    <row r="332" spans="1:10">
      <c r="A332">
        <v>109</v>
      </c>
      <c r="C332">
        <v>1877</v>
      </c>
      <c r="D332" t="s">
        <v>85</v>
      </c>
      <c r="E332" t="s">
        <v>1391</v>
      </c>
      <c r="G332" t="str">
        <f t="shared" si="7"/>
        <v>W1870</v>
      </c>
      <c r="H332" t="s">
        <v>5309</v>
      </c>
      <c r="I332" t="s">
        <v>7536</v>
      </c>
      <c r="J332" t="s">
        <v>9378</v>
      </c>
    </row>
    <row r="333" spans="1:10">
      <c r="A333">
        <v>111</v>
      </c>
      <c r="C333">
        <v>1895</v>
      </c>
      <c r="D333" t="s">
        <v>85</v>
      </c>
      <c r="E333" t="s">
        <v>1391</v>
      </c>
      <c r="G333" t="str">
        <f t="shared" si="7"/>
        <v>W1870</v>
      </c>
      <c r="H333" t="s">
        <v>5309</v>
      </c>
      <c r="I333" t="s">
        <v>7537</v>
      </c>
      <c r="J333" t="s">
        <v>9378</v>
      </c>
    </row>
    <row r="334" spans="1:10">
      <c r="A334">
        <v>112</v>
      </c>
      <c r="C334">
        <v>1897</v>
      </c>
      <c r="D334" t="s">
        <v>7326</v>
      </c>
      <c r="E334" t="s">
        <v>7325</v>
      </c>
      <c r="G334" t="str">
        <f t="shared" si="7"/>
        <v>W1870</v>
      </c>
      <c r="H334" t="s">
        <v>5309</v>
      </c>
      <c r="I334" t="s">
        <v>7538</v>
      </c>
      <c r="J334" t="s">
        <v>9378</v>
      </c>
    </row>
    <row r="335" spans="1:10">
      <c r="A335">
        <v>115</v>
      </c>
      <c r="C335">
        <v>1889</v>
      </c>
      <c r="D335" t="s">
        <v>7329</v>
      </c>
      <c r="E335" t="s">
        <v>1301</v>
      </c>
      <c r="G335" t="str">
        <f t="shared" si="7"/>
        <v>W1870</v>
      </c>
      <c r="H335" t="s">
        <v>5309</v>
      </c>
      <c r="I335" t="s">
        <v>7539</v>
      </c>
      <c r="J335" t="s">
        <v>9382</v>
      </c>
    </row>
    <row r="336" spans="1:10">
      <c r="A336">
        <v>121</v>
      </c>
      <c r="B336">
        <f>+K369</f>
        <v>0</v>
      </c>
      <c r="C336">
        <v>1896</v>
      </c>
      <c r="D336" t="s">
        <v>7334</v>
      </c>
      <c r="E336" t="s">
        <v>7334</v>
      </c>
      <c r="G336" t="str">
        <f t="shared" si="7"/>
        <v>W1870</v>
      </c>
      <c r="H336" t="s">
        <v>5309</v>
      </c>
      <c r="I336" t="s">
        <v>7540</v>
      </c>
      <c r="J336" t="s">
        <v>9378</v>
      </c>
    </row>
    <row r="337" spans="1:10">
      <c r="A337">
        <v>123</v>
      </c>
      <c r="C337">
        <v>1897</v>
      </c>
      <c r="D337" t="s">
        <v>7337</v>
      </c>
      <c r="E337" t="s">
        <v>7336</v>
      </c>
      <c r="G337" t="str">
        <f t="shared" si="7"/>
        <v>W1870</v>
      </c>
      <c r="H337" t="s">
        <v>5309</v>
      </c>
      <c r="I337" t="s">
        <v>7541</v>
      </c>
      <c r="J337" t="s">
        <v>9382</v>
      </c>
    </row>
    <row r="338" spans="1:10">
      <c r="A338">
        <v>124</v>
      </c>
      <c r="C338">
        <v>1879</v>
      </c>
      <c r="D338" t="s">
        <v>7339</v>
      </c>
      <c r="E338" t="s">
        <v>7338</v>
      </c>
      <c r="G338" t="str">
        <f t="shared" si="7"/>
        <v>W1870</v>
      </c>
      <c r="H338" t="s">
        <v>5309</v>
      </c>
      <c r="I338" t="s">
        <v>7542</v>
      </c>
      <c r="J338" t="s">
        <v>9382</v>
      </c>
    </row>
    <row r="339" spans="1:10">
      <c r="A339">
        <v>125</v>
      </c>
      <c r="C339">
        <v>1895</v>
      </c>
      <c r="D339" t="s">
        <v>7339</v>
      </c>
      <c r="E339" t="s">
        <v>7338</v>
      </c>
      <c r="G339" t="str">
        <f t="shared" si="7"/>
        <v>W1870</v>
      </c>
      <c r="H339" t="s">
        <v>5309</v>
      </c>
      <c r="I339" t="s">
        <v>7543</v>
      </c>
      <c r="J339" t="s">
        <v>9382</v>
      </c>
    </row>
    <row r="340" spans="1:10">
      <c r="A340">
        <v>126</v>
      </c>
      <c r="C340">
        <v>1878</v>
      </c>
      <c r="D340" t="s">
        <v>7341</v>
      </c>
      <c r="E340" t="s">
        <v>1462</v>
      </c>
      <c r="G340" t="str">
        <f t="shared" si="7"/>
        <v>W1870</v>
      </c>
      <c r="H340" t="s">
        <v>5309</v>
      </c>
      <c r="I340" t="s">
        <v>7544</v>
      </c>
      <c r="J340" t="s">
        <v>9382</v>
      </c>
    </row>
    <row r="341" spans="1:10">
      <c r="A341">
        <v>127</v>
      </c>
      <c r="C341">
        <v>1900</v>
      </c>
      <c r="D341" t="s">
        <v>7340</v>
      </c>
      <c r="E341" t="s">
        <v>7340</v>
      </c>
      <c r="G341" t="str">
        <f t="shared" si="7"/>
        <v>W1870</v>
      </c>
      <c r="H341" t="s">
        <v>5309</v>
      </c>
      <c r="I341" t="s">
        <v>7545</v>
      </c>
      <c r="J341" t="s">
        <v>9382</v>
      </c>
    </row>
    <row r="342" spans="1:10">
      <c r="A342">
        <v>128</v>
      </c>
      <c r="C342">
        <v>1890</v>
      </c>
      <c r="D342" t="s">
        <v>81</v>
      </c>
      <c r="E342" t="s">
        <v>1358</v>
      </c>
      <c r="G342" t="str">
        <f t="shared" si="7"/>
        <v>W1870</v>
      </c>
      <c r="H342" t="s">
        <v>5309</v>
      </c>
      <c r="I342" t="s">
        <v>7546</v>
      </c>
      <c r="J342" t="s">
        <v>9382</v>
      </c>
    </row>
    <row r="343" spans="1:10">
      <c r="A343">
        <v>130</v>
      </c>
      <c r="C343">
        <v>1890</v>
      </c>
      <c r="D343" t="s">
        <v>81</v>
      </c>
      <c r="E343" t="s">
        <v>1358</v>
      </c>
      <c r="G343" t="str">
        <f t="shared" si="7"/>
        <v>W1870</v>
      </c>
      <c r="H343" t="s">
        <v>5309</v>
      </c>
      <c r="I343" t="s">
        <v>7547</v>
      </c>
      <c r="J343" t="s">
        <v>9382</v>
      </c>
    </row>
    <row r="344" spans="1:10">
      <c r="A344">
        <v>131</v>
      </c>
      <c r="C344">
        <v>1899</v>
      </c>
      <c r="D344" t="s">
        <v>81</v>
      </c>
      <c r="E344" t="s">
        <v>1358</v>
      </c>
      <c r="G344" t="str">
        <f t="shared" si="7"/>
        <v>W1870</v>
      </c>
      <c r="H344" t="s">
        <v>5309</v>
      </c>
      <c r="I344" t="s">
        <v>7548</v>
      </c>
      <c r="J344" t="s">
        <v>9382</v>
      </c>
    </row>
    <row r="345" spans="1:10">
      <c r="A345">
        <v>133</v>
      </c>
      <c r="C345">
        <v>1890</v>
      </c>
      <c r="D345" t="s">
        <v>705</v>
      </c>
      <c r="E345" t="s">
        <v>367</v>
      </c>
      <c r="G345" t="str">
        <f t="shared" si="7"/>
        <v>W1870</v>
      </c>
      <c r="H345" t="s">
        <v>5309</v>
      </c>
      <c r="I345" t="s">
        <v>7549</v>
      </c>
      <c r="J345" t="s">
        <v>9378</v>
      </c>
    </row>
    <row r="346" spans="1:10">
      <c r="A346">
        <v>134</v>
      </c>
      <c r="C346">
        <v>1900</v>
      </c>
      <c r="D346" t="s">
        <v>7344</v>
      </c>
      <c r="E346" t="s">
        <v>7342</v>
      </c>
      <c r="G346" t="str">
        <f t="shared" si="7"/>
        <v>W1870</v>
      </c>
      <c r="H346" t="s">
        <v>5309</v>
      </c>
      <c r="I346" t="s">
        <v>7550</v>
      </c>
      <c r="J346" t="s">
        <v>9382</v>
      </c>
    </row>
    <row r="347" spans="1:10">
      <c r="A347">
        <v>136</v>
      </c>
      <c r="C347">
        <v>1892</v>
      </c>
      <c r="D347" t="s">
        <v>7345</v>
      </c>
      <c r="E347" t="s">
        <v>7343</v>
      </c>
      <c r="G347" t="str">
        <f t="shared" si="7"/>
        <v>W1870</v>
      </c>
      <c r="H347" t="s">
        <v>5309</v>
      </c>
      <c r="I347" t="s">
        <v>7551</v>
      </c>
      <c r="J347" t="s">
        <v>9382</v>
      </c>
    </row>
    <row r="348" spans="1:10">
      <c r="A348">
        <v>140</v>
      </c>
      <c r="C348">
        <v>1879</v>
      </c>
      <c r="D348" t="s">
        <v>7350</v>
      </c>
      <c r="E348" t="s">
        <v>1612</v>
      </c>
      <c r="G348" t="str">
        <f t="shared" si="7"/>
        <v>W1870</v>
      </c>
      <c r="H348" t="s">
        <v>5309</v>
      </c>
      <c r="I348" t="s">
        <v>7552</v>
      </c>
      <c r="J348" t="s">
        <v>9378</v>
      </c>
    </row>
    <row r="349" spans="1:10">
      <c r="A349">
        <v>143</v>
      </c>
      <c r="C349">
        <v>1894</v>
      </c>
      <c r="D349" t="s">
        <v>7353</v>
      </c>
      <c r="E349" t="s">
        <v>7352</v>
      </c>
      <c r="G349" t="str">
        <f t="shared" si="7"/>
        <v>W1870</v>
      </c>
      <c r="H349" t="s">
        <v>5309</v>
      </c>
      <c r="I349" t="s">
        <v>7553</v>
      </c>
      <c r="J349" t="s">
        <v>9382</v>
      </c>
    </row>
    <row r="350" spans="1:10">
      <c r="A350">
        <v>144</v>
      </c>
      <c r="C350">
        <v>1879</v>
      </c>
      <c r="D350" t="s">
        <v>7354</v>
      </c>
      <c r="E350" t="s">
        <v>1308</v>
      </c>
      <c r="G350" t="str">
        <f t="shared" si="7"/>
        <v>W1870</v>
      </c>
      <c r="H350" t="s">
        <v>5309</v>
      </c>
      <c r="I350" t="s">
        <v>7554</v>
      </c>
      <c r="J350" t="s">
        <v>9382</v>
      </c>
    </row>
    <row r="351" spans="1:10">
      <c r="A351">
        <v>145</v>
      </c>
      <c r="C351">
        <v>1897</v>
      </c>
      <c r="D351" t="s">
        <v>7355</v>
      </c>
      <c r="E351" t="s">
        <v>1308</v>
      </c>
      <c r="G351" t="str">
        <f t="shared" si="7"/>
        <v>W1870</v>
      </c>
      <c r="H351" t="s">
        <v>5309</v>
      </c>
      <c r="I351" t="s">
        <v>7555</v>
      </c>
      <c r="J351" t="s">
        <v>9378</v>
      </c>
    </row>
    <row r="352" spans="1:10">
      <c r="A352">
        <v>147</v>
      </c>
      <c r="C352">
        <v>1883</v>
      </c>
      <c r="D352" t="s">
        <v>7357</v>
      </c>
      <c r="E352" t="s">
        <v>7356</v>
      </c>
      <c r="G352" t="str">
        <f t="shared" si="7"/>
        <v>W1870</v>
      </c>
      <c r="H352" t="s">
        <v>5309</v>
      </c>
      <c r="I352" t="s">
        <v>7556</v>
      </c>
      <c r="J352" t="s">
        <v>9378</v>
      </c>
    </row>
    <row r="353" spans="1:10">
      <c r="A353">
        <v>148</v>
      </c>
      <c r="C353">
        <v>1885</v>
      </c>
      <c r="D353" t="s">
        <v>7358</v>
      </c>
      <c r="E353" t="s">
        <v>1367</v>
      </c>
      <c r="G353" t="str">
        <f t="shared" si="7"/>
        <v>W1870</v>
      </c>
      <c r="H353" t="s">
        <v>5309</v>
      </c>
      <c r="I353" t="s">
        <v>7557</v>
      </c>
      <c r="J353" t="s">
        <v>9378</v>
      </c>
    </row>
    <row r="354" spans="1:10">
      <c r="A354">
        <v>149</v>
      </c>
      <c r="C354">
        <v>1885</v>
      </c>
      <c r="D354" t="s">
        <v>7359</v>
      </c>
      <c r="E354" t="s">
        <v>1367</v>
      </c>
      <c r="G354" t="str">
        <f t="shared" si="7"/>
        <v>W1870</v>
      </c>
      <c r="H354" t="s">
        <v>5309</v>
      </c>
      <c r="I354" t="s">
        <v>7558</v>
      </c>
      <c r="J354" t="s">
        <v>9378</v>
      </c>
    </row>
    <row r="355" spans="1:10">
      <c r="A355">
        <v>201</v>
      </c>
      <c r="C355">
        <v>1890</v>
      </c>
      <c r="D355" t="s">
        <v>7363</v>
      </c>
      <c r="E355" t="s">
        <v>5319</v>
      </c>
      <c r="G355" t="str">
        <f t="shared" si="7"/>
        <v>W1870</v>
      </c>
      <c r="H355" t="s">
        <v>5319</v>
      </c>
      <c r="I355" t="s">
        <v>7559</v>
      </c>
      <c r="J355" t="s">
        <v>9387</v>
      </c>
    </row>
    <row r="356" spans="1:10">
      <c r="A356">
        <v>202</v>
      </c>
      <c r="C356">
        <v>1887</v>
      </c>
      <c r="D356" t="s">
        <v>7364</v>
      </c>
      <c r="E356" t="s">
        <v>5292</v>
      </c>
      <c r="G356" t="str">
        <f t="shared" si="7"/>
        <v>W1870</v>
      </c>
      <c r="H356" t="s">
        <v>5292</v>
      </c>
      <c r="I356" t="s">
        <v>7560</v>
      </c>
      <c r="J356" t="s">
        <v>9387</v>
      </c>
    </row>
    <row r="357" spans="1:10">
      <c r="A357">
        <v>203</v>
      </c>
      <c r="C357">
        <v>1897</v>
      </c>
      <c r="D357" t="s">
        <v>7365</v>
      </c>
      <c r="E357" t="s">
        <v>7366</v>
      </c>
      <c r="G357" t="str">
        <f t="shared" si="7"/>
        <v>W1870</v>
      </c>
      <c r="H357" t="s">
        <v>5313</v>
      </c>
      <c r="I357" t="s">
        <v>7561</v>
      </c>
      <c r="J357" t="s">
        <v>9387</v>
      </c>
    </row>
    <row r="358" spans="1:10">
      <c r="A358">
        <v>206</v>
      </c>
      <c r="C358">
        <v>1881</v>
      </c>
      <c r="D358" t="s">
        <v>7370</v>
      </c>
      <c r="E358" t="s">
        <v>7369</v>
      </c>
      <c r="G358" t="str">
        <f t="shared" si="7"/>
        <v>W1870</v>
      </c>
      <c r="H358" t="s">
        <v>5313</v>
      </c>
      <c r="I358" t="s">
        <v>7562</v>
      </c>
      <c r="J358" t="s">
        <v>9387</v>
      </c>
    </row>
    <row r="359" spans="1:10">
      <c r="A359">
        <v>208</v>
      </c>
      <c r="C359">
        <v>1875</v>
      </c>
      <c r="D359" t="s">
        <v>7369</v>
      </c>
      <c r="E359" t="s">
        <v>7369</v>
      </c>
      <c r="G359" t="str">
        <f t="shared" si="7"/>
        <v>W1870</v>
      </c>
      <c r="H359" t="s">
        <v>5313</v>
      </c>
      <c r="I359" t="s">
        <v>7563</v>
      </c>
      <c r="J359" t="s">
        <v>9387</v>
      </c>
    </row>
    <row r="360" spans="1:10">
      <c r="A360">
        <v>209</v>
      </c>
      <c r="C360">
        <v>1894</v>
      </c>
      <c r="D360" t="s">
        <v>7372</v>
      </c>
      <c r="E360" t="s">
        <v>7371</v>
      </c>
      <c r="G360" t="str">
        <f t="shared" si="7"/>
        <v>W1870</v>
      </c>
      <c r="H360" t="s">
        <v>5313</v>
      </c>
      <c r="I360" t="s">
        <v>7564</v>
      </c>
      <c r="J360" t="s">
        <v>9387</v>
      </c>
    </row>
    <row r="361" spans="1:10">
      <c r="A361">
        <v>210</v>
      </c>
      <c r="C361">
        <v>1888</v>
      </c>
      <c r="D361" t="s">
        <v>7372</v>
      </c>
      <c r="E361" t="s">
        <v>7371</v>
      </c>
      <c r="G361" t="str">
        <f t="shared" si="7"/>
        <v>W1870</v>
      </c>
      <c r="H361" t="s">
        <v>5313</v>
      </c>
      <c r="I361" t="s">
        <v>7565</v>
      </c>
      <c r="J361" t="s">
        <v>9387</v>
      </c>
    </row>
    <row r="362" spans="1:10">
      <c r="A362">
        <v>211</v>
      </c>
      <c r="C362">
        <v>1894</v>
      </c>
      <c r="D362" t="s">
        <v>7374</v>
      </c>
      <c r="E362" t="s">
        <v>7373</v>
      </c>
      <c r="G362" t="str">
        <f t="shared" si="7"/>
        <v>W1870</v>
      </c>
      <c r="H362" t="s">
        <v>5313</v>
      </c>
      <c r="I362" t="s">
        <v>7566</v>
      </c>
      <c r="J362" t="s">
        <v>9387</v>
      </c>
    </row>
    <row r="363" spans="1:10">
      <c r="A363">
        <v>212</v>
      </c>
      <c r="C363">
        <v>1876</v>
      </c>
      <c r="D363" t="s">
        <v>7375</v>
      </c>
      <c r="E363" t="s">
        <v>4032</v>
      </c>
      <c r="G363" t="str">
        <f t="shared" si="7"/>
        <v>W1870</v>
      </c>
      <c r="H363" t="s">
        <v>5313</v>
      </c>
      <c r="I363" t="s">
        <v>7567</v>
      </c>
      <c r="J363" t="s">
        <v>9387</v>
      </c>
    </row>
    <row r="364" spans="1:10">
      <c r="A364">
        <v>213</v>
      </c>
      <c r="C364">
        <v>1886</v>
      </c>
      <c r="D364" t="s">
        <v>7375</v>
      </c>
      <c r="E364" t="s">
        <v>4032</v>
      </c>
      <c r="G364" t="str">
        <f t="shared" si="7"/>
        <v>W1870</v>
      </c>
      <c r="H364" t="s">
        <v>5313</v>
      </c>
      <c r="I364" t="s">
        <v>9585</v>
      </c>
      <c r="J364" t="s">
        <v>9387</v>
      </c>
    </row>
    <row r="365" spans="1:10">
      <c r="A365">
        <v>214</v>
      </c>
      <c r="C365">
        <v>1880</v>
      </c>
      <c r="D365" t="s">
        <v>7376</v>
      </c>
      <c r="E365" t="s">
        <v>167</v>
      </c>
      <c r="G365" t="str">
        <f t="shared" si="7"/>
        <v>W1870</v>
      </c>
      <c r="H365" t="s">
        <v>5313</v>
      </c>
      <c r="I365" t="s">
        <v>7568</v>
      </c>
      <c r="J365" t="s">
        <v>9387</v>
      </c>
    </row>
    <row r="366" spans="1:10">
      <c r="A366">
        <v>215</v>
      </c>
      <c r="C366">
        <v>1884</v>
      </c>
      <c r="D366" t="s">
        <v>7378</v>
      </c>
      <c r="E366" t="s">
        <v>7377</v>
      </c>
      <c r="G366" t="str">
        <f t="shared" si="7"/>
        <v>W1870</v>
      </c>
      <c r="H366" t="s">
        <v>5313</v>
      </c>
      <c r="I366" t="s">
        <v>7569</v>
      </c>
      <c r="J366" t="s">
        <v>9387</v>
      </c>
    </row>
    <row r="367" spans="1:10">
      <c r="A367">
        <v>216</v>
      </c>
      <c r="C367">
        <v>1883</v>
      </c>
      <c r="D367" t="s">
        <v>185</v>
      </c>
      <c r="E367" t="s">
        <v>7379</v>
      </c>
      <c r="G367" t="str">
        <f t="shared" ref="G367:G430" si="8">IF(C367="","",IF(F367="B","B1870",IF(C367&gt;1900,"W1900",IF(C367&gt;1874,"W1870","W1850"))))</f>
        <v>W1870</v>
      </c>
      <c r="H367" t="s">
        <v>5313</v>
      </c>
      <c r="I367" t="s">
        <v>7570</v>
      </c>
      <c r="J367" t="s">
        <v>9387</v>
      </c>
    </row>
    <row r="368" spans="1:10">
      <c r="A368">
        <v>217</v>
      </c>
      <c r="C368">
        <v>1882</v>
      </c>
      <c r="D368" t="s">
        <v>185</v>
      </c>
      <c r="E368" t="s">
        <v>7379</v>
      </c>
      <c r="G368" t="str">
        <f t="shared" si="8"/>
        <v>W1870</v>
      </c>
      <c r="H368" t="s">
        <v>5313</v>
      </c>
      <c r="I368" t="s">
        <v>7571</v>
      </c>
      <c r="J368" t="s">
        <v>9387</v>
      </c>
    </row>
    <row r="369" spans="1:10">
      <c r="A369">
        <v>218</v>
      </c>
      <c r="C369">
        <v>1882</v>
      </c>
      <c r="D369" t="s">
        <v>7381</v>
      </c>
      <c r="E369" t="s">
        <v>7380</v>
      </c>
      <c r="G369" t="str">
        <f t="shared" si="8"/>
        <v>W1870</v>
      </c>
      <c r="H369" t="s">
        <v>5313</v>
      </c>
      <c r="I369" t="s">
        <v>7572</v>
      </c>
      <c r="J369" t="s">
        <v>9387</v>
      </c>
    </row>
    <row r="370" spans="1:10">
      <c r="A370">
        <v>219</v>
      </c>
      <c r="C370">
        <v>1894</v>
      </c>
      <c r="D370" t="s">
        <v>7381</v>
      </c>
      <c r="E370" t="s">
        <v>7380</v>
      </c>
      <c r="G370" t="str">
        <f t="shared" si="8"/>
        <v>W1870</v>
      </c>
      <c r="H370" t="s">
        <v>5313</v>
      </c>
      <c r="I370" t="s">
        <v>9586</v>
      </c>
      <c r="J370" t="s">
        <v>9387</v>
      </c>
    </row>
    <row r="371" spans="1:10">
      <c r="A371">
        <v>222</v>
      </c>
      <c r="C371">
        <v>1893</v>
      </c>
      <c r="D371" t="s">
        <v>186</v>
      </c>
      <c r="E371" t="s">
        <v>7361</v>
      </c>
      <c r="G371" t="str">
        <f t="shared" si="8"/>
        <v>W1870</v>
      </c>
      <c r="H371" t="s">
        <v>5313</v>
      </c>
      <c r="I371" t="s">
        <v>7573</v>
      </c>
      <c r="J371" t="s">
        <v>9387</v>
      </c>
    </row>
    <row r="372" spans="1:10">
      <c r="A372">
        <v>223</v>
      </c>
      <c r="C372">
        <v>1886</v>
      </c>
      <c r="D372" t="s">
        <v>936</v>
      </c>
      <c r="E372" t="s">
        <v>7382</v>
      </c>
      <c r="G372" t="str">
        <f t="shared" si="8"/>
        <v>W1870</v>
      </c>
      <c r="H372" t="s">
        <v>5313</v>
      </c>
      <c r="I372" t="s">
        <v>7574</v>
      </c>
      <c r="J372" t="s">
        <v>9387</v>
      </c>
    </row>
    <row r="373" spans="1:10">
      <c r="A373">
        <v>224</v>
      </c>
      <c r="C373">
        <v>1885</v>
      </c>
      <c r="D373" t="s">
        <v>7384</v>
      </c>
      <c r="E373" t="s">
        <v>7383</v>
      </c>
      <c r="G373" t="str">
        <f t="shared" si="8"/>
        <v>W1870</v>
      </c>
      <c r="H373" t="s">
        <v>5313</v>
      </c>
      <c r="I373" t="s">
        <v>7575</v>
      </c>
      <c r="J373" t="s">
        <v>9387</v>
      </c>
    </row>
    <row r="374" spans="1:10">
      <c r="A374">
        <v>225</v>
      </c>
      <c r="C374">
        <v>1879</v>
      </c>
      <c r="D374" t="s">
        <v>7385</v>
      </c>
      <c r="E374" t="s">
        <v>7387</v>
      </c>
      <c r="G374" t="str">
        <f t="shared" si="8"/>
        <v>W1870</v>
      </c>
      <c r="H374" t="s">
        <v>5313</v>
      </c>
      <c r="I374" t="s">
        <v>7576</v>
      </c>
      <c r="J374" t="s">
        <v>9387</v>
      </c>
    </row>
    <row r="375" spans="1:10">
      <c r="A375">
        <v>226</v>
      </c>
      <c r="C375">
        <v>1896</v>
      </c>
      <c r="D375" t="s">
        <v>7386</v>
      </c>
      <c r="E375" t="s">
        <v>7387</v>
      </c>
      <c r="G375" t="str">
        <f t="shared" si="8"/>
        <v>W1870</v>
      </c>
      <c r="H375" t="s">
        <v>5313</v>
      </c>
      <c r="I375" t="s">
        <v>7577</v>
      </c>
      <c r="J375" t="s">
        <v>9387</v>
      </c>
    </row>
    <row r="376" spans="1:10">
      <c r="A376">
        <v>301</v>
      </c>
      <c r="C376">
        <v>1880</v>
      </c>
      <c r="D376" t="s">
        <v>218</v>
      </c>
      <c r="E376" t="s">
        <v>7388</v>
      </c>
      <c r="G376" t="str">
        <f t="shared" si="8"/>
        <v>W1870</v>
      </c>
      <c r="H376" t="s">
        <v>5316</v>
      </c>
      <c r="I376" t="s">
        <v>7578</v>
      </c>
      <c r="J376" t="s">
        <v>9378</v>
      </c>
    </row>
    <row r="377" spans="1:10">
      <c r="A377">
        <v>302</v>
      </c>
      <c r="C377">
        <v>1898</v>
      </c>
      <c r="D377" t="s">
        <v>7390</v>
      </c>
      <c r="E377" t="s">
        <v>7389</v>
      </c>
      <c r="G377" t="str">
        <f t="shared" si="8"/>
        <v>W1870</v>
      </c>
      <c r="H377" t="s">
        <v>5316</v>
      </c>
      <c r="I377" t="s">
        <v>7579</v>
      </c>
      <c r="J377" t="s">
        <v>9387</v>
      </c>
    </row>
    <row r="378" spans="1:10">
      <c r="A378">
        <v>303</v>
      </c>
      <c r="C378">
        <v>1887</v>
      </c>
      <c r="D378" t="s">
        <v>7392</v>
      </c>
      <c r="E378" t="s">
        <v>7391</v>
      </c>
      <c r="G378" t="str">
        <f t="shared" si="8"/>
        <v>W1870</v>
      </c>
      <c r="H378" t="s">
        <v>5316</v>
      </c>
      <c r="I378" t="s">
        <v>7580</v>
      </c>
      <c r="J378" t="s">
        <v>9378</v>
      </c>
    </row>
    <row r="379" spans="1:10">
      <c r="A379">
        <v>304</v>
      </c>
      <c r="C379">
        <v>1899</v>
      </c>
      <c r="D379" t="s">
        <v>7392</v>
      </c>
      <c r="E379" t="s">
        <v>7391</v>
      </c>
      <c r="G379" t="str">
        <f t="shared" si="8"/>
        <v>W1870</v>
      </c>
      <c r="H379" t="s">
        <v>5316</v>
      </c>
      <c r="I379" t="s">
        <v>7581</v>
      </c>
      <c r="J379" s="10" t="s">
        <v>9387</v>
      </c>
    </row>
    <row r="380" spans="1:10">
      <c r="A380">
        <v>305</v>
      </c>
      <c r="C380">
        <v>1880</v>
      </c>
      <c r="D380" t="s">
        <v>266</v>
      </c>
      <c r="E380" t="s">
        <v>7393</v>
      </c>
      <c r="G380" t="str">
        <f t="shared" si="8"/>
        <v>W1870</v>
      </c>
      <c r="H380" t="s">
        <v>5316</v>
      </c>
      <c r="I380" t="s">
        <v>7582</v>
      </c>
      <c r="J380" t="s">
        <v>9378</v>
      </c>
    </row>
    <row r="381" spans="1:10">
      <c r="A381">
        <v>307</v>
      </c>
      <c r="C381">
        <v>1892</v>
      </c>
      <c r="D381" t="s">
        <v>7395</v>
      </c>
      <c r="E381" t="s">
        <v>7394</v>
      </c>
      <c r="G381" t="str">
        <f t="shared" si="8"/>
        <v>W1870</v>
      </c>
      <c r="H381" t="s">
        <v>5316</v>
      </c>
      <c r="I381" t="s">
        <v>7583</v>
      </c>
      <c r="J381" t="s">
        <v>9378</v>
      </c>
    </row>
    <row r="382" spans="1:10">
      <c r="A382">
        <v>308</v>
      </c>
      <c r="C382">
        <v>1890</v>
      </c>
      <c r="D382" t="s">
        <v>7395</v>
      </c>
      <c r="E382" t="s">
        <v>7394</v>
      </c>
      <c r="G382" t="str">
        <f t="shared" si="8"/>
        <v>W1870</v>
      </c>
      <c r="H382" t="s">
        <v>5316</v>
      </c>
      <c r="I382" t="s">
        <v>7584</v>
      </c>
      <c r="J382" t="s">
        <v>9378</v>
      </c>
    </row>
    <row r="383" spans="1:10">
      <c r="A383">
        <v>309</v>
      </c>
      <c r="C383">
        <v>1881</v>
      </c>
      <c r="D383" t="s">
        <v>7397</v>
      </c>
      <c r="E383" t="s">
        <v>1761</v>
      </c>
      <c r="G383" t="str">
        <f t="shared" si="8"/>
        <v>W1870</v>
      </c>
      <c r="H383" t="s">
        <v>5316</v>
      </c>
      <c r="I383" t="s">
        <v>7585</v>
      </c>
      <c r="J383" t="s">
        <v>9378</v>
      </c>
    </row>
    <row r="384" spans="1:10">
      <c r="A384">
        <v>311</v>
      </c>
      <c r="C384">
        <v>1876</v>
      </c>
      <c r="D384" t="s">
        <v>7398</v>
      </c>
      <c r="E384" t="s">
        <v>7396</v>
      </c>
      <c r="G384" t="str">
        <f t="shared" si="8"/>
        <v>W1870</v>
      </c>
      <c r="H384" t="s">
        <v>5316</v>
      </c>
      <c r="I384" t="s">
        <v>7586</v>
      </c>
      <c r="J384" t="s">
        <v>9378</v>
      </c>
    </row>
    <row r="385" spans="1:10">
      <c r="A385">
        <v>312</v>
      </c>
      <c r="C385">
        <v>1892</v>
      </c>
      <c r="D385" t="s">
        <v>269</v>
      </c>
      <c r="E385" t="s">
        <v>7396</v>
      </c>
      <c r="G385" t="str">
        <f t="shared" si="8"/>
        <v>W1870</v>
      </c>
      <c r="H385" t="s">
        <v>5316</v>
      </c>
      <c r="I385" t="s">
        <v>7587</v>
      </c>
      <c r="J385" s="10" t="s">
        <v>9387</v>
      </c>
    </row>
    <row r="386" spans="1:10">
      <c r="A386">
        <v>313</v>
      </c>
      <c r="C386">
        <v>1894</v>
      </c>
      <c r="D386" t="s">
        <v>7401</v>
      </c>
      <c r="E386" t="s">
        <v>7400</v>
      </c>
      <c r="G386" t="str">
        <f t="shared" si="8"/>
        <v>W1870</v>
      </c>
      <c r="H386" t="s">
        <v>5316</v>
      </c>
      <c r="I386" t="s">
        <v>7588</v>
      </c>
      <c r="J386" s="10" t="s">
        <v>9387</v>
      </c>
    </row>
    <row r="387" spans="1:10">
      <c r="A387">
        <v>316</v>
      </c>
      <c r="C387">
        <v>1882</v>
      </c>
      <c r="D387" t="s">
        <v>1728</v>
      </c>
      <c r="E387" t="s">
        <v>7404</v>
      </c>
      <c r="G387" t="str">
        <f t="shared" si="8"/>
        <v>W1870</v>
      </c>
      <c r="H387" t="s">
        <v>5316</v>
      </c>
      <c r="I387" t="s">
        <v>7589</v>
      </c>
      <c r="J387" t="s">
        <v>9378</v>
      </c>
    </row>
    <row r="388" spans="1:10">
      <c r="A388">
        <v>320</v>
      </c>
      <c r="C388">
        <v>1887</v>
      </c>
      <c r="D388" t="s">
        <v>1529</v>
      </c>
      <c r="E388" t="s">
        <v>7407</v>
      </c>
      <c r="G388" t="str">
        <f t="shared" si="8"/>
        <v>W1870</v>
      </c>
      <c r="H388" t="s">
        <v>5316</v>
      </c>
      <c r="I388" t="s">
        <v>7590</v>
      </c>
      <c r="J388" t="s">
        <v>9378</v>
      </c>
    </row>
    <row r="389" spans="1:10">
      <c r="A389">
        <v>322</v>
      </c>
      <c r="C389">
        <v>1885</v>
      </c>
      <c r="D389" t="s">
        <v>7411</v>
      </c>
      <c r="E389" t="s">
        <v>7408</v>
      </c>
      <c r="G389" t="str">
        <f t="shared" si="8"/>
        <v>W1870</v>
      </c>
      <c r="H389" t="s">
        <v>5316</v>
      </c>
      <c r="I389" t="s">
        <v>7591</v>
      </c>
      <c r="J389" t="s">
        <v>9378</v>
      </c>
    </row>
    <row r="390" spans="1:10">
      <c r="A390">
        <v>323</v>
      </c>
      <c r="C390">
        <v>1895</v>
      </c>
      <c r="D390" t="s">
        <v>7412</v>
      </c>
      <c r="E390" t="s">
        <v>7408</v>
      </c>
      <c r="G390" t="str">
        <f t="shared" si="8"/>
        <v>W1870</v>
      </c>
      <c r="H390" t="s">
        <v>5316</v>
      </c>
      <c r="I390" t="s">
        <v>7592</v>
      </c>
      <c r="J390" s="10" t="s">
        <v>9387</v>
      </c>
    </row>
    <row r="391" spans="1:10">
      <c r="A391">
        <v>324</v>
      </c>
      <c r="C391">
        <v>1881</v>
      </c>
      <c r="D391" t="s">
        <v>7413</v>
      </c>
      <c r="E391" t="s">
        <v>1889</v>
      </c>
      <c r="G391" t="str">
        <f t="shared" si="8"/>
        <v>W1870</v>
      </c>
      <c r="H391" t="s">
        <v>5316</v>
      </c>
      <c r="I391" t="s">
        <v>7593</v>
      </c>
      <c r="J391" s="10" t="s">
        <v>9387</v>
      </c>
    </row>
    <row r="392" spans="1:10">
      <c r="A392">
        <v>325</v>
      </c>
      <c r="C392">
        <v>1887</v>
      </c>
      <c r="D392" t="s">
        <v>7413</v>
      </c>
      <c r="E392" t="s">
        <v>1889</v>
      </c>
      <c r="G392" t="str">
        <f t="shared" si="8"/>
        <v>W1870</v>
      </c>
      <c r="H392" t="s">
        <v>5316</v>
      </c>
      <c r="I392" t="s">
        <v>7594</v>
      </c>
      <c r="J392" s="10" t="s">
        <v>9387</v>
      </c>
    </row>
    <row r="393" spans="1:10">
      <c r="A393">
        <v>328</v>
      </c>
      <c r="C393">
        <v>1899</v>
      </c>
      <c r="D393" t="s">
        <v>973</v>
      </c>
      <c r="E393" t="s">
        <v>7414</v>
      </c>
      <c r="G393" t="str">
        <f t="shared" si="8"/>
        <v>W1870</v>
      </c>
      <c r="H393" t="s">
        <v>5316</v>
      </c>
      <c r="I393" t="s">
        <v>7595</v>
      </c>
      <c r="J393" t="s">
        <v>9378</v>
      </c>
    </row>
    <row r="394" spans="1:10">
      <c r="A394">
        <v>401</v>
      </c>
      <c r="C394">
        <v>1884</v>
      </c>
      <c r="D394" t="s">
        <v>7417</v>
      </c>
      <c r="E394" t="s">
        <v>7415</v>
      </c>
      <c r="G394" t="str">
        <f t="shared" si="8"/>
        <v>W1870</v>
      </c>
      <c r="H394" t="s">
        <v>5314</v>
      </c>
      <c r="I394" t="s">
        <v>7596</v>
      </c>
      <c r="J394" t="s">
        <v>9382</v>
      </c>
    </row>
    <row r="395" spans="1:10">
      <c r="A395">
        <v>402</v>
      </c>
      <c r="C395">
        <v>1900</v>
      </c>
      <c r="D395" t="s">
        <v>7417</v>
      </c>
      <c r="E395" t="s">
        <v>7415</v>
      </c>
      <c r="G395" t="str">
        <f t="shared" si="8"/>
        <v>W1870</v>
      </c>
      <c r="H395" t="s">
        <v>5314</v>
      </c>
      <c r="I395" t="s">
        <v>7597</v>
      </c>
      <c r="J395" t="s">
        <v>9382</v>
      </c>
    </row>
    <row r="396" spans="1:10">
      <c r="A396">
        <v>405</v>
      </c>
      <c r="C396">
        <v>1883</v>
      </c>
      <c r="D396" t="s">
        <v>7419</v>
      </c>
      <c r="E396" t="s">
        <v>3942</v>
      </c>
      <c r="G396" t="str">
        <f t="shared" si="8"/>
        <v>W1870</v>
      </c>
      <c r="H396" t="s">
        <v>5314</v>
      </c>
      <c r="I396" t="s">
        <v>7598</v>
      </c>
      <c r="J396" t="s">
        <v>9378</v>
      </c>
    </row>
    <row r="397" spans="1:10">
      <c r="A397">
        <v>408</v>
      </c>
      <c r="C397">
        <v>1895</v>
      </c>
      <c r="D397" t="s">
        <v>7420</v>
      </c>
      <c r="E397" t="s">
        <v>3991</v>
      </c>
      <c r="G397" t="str">
        <f t="shared" si="8"/>
        <v>W1870</v>
      </c>
      <c r="H397" t="s">
        <v>5314</v>
      </c>
      <c r="I397" t="s">
        <v>7599</v>
      </c>
      <c r="J397" t="s">
        <v>9378</v>
      </c>
    </row>
    <row r="398" spans="1:10">
      <c r="A398">
        <v>409</v>
      </c>
      <c r="C398">
        <v>1887</v>
      </c>
      <c r="D398" t="s">
        <v>7421</v>
      </c>
      <c r="E398" t="s">
        <v>7421</v>
      </c>
      <c r="G398" t="str">
        <f t="shared" si="8"/>
        <v>W1870</v>
      </c>
      <c r="H398" t="s">
        <v>5314</v>
      </c>
      <c r="I398" t="s">
        <v>7600</v>
      </c>
      <c r="J398" t="s">
        <v>9378</v>
      </c>
    </row>
    <row r="399" spans="1:10">
      <c r="A399">
        <v>412</v>
      </c>
      <c r="C399">
        <v>1893</v>
      </c>
      <c r="D399" t="s">
        <v>7425</v>
      </c>
      <c r="E399" t="s">
        <v>7422</v>
      </c>
      <c r="G399" t="str">
        <f t="shared" si="8"/>
        <v>W1870</v>
      </c>
      <c r="H399" t="s">
        <v>5314</v>
      </c>
      <c r="I399" t="s">
        <v>7601</v>
      </c>
      <c r="J399" t="s">
        <v>9378</v>
      </c>
    </row>
    <row r="400" spans="1:10">
      <c r="A400">
        <v>414</v>
      </c>
      <c r="C400">
        <v>1893</v>
      </c>
      <c r="D400" t="s">
        <v>7424</v>
      </c>
      <c r="E400" t="s">
        <v>7423</v>
      </c>
      <c r="G400" t="str">
        <f t="shared" si="8"/>
        <v>W1870</v>
      </c>
      <c r="H400" t="s">
        <v>5314</v>
      </c>
      <c r="I400" t="s">
        <v>7602</v>
      </c>
      <c r="J400" t="s">
        <v>9378</v>
      </c>
    </row>
    <row r="401" spans="1:10">
      <c r="A401">
        <v>416</v>
      </c>
      <c r="C401">
        <v>1898</v>
      </c>
      <c r="D401" t="s">
        <v>193</v>
      </c>
      <c r="E401" t="s">
        <v>320</v>
      </c>
      <c r="G401" t="str">
        <f t="shared" si="8"/>
        <v>W1870</v>
      </c>
      <c r="H401" t="s">
        <v>5314</v>
      </c>
      <c r="I401" t="s">
        <v>7603</v>
      </c>
      <c r="J401" t="s">
        <v>9378</v>
      </c>
    </row>
    <row r="402" spans="1:10">
      <c r="A402">
        <v>417</v>
      </c>
      <c r="C402">
        <v>1883</v>
      </c>
      <c r="D402" t="s">
        <v>7427</v>
      </c>
      <c r="E402" t="s">
        <v>7426</v>
      </c>
      <c r="G402" t="str">
        <f t="shared" si="8"/>
        <v>W1870</v>
      </c>
      <c r="H402" t="s">
        <v>5314</v>
      </c>
      <c r="I402" t="s">
        <v>7604</v>
      </c>
      <c r="J402" t="s">
        <v>9382</v>
      </c>
    </row>
    <row r="403" spans="1:10">
      <c r="A403">
        <v>418</v>
      </c>
      <c r="C403">
        <v>1878</v>
      </c>
      <c r="D403" t="s">
        <v>195</v>
      </c>
      <c r="E403" t="s">
        <v>189</v>
      </c>
      <c r="G403" t="str">
        <f t="shared" si="8"/>
        <v>W1870</v>
      </c>
      <c r="H403" t="s">
        <v>5314</v>
      </c>
      <c r="I403" t="s">
        <v>7605</v>
      </c>
      <c r="J403" t="s">
        <v>9378</v>
      </c>
    </row>
    <row r="404" spans="1:10">
      <c r="A404">
        <v>419</v>
      </c>
      <c r="C404">
        <v>1894</v>
      </c>
      <c r="D404" t="s">
        <v>195</v>
      </c>
      <c r="E404" t="s">
        <v>189</v>
      </c>
      <c r="G404" t="str">
        <f t="shared" si="8"/>
        <v>W1870</v>
      </c>
      <c r="H404" t="s">
        <v>5314</v>
      </c>
      <c r="I404" t="s">
        <v>7606</v>
      </c>
      <c r="J404" t="s">
        <v>9378</v>
      </c>
    </row>
    <row r="405" spans="1:10">
      <c r="A405">
        <v>420</v>
      </c>
      <c r="C405">
        <v>1876</v>
      </c>
      <c r="D405" t="s">
        <v>7429</v>
      </c>
      <c r="E405" t="s">
        <v>7428</v>
      </c>
      <c r="G405" t="str">
        <f t="shared" si="8"/>
        <v>W1870</v>
      </c>
      <c r="H405" t="s">
        <v>5314</v>
      </c>
      <c r="I405" t="s">
        <v>7607</v>
      </c>
      <c r="J405" t="s">
        <v>9378</v>
      </c>
    </row>
    <row r="406" spans="1:10">
      <c r="A406">
        <v>421</v>
      </c>
      <c r="C406">
        <v>1891</v>
      </c>
      <c r="D406" t="s">
        <v>7430</v>
      </c>
      <c r="E406" t="s">
        <v>7428</v>
      </c>
      <c r="G406" t="str">
        <f t="shared" si="8"/>
        <v>W1870</v>
      </c>
      <c r="H406" t="s">
        <v>5314</v>
      </c>
      <c r="I406" t="s">
        <v>7608</v>
      </c>
      <c r="J406" t="s">
        <v>9378</v>
      </c>
    </row>
    <row r="407" spans="1:10">
      <c r="A407">
        <v>423</v>
      </c>
      <c r="C407">
        <v>1898</v>
      </c>
      <c r="D407" t="s">
        <v>7432</v>
      </c>
      <c r="E407" t="s">
        <v>2030</v>
      </c>
      <c r="G407" t="str">
        <f t="shared" si="8"/>
        <v>W1870</v>
      </c>
      <c r="H407" t="s">
        <v>5314</v>
      </c>
      <c r="I407" t="s">
        <v>7609</v>
      </c>
      <c r="J407" t="s">
        <v>9378</v>
      </c>
    </row>
    <row r="408" spans="1:10">
      <c r="A408">
        <v>426</v>
      </c>
      <c r="C408">
        <v>1894</v>
      </c>
      <c r="D408" t="s">
        <v>189</v>
      </c>
      <c r="E408" t="s">
        <v>951</v>
      </c>
      <c r="G408" t="str">
        <f t="shared" si="8"/>
        <v>W1870</v>
      </c>
      <c r="H408" t="s">
        <v>5314</v>
      </c>
      <c r="I408" t="s">
        <v>7610</v>
      </c>
      <c r="J408" t="s">
        <v>9378</v>
      </c>
    </row>
    <row r="409" spans="1:10">
      <c r="A409">
        <v>427</v>
      </c>
      <c r="C409">
        <v>1877</v>
      </c>
      <c r="D409" t="s">
        <v>3943</v>
      </c>
      <c r="E409" t="s">
        <v>7433</v>
      </c>
      <c r="G409" t="str">
        <f t="shared" si="8"/>
        <v>W1870</v>
      </c>
      <c r="H409" t="s">
        <v>5314</v>
      </c>
      <c r="I409" t="s">
        <v>7611</v>
      </c>
      <c r="J409" t="s">
        <v>9378</v>
      </c>
    </row>
    <row r="410" spans="1:10">
      <c r="A410">
        <v>428</v>
      </c>
      <c r="C410">
        <v>1896</v>
      </c>
      <c r="D410" t="s">
        <v>191</v>
      </c>
      <c r="E410" t="s">
        <v>7433</v>
      </c>
      <c r="G410" t="str">
        <f t="shared" si="8"/>
        <v>W1870</v>
      </c>
      <c r="H410" t="s">
        <v>5314</v>
      </c>
      <c r="I410" t="s">
        <v>7612</v>
      </c>
      <c r="J410" t="s">
        <v>9378</v>
      </c>
    </row>
    <row r="411" spans="1:10">
      <c r="A411">
        <v>429</v>
      </c>
      <c r="C411">
        <v>1878</v>
      </c>
      <c r="D411" t="s">
        <v>7435</v>
      </c>
      <c r="E411" t="s">
        <v>7434</v>
      </c>
      <c r="G411" t="str">
        <f t="shared" si="8"/>
        <v>W1870</v>
      </c>
      <c r="H411" t="s">
        <v>5314</v>
      </c>
      <c r="I411" t="s">
        <v>7613</v>
      </c>
      <c r="J411" t="s">
        <v>9378</v>
      </c>
    </row>
    <row r="412" spans="1:10">
      <c r="A412">
        <v>430</v>
      </c>
      <c r="C412">
        <v>1876</v>
      </c>
      <c r="D412" t="s">
        <v>7437</v>
      </c>
      <c r="E412" t="s">
        <v>7436</v>
      </c>
      <c r="G412" t="str">
        <f t="shared" si="8"/>
        <v>W1870</v>
      </c>
      <c r="H412" t="s">
        <v>5314</v>
      </c>
      <c r="I412" t="s">
        <v>7614</v>
      </c>
      <c r="J412" t="s">
        <v>9378</v>
      </c>
    </row>
    <row r="413" spans="1:10">
      <c r="A413">
        <v>431</v>
      </c>
      <c r="C413">
        <v>1895</v>
      </c>
      <c r="D413" t="s">
        <v>7437</v>
      </c>
      <c r="E413" t="s">
        <v>7436</v>
      </c>
      <c r="G413" t="str">
        <f t="shared" si="8"/>
        <v>W1870</v>
      </c>
      <c r="H413" t="s">
        <v>5314</v>
      </c>
      <c r="I413" t="s">
        <v>7615</v>
      </c>
      <c r="J413" t="s">
        <v>9378</v>
      </c>
    </row>
    <row r="414" spans="1:10">
      <c r="A414">
        <v>432</v>
      </c>
      <c r="C414">
        <v>1878</v>
      </c>
      <c r="D414" t="s">
        <v>7439</v>
      </c>
      <c r="E414" t="s">
        <v>7438</v>
      </c>
      <c r="G414" t="str">
        <f t="shared" si="8"/>
        <v>W1870</v>
      </c>
      <c r="H414" t="s">
        <v>5314</v>
      </c>
      <c r="I414" t="s">
        <v>7616</v>
      </c>
      <c r="J414" t="s">
        <v>9378</v>
      </c>
    </row>
    <row r="415" spans="1:10">
      <c r="A415">
        <v>433</v>
      </c>
      <c r="C415">
        <v>1895</v>
      </c>
      <c r="D415" t="s">
        <v>7440</v>
      </c>
      <c r="E415" t="s">
        <v>7438</v>
      </c>
      <c r="G415" t="str">
        <f t="shared" si="8"/>
        <v>W1870</v>
      </c>
      <c r="H415" t="s">
        <v>5314</v>
      </c>
      <c r="I415" t="s">
        <v>7617</v>
      </c>
      <c r="J415" t="s">
        <v>9378</v>
      </c>
    </row>
    <row r="416" spans="1:10">
      <c r="A416">
        <v>437</v>
      </c>
      <c r="C416">
        <v>1899</v>
      </c>
      <c r="D416" t="s">
        <v>7435</v>
      </c>
      <c r="E416" t="s">
        <v>7434</v>
      </c>
      <c r="G416" t="str">
        <f t="shared" si="8"/>
        <v>W1870</v>
      </c>
      <c r="H416" t="s">
        <v>5314</v>
      </c>
      <c r="I416" t="s">
        <v>7618</v>
      </c>
      <c r="J416" t="s">
        <v>9378</v>
      </c>
    </row>
    <row r="417" spans="1:10">
      <c r="A417">
        <v>9</v>
      </c>
      <c r="C417">
        <v>1903</v>
      </c>
      <c r="D417" t="s">
        <v>4014</v>
      </c>
      <c r="E417" t="s">
        <v>4010</v>
      </c>
      <c r="G417" t="str">
        <f t="shared" si="8"/>
        <v>W1900</v>
      </c>
      <c r="H417" t="s">
        <v>5300</v>
      </c>
      <c r="I417" t="s">
        <v>7619</v>
      </c>
      <c r="J417" t="s">
        <v>9387</v>
      </c>
    </row>
    <row r="418" spans="1:10">
      <c r="A418">
        <v>14</v>
      </c>
      <c r="C418">
        <v>1902</v>
      </c>
      <c r="D418" t="s">
        <v>903</v>
      </c>
      <c r="E418" t="s">
        <v>163</v>
      </c>
      <c r="G418" t="str">
        <f t="shared" si="8"/>
        <v>W1900</v>
      </c>
      <c r="H418" t="s">
        <v>5300</v>
      </c>
      <c r="I418" t="s">
        <v>7620</v>
      </c>
      <c r="J418" t="s">
        <v>9378</v>
      </c>
    </row>
    <row r="419" spans="1:10">
      <c r="A419">
        <v>18</v>
      </c>
      <c r="C419">
        <v>1907</v>
      </c>
      <c r="D419" t="s">
        <v>153</v>
      </c>
      <c r="E419" t="s">
        <v>163</v>
      </c>
      <c r="G419" t="str">
        <f t="shared" si="8"/>
        <v>W1900</v>
      </c>
      <c r="H419" t="s">
        <v>5300</v>
      </c>
      <c r="I419" t="s">
        <v>7621</v>
      </c>
      <c r="J419" t="s">
        <v>9378</v>
      </c>
    </row>
    <row r="420" spans="1:10">
      <c r="A420">
        <v>26</v>
      </c>
      <c r="C420">
        <v>1901</v>
      </c>
      <c r="D420" t="s">
        <v>4026</v>
      </c>
      <c r="E420" t="s">
        <v>4025</v>
      </c>
      <c r="G420" t="str">
        <f t="shared" si="8"/>
        <v>W1900</v>
      </c>
      <c r="H420" t="s">
        <v>5300</v>
      </c>
      <c r="I420" t="s">
        <v>7622</v>
      </c>
      <c r="J420" t="s">
        <v>9387</v>
      </c>
    </row>
    <row r="421" spans="1:10">
      <c r="A421">
        <v>30</v>
      </c>
      <c r="C421">
        <v>1904</v>
      </c>
      <c r="D421" t="s">
        <v>4030</v>
      </c>
      <c r="E421" t="s">
        <v>4029</v>
      </c>
      <c r="G421" t="str">
        <f t="shared" si="8"/>
        <v>W1900</v>
      </c>
      <c r="H421" t="s">
        <v>5300</v>
      </c>
      <c r="I421" t="s">
        <v>7623</v>
      </c>
      <c r="J421" t="s">
        <v>9387</v>
      </c>
    </row>
    <row r="422" spans="1:10">
      <c r="A422">
        <v>34</v>
      </c>
      <c r="C422">
        <v>1907</v>
      </c>
      <c r="D422" t="s">
        <v>151</v>
      </c>
      <c r="E422" t="s">
        <v>4031</v>
      </c>
      <c r="G422" t="str">
        <f t="shared" si="8"/>
        <v>W1900</v>
      </c>
      <c r="H422" t="s">
        <v>5300</v>
      </c>
      <c r="I422" t="s">
        <v>7624</v>
      </c>
      <c r="J422" t="s">
        <v>9387</v>
      </c>
    </row>
    <row r="423" spans="1:10">
      <c r="A423">
        <v>38</v>
      </c>
      <c r="C423">
        <v>1909</v>
      </c>
      <c r="D423" t="s">
        <v>4033</v>
      </c>
      <c r="E423" t="s">
        <v>4032</v>
      </c>
      <c r="G423" t="str">
        <f t="shared" si="8"/>
        <v>W1900</v>
      </c>
      <c r="H423" t="s">
        <v>5300</v>
      </c>
      <c r="I423" t="s">
        <v>7625</v>
      </c>
      <c r="J423" t="s">
        <v>9378</v>
      </c>
    </row>
    <row r="424" spans="1:10">
      <c r="A424">
        <v>50</v>
      </c>
      <c r="C424">
        <v>1906</v>
      </c>
      <c r="D424" t="s">
        <v>4042</v>
      </c>
      <c r="E424" t="s">
        <v>4041</v>
      </c>
      <c r="G424" t="str">
        <f t="shared" si="8"/>
        <v>W1900</v>
      </c>
      <c r="H424" t="s">
        <v>5300</v>
      </c>
      <c r="I424" t="s">
        <v>7626</v>
      </c>
      <c r="J424" t="s">
        <v>9378</v>
      </c>
    </row>
    <row r="425" spans="1:10">
      <c r="A425">
        <v>53</v>
      </c>
      <c r="C425">
        <v>1904</v>
      </c>
      <c r="D425" t="s">
        <v>4045</v>
      </c>
      <c r="E425" t="s">
        <v>4046</v>
      </c>
      <c r="G425" t="str">
        <f t="shared" si="8"/>
        <v>W1900</v>
      </c>
      <c r="H425" t="s">
        <v>5300</v>
      </c>
      <c r="I425" t="s">
        <v>7627</v>
      </c>
      <c r="J425" t="s">
        <v>9378</v>
      </c>
    </row>
    <row r="426" spans="1:10">
      <c r="A426">
        <v>58</v>
      </c>
      <c r="C426">
        <v>1905</v>
      </c>
      <c r="D426" t="s">
        <v>4047</v>
      </c>
      <c r="E426" t="s">
        <v>4047</v>
      </c>
      <c r="G426" t="str">
        <f t="shared" si="8"/>
        <v>W1900</v>
      </c>
      <c r="H426" t="s">
        <v>5300</v>
      </c>
      <c r="I426" t="s">
        <v>7628</v>
      </c>
      <c r="J426" t="s">
        <v>9378</v>
      </c>
    </row>
    <row r="427" spans="1:10">
      <c r="A427">
        <v>110</v>
      </c>
      <c r="C427">
        <v>1903</v>
      </c>
      <c r="D427" t="s">
        <v>85</v>
      </c>
      <c r="E427" t="s">
        <v>1391</v>
      </c>
      <c r="G427" t="str">
        <f t="shared" si="8"/>
        <v>W1900</v>
      </c>
      <c r="H427" t="s">
        <v>5309</v>
      </c>
      <c r="I427" t="s">
        <v>7629</v>
      </c>
      <c r="J427" t="s">
        <v>9378</v>
      </c>
    </row>
    <row r="428" spans="1:10">
      <c r="A428">
        <v>117</v>
      </c>
      <c r="C428">
        <v>1902</v>
      </c>
      <c r="D428" t="s">
        <v>7332</v>
      </c>
      <c r="E428" t="s">
        <v>7330</v>
      </c>
      <c r="G428" t="str">
        <f t="shared" si="8"/>
        <v>W1900</v>
      </c>
      <c r="H428" t="s">
        <v>5309</v>
      </c>
      <c r="I428" t="s">
        <v>7630</v>
      </c>
      <c r="J428" t="s">
        <v>9382</v>
      </c>
    </row>
    <row r="429" spans="1:10">
      <c r="A429">
        <v>150</v>
      </c>
      <c r="C429">
        <v>1903</v>
      </c>
      <c r="D429" t="s">
        <v>7360</v>
      </c>
      <c r="E429" t="s">
        <v>1367</v>
      </c>
      <c r="G429" t="str">
        <f t="shared" si="8"/>
        <v>W1900</v>
      </c>
      <c r="H429" t="s">
        <v>5309</v>
      </c>
      <c r="I429" t="s">
        <v>7631</v>
      </c>
      <c r="J429" t="s">
        <v>9382</v>
      </c>
    </row>
    <row r="430" spans="1:10">
      <c r="A430">
        <v>205</v>
      </c>
      <c r="C430">
        <v>1905</v>
      </c>
      <c r="D430" s="10" t="s">
        <v>7368</v>
      </c>
      <c r="E430" t="s">
        <v>7367</v>
      </c>
      <c r="G430" t="str">
        <f t="shared" si="8"/>
        <v>W1900</v>
      </c>
      <c r="H430" t="s">
        <v>5313</v>
      </c>
      <c r="I430" t="s">
        <v>7632</v>
      </c>
      <c r="J430" t="s">
        <v>9387</v>
      </c>
    </row>
    <row r="431" spans="1:10">
      <c r="A431">
        <v>221</v>
      </c>
      <c r="C431">
        <v>1902</v>
      </c>
      <c r="D431" t="s">
        <v>186</v>
      </c>
      <c r="E431" t="s">
        <v>7361</v>
      </c>
      <c r="G431" t="str">
        <f t="shared" ref="G431:G444" si="9">IF(C431="","",IF(F431="B","B1870",IF(C431&gt;1900,"W1900",IF(C431&gt;1874,"W1870","W1850"))))</f>
        <v>W1900</v>
      </c>
      <c r="H431" t="s">
        <v>5313</v>
      </c>
      <c r="I431" t="s">
        <v>7633</v>
      </c>
      <c r="J431" t="s">
        <v>9387</v>
      </c>
    </row>
    <row r="432" spans="1:10">
      <c r="A432">
        <v>306</v>
      </c>
      <c r="C432">
        <v>1902</v>
      </c>
      <c r="D432" t="s">
        <v>2275</v>
      </c>
      <c r="E432" t="s">
        <v>7393</v>
      </c>
      <c r="G432" t="str">
        <f t="shared" si="9"/>
        <v>W1900</v>
      </c>
      <c r="H432" t="s">
        <v>5316</v>
      </c>
      <c r="I432" t="s">
        <v>7634</v>
      </c>
      <c r="J432" t="s">
        <v>9378</v>
      </c>
    </row>
    <row r="433" spans="1:10">
      <c r="A433">
        <v>310</v>
      </c>
      <c r="C433">
        <v>1904</v>
      </c>
      <c r="D433" t="s">
        <v>7397</v>
      </c>
      <c r="E433" t="s">
        <v>1761</v>
      </c>
      <c r="G433" t="str">
        <f t="shared" si="9"/>
        <v>W1900</v>
      </c>
      <c r="H433" t="s">
        <v>5316</v>
      </c>
      <c r="I433" t="s">
        <v>7635</v>
      </c>
      <c r="J433" t="s">
        <v>9378</v>
      </c>
    </row>
    <row r="434" spans="1:10">
      <c r="A434">
        <v>315</v>
      </c>
      <c r="C434">
        <v>1907</v>
      </c>
      <c r="D434" t="s">
        <v>7405</v>
      </c>
      <c r="E434" t="s">
        <v>7403</v>
      </c>
      <c r="G434" t="str">
        <f t="shared" si="9"/>
        <v>W1900</v>
      </c>
      <c r="H434" t="s">
        <v>5316</v>
      </c>
      <c r="I434" t="s">
        <v>7636</v>
      </c>
      <c r="J434" t="s">
        <v>9378</v>
      </c>
    </row>
    <row r="435" spans="1:10">
      <c r="A435">
        <v>318</v>
      </c>
      <c r="C435">
        <v>1911</v>
      </c>
      <c r="D435" t="s">
        <v>7406</v>
      </c>
      <c r="E435" t="s">
        <v>7406</v>
      </c>
      <c r="G435" t="str">
        <f t="shared" si="9"/>
        <v>W1900</v>
      </c>
      <c r="H435" t="s">
        <v>5316</v>
      </c>
      <c r="I435" t="s">
        <v>7637</v>
      </c>
      <c r="J435" t="s">
        <v>9378</v>
      </c>
    </row>
    <row r="436" spans="1:10">
      <c r="A436">
        <v>319</v>
      </c>
      <c r="C436">
        <v>1903</v>
      </c>
      <c r="D436" t="s">
        <v>7406</v>
      </c>
      <c r="E436" t="s">
        <v>7406</v>
      </c>
      <c r="G436" t="str">
        <f t="shared" si="9"/>
        <v>W1900</v>
      </c>
      <c r="H436" t="s">
        <v>5316</v>
      </c>
      <c r="I436" t="s">
        <v>7638</v>
      </c>
      <c r="J436" t="s">
        <v>9378</v>
      </c>
    </row>
    <row r="437" spans="1:10">
      <c r="A437">
        <v>321</v>
      </c>
      <c r="C437">
        <v>1910</v>
      </c>
      <c r="D437" t="s">
        <v>7410</v>
      </c>
      <c r="E437" t="s">
        <v>7409</v>
      </c>
      <c r="G437" t="str">
        <f t="shared" si="9"/>
        <v>W1900</v>
      </c>
      <c r="H437" t="s">
        <v>5316</v>
      </c>
      <c r="I437" t="s">
        <v>7639</v>
      </c>
      <c r="J437" t="s">
        <v>9378</v>
      </c>
    </row>
    <row r="438" spans="1:10">
      <c r="A438">
        <v>326</v>
      </c>
      <c r="C438">
        <v>1901</v>
      </c>
      <c r="D438" t="s">
        <v>269</v>
      </c>
      <c r="E438" t="s">
        <v>7396</v>
      </c>
      <c r="G438" t="str">
        <f t="shared" si="9"/>
        <v>W1900</v>
      </c>
      <c r="H438" t="s">
        <v>5316</v>
      </c>
      <c r="I438" t="s">
        <v>7640</v>
      </c>
      <c r="J438" s="10" t="s">
        <v>9387</v>
      </c>
    </row>
    <row r="439" spans="1:10">
      <c r="A439">
        <v>404</v>
      </c>
      <c r="C439">
        <v>1905</v>
      </c>
      <c r="D439" t="s">
        <v>7418</v>
      </c>
      <c r="E439" t="s">
        <v>7416</v>
      </c>
      <c r="G439" t="str">
        <f t="shared" si="9"/>
        <v>W1900</v>
      </c>
      <c r="H439" t="s">
        <v>5314</v>
      </c>
      <c r="I439" t="s">
        <v>7641</v>
      </c>
      <c r="J439" t="s">
        <v>9378</v>
      </c>
    </row>
    <row r="440" spans="1:10">
      <c r="A440">
        <v>406</v>
      </c>
      <c r="C440">
        <v>1906</v>
      </c>
      <c r="D440" t="s">
        <v>7419</v>
      </c>
      <c r="E440" t="s">
        <v>3942</v>
      </c>
      <c r="G440" t="str">
        <f t="shared" si="9"/>
        <v>W1900</v>
      </c>
      <c r="H440" t="s">
        <v>5314</v>
      </c>
      <c r="I440" t="s">
        <v>7642</v>
      </c>
      <c r="J440" t="s">
        <v>9378</v>
      </c>
    </row>
    <row r="441" spans="1:10">
      <c r="A441">
        <v>410</v>
      </c>
      <c r="C441">
        <v>1902</v>
      </c>
      <c r="D441" t="s">
        <v>7421</v>
      </c>
      <c r="E441" t="s">
        <v>7421</v>
      </c>
      <c r="G441" t="str">
        <f t="shared" si="9"/>
        <v>W1900</v>
      </c>
      <c r="H441" t="s">
        <v>5314</v>
      </c>
      <c r="I441" t="s">
        <v>7643</v>
      </c>
      <c r="J441" t="s">
        <v>9494</v>
      </c>
    </row>
    <row r="442" spans="1:10">
      <c r="A442">
        <v>411</v>
      </c>
      <c r="C442">
        <v>1912</v>
      </c>
      <c r="D442" t="s">
        <v>7421</v>
      </c>
      <c r="E442" t="s">
        <v>7421</v>
      </c>
      <c r="G442" t="str">
        <f t="shared" si="9"/>
        <v>W1900</v>
      </c>
      <c r="H442" t="s">
        <v>5314</v>
      </c>
      <c r="I442" t="s">
        <v>7644</v>
      </c>
      <c r="J442" t="s">
        <v>9378</v>
      </c>
    </row>
    <row r="443" spans="1:10">
      <c r="A443">
        <v>425</v>
      </c>
      <c r="C443">
        <v>1901</v>
      </c>
      <c r="D443" t="s">
        <v>189</v>
      </c>
      <c r="E443" t="s">
        <v>951</v>
      </c>
      <c r="G443" t="str">
        <f t="shared" si="9"/>
        <v>W1900</v>
      </c>
      <c r="H443" t="s">
        <v>5314</v>
      </c>
      <c r="I443" t="s">
        <v>7645</v>
      </c>
      <c r="J443" t="s">
        <v>9378</v>
      </c>
    </row>
    <row r="444" spans="1:10">
      <c r="A444">
        <v>436</v>
      </c>
      <c r="C444">
        <v>1906</v>
      </c>
      <c r="D444" t="s">
        <v>7427</v>
      </c>
      <c r="E444" t="s">
        <v>7426</v>
      </c>
      <c r="G444" t="str">
        <f t="shared" si="9"/>
        <v>W1900</v>
      </c>
      <c r="H444" t="s">
        <v>5314</v>
      </c>
      <c r="I444" t="s">
        <v>7646</v>
      </c>
      <c r="J444" t="s">
        <v>9378</v>
      </c>
    </row>
  </sheetData>
  <sortState xmlns:xlrd2="http://schemas.microsoft.com/office/spreadsheetml/2017/richdata2" ref="A230:J444">
    <sortCondition ref="G230:G44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5DB4-FB24-3D4E-ADE5-D95A3E6010CC}">
  <dimension ref="A1:AO402"/>
  <sheetViews>
    <sheetView zoomScale="99" workbookViewId="0">
      <selection activeCell="F365" sqref="F365"/>
    </sheetView>
  </sheetViews>
  <sheetFormatPr baseColWidth="10" defaultRowHeight="16"/>
  <sheetData>
    <row r="1" spans="1:40">
      <c r="A1" t="s">
        <v>1089</v>
      </c>
      <c r="B1" t="str">
        <f t="shared" ref="B1:B10" si="0">IF(A1="EA 1700","a",IF(A1="EA 1800","b",IF(A1="EA 1850","c",IF(A1="EA 1870","d",IF(A1="EA 1900","e",IF(A1="EA 1950","f",IF(A1="EA 1970","g",IF(A1="AA 1800","h",IF(A1="AA 1850","i",IF(A1="AA 1870","j",IF(A1="AA 1900","k",IF(A1="AA 1950","l",IF(A1="AA 1970","m",IF(A1="NA 1900","n",IF(A1="NA 1950","o",IF(A1="NA 1970","p",IF(A1="LA 1950","q",IF(A1="SA 1970","r"))))))))))))))))))</f>
        <v>e</v>
      </c>
      <c r="C1" s="7">
        <v>831</v>
      </c>
      <c r="D1" s="1" t="s">
        <v>340</v>
      </c>
      <c r="E1" t="s">
        <v>283</v>
      </c>
      <c r="H1" t="s">
        <v>367</v>
      </c>
      <c r="I1" t="str">
        <f t="shared" ref="I1:I10" si="1">A1&amp;H1</f>
        <v>EA 1900Marshall</v>
      </c>
      <c r="J1">
        <v>32.33</v>
      </c>
      <c r="K1">
        <v>94.22</v>
      </c>
      <c r="L1" s="5">
        <f t="shared" ref="L1:L10" si="2">0-ROUND((ROUNDDOWN(K1,0)+(K1-ROUNDDOWN(K1,0))*(5/3)),2)</f>
        <v>-94.37</v>
      </c>
      <c r="M1" s="5">
        <f t="shared" ref="M1:M10" si="3">ROUND((ROUNDDOWN(J1,0)+(J1-ROUNDDOWN(J1,0))*(5/3)),2)</f>
        <v>32.549999999999997</v>
      </c>
      <c r="N1" t="str">
        <f t="shared" ref="N1:N10" si="4">IF(A1="EA 1700","seventeenhundred",IF(A1="EA 1800","eighteenhundred",IF(A1="EA 1850","eighteenfifty",IF(A1="EA 1870","eighteenseventy",IF(A1="EA 1900","nineteenhundred",IF(A1="EA 1950","nineteenfifty",IF(A1="EA 1970","nineteenseventy",IF(A1="AA 1850","Beighteenfifty",IF(A1="AA 1870","Beighteenseventy",IF(A1="AA 1900","Bnineteenhundred",IF(A1="AA 1950","Bnineteenfifty",IF(A1="AA 1970","Bnineteenseventy",IF(A1="NA 1900","Nnineteenhundred",IF(A1="NA 1950","Nnineteenfifty",""))))))))))))))</f>
        <v>nineteenhundred</v>
      </c>
      <c r="O1" t="s">
        <v>367</v>
      </c>
      <c r="S1" t="str">
        <f t="shared" ref="S1:S10" si="5">IF(F1="consonant","",IF(E1="Jamaica","lo",IF(OR(A1="EA 1700",A1="AA 1850",F1="Carib",F1="LA",F1="UM",F1="Bra",F1="EaNL"),"mn","dp")))</f>
        <v>dp</v>
      </c>
      <c r="T1" t="str">
        <f t="shared" ref="T1:T10" si="6">IF(OR(F1="Carib",A1="AA 1850"),"sl","st")</f>
        <v>st</v>
      </c>
      <c r="U1" t="str">
        <f t="shared" ref="U1:U10" si="7">IF(A1="EA 1700","na",IF(OR(F1="Carib",F1="NYC",F1="ENE"),"au",IF(F1="CAN","ao","ar")))</f>
        <v>ar</v>
      </c>
      <c r="V1" t="str">
        <f t="shared" ref="V1:V10" si="8">IF(G1="rhot","",IF(F1="AAE_7R","r7",IF(AND(D1="ANAE",F1="W"),"r3","r0")))</f>
        <v>r0</v>
      </c>
      <c r="W1" t="str">
        <f t="shared" ref="W1:W10" si="9">IF(F1="consonant",G1,"")</f>
        <v/>
      </c>
      <c r="X1" t="str">
        <f t="shared" ref="X1:X10" si="10">IF(OR(F1="W",F1="M",F1="ENE"),"we",IF(OR(F1="MA",F1="NYC",F1="OH"),"sa1",IF(OR(F1="OS",F1="LAGS_SSE",F1="PEAS_S",F1="PADS_SSE"),"sl","lx")))</f>
        <v>lx</v>
      </c>
      <c r="Y1" t="str">
        <f t="shared" ref="Y1:Y10" si="11">IF(OR(F1="S",F1="M"),"fr",IF(OR(F1="W"),"ce","bk"))</f>
        <v>bk</v>
      </c>
      <c r="Z1" t="str">
        <f t="shared" ref="Z1:Z10" si="12">IF(V1="","",IF(OR(A1="EA 1900",A1="EA 1950",A1="EA 1970"),"ho","un"))</f>
        <v>ho</v>
      </c>
      <c r="AC1" t="str">
        <f t="shared" ref="AC1:AC10" si="13">"const "&amp;B1&amp;O1&amp;P1&amp;E1&amp;""</f>
        <v>const eMarshallTX</v>
      </c>
      <c r="AD1" t="str">
        <f t="shared" ref="AD1:AD10" si="14">IF(OR(S1="",X1=""),"",IF(L1="","","const "&amp;B1&amp;O1&amp;P1&amp;E1&amp;" = L.marker(["&amp;M1&amp;","&amp;L1&amp;"], {icon: "&amp;S1&amp;"_"&amp;X1&amp;"}).bindPopup('"&amp;H1&amp;", "&amp;E1&amp;"&lt;br&gt;"&amp;D1&amp;"').addTo("&amp;N1&amp;");"))</f>
        <v>const eMarshallTX = L.marker([32.55,-94.37], {icon: dp_lx}).bindPopup('Marshall, TX&lt;br&gt;nonDASS').addTo(nineteenhundred);</v>
      </c>
      <c r="AE1" t="str">
        <f t="shared" ref="AE1:AE10" si="15">IF(T1="","","const "&amp;B1&amp;O1&amp;P1&amp;E1&amp;" = L.marker(["&amp;M1&amp;","&amp;L1&amp;"], {icon: "&amp;T1&amp;"_"&amp;AA1&amp;"}).bindPopup('This is "&amp;H1&amp;"').addTo("&amp;N1&amp;");")</f>
        <v>const eMarshallTX = L.marker([32.55,-94.37], {icon: st_}).bindPopup('This is Marshall').addTo(nineteenhundred);</v>
      </c>
      <c r="AN1" t="str">
        <f t="shared" ref="AN1:AN10" si="16">IF(L1="","","const "&amp;B1&amp;O1&amp;P1&amp;E1&amp;" = L.marker(["&amp;M1&amp;","&amp;L1&amp;"], {icon: "&amp;S1&amp;"_"&amp;Y1&amp;"}).bindPopup('This is "&amp;H1&amp;"').addTo("&amp;N1&amp;");")</f>
        <v>const eMarshallTX = L.marker([32.55,-94.37], {icon: dp_bk}).bindPopup('This is Marshall').addTo(nineteenhundred);</v>
      </c>
    </row>
    <row r="2" spans="1:40">
      <c r="A2" t="s">
        <v>1089</v>
      </c>
      <c r="B2" t="str">
        <f t="shared" si="0"/>
        <v>e</v>
      </c>
      <c r="C2" s="7">
        <v>836</v>
      </c>
      <c r="D2" s="1" t="s">
        <v>340</v>
      </c>
      <c r="E2" t="s">
        <v>283</v>
      </c>
      <c r="H2" t="s">
        <v>368</v>
      </c>
      <c r="I2" t="str">
        <f t="shared" si="1"/>
        <v>EA 1900Belk</v>
      </c>
      <c r="J2">
        <v>33.39</v>
      </c>
      <c r="K2">
        <v>95.32</v>
      </c>
      <c r="L2" s="5">
        <f t="shared" si="2"/>
        <v>-95.53</v>
      </c>
      <c r="M2" s="5">
        <f t="shared" si="3"/>
        <v>33.65</v>
      </c>
      <c r="N2" t="str">
        <f t="shared" si="4"/>
        <v>nineteenhundred</v>
      </c>
      <c r="O2" t="s">
        <v>368</v>
      </c>
      <c r="S2" t="str">
        <f t="shared" si="5"/>
        <v>dp</v>
      </c>
      <c r="T2" t="str">
        <f t="shared" si="6"/>
        <v>st</v>
      </c>
      <c r="U2" t="str">
        <f t="shared" si="7"/>
        <v>ar</v>
      </c>
      <c r="V2" t="str">
        <f t="shared" si="8"/>
        <v>r0</v>
      </c>
      <c r="W2" t="str">
        <f t="shared" si="9"/>
        <v/>
      </c>
      <c r="X2" t="str">
        <f t="shared" si="10"/>
        <v>lx</v>
      </c>
      <c r="Y2" t="str">
        <f t="shared" si="11"/>
        <v>bk</v>
      </c>
      <c r="Z2" t="str">
        <f t="shared" si="12"/>
        <v>ho</v>
      </c>
      <c r="AC2" t="str">
        <f t="shared" si="13"/>
        <v>const eBelkTX</v>
      </c>
      <c r="AD2" t="str">
        <f t="shared" si="14"/>
        <v>const eBelkTX = L.marker([33.65,-95.53], {icon: dp_lx}).bindPopup('Belk, TX&lt;br&gt;nonDASS').addTo(nineteenhundred);</v>
      </c>
      <c r="AE2" t="str">
        <f t="shared" si="15"/>
        <v>const eBelkTX = L.marker([33.65,-95.53], {icon: st_}).bindPopup('This is Belk').addTo(nineteenhundred);</v>
      </c>
      <c r="AN2" t="str">
        <f t="shared" si="16"/>
        <v>const eBelkTX = L.marker([33.65,-95.53], {icon: dp_bk}).bindPopup('This is Belk').addTo(nineteenhundred);</v>
      </c>
    </row>
    <row r="3" spans="1:40">
      <c r="A3" t="s">
        <v>1089</v>
      </c>
      <c r="B3" t="str">
        <f t="shared" si="0"/>
        <v>e</v>
      </c>
      <c r="C3" s="1" t="s">
        <v>369</v>
      </c>
      <c r="D3" s="1" t="s">
        <v>340</v>
      </c>
      <c r="E3" t="s">
        <v>283</v>
      </c>
      <c r="H3" t="s">
        <v>511</v>
      </c>
      <c r="I3" t="str">
        <f t="shared" si="1"/>
        <v>EA 1900Huntsville1</v>
      </c>
      <c r="J3">
        <v>30.43</v>
      </c>
      <c r="K3">
        <v>95.33</v>
      </c>
      <c r="L3" s="5">
        <f t="shared" si="2"/>
        <v>-95.55</v>
      </c>
      <c r="M3" s="5">
        <f t="shared" si="3"/>
        <v>30.72</v>
      </c>
      <c r="N3" t="str">
        <f t="shared" si="4"/>
        <v>nineteenhundred</v>
      </c>
      <c r="O3" t="s">
        <v>511</v>
      </c>
      <c r="S3" t="str">
        <f t="shared" si="5"/>
        <v>dp</v>
      </c>
      <c r="T3" t="str">
        <f t="shared" si="6"/>
        <v>st</v>
      </c>
      <c r="U3" t="str">
        <f t="shared" si="7"/>
        <v>ar</v>
      </c>
      <c r="V3" t="str">
        <f t="shared" si="8"/>
        <v>r0</v>
      </c>
      <c r="W3" t="str">
        <f t="shared" si="9"/>
        <v/>
      </c>
      <c r="X3" t="str">
        <f t="shared" si="10"/>
        <v>lx</v>
      </c>
      <c r="Y3" t="str">
        <f t="shared" si="11"/>
        <v>bk</v>
      </c>
      <c r="Z3" t="str">
        <f t="shared" si="12"/>
        <v>ho</v>
      </c>
      <c r="AC3" t="str">
        <f t="shared" si="13"/>
        <v>const eHuntsville1TX</v>
      </c>
      <c r="AD3" t="str">
        <f t="shared" si="14"/>
        <v>const eHuntsville1TX = L.marker([30.72,-95.55], {icon: dp_lx}).bindPopup('Huntsville1, TX&lt;br&gt;nonDASS').addTo(nineteenhundred);</v>
      </c>
      <c r="AE3" t="str">
        <f t="shared" si="15"/>
        <v>const eHuntsville1TX = L.marker([30.72,-95.55], {icon: st_}).bindPopup('This is Huntsville1').addTo(nineteenhundred);</v>
      </c>
      <c r="AN3" t="str">
        <f t="shared" si="16"/>
        <v>const eHuntsville1TX = L.marker([30.72,-95.55], {icon: dp_bk}).bindPopup('This is Huntsville1').addTo(nineteenhundred);</v>
      </c>
    </row>
    <row r="4" spans="1:40">
      <c r="A4" t="s">
        <v>1089</v>
      </c>
      <c r="B4" t="str">
        <f t="shared" si="0"/>
        <v>e</v>
      </c>
      <c r="C4" s="1">
        <v>881</v>
      </c>
      <c r="D4" s="1" t="s">
        <v>340</v>
      </c>
      <c r="E4" t="s">
        <v>283</v>
      </c>
      <c r="H4" t="s">
        <v>371</v>
      </c>
      <c r="I4" t="str">
        <f t="shared" si="1"/>
        <v>EA 1900Warrenton</v>
      </c>
      <c r="J4">
        <v>29.54</v>
      </c>
      <c r="K4">
        <v>96.52</v>
      </c>
      <c r="L4" s="5">
        <f t="shared" si="2"/>
        <v>-96.87</v>
      </c>
      <c r="M4" s="5">
        <f t="shared" si="3"/>
        <v>29.9</v>
      </c>
      <c r="N4" t="str">
        <f t="shared" si="4"/>
        <v>nineteenhundred</v>
      </c>
      <c r="O4" t="s">
        <v>371</v>
      </c>
      <c r="S4" t="str">
        <f t="shared" si="5"/>
        <v>dp</v>
      </c>
      <c r="T4" t="str">
        <f t="shared" si="6"/>
        <v>st</v>
      </c>
      <c r="U4" t="str">
        <f t="shared" si="7"/>
        <v>ar</v>
      </c>
      <c r="V4" t="str">
        <f t="shared" si="8"/>
        <v>r0</v>
      </c>
      <c r="W4" t="str">
        <f t="shared" si="9"/>
        <v/>
      </c>
      <c r="X4" t="str">
        <f t="shared" si="10"/>
        <v>lx</v>
      </c>
      <c r="Y4" t="str">
        <f t="shared" si="11"/>
        <v>bk</v>
      </c>
      <c r="Z4" t="str">
        <f t="shared" si="12"/>
        <v>ho</v>
      </c>
      <c r="AC4" t="str">
        <f t="shared" si="13"/>
        <v>const eWarrentonTX</v>
      </c>
      <c r="AD4" t="str">
        <f t="shared" si="14"/>
        <v>const eWarrentonTX = L.marker([29.9,-96.87], {icon: dp_lx}).bindPopup('Warrenton, TX&lt;br&gt;nonDASS').addTo(nineteenhundred);</v>
      </c>
      <c r="AE4" t="str">
        <f t="shared" si="15"/>
        <v>const eWarrentonTX = L.marker([29.9,-96.87], {icon: st_}).bindPopup('This is Warrenton').addTo(nineteenhundred);</v>
      </c>
      <c r="AN4" t="str">
        <f t="shared" si="16"/>
        <v>const eWarrentonTX = L.marker([29.9,-96.87], {icon: dp_bk}).bindPopup('This is Warrenton').addTo(nineteenhundred);</v>
      </c>
    </row>
    <row r="5" spans="1:40">
      <c r="A5" t="s">
        <v>1089</v>
      </c>
      <c r="B5" t="str">
        <f t="shared" si="0"/>
        <v>e</v>
      </c>
      <c r="C5" s="1">
        <v>892</v>
      </c>
      <c r="D5" s="1" t="s">
        <v>340</v>
      </c>
      <c r="E5" t="s">
        <v>283</v>
      </c>
      <c r="H5" t="s">
        <v>372</v>
      </c>
      <c r="I5" t="str">
        <f t="shared" si="1"/>
        <v>EA 1900Hondo</v>
      </c>
      <c r="J5">
        <v>29.2</v>
      </c>
      <c r="K5">
        <v>99.8</v>
      </c>
      <c r="L5" s="5">
        <f t="shared" si="2"/>
        <v>-100.33</v>
      </c>
      <c r="M5" s="5">
        <f t="shared" si="3"/>
        <v>29.33</v>
      </c>
      <c r="N5" t="str">
        <f t="shared" si="4"/>
        <v>nineteenhundred</v>
      </c>
      <c r="O5" t="s">
        <v>372</v>
      </c>
      <c r="S5" t="str">
        <f t="shared" si="5"/>
        <v>dp</v>
      </c>
      <c r="T5" t="str">
        <f t="shared" si="6"/>
        <v>st</v>
      </c>
      <c r="U5" t="str">
        <f t="shared" si="7"/>
        <v>ar</v>
      </c>
      <c r="V5" t="str">
        <f t="shared" si="8"/>
        <v>r0</v>
      </c>
      <c r="W5" t="str">
        <f t="shared" si="9"/>
        <v/>
      </c>
      <c r="X5" t="str">
        <f t="shared" si="10"/>
        <v>lx</v>
      </c>
      <c r="Y5" t="str">
        <f t="shared" si="11"/>
        <v>bk</v>
      </c>
      <c r="Z5" t="str">
        <f t="shared" si="12"/>
        <v>ho</v>
      </c>
      <c r="AC5" t="str">
        <f t="shared" si="13"/>
        <v>const eHondoTX</v>
      </c>
      <c r="AD5" t="str">
        <f t="shared" si="14"/>
        <v>const eHondoTX = L.marker([29.33,-100.33], {icon: dp_lx}).bindPopup('Hondo, TX&lt;br&gt;nonDASS').addTo(nineteenhundred);</v>
      </c>
      <c r="AE5" t="str">
        <f t="shared" si="15"/>
        <v>const eHondoTX = L.marker([29.33,-100.33], {icon: st_}).bindPopup('This is Hondo').addTo(nineteenhundred);</v>
      </c>
      <c r="AN5" t="str">
        <f t="shared" si="16"/>
        <v>const eHondoTX = L.marker([29.33,-100.33], {icon: dp_bk}).bindPopup('This is Hondo').addTo(nineteenhundred);</v>
      </c>
    </row>
    <row r="6" spans="1:40">
      <c r="A6" t="s">
        <v>1089</v>
      </c>
      <c r="B6" t="str">
        <f t="shared" si="0"/>
        <v>e</v>
      </c>
      <c r="C6" s="1">
        <v>906</v>
      </c>
      <c r="D6" s="1" t="s">
        <v>340</v>
      </c>
      <c r="E6" t="s">
        <v>283</v>
      </c>
      <c r="H6" t="s">
        <v>512</v>
      </c>
      <c r="I6" t="str">
        <f t="shared" si="1"/>
        <v>EA 1900Corpus Christi1</v>
      </c>
      <c r="J6">
        <v>27.44</v>
      </c>
      <c r="K6">
        <v>97.24</v>
      </c>
      <c r="L6" s="5">
        <f t="shared" si="2"/>
        <v>-97.4</v>
      </c>
      <c r="M6" s="5">
        <f t="shared" si="3"/>
        <v>27.73</v>
      </c>
      <c r="N6" t="str">
        <f t="shared" si="4"/>
        <v>nineteenhundred</v>
      </c>
      <c r="O6" t="s">
        <v>399</v>
      </c>
      <c r="S6" t="str">
        <f t="shared" si="5"/>
        <v>dp</v>
      </c>
      <c r="T6" t="str">
        <f t="shared" si="6"/>
        <v>st</v>
      </c>
      <c r="U6" t="str">
        <f t="shared" si="7"/>
        <v>ar</v>
      </c>
      <c r="V6" t="str">
        <f t="shared" si="8"/>
        <v>r0</v>
      </c>
      <c r="W6" t="str">
        <f t="shared" si="9"/>
        <v/>
      </c>
      <c r="X6" t="str">
        <f t="shared" si="10"/>
        <v>lx</v>
      </c>
      <c r="Y6" t="str">
        <f t="shared" si="11"/>
        <v>bk</v>
      </c>
      <c r="Z6" t="str">
        <f t="shared" si="12"/>
        <v>ho</v>
      </c>
      <c r="AC6" t="str">
        <f t="shared" si="13"/>
        <v>const eCorpusTX</v>
      </c>
      <c r="AD6" t="str">
        <f t="shared" si="14"/>
        <v>const eCorpusTX = L.marker([27.73,-97.4], {icon: dp_lx}).bindPopup('Corpus Christi1, TX&lt;br&gt;nonDASS').addTo(nineteenhundred);</v>
      </c>
      <c r="AE6" t="str">
        <f t="shared" si="15"/>
        <v>const eCorpusTX = L.marker([27.73,-97.4], {icon: st_}).bindPopup('This is Corpus Christi1').addTo(nineteenhundred);</v>
      </c>
      <c r="AN6" t="str">
        <f t="shared" si="16"/>
        <v>const eCorpusTX = L.marker([27.73,-97.4], {icon: dp_bk}).bindPopup('This is Corpus Christi1').addTo(nineteenhundred);</v>
      </c>
    </row>
    <row r="7" spans="1:40">
      <c r="A7" t="s">
        <v>1089</v>
      </c>
      <c r="B7" t="str">
        <f t="shared" si="0"/>
        <v>e</v>
      </c>
      <c r="C7" s="1">
        <v>894</v>
      </c>
      <c r="D7" s="1" t="s">
        <v>330</v>
      </c>
      <c r="E7" t="s">
        <v>283</v>
      </c>
      <c r="H7" t="s">
        <v>373</v>
      </c>
      <c r="I7" t="str">
        <f t="shared" si="1"/>
        <v>EA 1900Encinal</v>
      </c>
      <c r="J7">
        <v>28.2</v>
      </c>
      <c r="K7">
        <v>99.21</v>
      </c>
      <c r="L7" s="5">
        <f t="shared" si="2"/>
        <v>-99.35</v>
      </c>
      <c r="M7" s="5">
        <f t="shared" si="3"/>
        <v>28.33</v>
      </c>
      <c r="N7" t="str">
        <f t="shared" si="4"/>
        <v>nineteenhundred</v>
      </c>
      <c r="O7" t="s">
        <v>373</v>
      </c>
      <c r="S7" t="str">
        <f t="shared" si="5"/>
        <v>dp</v>
      </c>
      <c r="T7" t="str">
        <f t="shared" si="6"/>
        <v>st</v>
      </c>
      <c r="U7" t="str">
        <f t="shared" si="7"/>
        <v>ar</v>
      </c>
      <c r="V7" t="str">
        <f t="shared" si="8"/>
        <v>r0</v>
      </c>
      <c r="W7" t="str">
        <f t="shared" si="9"/>
        <v/>
      </c>
      <c r="X7" t="str">
        <f t="shared" si="10"/>
        <v>lx</v>
      </c>
      <c r="Y7" t="str">
        <f t="shared" si="11"/>
        <v>bk</v>
      </c>
      <c r="Z7" t="str">
        <f t="shared" si="12"/>
        <v>ho</v>
      </c>
      <c r="AC7" t="str">
        <f t="shared" si="13"/>
        <v>const eEncinalTX</v>
      </c>
      <c r="AD7" t="str">
        <f t="shared" si="14"/>
        <v>const eEncinalTX = L.marker([28.33,-99.35], {icon: dp_lx}).bindPopup('Encinal, TX&lt;br&gt;DASS').addTo(nineteenhundred);</v>
      </c>
      <c r="AE7" t="str">
        <f t="shared" si="15"/>
        <v>const eEncinalTX = L.marker([28.33,-99.35], {icon: st_}).bindPopup('This is Encinal').addTo(nineteenhundred);</v>
      </c>
      <c r="AN7" t="str">
        <f t="shared" si="16"/>
        <v>const eEncinalTX = L.marker([28.33,-99.35], {icon: dp_bk}).bindPopup('This is Encinal').addTo(nineteenhundred);</v>
      </c>
    </row>
    <row r="8" spans="1:40">
      <c r="A8" t="s">
        <v>1089</v>
      </c>
      <c r="B8" t="str">
        <f t="shared" si="0"/>
        <v>e</v>
      </c>
      <c r="C8" s="1">
        <v>895</v>
      </c>
      <c r="D8" s="1" t="s">
        <v>340</v>
      </c>
      <c r="E8" t="s">
        <v>283</v>
      </c>
      <c r="H8" t="s">
        <v>374</v>
      </c>
      <c r="I8" t="str">
        <f t="shared" si="1"/>
        <v>EA 1900Laredo</v>
      </c>
      <c r="J8">
        <v>27.31</v>
      </c>
      <c r="K8">
        <v>99.29</v>
      </c>
      <c r="L8" s="5">
        <f t="shared" si="2"/>
        <v>-99.48</v>
      </c>
      <c r="M8" s="5">
        <f t="shared" si="3"/>
        <v>27.52</v>
      </c>
      <c r="N8" t="str">
        <f t="shared" si="4"/>
        <v>nineteenhundred</v>
      </c>
      <c r="O8" t="s">
        <v>374</v>
      </c>
      <c r="S8" t="str">
        <f t="shared" si="5"/>
        <v>dp</v>
      </c>
      <c r="T8" t="str">
        <f t="shared" si="6"/>
        <v>st</v>
      </c>
      <c r="U8" t="str">
        <f t="shared" si="7"/>
        <v>ar</v>
      </c>
      <c r="V8" t="str">
        <f t="shared" si="8"/>
        <v>r0</v>
      </c>
      <c r="W8" t="str">
        <f t="shared" si="9"/>
        <v/>
      </c>
      <c r="X8" t="str">
        <f t="shared" si="10"/>
        <v>lx</v>
      </c>
      <c r="Y8" t="str">
        <f t="shared" si="11"/>
        <v>bk</v>
      </c>
      <c r="Z8" t="str">
        <f t="shared" si="12"/>
        <v>ho</v>
      </c>
      <c r="AC8" t="str">
        <f t="shared" si="13"/>
        <v>const eLaredoTX</v>
      </c>
      <c r="AD8" t="str">
        <f t="shared" si="14"/>
        <v>const eLaredoTX = L.marker([27.52,-99.48], {icon: dp_lx}).bindPopup('Laredo, TX&lt;br&gt;nonDASS').addTo(nineteenhundred);</v>
      </c>
      <c r="AE8" t="str">
        <f t="shared" si="15"/>
        <v>const eLaredoTX = L.marker([27.52,-99.48], {icon: st_}).bindPopup('This is Laredo').addTo(nineteenhundred);</v>
      </c>
      <c r="AN8" t="str">
        <f t="shared" si="16"/>
        <v>const eLaredoTX = L.marker([27.52,-99.48], {icon: dp_bk}).bindPopup('This is Laredo').addTo(nineteenhundred);</v>
      </c>
    </row>
    <row r="9" spans="1:40">
      <c r="A9" t="s">
        <v>1089</v>
      </c>
      <c r="B9" t="str">
        <f t="shared" si="0"/>
        <v>e</v>
      </c>
      <c r="C9" s="1">
        <v>899</v>
      </c>
      <c r="D9" s="1" t="s">
        <v>340</v>
      </c>
      <c r="E9" t="s">
        <v>283</v>
      </c>
      <c r="H9" t="s">
        <v>539</v>
      </c>
      <c r="I9" t="str">
        <f t="shared" si="1"/>
        <v>EA 1900RomaLos Saenz</v>
      </c>
      <c r="J9">
        <v>26.24</v>
      </c>
      <c r="K9">
        <v>99</v>
      </c>
      <c r="L9" s="5">
        <f t="shared" si="2"/>
        <v>-99</v>
      </c>
      <c r="M9" s="5">
        <f t="shared" si="3"/>
        <v>26.4</v>
      </c>
      <c r="N9" t="str">
        <f t="shared" si="4"/>
        <v>nineteenhundred</v>
      </c>
      <c r="O9" t="s">
        <v>552</v>
      </c>
      <c r="S9" t="str">
        <f t="shared" si="5"/>
        <v>dp</v>
      </c>
      <c r="T9" t="str">
        <f t="shared" si="6"/>
        <v>st</v>
      </c>
      <c r="U9" t="str">
        <f t="shared" si="7"/>
        <v>ar</v>
      </c>
      <c r="V9" t="str">
        <f t="shared" si="8"/>
        <v>r0</v>
      </c>
      <c r="W9" t="str">
        <f t="shared" si="9"/>
        <v/>
      </c>
      <c r="X9" t="str">
        <f t="shared" si="10"/>
        <v>lx</v>
      </c>
      <c r="Y9" t="str">
        <f t="shared" si="11"/>
        <v>bk</v>
      </c>
      <c r="Z9" t="str">
        <f t="shared" si="12"/>
        <v>ho</v>
      </c>
      <c r="AC9" t="str">
        <f t="shared" si="13"/>
        <v>const eRomaLosTX</v>
      </c>
      <c r="AD9" t="str">
        <f t="shared" si="14"/>
        <v>const eRomaLosTX = L.marker([26.4,-99], {icon: dp_lx}).bindPopup('RomaLos Saenz, TX&lt;br&gt;nonDASS').addTo(nineteenhundred);</v>
      </c>
      <c r="AE9" t="str">
        <f t="shared" si="15"/>
        <v>const eRomaLosTX = L.marker([26.4,-99], {icon: st_}).bindPopup('This is RomaLos Saenz').addTo(nineteenhundred);</v>
      </c>
      <c r="AN9" t="str">
        <f t="shared" si="16"/>
        <v>const eRomaLosTX = L.marker([26.4,-99], {icon: dp_bk}).bindPopup('This is RomaLos Saenz').addTo(nineteenhundred);</v>
      </c>
    </row>
    <row r="10" spans="1:40">
      <c r="A10" t="s">
        <v>1089</v>
      </c>
      <c r="B10" t="str">
        <f t="shared" si="0"/>
        <v>e</v>
      </c>
      <c r="C10" s="1">
        <v>911</v>
      </c>
      <c r="D10" s="1" t="s">
        <v>330</v>
      </c>
      <c r="E10" t="s">
        <v>283</v>
      </c>
      <c r="H10" t="s">
        <v>355</v>
      </c>
      <c r="I10" t="str">
        <f t="shared" si="1"/>
        <v>EA 1900Brownsville</v>
      </c>
      <c r="J10">
        <v>25.55</v>
      </c>
      <c r="K10">
        <v>97.29</v>
      </c>
      <c r="L10" s="5">
        <f t="shared" si="2"/>
        <v>-97.48</v>
      </c>
      <c r="M10" s="5">
        <f t="shared" si="3"/>
        <v>25.92</v>
      </c>
      <c r="N10" t="str">
        <f t="shared" si="4"/>
        <v>nineteenhundred</v>
      </c>
      <c r="O10" t="s">
        <v>355</v>
      </c>
      <c r="S10" t="str">
        <f t="shared" si="5"/>
        <v>dp</v>
      </c>
      <c r="T10" t="str">
        <f t="shared" si="6"/>
        <v>st</v>
      </c>
      <c r="U10" t="str">
        <f t="shared" si="7"/>
        <v>ar</v>
      </c>
      <c r="V10" t="str">
        <f t="shared" si="8"/>
        <v>r0</v>
      </c>
      <c r="W10" t="str">
        <f t="shared" si="9"/>
        <v/>
      </c>
      <c r="X10" t="str">
        <f t="shared" si="10"/>
        <v>lx</v>
      </c>
      <c r="Y10" t="str">
        <f t="shared" si="11"/>
        <v>bk</v>
      </c>
      <c r="Z10" t="str">
        <f t="shared" si="12"/>
        <v>ho</v>
      </c>
      <c r="AC10" t="str">
        <f t="shared" si="13"/>
        <v>const eBrownsvilleTX</v>
      </c>
      <c r="AD10" t="str">
        <f t="shared" si="14"/>
        <v>const eBrownsvilleTX = L.marker([25.92,-97.48], {icon: dp_lx}).bindPopup('Brownsville, TX&lt;br&gt;DASS').addTo(nineteenhundred);</v>
      </c>
      <c r="AE10" t="str">
        <f t="shared" si="15"/>
        <v>const eBrownsvilleTX = L.marker([25.92,-97.48], {icon: st_}).bindPopup('This is Brownsville').addTo(nineteenhundred);</v>
      </c>
      <c r="AN10" t="str">
        <f t="shared" si="16"/>
        <v>const eBrownsvilleTX = L.marker([25.92,-97.48], {icon: dp_bk}).bindPopup('This is Brownsville').addTo(nineteenhundred);</v>
      </c>
    </row>
    <row r="12" spans="1:40">
      <c r="A12" t="s">
        <v>1089</v>
      </c>
      <c r="C12" s="1">
        <v>893</v>
      </c>
      <c r="D12" s="1" t="s">
        <v>330</v>
      </c>
      <c r="E12" t="s">
        <v>283</v>
      </c>
      <c r="I12">
        <v>1916</v>
      </c>
    </row>
    <row r="13" spans="1:40">
      <c r="A13" t="s">
        <v>1213</v>
      </c>
      <c r="C13" s="1">
        <v>894</v>
      </c>
      <c r="D13" s="1" t="s">
        <v>330</v>
      </c>
      <c r="E13" t="s">
        <v>283</v>
      </c>
      <c r="I13">
        <v>1900</v>
      </c>
    </row>
    <row r="14" spans="1:40">
      <c r="A14" t="s">
        <v>1090</v>
      </c>
      <c r="C14" s="1">
        <v>888</v>
      </c>
      <c r="D14" s="1" t="s">
        <v>330</v>
      </c>
      <c r="E14" t="s">
        <v>283</v>
      </c>
      <c r="I14">
        <v>1958</v>
      </c>
    </row>
    <row r="15" spans="1:40">
      <c r="A15" t="s">
        <v>1088</v>
      </c>
      <c r="C15" s="1">
        <v>847</v>
      </c>
      <c r="D15" s="1" t="s">
        <v>330</v>
      </c>
      <c r="E15" t="s">
        <v>283</v>
      </c>
      <c r="I15">
        <v>1943</v>
      </c>
    </row>
    <row r="16" spans="1:40">
      <c r="A16" t="s">
        <v>1089</v>
      </c>
      <c r="C16" s="1">
        <v>850</v>
      </c>
      <c r="D16" s="1" t="s">
        <v>330</v>
      </c>
      <c r="E16" t="s">
        <v>283</v>
      </c>
      <c r="I16">
        <v>1910</v>
      </c>
    </row>
    <row r="17" spans="1:41">
      <c r="A17" t="s">
        <v>1213</v>
      </c>
      <c r="C17" s="1">
        <v>853</v>
      </c>
      <c r="D17" s="1" t="s">
        <v>330</v>
      </c>
      <c r="E17" t="s">
        <v>283</v>
      </c>
      <c r="I17">
        <v>1897</v>
      </c>
    </row>
    <row r="18" spans="1:41">
      <c r="A18" t="s">
        <v>1089</v>
      </c>
      <c r="C18" s="1">
        <v>863</v>
      </c>
      <c r="D18" s="1" t="s">
        <v>330</v>
      </c>
      <c r="E18" t="s">
        <v>283</v>
      </c>
      <c r="I18">
        <v>1927</v>
      </c>
    </row>
    <row r="19" spans="1:41">
      <c r="A19" t="s">
        <v>1089</v>
      </c>
      <c r="C19" s="1">
        <v>911</v>
      </c>
      <c r="D19" s="1" t="s">
        <v>330</v>
      </c>
      <c r="E19" t="s">
        <v>283</v>
      </c>
      <c r="I19">
        <v>1931</v>
      </c>
    </row>
    <row r="22" spans="1:41">
      <c r="A22" t="s">
        <v>1087</v>
      </c>
      <c r="B22" t="str">
        <f t="shared" ref="B22:B40" si="17">IF(A22="EA 1700","a",IF(A22="EA 1800","b",IF(A22="EA 1850","c",IF(A22="EA 1870","d",IF(A22="EA 1900","e",IF(A22="EA 1950","f",IF(A22="EA 1970","g",IF(A22="BA 1800","h",IF(A22="BA 1850","i",IF(A22="BA 1870","j",IF(A22="BA 1900","k",IF(A22="BA 1950","l",IF(A22="BA 1970","m",IF(A22="NA 1900","n",IF(A22="NA 1950","o",IF(A22="NA 1970","p",IF(A22="LA 1900","q",IF(A22="LA 1950","r",IF(A22="LA 1970","s",IF(A22="AA 1900","t",IF(A22="AA 1950","u",IF(A22="AA 1970","v"))))))))))))))))))))))</f>
        <v>d</v>
      </c>
      <c r="C22" s="1">
        <v>48</v>
      </c>
      <c r="D22" s="1" t="s">
        <v>340</v>
      </c>
      <c r="E22" t="s">
        <v>275</v>
      </c>
      <c r="F22" t="s">
        <v>1132</v>
      </c>
      <c r="H22" t="str">
        <f t="shared" ref="H22:H40" si="18">IF(D22="B Franklin","(Frankin, 1768) in (Grandgent, 1862)",IF(D22="Webster","(Webster, 1788) in (Grandgent, 1862)",IF(D22="I Thomas","(Thomas, 1788) in (Grandgent, 1862)",IF(D22="Hale","(Hale, 1788) in (Grandgent, 1862)",IF(D22="JRLowell","(Lowell, 1798) in (Grandgent, 1862)",IF(D22="Babbit","(Babbit,1892)",IF(D22="VVINWE","Speaker "&amp;C22&amp;" (Thomas, 2003)",IF(D22="AO3","(Wells, 1984)",IF(D22="DASS","DASS "&amp;C22&amp;" (LAGS "&amp;C22&amp;")",IF(D22="DARE","DRE "&amp;C22&amp;")",IF(D22="ANAE","ANAE (Labov et al, 2003)",IF(D22="TaylorJones","(Jones, 2020)",IF(D22="PEAS","impressionistic&lt;br&gt;LAMSAS, in (Kurath, 1963)",IF(D22="ListenPast10","(Gordon, 2002)",IF(D22="ListenPast11","(Johnson 2003)","")))))))))))))))</f>
        <v/>
      </c>
      <c r="I22" t="s">
        <v>501</v>
      </c>
      <c r="J22" t="str">
        <f t="shared" ref="J22:J40" si="19">A22&amp;I22</f>
        <v>EA 1870Dayton1</v>
      </c>
      <c r="K22">
        <v>35.299999999999997</v>
      </c>
      <c r="L22">
        <v>85.01</v>
      </c>
      <c r="M22" s="5">
        <f t="shared" ref="M22:M40" si="20">0-ROUND((ROUNDDOWN(L22,0)+(L22-ROUNDDOWN(L22,0))*(5/3)),2)</f>
        <v>-85.02</v>
      </c>
      <c r="N22" s="5">
        <f t="shared" ref="N22:N40" si="21">ROUND((ROUNDDOWN(K22,0)+(K22-ROUNDDOWN(K22,0))*(5/3)),2)</f>
        <v>35.5</v>
      </c>
      <c r="O22" t="str">
        <f t="shared" ref="O22:O40" si="22">IF(A22="EA 1700","seventeenhundred",IF(A22="EA 1800","eighteenhundred",IF(A22="EA 1850","eighteenfifty",IF(A22="EA 1870","eighteenseventy",IF(A22="EA 1900","nineteenhundred",IF(A22="EA 1950","nineteenfifty",IF(A22="EA 1970","nineteenseventy",IF(A22="BA 1800","Beighteenhundred",IF(A22="BA 1850","Beighteenfifty",IF(A22="AA 1870","Beighteenseventy",IF(A22="BA 1900","Bnineteenhundred",IF(A22="BA 1950","Bnineteenfifty",IF(A22="BA 1970","Bnineteenseventy",IF(A22="NA 1900","Nnineteenhundred",IF(A22="NA 1950","Nnineteenfifty",IF(A22="LA 1900","Lnineteenhundred",IF(A22="LA 1950","Lnineteenfifty",IF(A22="LA 1970","Lnineteenseventy",IF(A22="AA 1900","Anineteenhundred",IF(A22="AA 1950","Anineteenfifty",IF(A22="AA 1970","Anineteenseventy",IF("Anineteenhundred",IF(A22="AA 1950","Anineteenfifty",IF(A22="LA 1900","Lnineteenhundred",IF(A22="LA 1950","Lnineteenfifty",IF(A22="LA 1970","Lnineteenseventy",IF(A22="NA 1900","Nnineteenhundred",IF(A22="LA 1950","Lnineteenfifty",IF(A22="LA 1970","Lnineteenseventy","")))))))))))))))))))))))))))))</f>
        <v>eighteenseventy</v>
      </c>
      <c r="P22" t="s">
        <v>501</v>
      </c>
      <c r="T22" t="str">
        <f t="shared" ref="T22:T40" si="23">IF(F22="consonant","",IF(E22="Jamaica","lo",IF(OR(A22="EA 1700",A22="BA 1850",F22="Carib",F22="LA",F22="UM",F22="Bra",F22="EaNL"),"mn","dp")))</f>
        <v>dp</v>
      </c>
      <c r="U22" t="str">
        <f t="shared" ref="U22:U40" si="24">IF(OR(F22="Carib",A22="BA 1850"),"sl","st")</f>
        <v>st</v>
      </c>
      <c r="V22" t="str">
        <f t="shared" ref="V22:V40" si="25">IF(A22="EA 1700","na",IF(OR(F22="Carib",F22="NYC",F22="ENE"),"au",IF(F22="CAN","ao","ar")))</f>
        <v>ar</v>
      </c>
      <c r="W22" t="str">
        <f t="shared" ref="W22:W40" si="26">IF(G22="rhot","",IF(F22="AAE_7R","r7",IF(AND(D22="ANAE",F22="W"),"r3","r0")))</f>
        <v>r0</v>
      </c>
      <c r="X22" t="str">
        <f t="shared" ref="X22:X40" si="27">IF(F22="consonant",G22,"")</f>
        <v/>
      </c>
      <c r="Y22" t="str">
        <f t="shared" ref="Y22:Y40" si="28">IF(OR(F22="W",F22="M",F22="ENE"),"we",IF(OR(F22="MA",F22="NYC",F22="OH"),"sa1",IF(OR(F22="OS",F22="LAGS_SSE",F22="PEAS_S",F22="PADS_SSE"),"sl","lx")))</f>
        <v>sl</v>
      </c>
      <c r="Z22" t="str">
        <f t="shared" ref="Z22:Z40" si="29">IF(OR(F22="S",F22="M"),"fr",IF(OR(F22="W"),"ce","bk"))</f>
        <v>bk</v>
      </c>
      <c r="AA22" t="str">
        <f t="shared" ref="AA22:AA40" si="30">IF(W22="","",IF(OR(A22="EA 1900",A22="EA 1950",A22="EA 1970"),"ho","un"))</f>
        <v>un</v>
      </c>
      <c r="AD22" t="str">
        <f t="shared" ref="AD22:AD40" si="31">"const "&amp;B22&amp;P22&amp;Q22&amp;E22&amp;""</f>
        <v>const dDayton1TN</v>
      </c>
      <c r="AE22" t="str">
        <f t="shared" ref="AE22:AE40" si="32">IF(OR(T22="",Y22=""),"",IF(M22="","","const "&amp;B22&amp;P22&amp;Q22&amp;E22&amp;" = L.marker(["&amp;N22&amp;","&amp;M22&amp;"], {icon: "&amp;T22&amp;"_"&amp;Y22&amp;"}).bindPopup('"&amp;I22&amp;", "&amp;E22&amp;"&lt;br&gt;"&amp;H22&amp;"').addTo("&amp;O22&amp;");"))</f>
        <v>const dDayton1TN = L.marker([35.5,-85.02], {icon: dp_sl}).bindPopup('Dayton1, TN&lt;br&gt;').addTo(eighteenseventy);</v>
      </c>
      <c r="AF22" t="str">
        <f t="shared" ref="AF22:AF40" si="33">IF(U22="","","const "&amp;B22&amp;P22&amp;Q22&amp;E22&amp;" = L.marker(["&amp;N22&amp;","&amp;M22&amp;"], {icon: "&amp;U22&amp;"_"&amp;AB22&amp;"}).bindPopup('This is "&amp;I22&amp;"').addTo("&amp;O22&amp;");")</f>
        <v>const dDayton1TN = L.marker([35.5,-85.02], {icon: st_}).bindPopup('This is Dayton1').addTo(eighteenseventy);</v>
      </c>
      <c r="AO22" t="str">
        <f t="shared" ref="AO22:AO40" si="34">IF(M22="","","const "&amp;B22&amp;P22&amp;Q22&amp;E22&amp;" = L.marker(["&amp;N22&amp;","&amp;M22&amp;"], {icon: "&amp;T22&amp;"_"&amp;Z22&amp;"}).bindPopup('This is "&amp;I22&amp;"').addTo("&amp;O22&amp;");")</f>
        <v>const dDayton1TN = L.marker([35.5,-85.02], {icon: dp_bk}).bindPopup('This is Dayton1').addTo(eighteenseventy);</v>
      </c>
    </row>
    <row r="23" spans="1:41">
      <c r="A23" t="s">
        <v>1087</v>
      </c>
      <c r="B23" t="str">
        <f t="shared" si="17"/>
        <v>d</v>
      </c>
      <c r="C23" s="7">
        <v>55</v>
      </c>
      <c r="D23" s="1" t="s">
        <v>340</v>
      </c>
      <c r="E23" t="s">
        <v>275</v>
      </c>
      <c r="F23" t="s">
        <v>1132</v>
      </c>
      <c r="H23" t="str">
        <f t="shared" si="18"/>
        <v/>
      </c>
      <c r="I23" t="s">
        <v>341</v>
      </c>
      <c r="J23" t="str">
        <f t="shared" si="19"/>
        <v>EA 1870Chatanooga</v>
      </c>
      <c r="K23">
        <v>35.33</v>
      </c>
      <c r="L23">
        <v>85.27</v>
      </c>
      <c r="M23" s="5">
        <f t="shared" si="20"/>
        <v>-85.45</v>
      </c>
      <c r="N23" s="5">
        <f t="shared" si="21"/>
        <v>35.549999999999997</v>
      </c>
      <c r="O23" t="str">
        <f t="shared" si="22"/>
        <v>eighteenseventy</v>
      </c>
      <c r="P23" t="s">
        <v>341</v>
      </c>
      <c r="T23" t="str">
        <f t="shared" si="23"/>
        <v>dp</v>
      </c>
      <c r="U23" t="str">
        <f t="shared" si="24"/>
        <v>st</v>
      </c>
      <c r="V23" t="str">
        <f t="shared" si="25"/>
        <v>ar</v>
      </c>
      <c r="W23" t="str">
        <f t="shared" si="26"/>
        <v>r0</v>
      </c>
      <c r="X23" t="str">
        <f t="shared" si="27"/>
        <v/>
      </c>
      <c r="Y23" t="str">
        <f t="shared" si="28"/>
        <v>sl</v>
      </c>
      <c r="Z23" t="str">
        <f t="shared" si="29"/>
        <v>bk</v>
      </c>
      <c r="AA23" t="str">
        <f t="shared" si="30"/>
        <v>un</v>
      </c>
      <c r="AD23" t="str">
        <f t="shared" si="31"/>
        <v>const dChatanoogaTN</v>
      </c>
      <c r="AE23" t="str">
        <f t="shared" si="32"/>
        <v>const dChatanoogaTN = L.marker([35.55,-85.45], {icon: dp_sl}).bindPopup('Chatanooga, TN&lt;br&gt;').addTo(eighteenseventy);</v>
      </c>
      <c r="AF23" t="str">
        <f t="shared" si="33"/>
        <v>const dChatanoogaTN = L.marker([35.55,-85.45], {icon: st_}).bindPopup('This is Chatanooga').addTo(eighteenseventy);</v>
      </c>
      <c r="AO23" t="str">
        <f t="shared" si="34"/>
        <v>const dChatanoogaTN = L.marker([35.55,-85.45], {icon: dp_bk}).bindPopup('This is Chatanooga').addTo(eighteenseventy);</v>
      </c>
    </row>
    <row r="24" spans="1:41">
      <c r="A24" t="s">
        <v>1087</v>
      </c>
      <c r="B24" t="str">
        <f t="shared" si="17"/>
        <v>d</v>
      </c>
      <c r="C24" s="7">
        <v>301</v>
      </c>
      <c r="D24" s="1" t="s">
        <v>340</v>
      </c>
      <c r="E24" t="s">
        <v>275</v>
      </c>
      <c r="F24" t="s">
        <v>1132</v>
      </c>
      <c r="H24" t="str">
        <f t="shared" si="18"/>
        <v/>
      </c>
      <c r="I24" t="s">
        <v>342</v>
      </c>
      <c r="J24" t="str">
        <f t="shared" si="19"/>
        <v>EA 1870Gainesboro</v>
      </c>
      <c r="K24">
        <v>36.21</v>
      </c>
      <c r="L24">
        <v>85.39</v>
      </c>
      <c r="M24" s="5">
        <f t="shared" si="20"/>
        <v>-85.65</v>
      </c>
      <c r="N24" s="5">
        <f t="shared" si="21"/>
        <v>36.35</v>
      </c>
      <c r="O24" t="str">
        <f t="shared" si="22"/>
        <v>eighteenseventy</v>
      </c>
      <c r="P24" t="s">
        <v>342</v>
      </c>
      <c r="T24" t="str">
        <f t="shared" si="23"/>
        <v>dp</v>
      </c>
      <c r="U24" t="str">
        <f t="shared" si="24"/>
        <v>st</v>
      </c>
      <c r="V24" t="str">
        <f t="shared" si="25"/>
        <v>ar</v>
      </c>
      <c r="W24" t="str">
        <f t="shared" si="26"/>
        <v>r0</v>
      </c>
      <c r="X24" t="str">
        <f t="shared" si="27"/>
        <v/>
      </c>
      <c r="Y24" t="str">
        <f t="shared" si="28"/>
        <v>sl</v>
      </c>
      <c r="Z24" t="str">
        <f t="shared" si="29"/>
        <v>bk</v>
      </c>
      <c r="AA24" t="str">
        <f t="shared" si="30"/>
        <v>un</v>
      </c>
      <c r="AD24" t="str">
        <f t="shared" si="31"/>
        <v>const dGainesboroTN</v>
      </c>
      <c r="AE24" t="str">
        <f t="shared" si="32"/>
        <v>const dGainesboroTN = L.marker([36.35,-85.65], {icon: dp_sl}).bindPopup('Gainesboro, TN&lt;br&gt;').addTo(eighteenseventy);</v>
      </c>
      <c r="AF24" t="str">
        <f t="shared" si="33"/>
        <v>const dGainesboroTN = L.marker([36.35,-85.65], {icon: st_}).bindPopup('This is Gainesboro').addTo(eighteenseventy);</v>
      </c>
      <c r="AO24" t="e">
        <f>IF(#REF!="","","const "&amp;B24&amp;P24&amp;Q24&amp;E24&amp;" = L.marker(["&amp;#REF!&amp;","&amp;#REF!&amp;"], {icon: "&amp;T24&amp;"_"&amp;Z24&amp;"}).bindPopup('This is "&amp;I24&amp;"').addTo("&amp;O24&amp;");")</f>
        <v>#REF!</v>
      </c>
    </row>
    <row r="25" spans="1:41">
      <c r="A25" t="s">
        <v>1087</v>
      </c>
      <c r="B25" t="str">
        <f t="shared" si="17"/>
        <v>d</v>
      </c>
      <c r="C25" s="7">
        <v>304</v>
      </c>
      <c r="D25" s="1" t="s">
        <v>340</v>
      </c>
      <c r="E25" t="s">
        <v>275</v>
      </c>
      <c r="F25" t="s">
        <v>1132</v>
      </c>
      <c r="H25" t="str">
        <f t="shared" si="18"/>
        <v/>
      </c>
      <c r="I25" t="s">
        <v>343</v>
      </c>
      <c r="J25" t="str">
        <f t="shared" si="19"/>
        <v>EA 1870Statesville</v>
      </c>
      <c r="K25">
        <v>36.01</v>
      </c>
      <c r="L25">
        <v>86.07</v>
      </c>
      <c r="M25" s="5">
        <f t="shared" si="20"/>
        <v>-86.12</v>
      </c>
      <c r="N25" s="5">
        <f t="shared" si="21"/>
        <v>36.020000000000003</v>
      </c>
      <c r="O25" t="str">
        <f t="shared" si="22"/>
        <v>eighteenseventy</v>
      </c>
      <c r="P25" t="s">
        <v>343</v>
      </c>
      <c r="T25" t="str">
        <f t="shared" si="23"/>
        <v>dp</v>
      </c>
      <c r="U25" t="str">
        <f t="shared" si="24"/>
        <v>st</v>
      </c>
      <c r="V25" t="str">
        <f t="shared" si="25"/>
        <v>ar</v>
      </c>
      <c r="W25" t="str">
        <f t="shared" si="26"/>
        <v>r0</v>
      </c>
      <c r="X25" t="str">
        <f t="shared" si="27"/>
        <v/>
      </c>
      <c r="Y25" t="str">
        <f t="shared" si="28"/>
        <v>sl</v>
      </c>
      <c r="Z25" t="str">
        <f t="shared" si="29"/>
        <v>bk</v>
      </c>
      <c r="AA25" t="str">
        <f t="shared" si="30"/>
        <v>un</v>
      </c>
      <c r="AD25" t="str">
        <f t="shared" si="31"/>
        <v>const dStatesvilleTN</v>
      </c>
      <c r="AE25" t="str">
        <f t="shared" si="32"/>
        <v>const dStatesvilleTN = L.marker([36.02,-86.12], {icon: dp_sl}).bindPopup('Statesville, TN&lt;br&gt;').addTo(eighteenseventy);</v>
      </c>
      <c r="AF25" t="str">
        <f t="shared" si="33"/>
        <v>const dStatesvilleTN = L.marker([36.02,-86.12], {icon: st_}).bindPopup('This is Statesville').addTo(eighteenseventy);</v>
      </c>
      <c r="AO25" t="e">
        <f>IF(#REF!="","","const "&amp;B25&amp;P25&amp;Q25&amp;E25&amp;" = L.marker(["&amp;#REF!&amp;","&amp;#REF!&amp;"], {icon: "&amp;T25&amp;"_"&amp;Z25&amp;"}).bindPopup('This is "&amp;I25&amp;"').addTo("&amp;O25&amp;");")</f>
        <v>#REF!</v>
      </c>
    </row>
    <row r="26" spans="1:41">
      <c r="A26" t="s">
        <v>1087</v>
      </c>
      <c r="B26" t="str">
        <f t="shared" si="17"/>
        <v>d</v>
      </c>
      <c r="C26" s="7">
        <v>326</v>
      </c>
      <c r="D26" s="1" t="s">
        <v>340</v>
      </c>
      <c r="E26" t="s">
        <v>275</v>
      </c>
      <c r="F26" t="s">
        <v>1132</v>
      </c>
      <c r="H26" t="str">
        <f t="shared" si="18"/>
        <v/>
      </c>
      <c r="I26" t="s">
        <v>344</v>
      </c>
      <c r="J26" t="str">
        <f t="shared" si="19"/>
        <v>EA 1870Shelbyville</v>
      </c>
      <c r="K26">
        <v>35.29</v>
      </c>
      <c r="L26">
        <v>86.27</v>
      </c>
      <c r="M26" s="5">
        <f t="shared" si="20"/>
        <v>-86.45</v>
      </c>
      <c r="N26" s="5">
        <f t="shared" si="21"/>
        <v>35.479999999999997</v>
      </c>
      <c r="O26" t="str">
        <f t="shared" si="22"/>
        <v>eighteenseventy</v>
      </c>
      <c r="P26" t="s">
        <v>344</v>
      </c>
      <c r="T26" t="str">
        <f t="shared" si="23"/>
        <v>dp</v>
      </c>
      <c r="U26" t="str">
        <f t="shared" si="24"/>
        <v>st</v>
      </c>
      <c r="V26" t="str">
        <f t="shared" si="25"/>
        <v>ar</v>
      </c>
      <c r="W26" t="str">
        <f t="shared" si="26"/>
        <v>r0</v>
      </c>
      <c r="X26" t="str">
        <f t="shared" si="27"/>
        <v/>
      </c>
      <c r="Y26" t="str">
        <f t="shared" si="28"/>
        <v>sl</v>
      </c>
      <c r="Z26" t="str">
        <f t="shared" si="29"/>
        <v>bk</v>
      </c>
      <c r="AA26" t="str">
        <f t="shared" si="30"/>
        <v>un</v>
      </c>
      <c r="AD26" t="str">
        <f t="shared" si="31"/>
        <v>const dShelbyvilleTN</v>
      </c>
      <c r="AE26" t="str">
        <f t="shared" si="32"/>
        <v>const dShelbyvilleTN = L.marker([35.48,-86.45], {icon: dp_sl}).bindPopup('Shelbyville, TN&lt;br&gt;').addTo(eighteenseventy);</v>
      </c>
      <c r="AF26" t="str">
        <f t="shared" si="33"/>
        <v>const dShelbyvilleTN = L.marker([35.48,-86.45], {icon: st_}).bindPopup('This is Shelbyville').addTo(eighteenseventy);</v>
      </c>
      <c r="AO26" t="e">
        <f>IF(#REF!="","","const "&amp;B26&amp;P26&amp;Q26&amp;E26&amp;" = L.marker(["&amp;#REF!&amp;","&amp;#REF!&amp;"], {icon: "&amp;T26&amp;"_"&amp;Z26&amp;"}).bindPopup('This is "&amp;I26&amp;"').addTo("&amp;O26&amp;");")</f>
        <v>#REF!</v>
      </c>
    </row>
    <row r="27" spans="1:41">
      <c r="A27" t="s">
        <v>1087</v>
      </c>
      <c r="B27" t="str">
        <f t="shared" si="17"/>
        <v>d</v>
      </c>
      <c r="C27" s="7">
        <v>296</v>
      </c>
      <c r="D27" s="1" t="s">
        <v>340</v>
      </c>
      <c r="E27" t="s">
        <v>275</v>
      </c>
      <c r="F27" t="s">
        <v>1132</v>
      </c>
      <c r="H27" t="str">
        <f t="shared" si="18"/>
        <v/>
      </c>
      <c r="I27" t="s">
        <v>502</v>
      </c>
      <c r="J27" t="str">
        <f t="shared" si="19"/>
        <v>EA 1870Springfield1</v>
      </c>
      <c r="K27">
        <v>36.29</v>
      </c>
      <c r="L27">
        <v>86.52</v>
      </c>
      <c r="M27" s="5">
        <f t="shared" si="20"/>
        <v>-86.87</v>
      </c>
      <c r="N27" s="5">
        <f t="shared" si="21"/>
        <v>36.479999999999997</v>
      </c>
      <c r="O27" t="str">
        <f t="shared" si="22"/>
        <v>eighteenseventy</v>
      </c>
      <c r="P27" t="s">
        <v>502</v>
      </c>
      <c r="T27" t="str">
        <f t="shared" si="23"/>
        <v>dp</v>
      </c>
      <c r="U27" t="str">
        <f t="shared" si="24"/>
        <v>st</v>
      </c>
      <c r="V27" t="str">
        <f t="shared" si="25"/>
        <v>ar</v>
      </c>
      <c r="W27" t="str">
        <f t="shared" si="26"/>
        <v>r0</v>
      </c>
      <c r="X27" t="str">
        <f t="shared" si="27"/>
        <v/>
      </c>
      <c r="Y27" t="str">
        <f t="shared" si="28"/>
        <v>sl</v>
      </c>
      <c r="Z27" t="str">
        <f t="shared" si="29"/>
        <v>bk</v>
      </c>
      <c r="AA27" t="str">
        <f t="shared" si="30"/>
        <v>un</v>
      </c>
      <c r="AD27" t="str">
        <f t="shared" si="31"/>
        <v>const dSpringfield1TN</v>
      </c>
      <c r="AE27" t="str">
        <f t="shared" si="32"/>
        <v>const dSpringfield1TN = L.marker([36.48,-86.87], {icon: dp_sl}).bindPopup('Springfield1, TN&lt;br&gt;').addTo(eighteenseventy);</v>
      </c>
      <c r="AF27" t="str">
        <f t="shared" si="33"/>
        <v>const dSpringfield1TN = L.marker([36.48,-86.87], {icon: st_}).bindPopup('This is Springfield1').addTo(eighteenseventy);</v>
      </c>
      <c r="AO27" t="e">
        <f>IF(#REF!="","","const "&amp;B27&amp;P27&amp;Q27&amp;E27&amp;" = L.marker(["&amp;#REF!&amp;","&amp;#REF!&amp;"], {icon: "&amp;T27&amp;"_"&amp;Z27&amp;"}).bindPopup('This is "&amp;I27&amp;"').addTo("&amp;O27&amp;");")</f>
        <v>#REF!</v>
      </c>
    </row>
    <row r="28" spans="1:41">
      <c r="A28" t="s">
        <v>1087</v>
      </c>
      <c r="B28" t="str">
        <f t="shared" si="17"/>
        <v>d</v>
      </c>
      <c r="C28" s="7">
        <v>315</v>
      </c>
      <c r="D28" s="1" t="s">
        <v>340</v>
      </c>
      <c r="E28" t="s">
        <v>275</v>
      </c>
      <c r="F28" t="s">
        <v>1132</v>
      </c>
      <c r="H28" t="str">
        <f t="shared" si="18"/>
        <v/>
      </c>
      <c r="I28" t="s">
        <v>345</v>
      </c>
      <c r="J28" t="str">
        <f t="shared" si="19"/>
        <v>EA 1870Waverly</v>
      </c>
      <c r="K28">
        <v>36.049999999999997</v>
      </c>
      <c r="L28">
        <v>87.47</v>
      </c>
      <c r="M28" s="5">
        <f t="shared" si="20"/>
        <v>-87.78</v>
      </c>
      <c r="N28" s="5">
        <f t="shared" si="21"/>
        <v>36.08</v>
      </c>
      <c r="O28" t="str">
        <f t="shared" si="22"/>
        <v>eighteenseventy</v>
      </c>
      <c r="P28" t="s">
        <v>345</v>
      </c>
      <c r="T28" t="str">
        <f t="shared" si="23"/>
        <v>dp</v>
      </c>
      <c r="U28" t="str">
        <f t="shared" si="24"/>
        <v>st</v>
      </c>
      <c r="V28" t="str">
        <f t="shared" si="25"/>
        <v>ar</v>
      </c>
      <c r="W28" t="str">
        <f t="shared" si="26"/>
        <v>r0</v>
      </c>
      <c r="X28" t="str">
        <f t="shared" si="27"/>
        <v/>
      </c>
      <c r="Y28" t="str">
        <f t="shared" si="28"/>
        <v>sl</v>
      </c>
      <c r="Z28" t="str">
        <f t="shared" si="29"/>
        <v>bk</v>
      </c>
      <c r="AA28" t="str">
        <f t="shared" si="30"/>
        <v>un</v>
      </c>
      <c r="AD28" t="str">
        <f t="shared" si="31"/>
        <v>const dWaverlyTN</v>
      </c>
      <c r="AE28" t="str">
        <f t="shared" si="32"/>
        <v>const dWaverlyTN = L.marker([36.08,-87.78], {icon: dp_sl}).bindPopup('Waverly, TN&lt;br&gt;').addTo(eighteenseventy);</v>
      </c>
      <c r="AF28" t="str">
        <f t="shared" si="33"/>
        <v>const dWaverlyTN = L.marker([36.08,-87.78], {icon: st_}).bindPopup('This is Waverly').addTo(eighteenseventy);</v>
      </c>
      <c r="AO28" t="e">
        <f>IF(#REF!="","","const "&amp;B28&amp;P28&amp;Q28&amp;E28&amp;" = L.marker(["&amp;#REF!&amp;","&amp;#REF!&amp;"], {icon: "&amp;T28&amp;"_"&amp;Z28&amp;"}).bindPopup('This is "&amp;I28&amp;"').addTo("&amp;O28&amp;");")</f>
        <v>#REF!</v>
      </c>
    </row>
    <row r="29" spans="1:41">
      <c r="A29" t="s">
        <v>1087</v>
      </c>
      <c r="B29" t="str">
        <f t="shared" si="17"/>
        <v>d</v>
      </c>
      <c r="C29" s="7">
        <v>336</v>
      </c>
      <c r="D29" s="1" t="s">
        <v>340</v>
      </c>
      <c r="E29" t="s">
        <v>275</v>
      </c>
      <c r="F29" t="s">
        <v>1132</v>
      </c>
      <c r="H29" t="str">
        <f t="shared" si="18"/>
        <v/>
      </c>
      <c r="I29" t="s">
        <v>346</v>
      </c>
      <c r="J29" t="str">
        <f t="shared" si="19"/>
        <v>EA 1870Colinwood</v>
      </c>
      <c r="K29">
        <v>35.1</v>
      </c>
      <c r="L29">
        <v>87.44</v>
      </c>
      <c r="M29" s="5">
        <f t="shared" si="20"/>
        <v>-87.73</v>
      </c>
      <c r="N29" s="5">
        <f t="shared" si="21"/>
        <v>35.17</v>
      </c>
      <c r="O29" t="str">
        <f t="shared" si="22"/>
        <v>eighteenseventy</v>
      </c>
      <c r="P29" t="s">
        <v>346</v>
      </c>
      <c r="T29" t="str">
        <f t="shared" si="23"/>
        <v>dp</v>
      </c>
      <c r="U29" t="str">
        <f t="shared" si="24"/>
        <v>st</v>
      </c>
      <c r="V29" t="str">
        <f t="shared" si="25"/>
        <v>ar</v>
      </c>
      <c r="W29" t="str">
        <f t="shared" si="26"/>
        <v>r0</v>
      </c>
      <c r="X29" t="str">
        <f t="shared" si="27"/>
        <v/>
      </c>
      <c r="Y29" t="str">
        <f t="shared" si="28"/>
        <v>sl</v>
      </c>
      <c r="Z29" t="str">
        <f t="shared" si="29"/>
        <v>bk</v>
      </c>
      <c r="AA29" t="str">
        <f t="shared" si="30"/>
        <v>un</v>
      </c>
      <c r="AD29" t="str">
        <f t="shared" si="31"/>
        <v>const dColinwoodTN</v>
      </c>
      <c r="AE29" t="str">
        <f t="shared" si="32"/>
        <v>const dColinwoodTN = L.marker([35.17,-87.73], {icon: dp_sl}).bindPopup('Colinwood, TN&lt;br&gt;').addTo(eighteenseventy);</v>
      </c>
      <c r="AF29" t="str">
        <f t="shared" si="33"/>
        <v>const dColinwoodTN = L.marker([35.17,-87.73], {icon: st_}).bindPopup('This is Colinwood').addTo(eighteenseventy);</v>
      </c>
      <c r="AO29" t="e">
        <f>IF(#REF!="","","const "&amp;B29&amp;P29&amp;Q29&amp;E29&amp;" = L.marker(["&amp;#REF!&amp;","&amp;#REF!&amp;"], {icon: "&amp;T29&amp;"_"&amp;Z29&amp;"}).bindPopup('This is "&amp;I29&amp;"').addTo("&amp;O29&amp;");")</f>
        <v>#REF!</v>
      </c>
    </row>
    <row r="30" spans="1:41">
      <c r="A30" t="s">
        <v>1087</v>
      </c>
      <c r="B30" t="str">
        <f t="shared" si="17"/>
        <v>d</v>
      </c>
      <c r="C30" s="7">
        <v>492</v>
      </c>
      <c r="D30" s="1" t="s">
        <v>340</v>
      </c>
      <c r="E30" t="s">
        <v>275</v>
      </c>
      <c r="F30" t="s">
        <v>1132</v>
      </c>
      <c r="H30" t="str">
        <f t="shared" si="18"/>
        <v/>
      </c>
      <c r="I30" t="s">
        <v>347</v>
      </c>
      <c r="J30" t="str">
        <f t="shared" si="19"/>
        <v>EA 1870Dyersburg</v>
      </c>
      <c r="K30">
        <v>36.020000000000003</v>
      </c>
      <c r="L30">
        <v>89.23</v>
      </c>
      <c r="M30" s="5">
        <f t="shared" si="20"/>
        <v>-89.38</v>
      </c>
      <c r="N30" s="5">
        <f t="shared" si="21"/>
        <v>36.03</v>
      </c>
      <c r="O30" t="str">
        <f t="shared" si="22"/>
        <v>eighteenseventy</v>
      </c>
      <c r="P30" t="s">
        <v>347</v>
      </c>
      <c r="T30" t="str">
        <f t="shared" si="23"/>
        <v>dp</v>
      </c>
      <c r="U30" t="str">
        <f t="shared" si="24"/>
        <v>st</v>
      </c>
      <c r="V30" t="str">
        <f t="shared" si="25"/>
        <v>ar</v>
      </c>
      <c r="W30" t="str">
        <f t="shared" si="26"/>
        <v>r0</v>
      </c>
      <c r="X30" t="str">
        <f t="shared" si="27"/>
        <v/>
      </c>
      <c r="Y30" t="str">
        <f t="shared" si="28"/>
        <v>sl</v>
      </c>
      <c r="Z30" t="str">
        <f t="shared" si="29"/>
        <v>bk</v>
      </c>
      <c r="AA30" t="str">
        <f t="shared" si="30"/>
        <v>un</v>
      </c>
      <c r="AD30" t="str">
        <f t="shared" si="31"/>
        <v>const dDyersburgTN</v>
      </c>
      <c r="AE30" t="str">
        <f t="shared" si="32"/>
        <v>const dDyersburgTN = L.marker([36.03,-89.38], {icon: dp_sl}).bindPopup('Dyersburg, TN&lt;br&gt;').addTo(eighteenseventy);</v>
      </c>
      <c r="AF30" t="str">
        <f t="shared" si="33"/>
        <v>const dDyersburgTN = L.marker([36.03,-89.38], {icon: st_}).bindPopup('This is Dyersburg').addTo(eighteenseventy);</v>
      </c>
      <c r="AO30" t="e">
        <f>IF(#REF!="","","const "&amp;B30&amp;P30&amp;Q30&amp;E30&amp;" = L.marker(["&amp;#REF!&amp;","&amp;#REF!&amp;"], {icon: "&amp;T30&amp;"_"&amp;Z30&amp;"}).bindPopup('This is "&amp;I30&amp;"').addTo("&amp;O30&amp;");")</f>
        <v>#REF!</v>
      </c>
    </row>
    <row r="31" spans="1:41">
      <c r="A31" t="s">
        <v>1087</v>
      </c>
      <c r="B31" t="str">
        <f t="shared" si="17"/>
        <v>d</v>
      </c>
      <c r="C31" s="7">
        <v>491</v>
      </c>
      <c r="D31" s="1" t="s">
        <v>340</v>
      </c>
      <c r="E31" t="s">
        <v>275</v>
      </c>
      <c r="F31" t="s">
        <v>1132</v>
      </c>
      <c r="H31" t="str">
        <f t="shared" si="18"/>
        <v/>
      </c>
      <c r="I31" t="s">
        <v>348</v>
      </c>
      <c r="J31" t="str">
        <f t="shared" si="19"/>
        <v>EA 1870Dyer</v>
      </c>
      <c r="K31">
        <v>36.04</v>
      </c>
      <c r="L31">
        <v>88.59</v>
      </c>
      <c r="M31" s="5">
        <f t="shared" si="20"/>
        <v>-88.98</v>
      </c>
      <c r="N31" s="5">
        <f t="shared" si="21"/>
        <v>36.07</v>
      </c>
      <c r="O31" t="str">
        <f t="shared" si="22"/>
        <v>eighteenseventy</v>
      </c>
      <c r="P31" t="s">
        <v>348</v>
      </c>
      <c r="T31" t="str">
        <f t="shared" si="23"/>
        <v>dp</v>
      </c>
      <c r="U31" t="str">
        <f t="shared" si="24"/>
        <v>st</v>
      </c>
      <c r="V31" t="str">
        <f t="shared" si="25"/>
        <v>ar</v>
      </c>
      <c r="W31" t="str">
        <f t="shared" si="26"/>
        <v>r0</v>
      </c>
      <c r="X31" t="str">
        <f t="shared" si="27"/>
        <v/>
      </c>
      <c r="Y31" t="str">
        <f t="shared" si="28"/>
        <v>sl</v>
      </c>
      <c r="Z31" t="str">
        <f t="shared" si="29"/>
        <v>bk</v>
      </c>
      <c r="AA31" t="str">
        <f t="shared" si="30"/>
        <v>un</v>
      </c>
      <c r="AD31" t="str">
        <f t="shared" si="31"/>
        <v>const dDyerTN</v>
      </c>
      <c r="AE31" t="str">
        <f t="shared" si="32"/>
        <v>const dDyerTN = L.marker([36.07,-88.98], {icon: dp_sl}).bindPopup('Dyer, TN&lt;br&gt;').addTo(eighteenseventy);</v>
      </c>
      <c r="AF31" t="str">
        <f t="shared" si="33"/>
        <v>const dDyerTN = L.marker([36.07,-88.98], {icon: st_}).bindPopup('This is Dyer').addTo(eighteenseventy);</v>
      </c>
      <c r="AO31" t="str">
        <f t="shared" si="34"/>
        <v>const dDyerTN = L.marker([36.07,-88.98], {icon: dp_bk}).bindPopup('This is Dyer').addTo(eighteenseventy);</v>
      </c>
    </row>
    <row r="32" spans="1:41">
      <c r="A32" t="s">
        <v>1087</v>
      </c>
      <c r="B32" t="str">
        <f t="shared" si="17"/>
        <v>d</v>
      </c>
      <c r="C32" s="7" t="s">
        <v>349</v>
      </c>
      <c r="D32" s="1" t="s">
        <v>340</v>
      </c>
      <c r="E32" t="s">
        <v>275</v>
      </c>
      <c r="F32" t="s">
        <v>1132</v>
      </c>
      <c r="H32" t="str">
        <f t="shared" si="18"/>
        <v/>
      </c>
      <c r="I32" t="s">
        <v>350</v>
      </c>
      <c r="J32" t="str">
        <f t="shared" si="19"/>
        <v>EA 1870Arp</v>
      </c>
      <c r="K32">
        <v>35.44</v>
      </c>
      <c r="L32">
        <v>89.32</v>
      </c>
      <c r="M32" s="5">
        <f t="shared" si="20"/>
        <v>-89.53</v>
      </c>
      <c r="N32" s="5">
        <f t="shared" si="21"/>
        <v>35.729999999999997</v>
      </c>
      <c r="O32" t="str">
        <f t="shared" si="22"/>
        <v>eighteenseventy</v>
      </c>
      <c r="P32" t="s">
        <v>350</v>
      </c>
      <c r="T32" t="str">
        <f t="shared" si="23"/>
        <v>dp</v>
      </c>
      <c r="U32" t="str">
        <f t="shared" si="24"/>
        <v>st</v>
      </c>
      <c r="V32" t="str">
        <f t="shared" si="25"/>
        <v>ar</v>
      </c>
      <c r="W32" t="str">
        <f t="shared" si="26"/>
        <v>r0</v>
      </c>
      <c r="X32" t="str">
        <f t="shared" si="27"/>
        <v/>
      </c>
      <c r="Y32" t="str">
        <f t="shared" si="28"/>
        <v>sl</v>
      </c>
      <c r="Z32" t="str">
        <f t="shared" si="29"/>
        <v>bk</v>
      </c>
      <c r="AA32" t="str">
        <f t="shared" si="30"/>
        <v>un</v>
      </c>
      <c r="AD32" t="str">
        <f t="shared" si="31"/>
        <v>const dArpTN</v>
      </c>
      <c r="AE32" t="str">
        <f t="shared" si="32"/>
        <v>const dArpTN = L.marker([35.73,-89.53], {icon: dp_sl}).bindPopup('Arp, TN&lt;br&gt;').addTo(eighteenseventy);</v>
      </c>
      <c r="AF32" t="str">
        <f t="shared" si="33"/>
        <v>const dArpTN = L.marker([35.73,-89.53], {icon: st_}).bindPopup('This is Arp').addTo(eighteenseventy);</v>
      </c>
      <c r="AO32" t="str">
        <f t="shared" si="34"/>
        <v>const dArpTN = L.marker([35.73,-89.53], {icon: dp_bk}).bindPopup('This is Arp').addTo(eighteenseventy);</v>
      </c>
    </row>
    <row r="33" spans="1:41">
      <c r="A33" t="s">
        <v>1087</v>
      </c>
      <c r="B33" t="str">
        <f t="shared" si="17"/>
        <v>d</v>
      </c>
      <c r="C33" s="7" t="s">
        <v>351</v>
      </c>
      <c r="D33" s="1" t="s">
        <v>340</v>
      </c>
      <c r="E33" t="s">
        <v>275</v>
      </c>
      <c r="F33" t="s">
        <v>1132</v>
      </c>
      <c r="H33" t="str">
        <f t="shared" si="18"/>
        <v/>
      </c>
      <c r="I33" t="s">
        <v>352</v>
      </c>
      <c r="J33" t="str">
        <f t="shared" si="19"/>
        <v>EA 1870Bolivar</v>
      </c>
      <c r="K33">
        <v>35.159999999999997</v>
      </c>
      <c r="L33">
        <v>89</v>
      </c>
      <c r="M33" s="5">
        <f t="shared" si="20"/>
        <v>-89</v>
      </c>
      <c r="N33" s="5">
        <f t="shared" si="21"/>
        <v>35.270000000000003</v>
      </c>
      <c r="O33" t="str">
        <f t="shared" si="22"/>
        <v>eighteenseventy</v>
      </c>
      <c r="P33" t="s">
        <v>352</v>
      </c>
      <c r="T33" t="str">
        <f t="shared" si="23"/>
        <v>dp</v>
      </c>
      <c r="U33" t="str">
        <f t="shared" si="24"/>
        <v>st</v>
      </c>
      <c r="V33" t="str">
        <f t="shared" si="25"/>
        <v>ar</v>
      </c>
      <c r="W33" t="str">
        <f t="shared" si="26"/>
        <v>r0</v>
      </c>
      <c r="X33" t="str">
        <f t="shared" si="27"/>
        <v/>
      </c>
      <c r="Y33" t="str">
        <f t="shared" si="28"/>
        <v>sl</v>
      </c>
      <c r="Z33" t="str">
        <f t="shared" si="29"/>
        <v>bk</v>
      </c>
      <c r="AA33" t="str">
        <f t="shared" si="30"/>
        <v>un</v>
      </c>
      <c r="AD33" t="str">
        <f t="shared" si="31"/>
        <v>const dBolivarTN</v>
      </c>
      <c r="AE33" t="str">
        <f t="shared" si="32"/>
        <v>const dBolivarTN = L.marker([35.27,-89], {icon: dp_sl}).bindPopup('Bolivar, TN&lt;br&gt;').addTo(eighteenseventy);</v>
      </c>
      <c r="AF33" t="str">
        <f t="shared" si="33"/>
        <v>const dBolivarTN = L.marker([35.27,-89], {icon: st_}).bindPopup('This is Bolivar').addTo(eighteenseventy);</v>
      </c>
      <c r="AO33" t="str">
        <f t="shared" si="34"/>
        <v>const dBolivarTN = L.marker([35.27,-89], {icon: dp_bk}).bindPopup('This is Bolivar').addTo(eighteenseventy);</v>
      </c>
    </row>
    <row r="34" spans="1:41">
      <c r="A34" t="s">
        <v>1087</v>
      </c>
      <c r="B34" t="str">
        <f t="shared" si="17"/>
        <v>d</v>
      </c>
      <c r="C34" s="7" t="s">
        <v>353</v>
      </c>
      <c r="D34" s="1" t="s">
        <v>340</v>
      </c>
      <c r="E34" t="s">
        <v>275</v>
      </c>
      <c r="F34" t="s">
        <v>1132</v>
      </c>
      <c r="H34" t="str">
        <f t="shared" si="18"/>
        <v/>
      </c>
      <c r="I34" t="s">
        <v>504</v>
      </c>
      <c r="J34" t="str">
        <f t="shared" si="19"/>
        <v>EA 1870Memphis1</v>
      </c>
      <c r="K34">
        <v>35.07</v>
      </c>
      <c r="L34">
        <v>89.58</v>
      </c>
      <c r="M34" s="5">
        <f t="shared" si="20"/>
        <v>-89.97</v>
      </c>
      <c r="N34" s="5">
        <f t="shared" si="21"/>
        <v>35.119999999999997</v>
      </c>
      <c r="O34" t="str">
        <f t="shared" si="22"/>
        <v>eighteenseventy</v>
      </c>
      <c r="P34" t="s">
        <v>504</v>
      </c>
      <c r="T34" t="str">
        <f t="shared" si="23"/>
        <v>dp</v>
      </c>
      <c r="U34" t="str">
        <f t="shared" si="24"/>
        <v>st</v>
      </c>
      <c r="V34" t="str">
        <f t="shared" si="25"/>
        <v>ar</v>
      </c>
      <c r="W34" t="str">
        <f t="shared" si="26"/>
        <v>r0</v>
      </c>
      <c r="X34" t="str">
        <f t="shared" si="27"/>
        <v/>
      </c>
      <c r="Y34" t="str">
        <f t="shared" si="28"/>
        <v>sl</v>
      </c>
      <c r="Z34" t="str">
        <f t="shared" si="29"/>
        <v>bk</v>
      </c>
      <c r="AA34" t="str">
        <f t="shared" si="30"/>
        <v>un</v>
      </c>
      <c r="AD34" t="str">
        <f t="shared" si="31"/>
        <v>const dMemphis1TN</v>
      </c>
      <c r="AE34" t="str">
        <f t="shared" si="32"/>
        <v>const dMemphis1TN = L.marker([35.12,-89.97], {icon: dp_sl}).bindPopup('Memphis1, TN&lt;br&gt;').addTo(eighteenseventy);</v>
      </c>
      <c r="AF34" t="str">
        <f t="shared" si="33"/>
        <v>const dMemphis1TN = L.marker([35.12,-89.97], {icon: st_}).bindPopup('This is Memphis1').addTo(eighteenseventy);</v>
      </c>
      <c r="AO34" t="str">
        <f t="shared" si="34"/>
        <v>const dMemphis1TN = L.marker([35.12,-89.97], {icon: dp_bk}).bindPopup('This is Memphis1').addTo(eighteenseventy);</v>
      </c>
    </row>
    <row r="35" spans="1:41">
      <c r="A35" t="s">
        <v>1087</v>
      </c>
      <c r="B35" t="str">
        <f t="shared" si="17"/>
        <v>d</v>
      </c>
      <c r="C35" s="7">
        <v>312</v>
      </c>
      <c r="D35" s="1" t="s">
        <v>330</v>
      </c>
      <c r="E35" t="s">
        <v>275</v>
      </c>
      <c r="F35" t="s">
        <v>1201</v>
      </c>
      <c r="H35" t="str">
        <f t="shared" si="18"/>
        <v>DASS 312 (LAGS 312)</v>
      </c>
      <c r="I35" t="s">
        <v>505</v>
      </c>
      <c r="J35" t="str">
        <f t="shared" si="19"/>
        <v>EA 1870Nashville1</v>
      </c>
      <c r="K35">
        <v>36.090000000000003</v>
      </c>
      <c r="L35">
        <v>86.46</v>
      </c>
      <c r="M35" s="5">
        <f t="shared" si="20"/>
        <v>-86.77</v>
      </c>
      <c r="N35" s="5">
        <f t="shared" si="21"/>
        <v>36.15</v>
      </c>
      <c r="O35" t="str">
        <f t="shared" si="22"/>
        <v>eighteenseventy</v>
      </c>
      <c r="P35" t="s">
        <v>505</v>
      </c>
      <c r="T35" t="str">
        <f t="shared" si="23"/>
        <v>dp</v>
      </c>
      <c r="U35" t="str">
        <f t="shared" si="24"/>
        <v>st</v>
      </c>
      <c r="V35" t="str">
        <f t="shared" si="25"/>
        <v>ar</v>
      </c>
      <c r="W35" t="str">
        <f t="shared" si="26"/>
        <v>r0</v>
      </c>
      <c r="X35" t="str">
        <f t="shared" si="27"/>
        <v/>
      </c>
      <c r="Y35" t="str">
        <f t="shared" si="28"/>
        <v>sl</v>
      </c>
      <c r="Z35" t="str">
        <f t="shared" si="29"/>
        <v>bk</v>
      </c>
      <c r="AA35" t="str">
        <f t="shared" si="30"/>
        <v>un</v>
      </c>
      <c r="AD35" t="str">
        <f t="shared" si="31"/>
        <v>const dNashville1TN</v>
      </c>
      <c r="AE35" t="str">
        <f t="shared" si="32"/>
        <v>const dNashville1TN = L.marker([36.15,-86.77], {icon: dp_sl}).bindPopup('Nashville1, TN&lt;br&gt;DASS 312 (LAGS 312)').addTo(eighteenseventy);</v>
      </c>
      <c r="AF35" t="str">
        <f t="shared" si="33"/>
        <v>const dNashville1TN = L.marker([36.15,-86.77], {icon: st_}).bindPopup('This is Nashville1').addTo(eighteenseventy);</v>
      </c>
      <c r="AO35" t="str">
        <f t="shared" si="34"/>
        <v>const dNashville1TN = L.marker([36.15,-86.77], {icon: dp_bk}).bindPopup('This is Nashville1').addTo(eighteenseventy);</v>
      </c>
    </row>
    <row r="36" spans="1:41">
      <c r="A36" t="s">
        <v>1087</v>
      </c>
      <c r="B36" t="str">
        <f t="shared" si="17"/>
        <v>d</v>
      </c>
      <c r="C36" s="7">
        <v>503</v>
      </c>
      <c r="D36" s="1" t="s">
        <v>330</v>
      </c>
      <c r="E36" t="s">
        <v>275</v>
      </c>
      <c r="F36" t="s">
        <v>1201</v>
      </c>
      <c r="H36" t="str">
        <f t="shared" si="18"/>
        <v>DASS 503 (LAGS 503)</v>
      </c>
      <c r="I36" t="s">
        <v>506</v>
      </c>
      <c r="J36" t="str">
        <f t="shared" si="19"/>
        <v>EA 1870Brownsville1</v>
      </c>
      <c r="K36">
        <v>35.35</v>
      </c>
      <c r="L36">
        <v>89.15</v>
      </c>
      <c r="M36" s="5">
        <f t="shared" si="20"/>
        <v>-89.25</v>
      </c>
      <c r="N36" s="5">
        <f t="shared" si="21"/>
        <v>35.58</v>
      </c>
      <c r="O36" t="str">
        <f t="shared" si="22"/>
        <v>eighteenseventy</v>
      </c>
      <c r="P36" t="s">
        <v>506</v>
      </c>
      <c r="T36" t="str">
        <f t="shared" si="23"/>
        <v>dp</v>
      </c>
      <c r="U36" t="str">
        <f t="shared" si="24"/>
        <v>st</v>
      </c>
      <c r="V36" t="str">
        <f t="shared" si="25"/>
        <v>ar</v>
      </c>
      <c r="W36" t="str">
        <f t="shared" si="26"/>
        <v>r0</v>
      </c>
      <c r="X36" t="str">
        <f t="shared" si="27"/>
        <v/>
      </c>
      <c r="Y36" t="str">
        <f t="shared" si="28"/>
        <v>sl</v>
      </c>
      <c r="Z36" t="str">
        <f t="shared" si="29"/>
        <v>bk</v>
      </c>
      <c r="AA36" t="str">
        <f t="shared" si="30"/>
        <v>un</v>
      </c>
      <c r="AD36" t="str">
        <f t="shared" si="31"/>
        <v>const dBrownsville1TN</v>
      </c>
      <c r="AE36" t="str">
        <f t="shared" si="32"/>
        <v>const dBrownsville1TN = L.marker([35.58,-89.25], {icon: dp_sl}).bindPopup('Brownsville1, TN&lt;br&gt;DASS 503 (LAGS 503)').addTo(eighteenseventy);</v>
      </c>
      <c r="AF36" t="str">
        <f t="shared" si="33"/>
        <v>const dBrownsville1TN = L.marker([35.58,-89.25], {icon: st_}).bindPopup('This is Brownsville1').addTo(eighteenseventy);</v>
      </c>
      <c r="AO36" t="str">
        <f t="shared" si="34"/>
        <v>const dBrownsville1TN = L.marker([35.58,-89.25], {icon: dp_bk}).bindPopup('This is Brownsville1').addTo(eighteenseventy);</v>
      </c>
    </row>
    <row r="37" spans="1:41">
      <c r="A37" t="s">
        <v>1087</v>
      </c>
      <c r="B37" t="str">
        <f t="shared" si="17"/>
        <v>d</v>
      </c>
      <c r="C37" s="7">
        <v>838</v>
      </c>
      <c r="D37" s="1" t="s">
        <v>340</v>
      </c>
      <c r="E37" t="s">
        <v>283</v>
      </c>
      <c r="F37" t="s">
        <v>1132</v>
      </c>
      <c r="H37" t="str">
        <f t="shared" si="18"/>
        <v/>
      </c>
      <c r="I37" t="s">
        <v>356</v>
      </c>
      <c r="J37" t="str">
        <f t="shared" si="19"/>
        <v>EA 1870Denison</v>
      </c>
      <c r="K37">
        <v>33.49</v>
      </c>
      <c r="L37">
        <v>96.33</v>
      </c>
      <c r="M37" s="5">
        <f t="shared" si="20"/>
        <v>-96.55</v>
      </c>
      <c r="N37" s="5">
        <f t="shared" si="21"/>
        <v>33.82</v>
      </c>
      <c r="O37" t="str">
        <f t="shared" si="22"/>
        <v>eighteenseventy</v>
      </c>
      <c r="P37" t="s">
        <v>356</v>
      </c>
      <c r="T37" t="str">
        <f t="shared" si="23"/>
        <v>dp</v>
      </c>
      <c r="U37" t="str">
        <f t="shared" si="24"/>
        <v>st</v>
      </c>
      <c r="V37" t="str">
        <f t="shared" si="25"/>
        <v>ar</v>
      </c>
      <c r="W37" t="str">
        <f t="shared" si="26"/>
        <v>r0</v>
      </c>
      <c r="X37" t="str">
        <f t="shared" si="27"/>
        <v/>
      </c>
      <c r="Y37" t="str">
        <f t="shared" si="28"/>
        <v>sl</v>
      </c>
      <c r="Z37" t="str">
        <f t="shared" si="29"/>
        <v>bk</v>
      </c>
      <c r="AA37" t="str">
        <f t="shared" si="30"/>
        <v>un</v>
      </c>
      <c r="AD37" t="str">
        <f t="shared" si="31"/>
        <v>const dDenisonTX</v>
      </c>
      <c r="AE37" t="str">
        <f t="shared" si="32"/>
        <v>const dDenisonTX = L.marker([33.82,-96.55], {icon: dp_sl}).bindPopup('Denison, TX&lt;br&gt;').addTo(eighteenseventy);</v>
      </c>
      <c r="AF37" t="str">
        <f t="shared" si="33"/>
        <v>const dDenisonTX = L.marker([33.82,-96.55], {icon: st_}).bindPopup('This is Denison').addTo(eighteenseventy);</v>
      </c>
      <c r="AO37" t="str">
        <f t="shared" si="34"/>
        <v>const dDenisonTX = L.marker([33.82,-96.55], {icon: dp_bk}).bindPopup('This is Denison').addTo(eighteenseventy);</v>
      </c>
    </row>
    <row r="38" spans="1:41">
      <c r="A38" t="s">
        <v>1087</v>
      </c>
      <c r="B38" t="str">
        <f t="shared" si="17"/>
        <v>d</v>
      </c>
      <c r="C38" s="7">
        <v>840</v>
      </c>
      <c r="D38" s="1" t="s">
        <v>340</v>
      </c>
      <c r="E38" t="s">
        <v>283</v>
      </c>
      <c r="F38" t="s">
        <v>1132</v>
      </c>
      <c r="H38" t="str">
        <f t="shared" si="18"/>
        <v/>
      </c>
      <c r="I38" t="s">
        <v>357</v>
      </c>
      <c r="J38" t="str">
        <f t="shared" si="19"/>
        <v>EA 1870Denton</v>
      </c>
      <c r="K38">
        <v>33.119999999999997</v>
      </c>
      <c r="L38">
        <v>97.7</v>
      </c>
      <c r="M38" s="5">
        <f t="shared" si="20"/>
        <v>-98.17</v>
      </c>
      <c r="N38" s="5">
        <f t="shared" si="21"/>
        <v>33.200000000000003</v>
      </c>
      <c r="O38" t="str">
        <f t="shared" si="22"/>
        <v>eighteenseventy</v>
      </c>
      <c r="P38" t="s">
        <v>357</v>
      </c>
      <c r="T38" t="str">
        <f t="shared" si="23"/>
        <v>dp</v>
      </c>
      <c r="U38" t="str">
        <f t="shared" si="24"/>
        <v>st</v>
      </c>
      <c r="V38" t="str">
        <f t="shared" si="25"/>
        <v>ar</v>
      </c>
      <c r="W38" t="str">
        <f t="shared" si="26"/>
        <v>r0</v>
      </c>
      <c r="X38" t="str">
        <f t="shared" si="27"/>
        <v/>
      </c>
      <c r="Y38" t="str">
        <f t="shared" si="28"/>
        <v>sl</v>
      </c>
      <c r="Z38" t="str">
        <f t="shared" si="29"/>
        <v>bk</v>
      </c>
      <c r="AA38" t="str">
        <f t="shared" si="30"/>
        <v>un</v>
      </c>
      <c r="AD38" t="str">
        <f t="shared" si="31"/>
        <v>const dDentonTX</v>
      </c>
      <c r="AE38" t="str">
        <f t="shared" si="32"/>
        <v>const dDentonTX = L.marker([33.2,-98.17], {icon: dp_sl}).bindPopup('Denton, TX&lt;br&gt;').addTo(eighteenseventy);</v>
      </c>
      <c r="AF38" t="str">
        <f t="shared" si="33"/>
        <v>const dDentonTX = L.marker([33.2,-98.17], {icon: st_}).bindPopup('This is Denton').addTo(eighteenseventy);</v>
      </c>
      <c r="AO38" t="str">
        <f t="shared" si="34"/>
        <v>const dDentonTX = L.marker([33.2,-98.17], {icon: dp_bk}).bindPopup('This is Denton').addTo(eighteenseventy);</v>
      </c>
    </row>
    <row r="39" spans="1:41">
      <c r="A39" t="s">
        <v>1087</v>
      </c>
      <c r="B39" t="str">
        <f t="shared" si="17"/>
        <v>d</v>
      </c>
      <c r="C39" s="1">
        <v>883</v>
      </c>
      <c r="D39" s="1" t="s">
        <v>340</v>
      </c>
      <c r="E39" t="s">
        <v>283</v>
      </c>
      <c r="F39" t="s">
        <v>1132</v>
      </c>
      <c r="H39" t="str">
        <f t="shared" si="18"/>
        <v/>
      </c>
      <c r="I39" t="s">
        <v>507</v>
      </c>
      <c r="J39" t="str">
        <f t="shared" si="19"/>
        <v>EA 1870Austin1</v>
      </c>
      <c r="K39">
        <v>30.16</v>
      </c>
      <c r="L39">
        <v>97.44</v>
      </c>
      <c r="M39" s="5">
        <f t="shared" si="20"/>
        <v>-97.73</v>
      </c>
      <c r="N39" s="5">
        <f t="shared" si="21"/>
        <v>30.27</v>
      </c>
      <c r="O39" t="str">
        <f t="shared" si="22"/>
        <v>eighteenseventy</v>
      </c>
      <c r="P39" t="s">
        <v>507</v>
      </c>
      <c r="T39" t="str">
        <f t="shared" si="23"/>
        <v>dp</v>
      </c>
      <c r="U39" t="str">
        <f t="shared" si="24"/>
        <v>st</v>
      </c>
      <c r="V39" t="str">
        <f t="shared" si="25"/>
        <v>ar</v>
      </c>
      <c r="W39" t="str">
        <f t="shared" si="26"/>
        <v>r0</v>
      </c>
      <c r="X39" t="str">
        <f t="shared" si="27"/>
        <v/>
      </c>
      <c r="Y39" t="str">
        <f t="shared" si="28"/>
        <v>sl</v>
      </c>
      <c r="Z39" t="str">
        <f t="shared" si="29"/>
        <v>bk</v>
      </c>
      <c r="AA39" t="str">
        <f t="shared" si="30"/>
        <v>un</v>
      </c>
      <c r="AD39" t="str">
        <f t="shared" si="31"/>
        <v>const dAustin1TX</v>
      </c>
      <c r="AE39" t="str">
        <f t="shared" si="32"/>
        <v>const dAustin1TX = L.marker([30.27,-97.73], {icon: dp_sl}).bindPopup('Austin1, TX&lt;br&gt;').addTo(eighteenseventy);</v>
      </c>
      <c r="AF39" t="str">
        <f t="shared" si="33"/>
        <v>const dAustin1TX = L.marker([30.27,-97.73], {icon: st_}).bindPopup('This is Austin1').addTo(eighteenseventy);</v>
      </c>
      <c r="AO39" t="str">
        <f t="shared" si="34"/>
        <v>const dAustin1TX = L.marker([30.27,-97.73], {icon: dp_bk}).bindPopup('This is Austin1').addTo(eighteenseventy);</v>
      </c>
    </row>
    <row r="40" spans="1:41">
      <c r="A40" t="s">
        <v>1087</v>
      </c>
      <c r="B40" t="str">
        <f t="shared" si="17"/>
        <v>d</v>
      </c>
      <c r="C40" s="1">
        <v>907</v>
      </c>
      <c r="D40" s="1" t="s">
        <v>340</v>
      </c>
      <c r="E40" t="s">
        <v>283</v>
      </c>
      <c r="F40" t="s">
        <v>1132</v>
      </c>
      <c r="H40" t="str">
        <f t="shared" si="18"/>
        <v/>
      </c>
      <c r="I40" t="s">
        <v>358</v>
      </c>
      <c r="J40" t="str">
        <f t="shared" si="19"/>
        <v>EA 1870McAllenn</v>
      </c>
      <c r="K40">
        <v>26.12</v>
      </c>
      <c r="L40">
        <v>98.14</v>
      </c>
      <c r="M40" s="5">
        <f t="shared" si="20"/>
        <v>-98.23</v>
      </c>
      <c r="N40" s="5">
        <f t="shared" si="21"/>
        <v>26.2</v>
      </c>
      <c r="O40" t="str">
        <f t="shared" si="22"/>
        <v>eighteenseventy</v>
      </c>
      <c r="P40" t="s">
        <v>358</v>
      </c>
      <c r="T40" t="str">
        <f t="shared" si="23"/>
        <v>dp</v>
      </c>
      <c r="U40" t="str">
        <f t="shared" si="24"/>
        <v>st</v>
      </c>
      <c r="V40" t="str">
        <f t="shared" si="25"/>
        <v>ar</v>
      </c>
      <c r="W40" t="str">
        <f t="shared" si="26"/>
        <v>r0</v>
      </c>
      <c r="X40" t="str">
        <f t="shared" si="27"/>
        <v/>
      </c>
      <c r="Y40" t="str">
        <f t="shared" si="28"/>
        <v>sl</v>
      </c>
      <c r="Z40" t="str">
        <f t="shared" si="29"/>
        <v>bk</v>
      </c>
      <c r="AA40" t="str">
        <f t="shared" si="30"/>
        <v>un</v>
      </c>
      <c r="AD40" t="str">
        <f t="shared" si="31"/>
        <v>const dMcAllennTX</v>
      </c>
      <c r="AE40" t="str">
        <f t="shared" si="32"/>
        <v>const dMcAllennTX = L.marker([26.2,-98.23], {icon: dp_sl}).bindPopup('McAllenn, TX&lt;br&gt;').addTo(eighteenseventy);</v>
      </c>
      <c r="AF40" t="str">
        <f t="shared" si="33"/>
        <v>const dMcAllennTX = L.marker([26.2,-98.23], {icon: st_}).bindPopup('This is McAllenn').addTo(eighteenseventy);</v>
      </c>
      <c r="AO40" t="str">
        <f t="shared" si="34"/>
        <v>const dMcAllennTX = L.marker([26.2,-98.23], {icon: dp_bk}).bindPopup('This is McAllenn').addTo(eighteenseventy);</v>
      </c>
    </row>
    <row r="85" spans="1:8">
      <c r="G85" t="s">
        <v>5164</v>
      </c>
    </row>
    <row r="86" spans="1:8">
      <c r="A86">
        <v>118</v>
      </c>
      <c r="D86" t="s">
        <v>7333</v>
      </c>
      <c r="E86" t="s">
        <v>7331</v>
      </c>
      <c r="G86" t="s">
        <v>5164</v>
      </c>
    </row>
    <row r="87" spans="1:8">
      <c r="G87" t="s">
        <v>5164</v>
      </c>
    </row>
    <row r="88" spans="1:8">
      <c r="G88" t="s">
        <v>5164</v>
      </c>
    </row>
    <row r="89" spans="1:8">
      <c r="G89" t="s">
        <v>5164</v>
      </c>
    </row>
    <row r="90" spans="1:8">
      <c r="G90" t="s">
        <v>5164</v>
      </c>
    </row>
    <row r="91" spans="1:8">
      <c r="G91" t="s">
        <v>5164</v>
      </c>
    </row>
    <row r="92" spans="1:8">
      <c r="G92" t="s">
        <v>5164</v>
      </c>
    </row>
    <row r="93" spans="1:8">
      <c r="G93" t="str">
        <f t="shared" ref="G93:G156" si="35">IF(C93="","",IF(F93="B","B1875",IF(C93&gt;1900,"W1900",IF(C93&gt;1874,"W1870","W1850"))))</f>
        <v/>
      </c>
    </row>
    <row r="94" spans="1:8">
      <c r="A94">
        <v>118</v>
      </c>
      <c r="D94" t="s">
        <v>7333</v>
      </c>
      <c r="E94" t="s">
        <v>7331</v>
      </c>
      <c r="G94" t="str">
        <f t="shared" si="35"/>
        <v/>
      </c>
      <c r="H94" t="s">
        <v>5309</v>
      </c>
    </row>
    <row r="95" spans="1:8">
      <c r="G95" t="str">
        <f t="shared" si="35"/>
        <v/>
      </c>
    </row>
    <row r="96" spans="1:8">
      <c r="G96" t="str">
        <f t="shared" si="35"/>
        <v/>
      </c>
    </row>
    <row r="97" spans="1:11">
      <c r="G97" t="str">
        <f t="shared" si="35"/>
        <v/>
      </c>
    </row>
    <row r="98" spans="1:11">
      <c r="G98" t="str">
        <f t="shared" si="35"/>
        <v/>
      </c>
    </row>
    <row r="99" spans="1:11">
      <c r="G99" t="str">
        <f t="shared" si="35"/>
        <v/>
      </c>
    </row>
    <row r="100" spans="1:11">
      <c r="G100" t="str">
        <f t="shared" si="35"/>
        <v/>
      </c>
    </row>
    <row r="101" spans="1:11">
      <c r="A101">
        <v>35</v>
      </c>
      <c r="C101">
        <v>1876</v>
      </c>
      <c r="D101" t="s">
        <v>151</v>
      </c>
      <c r="E101" t="s">
        <v>4031</v>
      </c>
      <c r="F101" t="s">
        <v>1309</v>
      </c>
      <c r="G101" t="str">
        <f t="shared" si="35"/>
        <v>B1875</v>
      </c>
      <c r="H101" t="s">
        <v>5300</v>
      </c>
      <c r="I101" t="s">
        <v>151</v>
      </c>
      <c r="J101">
        <v>44.977699999999999</v>
      </c>
      <c r="K101">
        <v>-93.265000000000001</v>
      </c>
    </row>
    <row r="102" spans="1:11">
      <c r="A102">
        <v>3</v>
      </c>
      <c r="C102">
        <v>1874</v>
      </c>
      <c r="D102" s="37" t="s">
        <v>4005</v>
      </c>
      <c r="E102" t="s">
        <v>1076</v>
      </c>
      <c r="G102" t="str">
        <f t="shared" si="35"/>
        <v>W1850</v>
      </c>
      <c r="H102" t="s">
        <v>5300</v>
      </c>
      <c r="J102" s="39"/>
      <c r="K102" s="39"/>
    </row>
    <row r="103" spans="1:11">
      <c r="A103">
        <v>15</v>
      </c>
      <c r="C103">
        <v>1871</v>
      </c>
      <c r="D103" t="s">
        <v>153</v>
      </c>
      <c r="E103" t="s">
        <v>163</v>
      </c>
      <c r="G103" t="str">
        <f t="shared" si="35"/>
        <v>W1850</v>
      </c>
      <c r="H103" t="s">
        <v>5300</v>
      </c>
      <c r="I103" t="s">
        <v>153</v>
      </c>
      <c r="J103">
        <v>46.786700000000003</v>
      </c>
      <c r="K103">
        <v>-92.100499999999997</v>
      </c>
    </row>
    <row r="104" spans="1:11">
      <c r="A104">
        <v>16</v>
      </c>
      <c r="C104">
        <v>1872</v>
      </c>
      <c r="D104" t="s">
        <v>153</v>
      </c>
      <c r="E104" t="s">
        <v>163</v>
      </c>
      <c r="G104" t="str">
        <f t="shared" si="35"/>
        <v>W1850</v>
      </c>
      <c r="H104" t="s">
        <v>5300</v>
      </c>
      <c r="I104" t="s">
        <v>153</v>
      </c>
      <c r="J104">
        <v>46.786700000000003</v>
      </c>
      <c r="K104">
        <v>-92.100499999999997</v>
      </c>
    </row>
    <row r="105" spans="1:11">
      <c r="A105">
        <v>19</v>
      </c>
      <c r="C105">
        <v>1874</v>
      </c>
      <c r="D105" t="s">
        <v>4019</v>
      </c>
      <c r="E105" t="s">
        <v>4018</v>
      </c>
      <c r="G105" t="str">
        <f t="shared" si="35"/>
        <v>W1850</v>
      </c>
      <c r="H105" t="s">
        <v>5300</v>
      </c>
      <c r="I105" t="s">
        <v>4019</v>
      </c>
      <c r="J105">
        <v>46.283900000000003</v>
      </c>
      <c r="K105">
        <v>-96.080100000000002</v>
      </c>
    </row>
    <row r="106" spans="1:11">
      <c r="A106">
        <v>21</v>
      </c>
      <c r="C106">
        <v>1873</v>
      </c>
      <c r="D106" t="s">
        <v>4021</v>
      </c>
      <c r="E106" t="s">
        <v>4020</v>
      </c>
      <c r="G106" t="str">
        <f t="shared" si="35"/>
        <v>W1850</v>
      </c>
      <c r="H106" t="s">
        <v>5300</v>
      </c>
      <c r="I106" t="s">
        <v>4021</v>
      </c>
      <c r="J106">
        <v>46.352699999999999</v>
      </c>
      <c r="K106">
        <v>-94.201999999999998</v>
      </c>
    </row>
    <row r="107" spans="1:11">
      <c r="A107">
        <v>23</v>
      </c>
      <c r="C107">
        <v>1872</v>
      </c>
      <c r="D107" t="s">
        <v>4024</v>
      </c>
      <c r="E107" t="s">
        <v>4023</v>
      </c>
      <c r="G107" t="str">
        <f t="shared" si="35"/>
        <v>W1850</v>
      </c>
      <c r="H107" t="s">
        <v>5300</v>
      </c>
      <c r="I107" t="s">
        <v>4024</v>
      </c>
      <c r="J107">
        <v>45.876899999999999</v>
      </c>
      <c r="K107">
        <v>-93.293800000000005</v>
      </c>
    </row>
    <row r="108" spans="1:11">
      <c r="A108">
        <v>27</v>
      </c>
      <c r="C108">
        <v>1869</v>
      </c>
      <c r="D108" t="s">
        <v>4028</v>
      </c>
      <c r="E108" t="s">
        <v>4027</v>
      </c>
      <c r="G108" t="str">
        <f t="shared" si="35"/>
        <v>W1850</v>
      </c>
      <c r="H108" t="s">
        <v>5300</v>
      </c>
      <c r="I108" t="s">
        <v>7708</v>
      </c>
      <c r="J108">
        <v>45.737499999999997</v>
      </c>
      <c r="K108">
        <v>-94.952500000000001</v>
      </c>
    </row>
    <row r="109" spans="1:11">
      <c r="A109">
        <v>31</v>
      </c>
      <c r="C109">
        <v>1874</v>
      </c>
      <c r="D109" t="s">
        <v>151</v>
      </c>
      <c r="E109" t="s">
        <v>4031</v>
      </c>
      <c r="G109" t="str">
        <f t="shared" si="35"/>
        <v>W1850</v>
      </c>
      <c r="H109" t="s">
        <v>5300</v>
      </c>
      <c r="I109" t="s">
        <v>151</v>
      </c>
      <c r="J109">
        <v>44.977699999999999</v>
      </c>
      <c r="K109">
        <v>-93.265000000000001</v>
      </c>
    </row>
    <row r="110" spans="1:11">
      <c r="A110">
        <v>32</v>
      </c>
      <c r="C110">
        <v>1863</v>
      </c>
      <c r="D110" t="s">
        <v>151</v>
      </c>
      <c r="E110" t="s">
        <v>4031</v>
      </c>
      <c r="G110" t="str">
        <f t="shared" si="35"/>
        <v>W1850</v>
      </c>
      <c r="H110" t="s">
        <v>5300</v>
      </c>
      <c r="I110" t="s">
        <v>151</v>
      </c>
      <c r="J110">
        <v>44.977699999999999</v>
      </c>
      <c r="K110">
        <v>-93.265000000000001</v>
      </c>
    </row>
    <row r="111" spans="1:11">
      <c r="A111">
        <v>36</v>
      </c>
      <c r="C111">
        <v>1873</v>
      </c>
      <c r="D111" t="s">
        <v>4033</v>
      </c>
      <c r="E111" t="s">
        <v>4032</v>
      </c>
      <c r="G111" t="str">
        <f t="shared" si="35"/>
        <v>W1850</v>
      </c>
      <c r="H111" t="s">
        <v>5300</v>
      </c>
      <c r="I111" t="s">
        <v>4033</v>
      </c>
      <c r="J111">
        <v>45.026899999999998</v>
      </c>
      <c r="K111">
        <v>-93.087699999999998</v>
      </c>
    </row>
    <row r="112" spans="1:11">
      <c r="A112">
        <v>39</v>
      </c>
      <c r="C112">
        <v>1864</v>
      </c>
      <c r="D112" t="s">
        <v>4034</v>
      </c>
      <c r="E112" t="s">
        <v>1068</v>
      </c>
      <c r="G112" t="str">
        <f t="shared" si="35"/>
        <v>W1850</v>
      </c>
      <c r="H112" t="s">
        <v>5300</v>
      </c>
      <c r="I112" t="s">
        <v>4034</v>
      </c>
      <c r="J112">
        <v>45.198700000000002</v>
      </c>
      <c r="K112">
        <v>-92.7697</v>
      </c>
    </row>
    <row r="113" spans="1:12">
      <c r="A113">
        <v>44</v>
      </c>
      <c r="C113">
        <v>1866</v>
      </c>
      <c r="D113" t="s">
        <v>4037</v>
      </c>
      <c r="E113" t="s">
        <v>4036</v>
      </c>
      <c r="G113" t="str">
        <f t="shared" si="35"/>
        <v>W1850</v>
      </c>
      <c r="H113" t="s">
        <v>5300</v>
      </c>
      <c r="I113" t="s">
        <v>4037</v>
      </c>
      <c r="J113">
        <v>44.887700000000002</v>
      </c>
      <c r="K113">
        <v>-94.369699999999995</v>
      </c>
    </row>
    <row r="114" spans="1:12">
      <c r="A114">
        <v>45</v>
      </c>
      <c r="C114">
        <v>1872</v>
      </c>
      <c r="D114" t="s">
        <v>4037</v>
      </c>
      <c r="E114" t="s">
        <v>4036</v>
      </c>
      <c r="G114" t="str">
        <f t="shared" si="35"/>
        <v>W1850</v>
      </c>
      <c r="H114" t="s">
        <v>5300</v>
      </c>
      <c r="I114" t="s">
        <v>4037</v>
      </c>
      <c r="J114">
        <v>44.887700000000002</v>
      </c>
      <c r="K114">
        <v>-94.369699999999995</v>
      </c>
    </row>
    <row r="115" spans="1:12">
      <c r="A115">
        <v>46</v>
      </c>
      <c r="C115">
        <v>1860</v>
      </c>
      <c r="D115" t="s">
        <v>367</v>
      </c>
      <c r="E115" t="s">
        <v>1343</v>
      </c>
      <c r="G115" t="str">
        <f t="shared" si="35"/>
        <v>W1850</v>
      </c>
      <c r="H115" t="s">
        <v>5300</v>
      </c>
      <c r="I115" t="s">
        <v>367</v>
      </c>
      <c r="J115">
        <v>44.446899999999999</v>
      </c>
      <c r="K115">
        <v>-95.788399999999996</v>
      </c>
    </row>
    <row r="116" spans="1:12">
      <c r="A116">
        <v>48</v>
      </c>
      <c r="C116">
        <v>1872</v>
      </c>
      <c r="D116" t="s">
        <v>4042</v>
      </c>
      <c r="E116" t="s">
        <v>4041</v>
      </c>
      <c r="G116" t="str">
        <f t="shared" si="35"/>
        <v>W1850</v>
      </c>
      <c r="H116" t="s">
        <v>5300</v>
      </c>
      <c r="I116" t="s">
        <v>4042</v>
      </c>
      <c r="J116">
        <v>44.295000000000002</v>
      </c>
      <c r="K116">
        <v>-93.268799999999999</v>
      </c>
    </row>
    <row r="117" spans="1:12">
      <c r="A117">
        <v>51</v>
      </c>
      <c r="C117">
        <v>1870</v>
      </c>
      <c r="D117" t="s">
        <v>4044</v>
      </c>
      <c r="E117" t="s">
        <v>4043</v>
      </c>
      <c r="G117" t="str">
        <f t="shared" si="35"/>
        <v>W1850</v>
      </c>
      <c r="H117" t="s">
        <v>5300</v>
      </c>
      <c r="I117" t="s">
        <v>4044</v>
      </c>
      <c r="J117">
        <v>44.165999999999997</v>
      </c>
      <c r="K117">
        <v>-94.009200000000007</v>
      </c>
    </row>
    <row r="118" spans="1:12">
      <c r="A118">
        <v>52</v>
      </c>
      <c r="C118">
        <v>1867</v>
      </c>
      <c r="D118" t="s">
        <v>4044</v>
      </c>
      <c r="E118" t="s">
        <v>4043</v>
      </c>
      <c r="G118" t="str">
        <f t="shared" si="35"/>
        <v>W1850</v>
      </c>
      <c r="H118" t="s">
        <v>5300</v>
      </c>
      <c r="I118" t="s">
        <v>4044</v>
      </c>
      <c r="J118">
        <v>44.165999999999997</v>
      </c>
      <c r="K118">
        <v>-94.009200000000007</v>
      </c>
    </row>
    <row r="119" spans="1:12">
      <c r="A119">
        <v>55</v>
      </c>
      <c r="C119">
        <v>1868</v>
      </c>
      <c r="D119" t="s">
        <v>4048</v>
      </c>
      <c r="E119" t="s">
        <v>4047</v>
      </c>
      <c r="G119" t="str">
        <f t="shared" si="35"/>
        <v>W1850</v>
      </c>
      <c r="H119" t="s">
        <v>5300</v>
      </c>
      <c r="I119" t="s">
        <v>7709</v>
      </c>
      <c r="J119">
        <v>44.5625</v>
      </c>
      <c r="K119">
        <v>-92.533799999999999</v>
      </c>
    </row>
    <row r="120" spans="1:12">
      <c r="A120">
        <v>56</v>
      </c>
      <c r="C120">
        <v>1859</v>
      </c>
      <c r="D120" t="s">
        <v>4047</v>
      </c>
      <c r="E120" t="s">
        <v>4047</v>
      </c>
      <c r="G120" t="str">
        <f t="shared" si="35"/>
        <v>W1850</v>
      </c>
      <c r="H120" t="s">
        <v>5300</v>
      </c>
      <c r="I120" t="s">
        <v>4047</v>
      </c>
      <c r="J120">
        <v>44.05</v>
      </c>
      <c r="K120">
        <v>-91.633300000000006</v>
      </c>
    </row>
    <row r="121" spans="1:12">
      <c r="A121">
        <v>59</v>
      </c>
      <c r="C121">
        <v>1864</v>
      </c>
      <c r="D121" t="s">
        <v>7311</v>
      </c>
      <c r="E121" t="s">
        <v>4050</v>
      </c>
      <c r="G121" t="str">
        <f t="shared" si="35"/>
        <v>W1850</v>
      </c>
      <c r="H121" t="s">
        <v>5300</v>
      </c>
      <c r="I121" t="s">
        <v>7311</v>
      </c>
      <c r="J121">
        <v>43.621099999999998</v>
      </c>
      <c r="K121">
        <v>-95.594099999999997</v>
      </c>
    </row>
    <row r="122" spans="1:12">
      <c r="A122">
        <v>62</v>
      </c>
      <c r="C122">
        <v>1861</v>
      </c>
      <c r="D122" t="s">
        <v>7312</v>
      </c>
      <c r="E122" t="s">
        <v>4051</v>
      </c>
      <c r="G122" t="str">
        <f t="shared" si="35"/>
        <v>W1850</v>
      </c>
      <c r="H122" t="s">
        <v>5300</v>
      </c>
      <c r="I122" t="s">
        <v>7312</v>
      </c>
      <c r="J122">
        <v>43.647799999999997</v>
      </c>
      <c r="K122">
        <v>-93.368700000000004</v>
      </c>
    </row>
    <row r="123" spans="1:12">
      <c r="A123">
        <v>65</v>
      </c>
      <c r="C123">
        <v>1859</v>
      </c>
      <c r="D123" t="s">
        <v>7316</v>
      </c>
      <c r="E123" t="s">
        <v>7314</v>
      </c>
      <c r="G123" t="str">
        <f t="shared" si="35"/>
        <v>W1850</v>
      </c>
      <c r="H123" t="s">
        <v>5300</v>
      </c>
      <c r="I123" t="s">
        <v>7316</v>
      </c>
      <c r="J123">
        <v>43.685499999999998</v>
      </c>
      <c r="K123">
        <v>-92.386799999999994</v>
      </c>
    </row>
    <row r="124" spans="1:12">
      <c r="A124">
        <v>103</v>
      </c>
      <c r="C124">
        <v>1872</v>
      </c>
      <c r="D124" t="s">
        <v>7320</v>
      </c>
      <c r="E124" t="s">
        <v>7318</v>
      </c>
      <c r="G124" t="str">
        <f t="shared" si="35"/>
        <v>W1850</v>
      </c>
      <c r="H124" t="s">
        <v>5309</v>
      </c>
      <c r="I124" t="s">
        <v>7714</v>
      </c>
      <c r="J124">
        <v>43.403500000000001</v>
      </c>
      <c r="K124" t="s">
        <v>7715</v>
      </c>
      <c r="L124" s="11"/>
    </row>
    <row r="125" spans="1:12">
      <c r="A125">
        <v>107</v>
      </c>
      <c r="C125">
        <v>1863</v>
      </c>
      <c r="D125" t="s">
        <v>7324</v>
      </c>
      <c r="E125" t="s">
        <v>7323</v>
      </c>
      <c r="G125" t="str">
        <f t="shared" si="35"/>
        <v>W1850</v>
      </c>
      <c r="H125" t="s">
        <v>5309</v>
      </c>
      <c r="I125" t="s">
        <v>7324</v>
      </c>
      <c r="J125">
        <v>43.303306999999997</v>
      </c>
      <c r="K125">
        <v>-91.785706000000005</v>
      </c>
      <c r="L125" s="11"/>
    </row>
    <row r="126" spans="1:12">
      <c r="A126">
        <v>113</v>
      </c>
      <c r="C126">
        <v>1870</v>
      </c>
      <c r="D126" t="s">
        <v>7327</v>
      </c>
      <c r="E126" t="s">
        <v>7325</v>
      </c>
      <c r="G126" t="str">
        <f t="shared" si="35"/>
        <v>W1850</v>
      </c>
      <c r="H126" t="s">
        <v>5309</v>
      </c>
      <c r="I126" t="s">
        <v>7327</v>
      </c>
      <c r="J126">
        <v>42.58278</v>
      </c>
      <c r="K126">
        <v>-94.845830000000007</v>
      </c>
      <c r="L126" s="11"/>
    </row>
    <row r="127" spans="1:12">
      <c r="A127">
        <v>114</v>
      </c>
      <c r="C127">
        <v>1872</v>
      </c>
      <c r="D127" t="s">
        <v>7328</v>
      </c>
      <c r="E127" t="s">
        <v>1301</v>
      </c>
      <c r="G127" t="str">
        <f t="shared" si="35"/>
        <v>W1850</v>
      </c>
      <c r="H127" t="s">
        <v>5309</v>
      </c>
      <c r="I127" t="s">
        <v>7328</v>
      </c>
      <c r="J127">
        <v>42.479439999999997</v>
      </c>
      <c r="K127">
        <v>-93.641670000000005</v>
      </c>
      <c r="L127" s="11"/>
    </row>
    <row r="128" spans="1:12">
      <c r="A128">
        <v>116</v>
      </c>
      <c r="C128">
        <v>1868</v>
      </c>
      <c r="D128" t="s">
        <v>7332</v>
      </c>
      <c r="E128" t="s">
        <v>7330</v>
      </c>
      <c r="G128" t="str">
        <f t="shared" si="35"/>
        <v>W1850</v>
      </c>
      <c r="H128" t="s">
        <v>5309</v>
      </c>
      <c r="I128" t="s">
        <v>7332</v>
      </c>
      <c r="J128" t="s">
        <v>7716</v>
      </c>
      <c r="K128">
        <v>-92.465199999999996</v>
      </c>
      <c r="L128" s="11"/>
    </row>
    <row r="129" spans="1:12">
      <c r="A129">
        <v>119</v>
      </c>
      <c r="C129">
        <v>1874</v>
      </c>
      <c r="D129" t="s">
        <v>7335</v>
      </c>
      <c r="E129" t="s">
        <v>7334</v>
      </c>
      <c r="G129" t="str">
        <f t="shared" si="35"/>
        <v>W1850</v>
      </c>
      <c r="H129" t="s">
        <v>5309</v>
      </c>
      <c r="I129" t="s">
        <v>7335</v>
      </c>
      <c r="J129">
        <v>42.44509</v>
      </c>
      <c r="K129">
        <v>-90.931880000000007</v>
      </c>
      <c r="L129" s="11"/>
    </row>
    <row r="130" spans="1:12">
      <c r="A130">
        <v>120</v>
      </c>
      <c r="C130">
        <v>1833</v>
      </c>
      <c r="D130" t="s">
        <v>7334</v>
      </c>
      <c r="E130" t="s">
        <v>7334</v>
      </c>
      <c r="G130" t="str">
        <f t="shared" si="35"/>
        <v>W1850</v>
      </c>
      <c r="H130" t="s">
        <v>5309</v>
      </c>
      <c r="I130" t="s">
        <v>7334</v>
      </c>
      <c r="J130">
        <v>42.516033</v>
      </c>
      <c r="K130">
        <v>-90.718506000000005</v>
      </c>
      <c r="L130" s="11"/>
    </row>
    <row r="131" spans="1:12">
      <c r="A131">
        <v>122</v>
      </c>
      <c r="C131">
        <v>1872</v>
      </c>
      <c r="D131" t="s">
        <v>7337</v>
      </c>
      <c r="E131" t="s">
        <v>7336</v>
      </c>
      <c r="G131" t="str">
        <f t="shared" si="35"/>
        <v>W1850</v>
      </c>
      <c r="H131" t="s">
        <v>5309</v>
      </c>
      <c r="I131" t="s">
        <v>7664</v>
      </c>
      <c r="J131">
        <v>42.026653000000003</v>
      </c>
      <c r="K131">
        <v>-96.097237000000007</v>
      </c>
      <c r="L131" s="11"/>
    </row>
    <row r="132" spans="1:12">
      <c r="A132">
        <v>129</v>
      </c>
      <c r="C132">
        <v>1869</v>
      </c>
      <c r="D132" t="s">
        <v>81</v>
      </c>
      <c r="E132" t="s">
        <v>1358</v>
      </c>
      <c r="G132" t="str">
        <f t="shared" si="35"/>
        <v>W1850</v>
      </c>
      <c r="H132" t="s">
        <v>5309</v>
      </c>
      <c r="I132" t="s">
        <v>81</v>
      </c>
      <c r="J132">
        <v>41.619548999999999</v>
      </c>
      <c r="K132">
        <v>-93.598022</v>
      </c>
      <c r="L132" s="11"/>
    </row>
    <row r="133" spans="1:12">
      <c r="A133">
        <v>132</v>
      </c>
      <c r="C133">
        <v>1866</v>
      </c>
      <c r="D133" t="s">
        <v>705</v>
      </c>
      <c r="E133" t="s">
        <v>367</v>
      </c>
      <c r="G133" t="str">
        <f t="shared" si="35"/>
        <v>W1850</v>
      </c>
      <c r="H133" t="s">
        <v>5309</v>
      </c>
      <c r="I133" t="s">
        <v>7717</v>
      </c>
      <c r="J133">
        <v>41.884156500000003</v>
      </c>
      <c r="K133">
        <v>-92.922141199999999</v>
      </c>
      <c r="L133" s="11"/>
    </row>
    <row r="134" spans="1:12">
      <c r="A134">
        <v>135</v>
      </c>
      <c r="C134">
        <v>1862</v>
      </c>
      <c r="D134" t="s">
        <v>7345</v>
      </c>
      <c r="E134" t="s">
        <v>7343</v>
      </c>
      <c r="G134" t="str">
        <f t="shared" si="35"/>
        <v>W1850</v>
      </c>
      <c r="H134" t="s">
        <v>5309</v>
      </c>
      <c r="I134" t="s">
        <v>7345</v>
      </c>
      <c r="J134">
        <v>41.299022999999998</v>
      </c>
      <c r="K134">
        <v>-92.653198000000003</v>
      </c>
      <c r="L134" s="11"/>
    </row>
    <row r="135" spans="1:12">
      <c r="A135">
        <v>137</v>
      </c>
      <c r="C135">
        <v>1873</v>
      </c>
      <c r="D135" t="s">
        <v>7346</v>
      </c>
      <c r="E135" t="s">
        <v>3991</v>
      </c>
      <c r="G135" t="str">
        <f t="shared" si="35"/>
        <v>W1850</v>
      </c>
      <c r="H135" t="s">
        <v>5309</v>
      </c>
      <c r="I135" t="s">
        <v>7346</v>
      </c>
      <c r="J135">
        <v>41.671410000000002</v>
      </c>
      <c r="K135">
        <v>-91.346620000000001</v>
      </c>
      <c r="L135" s="11"/>
    </row>
    <row r="136" spans="1:12">
      <c r="A136">
        <v>138</v>
      </c>
      <c r="C136">
        <v>1869</v>
      </c>
      <c r="D136" t="s">
        <v>7347</v>
      </c>
      <c r="E136" t="s">
        <v>1271</v>
      </c>
      <c r="G136" t="str">
        <f t="shared" si="35"/>
        <v>W1850</v>
      </c>
      <c r="H136" t="s">
        <v>5309</v>
      </c>
      <c r="I136" t="s">
        <v>7347</v>
      </c>
      <c r="J136">
        <v>41.807234399999999</v>
      </c>
      <c r="K136">
        <v>-91.494060399999995</v>
      </c>
      <c r="L136" s="11"/>
    </row>
    <row r="137" spans="1:12">
      <c r="A137">
        <v>139</v>
      </c>
      <c r="C137">
        <v>1866</v>
      </c>
      <c r="D137" t="s">
        <v>7349</v>
      </c>
      <c r="E137" t="s">
        <v>209</v>
      </c>
      <c r="G137" t="str">
        <f t="shared" si="35"/>
        <v>W1850</v>
      </c>
      <c r="H137" t="s">
        <v>5309</v>
      </c>
      <c r="I137" t="s">
        <v>7349</v>
      </c>
      <c r="J137">
        <v>42.068908999999998</v>
      </c>
      <c r="K137">
        <v>-90.665690999999995</v>
      </c>
      <c r="L137" s="11"/>
    </row>
    <row r="138" spans="1:12">
      <c r="A138">
        <v>141</v>
      </c>
      <c r="C138">
        <v>1874</v>
      </c>
      <c r="D138" t="s">
        <v>7351</v>
      </c>
      <c r="E138" t="s">
        <v>1612</v>
      </c>
      <c r="G138" t="str">
        <f t="shared" si="35"/>
        <v>W1850</v>
      </c>
      <c r="H138" t="s">
        <v>5309</v>
      </c>
      <c r="I138" t="s">
        <v>7718</v>
      </c>
      <c r="J138">
        <v>41.674750000000003</v>
      </c>
      <c r="K138">
        <v>-90.340410000000006</v>
      </c>
      <c r="L138" s="11"/>
    </row>
    <row r="139" spans="1:12">
      <c r="A139">
        <v>142</v>
      </c>
      <c r="C139">
        <v>1869</v>
      </c>
      <c r="D139" t="s">
        <v>7353</v>
      </c>
      <c r="E139" t="s">
        <v>7352</v>
      </c>
      <c r="G139" t="str">
        <f t="shared" si="35"/>
        <v>W1850</v>
      </c>
      <c r="H139" t="s">
        <v>5309</v>
      </c>
      <c r="I139" t="s">
        <v>7353</v>
      </c>
      <c r="J139">
        <v>40.741934999999998</v>
      </c>
      <c r="K139">
        <v>-95.038313000000002</v>
      </c>
      <c r="L139" s="11"/>
    </row>
    <row r="140" spans="1:12">
      <c r="A140">
        <v>146</v>
      </c>
      <c r="C140">
        <v>1872</v>
      </c>
      <c r="D140" t="s">
        <v>7357</v>
      </c>
      <c r="E140" t="s">
        <v>7356</v>
      </c>
      <c r="G140" t="str">
        <f t="shared" si="35"/>
        <v>W1850</v>
      </c>
      <c r="H140" t="s">
        <v>5309</v>
      </c>
      <c r="I140" t="s">
        <v>7357</v>
      </c>
      <c r="J140">
        <v>40.751122000000002</v>
      </c>
      <c r="K140">
        <v>-92.417006999999998</v>
      </c>
      <c r="L140" s="11"/>
    </row>
    <row r="141" spans="1:12">
      <c r="A141">
        <v>151</v>
      </c>
      <c r="C141">
        <v>1865</v>
      </c>
      <c r="D141" t="s">
        <v>7362</v>
      </c>
      <c r="E141" t="s">
        <v>7361</v>
      </c>
      <c r="G141" t="str">
        <f t="shared" si="35"/>
        <v>W1850</v>
      </c>
      <c r="H141" t="s">
        <v>5309</v>
      </c>
      <c r="I141" t="s">
        <v>7362</v>
      </c>
      <c r="J141">
        <v>41.235278000000001</v>
      </c>
      <c r="K141">
        <v>-95.140556000000004</v>
      </c>
      <c r="L141" s="11"/>
    </row>
    <row r="142" spans="1:12">
      <c r="A142">
        <v>152</v>
      </c>
      <c r="C142">
        <v>1868</v>
      </c>
      <c r="D142" t="s">
        <v>7348</v>
      </c>
      <c r="E142" t="s">
        <v>1271</v>
      </c>
      <c r="G142" t="str">
        <f t="shared" si="35"/>
        <v>W1850</v>
      </c>
      <c r="H142" t="s">
        <v>5309</v>
      </c>
      <c r="I142" t="s">
        <v>7348</v>
      </c>
      <c r="J142">
        <v>41.66113</v>
      </c>
      <c r="K142">
        <v>-91.530169999999998</v>
      </c>
      <c r="L142" s="11"/>
    </row>
    <row r="143" spans="1:12">
      <c r="A143">
        <v>204</v>
      </c>
      <c r="C143">
        <v>1871</v>
      </c>
      <c r="D143" t="s">
        <v>7368</v>
      </c>
      <c r="E143" t="s">
        <v>7367</v>
      </c>
      <c r="G143" t="str">
        <f t="shared" si="35"/>
        <v>W1850</v>
      </c>
      <c r="H143" t="s">
        <v>5313</v>
      </c>
    </row>
    <row r="144" spans="1:12">
      <c r="A144">
        <v>207</v>
      </c>
      <c r="C144">
        <v>1872</v>
      </c>
      <c r="D144" t="s">
        <v>7369</v>
      </c>
      <c r="E144" t="s">
        <v>7369</v>
      </c>
      <c r="G144" t="str">
        <f t="shared" si="35"/>
        <v>W1850</v>
      </c>
      <c r="H144" t="s">
        <v>5313</v>
      </c>
      <c r="J144">
        <v>48.9664</v>
      </c>
      <c r="K144" t="s">
        <v>7653</v>
      </c>
    </row>
    <row r="145" spans="1:12">
      <c r="A145">
        <v>220</v>
      </c>
      <c r="C145">
        <v>1868</v>
      </c>
      <c r="D145" t="s">
        <v>186</v>
      </c>
      <c r="E145" t="s">
        <v>7361</v>
      </c>
      <c r="G145" t="str">
        <f t="shared" si="35"/>
        <v>W1850</v>
      </c>
      <c r="H145" t="s">
        <v>5313</v>
      </c>
      <c r="J145">
        <v>46.87</v>
      </c>
      <c r="K145" t="s">
        <v>7660</v>
      </c>
    </row>
    <row r="146" spans="1:12">
      <c r="A146">
        <v>314</v>
      </c>
      <c r="C146">
        <v>1867</v>
      </c>
      <c r="D146" t="s">
        <v>7402</v>
      </c>
      <c r="E146" t="s">
        <v>7399</v>
      </c>
      <c r="G146" t="str">
        <f t="shared" si="35"/>
        <v>W1850</v>
      </c>
      <c r="H146" t="s">
        <v>5316</v>
      </c>
    </row>
    <row r="147" spans="1:12">
      <c r="A147">
        <v>317</v>
      </c>
      <c r="C147">
        <v>1870</v>
      </c>
      <c r="D147" t="s">
        <v>7406</v>
      </c>
      <c r="E147" t="s">
        <v>7406</v>
      </c>
      <c r="G147" t="str">
        <f t="shared" si="35"/>
        <v>W1850</v>
      </c>
      <c r="H147" t="s">
        <v>5316</v>
      </c>
    </row>
    <row r="148" spans="1:12">
      <c r="A148">
        <v>327</v>
      </c>
      <c r="C148">
        <v>1873</v>
      </c>
      <c r="D148" t="s">
        <v>973</v>
      </c>
      <c r="E148" t="s">
        <v>7414</v>
      </c>
      <c r="G148" t="str">
        <f t="shared" si="35"/>
        <v>W1850</v>
      </c>
      <c r="H148" t="s">
        <v>5316</v>
      </c>
    </row>
    <row r="149" spans="1:12">
      <c r="A149">
        <v>403</v>
      </c>
      <c r="C149">
        <v>1871</v>
      </c>
      <c r="D149" t="s">
        <v>7418</v>
      </c>
      <c r="E149" t="s">
        <v>7416</v>
      </c>
      <c r="G149" t="str">
        <f t="shared" si="35"/>
        <v>W1850</v>
      </c>
      <c r="H149" t="s">
        <v>5314</v>
      </c>
      <c r="I149" s="23" t="s">
        <v>7719</v>
      </c>
      <c r="J149">
        <v>42.873100000000001</v>
      </c>
      <c r="K149" t="s">
        <v>7738</v>
      </c>
    </row>
    <row r="150" spans="1:12">
      <c r="A150">
        <v>407</v>
      </c>
      <c r="C150">
        <v>1874</v>
      </c>
      <c r="D150" t="s">
        <v>7420</v>
      </c>
      <c r="E150" t="s">
        <v>3991</v>
      </c>
      <c r="G150" t="str">
        <f t="shared" si="35"/>
        <v>W1850</v>
      </c>
      <c r="H150" t="s">
        <v>5314</v>
      </c>
      <c r="I150" s="23" t="s">
        <v>7720</v>
      </c>
      <c r="J150">
        <v>42.622500000000002</v>
      </c>
      <c r="K150" t="s">
        <v>7739</v>
      </c>
    </row>
    <row r="151" spans="1:12">
      <c r="A151">
        <v>413</v>
      </c>
      <c r="C151">
        <v>1871</v>
      </c>
      <c r="D151" t="s">
        <v>7424</v>
      </c>
      <c r="E151" t="s">
        <v>7423</v>
      </c>
      <c r="G151" t="str">
        <f t="shared" si="35"/>
        <v>W1850</v>
      </c>
      <c r="H151" t="s">
        <v>5314</v>
      </c>
      <c r="I151" s="23" t="s">
        <v>7721</v>
      </c>
      <c r="J151">
        <v>41.781700000000001</v>
      </c>
      <c r="K151" t="s">
        <v>7740</v>
      </c>
    </row>
    <row r="152" spans="1:12">
      <c r="A152">
        <v>415</v>
      </c>
      <c r="C152">
        <v>1870</v>
      </c>
      <c r="D152" t="s">
        <v>193</v>
      </c>
      <c r="E152" t="s">
        <v>320</v>
      </c>
      <c r="G152" t="str">
        <f t="shared" si="35"/>
        <v>W1850</v>
      </c>
      <c r="H152" t="s">
        <v>5314</v>
      </c>
      <c r="I152" s="23" t="s">
        <v>7722</v>
      </c>
      <c r="J152">
        <v>42.028300000000002</v>
      </c>
      <c r="K152" t="s">
        <v>7741</v>
      </c>
    </row>
    <row r="153" spans="1:12">
      <c r="A153">
        <v>422</v>
      </c>
      <c r="C153">
        <v>1873</v>
      </c>
      <c r="D153" t="s">
        <v>7431</v>
      </c>
      <c r="E153" t="s">
        <v>2030</v>
      </c>
      <c r="G153" t="str">
        <f t="shared" si="35"/>
        <v>W1850</v>
      </c>
      <c r="H153" t="s">
        <v>5314</v>
      </c>
      <c r="I153" s="23" t="s">
        <v>7723</v>
      </c>
      <c r="J153">
        <v>40.93</v>
      </c>
      <c r="K153" t="s">
        <v>7742</v>
      </c>
    </row>
    <row r="154" spans="1:12">
      <c r="A154">
        <v>424</v>
      </c>
      <c r="C154">
        <v>1866</v>
      </c>
      <c r="D154" t="s">
        <v>189</v>
      </c>
      <c r="E154" t="s">
        <v>951</v>
      </c>
      <c r="G154" t="str">
        <f t="shared" si="35"/>
        <v>W1850</v>
      </c>
      <c r="H154" t="s">
        <v>5314</v>
      </c>
      <c r="I154" s="23" t="s">
        <v>7724</v>
      </c>
      <c r="J154">
        <v>40.799999999999997</v>
      </c>
      <c r="K154" t="s">
        <v>7743</v>
      </c>
    </row>
    <row r="155" spans="1:12">
      <c r="A155">
        <v>434</v>
      </c>
      <c r="C155">
        <v>1871</v>
      </c>
      <c r="D155" t="s">
        <v>7441</v>
      </c>
      <c r="E155" t="s">
        <v>491</v>
      </c>
      <c r="G155" t="str">
        <f t="shared" si="35"/>
        <v>W1850</v>
      </c>
      <c r="H155" t="s">
        <v>5314</v>
      </c>
      <c r="I155" s="23" t="s">
        <v>7725</v>
      </c>
      <c r="J155">
        <v>40.164999999999999</v>
      </c>
      <c r="K155" t="s">
        <v>7744</v>
      </c>
    </row>
    <row r="156" spans="1:12">
      <c r="A156">
        <v>435</v>
      </c>
      <c r="C156">
        <v>1865</v>
      </c>
      <c r="D156" t="s">
        <v>7441</v>
      </c>
      <c r="E156" t="s">
        <v>491</v>
      </c>
      <c r="G156" t="str">
        <f t="shared" si="35"/>
        <v>W1850</v>
      </c>
      <c r="H156" t="s">
        <v>5314</v>
      </c>
      <c r="I156" s="23" t="s">
        <v>7725</v>
      </c>
      <c r="J156">
        <v>40.164999999999999</v>
      </c>
      <c r="K156" t="s">
        <v>7744</v>
      </c>
    </row>
    <row r="157" spans="1:12">
      <c r="A157">
        <v>1</v>
      </c>
      <c r="C157">
        <v>1886</v>
      </c>
      <c r="D157" t="s">
        <v>4004</v>
      </c>
      <c r="E157" t="s">
        <v>4011</v>
      </c>
      <c r="G157" t="str">
        <f t="shared" ref="G157:G220" si="36">IF(C157="","",IF(F157="B","B1875",IF(C157&gt;1900,"W1900",IF(C157&gt;1874,"W1870","W1850"))))</f>
        <v>W1870</v>
      </c>
      <c r="H157" t="s">
        <v>5300</v>
      </c>
      <c r="I157" t="s">
        <v>4004</v>
      </c>
      <c r="K157" s="39"/>
      <c r="L157" s="39"/>
    </row>
    <row r="158" spans="1:12">
      <c r="A158">
        <v>2</v>
      </c>
      <c r="C158">
        <v>1889</v>
      </c>
      <c r="D158" t="s">
        <v>4006</v>
      </c>
      <c r="E158" t="s">
        <v>4006</v>
      </c>
      <c r="G158" t="str">
        <f t="shared" si="36"/>
        <v>W1870</v>
      </c>
      <c r="H158" t="s">
        <v>5300</v>
      </c>
      <c r="I158" t="s">
        <v>4006</v>
      </c>
      <c r="K158" s="39"/>
      <c r="L158" s="39"/>
    </row>
    <row r="159" spans="1:12">
      <c r="A159">
        <v>4</v>
      </c>
      <c r="C159">
        <v>1893</v>
      </c>
      <c r="D159" t="s">
        <v>4003</v>
      </c>
      <c r="E159" t="s">
        <v>4003</v>
      </c>
      <c r="G159" t="str">
        <f t="shared" si="36"/>
        <v>W1870</v>
      </c>
      <c r="H159" t="s">
        <v>5300</v>
      </c>
      <c r="I159" t="s">
        <v>4003</v>
      </c>
      <c r="J159">
        <v>48.771000000000001</v>
      </c>
      <c r="K159">
        <v>-95.769800000000004</v>
      </c>
    </row>
    <row r="160" spans="1:12">
      <c r="A160">
        <v>5</v>
      </c>
      <c r="C160">
        <v>1898</v>
      </c>
      <c r="D160" t="s">
        <v>4009</v>
      </c>
      <c r="E160" t="s">
        <v>4003</v>
      </c>
      <c r="G160" t="str">
        <f t="shared" si="36"/>
        <v>W1870</v>
      </c>
      <c r="H160" t="s">
        <v>5300</v>
      </c>
      <c r="I160" t="s">
        <v>4009</v>
      </c>
      <c r="J160">
        <v>48.6021</v>
      </c>
      <c r="K160">
        <v>-93.409400000000005</v>
      </c>
    </row>
    <row r="161" spans="1:11">
      <c r="A161">
        <v>6</v>
      </c>
      <c r="C161">
        <v>1879</v>
      </c>
      <c r="D161" t="s">
        <v>4008</v>
      </c>
      <c r="E161" t="s">
        <v>4007</v>
      </c>
      <c r="G161" t="str">
        <f t="shared" si="36"/>
        <v>W1870</v>
      </c>
      <c r="H161" t="s">
        <v>5300</v>
      </c>
      <c r="I161" t="s">
        <v>4008</v>
      </c>
      <c r="J161">
        <v>47.742899999999999</v>
      </c>
      <c r="K161">
        <v>-90.326499999999996</v>
      </c>
    </row>
    <row r="162" spans="1:11">
      <c r="A162">
        <v>7</v>
      </c>
      <c r="C162">
        <v>1881</v>
      </c>
      <c r="D162" t="s">
        <v>4012</v>
      </c>
      <c r="E162" t="s">
        <v>4010</v>
      </c>
      <c r="G162" t="str">
        <f t="shared" si="36"/>
        <v>W1870</v>
      </c>
      <c r="H162" t="s">
        <v>5300</v>
      </c>
      <c r="I162" t="s">
        <v>7710</v>
      </c>
      <c r="J162">
        <v>47.800899999999999</v>
      </c>
      <c r="K162">
        <v>-96.410499999999999</v>
      </c>
    </row>
    <row r="163" spans="1:11">
      <c r="A163">
        <v>8</v>
      </c>
      <c r="C163">
        <v>1889</v>
      </c>
      <c r="D163" t="s">
        <v>4013</v>
      </c>
      <c r="E163" t="s">
        <v>4010</v>
      </c>
      <c r="G163" t="str">
        <f t="shared" si="36"/>
        <v>W1870</v>
      </c>
      <c r="H163" t="s">
        <v>5300</v>
      </c>
      <c r="I163" t="s">
        <v>4013</v>
      </c>
      <c r="J163">
        <v>47.8003</v>
      </c>
      <c r="K163">
        <v>-96.800899999999999</v>
      </c>
    </row>
    <row r="164" spans="1:11">
      <c r="A164">
        <v>10</v>
      </c>
      <c r="C164">
        <v>1889</v>
      </c>
      <c r="D164" t="s">
        <v>4016</v>
      </c>
      <c r="E164" t="s">
        <v>4015</v>
      </c>
      <c r="G164" t="str">
        <f t="shared" si="36"/>
        <v>W1870</v>
      </c>
      <c r="H164" t="s">
        <v>5300</v>
      </c>
      <c r="I164" t="s">
        <v>4016</v>
      </c>
      <c r="J164" s="5">
        <v>47.481000000000002</v>
      </c>
      <c r="K164">
        <v>-94.888199999999998</v>
      </c>
    </row>
    <row r="165" spans="1:11">
      <c r="A165">
        <v>11</v>
      </c>
      <c r="C165">
        <v>1879</v>
      </c>
      <c r="D165" t="s">
        <v>146</v>
      </c>
      <c r="E165" t="s">
        <v>4017</v>
      </c>
      <c r="G165" t="str">
        <f t="shared" si="36"/>
        <v>W1870</v>
      </c>
      <c r="H165" t="s">
        <v>5300</v>
      </c>
      <c r="I165" t="s">
        <v>146</v>
      </c>
      <c r="J165" s="5">
        <v>47.240400000000001</v>
      </c>
      <c r="K165">
        <v>-93.521299999999997</v>
      </c>
    </row>
    <row r="166" spans="1:11">
      <c r="A166">
        <v>12</v>
      </c>
      <c r="C166">
        <v>1892</v>
      </c>
      <c r="D166" t="s">
        <v>146</v>
      </c>
      <c r="E166" t="s">
        <v>4017</v>
      </c>
      <c r="G166" t="str">
        <f t="shared" si="36"/>
        <v>W1870</v>
      </c>
      <c r="H166" t="s">
        <v>5300</v>
      </c>
      <c r="I166" t="s">
        <v>146</v>
      </c>
      <c r="J166" s="5">
        <v>47.240400000000001</v>
      </c>
      <c r="K166">
        <v>-93.521299999999997</v>
      </c>
    </row>
    <row r="167" spans="1:11">
      <c r="A167">
        <v>13</v>
      </c>
      <c r="C167">
        <v>1893</v>
      </c>
      <c r="D167" t="s">
        <v>903</v>
      </c>
      <c r="E167" t="s">
        <v>163</v>
      </c>
      <c r="G167" t="str">
        <f t="shared" si="36"/>
        <v>W1870</v>
      </c>
      <c r="H167" t="s">
        <v>5300</v>
      </c>
      <c r="I167" t="s">
        <v>903</v>
      </c>
      <c r="J167" s="5">
        <v>47.523299999999999</v>
      </c>
      <c r="K167">
        <v>-92.536600000000007</v>
      </c>
    </row>
    <row r="168" spans="1:11">
      <c r="A168">
        <v>17</v>
      </c>
      <c r="C168">
        <v>1893</v>
      </c>
      <c r="D168" t="s">
        <v>153</v>
      </c>
      <c r="E168" t="s">
        <v>163</v>
      </c>
      <c r="G168" t="str">
        <f t="shared" si="36"/>
        <v>W1870</v>
      </c>
      <c r="H168" t="s">
        <v>5300</v>
      </c>
      <c r="I168" t="s">
        <v>153</v>
      </c>
      <c r="J168" s="5">
        <v>46.786700000000003</v>
      </c>
      <c r="K168">
        <v>-92.100499999999997</v>
      </c>
    </row>
    <row r="169" spans="1:11">
      <c r="A169">
        <v>20</v>
      </c>
      <c r="C169">
        <v>1895</v>
      </c>
      <c r="D169" t="s">
        <v>4019</v>
      </c>
      <c r="E169" t="s">
        <v>4018</v>
      </c>
      <c r="G169" t="str">
        <f t="shared" si="36"/>
        <v>W1870</v>
      </c>
      <c r="H169" t="s">
        <v>5300</v>
      </c>
      <c r="I169" t="s">
        <v>4019</v>
      </c>
      <c r="J169" s="5">
        <v>46.283900000000003</v>
      </c>
      <c r="K169">
        <v>-96.080100000000002</v>
      </c>
    </row>
    <row r="170" spans="1:11">
      <c r="A170">
        <v>22</v>
      </c>
      <c r="C170">
        <v>1895</v>
      </c>
      <c r="D170" t="s">
        <v>4022</v>
      </c>
      <c r="E170" t="s">
        <v>4020</v>
      </c>
      <c r="G170" t="str">
        <f t="shared" si="36"/>
        <v>W1870</v>
      </c>
      <c r="H170" t="s">
        <v>5300</v>
      </c>
      <c r="I170" t="s">
        <v>4022</v>
      </c>
      <c r="J170" s="5">
        <v>46.3842</v>
      </c>
      <c r="K170">
        <v>-93.848200000000006</v>
      </c>
    </row>
    <row r="171" spans="1:11">
      <c r="A171">
        <v>24</v>
      </c>
      <c r="C171">
        <v>1893</v>
      </c>
      <c r="D171" t="s">
        <v>4024</v>
      </c>
      <c r="E171" t="s">
        <v>4023</v>
      </c>
      <c r="G171" t="str">
        <f t="shared" si="36"/>
        <v>W1870</v>
      </c>
      <c r="H171" t="s">
        <v>5300</v>
      </c>
      <c r="I171" t="s">
        <v>4024</v>
      </c>
      <c r="J171" s="5">
        <v>45.876899999999999</v>
      </c>
      <c r="K171">
        <v>-93.293800000000005</v>
      </c>
    </row>
    <row r="172" spans="1:11">
      <c r="A172">
        <v>25</v>
      </c>
      <c r="C172">
        <v>1881</v>
      </c>
      <c r="D172" t="s">
        <v>4026</v>
      </c>
      <c r="E172" t="s">
        <v>4025</v>
      </c>
      <c r="G172" t="str">
        <f t="shared" si="36"/>
        <v>W1870</v>
      </c>
      <c r="H172" t="s">
        <v>5300</v>
      </c>
      <c r="I172" t="s">
        <v>4026</v>
      </c>
      <c r="J172" s="5">
        <v>45.568800000000003</v>
      </c>
      <c r="K172">
        <v>-96.433700000000002</v>
      </c>
    </row>
    <row r="173" spans="1:11">
      <c r="A173">
        <v>28</v>
      </c>
      <c r="C173">
        <v>1889</v>
      </c>
      <c r="D173" t="s">
        <v>4028</v>
      </c>
      <c r="E173" t="s">
        <v>4027</v>
      </c>
      <c r="G173" t="str">
        <f t="shared" si="36"/>
        <v>W1870</v>
      </c>
      <c r="H173" t="s">
        <v>5300</v>
      </c>
      <c r="I173" t="s">
        <v>7708</v>
      </c>
      <c r="J173" s="5">
        <v>45.737499999999997</v>
      </c>
      <c r="K173">
        <v>-94.952500000000001</v>
      </c>
    </row>
    <row r="174" spans="1:11">
      <c r="A174">
        <v>29</v>
      </c>
      <c r="C174">
        <v>1882</v>
      </c>
      <c r="D174" t="s">
        <v>4030</v>
      </c>
      <c r="E174" t="s">
        <v>4029</v>
      </c>
      <c r="G174" t="str">
        <f t="shared" si="36"/>
        <v>W1870</v>
      </c>
      <c r="H174" t="s">
        <v>5300</v>
      </c>
      <c r="I174" t="s">
        <v>4030</v>
      </c>
      <c r="J174" s="5">
        <v>45.304400000000001</v>
      </c>
      <c r="K174">
        <v>-95.386700000000005</v>
      </c>
    </row>
    <row r="175" spans="1:11">
      <c r="A175">
        <v>33</v>
      </c>
      <c r="C175">
        <v>1888</v>
      </c>
      <c r="D175" t="s">
        <v>151</v>
      </c>
      <c r="E175" t="s">
        <v>4031</v>
      </c>
      <c r="G175" t="str">
        <f t="shared" si="36"/>
        <v>W1870</v>
      </c>
      <c r="H175" t="s">
        <v>5300</v>
      </c>
      <c r="I175" t="s">
        <v>151</v>
      </c>
      <c r="J175" s="5">
        <v>44.977699999999999</v>
      </c>
      <c r="K175">
        <v>-93.265000000000001</v>
      </c>
    </row>
    <row r="176" spans="1:11">
      <c r="A176">
        <v>37</v>
      </c>
      <c r="C176">
        <v>1894</v>
      </c>
      <c r="D176" t="s">
        <v>4033</v>
      </c>
      <c r="E176" t="s">
        <v>4032</v>
      </c>
      <c r="G176" t="str">
        <f t="shared" si="36"/>
        <v>W1870</v>
      </c>
      <c r="H176" t="s">
        <v>5300</v>
      </c>
      <c r="I176" t="s">
        <v>4033</v>
      </c>
      <c r="J176" s="5">
        <v>45.026899999999998</v>
      </c>
      <c r="K176">
        <v>-93.087699999999998</v>
      </c>
    </row>
    <row r="177" spans="1:11">
      <c r="A177">
        <v>40</v>
      </c>
      <c r="C177">
        <v>1888</v>
      </c>
      <c r="D177" t="s">
        <v>4035</v>
      </c>
      <c r="E177" t="s">
        <v>1068</v>
      </c>
      <c r="G177" t="str">
        <f t="shared" si="36"/>
        <v>W1870</v>
      </c>
      <c r="H177" t="s">
        <v>5300</v>
      </c>
      <c r="I177" t="s">
        <v>4035</v>
      </c>
      <c r="J177" s="5">
        <v>45.055999999999997</v>
      </c>
      <c r="K177">
        <v>-92.808800000000005</v>
      </c>
    </row>
    <row r="178" spans="1:11">
      <c r="A178">
        <v>41</v>
      </c>
      <c r="C178">
        <v>1884</v>
      </c>
      <c r="D178" t="s">
        <v>4038</v>
      </c>
      <c r="E178" t="s">
        <v>4039</v>
      </c>
      <c r="G178" t="str">
        <f t="shared" si="36"/>
        <v>W1870</v>
      </c>
      <c r="H178" t="s">
        <v>5300</v>
      </c>
      <c r="I178" t="s">
        <v>4038</v>
      </c>
      <c r="J178" s="5">
        <v>44.950600000000001</v>
      </c>
      <c r="K178">
        <v>-95.715299999999999</v>
      </c>
    </row>
    <row r="179" spans="1:11">
      <c r="A179">
        <v>42</v>
      </c>
      <c r="C179">
        <v>1881</v>
      </c>
      <c r="D179" t="s">
        <v>4038</v>
      </c>
      <c r="E179" t="s">
        <v>4039</v>
      </c>
      <c r="G179" t="str">
        <f t="shared" si="36"/>
        <v>W1870</v>
      </c>
      <c r="H179" t="s">
        <v>5300</v>
      </c>
      <c r="I179" t="s">
        <v>4038</v>
      </c>
      <c r="J179" s="5">
        <v>44.950600000000001</v>
      </c>
      <c r="K179">
        <v>-95.715299999999999</v>
      </c>
    </row>
    <row r="180" spans="1:11">
      <c r="A180">
        <v>43</v>
      </c>
      <c r="C180">
        <v>1899</v>
      </c>
      <c r="D180" t="s">
        <v>4037</v>
      </c>
      <c r="E180" t="s">
        <v>4036</v>
      </c>
      <c r="G180" t="str">
        <f t="shared" si="36"/>
        <v>W1870</v>
      </c>
      <c r="H180" t="s">
        <v>5300</v>
      </c>
      <c r="I180" t="s">
        <v>4037</v>
      </c>
      <c r="J180" s="5">
        <v>44.887700000000002</v>
      </c>
      <c r="K180">
        <v>-94.369699999999995</v>
      </c>
    </row>
    <row r="181" spans="1:11">
      <c r="A181">
        <v>47</v>
      </c>
      <c r="C181">
        <v>1890</v>
      </c>
      <c r="D181" t="s">
        <v>4040</v>
      </c>
      <c r="E181" t="s">
        <v>1343</v>
      </c>
      <c r="G181" t="str">
        <f t="shared" si="36"/>
        <v>W1870</v>
      </c>
      <c r="H181" t="s">
        <v>5300</v>
      </c>
      <c r="I181" t="s">
        <v>4040</v>
      </c>
      <c r="J181" s="5">
        <v>44.558900000000001</v>
      </c>
      <c r="K181">
        <v>-95.985600000000005</v>
      </c>
    </row>
    <row r="182" spans="1:11">
      <c r="A182">
        <v>49</v>
      </c>
      <c r="C182">
        <v>1890</v>
      </c>
      <c r="D182" t="s">
        <v>4042</v>
      </c>
      <c r="E182" t="s">
        <v>4041</v>
      </c>
      <c r="G182" t="str">
        <f t="shared" si="36"/>
        <v>W1870</v>
      </c>
      <c r="H182" t="s">
        <v>5300</v>
      </c>
      <c r="I182" t="s">
        <v>4042</v>
      </c>
      <c r="J182" s="5">
        <v>44.295000000000002</v>
      </c>
      <c r="K182">
        <v>-93.268799999999999</v>
      </c>
    </row>
    <row r="183" spans="1:11">
      <c r="A183">
        <v>54</v>
      </c>
      <c r="C183">
        <v>1888</v>
      </c>
      <c r="D183" t="s">
        <v>4049</v>
      </c>
      <c r="E183" t="s">
        <v>4046</v>
      </c>
      <c r="G183" t="str">
        <f t="shared" si="36"/>
        <v>W1870</v>
      </c>
      <c r="H183" t="s">
        <v>5300</v>
      </c>
      <c r="I183" t="s">
        <v>7711</v>
      </c>
      <c r="J183" s="5">
        <v>44.4861</v>
      </c>
      <c r="K183">
        <v>-92.602500000000006</v>
      </c>
    </row>
    <row r="184" spans="1:11">
      <c r="A184">
        <v>57</v>
      </c>
      <c r="C184">
        <v>1895</v>
      </c>
      <c r="D184" t="s">
        <v>4047</v>
      </c>
      <c r="E184" t="s">
        <v>4047</v>
      </c>
      <c r="G184" t="str">
        <f t="shared" si="36"/>
        <v>W1870</v>
      </c>
      <c r="H184" t="s">
        <v>5300</v>
      </c>
      <c r="I184" t="s">
        <v>4047</v>
      </c>
      <c r="J184" s="5">
        <v>44.05</v>
      </c>
      <c r="K184">
        <v>-91.633300000000006</v>
      </c>
    </row>
    <row r="185" spans="1:11">
      <c r="A185">
        <v>60</v>
      </c>
      <c r="C185">
        <v>1898</v>
      </c>
      <c r="D185" t="s">
        <v>7311</v>
      </c>
      <c r="E185" t="s">
        <v>4050</v>
      </c>
      <c r="G185" t="str">
        <f t="shared" si="36"/>
        <v>W1870</v>
      </c>
      <c r="H185" t="s">
        <v>5300</v>
      </c>
      <c r="I185" t="s">
        <v>7311</v>
      </c>
      <c r="J185" s="5">
        <v>43.621099999999998</v>
      </c>
      <c r="K185">
        <v>-95.594099999999997</v>
      </c>
    </row>
    <row r="186" spans="1:11">
      <c r="A186">
        <v>61</v>
      </c>
      <c r="C186">
        <v>1888</v>
      </c>
      <c r="D186" t="s">
        <v>7311</v>
      </c>
      <c r="E186" t="s">
        <v>4050</v>
      </c>
      <c r="G186" t="str">
        <f t="shared" si="36"/>
        <v>W1870</v>
      </c>
      <c r="H186" t="s">
        <v>5300</v>
      </c>
      <c r="I186" t="s">
        <v>7311</v>
      </c>
      <c r="J186" s="5">
        <v>43.621099999999998</v>
      </c>
      <c r="K186">
        <v>-95.594099999999997</v>
      </c>
    </row>
    <row r="187" spans="1:11">
      <c r="A187">
        <v>63</v>
      </c>
      <c r="C187">
        <v>1888</v>
      </c>
      <c r="D187" t="s">
        <v>7313</v>
      </c>
      <c r="E187" t="s">
        <v>4051</v>
      </c>
      <c r="G187" t="str">
        <f t="shared" si="36"/>
        <v>W1870</v>
      </c>
      <c r="H187" t="s">
        <v>5300</v>
      </c>
      <c r="I187" t="s">
        <v>7712</v>
      </c>
      <c r="J187" s="5">
        <v>43.7639</v>
      </c>
      <c r="K187">
        <v>-93.329099999999997</v>
      </c>
    </row>
    <row r="188" spans="1:11">
      <c r="A188">
        <v>64</v>
      </c>
      <c r="C188">
        <v>1889</v>
      </c>
      <c r="D188" t="s">
        <v>7315</v>
      </c>
      <c r="E188" t="s">
        <v>7314</v>
      </c>
      <c r="G188" t="str">
        <f t="shared" si="36"/>
        <v>W1870</v>
      </c>
      <c r="H188" t="s">
        <v>5300</v>
      </c>
      <c r="I188" t="s">
        <v>7713</v>
      </c>
      <c r="J188" s="5">
        <v>43.580199999999998</v>
      </c>
      <c r="K188">
        <v>-92.209299999999999</v>
      </c>
    </row>
    <row r="189" spans="1:11">
      <c r="A189">
        <v>101</v>
      </c>
      <c r="C189">
        <v>1882</v>
      </c>
      <c r="D189" t="s">
        <v>7317</v>
      </c>
      <c r="E189" t="s">
        <v>7319</v>
      </c>
      <c r="G189" t="str">
        <f t="shared" si="36"/>
        <v>W1870</v>
      </c>
      <c r="H189" t="s">
        <v>5309</v>
      </c>
      <c r="I189" t="s">
        <v>7317</v>
      </c>
      <c r="J189" s="5">
        <v>43.427</v>
      </c>
      <c r="K189">
        <v>-96.176000000000002</v>
      </c>
    </row>
    <row r="190" spans="1:11">
      <c r="A190">
        <v>102</v>
      </c>
      <c r="C190">
        <v>1896</v>
      </c>
      <c r="D190" t="s">
        <v>7317</v>
      </c>
      <c r="E190" t="s">
        <v>7319</v>
      </c>
      <c r="G190" t="str">
        <f t="shared" si="36"/>
        <v>W1870</v>
      </c>
      <c r="H190" t="s">
        <v>5309</v>
      </c>
      <c r="I190" t="s">
        <v>7317</v>
      </c>
      <c r="J190" s="5">
        <v>43.427</v>
      </c>
      <c r="K190">
        <v>-96.176000000000002</v>
      </c>
    </row>
    <row r="191" spans="1:11">
      <c r="A191">
        <v>104</v>
      </c>
      <c r="C191">
        <v>1890</v>
      </c>
      <c r="D191" t="s">
        <v>7321</v>
      </c>
      <c r="E191" t="s">
        <v>7318</v>
      </c>
      <c r="G191" t="str">
        <f t="shared" si="36"/>
        <v>W1870</v>
      </c>
      <c r="H191" t="s">
        <v>5309</v>
      </c>
      <c r="I191" t="s">
        <v>7321</v>
      </c>
      <c r="J191" s="5">
        <v>43.396000000000001</v>
      </c>
      <c r="K191">
        <v>-94.477999999999994</v>
      </c>
    </row>
    <row r="192" spans="1:11">
      <c r="A192">
        <v>105</v>
      </c>
      <c r="C192">
        <v>1879</v>
      </c>
      <c r="D192" t="s">
        <v>7322</v>
      </c>
      <c r="E192" t="s">
        <v>1724</v>
      </c>
      <c r="G192" t="str">
        <f t="shared" si="36"/>
        <v>W1870</v>
      </c>
      <c r="H192" t="s">
        <v>5309</v>
      </c>
      <c r="I192" t="s">
        <v>7322</v>
      </c>
      <c r="J192" s="5">
        <v>43.378</v>
      </c>
      <c r="K192">
        <v>-92.918999999999997</v>
      </c>
    </row>
    <row r="193" spans="1:11">
      <c r="A193">
        <v>106</v>
      </c>
      <c r="C193">
        <v>1891</v>
      </c>
      <c r="D193" t="s">
        <v>7322</v>
      </c>
      <c r="E193" t="s">
        <v>1724</v>
      </c>
      <c r="G193" t="str">
        <f t="shared" si="36"/>
        <v>W1870</v>
      </c>
      <c r="H193" t="s">
        <v>5309</v>
      </c>
      <c r="I193" t="s">
        <v>7322</v>
      </c>
      <c r="J193" s="5">
        <v>43.378</v>
      </c>
      <c r="K193">
        <v>-92.918999999999997</v>
      </c>
    </row>
    <row r="194" spans="1:11">
      <c r="A194">
        <v>108</v>
      </c>
      <c r="C194">
        <v>1894</v>
      </c>
      <c r="D194" t="s">
        <v>7324</v>
      </c>
      <c r="E194" t="s">
        <v>7323</v>
      </c>
      <c r="G194" t="str">
        <f t="shared" si="36"/>
        <v>W1870</v>
      </c>
      <c r="H194" t="s">
        <v>5309</v>
      </c>
      <c r="I194" t="s">
        <v>7324</v>
      </c>
      <c r="J194" s="5">
        <v>43.302999999999997</v>
      </c>
      <c r="K194">
        <v>-91.786000000000001</v>
      </c>
    </row>
    <row r="195" spans="1:11">
      <c r="A195">
        <v>109</v>
      </c>
      <c r="C195">
        <v>1877</v>
      </c>
      <c r="D195" t="s">
        <v>85</v>
      </c>
      <c r="E195" t="s">
        <v>1391</v>
      </c>
      <c r="G195" t="str">
        <f t="shared" si="36"/>
        <v>W1870</v>
      </c>
      <c r="H195" t="s">
        <v>5309</v>
      </c>
      <c r="I195" t="s">
        <v>85</v>
      </c>
      <c r="J195" s="5">
        <v>42.495131999999998</v>
      </c>
      <c r="K195" t="s">
        <v>7666</v>
      </c>
    </row>
    <row r="196" spans="1:11">
      <c r="A196">
        <v>111</v>
      </c>
      <c r="C196">
        <v>1895</v>
      </c>
      <c r="D196" t="s">
        <v>85</v>
      </c>
      <c r="E196" t="s">
        <v>1391</v>
      </c>
      <c r="G196" t="str">
        <f t="shared" si="36"/>
        <v>W1870</v>
      </c>
      <c r="H196" t="s">
        <v>5309</v>
      </c>
      <c r="I196" t="s">
        <v>85</v>
      </c>
      <c r="J196" s="5">
        <v>42.495131999999998</v>
      </c>
      <c r="K196" t="s">
        <v>7666</v>
      </c>
    </row>
    <row r="197" spans="1:11">
      <c r="A197">
        <v>112</v>
      </c>
      <c r="C197">
        <v>1897</v>
      </c>
      <c r="D197" t="s">
        <v>7326</v>
      </c>
      <c r="E197" t="s">
        <v>7325</v>
      </c>
      <c r="G197" t="str">
        <f t="shared" si="36"/>
        <v>W1870</v>
      </c>
      <c r="H197" t="s">
        <v>5309</v>
      </c>
      <c r="I197" t="s">
        <v>7326</v>
      </c>
      <c r="J197" s="5">
        <v>42.832999999999998</v>
      </c>
      <c r="K197">
        <v>-94.700999999999993</v>
      </c>
    </row>
    <row r="198" spans="1:11">
      <c r="A198">
        <v>115</v>
      </c>
      <c r="C198">
        <v>1889</v>
      </c>
      <c r="D198" t="s">
        <v>7329</v>
      </c>
      <c r="E198" t="s">
        <v>1301</v>
      </c>
      <c r="G198" t="str">
        <f t="shared" si="36"/>
        <v>W1870</v>
      </c>
      <c r="H198" t="s">
        <v>5309</v>
      </c>
      <c r="I198" t="s">
        <v>7329</v>
      </c>
      <c r="J198" s="5">
        <v>42.306818</v>
      </c>
      <c r="K198" t="s">
        <v>7670</v>
      </c>
    </row>
    <row r="199" spans="1:11">
      <c r="A199">
        <v>121</v>
      </c>
      <c r="C199">
        <v>1896</v>
      </c>
      <c r="D199" t="s">
        <v>7334</v>
      </c>
      <c r="E199" t="s">
        <v>7334</v>
      </c>
      <c r="G199" t="str">
        <f t="shared" si="36"/>
        <v>W1870</v>
      </c>
      <c r="H199" t="s">
        <v>5309</v>
      </c>
      <c r="I199" t="s">
        <v>7334</v>
      </c>
      <c r="J199" s="5">
        <v>42.516033</v>
      </c>
      <c r="K199" t="s">
        <v>7667</v>
      </c>
    </row>
    <row r="200" spans="1:11">
      <c r="A200">
        <v>123</v>
      </c>
      <c r="C200">
        <v>1897</v>
      </c>
      <c r="D200" t="s">
        <v>7337</v>
      </c>
      <c r="E200" t="s">
        <v>7336</v>
      </c>
      <c r="G200" t="str">
        <f t="shared" si="36"/>
        <v>W1870</v>
      </c>
      <c r="H200" t="s">
        <v>5309</v>
      </c>
      <c r="I200" t="s">
        <v>7664</v>
      </c>
      <c r="J200" s="5">
        <v>42.027000000000001</v>
      </c>
      <c r="K200">
        <v>-96.096999999999994</v>
      </c>
    </row>
    <row r="201" spans="1:11">
      <c r="A201">
        <v>124</v>
      </c>
      <c r="C201">
        <v>1879</v>
      </c>
      <c r="D201" t="s">
        <v>7339</v>
      </c>
      <c r="E201" t="s">
        <v>7338</v>
      </c>
      <c r="G201" t="str">
        <f t="shared" si="36"/>
        <v>W1870</v>
      </c>
      <c r="H201" t="s">
        <v>5309</v>
      </c>
      <c r="I201" t="s">
        <v>7339</v>
      </c>
      <c r="J201" s="5">
        <v>41.364995999999998</v>
      </c>
      <c r="K201" t="s">
        <v>7669</v>
      </c>
    </row>
    <row r="202" spans="1:11">
      <c r="A202">
        <v>125</v>
      </c>
      <c r="C202">
        <v>1895</v>
      </c>
      <c r="D202" t="s">
        <v>7339</v>
      </c>
      <c r="E202" t="s">
        <v>7338</v>
      </c>
      <c r="G202" t="str">
        <f t="shared" si="36"/>
        <v>W1870</v>
      </c>
      <c r="H202" t="s">
        <v>5309</v>
      </c>
      <c r="I202" t="s">
        <v>7339</v>
      </c>
      <c r="J202" s="5">
        <v>41.364995999999998</v>
      </c>
      <c r="K202" t="s">
        <v>7669</v>
      </c>
    </row>
    <row r="203" spans="1:11">
      <c r="A203">
        <v>126</v>
      </c>
      <c r="C203">
        <v>1878</v>
      </c>
      <c r="D203" t="s">
        <v>7341</v>
      </c>
      <c r="E203" t="s">
        <v>1462</v>
      </c>
      <c r="G203" t="str">
        <f t="shared" si="36"/>
        <v>W1870</v>
      </c>
      <c r="H203" t="s">
        <v>5309</v>
      </c>
      <c r="I203" t="s">
        <v>7341</v>
      </c>
      <c r="J203" s="5">
        <v>41.591999999999999</v>
      </c>
      <c r="K203">
        <v>-95.06</v>
      </c>
    </row>
    <row r="204" spans="1:11">
      <c r="A204">
        <v>127</v>
      </c>
      <c r="C204">
        <v>1900</v>
      </c>
      <c r="D204" t="s">
        <v>7340</v>
      </c>
      <c r="E204" t="s">
        <v>7340</v>
      </c>
      <c r="G204" t="str">
        <f t="shared" si="36"/>
        <v>W1870</v>
      </c>
      <c r="H204" t="s">
        <v>5309</v>
      </c>
      <c r="I204" t="s">
        <v>7340</v>
      </c>
      <c r="J204" s="5">
        <v>41.718000000000004</v>
      </c>
      <c r="K204">
        <v>-94.927999999999997</v>
      </c>
    </row>
    <row r="205" spans="1:11">
      <c r="A205">
        <v>128</v>
      </c>
      <c r="C205">
        <v>1890</v>
      </c>
      <c r="D205" t="s">
        <v>81</v>
      </c>
      <c r="E205" t="s">
        <v>1358</v>
      </c>
      <c r="G205" t="str">
        <f t="shared" si="36"/>
        <v>W1870</v>
      </c>
      <c r="H205" t="s">
        <v>5309</v>
      </c>
      <c r="I205" t="s">
        <v>81</v>
      </c>
      <c r="J205" s="5">
        <v>41.619548999999999</v>
      </c>
      <c r="K205" t="s">
        <v>7671</v>
      </c>
    </row>
    <row r="206" spans="1:11">
      <c r="A206">
        <v>130</v>
      </c>
      <c r="C206">
        <v>1890</v>
      </c>
      <c r="D206" t="s">
        <v>81</v>
      </c>
      <c r="E206" t="s">
        <v>1358</v>
      </c>
      <c r="G206" t="str">
        <f t="shared" si="36"/>
        <v>W1870</v>
      </c>
      <c r="H206" t="s">
        <v>5309</v>
      </c>
      <c r="I206" t="s">
        <v>81</v>
      </c>
      <c r="J206" s="5">
        <v>41.619548999999999</v>
      </c>
      <c r="K206" t="s">
        <v>7671</v>
      </c>
    </row>
    <row r="207" spans="1:11">
      <c r="A207">
        <v>131</v>
      </c>
      <c r="C207">
        <v>1899</v>
      </c>
      <c r="D207" t="s">
        <v>81</v>
      </c>
      <c r="E207" t="s">
        <v>1358</v>
      </c>
      <c r="G207" t="str">
        <f t="shared" si="36"/>
        <v>W1870</v>
      </c>
      <c r="H207" t="s">
        <v>5309</v>
      </c>
      <c r="I207" t="s">
        <v>81</v>
      </c>
      <c r="J207" s="5">
        <v>41.619548999999999</v>
      </c>
      <c r="K207" t="s">
        <v>7671</v>
      </c>
    </row>
    <row r="208" spans="1:11">
      <c r="A208">
        <v>133</v>
      </c>
      <c r="C208">
        <v>1890</v>
      </c>
      <c r="D208" t="s">
        <v>705</v>
      </c>
      <c r="E208" t="s">
        <v>367</v>
      </c>
      <c r="G208" t="str">
        <f t="shared" si="36"/>
        <v>W1870</v>
      </c>
      <c r="H208" t="s">
        <v>5309</v>
      </c>
      <c r="I208" t="s">
        <v>705</v>
      </c>
      <c r="J208" s="5">
        <v>41.884</v>
      </c>
      <c r="K208">
        <v>-92.921999999999997</v>
      </c>
    </row>
    <row r="209" spans="1:15">
      <c r="A209">
        <v>134</v>
      </c>
      <c r="C209">
        <v>1900</v>
      </c>
      <c r="D209" t="s">
        <v>7344</v>
      </c>
      <c r="E209" t="s">
        <v>7342</v>
      </c>
      <c r="G209" t="str">
        <f t="shared" si="36"/>
        <v>W1870</v>
      </c>
      <c r="H209" t="s">
        <v>5309</v>
      </c>
      <c r="I209" t="s">
        <v>7344</v>
      </c>
      <c r="J209" s="5">
        <v>41.408000000000001</v>
      </c>
      <c r="K209">
        <v>-92.915999999999997</v>
      </c>
    </row>
    <row r="210" spans="1:15">
      <c r="A210">
        <v>136</v>
      </c>
      <c r="C210">
        <v>1892</v>
      </c>
      <c r="D210" t="s">
        <v>7345</v>
      </c>
      <c r="E210" t="s">
        <v>7343</v>
      </c>
      <c r="G210" t="str">
        <f t="shared" si="36"/>
        <v>W1870</v>
      </c>
      <c r="H210" t="s">
        <v>5309</v>
      </c>
      <c r="I210" t="s">
        <v>7345</v>
      </c>
      <c r="J210" s="5">
        <v>41.299022999999998</v>
      </c>
      <c r="K210" t="s">
        <v>7668</v>
      </c>
    </row>
    <row r="211" spans="1:15">
      <c r="A211">
        <v>140</v>
      </c>
      <c r="C211">
        <v>1879</v>
      </c>
      <c r="D211" t="s">
        <v>7350</v>
      </c>
      <c r="E211" t="s">
        <v>1612</v>
      </c>
      <c r="G211" t="str">
        <f t="shared" si="36"/>
        <v>W1870</v>
      </c>
      <c r="H211" t="s">
        <v>5309</v>
      </c>
      <c r="I211" t="s">
        <v>7350</v>
      </c>
      <c r="J211" s="5">
        <v>41.585999999999999</v>
      </c>
      <c r="K211">
        <v>-90.774000000000001</v>
      </c>
    </row>
    <row r="212" spans="1:15">
      <c r="A212">
        <v>143</v>
      </c>
      <c r="C212">
        <v>1894</v>
      </c>
      <c r="D212" t="s">
        <v>7353</v>
      </c>
      <c r="E212" t="s">
        <v>7352</v>
      </c>
      <c r="G212" t="str">
        <f t="shared" si="36"/>
        <v>W1870</v>
      </c>
      <c r="H212" t="s">
        <v>5309</v>
      </c>
      <c r="I212" t="s">
        <v>7353</v>
      </c>
      <c r="J212" s="5">
        <v>40.741999999999997</v>
      </c>
      <c r="K212">
        <v>-95.037999999999997</v>
      </c>
    </row>
    <row r="213" spans="1:15">
      <c r="A213">
        <v>144</v>
      </c>
      <c r="C213">
        <v>1879</v>
      </c>
      <c r="D213" t="s">
        <v>7354</v>
      </c>
      <c r="E213" t="s">
        <v>1308</v>
      </c>
      <c r="G213" t="str">
        <f t="shared" si="36"/>
        <v>W1870</v>
      </c>
      <c r="H213" t="s">
        <v>5309</v>
      </c>
      <c r="I213" t="s">
        <v>7354</v>
      </c>
      <c r="J213" s="5">
        <v>40.622999999999998</v>
      </c>
      <c r="K213">
        <v>-93.933999999999997</v>
      </c>
    </row>
    <row r="214" spans="1:15">
      <c r="A214">
        <v>145</v>
      </c>
      <c r="C214">
        <v>1897</v>
      </c>
      <c r="D214" t="s">
        <v>7355</v>
      </c>
      <c r="E214" t="s">
        <v>1308</v>
      </c>
      <c r="G214" t="str">
        <f t="shared" si="36"/>
        <v>W1870</v>
      </c>
      <c r="H214" t="s">
        <v>5309</v>
      </c>
      <c r="J214" s="5">
        <v>40.827226000000003</v>
      </c>
      <c r="K214">
        <v>-93.607232999999994</v>
      </c>
      <c r="N214" s="11"/>
    </row>
    <row r="215" spans="1:15">
      <c r="A215">
        <v>147</v>
      </c>
      <c r="C215">
        <v>1883</v>
      </c>
      <c r="D215" t="s">
        <v>7357</v>
      </c>
      <c r="E215" t="s">
        <v>7356</v>
      </c>
      <c r="G215" t="str">
        <f t="shared" si="36"/>
        <v>W1870</v>
      </c>
      <c r="H215" t="s">
        <v>5309</v>
      </c>
      <c r="J215" s="5">
        <v>40.751122000000002</v>
      </c>
      <c r="K215">
        <v>-92.417006999999998</v>
      </c>
      <c r="O215" s="11"/>
    </row>
    <row r="216" spans="1:15">
      <c r="A216">
        <v>148</v>
      </c>
      <c r="C216">
        <v>1885</v>
      </c>
      <c r="D216" t="s">
        <v>7358</v>
      </c>
      <c r="E216" t="s">
        <v>1367</v>
      </c>
      <c r="G216" t="str">
        <f t="shared" si="36"/>
        <v>W1870</v>
      </c>
      <c r="H216" t="s">
        <v>5309</v>
      </c>
      <c r="J216" s="5">
        <v>40.716704</v>
      </c>
      <c r="K216">
        <v>-91.4501542</v>
      </c>
    </row>
    <row r="217" spans="1:15">
      <c r="A217">
        <v>149</v>
      </c>
      <c r="C217">
        <v>1885</v>
      </c>
      <c r="D217" t="s">
        <v>7359</v>
      </c>
      <c r="E217" t="s">
        <v>1367</v>
      </c>
      <c r="G217" t="str">
        <f t="shared" si="36"/>
        <v>W1870</v>
      </c>
      <c r="H217" t="s">
        <v>5309</v>
      </c>
      <c r="I217" t="s">
        <v>7665</v>
      </c>
      <c r="J217" s="5">
        <v>40.643000000000001</v>
      </c>
      <c r="K217">
        <v>-91.564999999999998</v>
      </c>
    </row>
    <row r="218" spans="1:15">
      <c r="A218">
        <v>201</v>
      </c>
      <c r="C218">
        <v>1890</v>
      </c>
      <c r="D218" t="s">
        <v>7363</v>
      </c>
      <c r="E218" t="s">
        <v>5319</v>
      </c>
      <c r="G218" t="str">
        <f t="shared" si="36"/>
        <v>W1870</v>
      </c>
      <c r="H218" t="s">
        <v>5319</v>
      </c>
      <c r="J218" s="5"/>
    </row>
    <row r="219" spans="1:15">
      <c r="A219">
        <v>202</v>
      </c>
      <c r="C219">
        <v>1887</v>
      </c>
      <c r="D219" t="s">
        <v>7364</v>
      </c>
      <c r="E219" t="s">
        <v>5292</v>
      </c>
      <c r="G219" t="str">
        <f t="shared" si="36"/>
        <v>W1870</v>
      </c>
      <c r="H219" t="s">
        <v>5292</v>
      </c>
      <c r="J219" s="5"/>
    </row>
    <row r="220" spans="1:15">
      <c r="A220">
        <v>203</v>
      </c>
      <c r="C220">
        <v>1897</v>
      </c>
      <c r="D220" t="s">
        <v>7365</v>
      </c>
      <c r="E220" t="s">
        <v>7366</v>
      </c>
      <c r="G220" t="str">
        <f t="shared" si="36"/>
        <v>W1870</v>
      </c>
      <c r="H220" t="s">
        <v>5313</v>
      </c>
      <c r="I220" t="s">
        <v>7365</v>
      </c>
      <c r="J220" s="5">
        <v>48.672800000000002</v>
      </c>
      <c r="K220" t="s">
        <v>7651</v>
      </c>
    </row>
    <row r="221" spans="1:15">
      <c r="A221">
        <v>206</v>
      </c>
      <c r="C221">
        <v>1881</v>
      </c>
      <c r="D221" t="s">
        <v>7370</v>
      </c>
      <c r="E221" t="s">
        <v>7369</v>
      </c>
      <c r="G221" t="str">
        <f t="shared" ref="G221:G284" si="37">IF(C221="","",IF(F221="B","B1875",IF(C221&gt;1900,"W1900",IF(C221&gt;1874,"W1870","W1850"))))</f>
        <v>W1870</v>
      </c>
      <c r="H221" t="s">
        <v>5313</v>
      </c>
      <c r="I221" t="s">
        <v>7370</v>
      </c>
      <c r="J221" s="5">
        <v>48.775300000000001</v>
      </c>
      <c r="K221" t="s">
        <v>7652</v>
      </c>
    </row>
    <row r="222" spans="1:15">
      <c r="A222">
        <v>208</v>
      </c>
      <c r="C222">
        <v>1875</v>
      </c>
      <c r="D222" t="s">
        <v>7369</v>
      </c>
      <c r="E222" t="s">
        <v>7369</v>
      </c>
      <c r="G222" t="str">
        <f t="shared" si="37"/>
        <v>W1870</v>
      </c>
      <c r="H222" t="s">
        <v>5313</v>
      </c>
      <c r="I222" t="s">
        <v>7369</v>
      </c>
      <c r="J222" s="5">
        <v>48.9664</v>
      </c>
      <c r="K222" t="s">
        <v>7653</v>
      </c>
    </row>
    <row r="223" spans="1:15">
      <c r="A223">
        <v>209</v>
      </c>
      <c r="C223">
        <v>1894</v>
      </c>
      <c r="D223" t="s">
        <v>7372</v>
      </c>
      <c r="E223" t="s">
        <v>7371</v>
      </c>
      <c r="G223" t="str">
        <f t="shared" si="37"/>
        <v>W1870</v>
      </c>
      <c r="H223" t="s">
        <v>5313</v>
      </c>
      <c r="I223" t="s">
        <v>7372</v>
      </c>
      <c r="J223" s="5">
        <v>48.146999999999998</v>
      </c>
      <c r="K223" t="s">
        <v>7654</v>
      </c>
    </row>
    <row r="224" spans="1:15">
      <c r="A224">
        <v>210</v>
      </c>
      <c r="C224">
        <v>1888</v>
      </c>
      <c r="D224" t="s">
        <v>7372</v>
      </c>
      <c r="E224" t="s">
        <v>7371</v>
      </c>
      <c r="G224" t="str">
        <f t="shared" si="37"/>
        <v>W1870</v>
      </c>
      <c r="H224" t="s">
        <v>5313</v>
      </c>
      <c r="I224" t="s">
        <v>7372</v>
      </c>
      <c r="J224" s="5">
        <v>48.146999999999998</v>
      </c>
      <c r="K224" t="s">
        <v>7654</v>
      </c>
    </row>
    <row r="225" spans="1:11">
      <c r="A225">
        <v>211</v>
      </c>
      <c r="C225">
        <v>1894</v>
      </c>
      <c r="D225" t="s">
        <v>7374</v>
      </c>
      <c r="E225" t="s">
        <v>7373</v>
      </c>
      <c r="G225" t="str">
        <f t="shared" si="37"/>
        <v>W1870</v>
      </c>
      <c r="H225" t="s">
        <v>5313</v>
      </c>
      <c r="I225" t="s">
        <v>7374</v>
      </c>
      <c r="J225" s="5">
        <v>47.7697</v>
      </c>
      <c r="K225" t="s">
        <v>7655</v>
      </c>
    </row>
    <row r="226" spans="1:11">
      <c r="A226">
        <v>212</v>
      </c>
      <c r="C226">
        <v>1876</v>
      </c>
      <c r="D226" t="s">
        <v>7375</v>
      </c>
      <c r="E226" t="s">
        <v>4032</v>
      </c>
      <c r="G226" t="str">
        <f t="shared" si="37"/>
        <v>W1870</v>
      </c>
      <c r="H226" t="s">
        <v>5313</v>
      </c>
      <c r="I226" t="s">
        <v>7375</v>
      </c>
      <c r="J226" s="5">
        <v>48.1128</v>
      </c>
      <c r="K226" t="s">
        <v>7656</v>
      </c>
    </row>
    <row r="227" spans="1:11">
      <c r="A227">
        <v>213</v>
      </c>
      <c r="C227">
        <v>1886</v>
      </c>
      <c r="D227" t="s">
        <v>7375</v>
      </c>
      <c r="E227" t="s">
        <v>4032</v>
      </c>
      <c r="G227" t="str">
        <f t="shared" si="37"/>
        <v>W1870</v>
      </c>
      <c r="H227" t="s">
        <v>5313</v>
      </c>
      <c r="I227" t="s">
        <v>7375</v>
      </c>
      <c r="J227" s="5">
        <v>48.1128</v>
      </c>
      <c r="K227" t="s">
        <v>7656</v>
      </c>
    </row>
    <row r="228" spans="1:11">
      <c r="A228">
        <v>214</v>
      </c>
      <c r="C228">
        <v>1880</v>
      </c>
      <c r="D228" t="s">
        <v>7376</v>
      </c>
      <c r="E228" t="s">
        <v>167</v>
      </c>
      <c r="G228" t="str">
        <f t="shared" si="37"/>
        <v>W1870</v>
      </c>
      <c r="H228" t="s">
        <v>5313</v>
      </c>
      <c r="I228" t="s">
        <v>7376</v>
      </c>
      <c r="J228" s="5">
        <v>46.913899999999998</v>
      </c>
      <c r="K228" t="s">
        <v>7657</v>
      </c>
    </row>
    <row r="229" spans="1:11">
      <c r="A229">
        <v>215</v>
      </c>
      <c r="C229">
        <v>1884</v>
      </c>
      <c r="D229" t="s">
        <v>7378</v>
      </c>
      <c r="E229" t="s">
        <v>7377</v>
      </c>
      <c r="G229" t="str">
        <f t="shared" si="37"/>
        <v>W1870</v>
      </c>
      <c r="H229" t="s">
        <v>5313</v>
      </c>
      <c r="I229" t="s">
        <v>7649</v>
      </c>
      <c r="J229" s="5"/>
    </row>
    <row r="230" spans="1:11">
      <c r="A230">
        <v>216</v>
      </c>
      <c r="C230">
        <v>1883</v>
      </c>
      <c r="D230" t="s">
        <v>185</v>
      </c>
      <c r="E230" t="s">
        <v>7379</v>
      </c>
      <c r="G230" t="str">
        <f t="shared" si="37"/>
        <v>W1870</v>
      </c>
      <c r="H230" t="s">
        <v>5313</v>
      </c>
      <c r="I230" t="s">
        <v>185</v>
      </c>
      <c r="J230" s="5">
        <v>46.81</v>
      </c>
      <c r="K230" t="s">
        <v>7658</v>
      </c>
    </row>
    <row r="231" spans="1:11">
      <c r="A231">
        <v>217</v>
      </c>
      <c r="C231">
        <v>1882</v>
      </c>
      <c r="D231" t="s">
        <v>185</v>
      </c>
      <c r="E231" t="s">
        <v>7379</v>
      </c>
      <c r="G231" t="str">
        <f t="shared" si="37"/>
        <v>W1870</v>
      </c>
      <c r="H231" t="s">
        <v>5313</v>
      </c>
      <c r="I231" t="s">
        <v>185</v>
      </c>
      <c r="J231" s="5">
        <v>46.81</v>
      </c>
      <c r="K231" t="s">
        <v>7658</v>
      </c>
    </row>
    <row r="232" spans="1:11">
      <c r="A232">
        <v>218</v>
      </c>
      <c r="C232">
        <v>1882</v>
      </c>
      <c r="D232" t="s">
        <v>7381</v>
      </c>
      <c r="E232" t="s">
        <v>7380</v>
      </c>
      <c r="G232" t="str">
        <f t="shared" si="37"/>
        <v>W1870</v>
      </c>
      <c r="H232" t="s">
        <v>5313</v>
      </c>
      <c r="I232" t="s">
        <v>7381</v>
      </c>
      <c r="J232" s="5">
        <v>46.91</v>
      </c>
      <c r="K232" t="s">
        <v>7659</v>
      </c>
    </row>
    <row r="233" spans="1:11">
      <c r="A233">
        <v>219</v>
      </c>
      <c r="C233">
        <v>1894</v>
      </c>
      <c r="D233" t="s">
        <v>7381</v>
      </c>
      <c r="E233" t="s">
        <v>7380</v>
      </c>
      <c r="G233" t="str">
        <f t="shared" si="37"/>
        <v>W1870</v>
      </c>
      <c r="H233" t="s">
        <v>5313</v>
      </c>
      <c r="I233" t="s">
        <v>7381</v>
      </c>
      <c r="J233" s="5">
        <v>46.91</v>
      </c>
      <c r="K233" t="s">
        <v>7659</v>
      </c>
    </row>
    <row r="234" spans="1:11">
      <c r="A234">
        <v>222</v>
      </c>
      <c r="C234">
        <v>1893</v>
      </c>
      <c r="D234" t="s">
        <v>186</v>
      </c>
      <c r="E234" t="s">
        <v>7361</v>
      </c>
      <c r="G234" t="str">
        <f t="shared" si="37"/>
        <v>W1870</v>
      </c>
      <c r="H234" t="s">
        <v>5313</v>
      </c>
      <c r="I234" t="s">
        <v>186</v>
      </c>
      <c r="J234" s="5">
        <v>46.87</v>
      </c>
      <c r="K234" t="s">
        <v>7660</v>
      </c>
    </row>
    <row r="235" spans="1:11">
      <c r="A235">
        <v>223</v>
      </c>
      <c r="C235">
        <v>1886</v>
      </c>
      <c r="D235" t="s">
        <v>936</v>
      </c>
      <c r="E235" t="s">
        <v>7382</v>
      </c>
      <c r="G235" t="str">
        <f t="shared" si="37"/>
        <v>W1870</v>
      </c>
      <c r="H235" t="s">
        <v>5313</v>
      </c>
      <c r="I235" t="s">
        <v>936</v>
      </c>
      <c r="J235" s="47"/>
    </row>
    <row r="236" spans="1:11">
      <c r="A236">
        <v>224</v>
      </c>
      <c r="C236">
        <v>1885</v>
      </c>
      <c r="D236" t="s">
        <v>7384</v>
      </c>
      <c r="E236" t="s">
        <v>7383</v>
      </c>
      <c r="G236" t="str">
        <f t="shared" si="37"/>
        <v>W1870</v>
      </c>
      <c r="H236" t="s">
        <v>5313</v>
      </c>
      <c r="I236" t="s">
        <v>7384</v>
      </c>
      <c r="J236" s="5">
        <v>46</v>
      </c>
      <c r="K236" t="s">
        <v>7661</v>
      </c>
    </row>
    <row r="237" spans="1:11">
      <c r="A237">
        <v>225</v>
      </c>
      <c r="C237">
        <v>1879</v>
      </c>
      <c r="D237" t="s">
        <v>7385</v>
      </c>
      <c r="E237" t="s">
        <v>7387</v>
      </c>
      <c r="G237" t="str">
        <f t="shared" si="37"/>
        <v>W1870</v>
      </c>
      <c r="H237" t="s">
        <v>5313</v>
      </c>
      <c r="I237" t="s">
        <v>7385</v>
      </c>
      <c r="J237" s="5">
        <v>46.05</v>
      </c>
      <c r="K237" t="s">
        <v>7662</v>
      </c>
    </row>
    <row r="238" spans="1:11">
      <c r="A238">
        <v>226</v>
      </c>
      <c r="C238">
        <v>1896</v>
      </c>
      <c r="D238" t="s">
        <v>7386</v>
      </c>
      <c r="E238" t="s">
        <v>7387</v>
      </c>
      <c r="G238" t="str">
        <f t="shared" si="37"/>
        <v>W1870</v>
      </c>
      <c r="H238" t="s">
        <v>5313</v>
      </c>
      <c r="I238" t="s">
        <v>7650</v>
      </c>
      <c r="J238" s="5">
        <v>46.27</v>
      </c>
      <c r="K238" t="s">
        <v>7663</v>
      </c>
    </row>
    <row r="239" spans="1:11">
      <c r="A239">
        <v>301</v>
      </c>
      <c r="C239">
        <v>1880</v>
      </c>
      <c r="D239" t="s">
        <v>218</v>
      </c>
      <c r="E239" t="s">
        <v>7388</v>
      </c>
      <c r="G239" t="str">
        <f t="shared" si="37"/>
        <v>W1870</v>
      </c>
      <c r="H239" t="s">
        <v>5316</v>
      </c>
      <c r="I239" t="s">
        <v>7672</v>
      </c>
      <c r="J239" s="5">
        <v>45.584200000000003</v>
      </c>
      <c r="K239" s="5" t="s">
        <v>7678</v>
      </c>
    </row>
    <row r="240" spans="1:11">
      <c r="A240">
        <v>302</v>
      </c>
      <c r="C240">
        <v>1898</v>
      </c>
      <c r="D240" t="s">
        <v>7390</v>
      </c>
      <c r="E240" t="s">
        <v>7389</v>
      </c>
      <c r="G240" t="str">
        <f t="shared" si="37"/>
        <v>W1870</v>
      </c>
      <c r="H240" t="s">
        <v>5316</v>
      </c>
      <c r="I240" t="s">
        <v>7673</v>
      </c>
      <c r="J240" s="5">
        <v>45.023000000000003</v>
      </c>
      <c r="K240" s="5" t="s">
        <v>7679</v>
      </c>
    </row>
    <row r="241" spans="1:11">
      <c r="A241">
        <v>303</v>
      </c>
      <c r="C241">
        <v>1887</v>
      </c>
      <c r="D241" t="s">
        <v>7392</v>
      </c>
      <c r="E241" t="s">
        <v>7391</v>
      </c>
      <c r="G241" t="str">
        <f t="shared" si="37"/>
        <v>W1870</v>
      </c>
      <c r="H241" t="s">
        <v>5316</v>
      </c>
      <c r="I241" t="s">
        <v>7674</v>
      </c>
      <c r="J241" s="5">
        <v>45.506399999999999</v>
      </c>
      <c r="K241" s="5" t="s">
        <v>7680</v>
      </c>
    </row>
    <row r="242" spans="1:11">
      <c r="A242">
        <v>304</v>
      </c>
      <c r="C242">
        <v>1899</v>
      </c>
      <c r="D242" t="s">
        <v>7392</v>
      </c>
      <c r="E242" t="s">
        <v>7391</v>
      </c>
      <c r="G242" t="str">
        <f t="shared" si="37"/>
        <v>W1870</v>
      </c>
      <c r="H242" t="s">
        <v>5316</v>
      </c>
      <c r="I242" t="s">
        <v>7674</v>
      </c>
      <c r="J242" s="5">
        <v>45.506399999999999</v>
      </c>
      <c r="K242" s="5" t="s">
        <v>7680</v>
      </c>
    </row>
    <row r="243" spans="1:11">
      <c r="A243">
        <v>305</v>
      </c>
      <c r="C243">
        <v>1880</v>
      </c>
      <c r="D243" t="s">
        <v>266</v>
      </c>
      <c r="E243" t="s">
        <v>7393</v>
      </c>
      <c r="G243" t="str">
        <f t="shared" si="37"/>
        <v>W1870</v>
      </c>
      <c r="H243" t="s">
        <v>5316</v>
      </c>
      <c r="I243" t="s">
        <v>7675</v>
      </c>
      <c r="J243" s="5">
        <v>45.464700000000001</v>
      </c>
      <c r="K243" s="5" t="s">
        <v>7681</v>
      </c>
    </row>
    <row r="244" spans="1:11">
      <c r="A244">
        <v>307</v>
      </c>
      <c r="C244">
        <v>1892</v>
      </c>
      <c r="D244" t="s">
        <v>7395</v>
      </c>
      <c r="E244" t="s">
        <v>7394</v>
      </c>
      <c r="G244" t="str">
        <f t="shared" si="37"/>
        <v>W1870</v>
      </c>
      <c r="H244" t="s">
        <v>5316</v>
      </c>
      <c r="I244" t="s">
        <v>7676</v>
      </c>
      <c r="J244" s="5">
        <v>45.664700000000003</v>
      </c>
      <c r="K244" s="5" t="s">
        <v>7682</v>
      </c>
    </row>
    <row r="245" spans="1:11">
      <c r="A245">
        <v>308</v>
      </c>
      <c r="C245">
        <v>1890</v>
      </c>
      <c r="D245" t="s">
        <v>7395</v>
      </c>
      <c r="E245" t="s">
        <v>7394</v>
      </c>
      <c r="G245" t="str">
        <f t="shared" si="37"/>
        <v>W1870</v>
      </c>
      <c r="H245" t="s">
        <v>5316</v>
      </c>
      <c r="I245" t="s">
        <v>7676</v>
      </c>
      <c r="J245" s="5">
        <v>45.664700000000003</v>
      </c>
      <c r="K245" s="5" t="s">
        <v>7682</v>
      </c>
    </row>
    <row r="246" spans="1:11">
      <c r="A246">
        <v>309</v>
      </c>
      <c r="C246">
        <v>1881</v>
      </c>
      <c r="D246" t="s">
        <v>7397</v>
      </c>
      <c r="E246" t="s">
        <v>1761</v>
      </c>
      <c r="G246" t="str">
        <f t="shared" si="37"/>
        <v>W1870</v>
      </c>
      <c r="H246" t="s">
        <v>5316</v>
      </c>
      <c r="I246" t="s">
        <v>7677</v>
      </c>
      <c r="J246" s="5">
        <v>44.352200000000003</v>
      </c>
      <c r="K246" s="48" t="s">
        <v>7683</v>
      </c>
    </row>
    <row r="247" spans="1:11">
      <c r="A247">
        <v>311</v>
      </c>
      <c r="C247">
        <v>1876</v>
      </c>
      <c r="D247" t="s">
        <v>7398</v>
      </c>
      <c r="E247" t="s">
        <v>7396</v>
      </c>
      <c r="G247" t="str">
        <f t="shared" si="37"/>
        <v>W1870</v>
      </c>
      <c r="H247" t="s">
        <v>5316</v>
      </c>
      <c r="I247" s="23" t="s">
        <v>7684</v>
      </c>
      <c r="J247">
        <v>43.957999999999998</v>
      </c>
      <c r="K247" s="5" t="s">
        <v>7692</v>
      </c>
    </row>
    <row r="248" spans="1:11">
      <c r="A248">
        <v>312</v>
      </c>
      <c r="C248">
        <v>1892</v>
      </c>
      <c r="D248" t="s">
        <v>269</v>
      </c>
      <c r="E248" t="s">
        <v>7396</v>
      </c>
      <c r="G248" t="str">
        <f t="shared" si="37"/>
        <v>W1870</v>
      </c>
      <c r="H248" t="s">
        <v>5316</v>
      </c>
      <c r="I248" s="23" t="s">
        <v>7684</v>
      </c>
      <c r="J248" s="5" t="s">
        <v>7693</v>
      </c>
      <c r="K248" s="5" t="s">
        <v>7692</v>
      </c>
    </row>
    <row r="249" spans="1:11">
      <c r="A249">
        <v>313</v>
      </c>
      <c r="C249">
        <v>1894</v>
      </c>
      <c r="D249" t="s">
        <v>7401</v>
      </c>
      <c r="E249" t="s">
        <v>7400</v>
      </c>
      <c r="G249" t="str">
        <f t="shared" si="37"/>
        <v>W1870</v>
      </c>
      <c r="H249" t="s">
        <v>5316</v>
      </c>
      <c r="I249" t="s">
        <v>7685</v>
      </c>
      <c r="J249" s="5" t="s">
        <v>7695</v>
      </c>
      <c r="K249" s="5" t="s">
        <v>7694</v>
      </c>
    </row>
    <row r="250" spans="1:11">
      <c r="A250">
        <v>316</v>
      </c>
      <c r="C250">
        <v>1882</v>
      </c>
      <c r="D250" t="s">
        <v>1728</v>
      </c>
      <c r="E250" t="s">
        <v>7404</v>
      </c>
      <c r="G250" t="str">
        <f t="shared" si="37"/>
        <v>W1870</v>
      </c>
      <c r="H250" t="s">
        <v>5316</v>
      </c>
      <c r="I250" t="s">
        <v>7686</v>
      </c>
      <c r="J250" s="5" t="s">
        <v>7697</v>
      </c>
      <c r="K250" s="5" t="s">
        <v>7696</v>
      </c>
    </row>
    <row r="251" spans="1:11">
      <c r="A251">
        <v>320</v>
      </c>
      <c r="C251">
        <v>1887</v>
      </c>
      <c r="D251" t="s">
        <v>1529</v>
      </c>
      <c r="E251" t="s">
        <v>7407</v>
      </c>
      <c r="G251" t="str">
        <f t="shared" si="37"/>
        <v>W1870</v>
      </c>
      <c r="H251" t="s">
        <v>5316</v>
      </c>
      <c r="I251" t="s">
        <v>7687</v>
      </c>
      <c r="J251" s="5" t="s">
        <v>7699</v>
      </c>
      <c r="K251" s="5" t="s">
        <v>7698</v>
      </c>
    </row>
    <row r="252" spans="1:11">
      <c r="A252">
        <v>322</v>
      </c>
      <c r="C252">
        <v>1885</v>
      </c>
      <c r="D252" t="s">
        <v>7411</v>
      </c>
      <c r="E252" t="s">
        <v>7408</v>
      </c>
      <c r="G252" t="str">
        <f t="shared" si="37"/>
        <v>W1870</v>
      </c>
      <c r="H252" t="s">
        <v>5316</v>
      </c>
      <c r="I252" t="s">
        <v>7688</v>
      </c>
      <c r="J252" s="5" t="s">
        <v>7701</v>
      </c>
      <c r="K252" s="5" t="s">
        <v>7700</v>
      </c>
    </row>
    <row r="253" spans="1:11">
      <c r="A253">
        <v>323</v>
      </c>
      <c r="C253">
        <v>1895</v>
      </c>
      <c r="D253" t="s">
        <v>7412</v>
      </c>
      <c r="E253" t="s">
        <v>7408</v>
      </c>
      <c r="G253" t="str">
        <f t="shared" si="37"/>
        <v>W1870</v>
      </c>
      <c r="H253" t="s">
        <v>5316</v>
      </c>
      <c r="I253" t="s">
        <v>7689</v>
      </c>
      <c r="J253" s="5" t="s">
        <v>7703</v>
      </c>
      <c r="K253" s="5" t="s">
        <v>7702</v>
      </c>
    </row>
    <row r="254" spans="1:11">
      <c r="A254">
        <v>324</v>
      </c>
      <c r="C254">
        <v>1881</v>
      </c>
      <c r="D254" t="s">
        <v>7413</v>
      </c>
      <c r="E254" t="s">
        <v>1889</v>
      </c>
      <c r="G254" t="str">
        <f t="shared" si="37"/>
        <v>W1870</v>
      </c>
      <c r="H254" t="s">
        <v>5316</v>
      </c>
      <c r="I254" t="s">
        <v>7690</v>
      </c>
      <c r="J254" s="5" t="s">
        <v>7705</v>
      </c>
      <c r="K254" s="5" t="s">
        <v>7704</v>
      </c>
    </row>
    <row r="255" spans="1:11">
      <c r="A255">
        <v>325</v>
      </c>
      <c r="C255">
        <v>1887</v>
      </c>
      <c r="D255" t="s">
        <v>7413</v>
      </c>
      <c r="E255" t="s">
        <v>1889</v>
      </c>
      <c r="G255" t="str">
        <f t="shared" si="37"/>
        <v>W1870</v>
      </c>
      <c r="H255" t="s">
        <v>5316</v>
      </c>
      <c r="I255" t="s">
        <v>7690</v>
      </c>
      <c r="J255" s="5" t="s">
        <v>7705</v>
      </c>
      <c r="K255" s="5" t="s">
        <v>7704</v>
      </c>
    </row>
    <row r="256" spans="1:11">
      <c r="A256">
        <v>328</v>
      </c>
      <c r="C256">
        <v>1899</v>
      </c>
      <c r="D256" t="s">
        <v>973</v>
      </c>
      <c r="E256" t="s">
        <v>7414</v>
      </c>
      <c r="G256" t="str">
        <f t="shared" si="37"/>
        <v>W1870</v>
      </c>
      <c r="H256" t="s">
        <v>5316</v>
      </c>
      <c r="I256" t="s">
        <v>7691</v>
      </c>
      <c r="J256" s="5" t="s">
        <v>7707</v>
      </c>
      <c r="K256" s="5" t="s">
        <v>7706</v>
      </c>
    </row>
    <row r="257" spans="1:11">
      <c r="A257">
        <v>401</v>
      </c>
      <c r="C257">
        <v>1884</v>
      </c>
      <c r="D257" t="s">
        <v>7417</v>
      </c>
      <c r="E257" t="s">
        <v>7415</v>
      </c>
      <c r="G257" t="str">
        <f t="shared" si="37"/>
        <v>W1870</v>
      </c>
      <c r="H257" t="s">
        <v>5314</v>
      </c>
      <c r="I257" s="23" t="s">
        <v>7726</v>
      </c>
      <c r="J257" s="5">
        <v>42.829700000000003</v>
      </c>
      <c r="K257" t="s">
        <v>7745</v>
      </c>
    </row>
    <row r="258" spans="1:11">
      <c r="A258">
        <v>402</v>
      </c>
      <c r="C258">
        <v>1900</v>
      </c>
      <c r="D258" t="s">
        <v>7417</v>
      </c>
      <c r="E258" t="s">
        <v>7415</v>
      </c>
      <c r="G258" t="str">
        <f t="shared" si="37"/>
        <v>W1870</v>
      </c>
      <c r="H258" t="s">
        <v>5314</v>
      </c>
      <c r="I258" s="23" t="s">
        <v>7726</v>
      </c>
      <c r="J258" s="5">
        <v>42.829700000000003</v>
      </c>
      <c r="K258" t="s">
        <v>7745</v>
      </c>
    </row>
    <row r="259" spans="1:11">
      <c r="A259">
        <v>405</v>
      </c>
      <c r="C259">
        <v>1883</v>
      </c>
      <c r="D259" t="s">
        <v>7419</v>
      </c>
      <c r="E259" t="s">
        <v>3942</v>
      </c>
      <c r="G259" t="str">
        <f t="shared" si="37"/>
        <v>W1870</v>
      </c>
      <c r="H259" t="s">
        <v>5314</v>
      </c>
      <c r="I259" s="23" t="s">
        <v>7727</v>
      </c>
      <c r="J259" s="5">
        <v>42.585799999999999</v>
      </c>
      <c r="K259" t="s">
        <v>7746</v>
      </c>
    </row>
    <row r="260" spans="1:11">
      <c r="A260">
        <v>408</v>
      </c>
      <c r="C260">
        <v>1895</v>
      </c>
      <c r="D260" t="s">
        <v>7420</v>
      </c>
      <c r="E260" t="s">
        <v>3991</v>
      </c>
      <c r="G260" t="str">
        <f t="shared" si="37"/>
        <v>W1870</v>
      </c>
      <c r="H260" t="s">
        <v>5314</v>
      </c>
      <c r="I260" s="23" t="s">
        <v>7720</v>
      </c>
      <c r="J260" s="5">
        <v>42.622500000000002</v>
      </c>
      <c r="K260" t="s">
        <v>7739</v>
      </c>
    </row>
    <row r="261" spans="1:11">
      <c r="A261">
        <v>409</v>
      </c>
      <c r="C261">
        <v>1887</v>
      </c>
      <c r="D261" t="s">
        <v>7421</v>
      </c>
      <c r="E261" t="s">
        <v>7421</v>
      </c>
      <c r="G261" t="str">
        <f t="shared" si="37"/>
        <v>W1870</v>
      </c>
      <c r="H261" t="s">
        <v>5314</v>
      </c>
      <c r="I261" s="23" t="s">
        <v>7728</v>
      </c>
      <c r="J261" s="5">
        <v>41.866599999999998</v>
      </c>
      <c r="K261" t="s">
        <v>7747</v>
      </c>
    </row>
    <row r="262" spans="1:11">
      <c r="A262">
        <v>412</v>
      </c>
      <c r="C262">
        <v>1893</v>
      </c>
      <c r="D262" t="s">
        <v>7425</v>
      </c>
      <c r="E262" t="s">
        <v>7422</v>
      </c>
      <c r="G262" t="str">
        <f t="shared" si="37"/>
        <v>W1870</v>
      </c>
      <c r="H262" t="s">
        <v>5314</v>
      </c>
      <c r="I262" s="23" t="s">
        <v>7729</v>
      </c>
      <c r="J262" s="5">
        <v>42.038800000000002</v>
      </c>
      <c r="K262" t="s">
        <v>7748</v>
      </c>
    </row>
    <row r="263" spans="1:11">
      <c r="A263">
        <v>414</v>
      </c>
      <c r="C263">
        <v>1893</v>
      </c>
      <c r="D263" t="s">
        <v>7424</v>
      </c>
      <c r="E263" t="s">
        <v>7423</v>
      </c>
      <c r="G263" t="str">
        <f t="shared" si="37"/>
        <v>W1870</v>
      </c>
      <c r="H263" t="s">
        <v>5314</v>
      </c>
      <c r="I263" s="23" t="s">
        <v>7721</v>
      </c>
      <c r="J263" s="5">
        <v>41.781700000000001</v>
      </c>
      <c r="K263" t="s">
        <v>7740</v>
      </c>
    </row>
    <row r="264" spans="1:11">
      <c r="A264">
        <v>416</v>
      </c>
      <c r="C264">
        <v>1898</v>
      </c>
      <c r="D264" t="s">
        <v>193</v>
      </c>
      <c r="E264" t="s">
        <v>320</v>
      </c>
      <c r="G264" t="str">
        <f t="shared" si="37"/>
        <v>W1870</v>
      </c>
      <c r="H264" t="s">
        <v>5314</v>
      </c>
      <c r="I264" s="23" t="s">
        <v>7722</v>
      </c>
      <c r="J264" s="5">
        <v>42.028300000000002</v>
      </c>
      <c r="K264" t="s">
        <v>7741</v>
      </c>
    </row>
    <row r="265" spans="1:11">
      <c r="A265">
        <v>417</v>
      </c>
      <c r="C265">
        <v>1883</v>
      </c>
      <c r="D265" t="s">
        <v>7427</v>
      </c>
      <c r="E265" t="s">
        <v>7426</v>
      </c>
      <c r="G265" t="str">
        <f t="shared" si="37"/>
        <v>W1870</v>
      </c>
      <c r="H265" t="s">
        <v>5314</v>
      </c>
      <c r="I265" s="23" t="s">
        <v>7730</v>
      </c>
      <c r="J265" s="5">
        <v>41.089799999999997</v>
      </c>
      <c r="K265" t="s">
        <v>7749</v>
      </c>
    </row>
    <row r="266" spans="1:11">
      <c r="A266">
        <v>418</v>
      </c>
      <c r="C266">
        <v>1878</v>
      </c>
      <c r="D266" t="s">
        <v>195</v>
      </c>
      <c r="E266" t="s">
        <v>189</v>
      </c>
      <c r="G266" t="str">
        <f t="shared" si="37"/>
        <v>W1870</v>
      </c>
      <c r="H266" t="s">
        <v>5314</v>
      </c>
      <c r="I266" s="23" t="s">
        <v>7731</v>
      </c>
      <c r="J266" s="5">
        <v>41.132199999999997</v>
      </c>
      <c r="K266" t="s">
        <v>7750</v>
      </c>
    </row>
    <row r="267" spans="1:11">
      <c r="A267">
        <v>419</v>
      </c>
      <c r="C267">
        <v>1894</v>
      </c>
      <c r="D267" t="s">
        <v>195</v>
      </c>
      <c r="E267" t="s">
        <v>189</v>
      </c>
      <c r="G267" t="str">
        <f t="shared" si="37"/>
        <v>W1870</v>
      </c>
      <c r="H267" t="s">
        <v>5314</v>
      </c>
      <c r="I267" s="23" t="s">
        <v>7731</v>
      </c>
      <c r="J267" s="5">
        <v>41.132199999999997</v>
      </c>
      <c r="K267" t="s">
        <v>7750</v>
      </c>
    </row>
    <row r="268" spans="1:11">
      <c r="A268">
        <v>420</v>
      </c>
      <c r="C268">
        <v>1876</v>
      </c>
      <c r="D268" t="s">
        <v>7429</v>
      </c>
      <c r="E268" t="s">
        <v>7428</v>
      </c>
      <c r="G268" t="str">
        <f t="shared" si="37"/>
        <v>W1870</v>
      </c>
      <c r="H268" t="s">
        <v>5314</v>
      </c>
      <c r="I268" s="23" t="s">
        <v>7732</v>
      </c>
      <c r="J268" s="5">
        <v>41.320599999999999</v>
      </c>
      <c r="K268" t="s">
        <v>7751</v>
      </c>
    </row>
    <row r="269" spans="1:11">
      <c r="A269">
        <v>421</v>
      </c>
      <c r="C269">
        <v>1891</v>
      </c>
      <c r="D269" t="s">
        <v>7430</v>
      </c>
      <c r="E269" t="s">
        <v>7428</v>
      </c>
      <c r="G269" t="str">
        <f t="shared" si="37"/>
        <v>W1870</v>
      </c>
      <c r="H269" t="s">
        <v>5314</v>
      </c>
      <c r="J269" s="5"/>
    </row>
    <row r="270" spans="1:11">
      <c r="A270">
        <v>423</v>
      </c>
      <c r="C270">
        <v>1898</v>
      </c>
      <c r="D270" t="s">
        <v>7432</v>
      </c>
      <c r="E270" t="s">
        <v>2030</v>
      </c>
      <c r="G270" t="str">
        <f t="shared" si="37"/>
        <v>W1870</v>
      </c>
      <c r="H270" t="s">
        <v>5314</v>
      </c>
      <c r="I270" s="23" t="s">
        <v>7733</v>
      </c>
      <c r="J270" s="5">
        <v>40.77196</v>
      </c>
      <c r="K270" t="s">
        <v>7752</v>
      </c>
    </row>
    <row r="271" spans="1:11">
      <c r="A271">
        <v>426</v>
      </c>
      <c r="C271">
        <v>1894</v>
      </c>
      <c r="D271" t="s">
        <v>189</v>
      </c>
      <c r="E271" t="s">
        <v>951</v>
      </c>
      <c r="G271" t="str">
        <f t="shared" si="37"/>
        <v>W1870</v>
      </c>
      <c r="H271" t="s">
        <v>5314</v>
      </c>
      <c r="I271" s="23" t="s">
        <v>7724</v>
      </c>
      <c r="J271" s="5">
        <v>40.799999999999997</v>
      </c>
      <c r="K271" t="s">
        <v>7743</v>
      </c>
    </row>
    <row r="272" spans="1:11">
      <c r="A272">
        <v>427</v>
      </c>
      <c r="C272">
        <v>1877</v>
      </c>
      <c r="D272" t="s">
        <v>3943</v>
      </c>
      <c r="E272" t="s">
        <v>7433</v>
      </c>
      <c r="G272" t="str">
        <f t="shared" si="37"/>
        <v>W1870</v>
      </c>
      <c r="H272" t="s">
        <v>5314</v>
      </c>
      <c r="I272" s="23" t="s">
        <v>7734</v>
      </c>
      <c r="J272" s="5">
        <v>41.3142</v>
      </c>
      <c r="K272" t="s">
        <v>7753</v>
      </c>
    </row>
    <row r="273" spans="1:12">
      <c r="A273">
        <v>428</v>
      </c>
      <c r="C273">
        <v>1896</v>
      </c>
      <c r="D273" t="s">
        <v>191</v>
      </c>
      <c r="E273" t="s">
        <v>7433</v>
      </c>
      <c r="G273" t="str">
        <f t="shared" si="37"/>
        <v>W1870</v>
      </c>
      <c r="H273" t="s">
        <v>5314</v>
      </c>
      <c r="I273" s="23" t="s">
        <v>7735</v>
      </c>
      <c r="J273" s="5">
        <v>41.256500000000003</v>
      </c>
      <c r="K273" t="s">
        <v>7754</v>
      </c>
    </row>
    <row r="274" spans="1:12">
      <c r="A274">
        <v>429</v>
      </c>
      <c r="C274">
        <v>1878</v>
      </c>
      <c r="D274" t="s">
        <v>7435</v>
      </c>
      <c r="E274" t="s">
        <v>7434</v>
      </c>
      <c r="G274" t="str">
        <f t="shared" si="37"/>
        <v>W1870</v>
      </c>
      <c r="H274" t="s">
        <v>5314</v>
      </c>
      <c r="I274" s="23" t="s">
        <v>7736</v>
      </c>
      <c r="J274" s="5">
        <v>40.234999999999999</v>
      </c>
      <c r="K274" t="s">
        <v>7755</v>
      </c>
    </row>
    <row r="275" spans="1:12">
      <c r="A275">
        <v>430</v>
      </c>
      <c r="C275">
        <v>1876</v>
      </c>
      <c r="D275" t="s">
        <v>7437</v>
      </c>
      <c r="E275" t="s">
        <v>7436</v>
      </c>
      <c r="G275" t="str">
        <f t="shared" si="37"/>
        <v>W1870</v>
      </c>
      <c r="H275" t="s">
        <v>5314</v>
      </c>
      <c r="I275" s="23" t="s">
        <v>7737</v>
      </c>
      <c r="J275" s="5">
        <v>40.441899999999997</v>
      </c>
      <c r="K275" t="s">
        <v>7756</v>
      </c>
    </row>
    <row r="276" spans="1:12">
      <c r="A276">
        <v>431</v>
      </c>
      <c r="C276">
        <v>1895</v>
      </c>
      <c r="D276" t="s">
        <v>7437</v>
      </c>
      <c r="E276" t="s">
        <v>7436</v>
      </c>
      <c r="G276" t="str">
        <f t="shared" si="37"/>
        <v>W1870</v>
      </c>
      <c r="H276" t="s">
        <v>5314</v>
      </c>
      <c r="I276" s="23" t="s">
        <v>7737</v>
      </c>
      <c r="J276" s="5">
        <v>40.441899999999997</v>
      </c>
      <c r="K276" t="s">
        <v>7756</v>
      </c>
    </row>
    <row r="277" spans="1:12">
      <c r="A277">
        <v>432</v>
      </c>
      <c r="C277">
        <v>1878</v>
      </c>
      <c r="D277" t="s">
        <v>7439</v>
      </c>
      <c r="E277" t="s">
        <v>7438</v>
      </c>
      <c r="G277" t="str">
        <f t="shared" si="37"/>
        <v>W1870</v>
      </c>
      <c r="H277" t="s">
        <v>5314</v>
      </c>
      <c r="J277" s="5"/>
    </row>
    <row r="278" spans="1:12">
      <c r="A278">
        <v>433</v>
      </c>
      <c r="C278">
        <v>1895</v>
      </c>
      <c r="D278" t="s">
        <v>7440</v>
      </c>
      <c r="E278" t="s">
        <v>7438</v>
      </c>
      <c r="G278" t="str">
        <f t="shared" si="37"/>
        <v>W1870</v>
      </c>
      <c r="H278" t="s">
        <v>5314</v>
      </c>
      <c r="J278" s="5"/>
    </row>
    <row r="279" spans="1:12">
      <c r="A279">
        <v>437</v>
      </c>
      <c r="C279">
        <v>1899</v>
      </c>
      <c r="D279" t="s">
        <v>7435</v>
      </c>
      <c r="E279" t="s">
        <v>7434</v>
      </c>
      <c r="G279" t="str">
        <f t="shared" si="37"/>
        <v>W1870</v>
      </c>
      <c r="H279" t="s">
        <v>5314</v>
      </c>
      <c r="I279" s="23" t="s">
        <v>7736</v>
      </c>
      <c r="J279" s="5">
        <v>40.234999999999999</v>
      </c>
      <c r="K279" t="s">
        <v>7755</v>
      </c>
    </row>
    <row r="280" spans="1:12">
      <c r="A280">
        <v>9</v>
      </c>
      <c r="C280">
        <v>1903</v>
      </c>
      <c r="D280" t="s">
        <v>4014</v>
      </c>
      <c r="E280" t="s">
        <v>4010</v>
      </c>
      <c r="G280" t="str">
        <f t="shared" si="37"/>
        <v>W1900</v>
      </c>
      <c r="H280" t="s">
        <v>5300</v>
      </c>
      <c r="J280" s="5"/>
    </row>
    <row r="281" spans="1:12">
      <c r="A281">
        <v>14</v>
      </c>
      <c r="C281">
        <v>1902</v>
      </c>
      <c r="D281" t="s">
        <v>903</v>
      </c>
      <c r="E281" t="s">
        <v>163</v>
      </c>
      <c r="G281" t="str">
        <f t="shared" si="37"/>
        <v>W1900</v>
      </c>
      <c r="H281" t="s">
        <v>5300</v>
      </c>
      <c r="I281" t="s">
        <v>903</v>
      </c>
      <c r="J281" s="5">
        <v>47.523299999999999</v>
      </c>
      <c r="K281">
        <v>-92.536600000000007</v>
      </c>
    </row>
    <row r="282" spans="1:12">
      <c r="A282">
        <v>18</v>
      </c>
      <c r="C282">
        <v>1907</v>
      </c>
      <c r="D282" t="s">
        <v>153</v>
      </c>
      <c r="E282" t="s">
        <v>163</v>
      </c>
      <c r="G282" t="str">
        <f t="shared" si="37"/>
        <v>W1900</v>
      </c>
      <c r="H282" t="s">
        <v>5300</v>
      </c>
      <c r="I282" t="s">
        <v>153</v>
      </c>
      <c r="J282" s="5">
        <v>46.786700000000003</v>
      </c>
      <c r="K282">
        <v>-92.100499999999997</v>
      </c>
    </row>
    <row r="283" spans="1:12">
      <c r="A283">
        <v>26</v>
      </c>
      <c r="C283">
        <v>1901</v>
      </c>
      <c r="D283" t="s">
        <v>4026</v>
      </c>
      <c r="E283" t="s">
        <v>4025</v>
      </c>
      <c r="G283" t="str">
        <f t="shared" si="37"/>
        <v>W1900</v>
      </c>
      <c r="H283" t="s">
        <v>5300</v>
      </c>
      <c r="J283" s="5"/>
    </row>
    <row r="284" spans="1:12">
      <c r="A284">
        <v>30</v>
      </c>
      <c r="C284">
        <v>1904</v>
      </c>
      <c r="D284" t="s">
        <v>4030</v>
      </c>
      <c r="E284" t="s">
        <v>4029</v>
      </c>
      <c r="G284" t="str">
        <f t="shared" si="37"/>
        <v>W1900</v>
      </c>
      <c r="H284" t="s">
        <v>5300</v>
      </c>
      <c r="J284" s="5"/>
    </row>
    <row r="285" spans="1:12">
      <c r="A285">
        <v>34</v>
      </c>
      <c r="C285">
        <v>1907</v>
      </c>
      <c r="D285" t="s">
        <v>151</v>
      </c>
      <c r="E285" t="s">
        <v>4031</v>
      </c>
      <c r="G285" t="str">
        <f t="shared" ref="G285:G307" si="38">IF(C285="","",IF(F285="B","B1875",IF(C285&gt;1900,"W1900",IF(C285&gt;1874,"W1870","W1850"))))</f>
        <v>W1900</v>
      </c>
      <c r="H285" t="s">
        <v>5300</v>
      </c>
      <c r="I285" t="s">
        <v>151</v>
      </c>
      <c r="J285" s="5">
        <v>44.977699999999999</v>
      </c>
      <c r="K285">
        <v>-93.265000000000001</v>
      </c>
    </row>
    <row r="286" spans="1:12">
      <c r="A286">
        <v>38</v>
      </c>
      <c r="C286">
        <v>1909</v>
      </c>
      <c r="D286" t="s">
        <v>4033</v>
      </c>
      <c r="E286" t="s">
        <v>4032</v>
      </c>
      <c r="G286" t="str">
        <f t="shared" si="38"/>
        <v>W1900</v>
      </c>
      <c r="H286" t="s">
        <v>5300</v>
      </c>
      <c r="I286" t="s">
        <v>4033</v>
      </c>
      <c r="J286" s="5">
        <v>45.026899999999998</v>
      </c>
      <c r="K286">
        <v>-93.087699999999998</v>
      </c>
    </row>
    <row r="287" spans="1:12">
      <c r="A287">
        <v>50</v>
      </c>
      <c r="C287">
        <v>1906</v>
      </c>
      <c r="D287" t="s">
        <v>4042</v>
      </c>
      <c r="E287" t="s">
        <v>4041</v>
      </c>
      <c r="G287" t="str">
        <f t="shared" si="38"/>
        <v>W1900</v>
      </c>
      <c r="H287" t="s">
        <v>5300</v>
      </c>
      <c r="J287" s="5">
        <v>44.295000000000002</v>
      </c>
      <c r="K287">
        <v>-93.268799999999999</v>
      </c>
      <c r="L287" s="11"/>
    </row>
    <row r="288" spans="1:12">
      <c r="A288">
        <v>53</v>
      </c>
      <c r="C288">
        <v>1904</v>
      </c>
      <c r="D288" t="s">
        <v>4045</v>
      </c>
      <c r="E288" t="s">
        <v>4046</v>
      </c>
      <c r="G288" t="str">
        <f t="shared" si="38"/>
        <v>W1900</v>
      </c>
      <c r="H288" t="s">
        <v>5300</v>
      </c>
      <c r="J288" s="5"/>
      <c r="L288" s="11"/>
    </row>
    <row r="289" spans="1:12">
      <c r="A289">
        <v>58</v>
      </c>
      <c r="C289">
        <v>1905</v>
      </c>
      <c r="D289" t="s">
        <v>4047</v>
      </c>
      <c r="E289" t="s">
        <v>4047</v>
      </c>
      <c r="G289" t="str">
        <f t="shared" si="38"/>
        <v>W1900</v>
      </c>
      <c r="H289" t="s">
        <v>5300</v>
      </c>
      <c r="I289" t="s">
        <v>4047</v>
      </c>
      <c r="J289" s="5">
        <v>44.05</v>
      </c>
      <c r="K289">
        <v>-91.633300000000006</v>
      </c>
      <c r="L289" s="11"/>
    </row>
    <row r="290" spans="1:12">
      <c r="A290">
        <v>110</v>
      </c>
      <c r="C290">
        <v>1903</v>
      </c>
      <c r="D290" t="s">
        <v>85</v>
      </c>
      <c r="E290" t="s">
        <v>1391</v>
      </c>
      <c r="G290" t="str">
        <f t="shared" si="38"/>
        <v>W1900</v>
      </c>
      <c r="H290" t="s">
        <v>5309</v>
      </c>
      <c r="J290" s="5"/>
      <c r="L290" s="11"/>
    </row>
    <row r="291" spans="1:12">
      <c r="A291">
        <v>117</v>
      </c>
      <c r="C291">
        <v>1902</v>
      </c>
      <c r="D291" t="s">
        <v>7332</v>
      </c>
      <c r="E291" t="s">
        <v>7330</v>
      </c>
      <c r="G291" t="str">
        <f t="shared" si="38"/>
        <v>W1900</v>
      </c>
      <c r="H291" t="s">
        <v>5309</v>
      </c>
      <c r="J291" s="5"/>
      <c r="L291" s="11"/>
    </row>
    <row r="292" spans="1:12">
      <c r="A292">
        <v>150</v>
      </c>
      <c r="C292">
        <v>1903</v>
      </c>
      <c r="D292" t="s">
        <v>7360</v>
      </c>
      <c r="E292" t="s">
        <v>1367</v>
      </c>
      <c r="G292" t="str">
        <f t="shared" si="38"/>
        <v>W1900</v>
      </c>
      <c r="H292" t="s">
        <v>5309</v>
      </c>
      <c r="J292" s="5"/>
      <c r="L292" s="11"/>
    </row>
    <row r="293" spans="1:12">
      <c r="A293">
        <v>205</v>
      </c>
      <c r="C293">
        <v>1905</v>
      </c>
      <c r="D293" s="10" t="s">
        <v>7368</v>
      </c>
      <c r="E293" t="s">
        <v>7367</v>
      </c>
      <c r="G293" t="str">
        <f t="shared" si="38"/>
        <v>W1900</v>
      </c>
      <c r="H293" t="s">
        <v>5313</v>
      </c>
      <c r="J293" s="5"/>
      <c r="L293" s="11"/>
    </row>
    <row r="294" spans="1:12">
      <c r="A294">
        <v>221</v>
      </c>
      <c r="C294">
        <v>1902</v>
      </c>
      <c r="D294" t="s">
        <v>186</v>
      </c>
      <c r="E294" t="s">
        <v>7361</v>
      </c>
      <c r="G294" t="str">
        <f t="shared" si="38"/>
        <v>W1900</v>
      </c>
      <c r="H294" t="s">
        <v>5313</v>
      </c>
      <c r="J294" s="5"/>
      <c r="L294" s="11"/>
    </row>
    <row r="295" spans="1:12">
      <c r="A295">
        <v>306</v>
      </c>
      <c r="C295">
        <v>1902</v>
      </c>
      <c r="D295" t="s">
        <v>2275</v>
      </c>
      <c r="E295" t="s">
        <v>7393</v>
      </c>
      <c r="G295" t="str">
        <f t="shared" si="38"/>
        <v>W1900</v>
      </c>
      <c r="H295" t="s">
        <v>5316</v>
      </c>
      <c r="I295" t="s">
        <v>7757</v>
      </c>
      <c r="J295" s="5">
        <v>45.648899999999998</v>
      </c>
      <c r="K295" t="s">
        <v>7763</v>
      </c>
    </row>
    <row r="296" spans="1:12">
      <c r="A296">
        <v>310</v>
      </c>
      <c r="C296">
        <v>1904</v>
      </c>
      <c r="D296" t="s">
        <v>7397</v>
      </c>
      <c r="E296" t="s">
        <v>1761</v>
      </c>
      <c r="G296" t="str">
        <f t="shared" si="38"/>
        <v>W1900</v>
      </c>
      <c r="H296" t="s">
        <v>5316</v>
      </c>
      <c r="I296" t="s">
        <v>7677</v>
      </c>
      <c r="J296" s="5">
        <v>44.351999999999997</v>
      </c>
      <c r="K296" t="s">
        <v>7683</v>
      </c>
    </row>
    <row r="297" spans="1:12">
      <c r="A297">
        <v>315</v>
      </c>
      <c r="C297">
        <v>1907</v>
      </c>
      <c r="D297" t="s">
        <v>7405</v>
      </c>
      <c r="E297" t="s">
        <v>7403</v>
      </c>
      <c r="G297" t="str">
        <f t="shared" si="38"/>
        <v>W1900</v>
      </c>
      <c r="H297" t="s">
        <v>5316</v>
      </c>
      <c r="I297" t="s">
        <v>7758</v>
      </c>
      <c r="J297" s="5">
        <v>44.366799999999998</v>
      </c>
      <c r="K297" t="s">
        <v>7764</v>
      </c>
    </row>
    <row r="298" spans="1:12">
      <c r="A298">
        <v>318</v>
      </c>
      <c r="C298">
        <v>1911</v>
      </c>
      <c r="D298" t="s">
        <v>7406</v>
      </c>
      <c r="E298" t="s">
        <v>7406</v>
      </c>
      <c r="G298" t="str">
        <f t="shared" si="38"/>
        <v>W1900</v>
      </c>
      <c r="H298" t="s">
        <v>5316</v>
      </c>
      <c r="I298" t="s">
        <v>7759</v>
      </c>
      <c r="J298" s="5">
        <v>44.302100000000003</v>
      </c>
      <c r="K298" t="s">
        <v>7765</v>
      </c>
    </row>
    <row r="299" spans="1:12">
      <c r="A299">
        <v>319</v>
      </c>
      <c r="C299">
        <v>1903</v>
      </c>
      <c r="D299" t="s">
        <v>7406</v>
      </c>
      <c r="E299" t="s">
        <v>7406</v>
      </c>
      <c r="G299" t="str">
        <f t="shared" si="38"/>
        <v>W1900</v>
      </c>
      <c r="H299" t="s">
        <v>5316</v>
      </c>
      <c r="I299" t="s">
        <v>7760</v>
      </c>
      <c r="J299" s="5">
        <v>43.376600000000003</v>
      </c>
      <c r="K299" t="s">
        <v>7766</v>
      </c>
    </row>
    <row r="300" spans="1:12">
      <c r="A300">
        <v>321</v>
      </c>
      <c r="C300">
        <v>1910</v>
      </c>
      <c r="D300" t="s">
        <v>7410</v>
      </c>
      <c r="E300" t="s">
        <v>7409</v>
      </c>
      <c r="G300" t="str">
        <f t="shared" si="38"/>
        <v>W1900</v>
      </c>
      <c r="H300" t="s">
        <v>5316</v>
      </c>
      <c r="I300" t="s">
        <v>7761</v>
      </c>
      <c r="J300" s="5">
        <v>44.08</v>
      </c>
      <c r="K300" s="23" t="s">
        <v>7762</v>
      </c>
    </row>
    <row r="301" spans="1:12">
      <c r="A301">
        <v>326</v>
      </c>
      <c r="C301">
        <v>1901</v>
      </c>
      <c r="D301" t="s">
        <v>269</v>
      </c>
      <c r="E301" t="s">
        <v>7396</v>
      </c>
      <c r="G301" t="str">
        <f t="shared" si="38"/>
        <v>W1900</v>
      </c>
      <c r="H301" t="s">
        <v>5316</v>
      </c>
      <c r="J301" s="5">
        <v>43.957999999999998</v>
      </c>
      <c r="K301" t="s">
        <v>7692</v>
      </c>
    </row>
    <row r="302" spans="1:12">
      <c r="A302">
        <v>404</v>
      </c>
      <c r="C302">
        <v>1905</v>
      </c>
      <c r="D302" t="s">
        <v>7418</v>
      </c>
      <c r="E302" t="s">
        <v>7416</v>
      </c>
      <c r="G302" t="str">
        <f t="shared" si="38"/>
        <v>W1900</v>
      </c>
      <c r="H302" t="s">
        <v>5314</v>
      </c>
      <c r="J302" s="5">
        <v>42.873100000000001</v>
      </c>
      <c r="K302" t="s">
        <v>7738</v>
      </c>
    </row>
    <row r="303" spans="1:12">
      <c r="A303">
        <v>406</v>
      </c>
      <c r="C303">
        <v>1906</v>
      </c>
      <c r="D303" t="s">
        <v>7419</v>
      </c>
      <c r="E303" t="s">
        <v>3942</v>
      </c>
      <c r="G303" t="str">
        <f t="shared" si="38"/>
        <v>W1900</v>
      </c>
      <c r="H303" t="s">
        <v>5314</v>
      </c>
      <c r="J303" s="5">
        <v>42.585799999999999</v>
      </c>
      <c r="K303" t="s">
        <v>7746</v>
      </c>
    </row>
    <row r="304" spans="1:12">
      <c r="A304">
        <v>410</v>
      </c>
      <c r="C304">
        <v>1902</v>
      </c>
      <c r="D304" t="s">
        <v>7421</v>
      </c>
      <c r="E304" t="s">
        <v>7421</v>
      </c>
      <c r="G304" t="str">
        <f t="shared" si="38"/>
        <v>W1900</v>
      </c>
      <c r="H304" t="s">
        <v>5314</v>
      </c>
      <c r="J304" s="5">
        <v>41.866599999999998</v>
      </c>
      <c r="K304" t="s">
        <v>7747</v>
      </c>
    </row>
    <row r="305" spans="1:11">
      <c r="A305">
        <v>411</v>
      </c>
      <c r="C305">
        <v>1912</v>
      </c>
      <c r="D305" t="s">
        <v>7421</v>
      </c>
      <c r="E305" t="s">
        <v>7421</v>
      </c>
      <c r="G305" t="str">
        <f t="shared" si="38"/>
        <v>W1900</v>
      </c>
      <c r="H305" t="s">
        <v>5314</v>
      </c>
      <c r="J305" s="5">
        <v>41.866599999999998</v>
      </c>
      <c r="K305" t="s">
        <v>7747</v>
      </c>
    </row>
    <row r="306" spans="1:11">
      <c r="A306">
        <v>425</v>
      </c>
      <c r="C306">
        <v>1901</v>
      </c>
      <c r="D306" t="s">
        <v>189</v>
      </c>
      <c r="E306" t="s">
        <v>951</v>
      </c>
      <c r="G306" t="str">
        <f t="shared" si="38"/>
        <v>W1900</v>
      </c>
      <c r="H306" t="s">
        <v>5314</v>
      </c>
      <c r="J306" s="5">
        <v>40.799999999999997</v>
      </c>
      <c r="K306" t="s">
        <v>7743</v>
      </c>
    </row>
    <row r="307" spans="1:11">
      <c r="A307">
        <v>436</v>
      </c>
      <c r="C307">
        <v>1906</v>
      </c>
      <c r="D307" t="s">
        <v>7427</v>
      </c>
      <c r="E307" t="s">
        <v>7426</v>
      </c>
      <c r="G307" t="str">
        <f t="shared" si="38"/>
        <v>W1900</v>
      </c>
      <c r="H307" t="s">
        <v>5314</v>
      </c>
      <c r="J307" s="5">
        <v>41.089799999999997</v>
      </c>
      <c r="K307" t="s">
        <v>7749</v>
      </c>
    </row>
    <row r="343" spans="4:5">
      <c r="D343">
        <v>25</v>
      </c>
      <c r="E343" t="str">
        <f>"LAUM "&amp;D343</f>
        <v>LAUM 25</v>
      </c>
    </row>
    <row r="344" spans="4:5">
      <c r="D344">
        <v>147</v>
      </c>
      <c r="E344" t="str">
        <f t="shared" ref="E344:E402" si="39">"LAUM "&amp;D344</f>
        <v>LAUM 147</v>
      </c>
    </row>
    <row r="345" spans="4:5">
      <c r="D345">
        <v>225</v>
      </c>
      <c r="E345" t="str">
        <f t="shared" si="39"/>
        <v>LAUM 225</v>
      </c>
    </row>
    <row r="346" spans="4:5">
      <c r="D346">
        <v>429</v>
      </c>
      <c r="E346" t="str">
        <f t="shared" si="39"/>
        <v>LAUM 429</v>
      </c>
    </row>
    <row r="347" spans="4:5">
      <c r="D347">
        <v>128</v>
      </c>
      <c r="E347" t="str">
        <f t="shared" si="39"/>
        <v>LAUM 128</v>
      </c>
    </row>
    <row r="348" spans="4:5">
      <c r="D348">
        <v>135</v>
      </c>
      <c r="E348" t="str">
        <f t="shared" si="39"/>
        <v>LAUM 135</v>
      </c>
    </row>
    <row r="349" spans="4:5">
      <c r="D349">
        <v>147</v>
      </c>
      <c r="E349" t="str">
        <f t="shared" si="39"/>
        <v>LAUM 147</v>
      </c>
    </row>
    <row r="350" spans="4:5">
      <c r="D350">
        <v>212</v>
      </c>
      <c r="E350" t="str">
        <f t="shared" si="39"/>
        <v>LAUM 212</v>
      </c>
    </row>
    <row r="351" spans="4:5">
      <c r="D351">
        <v>39</v>
      </c>
      <c r="E351" t="str">
        <f t="shared" si="39"/>
        <v>LAUM 39</v>
      </c>
    </row>
    <row r="352" spans="4:5">
      <c r="D352">
        <v>53</v>
      </c>
      <c r="E352" t="str">
        <f t="shared" si="39"/>
        <v>LAUM 53</v>
      </c>
    </row>
    <row r="353" spans="4:5">
      <c r="D353">
        <v>104</v>
      </c>
      <c r="E353" t="str">
        <f t="shared" si="39"/>
        <v>LAUM 104</v>
      </c>
    </row>
    <row r="354" spans="4:5">
      <c r="D354">
        <v>105</v>
      </c>
      <c r="E354" t="str">
        <f t="shared" si="39"/>
        <v>LAUM 105</v>
      </c>
    </row>
    <row r="355" spans="4:5">
      <c r="D355">
        <v>107</v>
      </c>
      <c r="E355" t="str">
        <f t="shared" si="39"/>
        <v>LAUM 107</v>
      </c>
    </row>
    <row r="356" spans="4:5">
      <c r="D356">
        <v>109</v>
      </c>
      <c r="E356" t="str">
        <f t="shared" si="39"/>
        <v>LAUM 109</v>
      </c>
    </row>
    <row r="357" spans="4:5">
      <c r="D357">
        <v>113</v>
      </c>
      <c r="E357" t="str">
        <f t="shared" si="39"/>
        <v>LAUM 113</v>
      </c>
    </row>
    <row r="358" spans="4:5">
      <c r="D358">
        <v>115</v>
      </c>
      <c r="E358" t="str">
        <f t="shared" si="39"/>
        <v>LAUM 115</v>
      </c>
    </row>
    <row r="359" spans="4:5">
      <c r="D359">
        <v>116</v>
      </c>
      <c r="E359" t="str">
        <f t="shared" si="39"/>
        <v>LAUM 116</v>
      </c>
    </row>
    <row r="360" spans="4:5">
      <c r="D360">
        <v>133</v>
      </c>
      <c r="E360" t="str">
        <f t="shared" si="39"/>
        <v>LAUM 133</v>
      </c>
    </row>
    <row r="361" spans="4:5">
      <c r="D361">
        <v>138</v>
      </c>
      <c r="E361" t="str">
        <f t="shared" si="39"/>
        <v>LAUM 138</v>
      </c>
    </row>
    <row r="362" spans="4:5">
      <c r="D362">
        <v>139</v>
      </c>
      <c r="E362" t="str">
        <f t="shared" si="39"/>
        <v>LAUM 139</v>
      </c>
    </row>
    <row r="363" spans="4:5">
      <c r="D363">
        <v>204</v>
      </c>
      <c r="E363" t="str">
        <f t="shared" si="39"/>
        <v>LAUM 204</v>
      </c>
    </row>
    <row r="364" spans="4:5">
      <c r="D364">
        <v>225</v>
      </c>
      <c r="E364" t="str">
        <f t="shared" si="39"/>
        <v>LAUM 225</v>
      </c>
    </row>
    <row r="365" spans="4:5">
      <c r="D365">
        <v>304</v>
      </c>
      <c r="E365" t="str">
        <f t="shared" si="39"/>
        <v>LAUM 304</v>
      </c>
    </row>
    <row r="366" spans="4:5">
      <c r="D366">
        <v>305</v>
      </c>
      <c r="E366" t="str">
        <f t="shared" si="39"/>
        <v>LAUM 305</v>
      </c>
    </row>
    <row r="367" spans="4:5">
      <c r="D367">
        <v>306</v>
      </c>
      <c r="E367" t="str">
        <f t="shared" si="39"/>
        <v>LAUM 306</v>
      </c>
    </row>
    <row r="368" spans="4:5">
      <c r="D368">
        <v>311</v>
      </c>
      <c r="E368" t="str">
        <f t="shared" si="39"/>
        <v>LAUM 311</v>
      </c>
    </row>
    <row r="369" spans="4:5">
      <c r="D369">
        <v>312</v>
      </c>
      <c r="E369" t="str">
        <f t="shared" si="39"/>
        <v>LAUM 312</v>
      </c>
    </row>
    <row r="370" spans="4:5">
      <c r="D370">
        <v>317</v>
      </c>
      <c r="E370" t="str">
        <f t="shared" si="39"/>
        <v>LAUM 317</v>
      </c>
    </row>
    <row r="371" spans="4:5">
      <c r="D371">
        <v>320</v>
      </c>
      <c r="E371" t="str">
        <f t="shared" si="39"/>
        <v>LAUM 320</v>
      </c>
    </row>
    <row r="372" spans="4:5">
      <c r="D372">
        <v>322</v>
      </c>
      <c r="E372" t="str">
        <f t="shared" si="39"/>
        <v>LAUM 322</v>
      </c>
    </row>
    <row r="373" spans="4:5">
      <c r="D373">
        <v>323</v>
      </c>
      <c r="E373" t="str">
        <f t="shared" si="39"/>
        <v>LAUM 323</v>
      </c>
    </row>
    <row r="374" spans="4:5">
      <c r="D374">
        <v>327</v>
      </c>
      <c r="E374" t="str">
        <f t="shared" si="39"/>
        <v>LAUM 327</v>
      </c>
    </row>
    <row r="375" spans="4:5">
      <c r="D375">
        <v>402</v>
      </c>
      <c r="E375" t="str">
        <f t="shared" si="39"/>
        <v>LAUM 402</v>
      </c>
    </row>
    <row r="376" spans="4:5">
      <c r="D376">
        <v>413</v>
      </c>
      <c r="E376" t="str">
        <f t="shared" si="39"/>
        <v>LAUM 413</v>
      </c>
    </row>
    <row r="377" spans="4:5">
      <c r="D377">
        <v>416</v>
      </c>
      <c r="E377" t="str">
        <f t="shared" si="39"/>
        <v>LAUM 416</v>
      </c>
    </row>
    <row r="378" spans="4:5">
      <c r="D378">
        <v>420</v>
      </c>
      <c r="E378" t="str">
        <f t="shared" si="39"/>
        <v>LAUM 420</v>
      </c>
    </row>
    <row r="379" spans="4:5">
      <c r="D379">
        <v>117</v>
      </c>
      <c r="E379" t="str">
        <f t="shared" si="39"/>
        <v>LAUM 117</v>
      </c>
    </row>
    <row r="380" spans="4:5">
      <c r="D380">
        <v>124</v>
      </c>
      <c r="E380" t="str">
        <f t="shared" si="39"/>
        <v>LAUM 124</v>
      </c>
    </row>
    <row r="381" spans="4:5">
      <c r="D381">
        <v>140</v>
      </c>
      <c r="E381" t="str">
        <f t="shared" si="39"/>
        <v>LAUM 140</v>
      </c>
    </row>
    <row r="382" spans="4:5">
      <c r="D382">
        <v>146</v>
      </c>
      <c r="E382" t="str">
        <f t="shared" si="39"/>
        <v>LAUM 146</v>
      </c>
    </row>
    <row r="383" spans="4:5">
      <c r="D383">
        <v>149</v>
      </c>
      <c r="E383" t="str">
        <f t="shared" si="39"/>
        <v>LAUM 149</v>
      </c>
    </row>
    <row r="384" spans="4:5">
      <c r="D384">
        <v>312</v>
      </c>
      <c r="E384" t="str">
        <f t="shared" si="39"/>
        <v>LAUM 312</v>
      </c>
    </row>
    <row r="385" spans="4:5">
      <c r="D385">
        <v>414</v>
      </c>
      <c r="E385" t="str">
        <f t="shared" si="39"/>
        <v>LAUM 414</v>
      </c>
    </row>
    <row r="386" spans="4:5">
      <c r="D386">
        <v>422</v>
      </c>
      <c r="E386" t="str">
        <f t="shared" si="39"/>
        <v>LAUM 422</v>
      </c>
    </row>
    <row r="387" spans="4:5">
      <c r="D387">
        <v>429</v>
      </c>
      <c r="E387" t="str">
        <f t="shared" si="39"/>
        <v>LAUM 429</v>
      </c>
    </row>
    <row r="388" spans="4:5">
      <c r="D388">
        <v>437</v>
      </c>
      <c r="E388" t="str">
        <f t="shared" si="39"/>
        <v>LAUM 437</v>
      </c>
    </row>
    <row r="389" spans="4:5">
      <c r="D389">
        <v>311</v>
      </c>
      <c r="E389" t="str">
        <f t="shared" si="39"/>
        <v>LAUM 311</v>
      </c>
    </row>
    <row r="390" spans="4:5">
      <c r="D390">
        <v>129</v>
      </c>
      <c r="E390" t="str">
        <f t="shared" si="39"/>
        <v>LAUM 129</v>
      </c>
    </row>
    <row r="391" spans="4:5">
      <c r="D391">
        <v>17</v>
      </c>
      <c r="E391" t="str">
        <f t="shared" si="39"/>
        <v>LAUM 17</v>
      </c>
    </row>
    <row r="392" spans="4:5">
      <c r="D392">
        <v>113</v>
      </c>
      <c r="E392" t="str">
        <f t="shared" si="39"/>
        <v>LAUM 113</v>
      </c>
    </row>
    <row r="393" spans="4:5">
      <c r="D393">
        <v>129</v>
      </c>
      <c r="E393" t="str">
        <f t="shared" si="39"/>
        <v>LAUM 129</v>
      </c>
    </row>
    <row r="394" spans="4:5">
      <c r="D394">
        <v>132</v>
      </c>
      <c r="E394" t="str">
        <f t="shared" si="39"/>
        <v>LAUM 132</v>
      </c>
    </row>
    <row r="395" spans="4:5">
      <c r="D395">
        <v>139</v>
      </c>
      <c r="E395" t="str">
        <f t="shared" si="39"/>
        <v>LAUM 139</v>
      </c>
    </row>
    <row r="396" spans="4:5">
      <c r="D396">
        <v>145</v>
      </c>
      <c r="E396" t="str">
        <f t="shared" si="39"/>
        <v>LAUM 145</v>
      </c>
    </row>
    <row r="397" spans="4:5">
      <c r="D397">
        <v>151</v>
      </c>
      <c r="E397" t="str">
        <f t="shared" si="39"/>
        <v>LAUM 151</v>
      </c>
    </row>
    <row r="398" spans="4:5">
      <c r="D398">
        <v>212</v>
      </c>
      <c r="E398" t="str">
        <f t="shared" si="39"/>
        <v>LAUM 212</v>
      </c>
    </row>
    <row r="399" spans="4:5">
      <c r="D399">
        <v>416</v>
      </c>
      <c r="E399" t="str">
        <f t="shared" si="39"/>
        <v>LAUM 416</v>
      </c>
    </row>
    <row r="400" spans="4:5">
      <c r="D400">
        <v>417</v>
      </c>
      <c r="E400" t="str">
        <f t="shared" si="39"/>
        <v>LAUM 417</v>
      </c>
    </row>
    <row r="401" spans="4:5">
      <c r="D401">
        <v>429</v>
      </c>
      <c r="E401" t="str">
        <f t="shared" si="39"/>
        <v>LAUM 429</v>
      </c>
    </row>
    <row r="402" spans="4:5">
      <c r="D402">
        <v>433</v>
      </c>
      <c r="E402" t="str">
        <f t="shared" si="39"/>
        <v>LAUM 433</v>
      </c>
    </row>
  </sheetData>
  <sortState xmlns:xlrd2="http://schemas.microsoft.com/office/spreadsheetml/2017/richdata2" ref="A93:H307">
    <sortCondition ref="G93:G307"/>
  </sortState>
  <conditionalFormatting sqref="D343:D402">
    <cfRule type="duplicateValues" dxfId="45" priority="1"/>
  </conditionalFormatting>
  <conditionalFormatting sqref="H1:H10">
    <cfRule type="duplicateValues" dxfId="44" priority="16"/>
    <cfRule type="duplicateValues" dxfId="43" priority="17"/>
  </conditionalFormatting>
  <conditionalFormatting sqref="I1:I10 I12:I19">
    <cfRule type="duplicateValues" dxfId="42" priority="18"/>
    <cfRule type="duplicateValues" dxfId="41" priority="19"/>
    <cfRule type="duplicateValues" dxfId="40" priority="20"/>
    <cfRule type="duplicateValues" dxfId="39" priority="21"/>
  </conditionalFormatting>
  <conditionalFormatting sqref="I22:I40">
    <cfRule type="duplicateValues" dxfId="38" priority="4"/>
    <cfRule type="duplicateValues" dxfId="37" priority="5"/>
  </conditionalFormatting>
  <conditionalFormatting sqref="M24:M30 J22:J40">
    <cfRule type="duplicateValues" dxfId="36" priority="7"/>
    <cfRule type="duplicateValues" dxfId="35" priority="8"/>
    <cfRule type="duplicateValues" dxfId="34" priority="9"/>
    <cfRule type="duplicateValues" dxfId="33" priority="10"/>
  </conditionalFormatting>
  <conditionalFormatting sqref="O1:O10">
    <cfRule type="duplicateValues" dxfId="32" priority="14"/>
  </conditionalFormatting>
  <conditionalFormatting sqref="P22:P40">
    <cfRule type="duplicateValues" dxfId="31" priority="2"/>
  </conditionalFormatting>
  <conditionalFormatting sqref="AC1:AC10">
    <cfRule type="duplicateValues" dxfId="30" priority="13"/>
  </conditionalFormatting>
  <conditionalFormatting sqref="AD1:AD10">
    <cfRule type="duplicateValues" dxfId="29" priority="22"/>
  </conditionalFormatting>
  <conditionalFormatting sqref="AD22:AD40">
    <cfRule type="duplicateValues" dxfId="28" priority="11"/>
  </conditionalFormatting>
  <conditionalFormatting sqref="AE22:AE40">
    <cfRule type="duplicateValues" dxfId="27" priority="12"/>
  </conditionalFormatting>
  <conditionalFormatting sqref="AN1:AN10">
    <cfRule type="duplicateValues" dxfId="26" priority="15"/>
    <cfRule type="duplicateValues" dxfId="25" priority="23"/>
  </conditionalFormatting>
  <conditionalFormatting sqref="AO22:AO40">
    <cfRule type="duplicateValues" dxfId="24" priority="3"/>
    <cfRule type="duplicateValues" dxfId="23" priority="6"/>
  </conditionalFormatting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31A0-9A9D-0643-A9E8-635E6DA94C1A}">
  <dimension ref="A1:W1246"/>
  <sheetViews>
    <sheetView topLeftCell="B1" zoomScale="50" workbookViewId="0">
      <selection activeCell="W44" sqref="V2:W44"/>
    </sheetView>
  </sheetViews>
  <sheetFormatPr baseColWidth="10" defaultRowHeight="16"/>
  <sheetData>
    <row r="1" spans="1:23" ht="17">
      <c r="A1" t="s">
        <v>2843</v>
      </c>
      <c r="B1" t="s">
        <v>2844</v>
      </c>
      <c r="C1" t="s">
        <v>87</v>
      </c>
      <c r="D1" t="s">
        <v>2845</v>
      </c>
      <c r="E1" t="s">
        <v>2846</v>
      </c>
      <c r="F1" t="s">
        <v>2847</v>
      </c>
      <c r="G1" t="s">
        <v>2848</v>
      </c>
      <c r="H1" t="s">
        <v>2849</v>
      </c>
      <c r="I1" t="s">
        <v>2850</v>
      </c>
      <c r="J1" t="s">
        <v>2851</v>
      </c>
      <c r="K1" t="s">
        <v>2852</v>
      </c>
      <c r="L1" t="s">
        <v>2853</v>
      </c>
      <c r="M1" s="28" t="s">
        <v>2854</v>
      </c>
    </row>
    <row r="2" spans="1:23">
      <c r="A2">
        <v>1</v>
      </c>
      <c r="B2" t="s">
        <v>1269</v>
      </c>
      <c r="C2" t="s">
        <v>1270</v>
      </c>
      <c r="D2" t="s">
        <v>275</v>
      </c>
      <c r="E2" t="s">
        <v>1271</v>
      </c>
      <c r="F2" t="s">
        <v>1272</v>
      </c>
      <c r="G2" t="s">
        <v>1273</v>
      </c>
      <c r="H2" t="s">
        <v>1274</v>
      </c>
      <c r="I2">
        <v>1</v>
      </c>
      <c r="J2">
        <v>1</v>
      </c>
      <c r="K2">
        <v>2</v>
      </c>
      <c r="L2">
        <v>1</v>
      </c>
      <c r="M2" t="s">
        <v>1275</v>
      </c>
      <c r="N2" t="str">
        <f>D2&amp;E2&amp;F2&amp;J2</f>
        <v>TNJohnsonLaurel Bloomery1</v>
      </c>
      <c r="Q2" t="str">
        <f>F2&amp;", "&amp;E2&amp;" County, "&amp;D2</f>
        <v>Laurel Bloomery, Johnson County, TN</v>
      </c>
      <c r="T2" s="23"/>
      <c r="W2" s="88"/>
    </row>
    <row r="3" spans="1:23">
      <c r="A3" s="19">
        <v>2</v>
      </c>
      <c r="B3" t="s">
        <v>1269</v>
      </c>
      <c r="C3" t="s">
        <v>1276</v>
      </c>
      <c r="D3" t="s">
        <v>275</v>
      </c>
      <c r="E3" t="s">
        <v>1277</v>
      </c>
      <c r="F3" t="s">
        <v>1278</v>
      </c>
      <c r="G3" t="s">
        <v>1273</v>
      </c>
      <c r="H3" t="s">
        <v>1274</v>
      </c>
      <c r="I3">
        <v>1</v>
      </c>
      <c r="J3">
        <v>1</v>
      </c>
      <c r="K3">
        <v>4</v>
      </c>
      <c r="L3">
        <v>3</v>
      </c>
      <c r="M3" t="s">
        <v>1275</v>
      </c>
      <c r="N3" t="str">
        <f t="shared" ref="N3:N66" si="0">D3&amp;E3&amp;F3&amp;J3</f>
        <v>TNSullivanKingsport1</v>
      </c>
      <c r="Q3" t="str">
        <f t="shared" ref="Q3:Q66" si="1">F3&amp;", "&amp;E3&amp;" County, "&amp;D3</f>
        <v>Kingsport, Sullivan County, TN</v>
      </c>
      <c r="T3" s="23"/>
      <c r="W3" s="88"/>
    </row>
    <row r="4" spans="1:23">
      <c r="A4" s="19">
        <v>3</v>
      </c>
      <c r="B4" t="s">
        <v>1269</v>
      </c>
      <c r="C4" t="s">
        <v>1279</v>
      </c>
      <c r="D4" t="s">
        <v>275</v>
      </c>
      <c r="E4" t="s">
        <v>1280</v>
      </c>
      <c r="F4" t="s">
        <v>1281</v>
      </c>
      <c r="G4" t="s">
        <v>1273</v>
      </c>
      <c r="H4" t="s">
        <v>1274</v>
      </c>
      <c r="I4">
        <v>1</v>
      </c>
      <c r="J4">
        <v>1</v>
      </c>
      <c r="K4">
        <v>1</v>
      </c>
      <c r="L4">
        <v>1</v>
      </c>
      <c r="M4" t="s">
        <v>1275</v>
      </c>
      <c r="N4" t="str">
        <f t="shared" si="0"/>
        <v>TNCockeRankin1</v>
      </c>
      <c r="Q4" t="str">
        <f t="shared" si="1"/>
        <v>Rankin, Cocke County, TN</v>
      </c>
      <c r="T4" s="23"/>
      <c r="W4" s="88"/>
    </row>
    <row r="5" spans="1:23">
      <c r="A5" s="19">
        <v>4</v>
      </c>
      <c r="B5" t="s">
        <v>1269</v>
      </c>
      <c r="C5" t="s">
        <v>1282</v>
      </c>
      <c r="D5" t="s">
        <v>275</v>
      </c>
      <c r="E5" t="s">
        <v>958</v>
      </c>
      <c r="F5" t="s">
        <v>1283</v>
      </c>
      <c r="G5" t="s">
        <v>1273</v>
      </c>
      <c r="H5" t="s">
        <v>1127</v>
      </c>
      <c r="I5">
        <v>1</v>
      </c>
      <c r="J5">
        <v>1</v>
      </c>
      <c r="K5">
        <v>4</v>
      </c>
      <c r="L5">
        <v>2</v>
      </c>
      <c r="M5" t="s">
        <v>1275</v>
      </c>
      <c r="N5" t="str">
        <f t="shared" si="0"/>
        <v>TNJeffersonNew Market1</v>
      </c>
      <c r="Q5" t="str">
        <f t="shared" si="1"/>
        <v>New Market, Jefferson County, TN</v>
      </c>
      <c r="T5" s="23"/>
      <c r="W5" s="88"/>
    </row>
    <row r="6" spans="1:23">
      <c r="A6" s="19">
        <v>5</v>
      </c>
      <c r="B6" t="s">
        <v>1269</v>
      </c>
      <c r="C6" t="s">
        <v>1284</v>
      </c>
      <c r="D6" t="s">
        <v>275</v>
      </c>
      <c r="E6" t="s">
        <v>1285</v>
      </c>
      <c r="F6" t="s">
        <v>1286</v>
      </c>
      <c r="G6" t="s">
        <v>1273</v>
      </c>
      <c r="H6" t="s">
        <v>1274</v>
      </c>
      <c r="I6">
        <v>1</v>
      </c>
      <c r="J6">
        <v>1</v>
      </c>
      <c r="K6">
        <v>4</v>
      </c>
      <c r="M6" t="s">
        <v>1275</v>
      </c>
      <c r="N6" t="str">
        <f t="shared" si="0"/>
        <v>TNHamblenMorristown1</v>
      </c>
      <c r="Q6" t="str">
        <f t="shared" si="1"/>
        <v>Morristown, Hamblen County, TN</v>
      </c>
      <c r="T6" s="23"/>
      <c r="W6" s="88"/>
    </row>
    <row r="7" spans="1:23">
      <c r="A7" s="19">
        <v>6</v>
      </c>
      <c r="B7" t="s">
        <v>1269</v>
      </c>
      <c r="C7" t="s">
        <v>1287</v>
      </c>
      <c r="D7" t="s">
        <v>275</v>
      </c>
      <c r="E7" t="s">
        <v>1288</v>
      </c>
      <c r="F7" t="s">
        <v>278</v>
      </c>
      <c r="G7" t="s">
        <v>1273</v>
      </c>
      <c r="H7" t="s">
        <v>1127</v>
      </c>
      <c r="I7">
        <v>1</v>
      </c>
      <c r="J7">
        <v>1</v>
      </c>
      <c r="K7">
        <v>3</v>
      </c>
      <c r="L7">
        <v>3</v>
      </c>
      <c r="M7" t="s">
        <v>1275</v>
      </c>
      <c r="N7" t="str">
        <f t="shared" si="0"/>
        <v>TNKnoxKnoxville1</v>
      </c>
      <c r="Q7" t="str">
        <f t="shared" si="1"/>
        <v>Knoxville, Knox County, TN</v>
      </c>
      <c r="T7" s="23"/>
      <c r="W7" s="88"/>
    </row>
    <row r="8" spans="1:23">
      <c r="A8" s="19">
        <v>7</v>
      </c>
      <c r="B8" t="s">
        <v>1269</v>
      </c>
      <c r="C8" t="s">
        <v>1289</v>
      </c>
      <c r="D8" t="s">
        <v>275</v>
      </c>
      <c r="E8" t="s">
        <v>1288</v>
      </c>
      <c r="F8" t="s">
        <v>278</v>
      </c>
      <c r="G8" t="s">
        <v>1273</v>
      </c>
      <c r="H8" t="s">
        <v>1127</v>
      </c>
      <c r="I8">
        <v>1</v>
      </c>
      <c r="J8">
        <v>1</v>
      </c>
      <c r="K8">
        <v>3</v>
      </c>
      <c r="L8">
        <v>3</v>
      </c>
      <c r="M8" t="s">
        <v>1275</v>
      </c>
      <c r="N8" t="str">
        <f t="shared" si="0"/>
        <v>TNKnoxKnoxville1</v>
      </c>
      <c r="Q8" t="str">
        <f t="shared" si="1"/>
        <v>Knoxville, Knox County, TN</v>
      </c>
      <c r="T8" s="23"/>
      <c r="W8" s="74"/>
    </row>
    <row r="9" spans="1:23">
      <c r="A9" s="19">
        <v>8</v>
      </c>
      <c r="B9" t="s">
        <v>1269</v>
      </c>
      <c r="C9" t="s">
        <v>1290</v>
      </c>
      <c r="D9" t="s">
        <v>275</v>
      </c>
      <c r="E9" t="s">
        <v>1288</v>
      </c>
      <c r="F9" t="s">
        <v>278</v>
      </c>
      <c r="G9" t="s">
        <v>1273</v>
      </c>
      <c r="H9" t="s">
        <v>1274</v>
      </c>
      <c r="I9">
        <v>1</v>
      </c>
      <c r="J9">
        <v>1</v>
      </c>
      <c r="K9">
        <v>4</v>
      </c>
      <c r="L9">
        <v>4</v>
      </c>
      <c r="M9" t="s">
        <v>1275</v>
      </c>
      <c r="N9" t="str">
        <f t="shared" si="0"/>
        <v>TNKnoxKnoxville1</v>
      </c>
      <c r="Q9" t="str">
        <f t="shared" si="1"/>
        <v>Knoxville, Knox County, TN</v>
      </c>
      <c r="T9" s="23"/>
      <c r="W9" s="88"/>
    </row>
    <row r="10" spans="1:23">
      <c r="A10" s="19">
        <v>9</v>
      </c>
      <c r="B10" t="s">
        <v>1269</v>
      </c>
      <c r="C10" t="s">
        <v>1291</v>
      </c>
      <c r="D10" t="s">
        <v>275</v>
      </c>
      <c r="E10" t="s">
        <v>1292</v>
      </c>
      <c r="F10" t="s">
        <v>379</v>
      </c>
      <c r="G10" t="s">
        <v>1273</v>
      </c>
      <c r="H10" t="s">
        <v>1274</v>
      </c>
      <c r="I10">
        <v>1</v>
      </c>
      <c r="J10">
        <v>1</v>
      </c>
      <c r="K10">
        <v>3</v>
      </c>
      <c r="L10">
        <v>2</v>
      </c>
      <c r="M10" t="s">
        <v>1275</v>
      </c>
      <c r="N10" t="str">
        <f t="shared" si="0"/>
        <v>TNMonroeSweetwater1</v>
      </c>
      <c r="Q10" t="str">
        <f t="shared" si="1"/>
        <v>Sweetwater, Monroe County, TN</v>
      </c>
      <c r="T10" s="23"/>
      <c r="W10" s="88"/>
    </row>
    <row r="11" spans="1:23">
      <c r="A11" s="19">
        <v>10</v>
      </c>
      <c r="B11" t="s">
        <v>1269</v>
      </c>
      <c r="C11" t="s">
        <v>1293</v>
      </c>
      <c r="D11" t="s">
        <v>275</v>
      </c>
      <c r="E11" t="s">
        <v>1294</v>
      </c>
      <c r="F11" t="s">
        <v>1295</v>
      </c>
      <c r="G11" t="s">
        <v>1273</v>
      </c>
      <c r="H11" t="s">
        <v>1274</v>
      </c>
      <c r="I11">
        <v>1</v>
      </c>
      <c r="J11">
        <v>1</v>
      </c>
      <c r="K11">
        <v>4</v>
      </c>
      <c r="L11">
        <v>4</v>
      </c>
      <c r="M11" t="s">
        <v>1275</v>
      </c>
      <c r="N11" t="str">
        <f t="shared" si="0"/>
        <v>TNCumberlandCrossville1</v>
      </c>
      <c r="Q11" t="str">
        <f t="shared" si="1"/>
        <v>Crossville, Cumberland County, TN</v>
      </c>
      <c r="T11" s="23"/>
      <c r="W11" s="74"/>
    </row>
    <row r="12" spans="1:23">
      <c r="A12" s="19">
        <v>11</v>
      </c>
      <c r="B12" t="s">
        <v>1269</v>
      </c>
      <c r="C12" t="s">
        <v>1296</v>
      </c>
      <c r="D12" t="s">
        <v>275</v>
      </c>
      <c r="E12" t="s">
        <v>1297</v>
      </c>
      <c r="F12" t="s">
        <v>236</v>
      </c>
      <c r="G12" t="s">
        <v>1273</v>
      </c>
      <c r="H12" t="s">
        <v>1127</v>
      </c>
      <c r="I12">
        <v>1</v>
      </c>
      <c r="J12">
        <v>1</v>
      </c>
      <c r="K12">
        <v>3</v>
      </c>
      <c r="L12">
        <v>2</v>
      </c>
      <c r="M12" t="s">
        <v>1275</v>
      </c>
      <c r="N12" t="str">
        <f t="shared" si="0"/>
        <v>TNRheaDayton1</v>
      </c>
      <c r="Q12" t="str">
        <f t="shared" si="1"/>
        <v>Dayton, Rhea County, TN</v>
      </c>
      <c r="T12" s="23"/>
      <c r="W12" s="88"/>
    </row>
    <row r="13" spans="1:23">
      <c r="A13" s="19">
        <v>12</v>
      </c>
      <c r="B13" t="s">
        <v>1269</v>
      </c>
      <c r="C13" t="s">
        <v>1298</v>
      </c>
      <c r="D13" t="s">
        <v>275</v>
      </c>
      <c r="E13" t="s">
        <v>1299</v>
      </c>
      <c r="F13" t="s">
        <v>232</v>
      </c>
      <c r="G13" t="s">
        <v>1273</v>
      </c>
      <c r="H13" t="s">
        <v>1127</v>
      </c>
      <c r="I13">
        <v>1</v>
      </c>
      <c r="J13">
        <v>1</v>
      </c>
      <c r="K13">
        <v>4</v>
      </c>
      <c r="L13">
        <v>3</v>
      </c>
      <c r="M13" t="s">
        <v>1275</v>
      </c>
      <c r="N13" t="str">
        <f t="shared" si="0"/>
        <v>TNBradleyCleveland1</v>
      </c>
      <c r="Q13" t="str">
        <f t="shared" si="1"/>
        <v>Cleveland, Bradley County, TN</v>
      </c>
      <c r="T13" s="23"/>
      <c r="W13" s="74"/>
    </row>
    <row r="14" spans="1:23">
      <c r="A14" s="19">
        <v>13</v>
      </c>
      <c r="B14" t="s">
        <v>1269</v>
      </c>
      <c r="C14" t="s">
        <v>1300</v>
      </c>
      <c r="D14" t="s">
        <v>275</v>
      </c>
      <c r="E14" t="s">
        <v>1301</v>
      </c>
      <c r="F14" t="s">
        <v>276</v>
      </c>
      <c r="G14" t="s">
        <v>1273</v>
      </c>
      <c r="H14" t="s">
        <v>1127</v>
      </c>
      <c r="I14">
        <v>1</v>
      </c>
      <c r="J14">
        <v>1</v>
      </c>
      <c r="K14">
        <v>2</v>
      </c>
      <c r="M14" t="s">
        <v>1275</v>
      </c>
      <c r="N14" t="str">
        <f t="shared" si="0"/>
        <v>TNHamiltonChattanooga1</v>
      </c>
      <c r="Q14" t="str">
        <f t="shared" si="1"/>
        <v>Chattanooga, Hamilton County, TN</v>
      </c>
      <c r="T14" s="23"/>
      <c r="W14" s="88"/>
    </row>
    <row r="15" spans="1:23">
      <c r="A15" s="19">
        <v>14</v>
      </c>
      <c r="B15" t="s">
        <v>1269</v>
      </c>
      <c r="C15" t="s">
        <v>1302</v>
      </c>
      <c r="D15" t="s">
        <v>275</v>
      </c>
      <c r="E15" t="s">
        <v>1301</v>
      </c>
      <c r="F15" t="s">
        <v>276</v>
      </c>
      <c r="G15" t="s">
        <v>1273</v>
      </c>
      <c r="H15" t="s">
        <v>1127</v>
      </c>
      <c r="I15">
        <v>1</v>
      </c>
      <c r="J15">
        <v>1</v>
      </c>
      <c r="K15">
        <v>4</v>
      </c>
      <c r="L15">
        <v>3</v>
      </c>
      <c r="M15" t="s">
        <v>1275</v>
      </c>
      <c r="N15" t="str">
        <f t="shared" si="0"/>
        <v>TNHamiltonChattanooga1</v>
      </c>
      <c r="Q15" t="str">
        <f t="shared" si="1"/>
        <v>Chattanooga, Hamilton County, TN</v>
      </c>
      <c r="T15" s="23"/>
      <c r="W15" s="88"/>
    </row>
    <row r="16" spans="1:23">
      <c r="A16" s="19">
        <v>15</v>
      </c>
      <c r="B16" t="s">
        <v>1269</v>
      </c>
      <c r="C16" t="s">
        <v>1303</v>
      </c>
      <c r="D16" t="s">
        <v>69</v>
      </c>
      <c r="E16" t="s">
        <v>1304</v>
      </c>
      <c r="F16" t="s">
        <v>1305</v>
      </c>
      <c r="G16" t="s">
        <v>1273</v>
      </c>
      <c r="H16" t="s">
        <v>1274</v>
      </c>
      <c r="I16">
        <v>1</v>
      </c>
      <c r="J16">
        <v>1</v>
      </c>
      <c r="K16">
        <v>3</v>
      </c>
      <c r="L16">
        <v>3</v>
      </c>
      <c r="M16" t="s">
        <v>1275</v>
      </c>
      <c r="N16" t="str">
        <f t="shared" si="0"/>
        <v>GAWhitfieldDalton1</v>
      </c>
      <c r="Q16" t="str">
        <f t="shared" si="1"/>
        <v>Dalton, Whitfield County, GA</v>
      </c>
      <c r="T16" s="23"/>
      <c r="W16" s="74"/>
    </row>
    <row r="17" spans="1:23">
      <c r="A17" s="19">
        <v>16</v>
      </c>
      <c r="B17" t="s">
        <v>1269</v>
      </c>
      <c r="C17" t="s">
        <v>1306</v>
      </c>
      <c r="D17" t="s">
        <v>69</v>
      </c>
      <c r="E17" t="s">
        <v>1307</v>
      </c>
      <c r="F17" t="s">
        <v>1308</v>
      </c>
      <c r="G17" t="s">
        <v>1309</v>
      </c>
      <c r="H17" t="s">
        <v>1274</v>
      </c>
      <c r="I17">
        <v>1</v>
      </c>
      <c r="J17">
        <v>1</v>
      </c>
      <c r="K17">
        <v>3</v>
      </c>
      <c r="L17">
        <v>3</v>
      </c>
      <c r="M17" t="s">
        <v>1275</v>
      </c>
      <c r="N17" t="str">
        <f t="shared" si="0"/>
        <v>GADe KalbDecatur1</v>
      </c>
      <c r="Q17" t="str">
        <f t="shared" si="1"/>
        <v>Decatur, De Kalb County, GA</v>
      </c>
      <c r="T17" s="23"/>
      <c r="W17" s="88"/>
    </row>
    <row r="18" spans="1:23">
      <c r="A18" s="19">
        <v>17</v>
      </c>
      <c r="B18" t="s">
        <v>1269</v>
      </c>
      <c r="C18" t="s">
        <v>1310</v>
      </c>
      <c r="D18" t="s">
        <v>69</v>
      </c>
      <c r="E18" t="s">
        <v>1311</v>
      </c>
      <c r="F18" t="s">
        <v>70</v>
      </c>
      <c r="G18" t="s">
        <v>1309</v>
      </c>
      <c r="H18" t="s">
        <v>1274</v>
      </c>
      <c r="I18">
        <v>1</v>
      </c>
      <c r="J18">
        <v>1</v>
      </c>
      <c r="K18">
        <v>2</v>
      </c>
      <c r="L18">
        <v>3</v>
      </c>
      <c r="M18" t="s">
        <v>1275</v>
      </c>
      <c r="N18" t="str">
        <f t="shared" si="0"/>
        <v>GAFultonAtlanta1</v>
      </c>
      <c r="Q18" t="str">
        <f t="shared" si="1"/>
        <v>Atlanta, Fulton County, GA</v>
      </c>
      <c r="T18" s="23"/>
      <c r="W18" s="74"/>
    </row>
    <row r="19" spans="1:23">
      <c r="A19" s="19">
        <v>18</v>
      </c>
      <c r="B19" t="s">
        <v>1269</v>
      </c>
      <c r="C19" t="s">
        <v>1312</v>
      </c>
      <c r="D19" t="s">
        <v>69</v>
      </c>
      <c r="E19" t="s">
        <v>1311</v>
      </c>
      <c r="F19" t="s">
        <v>70</v>
      </c>
      <c r="G19" t="s">
        <v>1309</v>
      </c>
      <c r="H19" t="s">
        <v>1274</v>
      </c>
      <c r="I19">
        <v>1</v>
      </c>
      <c r="J19">
        <v>1</v>
      </c>
      <c r="K19">
        <v>2</v>
      </c>
      <c r="L19">
        <v>3</v>
      </c>
      <c r="M19" t="s">
        <v>1275</v>
      </c>
      <c r="N19" t="str">
        <f t="shared" si="0"/>
        <v>GAFultonAtlanta1</v>
      </c>
      <c r="Q19" t="str">
        <f t="shared" si="1"/>
        <v>Atlanta, Fulton County, GA</v>
      </c>
      <c r="T19" s="23"/>
      <c r="W19" s="88"/>
    </row>
    <row r="20" spans="1:23">
      <c r="A20" s="19">
        <v>19</v>
      </c>
      <c r="B20" t="s">
        <v>1269</v>
      </c>
      <c r="C20" t="s">
        <v>1313</v>
      </c>
      <c r="D20" t="s">
        <v>69</v>
      </c>
      <c r="E20" t="s">
        <v>1311</v>
      </c>
      <c r="F20" t="s">
        <v>70</v>
      </c>
      <c r="G20" t="s">
        <v>1309</v>
      </c>
      <c r="H20" t="s">
        <v>1274</v>
      </c>
      <c r="I20">
        <v>1</v>
      </c>
      <c r="J20">
        <v>1</v>
      </c>
      <c r="K20">
        <v>4</v>
      </c>
      <c r="L20">
        <v>3</v>
      </c>
      <c r="M20" t="s">
        <v>1275</v>
      </c>
      <c r="N20" t="str">
        <f t="shared" si="0"/>
        <v>GAFultonAtlanta1</v>
      </c>
      <c r="Q20" t="str">
        <f t="shared" si="1"/>
        <v>Atlanta, Fulton County, GA</v>
      </c>
      <c r="T20" s="23"/>
      <c r="W20" s="88"/>
    </row>
    <row r="21" spans="1:23">
      <c r="A21" s="19">
        <v>20</v>
      </c>
      <c r="B21" t="s">
        <v>1269</v>
      </c>
      <c r="C21" t="s">
        <v>1314</v>
      </c>
      <c r="D21" t="s">
        <v>69</v>
      </c>
      <c r="E21" t="s">
        <v>1315</v>
      </c>
      <c r="F21" t="s">
        <v>74</v>
      </c>
      <c r="G21" t="s">
        <v>1309</v>
      </c>
      <c r="H21" t="s">
        <v>1274</v>
      </c>
      <c r="I21">
        <v>1</v>
      </c>
      <c r="J21">
        <v>1</v>
      </c>
      <c r="K21">
        <v>4</v>
      </c>
      <c r="L21">
        <v>3</v>
      </c>
      <c r="M21" t="s">
        <v>1275</v>
      </c>
      <c r="N21" t="str">
        <f t="shared" si="0"/>
        <v>GABibbMacon1</v>
      </c>
      <c r="Q21" t="str">
        <f t="shared" si="1"/>
        <v>Macon, Bibb County, GA</v>
      </c>
      <c r="T21" s="23"/>
      <c r="W21" s="88"/>
    </row>
    <row r="22" spans="1:23">
      <c r="A22" s="19">
        <v>21</v>
      </c>
      <c r="B22" t="s">
        <v>1269</v>
      </c>
      <c r="C22" t="s">
        <v>1316</v>
      </c>
      <c r="D22" t="s">
        <v>69</v>
      </c>
      <c r="E22" t="s">
        <v>1317</v>
      </c>
      <c r="F22" t="s">
        <v>1318</v>
      </c>
      <c r="G22" t="s">
        <v>1319</v>
      </c>
      <c r="H22" t="s">
        <v>1127</v>
      </c>
      <c r="I22">
        <v>1</v>
      </c>
      <c r="J22">
        <v>1</v>
      </c>
      <c r="K22">
        <v>4</v>
      </c>
      <c r="L22">
        <v>3</v>
      </c>
      <c r="M22" t="s">
        <v>1275</v>
      </c>
      <c r="N22" t="str">
        <f t="shared" si="0"/>
        <v>GAPeachFort Valley1</v>
      </c>
      <c r="Q22" t="str">
        <f t="shared" si="1"/>
        <v>Fort Valley, Peach County, GA</v>
      </c>
      <c r="T22" s="23"/>
      <c r="W22" s="88"/>
    </row>
    <row r="23" spans="1:23">
      <c r="A23" s="19">
        <v>22</v>
      </c>
      <c r="B23" t="s">
        <v>1269</v>
      </c>
      <c r="C23" t="s">
        <v>1320</v>
      </c>
      <c r="D23" t="s">
        <v>69</v>
      </c>
      <c r="E23" t="s">
        <v>1321</v>
      </c>
      <c r="F23" t="s">
        <v>78</v>
      </c>
      <c r="G23" t="s">
        <v>1322</v>
      </c>
      <c r="H23" t="s">
        <v>1274</v>
      </c>
      <c r="I23">
        <v>1</v>
      </c>
      <c r="J23">
        <v>1</v>
      </c>
      <c r="K23">
        <v>4</v>
      </c>
      <c r="L23">
        <v>3</v>
      </c>
      <c r="M23" t="s">
        <v>1275</v>
      </c>
      <c r="N23" t="str">
        <f t="shared" si="0"/>
        <v>GAChathamSavannah1</v>
      </c>
      <c r="Q23" t="str">
        <f t="shared" si="1"/>
        <v>Savannah, Chatham County, GA</v>
      </c>
      <c r="T23" s="23"/>
      <c r="W23" s="88"/>
    </row>
    <row r="24" spans="1:23">
      <c r="A24" s="19">
        <v>23</v>
      </c>
      <c r="B24" t="s">
        <v>1269</v>
      </c>
      <c r="C24" t="s">
        <v>1323</v>
      </c>
      <c r="D24" t="s">
        <v>69</v>
      </c>
      <c r="E24" t="s">
        <v>1324</v>
      </c>
      <c r="F24" t="s">
        <v>234</v>
      </c>
      <c r="G24" t="s">
        <v>1319</v>
      </c>
      <c r="H24" t="s">
        <v>1127</v>
      </c>
      <c r="I24">
        <v>1</v>
      </c>
      <c r="J24">
        <v>1</v>
      </c>
      <c r="K24">
        <v>4</v>
      </c>
      <c r="L24">
        <v>4</v>
      </c>
      <c r="M24" t="s">
        <v>1275</v>
      </c>
      <c r="N24" t="str">
        <f t="shared" si="0"/>
        <v>GAMuscogeeColumbus1</v>
      </c>
      <c r="Q24" t="str">
        <f t="shared" si="1"/>
        <v>Columbus, Muscogee County, GA</v>
      </c>
      <c r="T24" s="23"/>
      <c r="W24" s="74"/>
    </row>
    <row r="25" spans="1:23">
      <c r="A25" s="19">
        <v>24</v>
      </c>
      <c r="B25" t="s">
        <v>1269</v>
      </c>
      <c r="C25" t="s">
        <v>1325</v>
      </c>
      <c r="D25" t="s">
        <v>69</v>
      </c>
      <c r="E25" t="s">
        <v>1326</v>
      </c>
      <c r="F25" t="s">
        <v>1327</v>
      </c>
      <c r="G25" t="s">
        <v>1328</v>
      </c>
      <c r="H25" t="s">
        <v>1127</v>
      </c>
      <c r="I25">
        <v>1</v>
      </c>
      <c r="J25">
        <v>1</v>
      </c>
      <c r="K25">
        <v>4</v>
      </c>
      <c r="L25">
        <v>3</v>
      </c>
      <c r="M25" t="s">
        <v>1275</v>
      </c>
      <c r="N25" t="str">
        <f t="shared" si="0"/>
        <v>GAIrwinOcilla1</v>
      </c>
      <c r="Q25" t="str">
        <f t="shared" si="1"/>
        <v>Ocilla, Irwin County, GA</v>
      </c>
      <c r="T25" s="23"/>
      <c r="W25" s="74"/>
    </row>
    <row r="26" spans="1:23">
      <c r="A26" s="19">
        <v>25</v>
      </c>
      <c r="B26" t="s">
        <v>1269</v>
      </c>
      <c r="C26" t="s">
        <v>1329</v>
      </c>
      <c r="D26" t="s">
        <v>69</v>
      </c>
      <c r="E26" t="s">
        <v>1330</v>
      </c>
      <c r="F26" t="s">
        <v>217</v>
      </c>
      <c r="G26" t="s">
        <v>1328</v>
      </c>
      <c r="H26" t="s">
        <v>1127</v>
      </c>
      <c r="I26">
        <v>1</v>
      </c>
      <c r="J26">
        <v>1</v>
      </c>
      <c r="K26">
        <v>4</v>
      </c>
      <c r="L26">
        <v>3</v>
      </c>
      <c r="M26" t="s">
        <v>1275</v>
      </c>
      <c r="N26" t="str">
        <f t="shared" si="0"/>
        <v>GADoughertyAlbany1</v>
      </c>
      <c r="Q26" t="str">
        <f t="shared" si="1"/>
        <v>Albany, Dougherty County, GA</v>
      </c>
      <c r="T26" s="23"/>
      <c r="W26" s="88"/>
    </row>
    <row r="27" spans="1:23">
      <c r="A27" s="19">
        <v>26</v>
      </c>
      <c r="B27" t="s">
        <v>1269</v>
      </c>
      <c r="C27" t="s">
        <v>1331</v>
      </c>
      <c r="D27" t="s">
        <v>69</v>
      </c>
      <c r="E27" t="s">
        <v>1332</v>
      </c>
      <c r="F27" t="s">
        <v>1333</v>
      </c>
      <c r="G27" t="s">
        <v>1328</v>
      </c>
      <c r="H27" t="s">
        <v>1127</v>
      </c>
      <c r="I27">
        <v>1</v>
      </c>
      <c r="J27">
        <v>1</v>
      </c>
      <c r="K27">
        <v>3</v>
      </c>
      <c r="L27">
        <v>2</v>
      </c>
      <c r="M27" t="s">
        <v>1275</v>
      </c>
      <c r="N27" t="str">
        <f t="shared" si="0"/>
        <v>GALowndesValdosta1</v>
      </c>
      <c r="Q27" t="str">
        <f t="shared" si="1"/>
        <v>Valdosta, Lowndes County, GA</v>
      </c>
      <c r="T27" s="23"/>
      <c r="W27" s="88"/>
    </row>
    <row r="28" spans="1:23">
      <c r="A28" s="19">
        <v>27</v>
      </c>
      <c r="B28" t="s">
        <v>1269</v>
      </c>
      <c r="C28" t="s">
        <v>1334</v>
      </c>
      <c r="D28" t="s">
        <v>69</v>
      </c>
      <c r="E28" t="s">
        <v>1332</v>
      </c>
      <c r="F28" t="s">
        <v>1333</v>
      </c>
      <c r="G28" t="s">
        <v>1328</v>
      </c>
      <c r="H28" t="s">
        <v>1274</v>
      </c>
      <c r="I28">
        <v>1</v>
      </c>
      <c r="J28">
        <v>1</v>
      </c>
      <c r="K28">
        <v>4</v>
      </c>
      <c r="M28" t="s">
        <v>1275</v>
      </c>
      <c r="N28" t="str">
        <f t="shared" si="0"/>
        <v>GALowndesValdosta1</v>
      </c>
      <c r="Q28" t="str">
        <f t="shared" si="1"/>
        <v>Valdosta, Lowndes County, GA</v>
      </c>
      <c r="T28" s="23"/>
      <c r="W28" s="88"/>
    </row>
    <row r="29" spans="1:23">
      <c r="A29" s="19">
        <v>28</v>
      </c>
      <c r="B29" t="s">
        <v>1269</v>
      </c>
      <c r="C29" t="s">
        <v>1335</v>
      </c>
      <c r="D29" t="s">
        <v>69</v>
      </c>
      <c r="E29" t="s">
        <v>1308</v>
      </c>
      <c r="F29" t="s">
        <v>1336</v>
      </c>
      <c r="G29" t="s">
        <v>1328</v>
      </c>
      <c r="H29" t="s">
        <v>1274</v>
      </c>
      <c r="I29">
        <v>1</v>
      </c>
      <c r="J29">
        <v>1</v>
      </c>
      <c r="K29">
        <v>3</v>
      </c>
      <c r="L29">
        <v>2</v>
      </c>
      <c r="M29" t="s">
        <v>1275</v>
      </c>
      <c r="N29" t="str">
        <f t="shared" si="0"/>
        <v>GADecaturBainbridge1</v>
      </c>
      <c r="Q29" t="str">
        <f t="shared" si="1"/>
        <v>Bainbridge, Decatur County, GA</v>
      </c>
      <c r="T29" s="23"/>
      <c r="W29" s="74"/>
    </row>
    <row r="30" spans="1:23">
      <c r="A30" s="19">
        <v>29</v>
      </c>
      <c r="B30" t="s">
        <v>1269</v>
      </c>
      <c r="C30" t="s">
        <v>1337</v>
      </c>
      <c r="D30" t="s">
        <v>54</v>
      </c>
      <c r="E30" t="s">
        <v>1338</v>
      </c>
      <c r="F30" t="s">
        <v>55</v>
      </c>
      <c r="G30" t="s">
        <v>1322</v>
      </c>
      <c r="H30" t="s">
        <v>1127</v>
      </c>
      <c r="I30">
        <v>1</v>
      </c>
      <c r="J30">
        <v>1</v>
      </c>
      <c r="K30">
        <v>2</v>
      </c>
      <c r="L30">
        <v>3</v>
      </c>
      <c r="M30" t="s">
        <v>1275</v>
      </c>
      <c r="N30" t="str">
        <f t="shared" si="0"/>
        <v>FLDuvalJacksonville1</v>
      </c>
      <c r="Q30" t="str">
        <f t="shared" si="1"/>
        <v>Jacksonville, Duval County, FL</v>
      </c>
      <c r="T30" s="23"/>
      <c r="W30" s="88"/>
    </row>
    <row r="31" spans="1:23">
      <c r="A31" s="19">
        <v>30</v>
      </c>
      <c r="B31" t="s">
        <v>1269</v>
      </c>
      <c r="C31" t="s">
        <v>1339</v>
      </c>
      <c r="D31" t="s">
        <v>54</v>
      </c>
      <c r="E31" t="s">
        <v>1338</v>
      </c>
      <c r="F31" t="s">
        <v>55</v>
      </c>
      <c r="G31" t="s">
        <v>1322</v>
      </c>
      <c r="H31" t="s">
        <v>1274</v>
      </c>
      <c r="I31">
        <v>1</v>
      </c>
      <c r="J31">
        <v>1</v>
      </c>
      <c r="K31">
        <v>4</v>
      </c>
      <c r="L31">
        <v>2</v>
      </c>
      <c r="M31" t="s">
        <v>1275</v>
      </c>
      <c r="N31" t="str">
        <f t="shared" si="0"/>
        <v>FLDuvalJacksonville1</v>
      </c>
      <c r="Q31" t="str">
        <f t="shared" si="1"/>
        <v>Jacksonville, Duval County, FL</v>
      </c>
      <c r="T31" s="23"/>
      <c r="W31" s="88"/>
    </row>
    <row r="32" spans="1:23">
      <c r="A32" s="19">
        <v>31</v>
      </c>
      <c r="B32" t="s">
        <v>1269</v>
      </c>
      <c r="C32" t="s">
        <v>1340</v>
      </c>
      <c r="D32" t="s">
        <v>54</v>
      </c>
      <c r="E32" t="s">
        <v>1341</v>
      </c>
      <c r="F32" t="s">
        <v>386</v>
      </c>
      <c r="G32" t="s">
        <v>1328</v>
      </c>
      <c r="H32" t="s">
        <v>1127</v>
      </c>
      <c r="I32">
        <v>1</v>
      </c>
      <c r="J32">
        <v>1</v>
      </c>
      <c r="K32">
        <v>3</v>
      </c>
      <c r="L32">
        <v>2</v>
      </c>
      <c r="M32" t="s">
        <v>1275</v>
      </c>
      <c r="N32" t="str">
        <f t="shared" si="0"/>
        <v>FLTaylorShady Grove1</v>
      </c>
      <c r="Q32" t="str">
        <f t="shared" si="1"/>
        <v>Shady Grove, Taylor County, FL</v>
      </c>
      <c r="T32" s="23"/>
      <c r="W32" s="88"/>
    </row>
    <row r="33" spans="1:23">
      <c r="A33" s="19">
        <v>32</v>
      </c>
      <c r="B33" t="s">
        <v>1269</v>
      </c>
      <c r="C33" t="s">
        <v>1342</v>
      </c>
      <c r="D33" t="s">
        <v>54</v>
      </c>
      <c r="E33" t="s">
        <v>1343</v>
      </c>
      <c r="F33" t="s">
        <v>67</v>
      </c>
      <c r="G33" t="s">
        <v>1328</v>
      </c>
      <c r="H33" t="s">
        <v>1274</v>
      </c>
      <c r="I33">
        <v>1</v>
      </c>
      <c r="J33">
        <v>1</v>
      </c>
      <c r="K33">
        <v>4</v>
      </c>
      <c r="L33">
        <v>3</v>
      </c>
      <c r="M33" t="s">
        <v>1275</v>
      </c>
      <c r="N33" t="str">
        <f t="shared" si="0"/>
        <v>FLLeonTallahassee1</v>
      </c>
      <c r="Q33" t="str">
        <f t="shared" si="1"/>
        <v>Tallahassee, Leon County, FL</v>
      </c>
      <c r="T33" s="23"/>
      <c r="W33" s="88"/>
    </row>
    <row r="34" spans="1:23">
      <c r="A34" s="19">
        <v>33</v>
      </c>
      <c r="B34" t="s">
        <v>1269</v>
      </c>
      <c r="C34" t="s">
        <v>1344</v>
      </c>
      <c r="D34" t="s">
        <v>54</v>
      </c>
      <c r="E34" t="s">
        <v>1345</v>
      </c>
      <c r="F34" t="s">
        <v>1346</v>
      </c>
      <c r="G34" t="s">
        <v>1322</v>
      </c>
      <c r="H34" t="s">
        <v>1127</v>
      </c>
      <c r="I34">
        <v>1</v>
      </c>
      <c r="J34">
        <v>1</v>
      </c>
      <c r="K34">
        <v>3</v>
      </c>
      <c r="L34">
        <v>3</v>
      </c>
      <c r="M34" t="s">
        <v>1275</v>
      </c>
      <c r="N34" t="str">
        <f t="shared" si="0"/>
        <v>FLWakullaSopchoppy1</v>
      </c>
      <c r="Q34" t="str">
        <f t="shared" si="1"/>
        <v>Sopchoppy, Wakulla County, FL</v>
      </c>
      <c r="T34" s="23"/>
      <c r="W34" s="88"/>
    </row>
    <row r="35" spans="1:23">
      <c r="A35" s="19">
        <v>34</v>
      </c>
      <c r="B35" t="s">
        <v>1269</v>
      </c>
      <c r="C35" t="s">
        <v>1347</v>
      </c>
      <c r="D35" t="s">
        <v>54</v>
      </c>
      <c r="E35" t="s">
        <v>1348</v>
      </c>
      <c r="F35" t="s">
        <v>1349</v>
      </c>
      <c r="G35" t="s">
        <v>1328</v>
      </c>
      <c r="H35" t="s">
        <v>1274</v>
      </c>
      <c r="I35">
        <v>1</v>
      </c>
      <c r="J35">
        <v>1</v>
      </c>
      <c r="K35">
        <v>3</v>
      </c>
      <c r="L35">
        <v>2</v>
      </c>
      <c r="M35" t="s">
        <v>1275</v>
      </c>
      <c r="N35" t="str">
        <f t="shared" si="0"/>
        <v>FLSumterOxford1</v>
      </c>
      <c r="Q35" t="str">
        <f t="shared" si="1"/>
        <v>Oxford, Sumter County, FL</v>
      </c>
      <c r="T35" s="23"/>
      <c r="W35" s="74"/>
    </row>
    <row r="36" spans="1:23">
      <c r="A36" s="19">
        <v>35</v>
      </c>
      <c r="B36" t="s">
        <v>1269</v>
      </c>
      <c r="C36" t="s">
        <v>1350</v>
      </c>
      <c r="D36" t="s">
        <v>54</v>
      </c>
      <c r="E36" t="s">
        <v>1351</v>
      </c>
      <c r="F36" t="s">
        <v>1352</v>
      </c>
      <c r="G36" t="s">
        <v>1322</v>
      </c>
      <c r="H36" t="s">
        <v>1274</v>
      </c>
      <c r="I36">
        <v>1</v>
      </c>
      <c r="J36">
        <v>1</v>
      </c>
      <c r="K36">
        <v>3</v>
      </c>
      <c r="L36">
        <v>2</v>
      </c>
      <c r="M36" t="s">
        <v>1275</v>
      </c>
      <c r="N36" t="str">
        <f t="shared" si="0"/>
        <v>FLLevyCedar Key1</v>
      </c>
      <c r="Q36" t="str">
        <f t="shared" si="1"/>
        <v>Cedar Key, Levy County, FL</v>
      </c>
      <c r="T36" s="23"/>
      <c r="W36" s="88"/>
    </row>
    <row r="37" spans="1:23">
      <c r="A37" s="19">
        <v>36</v>
      </c>
      <c r="B37" t="s">
        <v>1269</v>
      </c>
      <c r="C37" t="s">
        <v>1353</v>
      </c>
      <c r="D37" t="s">
        <v>54</v>
      </c>
      <c r="E37" t="s">
        <v>1354</v>
      </c>
      <c r="F37" t="s">
        <v>1355</v>
      </c>
      <c r="G37" t="s">
        <v>1322</v>
      </c>
      <c r="H37" t="s">
        <v>1274</v>
      </c>
      <c r="I37">
        <v>1</v>
      </c>
      <c r="J37">
        <v>1</v>
      </c>
      <c r="K37">
        <v>3</v>
      </c>
      <c r="L37">
        <v>3</v>
      </c>
      <c r="M37" t="s">
        <v>1275</v>
      </c>
      <c r="N37" t="str">
        <f t="shared" si="0"/>
        <v>FLVolusiaPort Orange1</v>
      </c>
      <c r="Q37" t="str">
        <f t="shared" si="1"/>
        <v>Port Orange, Volusia County, FL</v>
      </c>
      <c r="T37" s="23"/>
      <c r="W37" s="88"/>
    </row>
    <row r="38" spans="1:23">
      <c r="A38" s="19">
        <v>37</v>
      </c>
      <c r="B38" t="s">
        <v>1269</v>
      </c>
      <c r="C38" t="s">
        <v>1356</v>
      </c>
      <c r="D38" t="s">
        <v>54</v>
      </c>
      <c r="E38" t="s">
        <v>949</v>
      </c>
      <c r="F38" t="s">
        <v>59</v>
      </c>
      <c r="G38" t="s">
        <v>1328</v>
      </c>
      <c r="H38" t="s">
        <v>1274</v>
      </c>
      <c r="I38">
        <v>1</v>
      </c>
      <c r="J38">
        <v>1</v>
      </c>
      <c r="K38">
        <v>4</v>
      </c>
      <c r="L38">
        <v>3</v>
      </c>
      <c r="M38" t="s">
        <v>1275</v>
      </c>
      <c r="N38" t="str">
        <f t="shared" si="0"/>
        <v>FLOrangeOrlando1</v>
      </c>
      <c r="Q38" t="str">
        <f t="shared" si="1"/>
        <v>Orlando, Orange County, FL</v>
      </c>
      <c r="T38" s="23"/>
      <c r="W38" s="74"/>
    </row>
    <row r="39" spans="1:23">
      <c r="A39" s="19">
        <v>38</v>
      </c>
      <c r="B39" t="s">
        <v>1269</v>
      </c>
      <c r="C39" t="s">
        <v>1357</v>
      </c>
      <c r="D39" t="s">
        <v>54</v>
      </c>
      <c r="E39" t="s">
        <v>1358</v>
      </c>
      <c r="F39" t="s">
        <v>1359</v>
      </c>
      <c r="G39" t="s">
        <v>1328</v>
      </c>
      <c r="H39" t="s">
        <v>1127</v>
      </c>
      <c r="I39">
        <v>1</v>
      </c>
      <c r="J39">
        <v>1</v>
      </c>
      <c r="K39">
        <v>4</v>
      </c>
      <c r="L39">
        <v>3</v>
      </c>
      <c r="M39" t="s">
        <v>1275</v>
      </c>
      <c r="N39" t="str">
        <f t="shared" si="0"/>
        <v>FLPolkFort Meade1</v>
      </c>
      <c r="Q39" t="str">
        <f t="shared" si="1"/>
        <v>Fort Meade, Polk County, FL</v>
      </c>
      <c r="T39" s="23"/>
      <c r="W39" s="88"/>
    </row>
    <row r="40" spans="1:23">
      <c r="A40" s="19">
        <v>39</v>
      </c>
      <c r="B40" t="s">
        <v>1269</v>
      </c>
      <c r="C40" t="s">
        <v>1360</v>
      </c>
      <c r="D40" t="s">
        <v>54</v>
      </c>
      <c r="E40" t="s">
        <v>1361</v>
      </c>
      <c r="F40" t="s">
        <v>1362</v>
      </c>
      <c r="G40" t="s">
        <v>1322</v>
      </c>
      <c r="H40" t="s">
        <v>1127</v>
      </c>
      <c r="I40">
        <v>1</v>
      </c>
      <c r="J40">
        <v>1</v>
      </c>
      <c r="K40">
        <v>4</v>
      </c>
      <c r="L40">
        <v>4</v>
      </c>
      <c r="M40" t="s">
        <v>1275</v>
      </c>
      <c r="N40" t="str">
        <f t="shared" si="0"/>
        <v>FLPinellasSt. Petersburg1</v>
      </c>
      <c r="Q40" t="str">
        <f t="shared" si="1"/>
        <v>St. Petersburg, Pinellas County, FL</v>
      </c>
      <c r="T40" s="23"/>
      <c r="W40" s="88"/>
    </row>
    <row r="41" spans="1:23">
      <c r="A41" s="19">
        <v>40</v>
      </c>
      <c r="B41" t="s">
        <v>1269</v>
      </c>
      <c r="C41" t="s">
        <v>1363</v>
      </c>
      <c r="D41" t="s">
        <v>54</v>
      </c>
      <c r="E41" t="s">
        <v>1364</v>
      </c>
      <c r="F41" t="s">
        <v>63</v>
      </c>
      <c r="G41" t="s">
        <v>1322</v>
      </c>
      <c r="H41" t="s">
        <v>1127</v>
      </c>
      <c r="I41">
        <v>1</v>
      </c>
      <c r="J41">
        <v>1</v>
      </c>
      <c r="K41">
        <v>3</v>
      </c>
      <c r="L41">
        <v>3</v>
      </c>
      <c r="M41" t="s">
        <v>1275</v>
      </c>
      <c r="N41" t="str">
        <f t="shared" si="0"/>
        <v>FLHillsboroughTampa1</v>
      </c>
      <c r="Q41" t="str">
        <f t="shared" si="1"/>
        <v>Tampa, Hillsborough County, FL</v>
      </c>
      <c r="T41" s="23"/>
      <c r="W41" s="74"/>
    </row>
    <row r="42" spans="1:23">
      <c r="A42" s="19">
        <v>41</v>
      </c>
      <c r="B42" t="s">
        <v>1269</v>
      </c>
      <c r="C42" t="s">
        <v>1365</v>
      </c>
      <c r="D42" t="s">
        <v>54</v>
      </c>
      <c r="E42" t="s">
        <v>1364</v>
      </c>
      <c r="F42" t="s">
        <v>63</v>
      </c>
      <c r="G42" t="s">
        <v>1322</v>
      </c>
      <c r="H42" t="s">
        <v>1274</v>
      </c>
      <c r="I42">
        <v>1</v>
      </c>
      <c r="J42">
        <v>1</v>
      </c>
      <c r="K42">
        <v>4</v>
      </c>
      <c r="L42">
        <v>3</v>
      </c>
      <c r="M42" t="s">
        <v>1275</v>
      </c>
      <c r="N42" t="str">
        <f t="shared" si="0"/>
        <v>FLHillsboroughTampa1</v>
      </c>
      <c r="Q42" t="str">
        <f t="shared" si="1"/>
        <v>Tampa, Hillsborough County, FL</v>
      </c>
      <c r="T42" s="23"/>
      <c r="W42" s="88"/>
    </row>
    <row r="43" spans="1:23">
      <c r="A43" s="19">
        <v>42</v>
      </c>
      <c r="B43" t="s">
        <v>1269</v>
      </c>
      <c r="C43" t="s">
        <v>1366</v>
      </c>
      <c r="D43" t="s">
        <v>54</v>
      </c>
      <c r="E43" t="s">
        <v>1367</v>
      </c>
      <c r="F43" t="s">
        <v>1368</v>
      </c>
      <c r="G43" t="s">
        <v>1322</v>
      </c>
      <c r="H43" t="s">
        <v>1274</v>
      </c>
      <c r="I43">
        <v>1</v>
      </c>
      <c r="J43">
        <v>1</v>
      </c>
      <c r="K43">
        <v>4</v>
      </c>
      <c r="L43">
        <v>4</v>
      </c>
      <c r="M43" t="s">
        <v>1275</v>
      </c>
      <c r="N43" t="str">
        <f t="shared" si="0"/>
        <v>FLLeeFort Myers1</v>
      </c>
      <c r="Q43" t="str">
        <f t="shared" si="1"/>
        <v>Fort Myers, Lee County, FL</v>
      </c>
      <c r="T43" s="23"/>
      <c r="W43" s="88"/>
    </row>
    <row r="44" spans="1:23">
      <c r="A44" s="19">
        <v>43</v>
      </c>
      <c r="B44" t="s">
        <v>1269</v>
      </c>
      <c r="C44" t="s">
        <v>1369</v>
      </c>
      <c r="D44" t="s">
        <v>54</v>
      </c>
      <c r="E44" t="s">
        <v>1370</v>
      </c>
      <c r="F44" t="s">
        <v>693</v>
      </c>
      <c r="G44" t="s">
        <v>1322</v>
      </c>
      <c r="H44" t="s">
        <v>1127</v>
      </c>
      <c r="I44">
        <v>1</v>
      </c>
      <c r="J44">
        <v>1</v>
      </c>
      <c r="K44">
        <v>4</v>
      </c>
      <c r="L44">
        <v>3</v>
      </c>
      <c r="M44" t="s">
        <v>1275</v>
      </c>
      <c r="N44" t="str">
        <f t="shared" si="0"/>
        <v>FLBrowardFt. Lauderdale1</v>
      </c>
      <c r="Q44" t="str">
        <f t="shared" si="1"/>
        <v>Ft. Lauderdale, Broward County, FL</v>
      </c>
      <c r="T44" s="23"/>
      <c r="W44" s="88"/>
    </row>
    <row r="45" spans="1:23">
      <c r="A45" s="19">
        <v>44</v>
      </c>
      <c r="B45" t="s">
        <v>1269</v>
      </c>
      <c r="C45" t="s">
        <v>1371</v>
      </c>
      <c r="D45" t="s">
        <v>54</v>
      </c>
      <c r="E45" t="s">
        <v>1372</v>
      </c>
      <c r="F45" t="s">
        <v>57</v>
      </c>
      <c r="G45" t="s">
        <v>1322</v>
      </c>
      <c r="H45" t="s">
        <v>1274</v>
      </c>
      <c r="I45">
        <v>1</v>
      </c>
      <c r="J45">
        <v>1</v>
      </c>
      <c r="K45">
        <v>3</v>
      </c>
      <c r="L45">
        <v>3</v>
      </c>
      <c r="M45" t="s">
        <v>1275</v>
      </c>
      <c r="N45" t="str">
        <f t="shared" si="0"/>
        <v>FLDadeMiami1</v>
      </c>
      <c r="Q45" t="str">
        <f t="shared" si="1"/>
        <v>Miami, Dade County, FL</v>
      </c>
      <c r="T45" s="23"/>
    </row>
    <row r="46" spans="1:23">
      <c r="A46" s="19">
        <v>45</v>
      </c>
      <c r="B46" t="s">
        <v>1269</v>
      </c>
      <c r="C46" t="s">
        <v>1373</v>
      </c>
      <c r="D46" t="s">
        <v>54</v>
      </c>
      <c r="E46" t="s">
        <v>1372</v>
      </c>
      <c r="F46" t="s">
        <v>57</v>
      </c>
      <c r="G46" t="s">
        <v>1322</v>
      </c>
      <c r="H46" t="s">
        <v>1127</v>
      </c>
      <c r="I46">
        <v>1</v>
      </c>
      <c r="J46">
        <v>1</v>
      </c>
      <c r="K46">
        <v>4</v>
      </c>
      <c r="L46">
        <v>3</v>
      </c>
      <c r="M46" t="s">
        <v>1275</v>
      </c>
      <c r="N46" t="str">
        <f t="shared" si="0"/>
        <v>FLDadeMiami1</v>
      </c>
      <c r="Q46" t="str">
        <f t="shared" si="1"/>
        <v>Miami, Dade County, FL</v>
      </c>
      <c r="T46" s="23"/>
    </row>
    <row r="47" spans="1:23">
      <c r="A47" s="19">
        <v>46</v>
      </c>
      <c r="B47" t="s">
        <v>1269</v>
      </c>
      <c r="C47" t="s">
        <v>1374</v>
      </c>
      <c r="D47" t="s">
        <v>54</v>
      </c>
      <c r="E47" t="s">
        <v>1292</v>
      </c>
      <c r="F47" t="s">
        <v>1375</v>
      </c>
      <c r="G47" t="s">
        <v>1322</v>
      </c>
      <c r="H47" t="s">
        <v>1274</v>
      </c>
      <c r="I47">
        <v>1</v>
      </c>
      <c r="J47">
        <v>1</v>
      </c>
      <c r="K47">
        <v>3</v>
      </c>
      <c r="L47">
        <v>3</v>
      </c>
      <c r="M47" t="s">
        <v>1275</v>
      </c>
      <c r="N47" t="str">
        <f t="shared" si="0"/>
        <v>FLMonroeKey West1</v>
      </c>
      <c r="Q47" t="str">
        <f t="shared" si="1"/>
        <v>Key West, Monroe County, FL</v>
      </c>
      <c r="T47" s="23"/>
    </row>
    <row r="48" spans="1:23">
      <c r="A48" s="19">
        <v>47</v>
      </c>
      <c r="B48" t="s">
        <v>1269</v>
      </c>
      <c r="C48" t="s">
        <v>1376</v>
      </c>
      <c r="D48" t="s">
        <v>275</v>
      </c>
      <c r="E48" t="s">
        <v>1377</v>
      </c>
      <c r="F48" t="s">
        <v>895</v>
      </c>
      <c r="G48" t="s">
        <v>1273</v>
      </c>
      <c r="H48" t="s">
        <v>1127</v>
      </c>
      <c r="I48">
        <v>1</v>
      </c>
      <c r="J48">
        <v>1</v>
      </c>
      <c r="K48">
        <v>4</v>
      </c>
      <c r="L48">
        <v>3</v>
      </c>
      <c r="M48" t="s">
        <v>1275</v>
      </c>
      <c r="N48" t="str">
        <f t="shared" si="0"/>
        <v>TNSumnerPortland1</v>
      </c>
      <c r="Q48" t="str">
        <f t="shared" si="1"/>
        <v>Portland, Sumner County, TN</v>
      </c>
      <c r="T48" s="23"/>
    </row>
    <row r="49" spans="1:20">
      <c r="A49" s="19">
        <v>48</v>
      </c>
      <c r="B49" t="s">
        <v>1269</v>
      </c>
      <c r="C49" t="s">
        <v>1378</v>
      </c>
      <c r="D49" t="s">
        <v>275</v>
      </c>
      <c r="E49" t="s">
        <v>1377</v>
      </c>
      <c r="F49" t="s">
        <v>1379</v>
      </c>
      <c r="G49" t="s">
        <v>1273</v>
      </c>
      <c r="H49" t="s">
        <v>1274</v>
      </c>
      <c r="I49">
        <v>1</v>
      </c>
      <c r="J49">
        <v>1</v>
      </c>
      <c r="K49">
        <v>4</v>
      </c>
      <c r="M49" t="s">
        <v>1275</v>
      </c>
      <c r="N49" t="str">
        <f t="shared" si="0"/>
        <v>TNSumnerGallatin1</v>
      </c>
      <c r="Q49" t="str">
        <f t="shared" si="1"/>
        <v>Gallatin, Sumner County, TN</v>
      </c>
      <c r="T49" s="23"/>
    </row>
    <row r="50" spans="1:20">
      <c r="A50" s="19">
        <v>49</v>
      </c>
      <c r="B50" t="s">
        <v>1269</v>
      </c>
      <c r="C50" t="s">
        <v>1380</v>
      </c>
      <c r="D50" t="s">
        <v>275</v>
      </c>
      <c r="E50" t="s">
        <v>1381</v>
      </c>
      <c r="F50" t="s">
        <v>1382</v>
      </c>
      <c r="G50" t="s">
        <v>1273</v>
      </c>
      <c r="H50" t="s">
        <v>1274</v>
      </c>
      <c r="I50">
        <v>1</v>
      </c>
      <c r="J50">
        <v>1</v>
      </c>
      <c r="K50">
        <v>4</v>
      </c>
      <c r="L50">
        <v>3</v>
      </c>
      <c r="M50" t="s">
        <v>1275</v>
      </c>
      <c r="N50" t="str">
        <f t="shared" si="0"/>
        <v>TNCheathamAshland City1</v>
      </c>
      <c r="Q50" t="str">
        <f t="shared" si="1"/>
        <v>Ashland City, Cheatham County, TN</v>
      </c>
      <c r="T50" s="23"/>
    </row>
    <row r="51" spans="1:20">
      <c r="A51" s="19">
        <v>50</v>
      </c>
      <c r="B51" t="s">
        <v>1269</v>
      </c>
      <c r="C51" t="s">
        <v>1383</v>
      </c>
      <c r="D51" t="s">
        <v>275</v>
      </c>
      <c r="E51" t="s">
        <v>293</v>
      </c>
      <c r="F51" t="s">
        <v>380</v>
      </c>
      <c r="G51" t="s">
        <v>1273</v>
      </c>
      <c r="H51" t="s">
        <v>1274</v>
      </c>
      <c r="I51">
        <v>1</v>
      </c>
      <c r="J51">
        <v>1</v>
      </c>
      <c r="K51">
        <v>3</v>
      </c>
      <c r="L51">
        <v>3</v>
      </c>
      <c r="M51" t="s">
        <v>1275</v>
      </c>
      <c r="N51" t="str">
        <f t="shared" si="0"/>
        <v>TNHoustonStewart1</v>
      </c>
      <c r="Q51" t="str">
        <f t="shared" si="1"/>
        <v>Stewart, Houston County, TN</v>
      </c>
      <c r="T51" s="23"/>
    </row>
    <row r="52" spans="1:20">
      <c r="A52" s="19">
        <v>51</v>
      </c>
      <c r="B52" t="s">
        <v>1269</v>
      </c>
      <c r="C52" t="s">
        <v>1384</v>
      </c>
      <c r="D52" t="s">
        <v>275</v>
      </c>
      <c r="E52" t="s">
        <v>1385</v>
      </c>
      <c r="F52" t="s">
        <v>354</v>
      </c>
      <c r="G52" t="s">
        <v>1273</v>
      </c>
      <c r="H52" t="s">
        <v>1127</v>
      </c>
      <c r="I52">
        <v>1</v>
      </c>
      <c r="J52">
        <v>1</v>
      </c>
      <c r="K52">
        <v>3</v>
      </c>
      <c r="L52">
        <v>3</v>
      </c>
      <c r="M52" t="s">
        <v>1275</v>
      </c>
      <c r="N52" t="str">
        <f t="shared" si="0"/>
        <v>TNDavidsonNashville1</v>
      </c>
      <c r="Q52" t="str">
        <f t="shared" si="1"/>
        <v>Nashville, Davidson County, TN</v>
      </c>
      <c r="T52" s="23"/>
    </row>
    <row r="53" spans="1:20">
      <c r="A53" s="19">
        <v>52</v>
      </c>
      <c r="B53" t="s">
        <v>1269</v>
      </c>
      <c r="C53" t="s">
        <v>1386</v>
      </c>
      <c r="D53" t="s">
        <v>275</v>
      </c>
      <c r="E53" t="s">
        <v>1385</v>
      </c>
      <c r="F53" t="s">
        <v>354</v>
      </c>
      <c r="G53" t="s">
        <v>1273</v>
      </c>
      <c r="H53" t="s">
        <v>1127</v>
      </c>
      <c r="I53">
        <v>1</v>
      </c>
      <c r="J53">
        <v>1</v>
      </c>
      <c r="K53">
        <v>3</v>
      </c>
      <c r="L53">
        <v>3</v>
      </c>
      <c r="M53" t="s">
        <v>1275</v>
      </c>
      <c r="N53" t="str">
        <f t="shared" si="0"/>
        <v>TNDavidsonNashville1</v>
      </c>
      <c r="Q53" t="str">
        <f t="shared" si="1"/>
        <v>Nashville, Davidson County, TN</v>
      </c>
      <c r="T53" s="23"/>
    </row>
    <row r="54" spans="1:20">
      <c r="A54" s="19">
        <v>53</v>
      </c>
      <c r="B54" t="s">
        <v>1269</v>
      </c>
      <c r="C54" t="s">
        <v>1387</v>
      </c>
      <c r="D54" t="s">
        <v>275</v>
      </c>
      <c r="E54" t="s">
        <v>1388</v>
      </c>
      <c r="F54" t="s">
        <v>1388</v>
      </c>
      <c r="G54" t="s">
        <v>1273</v>
      </c>
      <c r="H54" t="s">
        <v>1127</v>
      </c>
      <c r="I54">
        <v>1</v>
      </c>
      <c r="J54">
        <v>1</v>
      </c>
      <c r="K54">
        <v>4</v>
      </c>
      <c r="L54">
        <v>2</v>
      </c>
      <c r="M54" t="s">
        <v>1275</v>
      </c>
      <c r="N54" t="str">
        <f t="shared" si="0"/>
        <v>TNDicksonDickson1</v>
      </c>
      <c r="Q54" t="str">
        <f t="shared" si="1"/>
        <v>Dickson, Dickson County, TN</v>
      </c>
      <c r="T54" s="23"/>
    </row>
    <row r="55" spans="1:20">
      <c r="A55" s="19">
        <v>54</v>
      </c>
      <c r="B55" t="s">
        <v>1269</v>
      </c>
      <c r="C55" t="s">
        <v>1389</v>
      </c>
      <c r="D55" t="s">
        <v>275</v>
      </c>
      <c r="E55" t="s">
        <v>1390</v>
      </c>
      <c r="F55" t="s">
        <v>1391</v>
      </c>
      <c r="G55" t="s">
        <v>1273</v>
      </c>
      <c r="H55" t="s">
        <v>1274</v>
      </c>
      <c r="I55">
        <v>1</v>
      </c>
      <c r="J55">
        <v>1</v>
      </c>
      <c r="K55">
        <v>4</v>
      </c>
      <c r="L55">
        <v>3</v>
      </c>
      <c r="M55" t="s">
        <v>1275</v>
      </c>
      <c r="N55" t="str">
        <f t="shared" si="0"/>
        <v>TNCannonWoodbury1</v>
      </c>
      <c r="Q55" t="str">
        <f t="shared" si="1"/>
        <v>Woodbury, Cannon County, TN</v>
      </c>
      <c r="T55" s="23"/>
    </row>
    <row r="56" spans="1:20">
      <c r="A56" s="19">
        <v>55</v>
      </c>
      <c r="B56" t="s">
        <v>1269</v>
      </c>
      <c r="C56" t="s">
        <v>1392</v>
      </c>
      <c r="D56" t="s">
        <v>275</v>
      </c>
      <c r="E56" t="s">
        <v>731</v>
      </c>
      <c r="F56" t="s">
        <v>344</v>
      </c>
      <c r="G56" t="s">
        <v>1273</v>
      </c>
      <c r="H56" t="s">
        <v>1127</v>
      </c>
      <c r="I56">
        <v>1</v>
      </c>
      <c r="J56">
        <v>1</v>
      </c>
      <c r="K56">
        <v>4</v>
      </c>
      <c r="L56">
        <v>3</v>
      </c>
      <c r="M56" t="s">
        <v>1275</v>
      </c>
      <c r="N56" t="str">
        <f t="shared" si="0"/>
        <v>TNBedfordShelbyville1</v>
      </c>
      <c r="Q56" t="str">
        <f t="shared" si="1"/>
        <v>Shelbyville, Bedford County, TN</v>
      </c>
      <c r="T56" s="23"/>
    </row>
    <row r="57" spans="1:20">
      <c r="A57" s="19">
        <v>56</v>
      </c>
      <c r="B57" t="s">
        <v>1269</v>
      </c>
      <c r="C57" t="s">
        <v>1393</v>
      </c>
      <c r="D57" t="s">
        <v>3</v>
      </c>
      <c r="E57" t="s">
        <v>209</v>
      </c>
      <c r="F57" t="s">
        <v>1394</v>
      </c>
      <c r="G57" t="s">
        <v>1273</v>
      </c>
      <c r="H57" t="s">
        <v>1127</v>
      </c>
      <c r="I57">
        <v>1</v>
      </c>
      <c r="J57">
        <v>1</v>
      </c>
      <c r="K57">
        <v>4</v>
      </c>
      <c r="L57">
        <v>3</v>
      </c>
      <c r="M57" t="s">
        <v>1275</v>
      </c>
      <c r="N57" t="str">
        <f t="shared" si="0"/>
        <v>ALJacksonScottsboro1</v>
      </c>
      <c r="Q57" t="str">
        <f t="shared" si="1"/>
        <v>Scottsboro, Jackson County, AL</v>
      </c>
      <c r="T57" s="23"/>
    </row>
    <row r="58" spans="1:20">
      <c r="A58" s="19">
        <v>57</v>
      </c>
      <c r="B58" t="s">
        <v>1269</v>
      </c>
      <c r="C58" t="s">
        <v>1395</v>
      </c>
      <c r="D58" t="s">
        <v>3</v>
      </c>
      <c r="E58" t="s">
        <v>320</v>
      </c>
      <c r="F58" t="s">
        <v>370</v>
      </c>
      <c r="G58" t="s">
        <v>1273</v>
      </c>
      <c r="H58" t="s">
        <v>1274</v>
      </c>
      <c r="I58">
        <v>1</v>
      </c>
      <c r="J58">
        <v>1</v>
      </c>
      <c r="K58">
        <v>4</v>
      </c>
      <c r="L58">
        <v>3</v>
      </c>
      <c r="M58" t="s">
        <v>1275</v>
      </c>
      <c r="N58" t="str">
        <f t="shared" si="0"/>
        <v>ALMadisonHuntsville1</v>
      </c>
      <c r="Q58" t="str">
        <f t="shared" si="1"/>
        <v>Huntsville, Madison County, AL</v>
      </c>
      <c r="T58" s="23"/>
    </row>
    <row r="59" spans="1:20">
      <c r="A59" s="19">
        <v>58</v>
      </c>
      <c r="B59" t="s">
        <v>1269</v>
      </c>
      <c r="C59" t="s">
        <v>1396</v>
      </c>
      <c r="D59" t="s">
        <v>3</v>
      </c>
      <c r="E59" t="s">
        <v>1397</v>
      </c>
      <c r="F59" t="s">
        <v>990</v>
      </c>
      <c r="G59" t="s">
        <v>1273</v>
      </c>
      <c r="H59" t="s">
        <v>1127</v>
      </c>
      <c r="I59">
        <v>1</v>
      </c>
      <c r="J59">
        <v>1</v>
      </c>
      <c r="K59">
        <v>4</v>
      </c>
      <c r="M59" t="s">
        <v>1275</v>
      </c>
      <c r="N59" t="str">
        <f t="shared" si="0"/>
        <v>ALLauderdaleFlorence1</v>
      </c>
      <c r="Q59" t="str">
        <f t="shared" si="1"/>
        <v>Florence, Lauderdale County, AL</v>
      </c>
      <c r="T59" s="23"/>
    </row>
    <row r="60" spans="1:20">
      <c r="A60" s="19">
        <v>59</v>
      </c>
      <c r="B60" t="s">
        <v>1269</v>
      </c>
      <c r="C60" t="s">
        <v>1398</v>
      </c>
      <c r="D60" t="s">
        <v>3</v>
      </c>
      <c r="E60" t="s">
        <v>1307</v>
      </c>
      <c r="F60" t="s">
        <v>1399</v>
      </c>
      <c r="G60" t="s">
        <v>1273</v>
      </c>
      <c r="H60" t="s">
        <v>1274</v>
      </c>
      <c r="I60">
        <v>1</v>
      </c>
      <c r="J60">
        <v>1</v>
      </c>
      <c r="K60">
        <v>4</v>
      </c>
      <c r="L60">
        <v>3</v>
      </c>
      <c r="M60" t="s">
        <v>1275</v>
      </c>
      <c r="N60" t="str">
        <f t="shared" si="0"/>
        <v>ALDe KalbRainsville1</v>
      </c>
      <c r="Q60" t="str">
        <f t="shared" si="1"/>
        <v>Rainsville, De Kalb County, AL</v>
      </c>
      <c r="T60" s="23"/>
    </row>
    <row r="61" spans="1:20">
      <c r="A61" s="19">
        <v>60</v>
      </c>
      <c r="B61" t="s">
        <v>1269</v>
      </c>
      <c r="C61" t="s">
        <v>1400</v>
      </c>
      <c r="D61" t="s">
        <v>3</v>
      </c>
      <c r="E61" t="s">
        <v>571</v>
      </c>
      <c r="F61" t="s">
        <v>1401</v>
      </c>
      <c r="G61" t="s">
        <v>1273</v>
      </c>
      <c r="H61" t="s">
        <v>1274</v>
      </c>
      <c r="I61">
        <v>1</v>
      </c>
      <c r="J61">
        <v>1</v>
      </c>
      <c r="K61">
        <v>3</v>
      </c>
      <c r="L61">
        <v>2</v>
      </c>
      <c r="M61" t="s">
        <v>1275</v>
      </c>
      <c r="N61" t="str">
        <f t="shared" si="0"/>
        <v>ALFranklinBelgreen1</v>
      </c>
      <c r="Q61" t="str">
        <f t="shared" si="1"/>
        <v>Belgreen, Franklin County, AL</v>
      </c>
      <c r="T61" s="23"/>
    </row>
    <row r="62" spans="1:20">
      <c r="A62" s="19">
        <v>61</v>
      </c>
      <c r="B62" t="s">
        <v>1269</v>
      </c>
      <c r="C62" t="s">
        <v>1402</v>
      </c>
      <c r="D62" t="s">
        <v>3</v>
      </c>
      <c r="E62" t="s">
        <v>958</v>
      </c>
      <c r="F62" t="s">
        <v>4</v>
      </c>
      <c r="G62" t="s">
        <v>1273</v>
      </c>
      <c r="H62" t="s">
        <v>1127</v>
      </c>
      <c r="I62">
        <v>1</v>
      </c>
      <c r="J62">
        <v>1</v>
      </c>
      <c r="K62">
        <v>3</v>
      </c>
      <c r="L62">
        <v>3</v>
      </c>
      <c r="M62" t="s">
        <v>1275</v>
      </c>
      <c r="N62" t="str">
        <f t="shared" si="0"/>
        <v>ALJeffersonBirmingham1</v>
      </c>
      <c r="Q62" t="str">
        <f t="shared" si="1"/>
        <v>Birmingham, Jefferson County, AL</v>
      </c>
      <c r="T62" s="23"/>
    </row>
    <row r="63" spans="1:20">
      <c r="A63" s="19">
        <v>62</v>
      </c>
      <c r="B63" t="s">
        <v>1269</v>
      </c>
      <c r="C63" t="s">
        <v>1403</v>
      </c>
      <c r="D63" t="s">
        <v>3</v>
      </c>
      <c r="E63" t="s">
        <v>958</v>
      </c>
      <c r="F63" t="s">
        <v>4</v>
      </c>
      <c r="G63" t="s">
        <v>1273</v>
      </c>
      <c r="H63" t="s">
        <v>1127</v>
      </c>
      <c r="I63">
        <v>1</v>
      </c>
      <c r="J63">
        <v>1</v>
      </c>
      <c r="K63">
        <v>4</v>
      </c>
      <c r="L63">
        <v>3</v>
      </c>
      <c r="M63" t="s">
        <v>1275</v>
      </c>
      <c r="N63" t="str">
        <f t="shared" si="0"/>
        <v>ALJeffersonBirmingham1</v>
      </c>
      <c r="Q63" t="str">
        <f t="shared" si="1"/>
        <v>Birmingham, Jefferson County, AL</v>
      </c>
      <c r="T63" s="23"/>
    </row>
    <row r="64" spans="1:20">
      <c r="A64" s="19">
        <v>63</v>
      </c>
      <c r="B64" t="s">
        <v>1269</v>
      </c>
      <c r="C64" t="s">
        <v>1404</v>
      </c>
      <c r="D64" t="s">
        <v>3</v>
      </c>
      <c r="E64" t="s">
        <v>958</v>
      </c>
      <c r="F64" t="s">
        <v>4</v>
      </c>
      <c r="G64" t="s">
        <v>1273</v>
      </c>
      <c r="H64" t="s">
        <v>1274</v>
      </c>
      <c r="I64">
        <v>1</v>
      </c>
      <c r="J64">
        <v>1</v>
      </c>
      <c r="K64">
        <v>4</v>
      </c>
      <c r="M64" t="s">
        <v>1275</v>
      </c>
      <c r="N64" t="str">
        <f t="shared" si="0"/>
        <v>ALJeffersonBirmingham1</v>
      </c>
      <c r="Q64" t="str">
        <f t="shared" si="1"/>
        <v>Birmingham, Jefferson County, AL</v>
      </c>
      <c r="T64" s="23"/>
    </row>
    <row r="65" spans="1:20">
      <c r="A65" s="19">
        <v>64</v>
      </c>
      <c r="B65" t="s">
        <v>1269</v>
      </c>
      <c r="C65" t="s">
        <v>1405</v>
      </c>
      <c r="D65" t="s">
        <v>3</v>
      </c>
      <c r="E65" t="s">
        <v>958</v>
      </c>
      <c r="F65" t="s">
        <v>4</v>
      </c>
      <c r="G65" t="s">
        <v>1273</v>
      </c>
      <c r="H65" t="s">
        <v>1274</v>
      </c>
      <c r="I65">
        <v>1</v>
      </c>
      <c r="J65">
        <v>1</v>
      </c>
      <c r="K65">
        <v>4</v>
      </c>
      <c r="M65" t="s">
        <v>1275</v>
      </c>
      <c r="N65" t="str">
        <f t="shared" si="0"/>
        <v>ALJeffersonBirmingham1</v>
      </c>
      <c r="Q65" t="str">
        <f t="shared" si="1"/>
        <v>Birmingham, Jefferson County, AL</v>
      </c>
      <c r="T65" s="23"/>
    </row>
    <row r="66" spans="1:20">
      <c r="A66" s="19">
        <v>65</v>
      </c>
      <c r="B66" t="s">
        <v>1269</v>
      </c>
      <c r="C66" t="s">
        <v>1406</v>
      </c>
      <c r="D66" t="s">
        <v>3</v>
      </c>
      <c r="E66" t="s">
        <v>1407</v>
      </c>
      <c r="F66" t="s">
        <v>1407</v>
      </c>
      <c r="G66" t="s">
        <v>1309</v>
      </c>
      <c r="H66" t="s">
        <v>1274</v>
      </c>
      <c r="I66">
        <v>1</v>
      </c>
      <c r="J66">
        <v>1</v>
      </c>
      <c r="K66">
        <v>3</v>
      </c>
      <c r="L66">
        <v>3</v>
      </c>
      <c r="M66" t="s">
        <v>1275</v>
      </c>
      <c r="N66" t="str">
        <f t="shared" si="0"/>
        <v>ALTuscaloosaTuscaloosa1</v>
      </c>
      <c r="Q66" t="str">
        <f t="shared" si="1"/>
        <v>Tuscaloosa, Tuscaloosa County, AL</v>
      </c>
      <c r="T66" s="23"/>
    </row>
    <row r="67" spans="1:20">
      <c r="A67" s="19">
        <v>66</v>
      </c>
      <c r="B67" t="s">
        <v>1269</v>
      </c>
      <c r="C67" t="s">
        <v>1408</v>
      </c>
      <c r="D67" t="s">
        <v>3</v>
      </c>
      <c r="E67" t="s">
        <v>1409</v>
      </c>
      <c r="F67" t="s">
        <v>1410</v>
      </c>
      <c r="G67" t="s">
        <v>1309</v>
      </c>
      <c r="H67" t="s">
        <v>1274</v>
      </c>
      <c r="I67">
        <v>1</v>
      </c>
      <c r="J67">
        <v>1</v>
      </c>
      <c r="K67">
        <v>4</v>
      </c>
      <c r="L67">
        <v>3</v>
      </c>
      <c r="M67" t="s">
        <v>1275</v>
      </c>
      <c r="N67" t="str">
        <f t="shared" ref="N67:N130" si="2">D67&amp;E67&amp;F67&amp;J67</f>
        <v>ALCalhounAnniston1</v>
      </c>
      <c r="Q67" t="str">
        <f t="shared" ref="Q67:Q130" si="3">F67&amp;", "&amp;E67&amp;" County, "&amp;D67</f>
        <v>Anniston, Calhoun County, AL</v>
      </c>
    </row>
    <row r="68" spans="1:20">
      <c r="A68" s="19">
        <v>67</v>
      </c>
      <c r="B68" t="s">
        <v>1269</v>
      </c>
      <c r="C68" t="s">
        <v>1411</v>
      </c>
      <c r="D68" t="s">
        <v>3</v>
      </c>
      <c r="E68" t="s">
        <v>1412</v>
      </c>
      <c r="F68" t="s">
        <v>1412</v>
      </c>
      <c r="G68" t="s">
        <v>1309</v>
      </c>
      <c r="H68" t="s">
        <v>1127</v>
      </c>
      <c r="I68">
        <v>1</v>
      </c>
      <c r="J68">
        <v>1</v>
      </c>
      <c r="K68">
        <v>4</v>
      </c>
      <c r="L68">
        <v>3</v>
      </c>
      <c r="M68" t="s">
        <v>1275</v>
      </c>
      <c r="N68" t="str">
        <f t="shared" si="2"/>
        <v>ALTalladegaTalladega1</v>
      </c>
      <c r="Q68" t="str">
        <f t="shared" si="3"/>
        <v>Talladega, Talladega County, AL</v>
      </c>
    </row>
    <row r="69" spans="1:20">
      <c r="A69" s="19">
        <v>68</v>
      </c>
      <c r="B69" t="s">
        <v>1269</v>
      </c>
      <c r="C69" t="s">
        <v>1413</v>
      </c>
      <c r="D69" t="s">
        <v>3</v>
      </c>
      <c r="E69" t="s">
        <v>1414</v>
      </c>
      <c r="F69" t="s">
        <v>1415</v>
      </c>
      <c r="G69" t="s">
        <v>1309</v>
      </c>
      <c r="H69" t="s">
        <v>1127</v>
      </c>
      <c r="I69">
        <v>1</v>
      </c>
      <c r="J69">
        <v>1</v>
      </c>
      <c r="K69">
        <v>4</v>
      </c>
      <c r="L69">
        <v>3</v>
      </c>
      <c r="M69" t="s">
        <v>1275</v>
      </c>
      <c r="N69" t="str">
        <f t="shared" si="2"/>
        <v>ALChambersLanett1</v>
      </c>
      <c r="Q69" t="str">
        <f t="shared" si="3"/>
        <v>Lanett, Chambers County, AL</v>
      </c>
    </row>
    <row r="70" spans="1:20">
      <c r="A70" s="19">
        <v>69</v>
      </c>
      <c r="B70" t="s">
        <v>1269</v>
      </c>
      <c r="C70" t="s">
        <v>1416</v>
      </c>
      <c r="D70" t="s">
        <v>3</v>
      </c>
      <c r="E70" t="s">
        <v>1417</v>
      </c>
      <c r="F70" t="s">
        <v>995</v>
      </c>
      <c r="G70" t="s">
        <v>1319</v>
      </c>
      <c r="H70" t="s">
        <v>1274</v>
      </c>
      <c r="I70">
        <v>1</v>
      </c>
      <c r="J70">
        <v>1</v>
      </c>
      <c r="K70">
        <v>3</v>
      </c>
      <c r="L70">
        <v>3</v>
      </c>
      <c r="M70" t="s">
        <v>1275</v>
      </c>
      <c r="N70" t="str">
        <f t="shared" si="2"/>
        <v>ALWilcoxCamden1</v>
      </c>
      <c r="Q70" t="str">
        <f t="shared" si="3"/>
        <v>Camden, Wilcox County, AL</v>
      </c>
    </row>
    <row r="71" spans="1:20">
      <c r="A71" s="19">
        <v>70</v>
      </c>
      <c r="B71" t="s">
        <v>1269</v>
      </c>
      <c r="C71" t="s">
        <v>1418</v>
      </c>
      <c r="D71" t="s">
        <v>3</v>
      </c>
      <c r="E71" t="s">
        <v>1419</v>
      </c>
      <c r="F71" t="s">
        <v>1420</v>
      </c>
      <c r="G71" t="s">
        <v>1319</v>
      </c>
      <c r="H71" t="s">
        <v>1127</v>
      </c>
      <c r="I71">
        <v>1</v>
      </c>
      <c r="J71">
        <v>1</v>
      </c>
      <c r="K71">
        <v>3</v>
      </c>
      <c r="L71">
        <v>2</v>
      </c>
      <c r="M71" t="s">
        <v>1275</v>
      </c>
      <c r="N71" t="str">
        <f t="shared" si="2"/>
        <v>ALMarengoDemopolis1</v>
      </c>
      <c r="Q71" t="str">
        <f t="shared" si="3"/>
        <v>Demopolis, Marengo County, AL</v>
      </c>
    </row>
    <row r="72" spans="1:20">
      <c r="A72" s="19">
        <v>71</v>
      </c>
      <c r="B72" t="s">
        <v>1269</v>
      </c>
      <c r="C72" t="s">
        <v>1421</v>
      </c>
      <c r="D72" t="s">
        <v>3</v>
      </c>
      <c r="E72" t="s">
        <v>1367</v>
      </c>
      <c r="F72" t="s">
        <v>1422</v>
      </c>
      <c r="G72" t="s">
        <v>1309</v>
      </c>
      <c r="H72" t="s">
        <v>1127</v>
      </c>
      <c r="I72">
        <v>1</v>
      </c>
      <c r="J72">
        <v>1</v>
      </c>
      <c r="K72">
        <v>3</v>
      </c>
      <c r="L72">
        <v>3</v>
      </c>
      <c r="M72" t="s">
        <v>1275</v>
      </c>
      <c r="N72" t="str">
        <f t="shared" si="2"/>
        <v>ALLeeOpelika1</v>
      </c>
      <c r="Q72" t="str">
        <f t="shared" si="3"/>
        <v>Opelika, Lee County, AL</v>
      </c>
    </row>
    <row r="73" spans="1:20">
      <c r="A73" s="19">
        <v>72</v>
      </c>
      <c r="B73" t="s">
        <v>1269</v>
      </c>
      <c r="C73" t="s">
        <v>1423</v>
      </c>
      <c r="D73" t="s">
        <v>3</v>
      </c>
      <c r="E73" t="s">
        <v>1424</v>
      </c>
      <c r="F73" t="s">
        <v>1425</v>
      </c>
      <c r="G73" t="s">
        <v>1309</v>
      </c>
      <c r="H73" t="s">
        <v>1127</v>
      </c>
      <c r="I73">
        <v>1</v>
      </c>
      <c r="J73">
        <v>1</v>
      </c>
      <c r="K73">
        <v>4</v>
      </c>
      <c r="L73">
        <v>2</v>
      </c>
      <c r="M73" t="s">
        <v>1275</v>
      </c>
      <c r="N73" t="str">
        <f t="shared" si="2"/>
        <v>ALRussellPhenix City1</v>
      </c>
      <c r="Q73" t="str">
        <f t="shared" si="3"/>
        <v>Phenix City, Russell County, AL</v>
      </c>
    </row>
    <row r="74" spans="1:20">
      <c r="A74" s="19">
        <v>73</v>
      </c>
      <c r="B74" t="s">
        <v>1269</v>
      </c>
      <c r="C74" t="s">
        <v>1426</v>
      </c>
      <c r="D74" t="s">
        <v>3</v>
      </c>
      <c r="E74" t="s">
        <v>1424</v>
      </c>
      <c r="F74" t="s">
        <v>1425</v>
      </c>
      <c r="G74" t="s">
        <v>1309</v>
      </c>
      <c r="H74" t="s">
        <v>1274</v>
      </c>
      <c r="I74">
        <v>1</v>
      </c>
      <c r="J74">
        <v>1</v>
      </c>
      <c r="K74">
        <v>3</v>
      </c>
      <c r="M74" t="s">
        <v>1275</v>
      </c>
      <c r="N74" t="str">
        <f t="shared" si="2"/>
        <v>ALRussellPhenix City1</v>
      </c>
      <c r="Q74" t="str">
        <f t="shared" si="3"/>
        <v>Phenix City, Russell County, AL</v>
      </c>
    </row>
    <row r="75" spans="1:20">
      <c r="A75" s="19">
        <v>74</v>
      </c>
      <c r="B75" t="s">
        <v>1269</v>
      </c>
      <c r="C75" t="s">
        <v>1427</v>
      </c>
      <c r="D75" t="s">
        <v>3</v>
      </c>
      <c r="E75" t="s">
        <v>456</v>
      </c>
      <c r="F75" t="s">
        <v>456</v>
      </c>
      <c r="G75" t="s">
        <v>1319</v>
      </c>
      <c r="H75" t="s">
        <v>1127</v>
      </c>
      <c r="I75">
        <v>1</v>
      </c>
      <c r="J75">
        <v>1</v>
      </c>
      <c r="K75">
        <v>4</v>
      </c>
      <c r="L75">
        <v>3</v>
      </c>
      <c r="M75" t="s">
        <v>1275</v>
      </c>
      <c r="N75" t="str">
        <f t="shared" si="2"/>
        <v>ALMontgomeryMontgomery1</v>
      </c>
      <c r="Q75" t="str">
        <f t="shared" si="3"/>
        <v>Montgomery, Montgomery County, AL</v>
      </c>
    </row>
    <row r="76" spans="1:20">
      <c r="A76" s="19">
        <v>75</v>
      </c>
      <c r="B76" t="s">
        <v>1269</v>
      </c>
      <c r="C76" t="s">
        <v>1428</v>
      </c>
      <c r="D76" t="s">
        <v>3</v>
      </c>
      <c r="E76" t="s">
        <v>1429</v>
      </c>
      <c r="F76" t="s">
        <v>117</v>
      </c>
      <c r="G76" t="s">
        <v>1328</v>
      </c>
      <c r="H76" t="s">
        <v>1127</v>
      </c>
      <c r="I76">
        <v>1</v>
      </c>
      <c r="J76">
        <v>1</v>
      </c>
      <c r="K76">
        <v>3</v>
      </c>
      <c r="L76">
        <v>2</v>
      </c>
      <c r="M76" t="s">
        <v>1275</v>
      </c>
      <c r="N76" t="str">
        <f t="shared" si="2"/>
        <v>ALBarbourLouisville1</v>
      </c>
      <c r="Q76" t="str">
        <f t="shared" si="3"/>
        <v>Louisville, Barbour County, AL</v>
      </c>
    </row>
    <row r="77" spans="1:20">
      <c r="A77" s="19">
        <v>76</v>
      </c>
      <c r="B77" t="s">
        <v>1269</v>
      </c>
      <c r="C77" t="s">
        <v>1430</v>
      </c>
      <c r="D77" t="s">
        <v>3</v>
      </c>
      <c r="E77" t="s">
        <v>293</v>
      </c>
      <c r="F77" t="s">
        <v>1431</v>
      </c>
      <c r="G77" t="s">
        <v>1328</v>
      </c>
      <c r="H77" t="s">
        <v>1127</v>
      </c>
      <c r="I77">
        <v>1</v>
      </c>
      <c r="J77">
        <v>1</v>
      </c>
      <c r="K77">
        <v>4</v>
      </c>
      <c r="L77">
        <v>4</v>
      </c>
      <c r="M77" t="s">
        <v>1275</v>
      </c>
      <c r="N77" t="str">
        <f t="shared" si="2"/>
        <v>ALHoustonAshford1</v>
      </c>
      <c r="Q77" t="str">
        <f t="shared" si="3"/>
        <v>Ashford, Houston County, AL</v>
      </c>
    </row>
    <row r="78" spans="1:20">
      <c r="A78" s="19">
        <v>77</v>
      </c>
      <c r="B78" t="s">
        <v>1269</v>
      </c>
      <c r="C78" t="s">
        <v>1432</v>
      </c>
      <c r="D78" t="s">
        <v>3</v>
      </c>
      <c r="E78" t="s">
        <v>1433</v>
      </c>
      <c r="F78" t="s">
        <v>1434</v>
      </c>
      <c r="G78" t="s">
        <v>1328</v>
      </c>
      <c r="H78" t="s">
        <v>1127</v>
      </c>
      <c r="I78">
        <v>1</v>
      </c>
      <c r="J78">
        <v>1</v>
      </c>
      <c r="K78">
        <v>4</v>
      </c>
      <c r="M78" t="s">
        <v>1275</v>
      </c>
      <c r="N78" t="str">
        <f t="shared" si="2"/>
        <v>ALPikeTroy1</v>
      </c>
      <c r="Q78" t="str">
        <f t="shared" si="3"/>
        <v>Troy, Pike County, AL</v>
      </c>
    </row>
    <row r="79" spans="1:20">
      <c r="A79" s="19">
        <v>78</v>
      </c>
      <c r="B79" t="s">
        <v>1269</v>
      </c>
      <c r="C79" t="s">
        <v>1435</v>
      </c>
      <c r="D79" t="s">
        <v>3</v>
      </c>
      <c r="E79" t="s">
        <v>1433</v>
      </c>
      <c r="F79" t="s">
        <v>1434</v>
      </c>
      <c r="G79" t="s">
        <v>1328</v>
      </c>
      <c r="H79" t="s">
        <v>1127</v>
      </c>
      <c r="I79">
        <v>1</v>
      </c>
      <c r="J79">
        <v>1</v>
      </c>
      <c r="K79">
        <v>4</v>
      </c>
      <c r="M79" t="s">
        <v>1275</v>
      </c>
      <c r="N79" t="str">
        <f t="shared" si="2"/>
        <v>ALPikeTroy1</v>
      </c>
      <c r="Q79" t="str">
        <f t="shared" si="3"/>
        <v>Troy, Pike County, AL</v>
      </c>
    </row>
    <row r="80" spans="1:20">
      <c r="A80" s="19">
        <v>79</v>
      </c>
      <c r="B80" t="s">
        <v>1269</v>
      </c>
      <c r="C80" t="s">
        <v>1436</v>
      </c>
      <c r="D80" t="s">
        <v>3</v>
      </c>
      <c r="E80" t="s">
        <v>1433</v>
      </c>
      <c r="F80" t="s">
        <v>1434</v>
      </c>
      <c r="G80" t="s">
        <v>1328</v>
      </c>
      <c r="H80" t="s">
        <v>1127</v>
      </c>
      <c r="I80">
        <v>1</v>
      </c>
      <c r="J80">
        <v>1</v>
      </c>
      <c r="K80">
        <v>4</v>
      </c>
      <c r="L80">
        <v>3</v>
      </c>
      <c r="M80" t="s">
        <v>1275</v>
      </c>
      <c r="N80" t="str">
        <f t="shared" si="2"/>
        <v>ALPikeTroy1</v>
      </c>
      <c r="Q80" t="str">
        <f t="shared" si="3"/>
        <v>Troy, Pike County, AL</v>
      </c>
    </row>
    <row r="81" spans="1:17">
      <c r="A81" s="19">
        <v>80</v>
      </c>
      <c r="B81" t="s">
        <v>1269</v>
      </c>
      <c r="C81" t="s">
        <v>1437</v>
      </c>
      <c r="D81" t="s">
        <v>3</v>
      </c>
      <c r="E81" t="s">
        <v>1438</v>
      </c>
      <c r="F81" t="s">
        <v>1439</v>
      </c>
      <c r="G81" t="s">
        <v>1328</v>
      </c>
      <c r="H81" t="s">
        <v>1274</v>
      </c>
      <c r="I81">
        <v>1</v>
      </c>
      <c r="J81">
        <v>1</v>
      </c>
      <c r="K81">
        <v>4</v>
      </c>
      <c r="L81">
        <v>2</v>
      </c>
      <c r="M81" t="s">
        <v>1275</v>
      </c>
      <c r="N81" t="str">
        <f t="shared" si="2"/>
        <v>ALCoffeeEnterprise1</v>
      </c>
      <c r="Q81" t="str">
        <f t="shared" si="3"/>
        <v>Enterprise, Coffee County, AL</v>
      </c>
    </row>
    <row r="82" spans="1:17">
      <c r="A82" s="19">
        <v>81</v>
      </c>
      <c r="B82" t="s">
        <v>1269</v>
      </c>
      <c r="C82" t="s">
        <v>1440</v>
      </c>
      <c r="D82" t="s">
        <v>54</v>
      </c>
      <c r="E82" t="s">
        <v>1068</v>
      </c>
      <c r="F82" t="s">
        <v>1441</v>
      </c>
      <c r="G82" t="s">
        <v>1328</v>
      </c>
      <c r="H82" t="s">
        <v>1127</v>
      </c>
      <c r="I82">
        <v>1</v>
      </c>
      <c r="J82">
        <v>1</v>
      </c>
      <c r="K82">
        <v>3</v>
      </c>
      <c r="L82">
        <v>3</v>
      </c>
      <c r="M82" t="s">
        <v>1275</v>
      </c>
      <c r="N82" t="str">
        <f t="shared" si="2"/>
        <v>FLWashingtonWausau1</v>
      </c>
      <c r="Q82" t="str">
        <f t="shared" si="3"/>
        <v>Wausau, Washington County, FL</v>
      </c>
    </row>
    <row r="83" spans="1:17">
      <c r="A83" s="19">
        <v>82</v>
      </c>
      <c r="B83" t="s">
        <v>1269</v>
      </c>
      <c r="C83" t="s">
        <v>1442</v>
      </c>
      <c r="D83" t="s">
        <v>54</v>
      </c>
      <c r="E83" t="s">
        <v>1443</v>
      </c>
      <c r="F83" t="s">
        <v>1444</v>
      </c>
      <c r="G83" t="s">
        <v>1322</v>
      </c>
      <c r="H83" t="s">
        <v>1127</v>
      </c>
      <c r="I83">
        <v>1</v>
      </c>
      <c r="J83">
        <v>1</v>
      </c>
      <c r="K83">
        <v>3</v>
      </c>
      <c r="L83">
        <v>2</v>
      </c>
      <c r="M83" t="s">
        <v>1275</v>
      </c>
      <c r="N83" t="str">
        <f t="shared" si="2"/>
        <v>FLEscambiaBarrineau Park1</v>
      </c>
      <c r="Q83" t="str">
        <f t="shared" si="3"/>
        <v>Barrineau Park, Escambia County, FL</v>
      </c>
    </row>
    <row r="84" spans="1:17">
      <c r="A84" s="19">
        <v>83</v>
      </c>
      <c r="B84" t="s">
        <v>1269</v>
      </c>
      <c r="C84" t="s">
        <v>1445</v>
      </c>
      <c r="D84" t="s">
        <v>3</v>
      </c>
      <c r="E84" t="s">
        <v>1446</v>
      </c>
      <c r="F84" t="s">
        <v>1447</v>
      </c>
      <c r="G84" t="s">
        <v>1322</v>
      </c>
      <c r="H84" t="s">
        <v>1127</v>
      </c>
      <c r="I84">
        <v>1</v>
      </c>
      <c r="J84">
        <v>1</v>
      </c>
      <c r="K84">
        <v>4</v>
      </c>
      <c r="L84">
        <v>3</v>
      </c>
      <c r="M84" t="s">
        <v>1275</v>
      </c>
      <c r="N84" t="str">
        <f t="shared" si="2"/>
        <v>ALBaldwinGulf Shores1</v>
      </c>
      <c r="Q84" t="str">
        <f t="shared" si="3"/>
        <v>Gulf Shores, Baldwin County, AL</v>
      </c>
    </row>
    <row r="85" spans="1:17">
      <c r="A85" s="19">
        <v>84</v>
      </c>
      <c r="B85" t="s">
        <v>1269</v>
      </c>
      <c r="C85" t="s">
        <v>1448</v>
      </c>
      <c r="D85" t="s">
        <v>3</v>
      </c>
      <c r="E85" t="s">
        <v>6</v>
      </c>
      <c r="F85" t="s">
        <v>1449</v>
      </c>
      <c r="G85" t="s">
        <v>1322</v>
      </c>
      <c r="H85" t="s">
        <v>1274</v>
      </c>
      <c r="I85">
        <v>1</v>
      </c>
      <c r="J85">
        <v>1</v>
      </c>
      <c r="K85">
        <v>3</v>
      </c>
      <c r="L85">
        <v>2</v>
      </c>
      <c r="M85" t="s">
        <v>1275</v>
      </c>
      <c r="N85" t="str">
        <f t="shared" si="2"/>
        <v>ALMobileBayou La Batre1</v>
      </c>
      <c r="Q85" t="str">
        <f t="shared" si="3"/>
        <v>Bayou La Batre, Mobile County, AL</v>
      </c>
    </row>
    <row r="86" spans="1:17">
      <c r="A86" s="19">
        <v>85</v>
      </c>
      <c r="B86" t="s">
        <v>1269</v>
      </c>
      <c r="C86" t="s">
        <v>1450</v>
      </c>
      <c r="D86" t="s">
        <v>3</v>
      </c>
      <c r="E86" t="s">
        <v>6</v>
      </c>
      <c r="F86" t="s">
        <v>6</v>
      </c>
      <c r="G86" t="s">
        <v>1322</v>
      </c>
      <c r="H86" t="s">
        <v>1127</v>
      </c>
      <c r="I86">
        <v>1</v>
      </c>
      <c r="J86">
        <v>1</v>
      </c>
      <c r="K86">
        <v>3</v>
      </c>
      <c r="L86">
        <v>2</v>
      </c>
      <c r="M86" t="s">
        <v>1275</v>
      </c>
      <c r="N86" t="str">
        <f t="shared" si="2"/>
        <v>ALMobileMobile1</v>
      </c>
      <c r="Q86" t="str">
        <f t="shared" si="3"/>
        <v>Mobile, Mobile County, AL</v>
      </c>
    </row>
    <row r="87" spans="1:17">
      <c r="A87" s="19">
        <v>86</v>
      </c>
      <c r="B87" t="s">
        <v>1269</v>
      </c>
      <c r="C87" t="s">
        <v>1451</v>
      </c>
      <c r="D87" t="s">
        <v>3</v>
      </c>
      <c r="E87" t="s">
        <v>6</v>
      </c>
      <c r="F87" t="s">
        <v>6</v>
      </c>
      <c r="G87" t="s">
        <v>1322</v>
      </c>
      <c r="H87" t="s">
        <v>1274</v>
      </c>
      <c r="I87">
        <v>1</v>
      </c>
      <c r="J87">
        <v>1</v>
      </c>
      <c r="K87">
        <v>4</v>
      </c>
      <c r="L87">
        <v>3</v>
      </c>
      <c r="M87" t="s">
        <v>1275</v>
      </c>
      <c r="N87" t="str">
        <f t="shared" si="2"/>
        <v>ALMobileMobile1</v>
      </c>
      <c r="Q87" t="str">
        <f t="shared" si="3"/>
        <v>Mobile, Mobile County, AL</v>
      </c>
    </row>
    <row r="88" spans="1:17">
      <c r="A88" s="19">
        <v>87</v>
      </c>
      <c r="B88" t="s">
        <v>1269</v>
      </c>
      <c r="C88" t="s">
        <v>1452</v>
      </c>
      <c r="D88" t="s">
        <v>275</v>
      </c>
      <c r="E88" t="s">
        <v>1453</v>
      </c>
      <c r="F88" t="s">
        <v>1454</v>
      </c>
      <c r="G88" t="s">
        <v>1319</v>
      </c>
      <c r="H88" t="s">
        <v>1274</v>
      </c>
      <c r="I88">
        <v>1</v>
      </c>
      <c r="J88">
        <v>1</v>
      </c>
      <c r="K88">
        <v>4</v>
      </c>
      <c r="L88">
        <v>3</v>
      </c>
      <c r="M88" t="s">
        <v>1275</v>
      </c>
      <c r="N88" t="str">
        <f t="shared" si="2"/>
        <v>TNWeakleyDresden1</v>
      </c>
      <c r="Q88" t="str">
        <f t="shared" si="3"/>
        <v>Dresden, Weakley County, TN</v>
      </c>
    </row>
    <row r="89" spans="1:17">
      <c r="A89" s="19">
        <v>88</v>
      </c>
      <c r="B89" t="s">
        <v>1269</v>
      </c>
      <c r="C89" t="s">
        <v>1455</v>
      </c>
      <c r="D89" t="s">
        <v>275</v>
      </c>
      <c r="E89" t="s">
        <v>1456</v>
      </c>
      <c r="F89" t="s">
        <v>1457</v>
      </c>
      <c r="G89" t="s">
        <v>1319</v>
      </c>
      <c r="H89" t="s">
        <v>1274</v>
      </c>
      <c r="I89">
        <v>1</v>
      </c>
      <c r="J89">
        <v>1</v>
      </c>
      <c r="K89">
        <v>3</v>
      </c>
      <c r="L89">
        <v>2</v>
      </c>
      <c r="M89" t="s">
        <v>1275</v>
      </c>
      <c r="N89" t="str">
        <f t="shared" si="2"/>
        <v>TNMcNairySelmer1</v>
      </c>
      <c r="Q89" t="str">
        <f t="shared" si="3"/>
        <v>Selmer, McNairy County, TN</v>
      </c>
    </row>
    <row r="90" spans="1:17">
      <c r="A90" s="19">
        <v>89</v>
      </c>
      <c r="B90" t="s">
        <v>1269</v>
      </c>
      <c r="C90" t="s">
        <v>1458</v>
      </c>
      <c r="D90" t="s">
        <v>275</v>
      </c>
      <c r="E90" t="s">
        <v>320</v>
      </c>
      <c r="F90" t="s">
        <v>209</v>
      </c>
      <c r="G90" t="s">
        <v>1319</v>
      </c>
      <c r="H90" t="s">
        <v>1127</v>
      </c>
      <c r="I90">
        <v>1</v>
      </c>
      <c r="J90">
        <v>1</v>
      </c>
      <c r="K90">
        <v>3</v>
      </c>
      <c r="L90">
        <v>2</v>
      </c>
      <c r="M90" t="s">
        <v>1275</v>
      </c>
      <c r="N90" t="str">
        <f t="shared" si="2"/>
        <v>TNMadisonJackson1</v>
      </c>
      <c r="Q90" t="str">
        <f t="shared" si="3"/>
        <v>Jackson, Madison County, TN</v>
      </c>
    </row>
    <row r="91" spans="1:17">
      <c r="A91" s="19">
        <v>90</v>
      </c>
      <c r="B91" t="s">
        <v>1269</v>
      </c>
      <c r="C91" t="s">
        <v>1459</v>
      </c>
      <c r="D91" t="s">
        <v>275</v>
      </c>
      <c r="E91" t="s">
        <v>1460</v>
      </c>
      <c r="F91" t="s">
        <v>355</v>
      </c>
      <c r="G91" t="s">
        <v>1319</v>
      </c>
      <c r="H91" t="s">
        <v>1274</v>
      </c>
      <c r="I91">
        <v>1</v>
      </c>
      <c r="J91">
        <v>1</v>
      </c>
      <c r="K91">
        <v>3</v>
      </c>
      <c r="L91">
        <v>2</v>
      </c>
      <c r="M91" t="s">
        <v>1275</v>
      </c>
      <c r="N91" t="str">
        <f t="shared" si="2"/>
        <v>TNHaywoodBrownsville1</v>
      </c>
      <c r="Q91" t="str">
        <f t="shared" si="3"/>
        <v>Brownsville, Haywood County, TN</v>
      </c>
    </row>
    <row r="92" spans="1:17">
      <c r="A92" s="19">
        <v>91</v>
      </c>
      <c r="B92" t="s">
        <v>1269</v>
      </c>
      <c r="C92" t="s">
        <v>1461</v>
      </c>
      <c r="D92" t="s">
        <v>275</v>
      </c>
      <c r="E92" t="s">
        <v>1462</v>
      </c>
      <c r="F92" t="s">
        <v>280</v>
      </c>
      <c r="G92" t="s">
        <v>1274</v>
      </c>
      <c r="H92" t="s">
        <v>1274</v>
      </c>
      <c r="I92">
        <v>1</v>
      </c>
      <c r="J92">
        <v>1</v>
      </c>
      <c r="K92">
        <v>3</v>
      </c>
      <c r="L92">
        <v>3</v>
      </c>
      <c r="M92" t="s">
        <v>1275</v>
      </c>
      <c r="N92" t="str">
        <f t="shared" si="2"/>
        <v>TNShelbyMemphis1</v>
      </c>
      <c r="Q92" t="str">
        <f t="shared" si="3"/>
        <v>Memphis, Shelby County, TN</v>
      </c>
    </row>
    <row r="93" spans="1:17">
      <c r="A93" s="19">
        <v>92</v>
      </c>
      <c r="B93" t="s">
        <v>1269</v>
      </c>
      <c r="C93" t="s">
        <v>1463</v>
      </c>
      <c r="D93" t="s">
        <v>275</v>
      </c>
      <c r="E93" t="s">
        <v>1462</v>
      </c>
      <c r="F93" t="s">
        <v>280</v>
      </c>
      <c r="G93" t="s">
        <v>1274</v>
      </c>
      <c r="H93" t="s">
        <v>1274</v>
      </c>
      <c r="I93">
        <v>1</v>
      </c>
      <c r="J93">
        <v>1</v>
      </c>
      <c r="K93">
        <v>4</v>
      </c>
      <c r="M93" t="s">
        <v>1275</v>
      </c>
      <c r="N93" t="str">
        <f t="shared" si="2"/>
        <v>TNShelbyMemphis1</v>
      </c>
      <c r="Q93" t="str">
        <f t="shared" si="3"/>
        <v>Memphis, Shelby County, TN</v>
      </c>
    </row>
    <row r="94" spans="1:17">
      <c r="A94" s="19">
        <v>93</v>
      </c>
      <c r="B94" t="s">
        <v>1269</v>
      </c>
      <c r="C94" t="s">
        <v>1464</v>
      </c>
      <c r="D94" t="s">
        <v>275</v>
      </c>
      <c r="E94" t="s">
        <v>1462</v>
      </c>
      <c r="F94" t="s">
        <v>280</v>
      </c>
      <c r="G94" t="s">
        <v>1274</v>
      </c>
      <c r="H94" t="s">
        <v>1127</v>
      </c>
      <c r="I94">
        <v>1</v>
      </c>
      <c r="J94">
        <v>1</v>
      </c>
      <c r="K94">
        <v>4</v>
      </c>
      <c r="L94">
        <v>3</v>
      </c>
      <c r="M94" t="s">
        <v>1275</v>
      </c>
      <c r="N94" t="str">
        <f t="shared" si="2"/>
        <v>TNShelbyMemphis1</v>
      </c>
      <c r="Q94" t="str">
        <f t="shared" si="3"/>
        <v>Memphis, Shelby County, TN</v>
      </c>
    </row>
    <row r="95" spans="1:17">
      <c r="A95" s="19">
        <v>94</v>
      </c>
      <c r="B95" t="s">
        <v>1269</v>
      </c>
      <c r="C95" t="s">
        <v>1465</v>
      </c>
      <c r="D95" t="s">
        <v>336</v>
      </c>
      <c r="E95" t="s">
        <v>1466</v>
      </c>
      <c r="F95" t="s">
        <v>1467</v>
      </c>
      <c r="G95" t="s">
        <v>1319</v>
      </c>
      <c r="H95" t="s">
        <v>1274</v>
      </c>
      <c r="I95">
        <v>1</v>
      </c>
      <c r="J95">
        <v>1</v>
      </c>
      <c r="K95">
        <v>2</v>
      </c>
      <c r="L95">
        <v>3</v>
      </c>
      <c r="M95" t="s">
        <v>1275</v>
      </c>
      <c r="N95" t="str">
        <f t="shared" si="2"/>
        <v>MSAlcornCorinth1</v>
      </c>
      <c r="Q95" t="str">
        <f t="shared" si="3"/>
        <v>Corinth, Alcorn County, MS</v>
      </c>
    </row>
    <row r="96" spans="1:17">
      <c r="A96" s="19">
        <v>95</v>
      </c>
      <c r="B96" t="s">
        <v>1269</v>
      </c>
      <c r="C96" t="s">
        <v>1468</v>
      </c>
      <c r="D96" t="s">
        <v>336</v>
      </c>
      <c r="E96" t="s">
        <v>1469</v>
      </c>
      <c r="F96" t="s">
        <v>1470</v>
      </c>
      <c r="G96" t="s">
        <v>1319</v>
      </c>
      <c r="H96" t="s">
        <v>1274</v>
      </c>
      <c r="I96">
        <v>1</v>
      </c>
      <c r="J96">
        <v>1</v>
      </c>
      <c r="K96">
        <v>3</v>
      </c>
      <c r="L96">
        <v>2</v>
      </c>
      <c r="M96" t="s">
        <v>1275</v>
      </c>
      <c r="N96" t="str">
        <f t="shared" si="2"/>
        <v>MSTippahRipley1</v>
      </c>
      <c r="Q96" t="str">
        <f t="shared" si="3"/>
        <v>Ripley, Tippah County, MS</v>
      </c>
    </row>
    <row r="97" spans="1:17">
      <c r="A97" s="19">
        <v>96</v>
      </c>
      <c r="B97" t="s">
        <v>1269</v>
      </c>
      <c r="C97" t="s">
        <v>1471</v>
      </c>
      <c r="D97" t="s">
        <v>336</v>
      </c>
      <c r="E97" t="s">
        <v>1472</v>
      </c>
      <c r="F97" t="s">
        <v>293</v>
      </c>
      <c r="G97" t="s">
        <v>1319</v>
      </c>
      <c r="H97" t="s">
        <v>1127</v>
      </c>
      <c r="I97">
        <v>1</v>
      </c>
      <c r="J97">
        <v>1</v>
      </c>
      <c r="K97">
        <v>4</v>
      </c>
      <c r="L97">
        <v>3</v>
      </c>
      <c r="M97" t="s">
        <v>1275</v>
      </c>
      <c r="N97" t="str">
        <f t="shared" si="2"/>
        <v>MSChickasawHouston1</v>
      </c>
      <c r="Q97" t="str">
        <f t="shared" si="3"/>
        <v>Houston, Chickasaw County, MS</v>
      </c>
    </row>
    <row r="98" spans="1:17">
      <c r="A98" s="19">
        <v>97</v>
      </c>
      <c r="B98" t="s">
        <v>1269</v>
      </c>
      <c r="C98" t="s">
        <v>1473</v>
      </c>
      <c r="D98" t="s">
        <v>336</v>
      </c>
      <c r="E98" t="s">
        <v>1474</v>
      </c>
      <c r="F98" t="s">
        <v>261</v>
      </c>
      <c r="G98" t="s">
        <v>1319</v>
      </c>
      <c r="H98" t="s">
        <v>1274</v>
      </c>
      <c r="I98">
        <v>1</v>
      </c>
      <c r="J98">
        <v>1</v>
      </c>
      <c r="K98">
        <v>3</v>
      </c>
      <c r="L98">
        <v>3</v>
      </c>
      <c r="M98" t="s">
        <v>1275</v>
      </c>
      <c r="N98" t="str">
        <f t="shared" si="2"/>
        <v>MSTallahatchieCharleston1</v>
      </c>
      <c r="Q98" t="str">
        <f t="shared" si="3"/>
        <v>Charleston, Tallahatchie County, MS</v>
      </c>
    </row>
    <row r="99" spans="1:17">
      <c r="A99" s="19">
        <v>98</v>
      </c>
      <c r="B99" t="s">
        <v>1269</v>
      </c>
      <c r="C99" t="s">
        <v>1475</v>
      </c>
      <c r="D99" t="s">
        <v>336</v>
      </c>
      <c r="E99" t="s">
        <v>1476</v>
      </c>
      <c r="F99" t="s">
        <v>1477</v>
      </c>
      <c r="G99" t="s">
        <v>1274</v>
      </c>
      <c r="H99" t="s">
        <v>1127</v>
      </c>
      <c r="I99">
        <v>1</v>
      </c>
      <c r="J99">
        <v>1</v>
      </c>
      <c r="K99">
        <v>2</v>
      </c>
      <c r="L99">
        <v>3</v>
      </c>
      <c r="M99" t="s">
        <v>1275</v>
      </c>
      <c r="N99" t="str">
        <f t="shared" si="2"/>
        <v>MSYazooPleasant Hill1</v>
      </c>
      <c r="Q99" t="str">
        <f t="shared" si="3"/>
        <v>Pleasant Hill, Yazoo County, MS</v>
      </c>
    </row>
    <row r="100" spans="1:17">
      <c r="A100" s="19">
        <v>99</v>
      </c>
      <c r="B100" t="s">
        <v>1269</v>
      </c>
      <c r="C100" t="s">
        <v>1478</v>
      </c>
      <c r="D100" t="s">
        <v>336</v>
      </c>
      <c r="E100" t="s">
        <v>1479</v>
      </c>
      <c r="F100" t="s">
        <v>209</v>
      </c>
      <c r="G100" t="s">
        <v>1319</v>
      </c>
      <c r="H100" t="s">
        <v>1127</v>
      </c>
      <c r="I100">
        <v>1</v>
      </c>
      <c r="J100">
        <v>1</v>
      </c>
      <c r="K100">
        <v>4</v>
      </c>
      <c r="L100">
        <v>3</v>
      </c>
      <c r="M100" t="s">
        <v>1275</v>
      </c>
      <c r="N100" t="str">
        <f t="shared" si="2"/>
        <v>MSHindsJackson1</v>
      </c>
      <c r="Q100" t="str">
        <f t="shared" si="3"/>
        <v>Jackson, Hinds County, MS</v>
      </c>
    </row>
    <row r="101" spans="1:17">
      <c r="A101" s="19">
        <v>100</v>
      </c>
      <c r="B101" t="s">
        <v>1269</v>
      </c>
      <c r="C101" t="s">
        <v>1480</v>
      </c>
      <c r="D101" t="s">
        <v>336</v>
      </c>
      <c r="E101" t="s">
        <v>1481</v>
      </c>
      <c r="F101" t="s">
        <v>1482</v>
      </c>
      <c r="G101" t="s">
        <v>1328</v>
      </c>
      <c r="H101" t="s">
        <v>1274</v>
      </c>
      <c r="I101">
        <v>1</v>
      </c>
      <c r="J101">
        <v>1</v>
      </c>
      <c r="K101">
        <v>4</v>
      </c>
      <c r="L101">
        <v>3</v>
      </c>
      <c r="M101" t="s">
        <v>1275</v>
      </c>
      <c r="N101" t="str">
        <f t="shared" si="2"/>
        <v>MSForrestHattiesburg1</v>
      </c>
      <c r="Q101" t="str">
        <f t="shared" si="3"/>
        <v>Hattiesburg, Forrest County, MS</v>
      </c>
    </row>
    <row r="102" spans="1:17">
      <c r="A102" s="19">
        <v>101</v>
      </c>
      <c r="B102" t="s">
        <v>1269</v>
      </c>
      <c r="C102" t="s">
        <v>1483</v>
      </c>
      <c r="D102" t="s">
        <v>336</v>
      </c>
      <c r="E102" t="s">
        <v>1484</v>
      </c>
      <c r="F102" t="s">
        <v>1485</v>
      </c>
      <c r="G102" t="s">
        <v>1328</v>
      </c>
      <c r="H102" t="s">
        <v>1127</v>
      </c>
      <c r="I102">
        <v>1</v>
      </c>
      <c r="J102">
        <v>1</v>
      </c>
      <c r="K102">
        <v>4</v>
      </c>
      <c r="L102">
        <v>2</v>
      </c>
      <c r="M102" t="s">
        <v>1275</v>
      </c>
      <c r="N102" t="str">
        <f t="shared" si="2"/>
        <v>MSPearl RiverPicayune1</v>
      </c>
      <c r="Q102" t="str">
        <f t="shared" si="3"/>
        <v>Picayune, Pearl River County, MS</v>
      </c>
    </row>
    <row r="103" spans="1:17">
      <c r="A103" s="19">
        <v>102</v>
      </c>
      <c r="B103" t="s">
        <v>1269</v>
      </c>
      <c r="C103" t="s">
        <v>1486</v>
      </c>
      <c r="D103" t="s">
        <v>24</v>
      </c>
      <c r="E103" t="s">
        <v>1487</v>
      </c>
      <c r="F103" t="s">
        <v>1488</v>
      </c>
      <c r="G103" t="s">
        <v>1274</v>
      </c>
      <c r="H103" t="s">
        <v>1274</v>
      </c>
      <c r="I103">
        <v>1</v>
      </c>
      <c r="J103">
        <v>1</v>
      </c>
      <c r="K103">
        <v>3</v>
      </c>
      <c r="L103">
        <v>3</v>
      </c>
      <c r="M103" t="s">
        <v>1275</v>
      </c>
      <c r="N103" t="str">
        <f t="shared" si="2"/>
        <v>LAE. Baton RougeZachary1</v>
      </c>
      <c r="Q103" t="str">
        <f t="shared" si="3"/>
        <v>Zachary, E. Baton Rouge County, LA</v>
      </c>
    </row>
    <row r="104" spans="1:17">
      <c r="A104" s="19">
        <v>103</v>
      </c>
      <c r="B104" t="s">
        <v>1269</v>
      </c>
      <c r="C104" t="s">
        <v>1489</v>
      </c>
      <c r="D104" t="s">
        <v>24</v>
      </c>
      <c r="E104" t="s">
        <v>1487</v>
      </c>
      <c r="F104" t="s">
        <v>119</v>
      </c>
      <c r="G104" t="s">
        <v>1274</v>
      </c>
      <c r="H104" t="s">
        <v>1274</v>
      </c>
      <c r="I104">
        <v>1</v>
      </c>
      <c r="J104">
        <v>1</v>
      </c>
      <c r="K104">
        <v>4</v>
      </c>
      <c r="L104">
        <v>3</v>
      </c>
      <c r="M104" t="s">
        <v>1275</v>
      </c>
      <c r="N104" t="str">
        <f t="shared" si="2"/>
        <v>LAE. Baton RougeBaton Rouge1</v>
      </c>
      <c r="Q104" t="str">
        <f t="shared" si="3"/>
        <v>Baton Rouge, E. Baton Rouge County, LA</v>
      </c>
    </row>
    <row r="105" spans="1:17">
      <c r="A105" s="19">
        <v>104</v>
      </c>
      <c r="B105" t="s">
        <v>1269</v>
      </c>
      <c r="C105" t="s">
        <v>1490</v>
      </c>
      <c r="D105" t="s">
        <v>24</v>
      </c>
      <c r="E105" t="s">
        <v>1491</v>
      </c>
      <c r="F105" t="s">
        <v>1492</v>
      </c>
      <c r="G105" t="s">
        <v>1274</v>
      </c>
      <c r="H105" t="s">
        <v>1274</v>
      </c>
      <c r="I105">
        <v>1</v>
      </c>
      <c r="J105">
        <v>1</v>
      </c>
      <c r="K105">
        <v>3</v>
      </c>
      <c r="L105">
        <v>2</v>
      </c>
      <c r="M105" t="s">
        <v>1275</v>
      </c>
      <c r="N105" t="str">
        <f t="shared" si="2"/>
        <v>LAPlaqueminesBoothville1</v>
      </c>
      <c r="Q105" t="str">
        <f t="shared" si="3"/>
        <v>Boothville, Plaquemines County, LA</v>
      </c>
    </row>
    <row r="106" spans="1:17">
      <c r="A106" s="19">
        <v>105</v>
      </c>
      <c r="B106" t="s">
        <v>1269</v>
      </c>
      <c r="C106" t="s">
        <v>1493</v>
      </c>
      <c r="D106" t="s">
        <v>24</v>
      </c>
      <c r="E106" t="s">
        <v>1197</v>
      </c>
      <c r="F106" t="s">
        <v>121</v>
      </c>
      <c r="G106" t="s">
        <v>1274</v>
      </c>
      <c r="H106" t="s">
        <v>1127</v>
      </c>
      <c r="I106">
        <v>1</v>
      </c>
      <c r="J106">
        <v>1</v>
      </c>
      <c r="K106">
        <v>3</v>
      </c>
      <c r="L106">
        <v>3</v>
      </c>
      <c r="M106" t="s">
        <v>1275</v>
      </c>
      <c r="N106" t="str">
        <f t="shared" si="2"/>
        <v>LAOrleansNew Orleans1</v>
      </c>
      <c r="Q106" t="str">
        <f t="shared" si="3"/>
        <v>New Orleans, Orleans County, LA</v>
      </c>
    </row>
    <row r="107" spans="1:17">
      <c r="A107" s="19">
        <v>106</v>
      </c>
      <c r="B107" t="s">
        <v>1269</v>
      </c>
      <c r="C107" t="s">
        <v>1494</v>
      </c>
      <c r="D107" t="s">
        <v>24</v>
      </c>
      <c r="E107" t="s">
        <v>1197</v>
      </c>
      <c r="F107" t="s">
        <v>121</v>
      </c>
      <c r="G107" t="s">
        <v>1274</v>
      </c>
      <c r="H107" t="s">
        <v>1127</v>
      </c>
      <c r="I107">
        <v>1</v>
      </c>
      <c r="J107">
        <v>1</v>
      </c>
      <c r="K107">
        <v>4</v>
      </c>
      <c r="L107">
        <v>4</v>
      </c>
      <c r="M107" t="s">
        <v>1275</v>
      </c>
      <c r="N107" t="str">
        <f t="shared" si="2"/>
        <v>LAOrleansNew Orleans1</v>
      </c>
      <c r="Q107" t="str">
        <f t="shared" si="3"/>
        <v>New Orleans, Orleans County, LA</v>
      </c>
    </row>
    <row r="108" spans="1:17">
      <c r="A108" s="19">
        <v>107</v>
      </c>
      <c r="B108" t="s">
        <v>1269</v>
      </c>
      <c r="C108" t="s">
        <v>1495</v>
      </c>
      <c r="D108" t="s">
        <v>24</v>
      </c>
      <c r="E108" t="s">
        <v>1197</v>
      </c>
      <c r="F108" t="s">
        <v>121</v>
      </c>
      <c r="G108" t="s">
        <v>1274</v>
      </c>
      <c r="H108" t="s">
        <v>1127</v>
      </c>
      <c r="I108">
        <v>1</v>
      </c>
      <c r="J108">
        <v>1</v>
      </c>
      <c r="K108">
        <v>4</v>
      </c>
      <c r="L108">
        <v>4</v>
      </c>
      <c r="M108" t="s">
        <v>1275</v>
      </c>
      <c r="N108" t="str">
        <f t="shared" si="2"/>
        <v>LAOrleansNew Orleans1</v>
      </c>
      <c r="Q108" t="str">
        <f t="shared" si="3"/>
        <v>New Orleans, Orleans County, LA</v>
      </c>
    </row>
    <row r="109" spans="1:17">
      <c r="A109" s="19">
        <v>108</v>
      </c>
      <c r="B109" t="s">
        <v>1269</v>
      </c>
      <c r="C109" t="s">
        <v>1496</v>
      </c>
      <c r="D109" t="s">
        <v>24</v>
      </c>
      <c r="E109" t="s">
        <v>958</v>
      </c>
      <c r="F109" t="s">
        <v>1497</v>
      </c>
      <c r="G109" t="s">
        <v>1274</v>
      </c>
      <c r="H109" t="s">
        <v>1127</v>
      </c>
      <c r="I109">
        <v>1</v>
      </c>
      <c r="J109">
        <v>1</v>
      </c>
      <c r="K109">
        <v>3</v>
      </c>
      <c r="L109">
        <v>2</v>
      </c>
      <c r="M109" t="s">
        <v>1275</v>
      </c>
      <c r="N109" t="str">
        <f t="shared" si="2"/>
        <v>LAJeffersonGrand Isle1</v>
      </c>
      <c r="Q109" t="str">
        <f t="shared" si="3"/>
        <v>Grand Isle, Jefferson County, LA</v>
      </c>
    </row>
    <row r="110" spans="1:17">
      <c r="A110" s="19">
        <v>109</v>
      </c>
      <c r="B110" t="s">
        <v>1269</v>
      </c>
      <c r="C110" t="s">
        <v>1498</v>
      </c>
      <c r="D110" t="s">
        <v>24</v>
      </c>
      <c r="E110" t="s">
        <v>1499</v>
      </c>
      <c r="F110" t="s">
        <v>1500</v>
      </c>
      <c r="G110" t="s">
        <v>1274</v>
      </c>
      <c r="H110" t="s">
        <v>1274</v>
      </c>
      <c r="I110">
        <v>1</v>
      </c>
      <c r="J110">
        <v>1</v>
      </c>
      <c r="K110">
        <v>3</v>
      </c>
      <c r="L110">
        <v>2</v>
      </c>
      <c r="M110" t="s">
        <v>1275</v>
      </c>
      <c r="N110" t="str">
        <f t="shared" si="2"/>
        <v>LATerrebonneSchriever1</v>
      </c>
      <c r="Q110" t="str">
        <f t="shared" si="3"/>
        <v>Schriever, Terrebonne County, LA</v>
      </c>
    </row>
    <row r="111" spans="1:17">
      <c r="A111" s="19">
        <v>110</v>
      </c>
      <c r="B111" t="s">
        <v>1269</v>
      </c>
      <c r="C111" t="s">
        <v>1501</v>
      </c>
      <c r="D111" t="s">
        <v>24</v>
      </c>
      <c r="E111" t="s">
        <v>1502</v>
      </c>
      <c r="F111" t="s">
        <v>1503</v>
      </c>
      <c r="G111" t="s">
        <v>1274</v>
      </c>
      <c r="H111" t="s">
        <v>1274</v>
      </c>
      <c r="I111">
        <v>1</v>
      </c>
      <c r="J111">
        <v>1</v>
      </c>
      <c r="K111">
        <v>3</v>
      </c>
      <c r="L111">
        <v>2</v>
      </c>
      <c r="M111" t="s">
        <v>1275</v>
      </c>
      <c r="N111" t="str">
        <f t="shared" si="2"/>
        <v>LAIbervilleBayou Sorrel1</v>
      </c>
      <c r="Q111" t="str">
        <f t="shared" si="3"/>
        <v>Bayou Sorrel, Iberville County, LA</v>
      </c>
    </row>
    <row r="112" spans="1:17">
      <c r="A112" s="19">
        <v>111</v>
      </c>
      <c r="B112" t="s">
        <v>1269</v>
      </c>
      <c r="C112" t="s">
        <v>1504</v>
      </c>
      <c r="D112" t="s">
        <v>10</v>
      </c>
      <c r="E112" t="s">
        <v>1505</v>
      </c>
      <c r="F112" t="s">
        <v>1506</v>
      </c>
      <c r="G112" t="s">
        <v>1274</v>
      </c>
      <c r="H112" t="s">
        <v>1127</v>
      </c>
      <c r="I112">
        <v>1</v>
      </c>
      <c r="J112">
        <v>1</v>
      </c>
      <c r="K112">
        <v>4</v>
      </c>
      <c r="M112" t="s">
        <v>1275</v>
      </c>
      <c r="N112" t="str">
        <f t="shared" si="2"/>
        <v>ARMississippiBlythesville1</v>
      </c>
      <c r="Q112" t="str">
        <f t="shared" si="3"/>
        <v>Blythesville, Mississippi County, AR</v>
      </c>
    </row>
    <row r="113" spans="1:17">
      <c r="A113" s="19">
        <v>112</v>
      </c>
      <c r="B113" t="s">
        <v>1269</v>
      </c>
      <c r="C113" t="s">
        <v>1507</v>
      </c>
      <c r="D113" t="s">
        <v>10</v>
      </c>
      <c r="E113" t="s">
        <v>1508</v>
      </c>
      <c r="F113" t="s">
        <v>382</v>
      </c>
      <c r="G113" t="s">
        <v>1274</v>
      </c>
      <c r="H113" t="s">
        <v>1274</v>
      </c>
      <c r="I113">
        <v>1</v>
      </c>
      <c r="J113">
        <v>1</v>
      </c>
      <c r="K113">
        <v>3</v>
      </c>
      <c r="L113">
        <v>2</v>
      </c>
      <c r="M113" t="s">
        <v>1275</v>
      </c>
      <c r="N113" t="str">
        <f t="shared" si="2"/>
        <v>ARCraigheadBay1</v>
      </c>
      <c r="Q113" t="str">
        <f t="shared" si="3"/>
        <v>Bay, Craighead County, AR</v>
      </c>
    </row>
    <row r="114" spans="1:17">
      <c r="A114" s="19">
        <v>113</v>
      </c>
      <c r="B114" t="s">
        <v>1269</v>
      </c>
      <c r="C114" t="s">
        <v>1509</v>
      </c>
      <c r="D114" t="s">
        <v>10</v>
      </c>
      <c r="E114" t="s">
        <v>1508</v>
      </c>
      <c r="F114" t="s">
        <v>1510</v>
      </c>
      <c r="G114" t="s">
        <v>1274</v>
      </c>
      <c r="H114" t="s">
        <v>1127</v>
      </c>
      <c r="I114">
        <v>1</v>
      </c>
      <c r="J114">
        <v>1</v>
      </c>
      <c r="K114">
        <v>4</v>
      </c>
      <c r="L114">
        <v>3</v>
      </c>
      <c r="M114" t="s">
        <v>1275</v>
      </c>
      <c r="N114" t="str">
        <f t="shared" si="2"/>
        <v>ARCraigheadJonesboro1</v>
      </c>
      <c r="Q114" t="str">
        <f t="shared" si="3"/>
        <v>Jonesboro, Craighead County, AR</v>
      </c>
    </row>
    <row r="115" spans="1:17">
      <c r="A115" s="19">
        <v>114</v>
      </c>
      <c r="B115" t="s">
        <v>1269</v>
      </c>
      <c r="C115" t="s">
        <v>1511</v>
      </c>
      <c r="D115" t="s">
        <v>10</v>
      </c>
      <c r="E115" t="s">
        <v>1512</v>
      </c>
      <c r="F115" t="s">
        <v>1513</v>
      </c>
      <c r="G115" t="s">
        <v>1273</v>
      </c>
      <c r="H115" t="s">
        <v>1127</v>
      </c>
      <c r="I115">
        <v>1</v>
      </c>
      <c r="J115">
        <v>1</v>
      </c>
      <c r="K115">
        <v>2</v>
      </c>
      <c r="L115">
        <v>1</v>
      </c>
      <c r="M115" t="s">
        <v>1275</v>
      </c>
      <c r="N115" t="str">
        <f t="shared" si="2"/>
        <v>ARIzardLafferty1</v>
      </c>
      <c r="Q115" t="str">
        <f t="shared" si="3"/>
        <v>Lafferty, Izard County, AR</v>
      </c>
    </row>
    <row r="116" spans="1:17">
      <c r="A116" s="19">
        <v>115</v>
      </c>
      <c r="B116" t="s">
        <v>1269</v>
      </c>
      <c r="C116" t="s">
        <v>1514</v>
      </c>
      <c r="D116" t="s">
        <v>10</v>
      </c>
      <c r="E116" t="s">
        <v>1515</v>
      </c>
      <c r="F116" t="s">
        <v>11</v>
      </c>
      <c r="G116" t="s">
        <v>1274</v>
      </c>
      <c r="H116" t="s">
        <v>1274</v>
      </c>
      <c r="I116">
        <v>1</v>
      </c>
      <c r="J116">
        <v>1</v>
      </c>
      <c r="K116">
        <v>3</v>
      </c>
      <c r="L116">
        <v>2</v>
      </c>
      <c r="M116" t="s">
        <v>1275</v>
      </c>
      <c r="N116" t="str">
        <f t="shared" si="2"/>
        <v>ARPulaskiLittle Rock1</v>
      </c>
      <c r="Q116" t="str">
        <f t="shared" si="3"/>
        <v>Little Rock, Pulaski County, AR</v>
      </c>
    </row>
    <row r="117" spans="1:17">
      <c r="A117" s="19">
        <v>116</v>
      </c>
      <c r="B117" t="s">
        <v>1269</v>
      </c>
      <c r="C117" t="s">
        <v>1516</v>
      </c>
      <c r="D117" t="s">
        <v>10</v>
      </c>
      <c r="E117" t="s">
        <v>1515</v>
      </c>
      <c r="F117" t="s">
        <v>11</v>
      </c>
      <c r="G117" t="s">
        <v>1274</v>
      </c>
      <c r="H117" t="s">
        <v>1274</v>
      </c>
      <c r="I117">
        <v>1</v>
      </c>
      <c r="J117">
        <v>1</v>
      </c>
      <c r="K117">
        <v>4</v>
      </c>
      <c r="L117">
        <v>3</v>
      </c>
      <c r="M117" t="s">
        <v>1275</v>
      </c>
      <c r="N117" t="str">
        <f t="shared" si="2"/>
        <v>ARPulaskiLittle Rock1</v>
      </c>
      <c r="Q117" t="str">
        <f t="shared" si="3"/>
        <v>Little Rock, Pulaski County, AR</v>
      </c>
    </row>
    <row r="118" spans="1:17">
      <c r="A118" s="19">
        <v>117</v>
      </c>
      <c r="B118" t="s">
        <v>1269</v>
      </c>
      <c r="C118" t="s">
        <v>1517</v>
      </c>
      <c r="D118" t="s">
        <v>10</v>
      </c>
      <c r="E118" t="s">
        <v>1518</v>
      </c>
      <c r="F118" t="s">
        <v>1519</v>
      </c>
      <c r="G118" t="s">
        <v>1273</v>
      </c>
      <c r="H118" t="s">
        <v>1127</v>
      </c>
      <c r="I118">
        <v>1</v>
      </c>
      <c r="J118">
        <v>1</v>
      </c>
      <c r="K118">
        <v>3</v>
      </c>
      <c r="L118">
        <v>2</v>
      </c>
      <c r="M118" t="s">
        <v>1275</v>
      </c>
      <c r="N118" t="str">
        <f t="shared" si="2"/>
        <v>ARFaulknerGreenbrier1</v>
      </c>
      <c r="Q118" t="str">
        <f t="shared" si="3"/>
        <v>Greenbrier, Faulkner County, AR</v>
      </c>
    </row>
    <row r="119" spans="1:17">
      <c r="A119" s="19">
        <v>118</v>
      </c>
      <c r="B119" t="s">
        <v>1269</v>
      </c>
      <c r="C119" t="s">
        <v>1520</v>
      </c>
      <c r="D119" t="s">
        <v>10</v>
      </c>
      <c r="E119" t="s">
        <v>1068</v>
      </c>
      <c r="F119" t="s">
        <v>1521</v>
      </c>
      <c r="G119" t="s">
        <v>1273</v>
      </c>
      <c r="H119" t="s">
        <v>1274</v>
      </c>
      <c r="I119">
        <v>1</v>
      </c>
      <c r="J119">
        <v>1</v>
      </c>
      <c r="K119">
        <v>3</v>
      </c>
      <c r="L119">
        <v>2</v>
      </c>
      <c r="M119" t="s">
        <v>1275</v>
      </c>
      <c r="N119" t="str">
        <f t="shared" si="2"/>
        <v>ARWashingtonWest Fork1</v>
      </c>
      <c r="Q119" t="str">
        <f t="shared" si="3"/>
        <v>West Fork, Washington County, AR</v>
      </c>
    </row>
    <row r="120" spans="1:17">
      <c r="A120" s="19">
        <v>119</v>
      </c>
      <c r="B120" t="s">
        <v>1269</v>
      </c>
      <c r="C120" t="s">
        <v>1522</v>
      </c>
      <c r="D120" t="s">
        <v>10</v>
      </c>
      <c r="E120" t="s">
        <v>1523</v>
      </c>
      <c r="F120" t="s">
        <v>1524</v>
      </c>
      <c r="G120" t="s">
        <v>1273</v>
      </c>
      <c r="H120" t="s">
        <v>1127</v>
      </c>
      <c r="I120">
        <v>1</v>
      </c>
      <c r="J120">
        <v>1</v>
      </c>
      <c r="K120">
        <v>4</v>
      </c>
      <c r="L120">
        <v>3</v>
      </c>
      <c r="M120" t="s">
        <v>1275</v>
      </c>
      <c r="N120" t="str">
        <f t="shared" si="2"/>
        <v>ARYellDanville1</v>
      </c>
      <c r="Q120" t="str">
        <f t="shared" si="3"/>
        <v>Danville, Yell County, AR</v>
      </c>
    </row>
    <row r="121" spans="1:17">
      <c r="A121" s="19">
        <v>120</v>
      </c>
      <c r="B121" t="s">
        <v>1269</v>
      </c>
      <c r="C121" t="s">
        <v>1525</v>
      </c>
      <c r="D121" t="s">
        <v>10</v>
      </c>
      <c r="E121" t="s">
        <v>1526</v>
      </c>
      <c r="F121" t="s">
        <v>1527</v>
      </c>
      <c r="G121" t="s">
        <v>1273</v>
      </c>
      <c r="H121" t="s">
        <v>1127</v>
      </c>
      <c r="I121">
        <v>1</v>
      </c>
      <c r="J121">
        <v>1</v>
      </c>
      <c r="K121">
        <v>4</v>
      </c>
      <c r="L121">
        <v>3</v>
      </c>
      <c r="M121" t="s">
        <v>1275</v>
      </c>
      <c r="N121" t="str">
        <f t="shared" si="2"/>
        <v>ARSebastianFort Smith1</v>
      </c>
      <c r="Q121" t="str">
        <f t="shared" si="3"/>
        <v>Fort Smith, Sebastian County, AR</v>
      </c>
    </row>
    <row r="122" spans="1:17">
      <c r="A122" s="19">
        <v>121</v>
      </c>
      <c r="B122" t="s">
        <v>1269</v>
      </c>
      <c r="C122" t="s">
        <v>1528</v>
      </c>
      <c r="D122" t="s">
        <v>10</v>
      </c>
      <c r="E122" t="s">
        <v>481</v>
      </c>
      <c r="F122" t="s">
        <v>1529</v>
      </c>
      <c r="G122" t="s">
        <v>1273</v>
      </c>
      <c r="H122" t="s">
        <v>1274</v>
      </c>
      <c r="I122">
        <v>1</v>
      </c>
      <c r="J122">
        <v>1</v>
      </c>
      <c r="K122">
        <v>4</v>
      </c>
      <c r="L122">
        <v>3</v>
      </c>
      <c r="M122" t="s">
        <v>1275</v>
      </c>
      <c r="N122" t="str">
        <f t="shared" si="2"/>
        <v>ARGarlandHot Springs1</v>
      </c>
      <c r="Q122" t="str">
        <f t="shared" si="3"/>
        <v>Hot Springs, Garland County, AR</v>
      </c>
    </row>
    <row r="123" spans="1:17">
      <c r="A123" s="19">
        <v>122</v>
      </c>
      <c r="B123" t="s">
        <v>1269</v>
      </c>
      <c r="C123" t="s">
        <v>1530</v>
      </c>
      <c r="D123" t="s">
        <v>10</v>
      </c>
      <c r="E123" t="s">
        <v>1531</v>
      </c>
      <c r="F123" t="s">
        <v>1532</v>
      </c>
      <c r="G123" t="s">
        <v>1273</v>
      </c>
      <c r="H123" t="s">
        <v>1274</v>
      </c>
      <c r="I123">
        <v>1</v>
      </c>
      <c r="J123">
        <v>1</v>
      </c>
      <c r="K123">
        <v>4</v>
      </c>
      <c r="L123">
        <v>4</v>
      </c>
      <c r="M123" t="s">
        <v>1275</v>
      </c>
      <c r="N123" t="str">
        <f t="shared" si="2"/>
        <v>ARClarkArkadelphia1</v>
      </c>
      <c r="Q123" t="str">
        <f t="shared" si="3"/>
        <v>Arkadelphia, Clark County, AR</v>
      </c>
    </row>
    <row r="124" spans="1:17">
      <c r="A124" s="19">
        <v>123</v>
      </c>
      <c r="B124" t="s">
        <v>1269</v>
      </c>
      <c r="C124" t="s">
        <v>1533</v>
      </c>
      <c r="D124" t="s">
        <v>10</v>
      </c>
      <c r="E124" t="s">
        <v>1534</v>
      </c>
      <c r="F124" t="s">
        <v>1535</v>
      </c>
      <c r="G124" t="s">
        <v>1274</v>
      </c>
      <c r="H124" t="s">
        <v>1127</v>
      </c>
      <c r="I124">
        <v>1</v>
      </c>
      <c r="J124">
        <v>1</v>
      </c>
      <c r="K124">
        <v>3</v>
      </c>
      <c r="L124">
        <v>2</v>
      </c>
      <c r="M124" t="s">
        <v>1275</v>
      </c>
      <c r="N124" t="str">
        <f t="shared" si="2"/>
        <v>ARDeshaArkansas City1</v>
      </c>
      <c r="Q124" t="str">
        <f t="shared" si="3"/>
        <v>Arkansas City, Desha County, AR</v>
      </c>
    </row>
    <row r="125" spans="1:17">
      <c r="A125" s="19">
        <v>124</v>
      </c>
      <c r="B125" t="s">
        <v>1269</v>
      </c>
      <c r="C125" t="s">
        <v>1536</v>
      </c>
      <c r="D125" t="s">
        <v>10</v>
      </c>
      <c r="E125" t="s">
        <v>1534</v>
      </c>
      <c r="F125" t="s">
        <v>484</v>
      </c>
      <c r="G125" t="s">
        <v>1274</v>
      </c>
      <c r="H125" t="s">
        <v>1274</v>
      </c>
      <c r="I125">
        <v>1</v>
      </c>
      <c r="J125">
        <v>1</v>
      </c>
      <c r="K125">
        <v>4</v>
      </c>
      <c r="L125">
        <v>3</v>
      </c>
      <c r="M125" t="s">
        <v>1275</v>
      </c>
      <c r="N125" t="str">
        <f t="shared" si="2"/>
        <v>ARDeshaDumas1</v>
      </c>
      <c r="Q125" t="str">
        <f t="shared" si="3"/>
        <v>Dumas, Desha County, AR</v>
      </c>
    </row>
    <row r="126" spans="1:17">
      <c r="A126" s="19">
        <v>125</v>
      </c>
      <c r="B126" t="s">
        <v>1269</v>
      </c>
      <c r="C126" t="s">
        <v>1537</v>
      </c>
      <c r="D126" t="s">
        <v>10</v>
      </c>
      <c r="E126" t="s">
        <v>1538</v>
      </c>
      <c r="F126" t="s">
        <v>1539</v>
      </c>
      <c r="G126" t="s">
        <v>1274</v>
      </c>
      <c r="H126" t="s">
        <v>1127</v>
      </c>
      <c r="I126">
        <v>1</v>
      </c>
      <c r="J126">
        <v>1</v>
      </c>
      <c r="K126">
        <v>3</v>
      </c>
      <c r="L126">
        <v>3</v>
      </c>
      <c r="M126" t="s">
        <v>1275</v>
      </c>
      <c r="N126" t="str">
        <f t="shared" si="2"/>
        <v>ARChicotLake Village1</v>
      </c>
      <c r="Q126" t="str">
        <f t="shared" si="3"/>
        <v>Lake Village, Chicot County, AR</v>
      </c>
    </row>
    <row r="127" spans="1:17">
      <c r="A127" s="19">
        <v>126</v>
      </c>
      <c r="B127" t="s">
        <v>1269</v>
      </c>
      <c r="C127" t="s">
        <v>1540</v>
      </c>
      <c r="D127" t="s">
        <v>24</v>
      </c>
      <c r="E127" t="s">
        <v>1541</v>
      </c>
      <c r="F127" t="s">
        <v>1292</v>
      </c>
      <c r="G127" t="s">
        <v>1319</v>
      </c>
      <c r="H127" t="s">
        <v>1127</v>
      </c>
      <c r="I127">
        <v>1</v>
      </c>
      <c r="J127">
        <v>1</v>
      </c>
      <c r="K127">
        <v>3</v>
      </c>
      <c r="L127">
        <v>2</v>
      </c>
      <c r="M127" t="s">
        <v>1275</v>
      </c>
      <c r="N127" t="str">
        <f t="shared" si="2"/>
        <v>LAOuachitaMonroe1</v>
      </c>
      <c r="Q127" t="str">
        <f t="shared" si="3"/>
        <v>Monroe, Ouachita County, LA</v>
      </c>
    </row>
    <row r="128" spans="1:17">
      <c r="A128" s="19">
        <v>127</v>
      </c>
      <c r="B128" t="s">
        <v>1269</v>
      </c>
      <c r="C128" t="s">
        <v>1542</v>
      </c>
      <c r="D128" t="s">
        <v>24</v>
      </c>
      <c r="E128" t="s">
        <v>1543</v>
      </c>
      <c r="F128" t="s">
        <v>123</v>
      </c>
      <c r="G128" t="s">
        <v>1274</v>
      </c>
      <c r="H128" t="s">
        <v>1274</v>
      </c>
      <c r="I128">
        <v>1</v>
      </c>
      <c r="J128">
        <v>1</v>
      </c>
      <c r="K128">
        <v>3</v>
      </c>
      <c r="L128">
        <v>3</v>
      </c>
      <c r="M128" t="s">
        <v>1275</v>
      </c>
      <c r="N128" t="str">
        <f t="shared" si="2"/>
        <v>LACaddoShreveport1</v>
      </c>
      <c r="Q128" t="str">
        <f t="shared" si="3"/>
        <v>Shreveport, Caddo County, LA</v>
      </c>
    </row>
    <row r="129" spans="1:17">
      <c r="A129" s="19">
        <v>128</v>
      </c>
      <c r="B129" t="s">
        <v>1269</v>
      </c>
      <c r="C129" t="s">
        <v>1544</v>
      </c>
      <c r="D129" t="s">
        <v>24</v>
      </c>
      <c r="E129" t="s">
        <v>1543</v>
      </c>
      <c r="F129" t="s">
        <v>123</v>
      </c>
      <c r="G129" t="s">
        <v>1274</v>
      </c>
      <c r="H129" t="s">
        <v>1274</v>
      </c>
      <c r="I129">
        <v>1</v>
      </c>
      <c r="J129">
        <v>1</v>
      </c>
      <c r="K129">
        <v>4</v>
      </c>
      <c r="L129">
        <v>3</v>
      </c>
      <c r="M129" t="s">
        <v>1275</v>
      </c>
      <c r="N129" t="str">
        <f t="shared" si="2"/>
        <v>LACaddoShreveport1</v>
      </c>
      <c r="Q129" t="str">
        <f t="shared" si="3"/>
        <v>Shreveport, Caddo County, LA</v>
      </c>
    </row>
    <row r="130" spans="1:17">
      <c r="A130" s="19">
        <v>129</v>
      </c>
      <c r="B130" t="s">
        <v>1269</v>
      </c>
      <c r="C130" t="s">
        <v>1545</v>
      </c>
      <c r="D130" t="s">
        <v>24</v>
      </c>
      <c r="E130" t="s">
        <v>1543</v>
      </c>
      <c r="F130" t="s">
        <v>123</v>
      </c>
      <c r="G130" t="s">
        <v>1274</v>
      </c>
      <c r="H130" t="s">
        <v>1127</v>
      </c>
      <c r="I130">
        <v>1</v>
      </c>
      <c r="J130">
        <v>1</v>
      </c>
      <c r="K130">
        <v>4</v>
      </c>
      <c r="L130">
        <v>3</v>
      </c>
      <c r="M130" t="s">
        <v>1275</v>
      </c>
      <c r="N130" t="str">
        <f t="shared" si="2"/>
        <v>LACaddoShreveport1</v>
      </c>
      <c r="Q130" t="str">
        <f t="shared" si="3"/>
        <v>Shreveport, Caddo County, LA</v>
      </c>
    </row>
    <row r="131" spans="1:17">
      <c r="A131" s="19">
        <v>130</v>
      </c>
      <c r="B131" t="s">
        <v>1269</v>
      </c>
      <c r="C131" t="s">
        <v>1546</v>
      </c>
      <c r="D131" t="s">
        <v>24</v>
      </c>
      <c r="E131" t="s">
        <v>1547</v>
      </c>
      <c r="F131" t="s">
        <v>1547</v>
      </c>
      <c r="G131" t="s">
        <v>1274</v>
      </c>
      <c r="H131" t="s">
        <v>1127</v>
      </c>
      <c r="I131">
        <v>1</v>
      </c>
      <c r="J131">
        <v>1</v>
      </c>
      <c r="K131">
        <v>4</v>
      </c>
      <c r="L131">
        <v>4</v>
      </c>
      <c r="M131" t="s">
        <v>1275</v>
      </c>
      <c r="N131" t="str">
        <f t="shared" ref="N131:N194" si="4">D131&amp;E131&amp;F131&amp;J131</f>
        <v>LANatchitochesNatchitoches1</v>
      </c>
      <c r="Q131" t="str">
        <f t="shared" ref="Q131:Q194" si="5">F131&amp;", "&amp;E131&amp;" County, "&amp;D131</f>
        <v>Natchitoches, Natchitoches County, LA</v>
      </c>
    </row>
    <row r="132" spans="1:17">
      <c r="A132" s="19">
        <v>131</v>
      </c>
      <c r="B132" t="s">
        <v>1269</v>
      </c>
      <c r="C132" t="s">
        <v>1548</v>
      </c>
      <c r="D132" t="s">
        <v>24</v>
      </c>
      <c r="E132" t="s">
        <v>1549</v>
      </c>
      <c r="F132" t="s">
        <v>1550</v>
      </c>
      <c r="G132" t="s">
        <v>1274</v>
      </c>
      <c r="H132" t="s">
        <v>1127</v>
      </c>
      <c r="I132">
        <v>1</v>
      </c>
      <c r="J132">
        <v>1</v>
      </c>
      <c r="K132">
        <v>3</v>
      </c>
      <c r="M132" t="s">
        <v>1275</v>
      </c>
      <c r="N132" t="str">
        <f t="shared" si="4"/>
        <v>LAEvangelineChataignier1</v>
      </c>
      <c r="Q132" t="str">
        <f t="shared" si="5"/>
        <v>Chataignier, Evangeline County, LA</v>
      </c>
    </row>
    <row r="133" spans="1:17">
      <c r="A133" s="19">
        <v>132</v>
      </c>
      <c r="B133" t="s">
        <v>1269</v>
      </c>
      <c r="C133" t="s">
        <v>1551</v>
      </c>
      <c r="D133" t="s">
        <v>283</v>
      </c>
      <c r="E133" t="s">
        <v>1552</v>
      </c>
      <c r="F133" t="s">
        <v>1553</v>
      </c>
      <c r="G133" t="s">
        <v>1328</v>
      </c>
      <c r="H133" t="s">
        <v>1127</v>
      </c>
      <c r="I133">
        <v>1</v>
      </c>
      <c r="J133">
        <v>1</v>
      </c>
      <c r="K133">
        <v>4</v>
      </c>
      <c r="L133">
        <v>1</v>
      </c>
      <c r="M133" t="s">
        <v>1275</v>
      </c>
      <c r="N133" t="str">
        <f t="shared" si="4"/>
        <v>TXNacogdochesHarmony1</v>
      </c>
      <c r="Q133" t="str">
        <f t="shared" si="5"/>
        <v>Harmony, Nacogdoches County, TX</v>
      </c>
    </row>
    <row r="134" spans="1:17">
      <c r="A134" s="19">
        <v>133</v>
      </c>
      <c r="B134" t="s">
        <v>1269</v>
      </c>
      <c r="C134" t="s">
        <v>1554</v>
      </c>
      <c r="D134" t="s">
        <v>283</v>
      </c>
      <c r="E134" t="s">
        <v>1552</v>
      </c>
      <c r="F134" t="s">
        <v>1552</v>
      </c>
      <c r="G134" t="s">
        <v>1328</v>
      </c>
      <c r="H134" t="s">
        <v>1274</v>
      </c>
      <c r="I134">
        <v>1</v>
      </c>
      <c r="J134">
        <v>1</v>
      </c>
      <c r="K134">
        <v>4</v>
      </c>
      <c r="L134">
        <v>3</v>
      </c>
      <c r="M134" t="s">
        <v>1275</v>
      </c>
      <c r="N134" t="str">
        <f t="shared" si="4"/>
        <v>TXNacogdochesNacogdoches1</v>
      </c>
      <c r="Q134" t="str">
        <f t="shared" si="5"/>
        <v>Nacogdoches, Nacogdoches County, TX</v>
      </c>
    </row>
    <row r="135" spans="1:17">
      <c r="A135" s="19">
        <v>134</v>
      </c>
      <c r="B135" t="s">
        <v>1269</v>
      </c>
      <c r="C135" t="s">
        <v>1555</v>
      </c>
      <c r="D135" t="s">
        <v>283</v>
      </c>
      <c r="E135" t="s">
        <v>1556</v>
      </c>
      <c r="F135" t="s">
        <v>478</v>
      </c>
      <c r="G135" t="s">
        <v>1328</v>
      </c>
      <c r="H135" t="s">
        <v>1274</v>
      </c>
      <c r="I135">
        <v>1</v>
      </c>
      <c r="J135">
        <v>1</v>
      </c>
      <c r="K135">
        <v>4</v>
      </c>
      <c r="L135">
        <v>3</v>
      </c>
      <c r="M135" t="s">
        <v>1275</v>
      </c>
      <c r="N135" t="str">
        <f t="shared" si="4"/>
        <v>TXSmithTyler1</v>
      </c>
      <c r="Q135" t="str">
        <f t="shared" si="5"/>
        <v>Tyler, Smith County, TX</v>
      </c>
    </row>
    <row r="136" spans="1:17">
      <c r="A136" s="19">
        <v>135</v>
      </c>
      <c r="B136" t="s">
        <v>1269</v>
      </c>
      <c r="C136" t="s">
        <v>1557</v>
      </c>
      <c r="D136" t="s">
        <v>283</v>
      </c>
      <c r="E136" t="s">
        <v>1558</v>
      </c>
      <c r="F136" t="s">
        <v>367</v>
      </c>
      <c r="G136" t="s">
        <v>1328</v>
      </c>
      <c r="H136" t="s">
        <v>1127</v>
      </c>
      <c r="I136">
        <v>1</v>
      </c>
      <c r="J136">
        <v>1</v>
      </c>
      <c r="K136">
        <v>4</v>
      </c>
      <c r="L136">
        <v>3</v>
      </c>
      <c r="M136" t="s">
        <v>1275</v>
      </c>
      <c r="N136" t="str">
        <f t="shared" si="4"/>
        <v>TXHarrisonMarshall1</v>
      </c>
      <c r="Q136" t="str">
        <f t="shared" si="5"/>
        <v>Marshall, Harrison County, TX</v>
      </c>
    </row>
    <row r="137" spans="1:17">
      <c r="A137" s="19">
        <v>136</v>
      </c>
      <c r="B137" t="s">
        <v>1269</v>
      </c>
      <c r="C137" t="s">
        <v>1559</v>
      </c>
      <c r="D137" t="s">
        <v>283</v>
      </c>
      <c r="E137" t="s">
        <v>704</v>
      </c>
      <c r="F137" t="s">
        <v>1560</v>
      </c>
      <c r="G137" t="s">
        <v>1328</v>
      </c>
      <c r="H137" t="s">
        <v>1127</v>
      </c>
      <c r="I137">
        <v>1</v>
      </c>
      <c r="J137">
        <v>1</v>
      </c>
      <c r="K137">
        <v>3</v>
      </c>
      <c r="L137">
        <v>2</v>
      </c>
      <c r="M137" t="s">
        <v>1275</v>
      </c>
      <c r="N137" t="str">
        <f t="shared" si="4"/>
        <v>TXBowieTexarkana1</v>
      </c>
      <c r="Q137" t="str">
        <f t="shared" si="5"/>
        <v>Texarkana, Bowie County, TX</v>
      </c>
    </row>
    <row r="138" spans="1:17">
      <c r="A138" s="19">
        <v>137</v>
      </c>
      <c r="B138" t="s">
        <v>1269</v>
      </c>
      <c r="C138" t="s">
        <v>1561</v>
      </c>
      <c r="D138" t="s">
        <v>283</v>
      </c>
      <c r="E138" t="s">
        <v>1562</v>
      </c>
      <c r="F138" t="s">
        <v>1563</v>
      </c>
      <c r="G138" t="s">
        <v>1328</v>
      </c>
      <c r="H138" t="s">
        <v>1127</v>
      </c>
      <c r="I138">
        <v>1</v>
      </c>
      <c r="J138">
        <v>1</v>
      </c>
      <c r="K138">
        <v>4</v>
      </c>
      <c r="L138">
        <v>3</v>
      </c>
      <c r="M138" t="s">
        <v>1275</v>
      </c>
      <c r="N138" t="str">
        <f t="shared" si="4"/>
        <v>TXTitusMount Pleasant1</v>
      </c>
      <c r="Q138" t="str">
        <f t="shared" si="5"/>
        <v>Mount Pleasant, Titus County, TX</v>
      </c>
    </row>
    <row r="139" spans="1:17">
      <c r="A139" s="19">
        <v>138</v>
      </c>
      <c r="B139" t="s">
        <v>1269</v>
      </c>
      <c r="C139" t="s">
        <v>1564</v>
      </c>
      <c r="D139" t="s">
        <v>283</v>
      </c>
      <c r="E139" t="s">
        <v>480</v>
      </c>
      <c r="F139" t="s">
        <v>480</v>
      </c>
      <c r="G139" t="s">
        <v>1319</v>
      </c>
      <c r="H139" t="s">
        <v>1274</v>
      </c>
      <c r="I139">
        <v>1</v>
      </c>
      <c r="J139">
        <v>1</v>
      </c>
      <c r="K139">
        <v>3</v>
      </c>
      <c r="L139">
        <v>3</v>
      </c>
      <c r="M139" t="s">
        <v>1275</v>
      </c>
      <c r="N139" t="str">
        <f t="shared" si="4"/>
        <v>TXDallasDallas1</v>
      </c>
      <c r="Q139" t="str">
        <f t="shared" si="5"/>
        <v>Dallas, Dallas County, TX</v>
      </c>
    </row>
    <row r="140" spans="1:17">
      <c r="A140" s="19">
        <v>139</v>
      </c>
      <c r="B140" t="s">
        <v>1269</v>
      </c>
      <c r="C140" t="s">
        <v>1565</v>
      </c>
      <c r="D140" t="s">
        <v>283</v>
      </c>
      <c r="E140" t="s">
        <v>480</v>
      </c>
      <c r="F140" t="s">
        <v>480</v>
      </c>
      <c r="G140" t="s">
        <v>1319</v>
      </c>
      <c r="H140" t="s">
        <v>1127</v>
      </c>
      <c r="I140">
        <v>1</v>
      </c>
      <c r="J140">
        <v>1</v>
      </c>
      <c r="K140">
        <v>4</v>
      </c>
      <c r="L140">
        <v>3</v>
      </c>
      <c r="M140" t="s">
        <v>1275</v>
      </c>
      <c r="N140" t="str">
        <f t="shared" si="4"/>
        <v>TXDallasDallas1</v>
      </c>
      <c r="Q140" t="str">
        <f t="shared" si="5"/>
        <v>Dallas, Dallas County, TX</v>
      </c>
    </row>
    <row r="141" spans="1:17">
      <c r="A141" s="19">
        <v>140</v>
      </c>
      <c r="B141" t="s">
        <v>1269</v>
      </c>
      <c r="C141" t="s">
        <v>1566</v>
      </c>
      <c r="D141" t="s">
        <v>283</v>
      </c>
      <c r="E141" t="s">
        <v>1567</v>
      </c>
      <c r="F141" t="s">
        <v>370</v>
      </c>
      <c r="G141" t="s">
        <v>1319</v>
      </c>
      <c r="H141" t="s">
        <v>1274</v>
      </c>
      <c r="I141">
        <v>1</v>
      </c>
      <c r="J141">
        <v>1</v>
      </c>
      <c r="K141">
        <v>4</v>
      </c>
      <c r="L141">
        <v>3</v>
      </c>
      <c r="M141" t="s">
        <v>1275</v>
      </c>
      <c r="N141" t="str">
        <f t="shared" si="4"/>
        <v>TXWalkerHuntsville1</v>
      </c>
      <c r="Q141" t="str">
        <f t="shared" si="5"/>
        <v>Huntsville, Walker County, TX</v>
      </c>
    </row>
    <row r="142" spans="1:17">
      <c r="A142" s="19">
        <v>141</v>
      </c>
      <c r="B142" t="s">
        <v>1269</v>
      </c>
      <c r="C142" t="s">
        <v>1568</v>
      </c>
      <c r="D142" t="s">
        <v>283</v>
      </c>
      <c r="E142" t="s">
        <v>958</v>
      </c>
      <c r="F142" t="s">
        <v>1569</v>
      </c>
      <c r="G142" t="s">
        <v>1322</v>
      </c>
      <c r="H142" t="s">
        <v>1127</v>
      </c>
      <c r="I142">
        <v>1</v>
      </c>
      <c r="J142">
        <v>1</v>
      </c>
      <c r="K142">
        <v>3</v>
      </c>
      <c r="L142">
        <v>2</v>
      </c>
      <c r="M142" t="s">
        <v>1275</v>
      </c>
      <c r="N142" t="str">
        <f t="shared" si="4"/>
        <v>TXJeffersonPort Arthur1</v>
      </c>
      <c r="Q142" t="str">
        <f t="shared" si="5"/>
        <v>Port Arthur, Jefferson County, TX</v>
      </c>
    </row>
    <row r="143" spans="1:17">
      <c r="A143" s="19">
        <v>142</v>
      </c>
      <c r="B143" t="s">
        <v>1269</v>
      </c>
      <c r="C143" t="s">
        <v>1570</v>
      </c>
      <c r="D143" t="s">
        <v>283</v>
      </c>
      <c r="E143" t="s">
        <v>1571</v>
      </c>
      <c r="F143" t="s">
        <v>293</v>
      </c>
      <c r="G143" t="s">
        <v>1322</v>
      </c>
      <c r="H143" t="s">
        <v>1127</v>
      </c>
      <c r="I143">
        <v>1</v>
      </c>
      <c r="J143">
        <v>1</v>
      </c>
      <c r="K143">
        <v>2</v>
      </c>
      <c r="L143">
        <v>2</v>
      </c>
      <c r="M143" t="s">
        <v>1275</v>
      </c>
      <c r="N143" t="str">
        <f t="shared" si="4"/>
        <v>TXHarrisHouston1</v>
      </c>
      <c r="Q143" t="str">
        <f t="shared" si="5"/>
        <v>Houston, Harris County, TX</v>
      </c>
    </row>
    <row r="144" spans="1:17">
      <c r="A144" s="19">
        <v>143</v>
      </c>
      <c r="B144" t="s">
        <v>1269</v>
      </c>
      <c r="C144" t="s">
        <v>1572</v>
      </c>
      <c r="D144" t="s">
        <v>283</v>
      </c>
      <c r="E144" t="s">
        <v>1571</v>
      </c>
      <c r="F144" t="s">
        <v>293</v>
      </c>
      <c r="G144" t="s">
        <v>1322</v>
      </c>
      <c r="H144" t="s">
        <v>1274</v>
      </c>
      <c r="I144">
        <v>1</v>
      </c>
      <c r="J144">
        <v>1</v>
      </c>
      <c r="K144">
        <v>4</v>
      </c>
      <c r="L144">
        <v>4</v>
      </c>
      <c r="M144" t="s">
        <v>1275</v>
      </c>
      <c r="N144" t="str">
        <f t="shared" si="4"/>
        <v>TXHarrisHouston1</v>
      </c>
      <c r="Q144" t="str">
        <f t="shared" si="5"/>
        <v>Houston, Harris County, TX</v>
      </c>
    </row>
    <row r="145" spans="1:17">
      <c r="A145" s="19">
        <v>144</v>
      </c>
      <c r="B145" t="s">
        <v>1269</v>
      </c>
      <c r="C145" t="s">
        <v>1573</v>
      </c>
      <c r="D145" t="s">
        <v>283</v>
      </c>
      <c r="E145" t="s">
        <v>1571</v>
      </c>
      <c r="F145" t="s">
        <v>293</v>
      </c>
      <c r="G145" t="s">
        <v>1322</v>
      </c>
      <c r="H145" t="s">
        <v>1127</v>
      </c>
      <c r="I145">
        <v>1</v>
      </c>
      <c r="J145">
        <v>1</v>
      </c>
      <c r="K145">
        <v>4</v>
      </c>
      <c r="M145" t="s">
        <v>1275</v>
      </c>
      <c r="N145" t="str">
        <f t="shared" si="4"/>
        <v>TXHarrisHouston1</v>
      </c>
      <c r="Q145" t="str">
        <f t="shared" si="5"/>
        <v>Houston, Harris County, TX</v>
      </c>
    </row>
    <row r="146" spans="1:17">
      <c r="A146" s="19">
        <v>145</v>
      </c>
      <c r="B146" t="s">
        <v>1269</v>
      </c>
      <c r="C146" t="s">
        <v>1574</v>
      </c>
      <c r="D146" t="s">
        <v>283</v>
      </c>
      <c r="E146" t="s">
        <v>1575</v>
      </c>
      <c r="F146" t="s">
        <v>1575</v>
      </c>
      <c r="G146" t="s">
        <v>1319</v>
      </c>
      <c r="H146" t="s">
        <v>1274</v>
      </c>
      <c r="I146">
        <v>1</v>
      </c>
      <c r="J146">
        <v>1</v>
      </c>
      <c r="K146">
        <v>4</v>
      </c>
      <c r="L146">
        <v>2</v>
      </c>
      <c r="M146" t="s">
        <v>1275</v>
      </c>
      <c r="N146" t="str">
        <f t="shared" si="4"/>
        <v>TXVictoriaVictoria1</v>
      </c>
      <c r="Q146" t="str">
        <f t="shared" si="5"/>
        <v>Victoria, Victoria County, TX</v>
      </c>
    </row>
    <row r="147" spans="1:17">
      <c r="A147" s="19">
        <v>146</v>
      </c>
      <c r="B147" t="s">
        <v>1269</v>
      </c>
      <c r="C147" t="s">
        <v>1576</v>
      </c>
      <c r="D147" t="s">
        <v>283</v>
      </c>
      <c r="E147" t="s">
        <v>1575</v>
      </c>
      <c r="F147" t="s">
        <v>1575</v>
      </c>
      <c r="G147" t="s">
        <v>1319</v>
      </c>
      <c r="H147" t="s">
        <v>1127</v>
      </c>
      <c r="I147">
        <v>1</v>
      </c>
      <c r="J147">
        <v>1</v>
      </c>
      <c r="K147">
        <v>4</v>
      </c>
      <c r="L147">
        <v>3</v>
      </c>
      <c r="M147" t="s">
        <v>1275</v>
      </c>
      <c r="N147" t="str">
        <f t="shared" si="4"/>
        <v>TXVictoriaVictoria1</v>
      </c>
      <c r="Q147" t="str">
        <f t="shared" si="5"/>
        <v>Victoria, Victoria County, TX</v>
      </c>
    </row>
    <row r="148" spans="1:17">
      <c r="A148" s="19">
        <v>147</v>
      </c>
      <c r="B148" t="s">
        <v>1269</v>
      </c>
      <c r="C148" t="s">
        <v>1577</v>
      </c>
      <c r="D148" t="s">
        <v>283</v>
      </c>
      <c r="E148" t="s">
        <v>1578</v>
      </c>
      <c r="F148" t="s">
        <v>284</v>
      </c>
      <c r="G148" t="s">
        <v>1319</v>
      </c>
      <c r="H148" t="s">
        <v>1274</v>
      </c>
      <c r="I148">
        <v>1</v>
      </c>
      <c r="J148">
        <v>1</v>
      </c>
      <c r="K148">
        <v>3</v>
      </c>
      <c r="L148">
        <v>3</v>
      </c>
      <c r="M148" t="s">
        <v>1275</v>
      </c>
      <c r="N148" t="str">
        <f t="shared" si="4"/>
        <v>TXBexarSan Antonio1</v>
      </c>
      <c r="Q148" t="str">
        <f t="shared" si="5"/>
        <v>San Antonio, Bexar County, TX</v>
      </c>
    </row>
    <row r="149" spans="1:17">
      <c r="A149" s="19">
        <v>148</v>
      </c>
      <c r="B149" t="s">
        <v>1269</v>
      </c>
      <c r="C149" t="s">
        <v>1579</v>
      </c>
      <c r="D149" t="s">
        <v>283</v>
      </c>
      <c r="E149" t="s">
        <v>1578</v>
      </c>
      <c r="F149" t="s">
        <v>284</v>
      </c>
      <c r="G149" t="s">
        <v>1319</v>
      </c>
      <c r="H149" t="s">
        <v>1274</v>
      </c>
      <c r="I149">
        <v>1</v>
      </c>
      <c r="J149">
        <v>1</v>
      </c>
      <c r="K149">
        <v>4</v>
      </c>
      <c r="L149">
        <v>4</v>
      </c>
      <c r="M149" t="s">
        <v>1275</v>
      </c>
      <c r="N149" t="str">
        <f t="shared" si="4"/>
        <v>TXBexarSan Antonio1</v>
      </c>
      <c r="Q149" t="str">
        <f t="shared" si="5"/>
        <v>San Antonio, Bexar County, TX</v>
      </c>
    </row>
    <row r="150" spans="1:17">
      <c r="A150" s="19">
        <v>149</v>
      </c>
      <c r="B150" t="s">
        <v>1269</v>
      </c>
      <c r="C150" t="s">
        <v>1580</v>
      </c>
      <c r="D150" t="s">
        <v>283</v>
      </c>
      <c r="E150" t="s">
        <v>1581</v>
      </c>
      <c r="F150" t="s">
        <v>374</v>
      </c>
      <c r="G150" t="s">
        <v>1319</v>
      </c>
      <c r="H150" t="s">
        <v>1127</v>
      </c>
      <c r="I150">
        <v>1</v>
      </c>
      <c r="J150">
        <v>1</v>
      </c>
      <c r="K150">
        <v>4</v>
      </c>
      <c r="L150">
        <v>4</v>
      </c>
      <c r="M150" t="s">
        <v>1275</v>
      </c>
      <c r="N150" t="str">
        <f t="shared" si="4"/>
        <v>TXWebbLaredo1</v>
      </c>
      <c r="Q150" t="str">
        <f t="shared" si="5"/>
        <v>Laredo, Webb County, TX</v>
      </c>
    </row>
    <row r="151" spans="1:17">
      <c r="A151" s="19">
        <v>150</v>
      </c>
      <c r="B151" t="s">
        <v>1269</v>
      </c>
      <c r="C151" t="s">
        <v>1582</v>
      </c>
      <c r="D151" t="s">
        <v>283</v>
      </c>
      <c r="E151" t="s">
        <v>1583</v>
      </c>
      <c r="F151" t="s">
        <v>1584</v>
      </c>
      <c r="G151" t="s">
        <v>1319</v>
      </c>
      <c r="H151" t="s">
        <v>1274</v>
      </c>
      <c r="I151">
        <v>1</v>
      </c>
      <c r="J151">
        <v>1</v>
      </c>
      <c r="K151">
        <v>4</v>
      </c>
      <c r="L151">
        <v>4</v>
      </c>
      <c r="M151" t="s">
        <v>1275</v>
      </c>
      <c r="N151" t="str">
        <f t="shared" si="4"/>
        <v>TXStarrRoma-Los Saenz1</v>
      </c>
      <c r="Q151" t="str">
        <f t="shared" si="5"/>
        <v>Roma-Los Saenz, Starr County, TX</v>
      </c>
    </row>
    <row r="152" spans="1:17">
      <c r="A152" s="19">
        <v>151</v>
      </c>
      <c r="B152" t="s">
        <v>1269</v>
      </c>
      <c r="C152" t="s">
        <v>1585</v>
      </c>
      <c r="D152" t="s">
        <v>283</v>
      </c>
      <c r="E152" t="s">
        <v>1586</v>
      </c>
      <c r="F152" t="s">
        <v>1587</v>
      </c>
      <c r="G152" t="s">
        <v>1319</v>
      </c>
      <c r="H152" t="s">
        <v>1274</v>
      </c>
      <c r="I152">
        <v>1</v>
      </c>
      <c r="J152">
        <v>1</v>
      </c>
      <c r="K152">
        <v>4</v>
      </c>
      <c r="L152">
        <v>2</v>
      </c>
      <c r="M152" t="s">
        <v>1275</v>
      </c>
      <c r="N152" t="str">
        <f t="shared" si="4"/>
        <v>TXBrooksFalfurrias1</v>
      </c>
      <c r="Q152" t="str">
        <f t="shared" si="5"/>
        <v>Falfurrias, Brooks County, TX</v>
      </c>
    </row>
    <row r="153" spans="1:17">
      <c r="A153" s="19">
        <v>152</v>
      </c>
      <c r="B153" t="s">
        <v>1269</v>
      </c>
      <c r="C153" t="s">
        <v>1588</v>
      </c>
      <c r="D153" t="s">
        <v>283</v>
      </c>
      <c r="E153" t="s">
        <v>1589</v>
      </c>
      <c r="F153" t="s">
        <v>1590</v>
      </c>
      <c r="G153" t="s">
        <v>1319</v>
      </c>
      <c r="H153" t="s">
        <v>1127</v>
      </c>
      <c r="I153">
        <v>1</v>
      </c>
      <c r="J153">
        <v>1</v>
      </c>
      <c r="K153">
        <v>4</v>
      </c>
      <c r="L153">
        <v>3</v>
      </c>
      <c r="M153" t="s">
        <v>1275</v>
      </c>
      <c r="N153" t="str">
        <f t="shared" si="4"/>
        <v>TXSan PatricioSinton1</v>
      </c>
      <c r="Q153" t="str">
        <f t="shared" si="5"/>
        <v>Sinton, San Patricio County, TX</v>
      </c>
    </row>
    <row r="154" spans="1:17">
      <c r="A154" s="19">
        <v>153</v>
      </c>
      <c r="B154" t="s">
        <v>1269</v>
      </c>
      <c r="C154" t="s">
        <v>1591</v>
      </c>
      <c r="D154" t="s">
        <v>283</v>
      </c>
      <c r="E154" t="s">
        <v>1592</v>
      </c>
      <c r="F154" t="s">
        <v>290</v>
      </c>
      <c r="G154" t="s">
        <v>1322</v>
      </c>
      <c r="H154" t="s">
        <v>1274</v>
      </c>
      <c r="I154">
        <v>1</v>
      </c>
      <c r="J154">
        <v>1</v>
      </c>
      <c r="K154">
        <v>4</v>
      </c>
      <c r="L154">
        <v>2</v>
      </c>
      <c r="M154" t="s">
        <v>1275</v>
      </c>
      <c r="N154" t="str">
        <f t="shared" si="4"/>
        <v>TXNuecesCorpus Christi1</v>
      </c>
      <c r="Q154" t="str">
        <f t="shared" si="5"/>
        <v>Corpus Christi, Nueces County, TX</v>
      </c>
    </row>
    <row r="155" spans="1:17">
      <c r="A155" s="19">
        <v>154</v>
      </c>
      <c r="B155" t="s">
        <v>1269</v>
      </c>
      <c r="C155" t="s">
        <v>1593</v>
      </c>
      <c r="D155" t="s">
        <v>283</v>
      </c>
      <c r="E155" t="s">
        <v>1594</v>
      </c>
      <c r="F155" t="s">
        <v>1595</v>
      </c>
      <c r="G155" t="s">
        <v>1319</v>
      </c>
      <c r="H155" t="s">
        <v>1274</v>
      </c>
      <c r="I155">
        <v>1</v>
      </c>
      <c r="J155">
        <v>1</v>
      </c>
      <c r="K155">
        <v>3</v>
      </c>
      <c r="L155">
        <v>3</v>
      </c>
      <c r="M155" t="s">
        <v>1275</v>
      </c>
      <c r="N155" t="str">
        <f t="shared" si="4"/>
        <v>TXHidalgoEdinburg1</v>
      </c>
      <c r="Q155" t="str">
        <f t="shared" si="5"/>
        <v>Edinburg, Hidalgo County, TX</v>
      </c>
    </row>
    <row r="156" spans="1:17">
      <c r="A156" s="19">
        <v>155</v>
      </c>
      <c r="B156" t="s">
        <v>1269</v>
      </c>
      <c r="C156" t="s">
        <v>1596</v>
      </c>
      <c r="D156" t="s">
        <v>283</v>
      </c>
      <c r="E156" t="s">
        <v>1597</v>
      </c>
      <c r="F156" t="s">
        <v>355</v>
      </c>
      <c r="G156" t="s">
        <v>1322</v>
      </c>
      <c r="H156" t="s">
        <v>1127</v>
      </c>
      <c r="I156">
        <v>1</v>
      </c>
      <c r="J156">
        <v>1</v>
      </c>
      <c r="K156">
        <v>4</v>
      </c>
      <c r="L156">
        <v>3</v>
      </c>
      <c r="M156" t="s">
        <v>1275</v>
      </c>
      <c r="N156" t="str">
        <f t="shared" si="4"/>
        <v>TXCameronBrownsville1</v>
      </c>
      <c r="Q156" t="str">
        <f t="shared" si="5"/>
        <v>Brownsville, Cameron County, TX</v>
      </c>
    </row>
    <row r="161" spans="1:17" ht="20">
      <c r="A161" s="26">
        <v>1</v>
      </c>
      <c r="B161" t="s">
        <v>1269</v>
      </c>
      <c r="C161" t="s">
        <v>1598</v>
      </c>
      <c r="D161" t="s">
        <v>275</v>
      </c>
      <c r="E161" t="s">
        <v>1277</v>
      </c>
      <c r="F161" t="s">
        <v>1599</v>
      </c>
      <c r="G161" t="s">
        <v>1273</v>
      </c>
      <c r="H161" t="s">
        <v>1127</v>
      </c>
      <c r="I161">
        <v>1</v>
      </c>
      <c r="J161">
        <v>2</v>
      </c>
      <c r="K161">
        <v>2</v>
      </c>
      <c r="L161">
        <v>1</v>
      </c>
      <c r="M161" t="s">
        <v>1275</v>
      </c>
      <c r="N161" t="str">
        <f t="shared" si="4"/>
        <v>TNSullivanHolston Valley2</v>
      </c>
      <c r="Q161" t="str">
        <f t="shared" si="5"/>
        <v>Holston Valley, Sullivan County, TN</v>
      </c>
    </row>
    <row r="162" spans="1:17" ht="20">
      <c r="A162" s="26">
        <v>2</v>
      </c>
      <c r="B162" t="s">
        <v>1269</v>
      </c>
      <c r="C162" t="s">
        <v>1600</v>
      </c>
      <c r="D162" t="s">
        <v>275</v>
      </c>
      <c r="E162" t="s">
        <v>1601</v>
      </c>
      <c r="F162" t="s">
        <v>1602</v>
      </c>
      <c r="G162" t="s">
        <v>1273</v>
      </c>
      <c r="H162" t="s">
        <v>1274</v>
      </c>
      <c r="I162">
        <v>1</v>
      </c>
      <c r="J162">
        <v>2</v>
      </c>
      <c r="K162">
        <v>4</v>
      </c>
      <c r="L162">
        <v>4</v>
      </c>
      <c r="M162" t="s">
        <v>1275</v>
      </c>
      <c r="N162" t="str">
        <f t="shared" si="4"/>
        <v>TNClaiborneLittle Sycamore2</v>
      </c>
      <c r="Q162" t="str">
        <f t="shared" si="5"/>
        <v>Little Sycamore, Claiborne County, TN</v>
      </c>
    </row>
    <row r="163" spans="1:17" ht="20">
      <c r="A163" s="26">
        <v>3</v>
      </c>
      <c r="B163" t="s">
        <v>1269</v>
      </c>
      <c r="C163" t="s">
        <v>1603</v>
      </c>
      <c r="D163" t="s">
        <v>275</v>
      </c>
      <c r="E163" t="s">
        <v>1604</v>
      </c>
      <c r="F163" t="s">
        <v>378</v>
      </c>
      <c r="G163" t="s">
        <v>1273</v>
      </c>
      <c r="H163" t="s">
        <v>1274</v>
      </c>
      <c r="I163">
        <v>1</v>
      </c>
      <c r="J163">
        <v>2</v>
      </c>
      <c r="K163">
        <v>4</v>
      </c>
      <c r="L163">
        <v>4</v>
      </c>
      <c r="M163" t="s">
        <v>1275</v>
      </c>
      <c r="N163" t="str">
        <f t="shared" si="4"/>
        <v>TNBlountMaryville2</v>
      </c>
      <c r="Q163" t="str">
        <f t="shared" si="5"/>
        <v>Maryville, Blount County, TN</v>
      </c>
    </row>
    <row r="164" spans="1:17" ht="20">
      <c r="A164" s="26">
        <v>4</v>
      </c>
      <c r="B164" t="s">
        <v>1269</v>
      </c>
      <c r="C164" t="s">
        <v>1605</v>
      </c>
      <c r="D164" t="s">
        <v>275</v>
      </c>
      <c r="E164" t="s">
        <v>1604</v>
      </c>
      <c r="F164" t="s">
        <v>378</v>
      </c>
      <c r="G164" t="s">
        <v>1273</v>
      </c>
      <c r="H164" t="s">
        <v>1274</v>
      </c>
      <c r="I164">
        <v>1</v>
      </c>
      <c r="J164">
        <v>2</v>
      </c>
      <c r="K164">
        <v>2</v>
      </c>
      <c r="M164" t="s">
        <v>1275</v>
      </c>
      <c r="N164" t="str">
        <f t="shared" si="4"/>
        <v>TNBlountMaryville2</v>
      </c>
      <c r="Q164" t="str">
        <f t="shared" si="5"/>
        <v>Maryville, Blount County, TN</v>
      </c>
    </row>
    <row r="165" spans="1:17" ht="20">
      <c r="A165" s="26">
        <v>5</v>
      </c>
      <c r="B165" t="s">
        <v>1269</v>
      </c>
      <c r="C165" t="s">
        <v>1606</v>
      </c>
      <c r="D165" t="s">
        <v>275</v>
      </c>
      <c r="E165" t="s">
        <v>1288</v>
      </c>
      <c r="F165" t="s">
        <v>278</v>
      </c>
      <c r="G165" t="s">
        <v>1273</v>
      </c>
      <c r="H165" t="s">
        <v>1274</v>
      </c>
      <c r="I165">
        <v>1</v>
      </c>
      <c r="J165">
        <v>2</v>
      </c>
      <c r="K165">
        <v>2</v>
      </c>
      <c r="L165">
        <v>1</v>
      </c>
      <c r="M165" t="s">
        <v>1275</v>
      </c>
      <c r="N165" t="str">
        <f t="shared" si="4"/>
        <v>TNKnoxKnoxville2</v>
      </c>
      <c r="Q165" t="str">
        <f t="shared" si="5"/>
        <v>Knoxville, Knox County, TN</v>
      </c>
    </row>
    <row r="166" spans="1:17" ht="20">
      <c r="A166" s="26">
        <v>6</v>
      </c>
      <c r="B166" t="s">
        <v>1269</v>
      </c>
      <c r="C166" t="s">
        <v>1607</v>
      </c>
      <c r="D166" t="s">
        <v>275</v>
      </c>
      <c r="E166" t="s">
        <v>1288</v>
      </c>
      <c r="F166" t="s">
        <v>278</v>
      </c>
      <c r="G166" t="s">
        <v>1273</v>
      </c>
      <c r="H166" t="s">
        <v>1127</v>
      </c>
      <c r="I166">
        <v>1</v>
      </c>
      <c r="J166">
        <v>2</v>
      </c>
      <c r="K166">
        <v>4</v>
      </c>
      <c r="L166">
        <v>4</v>
      </c>
      <c r="M166" t="s">
        <v>1275</v>
      </c>
      <c r="N166" t="str">
        <f t="shared" si="4"/>
        <v>TNKnoxKnoxville2</v>
      </c>
      <c r="Q166" t="str">
        <f t="shared" si="5"/>
        <v>Knoxville, Knox County, TN</v>
      </c>
    </row>
    <row r="167" spans="1:17" ht="20">
      <c r="A167" s="26">
        <v>7</v>
      </c>
      <c r="B167" t="s">
        <v>1269</v>
      </c>
      <c r="C167" t="s">
        <v>1608</v>
      </c>
      <c r="D167" t="s">
        <v>275</v>
      </c>
      <c r="E167" t="s">
        <v>1609</v>
      </c>
      <c r="F167" t="s">
        <v>1610</v>
      </c>
      <c r="G167" t="s">
        <v>1273</v>
      </c>
      <c r="H167" t="s">
        <v>1274</v>
      </c>
      <c r="I167">
        <v>1</v>
      </c>
      <c r="J167">
        <v>2</v>
      </c>
      <c r="K167">
        <v>4</v>
      </c>
      <c r="L167">
        <v>3</v>
      </c>
      <c r="M167" t="s">
        <v>1275</v>
      </c>
      <c r="N167" t="str">
        <f t="shared" si="4"/>
        <v>TNCampbellLa Follette2</v>
      </c>
      <c r="Q167" t="str">
        <f t="shared" si="5"/>
        <v>La Follette, Campbell County, TN</v>
      </c>
    </row>
    <row r="168" spans="1:17" ht="20">
      <c r="A168" s="26">
        <v>8</v>
      </c>
      <c r="B168" t="s">
        <v>1269</v>
      </c>
      <c r="C168" t="s">
        <v>1611</v>
      </c>
      <c r="D168" t="s">
        <v>275</v>
      </c>
      <c r="E168" t="s">
        <v>1612</v>
      </c>
      <c r="F168" t="s">
        <v>1613</v>
      </c>
      <c r="G168" t="s">
        <v>1273</v>
      </c>
      <c r="H168" t="s">
        <v>1274</v>
      </c>
      <c r="I168">
        <v>1</v>
      </c>
      <c r="J168">
        <v>2</v>
      </c>
      <c r="K168">
        <v>2</v>
      </c>
      <c r="M168" t="s">
        <v>1275</v>
      </c>
      <c r="N168" t="str">
        <f t="shared" si="4"/>
        <v>TNScottElgin2</v>
      </c>
      <c r="Q168" t="str">
        <f t="shared" si="5"/>
        <v>Elgin, Scott County, TN</v>
      </c>
    </row>
    <row r="169" spans="1:17" ht="20">
      <c r="A169" s="26">
        <v>9</v>
      </c>
      <c r="B169" t="s">
        <v>1269</v>
      </c>
      <c r="C169" t="s">
        <v>1614</v>
      </c>
      <c r="D169" t="s">
        <v>275</v>
      </c>
      <c r="E169" t="s">
        <v>1301</v>
      </c>
      <c r="F169" t="s">
        <v>276</v>
      </c>
      <c r="G169" t="s">
        <v>1273</v>
      </c>
      <c r="H169" t="s">
        <v>1127</v>
      </c>
      <c r="I169">
        <v>1</v>
      </c>
      <c r="J169">
        <v>2</v>
      </c>
      <c r="K169">
        <v>1</v>
      </c>
      <c r="L169">
        <v>1</v>
      </c>
      <c r="M169" t="s">
        <v>1275</v>
      </c>
      <c r="N169" t="str">
        <f t="shared" si="4"/>
        <v>TNHamiltonChattanooga2</v>
      </c>
      <c r="Q169" t="str">
        <f t="shared" si="5"/>
        <v>Chattanooga, Hamilton County, TN</v>
      </c>
    </row>
    <row r="170" spans="1:17" ht="20">
      <c r="A170" s="26">
        <v>10</v>
      </c>
      <c r="B170" t="s">
        <v>1269</v>
      </c>
      <c r="C170" t="s">
        <v>1615</v>
      </c>
      <c r="D170" t="s">
        <v>275</v>
      </c>
      <c r="E170" t="s">
        <v>1301</v>
      </c>
      <c r="F170" t="s">
        <v>276</v>
      </c>
      <c r="G170" t="s">
        <v>1273</v>
      </c>
      <c r="H170" t="s">
        <v>1127</v>
      </c>
      <c r="I170">
        <v>1</v>
      </c>
      <c r="J170">
        <v>2</v>
      </c>
      <c r="K170">
        <v>1</v>
      </c>
      <c r="L170">
        <v>1</v>
      </c>
      <c r="M170" t="s">
        <v>1275</v>
      </c>
      <c r="N170" t="str">
        <f t="shared" si="4"/>
        <v>TNHamiltonChattanooga2</v>
      </c>
      <c r="Q170" t="str">
        <f t="shared" si="5"/>
        <v>Chattanooga, Hamilton County, TN</v>
      </c>
    </row>
    <row r="171" spans="1:17" ht="20">
      <c r="A171" s="26">
        <v>11</v>
      </c>
      <c r="B171" t="s">
        <v>1269</v>
      </c>
      <c r="C171" t="s">
        <v>1616</v>
      </c>
      <c r="D171" t="s">
        <v>275</v>
      </c>
      <c r="E171" t="s">
        <v>1301</v>
      </c>
      <c r="F171" t="s">
        <v>276</v>
      </c>
      <c r="G171" t="s">
        <v>1273</v>
      </c>
      <c r="H171" t="s">
        <v>1274</v>
      </c>
      <c r="I171">
        <v>1</v>
      </c>
      <c r="J171">
        <v>2</v>
      </c>
      <c r="K171">
        <v>1</v>
      </c>
      <c r="M171" t="s">
        <v>1275</v>
      </c>
      <c r="N171" t="str">
        <f t="shared" si="4"/>
        <v>TNHamiltonChattanooga2</v>
      </c>
      <c r="Q171" t="str">
        <f t="shared" si="5"/>
        <v>Chattanooga, Hamilton County, TN</v>
      </c>
    </row>
    <row r="172" spans="1:17" ht="20">
      <c r="A172" s="26">
        <v>12</v>
      </c>
      <c r="B172" t="s">
        <v>1269</v>
      </c>
      <c r="C172" t="s">
        <v>1617</v>
      </c>
      <c r="D172" t="s">
        <v>275</v>
      </c>
      <c r="E172" t="s">
        <v>1301</v>
      </c>
      <c r="F172" t="s">
        <v>1618</v>
      </c>
      <c r="G172" t="s">
        <v>1273</v>
      </c>
      <c r="H172" t="s">
        <v>1127</v>
      </c>
      <c r="I172">
        <v>1</v>
      </c>
      <c r="J172">
        <v>2</v>
      </c>
      <c r="K172">
        <v>3</v>
      </c>
      <c r="L172">
        <v>2</v>
      </c>
      <c r="M172" t="s">
        <v>1275</v>
      </c>
      <c r="N172" t="str">
        <f t="shared" si="4"/>
        <v>TNHamiltonHixson2</v>
      </c>
      <c r="Q172" t="str">
        <f t="shared" si="5"/>
        <v>Hixson, Hamilton County, TN</v>
      </c>
    </row>
    <row r="173" spans="1:17" ht="20">
      <c r="A173" s="26">
        <v>13</v>
      </c>
      <c r="B173" t="s">
        <v>1269</v>
      </c>
      <c r="C173" t="s">
        <v>1619</v>
      </c>
      <c r="D173" t="s">
        <v>275</v>
      </c>
      <c r="E173" t="s">
        <v>1620</v>
      </c>
      <c r="F173" t="s">
        <v>1621</v>
      </c>
      <c r="G173" t="s">
        <v>1273</v>
      </c>
      <c r="H173" t="s">
        <v>1274</v>
      </c>
      <c r="I173">
        <v>1</v>
      </c>
      <c r="J173">
        <v>2</v>
      </c>
      <c r="K173">
        <v>4</v>
      </c>
      <c r="L173">
        <v>3</v>
      </c>
      <c r="M173" t="s">
        <v>1275</v>
      </c>
      <c r="N173" t="str">
        <f t="shared" si="4"/>
        <v>TNSequatchieDunlap2</v>
      </c>
      <c r="Q173" t="str">
        <f t="shared" si="5"/>
        <v>Dunlap, Sequatchie County, TN</v>
      </c>
    </row>
    <row r="174" spans="1:17" ht="20">
      <c r="A174" s="26">
        <v>14</v>
      </c>
      <c r="B174" t="s">
        <v>1269</v>
      </c>
      <c r="C174" t="s">
        <v>1622</v>
      </c>
      <c r="D174" t="s">
        <v>69</v>
      </c>
      <c r="E174" t="s">
        <v>474</v>
      </c>
      <c r="F174" t="s">
        <v>1623</v>
      </c>
      <c r="G174" t="s">
        <v>1273</v>
      </c>
      <c r="H174" t="s">
        <v>1274</v>
      </c>
      <c r="I174">
        <v>1</v>
      </c>
      <c r="J174">
        <v>2</v>
      </c>
      <c r="K174">
        <v>3</v>
      </c>
      <c r="L174">
        <v>2</v>
      </c>
      <c r="M174" t="s">
        <v>1275</v>
      </c>
      <c r="N174" t="str">
        <f t="shared" si="4"/>
        <v>GAGilmerEast Ellijay2</v>
      </c>
      <c r="Q174" t="str">
        <f t="shared" si="5"/>
        <v>East Ellijay, Gilmer County, GA</v>
      </c>
    </row>
    <row r="175" spans="1:17" ht="20">
      <c r="A175" s="26">
        <v>15</v>
      </c>
      <c r="B175" t="s">
        <v>1269</v>
      </c>
      <c r="C175" t="s">
        <v>1624</v>
      </c>
      <c r="D175" t="s">
        <v>69</v>
      </c>
      <c r="E175" t="s">
        <v>1625</v>
      </c>
      <c r="F175" t="s">
        <v>1626</v>
      </c>
      <c r="G175" t="s">
        <v>1273</v>
      </c>
      <c r="H175" t="s">
        <v>1274</v>
      </c>
      <c r="I175">
        <v>1</v>
      </c>
      <c r="J175">
        <v>2</v>
      </c>
      <c r="K175">
        <v>1</v>
      </c>
      <c r="L175">
        <v>1</v>
      </c>
      <c r="M175" t="s">
        <v>1275</v>
      </c>
      <c r="N175" t="str">
        <f t="shared" si="4"/>
        <v>GAPickensJasper2</v>
      </c>
      <c r="Q175" t="str">
        <f t="shared" si="5"/>
        <v>Jasper, Pickens County, GA</v>
      </c>
    </row>
    <row r="176" spans="1:17" ht="20">
      <c r="A176" s="26">
        <v>16</v>
      </c>
      <c r="B176" t="s">
        <v>1269</v>
      </c>
      <c r="C176" t="s">
        <v>1627</v>
      </c>
      <c r="D176" t="s">
        <v>69</v>
      </c>
      <c r="E176" t="s">
        <v>497</v>
      </c>
      <c r="F176" t="s">
        <v>1628</v>
      </c>
      <c r="G176" t="s">
        <v>1273</v>
      </c>
      <c r="H176" t="s">
        <v>1274</v>
      </c>
      <c r="I176">
        <v>1</v>
      </c>
      <c r="J176">
        <v>2</v>
      </c>
      <c r="K176">
        <v>2</v>
      </c>
      <c r="L176">
        <v>2</v>
      </c>
      <c r="M176" t="s">
        <v>1275</v>
      </c>
      <c r="N176" t="str">
        <f t="shared" si="4"/>
        <v>GACherokeeWoodstock2</v>
      </c>
      <c r="Q176" t="str">
        <f t="shared" si="5"/>
        <v>Woodstock, Cherokee County, GA</v>
      </c>
    </row>
    <row r="177" spans="1:17" ht="20">
      <c r="A177" s="26">
        <v>17</v>
      </c>
      <c r="B177" t="s">
        <v>1269</v>
      </c>
      <c r="C177" t="s">
        <v>1629</v>
      </c>
      <c r="D177" t="s">
        <v>69</v>
      </c>
      <c r="E177" t="s">
        <v>497</v>
      </c>
      <c r="F177" t="s">
        <v>1628</v>
      </c>
      <c r="G177" t="s">
        <v>1273</v>
      </c>
      <c r="H177" t="s">
        <v>1127</v>
      </c>
      <c r="I177">
        <v>1</v>
      </c>
      <c r="J177">
        <v>2</v>
      </c>
      <c r="K177">
        <v>2</v>
      </c>
      <c r="M177" t="s">
        <v>1275</v>
      </c>
      <c r="N177" t="str">
        <f t="shared" si="4"/>
        <v>GACherokeeWoodstock2</v>
      </c>
      <c r="Q177" t="str">
        <f t="shared" si="5"/>
        <v>Woodstock, Cherokee County, GA</v>
      </c>
    </row>
    <row r="178" spans="1:17" ht="20">
      <c r="A178" s="26">
        <v>18</v>
      </c>
      <c r="B178" t="s">
        <v>1269</v>
      </c>
      <c r="C178" t="s">
        <v>1630</v>
      </c>
      <c r="D178" t="s">
        <v>69</v>
      </c>
      <c r="E178" t="s">
        <v>395</v>
      </c>
      <c r="F178" t="s">
        <v>232</v>
      </c>
      <c r="G178" t="s">
        <v>1273</v>
      </c>
      <c r="H178" t="s">
        <v>1274</v>
      </c>
      <c r="I178">
        <v>1</v>
      </c>
      <c r="J178">
        <v>2</v>
      </c>
      <c r="K178">
        <v>4</v>
      </c>
      <c r="L178">
        <v>3</v>
      </c>
      <c r="M178" t="s">
        <v>1275</v>
      </c>
      <c r="N178" t="str">
        <f t="shared" si="4"/>
        <v>GAWhiteCleveland2</v>
      </c>
      <c r="Q178" t="str">
        <f t="shared" si="5"/>
        <v>Cleveland, White County, GA</v>
      </c>
    </row>
    <row r="179" spans="1:17" ht="20">
      <c r="A179" s="26">
        <v>19</v>
      </c>
      <c r="B179" t="s">
        <v>1269</v>
      </c>
      <c r="C179" t="s">
        <v>1631</v>
      </c>
      <c r="D179" t="s">
        <v>69</v>
      </c>
      <c r="E179" t="s">
        <v>1632</v>
      </c>
      <c r="F179" t="s">
        <v>1633</v>
      </c>
      <c r="G179" t="s">
        <v>1273</v>
      </c>
      <c r="H179" t="s">
        <v>1127</v>
      </c>
      <c r="I179">
        <v>1</v>
      </c>
      <c r="J179">
        <v>2</v>
      </c>
      <c r="K179">
        <v>3</v>
      </c>
      <c r="L179">
        <v>3</v>
      </c>
      <c r="M179" t="s">
        <v>1275</v>
      </c>
      <c r="N179" t="str">
        <f t="shared" si="4"/>
        <v>GAGordonCurryville2</v>
      </c>
      <c r="Q179" t="str">
        <f t="shared" si="5"/>
        <v>Curryville, Gordon County, GA</v>
      </c>
    </row>
    <row r="180" spans="1:17" ht="20">
      <c r="A180" s="26">
        <v>20</v>
      </c>
      <c r="B180" t="s">
        <v>1269</v>
      </c>
      <c r="C180" t="s">
        <v>1634</v>
      </c>
      <c r="D180" t="s">
        <v>69</v>
      </c>
      <c r="E180" t="s">
        <v>1635</v>
      </c>
      <c r="F180" t="s">
        <v>384</v>
      </c>
      <c r="G180" t="s">
        <v>1273</v>
      </c>
      <c r="H180" t="s">
        <v>1127</v>
      </c>
      <c r="I180">
        <v>1</v>
      </c>
      <c r="J180">
        <v>2</v>
      </c>
      <c r="K180">
        <v>3</v>
      </c>
      <c r="L180">
        <v>2</v>
      </c>
      <c r="M180" t="s">
        <v>1275</v>
      </c>
      <c r="N180" t="str">
        <f t="shared" si="4"/>
        <v>GAFloydRome2</v>
      </c>
      <c r="Q180" t="str">
        <f t="shared" si="5"/>
        <v>Rome, Floyd County, GA</v>
      </c>
    </row>
    <row r="181" spans="1:17" ht="20">
      <c r="A181" s="26">
        <v>21</v>
      </c>
      <c r="B181" t="s">
        <v>1269</v>
      </c>
      <c r="C181" t="s">
        <v>1636</v>
      </c>
      <c r="D181" t="s">
        <v>69</v>
      </c>
      <c r="E181" t="s">
        <v>571</v>
      </c>
      <c r="F181" t="s">
        <v>1637</v>
      </c>
      <c r="G181" t="s">
        <v>1309</v>
      </c>
      <c r="H181" t="s">
        <v>1274</v>
      </c>
      <c r="I181">
        <v>1</v>
      </c>
      <c r="J181">
        <v>2</v>
      </c>
      <c r="K181">
        <v>2</v>
      </c>
      <c r="L181">
        <v>3</v>
      </c>
      <c r="M181" t="s">
        <v>1275</v>
      </c>
      <c r="N181" t="str">
        <f t="shared" si="4"/>
        <v>GAFranklinSandy Cross2</v>
      </c>
      <c r="Q181" t="str">
        <f t="shared" si="5"/>
        <v>Sandy Cross, Franklin County, GA</v>
      </c>
    </row>
    <row r="182" spans="1:17" ht="20">
      <c r="A182" s="26">
        <v>22</v>
      </c>
      <c r="B182" t="s">
        <v>1269</v>
      </c>
      <c r="C182" t="s">
        <v>1638</v>
      </c>
      <c r="D182" t="s">
        <v>69</v>
      </c>
      <c r="E182" t="s">
        <v>320</v>
      </c>
      <c r="F182" t="s">
        <v>1639</v>
      </c>
      <c r="G182" t="s">
        <v>1309</v>
      </c>
      <c r="H182" t="s">
        <v>1274</v>
      </c>
      <c r="I182">
        <v>1</v>
      </c>
      <c r="J182">
        <v>2</v>
      </c>
      <c r="K182">
        <v>3</v>
      </c>
      <c r="L182">
        <v>2</v>
      </c>
      <c r="M182" t="s">
        <v>1275</v>
      </c>
      <c r="N182" t="str">
        <f t="shared" si="4"/>
        <v>GAMadisonColbert2</v>
      </c>
      <c r="Q182" t="str">
        <f t="shared" si="5"/>
        <v>Colbert, Madison County, GA</v>
      </c>
    </row>
    <row r="183" spans="1:17" ht="20">
      <c r="A183" s="26">
        <v>23</v>
      </c>
      <c r="B183" t="s">
        <v>1269</v>
      </c>
      <c r="C183" t="s">
        <v>1640</v>
      </c>
      <c r="D183" t="s">
        <v>69</v>
      </c>
      <c r="E183" t="s">
        <v>1641</v>
      </c>
      <c r="F183" t="s">
        <v>1642</v>
      </c>
      <c r="G183" t="s">
        <v>1309</v>
      </c>
      <c r="H183" t="s">
        <v>1274</v>
      </c>
      <c r="I183">
        <v>1</v>
      </c>
      <c r="J183">
        <v>2</v>
      </c>
      <c r="K183">
        <v>3</v>
      </c>
      <c r="L183">
        <v>2</v>
      </c>
      <c r="M183" t="s">
        <v>1275</v>
      </c>
      <c r="N183" t="str">
        <f t="shared" si="4"/>
        <v>GAHartHartwell2</v>
      </c>
      <c r="Q183" t="str">
        <f t="shared" si="5"/>
        <v>Hartwell, Hart County, GA</v>
      </c>
    </row>
    <row r="184" spans="1:17" ht="20">
      <c r="A184" s="26">
        <v>24</v>
      </c>
      <c r="B184" t="s">
        <v>1269</v>
      </c>
      <c r="C184" t="s">
        <v>1643</v>
      </c>
      <c r="D184" t="s">
        <v>69</v>
      </c>
      <c r="E184" t="s">
        <v>1644</v>
      </c>
      <c r="F184" t="s">
        <v>1645</v>
      </c>
      <c r="G184" t="s">
        <v>1309</v>
      </c>
      <c r="H184" t="s">
        <v>1127</v>
      </c>
      <c r="I184">
        <v>1</v>
      </c>
      <c r="J184">
        <v>2</v>
      </c>
      <c r="K184">
        <v>1</v>
      </c>
      <c r="M184" t="s">
        <v>1275</v>
      </c>
      <c r="N184" t="str">
        <f t="shared" si="4"/>
        <v>GAWaltonWalnut Grove2</v>
      </c>
      <c r="Q184" t="str">
        <f t="shared" si="5"/>
        <v>Walnut Grove, Walton County, GA</v>
      </c>
    </row>
    <row r="185" spans="1:17" ht="20">
      <c r="A185" s="26">
        <v>25</v>
      </c>
      <c r="B185" t="s">
        <v>1269</v>
      </c>
      <c r="C185" t="s">
        <v>1646</v>
      </c>
      <c r="D185" t="s">
        <v>69</v>
      </c>
      <c r="E185" t="s">
        <v>1307</v>
      </c>
      <c r="F185" t="s">
        <v>1308</v>
      </c>
      <c r="G185" t="s">
        <v>1309</v>
      </c>
      <c r="H185" t="s">
        <v>1127</v>
      </c>
      <c r="I185">
        <v>1</v>
      </c>
      <c r="J185">
        <v>2</v>
      </c>
      <c r="K185">
        <v>3</v>
      </c>
      <c r="M185" t="s">
        <v>1275</v>
      </c>
      <c r="N185" t="str">
        <f t="shared" si="4"/>
        <v>GADe KalbDecatur2</v>
      </c>
      <c r="Q185" t="str">
        <f t="shared" si="5"/>
        <v>Decatur, De Kalb County, GA</v>
      </c>
    </row>
    <row r="186" spans="1:17" ht="20">
      <c r="A186" s="26">
        <v>26</v>
      </c>
      <c r="B186" t="s">
        <v>1269</v>
      </c>
      <c r="C186" t="s">
        <v>1647</v>
      </c>
      <c r="D186" t="s">
        <v>69</v>
      </c>
      <c r="E186" t="s">
        <v>1307</v>
      </c>
      <c r="F186" t="s">
        <v>1308</v>
      </c>
      <c r="G186" t="s">
        <v>1309</v>
      </c>
      <c r="H186" t="s">
        <v>1274</v>
      </c>
      <c r="I186">
        <v>1</v>
      </c>
      <c r="J186">
        <v>2</v>
      </c>
      <c r="K186">
        <v>3</v>
      </c>
      <c r="M186" t="s">
        <v>1275</v>
      </c>
      <c r="N186" t="str">
        <f t="shared" si="4"/>
        <v>GADe KalbDecatur2</v>
      </c>
      <c r="Q186" t="str">
        <f t="shared" si="5"/>
        <v>Decatur, De Kalb County, GA</v>
      </c>
    </row>
    <row r="187" spans="1:17" ht="20">
      <c r="A187" s="26">
        <v>27</v>
      </c>
      <c r="B187" t="s">
        <v>1269</v>
      </c>
      <c r="C187" t="s">
        <v>1648</v>
      </c>
      <c r="D187" t="s">
        <v>69</v>
      </c>
      <c r="E187" t="s">
        <v>1311</v>
      </c>
      <c r="F187" t="s">
        <v>70</v>
      </c>
      <c r="G187" t="s">
        <v>1309</v>
      </c>
      <c r="H187" t="s">
        <v>1127</v>
      </c>
      <c r="I187">
        <v>1</v>
      </c>
      <c r="J187">
        <v>2</v>
      </c>
      <c r="K187">
        <v>3</v>
      </c>
      <c r="L187">
        <v>3</v>
      </c>
      <c r="M187" t="s">
        <v>1275</v>
      </c>
      <c r="N187" t="str">
        <f t="shared" si="4"/>
        <v>GAFultonAtlanta2</v>
      </c>
      <c r="Q187" t="str">
        <f t="shared" si="5"/>
        <v>Atlanta, Fulton County, GA</v>
      </c>
    </row>
    <row r="188" spans="1:17" ht="20">
      <c r="A188" s="26">
        <v>28</v>
      </c>
      <c r="B188" t="s">
        <v>1269</v>
      </c>
      <c r="C188" t="s">
        <v>1649</v>
      </c>
      <c r="D188" t="s">
        <v>69</v>
      </c>
      <c r="E188" t="s">
        <v>1311</v>
      </c>
      <c r="F188" t="s">
        <v>70</v>
      </c>
      <c r="G188" t="s">
        <v>1309</v>
      </c>
      <c r="H188" t="s">
        <v>1274</v>
      </c>
      <c r="I188">
        <v>1</v>
      </c>
      <c r="J188">
        <v>2</v>
      </c>
      <c r="K188">
        <v>3</v>
      </c>
      <c r="M188" t="s">
        <v>1275</v>
      </c>
      <c r="N188" t="str">
        <f t="shared" si="4"/>
        <v>GAFultonAtlanta2</v>
      </c>
      <c r="Q188" t="str">
        <f t="shared" si="5"/>
        <v>Atlanta, Fulton County, GA</v>
      </c>
    </row>
    <row r="189" spans="1:17" ht="20">
      <c r="A189" s="26">
        <v>29</v>
      </c>
      <c r="B189" t="s">
        <v>1269</v>
      </c>
      <c r="C189" t="s">
        <v>1650</v>
      </c>
      <c r="D189" t="s">
        <v>69</v>
      </c>
      <c r="E189" t="s">
        <v>1311</v>
      </c>
      <c r="F189" t="s">
        <v>1651</v>
      </c>
      <c r="G189" t="s">
        <v>1309</v>
      </c>
      <c r="H189" t="s">
        <v>1127</v>
      </c>
      <c r="I189">
        <v>1</v>
      </c>
      <c r="J189">
        <v>2</v>
      </c>
      <c r="K189">
        <v>3</v>
      </c>
      <c r="M189" t="s">
        <v>1275</v>
      </c>
      <c r="N189" t="str">
        <f t="shared" si="4"/>
        <v>GAFultonEast Point2</v>
      </c>
      <c r="Q189" t="str">
        <f t="shared" si="5"/>
        <v>East Point, Fulton County, GA</v>
      </c>
    </row>
    <row r="190" spans="1:17" ht="20">
      <c r="A190" s="26">
        <v>30</v>
      </c>
      <c r="B190" t="s">
        <v>1269</v>
      </c>
      <c r="C190" t="s">
        <v>1652</v>
      </c>
      <c r="D190" t="s">
        <v>69</v>
      </c>
      <c r="E190" t="s">
        <v>1311</v>
      </c>
      <c r="F190" t="s">
        <v>70</v>
      </c>
      <c r="G190" t="s">
        <v>1309</v>
      </c>
      <c r="H190" t="s">
        <v>1127</v>
      </c>
      <c r="I190">
        <v>1</v>
      </c>
      <c r="J190">
        <v>2</v>
      </c>
      <c r="K190">
        <v>4</v>
      </c>
      <c r="M190" t="s">
        <v>1275</v>
      </c>
      <c r="N190" t="str">
        <f t="shared" si="4"/>
        <v>GAFultonAtlanta2</v>
      </c>
      <c r="Q190" t="str">
        <f t="shared" si="5"/>
        <v>Atlanta, Fulton County, GA</v>
      </c>
    </row>
    <row r="191" spans="1:17" ht="20">
      <c r="A191" s="26">
        <v>31</v>
      </c>
      <c r="B191" t="s">
        <v>1269</v>
      </c>
      <c r="C191" t="s">
        <v>1653</v>
      </c>
      <c r="D191" t="s">
        <v>69</v>
      </c>
      <c r="E191" t="s">
        <v>1654</v>
      </c>
      <c r="F191" t="s">
        <v>966</v>
      </c>
      <c r="G191" t="s">
        <v>1309</v>
      </c>
      <c r="H191" t="s">
        <v>1274</v>
      </c>
      <c r="I191">
        <v>1</v>
      </c>
      <c r="J191">
        <v>2</v>
      </c>
      <c r="K191">
        <v>3</v>
      </c>
      <c r="L191">
        <v>2</v>
      </c>
      <c r="M191" t="s">
        <v>1275</v>
      </c>
      <c r="N191" t="str">
        <f t="shared" si="4"/>
        <v>GACobbMarietta2</v>
      </c>
      <c r="Q191" t="str">
        <f t="shared" si="5"/>
        <v>Marietta, Cobb County, GA</v>
      </c>
    </row>
    <row r="192" spans="1:17" ht="20">
      <c r="A192" s="26">
        <v>32</v>
      </c>
      <c r="B192" t="s">
        <v>1269</v>
      </c>
      <c r="C192" t="s">
        <v>1655</v>
      </c>
      <c r="D192" t="s">
        <v>69</v>
      </c>
      <c r="E192" t="s">
        <v>1656</v>
      </c>
      <c r="F192" t="s">
        <v>1657</v>
      </c>
      <c r="G192" t="s">
        <v>1309</v>
      </c>
      <c r="H192" t="s">
        <v>1274</v>
      </c>
      <c r="I192">
        <v>1</v>
      </c>
      <c r="J192">
        <v>2</v>
      </c>
      <c r="K192">
        <v>4</v>
      </c>
      <c r="M192" t="s">
        <v>1275</v>
      </c>
      <c r="N192" t="str">
        <f t="shared" si="4"/>
        <v>GACarrollHickory Level2</v>
      </c>
      <c r="Q192" t="str">
        <f t="shared" si="5"/>
        <v>Hickory Level, Carroll County, GA</v>
      </c>
    </row>
    <row r="193" spans="1:17" ht="20">
      <c r="A193" s="26">
        <v>33</v>
      </c>
      <c r="B193" t="s">
        <v>1269</v>
      </c>
      <c r="C193" t="s">
        <v>1658</v>
      </c>
      <c r="D193" t="s">
        <v>69</v>
      </c>
      <c r="E193" t="s">
        <v>1659</v>
      </c>
      <c r="F193" t="s">
        <v>179</v>
      </c>
      <c r="G193" t="s">
        <v>1309</v>
      </c>
      <c r="H193" t="s">
        <v>1274</v>
      </c>
      <c r="I193">
        <v>1</v>
      </c>
      <c r="J193">
        <v>2</v>
      </c>
      <c r="K193">
        <v>4</v>
      </c>
      <c r="M193" t="s">
        <v>1275</v>
      </c>
      <c r="N193" t="str">
        <f t="shared" si="4"/>
        <v>GAFayetteFayetteville2</v>
      </c>
      <c r="Q193" t="str">
        <f t="shared" si="5"/>
        <v>Fayetteville, Fayette County, GA</v>
      </c>
    </row>
    <row r="194" spans="1:17" ht="20">
      <c r="A194" s="26">
        <v>34</v>
      </c>
      <c r="B194" t="s">
        <v>1269</v>
      </c>
      <c r="C194" t="s">
        <v>1660</v>
      </c>
      <c r="D194" t="s">
        <v>69</v>
      </c>
      <c r="E194" t="s">
        <v>1661</v>
      </c>
      <c r="F194" t="s">
        <v>332</v>
      </c>
      <c r="G194" t="s">
        <v>1309</v>
      </c>
      <c r="H194" t="s">
        <v>1274</v>
      </c>
      <c r="I194">
        <v>1</v>
      </c>
      <c r="J194">
        <v>2</v>
      </c>
      <c r="K194">
        <v>4</v>
      </c>
      <c r="L194">
        <v>3</v>
      </c>
      <c r="M194" t="s">
        <v>1275</v>
      </c>
      <c r="N194" t="str">
        <f t="shared" si="4"/>
        <v>GACowetaNewnan2</v>
      </c>
      <c r="Q194" t="str">
        <f t="shared" si="5"/>
        <v>Newnan, Coweta County, GA</v>
      </c>
    </row>
    <row r="195" spans="1:17" ht="20">
      <c r="A195" s="26">
        <v>35</v>
      </c>
      <c r="B195" t="s">
        <v>1269</v>
      </c>
      <c r="C195" t="s">
        <v>1662</v>
      </c>
      <c r="D195" t="s">
        <v>69</v>
      </c>
      <c r="E195" t="s">
        <v>1315</v>
      </c>
      <c r="F195" t="s">
        <v>74</v>
      </c>
      <c r="G195" t="s">
        <v>1309</v>
      </c>
      <c r="H195" t="s">
        <v>1127</v>
      </c>
      <c r="I195">
        <v>1</v>
      </c>
      <c r="J195">
        <v>2</v>
      </c>
      <c r="K195">
        <v>3</v>
      </c>
      <c r="L195">
        <v>2</v>
      </c>
      <c r="M195" t="s">
        <v>1275</v>
      </c>
      <c r="N195" t="str">
        <f t="shared" ref="N195:N258" si="6">D195&amp;E195&amp;F195&amp;J195</f>
        <v>GABibbMacon2</v>
      </c>
      <c r="Q195" t="str">
        <f t="shared" ref="Q195:Q258" si="7">F195&amp;", "&amp;E195&amp;" County, "&amp;D195</f>
        <v>Macon, Bibb County, GA</v>
      </c>
    </row>
    <row r="196" spans="1:17" ht="20">
      <c r="A196" s="26">
        <v>36</v>
      </c>
      <c r="B196" t="s">
        <v>1269</v>
      </c>
      <c r="C196" t="s">
        <v>1663</v>
      </c>
      <c r="D196" t="s">
        <v>69</v>
      </c>
      <c r="E196" t="s">
        <v>1315</v>
      </c>
      <c r="F196" t="s">
        <v>74</v>
      </c>
      <c r="G196" t="s">
        <v>1309</v>
      </c>
      <c r="H196" t="s">
        <v>1274</v>
      </c>
      <c r="I196">
        <v>1</v>
      </c>
      <c r="J196">
        <v>2</v>
      </c>
      <c r="K196">
        <v>3</v>
      </c>
      <c r="M196" t="s">
        <v>1275</v>
      </c>
      <c r="N196" t="str">
        <f t="shared" si="6"/>
        <v>GABibbMacon2</v>
      </c>
      <c r="Q196" t="str">
        <f t="shared" si="7"/>
        <v>Macon, Bibb County, GA</v>
      </c>
    </row>
    <row r="197" spans="1:17" ht="20">
      <c r="A197" s="26">
        <v>37</v>
      </c>
      <c r="B197" t="s">
        <v>1269</v>
      </c>
      <c r="C197" t="s">
        <v>1664</v>
      </c>
      <c r="D197" t="s">
        <v>69</v>
      </c>
      <c r="E197" t="s">
        <v>1626</v>
      </c>
      <c r="F197" t="s">
        <v>1665</v>
      </c>
      <c r="G197" t="s">
        <v>1309</v>
      </c>
      <c r="H197" t="s">
        <v>1127</v>
      </c>
      <c r="I197">
        <v>1</v>
      </c>
      <c r="J197">
        <v>2</v>
      </c>
      <c r="K197">
        <v>2</v>
      </c>
      <c r="L197">
        <v>2</v>
      </c>
      <c r="M197" t="s">
        <v>1275</v>
      </c>
      <c r="N197" t="str">
        <f t="shared" si="6"/>
        <v>GAJasperMonticello2</v>
      </c>
      <c r="Q197" t="str">
        <f t="shared" si="7"/>
        <v>Monticello, Jasper County, GA</v>
      </c>
    </row>
    <row r="198" spans="1:17" ht="20">
      <c r="A198" s="26">
        <v>38</v>
      </c>
      <c r="B198" t="s">
        <v>1269</v>
      </c>
      <c r="C198" t="s">
        <v>1666</v>
      </c>
      <c r="E198" t="s">
        <v>1626</v>
      </c>
      <c r="F198" t="s">
        <v>1665</v>
      </c>
      <c r="G198" t="s">
        <v>1309</v>
      </c>
      <c r="H198" t="s">
        <v>1127</v>
      </c>
      <c r="I198">
        <v>1</v>
      </c>
      <c r="J198">
        <v>2</v>
      </c>
      <c r="K198">
        <v>2</v>
      </c>
      <c r="L198">
        <v>2</v>
      </c>
      <c r="M198" t="s">
        <v>1275</v>
      </c>
      <c r="N198" t="str">
        <f t="shared" si="6"/>
        <v>JasperMonticello2</v>
      </c>
      <c r="Q198" t="str">
        <f t="shared" si="7"/>
        <v xml:space="preserve">Monticello, Jasper County, </v>
      </c>
    </row>
    <row r="199" spans="1:17" ht="20">
      <c r="A199" s="26">
        <v>39</v>
      </c>
      <c r="B199" t="s">
        <v>1269</v>
      </c>
      <c r="C199" t="s">
        <v>1667</v>
      </c>
      <c r="D199" t="s">
        <v>69</v>
      </c>
      <c r="E199" t="s">
        <v>1668</v>
      </c>
      <c r="F199" t="s">
        <v>371</v>
      </c>
      <c r="G199" t="s">
        <v>1319</v>
      </c>
      <c r="H199" t="s">
        <v>1127</v>
      </c>
      <c r="I199">
        <v>1</v>
      </c>
      <c r="J199">
        <v>2</v>
      </c>
      <c r="K199">
        <v>3</v>
      </c>
      <c r="L199">
        <v>2</v>
      </c>
      <c r="M199" t="s">
        <v>1275</v>
      </c>
      <c r="N199" t="str">
        <f t="shared" si="6"/>
        <v>GAWarrenWarrenton2</v>
      </c>
      <c r="Q199" t="str">
        <f t="shared" si="7"/>
        <v>Warrenton, Warren County, GA</v>
      </c>
    </row>
    <row r="200" spans="1:17" ht="20">
      <c r="A200" s="26">
        <v>40</v>
      </c>
      <c r="B200" t="s">
        <v>1269</v>
      </c>
      <c r="C200" t="s">
        <v>1669</v>
      </c>
      <c r="D200" t="s">
        <v>69</v>
      </c>
      <c r="E200" t="s">
        <v>1446</v>
      </c>
      <c r="F200" t="s">
        <v>1670</v>
      </c>
      <c r="G200" t="s">
        <v>1319</v>
      </c>
      <c r="H200" t="s">
        <v>1274</v>
      </c>
      <c r="I200">
        <v>1</v>
      </c>
      <c r="J200">
        <v>2</v>
      </c>
      <c r="K200">
        <v>1</v>
      </c>
      <c r="L200">
        <v>1</v>
      </c>
      <c r="M200" t="s">
        <v>1275</v>
      </c>
      <c r="N200" t="str">
        <f t="shared" si="6"/>
        <v>GABaldwinMilledgeville2</v>
      </c>
      <c r="Q200" t="str">
        <f t="shared" si="7"/>
        <v>Milledgeville, Baldwin County, GA</v>
      </c>
    </row>
    <row r="201" spans="1:17" ht="20">
      <c r="A201" s="26">
        <v>41</v>
      </c>
      <c r="B201" t="s">
        <v>1269</v>
      </c>
      <c r="C201" t="s">
        <v>1671</v>
      </c>
      <c r="D201" t="s">
        <v>69</v>
      </c>
      <c r="E201" t="s">
        <v>1068</v>
      </c>
      <c r="F201" t="s">
        <v>1672</v>
      </c>
      <c r="G201" t="s">
        <v>1319</v>
      </c>
      <c r="H201" t="s">
        <v>1127</v>
      </c>
      <c r="I201">
        <v>1</v>
      </c>
      <c r="J201">
        <v>2</v>
      </c>
      <c r="K201">
        <v>3</v>
      </c>
      <c r="L201">
        <v>2</v>
      </c>
      <c r="M201" t="s">
        <v>1275</v>
      </c>
      <c r="N201" t="str">
        <f t="shared" si="6"/>
        <v>GAWashingtonDeepstep2</v>
      </c>
      <c r="Q201" t="str">
        <f t="shared" si="7"/>
        <v>Deepstep, Washington County, GA</v>
      </c>
    </row>
    <row r="202" spans="1:17" ht="20">
      <c r="A202" s="26">
        <v>42</v>
      </c>
      <c r="B202" t="s">
        <v>1269</v>
      </c>
      <c r="C202" t="s">
        <v>1673</v>
      </c>
      <c r="D202" t="s">
        <v>69</v>
      </c>
      <c r="E202" t="s">
        <v>1674</v>
      </c>
      <c r="F202" t="s">
        <v>1675</v>
      </c>
      <c r="G202" t="s">
        <v>1309</v>
      </c>
      <c r="H202" t="s">
        <v>1274</v>
      </c>
      <c r="I202">
        <v>1</v>
      </c>
      <c r="J202">
        <v>2</v>
      </c>
      <c r="K202">
        <v>1</v>
      </c>
      <c r="M202" t="s">
        <v>1275</v>
      </c>
      <c r="N202" t="str">
        <f t="shared" si="6"/>
        <v>GASpaldingGriffin2</v>
      </c>
      <c r="Q202" t="str">
        <f t="shared" si="7"/>
        <v>Griffin, Spalding County, GA</v>
      </c>
    </row>
    <row r="203" spans="1:17" ht="20">
      <c r="A203" s="26">
        <v>43</v>
      </c>
      <c r="B203" t="s">
        <v>1269</v>
      </c>
      <c r="C203" t="s">
        <v>1676</v>
      </c>
      <c r="D203" t="s">
        <v>69</v>
      </c>
      <c r="E203" t="s">
        <v>1674</v>
      </c>
      <c r="F203" t="s">
        <v>1675</v>
      </c>
      <c r="G203" t="s">
        <v>1309</v>
      </c>
      <c r="H203" t="s">
        <v>1274</v>
      </c>
      <c r="I203">
        <v>1</v>
      </c>
      <c r="J203">
        <v>2</v>
      </c>
      <c r="K203">
        <v>3</v>
      </c>
      <c r="L203">
        <v>3</v>
      </c>
      <c r="M203" t="s">
        <v>1275</v>
      </c>
      <c r="N203" t="str">
        <f t="shared" si="6"/>
        <v>GASpaldingGriffin2</v>
      </c>
      <c r="Q203" t="str">
        <f t="shared" si="7"/>
        <v>Griffin, Spalding County, GA</v>
      </c>
    </row>
    <row r="204" spans="1:17" ht="20">
      <c r="A204" s="26">
        <v>44</v>
      </c>
      <c r="B204" t="s">
        <v>1269</v>
      </c>
      <c r="C204" t="s">
        <v>1677</v>
      </c>
      <c r="D204" t="s">
        <v>69</v>
      </c>
      <c r="E204" t="s">
        <v>1433</v>
      </c>
      <c r="F204" t="s">
        <v>1678</v>
      </c>
      <c r="G204" t="s">
        <v>1309</v>
      </c>
      <c r="H204" t="s">
        <v>1274</v>
      </c>
      <c r="I204">
        <v>1</v>
      </c>
      <c r="J204">
        <v>2</v>
      </c>
      <c r="K204">
        <v>4</v>
      </c>
      <c r="M204" t="s">
        <v>1275</v>
      </c>
      <c r="N204" t="str">
        <f t="shared" si="6"/>
        <v>GAPikeZebulon2</v>
      </c>
      <c r="Q204" t="str">
        <f t="shared" si="7"/>
        <v>Zebulon, Pike County, GA</v>
      </c>
    </row>
    <row r="205" spans="1:17" ht="20">
      <c r="A205" s="26">
        <v>45</v>
      </c>
      <c r="B205" t="s">
        <v>1269</v>
      </c>
      <c r="C205" t="s">
        <v>1679</v>
      </c>
      <c r="D205" t="s">
        <v>69</v>
      </c>
      <c r="E205" t="s">
        <v>1680</v>
      </c>
      <c r="F205" t="s">
        <v>1681</v>
      </c>
      <c r="G205" t="s">
        <v>1309</v>
      </c>
      <c r="H205" t="s">
        <v>1274</v>
      </c>
      <c r="I205">
        <v>1</v>
      </c>
      <c r="J205">
        <v>2</v>
      </c>
      <c r="K205">
        <v>3</v>
      </c>
      <c r="L205">
        <v>3</v>
      </c>
      <c r="M205" t="s">
        <v>1275</v>
      </c>
      <c r="N205" t="str">
        <f t="shared" si="6"/>
        <v>GATalbotTalbotton2</v>
      </c>
      <c r="Q205" t="str">
        <f t="shared" si="7"/>
        <v>Talbotton, Talbot County, GA</v>
      </c>
    </row>
    <row r="206" spans="1:17" ht="20">
      <c r="A206" s="26">
        <v>46</v>
      </c>
      <c r="B206" t="s">
        <v>1269</v>
      </c>
      <c r="C206" t="s">
        <v>1682</v>
      </c>
      <c r="D206" t="s">
        <v>69</v>
      </c>
      <c r="E206" t="s">
        <v>1683</v>
      </c>
      <c r="F206" t="s">
        <v>198</v>
      </c>
      <c r="G206" t="s">
        <v>1309</v>
      </c>
      <c r="H206" t="s">
        <v>1127</v>
      </c>
      <c r="I206">
        <v>1</v>
      </c>
      <c r="J206">
        <v>2</v>
      </c>
      <c r="K206">
        <v>4</v>
      </c>
      <c r="L206">
        <v>3</v>
      </c>
      <c r="M206" t="s">
        <v>1275</v>
      </c>
      <c r="N206" t="str">
        <f t="shared" si="6"/>
        <v>GAMeriwetherManchester2</v>
      </c>
      <c r="Q206" t="str">
        <f t="shared" si="7"/>
        <v>Manchester, Meriwether County, GA</v>
      </c>
    </row>
    <row r="207" spans="1:17" ht="20">
      <c r="A207" s="26">
        <v>47</v>
      </c>
      <c r="B207" t="s">
        <v>1269</v>
      </c>
      <c r="C207" t="s">
        <v>1684</v>
      </c>
      <c r="D207" t="s">
        <v>69</v>
      </c>
      <c r="E207" t="s">
        <v>1571</v>
      </c>
      <c r="F207" t="s">
        <v>1685</v>
      </c>
      <c r="G207" t="s">
        <v>1309</v>
      </c>
      <c r="H207" t="s">
        <v>1274</v>
      </c>
      <c r="I207">
        <v>1</v>
      </c>
      <c r="J207">
        <v>2</v>
      </c>
      <c r="K207">
        <v>4</v>
      </c>
      <c r="L207">
        <v>3</v>
      </c>
      <c r="M207" t="s">
        <v>1275</v>
      </c>
      <c r="N207" t="str">
        <f t="shared" si="6"/>
        <v>GAHarrisWaverly Hall2</v>
      </c>
      <c r="Q207" t="str">
        <f t="shared" si="7"/>
        <v>Waverly Hall, Harris County, GA</v>
      </c>
    </row>
    <row r="208" spans="1:17" ht="20">
      <c r="A208" s="26">
        <v>48</v>
      </c>
      <c r="B208" t="s">
        <v>1269</v>
      </c>
      <c r="C208" t="s">
        <v>1686</v>
      </c>
      <c r="D208" t="s">
        <v>69</v>
      </c>
      <c r="E208" t="s">
        <v>1687</v>
      </c>
      <c r="F208" t="s">
        <v>1688</v>
      </c>
      <c r="G208" t="s">
        <v>1328</v>
      </c>
      <c r="H208" t="s">
        <v>1127</v>
      </c>
      <c r="I208">
        <v>1</v>
      </c>
      <c r="J208">
        <v>2</v>
      </c>
      <c r="K208">
        <v>4</v>
      </c>
      <c r="L208">
        <v>3</v>
      </c>
      <c r="M208" t="s">
        <v>1275</v>
      </c>
      <c r="N208" t="str">
        <f t="shared" si="6"/>
        <v>GABullochStatesboro2</v>
      </c>
      <c r="Q208" t="str">
        <f t="shared" si="7"/>
        <v>Statesboro, Bulloch County, GA</v>
      </c>
    </row>
    <row r="209" spans="1:17" ht="20">
      <c r="A209" s="26">
        <v>49</v>
      </c>
      <c r="B209" t="s">
        <v>1269</v>
      </c>
      <c r="C209" t="s">
        <v>1689</v>
      </c>
      <c r="D209" t="s">
        <v>69</v>
      </c>
      <c r="E209" t="s">
        <v>1690</v>
      </c>
      <c r="F209" t="s">
        <v>1691</v>
      </c>
      <c r="G209" t="s">
        <v>1328</v>
      </c>
      <c r="H209" t="s">
        <v>1127</v>
      </c>
      <c r="I209">
        <v>1</v>
      </c>
      <c r="J209">
        <v>2</v>
      </c>
      <c r="K209">
        <v>2</v>
      </c>
      <c r="M209" t="s">
        <v>1275</v>
      </c>
      <c r="N209" t="str">
        <f t="shared" si="6"/>
        <v>GATattnallCobbtown2</v>
      </c>
      <c r="Q209" t="str">
        <f t="shared" si="7"/>
        <v>Cobbtown, Tattnall County, GA</v>
      </c>
    </row>
    <row r="210" spans="1:17" ht="20">
      <c r="A210" s="26">
        <v>50</v>
      </c>
      <c r="B210" t="s">
        <v>1269</v>
      </c>
      <c r="C210" t="s">
        <v>1692</v>
      </c>
      <c r="D210" t="s">
        <v>69</v>
      </c>
      <c r="E210" t="s">
        <v>1321</v>
      </c>
      <c r="F210" t="s">
        <v>1693</v>
      </c>
      <c r="G210" t="s">
        <v>1322</v>
      </c>
      <c r="H210" t="s">
        <v>1274</v>
      </c>
      <c r="I210">
        <v>1</v>
      </c>
      <c r="J210">
        <v>2</v>
      </c>
      <c r="K210">
        <v>2</v>
      </c>
      <c r="M210" t="s">
        <v>1275</v>
      </c>
      <c r="N210" t="str">
        <f t="shared" si="6"/>
        <v>GAChathamPooler2</v>
      </c>
      <c r="Q210" t="str">
        <f t="shared" si="7"/>
        <v>Pooler, Chatham County, GA</v>
      </c>
    </row>
    <row r="211" spans="1:17" ht="20">
      <c r="A211" s="26">
        <v>51</v>
      </c>
      <c r="B211" t="s">
        <v>1269</v>
      </c>
      <c r="C211" t="s">
        <v>1694</v>
      </c>
      <c r="D211" t="s">
        <v>69</v>
      </c>
      <c r="E211" t="s">
        <v>1348</v>
      </c>
      <c r="F211" t="s">
        <v>1695</v>
      </c>
      <c r="G211" t="s">
        <v>1319</v>
      </c>
      <c r="H211" t="s">
        <v>1274</v>
      </c>
      <c r="I211">
        <v>1</v>
      </c>
      <c r="J211">
        <v>2</v>
      </c>
      <c r="K211">
        <v>3</v>
      </c>
      <c r="L211">
        <v>2</v>
      </c>
      <c r="M211" t="s">
        <v>1275</v>
      </c>
      <c r="N211" t="str">
        <f t="shared" si="6"/>
        <v>GASumterPlains2</v>
      </c>
      <c r="Q211" t="str">
        <f t="shared" si="7"/>
        <v>Plains, Sumter County, GA</v>
      </c>
    </row>
    <row r="212" spans="1:17" ht="20">
      <c r="A212" s="26">
        <v>52</v>
      </c>
      <c r="B212" t="s">
        <v>1269</v>
      </c>
      <c r="C212" t="s">
        <v>1696</v>
      </c>
      <c r="D212" t="s">
        <v>69</v>
      </c>
      <c r="E212" t="s">
        <v>1697</v>
      </c>
      <c r="F212" t="s">
        <v>1698</v>
      </c>
      <c r="G212" t="s">
        <v>1328</v>
      </c>
      <c r="H212" t="s">
        <v>1127</v>
      </c>
      <c r="I212">
        <v>1</v>
      </c>
      <c r="J212">
        <v>2</v>
      </c>
      <c r="K212">
        <v>2</v>
      </c>
      <c r="L212">
        <v>2</v>
      </c>
      <c r="M212" t="s">
        <v>1275</v>
      </c>
      <c r="N212" t="str">
        <f t="shared" si="6"/>
        <v>GAPierceBlackshear2</v>
      </c>
      <c r="Q212" t="str">
        <f t="shared" si="7"/>
        <v>Blackshear, Pierce County, GA</v>
      </c>
    </row>
    <row r="213" spans="1:17" ht="20">
      <c r="A213" s="26">
        <v>53</v>
      </c>
      <c r="B213" t="s">
        <v>1269</v>
      </c>
      <c r="C213" t="s">
        <v>1699</v>
      </c>
      <c r="D213" t="s">
        <v>69</v>
      </c>
      <c r="E213" t="s">
        <v>1326</v>
      </c>
      <c r="F213" t="s">
        <v>1327</v>
      </c>
      <c r="G213" t="s">
        <v>1328</v>
      </c>
      <c r="H213" t="s">
        <v>1127</v>
      </c>
      <c r="I213">
        <v>1</v>
      </c>
      <c r="J213">
        <v>2</v>
      </c>
      <c r="K213">
        <v>3</v>
      </c>
      <c r="L213">
        <v>3</v>
      </c>
      <c r="M213" t="s">
        <v>1275</v>
      </c>
      <c r="N213" t="str">
        <f t="shared" si="6"/>
        <v>GAIrwinOcilla2</v>
      </c>
      <c r="Q213" t="str">
        <f t="shared" si="7"/>
        <v>Ocilla, Irwin County, GA</v>
      </c>
    </row>
    <row r="214" spans="1:17" ht="20">
      <c r="A214" s="26">
        <v>54</v>
      </c>
      <c r="B214" t="s">
        <v>1269</v>
      </c>
      <c r="C214" t="s">
        <v>1700</v>
      </c>
      <c r="D214" t="s">
        <v>69</v>
      </c>
      <c r="E214" t="s">
        <v>1701</v>
      </c>
      <c r="F214" t="s">
        <v>1702</v>
      </c>
      <c r="G214" t="s">
        <v>1328</v>
      </c>
      <c r="H214" t="s">
        <v>1274</v>
      </c>
      <c r="I214">
        <v>1</v>
      </c>
      <c r="J214">
        <v>2</v>
      </c>
      <c r="K214">
        <v>3</v>
      </c>
      <c r="L214">
        <v>3</v>
      </c>
      <c r="M214" t="s">
        <v>1275</v>
      </c>
      <c r="N214" t="str">
        <f t="shared" si="6"/>
        <v>GATiftTifton2</v>
      </c>
      <c r="Q214" t="str">
        <f t="shared" si="7"/>
        <v>Tifton, Tift County, GA</v>
      </c>
    </row>
    <row r="215" spans="1:17" ht="20">
      <c r="A215" s="26">
        <v>55</v>
      </c>
      <c r="B215" t="s">
        <v>1269</v>
      </c>
      <c r="C215" t="s">
        <v>1703</v>
      </c>
      <c r="D215" t="s">
        <v>69</v>
      </c>
      <c r="E215" t="s">
        <v>1330</v>
      </c>
      <c r="F215" t="s">
        <v>217</v>
      </c>
      <c r="G215" t="s">
        <v>1328</v>
      </c>
      <c r="H215" t="s">
        <v>1127</v>
      </c>
      <c r="I215">
        <v>1</v>
      </c>
      <c r="J215">
        <v>2</v>
      </c>
      <c r="K215">
        <v>2</v>
      </c>
      <c r="M215" t="s">
        <v>1275</v>
      </c>
      <c r="N215" t="str">
        <f t="shared" si="6"/>
        <v>GADoughertyAlbany2</v>
      </c>
      <c r="Q215" t="str">
        <f t="shared" si="7"/>
        <v>Albany, Dougherty County, GA</v>
      </c>
    </row>
    <row r="216" spans="1:17" ht="20">
      <c r="A216" s="26">
        <v>56</v>
      </c>
      <c r="B216" t="s">
        <v>1269</v>
      </c>
      <c r="C216" t="s">
        <v>1704</v>
      </c>
      <c r="D216" t="s">
        <v>69</v>
      </c>
      <c r="E216" t="s">
        <v>1705</v>
      </c>
      <c r="F216" t="s">
        <v>972</v>
      </c>
      <c r="G216" t="s">
        <v>1328</v>
      </c>
      <c r="H216" t="s">
        <v>1127</v>
      </c>
      <c r="I216">
        <v>1</v>
      </c>
      <c r="J216">
        <v>2</v>
      </c>
      <c r="K216">
        <v>1</v>
      </c>
      <c r="M216" t="s">
        <v>1275</v>
      </c>
      <c r="N216" t="str">
        <f t="shared" si="6"/>
        <v>GAQuitmanGeorgetown2</v>
      </c>
      <c r="Q216" t="str">
        <f t="shared" si="7"/>
        <v>Georgetown, Quitman County, GA</v>
      </c>
    </row>
    <row r="217" spans="1:17" ht="20">
      <c r="A217" s="26">
        <v>57</v>
      </c>
      <c r="B217" t="s">
        <v>1269</v>
      </c>
      <c r="C217" t="s">
        <v>1706</v>
      </c>
      <c r="D217" t="s">
        <v>69</v>
      </c>
      <c r="E217" t="s">
        <v>1707</v>
      </c>
      <c r="F217" t="s">
        <v>1708</v>
      </c>
      <c r="G217" t="s">
        <v>1328</v>
      </c>
      <c r="H217" t="s">
        <v>1127</v>
      </c>
      <c r="I217">
        <v>1</v>
      </c>
      <c r="J217">
        <v>2</v>
      </c>
      <c r="K217">
        <v>4</v>
      </c>
      <c r="M217" t="s">
        <v>1275</v>
      </c>
      <c r="N217" t="str">
        <f t="shared" si="6"/>
        <v>GAWareWaycross2</v>
      </c>
      <c r="Q217" t="str">
        <f t="shared" si="7"/>
        <v>Waycross, Ware County, GA</v>
      </c>
    </row>
    <row r="218" spans="1:17" ht="20">
      <c r="A218" s="26">
        <v>58</v>
      </c>
      <c r="B218" t="s">
        <v>1269</v>
      </c>
      <c r="C218" t="s">
        <v>1709</v>
      </c>
      <c r="D218" t="s">
        <v>69</v>
      </c>
      <c r="E218" t="s">
        <v>1710</v>
      </c>
      <c r="F218" t="s">
        <v>437</v>
      </c>
      <c r="G218" t="s">
        <v>1322</v>
      </c>
      <c r="H218" t="s">
        <v>1274</v>
      </c>
      <c r="I218">
        <v>1</v>
      </c>
      <c r="J218">
        <v>2</v>
      </c>
      <c r="K218">
        <v>3</v>
      </c>
      <c r="M218" t="s">
        <v>1275</v>
      </c>
      <c r="N218" t="str">
        <f t="shared" si="6"/>
        <v>GAGlynnBrunswick2</v>
      </c>
      <c r="Q218" t="str">
        <f t="shared" si="7"/>
        <v>Brunswick, Glynn County, GA</v>
      </c>
    </row>
    <row r="219" spans="1:17" ht="20">
      <c r="A219" s="26">
        <v>59</v>
      </c>
      <c r="B219" t="s">
        <v>1269</v>
      </c>
      <c r="C219" t="s">
        <v>1711</v>
      </c>
      <c r="D219" t="s">
        <v>69</v>
      </c>
      <c r="E219" t="s">
        <v>1710</v>
      </c>
      <c r="F219" t="s">
        <v>437</v>
      </c>
      <c r="G219" t="s">
        <v>1322</v>
      </c>
      <c r="H219" t="s">
        <v>1274</v>
      </c>
      <c r="I219">
        <v>1</v>
      </c>
      <c r="J219">
        <v>2</v>
      </c>
      <c r="K219">
        <v>4</v>
      </c>
      <c r="L219">
        <v>4</v>
      </c>
      <c r="M219" t="s">
        <v>1275</v>
      </c>
      <c r="N219" t="str">
        <f t="shared" si="6"/>
        <v>GAGlynnBrunswick2</v>
      </c>
      <c r="Q219" t="str">
        <f t="shared" si="7"/>
        <v>Brunswick, Glynn County, GA</v>
      </c>
    </row>
    <row r="220" spans="1:17" ht="20">
      <c r="A220" s="26">
        <v>60</v>
      </c>
      <c r="B220" t="s">
        <v>1269</v>
      </c>
      <c r="C220" t="s">
        <v>1712</v>
      </c>
      <c r="D220" t="s">
        <v>69</v>
      </c>
      <c r="E220" t="s">
        <v>1713</v>
      </c>
      <c r="F220" t="s">
        <v>1714</v>
      </c>
      <c r="G220" t="s">
        <v>1328</v>
      </c>
      <c r="H220" t="s">
        <v>1274</v>
      </c>
      <c r="I220">
        <v>1</v>
      </c>
      <c r="J220">
        <v>2</v>
      </c>
      <c r="K220">
        <v>2</v>
      </c>
      <c r="L220">
        <v>2</v>
      </c>
      <c r="M220" t="s">
        <v>1275</v>
      </c>
      <c r="N220" t="str">
        <f t="shared" si="6"/>
        <v>GAClinchHomerville2</v>
      </c>
      <c r="Q220" t="str">
        <f t="shared" si="7"/>
        <v>Homerville, Clinch County, GA</v>
      </c>
    </row>
    <row r="221" spans="1:17" ht="20">
      <c r="A221" s="26">
        <v>61</v>
      </c>
      <c r="B221" t="s">
        <v>1269</v>
      </c>
      <c r="C221" t="s">
        <v>1715</v>
      </c>
      <c r="D221" t="s">
        <v>69</v>
      </c>
      <c r="E221" t="s">
        <v>1713</v>
      </c>
      <c r="F221" t="s">
        <v>186</v>
      </c>
      <c r="G221" t="s">
        <v>1328</v>
      </c>
      <c r="H221" t="s">
        <v>1274</v>
      </c>
      <c r="I221">
        <v>1</v>
      </c>
      <c r="J221">
        <v>2</v>
      </c>
      <c r="K221">
        <v>2</v>
      </c>
      <c r="L221">
        <v>2</v>
      </c>
      <c r="M221" t="s">
        <v>1275</v>
      </c>
      <c r="N221" t="str">
        <f t="shared" si="6"/>
        <v>GAClinchFargo2</v>
      </c>
      <c r="Q221" t="str">
        <f t="shared" si="7"/>
        <v>Fargo, Clinch County, GA</v>
      </c>
    </row>
    <row r="222" spans="1:17" ht="20">
      <c r="A222" s="26">
        <v>62</v>
      </c>
      <c r="B222" t="s">
        <v>1269</v>
      </c>
      <c r="C222" t="s">
        <v>1716</v>
      </c>
      <c r="D222" t="s">
        <v>69</v>
      </c>
      <c r="E222" t="s">
        <v>1717</v>
      </c>
      <c r="F222" t="s">
        <v>1718</v>
      </c>
      <c r="G222" t="s">
        <v>1328</v>
      </c>
      <c r="H222" t="s">
        <v>1127</v>
      </c>
      <c r="I222">
        <v>1</v>
      </c>
      <c r="J222">
        <v>2</v>
      </c>
      <c r="K222">
        <v>1</v>
      </c>
      <c r="L222">
        <v>2</v>
      </c>
      <c r="M222" t="s">
        <v>1275</v>
      </c>
      <c r="N222" t="str">
        <f t="shared" si="6"/>
        <v>GAEcholsStatenville2</v>
      </c>
      <c r="Q222" t="str">
        <f t="shared" si="7"/>
        <v>Statenville, Echols County, GA</v>
      </c>
    </row>
    <row r="223" spans="1:17" ht="20">
      <c r="A223" s="26">
        <v>63</v>
      </c>
      <c r="B223" t="s">
        <v>1269</v>
      </c>
      <c r="C223" t="s">
        <v>1719</v>
      </c>
      <c r="D223" t="s">
        <v>69</v>
      </c>
      <c r="E223" t="s">
        <v>1332</v>
      </c>
      <c r="F223" t="s">
        <v>1333</v>
      </c>
      <c r="G223" t="s">
        <v>1328</v>
      </c>
      <c r="H223" t="s">
        <v>1274</v>
      </c>
      <c r="I223">
        <v>1</v>
      </c>
      <c r="J223">
        <v>2</v>
      </c>
      <c r="K223">
        <v>4</v>
      </c>
      <c r="L223">
        <v>3</v>
      </c>
      <c r="M223" t="s">
        <v>1275</v>
      </c>
      <c r="N223" t="str">
        <f t="shared" si="6"/>
        <v>GALowndesValdosta2</v>
      </c>
      <c r="Q223" t="str">
        <f t="shared" si="7"/>
        <v>Valdosta, Lowndes County, GA</v>
      </c>
    </row>
    <row r="224" spans="1:17" ht="20">
      <c r="A224" s="26">
        <v>64</v>
      </c>
      <c r="B224" t="s">
        <v>1269</v>
      </c>
      <c r="C224" t="s">
        <v>1720</v>
      </c>
      <c r="D224" t="s">
        <v>69</v>
      </c>
      <c r="E224" t="s">
        <v>1721</v>
      </c>
      <c r="F224" t="s">
        <v>1722</v>
      </c>
      <c r="G224" t="s">
        <v>1328</v>
      </c>
      <c r="H224" t="s">
        <v>1274</v>
      </c>
      <c r="I224">
        <v>1</v>
      </c>
      <c r="J224">
        <v>2</v>
      </c>
      <c r="K224">
        <v>4</v>
      </c>
      <c r="L224">
        <v>4</v>
      </c>
      <c r="M224" t="s">
        <v>1275</v>
      </c>
      <c r="N224" t="str">
        <f t="shared" si="6"/>
        <v>GAThomasThomasville2</v>
      </c>
      <c r="Q224" t="str">
        <f t="shared" si="7"/>
        <v>Thomasville, Thomas County, GA</v>
      </c>
    </row>
    <row r="225" spans="1:17" ht="20">
      <c r="A225" s="26">
        <v>65</v>
      </c>
      <c r="B225" t="s">
        <v>1269</v>
      </c>
      <c r="C225" t="s">
        <v>1723</v>
      </c>
      <c r="D225" t="s">
        <v>69</v>
      </c>
      <c r="E225" t="s">
        <v>1724</v>
      </c>
      <c r="F225" t="s">
        <v>1725</v>
      </c>
      <c r="G225" t="s">
        <v>1328</v>
      </c>
      <c r="H225" t="s">
        <v>1274</v>
      </c>
      <c r="I225">
        <v>1</v>
      </c>
      <c r="J225">
        <v>2</v>
      </c>
      <c r="K225">
        <v>4</v>
      </c>
      <c r="L225">
        <v>4</v>
      </c>
      <c r="M225" t="s">
        <v>1275</v>
      </c>
      <c r="N225" t="str">
        <f t="shared" si="6"/>
        <v>GAMitchellCotton2</v>
      </c>
      <c r="Q225" t="str">
        <f t="shared" si="7"/>
        <v>Cotton, Mitchell County, GA</v>
      </c>
    </row>
    <row r="226" spans="1:17" ht="20">
      <c r="A226" s="26">
        <v>66</v>
      </c>
      <c r="B226" t="s">
        <v>1269</v>
      </c>
      <c r="C226" t="s">
        <v>1726</v>
      </c>
      <c r="D226" t="s">
        <v>69</v>
      </c>
      <c r="E226" t="s">
        <v>1308</v>
      </c>
      <c r="F226" t="s">
        <v>1336</v>
      </c>
      <c r="G226" t="s">
        <v>1328</v>
      </c>
      <c r="H226" t="s">
        <v>1127</v>
      </c>
      <c r="I226">
        <v>1</v>
      </c>
      <c r="J226">
        <v>2</v>
      </c>
      <c r="K226">
        <v>2</v>
      </c>
      <c r="L226">
        <v>2</v>
      </c>
      <c r="M226" t="s">
        <v>1275</v>
      </c>
      <c r="N226" t="str">
        <f t="shared" si="6"/>
        <v>GADecaturBainbridge2</v>
      </c>
      <c r="Q226" t="str">
        <f t="shared" si="7"/>
        <v>Bainbridge, Decatur County, GA</v>
      </c>
    </row>
    <row r="227" spans="1:17" ht="20">
      <c r="A227" s="26">
        <v>67</v>
      </c>
      <c r="B227" t="s">
        <v>1269</v>
      </c>
      <c r="C227" t="s">
        <v>1727</v>
      </c>
      <c r="D227" t="s">
        <v>69</v>
      </c>
      <c r="E227" t="s">
        <v>1728</v>
      </c>
      <c r="F227" t="s">
        <v>1729</v>
      </c>
      <c r="G227" t="s">
        <v>1328</v>
      </c>
      <c r="H227" t="s">
        <v>1127</v>
      </c>
      <c r="I227">
        <v>1</v>
      </c>
      <c r="J227">
        <v>2</v>
      </c>
      <c r="K227">
        <v>2</v>
      </c>
      <c r="L227">
        <v>2</v>
      </c>
      <c r="M227" t="s">
        <v>1275</v>
      </c>
      <c r="N227" t="str">
        <f t="shared" si="6"/>
        <v>GAMillerColquitt2</v>
      </c>
      <c r="Q227" t="str">
        <f t="shared" si="7"/>
        <v>Colquitt, Miller County, GA</v>
      </c>
    </row>
    <row r="228" spans="1:17" ht="20">
      <c r="A228" s="26">
        <v>68</v>
      </c>
      <c r="B228" t="s">
        <v>1269</v>
      </c>
      <c r="C228" t="s">
        <v>1730</v>
      </c>
      <c r="D228" t="s">
        <v>54</v>
      </c>
      <c r="E228" t="s">
        <v>1338</v>
      </c>
      <c r="F228" t="s">
        <v>55</v>
      </c>
      <c r="G228" t="s">
        <v>1322</v>
      </c>
      <c r="H228" t="s">
        <v>1127</v>
      </c>
      <c r="I228">
        <v>1</v>
      </c>
      <c r="J228">
        <v>2</v>
      </c>
      <c r="K228">
        <v>3</v>
      </c>
      <c r="L228">
        <v>3</v>
      </c>
      <c r="M228" t="s">
        <v>1275</v>
      </c>
      <c r="N228" t="str">
        <f t="shared" si="6"/>
        <v>FLDuvalJacksonville2</v>
      </c>
      <c r="Q228" t="str">
        <f t="shared" si="7"/>
        <v>Jacksonville, Duval County, FL</v>
      </c>
    </row>
    <row r="229" spans="1:17" ht="20">
      <c r="A229" s="26">
        <v>69</v>
      </c>
      <c r="B229" t="s">
        <v>1269</v>
      </c>
      <c r="C229" t="s">
        <v>1731</v>
      </c>
      <c r="D229" t="s">
        <v>54</v>
      </c>
      <c r="E229" t="s">
        <v>264</v>
      </c>
      <c r="F229" t="s">
        <v>1732</v>
      </c>
      <c r="G229" t="s">
        <v>1328</v>
      </c>
      <c r="H229" t="s">
        <v>1127</v>
      </c>
      <c r="I229">
        <v>1</v>
      </c>
      <c r="J229">
        <v>2</v>
      </c>
      <c r="K229">
        <v>2</v>
      </c>
      <c r="L229">
        <v>2</v>
      </c>
      <c r="M229" t="s">
        <v>1275</v>
      </c>
      <c r="N229" t="str">
        <f t="shared" si="6"/>
        <v>FLColumbiaHopeful Church2</v>
      </c>
      <c r="Q229" t="str">
        <f t="shared" si="7"/>
        <v>Hopeful Church, Columbia County, FL</v>
      </c>
    </row>
    <row r="230" spans="1:17" ht="20">
      <c r="A230" s="26">
        <v>70</v>
      </c>
      <c r="B230" t="s">
        <v>1269</v>
      </c>
      <c r="C230" t="s">
        <v>1733</v>
      </c>
      <c r="D230" t="s">
        <v>54</v>
      </c>
      <c r="E230" t="s">
        <v>1343</v>
      </c>
      <c r="F230" t="s">
        <v>67</v>
      </c>
      <c r="G230" t="s">
        <v>1328</v>
      </c>
      <c r="H230" t="s">
        <v>1274</v>
      </c>
      <c r="I230">
        <v>1</v>
      </c>
      <c r="J230">
        <v>2</v>
      </c>
      <c r="K230">
        <v>3</v>
      </c>
      <c r="L230">
        <v>3</v>
      </c>
      <c r="M230" t="s">
        <v>1275</v>
      </c>
      <c r="N230" t="str">
        <f t="shared" si="6"/>
        <v>FLLeonTallahassee2</v>
      </c>
      <c r="Q230" t="str">
        <f t="shared" si="7"/>
        <v>Tallahassee, Leon County, FL</v>
      </c>
    </row>
    <row r="231" spans="1:17" ht="20">
      <c r="A231" s="26">
        <v>71</v>
      </c>
      <c r="B231" t="s">
        <v>1269</v>
      </c>
      <c r="C231" t="s">
        <v>1734</v>
      </c>
      <c r="D231" t="s">
        <v>54</v>
      </c>
      <c r="E231" t="s">
        <v>421</v>
      </c>
      <c r="F231" t="s">
        <v>1735</v>
      </c>
      <c r="G231" t="s">
        <v>1328</v>
      </c>
      <c r="H231" t="s">
        <v>1274</v>
      </c>
      <c r="I231">
        <v>1</v>
      </c>
      <c r="J231">
        <v>2</v>
      </c>
      <c r="K231">
        <v>3</v>
      </c>
      <c r="L231">
        <v>3</v>
      </c>
      <c r="M231" t="s">
        <v>1275</v>
      </c>
      <c r="N231" t="str">
        <f t="shared" si="6"/>
        <v>FLLakeWhitney2</v>
      </c>
      <c r="Q231" t="str">
        <f t="shared" si="7"/>
        <v>Whitney, Lake County, FL</v>
      </c>
    </row>
    <row r="232" spans="1:17" ht="20">
      <c r="A232" s="26">
        <v>72</v>
      </c>
      <c r="B232" t="s">
        <v>1269</v>
      </c>
      <c r="C232" t="s">
        <v>1736</v>
      </c>
      <c r="D232" t="s">
        <v>54</v>
      </c>
      <c r="E232" t="s">
        <v>421</v>
      </c>
      <c r="F232" t="s">
        <v>1737</v>
      </c>
      <c r="G232" t="s">
        <v>1328</v>
      </c>
      <c r="H232" t="s">
        <v>1127</v>
      </c>
      <c r="I232">
        <v>1</v>
      </c>
      <c r="J232">
        <v>2</v>
      </c>
      <c r="K232">
        <v>1</v>
      </c>
      <c r="M232" t="s">
        <v>1275</v>
      </c>
      <c r="N232" t="str">
        <f t="shared" si="6"/>
        <v>FLLakeOkahumpka2</v>
      </c>
      <c r="Q232" t="str">
        <f t="shared" si="7"/>
        <v>Okahumpka, Lake County, FL</v>
      </c>
    </row>
    <row r="233" spans="1:17" ht="20">
      <c r="A233" s="26">
        <v>73</v>
      </c>
      <c r="B233" t="s">
        <v>1269</v>
      </c>
      <c r="C233" t="s">
        <v>1738</v>
      </c>
      <c r="D233" t="s">
        <v>54</v>
      </c>
      <c r="E233" t="s">
        <v>1351</v>
      </c>
      <c r="F233" t="s">
        <v>1352</v>
      </c>
      <c r="G233" t="s">
        <v>1322</v>
      </c>
      <c r="H233" t="s">
        <v>1127</v>
      </c>
      <c r="I233">
        <v>1</v>
      </c>
      <c r="J233">
        <v>2</v>
      </c>
      <c r="K233">
        <v>1</v>
      </c>
      <c r="L233">
        <v>2</v>
      </c>
      <c r="M233" t="s">
        <v>1275</v>
      </c>
      <c r="N233" t="str">
        <f t="shared" si="6"/>
        <v>FLLevyCedar Key2</v>
      </c>
      <c r="Q233" t="str">
        <f t="shared" si="7"/>
        <v>Cedar Key, Levy County, FL</v>
      </c>
    </row>
    <row r="234" spans="1:17" ht="20">
      <c r="A234" s="26">
        <v>74</v>
      </c>
      <c r="B234" t="s">
        <v>1269</v>
      </c>
      <c r="C234" t="s">
        <v>1739</v>
      </c>
      <c r="D234" t="s">
        <v>54</v>
      </c>
      <c r="E234" t="s">
        <v>1740</v>
      </c>
      <c r="F234" t="s">
        <v>1741</v>
      </c>
      <c r="G234" t="s">
        <v>1328</v>
      </c>
      <c r="H234" t="s">
        <v>1274</v>
      </c>
      <c r="I234">
        <v>1</v>
      </c>
      <c r="J234">
        <v>2</v>
      </c>
      <c r="K234">
        <v>2</v>
      </c>
      <c r="L234">
        <v>2</v>
      </c>
      <c r="M234" t="s">
        <v>1275</v>
      </c>
      <c r="N234" t="str">
        <f t="shared" si="6"/>
        <v>FLPutnamBardin2</v>
      </c>
      <c r="Q234" t="str">
        <f t="shared" si="7"/>
        <v>Bardin, Putnam County, FL</v>
      </c>
    </row>
    <row r="235" spans="1:17" ht="20">
      <c r="A235" s="26">
        <v>75</v>
      </c>
      <c r="B235" t="s">
        <v>1269</v>
      </c>
      <c r="C235" t="s">
        <v>1742</v>
      </c>
      <c r="D235" t="s">
        <v>54</v>
      </c>
      <c r="E235" t="s">
        <v>1354</v>
      </c>
      <c r="F235" t="s">
        <v>1743</v>
      </c>
      <c r="G235" t="s">
        <v>1322</v>
      </c>
      <c r="H235" t="s">
        <v>1127</v>
      </c>
      <c r="I235">
        <v>1</v>
      </c>
      <c r="J235">
        <v>2</v>
      </c>
      <c r="K235">
        <v>2</v>
      </c>
      <c r="L235">
        <v>3</v>
      </c>
      <c r="M235" t="s">
        <v>1275</v>
      </c>
      <c r="N235" t="str">
        <f t="shared" si="6"/>
        <v>FLVolusiaTomoka Farms2</v>
      </c>
      <c r="Q235" t="str">
        <f t="shared" si="7"/>
        <v>Tomoka Farms, Volusia County, FL</v>
      </c>
    </row>
    <row r="236" spans="1:17" ht="20">
      <c r="A236" s="26">
        <v>76</v>
      </c>
      <c r="B236" t="s">
        <v>1269</v>
      </c>
      <c r="C236" t="s">
        <v>1744</v>
      </c>
      <c r="D236" t="s">
        <v>54</v>
      </c>
      <c r="E236" t="s">
        <v>1364</v>
      </c>
      <c r="F236" t="s">
        <v>63</v>
      </c>
      <c r="G236" t="s">
        <v>1322</v>
      </c>
      <c r="H236" t="s">
        <v>1127</v>
      </c>
      <c r="I236">
        <v>1</v>
      </c>
      <c r="J236">
        <v>2</v>
      </c>
      <c r="K236">
        <v>3</v>
      </c>
      <c r="L236">
        <v>2</v>
      </c>
      <c r="M236" t="s">
        <v>1275</v>
      </c>
      <c r="N236" t="str">
        <f t="shared" si="6"/>
        <v>FLHillsboroughTampa2</v>
      </c>
      <c r="Q236" t="str">
        <f t="shared" si="7"/>
        <v>Tampa, Hillsborough County, FL</v>
      </c>
    </row>
    <row r="237" spans="1:17" ht="20">
      <c r="A237" s="26">
        <v>77</v>
      </c>
      <c r="B237" t="s">
        <v>1269</v>
      </c>
      <c r="C237" t="s">
        <v>1745</v>
      </c>
      <c r="D237" t="s">
        <v>54</v>
      </c>
      <c r="E237" t="s">
        <v>1372</v>
      </c>
      <c r="F237" t="s">
        <v>57</v>
      </c>
      <c r="G237" t="s">
        <v>1322</v>
      </c>
      <c r="H237" t="s">
        <v>1127</v>
      </c>
      <c r="I237">
        <v>1</v>
      </c>
      <c r="J237">
        <v>2</v>
      </c>
      <c r="K237">
        <v>3</v>
      </c>
      <c r="L237">
        <v>3</v>
      </c>
      <c r="M237" t="s">
        <v>1275</v>
      </c>
      <c r="N237" t="str">
        <f t="shared" si="6"/>
        <v>FLDadeMiami2</v>
      </c>
      <c r="Q237" t="str">
        <f t="shared" si="7"/>
        <v>Miami, Dade County, FL</v>
      </c>
    </row>
    <row r="238" spans="1:17" ht="20">
      <c r="A238" s="26">
        <v>78</v>
      </c>
      <c r="B238" t="s">
        <v>1269</v>
      </c>
      <c r="C238" t="s">
        <v>1746</v>
      </c>
      <c r="D238" t="s">
        <v>54</v>
      </c>
      <c r="E238" t="s">
        <v>1292</v>
      </c>
      <c r="F238" t="s">
        <v>1375</v>
      </c>
      <c r="G238" t="s">
        <v>1322</v>
      </c>
      <c r="H238" t="s">
        <v>1127</v>
      </c>
      <c r="I238">
        <v>1</v>
      </c>
      <c r="J238">
        <v>2</v>
      </c>
      <c r="K238">
        <v>3</v>
      </c>
      <c r="M238" t="s">
        <v>1275</v>
      </c>
      <c r="N238" t="str">
        <f t="shared" si="6"/>
        <v>FLMonroeKey West2</v>
      </c>
      <c r="Q238" t="str">
        <f t="shared" si="7"/>
        <v>Key West, Monroe County, FL</v>
      </c>
    </row>
    <row r="239" spans="1:17" ht="20">
      <c r="A239" s="26">
        <v>79</v>
      </c>
      <c r="B239" t="s">
        <v>1269</v>
      </c>
      <c r="C239" t="s">
        <v>1747</v>
      </c>
      <c r="D239" t="s">
        <v>275</v>
      </c>
      <c r="E239" t="s">
        <v>1748</v>
      </c>
      <c r="F239" t="s">
        <v>1749</v>
      </c>
      <c r="G239" t="s">
        <v>1273</v>
      </c>
      <c r="H239" t="s">
        <v>1274</v>
      </c>
      <c r="I239">
        <v>1</v>
      </c>
      <c r="J239">
        <v>2</v>
      </c>
      <c r="K239">
        <v>1</v>
      </c>
      <c r="L239">
        <v>2</v>
      </c>
      <c r="M239" t="s">
        <v>1275</v>
      </c>
      <c r="N239" t="str">
        <f t="shared" si="6"/>
        <v>TNFentressForbus2</v>
      </c>
      <c r="Q239" t="str">
        <f t="shared" si="7"/>
        <v>Forbus, Fentress County, TN</v>
      </c>
    </row>
    <row r="240" spans="1:17" ht="20">
      <c r="A240" s="26">
        <v>80</v>
      </c>
      <c r="B240" t="s">
        <v>1269</v>
      </c>
      <c r="C240" t="s">
        <v>1750</v>
      </c>
      <c r="D240" t="s">
        <v>275</v>
      </c>
      <c r="E240" t="s">
        <v>1377</v>
      </c>
      <c r="F240" t="s">
        <v>895</v>
      </c>
      <c r="G240" t="s">
        <v>1273</v>
      </c>
      <c r="H240" t="s">
        <v>1127</v>
      </c>
      <c r="I240">
        <v>1</v>
      </c>
      <c r="J240">
        <v>2</v>
      </c>
      <c r="K240">
        <v>4</v>
      </c>
      <c r="L240">
        <v>3</v>
      </c>
      <c r="M240" t="s">
        <v>1275</v>
      </c>
      <c r="N240" t="str">
        <f t="shared" si="6"/>
        <v>TNSumnerPortland2</v>
      </c>
      <c r="Q240" t="str">
        <f t="shared" si="7"/>
        <v>Portland, Sumner County, TN</v>
      </c>
    </row>
    <row r="241" spans="1:17" ht="20">
      <c r="A241" s="26">
        <v>81</v>
      </c>
      <c r="B241" t="s">
        <v>1269</v>
      </c>
      <c r="C241" t="s">
        <v>1751</v>
      </c>
      <c r="D241" t="s">
        <v>275</v>
      </c>
      <c r="E241" t="s">
        <v>293</v>
      </c>
      <c r="F241" t="s">
        <v>1752</v>
      </c>
      <c r="G241" t="s">
        <v>1273</v>
      </c>
      <c r="H241" t="s">
        <v>1127</v>
      </c>
      <c r="I241">
        <v>1</v>
      </c>
      <c r="J241">
        <v>2</v>
      </c>
      <c r="K241">
        <v>4</v>
      </c>
      <c r="L241">
        <v>3</v>
      </c>
      <c r="M241" t="s">
        <v>1275</v>
      </c>
      <c r="N241" t="str">
        <f t="shared" si="6"/>
        <v>TNHoustonTennessee Ridge2</v>
      </c>
      <c r="Q241" t="str">
        <f t="shared" si="7"/>
        <v>Tennessee Ridge, Houston County, TN</v>
      </c>
    </row>
    <row r="242" spans="1:17" ht="20">
      <c r="A242" s="26">
        <v>82</v>
      </c>
      <c r="B242" t="s">
        <v>1269</v>
      </c>
      <c r="C242" t="s">
        <v>1753</v>
      </c>
      <c r="D242" t="s">
        <v>275</v>
      </c>
      <c r="E242" t="s">
        <v>209</v>
      </c>
      <c r="F242" t="s">
        <v>342</v>
      </c>
      <c r="G242" t="s">
        <v>1273</v>
      </c>
      <c r="H242" t="s">
        <v>1127</v>
      </c>
      <c r="I242">
        <v>1</v>
      </c>
      <c r="J242">
        <v>2</v>
      </c>
      <c r="K242">
        <v>2</v>
      </c>
      <c r="L242">
        <v>2</v>
      </c>
      <c r="M242" t="s">
        <v>1275</v>
      </c>
      <c r="N242" t="str">
        <f t="shared" si="6"/>
        <v>TNJacksonGainesboro2</v>
      </c>
      <c r="Q242" t="str">
        <f t="shared" si="7"/>
        <v>Gainesboro, Jackson County, TN</v>
      </c>
    </row>
    <row r="243" spans="1:17" ht="20">
      <c r="A243" s="26">
        <v>83</v>
      </c>
      <c r="B243" t="s">
        <v>1269</v>
      </c>
      <c r="C243" t="s">
        <v>1754</v>
      </c>
      <c r="D243" t="s">
        <v>275</v>
      </c>
      <c r="E243" t="s">
        <v>727</v>
      </c>
      <c r="F243" t="s">
        <v>343</v>
      </c>
      <c r="G243" t="s">
        <v>1273</v>
      </c>
      <c r="H243" t="s">
        <v>1274</v>
      </c>
      <c r="I243">
        <v>1</v>
      </c>
      <c r="J243">
        <v>2</v>
      </c>
      <c r="K243">
        <v>3</v>
      </c>
      <c r="L243">
        <v>3</v>
      </c>
      <c r="M243" t="s">
        <v>1275</v>
      </c>
      <c r="N243" t="str">
        <f t="shared" si="6"/>
        <v>TNWilsonStatesville2</v>
      </c>
      <c r="Q243" t="str">
        <f t="shared" si="7"/>
        <v>Statesville, Wilson County, TN</v>
      </c>
    </row>
    <row r="244" spans="1:17" ht="20">
      <c r="A244" s="26">
        <v>84</v>
      </c>
      <c r="B244" t="s">
        <v>1269</v>
      </c>
      <c r="C244" t="s">
        <v>1755</v>
      </c>
      <c r="D244" t="s">
        <v>275</v>
      </c>
      <c r="E244" t="s">
        <v>1385</v>
      </c>
      <c r="F244" t="s">
        <v>354</v>
      </c>
      <c r="G244" t="s">
        <v>1273</v>
      </c>
      <c r="H244" t="s">
        <v>1127</v>
      </c>
      <c r="I244">
        <v>1</v>
      </c>
      <c r="J244">
        <v>2</v>
      </c>
      <c r="K244">
        <v>2</v>
      </c>
      <c r="L244">
        <v>3</v>
      </c>
      <c r="M244" t="s">
        <v>1275</v>
      </c>
      <c r="N244" t="str">
        <f t="shared" si="6"/>
        <v>TNDavidsonNashville2</v>
      </c>
      <c r="Q244" t="str">
        <f t="shared" si="7"/>
        <v>Nashville, Davidson County, TN</v>
      </c>
    </row>
    <row r="245" spans="1:17" ht="20">
      <c r="A245" s="26">
        <v>85</v>
      </c>
      <c r="B245" t="s">
        <v>1269</v>
      </c>
      <c r="C245" t="s">
        <v>1756</v>
      </c>
      <c r="D245" t="s">
        <v>275</v>
      </c>
      <c r="E245" t="s">
        <v>731</v>
      </c>
      <c r="F245" t="s">
        <v>1757</v>
      </c>
      <c r="G245" t="s">
        <v>1273</v>
      </c>
      <c r="H245" t="s">
        <v>1274</v>
      </c>
      <c r="I245">
        <v>1</v>
      </c>
      <c r="J245">
        <v>2</v>
      </c>
      <c r="K245">
        <v>3</v>
      </c>
      <c r="L245">
        <v>3</v>
      </c>
      <c r="M245" t="s">
        <v>1275</v>
      </c>
      <c r="N245" t="str">
        <f t="shared" si="6"/>
        <v>TNBedfordPoplins Crossroads2</v>
      </c>
      <c r="Q245" t="str">
        <f t="shared" si="7"/>
        <v>Poplins Crossroads, Bedford County, TN</v>
      </c>
    </row>
    <row r="246" spans="1:17" ht="20">
      <c r="A246" s="26">
        <v>86</v>
      </c>
      <c r="B246" t="s">
        <v>1269</v>
      </c>
      <c r="C246" t="s">
        <v>1758</v>
      </c>
      <c r="D246" t="s">
        <v>275</v>
      </c>
      <c r="E246" t="s">
        <v>1759</v>
      </c>
      <c r="F246" t="s">
        <v>571</v>
      </c>
      <c r="G246" t="s">
        <v>1273</v>
      </c>
      <c r="H246" t="s">
        <v>1127</v>
      </c>
      <c r="I246">
        <v>1</v>
      </c>
      <c r="J246">
        <v>2</v>
      </c>
      <c r="K246">
        <v>3</v>
      </c>
      <c r="L246">
        <v>2</v>
      </c>
      <c r="M246" t="s">
        <v>1275</v>
      </c>
      <c r="N246" t="str">
        <f t="shared" si="6"/>
        <v>TNWilliamsonFranklin2</v>
      </c>
      <c r="Q246" t="str">
        <f t="shared" si="7"/>
        <v>Franklin, Williamson County, TN</v>
      </c>
    </row>
    <row r="247" spans="1:17" ht="20">
      <c r="A247" s="26">
        <v>87</v>
      </c>
      <c r="B247" t="s">
        <v>1269</v>
      </c>
      <c r="C247" t="s">
        <v>1760</v>
      </c>
      <c r="D247" t="s">
        <v>275</v>
      </c>
      <c r="E247" t="s">
        <v>1761</v>
      </c>
      <c r="F247" t="s">
        <v>1762</v>
      </c>
      <c r="G247" t="s">
        <v>1273</v>
      </c>
      <c r="H247" t="s">
        <v>1127</v>
      </c>
      <c r="I247">
        <v>1</v>
      </c>
      <c r="J247">
        <v>2</v>
      </c>
      <c r="K247">
        <v>4</v>
      </c>
      <c r="L247">
        <v>2</v>
      </c>
      <c r="M247" t="s">
        <v>1275</v>
      </c>
      <c r="N247" t="str">
        <f t="shared" si="6"/>
        <v>TNLawrenceRamah2</v>
      </c>
      <c r="Q247" t="str">
        <f t="shared" si="7"/>
        <v>Ramah, Lawrence County, TN</v>
      </c>
    </row>
    <row r="248" spans="1:17" ht="20">
      <c r="A248" s="26">
        <v>88</v>
      </c>
      <c r="B248" t="s">
        <v>1269</v>
      </c>
      <c r="C248" t="s">
        <v>1763</v>
      </c>
      <c r="D248" t="s">
        <v>3</v>
      </c>
      <c r="E248" t="s">
        <v>209</v>
      </c>
      <c r="F248" t="s">
        <v>1764</v>
      </c>
      <c r="G248" t="s">
        <v>1273</v>
      </c>
      <c r="H248" t="s">
        <v>1274</v>
      </c>
      <c r="I248">
        <v>1</v>
      </c>
      <c r="J248">
        <v>2</v>
      </c>
      <c r="K248">
        <v>3</v>
      </c>
      <c r="L248">
        <v>3</v>
      </c>
      <c r="M248" t="s">
        <v>1275</v>
      </c>
      <c r="N248" t="str">
        <f t="shared" si="6"/>
        <v>ALJacksonStevenson2</v>
      </c>
      <c r="Q248" t="str">
        <f t="shared" si="7"/>
        <v>Stevenson, Jackson County, AL</v>
      </c>
    </row>
    <row r="249" spans="1:17" ht="20">
      <c r="A249" s="26">
        <v>89</v>
      </c>
      <c r="B249" t="s">
        <v>1269</v>
      </c>
      <c r="C249" t="s">
        <v>1765</v>
      </c>
      <c r="D249" t="s">
        <v>3</v>
      </c>
      <c r="E249" t="s">
        <v>320</v>
      </c>
      <c r="F249" t="s">
        <v>370</v>
      </c>
      <c r="G249" t="s">
        <v>1273</v>
      </c>
      <c r="H249" t="s">
        <v>1274</v>
      </c>
      <c r="I249">
        <v>1</v>
      </c>
      <c r="J249">
        <v>2</v>
      </c>
      <c r="K249">
        <v>3</v>
      </c>
      <c r="L249">
        <v>3</v>
      </c>
      <c r="M249" t="s">
        <v>1275</v>
      </c>
      <c r="N249" t="str">
        <f t="shared" si="6"/>
        <v>ALMadisonHuntsville2</v>
      </c>
      <c r="Q249" t="str">
        <f t="shared" si="7"/>
        <v>Huntsville, Madison County, AL</v>
      </c>
    </row>
    <row r="250" spans="1:17" ht="20">
      <c r="A250" s="26">
        <v>90</v>
      </c>
      <c r="B250" t="s">
        <v>1269</v>
      </c>
      <c r="C250" t="s">
        <v>1766</v>
      </c>
      <c r="D250" t="s">
        <v>3</v>
      </c>
      <c r="E250" t="s">
        <v>1761</v>
      </c>
      <c r="F250" t="s">
        <v>1767</v>
      </c>
      <c r="G250" t="s">
        <v>1273</v>
      </c>
      <c r="H250" t="s">
        <v>1274</v>
      </c>
      <c r="I250">
        <v>1</v>
      </c>
      <c r="J250">
        <v>2</v>
      </c>
      <c r="K250">
        <v>2</v>
      </c>
      <c r="L250">
        <v>2</v>
      </c>
      <c r="M250" t="s">
        <v>1275</v>
      </c>
      <c r="N250" t="str">
        <f t="shared" si="6"/>
        <v>ALLawrenceTown Creek2</v>
      </c>
      <c r="Q250" t="str">
        <f t="shared" si="7"/>
        <v>Town Creek, Lawrence County, AL</v>
      </c>
    </row>
    <row r="251" spans="1:17" ht="20">
      <c r="A251" s="26">
        <v>91</v>
      </c>
      <c r="B251" t="s">
        <v>1269</v>
      </c>
      <c r="C251" t="s">
        <v>1768</v>
      </c>
      <c r="D251" t="s">
        <v>3</v>
      </c>
      <c r="E251" t="s">
        <v>1397</v>
      </c>
      <c r="F251" t="s">
        <v>1769</v>
      </c>
      <c r="G251" t="s">
        <v>1273</v>
      </c>
      <c r="H251" t="s">
        <v>1274</v>
      </c>
      <c r="I251">
        <v>1</v>
      </c>
      <c r="J251">
        <v>2</v>
      </c>
      <c r="K251">
        <v>1</v>
      </c>
      <c r="M251" t="s">
        <v>1275</v>
      </c>
      <c r="N251" t="str">
        <f t="shared" si="6"/>
        <v>ALLauderdaleKillen2</v>
      </c>
      <c r="Q251" t="str">
        <f t="shared" si="7"/>
        <v>Killen, Lauderdale County, AL</v>
      </c>
    </row>
    <row r="252" spans="1:17" ht="20">
      <c r="A252" s="26">
        <v>92</v>
      </c>
      <c r="B252" t="s">
        <v>1269</v>
      </c>
      <c r="C252" t="s">
        <v>1770</v>
      </c>
      <c r="D252" t="s">
        <v>3</v>
      </c>
      <c r="E252" t="s">
        <v>1397</v>
      </c>
      <c r="F252" t="s">
        <v>412</v>
      </c>
      <c r="G252" t="s">
        <v>1273</v>
      </c>
      <c r="H252" t="s">
        <v>1127</v>
      </c>
      <c r="I252">
        <v>1</v>
      </c>
      <c r="J252">
        <v>2</v>
      </c>
      <c r="K252">
        <v>2</v>
      </c>
      <c r="L252">
        <v>1</v>
      </c>
      <c r="M252" t="s">
        <v>1275</v>
      </c>
      <c r="N252" t="str">
        <f t="shared" si="6"/>
        <v>ALLauderdaleLexington2</v>
      </c>
      <c r="Q252" t="str">
        <f t="shared" si="7"/>
        <v>Lexington, Lauderdale County, AL</v>
      </c>
    </row>
    <row r="253" spans="1:17" ht="20">
      <c r="A253" s="26">
        <v>93</v>
      </c>
      <c r="B253" t="s">
        <v>1269</v>
      </c>
      <c r="C253" t="s">
        <v>1771</v>
      </c>
      <c r="D253" t="s">
        <v>3</v>
      </c>
      <c r="E253" t="s">
        <v>1397</v>
      </c>
      <c r="F253" t="s">
        <v>990</v>
      </c>
      <c r="G253" t="s">
        <v>1273</v>
      </c>
      <c r="H253" t="s">
        <v>1127</v>
      </c>
      <c r="I253">
        <v>1</v>
      </c>
      <c r="J253">
        <v>2</v>
      </c>
      <c r="K253">
        <v>2</v>
      </c>
      <c r="M253" t="s">
        <v>1275</v>
      </c>
      <c r="N253" t="str">
        <f t="shared" si="6"/>
        <v>ALLauderdaleFlorence2</v>
      </c>
      <c r="Q253" t="str">
        <f t="shared" si="7"/>
        <v>Florence, Lauderdale County, AL</v>
      </c>
    </row>
    <row r="254" spans="1:17" ht="20">
      <c r="A254" s="26">
        <v>94</v>
      </c>
      <c r="B254" t="s">
        <v>1269</v>
      </c>
      <c r="C254" t="s">
        <v>1772</v>
      </c>
      <c r="D254" t="s">
        <v>3</v>
      </c>
      <c r="E254" t="s">
        <v>1397</v>
      </c>
      <c r="F254" t="s">
        <v>1769</v>
      </c>
      <c r="G254" t="s">
        <v>1273</v>
      </c>
      <c r="H254" t="s">
        <v>1274</v>
      </c>
      <c r="I254">
        <v>1</v>
      </c>
      <c r="J254">
        <v>2</v>
      </c>
      <c r="K254">
        <v>3</v>
      </c>
      <c r="M254" t="s">
        <v>1275</v>
      </c>
      <c r="N254" t="str">
        <f t="shared" si="6"/>
        <v>ALLauderdaleKillen2</v>
      </c>
      <c r="Q254" t="str">
        <f t="shared" si="7"/>
        <v>Killen, Lauderdale County, AL</v>
      </c>
    </row>
    <row r="255" spans="1:17" ht="20">
      <c r="A255" s="26">
        <v>95</v>
      </c>
      <c r="B255" t="s">
        <v>1269</v>
      </c>
      <c r="C255" t="s">
        <v>1773</v>
      </c>
      <c r="D255" t="s">
        <v>3</v>
      </c>
      <c r="E255" t="s">
        <v>367</v>
      </c>
      <c r="F255" t="s">
        <v>1774</v>
      </c>
      <c r="G255" t="s">
        <v>1273</v>
      </c>
      <c r="H255" t="s">
        <v>1127</v>
      </c>
      <c r="I255">
        <v>1</v>
      </c>
      <c r="J255">
        <v>2</v>
      </c>
      <c r="K255">
        <v>1</v>
      </c>
      <c r="L255">
        <v>2</v>
      </c>
      <c r="M255" t="s">
        <v>1275</v>
      </c>
      <c r="N255" t="str">
        <f t="shared" si="6"/>
        <v>ALMarshallPreston2</v>
      </c>
      <c r="Q255" t="str">
        <f t="shared" si="7"/>
        <v>Preston, Marshall County, AL</v>
      </c>
    </row>
    <row r="256" spans="1:17" ht="20">
      <c r="A256" s="26">
        <v>96</v>
      </c>
      <c r="B256" t="s">
        <v>1269</v>
      </c>
      <c r="C256" t="s">
        <v>1775</v>
      </c>
      <c r="D256" t="s">
        <v>3</v>
      </c>
      <c r="E256" t="s">
        <v>1604</v>
      </c>
      <c r="F256" t="s">
        <v>385</v>
      </c>
      <c r="G256" t="s">
        <v>1273</v>
      </c>
      <c r="H256" t="s">
        <v>1274</v>
      </c>
      <c r="I256">
        <v>1</v>
      </c>
      <c r="J256">
        <v>2</v>
      </c>
      <c r="K256">
        <v>1</v>
      </c>
      <c r="L256">
        <v>2</v>
      </c>
      <c r="M256" t="s">
        <v>1275</v>
      </c>
      <c r="N256" t="str">
        <f t="shared" si="6"/>
        <v>ALBlountOneonta2</v>
      </c>
      <c r="Q256" t="str">
        <f t="shared" si="7"/>
        <v>Oneonta, Blount County, AL</v>
      </c>
    </row>
    <row r="257" spans="1:17" ht="20">
      <c r="A257" s="26">
        <v>97</v>
      </c>
      <c r="B257" t="s">
        <v>1269</v>
      </c>
      <c r="C257" t="s">
        <v>1776</v>
      </c>
      <c r="D257" t="s">
        <v>3</v>
      </c>
      <c r="E257" t="s">
        <v>1567</v>
      </c>
      <c r="F257" t="s">
        <v>1626</v>
      </c>
      <c r="G257" t="s">
        <v>1273</v>
      </c>
      <c r="H257" t="s">
        <v>1127</v>
      </c>
      <c r="I257">
        <v>1</v>
      </c>
      <c r="J257">
        <v>2</v>
      </c>
      <c r="K257">
        <v>4</v>
      </c>
      <c r="L257">
        <v>4</v>
      </c>
      <c r="M257" t="s">
        <v>1275</v>
      </c>
      <c r="N257" t="str">
        <f t="shared" si="6"/>
        <v>ALWalkerJasper2</v>
      </c>
      <c r="Q257" t="str">
        <f t="shared" si="7"/>
        <v>Jasper, Walker County, AL</v>
      </c>
    </row>
    <row r="258" spans="1:17" ht="20">
      <c r="A258" s="26">
        <v>98</v>
      </c>
      <c r="B258" t="s">
        <v>1269</v>
      </c>
      <c r="C258" t="s">
        <v>1777</v>
      </c>
      <c r="D258" t="s">
        <v>3</v>
      </c>
      <c r="E258" t="s">
        <v>1778</v>
      </c>
      <c r="F258" t="s">
        <v>1779</v>
      </c>
      <c r="G258" t="s">
        <v>1273</v>
      </c>
      <c r="H258" t="s">
        <v>1274</v>
      </c>
      <c r="I258">
        <v>1</v>
      </c>
      <c r="J258">
        <v>2</v>
      </c>
      <c r="K258">
        <v>4</v>
      </c>
      <c r="L258">
        <v>3</v>
      </c>
      <c r="M258" t="s">
        <v>1275</v>
      </c>
      <c r="N258" t="str">
        <f t="shared" si="6"/>
        <v>ALWinstonHaleyville2</v>
      </c>
      <c r="Q258" t="str">
        <f t="shared" si="7"/>
        <v>Haleyville, Winston County, AL</v>
      </c>
    </row>
    <row r="259" spans="1:17" ht="20">
      <c r="A259" s="26">
        <v>99</v>
      </c>
      <c r="B259" t="s">
        <v>1269</v>
      </c>
      <c r="C259" t="s">
        <v>1780</v>
      </c>
      <c r="D259" t="s">
        <v>3</v>
      </c>
      <c r="E259" t="s">
        <v>1778</v>
      </c>
      <c r="F259" t="s">
        <v>1781</v>
      </c>
      <c r="G259" t="s">
        <v>1273</v>
      </c>
      <c r="H259" t="s">
        <v>1127</v>
      </c>
      <c r="I259">
        <v>1</v>
      </c>
      <c r="J259">
        <v>2</v>
      </c>
      <c r="K259">
        <v>4</v>
      </c>
      <c r="L259">
        <v>3</v>
      </c>
      <c r="M259" t="s">
        <v>1275</v>
      </c>
      <c r="N259" t="str">
        <f t="shared" ref="N259:N322" si="8">D259&amp;E259&amp;F259&amp;J259</f>
        <v>ALWinstonAddison2</v>
      </c>
      <c r="Q259" t="str">
        <f t="shared" ref="Q259:Q322" si="9">F259&amp;", "&amp;E259&amp;" County, "&amp;D259</f>
        <v>Addison, Winston County, AL</v>
      </c>
    </row>
    <row r="260" spans="1:17" ht="20">
      <c r="A260" s="26">
        <v>100</v>
      </c>
      <c r="B260" t="s">
        <v>1269</v>
      </c>
      <c r="C260" t="s">
        <v>1782</v>
      </c>
      <c r="D260" t="s">
        <v>3</v>
      </c>
      <c r="E260" t="s">
        <v>1783</v>
      </c>
      <c r="F260" t="s">
        <v>1784</v>
      </c>
      <c r="G260" t="s">
        <v>1273</v>
      </c>
      <c r="H260" t="s">
        <v>1127</v>
      </c>
      <c r="I260">
        <v>1</v>
      </c>
      <c r="J260">
        <v>2</v>
      </c>
      <c r="K260">
        <v>2</v>
      </c>
      <c r="L260">
        <v>2</v>
      </c>
      <c r="M260" t="s">
        <v>1275</v>
      </c>
      <c r="N260" t="str">
        <f t="shared" si="8"/>
        <v>ALEtowahGadsden2</v>
      </c>
      <c r="Q260" t="str">
        <f t="shared" si="9"/>
        <v>Gadsden, Etowah County, AL</v>
      </c>
    </row>
    <row r="261" spans="1:17" ht="20">
      <c r="A261" s="26">
        <v>101</v>
      </c>
      <c r="B261" t="s">
        <v>1269</v>
      </c>
      <c r="C261" t="s">
        <v>1785</v>
      </c>
      <c r="D261" t="s">
        <v>3</v>
      </c>
      <c r="E261" t="s">
        <v>958</v>
      </c>
      <c r="F261" t="s">
        <v>4</v>
      </c>
      <c r="G261" t="s">
        <v>1273</v>
      </c>
      <c r="H261" t="s">
        <v>1274</v>
      </c>
      <c r="I261">
        <v>1</v>
      </c>
      <c r="J261">
        <v>2</v>
      </c>
      <c r="K261">
        <v>3</v>
      </c>
      <c r="L261">
        <v>2</v>
      </c>
      <c r="M261" t="s">
        <v>1275</v>
      </c>
      <c r="N261" t="str">
        <f t="shared" si="8"/>
        <v>ALJeffersonBirmingham2</v>
      </c>
      <c r="Q261" t="str">
        <f t="shared" si="9"/>
        <v>Birmingham, Jefferson County, AL</v>
      </c>
    </row>
    <row r="262" spans="1:17" ht="20">
      <c r="A262" s="26">
        <v>102</v>
      </c>
      <c r="B262" t="s">
        <v>1269</v>
      </c>
      <c r="C262" t="s">
        <v>1786</v>
      </c>
      <c r="D262" t="s">
        <v>3</v>
      </c>
      <c r="E262" t="s">
        <v>1407</v>
      </c>
      <c r="F262" t="s">
        <v>1407</v>
      </c>
      <c r="G262" t="s">
        <v>1309</v>
      </c>
      <c r="H262" t="s">
        <v>1274</v>
      </c>
      <c r="I262">
        <v>1</v>
      </c>
      <c r="J262">
        <v>2</v>
      </c>
      <c r="K262">
        <v>4</v>
      </c>
      <c r="L262">
        <v>3</v>
      </c>
      <c r="M262" t="s">
        <v>1275</v>
      </c>
      <c r="N262" t="str">
        <f t="shared" si="8"/>
        <v>ALTuscaloosaTuscaloosa2</v>
      </c>
      <c r="Q262" t="str">
        <f t="shared" si="9"/>
        <v>Tuscaloosa, Tuscaloosa County, AL</v>
      </c>
    </row>
    <row r="263" spans="1:17" ht="20">
      <c r="A263" s="26">
        <v>103</v>
      </c>
      <c r="B263" t="s">
        <v>1269</v>
      </c>
      <c r="C263" t="s">
        <v>1787</v>
      </c>
      <c r="D263" t="s">
        <v>3</v>
      </c>
      <c r="E263" t="s">
        <v>1407</v>
      </c>
      <c r="F263" t="s">
        <v>1407</v>
      </c>
      <c r="G263" t="s">
        <v>1309</v>
      </c>
      <c r="H263" t="s">
        <v>1274</v>
      </c>
      <c r="I263">
        <v>1</v>
      </c>
      <c r="J263">
        <v>2</v>
      </c>
      <c r="K263">
        <v>4</v>
      </c>
      <c r="M263" t="s">
        <v>1275</v>
      </c>
      <c r="N263" t="str">
        <f t="shared" si="8"/>
        <v>ALTuscaloosaTuscaloosa2</v>
      </c>
      <c r="Q263" t="str">
        <f t="shared" si="9"/>
        <v>Tuscaloosa, Tuscaloosa County, AL</v>
      </c>
    </row>
    <row r="264" spans="1:17" ht="20">
      <c r="A264" s="26">
        <v>104</v>
      </c>
      <c r="B264" t="s">
        <v>1269</v>
      </c>
      <c r="C264" t="s">
        <v>1788</v>
      </c>
      <c r="D264" t="s">
        <v>3</v>
      </c>
      <c r="E264" t="s">
        <v>1412</v>
      </c>
      <c r="F264" t="s">
        <v>1789</v>
      </c>
      <c r="G264" t="s">
        <v>1309</v>
      </c>
      <c r="H264" t="s">
        <v>1127</v>
      </c>
      <c r="I264">
        <v>1</v>
      </c>
      <c r="J264">
        <v>2</v>
      </c>
      <c r="K264">
        <v>1</v>
      </c>
      <c r="L264">
        <v>1</v>
      </c>
      <c r="M264" t="s">
        <v>1275</v>
      </c>
      <c r="N264" t="str">
        <f t="shared" si="8"/>
        <v>ALTalladegaAlpine2</v>
      </c>
      <c r="Q264" t="str">
        <f t="shared" si="9"/>
        <v>Alpine, Talladega County, AL</v>
      </c>
    </row>
    <row r="265" spans="1:17" ht="20">
      <c r="A265" s="26">
        <v>105</v>
      </c>
      <c r="B265" t="s">
        <v>1269</v>
      </c>
      <c r="C265" t="s">
        <v>1790</v>
      </c>
      <c r="D265" t="s">
        <v>3</v>
      </c>
      <c r="E265" t="s">
        <v>1462</v>
      </c>
      <c r="F265" t="s">
        <v>1791</v>
      </c>
      <c r="G265" t="s">
        <v>1309</v>
      </c>
      <c r="H265" t="s">
        <v>1127</v>
      </c>
      <c r="I265">
        <v>1</v>
      </c>
      <c r="J265">
        <v>2</v>
      </c>
      <c r="K265">
        <v>3</v>
      </c>
      <c r="L265">
        <v>3</v>
      </c>
      <c r="M265" t="s">
        <v>1275</v>
      </c>
      <c r="N265" t="str">
        <f t="shared" si="8"/>
        <v>ALShelbyMontevallo2</v>
      </c>
      <c r="Q265" t="str">
        <f t="shared" si="9"/>
        <v>Montevallo, Shelby County, AL</v>
      </c>
    </row>
    <row r="266" spans="1:17" ht="20">
      <c r="A266" s="26">
        <v>106</v>
      </c>
      <c r="B266" t="s">
        <v>1269</v>
      </c>
      <c r="C266" t="s">
        <v>1792</v>
      </c>
      <c r="D266" t="s">
        <v>3</v>
      </c>
      <c r="E266" t="s">
        <v>1793</v>
      </c>
      <c r="F266" t="s">
        <v>307</v>
      </c>
      <c r="G266" t="s">
        <v>1309</v>
      </c>
      <c r="H266" t="s">
        <v>1127</v>
      </c>
      <c r="I266">
        <v>1</v>
      </c>
      <c r="J266">
        <v>2</v>
      </c>
      <c r="K266">
        <v>4</v>
      </c>
      <c r="L266">
        <v>3</v>
      </c>
      <c r="M266" t="s">
        <v>1275</v>
      </c>
      <c r="N266" t="str">
        <f t="shared" si="8"/>
        <v>ALRandolphRoanoke2</v>
      </c>
      <c r="Q266" t="str">
        <f t="shared" si="9"/>
        <v>Roanoke, Randolph County, AL</v>
      </c>
    </row>
    <row r="267" spans="1:17" ht="20">
      <c r="A267" s="26">
        <v>107</v>
      </c>
      <c r="B267" t="s">
        <v>1269</v>
      </c>
      <c r="C267" t="s">
        <v>1794</v>
      </c>
      <c r="D267" t="s">
        <v>3</v>
      </c>
      <c r="E267" t="s">
        <v>1795</v>
      </c>
      <c r="F267" t="s">
        <v>1796</v>
      </c>
      <c r="G267" t="s">
        <v>1319</v>
      </c>
      <c r="H267" t="s">
        <v>1127</v>
      </c>
      <c r="I267">
        <v>1</v>
      </c>
      <c r="J267">
        <v>2</v>
      </c>
      <c r="K267">
        <v>3</v>
      </c>
      <c r="L267">
        <v>2</v>
      </c>
      <c r="M267" t="s">
        <v>1275</v>
      </c>
      <c r="N267" t="str">
        <f t="shared" si="8"/>
        <v>ALElmoreTallassee2</v>
      </c>
      <c r="Q267" t="str">
        <f t="shared" si="9"/>
        <v>Tallassee, Elmore County, AL</v>
      </c>
    </row>
    <row r="268" spans="1:17" ht="20">
      <c r="A268" s="26">
        <v>108</v>
      </c>
      <c r="B268" t="s">
        <v>1269</v>
      </c>
      <c r="C268" t="s">
        <v>1797</v>
      </c>
      <c r="D268" t="s">
        <v>3</v>
      </c>
      <c r="E268" t="s">
        <v>1798</v>
      </c>
      <c r="F268" t="s">
        <v>1799</v>
      </c>
      <c r="G268" t="s">
        <v>1319</v>
      </c>
      <c r="H268" t="s">
        <v>1274</v>
      </c>
      <c r="I268">
        <v>1</v>
      </c>
      <c r="J268">
        <v>2</v>
      </c>
      <c r="K268">
        <v>4</v>
      </c>
      <c r="L268">
        <v>3</v>
      </c>
      <c r="M268" t="s">
        <v>1275</v>
      </c>
      <c r="N268" t="str">
        <f t="shared" si="8"/>
        <v>ALAutaugaPrattville2</v>
      </c>
      <c r="Q268" t="str">
        <f t="shared" si="9"/>
        <v>Prattville, Autauga County, AL</v>
      </c>
    </row>
    <row r="269" spans="1:17" ht="20">
      <c r="A269" s="26">
        <v>109</v>
      </c>
      <c r="B269" t="s">
        <v>1269</v>
      </c>
      <c r="C269" t="s">
        <v>1800</v>
      </c>
      <c r="D269" t="s">
        <v>3</v>
      </c>
      <c r="E269" t="s">
        <v>1798</v>
      </c>
      <c r="F269" t="s">
        <v>1799</v>
      </c>
      <c r="G269" t="s">
        <v>1319</v>
      </c>
      <c r="H269" t="s">
        <v>1274</v>
      </c>
      <c r="I269">
        <v>1</v>
      </c>
      <c r="J269">
        <v>2</v>
      </c>
      <c r="K269">
        <v>4</v>
      </c>
      <c r="M269" t="s">
        <v>1275</v>
      </c>
      <c r="N269" t="str">
        <f t="shared" si="8"/>
        <v>ALAutaugaPrattville2</v>
      </c>
      <c r="Q269" t="str">
        <f t="shared" si="9"/>
        <v>Prattville, Autauga County, AL</v>
      </c>
    </row>
    <row r="270" spans="1:17" ht="20">
      <c r="A270" s="26">
        <v>110</v>
      </c>
      <c r="B270" t="s">
        <v>1269</v>
      </c>
      <c r="C270" t="s">
        <v>1801</v>
      </c>
      <c r="D270" t="s">
        <v>3</v>
      </c>
      <c r="E270" t="s">
        <v>1419</v>
      </c>
      <c r="F270" t="s">
        <v>1802</v>
      </c>
      <c r="G270" t="s">
        <v>1319</v>
      </c>
      <c r="H270" t="s">
        <v>1127</v>
      </c>
      <c r="I270">
        <v>1</v>
      </c>
      <c r="J270">
        <v>2</v>
      </c>
      <c r="K270">
        <v>2</v>
      </c>
      <c r="L270">
        <v>2</v>
      </c>
      <c r="M270" t="s">
        <v>1275</v>
      </c>
      <c r="N270" t="str">
        <f t="shared" si="8"/>
        <v>ALMarengoAimwell2</v>
      </c>
      <c r="Q270" t="str">
        <f t="shared" si="9"/>
        <v>Aimwell, Marengo County, AL</v>
      </c>
    </row>
    <row r="271" spans="1:17" ht="20">
      <c r="A271" s="26">
        <v>111</v>
      </c>
      <c r="B271" t="s">
        <v>1269</v>
      </c>
      <c r="C271" t="s">
        <v>1803</v>
      </c>
      <c r="D271" t="s">
        <v>3</v>
      </c>
      <c r="E271" t="s">
        <v>1348</v>
      </c>
      <c r="F271" t="s">
        <v>1804</v>
      </c>
      <c r="G271" t="s">
        <v>1319</v>
      </c>
      <c r="H271" t="s">
        <v>1274</v>
      </c>
      <c r="I271">
        <v>1</v>
      </c>
      <c r="J271">
        <v>2</v>
      </c>
      <c r="K271">
        <v>4</v>
      </c>
      <c r="L271">
        <v>3</v>
      </c>
      <c r="M271" t="s">
        <v>1275</v>
      </c>
      <c r="N271" t="str">
        <f t="shared" si="8"/>
        <v>ALSumterLivingston2</v>
      </c>
      <c r="Q271" t="str">
        <f t="shared" si="9"/>
        <v>Livingston, Sumter County, AL</v>
      </c>
    </row>
    <row r="272" spans="1:17" ht="20">
      <c r="A272" s="26">
        <v>112</v>
      </c>
      <c r="B272" t="s">
        <v>1269</v>
      </c>
      <c r="C272" t="s">
        <v>1805</v>
      </c>
      <c r="D272" t="s">
        <v>3</v>
      </c>
      <c r="E272" t="s">
        <v>456</v>
      </c>
      <c r="F272" t="s">
        <v>456</v>
      </c>
      <c r="G272" t="s">
        <v>1319</v>
      </c>
      <c r="H272" t="s">
        <v>1127</v>
      </c>
      <c r="I272">
        <v>1</v>
      </c>
      <c r="J272">
        <v>2</v>
      </c>
      <c r="K272">
        <v>3</v>
      </c>
      <c r="L272">
        <v>3</v>
      </c>
      <c r="M272" t="s">
        <v>1275</v>
      </c>
      <c r="N272" t="str">
        <f t="shared" si="8"/>
        <v>ALMontgomeryMontgomery2</v>
      </c>
      <c r="Q272" t="str">
        <f t="shared" si="9"/>
        <v>Montgomery, Montgomery County, AL</v>
      </c>
    </row>
    <row r="273" spans="1:17" ht="20">
      <c r="A273" s="26">
        <v>113</v>
      </c>
      <c r="B273" t="s">
        <v>1269</v>
      </c>
      <c r="C273" t="s">
        <v>1806</v>
      </c>
      <c r="D273" t="s">
        <v>3</v>
      </c>
      <c r="E273" t="s">
        <v>1807</v>
      </c>
      <c r="F273" t="s">
        <v>1808</v>
      </c>
      <c r="G273" t="s">
        <v>1328</v>
      </c>
      <c r="H273" t="s">
        <v>1127</v>
      </c>
      <c r="I273">
        <v>1</v>
      </c>
      <c r="J273">
        <v>2</v>
      </c>
      <c r="K273">
        <v>4</v>
      </c>
      <c r="L273">
        <v>3</v>
      </c>
      <c r="M273" t="s">
        <v>1275</v>
      </c>
      <c r="N273" t="str">
        <f t="shared" si="8"/>
        <v>ALHenryAbbeville2</v>
      </c>
      <c r="Q273" t="str">
        <f t="shared" si="9"/>
        <v>Abbeville, Henry County, AL</v>
      </c>
    </row>
    <row r="274" spans="1:17" ht="20">
      <c r="A274" s="26">
        <v>114</v>
      </c>
      <c r="B274" t="s">
        <v>1269</v>
      </c>
      <c r="C274" t="s">
        <v>1809</v>
      </c>
      <c r="D274" t="s">
        <v>3</v>
      </c>
      <c r="E274" t="s">
        <v>293</v>
      </c>
      <c r="F274" t="s">
        <v>1810</v>
      </c>
      <c r="G274" t="s">
        <v>1328</v>
      </c>
      <c r="H274" t="s">
        <v>1274</v>
      </c>
      <c r="I274">
        <v>1</v>
      </c>
      <c r="J274">
        <v>2</v>
      </c>
      <c r="K274">
        <v>3</v>
      </c>
      <c r="L274">
        <v>3</v>
      </c>
      <c r="M274" t="s">
        <v>1275</v>
      </c>
      <c r="N274" t="str">
        <f t="shared" si="8"/>
        <v>ALHoustonDothan2</v>
      </c>
      <c r="Q274" t="str">
        <f t="shared" si="9"/>
        <v>Dothan, Houston County, AL</v>
      </c>
    </row>
    <row r="275" spans="1:17" ht="20">
      <c r="A275" s="26">
        <v>115</v>
      </c>
      <c r="B275" t="s">
        <v>1269</v>
      </c>
      <c r="C275" t="s">
        <v>1811</v>
      </c>
      <c r="D275" t="s">
        <v>3</v>
      </c>
      <c r="E275" t="s">
        <v>1433</v>
      </c>
      <c r="F275" t="s">
        <v>1434</v>
      </c>
      <c r="G275" t="s">
        <v>1328</v>
      </c>
      <c r="H275" t="s">
        <v>1274</v>
      </c>
      <c r="I275">
        <v>1</v>
      </c>
      <c r="J275">
        <v>2</v>
      </c>
      <c r="K275">
        <v>3</v>
      </c>
      <c r="M275" t="s">
        <v>1275</v>
      </c>
      <c r="N275" t="str">
        <f t="shared" si="8"/>
        <v>ALPikeTroy2</v>
      </c>
      <c r="Q275" t="str">
        <f t="shared" si="9"/>
        <v>Troy, Pike County, AL</v>
      </c>
    </row>
    <row r="276" spans="1:17" ht="20">
      <c r="A276" s="26">
        <v>116</v>
      </c>
      <c r="B276" t="s">
        <v>1269</v>
      </c>
      <c r="C276" t="s">
        <v>1812</v>
      </c>
      <c r="D276" t="s">
        <v>3</v>
      </c>
      <c r="E276" t="s">
        <v>1813</v>
      </c>
      <c r="F276" t="s">
        <v>263</v>
      </c>
      <c r="G276" t="s">
        <v>1328</v>
      </c>
      <c r="H276" t="s">
        <v>1274</v>
      </c>
      <c r="I276">
        <v>1</v>
      </c>
      <c r="J276">
        <v>2</v>
      </c>
      <c r="K276">
        <v>3</v>
      </c>
      <c r="L276">
        <v>3</v>
      </c>
      <c r="M276" t="s">
        <v>1275</v>
      </c>
      <c r="N276" t="str">
        <f t="shared" si="8"/>
        <v>ALButlerGreenville2</v>
      </c>
      <c r="Q276" t="str">
        <f t="shared" si="9"/>
        <v>Greenville, Butler County, AL</v>
      </c>
    </row>
    <row r="277" spans="1:17" ht="20">
      <c r="A277" s="26">
        <v>117</v>
      </c>
      <c r="B277" t="s">
        <v>1269</v>
      </c>
      <c r="C277" t="s">
        <v>1814</v>
      </c>
      <c r="D277" t="s">
        <v>3</v>
      </c>
      <c r="E277" t="s">
        <v>1815</v>
      </c>
      <c r="F277" t="s">
        <v>1816</v>
      </c>
      <c r="G277" t="s">
        <v>1328</v>
      </c>
      <c r="H277" t="s">
        <v>1274</v>
      </c>
      <c r="I277">
        <v>1</v>
      </c>
      <c r="J277">
        <v>2</v>
      </c>
      <c r="K277">
        <v>3</v>
      </c>
      <c r="L277">
        <v>2</v>
      </c>
      <c r="M277" t="s">
        <v>1275</v>
      </c>
      <c r="N277" t="str">
        <f t="shared" si="8"/>
        <v>ALCovingtonAndalusia2</v>
      </c>
      <c r="Q277" t="str">
        <f t="shared" si="9"/>
        <v>Andalusia, Covington County, AL</v>
      </c>
    </row>
    <row r="278" spans="1:17" ht="20">
      <c r="A278" s="26">
        <v>118</v>
      </c>
      <c r="B278" t="s">
        <v>1269</v>
      </c>
      <c r="C278" t="s">
        <v>1817</v>
      </c>
      <c r="D278" t="s">
        <v>3</v>
      </c>
      <c r="E278" t="s">
        <v>1443</v>
      </c>
      <c r="F278" t="s">
        <v>388</v>
      </c>
      <c r="G278" t="s">
        <v>1328</v>
      </c>
      <c r="H278" t="s">
        <v>1274</v>
      </c>
      <c r="I278">
        <v>1</v>
      </c>
      <c r="J278">
        <v>2</v>
      </c>
      <c r="K278">
        <v>3</v>
      </c>
      <c r="L278">
        <v>2</v>
      </c>
      <c r="M278" t="s">
        <v>1275</v>
      </c>
      <c r="N278" t="str">
        <f t="shared" si="8"/>
        <v>ALEscambiaDamascus2</v>
      </c>
      <c r="Q278" t="str">
        <f t="shared" si="9"/>
        <v>Damascus, Escambia County, AL</v>
      </c>
    </row>
    <row r="279" spans="1:17" ht="20">
      <c r="A279" s="26">
        <v>119</v>
      </c>
      <c r="B279" t="s">
        <v>1269</v>
      </c>
      <c r="C279" t="s">
        <v>1818</v>
      </c>
      <c r="D279" t="s">
        <v>3</v>
      </c>
      <c r="E279" t="s">
        <v>1292</v>
      </c>
      <c r="F279" t="s">
        <v>1819</v>
      </c>
      <c r="G279" t="s">
        <v>1328</v>
      </c>
      <c r="H279" t="s">
        <v>1274</v>
      </c>
      <c r="I279">
        <v>1</v>
      </c>
      <c r="J279">
        <v>2</v>
      </c>
      <c r="K279">
        <v>3</v>
      </c>
      <c r="L279">
        <v>2</v>
      </c>
      <c r="M279" t="s">
        <v>1275</v>
      </c>
      <c r="N279" t="str">
        <f t="shared" si="8"/>
        <v>ALMonroeMexboro2</v>
      </c>
      <c r="Q279" t="str">
        <f t="shared" si="9"/>
        <v>Mexboro, Monroe County, AL</v>
      </c>
    </row>
    <row r="280" spans="1:17" ht="20">
      <c r="A280" s="26">
        <v>120</v>
      </c>
      <c r="B280" t="s">
        <v>1269</v>
      </c>
      <c r="C280" t="s">
        <v>1820</v>
      </c>
      <c r="D280" t="s">
        <v>54</v>
      </c>
      <c r="E280" t="s">
        <v>571</v>
      </c>
      <c r="F280" t="s">
        <v>1821</v>
      </c>
      <c r="G280" t="s">
        <v>1322</v>
      </c>
      <c r="H280" t="s">
        <v>1127</v>
      </c>
      <c r="I280">
        <v>1</v>
      </c>
      <c r="J280">
        <v>2</v>
      </c>
      <c r="K280">
        <v>4</v>
      </c>
      <c r="L280">
        <v>3</v>
      </c>
      <c r="M280" t="s">
        <v>1275</v>
      </c>
      <c r="N280" t="str">
        <f t="shared" si="8"/>
        <v>FLFranklinApalachicola2</v>
      </c>
      <c r="Q280" t="str">
        <f t="shared" si="9"/>
        <v>Apalachicola, Franklin County, FL</v>
      </c>
    </row>
    <row r="281" spans="1:17" ht="20">
      <c r="A281" s="26">
        <v>121</v>
      </c>
      <c r="B281" t="s">
        <v>1269</v>
      </c>
      <c r="C281" t="s">
        <v>1822</v>
      </c>
      <c r="D281" t="s">
        <v>54</v>
      </c>
      <c r="E281" t="s">
        <v>1823</v>
      </c>
      <c r="F281" t="s">
        <v>1824</v>
      </c>
      <c r="G281" t="s">
        <v>1322</v>
      </c>
      <c r="H281" t="s">
        <v>1127</v>
      </c>
      <c r="I281">
        <v>1</v>
      </c>
      <c r="J281">
        <v>2</v>
      </c>
      <c r="K281">
        <v>3</v>
      </c>
      <c r="L281">
        <v>2</v>
      </c>
      <c r="M281" t="s">
        <v>1275</v>
      </c>
      <c r="N281" t="str">
        <f t="shared" si="8"/>
        <v>FLGulfPort St. Joe2</v>
      </c>
      <c r="Q281" t="str">
        <f t="shared" si="9"/>
        <v>Port St. Joe, Gulf County, FL</v>
      </c>
    </row>
    <row r="282" spans="1:17" ht="20">
      <c r="A282" s="26">
        <v>122</v>
      </c>
      <c r="B282" t="s">
        <v>1269</v>
      </c>
      <c r="C282" t="s">
        <v>1825</v>
      </c>
      <c r="D282" t="s">
        <v>54</v>
      </c>
      <c r="E282" t="s">
        <v>1823</v>
      </c>
      <c r="F282" t="s">
        <v>1824</v>
      </c>
      <c r="G282" t="s">
        <v>1322</v>
      </c>
      <c r="H282" t="s">
        <v>1274</v>
      </c>
      <c r="I282">
        <v>1</v>
      </c>
      <c r="J282">
        <v>2</v>
      </c>
      <c r="K282">
        <v>4</v>
      </c>
      <c r="L282">
        <v>4</v>
      </c>
      <c r="M282" t="s">
        <v>1275</v>
      </c>
      <c r="N282" t="str">
        <f t="shared" si="8"/>
        <v>FLGulfPort St. Joe2</v>
      </c>
      <c r="Q282" t="str">
        <f t="shared" si="9"/>
        <v>Port St. Joe, Gulf County, FL</v>
      </c>
    </row>
    <row r="283" spans="1:17" ht="20">
      <c r="A283" s="26">
        <v>123</v>
      </c>
      <c r="B283" t="s">
        <v>1269</v>
      </c>
      <c r="C283" t="s">
        <v>1826</v>
      </c>
      <c r="D283" t="s">
        <v>54</v>
      </c>
      <c r="E283" t="s">
        <v>382</v>
      </c>
      <c r="F283" t="s">
        <v>1827</v>
      </c>
      <c r="G283" t="s">
        <v>1322</v>
      </c>
      <c r="H283" t="s">
        <v>1274</v>
      </c>
      <c r="I283">
        <v>1</v>
      </c>
      <c r="J283">
        <v>2</v>
      </c>
      <c r="K283">
        <v>4</v>
      </c>
      <c r="L283">
        <v>3</v>
      </c>
      <c r="M283" t="s">
        <v>1275</v>
      </c>
      <c r="N283" t="str">
        <f t="shared" si="8"/>
        <v>FLBayPanama City2</v>
      </c>
      <c r="Q283" t="str">
        <f t="shared" si="9"/>
        <v>Panama City, Bay County, FL</v>
      </c>
    </row>
    <row r="284" spans="1:17" ht="20">
      <c r="A284" s="26">
        <v>124</v>
      </c>
      <c r="B284" t="s">
        <v>1269</v>
      </c>
      <c r="C284" t="s">
        <v>1828</v>
      </c>
      <c r="D284" t="s">
        <v>54</v>
      </c>
      <c r="E284" t="s">
        <v>1443</v>
      </c>
      <c r="F284" t="s">
        <v>61</v>
      </c>
      <c r="G284" t="s">
        <v>1322</v>
      </c>
      <c r="H284" t="s">
        <v>1127</v>
      </c>
      <c r="I284">
        <v>1</v>
      </c>
      <c r="J284">
        <v>2</v>
      </c>
      <c r="K284">
        <v>4</v>
      </c>
      <c r="L284">
        <v>4</v>
      </c>
      <c r="M284" t="s">
        <v>1275</v>
      </c>
      <c r="N284" t="str">
        <f t="shared" si="8"/>
        <v>FLEscambiaPensacola2</v>
      </c>
      <c r="Q284" t="str">
        <f t="shared" si="9"/>
        <v>Pensacola, Escambia County, FL</v>
      </c>
    </row>
    <row r="285" spans="1:17" ht="20">
      <c r="A285" s="26">
        <v>125</v>
      </c>
      <c r="B285" t="s">
        <v>1269</v>
      </c>
      <c r="C285" t="s">
        <v>1829</v>
      </c>
      <c r="D285" t="s">
        <v>3</v>
      </c>
      <c r="E285" t="s">
        <v>1446</v>
      </c>
      <c r="F285" t="s">
        <v>1830</v>
      </c>
      <c r="G285" t="s">
        <v>1328</v>
      </c>
      <c r="H285" t="s">
        <v>1127</v>
      </c>
      <c r="I285">
        <v>1</v>
      </c>
      <c r="J285">
        <v>2</v>
      </c>
      <c r="K285">
        <v>4</v>
      </c>
      <c r="L285">
        <v>3</v>
      </c>
      <c r="M285" t="s">
        <v>1275</v>
      </c>
      <c r="N285" t="str">
        <f t="shared" si="8"/>
        <v>ALBaldwinFoley2</v>
      </c>
      <c r="Q285" t="str">
        <f t="shared" si="9"/>
        <v>Foley, Baldwin County, AL</v>
      </c>
    </row>
    <row r="286" spans="1:17" ht="20">
      <c r="A286" s="26">
        <v>126</v>
      </c>
      <c r="B286" t="s">
        <v>1269</v>
      </c>
      <c r="C286" t="s">
        <v>1831</v>
      </c>
      <c r="D286" t="s">
        <v>3</v>
      </c>
      <c r="E286" t="s">
        <v>6</v>
      </c>
      <c r="F286" t="s">
        <v>6</v>
      </c>
      <c r="G286" t="s">
        <v>1322</v>
      </c>
      <c r="H286" t="s">
        <v>1127</v>
      </c>
      <c r="I286">
        <v>1</v>
      </c>
      <c r="J286">
        <v>2</v>
      </c>
      <c r="K286">
        <v>3</v>
      </c>
      <c r="L286">
        <v>2</v>
      </c>
      <c r="M286" t="s">
        <v>1275</v>
      </c>
      <c r="N286" t="str">
        <f t="shared" si="8"/>
        <v>ALMobileMobile2</v>
      </c>
      <c r="Q286" t="str">
        <f t="shared" si="9"/>
        <v>Mobile, Mobile County, AL</v>
      </c>
    </row>
    <row r="287" spans="1:17" ht="20">
      <c r="A287" s="26">
        <v>127</v>
      </c>
      <c r="B287" t="s">
        <v>1269</v>
      </c>
      <c r="C287" t="s">
        <v>1832</v>
      </c>
      <c r="D287" t="s">
        <v>275</v>
      </c>
      <c r="E287" t="s">
        <v>1807</v>
      </c>
      <c r="F287" t="s">
        <v>1833</v>
      </c>
      <c r="G287" t="s">
        <v>1319</v>
      </c>
      <c r="H287" t="s">
        <v>1274</v>
      </c>
      <c r="I287">
        <v>1</v>
      </c>
      <c r="J287">
        <v>2</v>
      </c>
      <c r="K287">
        <v>3</v>
      </c>
      <c r="L287">
        <v>3</v>
      </c>
      <c r="M287" t="s">
        <v>1275</v>
      </c>
      <c r="N287" t="str">
        <f t="shared" si="8"/>
        <v>TNHenryParis2</v>
      </c>
      <c r="Q287" t="str">
        <f t="shared" si="9"/>
        <v>Paris, Henry County, TN</v>
      </c>
    </row>
    <row r="288" spans="1:17" ht="20">
      <c r="A288" s="26">
        <v>128</v>
      </c>
      <c r="B288" t="s">
        <v>1269</v>
      </c>
      <c r="C288" t="s">
        <v>1834</v>
      </c>
      <c r="D288" t="s">
        <v>275</v>
      </c>
      <c r="E288" t="s">
        <v>1656</v>
      </c>
      <c r="F288" t="s">
        <v>1835</v>
      </c>
      <c r="G288" t="s">
        <v>1319</v>
      </c>
      <c r="H288" t="s">
        <v>1127</v>
      </c>
      <c r="I288">
        <v>1</v>
      </c>
      <c r="J288">
        <v>2</v>
      </c>
      <c r="K288">
        <v>2</v>
      </c>
      <c r="L288">
        <v>2</v>
      </c>
      <c r="M288" t="s">
        <v>1275</v>
      </c>
      <c r="N288" t="str">
        <f t="shared" si="8"/>
        <v>TNCarrollHuntingdon2</v>
      </c>
      <c r="Q288" t="str">
        <f t="shared" si="9"/>
        <v>Huntingdon, Carroll County, TN</v>
      </c>
    </row>
    <row r="289" spans="1:17" ht="20">
      <c r="A289" s="26">
        <v>129</v>
      </c>
      <c r="B289" t="s">
        <v>1269</v>
      </c>
      <c r="C289" t="s">
        <v>1836</v>
      </c>
      <c r="D289" t="s">
        <v>275</v>
      </c>
      <c r="E289" t="s">
        <v>1837</v>
      </c>
      <c r="F289" t="s">
        <v>381</v>
      </c>
      <c r="G289" t="s">
        <v>1274</v>
      </c>
      <c r="H289" t="s">
        <v>1274</v>
      </c>
      <c r="I289">
        <v>1</v>
      </c>
      <c r="J289">
        <v>2</v>
      </c>
      <c r="K289">
        <v>3</v>
      </c>
      <c r="L289">
        <v>2</v>
      </c>
      <c r="M289" t="s">
        <v>1275</v>
      </c>
      <c r="N289" t="str">
        <f t="shared" si="8"/>
        <v>TNObionElbridge2</v>
      </c>
      <c r="Q289" t="str">
        <f t="shared" si="9"/>
        <v>Elbridge, Obion County, TN</v>
      </c>
    </row>
    <row r="290" spans="1:17" ht="20">
      <c r="A290" s="26">
        <v>130</v>
      </c>
      <c r="B290" t="s">
        <v>1269</v>
      </c>
      <c r="C290" t="s">
        <v>1838</v>
      </c>
      <c r="D290" t="s">
        <v>275</v>
      </c>
      <c r="E290" t="s">
        <v>421</v>
      </c>
      <c r="F290" t="s">
        <v>1839</v>
      </c>
      <c r="G290" t="s">
        <v>1274</v>
      </c>
      <c r="H290" t="s">
        <v>1127</v>
      </c>
      <c r="I290">
        <v>1</v>
      </c>
      <c r="J290">
        <v>2</v>
      </c>
      <c r="K290">
        <v>3</v>
      </c>
      <c r="L290">
        <v>3</v>
      </c>
      <c r="M290" t="s">
        <v>1275</v>
      </c>
      <c r="N290" t="str">
        <f t="shared" si="8"/>
        <v>TNLakeTiptonville2</v>
      </c>
      <c r="Q290" t="str">
        <f t="shared" si="9"/>
        <v>Tiptonville, Lake County, TN</v>
      </c>
    </row>
    <row r="291" spans="1:17" ht="20">
      <c r="A291" s="26">
        <v>131</v>
      </c>
      <c r="B291" t="s">
        <v>1269</v>
      </c>
      <c r="C291" t="s">
        <v>1840</v>
      </c>
      <c r="D291" t="s">
        <v>275</v>
      </c>
      <c r="E291" t="s">
        <v>1397</v>
      </c>
      <c r="F291" t="s">
        <v>1470</v>
      </c>
      <c r="G291" t="s">
        <v>1274</v>
      </c>
      <c r="H291" t="s">
        <v>1274</v>
      </c>
      <c r="I291">
        <v>1</v>
      </c>
      <c r="J291">
        <v>2</v>
      </c>
      <c r="K291">
        <v>3</v>
      </c>
      <c r="L291">
        <v>3</v>
      </c>
      <c r="M291" t="s">
        <v>1275</v>
      </c>
      <c r="N291" t="str">
        <f t="shared" si="8"/>
        <v>TNLauderdaleRipley2</v>
      </c>
      <c r="Q291" t="str">
        <f t="shared" si="9"/>
        <v>Ripley, Lauderdale County, TN</v>
      </c>
    </row>
    <row r="292" spans="1:17" ht="20">
      <c r="A292" s="26">
        <v>132</v>
      </c>
      <c r="B292" t="s">
        <v>1269</v>
      </c>
      <c r="C292" t="s">
        <v>1841</v>
      </c>
      <c r="D292" t="s">
        <v>275</v>
      </c>
      <c r="E292" t="s">
        <v>1842</v>
      </c>
      <c r="F292" t="s">
        <v>352</v>
      </c>
      <c r="G292" t="s">
        <v>1319</v>
      </c>
      <c r="H292" t="s">
        <v>1127</v>
      </c>
      <c r="I292">
        <v>1</v>
      </c>
      <c r="J292">
        <v>2</v>
      </c>
      <c r="K292">
        <v>2</v>
      </c>
      <c r="L292">
        <v>2</v>
      </c>
      <c r="M292" t="s">
        <v>1275</v>
      </c>
      <c r="N292" t="str">
        <f t="shared" si="8"/>
        <v>TNHardemanBolivar2</v>
      </c>
      <c r="Q292" t="str">
        <f t="shared" si="9"/>
        <v>Bolivar, Hardeman County, TN</v>
      </c>
    </row>
    <row r="293" spans="1:17" ht="20">
      <c r="A293" s="26">
        <v>133</v>
      </c>
      <c r="B293" t="s">
        <v>1269</v>
      </c>
      <c r="C293" t="s">
        <v>1843</v>
      </c>
      <c r="D293" t="s">
        <v>275</v>
      </c>
      <c r="E293" t="s">
        <v>1842</v>
      </c>
      <c r="F293" t="s">
        <v>352</v>
      </c>
      <c r="G293" t="s">
        <v>1319</v>
      </c>
      <c r="H293" t="s">
        <v>1274</v>
      </c>
      <c r="I293">
        <v>1</v>
      </c>
      <c r="J293">
        <v>2</v>
      </c>
      <c r="K293">
        <v>3</v>
      </c>
      <c r="L293">
        <v>4</v>
      </c>
      <c r="M293" t="s">
        <v>1275</v>
      </c>
      <c r="N293" t="str">
        <f t="shared" si="8"/>
        <v>TNHardemanBolivar2</v>
      </c>
      <c r="Q293" t="str">
        <f t="shared" si="9"/>
        <v>Bolivar, Hardeman County, TN</v>
      </c>
    </row>
    <row r="294" spans="1:17" ht="20">
      <c r="A294" s="26">
        <v>134</v>
      </c>
      <c r="B294" t="s">
        <v>1269</v>
      </c>
      <c r="C294" t="s">
        <v>1844</v>
      </c>
      <c r="D294" t="s">
        <v>275</v>
      </c>
      <c r="E294" t="s">
        <v>1462</v>
      </c>
      <c r="F294" t="s">
        <v>280</v>
      </c>
      <c r="G294" t="s">
        <v>1274</v>
      </c>
      <c r="H294" t="s">
        <v>1127</v>
      </c>
      <c r="I294">
        <v>1</v>
      </c>
      <c r="J294">
        <v>2</v>
      </c>
      <c r="K294">
        <v>4</v>
      </c>
      <c r="L294">
        <v>4</v>
      </c>
      <c r="M294" t="s">
        <v>1275</v>
      </c>
      <c r="N294" t="str">
        <f t="shared" si="8"/>
        <v>TNShelbyMemphis2</v>
      </c>
      <c r="Q294" t="str">
        <f t="shared" si="9"/>
        <v>Memphis, Shelby County, TN</v>
      </c>
    </row>
    <row r="295" spans="1:17" ht="20">
      <c r="A295" s="26">
        <v>135</v>
      </c>
      <c r="B295" t="s">
        <v>1269</v>
      </c>
      <c r="C295" t="s">
        <v>1845</v>
      </c>
      <c r="D295" t="s">
        <v>336</v>
      </c>
      <c r="E295" t="s">
        <v>1169</v>
      </c>
      <c r="F295" t="s">
        <v>1846</v>
      </c>
      <c r="G295" t="s">
        <v>1319</v>
      </c>
      <c r="H295" t="s">
        <v>1127</v>
      </c>
      <c r="I295">
        <v>1</v>
      </c>
      <c r="J295">
        <v>2</v>
      </c>
      <c r="K295">
        <v>4</v>
      </c>
      <c r="L295">
        <v>3</v>
      </c>
      <c r="M295" t="s">
        <v>1275</v>
      </c>
      <c r="N295" t="str">
        <f t="shared" si="8"/>
        <v>MSGrenadaHolcomb2</v>
      </c>
      <c r="Q295" t="str">
        <f t="shared" si="9"/>
        <v>Holcomb, Grenada County, MS</v>
      </c>
    </row>
    <row r="296" spans="1:17" ht="20">
      <c r="A296" s="26">
        <v>136</v>
      </c>
      <c r="B296" t="s">
        <v>1269</v>
      </c>
      <c r="C296" t="s">
        <v>1847</v>
      </c>
      <c r="D296" t="s">
        <v>336</v>
      </c>
      <c r="E296" t="s">
        <v>1848</v>
      </c>
      <c r="F296" t="s">
        <v>1349</v>
      </c>
      <c r="G296" t="s">
        <v>1319</v>
      </c>
      <c r="H296" t="s">
        <v>1127</v>
      </c>
      <c r="I296">
        <v>1</v>
      </c>
      <c r="J296">
        <v>2</v>
      </c>
      <c r="K296">
        <v>1</v>
      </c>
      <c r="L296">
        <v>1</v>
      </c>
      <c r="M296" t="s">
        <v>1275</v>
      </c>
      <c r="N296" t="str">
        <f t="shared" si="8"/>
        <v>MSLafayetteOxford2</v>
      </c>
      <c r="Q296" t="str">
        <f t="shared" si="9"/>
        <v>Oxford, Lafayette County, MS</v>
      </c>
    </row>
    <row r="297" spans="1:17" ht="20">
      <c r="A297" s="26">
        <v>137</v>
      </c>
      <c r="B297" t="s">
        <v>1269</v>
      </c>
      <c r="C297" t="s">
        <v>1849</v>
      </c>
      <c r="D297" t="s">
        <v>336</v>
      </c>
      <c r="E297" t="s">
        <v>1068</v>
      </c>
      <c r="F297" t="s">
        <v>263</v>
      </c>
      <c r="G297" t="s">
        <v>1274</v>
      </c>
      <c r="H297" t="s">
        <v>1127</v>
      </c>
      <c r="I297">
        <v>1</v>
      </c>
      <c r="J297">
        <v>2</v>
      </c>
      <c r="K297">
        <v>4</v>
      </c>
      <c r="L297">
        <v>4</v>
      </c>
      <c r="M297" t="s">
        <v>1275</v>
      </c>
      <c r="N297" t="str">
        <f t="shared" si="8"/>
        <v>MSWashingtonGreenville2</v>
      </c>
      <c r="Q297" t="str">
        <f t="shared" si="9"/>
        <v>Greenville, Washington County, MS</v>
      </c>
    </row>
    <row r="298" spans="1:17" ht="20">
      <c r="A298" s="26">
        <v>138</v>
      </c>
      <c r="B298" t="s">
        <v>1269</v>
      </c>
      <c r="C298" t="s">
        <v>1850</v>
      </c>
      <c r="D298" t="s">
        <v>336</v>
      </c>
      <c r="E298" t="s">
        <v>1332</v>
      </c>
      <c r="F298" t="s">
        <v>234</v>
      </c>
      <c r="G298" t="s">
        <v>1319</v>
      </c>
      <c r="H298" t="s">
        <v>1127</v>
      </c>
      <c r="I298">
        <v>1</v>
      </c>
      <c r="J298">
        <v>2</v>
      </c>
      <c r="K298">
        <v>4</v>
      </c>
      <c r="L298">
        <v>4</v>
      </c>
      <c r="M298" t="s">
        <v>1275</v>
      </c>
      <c r="N298" t="str">
        <f t="shared" si="8"/>
        <v>MSLowndesColumbus2</v>
      </c>
      <c r="Q298" t="str">
        <f t="shared" si="9"/>
        <v>Columbus, Lowndes County, MS</v>
      </c>
    </row>
    <row r="299" spans="1:17" ht="20">
      <c r="A299" s="26">
        <v>139</v>
      </c>
      <c r="B299" t="s">
        <v>1269</v>
      </c>
      <c r="C299" t="s">
        <v>1851</v>
      </c>
      <c r="D299" t="s">
        <v>336</v>
      </c>
      <c r="E299" t="s">
        <v>1852</v>
      </c>
      <c r="F299" t="s">
        <v>1853</v>
      </c>
      <c r="G299" t="s">
        <v>1319</v>
      </c>
      <c r="H299" t="s">
        <v>1127</v>
      </c>
      <c r="I299">
        <v>1</v>
      </c>
      <c r="J299">
        <v>2</v>
      </c>
      <c r="K299">
        <v>4</v>
      </c>
      <c r="M299" t="s">
        <v>1275</v>
      </c>
      <c r="N299" t="str">
        <f t="shared" si="8"/>
        <v>MSOktibbehaOktoc2</v>
      </c>
      <c r="Q299" t="str">
        <f t="shared" si="9"/>
        <v>Oktoc, Oktibbeha County, MS</v>
      </c>
    </row>
    <row r="300" spans="1:17" ht="20">
      <c r="A300" s="26">
        <v>140</v>
      </c>
      <c r="B300" t="s">
        <v>1269</v>
      </c>
      <c r="C300" t="s">
        <v>1854</v>
      </c>
      <c r="D300" t="s">
        <v>336</v>
      </c>
      <c r="E300" t="s">
        <v>1855</v>
      </c>
      <c r="F300" t="s">
        <v>1856</v>
      </c>
      <c r="G300" t="s">
        <v>1319</v>
      </c>
      <c r="H300" t="s">
        <v>1127</v>
      </c>
      <c r="I300">
        <v>1</v>
      </c>
      <c r="J300">
        <v>2</v>
      </c>
      <c r="K300">
        <v>1</v>
      </c>
      <c r="L300">
        <v>1</v>
      </c>
      <c r="M300" t="s">
        <v>1275</v>
      </c>
      <c r="N300" t="str">
        <f t="shared" si="8"/>
        <v>MSAttalaKosciusko2</v>
      </c>
      <c r="Q300" t="str">
        <f t="shared" si="9"/>
        <v>Kosciusko, Attala County, MS</v>
      </c>
    </row>
    <row r="301" spans="1:17" ht="20">
      <c r="A301" s="26">
        <v>141</v>
      </c>
      <c r="B301" t="s">
        <v>1269</v>
      </c>
      <c r="C301" t="s">
        <v>1857</v>
      </c>
      <c r="D301" t="s">
        <v>336</v>
      </c>
      <c r="E301" t="s">
        <v>1855</v>
      </c>
      <c r="F301" t="s">
        <v>1856</v>
      </c>
      <c r="G301" t="s">
        <v>1319</v>
      </c>
      <c r="H301" t="s">
        <v>1274</v>
      </c>
      <c r="I301">
        <v>1</v>
      </c>
      <c r="J301">
        <v>2</v>
      </c>
      <c r="K301">
        <v>3</v>
      </c>
      <c r="L301">
        <v>3</v>
      </c>
      <c r="M301" t="s">
        <v>1275</v>
      </c>
      <c r="N301" t="str">
        <f t="shared" si="8"/>
        <v>MSAttalaKosciusko2</v>
      </c>
      <c r="Q301" t="str">
        <f t="shared" si="9"/>
        <v>Kosciusko, Attala County, MS</v>
      </c>
    </row>
    <row r="302" spans="1:17" ht="20">
      <c r="A302" s="26">
        <v>142</v>
      </c>
      <c r="B302" t="s">
        <v>1269</v>
      </c>
      <c r="C302" t="s">
        <v>1858</v>
      </c>
      <c r="D302" t="s">
        <v>336</v>
      </c>
      <c r="E302" t="s">
        <v>1859</v>
      </c>
      <c r="F302" t="s">
        <v>1860</v>
      </c>
      <c r="G302" t="s">
        <v>1274</v>
      </c>
      <c r="H302" t="s">
        <v>1127</v>
      </c>
      <c r="I302">
        <v>1</v>
      </c>
      <c r="J302">
        <v>2</v>
      </c>
      <c r="K302">
        <v>3</v>
      </c>
      <c r="L302">
        <v>3</v>
      </c>
      <c r="M302" t="s">
        <v>1275</v>
      </c>
      <c r="N302" t="str">
        <f t="shared" si="8"/>
        <v>MSLefloreGreenwood2</v>
      </c>
      <c r="Q302" t="str">
        <f t="shared" si="9"/>
        <v>Greenwood, Leflore County, MS</v>
      </c>
    </row>
    <row r="303" spans="1:17" ht="20">
      <c r="A303" s="26">
        <v>143</v>
      </c>
      <c r="B303" t="s">
        <v>1269</v>
      </c>
      <c r="C303" t="s">
        <v>1861</v>
      </c>
      <c r="D303" t="s">
        <v>336</v>
      </c>
      <c r="E303" t="s">
        <v>1476</v>
      </c>
      <c r="F303" t="s">
        <v>1477</v>
      </c>
      <c r="G303" t="s">
        <v>1274</v>
      </c>
      <c r="H303" t="s">
        <v>1274</v>
      </c>
      <c r="I303">
        <v>1</v>
      </c>
      <c r="J303">
        <v>2</v>
      </c>
      <c r="K303">
        <v>2</v>
      </c>
      <c r="L303">
        <v>2</v>
      </c>
      <c r="M303" t="s">
        <v>1275</v>
      </c>
      <c r="N303" t="str">
        <f t="shared" si="8"/>
        <v>MSYazooPleasant Hill2</v>
      </c>
      <c r="Q303" t="str">
        <f t="shared" si="9"/>
        <v>Pleasant Hill, Yazoo County, MS</v>
      </c>
    </row>
    <row r="304" spans="1:17" ht="20">
      <c r="A304" s="26">
        <v>144</v>
      </c>
      <c r="B304" t="s">
        <v>1269</v>
      </c>
      <c r="C304" t="s">
        <v>1862</v>
      </c>
      <c r="D304" t="s">
        <v>336</v>
      </c>
      <c r="E304" t="s">
        <v>1556</v>
      </c>
      <c r="F304" t="s">
        <v>1863</v>
      </c>
      <c r="G304" t="s">
        <v>1328</v>
      </c>
      <c r="H304" t="s">
        <v>1274</v>
      </c>
      <c r="I304">
        <v>1</v>
      </c>
      <c r="J304">
        <v>2</v>
      </c>
      <c r="K304">
        <v>4</v>
      </c>
      <c r="L304">
        <v>2</v>
      </c>
      <c r="M304" t="s">
        <v>1275</v>
      </c>
      <c r="N304" t="str">
        <f t="shared" si="8"/>
        <v>MSSmithWicker2</v>
      </c>
      <c r="Q304" t="str">
        <f t="shared" si="9"/>
        <v>Wicker, Smith County, MS</v>
      </c>
    </row>
    <row r="305" spans="1:17" ht="20">
      <c r="A305" s="26">
        <v>145</v>
      </c>
      <c r="B305" t="s">
        <v>1269</v>
      </c>
      <c r="C305" t="s">
        <v>1864</v>
      </c>
      <c r="D305" t="s">
        <v>336</v>
      </c>
      <c r="E305" t="s">
        <v>958</v>
      </c>
      <c r="F305" t="s">
        <v>391</v>
      </c>
      <c r="G305" t="s">
        <v>1328</v>
      </c>
      <c r="H305" t="s">
        <v>1274</v>
      </c>
      <c r="I305">
        <v>1</v>
      </c>
      <c r="J305">
        <v>2</v>
      </c>
      <c r="K305">
        <v>1</v>
      </c>
      <c r="L305">
        <v>2</v>
      </c>
      <c r="M305" t="s">
        <v>1275</v>
      </c>
      <c r="N305" t="str">
        <f t="shared" si="8"/>
        <v>MSJeffersonLorman2</v>
      </c>
      <c r="Q305" t="str">
        <f t="shared" si="9"/>
        <v>Lorman, Jefferson County, MS</v>
      </c>
    </row>
    <row r="306" spans="1:17" ht="20">
      <c r="A306" s="26">
        <v>146</v>
      </c>
      <c r="B306" t="s">
        <v>1269</v>
      </c>
      <c r="C306" t="s">
        <v>1865</v>
      </c>
      <c r="D306" t="s">
        <v>336</v>
      </c>
      <c r="E306" t="s">
        <v>209</v>
      </c>
      <c r="F306" t="s">
        <v>1866</v>
      </c>
      <c r="G306" t="s">
        <v>1322</v>
      </c>
      <c r="H306" t="s">
        <v>1127</v>
      </c>
      <c r="I306">
        <v>1</v>
      </c>
      <c r="J306">
        <v>2</v>
      </c>
      <c r="K306">
        <v>3</v>
      </c>
      <c r="L306">
        <v>2</v>
      </c>
      <c r="M306" t="s">
        <v>1275</v>
      </c>
      <c r="N306" t="str">
        <f t="shared" si="8"/>
        <v>MSJacksonPascagoula2</v>
      </c>
      <c r="Q306" t="str">
        <f t="shared" si="9"/>
        <v>Pascagoula, Jackson County, MS</v>
      </c>
    </row>
    <row r="307" spans="1:17" ht="20">
      <c r="A307" s="26">
        <v>147</v>
      </c>
      <c r="B307" t="s">
        <v>1269</v>
      </c>
      <c r="C307" t="s">
        <v>1867</v>
      </c>
      <c r="D307" t="s">
        <v>336</v>
      </c>
      <c r="E307" t="s">
        <v>1558</v>
      </c>
      <c r="F307" t="s">
        <v>1868</v>
      </c>
      <c r="G307" t="s">
        <v>1322</v>
      </c>
      <c r="H307" t="s">
        <v>1127</v>
      </c>
      <c r="I307">
        <v>1</v>
      </c>
      <c r="J307">
        <v>2</v>
      </c>
      <c r="K307">
        <v>3</v>
      </c>
      <c r="L307">
        <v>2</v>
      </c>
      <c r="M307" t="s">
        <v>1275</v>
      </c>
      <c r="N307" t="str">
        <f t="shared" si="8"/>
        <v>MSHarrisonBiloxi2</v>
      </c>
      <c r="Q307" t="str">
        <f t="shared" si="9"/>
        <v>Biloxi, Harrison County, MS</v>
      </c>
    </row>
    <row r="308" spans="1:17" ht="20">
      <c r="A308" s="26">
        <v>148</v>
      </c>
      <c r="B308" t="s">
        <v>1269</v>
      </c>
      <c r="C308" t="s">
        <v>1869</v>
      </c>
      <c r="D308" t="s">
        <v>24</v>
      </c>
      <c r="E308" t="s">
        <v>1870</v>
      </c>
      <c r="F308" t="s">
        <v>1871</v>
      </c>
      <c r="G308" t="s">
        <v>1328</v>
      </c>
      <c r="H308" t="s">
        <v>1127</v>
      </c>
      <c r="I308">
        <v>1</v>
      </c>
      <c r="J308">
        <v>2</v>
      </c>
      <c r="K308">
        <v>4</v>
      </c>
      <c r="L308">
        <v>3</v>
      </c>
      <c r="M308" t="s">
        <v>1275</v>
      </c>
      <c r="N308" t="str">
        <f t="shared" si="8"/>
        <v>LASt. TammanySlidell2</v>
      </c>
      <c r="Q308" t="str">
        <f t="shared" si="9"/>
        <v>Slidell, St. Tammany County, LA</v>
      </c>
    </row>
    <row r="309" spans="1:17" ht="20">
      <c r="A309" s="26">
        <v>149</v>
      </c>
      <c r="B309" t="s">
        <v>1269</v>
      </c>
      <c r="C309" t="s">
        <v>1872</v>
      </c>
      <c r="D309" t="s">
        <v>24</v>
      </c>
      <c r="E309" t="s">
        <v>1068</v>
      </c>
      <c r="F309" t="s">
        <v>1873</v>
      </c>
      <c r="G309" t="s">
        <v>1328</v>
      </c>
      <c r="H309" t="s">
        <v>1127</v>
      </c>
      <c r="I309">
        <v>1</v>
      </c>
      <c r="J309">
        <v>2</v>
      </c>
      <c r="K309">
        <v>3</v>
      </c>
      <c r="L309">
        <v>2</v>
      </c>
      <c r="M309" t="s">
        <v>1275</v>
      </c>
      <c r="N309" t="str">
        <f t="shared" si="8"/>
        <v>LAWashingtonBogalusa2</v>
      </c>
      <c r="Q309" t="str">
        <f t="shared" si="9"/>
        <v>Bogalusa, Washington County, LA</v>
      </c>
    </row>
    <row r="310" spans="1:17" ht="20">
      <c r="A310" s="26">
        <v>150</v>
      </c>
      <c r="B310" t="s">
        <v>1269</v>
      </c>
      <c r="C310" t="s">
        <v>1874</v>
      </c>
      <c r="D310" t="s">
        <v>24</v>
      </c>
      <c r="E310" t="s">
        <v>1875</v>
      </c>
      <c r="F310" t="s">
        <v>1876</v>
      </c>
      <c r="G310" t="s">
        <v>1328</v>
      </c>
      <c r="H310" t="s">
        <v>1127</v>
      </c>
      <c r="I310">
        <v>1</v>
      </c>
      <c r="J310">
        <v>2</v>
      </c>
      <c r="K310">
        <v>3</v>
      </c>
      <c r="L310">
        <v>2</v>
      </c>
      <c r="M310" t="s">
        <v>1275</v>
      </c>
      <c r="N310" t="str">
        <f t="shared" si="8"/>
        <v>LATangipahoaEast Fork2</v>
      </c>
      <c r="Q310" t="str">
        <f t="shared" si="9"/>
        <v>East Fork, Tangipahoa County, LA</v>
      </c>
    </row>
    <row r="311" spans="1:17" ht="20">
      <c r="A311" s="26">
        <v>151</v>
      </c>
      <c r="B311" t="s">
        <v>1269</v>
      </c>
      <c r="C311" t="s">
        <v>1877</v>
      </c>
      <c r="D311" t="s">
        <v>24</v>
      </c>
      <c r="E311" t="s">
        <v>1487</v>
      </c>
      <c r="F311" t="s">
        <v>119</v>
      </c>
      <c r="G311" t="s">
        <v>1274</v>
      </c>
      <c r="H311" t="s">
        <v>1127</v>
      </c>
      <c r="I311">
        <v>1</v>
      </c>
      <c r="J311">
        <v>2</v>
      </c>
      <c r="K311">
        <v>4</v>
      </c>
      <c r="L311">
        <v>3</v>
      </c>
      <c r="M311" t="s">
        <v>1275</v>
      </c>
      <c r="N311" t="str">
        <f t="shared" si="8"/>
        <v>LAE. Baton RougeBaton Rouge2</v>
      </c>
      <c r="Q311" t="str">
        <f t="shared" si="9"/>
        <v>Baton Rouge, E. Baton Rouge County, LA</v>
      </c>
    </row>
    <row r="312" spans="1:17" ht="20">
      <c r="A312" s="26">
        <v>152</v>
      </c>
      <c r="B312" t="s">
        <v>1269</v>
      </c>
      <c r="C312" t="s">
        <v>1878</v>
      </c>
      <c r="D312" t="s">
        <v>24</v>
      </c>
      <c r="E312" t="s">
        <v>1491</v>
      </c>
      <c r="F312" t="s">
        <v>1492</v>
      </c>
      <c r="G312" t="s">
        <v>1274</v>
      </c>
      <c r="H312" t="s">
        <v>1274</v>
      </c>
      <c r="I312">
        <v>1</v>
      </c>
      <c r="J312">
        <v>2</v>
      </c>
      <c r="K312">
        <v>1</v>
      </c>
      <c r="L312">
        <v>3</v>
      </c>
      <c r="M312" t="s">
        <v>1275</v>
      </c>
      <c r="N312" t="str">
        <f t="shared" si="8"/>
        <v>LAPlaqueminesBoothville2</v>
      </c>
      <c r="Q312" t="str">
        <f t="shared" si="9"/>
        <v>Boothville, Plaquemines County, LA</v>
      </c>
    </row>
    <row r="313" spans="1:17" ht="20">
      <c r="A313" s="26">
        <v>153</v>
      </c>
      <c r="B313" t="s">
        <v>1269</v>
      </c>
      <c r="C313" t="s">
        <v>1879</v>
      </c>
      <c r="D313" t="s">
        <v>24</v>
      </c>
      <c r="E313" t="s">
        <v>1197</v>
      </c>
      <c r="F313" t="s">
        <v>121</v>
      </c>
      <c r="G313" t="s">
        <v>1274</v>
      </c>
      <c r="H313" t="s">
        <v>1127</v>
      </c>
      <c r="I313">
        <v>1</v>
      </c>
      <c r="J313">
        <v>2</v>
      </c>
      <c r="K313">
        <v>4</v>
      </c>
      <c r="L313">
        <v>3</v>
      </c>
      <c r="M313" t="s">
        <v>1275</v>
      </c>
      <c r="N313" t="str">
        <f t="shared" si="8"/>
        <v>LAOrleansNew Orleans2</v>
      </c>
      <c r="Q313" t="str">
        <f t="shared" si="9"/>
        <v>New Orleans, Orleans County, LA</v>
      </c>
    </row>
    <row r="314" spans="1:17" ht="20">
      <c r="A314" s="26">
        <v>154</v>
      </c>
      <c r="B314" t="s">
        <v>1269</v>
      </c>
      <c r="C314" t="s">
        <v>1880</v>
      </c>
      <c r="D314" t="s">
        <v>24</v>
      </c>
      <c r="E314" t="s">
        <v>1197</v>
      </c>
      <c r="F314" t="s">
        <v>121</v>
      </c>
      <c r="G314" t="s">
        <v>1274</v>
      </c>
      <c r="H314" t="s">
        <v>1127</v>
      </c>
      <c r="I314">
        <v>1</v>
      </c>
      <c r="J314">
        <v>2</v>
      </c>
      <c r="K314">
        <v>4</v>
      </c>
      <c r="L314">
        <v>3</v>
      </c>
      <c r="M314" t="s">
        <v>1275</v>
      </c>
      <c r="N314" t="str">
        <f t="shared" si="8"/>
        <v>LAOrleansNew Orleans2</v>
      </c>
      <c r="Q314" t="str">
        <f t="shared" si="9"/>
        <v>New Orleans, Orleans County, LA</v>
      </c>
    </row>
    <row r="315" spans="1:17" ht="20">
      <c r="A315" s="26">
        <v>155</v>
      </c>
      <c r="B315" t="s">
        <v>1269</v>
      </c>
      <c r="C315" t="s">
        <v>1881</v>
      </c>
      <c r="D315" t="s">
        <v>24</v>
      </c>
      <c r="E315" t="s">
        <v>1499</v>
      </c>
      <c r="F315" t="s">
        <v>1882</v>
      </c>
      <c r="G315" t="s">
        <v>1274</v>
      </c>
      <c r="H315" t="s">
        <v>1274</v>
      </c>
      <c r="I315">
        <v>1</v>
      </c>
      <c r="J315">
        <v>2</v>
      </c>
      <c r="K315">
        <v>1</v>
      </c>
      <c r="L315">
        <v>2</v>
      </c>
      <c r="M315" t="s">
        <v>1275</v>
      </c>
      <c r="N315" t="str">
        <f t="shared" si="8"/>
        <v>LATerrebonneLittle Bayou Black2</v>
      </c>
      <c r="Q315" t="str">
        <f t="shared" si="9"/>
        <v>Little Bayou Black, Terrebonne County, LA</v>
      </c>
    </row>
    <row r="316" spans="1:17" ht="20">
      <c r="A316" s="26">
        <v>156</v>
      </c>
      <c r="B316" t="s">
        <v>1269</v>
      </c>
      <c r="C316" t="s">
        <v>1883</v>
      </c>
      <c r="D316" t="s">
        <v>24</v>
      </c>
      <c r="E316" t="s">
        <v>1884</v>
      </c>
      <c r="F316" t="s">
        <v>1885</v>
      </c>
      <c r="G316" t="s">
        <v>1274</v>
      </c>
      <c r="H316" t="s">
        <v>1127</v>
      </c>
      <c r="I316">
        <v>1</v>
      </c>
      <c r="J316">
        <v>2</v>
      </c>
      <c r="K316">
        <v>4</v>
      </c>
      <c r="L316">
        <v>3</v>
      </c>
      <c r="M316" t="s">
        <v>1275</v>
      </c>
      <c r="N316" t="str">
        <f t="shared" si="8"/>
        <v>LAAssumptionLabadieville2</v>
      </c>
      <c r="Q316" t="str">
        <f t="shared" si="9"/>
        <v>Labadieville, Assumption County, LA</v>
      </c>
    </row>
    <row r="317" spans="1:17" ht="20">
      <c r="A317" s="26">
        <v>157</v>
      </c>
      <c r="B317" t="s">
        <v>1269</v>
      </c>
      <c r="C317" t="s">
        <v>1886</v>
      </c>
      <c r="D317" t="s">
        <v>24</v>
      </c>
      <c r="E317" t="s">
        <v>1502</v>
      </c>
      <c r="F317" t="s">
        <v>1887</v>
      </c>
      <c r="G317" t="s">
        <v>1274</v>
      </c>
      <c r="H317" t="s">
        <v>1127</v>
      </c>
      <c r="I317">
        <v>1</v>
      </c>
      <c r="J317">
        <v>2</v>
      </c>
      <c r="K317">
        <v>3</v>
      </c>
      <c r="M317" t="s">
        <v>1275</v>
      </c>
      <c r="N317" t="str">
        <f t="shared" si="8"/>
        <v>LAIbervilleGrosse Tete2</v>
      </c>
      <c r="Q317" t="str">
        <f t="shared" si="9"/>
        <v>Grosse Tete, Iberville County, LA</v>
      </c>
    </row>
    <row r="318" spans="1:17" ht="20">
      <c r="A318" s="26">
        <v>158</v>
      </c>
      <c r="B318" t="s">
        <v>1269</v>
      </c>
      <c r="C318" t="s">
        <v>1888</v>
      </c>
      <c r="D318" t="s">
        <v>10</v>
      </c>
      <c r="E318" t="s">
        <v>1889</v>
      </c>
      <c r="F318" t="s">
        <v>1890</v>
      </c>
      <c r="G318" t="s">
        <v>1274</v>
      </c>
      <c r="H318" t="s">
        <v>1274</v>
      </c>
      <c r="I318">
        <v>1</v>
      </c>
      <c r="J318">
        <v>2</v>
      </c>
      <c r="K318">
        <v>3</v>
      </c>
      <c r="L318">
        <v>2</v>
      </c>
      <c r="M318" t="s">
        <v>1275</v>
      </c>
      <c r="N318" t="str">
        <f t="shared" si="8"/>
        <v>ARClayPiggott2</v>
      </c>
      <c r="Q318" t="str">
        <f t="shared" si="9"/>
        <v>Piggott, Clay County, AR</v>
      </c>
    </row>
    <row r="319" spans="1:17" ht="20">
      <c r="A319" s="26">
        <v>159</v>
      </c>
      <c r="B319" t="s">
        <v>1269</v>
      </c>
      <c r="C319" t="s">
        <v>1891</v>
      </c>
      <c r="D319" t="s">
        <v>10</v>
      </c>
      <c r="E319" t="s">
        <v>1892</v>
      </c>
      <c r="F319" t="s">
        <v>1893</v>
      </c>
      <c r="G319" t="s">
        <v>1273</v>
      </c>
      <c r="H319" t="s">
        <v>1127</v>
      </c>
      <c r="I319">
        <v>1</v>
      </c>
      <c r="J319">
        <v>2</v>
      </c>
      <c r="K319">
        <v>1</v>
      </c>
      <c r="L319">
        <v>1</v>
      </c>
      <c r="M319" t="s">
        <v>1275</v>
      </c>
      <c r="N319" t="str">
        <f t="shared" si="8"/>
        <v>ARSharpCave City2</v>
      </c>
      <c r="Q319" t="str">
        <f t="shared" si="9"/>
        <v>Cave City, Sharp County, AR</v>
      </c>
    </row>
    <row r="320" spans="1:17" ht="20">
      <c r="A320" s="26">
        <v>160</v>
      </c>
      <c r="B320" t="s">
        <v>1269</v>
      </c>
      <c r="C320" t="s">
        <v>1894</v>
      </c>
      <c r="D320" t="s">
        <v>10</v>
      </c>
      <c r="E320" t="s">
        <v>1892</v>
      </c>
      <c r="F320" t="s">
        <v>1895</v>
      </c>
      <c r="G320" t="s">
        <v>1273</v>
      </c>
      <c r="H320" t="s">
        <v>1127</v>
      </c>
      <c r="I320">
        <v>1</v>
      </c>
      <c r="J320">
        <v>2</v>
      </c>
      <c r="K320">
        <v>2</v>
      </c>
      <c r="L320">
        <v>2</v>
      </c>
      <c r="M320" t="s">
        <v>1275</v>
      </c>
      <c r="N320" t="str">
        <f t="shared" si="8"/>
        <v>ARSharpEvening Shade2</v>
      </c>
      <c r="Q320" t="str">
        <f t="shared" si="9"/>
        <v>Evening Shade, Sharp County, AR</v>
      </c>
    </row>
    <row r="321" spans="1:17" ht="20">
      <c r="A321" s="26">
        <v>161</v>
      </c>
      <c r="B321" t="s">
        <v>1269</v>
      </c>
      <c r="C321" t="s">
        <v>1896</v>
      </c>
      <c r="D321" t="s">
        <v>10</v>
      </c>
      <c r="E321" t="s">
        <v>1892</v>
      </c>
      <c r="F321" t="s">
        <v>1895</v>
      </c>
      <c r="G321" t="s">
        <v>1273</v>
      </c>
      <c r="H321" t="s">
        <v>1127</v>
      </c>
      <c r="I321">
        <v>1</v>
      </c>
      <c r="J321">
        <v>2</v>
      </c>
      <c r="K321">
        <v>3</v>
      </c>
      <c r="L321">
        <v>2</v>
      </c>
      <c r="M321" t="s">
        <v>1275</v>
      </c>
      <c r="N321" t="str">
        <f t="shared" si="8"/>
        <v>ARSharpEvening Shade2</v>
      </c>
      <c r="Q321" t="str">
        <f t="shared" si="9"/>
        <v>Evening Shade, Sharp County, AR</v>
      </c>
    </row>
    <row r="322" spans="1:17" ht="20">
      <c r="A322" s="26">
        <v>162</v>
      </c>
      <c r="B322" t="s">
        <v>1269</v>
      </c>
      <c r="C322" t="s">
        <v>1897</v>
      </c>
      <c r="D322" t="s">
        <v>10</v>
      </c>
      <c r="E322" t="s">
        <v>1311</v>
      </c>
      <c r="F322" t="s">
        <v>1898</v>
      </c>
      <c r="G322" t="s">
        <v>1273</v>
      </c>
      <c r="H322" t="s">
        <v>1274</v>
      </c>
      <c r="I322">
        <v>1</v>
      </c>
      <c r="J322">
        <v>2</v>
      </c>
      <c r="K322">
        <v>4</v>
      </c>
      <c r="L322">
        <v>3</v>
      </c>
      <c r="M322" t="s">
        <v>1275</v>
      </c>
      <c r="N322" t="str">
        <f t="shared" si="8"/>
        <v>ARFultonSalem2</v>
      </c>
      <c r="Q322" t="str">
        <f t="shared" si="9"/>
        <v>Salem, Fulton County, AR</v>
      </c>
    </row>
    <row r="323" spans="1:17" ht="20">
      <c r="A323" s="26">
        <v>163</v>
      </c>
      <c r="B323" t="s">
        <v>1269</v>
      </c>
      <c r="C323" t="s">
        <v>1899</v>
      </c>
      <c r="D323" t="s">
        <v>10</v>
      </c>
      <c r="E323" t="s">
        <v>1900</v>
      </c>
      <c r="F323" t="s">
        <v>1901</v>
      </c>
      <c r="G323" t="s">
        <v>1274</v>
      </c>
      <c r="H323" t="s">
        <v>1274</v>
      </c>
      <c r="I323">
        <v>1</v>
      </c>
      <c r="J323">
        <v>2</v>
      </c>
      <c r="K323">
        <v>3</v>
      </c>
      <c r="L323">
        <v>2</v>
      </c>
      <c r="M323" t="s">
        <v>1275</v>
      </c>
      <c r="N323" t="str">
        <f t="shared" ref="N323:N386" si="10">D323&amp;E323&amp;F323&amp;J323</f>
        <v>ARSt. FrancisForrest City2</v>
      </c>
      <c r="Q323" t="str">
        <f t="shared" ref="Q323:Q386" si="11">F323&amp;", "&amp;E323&amp;" County, "&amp;D323</f>
        <v>Forrest City, St. Francis County, AR</v>
      </c>
    </row>
    <row r="324" spans="1:17" ht="20">
      <c r="A324" s="26">
        <v>164</v>
      </c>
      <c r="B324" t="s">
        <v>1269</v>
      </c>
      <c r="C324" t="s">
        <v>1902</v>
      </c>
      <c r="D324" t="s">
        <v>10</v>
      </c>
      <c r="E324" t="s">
        <v>395</v>
      </c>
      <c r="F324" t="s">
        <v>1903</v>
      </c>
      <c r="G324" t="s">
        <v>1273</v>
      </c>
      <c r="H324" t="s">
        <v>1274</v>
      </c>
      <c r="I324">
        <v>1</v>
      </c>
      <c r="J324">
        <v>2</v>
      </c>
      <c r="K324">
        <v>3</v>
      </c>
      <c r="L324">
        <v>2</v>
      </c>
      <c r="M324" t="s">
        <v>1275</v>
      </c>
      <c r="N324" t="str">
        <f t="shared" si="10"/>
        <v>ARWhiteSearcy2</v>
      </c>
      <c r="Q324" t="str">
        <f t="shared" si="11"/>
        <v>Searcy, White County, AR</v>
      </c>
    </row>
    <row r="325" spans="1:17" ht="20">
      <c r="A325" s="26">
        <v>165</v>
      </c>
      <c r="B325" t="s">
        <v>1269</v>
      </c>
      <c r="C325" t="s">
        <v>1904</v>
      </c>
      <c r="D325" t="s">
        <v>10</v>
      </c>
      <c r="E325" t="s">
        <v>1905</v>
      </c>
      <c r="F325" t="s">
        <v>1906</v>
      </c>
      <c r="G325" t="s">
        <v>1273</v>
      </c>
      <c r="H325" t="s">
        <v>1274</v>
      </c>
      <c r="I325">
        <v>1</v>
      </c>
      <c r="J325">
        <v>2</v>
      </c>
      <c r="K325">
        <v>3</v>
      </c>
      <c r="L325">
        <v>2</v>
      </c>
      <c r="M325" t="s">
        <v>1275</v>
      </c>
      <c r="N325" t="str">
        <f t="shared" si="10"/>
        <v>ARPrairieDes Arc2</v>
      </c>
      <c r="Q325" t="str">
        <f t="shared" si="11"/>
        <v>Des Arc, Prairie County, AR</v>
      </c>
    </row>
    <row r="326" spans="1:17" ht="20">
      <c r="A326" s="26">
        <v>166</v>
      </c>
      <c r="B326" t="s">
        <v>1269</v>
      </c>
      <c r="C326" t="s">
        <v>1907</v>
      </c>
      <c r="D326" t="s">
        <v>10</v>
      </c>
      <c r="E326" t="s">
        <v>1908</v>
      </c>
      <c r="F326" t="s">
        <v>1909</v>
      </c>
      <c r="G326" t="s">
        <v>1274</v>
      </c>
      <c r="H326" t="s">
        <v>1127</v>
      </c>
      <c r="I326">
        <v>1</v>
      </c>
      <c r="J326">
        <v>2</v>
      </c>
      <c r="K326">
        <v>3</v>
      </c>
      <c r="L326">
        <v>2</v>
      </c>
      <c r="M326" t="s">
        <v>1275</v>
      </c>
      <c r="N326" t="str">
        <f t="shared" si="10"/>
        <v>ARPhillipsWest Helena2</v>
      </c>
      <c r="Q326" t="str">
        <f t="shared" si="11"/>
        <v>West Helena, Phillips County, AR</v>
      </c>
    </row>
    <row r="327" spans="1:17" ht="20">
      <c r="A327" s="26">
        <v>167</v>
      </c>
      <c r="B327" t="s">
        <v>1269</v>
      </c>
      <c r="C327" t="s">
        <v>1910</v>
      </c>
      <c r="D327" t="s">
        <v>10</v>
      </c>
      <c r="E327" t="s">
        <v>958</v>
      </c>
      <c r="F327" t="s">
        <v>1911</v>
      </c>
      <c r="G327" t="s">
        <v>1274</v>
      </c>
      <c r="H327" t="s">
        <v>1127</v>
      </c>
      <c r="I327">
        <v>1</v>
      </c>
      <c r="J327">
        <v>2</v>
      </c>
      <c r="K327">
        <v>4</v>
      </c>
      <c r="L327">
        <v>3</v>
      </c>
      <c r="M327" t="s">
        <v>1275</v>
      </c>
      <c r="N327" t="str">
        <f t="shared" si="10"/>
        <v>ARJeffersonPine Bluff2</v>
      </c>
      <c r="Q327" t="str">
        <f t="shared" si="11"/>
        <v>Pine Bluff, Jefferson County, AR</v>
      </c>
    </row>
    <row r="328" spans="1:17" ht="20">
      <c r="A328" s="26">
        <v>168</v>
      </c>
      <c r="B328" t="s">
        <v>1269</v>
      </c>
      <c r="C328" t="s">
        <v>1912</v>
      </c>
      <c r="D328" t="s">
        <v>10</v>
      </c>
      <c r="E328" t="s">
        <v>1515</v>
      </c>
      <c r="F328" t="s">
        <v>11</v>
      </c>
      <c r="G328" t="s">
        <v>1274</v>
      </c>
      <c r="H328" t="s">
        <v>1127</v>
      </c>
      <c r="I328">
        <v>1</v>
      </c>
      <c r="J328">
        <v>2</v>
      </c>
      <c r="K328">
        <v>4</v>
      </c>
      <c r="L328">
        <v>3</v>
      </c>
      <c r="M328" t="s">
        <v>1275</v>
      </c>
      <c r="N328" t="str">
        <f t="shared" si="10"/>
        <v>ARPulaskiLittle Rock2</v>
      </c>
      <c r="Q328" t="str">
        <f t="shared" si="11"/>
        <v>Little Rock, Pulaski County, AR</v>
      </c>
    </row>
    <row r="329" spans="1:17" ht="20">
      <c r="A329" s="26">
        <v>169</v>
      </c>
      <c r="B329" t="s">
        <v>1269</v>
      </c>
      <c r="C329" t="s">
        <v>1913</v>
      </c>
      <c r="D329" t="s">
        <v>10</v>
      </c>
      <c r="E329" t="s">
        <v>1903</v>
      </c>
      <c r="F329" t="s">
        <v>1914</v>
      </c>
      <c r="G329" t="s">
        <v>1273</v>
      </c>
      <c r="H329" t="s">
        <v>1127</v>
      </c>
      <c r="I329">
        <v>1</v>
      </c>
      <c r="J329">
        <v>2</v>
      </c>
      <c r="K329">
        <v>2</v>
      </c>
      <c r="L329">
        <v>3</v>
      </c>
      <c r="M329" t="s">
        <v>1275</v>
      </c>
      <c r="N329" t="str">
        <f t="shared" si="10"/>
        <v>ARSearcyBaker2</v>
      </c>
      <c r="Q329" t="str">
        <f t="shared" si="11"/>
        <v>Baker, Searcy County, AR</v>
      </c>
    </row>
    <row r="330" spans="1:17" ht="20">
      <c r="A330" s="26">
        <v>170</v>
      </c>
      <c r="B330" t="s">
        <v>1269</v>
      </c>
      <c r="C330" t="s">
        <v>1915</v>
      </c>
      <c r="D330" t="s">
        <v>10</v>
      </c>
      <c r="E330" t="s">
        <v>1903</v>
      </c>
      <c r="F330" t="s">
        <v>367</v>
      </c>
      <c r="G330" t="s">
        <v>1273</v>
      </c>
      <c r="H330" t="s">
        <v>1274</v>
      </c>
      <c r="I330">
        <v>1</v>
      </c>
      <c r="J330">
        <v>2</v>
      </c>
      <c r="K330">
        <v>4</v>
      </c>
      <c r="L330">
        <v>3</v>
      </c>
      <c r="M330" t="s">
        <v>1275</v>
      </c>
      <c r="N330" t="str">
        <f t="shared" si="10"/>
        <v>ARSearcyMarshall2</v>
      </c>
      <c r="Q330" t="str">
        <f t="shared" si="11"/>
        <v>Marshall, Searcy County, AR</v>
      </c>
    </row>
    <row r="331" spans="1:17" ht="20">
      <c r="A331" s="26">
        <v>171</v>
      </c>
      <c r="B331" t="s">
        <v>1269</v>
      </c>
      <c r="C331" t="s">
        <v>1916</v>
      </c>
      <c r="D331" t="s">
        <v>10</v>
      </c>
      <c r="E331" t="s">
        <v>1068</v>
      </c>
      <c r="F331" t="s">
        <v>1917</v>
      </c>
      <c r="G331" t="s">
        <v>1273</v>
      </c>
      <c r="H331" t="s">
        <v>1127</v>
      </c>
      <c r="I331">
        <v>1</v>
      </c>
      <c r="J331">
        <v>2</v>
      </c>
      <c r="K331">
        <v>1</v>
      </c>
      <c r="L331">
        <v>1</v>
      </c>
      <c r="M331" t="s">
        <v>1275</v>
      </c>
      <c r="N331" t="str">
        <f t="shared" si="10"/>
        <v>ARWashingtonWinslow2</v>
      </c>
      <c r="Q331" t="str">
        <f t="shared" si="11"/>
        <v>Winslow, Washington County, AR</v>
      </c>
    </row>
    <row r="332" spans="1:17" ht="20">
      <c r="A332" s="26">
        <v>172</v>
      </c>
      <c r="B332" t="s">
        <v>1269</v>
      </c>
      <c r="C332" t="s">
        <v>1918</v>
      </c>
      <c r="D332" t="s">
        <v>10</v>
      </c>
      <c r="E332" t="s">
        <v>1068</v>
      </c>
      <c r="F332" t="s">
        <v>179</v>
      </c>
      <c r="G332" t="s">
        <v>1273</v>
      </c>
      <c r="H332" t="s">
        <v>1127</v>
      </c>
      <c r="I332">
        <v>1</v>
      </c>
      <c r="J332">
        <v>2</v>
      </c>
      <c r="K332">
        <v>4</v>
      </c>
      <c r="L332">
        <v>4</v>
      </c>
      <c r="M332" t="s">
        <v>1275</v>
      </c>
      <c r="N332" t="str">
        <f t="shared" si="10"/>
        <v>ARWashingtonFayetteville2</v>
      </c>
      <c r="Q332" t="str">
        <f t="shared" si="11"/>
        <v>Fayetteville, Washington County, AR</v>
      </c>
    </row>
    <row r="333" spans="1:17" ht="20">
      <c r="A333" s="26">
        <v>173</v>
      </c>
      <c r="B333" t="s">
        <v>1269</v>
      </c>
      <c r="C333" t="s">
        <v>1919</v>
      </c>
      <c r="D333" t="s">
        <v>10</v>
      </c>
      <c r="E333" t="s">
        <v>1526</v>
      </c>
      <c r="F333" t="s">
        <v>1527</v>
      </c>
      <c r="G333" t="s">
        <v>1273</v>
      </c>
      <c r="H333" t="s">
        <v>1274</v>
      </c>
      <c r="I333">
        <v>1</v>
      </c>
      <c r="J333">
        <v>2</v>
      </c>
      <c r="K333">
        <v>3</v>
      </c>
      <c r="L333">
        <v>3</v>
      </c>
      <c r="M333" t="s">
        <v>1275</v>
      </c>
      <c r="N333" t="str">
        <f t="shared" si="10"/>
        <v>ARSebastianFort Smith2</v>
      </c>
      <c r="Q333" t="str">
        <f t="shared" si="11"/>
        <v>Fort Smith, Sebastian County, AR</v>
      </c>
    </row>
    <row r="334" spans="1:17" ht="20">
      <c r="A334" s="26">
        <v>174</v>
      </c>
      <c r="B334" t="s">
        <v>1269</v>
      </c>
      <c r="C334" t="s">
        <v>1920</v>
      </c>
      <c r="D334" t="s">
        <v>10</v>
      </c>
      <c r="E334" t="s">
        <v>1358</v>
      </c>
      <c r="F334" t="s">
        <v>1921</v>
      </c>
      <c r="G334" t="s">
        <v>1273</v>
      </c>
      <c r="H334" t="s">
        <v>1274</v>
      </c>
      <c r="I334">
        <v>1</v>
      </c>
      <c r="J334">
        <v>2</v>
      </c>
      <c r="K334">
        <v>3</v>
      </c>
      <c r="L334">
        <v>2</v>
      </c>
      <c r="M334" t="s">
        <v>1275</v>
      </c>
      <c r="N334" t="str">
        <f t="shared" si="10"/>
        <v>ARPolkMena2</v>
      </c>
      <c r="Q334" t="str">
        <f t="shared" si="11"/>
        <v>Mena, Polk County, AR</v>
      </c>
    </row>
    <row r="335" spans="1:17" ht="20">
      <c r="A335" s="26">
        <v>175</v>
      </c>
      <c r="B335" t="s">
        <v>1269</v>
      </c>
      <c r="C335" t="s">
        <v>1922</v>
      </c>
      <c r="D335" t="s">
        <v>10</v>
      </c>
      <c r="E335" t="s">
        <v>481</v>
      </c>
      <c r="F335" t="s">
        <v>1529</v>
      </c>
      <c r="G335" t="s">
        <v>1273</v>
      </c>
      <c r="H335" t="s">
        <v>1274</v>
      </c>
      <c r="I335">
        <v>1</v>
      </c>
      <c r="J335">
        <v>2</v>
      </c>
      <c r="K335">
        <v>3</v>
      </c>
      <c r="L335">
        <v>2</v>
      </c>
      <c r="M335" t="s">
        <v>1275</v>
      </c>
      <c r="N335" t="str">
        <f t="shared" si="10"/>
        <v>ARGarlandHot Springs2</v>
      </c>
      <c r="Q335" t="str">
        <f t="shared" si="11"/>
        <v>Hot Springs, Garland County, AR</v>
      </c>
    </row>
    <row r="336" spans="1:17" ht="20">
      <c r="A336" s="26">
        <v>176</v>
      </c>
      <c r="B336" t="s">
        <v>1269</v>
      </c>
      <c r="C336" t="s">
        <v>1923</v>
      </c>
      <c r="D336" t="s">
        <v>10</v>
      </c>
      <c r="E336" t="s">
        <v>1728</v>
      </c>
      <c r="F336" t="s">
        <v>1560</v>
      </c>
      <c r="G336" t="s">
        <v>1319</v>
      </c>
      <c r="H336" t="s">
        <v>1127</v>
      </c>
      <c r="I336">
        <v>1</v>
      </c>
      <c r="J336">
        <v>2</v>
      </c>
      <c r="K336">
        <v>2</v>
      </c>
      <c r="L336">
        <v>2</v>
      </c>
      <c r="M336" t="s">
        <v>1275</v>
      </c>
      <c r="N336" t="str">
        <f t="shared" si="10"/>
        <v>ARMillerTexarkana2</v>
      </c>
      <c r="Q336" t="str">
        <f t="shared" si="11"/>
        <v>Texarkana, Miller County, AR</v>
      </c>
    </row>
    <row r="337" spans="1:17" ht="20">
      <c r="A337" s="26">
        <v>177</v>
      </c>
      <c r="B337" t="s">
        <v>1269</v>
      </c>
      <c r="C337" t="s">
        <v>1924</v>
      </c>
      <c r="D337" t="s">
        <v>10</v>
      </c>
      <c r="E337" t="s">
        <v>1848</v>
      </c>
      <c r="F337" t="s">
        <v>1925</v>
      </c>
      <c r="G337" t="s">
        <v>1319</v>
      </c>
      <c r="H337" t="s">
        <v>1274</v>
      </c>
      <c r="I337">
        <v>1</v>
      </c>
      <c r="J337">
        <v>2</v>
      </c>
      <c r="K337">
        <v>4</v>
      </c>
      <c r="L337">
        <v>4</v>
      </c>
      <c r="M337" t="s">
        <v>1275</v>
      </c>
      <c r="N337" t="str">
        <f t="shared" si="10"/>
        <v>ARLafayetteLewisville2</v>
      </c>
      <c r="Q337" t="str">
        <f t="shared" si="11"/>
        <v>Lewisville, Lafayette County, AR</v>
      </c>
    </row>
    <row r="338" spans="1:17" ht="20">
      <c r="A338" s="26">
        <v>178</v>
      </c>
      <c r="B338" t="s">
        <v>1269</v>
      </c>
      <c r="C338" t="s">
        <v>1926</v>
      </c>
      <c r="D338" t="s">
        <v>10</v>
      </c>
      <c r="E338" t="s">
        <v>1927</v>
      </c>
      <c r="F338" t="s">
        <v>1928</v>
      </c>
      <c r="G338" t="s">
        <v>1319</v>
      </c>
      <c r="H338" t="s">
        <v>1274</v>
      </c>
      <c r="I338">
        <v>1</v>
      </c>
      <c r="J338">
        <v>2</v>
      </c>
      <c r="K338">
        <v>2</v>
      </c>
      <c r="L338">
        <v>2</v>
      </c>
      <c r="M338" t="s">
        <v>1275</v>
      </c>
      <c r="N338" t="str">
        <f t="shared" si="10"/>
        <v>ARUnionStrong2</v>
      </c>
      <c r="Q338" t="str">
        <f t="shared" si="11"/>
        <v>Strong, Union County, AR</v>
      </c>
    </row>
    <row r="339" spans="1:17" ht="20">
      <c r="A339" s="26">
        <v>179</v>
      </c>
      <c r="B339" t="s">
        <v>1269</v>
      </c>
      <c r="C339" t="s">
        <v>1929</v>
      </c>
      <c r="D339" t="s">
        <v>24</v>
      </c>
      <c r="E339" t="s">
        <v>1930</v>
      </c>
      <c r="F339" t="s">
        <v>1931</v>
      </c>
      <c r="G339" t="s">
        <v>1274</v>
      </c>
      <c r="H339" t="s">
        <v>1127</v>
      </c>
      <c r="I339">
        <v>1</v>
      </c>
      <c r="J339">
        <v>2</v>
      </c>
      <c r="K339">
        <v>3</v>
      </c>
      <c r="L339">
        <v>2</v>
      </c>
      <c r="M339" t="s">
        <v>1275</v>
      </c>
      <c r="N339" t="str">
        <f t="shared" si="10"/>
        <v>LAE. CarrollLake Providence2</v>
      </c>
      <c r="Q339" t="str">
        <f t="shared" si="11"/>
        <v>Lake Providence, E. Carroll County, LA</v>
      </c>
    </row>
    <row r="340" spans="1:17" ht="20">
      <c r="A340" s="26">
        <v>180</v>
      </c>
      <c r="B340" t="s">
        <v>1269</v>
      </c>
      <c r="C340" t="s">
        <v>1932</v>
      </c>
      <c r="D340" t="s">
        <v>24</v>
      </c>
      <c r="E340" t="s">
        <v>320</v>
      </c>
      <c r="F340" t="s">
        <v>1933</v>
      </c>
      <c r="G340" t="s">
        <v>1274</v>
      </c>
      <c r="H340" t="s">
        <v>1127</v>
      </c>
      <c r="I340">
        <v>1</v>
      </c>
      <c r="J340">
        <v>2</v>
      </c>
      <c r="K340">
        <v>4</v>
      </c>
      <c r="L340">
        <v>4</v>
      </c>
      <c r="M340" t="s">
        <v>1275</v>
      </c>
      <c r="N340" t="str">
        <f t="shared" si="10"/>
        <v>LAMadisonOmega2</v>
      </c>
      <c r="Q340" t="str">
        <f t="shared" si="11"/>
        <v>Omega, Madison County, LA</v>
      </c>
    </row>
    <row r="341" spans="1:17" ht="20">
      <c r="A341" s="26">
        <v>181</v>
      </c>
      <c r="B341" t="s">
        <v>1269</v>
      </c>
      <c r="C341" t="s">
        <v>1934</v>
      </c>
      <c r="D341" t="s">
        <v>24</v>
      </c>
      <c r="E341" t="s">
        <v>1927</v>
      </c>
      <c r="F341" t="s">
        <v>1935</v>
      </c>
      <c r="G341" t="s">
        <v>1274</v>
      </c>
      <c r="H341" t="s">
        <v>1274</v>
      </c>
      <c r="I341">
        <v>1</v>
      </c>
      <c r="J341">
        <v>2</v>
      </c>
      <c r="K341">
        <v>3</v>
      </c>
      <c r="L341">
        <v>2</v>
      </c>
      <c r="M341" t="s">
        <v>1275</v>
      </c>
      <c r="N341" t="str">
        <f t="shared" si="10"/>
        <v>LAUnionSpearsville2</v>
      </c>
      <c r="Q341" t="str">
        <f t="shared" si="11"/>
        <v>Spearsville, Union County, LA</v>
      </c>
    </row>
    <row r="342" spans="1:17" ht="20">
      <c r="A342" s="26">
        <v>182</v>
      </c>
      <c r="B342" t="s">
        <v>1269</v>
      </c>
      <c r="C342" t="s">
        <v>1936</v>
      </c>
      <c r="D342" t="s">
        <v>24</v>
      </c>
      <c r="E342" t="s">
        <v>1541</v>
      </c>
      <c r="F342" t="s">
        <v>1292</v>
      </c>
      <c r="G342" t="s">
        <v>1319</v>
      </c>
      <c r="H342" t="s">
        <v>1127</v>
      </c>
      <c r="I342">
        <v>1</v>
      </c>
      <c r="J342">
        <v>2</v>
      </c>
      <c r="K342">
        <v>4</v>
      </c>
      <c r="L342">
        <v>4</v>
      </c>
      <c r="M342" t="s">
        <v>1275</v>
      </c>
      <c r="N342" t="str">
        <f t="shared" si="10"/>
        <v>LAOuachitaMonroe2</v>
      </c>
      <c r="Q342" t="str">
        <f t="shared" si="11"/>
        <v>Monroe, Ouachita County, LA</v>
      </c>
    </row>
    <row r="343" spans="1:17" ht="20">
      <c r="A343" s="26">
        <v>183</v>
      </c>
      <c r="B343" t="s">
        <v>1269</v>
      </c>
      <c r="C343" t="s">
        <v>1937</v>
      </c>
      <c r="D343" t="s">
        <v>24</v>
      </c>
      <c r="E343" t="s">
        <v>446</v>
      </c>
      <c r="F343" t="s">
        <v>392</v>
      </c>
      <c r="G343" t="s">
        <v>1328</v>
      </c>
      <c r="H343" t="s">
        <v>1127</v>
      </c>
      <c r="I343">
        <v>1</v>
      </c>
      <c r="J343">
        <v>2</v>
      </c>
      <c r="K343">
        <v>3</v>
      </c>
      <c r="L343">
        <v>2</v>
      </c>
      <c r="M343" t="s">
        <v>1275</v>
      </c>
      <c r="N343" t="str">
        <f t="shared" si="10"/>
        <v>LAVernonHawthorne2</v>
      </c>
      <c r="Q343" t="str">
        <f t="shared" si="11"/>
        <v>Hawthorne, Vernon County, LA</v>
      </c>
    </row>
    <row r="344" spans="1:17" ht="20">
      <c r="A344" s="26">
        <v>184</v>
      </c>
      <c r="B344" t="s">
        <v>1269</v>
      </c>
      <c r="C344" t="s">
        <v>1938</v>
      </c>
      <c r="D344" t="s">
        <v>24</v>
      </c>
      <c r="E344" t="s">
        <v>1939</v>
      </c>
      <c r="F344" t="s">
        <v>973</v>
      </c>
      <c r="G344" t="s">
        <v>1274</v>
      </c>
      <c r="H344" t="s">
        <v>1127</v>
      </c>
      <c r="I344">
        <v>1</v>
      </c>
      <c r="J344">
        <v>2</v>
      </c>
      <c r="K344">
        <v>3</v>
      </c>
      <c r="L344">
        <v>3</v>
      </c>
      <c r="M344" t="s">
        <v>1275</v>
      </c>
      <c r="N344" t="str">
        <f t="shared" si="10"/>
        <v>LARapidesAlexandria2</v>
      </c>
      <c r="Q344" t="str">
        <f t="shared" si="11"/>
        <v>Alexandria, Rapides County, LA</v>
      </c>
    </row>
    <row r="345" spans="1:17" ht="20">
      <c r="A345" s="26">
        <v>185</v>
      </c>
      <c r="B345" t="s">
        <v>1269</v>
      </c>
      <c r="C345" t="s">
        <v>1940</v>
      </c>
      <c r="D345" t="s">
        <v>24</v>
      </c>
      <c r="E345" t="s">
        <v>1941</v>
      </c>
      <c r="F345" t="s">
        <v>1942</v>
      </c>
      <c r="G345" t="s">
        <v>1274</v>
      </c>
      <c r="H345" t="s">
        <v>1274</v>
      </c>
      <c r="I345">
        <v>1</v>
      </c>
      <c r="J345">
        <v>2</v>
      </c>
      <c r="K345">
        <v>3</v>
      </c>
      <c r="L345">
        <v>3</v>
      </c>
      <c r="M345" t="s">
        <v>1275</v>
      </c>
      <c r="N345" t="str">
        <f t="shared" si="10"/>
        <v>LACatahoulaHarrisonburg2</v>
      </c>
      <c r="Q345" t="str">
        <f t="shared" si="11"/>
        <v>Harrisonburg, Catahoula County, LA</v>
      </c>
    </row>
    <row r="346" spans="1:17" ht="20">
      <c r="A346" s="26">
        <v>186</v>
      </c>
      <c r="B346" t="s">
        <v>1269</v>
      </c>
      <c r="C346" t="s">
        <v>1943</v>
      </c>
      <c r="D346" t="s">
        <v>24</v>
      </c>
      <c r="E346" t="s">
        <v>1944</v>
      </c>
      <c r="F346" t="s">
        <v>1945</v>
      </c>
      <c r="G346" t="s">
        <v>1274</v>
      </c>
      <c r="H346" t="s">
        <v>1127</v>
      </c>
      <c r="I346">
        <v>1</v>
      </c>
      <c r="J346">
        <v>2</v>
      </c>
      <c r="K346">
        <v>1</v>
      </c>
      <c r="M346" t="s">
        <v>1275</v>
      </c>
      <c r="N346" t="str">
        <f t="shared" si="10"/>
        <v>LAAvoyellesBelle D'Eau2</v>
      </c>
      <c r="Q346" t="str">
        <f t="shared" si="11"/>
        <v>Belle D'Eau, Avoyelles County, LA</v>
      </c>
    </row>
    <row r="347" spans="1:17" ht="20">
      <c r="A347" s="26">
        <v>187</v>
      </c>
      <c r="B347" t="s">
        <v>1269</v>
      </c>
      <c r="C347" t="s">
        <v>1946</v>
      </c>
      <c r="D347" t="s">
        <v>24</v>
      </c>
      <c r="E347" t="s">
        <v>1947</v>
      </c>
      <c r="F347" t="s">
        <v>1948</v>
      </c>
      <c r="G347" t="s">
        <v>1274</v>
      </c>
      <c r="H347" t="s">
        <v>1127</v>
      </c>
      <c r="I347">
        <v>1</v>
      </c>
      <c r="J347">
        <v>2</v>
      </c>
      <c r="K347">
        <v>3</v>
      </c>
      <c r="L347">
        <v>4</v>
      </c>
      <c r="M347" t="s">
        <v>1275</v>
      </c>
      <c r="N347" t="str">
        <f t="shared" si="10"/>
        <v>LASt. LandryOpelousas2</v>
      </c>
      <c r="Q347" t="str">
        <f t="shared" si="11"/>
        <v>Opelousas, St. Landry County, LA</v>
      </c>
    </row>
    <row r="348" spans="1:17" ht="20">
      <c r="A348" s="26">
        <v>188</v>
      </c>
      <c r="B348" t="s">
        <v>1269</v>
      </c>
      <c r="C348" t="s">
        <v>1949</v>
      </c>
      <c r="D348" t="s">
        <v>24</v>
      </c>
      <c r="E348" t="s">
        <v>1947</v>
      </c>
      <c r="F348" t="s">
        <v>1948</v>
      </c>
      <c r="G348" t="s">
        <v>1274</v>
      </c>
      <c r="H348" t="s">
        <v>1127</v>
      </c>
      <c r="I348">
        <v>1</v>
      </c>
      <c r="J348">
        <v>2</v>
      </c>
      <c r="K348">
        <v>1</v>
      </c>
      <c r="M348" t="s">
        <v>1275</v>
      </c>
      <c r="N348" t="str">
        <f t="shared" si="10"/>
        <v>LASt. LandryOpelousas2</v>
      </c>
      <c r="Q348" t="str">
        <f t="shared" si="11"/>
        <v>Opelousas, St. Landry County, LA</v>
      </c>
    </row>
    <row r="349" spans="1:17" ht="20">
      <c r="A349" s="26">
        <v>189</v>
      </c>
      <c r="B349" t="s">
        <v>1269</v>
      </c>
      <c r="C349" t="s">
        <v>1950</v>
      </c>
      <c r="D349" t="s">
        <v>24</v>
      </c>
      <c r="E349" t="s">
        <v>1549</v>
      </c>
      <c r="F349" t="s">
        <v>1951</v>
      </c>
      <c r="G349" t="s">
        <v>1274</v>
      </c>
      <c r="H349" t="s">
        <v>1127</v>
      </c>
      <c r="I349">
        <v>1</v>
      </c>
      <c r="J349">
        <v>2</v>
      </c>
      <c r="K349">
        <v>3</v>
      </c>
      <c r="L349">
        <v>2</v>
      </c>
      <c r="M349" t="s">
        <v>1275</v>
      </c>
      <c r="N349" t="str">
        <f t="shared" si="10"/>
        <v>LAEvangelineVille Platte2</v>
      </c>
      <c r="Q349" t="str">
        <f t="shared" si="11"/>
        <v>Ville Platte, Evangeline County, LA</v>
      </c>
    </row>
    <row r="350" spans="1:17" ht="20">
      <c r="A350" s="26">
        <v>190</v>
      </c>
      <c r="B350" t="s">
        <v>1269</v>
      </c>
      <c r="C350" t="s">
        <v>1952</v>
      </c>
      <c r="D350" t="s">
        <v>24</v>
      </c>
      <c r="E350" t="s">
        <v>1953</v>
      </c>
      <c r="F350" t="s">
        <v>1954</v>
      </c>
      <c r="G350" t="s">
        <v>1322</v>
      </c>
      <c r="H350" t="s">
        <v>1274</v>
      </c>
      <c r="I350">
        <v>1</v>
      </c>
      <c r="J350">
        <v>2</v>
      </c>
      <c r="K350">
        <v>1</v>
      </c>
      <c r="L350">
        <v>2</v>
      </c>
      <c r="M350" t="s">
        <v>1275</v>
      </c>
      <c r="N350" t="str">
        <f t="shared" si="10"/>
        <v>LAVermilionPecan Island2</v>
      </c>
      <c r="Q350" t="str">
        <f t="shared" si="11"/>
        <v>Pecan Island, Vermilion County, LA</v>
      </c>
    </row>
    <row r="351" spans="1:17" ht="20">
      <c r="A351" s="26">
        <v>191</v>
      </c>
      <c r="B351" t="s">
        <v>1269</v>
      </c>
      <c r="C351" t="s">
        <v>1955</v>
      </c>
      <c r="D351" t="s">
        <v>283</v>
      </c>
      <c r="E351" t="s">
        <v>1556</v>
      </c>
      <c r="F351" t="s">
        <v>478</v>
      </c>
      <c r="G351" t="s">
        <v>1328</v>
      </c>
      <c r="H351" t="s">
        <v>1127</v>
      </c>
      <c r="I351">
        <v>1</v>
      </c>
      <c r="J351">
        <v>2</v>
      </c>
      <c r="K351">
        <v>4</v>
      </c>
      <c r="L351">
        <v>3</v>
      </c>
      <c r="M351" t="s">
        <v>1275</v>
      </c>
      <c r="N351" t="str">
        <f t="shared" si="10"/>
        <v>TXSmithTyler2</v>
      </c>
      <c r="Q351" t="str">
        <f t="shared" si="11"/>
        <v>Tyler, Smith County, TX</v>
      </c>
    </row>
    <row r="352" spans="1:17" ht="20">
      <c r="A352" s="26">
        <v>192</v>
      </c>
      <c r="B352" t="s">
        <v>1269</v>
      </c>
      <c r="C352" t="s">
        <v>1956</v>
      </c>
      <c r="D352" t="s">
        <v>283</v>
      </c>
      <c r="E352" t="s">
        <v>1957</v>
      </c>
      <c r="F352" t="s">
        <v>368</v>
      </c>
      <c r="G352" t="s">
        <v>1328</v>
      </c>
      <c r="H352" t="s">
        <v>1127</v>
      </c>
      <c r="I352">
        <v>1</v>
      </c>
      <c r="J352">
        <v>2</v>
      </c>
      <c r="K352">
        <v>1</v>
      </c>
      <c r="L352">
        <v>2</v>
      </c>
      <c r="M352" t="s">
        <v>1275</v>
      </c>
      <c r="N352" t="str">
        <f t="shared" si="10"/>
        <v>TXLamarBelk2</v>
      </c>
      <c r="Q352" t="str">
        <f t="shared" si="11"/>
        <v>Belk, Lamar County, TX</v>
      </c>
    </row>
    <row r="353" spans="1:17" ht="20">
      <c r="A353" s="26">
        <v>193</v>
      </c>
      <c r="B353" t="s">
        <v>1269</v>
      </c>
      <c r="C353" t="s">
        <v>1958</v>
      </c>
      <c r="D353" t="s">
        <v>283</v>
      </c>
      <c r="E353" t="s">
        <v>958</v>
      </c>
      <c r="F353" t="s">
        <v>394</v>
      </c>
      <c r="G353" t="s">
        <v>1322</v>
      </c>
      <c r="H353" t="s">
        <v>1127</v>
      </c>
      <c r="I353">
        <v>1</v>
      </c>
      <c r="J353">
        <v>2</v>
      </c>
      <c r="K353">
        <v>2</v>
      </c>
      <c r="L353">
        <v>2</v>
      </c>
      <c r="M353" t="s">
        <v>1275</v>
      </c>
      <c r="N353" t="str">
        <f t="shared" si="10"/>
        <v>TXJeffersonBeaumont2</v>
      </c>
      <c r="Q353" t="str">
        <f t="shared" si="11"/>
        <v>Beaumont, Jefferson County, TX</v>
      </c>
    </row>
    <row r="354" spans="1:17" ht="20">
      <c r="A354" s="26">
        <v>194</v>
      </c>
      <c r="B354" t="s">
        <v>1269</v>
      </c>
      <c r="C354" t="s">
        <v>1959</v>
      </c>
      <c r="D354" t="s">
        <v>283</v>
      </c>
      <c r="E354" t="s">
        <v>958</v>
      </c>
      <c r="F354" t="s">
        <v>1960</v>
      </c>
      <c r="G354" t="s">
        <v>1322</v>
      </c>
      <c r="H354" t="s">
        <v>1127</v>
      </c>
      <c r="I354">
        <v>1</v>
      </c>
      <c r="J354">
        <v>2</v>
      </c>
      <c r="K354">
        <v>3</v>
      </c>
      <c r="M354" t="s">
        <v>1275</v>
      </c>
      <c r="N354" t="str">
        <f t="shared" si="10"/>
        <v>TXJeffersonSabine Pass2</v>
      </c>
      <c r="Q354" t="str">
        <f t="shared" si="11"/>
        <v>Sabine Pass, Jefferson County, TX</v>
      </c>
    </row>
    <row r="355" spans="1:17" ht="20">
      <c r="A355" s="26">
        <v>195</v>
      </c>
      <c r="B355" t="s">
        <v>1269</v>
      </c>
      <c r="C355" t="s">
        <v>1961</v>
      </c>
      <c r="D355" t="s">
        <v>283</v>
      </c>
      <c r="E355" t="s">
        <v>958</v>
      </c>
      <c r="F355" t="s">
        <v>394</v>
      </c>
      <c r="G355" t="s">
        <v>1322</v>
      </c>
      <c r="H355" t="s">
        <v>1274</v>
      </c>
      <c r="I355">
        <v>1</v>
      </c>
      <c r="J355">
        <v>2</v>
      </c>
      <c r="K355">
        <v>4</v>
      </c>
      <c r="L355">
        <v>4</v>
      </c>
      <c r="M355" t="s">
        <v>1275</v>
      </c>
      <c r="N355" t="str">
        <f t="shared" si="10"/>
        <v>TXJeffersonBeaumont2</v>
      </c>
      <c r="Q355" t="str">
        <f t="shared" si="11"/>
        <v>Beaumont, Jefferson County, TX</v>
      </c>
    </row>
    <row r="356" spans="1:17" ht="20">
      <c r="A356" s="26">
        <v>196</v>
      </c>
      <c r="B356" t="s">
        <v>1269</v>
      </c>
      <c r="C356" t="s">
        <v>1962</v>
      </c>
      <c r="D356" t="s">
        <v>283</v>
      </c>
      <c r="E356" t="s">
        <v>1963</v>
      </c>
      <c r="F356" t="s">
        <v>1964</v>
      </c>
      <c r="G356" t="s">
        <v>1322</v>
      </c>
      <c r="H356" t="s">
        <v>1274</v>
      </c>
      <c r="I356">
        <v>1</v>
      </c>
      <c r="J356">
        <v>2</v>
      </c>
      <c r="K356">
        <v>4</v>
      </c>
      <c r="L356">
        <v>3</v>
      </c>
      <c r="M356" t="s">
        <v>1275</v>
      </c>
      <c r="N356" t="str">
        <f t="shared" si="10"/>
        <v>TXRefugioTivoli2</v>
      </c>
      <c r="Q356" t="str">
        <f t="shared" si="11"/>
        <v>Tivoli, Refugio County, TX</v>
      </c>
    </row>
    <row r="357" spans="1:17" ht="20">
      <c r="A357" s="26">
        <v>197</v>
      </c>
      <c r="B357" t="s">
        <v>1269</v>
      </c>
      <c r="C357" t="s">
        <v>1965</v>
      </c>
      <c r="D357" t="s">
        <v>283</v>
      </c>
      <c r="E357" t="s">
        <v>1659</v>
      </c>
      <c r="F357" t="s">
        <v>371</v>
      </c>
      <c r="G357" t="s">
        <v>1319</v>
      </c>
      <c r="H357" t="s">
        <v>1274</v>
      </c>
      <c r="I357">
        <v>1</v>
      </c>
      <c r="J357">
        <v>2</v>
      </c>
      <c r="K357">
        <v>3</v>
      </c>
      <c r="L357">
        <v>2</v>
      </c>
      <c r="M357" t="s">
        <v>1275</v>
      </c>
      <c r="N357" t="str">
        <f t="shared" si="10"/>
        <v>TXFayetteWarrenton2</v>
      </c>
      <c r="Q357" t="str">
        <f t="shared" si="11"/>
        <v>Warrenton, Fayette County, TX</v>
      </c>
    </row>
    <row r="358" spans="1:17" ht="20">
      <c r="A358" s="26">
        <v>198</v>
      </c>
      <c r="B358" t="s">
        <v>1269</v>
      </c>
      <c r="C358" t="s">
        <v>1966</v>
      </c>
      <c r="D358" t="s">
        <v>283</v>
      </c>
      <c r="E358" t="s">
        <v>1578</v>
      </c>
      <c r="F358" t="s">
        <v>284</v>
      </c>
      <c r="G358" t="s">
        <v>1319</v>
      </c>
      <c r="H358" t="s">
        <v>1274</v>
      </c>
      <c r="I358">
        <v>1</v>
      </c>
      <c r="J358">
        <v>2</v>
      </c>
      <c r="K358">
        <v>3</v>
      </c>
      <c r="L358">
        <v>2</v>
      </c>
      <c r="M358" t="s">
        <v>1275</v>
      </c>
      <c r="N358" t="str">
        <f t="shared" si="10"/>
        <v>TXBexarSan Antonio2</v>
      </c>
      <c r="Q358" t="str">
        <f t="shared" si="11"/>
        <v>San Antonio, Bexar County, TX</v>
      </c>
    </row>
    <row r="359" spans="1:17" ht="20">
      <c r="A359" s="26">
        <v>199</v>
      </c>
      <c r="B359" t="s">
        <v>1269</v>
      </c>
      <c r="C359" t="s">
        <v>1967</v>
      </c>
      <c r="D359" t="s">
        <v>283</v>
      </c>
      <c r="E359" t="s">
        <v>1578</v>
      </c>
      <c r="F359" t="s">
        <v>284</v>
      </c>
      <c r="G359" t="s">
        <v>1319</v>
      </c>
      <c r="H359" t="s">
        <v>1127</v>
      </c>
      <c r="I359">
        <v>1</v>
      </c>
      <c r="J359">
        <v>2</v>
      </c>
      <c r="K359">
        <v>3</v>
      </c>
      <c r="L359">
        <v>2</v>
      </c>
      <c r="M359" t="s">
        <v>1275</v>
      </c>
      <c r="N359" t="str">
        <f t="shared" si="10"/>
        <v>TXBexarSan Antonio2</v>
      </c>
      <c r="Q359" t="str">
        <f t="shared" si="11"/>
        <v>San Antonio, Bexar County, TX</v>
      </c>
    </row>
    <row r="360" spans="1:17" ht="20">
      <c r="A360" s="26">
        <v>200</v>
      </c>
      <c r="B360" t="s">
        <v>1269</v>
      </c>
      <c r="C360" t="s">
        <v>1968</v>
      </c>
      <c r="D360" t="s">
        <v>283</v>
      </c>
      <c r="E360" t="s">
        <v>1581</v>
      </c>
      <c r="F360" t="s">
        <v>374</v>
      </c>
      <c r="G360" t="s">
        <v>1319</v>
      </c>
      <c r="H360" t="s">
        <v>1274</v>
      </c>
      <c r="I360">
        <v>1</v>
      </c>
      <c r="J360">
        <v>2</v>
      </c>
      <c r="K360">
        <v>1</v>
      </c>
      <c r="L360">
        <v>2</v>
      </c>
      <c r="M360" t="s">
        <v>1275</v>
      </c>
      <c r="N360" t="str">
        <f t="shared" si="10"/>
        <v>TXWebbLaredo2</v>
      </c>
      <c r="Q360" t="str">
        <f t="shared" si="11"/>
        <v>Laredo, Webb County, TX</v>
      </c>
    </row>
    <row r="361" spans="1:17" ht="20">
      <c r="A361" s="26">
        <v>201</v>
      </c>
      <c r="B361" t="s">
        <v>1269</v>
      </c>
      <c r="C361" t="s">
        <v>1969</v>
      </c>
      <c r="D361" t="s">
        <v>283</v>
      </c>
      <c r="E361" t="s">
        <v>1586</v>
      </c>
      <c r="F361" t="s">
        <v>1587</v>
      </c>
      <c r="G361" t="s">
        <v>1319</v>
      </c>
      <c r="H361" t="s">
        <v>1127</v>
      </c>
      <c r="I361">
        <v>1</v>
      </c>
      <c r="J361">
        <v>2</v>
      </c>
      <c r="K361">
        <v>3</v>
      </c>
      <c r="L361">
        <v>3</v>
      </c>
      <c r="M361" t="s">
        <v>1275</v>
      </c>
      <c r="N361" t="str">
        <f t="shared" si="10"/>
        <v>TXBrooksFalfurrias2</v>
      </c>
      <c r="Q361" t="str">
        <f t="shared" si="11"/>
        <v>Falfurrias, Brooks County, TX</v>
      </c>
    </row>
    <row r="362" spans="1:17" ht="20">
      <c r="A362" s="26">
        <v>202</v>
      </c>
      <c r="B362" t="s">
        <v>1269</v>
      </c>
      <c r="C362" t="s">
        <v>1970</v>
      </c>
      <c r="D362" t="s">
        <v>283</v>
      </c>
      <c r="E362" t="s">
        <v>1597</v>
      </c>
      <c r="F362" t="s">
        <v>355</v>
      </c>
      <c r="G362" t="s">
        <v>1322</v>
      </c>
      <c r="H362" t="s">
        <v>1274</v>
      </c>
      <c r="I362">
        <v>1</v>
      </c>
      <c r="J362">
        <v>2</v>
      </c>
      <c r="K362">
        <v>2</v>
      </c>
      <c r="L362">
        <v>2</v>
      </c>
      <c r="M362" t="s">
        <v>1275</v>
      </c>
      <c r="N362" t="str">
        <f t="shared" si="10"/>
        <v>TXCameronBrownsville2</v>
      </c>
      <c r="Q362" t="str">
        <f t="shared" si="11"/>
        <v>Brownsville, Cameron County, TX</v>
      </c>
    </row>
    <row r="363" spans="1:17">
      <c r="N363" t="str">
        <f t="shared" si="10"/>
        <v/>
      </c>
      <c r="Q363" t="str">
        <f t="shared" si="11"/>
        <v xml:space="preserve">,  County, </v>
      </c>
    </row>
    <row r="364" spans="1:17">
      <c r="N364" t="str">
        <f t="shared" si="10"/>
        <v/>
      </c>
      <c r="Q364" t="str">
        <f t="shared" si="11"/>
        <v xml:space="preserve">,  County, </v>
      </c>
    </row>
    <row r="365" spans="1:17">
      <c r="N365" t="str">
        <f t="shared" si="10"/>
        <v/>
      </c>
      <c r="Q365" t="str">
        <f t="shared" si="11"/>
        <v xml:space="preserve">,  County, </v>
      </c>
    </row>
    <row r="366" spans="1:17">
      <c r="N366" t="str">
        <f t="shared" si="10"/>
        <v/>
      </c>
      <c r="Q366" t="str">
        <f t="shared" si="11"/>
        <v xml:space="preserve">,  County, </v>
      </c>
    </row>
    <row r="367" spans="1:17">
      <c r="N367" t="str">
        <f t="shared" si="10"/>
        <v/>
      </c>
      <c r="Q367" t="str">
        <f t="shared" si="11"/>
        <v xml:space="preserve">,  County, </v>
      </c>
    </row>
    <row r="368" spans="1:17">
      <c r="N368" t="str">
        <f t="shared" si="10"/>
        <v/>
      </c>
      <c r="Q368" t="str">
        <f t="shared" si="11"/>
        <v xml:space="preserve">,  County, </v>
      </c>
    </row>
    <row r="369" spans="1:17">
      <c r="N369" t="str">
        <f t="shared" si="10"/>
        <v/>
      </c>
      <c r="Q369" t="str">
        <f t="shared" si="11"/>
        <v xml:space="preserve">,  County, </v>
      </c>
    </row>
    <row r="370" spans="1:17" ht="20">
      <c r="A370" s="26">
        <v>1</v>
      </c>
      <c r="B370" t="s">
        <v>1269</v>
      </c>
      <c r="C370" t="s">
        <v>1971</v>
      </c>
      <c r="D370" t="s">
        <v>275</v>
      </c>
      <c r="E370" t="s">
        <v>1972</v>
      </c>
      <c r="F370" t="s">
        <v>1973</v>
      </c>
      <c r="G370" t="s">
        <v>1273</v>
      </c>
      <c r="H370" t="s">
        <v>1274</v>
      </c>
      <c r="I370">
        <v>1</v>
      </c>
      <c r="J370">
        <v>3</v>
      </c>
      <c r="K370">
        <v>2</v>
      </c>
      <c r="L370">
        <v>1</v>
      </c>
      <c r="M370" t="s">
        <v>1275</v>
      </c>
      <c r="N370" t="str">
        <f t="shared" si="10"/>
        <v>TNCarterShell Creek3</v>
      </c>
      <c r="Q370" t="str">
        <f t="shared" si="11"/>
        <v>Shell Creek, Carter County, TN</v>
      </c>
    </row>
    <row r="371" spans="1:17" ht="20">
      <c r="A371" s="26">
        <v>2</v>
      </c>
      <c r="B371" t="s">
        <v>1269</v>
      </c>
      <c r="C371" t="s">
        <v>1974</v>
      </c>
      <c r="D371" t="s">
        <v>275</v>
      </c>
      <c r="E371" t="s">
        <v>1972</v>
      </c>
      <c r="F371" t="s">
        <v>1973</v>
      </c>
      <c r="G371" t="s">
        <v>1273</v>
      </c>
      <c r="H371" t="s">
        <v>1127</v>
      </c>
      <c r="I371">
        <v>1</v>
      </c>
      <c r="J371">
        <v>3</v>
      </c>
      <c r="K371">
        <v>4</v>
      </c>
      <c r="L371">
        <v>3</v>
      </c>
      <c r="M371" t="s">
        <v>1275</v>
      </c>
      <c r="N371" t="str">
        <f t="shared" si="10"/>
        <v>TNCarterShell Creek3</v>
      </c>
      <c r="Q371" t="str">
        <f t="shared" si="11"/>
        <v>Shell Creek, Carter County, TN</v>
      </c>
    </row>
    <row r="372" spans="1:17" ht="20">
      <c r="A372" s="26">
        <v>3</v>
      </c>
      <c r="B372" t="s">
        <v>1269</v>
      </c>
      <c r="C372" t="s">
        <v>1975</v>
      </c>
      <c r="D372" t="s">
        <v>275</v>
      </c>
      <c r="E372" t="s">
        <v>1972</v>
      </c>
      <c r="F372" t="s">
        <v>1972</v>
      </c>
      <c r="G372" t="s">
        <v>1273</v>
      </c>
      <c r="H372" t="s">
        <v>1127</v>
      </c>
      <c r="I372">
        <v>1</v>
      </c>
      <c r="J372">
        <v>3</v>
      </c>
      <c r="K372">
        <v>1</v>
      </c>
      <c r="L372">
        <v>1</v>
      </c>
      <c r="M372" t="s">
        <v>1275</v>
      </c>
      <c r="N372" t="str">
        <f t="shared" si="10"/>
        <v>TNCarterCarter3</v>
      </c>
      <c r="Q372" t="str">
        <f t="shared" si="11"/>
        <v>Carter, Carter County, TN</v>
      </c>
    </row>
    <row r="373" spans="1:17" ht="20">
      <c r="A373" s="26">
        <v>4</v>
      </c>
      <c r="B373" t="s">
        <v>1269</v>
      </c>
      <c r="C373" t="s">
        <v>1976</v>
      </c>
      <c r="D373" t="s">
        <v>275</v>
      </c>
      <c r="E373" t="s">
        <v>1977</v>
      </c>
      <c r="F373" t="s">
        <v>1978</v>
      </c>
      <c r="G373" t="s">
        <v>1273</v>
      </c>
      <c r="H373" t="s">
        <v>1127</v>
      </c>
      <c r="I373">
        <v>1</v>
      </c>
      <c r="J373">
        <v>3</v>
      </c>
      <c r="K373">
        <v>1</v>
      </c>
      <c r="L373">
        <v>1</v>
      </c>
      <c r="M373" t="s">
        <v>1275</v>
      </c>
      <c r="N373" t="str">
        <f t="shared" si="10"/>
        <v>TNGreeneJackson Chapel3</v>
      </c>
      <c r="Q373" t="str">
        <f t="shared" si="11"/>
        <v>Jackson Chapel, Greene County, TN</v>
      </c>
    </row>
    <row r="374" spans="1:17" ht="20">
      <c r="A374" s="26">
        <v>5</v>
      </c>
      <c r="B374" t="s">
        <v>1269</v>
      </c>
      <c r="C374" t="s">
        <v>1979</v>
      </c>
      <c r="D374" t="s">
        <v>275</v>
      </c>
      <c r="E374" t="s">
        <v>1977</v>
      </c>
      <c r="F374" t="s">
        <v>1980</v>
      </c>
      <c r="G374" t="s">
        <v>1273</v>
      </c>
      <c r="H374" t="s">
        <v>1127</v>
      </c>
      <c r="I374">
        <v>1</v>
      </c>
      <c r="J374">
        <v>3</v>
      </c>
      <c r="K374">
        <v>3</v>
      </c>
      <c r="M374" t="s">
        <v>1275</v>
      </c>
      <c r="N374" t="str">
        <f t="shared" si="10"/>
        <v>TNGreeneGreeneville3</v>
      </c>
      <c r="Q374" t="str">
        <f t="shared" si="11"/>
        <v>Greeneville, Greene County, TN</v>
      </c>
    </row>
    <row r="375" spans="1:17" ht="20">
      <c r="A375" s="26">
        <v>6</v>
      </c>
      <c r="B375" t="s">
        <v>1269</v>
      </c>
      <c r="C375" t="s">
        <v>1981</v>
      </c>
      <c r="D375" t="s">
        <v>275</v>
      </c>
      <c r="E375" t="s">
        <v>1277</v>
      </c>
      <c r="F375" t="s">
        <v>1982</v>
      </c>
      <c r="G375" t="s">
        <v>1273</v>
      </c>
      <c r="H375" t="s">
        <v>1274</v>
      </c>
      <c r="I375">
        <v>1</v>
      </c>
      <c r="J375">
        <v>3</v>
      </c>
      <c r="K375">
        <v>1</v>
      </c>
      <c r="L375">
        <v>1</v>
      </c>
      <c r="M375" t="s">
        <v>1275</v>
      </c>
      <c r="N375" t="str">
        <f t="shared" si="10"/>
        <v>TNSullivanBig Creek3</v>
      </c>
      <c r="Q375" t="str">
        <f t="shared" si="11"/>
        <v>Big Creek, Sullivan County, TN</v>
      </c>
    </row>
    <row r="376" spans="1:17" ht="20">
      <c r="A376" s="26">
        <v>7</v>
      </c>
      <c r="B376" t="s">
        <v>1269</v>
      </c>
      <c r="C376" t="s">
        <v>1983</v>
      </c>
      <c r="D376" t="s">
        <v>275</v>
      </c>
      <c r="E376" t="s">
        <v>1277</v>
      </c>
      <c r="F376" t="s">
        <v>1984</v>
      </c>
      <c r="G376" t="s">
        <v>1273</v>
      </c>
      <c r="H376" t="s">
        <v>1274</v>
      </c>
      <c r="I376">
        <v>1</v>
      </c>
      <c r="J376">
        <v>3</v>
      </c>
      <c r="K376">
        <v>4</v>
      </c>
      <c r="L376">
        <v>3</v>
      </c>
      <c r="M376" t="s">
        <v>1275</v>
      </c>
      <c r="N376" t="str">
        <f t="shared" si="10"/>
        <v>TNSullivanBluff City3</v>
      </c>
      <c r="Q376" t="str">
        <f t="shared" si="11"/>
        <v>Bluff City, Sullivan County, TN</v>
      </c>
    </row>
    <row r="377" spans="1:17" ht="20">
      <c r="A377" s="26">
        <v>8</v>
      </c>
      <c r="B377" t="s">
        <v>1269</v>
      </c>
      <c r="C377" t="s">
        <v>1985</v>
      </c>
      <c r="D377" t="s">
        <v>275</v>
      </c>
      <c r="E377" t="s">
        <v>1280</v>
      </c>
      <c r="F377" t="s">
        <v>1986</v>
      </c>
      <c r="G377" t="s">
        <v>1273</v>
      </c>
      <c r="H377" t="s">
        <v>1127</v>
      </c>
      <c r="I377">
        <v>1</v>
      </c>
      <c r="J377">
        <v>3</v>
      </c>
      <c r="K377">
        <v>2</v>
      </c>
      <c r="L377">
        <v>2</v>
      </c>
      <c r="M377" t="s">
        <v>1275</v>
      </c>
      <c r="N377" t="str">
        <f t="shared" si="10"/>
        <v>TNCockeBat Harbor3</v>
      </c>
      <c r="Q377" t="str">
        <f t="shared" si="11"/>
        <v>Bat Harbor, Cocke County, TN</v>
      </c>
    </row>
    <row r="378" spans="1:17" ht="20">
      <c r="A378" s="26">
        <v>9</v>
      </c>
      <c r="B378" t="s">
        <v>1269</v>
      </c>
      <c r="C378" t="s">
        <v>1987</v>
      </c>
      <c r="D378" t="s">
        <v>275</v>
      </c>
      <c r="E378" t="s">
        <v>1280</v>
      </c>
      <c r="F378" t="s">
        <v>1988</v>
      </c>
      <c r="G378" t="s">
        <v>1273</v>
      </c>
      <c r="H378" t="s">
        <v>1127</v>
      </c>
      <c r="I378">
        <v>1</v>
      </c>
      <c r="J378">
        <v>3</v>
      </c>
      <c r="K378">
        <v>4</v>
      </c>
      <c r="L378">
        <v>3</v>
      </c>
      <c r="M378" t="s">
        <v>1275</v>
      </c>
      <c r="N378" t="str">
        <f t="shared" si="10"/>
        <v>TNCockeCosby3</v>
      </c>
      <c r="Q378" t="str">
        <f t="shared" si="11"/>
        <v>Cosby, Cocke County, TN</v>
      </c>
    </row>
    <row r="379" spans="1:17" ht="20">
      <c r="A379" s="26">
        <v>10</v>
      </c>
      <c r="B379" t="s">
        <v>1269</v>
      </c>
      <c r="C379" t="s">
        <v>1989</v>
      </c>
      <c r="D379" t="s">
        <v>275</v>
      </c>
      <c r="E379" t="s">
        <v>1990</v>
      </c>
      <c r="F379" t="s">
        <v>1991</v>
      </c>
      <c r="G379" t="s">
        <v>1273</v>
      </c>
      <c r="H379" t="s">
        <v>1127</v>
      </c>
      <c r="I379">
        <v>1</v>
      </c>
      <c r="J379">
        <v>3</v>
      </c>
      <c r="K379">
        <v>2</v>
      </c>
      <c r="L379">
        <v>2</v>
      </c>
      <c r="M379" t="s">
        <v>1275</v>
      </c>
      <c r="N379" t="str">
        <f t="shared" si="10"/>
        <v>TNSevierWear Valley3</v>
      </c>
      <c r="Q379" t="str">
        <f t="shared" si="11"/>
        <v>Wear Valley, Sevier County, TN</v>
      </c>
    </row>
    <row r="380" spans="1:17" ht="20">
      <c r="A380" s="26">
        <v>11</v>
      </c>
      <c r="B380" t="s">
        <v>1269</v>
      </c>
      <c r="C380" t="s">
        <v>1992</v>
      </c>
      <c r="D380" t="s">
        <v>275</v>
      </c>
      <c r="E380" t="s">
        <v>1990</v>
      </c>
      <c r="F380" t="s">
        <v>1993</v>
      </c>
      <c r="G380" t="s">
        <v>1273</v>
      </c>
      <c r="H380" t="s">
        <v>1127</v>
      </c>
      <c r="I380">
        <v>1</v>
      </c>
      <c r="J380">
        <v>3</v>
      </c>
      <c r="K380">
        <v>3</v>
      </c>
      <c r="L380">
        <v>4</v>
      </c>
      <c r="M380" t="s">
        <v>1275</v>
      </c>
      <c r="N380" t="str">
        <f t="shared" si="10"/>
        <v>TNSevierAllensville3</v>
      </c>
      <c r="Q380" t="str">
        <f t="shared" si="11"/>
        <v>Allensville, Sevier County, TN</v>
      </c>
    </row>
    <row r="381" spans="1:17" ht="20">
      <c r="A381" s="26">
        <v>12</v>
      </c>
      <c r="B381" t="s">
        <v>1269</v>
      </c>
      <c r="C381" t="s">
        <v>1994</v>
      </c>
      <c r="D381" t="s">
        <v>275</v>
      </c>
      <c r="E381" t="s">
        <v>1612</v>
      </c>
      <c r="F381" t="s">
        <v>1995</v>
      </c>
      <c r="G381" t="s">
        <v>1273</v>
      </c>
      <c r="H381" t="s">
        <v>1274</v>
      </c>
      <c r="I381">
        <v>1</v>
      </c>
      <c r="J381">
        <v>3</v>
      </c>
      <c r="K381">
        <v>4</v>
      </c>
      <c r="L381">
        <v>2</v>
      </c>
      <c r="M381" t="s">
        <v>1275</v>
      </c>
      <c r="N381" t="str">
        <f t="shared" si="10"/>
        <v>TNScottRobbins3</v>
      </c>
      <c r="Q381" t="str">
        <f t="shared" si="11"/>
        <v>Robbins, Scott County, TN</v>
      </c>
    </row>
    <row r="382" spans="1:17" ht="20">
      <c r="A382" s="26">
        <v>13</v>
      </c>
      <c r="B382" t="s">
        <v>1269</v>
      </c>
      <c r="C382" t="s">
        <v>1996</v>
      </c>
      <c r="D382" t="s">
        <v>275</v>
      </c>
      <c r="E382" t="s">
        <v>1294</v>
      </c>
      <c r="F382" t="s">
        <v>1295</v>
      </c>
      <c r="G382" t="s">
        <v>1273</v>
      </c>
      <c r="H382" t="s">
        <v>1127</v>
      </c>
      <c r="I382">
        <v>1</v>
      </c>
      <c r="J382">
        <v>3</v>
      </c>
      <c r="K382">
        <v>2</v>
      </c>
      <c r="L382">
        <v>4</v>
      </c>
      <c r="M382" t="s">
        <v>1275</v>
      </c>
      <c r="N382" t="str">
        <f t="shared" si="10"/>
        <v>TNCumberlandCrossville3</v>
      </c>
      <c r="Q382" t="str">
        <f t="shared" si="11"/>
        <v>Crossville, Cumberland County, TN</v>
      </c>
    </row>
    <row r="383" spans="1:17" ht="20">
      <c r="A383" s="26">
        <v>14</v>
      </c>
      <c r="B383" t="s">
        <v>1269</v>
      </c>
      <c r="C383" t="s">
        <v>1997</v>
      </c>
      <c r="D383" t="s">
        <v>275</v>
      </c>
      <c r="E383" t="s">
        <v>1358</v>
      </c>
      <c r="F383" t="s">
        <v>1998</v>
      </c>
      <c r="G383" t="s">
        <v>1273</v>
      </c>
      <c r="H383" t="s">
        <v>1274</v>
      </c>
      <c r="I383">
        <v>1</v>
      </c>
      <c r="J383">
        <v>3</v>
      </c>
      <c r="K383">
        <v>1</v>
      </c>
      <c r="L383">
        <v>1</v>
      </c>
      <c r="M383" t="s">
        <v>1275</v>
      </c>
      <c r="N383" t="str">
        <f t="shared" si="10"/>
        <v>TNPolkReliance3</v>
      </c>
      <c r="Q383" t="str">
        <f t="shared" si="11"/>
        <v>Reliance, Polk County, TN</v>
      </c>
    </row>
    <row r="384" spans="1:17" ht="20">
      <c r="A384" s="26">
        <v>15</v>
      </c>
      <c r="B384" t="s">
        <v>1269</v>
      </c>
      <c r="C384" t="s">
        <v>1999</v>
      </c>
      <c r="D384" t="s">
        <v>275</v>
      </c>
      <c r="E384" t="s">
        <v>1620</v>
      </c>
      <c r="F384" t="s">
        <v>1621</v>
      </c>
      <c r="G384" t="s">
        <v>1273</v>
      </c>
      <c r="H384" t="s">
        <v>1274</v>
      </c>
      <c r="I384">
        <v>1</v>
      </c>
      <c r="J384">
        <v>3</v>
      </c>
      <c r="K384">
        <v>1</v>
      </c>
      <c r="L384">
        <v>1</v>
      </c>
      <c r="M384" t="s">
        <v>1275</v>
      </c>
      <c r="N384" t="str">
        <f t="shared" si="10"/>
        <v>TNSequatchieDunlap3</v>
      </c>
      <c r="Q384" t="str">
        <f t="shared" si="11"/>
        <v>Dunlap, Sequatchie County, TN</v>
      </c>
    </row>
    <row r="385" spans="1:17" ht="20">
      <c r="A385" s="26">
        <v>16</v>
      </c>
      <c r="B385" t="s">
        <v>1269</v>
      </c>
      <c r="C385" t="s">
        <v>2000</v>
      </c>
      <c r="D385" t="s">
        <v>69</v>
      </c>
      <c r="E385" t="s">
        <v>2001</v>
      </c>
      <c r="F385" t="s">
        <v>2002</v>
      </c>
      <c r="G385" t="s">
        <v>1273</v>
      </c>
      <c r="H385" t="s">
        <v>1127</v>
      </c>
      <c r="I385">
        <v>1</v>
      </c>
      <c r="J385">
        <v>3</v>
      </c>
      <c r="K385">
        <v>2</v>
      </c>
      <c r="L385">
        <v>2</v>
      </c>
      <c r="M385" t="s">
        <v>1275</v>
      </c>
      <c r="N385" t="str">
        <f t="shared" si="10"/>
        <v>GARabunFlat Creek3</v>
      </c>
      <c r="Q385" t="str">
        <f t="shared" si="11"/>
        <v>Flat Creek, Rabun County, GA</v>
      </c>
    </row>
    <row r="386" spans="1:17" ht="20">
      <c r="A386" s="26">
        <v>17</v>
      </c>
      <c r="B386" t="s">
        <v>1269</v>
      </c>
      <c r="C386" t="s">
        <v>2003</v>
      </c>
      <c r="D386" t="s">
        <v>69</v>
      </c>
      <c r="E386" t="s">
        <v>2004</v>
      </c>
      <c r="F386" t="s">
        <v>2005</v>
      </c>
      <c r="G386" t="s">
        <v>1273</v>
      </c>
      <c r="H386" t="s">
        <v>1274</v>
      </c>
      <c r="I386">
        <v>1</v>
      </c>
      <c r="J386">
        <v>3</v>
      </c>
      <c r="K386">
        <v>2</v>
      </c>
      <c r="L386">
        <v>2</v>
      </c>
      <c r="M386" t="s">
        <v>1275</v>
      </c>
      <c r="N386" t="str">
        <f t="shared" si="10"/>
        <v>GACatoosaRinggold3</v>
      </c>
      <c r="Q386" t="str">
        <f t="shared" si="11"/>
        <v>Ringgold, Catoosa County, GA</v>
      </c>
    </row>
    <row r="387" spans="1:17" ht="20">
      <c r="A387" s="26">
        <v>18</v>
      </c>
      <c r="B387" t="s">
        <v>1269</v>
      </c>
      <c r="C387" t="s">
        <v>2006</v>
      </c>
      <c r="D387" t="s">
        <v>69</v>
      </c>
      <c r="E387" t="s">
        <v>497</v>
      </c>
      <c r="F387" t="s">
        <v>2007</v>
      </c>
      <c r="G387" t="s">
        <v>1273</v>
      </c>
      <c r="H387" t="s">
        <v>1274</v>
      </c>
      <c r="I387">
        <v>1</v>
      </c>
      <c r="J387">
        <v>3</v>
      </c>
      <c r="K387">
        <v>3</v>
      </c>
      <c r="L387">
        <v>2</v>
      </c>
      <c r="M387" t="s">
        <v>1275</v>
      </c>
      <c r="N387" t="str">
        <f t="shared" ref="N387:N450" si="12">D387&amp;E387&amp;F387&amp;J387</f>
        <v>GACherokeeHickory Flat3</v>
      </c>
      <c r="Q387" t="str">
        <f t="shared" ref="Q387:Q450" si="13">F387&amp;", "&amp;E387&amp;" County, "&amp;D387</f>
        <v>Hickory Flat, Cherokee County, GA</v>
      </c>
    </row>
    <row r="388" spans="1:17" ht="20">
      <c r="A388" s="26">
        <v>19</v>
      </c>
      <c r="B388" t="s">
        <v>1269</v>
      </c>
      <c r="C388" t="s">
        <v>2008</v>
      </c>
      <c r="D388" t="s">
        <v>69</v>
      </c>
      <c r="E388" t="s">
        <v>497</v>
      </c>
      <c r="F388" t="s">
        <v>2009</v>
      </c>
      <c r="G388" t="s">
        <v>1273</v>
      </c>
      <c r="H388" t="s">
        <v>1274</v>
      </c>
      <c r="I388">
        <v>1</v>
      </c>
      <c r="J388">
        <v>3</v>
      </c>
      <c r="K388">
        <v>1</v>
      </c>
      <c r="M388" t="s">
        <v>1275</v>
      </c>
      <c r="N388" t="str">
        <f t="shared" si="12"/>
        <v>GACherokeeSharp Top3</v>
      </c>
      <c r="Q388" t="str">
        <f t="shared" si="13"/>
        <v>Sharp Top, Cherokee County, GA</v>
      </c>
    </row>
    <row r="389" spans="1:17" ht="20">
      <c r="A389" s="26">
        <v>20</v>
      </c>
      <c r="B389" t="s">
        <v>1269</v>
      </c>
      <c r="C389" t="s">
        <v>2010</v>
      </c>
      <c r="D389" t="s">
        <v>69</v>
      </c>
      <c r="E389" t="s">
        <v>497</v>
      </c>
      <c r="F389" t="s">
        <v>2007</v>
      </c>
      <c r="G389" t="s">
        <v>1273</v>
      </c>
      <c r="H389" t="s">
        <v>1274</v>
      </c>
      <c r="I389">
        <v>1</v>
      </c>
      <c r="J389">
        <v>3</v>
      </c>
      <c r="K389">
        <v>2</v>
      </c>
      <c r="M389" t="s">
        <v>1275</v>
      </c>
      <c r="N389" t="str">
        <f t="shared" si="12"/>
        <v>GACherokeeHickory Flat3</v>
      </c>
      <c r="Q389" t="str">
        <f t="shared" si="13"/>
        <v>Hickory Flat, Cherokee County, GA</v>
      </c>
    </row>
    <row r="390" spans="1:17" ht="20">
      <c r="A390" s="26">
        <v>21</v>
      </c>
      <c r="B390" t="s">
        <v>1269</v>
      </c>
      <c r="C390" t="s">
        <v>2011</v>
      </c>
      <c r="D390" t="s">
        <v>69</v>
      </c>
      <c r="E390" t="s">
        <v>2012</v>
      </c>
      <c r="F390" t="s">
        <v>2013</v>
      </c>
      <c r="G390" t="s">
        <v>1273</v>
      </c>
      <c r="H390" t="s">
        <v>1274</v>
      </c>
      <c r="I390">
        <v>1</v>
      </c>
      <c r="J390">
        <v>3</v>
      </c>
      <c r="K390">
        <v>3</v>
      </c>
      <c r="M390" t="s">
        <v>1275</v>
      </c>
      <c r="N390" t="str">
        <f t="shared" si="12"/>
        <v>GAHabershamCornelia3</v>
      </c>
      <c r="Q390" t="str">
        <f t="shared" si="13"/>
        <v>Cornelia, Habersham County, GA</v>
      </c>
    </row>
    <row r="391" spans="1:17" ht="20">
      <c r="A391" s="26">
        <v>22</v>
      </c>
      <c r="B391" t="s">
        <v>1269</v>
      </c>
      <c r="C391" t="s">
        <v>2014</v>
      </c>
      <c r="D391" t="s">
        <v>69</v>
      </c>
      <c r="E391" t="s">
        <v>2012</v>
      </c>
      <c r="F391" t="s">
        <v>2015</v>
      </c>
      <c r="G391" t="s">
        <v>1273</v>
      </c>
      <c r="H391" t="s">
        <v>1127</v>
      </c>
      <c r="I391">
        <v>1</v>
      </c>
      <c r="J391">
        <v>3</v>
      </c>
      <c r="K391">
        <v>4</v>
      </c>
      <c r="M391" t="s">
        <v>1275</v>
      </c>
      <c r="N391" t="str">
        <f t="shared" si="12"/>
        <v>GAHabershamTallulah Falls3</v>
      </c>
      <c r="Q391" t="str">
        <f t="shared" si="13"/>
        <v>Tallulah Falls, Habersham County, GA</v>
      </c>
    </row>
    <row r="392" spans="1:17" ht="20">
      <c r="A392" s="26">
        <v>23</v>
      </c>
      <c r="B392" t="s">
        <v>1269</v>
      </c>
      <c r="C392" t="s">
        <v>2016</v>
      </c>
      <c r="D392" t="s">
        <v>69</v>
      </c>
      <c r="E392" t="s">
        <v>1635</v>
      </c>
      <c r="F392" t="s">
        <v>384</v>
      </c>
      <c r="G392" t="s">
        <v>1273</v>
      </c>
      <c r="H392" t="s">
        <v>1274</v>
      </c>
      <c r="I392">
        <v>1</v>
      </c>
      <c r="J392">
        <v>3</v>
      </c>
      <c r="K392">
        <v>4</v>
      </c>
      <c r="L392">
        <v>3</v>
      </c>
      <c r="M392" t="s">
        <v>1275</v>
      </c>
      <c r="N392" t="str">
        <f t="shared" si="12"/>
        <v>GAFloydRome3</v>
      </c>
      <c r="Q392" t="str">
        <f t="shared" si="13"/>
        <v>Rome, Floyd County, GA</v>
      </c>
    </row>
    <row r="393" spans="1:17" ht="20">
      <c r="A393" s="26">
        <v>24</v>
      </c>
      <c r="B393" t="s">
        <v>1269</v>
      </c>
      <c r="C393" t="s">
        <v>2017</v>
      </c>
      <c r="D393" t="s">
        <v>69</v>
      </c>
      <c r="E393" t="s">
        <v>2018</v>
      </c>
      <c r="F393" t="s">
        <v>2019</v>
      </c>
      <c r="G393" t="s">
        <v>1273</v>
      </c>
      <c r="H393" t="s">
        <v>1127</v>
      </c>
      <c r="I393">
        <v>1</v>
      </c>
      <c r="J393">
        <v>3</v>
      </c>
      <c r="K393">
        <v>3</v>
      </c>
      <c r="L393">
        <v>2</v>
      </c>
      <c r="M393" t="s">
        <v>1275</v>
      </c>
      <c r="N393" t="str">
        <f t="shared" si="12"/>
        <v>GAChattoogaMenlo3</v>
      </c>
      <c r="Q393" t="str">
        <f t="shared" si="13"/>
        <v>Menlo, Chattooga County, GA</v>
      </c>
    </row>
    <row r="394" spans="1:17" ht="20">
      <c r="A394" s="26">
        <v>25</v>
      </c>
      <c r="B394" t="s">
        <v>1269</v>
      </c>
      <c r="C394" t="s">
        <v>2020</v>
      </c>
      <c r="D394" t="s">
        <v>69</v>
      </c>
      <c r="E394" t="s">
        <v>2021</v>
      </c>
      <c r="F394" t="s">
        <v>2022</v>
      </c>
      <c r="G394" t="s">
        <v>1309</v>
      </c>
      <c r="H394" t="s">
        <v>1274</v>
      </c>
      <c r="I394">
        <v>1</v>
      </c>
      <c r="J394">
        <v>3</v>
      </c>
      <c r="K394">
        <v>2</v>
      </c>
      <c r="L394">
        <v>1</v>
      </c>
      <c r="M394" t="s">
        <v>1275</v>
      </c>
      <c r="N394" t="str">
        <f t="shared" si="12"/>
        <v>GAForsythDucktown3</v>
      </c>
      <c r="Q394" t="str">
        <f t="shared" si="13"/>
        <v>Ducktown, Forsyth County, GA</v>
      </c>
    </row>
    <row r="395" spans="1:17" ht="20">
      <c r="A395" s="26">
        <v>26</v>
      </c>
      <c r="B395" t="s">
        <v>1269</v>
      </c>
      <c r="C395" t="s">
        <v>2023</v>
      </c>
      <c r="D395" t="s">
        <v>69</v>
      </c>
      <c r="E395" t="s">
        <v>2024</v>
      </c>
      <c r="F395" t="s">
        <v>2025</v>
      </c>
      <c r="G395" t="s">
        <v>1309</v>
      </c>
      <c r="H395" t="s">
        <v>1127</v>
      </c>
      <c r="I395">
        <v>1</v>
      </c>
      <c r="J395">
        <v>3</v>
      </c>
      <c r="K395">
        <v>1</v>
      </c>
      <c r="L395">
        <v>1</v>
      </c>
      <c r="M395" t="s">
        <v>1275</v>
      </c>
      <c r="N395" t="str">
        <f t="shared" si="12"/>
        <v>GAGwinnettBuford3</v>
      </c>
      <c r="Q395" t="str">
        <f t="shared" si="13"/>
        <v>Buford, Gwinnett County, GA</v>
      </c>
    </row>
    <row r="396" spans="1:17" ht="20">
      <c r="A396" s="26">
        <v>27</v>
      </c>
      <c r="B396" t="s">
        <v>1269</v>
      </c>
      <c r="C396" t="s">
        <v>2026</v>
      </c>
      <c r="D396" t="s">
        <v>69</v>
      </c>
      <c r="E396" t="s">
        <v>2027</v>
      </c>
      <c r="F396" t="s">
        <v>2028</v>
      </c>
      <c r="G396" t="s">
        <v>1309</v>
      </c>
      <c r="H396" t="s">
        <v>1274</v>
      </c>
      <c r="I396">
        <v>1</v>
      </c>
      <c r="J396">
        <v>3</v>
      </c>
      <c r="K396">
        <v>1</v>
      </c>
      <c r="L396">
        <v>1</v>
      </c>
      <c r="M396" t="s">
        <v>1275</v>
      </c>
      <c r="N396" t="str">
        <f t="shared" si="12"/>
        <v>GARockdaleConyers3</v>
      </c>
      <c r="Q396" t="str">
        <f t="shared" si="13"/>
        <v>Conyers, Rockdale County, GA</v>
      </c>
    </row>
    <row r="397" spans="1:17" ht="20">
      <c r="A397" s="26">
        <v>28</v>
      </c>
      <c r="B397" t="s">
        <v>1269</v>
      </c>
      <c r="C397" t="s">
        <v>2029</v>
      </c>
      <c r="D397" t="s">
        <v>69</v>
      </c>
      <c r="E397" t="s">
        <v>2030</v>
      </c>
      <c r="F397" t="s">
        <v>2031</v>
      </c>
      <c r="G397" t="s">
        <v>1309</v>
      </c>
      <c r="H397" t="s">
        <v>1127</v>
      </c>
      <c r="I397">
        <v>1</v>
      </c>
      <c r="J397">
        <v>3</v>
      </c>
      <c r="K397">
        <v>1</v>
      </c>
      <c r="M397" t="s">
        <v>1275</v>
      </c>
      <c r="N397" t="str">
        <f t="shared" si="12"/>
        <v>GAHallOakwood3</v>
      </c>
      <c r="Q397" t="str">
        <f t="shared" si="13"/>
        <v>Oakwood, Hall County, GA</v>
      </c>
    </row>
    <row r="398" spans="1:17" ht="20">
      <c r="A398" s="26">
        <v>29</v>
      </c>
      <c r="B398" t="s">
        <v>1269</v>
      </c>
      <c r="C398" t="s">
        <v>2032</v>
      </c>
      <c r="D398" t="s">
        <v>69</v>
      </c>
      <c r="E398" t="s">
        <v>2033</v>
      </c>
      <c r="F398" t="s">
        <v>2034</v>
      </c>
      <c r="G398" t="s">
        <v>1309</v>
      </c>
      <c r="H398" t="s">
        <v>1274</v>
      </c>
      <c r="I398">
        <v>1</v>
      </c>
      <c r="J398">
        <v>3</v>
      </c>
      <c r="K398">
        <v>3</v>
      </c>
      <c r="L398">
        <v>3</v>
      </c>
      <c r="M398" t="s">
        <v>1275</v>
      </c>
      <c r="N398" t="str">
        <f t="shared" si="12"/>
        <v>GABanksHomer3</v>
      </c>
      <c r="Q398" t="str">
        <f t="shared" si="13"/>
        <v>Homer, Banks County, GA</v>
      </c>
    </row>
    <row r="399" spans="1:17" ht="20">
      <c r="A399" s="26">
        <v>30</v>
      </c>
      <c r="B399" t="s">
        <v>1269</v>
      </c>
      <c r="C399" t="s">
        <v>2035</v>
      </c>
      <c r="D399" t="s">
        <v>69</v>
      </c>
      <c r="E399" t="s">
        <v>2036</v>
      </c>
      <c r="F399" t="s">
        <v>2037</v>
      </c>
      <c r="G399" t="s">
        <v>1309</v>
      </c>
      <c r="H399" t="s">
        <v>1274</v>
      </c>
      <c r="I399">
        <v>1</v>
      </c>
      <c r="J399">
        <v>3</v>
      </c>
      <c r="K399">
        <v>2</v>
      </c>
      <c r="L399">
        <v>2</v>
      </c>
      <c r="M399" t="s">
        <v>1275</v>
      </c>
      <c r="N399" t="str">
        <f t="shared" si="12"/>
        <v>GAStephensToccoa3</v>
      </c>
      <c r="Q399" t="str">
        <f t="shared" si="13"/>
        <v>Toccoa, Stephens County, GA</v>
      </c>
    </row>
    <row r="400" spans="1:17" ht="20">
      <c r="A400" s="26">
        <v>31</v>
      </c>
      <c r="B400" t="s">
        <v>1269</v>
      </c>
      <c r="C400" t="s">
        <v>2038</v>
      </c>
      <c r="D400" t="s">
        <v>69</v>
      </c>
      <c r="E400" t="s">
        <v>209</v>
      </c>
      <c r="F400" t="s">
        <v>958</v>
      </c>
      <c r="G400" t="s">
        <v>1309</v>
      </c>
      <c r="H400" t="s">
        <v>1274</v>
      </c>
      <c r="I400">
        <v>1</v>
      </c>
      <c r="J400">
        <v>3</v>
      </c>
      <c r="K400">
        <v>4</v>
      </c>
      <c r="L400">
        <v>2</v>
      </c>
      <c r="M400" t="s">
        <v>1275</v>
      </c>
      <c r="N400" t="str">
        <f t="shared" si="12"/>
        <v>GAJacksonJefferson3</v>
      </c>
      <c r="Q400" t="str">
        <f t="shared" si="13"/>
        <v>Jefferson, Jackson County, GA</v>
      </c>
    </row>
    <row r="401" spans="1:17" ht="20">
      <c r="A401" s="26">
        <v>32</v>
      </c>
      <c r="B401" t="s">
        <v>1269</v>
      </c>
      <c r="C401" t="s">
        <v>2039</v>
      </c>
      <c r="D401" t="s">
        <v>69</v>
      </c>
      <c r="E401" t="s">
        <v>320</v>
      </c>
      <c r="F401" t="s">
        <v>1639</v>
      </c>
      <c r="G401" t="s">
        <v>1309</v>
      </c>
      <c r="H401" t="s">
        <v>1274</v>
      </c>
      <c r="I401">
        <v>1</v>
      </c>
      <c r="J401">
        <v>3</v>
      </c>
      <c r="K401">
        <v>1</v>
      </c>
      <c r="M401" t="s">
        <v>1275</v>
      </c>
      <c r="N401" t="str">
        <f t="shared" si="12"/>
        <v>GAMadisonColbert3</v>
      </c>
      <c r="Q401" t="str">
        <f t="shared" si="13"/>
        <v>Colbert, Madison County, GA</v>
      </c>
    </row>
    <row r="402" spans="1:17" ht="20">
      <c r="A402" s="26">
        <v>33</v>
      </c>
      <c r="B402" t="s">
        <v>1269</v>
      </c>
      <c r="C402" t="s">
        <v>2040</v>
      </c>
      <c r="D402" t="s">
        <v>69</v>
      </c>
      <c r="E402" t="s">
        <v>1644</v>
      </c>
      <c r="F402" t="s">
        <v>1292</v>
      </c>
      <c r="G402" t="s">
        <v>1309</v>
      </c>
      <c r="H402" t="s">
        <v>1274</v>
      </c>
      <c r="I402">
        <v>1</v>
      </c>
      <c r="J402">
        <v>3</v>
      </c>
      <c r="K402">
        <v>2</v>
      </c>
      <c r="L402">
        <v>2</v>
      </c>
      <c r="M402" t="s">
        <v>1275</v>
      </c>
      <c r="N402" t="str">
        <f t="shared" si="12"/>
        <v>GAWaltonMonroe3</v>
      </c>
      <c r="Q402" t="str">
        <f t="shared" si="13"/>
        <v>Monroe, Walton County, GA</v>
      </c>
    </row>
    <row r="403" spans="1:17" ht="20">
      <c r="A403" s="26">
        <v>34</v>
      </c>
      <c r="B403" t="s">
        <v>1269</v>
      </c>
      <c r="C403" t="s">
        <v>2041</v>
      </c>
      <c r="D403" t="s">
        <v>69</v>
      </c>
      <c r="E403" t="s">
        <v>2042</v>
      </c>
      <c r="F403" t="s">
        <v>2043</v>
      </c>
      <c r="G403" t="s">
        <v>1309</v>
      </c>
      <c r="H403" t="s">
        <v>1127</v>
      </c>
      <c r="I403">
        <v>1</v>
      </c>
      <c r="J403">
        <v>3</v>
      </c>
      <c r="K403">
        <v>4</v>
      </c>
      <c r="L403">
        <v>3</v>
      </c>
      <c r="M403" t="s">
        <v>1275</v>
      </c>
      <c r="N403" t="str">
        <f t="shared" si="12"/>
        <v>GAElbertElberton3</v>
      </c>
      <c r="Q403" t="str">
        <f t="shared" si="13"/>
        <v>Elberton, Elbert County, GA</v>
      </c>
    </row>
    <row r="404" spans="1:17" ht="20">
      <c r="A404" s="26">
        <v>35</v>
      </c>
      <c r="B404" t="s">
        <v>1269</v>
      </c>
      <c r="C404" t="s">
        <v>2044</v>
      </c>
      <c r="D404" t="s">
        <v>69</v>
      </c>
      <c r="E404" t="s">
        <v>1307</v>
      </c>
      <c r="F404" t="s">
        <v>1308</v>
      </c>
      <c r="G404" t="s">
        <v>1309</v>
      </c>
      <c r="H404" t="s">
        <v>1127</v>
      </c>
      <c r="I404">
        <v>1</v>
      </c>
      <c r="J404">
        <v>3</v>
      </c>
      <c r="K404">
        <v>3</v>
      </c>
      <c r="L404">
        <v>3</v>
      </c>
      <c r="M404" t="s">
        <v>1275</v>
      </c>
      <c r="N404" t="str">
        <f t="shared" si="12"/>
        <v>GADe KalbDecatur3</v>
      </c>
      <c r="Q404" t="str">
        <f t="shared" si="13"/>
        <v>Decatur, De Kalb County, GA</v>
      </c>
    </row>
    <row r="405" spans="1:17" ht="20">
      <c r="A405" s="26">
        <v>36</v>
      </c>
      <c r="B405" t="s">
        <v>1269</v>
      </c>
      <c r="C405" t="s">
        <v>2045</v>
      </c>
      <c r="D405" t="s">
        <v>69</v>
      </c>
      <c r="E405" t="s">
        <v>1311</v>
      </c>
      <c r="F405" t="s">
        <v>1651</v>
      </c>
      <c r="G405" t="s">
        <v>1309</v>
      </c>
      <c r="H405" t="s">
        <v>1274</v>
      </c>
      <c r="I405">
        <v>1</v>
      </c>
      <c r="J405">
        <v>3</v>
      </c>
      <c r="M405" t="s">
        <v>1275</v>
      </c>
      <c r="N405" t="str">
        <f t="shared" si="12"/>
        <v>GAFultonEast Point3</v>
      </c>
      <c r="Q405" t="str">
        <f t="shared" si="13"/>
        <v>East Point, Fulton County, GA</v>
      </c>
    </row>
    <row r="406" spans="1:17" ht="20">
      <c r="A406" s="26">
        <v>37</v>
      </c>
      <c r="B406" t="s">
        <v>1269</v>
      </c>
      <c r="C406" t="s">
        <v>2046</v>
      </c>
      <c r="D406" t="s">
        <v>69</v>
      </c>
      <c r="E406" t="s">
        <v>1654</v>
      </c>
      <c r="F406" t="s">
        <v>966</v>
      </c>
      <c r="G406" t="s">
        <v>1309</v>
      </c>
      <c r="H406" t="s">
        <v>1127</v>
      </c>
      <c r="I406">
        <v>1</v>
      </c>
      <c r="J406">
        <v>3</v>
      </c>
      <c r="K406">
        <v>2</v>
      </c>
      <c r="L406">
        <v>2</v>
      </c>
      <c r="M406" t="s">
        <v>1275</v>
      </c>
      <c r="N406" t="str">
        <f t="shared" si="12"/>
        <v>GACobbMarietta3</v>
      </c>
      <c r="Q406" t="str">
        <f t="shared" si="13"/>
        <v>Marietta, Cobb County, GA</v>
      </c>
    </row>
    <row r="407" spans="1:17" ht="20">
      <c r="A407" s="26">
        <v>38</v>
      </c>
      <c r="B407" t="s">
        <v>1269</v>
      </c>
      <c r="C407" t="s">
        <v>2047</v>
      </c>
      <c r="D407" t="s">
        <v>69</v>
      </c>
      <c r="E407" t="s">
        <v>1654</v>
      </c>
      <c r="F407" t="s">
        <v>966</v>
      </c>
      <c r="G407" t="s">
        <v>1309</v>
      </c>
      <c r="H407" t="s">
        <v>1274</v>
      </c>
      <c r="I407">
        <v>1</v>
      </c>
      <c r="J407">
        <v>3</v>
      </c>
      <c r="K407">
        <v>3</v>
      </c>
      <c r="M407" t="s">
        <v>1275</v>
      </c>
      <c r="N407" t="str">
        <f t="shared" si="12"/>
        <v>GACobbMarietta3</v>
      </c>
      <c r="Q407" t="str">
        <f t="shared" si="13"/>
        <v>Marietta, Cobb County, GA</v>
      </c>
    </row>
    <row r="408" spans="1:17" ht="20">
      <c r="A408" s="26">
        <v>39</v>
      </c>
      <c r="B408" t="s">
        <v>1269</v>
      </c>
      <c r="C408" t="s">
        <v>2048</v>
      </c>
      <c r="D408" t="s">
        <v>69</v>
      </c>
      <c r="E408" t="s">
        <v>1358</v>
      </c>
      <c r="F408" t="s">
        <v>2049</v>
      </c>
      <c r="G408" t="s">
        <v>1309</v>
      </c>
      <c r="H408" t="s">
        <v>1274</v>
      </c>
      <c r="I408">
        <v>1</v>
      </c>
      <c r="J408">
        <v>3</v>
      </c>
      <c r="K408">
        <v>2</v>
      </c>
      <c r="L408">
        <v>2</v>
      </c>
      <c r="M408" t="s">
        <v>1275</v>
      </c>
      <c r="N408" t="str">
        <f t="shared" si="12"/>
        <v>GAPolkRockmart3</v>
      </c>
      <c r="Q408" t="str">
        <f t="shared" si="13"/>
        <v>Rockmart, Polk County, GA</v>
      </c>
    </row>
    <row r="409" spans="1:17" ht="20">
      <c r="A409" s="26">
        <v>40</v>
      </c>
      <c r="B409" t="s">
        <v>1269</v>
      </c>
      <c r="C409" t="s">
        <v>2050</v>
      </c>
      <c r="D409" t="s">
        <v>69</v>
      </c>
      <c r="E409" t="s">
        <v>1656</v>
      </c>
      <c r="F409" t="s">
        <v>493</v>
      </c>
      <c r="G409" t="s">
        <v>1309</v>
      </c>
      <c r="H409" t="s">
        <v>1274</v>
      </c>
      <c r="I409">
        <v>1</v>
      </c>
      <c r="J409">
        <v>3</v>
      </c>
      <c r="K409">
        <v>2</v>
      </c>
      <c r="M409" t="s">
        <v>1275</v>
      </c>
      <c r="N409" t="str">
        <f t="shared" si="12"/>
        <v>GACarrollCarrollton3</v>
      </c>
      <c r="Q409" t="str">
        <f t="shared" si="13"/>
        <v>Carrollton, Carroll County, GA</v>
      </c>
    </row>
    <row r="410" spans="1:17" ht="20">
      <c r="A410" s="26">
        <v>41</v>
      </c>
      <c r="B410" t="s">
        <v>1269</v>
      </c>
      <c r="C410" t="s">
        <v>2051</v>
      </c>
      <c r="D410" t="s">
        <v>69</v>
      </c>
      <c r="E410" t="s">
        <v>1656</v>
      </c>
      <c r="F410" t="s">
        <v>493</v>
      </c>
      <c r="G410" t="s">
        <v>1309</v>
      </c>
      <c r="H410" t="s">
        <v>1127</v>
      </c>
      <c r="I410">
        <v>1</v>
      </c>
      <c r="J410">
        <v>3</v>
      </c>
      <c r="K410">
        <v>3</v>
      </c>
      <c r="M410" t="s">
        <v>1275</v>
      </c>
      <c r="N410" t="str">
        <f t="shared" si="12"/>
        <v>GACarrollCarrollton3</v>
      </c>
      <c r="Q410" t="str">
        <f t="shared" si="13"/>
        <v>Carrollton, Carroll County, GA</v>
      </c>
    </row>
    <row r="411" spans="1:17" ht="20">
      <c r="A411" s="26">
        <v>42</v>
      </c>
      <c r="B411" t="s">
        <v>1269</v>
      </c>
      <c r="C411" t="s">
        <v>2052</v>
      </c>
      <c r="D411" t="s">
        <v>69</v>
      </c>
      <c r="E411" t="s">
        <v>1659</v>
      </c>
      <c r="F411" t="s">
        <v>179</v>
      </c>
      <c r="G411" t="s">
        <v>1309</v>
      </c>
      <c r="H411" t="s">
        <v>1274</v>
      </c>
      <c r="I411">
        <v>1</v>
      </c>
      <c r="J411">
        <v>3</v>
      </c>
      <c r="K411">
        <v>4</v>
      </c>
      <c r="M411" t="s">
        <v>1275</v>
      </c>
      <c r="N411" t="str">
        <f t="shared" si="12"/>
        <v>GAFayetteFayetteville3</v>
      </c>
      <c r="Q411" t="str">
        <f t="shared" si="13"/>
        <v>Fayetteville, Fayette County, GA</v>
      </c>
    </row>
    <row r="412" spans="1:17" ht="20">
      <c r="A412" s="26">
        <v>43</v>
      </c>
      <c r="B412" t="s">
        <v>1269</v>
      </c>
      <c r="C412" t="s">
        <v>2053</v>
      </c>
      <c r="D412" t="s">
        <v>69</v>
      </c>
      <c r="E412" t="s">
        <v>189</v>
      </c>
      <c r="F412" t="s">
        <v>2054</v>
      </c>
      <c r="G412" t="s">
        <v>1309</v>
      </c>
      <c r="H412" t="s">
        <v>1274</v>
      </c>
      <c r="I412">
        <v>1</v>
      </c>
      <c r="J412">
        <v>3</v>
      </c>
      <c r="K412">
        <v>2</v>
      </c>
      <c r="L412">
        <v>1</v>
      </c>
      <c r="M412" t="s">
        <v>1275</v>
      </c>
      <c r="N412" t="str">
        <f t="shared" si="12"/>
        <v>GALincolnLincolnton3</v>
      </c>
      <c r="Q412" t="str">
        <f t="shared" si="13"/>
        <v>Lincolnton, Lincoln County, GA</v>
      </c>
    </row>
    <row r="413" spans="1:17" ht="20">
      <c r="A413" s="26">
        <v>44</v>
      </c>
      <c r="B413" t="s">
        <v>1269</v>
      </c>
      <c r="C413" t="s">
        <v>2055</v>
      </c>
      <c r="D413" t="s">
        <v>69</v>
      </c>
      <c r="E413" t="s">
        <v>2056</v>
      </c>
      <c r="F413" t="s">
        <v>209</v>
      </c>
      <c r="G413" t="s">
        <v>1309</v>
      </c>
      <c r="H413" t="s">
        <v>1274</v>
      </c>
      <c r="I413">
        <v>1</v>
      </c>
      <c r="J413">
        <v>3</v>
      </c>
      <c r="K413">
        <v>4</v>
      </c>
      <c r="M413" t="s">
        <v>1275</v>
      </c>
      <c r="N413" t="str">
        <f t="shared" si="12"/>
        <v>GAButtsJackson3</v>
      </c>
      <c r="Q413" t="str">
        <f t="shared" si="13"/>
        <v>Jackson, Butts County, GA</v>
      </c>
    </row>
    <row r="414" spans="1:17" ht="20">
      <c r="A414" s="26">
        <v>45</v>
      </c>
      <c r="B414" t="s">
        <v>1269</v>
      </c>
      <c r="C414" t="s">
        <v>2057</v>
      </c>
      <c r="D414" t="s">
        <v>69</v>
      </c>
      <c r="E414" t="s">
        <v>1292</v>
      </c>
      <c r="F414" t="s">
        <v>2021</v>
      </c>
      <c r="G414" t="s">
        <v>1309</v>
      </c>
      <c r="H414" t="s">
        <v>1127</v>
      </c>
      <c r="I414">
        <v>1</v>
      </c>
      <c r="J414">
        <v>3</v>
      </c>
      <c r="K414">
        <v>1</v>
      </c>
      <c r="L414">
        <v>1</v>
      </c>
      <c r="M414" t="s">
        <v>1275</v>
      </c>
      <c r="N414" t="str">
        <f t="shared" si="12"/>
        <v>GAMonroeForsyth3</v>
      </c>
      <c r="Q414" t="str">
        <f t="shared" si="13"/>
        <v>Forsyth, Monroe County, GA</v>
      </c>
    </row>
    <row r="415" spans="1:17" ht="20">
      <c r="A415" s="26">
        <v>46</v>
      </c>
      <c r="B415" t="s">
        <v>1269</v>
      </c>
      <c r="C415" t="s">
        <v>2058</v>
      </c>
      <c r="D415" t="s">
        <v>69</v>
      </c>
      <c r="E415" t="s">
        <v>1315</v>
      </c>
      <c r="F415" t="s">
        <v>74</v>
      </c>
      <c r="G415" t="s">
        <v>1309</v>
      </c>
      <c r="H415" t="s">
        <v>1274</v>
      </c>
      <c r="I415">
        <v>1</v>
      </c>
      <c r="J415">
        <v>3</v>
      </c>
      <c r="K415">
        <v>3</v>
      </c>
      <c r="M415" t="s">
        <v>1275</v>
      </c>
      <c r="N415" t="str">
        <f t="shared" si="12"/>
        <v>GABibbMacon3</v>
      </c>
      <c r="Q415" t="str">
        <f t="shared" si="13"/>
        <v>Macon, Bibb County, GA</v>
      </c>
    </row>
    <row r="416" spans="1:17" ht="20">
      <c r="A416" s="26">
        <v>47</v>
      </c>
      <c r="B416" t="s">
        <v>1269</v>
      </c>
      <c r="C416" t="s">
        <v>2059</v>
      </c>
      <c r="D416" t="s">
        <v>69</v>
      </c>
      <c r="E416" t="s">
        <v>1315</v>
      </c>
      <c r="F416" t="s">
        <v>74</v>
      </c>
      <c r="G416" t="s">
        <v>1309</v>
      </c>
      <c r="H416" t="s">
        <v>1274</v>
      </c>
      <c r="I416">
        <v>1</v>
      </c>
      <c r="J416">
        <v>3</v>
      </c>
      <c r="K416">
        <v>4</v>
      </c>
      <c r="L416">
        <v>4</v>
      </c>
      <c r="M416" t="s">
        <v>1275</v>
      </c>
      <c r="N416" t="str">
        <f t="shared" si="12"/>
        <v>GABibbMacon3</v>
      </c>
      <c r="Q416" t="str">
        <f t="shared" si="13"/>
        <v>Macon, Bibb County, GA</v>
      </c>
    </row>
    <row r="417" spans="1:17" ht="20">
      <c r="A417" s="26">
        <v>48</v>
      </c>
      <c r="B417" t="s">
        <v>1269</v>
      </c>
      <c r="C417" t="s">
        <v>2060</v>
      </c>
      <c r="D417" t="s">
        <v>69</v>
      </c>
      <c r="E417" t="s">
        <v>264</v>
      </c>
      <c r="F417" t="s">
        <v>2061</v>
      </c>
      <c r="G417" t="s">
        <v>1319</v>
      </c>
      <c r="H417" t="s">
        <v>1127</v>
      </c>
      <c r="I417">
        <v>1</v>
      </c>
      <c r="J417">
        <v>3</v>
      </c>
      <c r="K417">
        <v>2</v>
      </c>
      <c r="L417">
        <v>2</v>
      </c>
      <c r="M417" t="s">
        <v>1275</v>
      </c>
      <c r="N417" t="str">
        <f t="shared" si="12"/>
        <v>GAColumbiaAppling3</v>
      </c>
      <c r="Q417" t="str">
        <f t="shared" si="13"/>
        <v>Appling, Columbia County, GA</v>
      </c>
    </row>
    <row r="418" spans="1:17" ht="20">
      <c r="A418" s="26">
        <v>49</v>
      </c>
      <c r="B418" t="s">
        <v>1269</v>
      </c>
      <c r="C418" t="s">
        <v>2062</v>
      </c>
      <c r="D418" t="s">
        <v>69</v>
      </c>
      <c r="E418" t="s">
        <v>958</v>
      </c>
      <c r="F418" t="s">
        <v>2063</v>
      </c>
      <c r="G418" t="s">
        <v>1319</v>
      </c>
      <c r="H418" t="s">
        <v>1274</v>
      </c>
      <c r="I418">
        <v>1</v>
      </c>
      <c r="J418">
        <v>3</v>
      </c>
      <c r="K418">
        <v>4</v>
      </c>
      <c r="M418" t="s">
        <v>1275</v>
      </c>
      <c r="N418" t="str">
        <f t="shared" si="12"/>
        <v>GAJeffersonWadley3</v>
      </c>
      <c r="Q418" t="str">
        <f t="shared" si="13"/>
        <v>Wadley, Jefferson County, GA</v>
      </c>
    </row>
    <row r="419" spans="1:17" ht="20">
      <c r="A419" s="26">
        <v>50</v>
      </c>
      <c r="B419" t="s">
        <v>1269</v>
      </c>
      <c r="C419" t="s">
        <v>2064</v>
      </c>
      <c r="D419" t="s">
        <v>69</v>
      </c>
      <c r="E419" t="s">
        <v>306</v>
      </c>
      <c r="F419" t="s">
        <v>72</v>
      </c>
      <c r="G419" t="s">
        <v>1319</v>
      </c>
      <c r="H419" t="s">
        <v>1274</v>
      </c>
      <c r="I419">
        <v>1</v>
      </c>
      <c r="J419">
        <v>3</v>
      </c>
      <c r="K419">
        <v>3</v>
      </c>
      <c r="M419" t="s">
        <v>1275</v>
      </c>
      <c r="N419" t="str">
        <f t="shared" si="12"/>
        <v>GARichmondAugusta3</v>
      </c>
      <c r="Q419" t="str">
        <f t="shared" si="13"/>
        <v>Augusta, Richmond County, GA</v>
      </c>
    </row>
    <row r="420" spans="1:17" ht="20">
      <c r="A420" s="26">
        <v>51</v>
      </c>
      <c r="B420" t="s">
        <v>1269</v>
      </c>
      <c r="C420" t="s">
        <v>2065</v>
      </c>
      <c r="D420" t="s">
        <v>69</v>
      </c>
      <c r="E420" t="s">
        <v>2066</v>
      </c>
      <c r="F420" t="s">
        <v>2067</v>
      </c>
      <c r="G420" t="s">
        <v>1319</v>
      </c>
      <c r="H420" t="s">
        <v>1127</v>
      </c>
      <c r="I420">
        <v>1</v>
      </c>
      <c r="J420">
        <v>3</v>
      </c>
      <c r="K420">
        <v>2</v>
      </c>
      <c r="L420">
        <v>2</v>
      </c>
      <c r="M420" t="s">
        <v>1275</v>
      </c>
      <c r="N420" t="str">
        <f t="shared" si="12"/>
        <v>GABurkeGough3</v>
      </c>
      <c r="Q420" t="str">
        <f t="shared" si="13"/>
        <v>Gough, Burke County, GA</v>
      </c>
    </row>
    <row r="421" spans="1:17" ht="20">
      <c r="A421" s="26">
        <v>52</v>
      </c>
      <c r="B421" t="s">
        <v>1269</v>
      </c>
      <c r="C421" t="s">
        <v>2068</v>
      </c>
      <c r="D421" t="s">
        <v>69</v>
      </c>
      <c r="E421" t="s">
        <v>2069</v>
      </c>
      <c r="F421" t="s">
        <v>2070</v>
      </c>
      <c r="G421" t="s">
        <v>1309</v>
      </c>
      <c r="H421" t="s">
        <v>1127</v>
      </c>
      <c r="I421">
        <v>1</v>
      </c>
      <c r="J421">
        <v>3</v>
      </c>
      <c r="K421">
        <v>1</v>
      </c>
      <c r="L421">
        <v>1</v>
      </c>
      <c r="M421" t="s">
        <v>1275</v>
      </c>
      <c r="N421" t="str">
        <f t="shared" si="12"/>
        <v>GAUpsonThomaston3</v>
      </c>
      <c r="Q421" t="str">
        <f t="shared" si="13"/>
        <v>Thomaston, Upson County, GA</v>
      </c>
    </row>
    <row r="422" spans="1:17" ht="20">
      <c r="A422" s="26">
        <v>53</v>
      </c>
      <c r="B422" t="s">
        <v>1269</v>
      </c>
      <c r="C422" t="s">
        <v>2071</v>
      </c>
      <c r="D422" t="s">
        <v>69</v>
      </c>
      <c r="E422" t="s">
        <v>2069</v>
      </c>
      <c r="F422" t="s">
        <v>2070</v>
      </c>
      <c r="G422" t="s">
        <v>1309</v>
      </c>
      <c r="H422" t="s">
        <v>1127</v>
      </c>
      <c r="I422">
        <v>1</v>
      </c>
      <c r="J422">
        <v>3</v>
      </c>
      <c r="K422">
        <v>2</v>
      </c>
      <c r="M422" t="s">
        <v>1275</v>
      </c>
      <c r="N422" t="str">
        <f t="shared" si="12"/>
        <v>GAUpsonThomaston3</v>
      </c>
      <c r="Q422" t="str">
        <f t="shared" si="13"/>
        <v>Thomaston, Upson County, GA</v>
      </c>
    </row>
    <row r="423" spans="1:17" ht="20">
      <c r="A423" s="26">
        <v>54</v>
      </c>
      <c r="B423" t="s">
        <v>1269</v>
      </c>
      <c r="C423" t="s">
        <v>2072</v>
      </c>
      <c r="D423" t="s">
        <v>69</v>
      </c>
      <c r="E423" t="s">
        <v>2069</v>
      </c>
      <c r="F423" t="s">
        <v>2070</v>
      </c>
      <c r="G423" t="s">
        <v>1309</v>
      </c>
      <c r="H423" t="s">
        <v>1274</v>
      </c>
      <c r="I423">
        <v>1</v>
      </c>
      <c r="J423">
        <v>3</v>
      </c>
      <c r="K423">
        <v>3</v>
      </c>
      <c r="L423">
        <v>4</v>
      </c>
      <c r="M423" t="s">
        <v>1275</v>
      </c>
      <c r="N423" t="str">
        <f t="shared" si="12"/>
        <v>GAUpsonThomaston3</v>
      </c>
      <c r="Q423" t="str">
        <f t="shared" si="13"/>
        <v>Thomaston, Upson County, GA</v>
      </c>
    </row>
    <row r="424" spans="1:17" ht="20">
      <c r="A424" s="26">
        <v>55</v>
      </c>
      <c r="B424" t="s">
        <v>1269</v>
      </c>
      <c r="C424" t="s">
        <v>2073</v>
      </c>
      <c r="D424" t="s">
        <v>69</v>
      </c>
      <c r="E424" t="s">
        <v>1433</v>
      </c>
      <c r="F424" t="s">
        <v>2074</v>
      </c>
      <c r="G424" t="s">
        <v>1309</v>
      </c>
      <c r="H424" t="s">
        <v>1274</v>
      </c>
      <c r="I424">
        <v>1</v>
      </c>
      <c r="J424">
        <v>3</v>
      </c>
      <c r="K424">
        <v>4</v>
      </c>
      <c r="M424" t="s">
        <v>1275</v>
      </c>
      <c r="N424" t="str">
        <f t="shared" si="12"/>
        <v>GAPikePedenville3</v>
      </c>
      <c r="Q424" t="str">
        <f t="shared" si="13"/>
        <v>Pedenville, Pike County, GA</v>
      </c>
    </row>
    <row r="425" spans="1:17" ht="20">
      <c r="A425" s="26">
        <v>56</v>
      </c>
      <c r="B425" t="s">
        <v>1269</v>
      </c>
      <c r="C425" t="s">
        <v>2075</v>
      </c>
      <c r="D425" t="s">
        <v>69</v>
      </c>
      <c r="E425" t="s">
        <v>1680</v>
      </c>
      <c r="F425" t="s">
        <v>1681</v>
      </c>
      <c r="G425" t="s">
        <v>1309</v>
      </c>
      <c r="H425" t="s">
        <v>1274</v>
      </c>
      <c r="I425">
        <v>1</v>
      </c>
      <c r="J425">
        <v>3</v>
      </c>
      <c r="K425">
        <v>4</v>
      </c>
      <c r="M425" t="s">
        <v>1275</v>
      </c>
      <c r="N425" t="str">
        <f t="shared" si="12"/>
        <v>GATalbotTalbotton3</v>
      </c>
      <c r="Q425" t="str">
        <f t="shared" si="13"/>
        <v>Talbotton, Talbot County, GA</v>
      </c>
    </row>
    <row r="426" spans="1:17" ht="20">
      <c r="A426" s="26">
        <v>57</v>
      </c>
      <c r="B426" t="s">
        <v>1269</v>
      </c>
      <c r="C426" t="s">
        <v>2076</v>
      </c>
      <c r="D426" t="s">
        <v>69</v>
      </c>
      <c r="E426" t="s">
        <v>482</v>
      </c>
      <c r="F426" t="s">
        <v>2077</v>
      </c>
      <c r="G426" t="s">
        <v>1309</v>
      </c>
      <c r="H426" t="s">
        <v>1127</v>
      </c>
      <c r="I426">
        <v>1</v>
      </c>
      <c r="J426">
        <v>3</v>
      </c>
      <c r="K426">
        <v>1</v>
      </c>
      <c r="L426">
        <v>1</v>
      </c>
      <c r="M426" t="s">
        <v>1275</v>
      </c>
      <c r="N426" t="str">
        <f t="shared" si="12"/>
        <v>GATroupAbbottsford3</v>
      </c>
      <c r="Q426" t="str">
        <f t="shared" si="13"/>
        <v>Abbottsford, Troup County, GA</v>
      </c>
    </row>
    <row r="427" spans="1:17" ht="20">
      <c r="A427" s="26">
        <v>58</v>
      </c>
      <c r="B427" t="s">
        <v>1269</v>
      </c>
      <c r="C427" t="s">
        <v>2078</v>
      </c>
      <c r="D427" t="s">
        <v>69</v>
      </c>
      <c r="E427" t="s">
        <v>482</v>
      </c>
      <c r="F427" t="s">
        <v>2077</v>
      </c>
      <c r="G427" t="s">
        <v>1309</v>
      </c>
      <c r="H427" t="s">
        <v>1127</v>
      </c>
      <c r="I427">
        <v>1</v>
      </c>
      <c r="J427">
        <v>3</v>
      </c>
      <c r="K427">
        <v>1</v>
      </c>
      <c r="L427">
        <v>1</v>
      </c>
      <c r="M427" t="s">
        <v>1275</v>
      </c>
      <c r="N427" t="str">
        <f t="shared" si="12"/>
        <v>GATroupAbbottsford3</v>
      </c>
      <c r="Q427" t="str">
        <f t="shared" si="13"/>
        <v>Abbottsford, Troup County, GA</v>
      </c>
    </row>
    <row r="428" spans="1:17" ht="20">
      <c r="A428" s="26">
        <v>59</v>
      </c>
      <c r="B428" t="s">
        <v>1269</v>
      </c>
      <c r="C428" t="s">
        <v>2079</v>
      </c>
      <c r="D428" t="s">
        <v>69</v>
      </c>
      <c r="E428" t="s">
        <v>2080</v>
      </c>
      <c r="F428" t="s">
        <v>2081</v>
      </c>
      <c r="G428" t="s">
        <v>1319</v>
      </c>
      <c r="H428" t="s">
        <v>1127</v>
      </c>
      <c r="I428">
        <v>1</v>
      </c>
      <c r="J428">
        <v>3</v>
      </c>
      <c r="K428">
        <v>2</v>
      </c>
      <c r="L428">
        <v>2</v>
      </c>
      <c r="M428" t="s">
        <v>1275</v>
      </c>
      <c r="N428" t="str">
        <f t="shared" si="12"/>
        <v>GACrispCordele3</v>
      </c>
      <c r="Q428" t="str">
        <f t="shared" si="13"/>
        <v>Cordele, Crisp County, GA</v>
      </c>
    </row>
    <row r="429" spans="1:17" ht="20">
      <c r="A429" s="26">
        <v>60</v>
      </c>
      <c r="B429" t="s">
        <v>1269</v>
      </c>
      <c r="C429" t="s">
        <v>2082</v>
      </c>
      <c r="D429" t="s">
        <v>69</v>
      </c>
      <c r="E429" t="s">
        <v>2083</v>
      </c>
      <c r="F429" t="s">
        <v>2084</v>
      </c>
      <c r="G429" t="s">
        <v>1328</v>
      </c>
      <c r="H429" t="s">
        <v>1274</v>
      </c>
      <c r="I429">
        <v>1</v>
      </c>
      <c r="J429">
        <v>3</v>
      </c>
      <c r="K429">
        <v>2</v>
      </c>
      <c r="L429">
        <v>1</v>
      </c>
      <c r="M429" t="s">
        <v>1275</v>
      </c>
      <c r="N429" t="str">
        <f t="shared" si="12"/>
        <v>GAEmanuelSwainsboro3</v>
      </c>
      <c r="Q429" t="str">
        <f t="shared" si="13"/>
        <v>Swainsboro, Emanuel County, GA</v>
      </c>
    </row>
    <row r="430" spans="1:17" ht="20">
      <c r="A430" s="26">
        <v>61</v>
      </c>
      <c r="B430" t="s">
        <v>1269</v>
      </c>
      <c r="C430" t="s">
        <v>2085</v>
      </c>
      <c r="D430" t="s">
        <v>69</v>
      </c>
      <c r="E430" t="s">
        <v>2086</v>
      </c>
      <c r="F430" t="s">
        <v>2087</v>
      </c>
      <c r="G430" t="s">
        <v>1328</v>
      </c>
      <c r="H430" t="s">
        <v>1274</v>
      </c>
      <c r="I430">
        <v>1</v>
      </c>
      <c r="J430">
        <v>3</v>
      </c>
      <c r="K430">
        <v>2</v>
      </c>
      <c r="L430">
        <v>2</v>
      </c>
      <c r="M430" t="s">
        <v>1275</v>
      </c>
      <c r="N430" t="str">
        <f t="shared" si="12"/>
        <v>GAScrevenHilltonia3</v>
      </c>
      <c r="Q430" t="str">
        <f t="shared" si="13"/>
        <v>Hilltonia, Screven County, GA</v>
      </c>
    </row>
    <row r="431" spans="1:17" ht="20">
      <c r="A431" s="26">
        <v>62</v>
      </c>
      <c r="B431" t="s">
        <v>1269</v>
      </c>
      <c r="C431" t="s">
        <v>2088</v>
      </c>
      <c r="D431" t="s">
        <v>69</v>
      </c>
      <c r="E431" t="s">
        <v>2089</v>
      </c>
      <c r="F431" t="s">
        <v>2090</v>
      </c>
      <c r="G431" t="s">
        <v>1328</v>
      </c>
      <c r="H431" t="s">
        <v>1274</v>
      </c>
      <c r="I431">
        <v>1</v>
      </c>
      <c r="J431">
        <v>3</v>
      </c>
      <c r="K431">
        <v>2</v>
      </c>
      <c r="L431">
        <v>1</v>
      </c>
      <c r="M431" t="s">
        <v>1275</v>
      </c>
      <c r="N431" t="str">
        <f t="shared" si="12"/>
        <v>GALaurensLollie3</v>
      </c>
      <c r="Q431" t="str">
        <f t="shared" si="13"/>
        <v>Lollie, Laurens County, GA</v>
      </c>
    </row>
    <row r="432" spans="1:17" ht="20">
      <c r="A432" s="26">
        <v>63</v>
      </c>
      <c r="B432" t="s">
        <v>1269</v>
      </c>
      <c r="C432" t="s">
        <v>2091</v>
      </c>
      <c r="D432" t="s">
        <v>69</v>
      </c>
      <c r="E432" t="s">
        <v>2092</v>
      </c>
      <c r="F432" t="s">
        <v>2093</v>
      </c>
      <c r="G432" t="s">
        <v>1328</v>
      </c>
      <c r="H432" t="s">
        <v>1274</v>
      </c>
      <c r="I432">
        <v>1</v>
      </c>
      <c r="J432">
        <v>3</v>
      </c>
      <c r="K432">
        <v>3</v>
      </c>
      <c r="L432">
        <v>2</v>
      </c>
      <c r="M432" t="s">
        <v>1275</v>
      </c>
      <c r="N432" t="str">
        <f t="shared" si="12"/>
        <v>GADodgeRhine3</v>
      </c>
      <c r="Q432" t="str">
        <f t="shared" si="13"/>
        <v>Rhine, Dodge County, GA</v>
      </c>
    </row>
    <row r="433" spans="1:17" ht="20">
      <c r="A433" s="26">
        <v>64</v>
      </c>
      <c r="B433" t="s">
        <v>1269</v>
      </c>
      <c r="C433" t="s">
        <v>2094</v>
      </c>
      <c r="D433" t="s">
        <v>69</v>
      </c>
      <c r="E433" t="s">
        <v>1690</v>
      </c>
      <c r="F433" t="s">
        <v>2095</v>
      </c>
      <c r="G433" t="s">
        <v>1328</v>
      </c>
      <c r="H433" t="s">
        <v>1274</v>
      </c>
      <c r="I433">
        <v>1</v>
      </c>
      <c r="J433">
        <v>3</v>
      </c>
      <c r="K433">
        <v>2</v>
      </c>
      <c r="L433">
        <v>1</v>
      </c>
      <c r="M433" t="s">
        <v>1275</v>
      </c>
      <c r="N433" t="str">
        <f t="shared" si="12"/>
        <v>GATattnallGlennville3</v>
      </c>
      <c r="Q433" t="str">
        <f t="shared" si="13"/>
        <v>Glennville, Tattnall County, GA</v>
      </c>
    </row>
    <row r="434" spans="1:17" ht="20">
      <c r="A434" s="26">
        <v>65</v>
      </c>
      <c r="B434" t="s">
        <v>1269</v>
      </c>
      <c r="C434" t="s">
        <v>2096</v>
      </c>
      <c r="D434" t="s">
        <v>69</v>
      </c>
      <c r="E434" t="s">
        <v>1175</v>
      </c>
      <c r="F434" t="s">
        <v>2097</v>
      </c>
      <c r="G434" t="s">
        <v>1328</v>
      </c>
      <c r="H434" t="s">
        <v>1127</v>
      </c>
      <c r="I434">
        <v>1</v>
      </c>
      <c r="J434">
        <v>3</v>
      </c>
      <c r="K434">
        <v>2</v>
      </c>
      <c r="L434">
        <v>3</v>
      </c>
      <c r="M434" t="s">
        <v>1275</v>
      </c>
      <c r="N434" t="str">
        <f t="shared" si="12"/>
        <v>GABryanPembroke3</v>
      </c>
      <c r="Q434" t="str">
        <f t="shared" si="13"/>
        <v>Pembroke, Bryan County, GA</v>
      </c>
    </row>
    <row r="435" spans="1:17" ht="20">
      <c r="A435" s="26">
        <v>66</v>
      </c>
      <c r="B435" t="s">
        <v>1269</v>
      </c>
      <c r="C435" t="s">
        <v>2098</v>
      </c>
      <c r="D435" t="s">
        <v>69</v>
      </c>
      <c r="E435" t="s">
        <v>1321</v>
      </c>
      <c r="F435" t="s">
        <v>78</v>
      </c>
      <c r="G435" t="s">
        <v>1322</v>
      </c>
      <c r="H435" t="s">
        <v>1274</v>
      </c>
      <c r="I435">
        <v>1</v>
      </c>
      <c r="J435">
        <v>3</v>
      </c>
      <c r="K435">
        <v>2</v>
      </c>
      <c r="L435">
        <v>2</v>
      </c>
      <c r="M435" t="s">
        <v>1275</v>
      </c>
      <c r="N435" t="str">
        <f t="shared" si="12"/>
        <v>GAChathamSavannah3</v>
      </c>
      <c r="Q435" t="str">
        <f t="shared" si="13"/>
        <v>Savannah, Chatham County, GA</v>
      </c>
    </row>
    <row r="436" spans="1:17" ht="20">
      <c r="A436" s="26">
        <v>67</v>
      </c>
      <c r="B436" t="s">
        <v>1269</v>
      </c>
      <c r="C436" t="s">
        <v>2099</v>
      </c>
      <c r="D436" t="s">
        <v>69</v>
      </c>
      <c r="E436" t="s">
        <v>1321</v>
      </c>
      <c r="F436" t="s">
        <v>78</v>
      </c>
      <c r="G436" t="s">
        <v>1322</v>
      </c>
      <c r="H436" t="s">
        <v>1127</v>
      </c>
      <c r="I436">
        <v>1</v>
      </c>
      <c r="J436">
        <v>3</v>
      </c>
      <c r="K436">
        <v>4</v>
      </c>
      <c r="L436">
        <v>4</v>
      </c>
      <c r="M436" t="s">
        <v>1275</v>
      </c>
      <c r="N436" t="str">
        <f t="shared" si="12"/>
        <v>GAChathamSavannah3</v>
      </c>
      <c r="Q436" t="str">
        <f t="shared" si="13"/>
        <v>Savannah, Chatham County, GA</v>
      </c>
    </row>
    <row r="437" spans="1:17" ht="20">
      <c r="A437" s="26">
        <v>68</v>
      </c>
      <c r="B437" t="s">
        <v>1269</v>
      </c>
      <c r="C437" t="s">
        <v>2100</v>
      </c>
      <c r="D437" t="s">
        <v>69</v>
      </c>
      <c r="E437" t="s">
        <v>1697</v>
      </c>
      <c r="F437" t="s">
        <v>2101</v>
      </c>
      <c r="G437" t="s">
        <v>1328</v>
      </c>
      <c r="H437" t="s">
        <v>1127</v>
      </c>
      <c r="I437">
        <v>1</v>
      </c>
      <c r="J437">
        <v>3</v>
      </c>
      <c r="K437">
        <v>4</v>
      </c>
      <c r="L437">
        <v>3</v>
      </c>
      <c r="M437" t="s">
        <v>1275</v>
      </c>
      <c r="N437" t="str">
        <f t="shared" si="12"/>
        <v>GAPiercePatterson3</v>
      </c>
      <c r="Q437" t="str">
        <f t="shared" si="13"/>
        <v>Patterson, Pierce County, GA</v>
      </c>
    </row>
    <row r="438" spans="1:17" ht="20">
      <c r="A438" s="26">
        <v>69</v>
      </c>
      <c r="B438" t="s">
        <v>1269</v>
      </c>
      <c r="C438" t="s">
        <v>2102</v>
      </c>
      <c r="D438" t="s">
        <v>69</v>
      </c>
      <c r="E438" t="s">
        <v>2103</v>
      </c>
      <c r="F438" t="s">
        <v>2104</v>
      </c>
      <c r="G438" t="s">
        <v>1328</v>
      </c>
      <c r="H438" t="s">
        <v>1274</v>
      </c>
      <c r="I438">
        <v>1</v>
      </c>
      <c r="J438">
        <v>3</v>
      </c>
      <c r="K438">
        <v>4</v>
      </c>
      <c r="L438">
        <v>3</v>
      </c>
      <c r="M438" t="s">
        <v>1275</v>
      </c>
      <c r="N438" t="str">
        <f t="shared" si="12"/>
        <v>GAJeff DavisHazlehurst3</v>
      </c>
      <c r="Q438" t="str">
        <f t="shared" si="13"/>
        <v>Hazlehurst, Jeff Davis County, GA</v>
      </c>
    </row>
    <row r="439" spans="1:17" ht="20">
      <c r="A439" s="26">
        <v>70</v>
      </c>
      <c r="B439" t="s">
        <v>1269</v>
      </c>
      <c r="C439" t="s">
        <v>2105</v>
      </c>
      <c r="D439" t="s">
        <v>69</v>
      </c>
      <c r="E439" t="s">
        <v>2106</v>
      </c>
      <c r="F439" t="s">
        <v>2107</v>
      </c>
      <c r="G439" t="s">
        <v>1328</v>
      </c>
      <c r="H439" t="s">
        <v>1127</v>
      </c>
      <c r="I439">
        <v>1</v>
      </c>
      <c r="J439">
        <v>3</v>
      </c>
      <c r="K439">
        <v>1</v>
      </c>
      <c r="L439">
        <v>2</v>
      </c>
      <c r="M439" t="s">
        <v>1275</v>
      </c>
      <c r="N439" t="str">
        <f t="shared" si="12"/>
        <v>GAWayneMt. Pleasant3</v>
      </c>
      <c r="Q439" t="str">
        <f t="shared" si="13"/>
        <v>Mt. Pleasant, Wayne County, GA</v>
      </c>
    </row>
    <row r="440" spans="1:17" ht="20">
      <c r="A440" s="26">
        <v>71</v>
      </c>
      <c r="B440" t="s">
        <v>1269</v>
      </c>
      <c r="C440" t="s">
        <v>2108</v>
      </c>
      <c r="D440" t="s">
        <v>69</v>
      </c>
      <c r="E440" t="s">
        <v>2109</v>
      </c>
      <c r="F440" t="s">
        <v>2110</v>
      </c>
      <c r="G440" t="s">
        <v>1328</v>
      </c>
      <c r="H440" t="s">
        <v>1274</v>
      </c>
      <c r="I440">
        <v>1</v>
      </c>
      <c r="J440">
        <v>3</v>
      </c>
      <c r="K440">
        <v>1</v>
      </c>
      <c r="L440">
        <v>1</v>
      </c>
      <c r="M440" t="s">
        <v>1275</v>
      </c>
      <c r="N440" t="str">
        <f t="shared" si="12"/>
        <v>GALibertyAllenhurst3</v>
      </c>
      <c r="Q440" t="str">
        <f t="shared" si="13"/>
        <v>Allenhurst, Liberty County, GA</v>
      </c>
    </row>
    <row r="441" spans="1:17" ht="20">
      <c r="A441" s="26">
        <v>72</v>
      </c>
      <c r="B441" t="s">
        <v>1269</v>
      </c>
      <c r="C441" t="s">
        <v>2111</v>
      </c>
      <c r="D441" t="s">
        <v>69</v>
      </c>
      <c r="E441" t="s">
        <v>2112</v>
      </c>
      <c r="F441" t="s">
        <v>2113</v>
      </c>
      <c r="G441" t="s">
        <v>1322</v>
      </c>
      <c r="H441" t="s">
        <v>1127</v>
      </c>
      <c r="I441">
        <v>1</v>
      </c>
      <c r="J441">
        <v>3</v>
      </c>
      <c r="K441">
        <v>2</v>
      </c>
      <c r="L441">
        <v>2</v>
      </c>
      <c r="M441" t="s">
        <v>1275</v>
      </c>
      <c r="N441" t="str">
        <f t="shared" si="12"/>
        <v>GAMcIntoshTownsend3</v>
      </c>
      <c r="Q441" t="str">
        <f t="shared" si="13"/>
        <v>Townsend, McIntosh County, GA</v>
      </c>
    </row>
    <row r="442" spans="1:17" ht="20">
      <c r="A442" s="26">
        <v>73</v>
      </c>
      <c r="B442" t="s">
        <v>1269</v>
      </c>
      <c r="C442" t="s">
        <v>2114</v>
      </c>
      <c r="D442" t="s">
        <v>69</v>
      </c>
      <c r="E442" t="s">
        <v>2112</v>
      </c>
      <c r="F442" t="s">
        <v>2115</v>
      </c>
      <c r="G442" t="s">
        <v>1322</v>
      </c>
      <c r="H442" t="s">
        <v>1127</v>
      </c>
      <c r="I442">
        <v>1</v>
      </c>
      <c r="J442">
        <v>3</v>
      </c>
      <c r="K442">
        <v>4</v>
      </c>
      <c r="L442">
        <v>3</v>
      </c>
      <c r="M442" t="s">
        <v>1275</v>
      </c>
      <c r="N442" t="str">
        <f t="shared" si="12"/>
        <v>GAMcIntoshDarien3</v>
      </c>
      <c r="Q442" t="str">
        <f t="shared" si="13"/>
        <v>Darien, McIntosh County, GA</v>
      </c>
    </row>
    <row r="443" spans="1:17" ht="20">
      <c r="A443" s="26">
        <v>74</v>
      </c>
      <c r="B443" t="s">
        <v>1269</v>
      </c>
      <c r="C443" t="s">
        <v>2116</v>
      </c>
      <c r="D443" t="s">
        <v>69</v>
      </c>
      <c r="E443" t="s">
        <v>1326</v>
      </c>
      <c r="F443" t="s">
        <v>1982</v>
      </c>
      <c r="G443" t="s">
        <v>1328</v>
      </c>
      <c r="H443" t="s">
        <v>1274</v>
      </c>
      <c r="I443">
        <v>1</v>
      </c>
      <c r="J443">
        <v>3</v>
      </c>
      <c r="K443">
        <v>2</v>
      </c>
      <c r="L443">
        <v>2</v>
      </c>
      <c r="M443" t="s">
        <v>1275</v>
      </c>
      <c r="N443" t="str">
        <f t="shared" si="12"/>
        <v>GAIrwinBig Creek3</v>
      </c>
      <c r="Q443" t="str">
        <f t="shared" si="13"/>
        <v>Big Creek, Irwin County, GA</v>
      </c>
    </row>
    <row r="444" spans="1:17" ht="20">
      <c r="A444" s="26">
        <v>75</v>
      </c>
      <c r="B444" t="s">
        <v>1269</v>
      </c>
      <c r="C444" t="s">
        <v>2117</v>
      </c>
      <c r="D444" t="s">
        <v>69</v>
      </c>
      <c r="E444" t="s">
        <v>1367</v>
      </c>
      <c r="F444" t="s">
        <v>2118</v>
      </c>
      <c r="G444" t="s">
        <v>1328</v>
      </c>
      <c r="H444" t="s">
        <v>1274</v>
      </c>
      <c r="I444">
        <v>1</v>
      </c>
      <c r="J444">
        <v>3</v>
      </c>
      <c r="K444">
        <v>2</v>
      </c>
      <c r="L444">
        <v>4</v>
      </c>
      <c r="M444" t="s">
        <v>1275</v>
      </c>
      <c r="N444" t="str">
        <f t="shared" si="12"/>
        <v>GALeeLeesburg3</v>
      </c>
      <c r="Q444" t="str">
        <f t="shared" si="13"/>
        <v>Leesburg, Lee County, GA</v>
      </c>
    </row>
    <row r="445" spans="1:17" ht="20">
      <c r="A445" s="26">
        <v>76</v>
      </c>
      <c r="B445" t="s">
        <v>1269</v>
      </c>
      <c r="C445" t="s">
        <v>2119</v>
      </c>
      <c r="D445" t="s">
        <v>69</v>
      </c>
      <c r="E445" t="s">
        <v>1330</v>
      </c>
      <c r="F445" t="s">
        <v>217</v>
      </c>
      <c r="G445" t="s">
        <v>1328</v>
      </c>
      <c r="H445" t="s">
        <v>1127</v>
      </c>
      <c r="I445">
        <v>1</v>
      </c>
      <c r="J445">
        <v>3</v>
      </c>
      <c r="K445">
        <v>2</v>
      </c>
      <c r="L445">
        <v>2</v>
      </c>
      <c r="M445" t="s">
        <v>1275</v>
      </c>
      <c r="N445" t="str">
        <f t="shared" si="12"/>
        <v>GADoughertyAlbany3</v>
      </c>
      <c r="Q445" t="str">
        <f t="shared" si="13"/>
        <v>Albany, Dougherty County, GA</v>
      </c>
    </row>
    <row r="446" spans="1:17" ht="20">
      <c r="A446" s="26">
        <v>77</v>
      </c>
      <c r="B446" t="s">
        <v>1269</v>
      </c>
      <c r="C446" t="s">
        <v>2120</v>
      </c>
      <c r="D446" t="s">
        <v>69</v>
      </c>
      <c r="E446" t="s">
        <v>1793</v>
      </c>
      <c r="F446" t="s">
        <v>2121</v>
      </c>
      <c r="G446" t="s">
        <v>1328</v>
      </c>
      <c r="H446" t="s">
        <v>1127</v>
      </c>
      <c r="I446">
        <v>1</v>
      </c>
      <c r="J446">
        <v>3</v>
      </c>
      <c r="K446">
        <v>1</v>
      </c>
      <c r="M446" t="s">
        <v>1275</v>
      </c>
      <c r="N446" t="str">
        <f t="shared" si="12"/>
        <v>GARandolphSpringvale3</v>
      </c>
      <c r="Q446" t="str">
        <f t="shared" si="13"/>
        <v>Springvale, Randolph County, GA</v>
      </c>
    </row>
    <row r="447" spans="1:17" ht="20">
      <c r="A447" s="26">
        <v>78</v>
      </c>
      <c r="B447" t="s">
        <v>1269</v>
      </c>
      <c r="C447" t="s">
        <v>2122</v>
      </c>
      <c r="D447" t="s">
        <v>69</v>
      </c>
      <c r="E447" t="s">
        <v>1793</v>
      </c>
      <c r="F447" t="s">
        <v>2123</v>
      </c>
      <c r="G447" t="s">
        <v>1328</v>
      </c>
      <c r="H447" t="s">
        <v>1127</v>
      </c>
      <c r="I447">
        <v>1</v>
      </c>
      <c r="J447">
        <v>3</v>
      </c>
      <c r="K447">
        <v>2</v>
      </c>
      <c r="M447" t="s">
        <v>1275</v>
      </c>
      <c r="N447" t="str">
        <f t="shared" si="12"/>
        <v>GARandolphColeman3</v>
      </c>
      <c r="Q447" t="str">
        <f t="shared" si="13"/>
        <v>Coleman, Randolph County, GA</v>
      </c>
    </row>
    <row r="448" spans="1:17" ht="20">
      <c r="A448" s="26">
        <v>79</v>
      </c>
      <c r="B448" t="s">
        <v>1269</v>
      </c>
      <c r="C448" t="s">
        <v>2124</v>
      </c>
      <c r="D448" t="s">
        <v>69</v>
      </c>
      <c r="E448" t="s">
        <v>1705</v>
      </c>
      <c r="F448" t="s">
        <v>972</v>
      </c>
      <c r="G448" t="s">
        <v>1328</v>
      </c>
      <c r="H448" t="s">
        <v>1127</v>
      </c>
      <c r="I448">
        <v>1</v>
      </c>
      <c r="J448">
        <v>3</v>
      </c>
      <c r="K448">
        <v>2</v>
      </c>
      <c r="L448">
        <v>2</v>
      </c>
      <c r="M448" t="s">
        <v>1275</v>
      </c>
      <c r="N448" t="str">
        <f t="shared" si="12"/>
        <v>GAQuitmanGeorgetown3</v>
      </c>
      <c r="Q448" t="str">
        <f t="shared" si="13"/>
        <v>Georgetown, Quitman County, GA</v>
      </c>
    </row>
    <row r="449" spans="1:17" ht="20">
      <c r="A449" s="26">
        <v>80</v>
      </c>
      <c r="B449" t="s">
        <v>1269</v>
      </c>
      <c r="C449" t="s">
        <v>2125</v>
      </c>
      <c r="D449" t="s">
        <v>69</v>
      </c>
      <c r="E449" t="s">
        <v>2126</v>
      </c>
      <c r="F449" t="s">
        <v>2127</v>
      </c>
      <c r="G449" t="s">
        <v>1328</v>
      </c>
      <c r="H449" t="s">
        <v>1274</v>
      </c>
      <c r="I449">
        <v>1</v>
      </c>
      <c r="J449">
        <v>3</v>
      </c>
      <c r="K449">
        <v>1</v>
      </c>
      <c r="L449">
        <v>2</v>
      </c>
      <c r="M449" t="s">
        <v>1275</v>
      </c>
      <c r="N449" t="str">
        <f t="shared" si="12"/>
        <v>GACharltonFolkston3</v>
      </c>
      <c r="Q449" t="str">
        <f t="shared" si="13"/>
        <v>Folkston, Charlton County, GA</v>
      </c>
    </row>
    <row r="450" spans="1:17" ht="20">
      <c r="A450" s="26">
        <v>81</v>
      </c>
      <c r="B450" t="s">
        <v>1269</v>
      </c>
      <c r="C450" t="s">
        <v>2128</v>
      </c>
      <c r="D450" t="s">
        <v>69</v>
      </c>
      <c r="E450" t="s">
        <v>2126</v>
      </c>
      <c r="F450" t="s">
        <v>2127</v>
      </c>
      <c r="G450" t="s">
        <v>1328</v>
      </c>
      <c r="H450" t="s">
        <v>1127</v>
      </c>
      <c r="I450">
        <v>1</v>
      </c>
      <c r="J450">
        <v>3</v>
      </c>
      <c r="K450">
        <v>1</v>
      </c>
      <c r="M450" t="s">
        <v>1275</v>
      </c>
      <c r="N450" t="str">
        <f t="shared" si="12"/>
        <v>GACharltonFolkston3</v>
      </c>
      <c r="Q450" t="str">
        <f t="shared" si="13"/>
        <v>Folkston, Charlton County, GA</v>
      </c>
    </row>
    <row r="451" spans="1:17" ht="20">
      <c r="A451" s="26">
        <v>82</v>
      </c>
      <c r="B451" t="s">
        <v>1269</v>
      </c>
      <c r="C451" t="s">
        <v>2129</v>
      </c>
      <c r="D451" t="s">
        <v>69</v>
      </c>
      <c r="E451" t="s">
        <v>2126</v>
      </c>
      <c r="F451" t="s">
        <v>2130</v>
      </c>
      <c r="G451" t="s">
        <v>1328</v>
      </c>
      <c r="H451" t="s">
        <v>1127</v>
      </c>
      <c r="I451">
        <v>1</v>
      </c>
      <c r="J451">
        <v>3</v>
      </c>
      <c r="K451">
        <v>1</v>
      </c>
      <c r="L451">
        <v>2</v>
      </c>
      <c r="M451" t="s">
        <v>1275</v>
      </c>
      <c r="N451" t="str">
        <f t="shared" ref="N451:N514" si="14">D451&amp;E451&amp;F451&amp;J451</f>
        <v>GACharltonMoniac3</v>
      </c>
      <c r="Q451" t="str">
        <f t="shared" ref="Q451:Q514" si="15">F451&amp;", "&amp;E451&amp;" County, "&amp;D451</f>
        <v>Moniac, Charlton County, GA</v>
      </c>
    </row>
    <row r="452" spans="1:17" ht="20">
      <c r="A452" s="26">
        <v>83</v>
      </c>
      <c r="B452" t="s">
        <v>1269</v>
      </c>
      <c r="C452" t="s">
        <v>2131</v>
      </c>
      <c r="D452" t="s">
        <v>69</v>
      </c>
      <c r="E452" t="s">
        <v>2132</v>
      </c>
      <c r="F452" t="s">
        <v>2133</v>
      </c>
      <c r="G452" t="s">
        <v>1328</v>
      </c>
      <c r="H452" t="s">
        <v>1274</v>
      </c>
      <c r="I452">
        <v>1</v>
      </c>
      <c r="J452">
        <v>3</v>
      </c>
      <c r="K452">
        <v>2</v>
      </c>
      <c r="M452" t="s">
        <v>1275</v>
      </c>
      <c r="N452" t="str">
        <f t="shared" si="14"/>
        <v>GAAtkinsonAxson3</v>
      </c>
      <c r="Q452" t="str">
        <f t="shared" si="15"/>
        <v>Axson, Atkinson County, GA</v>
      </c>
    </row>
    <row r="453" spans="1:17" ht="20">
      <c r="A453" s="26">
        <v>84</v>
      </c>
      <c r="B453" t="s">
        <v>1269</v>
      </c>
      <c r="C453" t="s">
        <v>2134</v>
      </c>
      <c r="D453" t="s">
        <v>69</v>
      </c>
      <c r="E453" t="s">
        <v>1332</v>
      </c>
      <c r="F453" t="s">
        <v>1333</v>
      </c>
      <c r="G453" t="s">
        <v>1328</v>
      </c>
      <c r="H453" t="s">
        <v>1274</v>
      </c>
      <c r="I453">
        <v>1</v>
      </c>
      <c r="J453">
        <v>3</v>
      </c>
      <c r="K453">
        <v>1</v>
      </c>
      <c r="L453">
        <v>1</v>
      </c>
      <c r="M453" t="s">
        <v>1275</v>
      </c>
      <c r="N453" t="str">
        <f t="shared" si="14"/>
        <v>GALowndesValdosta3</v>
      </c>
      <c r="Q453" t="str">
        <f t="shared" si="15"/>
        <v>Valdosta, Lowndes County, GA</v>
      </c>
    </row>
    <row r="454" spans="1:17" ht="20">
      <c r="A454" s="26">
        <v>85</v>
      </c>
      <c r="B454" t="s">
        <v>1269</v>
      </c>
      <c r="C454" t="s">
        <v>2135</v>
      </c>
      <c r="D454" t="s">
        <v>69</v>
      </c>
      <c r="E454" t="s">
        <v>2136</v>
      </c>
      <c r="F454" t="s">
        <v>2137</v>
      </c>
      <c r="G454" t="s">
        <v>1328</v>
      </c>
      <c r="H454" t="s">
        <v>1274</v>
      </c>
      <c r="I454">
        <v>1</v>
      </c>
      <c r="J454">
        <v>3</v>
      </c>
      <c r="K454">
        <v>1</v>
      </c>
      <c r="L454">
        <v>2</v>
      </c>
      <c r="M454" t="s">
        <v>1275</v>
      </c>
      <c r="N454" t="str">
        <f t="shared" si="14"/>
        <v>GABerrienRay City3</v>
      </c>
      <c r="Q454" t="str">
        <f t="shared" si="15"/>
        <v>Ray City, Berrien County, GA</v>
      </c>
    </row>
    <row r="455" spans="1:17" ht="20">
      <c r="A455" s="26">
        <v>86</v>
      </c>
      <c r="B455" t="s">
        <v>1269</v>
      </c>
      <c r="C455" t="s">
        <v>2138</v>
      </c>
      <c r="D455" t="s">
        <v>69</v>
      </c>
      <c r="E455" t="s">
        <v>1729</v>
      </c>
      <c r="F455" t="s">
        <v>2139</v>
      </c>
      <c r="G455" t="s">
        <v>1328</v>
      </c>
      <c r="H455" t="s">
        <v>1274</v>
      </c>
      <c r="I455">
        <v>1</v>
      </c>
      <c r="J455">
        <v>3</v>
      </c>
      <c r="K455">
        <v>1</v>
      </c>
      <c r="L455">
        <v>3</v>
      </c>
      <c r="M455" t="s">
        <v>1275</v>
      </c>
      <c r="N455" t="str">
        <f t="shared" si="14"/>
        <v>GAColquittMoultrie3</v>
      </c>
      <c r="Q455" t="str">
        <f t="shared" si="15"/>
        <v>Moultrie, Colquitt County, GA</v>
      </c>
    </row>
    <row r="456" spans="1:17" ht="20">
      <c r="A456" s="26">
        <v>87</v>
      </c>
      <c r="B456" t="s">
        <v>1269</v>
      </c>
      <c r="C456" t="s">
        <v>2140</v>
      </c>
      <c r="D456" t="s">
        <v>69</v>
      </c>
      <c r="E456" t="s">
        <v>1724</v>
      </c>
      <c r="F456" t="s">
        <v>2141</v>
      </c>
      <c r="G456" t="s">
        <v>1328</v>
      </c>
      <c r="H456" t="s">
        <v>1274</v>
      </c>
      <c r="I456">
        <v>1</v>
      </c>
      <c r="J456">
        <v>3</v>
      </c>
      <c r="K456">
        <v>4</v>
      </c>
      <c r="L456">
        <v>3</v>
      </c>
      <c r="M456" t="s">
        <v>1275</v>
      </c>
      <c r="N456" t="str">
        <f t="shared" si="14"/>
        <v>GAMitchellCamilla3</v>
      </c>
      <c r="Q456" t="str">
        <f t="shared" si="15"/>
        <v>Camilla, Mitchell County, GA</v>
      </c>
    </row>
    <row r="457" spans="1:17" ht="20">
      <c r="A457" s="26">
        <v>88</v>
      </c>
      <c r="B457" t="s">
        <v>1269</v>
      </c>
      <c r="C457" t="s">
        <v>2142</v>
      </c>
      <c r="D457" t="s">
        <v>69</v>
      </c>
      <c r="E457" t="s">
        <v>1914</v>
      </c>
      <c r="F457" t="s">
        <v>2143</v>
      </c>
      <c r="G457" t="s">
        <v>1328</v>
      </c>
      <c r="H457" t="s">
        <v>1274</v>
      </c>
      <c r="I457">
        <v>1</v>
      </c>
      <c r="J457">
        <v>3</v>
      </c>
      <c r="K457">
        <v>1</v>
      </c>
      <c r="L457">
        <v>1</v>
      </c>
      <c r="M457" t="s">
        <v>1275</v>
      </c>
      <c r="N457" t="str">
        <f t="shared" si="14"/>
        <v>GABakerNewton3</v>
      </c>
      <c r="Q457" t="str">
        <f t="shared" si="15"/>
        <v>Newton, Baker County, GA</v>
      </c>
    </row>
    <row r="458" spans="1:17" ht="20">
      <c r="A458" s="26">
        <v>89</v>
      </c>
      <c r="B458" t="s">
        <v>1269</v>
      </c>
      <c r="C458" t="s">
        <v>2144</v>
      </c>
      <c r="D458" t="s">
        <v>69</v>
      </c>
      <c r="E458" t="s">
        <v>1728</v>
      </c>
      <c r="F458" t="s">
        <v>1729</v>
      </c>
      <c r="G458" t="s">
        <v>1328</v>
      </c>
      <c r="H458" t="s">
        <v>1127</v>
      </c>
      <c r="I458">
        <v>1</v>
      </c>
      <c r="J458">
        <v>3</v>
      </c>
      <c r="K458">
        <v>2</v>
      </c>
      <c r="L458">
        <v>2</v>
      </c>
      <c r="M458" t="s">
        <v>1275</v>
      </c>
      <c r="N458" t="str">
        <f t="shared" si="14"/>
        <v>GAMillerColquitt3</v>
      </c>
      <c r="Q458" t="str">
        <f t="shared" si="15"/>
        <v>Colquitt, Miller County, GA</v>
      </c>
    </row>
    <row r="459" spans="1:17" ht="20">
      <c r="A459" s="26">
        <v>90</v>
      </c>
      <c r="B459" t="s">
        <v>1269</v>
      </c>
      <c r="C459" t="s">
        <v>2145</v>
      </c>
      <c r="D459" t="s">
        <v>69</v>
      </c>
      <c r="E459" t="s">
        <v>1728</v>
      </c>
      <c r="F459" t="s">
        <v>1729</v>
      </c>
      <c r="G459" t="s">
        <v>1328</v>
      </c>
      <c r="H459" t="s">
        <v>1127</v>
      </c>
      <c r="I459">
        <v>1</v>
      </c>
      <c r="J459">
        <v>3</v>
      </c>
      <c r="K459">
        <v>4</v>
      </c>
      <c r="M459" t="s">
        <v>1275</v>
      </c>
      <c r="N459" t="str">
        <f t="shared" si="14"/>
        <v>GAMillerColquitt3</v>
      </c>
      <c r="Q459" t="str">
        <f t="shared" si="15"/>
        <v>Colquitt, Miller County, GA</v>
      </c>
    </row>
    <row r="460" spans="1:17" ht="20">
      <c r="A460" s="26">
        <v>91</v>
      </c>
      <c r="B460" t="s">
        <v>1269</v>
      </c>
      <c r="C460" t="s">
        <v>2146</v>
      </c>
      <c r="D460" t="s">
        <v>54</v>
      </c>
      <c r="E460" t="s">
        <v>2147</v>
      </c>
      <c r="F460" t="s">
        <v>2148</v>
      </c>
      <c r="G460" t="s">
        <v>1328</v>
      </c>
      <c r="H460" t="s">
        <v>1127</v>
      </c>
      <c r="I460">
        <v>1</v>
      </c>
      <c r="J460">
        <v>3</v>
      </c>
      <c r="K460">
        <v>2</v>
      </c>
      <c r="L460">
        <v>2</v>
      </c>
      <c r="M460" t="s">
        <v>1275</v>
      </c>
      <c r="N460" t="str">
        <f t="shared" si="14"/>
        <v>FLMarionFlemington3</v>
      </c>
      <c r="Q460" t="str">
        <f t="shared" si="15"/>
        <v>Flemington, Marion County, FL</v>
      </c>
    </row>
    <row r="461" spans="1:17" ht="20">
      <c r="A461" s="26">
        <v>92</v>
      </c>
      <c r="B461" t="s">
        <v>1269</v>
      </c>
      <c r="C461" t="s">
        <v>2149</v>
      </c>
      <c r="D461" t="s">
        <v>54</v>
      </c>
      <c r="E461" t="s">
        <v>2147</v>
      </c>
      <c r="F461" t="s">
        <v>2150</v>
      </c>
      <c r="G461" t="s">
        <v>1328</v>
      </c>
      <c r="H461" t="s">
        <v>1274</v>
      </c>
      <c r="I461">
        <v>1</v>
      </c>
      <c r="J461">
        <v>3</v>
      </c>
      <c r="K461">
        <v>4</v>
      </c>
      <c r="L461">
        <v>3</v>
      </c>
      <c r="M461" t="s">
        <v>1275</v>
      </c>
      <c r="N461" t="str">
        <f t="shared" si="14"/>
        <v>FLMarionSparr3</v>
      </c>
      <c r="Q461" t="str">
        <f t="shared" si="15"/>
        <v>Sparr, Marion County, FL</v>
      </c>
    </row>
    <row r="462" spans="1:17" ht="20">
      <c r="A462" s="26">
        <v>93</v>
      </c>
      <c r="B462" t="s">
        <v>1269</v>
      </c>
      <c r="C462" t="s">
        <v>2151</v>
      </c>
      <c r="D462" t="s">
        <v>54</v>
      </c>
      <c r="E462" t="s">
        <v>2152</v>
      </c>
      <c r="F462" t="s">
        <v>2153</v>
      </c>
      <c r="G462" t="s">
        <v>1322</v>
      </c>
      <c r="H462" t="s">
        <v>1127</v>
      </c>
      <c r="I462">
        <v>1</v>
      </c>
      <c r="J462">
        <v>3</v>
      </c>
      <c r="K462">
        <v>2</v>
      </c>
      <c r="L462">
        <v>2</v>
      </c>
      <c r="M462" t="s">
        <v>1275</v>
      </c>
      <c r="N462" t="str">
        <f t="shared" si="14"/>
        <v>FLDixieJena3</v>
      </c>
      <c r="Q462" t="str">
        <f t="shared" si="15"/>
        <v>Jena, Dixie County, FL</v>
      </c>
    </row>
    <row r="463" spans="1:17" ht="20">
      <c r="A463" s="26">
        <v>94</v>
      </c>
      <c r="B463" t="s">
        <v>1269</v>
      </c>
      <c r="C463" t="s">
        <v>2154</v>
      </c>
      <c r="D463" t="s">
        <v>54</v>
      </c>
      <c r="E463" t="s">
        <v>2155</v>
      </c>
      <c r="F463" t="s">
        <v>2156</v>
      </c>
      <c r="G463" t="s">
        <v>1322</v>
      </c>
      <c r="H463" t="s">
        <v>1127</v>
      </c>
      <c r="I463">
        <v>1</v>
      </c>
      <c r="J463">
        <v>3</v>
      </c>
      <c r="K463">
        <v>3</v>
      </c>
      <c r="L463">
        <v>3</v>
      </c>
      <c r="M463" t="s">
        <v>1275</v>
      </c>
      <c r="N463" t="str">
        <f t="shared" si="14"/>
        <v>FLSt. JohnsSt. Augustine3</v>
      </c>
      <c r="Q463" t="str">
        <f t="shared" si="15"/>
        <v>St. Augustine, St. Johns County, FL</v>
      </c>
    </row>
    <row r="464" spans="1:17" ht="20">
      <c r="A464" s="26">
        <v>95</v>
      </c>
      <c r="B464" t="s">
        <v>1269</v>
      </c>
      <c r="C464" t="s">
        <v>2157</v>
      </c>
      <c r="D464" t="s">
        <v>54</v>
      </c>
      <c r="E464" t="s">
        <v>2155</v>
      </c>
      <c r="F464" t="s">
        <v>2156</v>
      </c>
      <c r="G464" t="s">
        <v>1322</v>
      </c>
      <c r="H464" t="s">
        <v>1274</v>
      </c>
      <c r="I464">
        <v>1</v>
      </c>
      <c r="J464">
        <v>3</v>
      </c>
      <c r="K464">
        <v>2</v>
      </c>
      <c r="M464" t="s">
        <v>1275</v>
      </c>
      <c r="N464" t="str">
        <f t="shared" si="14"/>
        <v>FLSt. JohnsSt. Augustine3</v>
      </c>
      <c r="Q464" t="str">
        <f t="shared" si="15"/>
        <v>St. Augustine, St. Johns County, FL</v>
      </c>
    </row>
    <row r="465" spans="1:17" ht="20">
      <c r="A465" s="26">
        <v>96</v>
      </c>
      <c r="B465" t="s">
        <v>1269</v>
      </c>
      <c r="C465" t="s">
        <v>2158</v>
      </c>
      <c r="D465" t="s">
        <v>54</v>
      </c>
      <c r="E465" t="s">
        <v>2159</v>
      </c>
      <c r="F465" t="s">
        <v>2160</v>
      </c>
      <c r="G465" t="s">
        <v>1328</v>
      </c>
      <c r="H465" t="s">
        <v>1127</v>
      </c>
      <c r="I465">
        <v>1</v>
      </c>
      <c r="J465">
        <v>3</v>
      </c>
      <c r="K465">
        <v>2</v>
      </c>
      <c r="L465">
        <v>2</v>
      </c>
      <c r="M465" t="s">
        <v>1275</v>
      </c>
      <c r="N465" t="str">
        <f t="shared" si="14"/>
        <v>FLSeminolePaola3</v>
      </c>
      <c r="Q465" t="str">
        <f t="shared" si="15"/>
        <v>Paola, Seminole County, FL</v>
      </c>
    </row>
    <row r="466" spans="1:17" ht="20">
      <c r="A466" s="26">
        <v>97</v>
      </c>
      <c r="B466" t="s">
        <v>1269</v>
      </c>
      <c r="C466" t="s">
        <v>2161</v>
      </c>
      <c r="D466" t="s">
        <v>54</v>
      </c>
      <c r="E466" t="s">
        <v>1364</v>
      </c>
      <c r="F466" t="s">
        <v>2162</v>
      </c>
      <c r="G466" t="s">
        <v>1322</v>
      </c>
      <c r="H466" t="s">
        <v>1127</v>
      </c>
      <c r="I466">
        <v>1</v>
      </c>
      <c r="J466">
        <v>3</v>
      </c>
      <c r="K466">
        <v>2</v>
      </c>
      <c r="L466">
        <v>2</v>
      </c>
      <c r="M466" t="s">
        <v>1275</v>
      </c>
      <c r="N466" t="str">
        <f t="shared" si="14"/>
        <v>FLHillsboroughPlant City3</v>
      </c>
      <c r="Q466" t="str">
        <f t="shared" si="15"/>
        <v>Plant City, Hillsborough County, FL</v>
      </c>
    </row>
    <row r="467" spans="1:17" ht="20">
      <c r="A467" s="26">
        <v>98</v>
      </c>
      <c r="B467" t="s">
        <v>1269</v>
      </c>
      <c r="C467" t="s">
        <v>2163</v>
      </c>
      <c r="D467" t="s">
        <v>54</v>
      </c>
      <c r="E467" t="s">
        <v>2164</v>
      </c>
      <c r="F467" t="s">
        <v>2165</v>
      </c>
      <c r="G467" t="s">
        <v>1328</v>
      </c>
      <c r="H467" t="s">
        <v>1127</v>
      </c>
      <c r="I467">
        <v>1</v>
      </c>
      <c r="J467">
        <v>3</v>
      </c>
      <c r="K467">
        <v>2</v>
      </c>
      <c r="L467">
        <v>2</v>
      </c>
      <c r="M467" t="s">
        <v>1275</v>
      </c>
      <c r="N467" t="str">
        <f t="shared" si="14"/>
        <v>FLOkeechobeeBasinger3</v>
      </c>
      <c r="Q467" t="str">
        <f t="shared" si="15"/>
        <v>Basinger, Okeechobee County, FL</v>
      </c>
    </row>
    <row r="468" spans="1:17" ht="20">
      <c r="A468" s="26">
        <v>99</v>
      </c>
      <c r="B468" t="s">
        <v>1269</v>
      </c>
      <c r="C468" t="s">
        <v>2166</v>
      </c>
      <c r="D468" t="s">
        <v>54</v>
      </c>
      <c r="E468" t="s">
        <v>2167</v>
      </c>
      <c r="F468" t="s">
        <v>65</v>
      </c>
      <c r="G468" t="s">
        <v>1322</v>
      </c>
      <c r="H468" t="s">
        <v>1274</v>
      </c>
      <c r="I468">
        <v>1</v>
      </c>
      <c r="J468">
        <v>3</v>
      </c>
      <c r="K468">
        <v>3</v>
      </c>
      <c r="L468">
        <v>4</v>
      </c>
      <c r="M468" t="s">
        <v>1275</v>
      </c>
      <c r="N468" t="str">
        <f t="shared" si="14"/>
        <v>FLPalm BeachWest Palm Beach3</v>
      </c>
      <c r="Q468" t="str">
        <f t="shared" si="15"/>
        <v>West Palm Beach, Palm Beach County, FL</v>
      </c>
    </row>
    <row r="469" spans="1:17" ht="20">
      <c r="A469" s="26">
        <v>100</v>
      </c>
      <c r="B469" t="s">
        <v>1269</v>
      </c>
      <c r="C469" t="s">
        <v>2168</v>
      </c>
      <c r="D469" t="s">
        <v>54</v>
      </c>
      <c r="E469" t="s">
        <v>1292</v>
      </c>
      <c r="F469" t="s">
        <v>2169</v>
      </c>
      <c r="G469" t="s">
        <v>1322</v>
      </c>
      <c r="H469" t="s">
        <v>1127</v>
      </c>
      <c r="I469">
        <v>1</v>
      </c>
      <c r="J469">
        <v>3</v>
      </c>
      <c r="K469">
        <v>2</v>
      </c>
      <c r="L469">
        <v>2</v>
      </c>
      <c r="M469" t="s">
        <v>1275</v>
      </c>
      <c r="N469" t="str">
        <f t="shared" si="14"/>
        <v>FLMonroeIslamorada3</v>
      </c>
      <c r="Q469" t="str">
        <f t="shared" si="15"/>
        <v>Islamorada, Monroe County, FL</v>
      </c>
    </row>
    <row r="470" spans="1:17" ht="20">
      <c r="A470" s="26">
        <v>101</v>
      </c>
      <c r="B470" t="s">
        <v>1269</v>
      </c>
      <c r="C470" t="s">
        <v>2170</v>
      </c>
      <c r="D470" t="s">
        <v>275</v>
      </c>
      <c r="E470" t="s">
        <v>1748</v>
      </c>
      <c r="F470" t="s">
        <v>2171</v>
      </c>
      <c r="G470" t="s">
        <v>1273</v>
      </c>
      <c r="H470" t="s">
        <v>1274</v>
      </c>
      <c r="I470">
        <v>1</v>
      </c>
      <c r="J470">
        <v>3</v>
      </c>
      <c r="K470">
        <v>2</v>
      </c>
      <c r="L470">
        <v>3</v>
      </c>
      <c r="M470" t="s">
        <v>1275</v>
      </c>
      <c r="N470" t="str">
        <f t="shared" si="14"/>
        <v>TNFentressGlenobey3</v>
      </c>
      <c r="Q470" t="str">
        <f t="shared" si="15"/>
        <v>Glenobey, Fentress County, TN</v>
      </c>
    </row>
    <row r="471" spans="1:17" ht="20">
      <c r="A471" s="26">
        <v>102</v>
      </c>
      <c r="B471" t="s">
        <v>1269</v>
      </c>
      <c r="C471" t="s">
        <v>2172</v>
      </c>
      <c r="D471" t="s">
        <v>275</v>
      </c>
      <c r="E471" t="s">
        <v>2173</v>
      </c>
      <c r="F471" t="s">
        <v>99</v>
      </c>
      <c r="G471" t="s">
        <v>1273</v>
      </c>
      <c r="H471" t="s">
        <v>1274</v>
      </c>
      <c r="I471">
        <v>1</v>
      </c>
      <c r="J471">
        <v>3</v>
      </c>
      <c r="K471">
        <v>1</v>
      </c>
      <c r="L471">
        <v>1</v>
      </c>
      <c r="M471" t="s">
        <v>1275</v>
      </c>
      <c r="N471" t="str">
        <f t="shared" si="14"/>
        <v>TNRobertsonSpringfield3</v>
      </c>
      <c r="Q471" t="str">
        <f t="shared" si="15"/>
        <v>Springfield, Robertson County, TN</v>
      </c>
    </row>
    <row r="472" spans="1:17" ht="20">
      <c r="A472" s="26">
        <v>103</v>
      </c>
      <c r="B472" t="s">
        <v>1269</v>
      </c>
      <c r="C472" t="s">
        <v>2174</v>
      </c>
      <c r="D472" t="s">
        <v>275</v>
      </c>
      <c r="E472" t="s">
        <v>380</v>
      </c>
      <c r="F472" t="s">
        <v>2175</v>
      </c>
      <c r="G472" t="s">
        <v>1273</v>
      </c>
      <c r="H472" t="s">
        <v>1127</v>
      </c>
      <c r="I472">
        <v>1</v>
      </c>
      <c r="J472">
        <v>3</v>
      </c>
      <c r="K472">
        <v>1</v>
      </c>
      <c r="M472" t="s">
        <v>1275</v>
      </c>
      <c r="N472" t="str">
        <f t="shared" si="14"/>
        <v>TNStewartHurricane Creek3</v>
      </c>
      <c r="Q472" t="str">
        <f t="shared" si="15"/>
        <v>Hurricane Creek, Stewart County, TN</v>
      </c>
    </row>
    <row r="473" spans="1:17" ht="20">
      <c r="A473" s="26">
        <v>104</v>
      </c>
      <c r="B473" t="s">
        <v>1269</v>
      </c>
      <c r="C473" t="s">
        <v>2176</v>
      </c>
      <c r="D473" t="s">
        <v>275</v>
      </c>
      <c r="E473" t="s">
        <v>2177</v>
      </c>
      <c r="F473" t="s">
        <v>2178</v>
      </c>
      <c r="G473" t="s">
        <v>1273</v>
      </c>
      <c r="H473" t="s">
        <v>1127</v>
      </c>
      <c r="I473">
        <v>1</v>
      </c>
      <c r="J473">
        <v>3</v>
      </c>
      <c r="K473">
        <v>2</v>
      </c>
      <c r="L473">
        <v>2</v>
      </c>
      <c r="M473" t="s">
        <v>1275</v>
      </c>
      <c r="N473" t="str">
        <f t="shared" si="14"/>
        <v>TNHickmanWhitehouse3</v>
      </c>
      <c r="Q473" t="str">
        <f t="shared" si="15"/>
        <v>Whitehouse, Hickman County, TN</v>
      </c>
    </row>
    <row r="474" spans="1:17" ht="20">
      <c r="A474" s="26">
        <v>105</v>
      </c>
      <c r="B474" t="s">
        <v>1269</v>
      </c>
      <c r="C474" t="s">
        <v>2179</v>
      </c>
      <c r="D474" t="s">
        <v>275</v>
      </c>
      <c r="E474" t="s">
        <v>2180</v>
      </c>
      <c r="F474" t="s">
        <v>673</v>
      </c>
      <c r="G474" t="s">
        <v>1273</v>
      </c>
      <c r="H474" t="s">
        <v>1274</v>
      </c>
      <c r="I474">
        <v>1</v>
      </c>
      <c r="J474">
        <v>3</v>
      </c>
      <c r="K474">
        <v>1</v>
      </c>
      <c r="L474">
        <v>1</v>
      </c>
      <c r="M474" t="s">
        <v>1275</v>
      </c>
      <c r="N474" t="str">
        <f t="shared" si="14"/>
        <v>TNVan BurenSpencer3</v>
      </c>
      <c r="Q474" t="str">
        <f t="shared" si="15"/>
        <v>Spencer, Van Buren County, TN</v>
      </c>
    </row>
    <row r="475" spans="1:17" ht="20">
      <c r="A475" s="26">
        <v>106</v>
      </c>
      <c r="B475" t="s">
        <v>1269</v>
      </c>
      <c r="C475" t="s">
        <v>2181</v>
      </c>
      <c r="D475" t="s">
        <v>275</v>
      </c>
      <c r="E475" t="s">
        <v>571</v>
      </c>
      <c r="F475" t="s">
        <v>975</v>
      </c>
      <c r="G475" t="s">
        <v>1273</v>
      </c>
      <c r="H475" t="s">
        <v>1274</v>
      </c>
      <c r="I475">
        <v>1</v>
      </c>
      <c r="J475">
        <v>3</v>
      </c>
      <c r="K475">
        <v>2</v>
      </c>
      <c r="L475">
        <v>2</v>
      </c>
      <c r="M475" t="s">
        <v>1275</v>
      </c>
      <c r="N475" t="str">
        <f t="shared" si="14"/>
        <v>TNFranklinWinchester3</v>
      </c>
      <c r="Q475" t="str">
        <f t="shared" si="15"/>
        <v>Winchester, Franklin County, TN</v>
      </c>
    </row>
    <row r="476" spans="1:17" ht="20">
      <c r="A476" s="26">
        <v>107</v>
      </c>
      <c r="B476" t="s">
        <v>1269</v>
      </c>
      <c r="C476" t="s">
        <v>2182</v>
      </c>
      <c r="D476" t="s">
        <v>275</v>
      </c>
      <c r="E476" t="s">
        <v>731</v>
      </c>
      <c r="F476" t="s">
        <v>2183</v>
      </c>
      <c r="G476" t="s">
        <v>1273</v>
      </c>
      <c r="H476" t="s">
        <v>1127</v>
      </c>
      <c r="I476">
        <v>1</v>
      </c>
      <c r="J476">
        <v>3</v>
      </c>
      <c r="K476">
        <v>4</v>
      </c>
      <c r="L476">
        <v>3</v>
      </c>
      <c r="M476" t="s">
        <v>1275</v>
      </c>
      <c r="N476" t="str">
        <f t="shared" si="14"/>
        <v>TNBedfordNormandy3</v>
      </c>
      <c r="Q476" t="str">
        <f t="shared" si="15"/>
        <v>Normandy, Bedford County, TN</v>
      </c>
    </row>
    <row r="477" spans="1:17" ht="20">
      <c r="A477" s="26">
        <v>108</v>
      </c>
      <c r="B477" t="s">
        <v>1269</v>
      </c>
      <c r="C477" t="s">
        <v>2184</v>
      </c>
      <c r="D477" t="s">
        <v>275</v>
      </c>
      <c r="E477" t="s">
        <v>1759</v>
      </c>
      <c r="F477" t="s">
        <v>2185</v>
      </c>
      <c r="G477" t="s">
        <v>1273</v>
      </c>
      <c r="H477" t="s">
        <v>1127</v>
      </c>
      <c r="I477">
        <v>1</v>
      </c>
      <c r="J477">
        <v>3</v>
      </c>
      <c r="K477">
        <v>2</v>
      </c>
      <c r="L477">
        <v>1</v>
      </c>
      <c r="M477" t="s">
        <v>1275</v>
      </c>
      <c r="N477" t="str">
        <f t="shared" si="14"/>
        <v>TNWilliamsonArno3</v>
      </c>
      <c r="Q477" t="str">
        <f t="shared" si="15"/>
        <v>Arno, Williamson County, TN</v>
      </c>
    </row>
    <row r="478" spans="1:17" ht="20">
      <c r="A478" s="26">
        <v>109</v>
      </c>
      <c r="B478" t="s">
        <v>1269</v>
      </c>
      <c r="C478" t="s">
        <v>2186</v>
      </c>
      <c r="D478" t="s">
        <v>275</v>
      </c>
      <c r="E478" t="s">
        <v>2187</v>
      </c>
      <c r="F478" t="s">
        <v>2188</v>
      </c>
      <c r="G478" t="s">
        <v>1273</v>
      </c>
      <c r="H478" t="s">
        <v>1127</v>
      </c>
      <c r="I478">
        <v>1</v>
      </c>
      <c r="J478">
        <v>3</v>
      </c>
      <c r="K478">
        <v>2</v>
      </c>
      <c r="L478">
        <v>2</v>
      </c>
      <c r="M478" t="s">
        <v>1275</v>
      </c>
      <c r="N478" t="str">
        <f t="shared" si="14"/>
        <v>TNGilesLynnville3</v>
      </c>
      <c r="Q478" t="str">
        <f t="shared" si="15"/>
        <v>Lynnville, Giles County, TN</v>
      </c>
    </row>
    <row r="479" spans="1:17" ht="20">
      <c r="A479" s="26">
        <v>110</v>
      </c>
      <c r="B479" t="s">
        <v>1269</v>
      </c>
      <c r="C479" t="s">
        <v>2189</v>
      </c>
      <c r="D479" t="s">
        <v>275</v>
      </c>
      <c r="E479" t="s">
        <v>1761</v>
      </c>
      <c r="F479" t="s">
        <v>2190</v>
      </c>
      <c r="G479" t="s">
        <v>1273</v>
      </c>
      <c r="H479" t="s">
        <v>1127</v>
      </c>
      <c r="I479">
        <v>1</v>
      </c>
      <c r="J479">
        <v>3</v>
      </c>
      <c r="K479">
        <v>2</v>
      </c>
      <c r="L479">
        <v>1</v>
      </c>
      <c r="M479" t="s">
        <v>1275</v>
      </c>
      <c r="N479" t="str">
        <f t="shared" si="14"/>
        <v>TNLawrenceLeoma3</v>
      </c>
      <c r="Q479" t="str">
        <f t="shared" si="15"/>
        <v>Leoma, Lawrence County, TN</v>
      </c>
    </row>
    <row r="480" spans="1:17" ht="20">
      <c r="A480" s="26">
        <v>111</v>
      </c>
      <c r="B480" t="s">
        <v>1269</v>
      </c>
      <c r="C480" t="s">
        <v>2191</v>
      </c>
      <c r="D480" t="s">
        <v>275</v>
      </c>
      <c r="E480" t="s">
        <v>1761</v>
      </c>
      <c r="F480" t="s">
        <v>2190</v>
      </c>
      <c r="G480" t="s">
        <v>1273</v>
      </c>
      <c r="H480" t="s">
        <v>1274</v>
      </c>
      <c r="I480">
        <v>1</v>
      </c>
      <c r="J480">
        <v>3</v>
      </c>
      <c r="K480">
        <v>4</v>
      </c>
      <c r="L480">
        <v>3</v>
      </c>
      <c r="M480" t="s">
        <v>1275</v>
      </c>
      <c r="N480" t="str">
        <f t="shared" si="14"/>
        <v>TNLawrenceLeoma3</v>
      </c>
      <c r="Q480" t="str">
        <f t="shared" si="15"/>
        <v>Leoma, Lawrence County, TN</v>
      </c>
    </row>
    <row r="481" spans="1:17" ht="20">
      <c r="A481" s="26">
        <v>112</v>
      </c>
      <c r="B481" t="s">
        <v>1269</v>
      </c>
      <c r="C481" t="s">
        <v>2192</v>
      </c>
      <c r="D481" t="s">
        <v>3</v>
      </c>
      <c r="E481" t="s">
        <v>320</v>
      </c>
      <c r="F481" t="s">
        <v>2193</v>
      </c>
      <c r="G481" t="s">
        <v>1273</v>
      </c>
      <c r="H481" t="s">
        <v>1127</v>
      </c>
      <c r="I481">
        <v>1</v>
      </c>
      <c r="J481">
        <v>3</v>
      </c>
      <c r="K481">
        <v>1</v>
      </c>
      <c r="L481">
        <v>1</v>
      </c>
      <c r="M481" t="s">
        <v>1275</v>
      </c>
      <c r="N481" t="str">
        <f t="shared" si="14"/>
        <v>ALMadisonToney3</v>
      </c>
      <c r="Q481" t="str">
        <f t="shared" si="15"/>
        <v>Toney, Madison County, AL</v>
      </c>
    </row>
    <row r="482" spans="1:17" ht="20">
      <c r="A482" s="26">
        <v>113</v>
      </c>
      <c r="B482" t="s">
        <v>1269</v>
      </c>
      <c r="C482" t="s">
        <v>2194</v>
      </c>
      <c r="D482" t="s">
        <v>3</v>
      </c>
      <c r="E482" t="s">
        <v>2195</v>
      </c>
      <c r="F482" t="s">
        <v>2196</v>
      </c>
      <c r="G482" t="s">
        <v>1273</v>
      </c>
      <c r="H482" t="s">
        <v>1274</v>
      </c>
      <c r="I482">
        <v>1</v>
      </c>
      <c r="J482">
        <v>3</v>
      </c>
      <c r="K482">
        <v>3</v>
      </c>
      <c r="L482">
        <v>1</v>
      </c>
      <c r="M482" t="s">
        <v>1275</v>
      </c>
      <c r="N482" t="str">
        <f t="shared" si="14"/>
        <v>ALLimestoneAthens3</v>
      </c>
      <c r="Q482" t="str">
        <f t="shared" si="15"/>
        <v>Athens, Limestone County, AL</v>
      </c>
    </row>
    <row r="483" spans="1:17" ht="20">
      <c r="A483" s="26">
        <v>114</v>
      </c>
      <c r="B483" t="s">
        <v>1269</v>
      </c>
      <c r="C483" t="s">
        <v>2197</v>
      </c>
      <c r="D483" t="s">
        <v>3</v>
      </c>
      <c r="E483" t="s">
        <v>367</v>
      </c>
      <c r="F483" t="s">
        <v>2198</v>
      </c>
      <c r="G483" t="s">
        <v>1273</v>
      </c>
      <c r="H483" t="s">
        <v>1127</v>
      </c>
      <c r="I483">
        <v>1</v>
      </c>
      <c r="J483">
        <v>3</v>
      </c>
      <c r="K483">
        <v>1</v>
      </c>
      <c r="M483" t="s">
        <v>1275</v>
      </c>
      <c r="N483" t="str">
        <f t="shared" si="14"/>
        <v>ALMarshallAlbertville3</v>
      </c>
      <c r="Q483" t="str">
        <f t="shared" si="15"/>
        <v>Albertville, Marshall County, AL</v>
      </c>
    </row>
    <row r="484" spans="1:17" ht="20">
      <c r="A484" s="26">
        <v>115</v>
      </c>
      <c r="B484" t="s">
        <v>1269</v>
      </c>
      <c r="C484" t="s">
        <v>2199</v>
      </c>
      <c r="D484" t="s">
        <v>3</v>
      </c>
      <c r="E484" t="s">
        <v>1604</v>
      </c>
      <c r="F484" t="s">
        <v>2200</v>
      </c>
      <c r="G484" t="s">
        <v>1273</v>
      </c>
      <c r="H484" t="s">
        <v>1274</v>
      </c>
      <c r="I484">
        <v>1</v>
      </c>
      <c r="J484">
        <v>3</v>
      </c>
      <c r="K484">
        <v>1</v>
      </c>
      <c r="L484">
        <v>2</v>
      </c>
      <c r="M484" t="s">
        <v>1275</v>
      </c>
      <c r="N484" t="str">
        <f t="shared" si="14"/>
        <v>ALBlountBlountsville3</v>
      </c>
      <c r="Q484" t="str">
        <f t="shared" si="15"/>
        <v>Blountsville, Blount County, AL</v>
      </c>
    </row>
    <row r="485" spans="1:17" ht="20">
      <c r="A485" s="26">
        <v>116</v>
      </c>
      <c r="B485" t="s">
        <v>1269</v>
      </c>
      <c r="C485" t="s">
        <v>2201</v>
      </c>
      <c r="D485" t="s">
        <v>3</v>
      </c>
      <c r="E485" t="s">
        <v>2202</v>
      </c>
      <c r="F485" t="s">
        <v>2202</v>
      </c>
      <c r="G485" t="s">
        <v>1273</v>
      </c>
      <c r="H485" t="s">
        <v>1274</v>
      </c>
      <c r="I485">
        <v>1</v>
      </c>
      <c r="J485">
        <v>3</v>
      </c>
      <c r="K485">
        <v>4</v>
      </c>
      <c r="L485">
        <v>4</v>
      </c>
      <c r="M485" t="s">
        <v>1275</v>
      </c>
      <c r="N485" t="str">
        <f t="shared" si="14"/>
        <v>ALCullmanCullman3</v>
      </c>
      <c r="Q485" t="str">
        <f t="shared" si="15"/>
        <v>Cullman, Cullman County, AL</v>
      </c>
    </row>
    <row r="486" spans="1:17" ht="20">
      <c r="A486" s="26">
        <v>117</v>
      </c>
      <c r="B486" t="s">
        <v>1269</v>
      </c>
      <c r="C486" t="s">
        <v>2203</v>
      </c>
      <c r="D486" t="s">
        <v>3</v>
      </c>
      <c r="E486" t="s">
        <v>2147</v>
      </c>
      <c r="F486" t="s">
        <v>2204</v>
      </c>
      <c r="G486" t="s">
        <v>1273</v>
      </c>
      <c r="H486" t="s">
        <v>1127</v>
      </c>
      <c r="I486">
        <v>1</v>
      </c>
      <c r="J486">
        <v>3</v>
      </c>
      <c r="K486">
        <v>2</v>
      </c>
      <c r="L486">
        <v>1</v>
      </c>
      <c r="M486" t="s">
        <v>1275</v>
      </c>
      <c r="N486" t="str">
        <f t="shared" si="14"/>
        <v>ALMarionWinfield3</v>
      </c>
      <c r="Q486" t="str">
        <f t="shared" si="15"/>
        <v>Winfield, Marion County, AL</v>
      </c>
    </row>
    <row r="487" spans="1:17" ht="20">
      <c r="A487" s="26">
        <v>118</v>
      </c>
      <c r="B487" t="s">
        <v>1269</v>
      </c>
      <c r="C487" t="s">
        <v>2205</v>
      </c>
      <c r="D487" t="s">
        <v>3</v>
      </c>
      <c r="E487" t="s">
        <v>571</v>
      </c>
      <c r="F487" t="s">
        <v>2206</v>
      </c>
      <c r="G487" t="s">
        <v>1273</v>
      </c>
      <c r="H487" t="s">
        <v>1274</v>
      </c>
      <c r="I487">
        <v>1</v>
      </c>
      <c r="J487">
        <v>3</v>
      </c>
      <c r="K487">
        <v>1</v>
      </c>
      <c r="M487" t="s">
        <v>1275</v>
      </c>
      <c r="N487" t="str">
        <f t="shared" si="14"/>
        <v>ALFranklinVina3</v>
      </c>
      <c r="Q487" t="str">
        <f t="shared" si="15"/>
        <v>Vina, Franklin County, AL</v>
      </c>
    </row>
    <row r="488" spans="1:17" ht="20">
      <c r="A488" s="26">
        <v>119</v>
      </c>
      <c r="B488" t="s">
        <v>1269</v>
      </c>
      <c r="C488" t="s">
        <v>2207</v>
      </c>
      <c r="D488" t="s">
        <v>3</v>
      </c>
      <c r="E488" t="s">
        <v>2208</v>
      </c>
      <c r="F488" t="s">
        <v>2209</v>
      </c>
      <c r="G488" t="s">
        <v>1273</v>
      </c>
      <c r="H488" t="s">
        <v>1274</v>
      </c>
      <c r="I488">
        <v>1</v>
      </c>
      <c r="J488">
        <v>3</v>
      </c>
      <c r="K488">
        <v>4</v>
      </c>
      <c r="L488">
        <v>3</v>
      </c>
      <c r="M488" t="s">
        <v>1275</v>
      </c>
      <c r="N488" t="str">
        <f t="shared" si="14"/>
        <v>ALSt. ClairAshville3</v>
      </c>
      <c r="Q488" t="str">
        <f t="shared" si="15"/>
        <v>Ashville, St. Clair County, AL</v>
      </c>
    </row>
    <row r="489" spans="1:17" ht="20">
      <c r="A489" s="26">
        <v>120</v>
      </c>
      <c r="B489" t="s">
        <v>1269</v>
      </c>
      <c r="C489" t="s">
        <v>2210</v>
      </c>
      <c r="D489" t="s">
        <v>3</v>
      </c>
      <c r="E489" t="s">
        <v>958</v>
      </c>
      <c r="F489" t="s">
        <v>4</v>
      </c>
      <c r="G489" t="s">
        <v>1273</v>
      </c>
      <c r="H489" t="s">
        <v>1127</v>
      </c>
      <c r="I489">
        <v>1</v>
      </c>
      <c r="J489">
        <v>3</v>
      </c>
      <c r="K489">
        <v>3</v>
      </c>
      <c r="L489">
        <v>2</v>
      </c>
      <c r="M489" t="s">
        <v>1275</v>
      </c>
      <c r="N489" t="str">
        <f t="shared" si="14"/>
        <v>ALJeffersonBirmingham3</v>
      </c>
      <c r="Q489" t="str">
        <f t="shared" si="15"/>
        <v>Birmingham, Jefferson County, AL</v>
      </c>
    </row>
    <row r="490" spans="1:17" ht="20">
      <c r="A490" s="26">
        <v>121</v>
      </c>
      <c r="B490" t="s">
        <v>1269</v>
      </c>
      <c r="C490" t="s">
        <v>2211</v>
      </c>
      <c r="D490" t="s">
        <v>3</v>
      </c>
      <c r="E490" t="s">
        <v>958</v>
      </c>
      <c r="F490" t="s">
        <v>2212</v>
      </c>
      <c r="G490" t="s">
        <v>1273</v>
      </c>
      <c r="H490" t="s">
        <v>1274</v>
      </c>
      <c r="I490">
        <v>1</v>
      </c>
      <c r="J490">
        <v>3</v>
      </c>
      <c r="K490">
        <v>3</v>
      </c>
      <c r="M490" t="s">
        <v>1275</v>
      </c>
      <c r="N490" t="str">
        <f t="shared" si="14"/>
        <v>ALJeffersonBessemer3</v>
      </c>
      <c r="Q490" t="str">
        <f t="shared" si="15"/>
        <v>Bessemer, Jefferson County, AL</v>
      </c>
    </row>
    <row r="491" spans="1:17" ht="20">
      <c r="A491" s="26">
        <v>122</v>
      </c>
      <c r="B491" t="s">
        <v>1269</v>
      </c>
      <c r="C491" t="s">
        <v>2213</v>
      </c>
      <c r="D491" t="s">
        <v>3</v>
      </c>
      <c r="E491" t="s">
        <v>1407</v>
      </c>
      <c r="F491" t="s">
        <v>1407</v>
      </c>
      <c r="G491" t="s">
        <v>1309</v>
      </c>
      <c r="H491" t="s">
        <v>1127</v>
      </c>
      <c r="I491">
        <v>1</v>
      </c>
      <c r="J491">
        <v>3</v>
      </c>
      <c r="K491">
        <v>1</v>
      </c>
      <c r="M491" t="s">
        <v>1275</v>
      </c>
      <c r="N491" t="str">
        <f t="shared" si="14"/>
        <v>ALTuscaloosaTuscaloosa3</v>
      </c>
      <c r="Q491" t="str">
        <f t="shared" si="15"/>
        <v>Tuscaloosa, Tuscaloosa County, AL</v>
      </c>
    </row>
    <row r="492" spans="1:17" ht="20">
      <c r="A492" s="26">
        <v>123</v>
      </c>
      <c r="B492" t="s">
        <v>1269</v>
      </c>
      <c r="C492" t="s">
        <v>2214</v>
      </c>
      <c r="D492" t="s">
        <v>3</v>
      </c>
      <c r="E492" t="s">
        <v>1625</v>
      </c>
      <c r="F492" t="s">
        <v>2215</v>
      </c>
      <c r="G492" t="s">
        <v>1309</v>
      </c>
      <c r="H492" t="s">
        <v>1127</v>
      </c>
      <c r="I492">
        <v>1</v>
      </c>
      <c r="J492">
        <v>3</v>
      </c>
      <c r="K492">
        <v>4</v>
      </c>
      <c r="L492">
        <v>3</v>
      </c>
      <c r="M492" t="s">
        <v>1275</v>
      </c>
      <c r="N492" t="str">
        <f t="shared" si="14"/>
        <v>ALPickensGordo3</v>
      </c>
      <c r="Q492" t="str">
        <f t="shared" si="15"/>
        <v>Gordo, Pickens County, AL</v>
      </c>
    </row>
    <row r="493" spans="1:17" ht="20">
      <c r="A493" s="26">
        <v>124</v>
      </c>
      <c r="B493" t="s">
        <v>1269</v>
      </c>
      <c r="C493" t="s">
        <v>2216</v>
      </c>
      <c r="D493" t="s">
        <v>3</v>
      </c>
      <c r="E493" t="s">
        <v>1659</v>
      </c>
      <c r="F493" t="s">
        <v>1659</v>
      </c>
      <c r="G493" t="s">
        <v>1309</v>
      </c>
      <c r="H493" t="s">
        <v>1127</v>
      </c>
      <c r="I493">
        <v>1</v>
      </c>
      <c r="J493">
        <v>3</v>
      </c>
      <c r="K493">
        <v>4</v>
      </c>
      <c r="L493">
        <v>3</v>
      </c>
      <c r="M493" t="s">
        <v>1275</v>
      </c>
      <c r="N493" t="str">
        <f t="shared" si="14"/>
        <v>ALFayetteFayette3</v>
      </c>
      <c r="Q493" t="str">
        <f t="shared" si="15"/>
        <v>Fayette, Fayette County, AL</v>
      </c>
    </row>
    <row r="494" spans="1:17" ht="20">
      <c r="A494" s="26">
        <v>125</v>
      </c>
      <c r="B494" t="s">
        <v>1269</v>
      </c>
      <c r="C494" t="s">
        <v>2217</v>
      </c>
      <c r="D494" t="s">
        <v>3</v>
      </c>
      <c r="E494" t="s">
        <v>1409</v>
      </c>
      <c r="F494" t="s">
        <v>1410</v>
      </c>
      <c r="G494" t="s">
        <v>1309</v>
      </c>
      <c r="H494" t="s">
        <v>1127</v>
      </c>
      <c r="I494">
        <v>1</v>
      </c>
      <c r="J494">
        <v>3</v>
      </c>
      <c r="K494">
        <v>3</v>
      </c>
      <c r="L494">
        <v>3</v>
      </c>
      <c r="M494" t="s">
        <v>1275</v>
      </c>
      <c r="N494" t="str">
        <f t="shared" si="14"/>
        <v>ALCalhounAnniston3</v>
      </c>
      <c r="Q494" t="str">
        <f t="shared" si="15"/>
        <v>Anniston, Calhoun County, AL</v>
      </c>
    </row>
    <row r="495" spans="1:17" ht="20">
      <c r="A495" s="26">
        <v>126</v>
      </c>
      <c r="B495" t="s">
        <v>1269</v>
      </c>
      <c r="C495" t="s">
        <v>2218</v>
      </c>
      <c r="D495" t="s">
        <v>3</v>
      </c>
      <c r="E495" t="s">
        <v>1409</v>
      </c>
      <c r="F495" t="s">
        <v>2219</v>
      </c>
      <c r="G495" t="s">
        <v>1309</v>
      </c>
      <c r="H495" t="s">
        <v>1274</v>
      </c>
      <c r="I495">
        <v>1</v>
      </c>
      <c r="J495">
        <v>3</v>
      </c>
      <c r="K495">
        <v>3</v>
      </c>
      <c r="M495" t="s">
        <v>1275</v>
      </c>
      <c r="N495" t="str">
        <f t="shared" si="14"/>
        <v>ALCalhounChoccolocco3</v>
      </c>
      <c r="Q495" t="str">
        <f t="shared" si="15"/>
        <v>Choccolocco, Calhoun County, AL</v>
      </c>
    </row>
    <row r="496" spans="1:17" ht="20">
      <c r="A496" s="26">
        <v>127</v>
      </c>
      <c r="B496" t="s">
        <v>1269</v>
      </c>
      <c r="C496" t="s">
        <v>2220</v>
      </c>
      <c r="D496" t="s">
        <v>3</v>
      </c>
      <c r="E496" t="s">
        <v>1412</v>
      </c>
      <c r="F496" t="s">
        <v>189</v>
      </c>
      <c r="G496" t="s">
        <v>1309</v>
      </c>
      <c r="H496" t="s">
        <v>1274</v>
      </c>
      <c r="I496">
        <v>1</v>
      </c>
      <c r="J496">
        <v>3</v>
      </c>
      <c r="K496">
        <v>2</v>
      </c>
      <c r="M496" t="s">
        <v>1275</v>
      </c>
      <c r="N496" t="str">
        <f t="shared" si="14"/>
        <v>ALTalladegaLincoln3</v>
      </c>
      <c r="Q496" t="str">
        <f t="shared" si="15"/>
        <v>Lincoln, Talladega County, AL</v>
      </c>
    </row>
    <row r="497" spans="1:17" ht="20">
      <c r="A497" s="26">
        <v>128</v>
      </c>
      <c r="B497" t="s">
        <v>1269</v>
      </c>
      <c r="C497" t="s">
        <v>2221</v>
      </c>
      <c r="D497" t="s">
        <v>3</v>
      </c>
      <c r="E497" t="s">
        <v>1462</v>
      </c>
      <c r="F497" t="s">
        <v>1791</v>
      </c>
      <c r="G497" t="s">
        <v>1309</v>
      </c>
      <c r="H497" t="s">
        <v>1127</v>
      </c>
      <c r="I497">
        <v>1</v>
      </c>
      <c r="J497">
        <v>3</v>
      </c>
      <c r="K497">
        <v>1</v>
      </c>
      <c r="M497" t="s">
        <v>1275</v>
      </c>
      <c r="N497" t="str">
        <f t="shared" si="14"/>
        <v>ALShelbyMontevallo3</v>
      </c>
      <c r="Q497" t="str">
        <f t="shared" si="15"/>
        <v>Montevallo, Shelby County, AL</v>
      </c>
    </row>
    <row r="498" spans="1:17" ht="20">
      <c r="A498" s="26">
        <v>129</v>
      </c>
      <c r="B498" t="s">
        <v>1269</v>
      </c>
      <c r="C498" t="s">
        <v>2222</v>
      </c>
      <c r="D498" t="s">
        <v>3</v>
      </c>
      <c r="E498" t="s">
        <v>1414</v>
      </c>
      <c r="F498" t="s">
        <v>1848</v>
      </c>
      <c r="G498" t="s">
        <v>1309</v>
      </c>
      <c r="H498" t="s">
        <v>1127</v>
      </c>
      <c r="I498">
        <v>1</v>
      </c>
      <c r="J498">
        <v>3</v>
      </c>
      <c r="K498">
        <v>2</v>
      </c>
      <c r="M498" t="s">
        <v>1275</v>
      </c>
      <c r="N498" t="str">
        <f t="shared" si="14"/>
        <v>ALChambersLafayette3</v>
      </c>
      <c r="Q498" t="str">
        <f t="shared" si="15"/>
        <v>Lafayette, Chambers County, AL</v>
      </c>
    </row>
    <row r="499" spans="1:17" ht="20">
      <c r="A499" s="26">
        <v>130</v>
      </c>
      <c r="B499" t="s">
        <v>1269</v>
      </c>
      <c r="C499" t="s">
        <v>2223</v>
      </c>
      <c r="D499" t="s">
        <v>3</v>
      </c>
      <c r="E499" t="s">
        <v>2224</v>
      </c>
      <c r="F499" t="s">
        <v>2225</v>
      </c>
      <c r="G499" t="s">
        <v>1309</v>
      </c>
      <c r="H499" t="s">
        <v>1127</v>
      </c>
      <c r="I499">
        <v>1</v>
      </c>
      <c r="J499">
        <v>3</v>
      </c>
      <c r="K499">
        <v>1</v>
      </c>
      <c r="L499">
        <v>2</v>
      </c>
      <c r="M499" t="s">
        <v>1275</v>
      </c>
      <c r="N499" t="str">
        <f t="shared" si="14"/>
        <v>ALTallapoosaAlexander City3</v>
      </c>
      <c r="Q499" t="str">
        <f t="shared" si="15"/>
        <v>Alexander City, Tallapoosa County, AL</v>
      </c>
    </row>
    <row r="500" spans="1:17" ht="20">
      <c r="A500" s="26">
        <v>131</v>
      </c>
      <c r="B500" t="s">
        <v>1269</v>
      </c>
      <c r="C500" t="s">
        <v>2226</v>
      </c>
      <c r="D500" t="s">
        <v>3</v>
      </c>
      <c r="E500" t="s">
        <v>2227</v>
      </c>
      <c r="F500" t="s">
        <v>2228</v>
      </c>
      <c r="G500" t="s">
        <v>1309</v>
      </c>
      <c r="H500" t="s">
        <v>1274</v>
      </c>
      <c r="I500">
        <v>1</v>
      </c>
      <c r="J500">
        <v>3</v>
      </c>
      <c r="K500">
        <v>3</v>
      </c>
      <c r="L500">
        <v>2</v>
      </c>
      <c r="M500" t="s">
        <v>1275</v>
      </c>
      <c r="N500" t="str">
        <f t="shared" si="14"/>
        <v>ALCoosaGoodwater3</v>
      </c>
      <c r="Q500" t="str">
        <f t="shared" si="15"/>
        <v>Goodwater, Coosa County, AL</v>
      </c>
    </row>
    <row r="501" spans="1:17" ht="20">
      <c r="A501" s="26">
        <v>132</v>
      </c>
      <c r="B501" t="s">
        <v>1269</v>
      </c>
      <c r="C501" t="s">
        <v>2229</v>
      </c>
      <c r="D501" t="s">
        <v>3</v>
      </c>
      <c r="E501" t="s">
        <v>1795</v>
      </c>
      <c r="F501" t="s">
        <v>1796</v>
      </c>
      <c r="G501" t="s">
        <v>1309</v>
      </c>
      <c r="H501" t="s">
        <v>1127</v>
      </c>
      <c r="I501">
        <v>1</v>
      </c>
      <c r="J501">
        <v>3</v>
      </c>
      <c r="K501">
        <v>3</v>
      </c>
      <c r="L501">
        <v>3</v>
      </c>
      <c r="M501" t="s">
        <v>1275</v>
      </c>
      <c r="N501" t="str">
        <f t="shared" si="14"/>
        <v>ALElmoreTallassee3</v>
      </c>
      <c r="Q501" t="str">
        <f t="shared" si="15"/>
        <v>Tallassee, Elmore County, AL</v>
      </c>
    </row>
    <row r="502" spans="1:17" ht="20">
      <c r="A502" s="26">
        <v>133</v>
      </c>
      <c r="B502" t="s">
        <v>1269</v>
      </c>
      <c r="C502" t="s">
        <v>2230</v>
      </c>
      <c r="D502" t="s">
        <v>3</v>
      </c>
      <c r="E502" t="s">
        <v>1798</v>
      </c>
      <c r="F502" t="s">
        <v>2231</v>
      </c>
      <c r="G502" t="s">
        <v>1319</v>
      </c>
      <c r="H502" t="s">
        <v>1274</v>
      </c>
      <c r="I502">
        <v>1</v>
      </c>
      <c r="J502">
        <v>3</v>
      </c>
      <c r="K502">
        <v>1</v>
      </c>
      <c r="L502">
        <v>1</v>
      </c>
      <c r="M502" t="s">
        <v>1275</v>
      </c>
      <c r="N502" t="str">
        <f t="shared" si="14"/>
        <v>ALAutaugaBooth3</v>
      </c>
      <c r="Q502" t="str">
        <f t="shared" si="15"/>
        <v>Booth, Autauga County, AL</v>
      </c>
    </row>
    <row r="503" spans="1:17" ht="20">
      <c r="A503" s="26">
        <v>134</v>
      </c>
      <c r="B503" t="s">
        <v>1269</v>
      </c>
      <c r="C503" t="s">
        <v>2232</v>
      </c>
      <c r="D503" t="s">
        <v>3</v>
      </c>
      <c r="E503" t="s">
        <v>2233</v>
      </c>
      <c r="F503" t="s">
        <v>2234</v>
      </c>
      <c r="G503" t="s">
        <v>1319</v>
      </c>
      <c r="H503" t="s">
        <v>1127</v>
      </c>
      <c r="I503">
        <v>1</v>
      </c>
      <c r="J503">
        <v>3</v>
      </c>
      <c r="K503">
        <v>3</v>
      </c>
      <c r="M503" t="s">
        <v>1275</v>
      </c>
      <c r="N503" t="str">
        <f t="shared" si="14"/>
        <v>ALChiltonClanton3</v>
      </c>
      <c r="Q503" t="str">
        <f t="shared" si="15"/>
        <v>Clanton, Chilton County, AL</v>
      </c>
    </row>
    <row r="504" spans="1:17" ht="20">
      <c r="A504" s="26">
        <v>135</v>
      </c>
      <c r="B504" t="s">
        <v>1269</v>
      </c>
      <c r="C504" t="s">
        <v>2235</v>
      </c>
      <c r="D504" t="s">
        <v>3</v>
      </c>
      <c r="E504" t="s">
        <v>2236</v>
      </c>
      <c r="F504" t="s">
        <v>2237</v>
      </c>
      <c r="G504" t="s">
        <v>1319</v>
      </c>
      <c r="H504" t="s">
        <v>1127</v>
      </c>
      <c r="I504">
        <v>1</v>
      </c>
      <c r="J504">
        <v>3</v>
      </c>
      <c r="K504">
        <v>2</v>
      </c>
      <c r="L504">
        <v>2</v>
      </c>
      <c r="M504" t="s">
        <v>1275</v>
      </c>
      <c r="N504" t="str">
        <f t="shared" si="14"/>
        <v>ALPerrySprott3</v>
      </c>
      <c r="Q504" t="str">
        <f t="shared" si="15"/>
        <v>Sprott, Perry County, AL</v>
      </c>
    </row>
    <row r="505" spans="1:17" ht="20">
      <c r="A505" s="26">
        <v>136</v>
      </c>
      <c r="B505" t="s">
        <v>1269</v>
      </c>
      <c r="C505" t="s">
        <v>2238</v>
      </c>
      <c r="D505" t="s">
        <v>3</v>
      </c>
      <c r="E505" t="s">
        <v>1367</v>
      </c>
      <c r="F505" t="s">
        <v>2239</v>
      </c>
      <c r="G505" t="s">
        <v>1309</v>
      </c>
      <c r="H505" t="s">
        <v>1127</v>
      </c>
      <c r="I505">
        <v>1</v>
      </c>
      <c r="J505">
        <v>3</v>
      </c>
      <c r="K505">
        <v>1</v>
      </c>
      <c r="M505" t="s">
        <v>1275</v>
      </c>
      <c r="N505" t="str">
        <f t="shared" si="14"/>
        <v>ALLeeBeehive3</v>
      </c>
      <c r="Q505" t="str">
        <f t="shared" si="15"/>
        <v>Beehive, Lee County, AL</v>
      </c>
    </row>
    <row r="506" spans="1:17" ht="20">
      <c r="A506" s="26">
        <v>137</v>
      </c>
      <c r="B506" t="s">
        <v>1269</v>
      </c>
      <c r="C506" t="s">
        <v>2240</v>
      </c>
      <c r="D506" t="s">
        <v>3</v>
      </c>
      <c r="E506" t="s">
        <v>1367</v>
      </c>
      <c r="F506" t="s">
        <v>2239</v>
      </c>
      <c r="G506" t="s">
        <v>1309</v>
      </c>
      <c r="H506" t="s">
        <v>1127</v>
      </c>
      <c r="I506">
        <v>1</v>
      </c>
      <c r="J506">
        <v>3</v>
      </c>
      <c r="K506">
        <v>4</v>
      </c>
      <c r="L506">
        <v>3</v>
      </c>
      <c r="M506" t="s">
        <v>1275</v>
      </c>
      <c r="N506" t="str">
        <f t="shared" si="14"/>
        <v>ALLeeBeehive3</v>
      </c>
      <c r="Q506" t="str">
        <f t="shared" si="15"/>
        <v>Beehive, Lee County, AL</v>
      </c>
    </row>
    <row r="507" spans="1:17" ht="20">
      <c r="A507" s="26">
        <v>138</v>
      </c>
      <c r="B507" t="s">
        <v>1269</v>
      </c>
      <c r="C507" t="s">
        <v>2241</v>
      </c>
      <c r="D507" t="s">
        <v>3</v>
      </c>
      <c r="E507" t="s">
        <v>2242</v>
      </c>
      <c r="F507" t="s">
        <v>2243</v>
      </c>
      <c r="G507" t="s">
        <v>1319</v>
      </c>
      <c r="H507" t="s">
        <v>1127</v>
      </c>
      <c r="I507">
        <v>1</v>
      </c>
      <c r="J507">
        <v>3</v>
      </c>
      <c r="K507">
        <v>2</v>
      </c>
      <c r="L507">
        <v>3</v>
      </c>
      <c r="M507" t="s">
        <v>1275</v>
      </c>
      <c r="N507" t="str">
        <f t="shared" si="14"/>
        <v>ALBullockUnion Springs3</v>
      </c>
      <c r="Q507" t="str">
        <f t="shared" si="15"/>
        <v>Union Springs, Bullock County, AL</v>
      </c>
    </row>
    <row r="508" spans="1:17" ht="20">
      <c r="A508" s="26">
        <v>139</v>
      </c>
      <c r="B508" t="s">
        <v>1269</v>
      </c>
      <c r="C508" t="s">
        <v>2244</v>
      </c>
      <c r="D508" t="s">
        <v>3</v>
      </c>
      <c r="E508" t="s">
        <v>456</v>
      </c>
      <c r="F508" t="s">
        <v>2245</v>
      </c>
      <c r="G508" t="s">
        <v>1319</v>
      </c>
      <c r="H508" t="s">
        <v>1127</v>
      </c>
      <c r="I508">
        <v>1</v>
      </c>
      <c r="J508">
        <v>3</v>
      </c>
      <c r="K508">
        <v>1</v>
      </c>
      <c r="M508" t="s">
        <v>1275</v>
      </c>
      <c r="N508" t="str">
        <f t="shared" si="14"/>
        <v>ALMontgomeryRamer3</v>
      </c>
      <c r="Q508" t="str">
        <f t="shared" si="15"/>
        <v>Ramer, Montgomery County, AL</v>
      </c>
    </row>
    <row r="509" spans="1:17" ht="20">
      <c r="A509" s="26">
        <v>140</v>
      </c>
      <c r="B509" t="s">
        <v>1269</v>
      </c>
      <c r="C509" t="s">
        <v>2246</v>
      </c>
      <c r="D509" t="s">
        <v>3</v>
      </c>
      <c r="E509" t="s">
        <v>1332</v>
      </c>
      <c r="F509" t="s">
        <v>2247</v>
      </c>
      <c r="G509" t="s">
        <v>1319</v>
      </c>
      <c r="H509" t="s">
        <v>1127</v>
      </c>
      <c r="I509">
        <v>1</v>
      </c>
      <c r="J509">
        <v>3</v>
      </c>
      <c r="K509">
        <v>2</v>
      </c>
      <c r="L509">
        <v>2</v>
      </c>
      <c r="M509" t="s">
        <v>1275</v>
      </c>
      <c r="N509" t="str">
        <f t="shared" si="14"/>
        <v>ALLowndesMacedonia3</v>
      </c>
      <c r="Q509" t="str">
        <f t="shared" si="15"/>
        <v>Macedonia, Lowndes County, AL</v>
      </c>
    </row>
    <row r="510" spans="1:17" ht="20">
      <c r="A510" s="26">
        <v>141</v>
      </c>
      <c r="B510" t="s">
        <v>1269</v>
      </c>
      <c r="C510" t="s">
        <v>2248</v>
      </c>
      <c r="D510" t="s">
        <v>3</v>
      </c>
      <c r="E510" t="s">
        <v>293</v>
      </c>
      <c r="F510" t="s">
        <v>1810</v>
      </c>
      <c r="G510" t="s">
        <v>1328</v>
      </c>
      <c r="H510" t="s">
        <v>1274</v>
      </c>
      <c r="I510">
        <v>1</v>
      </c>
      <c r="J510">
        <v>3</v>
      </c>
      <c r="K510">
        <v>1</v>
      </c>
      <c r="L510">
        <v>1</v>
      </c>
      <c r="M510" t="s">
        <v>1275</v>
      </c>
      <c r="N510" t="str">
        <f t="shared" si="14"/>
        <v>ALHoustonDothan3</v>
      </c>
      <c r="Q510" t="str">
        <f t="shared" si="15"/>
        <v>Dothan, Houston County, AL</v>
      </c>
    </row>
    <row r="511" spans="1:17" ht="20">
      <c r="A511" s="26">
        <v>142</v>
      </c>
      <c r="B511" t="s">
        <v>1269</v>
      </c>
      <c r="C511" t="s">
        <v>2249</v>
      </c>
      <c r="D511" t="s">
        <v>3</v>
      </c>
      <c r="E511" t="s">
        <v>922</v>
      </c>
      <c r="F511" t="s">
        <v>2250</v>
      </c>
      <c r="G511" t="s">
        <v>1328</v>
      </c>
      <c r="H511" t="s">
        <v>1274</v>
      </c>
      <c r="I511">
        <v>1</v>
      </c>
      <c r="J511">
        <v>3</v>
      </c>
      <c r="K511">
        <v>1</v>
      </c>
      <c r="L511">
        <v>1</v>
      </c>
      <c r="M511" t="s">
        <v>1275</v>
      </c>
      <c r="N511" t="str">
        <f t="shared" si="14"/>
        <v>ALGenevaSlocomb3</v>
      </c>
      <c r="Q511" t="str">
        <f t="shared" si="15"/>
        <v>Slocomb, Geneva County, AL</v>
      </c>
    </row>
    <row r="512" spans="1:17" ht="20">
      <c r="A512" s="26">
        <v>143</v>
      </c>
      <c r="B512" t="s">
        <v>1269</v>
      </c>
      <c r="C512" t="s">
        <v>2251</v>
      </c>
      <c r="D512" t="s">
        <v>3</v>
      </c>
      <c r="E512" t="s">
        <v>1433</v>
      </c>
      <c r="F512" t="s">
        <v>1434</v>
      </c>
      <c r="G512" t="s">
        <v>1328</v>
      </c>
      <c r="H512" t="s">
        <v>1127</v>
      </c>
      <c r="I512">
        <v>1</v>
      </c>
      <c r="J512">
        <v>3</v>
      </c>
      <c r="K512">
        <v>2</v>
      </c>
      <c r="L512">
        <v>2</v>
      </c>
      <c r="M512" t="s">
        <v>1275</v>
      </c>
      <c r="N512" t="str">
        <f t="shared" si="14"/>
        <v>ALPikeTroy3</v>
      </c>
      <c r="Q512" t="str">
        <f t="shared" si="15"/>
        <v>Troy, Pike County, AL</v>
      </c>
    </row>
    <row r="513" spans="1:17" ht="20">
      <c r="A513" s="26">
        <v>144</v>
      </c>
      <c r="B513" t="s">
        <v>1269</v>
      </c>
      <c r="C513" t="s">
        <v>2252</v>
      </c>
      <c r="D513" t="s">
        <v>3</v>
      </c>
      <c r="E513" t="s">
        <v>1433</v>
      </c>
      <c r="F513" t="s">
        <v>2033</v>
      </c>
      <c r="G513" t="s">
        <v>1328</v>
      </c>
      <c r="H513" t="s">
        <v>1274</v>
      </c>
      <c r="I513">
        <v>1</v>
      </c>
      <c r="J513">
        <v>3</v>
      </c>
      <c r="K513">
        <v>3</v>
      </c>
      <c r="M513" t="s">
        <v>1275</v>
      </c>
      <c r="N513" t="str">
        <f t="shared" si="14"/>
        <v>ALPikeBanks3</v>
      </c>
      <c r="Q513" t="str">
        <f t="shared" si="15"/>
        <v>Banks, Pike County, AL</v>
      </c>
    </row>
    <row r="514" spans="1:17" ht="20">
      <c r="A514" s="26">
        <v>145</v>
      </c>
      <c r="B514" t="s">
        <v>1269</v>
      </c>
      <c r="C514" t="s">
        <v>2253</v>
      </c>
      <c r="D514" t="s">
        <v>3</v>
      </c>
      <c r="E514" t="s">
        <v>1433</v>
      </c>
      <c r="F514" t="s">
        <v>2254</v>
      </c>
      <c r="G514" t="s">
        <v>1328</v>
      </c>
      <c r="H514" t="s">
        <v>1127</v>
      </c>
      <c r="I514">
        <v>1</v>
      </c>
      <c r="J514">
        <v>3</v>
      </c>
      <c r="K514">
        <v>4</v>
      </c>
      <c r="M514" t="s">
        <v>1275</v>
      </c>
      <c r="N514" t="str">
        <f t="shared" si="14"/>
        <v>ALPikeOrion3</v>
      </c>
      <c r="Q514" t="str">
        <f t="shared" si="15"/>
        <v>Orion, Pike County, AL</v>
      </c>
    </row>
    <row r="515" spans="1:17" ht="20">
      <c r="A515" s="26">
        <v>146</v>
      </c>
      <c r="B515" t="s">
        <v>1269</v>
      </c>
      <c r="C515" t="s">
        <v>2255</v>
      </c>
      <c r="D515" t="s">
        <v>3</v>
      </c>
      <c r="E515" t="s">
        <v>1813</v>
      </c>
      <c r="F515" t="s">
        <v>2256</v>
      </c>
      <c r="G515" t="s">
        <v>1328</v>
      </c>
      <c r="H515" t="s">
        <v>1127</v>
      </c>
      <c r="I515">
        <v>1</v>
      </c>
      <c r="J515">
        <v>3</v>
      </c>
      <c r="K515">
        <v>2</v>
      </c>
      <c r="L515">
        <v>2</v>
      </c>
      <c r="M515" t="s">
        <v>1275</v>
      </c>
      <c r="N515" t="str">
        <f t="shared" ref="N515:N578" si="16">D515&amp;E515&amp;F515&amp;J515</f>
        <v>ALButlerShacklesville3</v>
      </c>
      <c r="Q515" t="str">
        <f t="shared" ref="Q515:Q578" si="17">F515&amp;", "&amp;E515&amp;" County, "&amp;D515</f>
        <v>Shacklesville, Butler County, AL</v>
      </c>
    </row>
    <row r="516" spans="1:17" ht="20">
      <c r="A516" s="26">
        <v>147</v>
      </c>
      <c r="B516" t="s">
        <v>1269</v>
      </c>
      <c r="C516" t="s">
        <v>2257</v>
      </c>
      <c r="D516" t="s">
        <v>3</v>
      </c>
      <c r="E516" t="s">
        <v>1815</v>
      </c>
      <c r="F516" t="s">
        <v>387</v>
      </c>
      <c r="G516" t="s">
        <v>1328</v>
      </c>
      <c r="H516" t="s">
        <v>1127</v>
      </c>
      <c r="I516">
        <v>1</v>
      </c>
      <c r="J516">
        <v>3</v>
      </c>
      <c r="K516">
        <v>2</v>
      </c>
      <c r="L516">
        <v>2</v>
      </c>
      <c r="M516" t="s">
        <v>1275</v>
      </c>
      <c r="N516" t="str">
        <f t="shared" si="16"/>
        <v>ALCovingtonGantt3</v>
      </c>
      <c r="Q516" t="str">
        <f t="shared" si="17"/>
        <v>Gantt, Covington County, AL</v>
      </c>
    </row>
    <row r="517" spans="1:17" ht="20">
      <c r="A517" s="26">
        <v>148</v>
      </c>
      <c r="B517" t="s">
        <v>1269</v>
      </c>
      <c r="C517" t="s">
        <v>2258</v>
      </c>
      <c r="D517" t="s">
        <v>3</v>
      </c>
      <c r="E517" t="s">
        <v>2259</v>
      </c>
      <c r="F517" t="s">
        <v>2260</v>
      </c>
      <c r="G517" t="s">
        <v>1328</v>
      </c>
      <c r="H517" t="s">
        <v>1127</v>
      </c>
      <c r="I517">
        <v>1</v>
      </c>
      <c r="J517">
        <v>3</v>
      </c>
      <c r="K517">
        <v>1</v>
      </c>
      <c r="M517" t="s">
        <v>1275</v>
      </c>
      <c r="N517" t="str">
        <f t="shared" si="16"/>
        <v>ALConecuhEvergreen3</v>
      </c>
      <c r="Q517" t="str">
        <f t="shared" si="17"/>
        <v>Evergreen, Conecuh County, AL</v>
      </c>
    </row>
    <row r="518" spans="1:17" ht="20">
      <c r="A518" s="26">
        <v>149</v>
      </c>
      <c r="B518" t="s">
        <v>1269</v>
      </c>
      <c r="C518" t="s">
        <v>2261</v>
      </c>
      <c r="D518" t="s">
        <v>3</v>
      </c>
      <c r="E518" t="s">
        <v>1292</v>
      </c>
      <c r="F518" t="s">
        <v>2262</v>
      </c>
      <c r="G518" t="s">
        <v>1328</v>
      </c>
      <c r="H518" t="s">
        <v>1274</v>
      </c>
      <c r="I518">
        <v>1</v>
      </c>
      <c r="J518">
        <v>3</v>
      </c>
      <c r="K518">
        <v>1</v>
      </c>
      <c r="L518">
        <v>1</v>
      </c>
      <c r="M518" t="s">
        <v>1275</v>
      </c>
      <c r="N518" t="str">
        <f t="shared" si="16"/>
        <v>ALMonroePeterman3</v>
      </c>
      <c r="Q518" t="str">
        <f t="shared" si="17"/>
        <v>Peterman, Monroe County, AL</v>
      </c>
    </row>
    <row r="519" spans="1:17" ht="20">
      <c r="A519" s="26">
        <v>150</v>
      </c>
      <c r="B519" t="s">
        <v>1269</v>
      </c>
      <c r="C519" t="s">
        <v>2263</v>
      </c>
      <c r="D519" t="s">
        <v>3</v>
      </c>
      <c r="E519" t="s">
        <v>2264</v>
      </c>
      <c r="F519" t="s">
        <v>1722</v>
      </c>
      <c r="G519" t="s">
        <v>1328</v>
      </c>
      <c r="H519" t="s">
        <v>1127</v>
      </c>
      <c r="I519">
        <v>1</v>
      </c>
      <c r="J519">
        <v>3</v>
      </c>
      <c r="K519">
        <v>2</v>
      </c>
      <c r="M519" t="s">
        <v>1275</v>
      </c>
      <c r="N519" t="str">
        <f t="shared" si="16"/>
        <v>ALClarkeThomasville3</v>
      </c>
      <c r="Q519" t="str">
        <f t="shared" si="17"/>
        <v>Thomasville, Clarke County, AL</v>
      </c>
    </row>
    <row r="520" spans="1:17" ht="20">
      <c r="A520" s="26">
        <v>151</v>
      </c>
      <c r="B520" t="s">
        <v>1269</v>
      </c>
      <c r="C520" t="s">
        <v>2265</v>
      </c>
      <c r="D520" t="s">
        <v>54</v>
      </c>
      <c r="E520" t="s">
        <v>1823</v>
      </c>
      <c r="F520" t="s">
        <v>1824</v>
      </c>
      <c r="G520" t="s">
        <v>1322</v>
      </c>
      <c r="H520" t="s">
        <v>1127</v>
      </c>
      <c r="I520">
        <v>1</v>
      </c>
      <c r="J520">
        <v>3</v>
      </c>
      <c r="K520">
        <v>1</v>
      </c>
      <c r="L520">
        <v>1</v>
      </c>
      <c r="M520" t="s">
        <v>1275</v>
      </c>
      <c r="N520" t="str">
        <f t="shared" si="16"/>
        <v>FLGulfPort St. Joe3</v>
      </c>
      <c r="Q520" t="str">
        <f t="shared" si="17"/>
        <v>Port St. Joe, Gulf County, FL</v>
      </c>
    </row>
    <row r="521" spans="1:17" ht="20">
      <c r="A521" s="26">
        <v>152</v>
      </c>
      <c r="B521" t="s">
        <v>1269</v>
      </c>
      <c r="C521" t="s">
        <v>2266</v>
      </c>
      <c r="D521" t="s">
        <v>54</v>
      </c>
      <c r="E521" t="s">
        <v>1644</v>
      </c>
      <c r="F521" t="s">
        <v>2267</v>
      </c>
      <c r="G521" t="s">
        <v>1322</v>
      </c>
      <c r="H521" t="s">
        <v>1127</v>
      </c>
      <c r="I521">
        <v>1</v>
      </c>
      <c r="J521">
        <v>3</v>
      </c>
      <c r="K521">
        <v>2</v>
      </c>
      <c r="L521">
        <v>2</v>
      </c>
      <c r="M521" t="s">
        <v>1275</v>
      </c>
      <c r="N521" t="str">
        <f t="shared" si="16"/>
        <v>FLWaltonPoint Washington3</v>
      </c>
      <c r="Q521" t="str">
        <f t="shared" si="17"/>
        <v>Point Washington, Walton County, FL</v>
      </c>
    </row>
    <row r="522" spans="1:17" ht="20">
      <c r="A522" s="26">
        <v>153</v>
      </c>
      <c r="B522" t="s">
        <v>1269</v>
      </c>
      <c r="C522" t="s">
        <v>2268</v>
      </c>
      <c r="D522" t="s">
        <v>54</v>
      </c>
      <c r="E522" t="s">
        <v>2269</v>
      </c>
      <c r="F522" t="s">
        <v>2270</v>
      </c>
      <c r="G522" t="s">
        <v>1328</v>
      </c>
      <c r="H522" t="s">
        <v>1274</v>
      </c>
      <c r="I522">
        <v>1</v>
      </c>
      <c r="J522">
        <v>3</v>
      </c>
      <c r="K522">
        <v>2</v>
      </c>
      <c r="L522">
        <v>1</v>
      </c>
      <c r="M522" t="s">
        <v>1275</v>
      </c>
      <c r="N522" t="str">
        <f t="shared" si="16"/>
        <v>FLOkaloosaLaurel Hill3</v>
      </c>
      <c r="Q522" t="str">
        <f t="shared" si="17"/>
        <v>Laurel Hill, Okaloosa County, FL</v>
      </c>
    </row>
    <row r="523" spans="1:17" ht="20">
      <c r="A523" s="26">
        <v>154</v>
      </c>
      <c r="B523" t="s">
        <v>1269</v>
      </c>
      <c r="C523" t="s">
        <v>2271</v>
      </c>
      <c r="D523" t="s">
        <v>54</v>
      </c>
      <c r="E523" t="s">
        <v>1443</v>
      </c>
      <c r="F523" t="s">
        <v>61</v>
      </c>
      <c r="G523" t="s">
        <v>1322</v>
      </c>
      <c r="H523" t="s">
        <v>1127</v>
      </c>
      <c r="I523">
        <v>1</v>
      </c>
      <c r="J523">
        <v>3</v>
      </c>
      <c r="K523">
        <v>1</v>
      </c>
      <c r="L523">
        <v>2</v>
      </c>
      <c r="M523" t="s">
        <v>1275</v>
      </c>
      <c r="N523" t="str">
        <f t="shared" si="16"/>
        <v>FLEscambiaPensacola3</v>
      </c>
      <c r="Q523" t="str">
        <f t="shared" si="17"/>
        <v>Pensacola, Escambia County, FL</v>
      </c>
    </row>
    <row r="524" spans="1:17" ht="20">
      <c r="A524" s="26">
        <v>155</v>
      </c>
      <c r="B524" t="s">
        <v>1269</v>
      </c>
      <c r="C524" t="s">
        <v>2272</v>
      </c>
      <c r="D524" t="s">
        <v>3</v>
      </c>
      <c r="E524" t="s">
        <v>1446</v>
      </c>
      <c r="F524" t="s">
        <v>389</v>
      </c>
      <c r="G524" t="s">
        <v>1328</v>
      </c>
      <c r="H524" t="s">
        <v>1127</v>
      </c>
      <c r="I524">
        <v>1</v>
      </c>
      <c r="J524">
        <v>3</v>
      </c>
      <c r="K524">
        <v>1</v>
      </c>
      <c r="L524">
        <v>1</v>
      </c>
      <c r="M524" t="s">
        <v>1275</v>
      </c>
      <c r="N524" t="str">
        <f t="shared" si="16"/>
        <v>ALBaldwinStockton3</v>
      </c>
      <c r="Q524" t="str">
        <f t="shared" si="17"/>
        <v>Stockton, Baldwin County, AL</v>
      </c>
    </row>
    <row r="525" spans="1:17" ht="20">
      <c r="A525" s="26">
        <v>156</v>
      </c>
      <c r="B525" t="s">
        <v>1269</v>
      </c>
      <c r="C525" t="s">
        <v>2273</v>
      </c>
      <c r="D525" t="s">
        <v>3</v>
      </c>
      <c r="E525" t="s">
        <v>1446</v>
      </c>
      <c r="F525" t="s">
        <v>389</v>
      </c>
      <c r="G525" t="s">
        <v>1328</v>
      </c>
      <c r="H525" t="s">
        <v>1274</v>
      </c>
      <c r="I525">
        <v>1</v>
      </c>
      <c r="J525">
        <v>3</v>
      </c>
      <c r="K525">
        <v>4</v>
      </c>
      <c r="L525">
        <v>3</v>
      </c>
      <c r="M525" t="s">
        <v>1275</v>
      </c>
      <c r="N525" t="str">
        <f t="shared" si="16"/>
        <v>ALBaldwinStockton3</v>
      </c>
      <c r="Q525" t="str">
        <f t="shared" si="17"/>
        <v>Stockton, Baldwin County, AL</v>
      </c>
    </row>
    <row r="526" spans="1:17" ht="20">
      <c r="A526" s="26">
        <v>157</v>
      </c>
      <c r="B526" t="s">
        <v>1269</v>
      </c>
      <c r="C526" t="s">
        <v>2274</v>
      </c>
      <c r="D526" t="s">
        <v>275</v>
      </c>
      <c r="E526" t="s">
        <v>1656</v>
      </c>
      <c r="F526" t="s">
        <v>2275</v>
      </c>
      <c r="G526" t="s">
        <v>1319</v>
      </c>
      <c r="H526" t="s">
        <v>1127</v>
      </c>
      <c r="I526">
        <v>1</v>
      </c>
      <c r="J526">
        <v>3</v>
      </c>
      <c r="K526">
        <v>2</v>
      </c>
      <c r="L526">
        <v>2</v>
      </c>
      <c r="M526" t="s">
        <v>1275</v>
      </c>
      <c r="N526" t="str">
        <f t="shared" si="16"/>
        <v>TNCarrollWestport3</v>
      </c>
      <c r="Q526" t="str">
        <f t="shared" si="17"/>
        <v>Westport, Carroll County, TN</v>
      </c>
    </row>
    <row r="527" spans="1:17" ht="20">
      <c r="A527" s="26">
        <v>158</v>
      </c>
      <c r="B527" t="s">
        <v>1269</v>
      </c>
      <c r="C527" t="s">
        <v>2276</v>
      </c>
      <c r="D527" t="s">
        <v>275</v>
      </c>
      <c r="E527" t="s">
        <v>348</v>
      </c>
      <c r="F527" t="s">
        <v>347</v>
      </c>
      <c r="G527" t="s">
        <v>1274</v>
      </c>
      <c r="H527" t="s">
        <v>1127</v>
      </c>
      <c r="I527">
        <v>1</v>
      </c>
      <c r="J527">
        <v>3</v>
      </c>
      <c r="K527">
        <v>1</v>
      </c>
      <c r="L527">
        <v>2</v>
      </c>
      <c r="M527" t="s">
        <v>1275</v>
      </c>
      <c r="N527" t="str">
        <f t="shared" si="16"/>
        <v>TNDyerDyersburg3</v>
      </c>
      <c r="Q527" t="str">
        <f t="shared" si="17"/>
        <v>Dyersburg, Dyer County, TN</v>
      </c>
    </row>
    <row r="528" spans="1:17" ht="20">
      <c r="A528" s="26">
        <v>159</v>
      </c>
      <c r="B528" t="s">
        <v>1269</v>
      </c>
      <c r="C528" t="s">
        <v>2277</v>
      </c>
      <c r="D528" t="s">
        <v>275</v>
      </c>
      <c r="E528" t="s">
        <v>1308</v>
      </c>
      <c r="F528" t="s">
        <v>2278</v>
      </c>
      <c r="G528" t="s">
        <v>1319</v>
      </c>
      <c r="H528" t="s">
        <v>1274</v>
      </c>
      <c r="I528">
        <v>1</v>
      </c>
      <c r="J528">
        <v>3</v>
      </c>
      <c r="K528">
        <v>2</v>
      </c>
      <c r="L528">
        <v>2</v>
      </c>
      <c r="M528" t="s">
        <v>1275</v>
      </c>
      <c r="N528" t="str">
        <f t="shared" si="16"/>
        <v>TNDecaturDunbar3</v>
      </c>
      <c r="Q528" t="str">
        <f t="shared" si="17"/>
        <v>Dunbar, Decatur County, TN</v>
      </c>
    </row>
    <row r="529" spans="1:17" ht="20">
      <c r="A529" s="26">
        <v>160</v>
      </c>
      <c r="B529" t="s">
        <v>1269</v>
      </c>
      <c r="C529" t="s">
        <v>2279</v>
      </c>
      <c r="D529" t="s">
        <v>275</v>
      </c>
      <c r="E529" t="s">
        <v>1456</v>
      </c>
      <c r="F529" t="s">
        <v>1457</v>
      </c>
      <c r="G529" t="s">
        <v>1319</v>
      </c>
      <c r="H529" t="s">
        <v>1127</v>
      </c>
      <c r="I529">
        <v>1</v>
      </c>
      <c r="J529">
        <v>3</v>
      </c>
      <c r="K529">
        <v>3</v>
      </c>
      <c r="L529">
        <v>2</v>
      </c>
      <c r="M529" t="s">
        <v>1275</v>
      </c>
      <c r="N529" t="str">
        <f t="shared" si="16"/>
        <v>TNMcNairySelmer3</v>
      </c>
      <c r="Q529" t="str">
        <f t="shared" si="17"/>
        <v>Selmer, McNairy County, TN</v>
      </c>
    </row>
    <row r="530" spans="1:17" ht="20">
      <c r="A530" s="26">
        <v>161</v>
      </c>
      <c r="B530" t="s">
        <v>1269</v>
      </c>
      <c r="C530" t="s">
        <v>2280</v>
      </c>
      <c r="D530" t="s">
        <v>275</v>
      </c>
      <c r="E530" t="s">
        <v>477</v>
      </c>
      <c r="F530" t="s">
        <v>2281</v>
      </c>
      <c r="G530" t="s">
        <v>1319</v>
      </c>
      <c r="H530" t="s">
        <v>1127</v>
      </c>
      <c r="I530">
        <v>1</v>
      </c>
      <c r="J530">
        <v>3</v>
      </c>
      <c r="K530">
        <v>1</v>
      </c>
      <c r="L530">
        <v>1</v>
      </c>
      <c r="M530" t="s">
        <v>1275</v>
      </c>
      <c r="N530" t="str">
        <f t="shared" si="16"/>
        <v>TNHendersonScotts Hill3</v>
      </c>
      <c r="Q530" t="str">
        <f t="shared" si="17"/>
        <v>Scotts Hill, Henderson County, TN</v>
      </c>
    </row>
    <row r="531" spans="1:17" ht="20">
      <c r="A531" s="26">
        <v>162</v>
      </c>
      <c r="B531" t="s">
        <v>1269</v>
      </c>
      <c r="C531" t="s">
        <v>2282</v>
      </c>
      <c r="D531" t="s">
        <v>275</v>
      </c>
      <c r="E531" t="s">
        <v>320</v>
      </c>
      <c r="F531" t="s">
        <v>209</v>
      </c>
      <c r="G531" t="s">
        <v>1319</v>
      </c>
      <c r="H531" t="s">
        <v>1127</v>
      </c>
      <c r="I531">
        <v>1</v>
      </c>
      <c r="J531">
        <v>3</v>
      </c>
      <c r="K531">
        <v>3</v>
      </c>
      <c r="L531">
        <v>2</v>
      </c>
      <c r="M531" t="s">
        <v>1275</v>
      </c>
      <c r="N531" t="str">
        <f t="shared" si="16"/>
        <v>TNMadisonJackson3</v>
      </c>
      <c r="Q531" t="str">
        <f t="shared" si="17"/>
        <v>Jackson, Madison County, TN</v>
      </c>
    </row>
    <row r="532" spans="1:17" ht="20">
      <c r="A532" s="26">
        <v>163</v>
      </c>
      <c r="B532" t="s">
        <v>1269</v>
      </c>
      <c r="C532" t="s">
        <v>2283</v>
      </c>
      <c r="D532" t="s">
        <v>275</v>
      </c>
      <c r="E532" t="s">
        <v>2284</v>
      </c>
      <c r="F532" t="s">
        <v>1815</v>
      </c>
      <c r="G532" t="s">
        <v>1274</v>
      </c>
      <c r="H532" t="s">
        <v>1127</v>
      </c>
      <c r="I532">
        <v>1</v>
      </c>
      <c r="J532">
        <v>3</v>
      </c>
      <c r="K532">
        <v>2</v>
      </c>
      <c r="L532">
        <v>2</v>
      </c>
      <c r="M532" t="s">
        <v>1275</v>
      </c>
      <c r="N532" t="str">
        <f t="shared" si="16"/>
        <v>TNTiptonCovington3</v>
      </c>
      <c r="Q532" t="str">
        <f t="shared" si="17"/>
        <v>Covington, Tipton County, TN</v>
      </c>
    </row>
    <row r="533" spans="1:17" ht="20">
      <c r="A533" s="26">
        <v>164</v>
      </c>
      <c r="B533" t="s">
        <v>1269</v>
      </c>
      <c r="C533" t="s">
        <v>2285</v>
      </c>
      <c r="D533" t="s">
        <v>275</v>
      </c>
      <c r="E533" t="s">
        <v>1462</v>
      </c>
      <c r="F533" t="s">
        <v>280</v>
      </c>
      <c r="G533" t="s">
        <v>1274</v>
      </c>
      <c r="H533" t="s">
        <v>1127</v>
      </c>
      <c r="I533">
        <v>1</v>
      </c>
      <c r="J533">
        <v>3</v>
      </c>
      <c r="K533">
        <v>2</v>
      </c>
      <c r="L533">
        <v>2</v>
      </c>
      <c r="M533" t="s">
        <v>1275</v>
      </c>
      <c r="N533" t="str">
        <f t="shared" si="16"/>
        <v>TNShelbyMemphis3</v>
      </c>
      <c r="Q533" t="str">
        <f t="shared" si="17"/>
        <v>Memphis, Shelby County, TN</v>
      </c>
    </row>
    <row r="534" spans="1:17" ht="20">
      <c r="A534" s="26">
        <v>165</v>
      </c>
      <c r="B534" t="s">
        <v>1269</v>
      </c>
      <c r="C534" t="s">
        <v>2286</v>
      </c>
      <c r="D534" t="s">
        <v>336</v>
      </c>
      <c r="E534" t="s">
        <v>2287</v>
      </c>
      <c r="F534" t="s">
        <v>2288</v>
      </c>
      <c r="G534" t="s">
        <v>1319</v>
      </c>
      <c r="H534" t="s">
        <v>1127</v>
      </c>
      <c r="I534">
        <v>1</v>
      </c>
      <c r="J534">
        <v>3</v>
      </c>
      <c r="K534">
        <v>2</v>
      </c>
      <c r="L534">
        <v>1</v>
      </c>
      <c r="M534" t="s">
        <v>1275</v>
      </c>
      <c r="N534" t="str">
        <f t="shared" si="16"/>
        <v>MSTishomingoIuka3</v>
      </c>
      <c r="Q534" t="str">
        <f t="shared" si="17"/>
        <v>Iuka, Tishomingo County, MS</v>
      </c>
    </row>
    <row r="535" spans="1:17" ht="20">
      <c r="A535" s="26">
        <v>166</v>
      </c>
      <c r="B535" t="s">
        <v>1269</v>
      </c>
      <c r="C535" t="s">
        <v>2289</v>
      </c>
      <c r="D535" t="s">
        <v>336</v>
      </c>
      <c r="E535" t="s">
        <v>367</v>
      </c>
      <c r="F535" t="s">
        <v>2290</v>
      </c>
      <c r="G535" t="s">
        <v>1319</v>
      </c>
      <c r="H535" t="s">
        <v>1127</v>
      </c>
      <c r="I535">
        <v>1</v>
      </c>
      <c r="J535">
        <v>3</v>
      </c>
      <c r="K535">
        <v>4</v>
      </c>
      <c r="L535">
        <v>4</v>
      </c>
      <c r="M535" t="s">
        <v>1275</v>
      </c>
      <c r="N535" t="str">
        <f t="shared" si="16"/>
        <v>MSMarshallHolly Springs3</v>
      </c>
      <c r="Q535" t="str">
        <f t="shared" si="17"/>
        <v>Holly Springs, Marshall County, MS</v>
      </c>
    </row>
    <row r="536" spans="1:17" ht="20">
      <c r="A536" s="26">
        <v>167</v>
      </c>
      <c r="B536" t="s">
        <v>1269</v>
      </c>
      <c r="C536" t="s">
        <v>2291</v>
      </c>
      <c r="D536" t="s">
        <v>336</v>
      </c>
      <c r="E536" t="s">
        <v>1367</v>
      </c>
      <c r="F536" t="s">
        <v>2292</v>
      </c>
      <c r="G536" t="s">
        <v>1319</v>
      </c>
      <c r="H536" t="s">
        <v>1127</v>
      </c>
      <c r="I536">
        <v>1</v>
      </c>
      <c r="J536">
        <v>3</v>
      </c>
      <c r="K536">
        <v>2</v>
      </c>
      <c r="L536">
        <v>2</v>
      </c>
      <c r="M536" t="s">
        <v>1275</v>
      </c>
      <c r="N536" t="str">
        <f t="shared" si="16"/>
        <v>MSLeeSaltillo3</v>
      </c>
      <c r="Q536" t="str">
        <f t="shared" si="17"/>
        <v>Saltillo, Lee County, MS</v>
      </c>
    </row>
    <row r="537" spans="1:17" ht="20">
      <c r="A537" s="26">
        <v>168</v>
      </c>
      <c r="B537" t="s">
        <v>1269</v>
      </c>
      <c r="C537" t="s">
        <v>2293</v>
      </c>
      <c r="D537" t="s">
        <v>336</v>
      </c>
      <c r="E537" t="s">
        <v>1367</v>
      </c>
      <c r="F537" t="s">
        <v>2294</v>
      </c>
      <c r="G537" t="s">
        <v>1319</v>
      </c>
      <c r="H537" t="s">
        <v>1274</v>
      </c>
      <c r="I537">
        <v>1</v>
      </c>
      <c r="J537">
        <v>3</v>
      </c>
      <c r="K537">
        <v>4</v>
      </c>
      <c r="L537">
        <v>2</v>
      </c>
      <c r="M537" t="s">
        <v>1275</v>
      </c>
      <c r="N537" t="str">
        <f t="shared" si="16"/>
        <v>MSLeeTupelo3</v>
      </c>
      <c r="Q537" t="str">
        <f t="shared" si="17"/>
        <v>Tupelo, Lee County, MS</v>
      </c>
    </row>
    <row r="538" spans="1:17" ht="20">
      <c r="A538" s="26">
        <v>169</v>
      </c>
      <c r="B538" t="s">
        <v>1269</v>
      </c>
      <c r="C538" t="s">
        <v>2295</v>
      </c>
      <c r="D538" t="s">
        <v>336</v>
      </c>
      <c r="E538" t="s">
        <v>1474</v>
      </c>
      <c r="F538" t="s">
        <v>2296</v>
      </c>
      <c r="G538" t="s">
        <v>1319</v>
      </c>
      <c r="H538" t="s">
        <v>1127</v>
      </c>
      <c r="I538">
        <v>1</v>
      </c>
      <c r="J538">
        <v>3</v>
      </c>
      <c r="K538">
        <v>2</v>
      </c>
      <c r="L538">
        <v>2</v>
      </c>
      <c r="M538" t="s">
        <v>1275</v>
      </c>
      <c r="N538" t="str">
        <f t="shared" si="16"/>
        <v>MSTallahatchieEnid3</v>
      </c>
      <c r="Q538" t="str">
        <f t="shared" si="17"/>
        <v>Enid, Tallahatchie County, MS</v>
      </c>
    </row>
    <row r="539" spans="1:17" ht="20">
      <c r="A539" s="26">
        <v>170</v>
      </c>
      <c r="B539" t="s">
        <v>1269</v>
      </c>
      <c r="C539" t="s">
        <v>2297</v>
      </c>
      <c r="D539" t="s">
        <v>336</v>
      </c>
      <c r="E539" t="s">
        <v>1848</v>
      </c>
      <c r="F539" t="s">
        <v>1341</v>
      </c>
      <c r="G539" t="s">
        <v>1319</v>
      </c>
      <c r="H539" t="s">
        <v>1274</v>
      </c>
      <c r="I539">
        <v>1</v>
      </c>
      <c r="J539">
        <v>3</v>
      </c>
      <c r="K539">
        <v>4</v>
      </c>
      <c r="L539">
        <v>3</v>
      </c>
      <c r="M539" t="s">
        <v>1275</v>
      </c>
      <c r="N539" t="str">
        <f t="shared" si="16"/>
        <v>MSLafayetteTaylor3</v>
      </c>
      <c r="Q539" t="str">
        <f t="shared" si="17"/>
        <v>Taylor, Lafayette County, MS</v>
      </c>
    </row>
    <row r="540" spans="1:17" ht="20">
      <c r="A540" s="26">
        <v>171</v>
      </c>
      <c r="B540" t="s">
        <v>1269</v>
      </c>
      <c r="C540" t="s">
        <v>2298</v>
      </c>
      <c r="D540" t="s">
        <v>336</v>
      </c>
      <c r="E540" t="s">
        <v>2299</v>
      </c>
      <c r="F540" t="s">
        <v>390</v>
      </c>
      <c r="G540" t="s">
        <v>1274</v>
      </c>
      <c r="H540" t="s">
        <v>1274</v>
      </c>
      <c r="I540">
        <v>1</v>
      </c>
      <c r="J540">
        <v>3</v>
      </c>
      <c r="K540">
        <v>1</v>
      </c>
      <c r="L540">
        <v>1</v>
      </c>
      <c r="M540" t="s">
        <v>1275</v>
      </c>
      <c r="N540" t="str">
        <f t="shared" si="16"/>
        <v>MSSunflowerDrew3</v>
      </c>
      <c r="Q540" t="str">
        <f t="shared" si="17"/>
        <v>Drew, Sunflower County, MS</v>
      </c>
    </row>
    <row r="541" spans="1:17" ht="20">
      <c r="A541" s="26">
        <v>172</v>
      </c>
      <c r="B541" t="s">
        <v>1269</v>
      </c>
      <c r="C541" t="s">
        <v>2300</v>
      </c>
      <c r="D541" t="s">
        <v>336</v>
      </c>
      <c r="E541" t="s">
        <v>2301</v>
      </c>
      <c r="F541" t="s">
        <v>2302</v>
      </c>
      <c r="G541" t="s">
        <v>1319</v>
      </c>
      <c r="H541" t="s">
        <v>1127</v>
      </c>
      <c r="I541">
        <v>1</v>
      </c>
      <c r="J541">
        <v>3</v>
      </c>
      <c r="K541">
        <v>3</v>
      </c>
      <c r="L541">
        <v>3</v>
      </c>
      <c r="M541" t="s">
        <v>1275</v>
      </c>
      <c r="N541" t="str">
        <f t="shared" si="16"/>
        <v>MSChoctawAckerman3</v>
      </c>
      <c r="Q541" t="str">
        <f t="shared" si="17"/>
        <v>Ackerman, Choctaw County, MS</v>
      </c>
    </row>
    <row r="542" spans="1:17" ht="20">
      <c r="A542" s="26">
        <v>173</v>
      </c>
      <c r="B542" t="s">
        <v>1269</v>
      </c>
      <c r="C542" t="s">
        <v>2303</v>
      </c>
      <c r="D542" t="s">
        <v>336</v>
      </c>
      <c r="E542" t="s">
        <v>1855</v>
      </c>
      <c r="F542" t="s">
        <v>1856</v>
      </c>
      <c r="G542" t="s">
        <v>1319</v>
      </c>
      <c r="H542" t="s">
        <v>1274</v>
      </c>
      <c r="I542">
        <v>1</v>
      </c>
      <c r="J542">
        <v>3</v>
      </c>
      <c r="K542">
        <v>4</v>
      </c>
      <c r="M542" t="s">
        <v>1275</v>
      </c>
      <c r="N542" t="str">
        <f t="shared" si="16"/>
        <v>MSAttalaKosciusko3</v>
      </c>
      <c r="Q542" t="str">
        <f t="shared" si="17"/>
        <v>Kosciusko, Attala County, MS</v>
      </c>
    </row>
    <row r="543" spans="1:17" ht="20">
      <c r="A543" s="26">
        <v>174</v>
      </c>
      <c r="B543" t="s">
        <v>1269</v>
      </c>
      <c r="C543" t="s">
        <v>2304</v>
      </c>
      <c r="D543" t="s">
        <v>336</v>
      </c>
      <c r="E543" t="s">
        <v>1668</v>
      </c>
      <c r="F543" t="s">
        <v>2305</v>
      </c>
      <c r="G543" t="s">
        <v>1274</v>
      </c>
      <c r="H543" t="s">
        <v>1274</v>
      </c>
      <c r="I543">
        <v>1</v>
      </c>
      <c r="J543">
        <v>3</v>
      </c>
      <c r="K543">
        <v>1</v>
      </c>
      <c r="L543">
        <v>2</v>
      </c>
      <c r="M543" t="s">
        <v>1275</v>
      </c>
      <c r="N543" t="str">
        <f t="shared" si="16"/>
        <v>MSWarrenRedwood3</v>
      </c>
      <c r="Q543" t="str">
        <f t="shared" si="17"/>
        <v>Redwood, Warren County, MS</v>
      </c>
    </row>
    <row r="544" spans="1:17" ht="20">
      <c r="A544" s="26">
        <v>175</v>
      </c>
      <c r="B544" t="s">
        <v>1269</v>
      </c>
      <c r="C544" t="s">
        <v>2306</v>
      </c>
      <c r="D544" t="s">
        <v>336</v>
      </c>
      <c r="E544" t="s">
        <v>2307</v>
      </c>
      <c r="F544" t="s">
        <v>2308</v>
      </c>
      <c r="G544" t="s">
        <v>1274</v>
      </c>
      <c r="H544" t="s">
        <v>1274</v>
      </c>
      <c r="I544">
        <v>1</v>
      </c>
      <c r="J544">
        <v>3</v>
      </c>
      <c r="K544">
        <v>2</v>
      </c>
      <c r="M544" t="s">
        <v>1275</v>
      </c>
      <c r="N544" t="str">
        <f t="shared" si="16"/>
        <v>MSIssaquenaAddie3</v>
      </c>
      <c r="Q544" t="str">
        <f t="shared" si="17"/>
        <v>Addie, Issaquena County, MS</v>
      </c>
    </row>
    <row r="545" spans="1:17" ht="20">
      <c r="A545" s="26">
        <v>176</v>
      </c>
      <c r="B545" t="s">
        <v>1269</v>
      </c>
      <c r="C545" t="s">
        <v>2309</v>
      </c>
      <c r="D545" t="s">
        <v>336</v>
      </c>
      <c r="E545" t="s">
        <v>2264</v>
      </c>
      <c r="F545" t="s">
        <v>1705</v>
      </c>
      <c r="G545" t="s">
        <v>1328</v>
      </c>
      <c r="H545" t="s">
        <v>1127</v>
      </c>
      <c r="I545">
        <v>1</v>
      </c>
      <c r="J545">
        <v>3</v>
      </c>
      <c r="K545">
        <v>2</v>
      </c>
      <c r="L545">
        <v>2</v>
      </c>
      <c r="M545" t="s">
        <v>1275</v>
      </c>
      <c r="N545" t="str">
        <f t="shared" si="16"/>
        <v>MSClarkeQuitman3</v>
      </c>
      <c r="Q545" t="str">
        <f t="shared" si="17"/>
        <v>Quitman, Clarke County, MS</v>
      </c>
    </row>
    <row r="546" spans="1:17" ht="20">
      <c r="A546" s="26">
        <v>177</v>
      </c>
      <c r="B546" t="s">
        <v>1269</v>
      </c>
      <c r="C546" t="s">
        <v>2310</v>
      </c>
      <c r="D546" t="s">
        <v>336</v>
      </c>
      <c r="E546" t="s">
        <v>1479</v>
      </c>
      <c r="F546" t="s">
        <v>209</v>
      </c>
      <c r="G546" t="s">
        <v>1319</v>
      </c>
      <c r="H546" t="s">
        <v>1274</v>
      </c>
      <c r="I546">
        <v>1</v>
      </c>
      <c r="J546">
        <v>3</v>
      </c>
      <c r="K546">
        <v>4</v>
      </c>
      <c r="L546">
        <v>3</v>
      </c>
      <c r="M546" t="s">
        <v>1275</v>
      </c>
      <c r="N546" t="str">
        <f t="shared" si="16"/>
        <v>MSHindsJackson3</v>
      </c>
      <c r="Q546" t="str">
        <f t="shared" si="17"/>
        <v>Jackson, Hinds County, MS</v>
      </c>
    </row>
    <row r="547" spans="1:17" ht="20">
      <c r="A547" s="26">
        <v>178</v>
      </c>
      <c r="B547" t="s">
        <v>1269</v>
      </c>
      <c r="C547" t="s">
        <v>2311</v>
      </c>
      <c r="D547" t="s">
        <v>336</v>
      </c>
      <c r="E547" t="s">
        <v>958</v>
      </c>
      <c r="F547" t="s">
        <v>391</v>
      </c>
      <c r="G547" t="s">
        <v>1328</v>
      </c>
      <c r="H547" t="s">
        <v>1127</v>
      </c>
      <c r="I547">
        <v>1</v>
      </c>
      <c r="J547">
        <v>3</v>
      </c>
      <c r="K547">
        <v>2</v>
      </c>
      <c r="L547">
        <v>2</v>
      </c>
      <c r="M547" t="s">
        <v>1275</v>
      </c>
      <c r="N547" t="str">
        <f t="shared" si="16"/>
        <v>MSJeffersonLorman3</v>
      </c>
      <c r="Q547" t="str">
        <f t="shared" si="17"/>
        <v>Lorman, Jefferson County, MS</v>
      </c>
    </row>
    <row r="548" spans="1:17" ht="20">
      <c r="A548" s="26">
        <v>179</v>
      </c>
      <c r="B548" t="s">
        <v>1269</v>
      </c>
      <c r="C548" t="s">
        <v>2312</v>
      </c>
      <c r="D548" t="s">
        <v>336</v>
      </c>
      <c r="E548" t="s">
        <v>2313</v>
      </c>
      <c r="F548" t="s">
        <v>2314</v>
      </c>
      <c r="G548" t="s">
        <v>1328</v>
      </c>
      <c r="H548" t="s">
        <v>1274</v>
      </c>
      <c r="I548">
        <v>1</v>
      </c>
      <c r="J548">
        <v>3</v>
      </c>
      <c r="K548">
        <v>3</v>
      </c>
      <c r="L548">
        <v>2</v>
      </c>
      <c r="M548" t="s">
        <v>1275</v>
      </c>
      <c r="N548" t="str">
        <f t="shared" si="16"/>
        <v>MSJonesSoso3</v>
      </c>
      <c r="Q548" t="str">
        <f t="shared" si="17"/>
        <v>Soso, Jones County, MS</v>
      </c>
    </row>
    <row r="549" spans="1:17" ht="20">
      <c r="A549" s="26">
        <v>180</v>
      </c>
      <c r="B549" t="s">
        <v>1269</v>
      </c>
      <c r="C549" t="s">
        <v>2315</v>
      </c>
      <c r="D549" t="s">
        <v>336</v>
      </c>
      <c r="E549" t="s">
        <v>2313</v>
      </c>
      <c r="F549" t="s">
        <v>705</v>
      </c>
      <c r="G549" t="s">
        <v>1328</v>
      </c>
      <c r="H549" t="s">
        <v>1274</v>
      </c>
      <c r="I549">
        <v>1</v>
      </c>
      <c r="J549">
        <v>3</v>
      </c>
      <c r="K549">
        <v>3</v>
      </c>
      <c r="M549" t="s">
        <v>1275</v>
      </c>
      <c r="N549" t="str">
        <f t="shared" si="16"/>
        <v>MSJonesLaurel3</v>
      </c>
      <c r="Q549" t="str">
        <f t="shared" si="17"/>
        <v>Laurel, Jones County, MS</v>
      </c>
    </row>
    <row r="550" spans="1:17" ht="20">
      <c r="A550" s="26">
        <v>181</v>
      </c>
      <c r="B550" t="s">
        <v>1269</v>
      </c>
      <c r="C550" t="s">
        <v>2316</v>
      </c>
      <c r="D550" t="s">
        <v>336</v>
      </c>
      <c r="E550" t="s">
        <v>1957</v>
      </c>
      <c r="F550" t="s">
        <v>2317</v>
      </c>
      <c r="G550" t="s">
        <v>1328</v>
      </c>
      <c r="H550" t="s">
        <v>1127</v>
      </c>
      <c r="I550">
        <v>1</v>
      </c>
      <c r="J550">
        <v>3</v>
      </c>
      <c r="K550">
        <v>1</v>
      </c>
      <c r="L550">
        <v>1</v>
      </c>
      <c r="M550" t="s">
        <v>1275</v>
      </c>
      <c r="N550" t="str">
        <f t="shared" si="16"/>
        <v>MSLamarBaxterville3</v>
      </c>
      <c r="Q550" t="str">
        <f t="shared" si="17"/>
        <v>Baxterville, Lamar County, MS</v>
      </c>
    </row>
    <row r="551" spans="1:17" ht="20">
      <c r="A551" s="26">
        <v>182</v>
      </c>
      <c r="B551" t="s">
        <v>1269</v>
      </c>
      <c r="C551" t="s">
        <v>2318</v>
      </c>
      <c r="D551" t="s">
        <v>336</v>
      </c>
      <c r="E551" t="s">
        <v>189</v>
      </c>
      <c r="F551" t="s">
        <v>2319</v>
      </c>
      <c r="G551" t="s">
        <v>1328</v>
      </c>
      <c r="H551" t="s">
        <v>1274</v>
      </c>
      <c r="I551">
        <v>1</v>
      </c>
      <c r="J551">
        <v>3</v>
      </c>
      <c r="K551">
        <v>3</v>
      </c>
      <c r="L551">
        <v>2</v>
      </c>
      <c r="M551" t="s">
        <v>1275</v>
      </c>
      <c r="N551" t="str">
        <f t="shared" si="16"/>
        <v>MSLincolnBrookhaven3</v>
      </c>
      <c r="Q551" t="str">
        <f t="shared" si="17"/>
        <v>Brookhaven, Lincoln County, MS</v>
      </c>
    </row>
    <row r="552" spans="1:17" ht="20">
      <c r="A552" s="26">
        <v>183</v>
      </c>
      <c r="B552" t="s">
        <v>1269</v>
      </c>
      <c r="C552" t="s">
        <v>2320</v>
      </c>
      <c r="D552" t="s">
        <v>336</v>
      </c>
      <c r="E552" t="s">
        <v>209</v>
      </c>
      <c r="F552" t="s">
        <v>2321</v>
      </c>
      <c r="G552" t="s">
        <v>1328</v>
      </c>
      <c r="H552" t="s">
        <v>1127</v>
      </c>
      <c r="I552">
        <v>1</v>
      </c>
      <c r="J552">
        <v>3</v>
      </c>
      <c r="K552">
        <v>2</v>
      </c>
      <c r="L552">
        <v>3</v>
      </c>
      <c r="M552" t="s">
        <v>1275</v>
      </c>
      <c r="N552" t="str">
        <f t="shared" si="16"/>
        <v>MSJacksonVancleave3</v>
      </c>
      <c r="Q552" t="str">
        <f t="shared" si="17"/>
        <v>Vancleave, Jackson County, MS</v>
      </c>
    </row>
    <row r="553" spans="1:17" ht="20">
      <c r="A553" s="26">
        <v>184</v>
      </c>
      <c r="B553" t="s">
        <v>1269</v>
      </c>
      <c r="C553" t="s">
        <v>2322</v>
      </c>
      <c r="D553" t="s">
        <v>336</v>
      </c>
      <c r="E553" t="s">
        <v>1558</v>
      </c>
      <c r="F553" t="s">
        <v>2323</v>
      </c>
      <c r="G553" t="s">
        <v>1328</v>
      </c>
      <c r="H553" t="s">
        <v>1274</v>
      </c>
      <c r="I553">
        <v>1</v>
      </c>
      <c r="J553">
        <v>3</v>
      </c>
      <c r="K553">
        <v>3</v>
      </c>
      <c r="L553">
        <v>2</v>
      </c>
      <c r="M553" t="s">
        <v>1275</v>
      </c>
      <c r="N553" t="str">
        <f t="shared" si="16"/>
        <v>MSHarrisonSaucier3</v>
      </c>
      <c r="Q553" t="str">
        <f t="shared" si="17"/>
        <v>Saucier, Harrison County, MS</v>
      </c>
    </row>
    <row r="554" spans="1:17" ht="20">
      <c r="A554" s="26">
        <v>185</v>
      </c>
      <c r="B554" t="s">
        <v>1269</v>
      </c>
      <c r="C554" t="s">
        <v>2324</v>
      </c>
      <c r="D554" t="s">
        <v>336</v>
      </c>
      <c r="E554" t="s">
        <v>2325</v>
      </c>
      <c r="F554" t="s">
        <v>337</v>
      </c>
      <c r="G554" t="s">
        <v>1328</v>
      </c>
      <c r="H554" t="s">
        <v>1127</v>
      </c>
      <c r="I554">
        <v>1</v>
      </c>
      <c r="J554">
        <v>3</v>
      </c>
      <c r="K554">
        <v>3</v>
      </c>
      <c r="L554">
        <v>3</v>
      </c>
      <c r="M554" t="s">
        <v>1275</v>
      </c>
      <c r="N554" t="str">
        <f t="shared" si="16"/>
        <v>MSHancockKiln3</v>
      </c>
      <c r="Q554" t="str">
        <f t="shared" si="17"/>
        <v>Kiln, Hancock County, MS</v>
      </c>
    </row>
    <row r="555" spans="1:17" ht="20">
      <c r="A555" s="26">
        <v>186</v>
      </c>
      <c r="B555" t="s">
        <v>1269</v>
      </c>
      <c r="C555" t="s">
        <v>2326</v>
      </c>
      <c r="D555" t="s">
        <v>336</v>
      </c>
      <c r="E555" t="s">
        <v>1484</v>
      </c>
      <c r="F555" t="s">
        <v>2327</v>
      </c>
      <c r="G555" t="s">
        <v>1328</v>
      </c>
      <c r="H555" t="s">
        <v>1274</v>
      </c>
      <c r="I555">
        <v>1</v>
      </c>
      <c r="J555">
        <v>3</v>
      </c>
      <c r="K555">
        <v>2</v>
      </c>
      <c r="L555">
        <v>2</v>
      </c>
      <c r="M555" t="s">
        <v>1275</v>
      </c>
      <c r="N555" t="str">
        <f t="shared" si="16"/>
        <v>MSPearl RiverCarriere3</v>
      </c>
      <c r="Q555" t="str">
        <f t="shared" si="17"/>
        <v>Carriere, Pearl River County, MS</v>
      </c>
    </row>
    <row r="556" spans="1:17" ht="20">
      <c r="A556" s="26">
        <v>187</v>
      </c>
      <c r="B556" t="s">
        <v>1269</v>
      </c>
      <c r="C556" t="s">
        <v>2328</v>
      </c>
      <c r="D556" t="s">
        <v>24</v>
      </c>
      <c r="E556" t="s">
        <v>1870</v>
      </c>
      <c r="F556" t="s">
        <v>1871</v>
      </c>
      <c r="G556" t="s">
        <v>1328</v>
      </c>
      <c r="H556" t="s">
        <v>1127</v>
      </c>
      <c r="I556">
        <v>1</v>
      </c>
      <c r="J556">
        <v>3</v>
      </c>
      <c r="K556">
        <v>1</v>
      </c>
      <c r="L556">
        <v>1</v>
      </c>
      <c r="M556" t="s">
        <v>1275</v>
      </c>
      <c r="N556" t="str">
        <f t="shared" si="16"/>
        <v>LASt. TammanySlidell3</v>
      </c>
      <c r="Q556" t="str">
        <f t="shared" si="17"/>
        <v>Slidell, St. Tammany County, LA</v>
      </c>
    </row>
    <row r="557" spans="1:17" ht="20">
      <c r="A557" s="26">
        <v>188</v>
      </c>
      <c r="B557" t="s">
        <v>1269</v>
      </c>
      <c r="C557" t="s">
        <v>2329</v>
      </c>
      <c r="D557" t="s">
        <v>24</v>
      </c>
      <c r="E557" t="s">
        <v>1870</v>
      </c>
      <c r="F557" t="s">
        <v>1871</v>
      </c>
      <c r="G557" t="s">
        <v>1328</v>
      </c>
      <c r="H557" t="s">
        <v>1127</v>
      </c>
      <c r="I557">
        <v>1</v>
      </c>
      <c r="J557">
        <v>3</v>
      </c>
      <c r="K557">
        <v>2</v>
      </c>
      <c r="M557" t="s">
        <v>1275</v>
      </c>
      <c r="N557" t="str">
        <f t="shared" si="16"/>
        <v>LASt. TammanySlidell3</v>
      </c>
      <c r="Q557" t="str">
        <f t="shared" si="17"/>
        <v>Slidell, St. Tammany County, LA</v>
      </c>
    </row>
    <row r="558" spans="1:17" ht="20">
      <c r="A558" s="26">
        <v>189</v>
      </c>
      <c r="B558" t="s">
        <v>1269</v>
      </c>
      <c r="C558" t="s">
        <v>2330</v>
      </c>
      <c r="D558" t="s">
        <v>24</v>
      </c>
      <c r="E558" t="s">
        <v>2331</v>
      </c>
      <c r="F558" t="s">
        <v>2332</v>
      </c>
      <c r="G558" t="s">
        <v>1328</v>
      </c>
      <c r="H558" t="s">
        <v>1127</v>
      </c>
      <c r="I558">
        <v>1</v>
      </c>
      <c r="J558">
        <v>3</v>
      </c>
      <c r="K558">
        <v>2</v>
      </c>
      <c r="L558">
        <v>3</v>
      </c>
      <c r="M558" t="s">
        <v>1275</v>
      </c>
      <c r="N558" t="str">
        <f t="shared" si="16"/>
        <v>LAE. FelicianaClinton3</v>
      </c>
      <c r="Q558" t="str">
        <f t="shared" si="17"/>
        <v>Clinton, E. Feliciana County, LA</v>
      </c>
    </row>
    <row r="559" spans="1:17" ht="20">
      <c r="A559" s="26">
        <v>190</v>
      </c>
      <c r="B559" t="s">
        <v>1269</v>
      </c>
      <c r="C559" t="s">
        <v>2333</v>
      </c>
      <c r="D559" t="s">
        <v>24</v>
      </c>
      <c r="E559" t="s">
        <v>1487</v>
      </c>
      <c r="F559" t="s">
        <v>119</v>
      </c>
      <c r="G559" t="s">
        <v>1274</v>
      </c>
      <c r="H559" t="s">
        <v>1127</v>
      </c>
      <c r="I559">
        <v>1</v>
      </c>
      <c r="J559">
        <v>3</v>
      </c>
      <c r="K559">
        <v>4</v>
      </c>
      <c r="L559">
        <v>3</v>
      </c>
      <c r="M559" t="s">
        <v>1275</v>
      </c>
      <c r="N559" t="str">
        <f t="shared" si="16"/>
        <v>LAE. Baton RougeBaton Rouge3</v>
      </c>
      <c r="Q559" t="str">
        <f t="shared" si="17"/>
        <v>Baton Rouge, E. Baton Rouge County, LA</v>
      </c>
    </row>
    <row r="560" spans="1:17" ht="20">
      <c r="A560" s="26">
        <v>191</v>
      </c>
      <c r="B560" t="s">
        <v>1269</v>
      </c>
      <c r="C560" t="s">
        <v>2334</v>
      </c>
      <c r="D560" t="s">
        <v>24</v>
      </c>
      <c r="E560" t="s">
        <v>2335</v>
      </c>
      <c r="F560" t="s">
        <v>2336</v>
      </c>
      <c r="G560" t="s">
        <v>1274</v>
      </c>
      <c r="H560" t="s">
        <v>1127</v>
      </c>
      <c r="I560">
        <v>1</v>
      </c>
      <c r="J560">
        <v>3</v>
      </c>
      <c r="K560">
        <v>1</v>
      </c>
      <c r="L560">
        <v>2</v>
      </c>
      <c r="M560" t="s">
        <v>1275</v>
      </c>
      <c r="N560" t="str">
        <f t="shared" si="16"/>
        <v>LAW. FelicianaSt. Francisville3</v>
      </c>
      <c r="Q560" t="str">
        <f t="shared" si="17"/>
        <v>St. Francisville, W. Feliciana County, LA</v>
      </c>
    </row>
    <row r="561" spans="1:17" ht="20">
      <c r="A561" s="26">
        <v>192</v>
      </c>
      <c r="B561" t="s">
        <v>1269</v>
      </c>
      <c r="C561" t="s">
        <v>2337</v>
      </c>
      <c r="D561" t="s">
        <v>24</v>
      </c>
      <c r="E561" t="s">
        <v>1197</v>
      </c>
      <c r="F561" t="s">
        <v>121</v>
      </c>
      <c r="G561" t="s">
        <v>1274</v>
      </c>
      <c r="H561" t="s">
        <v>1127</v>
      </c>
      <c r="I561">
        <v>1</v>
      </c>
      <c r="J561">
        <v>3</v>
      </c>
      <c r="K561">
        <v>1</v>
      </c>
      <c r="L561">
        <v>1</v>
      </c>
      <c r="M561" t="s">
        <v>1275</v>
      </c>
      <c r="N561" t="str">
        <f t="shared" si="16"/>
        <v>LAOrleansNew Orleans3</v>
      </c>
      <c r="Q561" t="str">
        <f t="shared" si="17"/>
        <v>New Orleans, Orleans County, LA</v>
      </c>
    </row>
    <row r="562" spans="1:17" ht="20">
      <c r="A562" s="26">
        <v>193</v>
      </c>
      <c r="B562" t="s">
        <v>1269</v>
      </c>
      <c r="C562" t="s">
        <v>2338</v>
      </c>
      <c r="D562" t="s">
        <v>24</v>
      </c>
      <c r="E562" t="s">
        <v>1197</v>
      </c>
      <c r="F562" t="s">
        <v>121</v>
      </c>
      <c r="G562" t="s">
        <v>1274</v>
      </c>
      <c r="H562" t="s">
        <v>1274</v>
      </c>
      <c r="I562">
        <v>1</v>
      </c>
      <c r="J562">
        <v>3</v>
      </c>
      <c r="K562">
        <v>2</v>
      </c>
      <c r="L562">
        <v>2</v>
      </c>
      <c r="M562" t="s">
        <v>1275</v>
      </c>
      <c r="N562" t="str">
        <f t="shared" si="16"/>
        <v>LAOrleansNew Orleans3</v>
      </c>
      <c r="Q562" t="str">
        <f t="shared" si="17"/>
        <v>New Orleans, Orleans County, LA</v>
      </c>
    </row>
    <row r="563" spans="1:17" ht="20">
      <c r="A563" s="26">
        <v>194</v>
      </c>
      <c r="B563" t="s">
        <v>1269</v>
      </c>
      <c r="C563" t="s">
        <v>2339</v>
      </c>
      <c r="D563" t="s">
        <v>24</v>
      </c>
      <c r="E563" t="s">
        <v>958</v>
      </c>
      <c r="F563" t="s">
        <v>1497</v>
      </c>
      <c r="G563" t="s">
        <v>1274</v>
      </c>
      <c r="H563" t="s">
        <v>1274</v>
      </c>
      <c r="I563">
        <v>1</v>
      </c>
      <c r="J563">
        <v>3</v>
      </c>
      <c r="K563">
        <v>2</v>
      </c>
      <c r="L563">
        <v>2</v>
      </c>
      <c r="M563" t="s">
        <v>1275</v>
      </c>
      <c r="N563" t="str">
        <f t="shared" si="16"/>
        <v>LAJeffersonGrand Isle3</v>
      </c>
      <c r="Q563" t="str">
        <f t="shared" si="17"/>
        <v>Grand Isle, Jefferson County, LA</v>
      </c>
    </row>
    <row r="564" spans="1:17" ht="20">
      <c r="A564" s="26">
        <v>195</v>
      </c>
      <c r="B564" t="s">
        <v>1269</v>
      </c>
      <c r="C564" t="s">
        <v>2340</v>
      </c>
      <c r="D564" t="s">
        <v>24</v>
      </c>
      <c r="E564" t="s">
        <v>2341</v>
      </c>
      <c r="F564" t="s">
        <v>2342</v>
      </c>
      <c r="G564" t="s">
        <v>1274</v>
      </c>
      <c r="H564" t="s">
        <v>1274</v>
      </c>
      <c r="I564">
        <v>1</v>
      </c>
      <c r="J564">
        <v>3</v>
      </c>
      <c r="K564">
        <v>2</v>
      </c>
      <c r="L564">
        <v>2</v>
      </c>
      <c r="M564" t="s">
        <v>1275</v>
      </c>
      <c r="N564" t="str">
        <f t="shared" si="16"/>
        <v>LAIberiaLoreauville3</v>
      </c>
      <c r="Q564" t="str">
        <f t="shared" si="17"/>
        <v>Loreauville, Iberia County, LA</v>
      </c>
    </row>
    <row r="565" spans="1:17" ht="20">
      <c r="A565" s="26">
        <v>196</v>
      </c>
      <c r="B565" t="s">
        <v>1269</v>
      </c>
      <c r="C565" t="s">
        <v>2343</v>
      </c>
      <c r="D565" t="s">
        <v>24</v>
      </c>
      <c r="E565" t="s">
        <v>1502</v>
      </c>
      <c r="F565" t="s">
        <v>1887</v>
      </c>
      <c r="G565" t="s">
        <v>1274</v>
      </c>
      <c r="H565" t="s">
        <v>1274</v>
      </c>
      <c r="I565">
        <v>1</v>
      </c>
      <c r="J565">
        <v>3</v>
      </c>
      <c r="K565">
        <v>2</v>
      </c>
      <c r="M565" t="s">
        <v>1275</v>
      </c>
      <c r="N565" t="str">
        <f t="shared" si="16"/>
        <v>LAIbervilleGrosse Tete3</v>
      </c>
      <c r="Q565" t="str">
        <f t="shared" si="17"/>
        <v>Grosse Tete, Iberville County, LA</v>
      </c>
    </row>
    <row r="566" spans="1:17" ht="20">
      <c r="A566" s="26">
        <v>197</v>
      </c>
      <c r="B566" t="s">
        <v>1269</v>
      </c>
      <c r="C566" t="s">
        <v>2344</v>
      </c>
      <c r="D566" t="s">
        <v>10</v>
      </c>
      <c r="E566" t="s">
        <v>2345</v>
      </c>
      <c r="F566" t="s">
        <v>2346</v>
      </c>
      <c r="G566" t="s">
        <v>1274</v>
      </c>
      <c r="H566" t="s">
        <v>1127</v>
      </c>
      <c r="I566">
        <v>1</v>
      </c>
      <c r="J566">
        <v>3</v>
      </c>
      <c r="K566">
        <v>4</v>
      </c>
      <c r="L566">
        <v>3</v>
      </c>
      <c r="M566" t="s">
        <v>1275</v>
      </c>
      <c r="N566" t="str">
        <f t="shared" si="16"/>
        <v>ARPointe CoupeeNew Roads3</v>
      </c>
      <c r="Q566" t="str">
        <f t="shared" si="17"/>
        <v>New Roads, Pointe Coupee County, AR</v>
      </c>
    </row>
    <row r="567" spans="1:17" ht="20">
      <c r="A567" s="26">
        <v>198</v>
      </c>
      <c r="B567" t="s">
        <v>1269</v>
      </c>
      <c r="C567" t="s">
        <v>2347</v>
      </c>
      <c r="D567" t="s">
        <v>10</v>
      </c>
      <c r="E567" t="s">
        <v>1505</v>
      </c>
      <c r="F567" t="s">
        <v>1506</v>
      </c>
      <c r="G567" t="s">
        <v>1274</v>
      </c>
      <c r="H567" t="s">
        <v>1274</v>
      </c>
      <c r="I567">
        <v>1</v>
      </c>
      <c r="J567">
        <v>3</v>
      </c>
      <c r="K567">
        <v>2</v>
      </c>
      <c r="L567">
        <v>2</v>
      </c>
      <c r="M567" t="s">
        <v>1275</v>
      </c>
      <c r="N567" t="str">
        <f t="shared" si="16"/>
        <v>ARMississippiBlythesville3</v>
      </c>
      <c r="Q567" t="str">
        <f t="shared" si="17"/>
        <v>Blythesville, Mississippi County, AR</v>
      </c>
    </row>
    <row r="568" spans="1:17" ht="20">
      <c r="A568" s="26">
        <v>199</v>
      </c>
      <c r="B568" t="s">
        <v>1269</v>
      </c>
      <c r="C568" t="s">
        <v>2348</v>
      </c>
      <c r="D568" t="s">
        <v>10</v>
      </c>
      <c r="E568" t="s">
        <v>1508</v>
      </c>
      <c r="F568" t="s">
        <v>382</v>
      </c>
      <c r="G568" t="s">
        <v>1274</v>
      </c>
      <c r="H568" t="s">
        <v>1127</v>
      </c>
      <c r="I568">
        <v>1</v>
      </c>
      <c r="J568">
        <v>3</v>
      </c>
      <c r="K568">
        <v>2</v>
      </c>
      <c r="L568">
        <v>3</v>
      </c>
      <c r="M568" t="s">
        <v>1275</v>
      </c>
      <c r="N568" t="str">
        <f t="shared" si="16"/>
        <v>ARCraigheadBay3</v>
      </c>
      <c r="Q568" t="str">
        <f t="shared" si="17"/>
        <v>Bay, Craighead County, AR</v>
      </c>
    </row>
    <row r="569" spans="1:17" ht="20">
      <c r="A569" s="26">
        <v>200</v>
      </c>
      <c r="B569" t="s">
        <v>1269</v>
      </c>
      <c r="C569" t="s">
        <v>2349</v>
      </c>
      <c r="D569" t="s">
        <v>10</v>
      </c>
      <c r="E569" t="s">
        <v>1892</v>
      </c>
      <c r="F569" t="s">
        <v>2350</v>
      </c>
      <c r="G569" t="s">
        <v>1273</v>
      </c>
      <c r="H569" t="s">
        <v>1274</v>
      </c>
      <c r="I569">
        <v>1</v>
      </c>
      <c r="J569">
        <v>3</v>
      </c>
      <c r="K569">
        <v>2</v>
      </c>
      <c r="L569">
        <v>2</v>
      </c>
      <c r="M569" t="s">
        <v>1275</v>
      </c>
      <c r="N569" t="str">
        <f t="shared" si="16"/>
        <v>ARSharpAsh Flat3</v>
      </c>
      <c r="Q569" t="str">
        <f t="shared" si="17"/>
        <v>Ash Flat, Sharp County, AR</v>
      </c>
    </row>
    <row r="570" spans="1:17" ht="20">
      <c r="A570" s="26">
        <v>201</v>
      </c>
      <c r="B570" t="s">
        <v>1269</v>
      </c>
      <c r="C570" t="s">
        <v>2351</v>
      </c>
      <c r="D570" t="s">
        <v>10</v>
      </c>
      <c r="E570" t="s">
        <v>1905</v>
      </c>
      <c r="F570" t="s">
        <v>1906</v>
      </c>
      <c r="G570" t="s">
        <v>1273</v>
      </c>
      <c r="H570" t="s">
        <v>1127</v>
      </c>
      <c r="I570">
        <v>1</v>
      </c>
      <c r="J570">
        <v>3</v>
      </c>
      <c r="K570">
        <v>2</v>
      </c>
      <c r="L570">
        <v>2</v>
      </c>
      <c r="M570" t="s">
        <v>1275</v>
      </c>
      <c r="N570" t="str">
        <f t="shared" si="16"/>
        <v>ARPrairieDes Arc3</v>
      </c>
      <c r="Q570" t="str">
        <f t="shared" si="17"/>
        <v>Des Arc, Prairie County, AR</v>
      </c>
    </row>
    <row r="571" spans="1:17" ht="20">
      <c r="A571" s="26">
        <v>202</v>
      </c>
      <c r="B571" t="s">
        <v>1269</v>
      </c>
      <c r="C571" t="s">
        <v>2352</v>
      </c>
      <c r="D571" t="s">
        <v>10</v>
      </c>
      <c r="E571" t="s">
        <v>1908</v>
      </c>
      <c r="F571" t="s">
        <v>2353</v>
      </c>
      <c r="G571" t="s">
        <v>1274</v>
      </c>
      <c r="H571" t="s">
        <v>1127</v>
      </c>
      <c r="I571">
        <v>1</v>
      </c>
      <c r="J571">
        <v>3</v>
      </c>
      <c r="K571">
        <v>3</v>
      </c>
      <c r="L571">
        <v>3</v>
      </c>
      <c r="M571" t="s">
        <v>1275</v>
      </c>
      <c r="N571" t="str">
        <f t="shared" si="16"/>
        <v>ARPhillipsHelena3</v>
      </c>
      <c r="Q571" t="str">
        <f t="shared" si="17"/>
        <v>Helena, Phillips County, AR</v>
      </c>
    </row>
    <row r="572" spans="1:17" ht="20">
      <c r="A572" s="26">
        <v>203</v>
      </c>
      <c r="B572" t="s">
        <v>1269</v>
      </c>
      <c r="C572" t="s">
        <v>2354</v>
      </c>
      <c r="D572" t="s">
        <v>10</v>
      </c>
      <c r="E572" t="s">
        <v>958</v>
      </c>
      <c r="F572" t="s">
        <v>2355</v>
      </c>
      <c r="G572" t="s">
        <v>1274</v>
      </c>
      <c r="H572" t="s">
        <v>1127</v>
      </c>
      <c r="I572">
        <v>1</v>
      </c>
      <c r="J572">
        <v>3</v>
      </c>
      <c r="K572">
        <v>1</v>
      </c>
      <c r="L572">
        <v>1</v>
      </c>
      <c r="M572" t="s">
        <v>1275</v>
      </c>
      <c r="N572" t="str">
        <f t="shared" si="16"/>
        <v>ARJeffersonDudley Lake3</v>
      </c>
      <c r="Q572" t="str">
        <f t="shared" si="17"/>
        <v>Dudley Lake, Jefferson County, AR</v>
      </c>
    </row>
    <row r="573" spans="1:17" ht="20">
      <c r="A573" s="26">
        <v>204</v>
      </c>
      <c r="B573" t="s">
        <v>1269</v>
      </c>
      <c r="C573" t="s">
        <v>2356</v>
      </c>
      <c r="D573" t="s">
        <v>10</v>
      </c>
      <c r="E573" t="s">
        <v>232</v>
      </c>
      <c r="F573" t="s">
        <v>331</v>
      </c>
      <c r="G573" t="s">
        <v>1274</v>
      </c>
      <c r="H573" t="s">
        <v>1274</v>
      </c>
      <c r="I573">
        <v>1</v>
      </c>
      <c r="J573">
        <v>3</v>
      </c>
      <c r="K573">
        <v>3</v>
      </c>
      <c r="L573">
        <v>2</v>
      </c>
      <c r="M573" t="s">
        <v>1275</v>
      </c>
      <c r="N573" t="str">
        <f t="shared" si="16"/>
        <v>ARClevelandWhite Oak3</v>
      </c>
      <c r="Q573" t="str">
        <f t="shared" si="17"/>
        <v>White Oak, Cleveland County, AR</v>
      </c>
    </row>
    <row r="574" spans="1:17" ht="20">
      <c r="A574" s="26">
        <v>205</v>
      </c>
      <c r="B574" t="s">
        <v>1269</v>
      </c>
      <c r="C574" t="s">
        <v>2357</v>
      </c>
      <c r="D574" t="s">
        <v>10</v>
      </c>
      <c r="E574" t="s">
        <v>1515</v>
      </c>
      <c r="F574" t="s">
        <v>11</v>
      </c>
      <c r="G574" t="s">
        <v>1274</v>
      </c>
      <c r="H574" t="s">
        <v>1274</v>
      </c>
      <c r="I574">
        <v>1</v>
      </c>
      <c r="J574">
        <v>3</v>
      </c>
      <c r="K574">
        <v>2</v>
      </c>
      <c r="L574">
        <v>2</v>
      </c>
      <c r="M574" t="s">
        <v>1275</v>
      </c>
      <c r="N574" t="str">
        <f t="shared" si="16"/>
        <v>ARPulaskiLittle Rock3</v>
      </c>
      <c r="Q574" t="str">
        <f t="shared" si="17"/>
        <v>Little Rock, Pulaski County, AR</v>
      </c>
    </row>
    <row r="575" spans="1:17" ht="20">
      <c r="A575" s="26">
        <v>206</v>
      </c>
      <c r="B575" t="s">
        <v>1269</v>
      </c>
      <c r="C575" t="s">
        <v>2358</v>
      </c>
      <c r="D575" t="s">
        <v>10</v>
      </c>
      <c r="E575" t="s">
        <v>1515</v>
      </c>
      <c r="F575" t="s">
        <v>11</v>
      </c>
      <c r="G575" t="s">
        <v>1274</v>
      </c>
      <c r="H575" t="s">
        <v>1274</v>
      </c>
      <c r="I575">
        <v>1</v>
      </c>
      <c r="J575">
        <v>3</v>
      </c>
      <c r="K575">
        <v>2</v>
      </c>
      <c r="L575">
        <v>2</v>
      </c>
      <c r="M575" t="s">
        <v>1275</v>
      </c>
      <c r="N575" t="str">
        <f t="shared" si="16"/>
        <v>ARPulaskiLittle Rock3</v>
      </c>
      <c r="Q575" t="str">
        <f t="shared" si="17"/>
        <v>Little Rock, Pulaski County, AR</v>
      </c>
    </row>
    <row r="576" spans="1:17" ht="20">
      <c r="A576" s="26">
        <v>207</v>
      </c>
      <c r="B576" t="s">
        <v>1269</v>
      </c>
      <c r="C576" t="s">
        <v>2359</v>
      </c>
      <c r="D576" t="s">
        <v>10</v>
      </c>
      <c r="E576" t="s">
        <v>1903</v>
      </c>
      <c r="F576" t="s">
        <v>2360</v>
      </c>
      <c r="G576" t="s">
        <v>1273</v>
      </c>
      <c r="H576" t="s">
        <v>1274</v>
      </c>
      <c r="I576">
        <v>1</v>
      </c>
      <c r="J576">
        <v>3</v>
      </c>
      <c r="K576">
        <v>2</v>
      </c>
      <c r="L576">
        <v>2</v>
      </c>
      <c r="M576" t="s">
        <v>1275</v>
      </c>
      <c r="N576" t="str">
        <f t="shared" si="16"/>
        <v>ARSearcyHilltop3</v>
      </c>
      <c r="Q576" t="str">
        <f t="shared" si="17"/>
        <v>Hilltop, Searcy County, AR</v>
      </c>
    </row>
    <row r="577" spans="1:17" ht="20">
      <c r="A577" s="26">
        <v>208</v>
      </c>
      <c r="B577" t="s">
        <v>1269</v>
      </c>
      <c r="C577" t="s">
        <v>2361</v>
      </c>
      <c r="D577" t="s">
        <v>10</v>
      </c>
      <c r="E577" t="s">
        <v>1656</v>
      </c>
      <c r="F577" t="s">
        <v>2362</v>
      </c>
      <c r="G577" t="s">
        <v>1273</v>
      </c>
      <c r="H577" t="s">
        <v>1127</v>
      </c>
      <c r="I577">
        <v>1</v>
      </c>
      <c r="J577">
        <v>3</v>
      </c>
      <c r="K577">
        <v>2</v>
      </c>
      <c r="L577">
        <v>3</v>
      </c>
      <c r="M577" t="s">
        <v>1275</v>
      </c>
      <c r="N577" t="str">
        <f t="shared" si="16"/>
        <v>ARCarrollBerryville3</v>
      </c>
      <c r="Q577" t="str">
        <f t="shared" si="17"/>
        <v>Berryville, Carroll County, AR</v>
      </c>
    </row>
    <row r="578" spans="1:17" ht="20">
      <c r="A578" s="26">
        <v>209</v>
      </c>
      <c r="B578" t="s">
        <v>1269</v>
      </c>
      <c r="C578" t="s">
        <v>2363</v>
      </c>
      <c r="D578" t="s">
        <v>10</v>
      </c>
      <c r="E578" t="s">
        <v>537</v>
      </c>
      <c r="F578" t="s">
        <v>2364</v>
      </c>
      <c r="G578" t="s">
        <v>1273</v>
      </c>
      <c r="H578" t="s">
        <v>1127</v>
      </c>
      <c r="I578">
        <v>1</v>
      </c>
      <c r="J578">
        <v>3</v>
      </c>
      <c r="K578">
        <v>1</v>
      </c>
      <c r="L578">
        <v>2</v>
      </c>
      <c r="M578" t="s">
        <v>1275</v>
      </c>
      <c r="N578" t="str">
        <f t="shared" si="16"/>
        <v>ARBentonSulphur Springs3</v>
      </c>
      <c r="Q578" t="str">
        <f t="shared" si="17"/>
        <v>Sulphur Springs, Benton County, AR</v>
      </c>
    </row>
    <row r="579" spans="1:17" ht="20">
      <c r="A579" s="26">
        <v>210</v>
      </c>
      <c r="B579" t="s">
        <v>1269</v>
      </c>
      <c r="C579" t="s">
        <v>2365</v>
      </c>
      <c r="D579" t="s">
        <v>10</v>
      </c>
      <c r="E579" t="s">
        <v>1526</v>
      </c>
      <c r="F579" t="s">
        <v>1527</v>
      </c>
      <c r="G579" t="s">
        <v>1273</v>
      </c>
      <c r="H579" t="s">
        <v>1274</v>
      </c>
      <c r="I579">
        <v>1</v>
      </c>
      <c r="J579">
        <v>3</v>
      </c>
      <c r="K579">
        <v>2</v>
      </c>
      <c r="L579">
        <v>2</v>
      </c>
      <c r="M579" t="s">
        <v>1275</v>
      </c>
      <c r="N579" t="str">
        <f t="shared" ref="N579:N642" si="18">D579&amp;E579&amp;F579&amp;J579</f>
        <v>ARSebastianFort Smith3</v>
      </c>
      <c r="Q579" t="str">
        <f t="shared" ref="Q579:Q642" si="19">F579&amp;", "&amp;E579&amp;" County, "&amp;D579</f>
        <v>Fort Smith, Sebastian County, AR</v>
      </c>
    </row>
    <row r="580" spans="1:17" ht="20">
      <c r="A580" s="26">
        <v>211</v>
      </c>
      <c r="B580" t="s">
        <v>1269</v>
      </c>
      <c r="C580" t="s">
        <v>2366</v>
      </c>
      <c r="D580" t="s">
        <v>10</v>
      </c>
      <c r="E580" t="s">
        <v>1612</v>
      </c>
      <c r="F580" t="s">
        <v>2367</v>
      </c>
      <c r="G580" t="s">
        <v>1273</v>
      </c>
      <c r="H580" t="s">
        <v>1127</v>
      </c>
      <c r="I580">
        <v>1</v>
      </c>
      <c r="J580">
        <v>3</v>
      </c>
      <c r="K580">
        <v>2</v>
      </c>
      <c r="L580">
        <v>2</v>
      </c>
      <c r="M580" t="s">
        <v>1275</v>
      </c>
      <c r="N580" t="str">
        <f t="shared" si="18"/>
        <v>ARScottGate3</v>
      </c>
      <c r="Q580" t="str">
        <f t="shared" si="19"/>
        <v>Gate, Scott County, AR</v>
      </c>
    </row>
    <row r="581" spans="1:17" ht="20">
      <c r="A581" s="26">
        <v>212</v>
      </c>
      <c r="B581" t="s">
        <v>1269</v>
      </c>
      <c r="C581" t="s">
        <v>2368</v>
      </c>
      <c r="D581" t="s">
        <v>10</v>
      </c>
      <c r="E581" t="s">
        <v>1358</v>
      </c>
      <c r="F581" t="s">
        <v>2369</v>
      </c>
      <c r="G581" t="s">
        <v>1273</v>
      </c>
      <c r="H581" t="s">
        <v>1127</v>
      </c>
      <c r="I581">
        <v>1</v>
      </c>
      <c r="J581">
        <v>3</v>
      </c>
      <c r="K581">
        <v>2</v>
      </c>
      <c r="L581">
        <v>2</v>
      </c>
      <c r="M581" t="s">
        <v>1275</v>
      </c>
      <c r="N581" t="str">
        <f t="shared" si="18"/>
        <v>ARPolkHatton3</v>
      </c>
      <c r="Q581" t="str">
        <f t="shared" si="19"/>
        <v>Hatton, Polk County, AR</v>
      </c>
    </row>
    <row r="582" spans="1:17" ht="20">
      <c r="A582" s="26">
        <v>213</v>
      </c>
      <c r="B582" t="s">
        <v>1269</v>
      </c>
      <c r="C582" t="s">
        <v>2370</v>
      </c>
      <c r="D582" t="s">
        <v>10</v>
      </c>
      <c r="E582" t="s">
        <v>1990</v>
      </c>
      <c r="F582" t="s">
        <v>2371</v>
      </c>
      <c r="G582" t="s">
        <v>1273</v>
      </c>
      <c r="H582" t="s">
        <v>1127</v>
      </c>
      <c r="I582">
        <v>1</v>
      </c>
      <c r="J582">
        <v>3</v>
      </c>
      <c r="K582">
        <v>2</v>
      </c>
      <c r="L582">
        <v>2</v>
      </c>
      <c r="M582" t="s">
        <v>1275</v>
      </c>
      <c r="N582" t="str">
        <f t="shared" si="18"/>
        <v>ARSevierDe Queen3</v>
      </c>
      <c r="Q582" t="str">
        <f t="shared" si="19"/>
        <v>De Queen, Sevier County, AR</v>
      </c>
    </row>
    <row r="583" spans="1:17" ht="20">
      <c r="A583" s="26">
        <v>214</v>
      </c>
      <c r="B583" t="s">
        <v>1269</v>
      </c>
      <c r="C583" t="s">
        <v>2372</v>
      </c>
      <c r="D583" t="s">
        <v>10</v>
      </c>
      <c r="E583" t="s">
        <v>1990</v>
      </c>
      <c r="F583" t="s">
        <v>2373</v>
      </c>
      <c r="G583" t="s">
        <v>1319</v>
      </c>
      <c r="H583" t="s">
        <v>1127</v>
      </c>
      <c r="I583">
        <v>1</v>
      </c>
      <c r="J583">
        <v>3</v>
      </c>
      <c r="K583">
        <v>4</v>
      </c>
      <c r="L583">
        <v>2</v>
      </c>
      <c r="M583" t="s">
        <v>1275</v>
      </c>
      <c r="N583" t="str">
        <f t="shared" si="18"/>
        <v>ARSevierLockesburg3</v>
      </c>
      <c r="Q583" t="str">
        <f t="shared" si="19"/>
        <v>Lockesburg, Sevier County, AR</v>
      </c>
    </row>
    <row r="584" spans="1:17" ht="20">
      <c r="A584" s="26">
        <v>215</v>
      </c>
      <c r="B584" t="s">
        <v>1269</v>
      </c>
      <c r="C584" t="s">
        <v>2374</v>
      </c>
      <c r="D584" t="s">
        <v>10</v>
      </c>
      <c r="E584" t="s">
        <v>2375</v>
      </c>
      <c r="F584" t="s">
        <v>2376</v>
      </c>
      <c r="G584" t="s">
        <v>1319</v>
      </c>
      <c r="H584" t="s">
        <v>1127</v>
      </c>
      <c r="I584">
        <v>1</v>
      </c>
      <c r="J584">
        <v>3</v>
      </c>
      <c r="K584">
        <v>4</v>
      </c>
      <c r="L584">
        <v>3</v>
      </c>
      <c r="M584" t="s">
        <v>1275</v>
      </c>
      <c r="N584" t="str">
        <f t="shared" si="18"/>
        <v>ARNevadaCale3</v>
      </c>
      <c r="Q584" t="str">
        <f t="shared" si="19"/>
        <v>Cale, Nevada County, AR</v>
      </c>
    </row>
    <row r="585" spans="1:17" ht="20">
      <c r="A585" s="26">
        <v>216</v>
      </c>
      <c r="B585" t="s">
        <v>1269</v>
      </c>
      <c r="C585" t="s">
        <v>2377</v>
      </c>
      <c r="D585" t="s">
        <v>10</v>
      </c>
      <c r="E585" t="s">
        <v>1927</v>
      </c>
      <c r="F585" t="s">
        <v>383</v>
      </c>
      <c r="G585" t="s">
        <v>1319</v>
      </c>
      <c r="H585" t="s">
        <v>1274</v>
      </c>
      <c r="I585">
        <v>1</v>
      </c>
      <c r="J585">
        <v>3</v>
      </c>
      <c r="K585">
        <v>3</v>
      </c>
      <c r="L585">
        <v>3</v>
      </c>
      <c r="M585" t="s">
        <v>1275</v>
      </c>
      <c r="N585" t="str">
        <f t="shared" si="18"/>
        <v>ARUnionEl Dorado3</v>
      </c>
      <c r="Q585" t="str">
        <f t="shared" si="19"/>
        <v>El Dorado, Union County, AR</v>
      </c>
    </row>
    <row r="586" spans="1:17" ht="20">
      <c r="A586" s="26">
        <v>217</v>
      </c>
      <c r="B586" t="s">
        <v>1269</v>
      </c>
      <c r="C586" t="s">
        <v>2378</v>
      </c>
      <c r="D586" t="s">
        <v>10</v>
      </c>
      <c r="E586" t="s">
        <v>1927</v>
      </c>
      <c r="F586" t="s">
        <v>366</v>
      </c>
      <c r="G586" t="s">
        <v>1319</v>
      </c>
      <c r="H586" t="s">
        <v>1127</v>
      </c>
      <c r="I586">
        <v>1</v>
      </c>
      <c r="J586">
        <v>3</v>
      </c>
      <c r="K586">
        <v>4</v>
      </c>
      <c r="L586">
        <v>4</v>
      </c>
      <c r="M586" t="s">
        <v>1275</v>
      </c>
      <c r="N586" t="str">
        <f t="shared" si="18"/>
        <v>ARUnionJunction City3</v>
      </c>
      <c r="Q586" t="str">
        <f t="shared" si="19"/>
        <v>Junction City, Union County, AR</v>
      </c>
    </row>
    <row r="587" spans="1:17" ht="20">
      <c r="A587" s="26">
        <v>218</v>
      </c>
      <c r="B587" t="s">
        <v>1269</v>
      </c>
      <c r="C587" t="s">
        <v>2379</v>
      </c>
      <c r="D587" t="s">
        <v>24</v>
      </c>
      <c r="E587" t="s">
        <v>1927</v>
      </c>
      <c r="F587" t="s">
        <v>2380</v>
      </c>
      <c r="G587" t="s">
        <v>1274</v>
      </c>
      <c r="H587" t="s">
        <v>1127</v>
      </c>
      <c r="I587">
        <v>1</v>
      </c>
      <c r="J587">
        <v>3</v>
      </c>
      <c r="K587">
        <v>2</v>
      </c>
      <c r="L587">
        <v>2</v>
      </c>
      <c r="M587" t="s">
        <v>1275</v>
      </c>
      <c r="N587" t="str">
        <f t="shared" si="18"/>
        <v>LAUnionMount Union3</v>
      </c>
      <c r="Q587" t="str">
        <f t="shared" si="19"/>
        <v>Mount Union, Union County, LA</v>
      </c>
    </row>
    <row r="588" spans="1:17" ht="20">
      <c r="A588" s="26">
        <v>219</v>
      </c>
      <c r="B588" t="s">
        <v>1269</v>
      </c>
      <c r="C588" t="s">
        <v>2381</v>
      </c>
      <c r="D588" t="s">
        <v>24</v>
      </c>
      <c r="E588" t="s">
        <v>1541</v>
      </c>
      <c r="F588" t="s">
        <v>2382</v>
      </c>
      <c r="G588" t="s">
        <v>1319</v>
      </c>
      <c r="H588" t="s">
        <v>1274</v>
      </c>
      <c r="I588">
        <v>1</v>
      </c>
      <c r="J588">
        <v>3</v>
      </c>
      <c r="K588">
        <v>1</v>
      </c>
      <c r="L588">
        <v>2</v>
      </c>
      <c r="M588" t="s">
        <v>1275</v>
      </c>
      <c r="N588" t="str">
        <f t="shared" si="18"/>
        <v>LAOuachitaWest Monroe3</v>
      </c>
      <c r="Q588" t="str">
        <f t="shared" si="19"/>
        <v>West Monroe, Ouachita County, LA</v>
      </c>
    </row>
    <row r="589" spans="1:17" ht="20">
      <c r="A589" s="26">
        <v>220</v>
      </c>
      <c r="B589" t="s">
        <v>1269</v>
      </c>
      <c r="C589" t="s">
        <v>2383</v>
      </c>
      <c r="D589" t="s">
        <v>24</v>
      </c>
      <c r="E589" t="s">
        <v>189</v>
      </c>
      <c r="F589" t="s">
        <v>2384</v>
      </c>
      <c r="G589" t="s">
        <v>1319</v>
      </c>
      <c r="H589" t="s">
        <v>1127</v>
      </c>
      <c r="I589">
        <v>1</v>
      </c>
      <c r="J589">
        <v>3</v>
      </c>
      <c r="K589">
        <v>1</v>
      </c>
      <c r="L589">
        <v>2</v>
      </c>
      <c r="M589" t="s">
        <v>1275</v>
      </c>
      <c r="N589" t="str">
        <f t="shared" si="18"/>
        <v>LALincolnAntioch3</v>
      </c>
      <c r="Q589" t="str">
        <f t="shared" si="19"/>
        <v>Antioch, Lincoln County, LA</v>
      </c>
    </row>
    <row r="590" spans="1:17" ht="20">
      <c r="A590" s="26">
        <v>221</v>
      </c>
      <c r="B590" t="s">
        <v>1269</v>
      </c>
      <c r="C590" t="s">
        <v>2385</v>
      </c>
      <c r="D590" t="s">
        <v>24</v>
      </c>
      <c r="E590" t="s">
        <v>2386</v>
      </c>
      <c r="F590" t="s">
        <v>2387</v>
      </c>
      <c r="G590" t="s">
        <v>1274</v>
      </c>
      <c r="H590" t="s">
        <v>1127</v>
      </c>
      <c r="I590">
        <v>1</v>
      </c>
      <c r="J590">
        <v>3</v>
      </c>
      <c r="K590">
        <v>2</v>
      </c>
      <c r="L590">
        <v>2</v>
      </c>
      <c r="M590" t="s">
        <v>1275</v>
      </c>
      <c r="N590" t="str">
        <f t="shared" si="18"/>
        <v>LARed RiverCoushatta3</v>
      </c>
      <c r="Q590" t="str">
        <f t="shared" si="19"/>
        <v>Coushatta, Red River County, LA</v>
      </c>
    </row>
    <row r="591" spans="1:17" ht="20">
      <c r="A591" s="26">
        <v>222</v>
      </c>
      <c r="B591" t="s">
        <v>1269</v>
      </c>
      <c r="C591" t="s">
        <v>2388</v>
      </c>
      <c r="D591" t="s">
        <v>24</v>
      </c>
      <c r="E591" t="s">
        <v>1547</v>
      </c>
      <c r="F591" t="s">
        <v>2389</v>
      </c>
      <c r="G591" t="s">
        <v>1274</v>
      </c>
      <c r="H591" t="s">
        <v>1127</v>
      </c>
      <c r="I591">
        <v>1</v>
      </c>
      <c r="J591">
        <v>3</v>
      </c>
      <c r="K591">
        <v>2</v>
      </c>
      <c r="L591">
        <v>1</v>
      </c>
      <c r="M591" t="s">
        <v>1275</v>
      </c>
      <c r="N591" t="str">
        <f t="shared" si="18"/>
        <v>LANatchitochesProvencal3</v>
      </c>
      <c r="Q591" t="str">
        <f t="shared" si="19"/>
        <v>Provencal, Natchitoches County, LA</v>
      </c>
    </row>
    <row r="592" spans="1:17" ht="20">
      <c r="A592" s="26">
        <v>223</v>
      </c>
      <c r="B592" t="s">
        <v>1269</v>
      </c>
      <c r="C592" t="s">
        <v>2390</v>
      </c>
      <c r="D592" t="s">
        <v>24</v>
      </c>
      <c r="E592" t="s">
        <v>2391</v>
      </c>
      <c r="F592" t="s">
        <v>2392</v>
      </c>
      <c r="G592" t="s">
        <v>1274</v>
      </c>
      <c r="H592" t="s">
        <v>1127</v>
      </c>
      <c r="I592">
        <v>1</v>
      </c>
      <c r="J592">
        <v>3</v>
      </c>
      <c r="K592">
        <v>2</v>
      </c>
      <c r="L592">
        <v>2</v>
      </c>
      <c r="M592" t="s">
        <v>1275</v>
      </c>
      <c r="N592" t="str">
        <f t="shared" si="18"/>
        <v>LASabineMany3</v>
      </c>
      <c r="Q592" t="str">
        <f t="shared" si="19"/>
        <v>Many, Sabine County, LA</v>
      </c>
    </row>
    <row r="593" spans="1:17" ht="20">
      <c r="A593" s="26">
        <v>224</v>
      </c>
      <c r="B593" t="s">
        <v>1269</v>
      </c>
      <c r="C593" t="s">
        <v>2393</v>
      </c>
      <c r="D593" t="s">
        <v>24</v>
      </c>
      <c r="E593" t="s">
        <v>2394</v>
      </c>
      <c r="F593" t="s">
        <v>2395</v>
      </c>
      <c r="G593" t="s">
        <v>1328</v>
      </c>
      <c r="H593" t="s">
        <v>1127</v>
      </c>
      <c r="I593">
        <v>1</v>
      </c>
      <c r="J593">
        <v>3</v>
      </c>
      <c r="K593">
        <v>3</v>
      </c>
      <c r="L593">
        <v>2</v>
      </c>
      <c r="M593" t="s">
        <v>1275</v>
      </c>
      <c r="N593" t="str">
        <f t="shared" si="18"/>
        <v>LABeauregardDe Ridder3</v>
      </c>
      <c r="Q593" t="str">
        <f t="shared" si="19"/>
        <v>De Ridder, Beauregard County, LA</v>
      </c>
    </row>
    <row r="594" spans="1:17" ht="20">
      <c r="A594" s="26">
        <v>225</v>
      </c>
      <c r="B594" t="s">
        <v>1269</v>
      </c>
      <c r="C594" t="s">
        <v>2396</v>
      </c>
      <c r="D594" t="s">
        <v>24</v>
      </c>
      <c r="E594" t="s">
        <v>1939</v>
      </c>
      <c r="F594" t="s">
        <v>2397</v>
      </c>
      <c r="G594" t="s">
        <v>1274</v>
      </c>
      <c r="H594" t="s">
        <v>1127</v>
      </c>
      <c r="I594">
        <v>1</v>
      </c>
      <c r="J594">
        <v>3</v>
      </c>
      <c r="K594">
        <v>1</v>
      </c>
      <c r="L594">
        <v>1</v>
      </c>
      <c r="M594" t="s">
        <v>1275</v>
      </c>
      <c r="N594" t="str">
        <f t="shared" si="18"/>
        <v>LARapidesBayou Rapides3</v>
      </c>
      <c r="Q594" t="str">
        <f t="shared" si="19"/>
        <v>Bayou Rapides, Rapides County, LA</v>
      </c>
    </row>
    <row r="595" spans="1:17" ht="20">
      <c r="A595" s="26">
        <v>226</v>
      </c>
      <c r="B595" t="s">
        <v>1269</v>
      </c>
      <c r="C595" t="s">
        <v>2398</v>
      </c>
      <c r="D595" t="s">
        <v>24</v>
      </c>
      <c r="E595" t="s">
        <v>1941</v>
      </c>
      <c r="F595" t="s">
        <v>1439</v>
      </c>
      <c r="G595" t="s">
        <v>1274</v>
      </c>
      <c r="H595" t="s">
        <v>1127</v>
      </c>
      <c r="I595">
        <v>1</v>
      </c>
      <c r="J595">
        <v>3</v>
      </c>
      <c r="K595">
        <v>1</v>
      </c>
      <c r="L595">
        <v>3</v>
      </c>
      <c r="M595" t="s">
        <v>1275</v>
      </c>
      <c r="N595" t="str">
        <f t="shared" si="18"/>
        <v>LACatahoulaEnterprise3</v>
      </c>
      <c r="Q595" t="str">
        <f t="shared" si="19"/>
        <v>Enterprise, Catahoula County, LA</v>
      </c>
    </row>
    <row r="596" spans="1:17" ht="20">
      <c r="A596" s="26">
        <v>227</v>
      </c>
      <c r="B596" t="s">
        <v>1269</v>
      </c>
      <c r="C596" t="s">
        <v>2399</v>
      </c>
      <c r="D596" t="s">
        <v>24</v>
      </c>
      <c r="E596" t="s">
        <v>1549</v>
      </c>
      <c r="F596" t="s">
        <v>1550</v>
      </c>
      <c r="G596" t="s">
        <v>1274</v>
      </c>
      <c r="H596" t="s">
        <v>1274</v>
      </c>
      <c r="I596">
        <v>1</v>
      </c>
      <c r="J596">
        <v>3</v>
      </c>
      <c r="K596">
        <v>1</v>
      </c>
      <c r="L596">
        <v>2</v>
      </c>
      <c r="M596" t="s">
        <v>1275</v>
      </c>
      <c r="N596" t="str">
        <f t="shared" si="18"/>
        <v>LAEvangelineChataignier3</v>
      </c>
      <c r="Q596" t="str">
        <f t="shared" si="19"/>
        <v>Chataignier, Evangeline County, LA</v>
      </c>
    </row>
    <row r="597" spans="1:17" ht="20">
      <c r="A597" s="26">
        <v>228</v>
      </c>
      <c r="B597" t="s">
        <v>1269</v>
      </c>
      <c r="C597" t="s">
        <v>2400</v>
      </c>
      <c r="D597" t="s">
        <v>283</v>
      </c>
      <c r="E597" t="s">
        <v>1552</v>
      </c>
      <c r="F597" t="s">
        <v>1552</v>
      </c>
      <c r="G597" t="s">
        <v>1328</v>
      </c>
      <c r="H597" t="s">
        <v>1274</v>
      </c>
      <c r="I597">
        <v>1</v>
      </c>
      <c r="J597">
        <v>3</v>
      </c>
      <c r="K597">
        <v>2</v>
      </c>
      <c r="L597">
        <v>2</v>
      </c>
      <c r="M597" t="s">
        <v>1275</v>
      </c>
      <c r="N597" t="str">
        <f t="shared" si="18"/>
        <v>TXNacogdochesNacogdoches3</v>
      </c>
      <c r="Q597" t="str">
        <f t="shared" si="19"/>
        <v>Nacogdoches, Nacogdoches County, TX</v>
      </c>
    </row>
    <row r="598" spans="1:17" ht="20">
      <c r="A598" s="26">
        <v>229</v>
      </c>
      <c r="B598" t="s">
        <v>1269</v>
      </c>
      <c r="C598" t="s">
        <v>2401</v>
      </c>
      <c r="D598" t="s">
        <v>283</v>
      </c>
      <c r="E598" t="s">
        <v>1556</v>
      </c>
      <c r="F598" t="s">
        <v>478</v>
      </c>
      <c r="G598" t="s">
        <v>1328</v>
      </c>
      <c r="H598" t="s">
        <v>1274</v>
      </c>
      <c r="I598">
        <v>1</v>
      </c>
      <c r="J598">
        <v>3</v>
      </c>
      <c r="K598">
        <v>2</v>
      </c>
      <c r="L598">
        <v>2</v>
      </c>
      <c r="M598" t="s">
        <v>1275</v>
      </c>
      <c r="N598" t="str">
        <f t="shared" si="18"/>
        <v>TXSmithTyler3</v>
      </c>
      <c r="Q598" t="str">
        <f t="shared" si="19"/>
        <v>Tyler, Smith County, TX</v>
      </c>
    </row>
    <row r="599" spans="1:17" ht="20">
      <c r="A599" s="26">
        <v>230</v>
      </c>
      <c r="B599" t="s">
        <v>1269</v>
      </c>
      <c r="C599" t="s">
        <v>2402</v>
      </c>
      <c r="D599" t="s">
        <v>283</v>
      </c>
      <c r="E599" t="s">
        <v>2403</v>
      </c>
      <c r="F599" t="s">
        <v>2404</v>
      </c>
      <c r="G599" t="s">
        <v>1319</v>
      </c>
      <c r="H599" t="s">
        <v>1127</v>
      </c>
      <c r="I599">
        <v>1</v>
      </c>
      <c r="J599">
        <v>3</v>
      </c>
      <c r="K599">
        <v>2</v>
      </c>
      <c r="L599">
        <v>1</v>
      </c>
      <c r="M599" t="s">
        <v>1275</v>
      </c>
      <c r="N599" t="str">
        <f t="shared" si="18"/>
        <v>TXCookeValley View3</v>
      </c>
      <c r="Q599" t="str">
        <f t="shared" si="19"/>
        <v>Valley View, Cooke County, TX</v>
      </c>
    </row>
    <row r="600" spans="1:17" ht="20">
      <c r="A600" s="26">
        <v>231</v>
      </c>
      <c r="B600" t="s">
        <v>1269</v>
      </c>
      <c r="C600" t="s">
        <v>2405</v>
      </c>
      <c r="D600" t="s">
        <v>283</v>
      </c>
      <c r="E600" t="s">
        <v>2406</v>
      </c>
      <c r="F600" t="s">
        <v>2407</v>
      </c>
      <c r="G600" t="s">
        <v>1319</v>
      </c>
      <c r="H600" t="s">
        <v>1274</v>
      </c>
      <c r="I600">
        <v>1</v>
      </c>
      <c r="J600">
        <v>3</v>
      </c>
      <c r="K600">
        <v>1</v>
      </c>
      <c r="L600">
        <v>1</v>
      </c>
      <c r="M600" t="s">
        <v>1275</v>
      </c>
      <c r="N600" t="str">
        <f t="shared" si="18"/>
        <v>TXTarrantFort Worth3</v>
      </c>
      <c r="Q600" t="str">
        <f t="shared" si="19"/>
        <v>Fort Worth, Tarrant County, TX</v>
      </c>
    </row>
    <row r="601" spans="1:17" ht="20">
      <c r="A601" s="26">
        <v>232</v>
      </c>
      <c r="B601" t="s">
        <v>1269</v>
      </c>
      <c r="C601" t="s">
        <v>2408</v>
      </c>
      <c r="D601" t="s">
        <v>283</v>
      </c>
      <c r="E601" t="s">
        <v>2409</v>
      </c>
      <c r="F601" t="s">
        <v>2410</v>
      </c>
      <c r="G601" t="s">
        <v>1319</v>
      </c>
      <c r="H601" t="s">
        <v>1274</v>
      </c>
      <c r="I601">
        <v>1</v>
      </c>
      <c r="J601">
        <v>3</v>
      </c>
      <c r="K601">
        <v>4</v>
      </c>
      <c r="L601">
        <v>3</v>
      </c>
      <c r="M601" t="s">
        <v>1275</v>
      </c>
      <c r="N601" t="str">
        <f t="shared" si="18"/>
        <v>TXAndersonPalestine3</v>
      </c>
      <c r="Q601" t="str">
        <f t="shared" si="19"/>
        <v>Palestine, Anderson County, TX</v>
      </c>
    </row>
    <row r="602" spans="1:17" ht="20">
      <c r="A602" s="26">
        <v>233</v>
      </c>
      <c r="B602" t="s">
        <v>1269</v>
      </c>
      <c r="C602" t="s">
        <v>2411</v>
      </c>
      <c r="D602" t="s">
        <v>283</v>
      </c>
      <c r="E602" t="s">
        <v>2412</v>
      </c>
      <c r="F602" t="s">
        <v>2413</v>
      </c>
      <c r="G602" t="s">
        <v>1319</v>
      </c>
      <c r="H602" t="s">
        <v>1127</v>
      </c>
      <c r="I602">
        <v>1</v>
      </c>
      <c r="J602">
        <v>3</v>
      </c>
      <c r="K602">
        <v>4</v>
      </c>
      <c r="L602">
        <v>4</v>
      </c>
      <c r="M602" t="s">
        <v>1275</v>
      </c>
      <c r="N602" t="str">
        <f t="shared" si="18"/>
        <v>TXNavarroCorsicana3</v>
      </c>
      <c r="Q602" t="str">
        <f t="shared" si="19"/>
        <v>Corsicana, Navarro County, TX</v>
      </c>
    </row>
    <row r="603" spans="1:17" ht="20">
      <c r="A603" s="26">
        <v>234</v>
      </c>
      <c r="B603" t="s">
        <v>1269</v>
      </c>
      <c r="C603" t="s">
        <v>2414</v>
      </c>
      <c r="D603" t="s">
        <v>283</v>
      </c>
      <c r="E603" t="s">
        <v>2415</v>
      </c>
      <c r="F603" t="s">
        <v>2416</v>
      </c>
      <c r="G603" t="s">
        <v>1319</v>
      </c>
      <c r="H603" t="s">
        <v>1127</v>
      </c>
      <c r="I603">
        <v>1</v>
      </c>
      <c r="J603">
        <v>3</v>
      </c>
      <c r="K603">
        <v>3</v>
      </c>
      <c r="L603">
        <v>2</v>
      </c>
      <c r="M603" t="s">
        <v>1275</v>
      </c>
      <c r="N603" t="str">
        <f t="shared" si="18"/>
        <v>TXEllisWaxahatchie3</v>
      </c>
      <c r="Q603" t="str">
        <f t="shared" si="19"/>
        <v>Waxahatchie, Ellis County, TX</v>
      </c>
    </row>
    <row r="604" spans="1:17" ht="20">
      <c r="A604" s="26">
        <v>235</v>
      </c>
      <c r="B604" t="s">
        <v>1269</v>
      </c>
      <c r="C604" t="s">
        <v>2417</v>
      </c>
      <c r="D604" t="s">
        <v>283</v>
      </c>
      <c r="E604" t="s">
        <v>2418</v>
      </c>
      <c r="F604" t="s">
        <v>359</v>
      </c>
      <c r="G604" t="s">
        <v>1319</v>
      </c>
      <c r="H604" t="s">
        <v>1274</v>
      </c>
      <c r="I604">
        <v>1</v>
      </c>
      <c r="J604">
        <v>3</v>
      </c>
      <c r="K604">
        <v>1</v>
      </c>
      <c r="L604">
        <v>2</v>
      </c>
      <c r="M604" t="s">
        <v>1275</v>
      </c>
      <c r="N604" t="str">
        <f t="shared" si="18"/>
        <v>TXMcLennanWaco3</v>
      </c>
      <c r="Q604" t="str">
        <f t="shared" si="19"/>
        <v>Waco, McLennan County, TX</v>
      </c>
    </row>
    <row r="605" spans="1:17" ht="20">
      <c r="A605" s="26">
        <v>236</v>
      </c>
      <c r="B605" t="s">
        <v>1269</v>
      </c>
      <c r="C605" t="s">
        <v>2419</v>
      </c>
      <c r="D605" t="s">
        <v>283</v>
      </c>
      <c r="E605" t="s">
        <v>2420</v>
      </c>
      <c r="F605" t="s">
        <v>2421</v>
      </c>
      <c r="G605" t="s">
        <v>1319</v>
      </c>
      <c r="H605" t="s">
        <v>1127</v>
      </c>
      <c r="I605">
        <v>1</v>
      </c>
      <c r="J605">
        <v>3</v>
      </c>
      <c r="K605">
        <v>2</v>
      </c>
      <c r="L605">
        <v>2</v>
      </c>
      <c r="M605" t="s">
        <v>1275</v>
      </c>
      <c r="N605" t="str">
        <f t="shared" si="18"/>
        <v>TXBurlesonCaldwell3</v>
      </c>
      <c r="Q605" t="str">
        <f t="shared" si="19"/>
        <v>Caldwell, Burleson County, TX</v>
      </c>
    </row>
    <row r="606" spans="1:17" ht="20">
      <c r="A606" s="26">
        <v>237</v>
      </c>
      <c r="B606" t="s">
        <v>1269</v>
      </c>
      <c r="C606" t="s">
        <v>2422</v>
      </c>
      <c r="D606" t="s">
        <v>283</v>
      </c>
      <c r="E606" t="s">
        <v>1567</v>
      </c>
      <c r="F606" t="s">
        <v>370</v>
      </c>
      <c r="G606" t="s">
        <v>1319</v>
      </c>
      <c r="H606" t="s">
        <v>1127</v>
      </c>
      <c r="I606">
        <v>1</v>
      </c>
      <c r="J606">
        <v>3</v>
      </c>
      <c r="K606">
        <v>4</v>
      </c>
      <c r="M606" t="s">
        <v>1275</v>
      </c>
      <c r="N606" t="str">
        <f t="shared" si="18"/>
        <v>TXWalkerHuntsville3</v>
      </c>
      <c r="Q606" t="str">
        <f t="shared" si="19"/>
        <v>Huntsville, Walker County, TX</v>
      </c>
    </row>
    <row r="607" spans="1:17" ht="20">
      <c r="A607" s="26">
        <v>238</v>
      </c>
      <c r="B607" t="s">
        <v>1269</v>
      </c>
      <c r="C607" t="s">
        <v>2423</v>
      </c>
      <c r="D607" t="s">
        <v>283</v>
      </c>
      <c r="E607" t="s">
        <v>1567</v>
      </c>
      <c r="F607" t="s">
        <v>370</v>
      </c>
      <c r="G607" t="s">
        <v>1319</v>
      </c>
      <c r="H607" t="s">
        <v>1127</v>
      </c>
      <c r="I607">
        <v>1</v>
      </c>
      <c r="J607">
        <v>3</v>
      </c>
      <c r="K607">
        <v>4</v>
      </c>
      <c r="L607">
        <v>4</v>
      </c>
      <c r="M607" t="s">
        <v>1275</v>
      </c>
      <c r="N607" t="str">
        <f t="shared" si="18"/>
        <v>TXWalkerHuntsville3</v>
      </c>
      <c r="Q607" t="str">
        <f t="shared" si="19"/>
        <v>Huntsville, Walker County, TX</v>
      </c>
    </row>
    <row r="608" spans="1:17" ht="20">
      <c r="A608" s="26">
        <v>239</v>
      </c>
      <c r="B608" t="s">
        <v>1269</v>
      </c>
      <c r="C608" t="s">
        <v>2424</v>
      </c>
      <c r="D608" t="s">
        <v>283</v>
      </c>
      <c r="E608" t="s">
        <v>1571</v>
      </c>
      <c r="F608" t="s">
        <v>293</v>
      </c>
      <c r="G608" t="s">
        <v>1322</v>
      </c>
      <c r="H608" t="s">
        <v>1127</v>
      </c>
      <c r="I608">
        <v>1</v>
      </c>
      <c r="J608">
        <v>3</v>
      </c>
      <c r="K608">
        <v>1</v>
      </c>
      <c r="L608">
        <v>2</v>
      </c>
      <c r="M608" t="s">
        <v>1275</v>
      </c>
      <c r="N608" t="str">
        <f t="shared" si="18"/>
        <v>TXHarrisHouston3</v>
      </c>
      <c r="Q608" t="str">
        <f t="shared" si="19"/>
        <v>Houston, Harris County, TX</v>
      </c>
    </row>
    <row r="609" spans="1:17" ht="20">
      <c r="A609" s="26">
        <v>240</v>
      </c>
      <c r="B609" t="s">
        <v>1269</v>
      </c>
      <c r="C609" t="s">
        <v>2425</v>
      </c>
      <c r="D609" t="s">
        <v>283</v>
      </c>
      <c r="E609" t="s">
        <v>2426</v>
      </c>
      <c r="F609" t="s">
        <v>2426</v>
      </c>
      <c r="G609" t="s">
        <v>1322</v>
      </c>
      <c r="H609" t="s">
        <v>1127</v>
      </c>
      <c r="I609">
        <v>1</v>
      </c>
      <c r="J609">
        <v>3</v>
      </c>
      <c r="K609">
        <v>3</v>
      </c>
      <c r="L609">
        <v>3</v>
      </c>
      <c r="M609" t="s">
        <v>1275</v>
      </c>
      <c r="N609" t="str">
        <f t="shared" si="18"/>
        <v>TXMatagordaMatagorda3</v>
      </c>
      <c r="Q609" t="str">
        <f t="shared" si="19"/>
        <v>Matagorda, Matagorda County, TX</v>
      </c>
    </row>
    <row r="610" spans="1:17" ht="20">
      <c r="A610" s="26">
        <v>241</v>
      </c>
      <c r="B610" t="s">
        <v>1269</v>
      </c>
      <c r="C610" t="s">
        <v>2427</v>
      </c>
      <c r="D610" t="s">
        <v>283</v>
      </c>
      <c r="E610" t="s">
        <v>1575</v>
      </c>
      <c r="F610" t="s">
        <v>2428</v>
      </c>
      <c r="G610" t="s">
        <v>1319</v>
      </c>
      <c r="H610" t="s">
        <v>1127</v>
      </c>
      <c r="I610">
        <v>1</v>
      </c>
      <c r="J610">
        <v>3</v>
      </c>
      <c r="K610">
        <v>2</v>
      </c>
      <c r="L610">
        <v>3</v>
      </c>
      <c r="M610" t="s">
        <v>1275</v>
      </c>
      <c r="N610" t="str">
        <f t="shared" si="18"/>
        <v>TXVictoriaMission Valley3</v>
      </c>
      <c r="Q610" t="str">
        <f t="shared" si="19"/>
        <v>Mission Valley, Victoria County, TX</v>
      </c>
    </row>
    <row r="611" spans="1:17" ht="20">
      <c r="A611" s="26">
        <v>242</v>
      </c>
      <c r="B611" t="s">
        <v>1269</v>
      </c>
      <c r="C611" t="s">
        <v>2429</v>
      </c>
      <c r="D611" t="s">
        <v>283</v>
      </c>
      <c r="E611" t="s">
        <v>2430</v>
      </c>
      <c r="F611" t="s">
        <v>288</v>
      </c>
      <c r="G611" t="s">
        <v>1319</v>
      </c>
      <c r="H611" t="s">
        <v>1127</v>
      </c>
      <c r="I611">
        <v>1</v>
      </c>
      <c r="J611">
        <v>3</v>
      </c>
      <c r="K611">
        <v>2</v>
      </c>
      <c r="L611">
        <v>2</v>
      </c>
      <c r="M611" t="s">
        <v>1275</v>
      </c>
      <c r="N611" t="str">
        <f t="shared" si="18"/>
        <v>TXTravisAustin3</v>
      </c>
      <c r="Q611" t="str">
        <f t="shared" si="19"/>
        <v>Austin, Travis County, TX</v>
      </c>
    </row>
    <row r="612" spans="1:17" ht="20">
      <c r="A612" s="26">
        <v>243</v>
      </c>
      <c r="B612" t="s">
        <v>1269</v>
      </c>
      <c r="C612" t="s">
        <v>2431</v>
      </c>
      <c r="D612" t="s">
        <v>283</v>
      </c>
      <c r="E612" t="s">
        <v>2432</v>
      </c>
      <c r="F612" t="s">
        <v>2433</v>
      </c>
      <c r="G612" t="s">
        <v>1319</v>
      </c>
      <c r="H612" t="s">
        <v>1274</v>
      </c>
      <c r="I612">
        <v>1</v>
      </c>
      <c r="J612">
        <v>3</v>
      </c>
      <c r="K612">
        <v>1</v>
      </c>
      <c r="L612">
        <v>3</v>
      </c>
      <c r="M612" t="s">
        <v>1275</v>
      </c>
      <c r="N612" t="str">
        <f t="shared" si="18"/>
        <v>TXComalNew Braunfels3</v>
      </c>
      <c r="Q612" t="str">
        <f t="shared" si="19"/>
        <v>New Braunfels, Comal County, TX</v>
      </c>
    </row>
    <row r="613" spans="1:17" ht="20">
      <c r="A613" s="26">
        <v>244</v>
      </c>
      <c r="B613" t="s">
        <v>1269</v>
      </c>
      <c r="C613" t="s">
        <v>2434</v>
      </c>
      <c r="D613" t="s">
        <v>283</v>
      </c>
      <c r="E613" t="s">
        <v>2435</v>
      </c>
      <c r="F613" t="s">
        <v>372</v>
      </c>
      <c r="G613" t="s">
        <v>1319</v>
      </c>
      <c r="H613" t="s">
        <v>1127</v>
      </c>
      <c r="I613">
        <v>1</v>
      </c>
      <c r="J613">
        <v>3</v>
      </c>
      <c r="K613">
        <v>4</v>
      </c>
      <c r="L613">
        <v>3</v>
      </c>
      <c r="M613" t="s">
        <v>1275</v>
      </c>
      <c r="N613" t="str">
        <f t="shared" si="18"/>
        <v>TXMedinaHondo3</v>
      </c>
      <c r="Q613" t="str">
        <f t="shared" si="19"/>
        <v>Hondo, Medina County, TX</v>
      </c>
    </row>
    <row r="614" spans="1:17" ht="20">
      <c r="A614" s="26">
        <v>245</v>
      </c>
      <c r="B614" t="s">
        <v>1269</v>
      </c>
      <c r="C614" t="s">
        <v>2436</v>
      </c>
      <c r="D614" t="s">
        <v>283</v>
      </c>
      <c r="E614" t="s">
        <v>1581</v>
      </c>
      <c r="F614" t="s">
        <v>373</v>
      </c>
      <c r="G614" t="s">
        <v>1319</v>
      </c>
      <c r="H614" t="s">
        <v>1127</v>
      </c>
      <c r="I614">
        <v>1</v>
      </c>
      <c r="J614">
        <v>3</v>
      </c>
      <c r="K614">
        <v>2</v>
      </c>
      <c r="L614">
        <v>2</v>
      </c>
      <c r="M614" t="s">
        <v>1275</v>
      </c>
      <c r="N614" t="str">
        <f t="shared" si="18"/>
        <v>TXWebbEncinal3</v>
      </c>
      <c r="Q614" t="str">
        <f t="shared" si="19"/>
        <v>Encinal, Webb County, TX</v>
      </c>
    </row>
    <row r="615" spans="1:17" ht="20">
      <c r="A615" s="26">
        <v>246</v>
      </c>
      <c r="B615" t="s">
        <v>1269</v>
      </c>
      <c r="C615" t="s">
        <v>2437</v>
      </c>
      <c r="D615" t="s">
        <v>283</v>
      </c>
      <c r="E615" t="s">
        <v>2438</v>
      </c>
      <c r="F615" t="s">
        <v>2439</v>
      </c>
      <c r="G615" t="s">
        <v>1319</v>
      </c>
      <c r="H615" t="s">
        <v>1127</v>
      </c>
      <c r="I615">
        <v>1</v>
      </c>
      <c r="J615">
        <v>3</v>
      </c>
      <c r="K615">
        <v>1</v>
      </c>
      <c r="L615">
        <v>3</v>
      </c>
      <c r="M615" t="s">
        <v>1275</v>
      </c>
      <c r="N615" t="str">
        <f t="shared" si="18"/>
        <v>TXZapataSan Ygnacio3</v>
      </c>
      <c r="Q615" t="str">
        <f t="shared" si="19"/>
        <v>San Ygnacio, Zapata County, TX</v>
      </c>
    </row>
    <row r="616" spans="1:17" ht="20">
      <c r="A616" s="26">
        <v>247</v>
      </c>
      <c r="B616" t="s">
        <v>1269</v>
      </c>
      <c r="C616" t="s">
        <v>2440</v>
      </c>
      <c r="D616" t="s">
        <v>283</v>
      </c>
      <c r="E616" t="s">
        <v>1583</v>
      </c>
      <c r="F616" t="s">
        <v>1584</v>
      </c>
      <c r="G616" t="s">
        <v>1319</v>
      </c>
      <c r="H616" t="s">
        <v>1127</v>
      </c>
      <c r="I616">
        <v>1</v>
      </c>
      <c r="J616">
        <v>3</v>
      </c>
      <c r="K616">
        <v>3</v>
      </c>
      <c r="L616">
        <v>4</v>
      </c>
      <c r="M616" t="s">
        <v>1275</v>
      </c>
      <c r="N616" t="str">
        <f t="shared" si="18"/>
        <v>TXStarrRoma-Los Saenz3</v>
      </c>
      <c r="Q616" t="str">
        <f t="shared" si="19"/>
        <v>Roma-Los Saenz, Starr County, TX</v>
      </c>
    </row>
    <row r="617" spans="1:17" ht="20">
      <c r="A617" s="26">
        <v>248</v>
      </c>
      <c r="B617" t="s">
        <v>1269</v>
      </c>
      <c r="C617" t="s">
        <v>2441</v>
      </c>
      <c r="D617" t="s">
        <v>283</v>
      </c>
      <c r="E617" t="s">
        <v>1592</v>
      </c>
      <c r="F617" t="s">
        <v>290</v>
      </c>
      <c r="G617" t="s">
        <v>1322</v>
      </c>
      <c r="H617" t="s">
        <v>1274</v>
      </c>
      <c r="I617">
        <v>1</v>
      </c>
      <c r="J617">
        <v>3</v>
      </c>
      <c r="K617">
        <v>4</v>
      </c>
      <c r="L617">
        <v>4</v>
      </c>
      <c r="M617" t="s">
        <v>1275</v>
      </c>
      <c r="N617" t="str">
        <f t="shared" si="18"/>
        <v>TXNuecesCorpus Christi3</v>
      </c>
      <c r="Q617" t="str">
        <f t="shared" si="19"/>
        <v>Corpus Christi, Nueces County, TX</v>
      </c>
    </row>
    <row r="618" spans="1:17" ht="20">
      <c r="A618" s="26">
        <v>249</v>
      </c>
      <c r="B618" t="s">
        <v>1269</v>
      </c>
      <c r="C618" t="s">
        <v>2442</v>
      </c>
      <c r="D618" t="s">
        <v>283</v>
      </c>
      <c r="E618" t="s">
        <v>1594</v>
      </c>
      <c r="F618" t="s">
        <v>1595</v>
      </c>
      <c r="G618" t="s">
        <v>1319</v>
      </c>
      <c r="H618" t="s">
        <v>1274</v>
      </c>
      <c r="I618">
        <v>1</v>
      </c>
      <c r="J618">
        <v>3</v>
      </c>
      <c r="K618">
        <v>4</v>
      </c>
      <c r="M618" t="s">
        <v>1275</v>
      </c>
      <c r="N618" t="str">
        <f t="shared" si="18"/>
        <v>TXHidalgoEdinburg3</v>
      </c>
      <c r="Q618" t="str">
        <f t="shared" si="19"/>
        <v>Edinburg, Hidalgo County, TX</v>
      </c>
    </row>
    <row r="619" spans="1:17" ht="20">
      <c r="A619" s="26">
        <v>250</v>
      </c>
      <c r="B619" t="s">
        <v>1269</v>
      </c>
      <c r="C619" t="s">
        <v>2443</v>
      </c>
      <c r="D619" t="s">
        <v>283</v>
      </c>
      <c r="E619" t="s">
        <v>1597</v>
      </c>
      <c r="F619" t="s">
        <v>355</v>
      </c>
      <c r="G619" t="s">
        <v>1322</v>
      </c>
      <c r="H619" t="s">
        <v>1127</v>
      </c>
      <c r="I619">
        <v>1</v>
      </c>
      <c r="J619">
        <v>3</v>
      </c>
      <c r="K619">
        <v>4</v>
      </c>
      <c r="L619">
        <v>3</v>
      </c>
      <c r="M619" t="s">
        <v>1275</v>
      </c>
      <c r="N619" t="str">
        <f t="shared" si="18"/>
        <v>TXCameronBrownsville3</v>
      </c>
      <c r="Q619" t="str">
        <f t="shared" si="19"/>
        <v>Brownsville, Cameron County, TX</v>
      </c>
    </row>
    <row r="620" spans="1:17">
      <c r="A620" s="27"/>
      <c r="N620" t="str">
        <f t="shared" si="18"/>
        <v/>
      </c>
      <c r="Q620" t="str">
        <f t="shared" si="19"/>
        <v xml:space="preserve">,  County, </v>
      </c>
    </row>
    <row r="621" spans="1:17">
      <c r="N621" t="str">
        <f t="shared" si="18"/>
        <v/>
      </c>
      <c r="Q621" t="str">
        <f t="shared" si="19"/>
        <v xml:space="preserve">,  County, </v>
      </c>
    </row>
    <row r="622" spans="1:17">
      <c r="N622" t="str">
        <f t="shared" si="18"/>
        <v/>
      </c>
      <c r="Q622" t="str">
        <f t="shared" si="19"/>
        <v xml:space="preserve">,  County, </v>
      </c>
    </row>
    <row r="623" spans="1:17">
      <c r="N623" t="str">
        <f t="shared" si="18"/>
        <v/>
      </c>
      <c r="Q623" t="str">
        <f t="shared" si="19"/>
        <v xml:space="preserve">,  County, </v>
      </c>
    </row>
    <row r="624" spans="1:17" ht="20">
      <c r="A624" s="26">
        <v>1</v>
      </c>
      <c r="B624" t="s">
        <v>1269</v>
      </c>
      <c r="C624" t="s">
        <v>2444</v>
      </c>
      <c r="D624" t="s">
        <v>275</v>
      </c>
      <c r="E624" t="s">
        <v>1271</v>
      </c>
      <c r="F624" t="s">
        <v>2445</v>
      </c>
      <c r="G624" t="s">
        <v>1273</v>
      </c>
      <c r="H624" t="s">
        <v>1274</v>
      </c>
      <c r="I624">
        <v>1</v>
      </c>
      <c r="J624">
        <v>4</v>
      </c>
      <c r="K624">
        <v>2</v>
      </c>
      <c r="L624">
        <v>2</v>
      </c>
      <c r="M624" t="s">
        <v>1275</v>
      </c>
      <c r="N624" t="str">
        <f t="shared" si="18"/>
        <v>TNJohnsonNeva4</v>
      </c>
      <c r="Q624" t="str">
        <f t="shared" si="19"/>
        <v>Neva, Johnson County, TN</v>
      </c>
    </row>
    <row r="625" spans="1:17" ht="20">
      <c r="A625" s="26">
        <v>2</v>
      </c>
      <c r="B625" t="s">
        <v>1269</v>
      </c>
      <c r="C625" t="s">
        <v>2446</v>
      </c>
      <c r="D625" t="s">
        <v>275</v>
      </c>
      <c r="E625" t="s">
        <v>1271</v>
      </c>
      <c r="F625" t="s">
        <v>1272</v>
      </c>
      <c r="G625" t="s">
        <v>1273</v>
      </c>
      <c r="H625" t="s">
        <v>1127</v>
      </c>
      <c r="I625">
        <v>1</v>
      </c>
      <c r="J625">
        <v>4</v>
      </c>
      <c r="K625">
        <v>1</v>
      </c>
      <c r="L625">
        <v>2</v>
      </c>
      <c r="M625" t="s">
        <v>1275</v>
      </c>
      <c r="N625" t="str">
        <f t="shared" si="18"/>
        <v>TNJohnsonLaurel Bloomery4</v>
      </c>
      <c r="Q625" t="str">
        <f t="shared" si="19"/>
        <v>Laurel Bloomery, Johnson County, TN</v>
      </c>
    </row>
    <row r="626" spans="1:17" ht="20">
      <c r="A626" s="26">
        <v>3</v>
      </c>
      <c r="B626" t="s">
        <v>1269</v>
      </c>
      <c r="C626" t="s">
        <v>2447</v>
      </c>
      <c r="D626" t="s">
        <v>275</v>
      </c>
      <c r="E626" t="s">
        <v>1271</v>
      </c>
      <c r="F626" t="s">
        <v>2448</v>
      </c>
      <c r="G626" t="s">
        <v>1273</v>
      </c>
      <c r="H626" t="s">
        <v>1127</v>
      </c>
      <c r="I626">
        <v>1</v>
      </c>
      <c r="J626">
        <v>4</v>
      </c>
      <c r="K626">
        <v>1</v>
      </c>
      <c r="L626">
        <v>2</v>
      </c>
      <c r="M626" t="s">
        <v>1275</v>
      </c>
      <c r="N626" t="str">
        <f t="shared" si="18"/>
        <v>TNJohnsonShady Valley4</v>
      </c>
      <c r="Q626" t="str">
        <f t="shared" si="19"/>
        <v>Shady Valley, Johnson County, TN</v>
      </c>
    </row>
    <row r="627" spans="1:17" ht="20">
      <c r="A627" s="26">
        <v>4</v>
      </c>
      <c r="B627" t="s">
        <v>1269</v>
      </c>
      <c r="C627" t="s">
        <v>2449</v>
      </c>
      <c r="D627" t="s">
        <v>275</v>
      </c>
      <c r="E627" t="s">
        <v>1271</v>
      </c>
      <c r="F627" t="s">
        <v>1272</v>
      </c>
      <c r="G627" t="s">
        <v>1273</v>
      </c>
      <c r="H627" t="s">
        <v>1274</v>
      </c>
      <c r="I627">
        <v>1</v>
      </c>
      <c r="J627">
        <v>4</v>
      </c>
      <c r="K627">
        <v>4</v>
      </c>
      <c r="L627">
        <v>3</v>
      </c>
      <c r="M627" t="s">
        <v>1275</v>
      </c>
      <c r="N627" t="str">
        <f t="shared" si="18"/>
        <v>TNJohnsonLaurel Bloomery4</v>
      </c>
      <c r="Q627" t="str">
        <f t="shared" si="19"/>
        <v>Laurel Bloomery, Johnson County, TN</v>
      </c>
    </row>
    <row r="628" spans="1:17" ht="20">
      <c r="A628" s="26">
        <v>5</v>
      </c>
      <c r="B628" t="s">
        <v>1269</v>
      </c>
      <c r="C628" t="s">
        <v>2450</v>
      </c>
      <c r="D628" t="s">
        <v>275</v>
      </c>
      <c r="E628" t="s">
        <v>1068</v>
      </c>
      <c r="F628" t="s">
        <v>2118</v>
      </c>
      <c r="G628" t="s">
        <v>1273</v>
      </c>
      <c r="H628" t="s">
        <v>1127</v>
      </c>
      <c r="I628">
        <v>1</v>
      </c>
      <c r="J628">
        <v>4</v>
      </c>
      <c r="K628">
        <v>3</v>
      </c>
      <c r="L628">
        <v>3</v>
      </c>
      <c r="M628" t="s">
        <v>1275</v>
      </c>
      <c r="N628" t="str">
        <f t="shared" si="18"/>
        <v>TNWashingtonLeesburg4</v>
      </c>
      <c r="Q628" t="str">
        <f t="shared" si="19"/>
        <v>Leesburg, Washington County, TN</v>
      </c>
    </row>
    <row r="629" spans="1:17" ht="20">
      <c r="A629" s="26">
        <v>6</v>
      </c>
      <c r="B629" t="s">
        <v>1269</v>
      </c>
      <c r="C629" t="s">
        <v>2451</v>
      </c>
      <c r="D629" t="s">
        <v>275</v>
      </c>
      <c r="E629" t="s">
        <v>1068</v>
      </c>
      <c r="F629" t="s">
        <v>2118</v>
      </c>
      <c r="G629" t="s">
        <v>1273</v>
      </c>
      <c r="H629" t="s">
        <v>1127</v>
      </c>
      <c r="I629">
        <v>1</v>
      </c>
      <c r="J629">
        <v>4</v>
      </c>
      <c r="K629">
        <v>2</v>
      </c>
      <c r="L629">
        <v>2</v>
      </c>
      <c r="M629" t="s">
        <v>1275</v>
      </c>
      <c r="N629" t="str">
        <f t="shared" si="18"/>
        <v>TNWashingtonLeesburg4</v>
      </c>
      <c r="Q629" t="str">
        <f t="shared" si="19"/>
        <v>Leesburg, Washington County, TN</v>
      </c>
    </row>
    <row r="630" spans="1:17" ht="20">
      <c r="A630" s="26">
        <v>7</v>
      </c>
      <c r="B630" t="s">
        <v>1269</v>
      </c>
      <c r="C630" t="s">
        <v>2452</v>
      </c>
      <c r="D630" t="s">
        <v>275</v>
      </c>
      <c r="E630" t="s">
        <v>1277</v>
      </c>
      <c r="F630" t="s">
        <v>1599</v>
      </c>
      <c r="G630" t="s">
        <v>1273</v>
      </c>
      <c r="H630" t="s">
        <v>1127</v>
      </c>
      <c r="I630">
        <v>1</v>
      </c>
      <c r="J630">
        <v>4</v>
      </c>
      <c r="K630">
        <v>4</v>
      </c>
      <c r="L630">
        <v>4</v>
      </c>
      <c r="M630" t="s">
        <v>1275</v>
      </c>
      <c r="N630" t="str">
        <f t="shared" si="18"/>
        <v>TNSullivanHolston Valley4</v>
      </c>
      <c r="Q630" t="str">
        <f t="shared" si="19"/>
        <v>Holston Valley, Sullivan County, TN</v>
      </c>
    </row>
    <row r="631" spans="1:17" ht="20">
      <c r="A631" s="26">
        <v>8</v>
      </c>
      <c r="B631" t="s">
        <v>1269</v>
      </c>
      <c r="C631" t="s">
        <v>2453</v>
      </c>
      <c r="D631" t="s">
        <v>275</v>
      </c>
      <c r="E631" t="s">
        <v>2454</v>
      </c>
      <c r="F631" t="s">
        <v>2208</v>
      </c>
      <c r="G631" t="s">
        <v>1273</v>
      </c>
      <c r="H631" t="s">
        <v>1127</v>
      </c>
      <c r="I631">
        <v>1</v>
      </c>
      <c r="J631">
        <v>4</v>
      </c>
      <c r="K631">
        <v>2</v>
      </c>
      <c r="L631">
        <v>2</v>
      </c>
      <c r="M631" t="s">
        <v>1275</v>
      </c>
      <c r="N631" t="str">
        <f t="shared" si="18"/>
        <v>TNHawkinsSt. Clair4</v>
      </c>
      <c r="Q631" t="str">
        <f t="shared" si="19"/>
        <v>St. Clair, Hawkins County, TN</v>
      </c>
    </row>
    <row r="632" spans="1:17" ht="20">
      <c r="A632" s="26">
        <v>9</v>
      </c>
      <c r="B632" t="s">
        <v>1269</v>
      </c>
      <c r="C632" t="s">
        <v>2455</v>
      </c>
      <c r="D632" t="s">
        <v>275</v>
      </c>
      <c r="E632" t="s">
        <v>958</v>
      </c>
      <c r="F632" t="s">
        <v>2456</v>
      </c>
      <c r="G632" t="s">
        <v>1273</v>
      </c>
      <c r="H632" t="s">
        <v>1127</v>
      </c>
      <c r="I632">
        <v>1</v>
      </c>
      <c r="J632">
        <v>4</v>
      </c>
      <c r="K632">
        <v>1</v>
      </c>
      <c r="L632">
        <v>2</v>
      </c>
      <c r="M632" t="s">
        <v>1275</v>
      </c>
      <c r="N632" t="str">
        <f t="shared" si="18"/>
        <v>TNJeffersonTalbott4</v>
      </c>
      <c r="Q632" t="str">
        <f t="shared" si="19"/>
        <v>Talbott, Jefferson County, TN</v>
      </c>
    </row>
    <row r="633" spans="1:17" ht="20">
      <c r="A633" s="26">
        <v>10</v>
      </c>
      <c r="B633" t="s">
        <v>1269</v>
      </c>
      <c r="C633" t="s">
        <v>2457</v>
      </c>
      <c r="D633" t="s">
        <v>275</v>
      </c>
      <c r="E633" t="s">
        <v>1601</v>
      </c>
      <c r="F633" t="s">
        <v>1602</v>
      </c>
      <c r="G633" t="s">
        <v>1273</v>
      </c>
      <c r="H633" t="s">
        <v>1127</v>
      </c>
      <c r="I633">
        <v>1</v>
      </c>
      <c r="J633">
        <v>4</v>
      </c>
      <c r="K633">
        <v>2</v>
      </c>
      <c r="L633">
        <v>2</v>
      </c>
      <c r="M633" t="s">
        <v>1275</v>
      </c>
      <c r="N633" t="str">
        <f t="shared" si="18"/>
        <v>TNClaiborneLittle Sycamore4</v>
      </c>
      <c r="Q633" t="str">
        <f t="shared" si="19"/>
        <v>Little Sycamore, Claiborne County, TN</v>
      </c>
    </row>
    <row r="634" spans="1:17" ht="20">
      <c r="A634" s="26">
        <v>11</v>
      </c>
      <c r="B634" t="s">
        <v>1269</v>
      </c>
      <c r="C634" t="s">
        <v>2458</v>
      </c>
      <c r="D634" t="s">
        <v>275</v>
      </c>
      <c r="E634" t="s">
        <v>1609</v>
      </c>
      <c r="F634" t="s">
        <v>2459</v>
      </c>
      <c r="G634" t="s">
        <v>1273</v>
      </c>
      <c r="H634" t="s">
        <v>1127</v>
      </c>
      <c r="I634">
        <v>1</v>
      </c>
      <c r="J634">
        <v>4</v>
      </c>
      <c r="K634">
        <v>1</v>
      </c>
      <c r="L634">
        <v>2</v>
      </c>
      <c r="M634" t="s">
        <v>1275</v>
      </c>
      <c r="N634" t="str">
        <f t="shared" si="18"/>
        <v>TNCampbellJacksboro4</v>
      </c>
      <c r="Q634" t="str">
        <f t="shared" si="19"/>
        <v>Jacksboro, Campbell County, TN</v>
      </c>
    </row>
    <row r="635" spans="1:17" ht="20">
      <c r="A635" s="26">
        <v>12</v>
      </c>
      <c r="B635" t="s">
        <v>1269</v>
      </c>
      <c r="C635" t="s">
        <v>2460</v>
      </c>
      <c r="D635" t="s">
        <v>275</v>
      </c>
      <c r="E635" t="s">
        <v>1612</v>
      </c>
      <c r="F635" t="s">
        <v>2461</v>
      </c>
      <c r="G635" t="s">
        <v>1273</v>
      </c>
      <c r="H635" t="s">
        <v>1127</v>
      </c>
      <c r="I635">
        <v>1</v>
      </c>
      <c r="J635">
        <v>4</v>
      </c>
      <c r="K635">
        <v>3</v>
      </c>
      <c r="L635">
        <v>3</v>
      </c>
      <c r="M635" t="s">
        <v>1275</v>
      </c>
      <c r="N635" t="str">
        <f t="shared" si="18"/>
        <v>TNScottOneida4</v>
      </c>
      <c r="Q635" t="str">
        <f t="shared" si="19"/>
        <v>Oneida, Scott County, TN</v>
      </c>
    </row>
    <row r="636" spans="1:17" ht="20">
      <c r="A636" s="26">
        <v>13</v>
      </c>
      <c r="B636" t="s">
        <v>1269</v>
      </c>
      <c r="C636" t="s">
        <v>2462</v>
      </c>
      <c r="D636" t="s">
        <v>275</v>
      </c>
      <c r="E636" t="s">
        <v>2463</v>
      </c>
      <c r="F636" t="s">
        <v>2464</v>
      </c>
      <c r="G636" t="s">
        <v>1273</v>
      </c>
      <c r="H636" t="s">
        <v>1127</v>
      </c>
      <c r="I636">
        <v>1</v>
      </c>
      <c r="J636">
        <v>4</v>
      </c>
      <c r="K636">
        <v>1</v>
      </c>
      <c r="L636">
        <v>2</v>
      </c>
      <c r="M636" t="s">
        <v>1275</v>
      </c>
      <c r="N636" t="str">
        <f t="shared" si="18"/>
        <v>TNLoudonLenoir City4</v>
      </c>
      <c r="Q636" t="str">
        <f t="shared" si="19"/>
        <v>Lenoir City, Loudon County, TN</v>
      </c>
    </row>
    <row r="637" spans="1:17" ht="20">
      <c r="A637" s="26">
        <v>14</v>
      </c>
      <c r="B637" t="s">
        <v>1269</v>
      </c>
      <c r="C637" t="s">
        <v>2465</v>
      </c>
      <c r="D637" t="s">
        <v>275</v>
      </c>
      <c r="E637" t="s">
        <v>2466</v>
      </c>
      <c r="F637" t="s">
        <v>953</v>
      </c>
      <c r="G637" t="s">
        <v>1273</v>
      </c>
      <c r="H637" t="s">
        <v>1127</v>
      </c>
      <c r="I637">
        <v>1</v>
      </c>
      <c r="J637">
        <v>4</v>
      </c>
      <c r="K637">
        <v>2</v>
      </c>
      <c r="L637">
        <v>2</v>
      </c>
      <c r="M637" t="s">
        <v>1275</v>
      </c>
      <c r="N637" t="str">
        <f t="shared" si="18"/>
        <v>TNRoaneKingston4</v>
      </c>
      <c r="Q637" t="str">
        <f t="shared" si="19"/>
        <v>Kingston, Roane County, TN</v>
      </c>
    </row>
    <row r="638" spans="1:17" ht="20">
      <c r="A638" s="26">
        <v>15</v>
      </c>
      <c r="B638" t="s">
        <v>1269</v>
      </c>
      <c r="C638" t="s">
        <v>2467</v>
      </c>
      <c r="D638" t="s">
        <v>275</v>
      </c>
      <c r="E638" t="s">
        <v>2468</v>
      </c>
      <c r="F638" t="s">
        <v>2469</v>
      </c>
      <c r="G638" t="s">
        <v>1273</v>
      </c>
      <c r="H638" t="s">
        <v>1274</v>
      </c>
      <c r="I638">
        <v>1</v>
      </c>
      <c r="J638">
        <v>4</v>
      </c>
      <c r="K638">
        <v>4</v>
      </c>
      <c r="L638">
        <v>3</v>
      </c>
      <c r="M638" t="s">
        <v>1275</v>
      </c>
      <c r="N638" t="str">
        <f t="shared" si="18"/>
        <v>TNMorganWartburg4</v>
      </c>
      <c r="Q638" t="str">
        <f t="shared" si="19"/>
        <v>Wartburg, Morgan County, TN</v>
      </c>
    </row>
    <row r="639" spans="1:17" ht="20">
      <c r="A639" s="26">
        <v>16</v>
      </c>
      <c r="B639" t="s">
        <v>1269</v>
      </c>
      <c r="C639" t="s">
        <v>2470</v>
      </c>
      <c r="D639" t="s">
        <v>275</v>
      </c>
      <c r="E639" t="s">
        <v>1294</v>
      </c>
      <c r="F639" t="s">
        <v>2471</v>
      </c>
      <c r="G639" t="s">
        <v>1273</v>
      </c>
      <c r="H639" t="s">
        <v>1274</v>
      </c>
      <c r="I639">
        <v>1</v>
      </c>
      <c r="J639">
        <v>4</v>
      </c>
      <c r="K639">
        <v>2</v>
      </c>
      <c r="L639">
        <v>1</v>
      </c>
      <c r="M639" t="s">
        <v>1275</v>
      </c>
      <c r="N639" t="str">
        <f t="shared" si="18"/>
        <v>TNCumberlandSequatchie Valley4</v>
      </c>
      <c r="Q639" t="str">
        <f t="shared" si="19"/>
        <v>Sequatchie Valley, Cumberland County, TN</v>
      </c>
    </row>
    <row r="640" spans="1:17" ht="20">
      <c r="A640" s="26">
        <v>17</v>
      </c>
      <c r="B640" t="s">
        <v>1269</v>
      </c>
      <c r="C640" t="s">
        <v>2472</v>
      </c>
      <c r="D640" t="s">
        <v>275</v>
      </c>
      <c r="E640" t="s">
        <v>1297</v>
      </c>
      <c r="F640" t="s">
        <v>2473</v>
      </c>
      <c r="G640" t="s">
        <v>1273</v>
      </c>
      <c r="H640" t="s">
        <v>1127</v>
      </c>
      <c r="I640">
        <v>1</v>
      </c>
      <c r="J640">
        <v>4</v>
      </c>
      <c r="K640">
        <v>2</v>
      </c>
      <c r="L640">
        <v>1</v>
      </c>
      <c r="M640" t="s">
        <v>1275</v>
      </c>
      <c r="N640" t="str">
        <f t="shared" si="18"/>
        <v>TNRheaSpring City4</v>
      </c>
      <c r="Q640" t="str">
        <f t="shared" si="19"/>
        <v>Spring City, Rhea County, TN</v>
      </c>
    </row>
    <row r="641" spans="1:17" ht="20">
      <c r="A641" s="26">
        <v>18</v>
      </c>
      <c r="B641" t="s">
        <v>1269</v>
      </c>
      <c r="C641" t="s">
        <v>2474</v>
      </c>
      <c r="D641" t="s">
        <v>275</v>
      </c>
      <c r="E641" t="s">
        <v>1297</v>
      </c>
      <c r="F641" t="s">
        <v>236</v>
      </c>
      <c r="G641" t="s">
        <v>1273</v>
      </c>
      <c r="H641" t="s">
        <v>1127</v>
      </c>
      <c r="I641">
        <v>1</v>
      </c>
      <c r="J641">
        <v>4</v>
      </c>
      <c r="K641">
        <v>3</v>
      </c>
      <c r="L641">
        <v>4</v>
      </c>
      <c r="M641" t="s">
        <v>1275</v>
      </c>
      <c r="N641" t="str">
        <f t="shared" si="18"/>
        <v>TNRheaDayton4</v>
      </c>
      <c r="Q641" t="str">
        <f t="shared" si="19"/>
        <v>Dayton, Rhea County, TN</v>
      </c>
    </row>
    <row r="642" spans="1:17" ht="20">
      <c r="A642" s="26">
        <v>19</v>
      </c>
      <c r="B642" t="s">
        <v>1269</v>
      </c>
      <c r="C642" t="s">
        <v>2475</v>
      </c>
      <c r="D642" t="s">
        <v>275</v>
      </c>
      <c r="E642" t="s">
        <v>1299</v>
      </c>
      <c r="F642" t="s">
        <v>232</v>
      </c>
      <c r="G642" t="s">
        <v>1273</v>
      </c>
      <c r="H642" t="s">
        <v>1127</v>
      </c>
      <c r="I642">
        <v>1</v>
      </c>
      <c r="J642">
        <v>4</v>
      </c>
      <c r="K642">
        <v>1</v>
      </c>
      <c r="M642" t="s">
        <v>1275</v>
      </c>
      <c r="N642" t="str">
        <f t="shared" si="18"/>
        <v>TNBradleyCleveland4</v>
      </c>
      <c r="Q642" t="str">
        <f t="shared" si="19"/>
        <v>Cleveland, Bradley County, TN</v>
      </c>
    </row>
    <row r="643" spans="1:17" ht="20">
      <c r="A643" s="26">
        <v>20</v>
      </c>
      <c r="B643" t="s">
        <v>1269</v>
      </c>
      <c r="C643" t="s">
        <v>2476</v>
      </c>
      <c r="D643" t="s">
        <v>275</v>
      </c>
      <c r="E643" t="s">
        <v>1301</v>
      </c>
      <c r="F643" t="s">
        <v>276</v>
      </c>
      <c r="G643" t="s">
        <v>1273</v>
      </c>
      <c r="H643" t="s">
        <v>1274</v>
      </c>
      <c r="I643">
        <v>1</v>
      </c>
      <c r="J643">
        <v>4</v>
      </c>
      <c r="K643">
        <v>4</v>
      </c>
      <c r="L643">
        <v>2</v>
      </c>
      <c r="M643" t="s">
        <v>1275</v>
      </c>
      <c r="N643" t="str">
        <f t="shared" ref="N643:N706" si="20">D643&amp;E643&amp;F643&amp;J643</f>
        <v>TNHamiltonChattanooga4</v>
      </c>
      <c r="Q643" t="str">
        <f t="shared" ref="Q643:Q706" si="21">F643&amp;", "&amp;E643&amp;" County, "&amp;D643</f>
        <v>Chattanooga, Hamilton County, TN</v>
      </c>
    </row>
    <row r="644" spans="1:17" ht="20">
      <c r="A644" s="26">
        <v>21</v>
      </c>
      <c r="B644" t="s">
        <v>1269</v>
      </c>
      <c r="C644" t="s">
        <v>2477</v>
      </c>
      <c r="D644" t="s">
        <v>69</v>
      </c>
      <c r="E644" t="s">
        <v>474</v>
      </c>
      <c r="F644" t="s">
        <v>2478</v>
      </c>
      <c r="G644" t="s">
        <v>1273</v>
      </c>
      <c r="H644" t="s">
        <v>1127</v>
      </c>
      <c r="I644">
        <v>1</v>
      </c>
      <c r="J644">
        <v>4</v>
      </c>
      <c r="K644">
        <v>1</v>
      </c>
      <c r="L644">
        <v>1</v>
      </c>
      <c r="M644" t="s">
        <v>1275</v>
      </c>
      <c r="N644" t="str">
        <f t="shared" si="20"/>
        <v>GAGilmerEllijay4</v>
      </c>
      <c r="Q644" t="str">
        <f t="shared" si="21"/>
        <v>Ellijay, Gilmer County, GA</v>
      </c>
    </row>
    <row r="645" spans="1:17" ht="20">
      <c r="A645" s="26">
        <v>22</v>
      </c>
      <c r="B645" t="s">
        <v>1269</v>
      </c>
      <c r="C645" t="s">
        <v>2479</v>
      </c>
      <c r="D645" t="s">
        <v>69</v>
      </c>
      <c r="E645" t="s">
        <v>2480</v>
      </c>
      <c r="F645" t="s">
        <v>2481</v>
      </c>
      <c r="G645" t="s">
        <v>1273</v>
      </c>
      <c r="H645" t="s">
        <v>1127</v>
      </c>
      <c r="I645">
        <v>1</v>
      </c>
      <c r="J645">
        <v>4</v>
      </c>
      <c r="K645">
        <v>1</v>
      </c>
      <c r="L645">
        <v>1</v>
      </c>
      <c r="M645" t="s">
        <v>1275</v>
      </c>
      <c r="N645" t="str">
        <f t="shared" si="20"/>
        <v>GAMurrayChatsworth4</v>
      </c>
      <c r="Q645" t="str">
        <f t="shared" si="21"/>
        <v>Chatsworth, Murray County, GA</v>
      </c>
    </row>
    <row r="646" spans="1:17" ht="20">
      <c r="A646" s="26">
        <v>23</v>
      </c>
      <c r="B646" t="s">
        <v>1269</v>
      </c>
      <c r="C646" t="s">
        <v>2482</v>
      </c>
      <c r="D646" t="s">
        <v>69</v>
      </c>
      <c r="E646" t="s">
        <v>1927</v>
      </c>
      <c r="F646" t="s">
        <v>2483</v>
      </c>
      <c r="G646" t="s">
        <v>1273</v>
      </c>
      <c r="H646" t="s">
        <v>1274</v>
      </c>
      <c r="I646">
        <v>1</v>
      </c>
      <c r="J646">
        <v>4</v>
      </c>
      <c r="K646">
        <v>2</v>
      </c>
      <c r="L646">
        <v>2</v>
      </c>
      <c r="M646" t="s">
        <v>1275</v>
      </c>
      <c r="N646" t="str">
        <f t="shared" si="20"/>
        <v>GAUnionBlairsville4</v>
      </c>
      <c r="Q646" t="str">
        <f t="shared" si="21"/>
        <v>Blairsville, Union County, GA</v>
      </c>
    </row>
    <row r="647" spans="1:17" ht="20">
      <c r="A647" s="26">
        <v>24</v>
      </c>
      <c r="B647" t="s">
        <v>1269</v>
      </c>
      <c r="C647" t="s">
        <v>2484</v>
      </c>
      <c r="D647" t="s">
        <v>69</v>
      </c>
      <c r="E647" t="s">
        <v>1927</v>
      </c>
      <c r="F647" t="s">
        <v>2483</v>
      </c>
      <c r="G647" t="s">
        <v>1273</v>
      </c>
      <c r="H647" t="s">
        <v>1274</v>
      </c>
      <c r="I647">
        <v>1</v>
      </c>
      <c r="J647">
        <v>4</v>
      </c>
      <c r="K647">
        <v>2</v>
      </c>
      <c r="L647">
        <v>2</v>
      </c>
      <c r="M647" t="s">
        <v>1275</v>
      </c>
      <c r="N647" t="str">
        <f t="shared" si="20"/>
        <v>GAUnionBlairsville4</v>
      </c>
      <c r="Q647" t="str">
        <f t="shared" si="21"/>
        <v>Blairsville, Union County, GA</v>
      </c>
    </row>
    <row r="648" spans="1:17" ht="20">
      <c r="A648" s="26">
        <v>25</v>
      </c>
      <c r="B648" t="s">
        <v>1269</v>
      </c>
      <c r="C648" t="s">
        <v>2485</v>
      </c>
      <c r="D648" t="s">
        <v>69</v>
      </c>
      <c r="E648" t="s">
        <v>1304</v>
      </c>
      <c r="F648" t="s">
        <v>1305</v>
      </c>
      <c r="G648" t="s">
        <v>1273</v>
      </c>
      <c r="H648" t="s">
        <v>1127</v>
      </c>
      <c r="I648">
        <v>1</v>
      </c>
      <c r="J648">
        <v>4</v>
      </c>
      <c r="K648">
        <v>1</v>
      </c>
      <c r="M648" t="s">
        <v>1275</v>
      </c>
      <c r="N648" t="str">
        <f t="shared" si="20"/>
        <v>GAWhitfieldDalton4</v>
      </c>
      <c r="Q648" t="str">
        <f t="shared" si="21"/>
        <v>Dalton, Whitfield County, GA</v>
      </c>
    </row>
    <row r="649" spans="1:17" ht="20">
      <c r="A649" s="26">
        <v>26</v>
      </c>
      <c r="B649" t="s">
        <v>1269</v>
      </c>
      <c r="C649" t="s">
        <v>2486</v>
      </c>
      <c r="D649" t="s">
        <v>69</v>
      </c>
      <c r="E649" t="s">
        <v>1304</v>
      </c>
      <c r="F649" t="s">
        <v>2487</v>
      </c>
      <c r="G649" t="s">
        <v>1273</v>
      </c>
      <c r="H649" t="s">
        <v>1127</v>
      </c>
      <c r="I649">
        <v>1</v>
      </c>
      <c r="J649">
        <v>4</v>
      </c>
      <c r="K649">
        <v>2</v>
      </c>
      <c r="M649" t="s">
        <v>1275</v>
      </c>
      <c r="N649" t="str">
        <f t="shared" si="20"/>
        <v>GAWhitfieldVarnell4</v>
      </c>
      <c r="Q649" t="str">
        <f t="shared" si="21"/>
        <v>Varnell, Whitfield County, GA</v>
      </c>
    </row>
    <row r="650" spans="1:17" ht="20">
      <c r="A650" s="26">
        <v>27</v>
      </c>
      <c r="B650" t="s">
        <v>1269</v>
      </c>
      <c r="C650" t="s">
        <v>2488</v>
      </c>
      <c r="D650" t="s">
        <v>69</v>
      </c>
      <c r="E650" t="s">
        <v>2489</v>
      </c>
      <c r="F650" t="s">
        <v>2490</v>
      </c>
      <c r="G650" t="s">
        <v>1273</v>
      </c>
      <c r="H650" t="s">
        <v>1127</v>
      </c>
      <c r="I650">
        <v>1</v>
      </c>
      <c r="J650">
        <v>4</v>
      </c>
      <c r="K650">
        <v>1</v>
      </c>
      <c r="L650">
        <v>1</v>
      </c>
      <c r="M650" t="s">
        <v>1275</v>
      </c>
      <c r="N650" t="str">
        <f t="shared" si="20"/>
        <v>GALumpkinDahlonega4</v>
      </c>
      <c r="Q650" t="str">
        <f t="shared" si="21"/>
        <v>Dahlonega, Lumpkin County, GA</v>
      </c>
    </row>
    <row r="651" spans="1:17" ht="20">
      <c r="A651" s="26">
        <v>28</v>
      </c>
      <c r="B651" t="s">
        <v>1269</v>
      </c>
      <c r="C651" t="s">
        <v>2491</v>
      </c>
      <c r="D651" t="s">
        <v>69</v>
      </c>
      <c r="E651" t="s">
        <v>1632</v>
      </c>
      <c r="F651" t="s">
        <v>2492</v>
      </c>
      <c r="G651" t="s">
        <v>1273</v>
      </c>
      <c r="H651" t="s">
        <v>1127</v>
      </c>
      <c r="I651">
        <v>1</v>
      </c>
      <c r="J651">
        <v>4</v>
      </c>
      <c r="K651">
        <v>2</v>
      </c>
      <c r="M651" t="s">
        <v>1275</v>
      </c>
      <c r="N651" t="str">
        <f t="shared" si="20"/>
        <v>GAGordonResaca4</v>
      </c>
      <c r="Q651" t="str">
        <f t="shared" si="21"/>
        <v>Resaca, Gordon County, GA</v>
      </c>
    </row>
    <row r="652" spans="1:17" ht="20">
      <c r="A652" s="26">
        <v>29</v>
      </c>
      <c r="B652" t="s">
        <v>1269</v>
      </c>
      <c r="C652" t="s">
        <v>2493</v>
      </c>
      <c r="D652" t="s">
        <v>69</v>
      </c>
      <c r="E652" t="s">
        <v>2494</v>
      </c>
      <c r="F652" t="s">
        <v>953</v>
      </c>
      <c r="G652" t="s">
        <v>1273</v>
      </c>
      <c r="H652" t="s">
        <v>1274</v>
      </c>
      <c r="I652">
        <v>1</v>
      </c>
      <c r="J652">
        <v>4</v>
      </c>
      <c r="K652">
        <v>1</v>
      </c>
      <c r="L652">
        <v>2</v>
      </c>
      <c r="M652" t="s">
        <v>1275</v>
      </c>
      <c r="N652" t="str">
        <f t="shared" si="20"/>
        <v>GABartowKingston4</v>
      </c>
      <c r="Q652" t="str">
        <f t="shared" si="21"/>
        <v>Kingston, Bartow County, GA</v>
      </c>
    </row>
    <row r="653" spans="1:17" ht="20">
      <c r="A653" s="26">
        <v>30</v>
      </c>
      <c r="B653" t="s">
        <v>1269</v>
      </c>
      <c r="C653" t="s">
        <v>2495</v>
      </c>
      <c r="D653" t="s">
        <v>69</v>
      </c>
      <c r="E653" t="s">
        <v>2024</v>
      </c>
      <c r="F653" t="s">
        <v>2496</v>
      </c>
      <c r="G653" t="s">
        <v>1309</v>
      </c>
      <c r="H653" t="s">
        <v>1127</v>
      </c>
      <c r="I653">
        <v>1</v>
      </c>
      <c r="J653">
        <v>4</v>
      </c>
      <c r="K653">
        <v>1</v>
      </c>
      <c r="L653">
        <v>2</v>
      </c>
      <c r="M653" t="s">
        <v>1275</v>
      </c>
      <c r="N653" t="str">
        <f t="shared" si="20"/>
        <v>GAGwinnettNorcross4</v>
      </c>
      <c r="Q653" t="str">
        <f t="shared" si="21"/>
        <v>Norcross, Gwinnett County, GA</v>
      </c>
    </row>
    <row r="654" spans="1:17" ht="20">
      <c r="A654" s="26">
        <v>31</v>
      </c>
      <c r="B654" t="s">
        <v>1269</v>
      </c>
      <c r="C654" t="s">
        <v>2497</v>
      </c>
      <c r="D654" t="s">
        <v>69</v>
      </c>
      <c r="E654" t="s">
        <v>2030</v>
      </c>
      <c r="F654" t="s">
        <v>2498</v>
      </c>
      <c r="G654" t="s">
        <v>1309</v>
      </c>
      <c r="H654" t="s">
        <v>1274</v>
      </c>
      <c r="I654">
        <v>1</v>
      </c>
      <c r="J654">
        <v>4</v>
      </c>
      <c r="K654">
        <v>4</v>
      </c>
      <c r="L654">
        <v>3</v>
      </c>
      <c r="M654" t="s">
        <v>1275</v>
      </c>
      <c r="N654" t="str">
        <f t="shared" si="20"/>
        <v>GAHallFlowery Branch4</v>
      </c>
      <c r="Q654" t="str">
        <f t="shared" si="21"/>
        <v>Flowery Branch, Hall County, GA</v>
      </c>
    </row>
    <row r="655" spans="1:17" ht="20">
      <c r="A655" s="26">
        <v>32</v>
      </c>
      <c r="B655" t="s">
        <v>1269</v>
      </c>
      <c r="C655" t="s">
        <v>2499</v>
      </c>
      <c r="D655" t="s">
        <v>69</v>
      </c>
      <c r="E655" t="s">
        <v>1307</v>
      </c>
      <c r="F655" t="s">
        <v>2500</v>
      </c>
      <c r="G655" t="s">
        <v>1309</v>
      </c>
      <c r="H655" t="s">
        <v>1274</v>
      </c>
      <c r="I655">
        <v>1</v>
      </c>
      <c r="J655">
        <v>4</v>
      </c>
      <c r="K655">
        <v>2</v>
      </c>
      <c r="L655">
        <v>2</v>
      </c>
      <c r="M655" t="s">
        <v>1275</v>
      </c>
      <c r="N655" t="str">
        <f t="shared" si="20"/>
        <v>GADe KalbLithonia4</v>
      </c>
      <c r="Q655" t="str">
        <f t="shared" si="21"/>
        <v>Lithonia, De Kalb County, GA</v>
      </c>
    </row>
    <row r="656" spans="1:17" ht="20">
      <c r="A656" s="26">
        <v>33</v>
      </c>
      <c r="B656" t="s">
        <v>1269</v>
      </c>
      <c r="C656" t="s">
        <v>2501</v>
      </c>
      <c r="D656" t="s">
        <v>69</v>
      </c>
      <c r="E656" t="s">
        <v>1311</v>
      </c>
      <c r="F656" t="s">
        <v>2502</v>
      </c>
      <c r="G656" t="s">
        <v>1309</v>
      </c>
      <c r="H656" t="s">
        <v>1127</v>
      </c>
      <c r="I656">
        <v>1</v>
      </c>
      <c r="J656">
        <v>4</v>
      </c>
      <c r="K656">
        <v>1</v>
      </c>
      <c r="M656" t="s">
        <v>1275</v>
      </c>
      <c r="N656" t="str">
        <f t="shared" si="20"/>
        <v>GAFultonRico4</v>
      </c>
      <c r="Q656" t="str">
        <f t="shared" si="21"/>
        <v>Rico, Fulton County, GA</v>
      </c>
    </row>
    <row r="657" spans="1:17" ht="20">
      <c r="A657" s="26">
        <v>34</v>
      </c>
      <c r="B657" t="s">
        <v>1269</v>
      </c>
      <c r="C657" t="s">
        <v>2503</v>
      </c>
      <c r="D657" t="s">
        <v>69</v>
      </c>
      <c r="E657" t="s">
        <v>1311</v>
      </c>
      <c r="F657" t="s">
        <v>70</v>
      </c>
      <c r="G657" t="s">
        <v>1309</v>
      </c>
      <c r="H657" t="s">
        <v>1274</v>
      </c>
      <c r="I657">
        <v>1</v>
      </c>
      <c r="J657">
        <v>4</v>
      </c>
      <c r="K657">
        <v>4</v>
      </c>
      <c r="M657" t="s">
        <v>1275</v>
      </c>
      <c r="N657" t="str">
        <f t="shared" si="20"/>
        <v>GAFultonAtlanta4</v>
      </c>
      <c r="Q657" t="str">
        <f t="shared" si="21"/>
        <v>Atlanta, Fulton County, GA</v>
      </c>
    </row>
    <row r="658" spans="1:17" ht="20">
      <c r="A658" s="26">
        <v>35</v>
      </c>
      <c r="B658" t="s">
        <v>1269</v>
      </c>
      <c r="C658" t="s">
        <v>2504</v>
      </c>
      <c r="D658" t="s">
        <v>69</v>
      </c>
      <c r="E658" t="s">
        <v>2505</v>
      </c>
      <c r="F658" t="s">
        <v>2224</v>
      </c>
      <c r="G658" t="s">
        <v>1309</v>
      </c>
      <c r="H658" t="s">
        <v>1127</v>
      </c>
      <c r="I658">
        <v>1</v>
      </c>
      <c r="J658">
        <v>4</v>
      </c>
      <c r="K658">
        <v>3</v>
      </c>
      <c r="L658">
        <v>3</v>
      </c>
      <c r="M658" t="s">
        <v>1275</v>
      </c>
      <c r="N658" t="str">
        <f t="shared" si="20"/>
        <v>GAHaralsonTallapoosa4</v>
      </c>
      <c r="Q658" t="str">
        <f t="shared" si="21"/>
        <v>Tallapoosa, Haralson County, GA</v>
      </c>
    </row>
    <row r="659" spans="1:17" ht="20">
      <c r="A659" s="26">
        <v>36</v>
      </c>
      <c r="B659" t="s">
        <v>1269</v>
      </c>
      <c r="C659" t="s">
        <v>2506</v>
      </c>
      <c r="D659" t="s">
        <v>69</v>
      </c>
      <c r="E659" t="s">
        <v>1656</v>
      </c>
      <c r="F659" t="s">
        <v>1657</v>
      </c>
      <c r="G659" t="s">
        <v>1309</v>
      </c>
      <c r="H659" t="s">
        <v>1274</v>
      </c>
      <c r="I659">
        <v>1</v>
      </c>
      <c r="J659">
        <v>4</v>
      </c>
      <c r="K659">
        <v>3</v>
      </c>
      <c r="L659">
        <v>2</v>
      </c>
      <c r="M659" t="s">
        <v>1275</v>
      </c>
      <c r="N659" t="str">
        <f t="shared" si="20"/>
        <v>GACarrollHickory Level4</v>
      </c>
      <c r="Q659" t="str">
        <f t="shared" si="21"/>
        <v>Hickory Level, Carroll County, GA</v>
      </c>
    </row>
    <row r="660" spans="1:17" ht="20">
      <c r="A660" s="26">
        <v>37</v>
      </c>
      <c r="B660" t="s">
        <v>1269</v>
      </c>
      <c r="C660" t="s">
        <v>2507</v>
      </c>
      <c r="D660" t="s">
        <v>69</v>
      </c>
      <c r="E660" t="s">
        <v>2508</v>
      </c>
      <c r="F660" t="s">
        <v>2509</v>
      </c>
      <c r="G660" t="s">
        <v>1309</v>
      </c>
      <c r="H660" t="s">
        <v>1274</v>
      </c>
      <c r="I660">
        <v>1</v>
      </c>
      <c r="J660">
        <v>4</v>
      </c>
      <c r="K660">
        <v>3</v>
      </c>
      <c r="L660">
        <v>3</v>
      </c>
      <c r="M660" t="s">
        <v>1275</v>
      </c>
      <c r="N660" t="str">
        <f t="shared" si="20"/>
        <v>GAClaytonMorrow4</v>
      </c>
      <c r="Q660" t="str">
        <f t="shared" si="21"/>
        <v>Morrow, Clayton County, GA</v>
      </c>
    </row>
    <row r="661" spans="1:17" ht="20">
      <c r="A661" s="26">
        <v>38</v>
      </c>
      <c r="B661" t="s">
        <v>1269</v>
      </c>
      <c r="C661" t="s">
        <v>2510</v>
      </c>
      <c r="D661" t="s">
        <v>69</v>
      </c>
      <c r="E661" t="s">
        <v>1659</v>
      </c>
      <c r="F661" t="s">
        <v>2511</v>
      </c>
      <c r="G661" t="s">
        <v>1309</v>
      </c>
      <c r="H661" t="s">
        <v>1127</v>
      </c>
      <c r="I661">
        <v>1</v>
      </c>
      <c r="J661">
        <v>4</v>
      </c>
      <c r="K661">
        <v>1</v>
      </c>
      <c r="L661">
        <v>1</v>
      </c>
      <c r="M661" t="s">
        <v>1275</v>
      </c>
      <c r="N661" t="str">
        <f t="shared" si="20"/>
        <v>GAFayetteInman4</v>
      </c>
      <c r="Q661" t="str">
        <f t="shared" si="21"/>
        <v>Inman, Fayette County, GA</v>
      </c>
    </row>
    <row r="662" spans="1:17" ht="20">
      <c r="A662" s="26">
        <v>39</v>
      </c>
      <c r="B662" t="s">
        <v>1269</v>
      </c>
      <c r="C662" t="s">
        <v>2512</v>
      </c>
      <c r="D662" t="s">
        <v>69</v>
      </c>
      <c r="E662" t="s">
        <v>1659</v>
      </c>
      <c r="F662" t="s">
        <v>179</v>
      </c>
      <c r="G662" t="s">
        <v>1309</v>
      </c>
      <c r="H662" t="s">
        <v>1127</v>
      </c>
      <c r="I662">
        <v>1</v>
      </c>
      <c r="J662">
        <v>4</v>
      </c>
      <c r="K662">
        <v>4</v>
      </c>
      <c r="M662" t="s">
        <v>1275</v>
      </c>
      <c r="N662" t="str">
        <f t="shared" si="20"/>
        <v>GAFayetteFayetteville4</v>
      </c>
      <c r="Q662" t="str">
        <f t="shared" si="21"/>
        <v>Fayetteville, Fayette County, GA</v>
      </c>
    </row>
    <row r="663" spans="1:17" ht="20">
      <c r="A663" s="26">
        <v>40</v>
      </c>
      <c r="B663" t="s">
        <v>1269</v>
      </c>
      <c r="C663" t="s">
        <v>2513</v>
      </c>
      <c r="D663" t="s">
        <v>69</v>
      </c>
      <c r="E663" t="s">
        <v>1659</v>
      </c>
      <c r="F663" t="s">
        <v>179</v>
      </c>
      <c r="G663" t="s">
        <v>1309</v>
      </c>
      <c r="H663" t="s">
        <v>1274</v>
      </c>
      <c r="I663">
        <v>1</v>
      </c>
      <c r="J663">
        <v>4</v>
      </c>
      <c r="K663">
        <v>4</v>
      </c>
      <c r="M663" t="s">
        <v>1275</v>
      </c>
      <c r="N663" t="str">
        <f t="shared" si="20"/>
        <v>GAFayetteFayetteville4</v>
      </c>
      <c r="Q663" t="str">
        <f t="shared" si="21"/>
        <v>Fayetteville, Fayette County, GA</v>
      </c>
    </row>
    <row r="664" spans="1:17" ht="20">
      <c r="A664" s="26">
        <v>41</v>
      </c>
      <c r="B664" t="s">
        <v>1269</v>
      </c>
      <c r="C664" t="s">
        <v>2514</v>
      </c>
      <c r="D664" t="s">
        <v>69</v>
      </c>
      <c r="E664" t="s">
        <v>1661</v>
      </c>
      <c r="F664" t="s">
        <v>332</v>
      </c>
      <c r="G664" t="s">
        <v>1309</v>
      </c>
      <c r="H664" t="s">
        <v>1127</v>
      </c>
      <c r="I664">
        <v>1</v>
      </c>
      <c r="J664">
        <v>4</v>
      </c>
      <c r="K664">
        <v>2</v>
      </c>
      <c r="L664">
        <v>3</v>
      </c>
      <c r="M664" t="s">
        <v>1275</v>
      </c>
      <c r="N664" t="str">
        <f t="shared" si="20"/>
        <v>GACowetaNewnan4</v>
      </c>
      <c r="Q664" t="str">
        <f t="shared" si="21"/>
        <v>Newnan, Coweta County, GA</v>
      </c>
    </row>
    <row r="665" spans="1:17" ht="20">
      <c r="A665" s="26">
        <v>42</v>
      </c>
      <c r="B665" t="s">
        <v>1269</v>
      </c>
      <c r="C665" t="s">
        <v>2515</v>
      </c>
      <c r="D665" t="s">
        <v>69</v>
      </c>
      <c r="E665" t="s">
        <v>2056</v>
      </c>
      <c r="F665" t="s">
        <v>209</v>
      </c>
      <c r="G665" t="s">
        <v>1309</v>
      </c>
      <c r="H665" t="s">
        <v>1274</v>
      </c>
      <c r="I665">
        <v>1</v>
      </c>
      <c r="J665">
        <v>4</v>
      </c>
      <c r="K665">
        <v>4</v>
      </c>
      <c r="M665" t="s">
        <v>1275</v>
      </c>
      <c r="N665" t="str">
        <f t="shared" si="20"/>
        <v>GAButtsJackson4</v>
      </c>
      <c r="Q665" t="str">
        <f t="shared" si="21"/>
        <v>Jackson, Butts County, GA</v>
      </c>
    </row>
    <row r="666" spans="1:17" ht="20">
      <c r="A666" s="26">
        <v>43</v>
      </c>
      <c r="B666" t="s">
        <v>1269</v>
      </c>
      <c r="C666" t="s">
        <v>2516</v>
      </c>
      <c r="D666" t="s">
        <v>69</v>
      </c>
      <c r="E666" t="s">
        <v>2056</v>
      </c>
      <c r="F666" t="s">
        <v>209</v>
      </c>
      <c r="G666" t="s">
        <v>1309</v>
      </c>
      <c r="H666" t="s">
        <v>1274</v>
      </c>
      <c r="I666">
        <v>1</v>
      </c>
      <c r="J666">
        <v>4</v>
      </c>
      <c r="K666">
        <v>4</v>
      </c>
      <c r="L666">
        <v>3</v>
      </c>
      <c r="M666" t="s">
        <v>1275</v>
      </c>
      <c r="N666" t="str">
        <f t="shared" si="20"/>
        <v>GAButtsJackson4</v>
      </c>
      <c r="Q666" t="str">
        <f t="shared" si="21"/>
        <v>Jackson, Butts County, GA</v>
      </c>
    </row>
    <row r="667" spans="1:17" ht="20">
      <c r="A667" s="26">
        <v>44</v>
      </c>
      <c r="B667" t="s">
        <v>1269</v>
      </c>
      <c r="C667" t="s">
        <v>2517</v>
      </c>
      <c r="D667" t="s">
        <v>69</v>
      </c>
      <c r="E667" t="s">
        <v>1315</v>
      </c>
      <c r="F667" t="s">
        <v>74</v>
      </c>
      <c r="G667" t="s">
        <v>1309</v>
      </c>
      <c r="H667" t="s">
        <v>1274</v>
      </c>
      <c r="I667">
        <v>1</v>
      </c>
      <c r="J667">
        <v>4</v>
      </c>
      <c r="K667">
        <v>3</v>
      </c>
      <c r="M667" t="s">
        <v>1275</v>
      </c>
      <c r="N667" t="str">
        <f t="shared" si="20"/>
        <v>GABibbMacon4</v>
      </c>
      <c r="Q667" t="str">
        <f t="shared" si="21"/>
        <v>Macon, Bibb County, GA</v>
      </c>
    </row>
    <row r="668" spans="1:17" ht="20">
      <c r="A668" s="26">
        <v>45</v>
      </c>
      <c r="B668" t="s">
        <v>1269</v>
      </c>
      <c r="C668" t="s">
        <v>2518</v>
      </c>
      <c r="D668" t="s">
        <v>69</v>
      </c>
      <c r="E668" t="s">
        <v>306</v>
      </c>
      <c r="F668" t="s">
        <v>72</v>
      </c>
      <c r="G668" t="s">
        <v>1319</v>
      </c>
      <c r="H668" t="s">
        <v>1127</v>
      </c>
      <c r="I668">
        <v>1</v>
      </c>
      <c r="J668">
        <v>4</v>
      </c>
      <c r="K668">
        <v>4</v>
      </c>
      <c r="L668">
        <v>3</v>
      </c>
      <c r="M668" t="s">
        <v>1275</v>
      </c>
      <c r="N668" t="str">
        <f t="shared" si="20"/>
        <v>GARichmondAugusta4</v>
      </c>
      <c r="Q668" t="str">
        <f t="shared" si="21"/>
        <v>Augusta, Richmond County, GA</v>
      </c>
    </row>
    <row r="669" spans="1:17" ht="20">
      <c r="A669" s="26">
        <v>46</v>
      </c>
      <c r="B669" t="s">
        <v>1269</v>
      </c>
      <c r="C669" t="s">
        <v>2519</v>
      </c>
      <c r="D669" t="s">
        <v>69</v>
      </c>
      <c r="E669" t="s">
        <v>1957</v>
      </c>
      <c r="F669" t="s">
        <v>2520</v>
      </c>
      <c r="G669" t="s">
        <v>1309</v>
      </c>
      <c r="H669" t="s">
        <v>1274</v>
      </c>
      <c r="I669">
        <v>1</v>
      </c>
      <c r="J669">
        <v>4</v>
      </c>
      <c r="K669">
        <v>4</v>
      </c>
      <c r="L669">
        <v>3</v>
      </c>
      <c r="M669" t="s">
        <v>1275</v>
      </c>
      <c r="N669" t="str">
        <f t="shared" si="20"/>
        <v>GALamarBarnesville4</v>
      </c>
      <c r="Q669" t="str">
        <f t="shared" si="21"/>
        <v>Barnesville, Lamar County, GA</v>
      </c>
    </row>
    <row r="670" spans="1:17" ht="20">
      <c r="A670" s="26">
        <v>47</v>
      </c>
      <c r="B670" t="s">
        <v>1269</v>
      </c>
      <c r="C670" t="s">
        <v>2521</v>
      </c>
      <c r="D670" t="s">
        <v>69</v>
      </c>
      <c r="E670" t="s">
        <v>1957</v>
      </c>
      <c r="F670" t="s">
        <v>2520</v>
      </c>
      <c r="G670" t="s">
        <v>1309</v>
      </c>
      <c r="H670" t="s">
        <v>1274</v>
      </c>
      <c r="I670">
        <v>1</v>
      </c>
      <c r="J670">
        <v>4</v>
      </c>
      <c r="K670">
        <v>4</v>
      </c>
      <c r="M670" t="s">
        <v>1275</v>
      </c>
      <c r="N670" t="str">
        <f t="shared" si="20"/>
        <v>GALamarBarnesville4</v>
      </c>
      <c r="Q670" t="str">
        <f t="shared" si="21"/>
        <v>Barnesville, Lamar County, GA</v>
      </c>
    </row>
    <row r="671" spans="1:17" ht="20">
      <c r="A671" s="26">
        <v>48</v>
      </c>
      <c r="B671" t="s">
        <v>1269</v>
      </c>
      <c r="C671" t="s">
        <v>2522</v>
      </c>
      <c r="D671" t="s">
        <v>69</v>
      </c>
      <c r="E671" t="s">
        <v>1674</v>
      </c>
      <c r="F671" t="s">
        <v>1675</v>
      </c>
      <c r="G671" t="s">
        <v>1309</v>
      </c>
      <c r="H671" t="s">
        <v>1274</v>
      </c>
      <c r="I671">
        <v>1</v>
      </c>
      <c r="J671">
        <v>4</v>
      </c>
      <c r="K671">
        <v>1</v>
      </c>
      <c r="M671" t="s">
        <v>1275</v>
      </c>
      <c r="N671" t="str">
        <f t="shared" si="20"/>
        <v>GASpaldingGriffin4</v>
      </c>
      <c r="Q671" t="str">
        <f t="shared" si="21"/>
        <v>Griffin, Spalding County, GA</v>
      </c>
    </row>
    <row r="672" spans="1:17" ht="20">
      <c r="A672" s="26">
        <v>49</v>
      </c>
      <c r="B672" t="s">
        <v>1269</v>
      </c>
      <c r="C672" t="s">
        <v>2523</v>
      </c>
      <c r="D672" t="s">
        <v>69</v>
      </c>
      <c r="E672" t="s">
        <v>1433</v>
      </c>
      <c r="F672" t="s">
        <v>2524</v>
      </c>
      <c r="G672" t="s">
        <v>1309</v>
      </c>
      <c r="H672" t="s">
        <v>1274</v>
      </c>
      <c r="I672">
        <v>1</v>
      </c>
      <c r="J672">
        <v>4</v>
      </c>
      <c r="K672">
        <v>2</v>
      </c>
      <c r="L672">
        <v>2</v>
      </c>
      <c r="M672" t="s">
        <v>1275</v>
      </c>
      <c r="N672" t="str">
        <f t="shared" si="20"/>
        <v>GAPikeNew Hope4</v>
      </c>
      <c r="Q672" t="str">
        <f t="shared" si="21"/>
        <v>New Hope, Pike County, GA</v>
      </c>
    </row>
    <row r="673" spans="1:17" ht="20">
      <c r="A673" s="26">
        <v>50</v>
      </c>
      <c r="B673" t="s">
        <v>1269</v>
      </c>
      <c r="C673" t="s">
        <v>2525</v>
      </c>
      <c r="D673" t="s">
        <v>69</v>
      </c>
      <c r="E673" t="s">
        <v>482</v>
      </c>
      <c r="F673" t="s">
        <v>2526</v>
      </c>
      <c r="G673" t="s">
        <v>1309</v>
      </c>
      <c r="H673" t="s">
        <v>1274</v>
      </c>
      <c r="I673">
        <v>1</v>
      </c>
      <c r="J673">
        <v>4</v>
      </c>
      <c r="K673">
        <v>4</v>
      </c>
      <c r="M673" t="s">
        <v>1275</v>
      </c>
      <c r="N673" t="str">
        <f t="shared" si="20"/>
        <v>GATroupLa Grange4</v>
      </c>
      <c r="Q673" t="str">
        <f t="shared" si="21"/>
        <v>La Grange, Troup County, GA</v>
      </c>
    </row>
    <row r="674" spans="1:17" ht="20">
      <c r="A674" s="26">
        <v>51</v>
      </c>
      <c r="B674" t="s">
        <v>1269</v>
      </c>
      <c r="C674" t="s">
        <v>2527</v>
      </c>
      <c r="D674" t="s">
        <v>69</v>
      </c>
      <c r="E674" t="s">
        <v>1341</v>
      </c>
      <c r="F674" t="s">
        <v>1813</v>
      </c>
      <c r="G674" t="s">
        <v>1309</v>
      </c>
      <c r="H674" t="s">
        <v>1274</v>
      </c>
      <c r="I674">
        <v>1</v>
      </c>
      <c r="J674">
        <v>4</v>
      </c>
      <c r="K674">
        <v>4</v>
      </c>
      <c r="L674">
        <v>3</v>
      </c>
      <c r="M674" t="s">
        <v>1275</v>
      </c>
      <c r="N674" t="str">
        <f t="shared" si="20"/>
        <v>GATaylorButler4</v>
      </c>
      <c r="Q674" t="str">
        <f t="shared" si="21"/>
        <v>Butler, Taylor County, GA</v>
      </c>
    </row>
    <row r="675" spans="1:17" ht="20">
      <c r="A675" s="26">
        <v>52</v>
      </c>
      <c r="B675" t="s">
        <v>1269</v>
      </c>
      <c r="C675" t="s">
        <v>2528</v>
      </c>
      <c r="D675" t="s">
        <v>69</v>
      </c>
      <c r="E675" t="s">
        <v>1515</v>
      </c>
      <c r="F675" t="s">
        <v>2529</v>
      </c>
      <c r="G675" t="s">
        <v>1319</v>
      </c>
      <c r="H675" t="s">
        <v>1127</v>
      </c>
      <c r="I675">
        <v>1</v>
      </c>
      <c r="J675">
        <v>4</v>
      </c>
      <c r="K675">
        <v>2</v>
      </c>
      <c r="L675">
        <v>2</v>
      </c>
      <c r="M675" t="s">
        <v>1275</v>
      </c>
      <c r="N675" t="str">
        <f t="shared" si="20"/>
        <v>GAPulaskiHawkinsville4</v>
      </c>
      <c r="Q675" t="str">
        <f t="shared" si="21"/>
        <v>Hawkinsville, Pulaski County, GA</v>
      </c>
    </row>
    <row r="676" spans="1:17" ht="20">
      <c r="A676" s="26">
        <v>53</v>
      </c>
      <c r="B676" t="s">
        <v>1269</v>
      </c>
      <c r="C676" t="s">
        <v>2530</v>
      </c>
      <c r="D676" t="s">
        <v>69</v>
      </c>
      <c r="E676" t="s">
        <v>2083</v>
      </c>
      <c r="F676" t="s">
        <v>2531</v>
      </c>
      <c r="G676" t="s">
        <v>1328</v>
      </c>
      <c r="H676" t="s">
        <v>1127</v>
      </c>
      <c r="I676">
        <v>1</v>
      </c>
      <c r="J676">
        <v>4</v>
      </c>
      <c r="K676">
        <v>1</v>
      </c>
      <c r="L676">
        <v>1</v>
      </c>
      <c r="M676" t="s">
        <v>1275</v>
      </c>
      <c r="N676" t="str">
        <f t="shared" si="20"/>
        <v>GAEmanuelAdrian4</v>
      </c>
      <c r="Q676" t="str">
        <f t="shared" si="21"/>
        <v>Adrian, Emanuel County, GA</v>
      </c>
    </row>
    <row r="677" spans="1:17" ht="20">
      <c r="A677" s="26">
        <v>54</v>
      </c>
      <c r="B677" t="s">
        <v>1269</v>
      </c>
      <c r="C677" t="s">
        <v>2532</v>
      </c>
      <c r="D677" t="s">
        <v>69</v>
      </c>
      <c r="E677" t="s">
        <v>2533</v>
      </c>
      <c r="F677" t="s">
        <v>99</v>
      </c>
      <c r="G677" t="s">
        <v>1328</v>
      </c>
      <c r="H677" t="s">
        <v>1127</v>
      </c>
      <c r="I677">
        <v>1</v>
      </c>
      <c r="J677">
        <v>4</v>
      </c>
      <c r="K677">
        <v>3</v>
      </c>
      <c r="L677">
        <v>3</v>
      </c>
      <c r="M677" t="s">
        <v>1275</v>
      </c>
      <c r="N677" t="str">
        <f t="shared" si="20"/>
        <v>GAEffinghamSpringfield4</v>
      </c>
      <c r="Q677" t="str">
        <f t="shared" si="21"/>
        <v>Springfield, Effingham County, GA</v>
      </c>
    </row>
    <row r="678" spans="1:17" ht="20">
      <c r="A678" s="26">
        <v>55</v>
      </c>
      <c r="B678" t="s">
        <v>1269</v>
      </c>
      <c r="C678" t="s">
        <v>2534</v>
      </c>
      <c r="D678" t="s">
        <v>69</v>
      </c>
      <c r="E678" t="s">
        <v>2092</v>
      </c>
      <c r="F678" t="s">
        <v>2535</v>
      </c>
      <c r="G678" t="s">
        <v>1328</v>
      </c>
      <c r="H678" t="s">
        <v>1274</v>
      </c>
      <c r="I678">
        <v>1</v>
      </c>
      <c r="J678">
        <v>4</v>
      </c>
      <c r="K678">
        <v>4</v>
      </c>
      <c r="M678" t="s">
        <v>1275</v>
      </c>
      <c r="N678" t="str">
        <f t="shared" si="20"/>
        <v>GADodgeEastman4</v>
      </c>
      <c r="Q678" t="str">
        <f t="shared" si="21"/>
        <v>Eastman, Dodge County, GA</v>
      </c>
    </row>
    <row r="679" spans="1:17" ht="20">
      <c r="A679" s="26">
        <v>56</v>
      </c>
      <c r="B679" t="s">
        <v>1269</v>
      </c>
      <c r="C679" t="s">
        <v>2536</v>
      </c>
      <c r="D679" t="s">
        <v>69</v>
      </c>
      <c r="E679" t="s">
        <v>1321</v>
      </c>
      <c r="F679" t="s">
        <v>78</v>
      </c>
      <c r="G679" t="s">
        <v>1322</v>
      </c>
      <c r="H679" t="s">
        <v>1127</v>
      </c>
      <c r="I679">
        <v>1</v>
      </c>
      <c r="J679">
        <v>4</v>
      </c>
      <c r="K679">
        <v>4</v>
      </c>
      <c r="M679" t="s">
        <v>1275</v>
      </c>
      <c r="N679" t="str">
        <f t="shared" si="20"/>
        <v>GAChathamSavannah4</v>
      </c>
      <c r="Q679" t="str">
        <f t="shared" si="21"/>
        <v>Savannah, Chatham County, GA</v>
      </c>
    </row>
    <row r="680" spans="1:17" ht="20">
      <c r="A680" s="26">
        <v>57</v>
      </c>
      <c r="B680" t="s">
        <v>1269</v>
      </c>
      <c r="C680" t="s">
        <v>2537</v>
      </c>
      <c r="D680" t="s">
        <v>69</v>
      </c>
      <c r="E680" t="s">
        <v>1348</v>
      </c>
      <c r="F680" t="s">
        <v>333</v>
      </c>
      <c r="G680" t="s">
        <v>1319</v>
      </c>
      <c r="H680" t="s">
        <v>1274</v>
      </c>
      <c r="I680">
        <v>1</v>
      </c>
      <c r="J680">
        <v>4</v>
      </c>
      <c r="K680">
        <v>2</v>
      </c>
      <c r="L680">
        <v>2</v>
      </c>
      <c r="M680" t="s">
        <v>1275</v>
      </c>
      <c r="N680" t="str">
        <f t="shared" si="20"/>
        <v>GASumterAmericus4</v>
      </c>
      <c r="Q680" t="str">
        <f t="shared" si="21"/>
        <v>Americus, Sumter County, GA</v>
      </c>
    </row>
    <row r="681" spans="1:17" ht="20">
      <c r="A681" s="26">
        <v>58</v>
      </c>
      <c r="B681" t="s">
        <v>1269</v>
      </c>
      <c r="C681" t="s">
        <v>2538</v>
      </c>
      <c r="D681" t="s">
        <v>69</v>
      </c>
      <c r="E681" t="s">
        <v>2147</v>
      </c>
      <c r="F681" t="s">
        <v>2539</v>
      </c>
      <c r="G681" t="s">
        <v>1319</v>
      </c>
      <c r="H681" t="s">
        <v>1274</v>
      </c>
      <c r="I681">
        <v>1</v>
      </c>
      <c r="J681">
        <v>4</v>
      </c>
      <c r="K681">
        <v>4</v>
      </c>
      <c r="L681">
        <v>4</v>
      </c>
      <c r="M681" t="s">
        <v>1275</v>
      </c>
      <c r="N681" t="str">
        <f t="shared" si="20"/>
        <v>GAMarionBuena Vista4</v>
      </c>
      <c r="Q681" t="str">
        <f t="shared" si="21"/>
        <v>Buena Vista, Marion County, GA</v>
      </c>
    </row>
    <row r="682" spans="1:17" ht="20">
      <c r="A682" s="26">
        <v>59</v>
      </c>
      <c r="B682" t="s">
        <v>1269</v>
      </c>
      <c r="C682" t="s">
        <v>2540</v>
      </c>
      <c r="D682" t="s">
        <v>69</v>
      </c>
      <c r="E682" t="s">
        <v>1324</v>
      </c>
      <c r="F682" t="s">
        <v>234</v>
      </c>
      <c r="G682" t="s">
        <v>1319</v>
      </c>
      <c r="H682" t="s">
        <v>1127</v>
      </c>
      <c r="I682">
        <v>1</v>
      </c>
      <c r="J682">
        <v>4</v>
      </c>
      <c r="K682">
        <v>4</v>
      </c>
      <c r="L682">
        <v>4</v>
      </c>
      <c r="M682" t="s">
        <v>1275</v>
      </c>
      <c r="N682" t="str">
        <f t="shared" si="20"/>
        <v>GAMuscogeeColumbus4</v>
      </c>
      <c r="Q682" t="str">
        <f t="shared" si="21"/>
        <v>Columbus, Muscogee County, GA</v>
      </c>
    </row>
    <row r="683" spans="1:17" ht="20">
      <c r="A683" s="26">
        <v>60</v>
      </c>
      <c r="B683" t="s">
        <v>1269</v>
      </c>
      <c r="C683" t="s">
        <v>2541</v>
      </c>
      <c r="D683" t="s">
        <v>69</v>
      </c>
      <c r="E683" t="s">
        <v>2542</v>
      </c>
      <c r="F683" t="s">
        <v>2543</v>
      </c>
      <c r="G683" t="s">
        <v>1319</v>
      </c>
      <c r="H683" t="s">
        <v>1274</v>
      </c>
      <c r="I683">
        <v>1</v>
      </c>
      <c r="J683">
        <v>4</v>
      </c>
      <c r="K683">
        <v>1</v>
      </c>
      <c r="L683">
        <v>2</v>
      </c>
      <c r="M683" t="s">
        <v>1275</v>
      </c>
      <c r="N683" t="str">
        <f t="shared" si="20"/>
        <v>GAChattahoocheeEelbeck4</v>
      </c>
      <c r="Q683" t="str">
        <f t="shared" si="21"/>
        <v>Eelbeck, Chattahoochee County, GA</v>
      </c>
    </row>
    <row r="684" spans="1:17" ht="20">
      <c r="A684" s="26">
        <v>61</v>
      </c>
      <c r="B684" t="s">
        <v>1269</v>
      </c>
      <c r="C684" t="s">
        <v>2544</v>
      </c>
      <c r="D684" t="s">
        <v>69</v>
      </c>
      <c r="E684" t="s">
        <v>2061</v>
      </c>
      <c r="F684" t="s">
        <v>2545</v>
      </c>
      <c r="G684" t="s">
        <v>1328</v>
      </c>
      <c r="H684" t="s">
        <v>1274</v>
      </c>
      <c r="I684">
        <v>1</v>
      </c>
      <c r="J684">
        <v>4</v>
      </c>
      <c r="K684">
        <v>1</v>
      </c>
      <c r="L684">
        <v>2</v>
      </c>
      <c r="M684" t="s">
        <v>1275</v>
      </c>
      <c r="N684" t="str">
        <f t="shared" si="20"/>
        <v>GAApplingSurrency4</v>
      </c>
      <c r="Q684" t="str">
        <f t="shared" si="21"/>
        <v>Surrency, Appling County, GA</v>
      </c>
    </row>
    <row r="685" spans="1:17" ht="20">
      <c r="A685" s="26">
        <v>62</v>
      </c>
      <c r="B685" t="s">
        <v>1269</v>
      </c>
      <c r="C685" t="s">
        <v>2546</v>
      </c>
      <c r="D685" t="s">
        <v>69</v>
      </c>
      <c r="E685" t="s">
        <v>1438</v>
      </c>
      <c r="F685" t="s">
        <v>2547</v>
      </c>
      <c r="G685" t="s">
        <v>1328</v>
      </c>
      <c r="H685" t="s">
        <v>1127</v>
      </c>
      <c r="I685">
        <v>1</v>
      </c>
      <c r="J685">
        <v>4</v>
      </c>
      <c r="K685">
        <v>1</v>
      </c>
      <c r="L685">
        <v>2</v>
      </c>
      <c r="M685" t="s">
        <v>1275</v>
      </c>
      <c r="N685" t="str">
        <f t="shared" si="20"/>
        <v>GACoffeeNicholls4</v>
      </c>
      <c r="Q685" t="str">
        <f t="shared" si="21"/>
        <v>Nicholls, Coffee County, GA</v>
      </c>
    </row>
    <row r="686" spans="1:17" ht="20">
      <c r="A686" s="26">
        <v>63</v>
      </c>
      <c r="B686" t="s">
        <v>1269</v>
      </c>
      <c r="C686" t="s">
        <v>2548</v>
      </c>
      <c r="D686" t="s">
        <v>69</v>
      </c>
      <c r="E686" t="s">
        <v>2549</v>
      </c>
      <c r="F686" t="s">
        <v>1377</v>
      </c>
      <c r="G686" t="s">
        <v>1328</v>
      </c>
      <c r="H686" t="s">
        <v>1127</v>
      </c>
      <c r="I686">
        <v>1</v>
      </c>
      <c r="J686">
        <v>4</v>
      </c>
      <c r="K686">
        <v>1</v>
      </c>
      <c r="L686">
        <v>1</v>
      </c>
      <c r="M686" t="s">
        <v>1275</v>
      </c>
      <c r="N686" t="str">
        <f t="shared" si="20"/>
        <v>GAWorthSumner4</v>
      </c>
      <c r="Q686" t="str">
        <f t="shared" si="21"/>
        <v>Sumner, Worth County, GA</v>
      </c>
    </row>
    <row r="687" spans="1:17" ht="20">
      <c r="A687" s="26">
        <v>64</v>
      </c>
      <c r="B687" t="s">
        <v>1269</v>
      </c>
      <c r="C687" t="s">
        <v>2550</v>
      </c>
      <c r="D687" t="s">
        <v>69</v>
      </c>
      <c r="E687" t="s">
        <v>995</v>
      </c>
      <c r="F687" t="s">
        <v>2551</v>
      </c>
      <c r="G687" t="s">
        <v>1322</v>
      </c>
      <c r="H687" t="s">
        <v>1127</v>
      </c>
      <c r="I687">
        <v>1</v>
      </c>
      <c r="J687">
        <v>4</v>
      </c>
      <c r="K687">
        <v>2</v>
      </c>
      <c r="L687">
        <v>2</v>
      </c>
      <c r="M687" t="s">
        <v>1275</v>
      </c>
      <c r="N687" t="str">
        <f t="shared" si="20"/>
        <v>GACamdenSt. Marys4</v>
      </c>
      <c r="Q687" t="str">
        <f t="shared" si="21"/>
        <v>St. Marys, Camden County, GA</v>
      </c>
    </row>
    <row r="688" spans="1:17" ht="20">
      <c r="A688" s="26">
        <v>65</v>
      </c>
      <c r="B688" t="s">
        <v>1269</v>
      </c>
      <c r="C688" t="s">
        <v>2552</v>
      </c>
      <c r="D688" t="s">
        <v>69</v>
      </c>
      <c r="E688" t="s">
        <v>1707</v>
      </c>
      <c r="F688" t="s">
        <v>2553</v>
      </c>
      <c r="G688" t="s">
        <v>1328</v>
      </c>
      <c r="H688" t="s">
        <v>1127</v>
      </c>
      <c r="I688">
        <v>1</v>
      </c>
      <c r="J688">
        <v>4</v>
      </c>
      <c r="K688">
        <v>1</v>
      </c>
      <c r="L688">
        <v>1</v>
      </c>
      <c r="M688" t="s">
        <v>1275</v>
      </c>
      <c r="N688" t="str">
        <f t="shared" si="20"/>
        <v>GAWareManor4</v>
      </c>
      <c r="Q688" t="str">
        <f t="shared" si="21"/>
        <v>Manor, Ware County, GA</v>
      </c>
    </row>
    <row r="689" spans="1:17" ht="20">
      <c r="A689" s="26">
        <v>66</v>
      </c>
      <c r="B689" t="s">
        <v>1269</v>
      </c>
      <c r="C689" t="s">
        <v>2554</v>
      </c>
      <c r="D689" t="s">
        <v>69</v>
      </c>
      <c r="E689" t="s">
        <v>1713</v>
      </c>
      <c r="F689" t="s">
        <v>1714</v>
      </c>
      <c r="G689" t="s">
        <v>1328</v>
      </c>
      <c r="H689" t="s">
        <v>1127</v>
      </c>
      <c r="I689">
        <v>1</v>
      </c>
      <c r="J689">
        <v>4</v>
      </c>
      <c r="K689">
        <v>1</v>
      </c>
      <c r="M689" t="s">
        <v>1275</v>
      </c>
      <c r="N689" t="str">
        <f t="shared" si="20"/>
        <v>GAClinchHomerville4</v>
      </c>
      <c r="Q689" t="str">
        <f t="shared" si="21"/>
        <v>Homerville, Clinch County, GA</v>
      </c>
    </row>
    <row r="690" spans="1:17" ht="20">
      <c r="A690" s="26">
        <v>67</v>
      </c>
      <c r="B690" t="s">
        <v>1269</v>
      </c>
      <c r="C690" t="s">
        <v>2555</v>
      </c>
      <c r="D690" t="s">
        <v>69</v>
      </c>
      <c r="E690" t="s">
        <v>1713</v>
      </c>
      <c r="F690" t="s">
        <v>1714</v>
      </c>
      <c r="G690" t="s">
        <v>1328</v>
      </c>
      <c r="H690" t="s">
        <v>1127</v>
      </c>
      <c r="I690">
        <v>1</v>
      </c>
      <c r="J690">
        <v>4</v>
      </c>
      <c r="K690">
        <v>1</v>
      </c>
      <c r="M690" t="s">
        <v>1275</v>
      </c>
      <c r="N690" t="str">
        <f t="shared" si="20"/>
        <v>GAClinchHomerville4</v>
      </c>
      <c r="Q690" t="str">
        <f t="shared" si="21"/>
        <v>Homerville, Clinch County, GA</v>
      </c>
    </row>
    <row r="691" spans="1:17" ht="20">
      <c r="A691" s="26">
        <v>68</v>
      </c>
      <c r="B691" t="s">
        <v>1269</v>
      </c>
      <c r="C691" t="s">
        <v>2556</v>
      </c>
      <c r="D691" t="s">
        <v>69</v>
      </c>
      <c r="E691" t="s">
        <v>1721</v>
      </c>
      <c r="F691" t="s">
        <v>1722</v>
      </c>
      <c r="G691" t="s">
        <v>1328</v>
      </c>
      <c r="H691" t="s">
        <v>1127</v>
      </c>
      <c r="I691">
        <v>1</v>
      </c>
      <c r="J691">
        <v>4</v>
      </c>
      <c r="K691">
        <v>1</v>
      </c>
      <c r="L691">
        <v>4</v>
      </c>
      <c r="M691" t="s">
        <v>1275</v>
      </c>
      <c r="N691" t="str">
        <f t="shared" si="20"/>
        <v>GAThomasThomasville4</v>
      </c>
      <c r="Q691" t="str">
        <f t="shared" si="21"/>
        <v>Thomasville, Thomas County, GA</v>
      </c>
    </row>
    <row r="692" spans="1:17" ht="20">
      <c r="A692" s="26">
        <v>69</v>
      </c>
      <c r="B692" t="s">
        <v>1269</v>
      </c>
      <c r="C692" t="s">
        <v>2557</v>
      </c>
      <c r="D692" t="s">
        <v>69</v>
      </c>
      <c r="E692" t="s">
        <v>2159</v>
      </c>
      <c r="F692" t="s">
        <v>2558</v>
      </c>
      <c r="G692" t="s">
        <v>1328</v>
      </c>
      <c r="H692" t="s">
        <v>1127</v>
      </c>
      <c r="I692">
        <v>1</v>
      </c>
      <c r="J692">
        <v>4</v>
      </c>
      <c r="K692">
        <v>1</v>
      </c>
      <c r="L692">
        <v>1</v>
      </c>
      <c r="M692" t="s">
        <v>1275</v>
      </c>
      <c r="N692" t="str">
        <f t="shared" si="20"/>
        <v>GASeminoleDonalsonville4</v>
      </c>
      <c r="Q692" t="str">
        <f t="shared" si="21"/>
        <v>Donalsonville, Seminole County, GA</v>
      </c>
    </row>
    <row r="693" spans="1:17" ht="20">
      <c r="A693" s="26">
        <v>70</v>
      </c>
      <c r="B693" t="s">
        <v>1269</v>
      </c>
      <c r="C693" t="s">
        <v>2559</v>
      </c>
      <c r="D693" t="s">
        <v>54</v>
      </c>
      <c r="E693" t="s">
        <v>1338</v>
      </c>
      <c r="F693" t="s">
        <v>55</v>
      </c>
      <c r="G693" t="s">
        <v>1322</v>
      </c>
      <c r="H693" t="s">
        <v>1274</v>
      </c>
      <c r="I693">
        <v>1</v>
      </c>
      <c r="J693">
        <v>4</v>
      </c>
      <c r="K693">
        <v>3</v>
      </c>
      <c r="L693">
        <v>2</v>
      </c>
      <c r="M693" t="s">
        <v>1275</v>
      </c>
      <c r="N693" t="str">
        <f t="shared" si="20"/>
        <v>FLDuvalJacksonville4</v>
      </c>
      <c r="Q693" t="str">
        <f t="shared" si="21"/>
        <v>Jacksonville, Duval County, FL</v>
      </c>
    </row>
    <row r="694" spans="1:17" ht="20">
      <c r="A694" s="26">
        <v>71</v>
      </c>
      <c r="B694" t="s">
        <v>1269</v>
      </c>
      <c r="C694" t="s">
        <v>2560</v>
      </c>
      <c r="D694" t="s">
        <v>54</v>
      </c>
      <c r="E694" t="s">
        <v>264</v>
      </c>
      <c r="F694" t="s">
        <v>83</v>
      </c>
      <c r="G694" t="s">
        <v>1328</v>
      </c>
      <c r="H694" t="s">
        <v>1274</v>
      </c>
      <c r="I694">
        <v>1</v>
      </c>
      <c r="J694">
        <v>4</v>
      </c>
      <c r="K694">
        <v>1</v>
      </c>
      <c r="L694">
        <v>1</v>
      </c>
      <c r="M694" t="s">
        <v>1275</v>
      </c>
      <c r="N694" t="str">
        <f t="shared" si="20"/>
        <v>FLColumbiaMason City4</v>
      </c>
      <c r="Q694" t="str">
        <f t="shared" si="21"/>
        <v>Mason City, Columbia County, FL</v>
      </c>
    </row>
    <row r="695" spans="1:17" ht="20">
      <c r="A695" s="26">
        <v>72</v>
      </c>
      <c r="B695" t="s">
        <v>1269</v>
      </c>
      <c r="C695" t="s">
        <v>2561</v>
      </c>
      <c r="D695" t="s">
        <v>54</v>
      </c>
      <c r="E695" t="s">
        <v>1341</v>
      </c>
      <c r="F695" t="s">
        <v>386</v>
      </c>
      <c r="G695" t="s">
        <v>1328</v>
      </c>
      <c r="H695" t="s">
        <v>1274</v>
      </c>
      <c r="I695">
        <v>1</v>
      </c>
      <c r="J695">
        <v>4</v>
      </c>
      <c r="K695">
        <v>1</v>
      </c>
      <c r="L695">
        <v>1</v>
      </c>
      <c r="M695" t="s">
        <v>1275</v>
      </c>
      <c r="N695" t="str">
        <f t="shared" si="20"/>
        <v>FLTaylorShady Grove4</v>
      </c>
      <c r="Q695" t="str">
        <f t="shared" si="21"/>
        <v>Shady Grove, Taylor County, FL</v>
      </c>
    </row>
    <row r="696" spans="1:17" ht="20">
      <c r="A696" s="26">
        <v>73</v>
      </c>
      <c r="B696" t="s">
        <v>1269</v>
      </c>
      <c r="C696" t="s">
        <v>2562</v>
      </c>
      <c r="D696" t="s">
        <v>54</v>
      </c>
      <c r="E696" t="s">
        <v>1345</v>
      </c>
      <c r="F696" t="s">
        <v>1346</v>
      </c>
      <c r="G696" t="s">
        <v>1322</v>
      </c>
      <c r="H696" t="s">
        <v>1274</v>
      </c>
      <c r="I696">
        <v>1</v>
      </c>
      <c r="J696">
        <v>4</v>
      </c>
      <c r="K696">
        <v>1</v>
      </c>
      <c r="L696">
        <v>2</v>
      </c>
      <c r="M696" t="s">
        <v>1275</v>
      </c>
      <c r="N696" t="str">
        <f t="shared" si="20"/>
        <v>FLWakullaSopchoppy4</v>
      </c>
      <c r="Q696" t="str">
        <f t="shared" si="21"/>
        <v>Sopchoppy, Wakulla County, FL</v>
      </c>
    </row>
    <row r="697" spans="1:17" ht="20">
      <c r="A697" s="26">
        <v>74</v>
      </c>
      <c r="B697" t="s">
        <v>1269</v>
      </c>
      <c r="C697" t="s">
        <v>2563</v>
      </c>
      <c r="D697" t="s">
        <v>54</v>
      </c>
      <c r="E697" t="s">
        <v>2564</v>
      </c>
      <c r="F697" t="s">
        <v>694</v>
      </c>
      <c r="G697" t="s">
        <v>1328</v>
      </c>
      <c r="H697" t="s">
        <v>1127</v>
      </c>
      <c r="I697">
        <v>1</v>
      </c>
      <c r="J697">
        <v>4</v>
      </c>
      <c r="K697">
        <v>4</v>
      </c>
      <c r="L697">
        <v>3</v>
      </c>
      <c r="M697" t="s">
        <v>1275</v>
      </c>
      <c r="N697" t="str">
        <f t="shared" si="20"/>
        <v>FLAlachuaGainesville4</v>
      </c>
      <c r="Q697" t="str">
        <f t="shared" si="21"/>
        <v>Gainesville, Alachua County, FL</v>
      </c>
    </row>
    <row r="698" spans="1:17" ht="20">
      <c r="A698" s="26">
        <v>75</v>
      </c>
      <c r="B698" t="s">
        <v>1269</v>
      </c>
      <c r="C698" t="s">
        <v>2565</v>
      </c>
      <c r="D698" t="s">
        <v>54</v>
      </c>
      <c r="E698" t="s">
        <v>2155</v>
      </c>
      <c r="F698" t="s">
        <v>2156</v>
      </c>
      <c r="G698" t="s">
        <v>1322</v>
      </c>
      <c r="H698" t="s">
        <v>1127</v>
      </c>
      <c r="I698">
        <v>1</v>
      </c>
      <c r="J698">
        <v>4</v>
      </c>
      <c r="K698">
        <v>2</v>
      </c>
      <c r="L698">
        <v>4</v>
      </c>
      <c r="M698" t="s">
        <v>1275</v>
      </c>
      <c r="N698" t="str">
        <f t="shared" si="20"/>
        <v>FLSt. JohnsSt. Augustine4</v>
      </c>
      <c r="Q698" t="str">
        <f t="shared" si="21"/>
        <v>St. Augustine, St. Johns County, FL</v>
      </c>
    </row>
    <row r="699" spans="1:17" ht="20">
      <c r="A699" s="26">
        <v>76</v>
      </c>
      <c r="B699" t="s">
        <v>1269</v>
      </c>
      <c r="C699" t="s">
        <v>2566</v>
      </c>
      <c r="D699" t="s">
        <v>54</v>
      </c>
      <c r="E699" t="s">
        <v>1740</v>
      </c>
      <c r="F699" t="s">
        <v>1741</v>
      </c>
      <c r="G699" t="s">
        <v>1328</v>
      </c>
      <c r="H699" t="s">
        <v>1127</v>
      </c>
      <c r="I699">
        <v>1</v>
      </c>
      <c r="J699">
        <v>4</v>
      </c>
      <c r="K699">
        <v>1</v>
      </c>
      <c r="L699">
        <v>1</v>
      </c>
      <c r="M699" t="s">
        <v>1275</v>
      </c>
      <c r="N699" t="str">
        <f t="shared" si="20"/>
        <v>FLPutnamBardin4</v>
      </c>
      <c r="Q699" t="str">
        <f t="shared" si="21"/>
        <v>Bardin, Putnam County, FL</v>
      </c>
    </row>
    <row r="700" spans="1:17" ht="20">
      <c r="A700" s="26">
        <v>77</v>
      </c>
      <c r="B700" t="s">
        <v>1269</v>
      </c>
      <c r="C700" t="s">
        <v>2567</v>
      </c>
      <c r="D700" t="s">
        <v>54</v>
      </c>
      <c r="E700" t="s">
        <v>1358</v>
      </c>
      <c r="F700" t="s">
        <v>1359</v>
      </c>
      <c r="G700" t="s">
        <v>1328</v>
      </c>
      <c r="H700" t="s">
        <v>1127</v>
      </c>
      <c r="I700">
        <v>1</v>
      </c>
      <c r="J700">
        <v>4</v>
      </c>
      <c r="K700">
        <v>2</v>
      </c>
      <c r="L700">
        <v>2</v>
      </c>
      <c r="M700" t="s">
        <v>1275</v>
      </c>
      <c r="N700" t="str">
        <f t="shared" si="20"/>
        <v>FLPolkFort Meade4</v>
      </c>
      <c r="Q700" t="str">
        <f t="shared" si="21"/>
        <v>Fort Meade, Polk County, FL</v>
      </c>
    </row>
    <row r="701" spans="1:17" ht="20">
      <c r="A701" s="26">
        <v>78</v>
      </c>
      <c r="B701" t="s">
        <v>1269</v>
      </c>
      <c r="C701" t="s">
        <v>2568</v>
      </c>
      <c r="D701" t="s">
        <v>54</v>
      </c>
      <c r="E701" t="s">
        <v>1358</v>
      </c>
      <c r="F701" t="s">
        <v>2569</v>
      </c>
      <c r="G701" t="s">
        <v>1328</v>
      </c>
      <c r="H701" t="s">
        <v>1127</v>
      </c>
      <c r="I701">
        <v>1</v>
      </c>
      <c r="J701">
        <v>4</v>
      </c>
      <c r="K701">
        <v>4</v>
      </c>
      <c r="L701">
        <v>3</v>
      </c>
      <c r="M701" t="s">
        <v>1275</v>
      </c>
      <c r="N701" t="str">
        <f t="shared" si="20"/>
        <v>FLPolkLake Wales4</v>
      </c>
      <c r="Q701" t="str">
        <f t="shared" si="21"/>
        <v>Lake Wales, Polk County, FL</v>
      </c>
    </row>
    <row r="702" spans="1:17" ht="20">
      <c r="A702" s="26">
        <v>79</v>
      </c>
      <c r="B702" t="s">
        <v>1269</v>
      </c>
      <c r="C702" t="s">
        <v>2570</v>
      </c>
      <c r="D702" t="s">
        <v>54</v>
      </c>
      <c r="E702" t="s">
        <v>2571</v>
      </c>
      <c r="F702" t="s">
        <v>2572</v>
      </c>
      <c r="G702" t="s">
        <v>1322</v>
      </c>
      <c r="H702" t="s">
        <v>1127</v>
      </c>
      <c r="I702">
        <v>1</v>
      </c>
      <c r="J702">
        <v>4</v>
      </c>
      <c r="K702">
        <v>2</v>
      </c>
      <c r="L702">
        <v>1</v>
      </c>
      <c r="M702" t="s">
        <v>1275</v>
      </c>
      <c r="N702" t="str">
        <f t="shared" si="20"/>
        <v>FLIndian RiverFellsmere4</v>
      </c>
      <c r="Q702" t="str">
        <f t="shared" si="21"/>
        <v>Fellsmere, Indian River County, FL</v>
      </c>
    </row>
    <row r="703" spans="1:17" ht="20">
      <c r="A703" s="26">
        <v>80</v>
      </c>
      <c r="B703" t="s">
        <v>1269</v>
      </c>
      <c r="C703" t="s">
        <v>2573</v>
      </c>
      <c r="D703" t="s">
        <v>54</v>
      </c>
      <c r="E703" t="s">
        <v>2574</v>
      </c>
      <c r="F703" t="s">
        <v>2575</v>
      </c>
      <c r="G703" t="s">
        <v>1322</v>
      </c>
      <c r="H703" t="s">
        <v>1127</v>
      </c>
      <c r="I703">
        <v>1</v>
      </c>
      <c r="J703">
        <v>4</v>
      </c>
      <c r="K703">
        <v>4</v>
      </c>
      <c r="L703">
        <v>3</v>
      </c>
      <c r="M703" t="s">
        <v>1275</v>
      </c>
      <c r="N703" t="str">
        <f t="shared" si="20"/>
        <v>FLDe SotoFort Ogden4</v>
      </c>
      <c r="Q703" t="str">
        <f t="shared" si="21"/>
        <v>Fort Ogden, De Soto County, FL</v>
      </c>
    </row>
    <row r="704" spans="1:17" ht="20">
      <c r="A704" s="26">
        <v>81</v>
      </c>
      <c r="B704" t="s">
        <v>1269</v>
      </c>
      <c r="C704" t="s">
        <v>2576</v>
      </c>
      <c r="D704" t="s">
        <v>54</v>
      </c>
      <c r="E704" t="s">
        <v>1372</v>
      </c>
      <c r="F704" t="s">
        <v>57</v>
      </c>
      <c r="G704" t="s">
        <v>1322</v>
      </c>
      <c r="H704" t="s">
        <v>1274</v>
      </c>
      <c r="I704">
        <v>1</v>
      </c>
      <c r="J704">
        <v>4</v>
      </c>
      <c r="K704">
        <v>3</v>
      </c>
      <c r="L704">
        <v>2</v>
      </c>
      <c r="M704" t="s">
        <v>1275</v>
      </c>
      <c r="N704" t="str">
        <f t="shared" si="20"/>
        <v>FLDadeMiami4</v>
      </c>
      <c r="Q704" t="str">
        <f t="shared" si="21"/>
        <v>Miami, Dade County, FL</v>
      </c>
    </row>
    <row r="705" spans="1:17" ht="20">
      <c r="A705" s="26">
        <v>82</v>
      </c>
      <c r="B705" t="s">
        <v>1269</v>
      </c>
      <c r="C705" t="s">
        <v>2577</v>
      </c>
      <c r="D705" t="s">
        <v>54</v>
      </c>
      <c r="E705" t="s">
        <v>1292</v>
      </c>
      <c r="F705" t="s">
        <v>1375</v>
      </c>
      <c r="G705" t="s">
        <v>1322</v>
      </c>
      <c r="H705" t="s">
        <v>1127</v>
      </c>
      <c r="I705">
        <v>1</v>
      </c>
      <c r="J705">
        <v>4</v>
      </c>
      <c r="K705">
        <v>1</v>
      </c>
      <c r="M705" t="s">
        <v>1275</v>
      </c>
      <c r="N705" t="str">
        <f t="shared" si="20"/>
        <v>FLMonroeKey West4</v>
      </c>
      <c r="Q705" t="str">
        <f t="shared" si="21"/>
        <v>Key West, Monroe County, FL</v>
      </c>
    </row>
    <row r="706" spans="1:17" ht="20">
      <c r="A706" s="26">
        <v>83</v>
      </c>
      <c r="B706" t="s">
        <v>1269</v>
      </c>
      <c r="C706" t="s">
        <v>2578</v>
      </c>
      <c r="D706" t="s">
        <v>275</v>
      </c>
      <c r="E706" t="s">
        <v>1377</v>
      </c>
      <c r="F706" t="s">
        <v>895</v>
      </c>
      <c r="G706" t="s">
        <v>1273</v>
      </c>
      <c r="H706" t="s">
        <v>1274</v>
      </c>
      <c r="I706">
        <v>1</v>
      </c>
      <c r="J706">
        <v>4</v>
      </c>
      <c r="K706">
        <v>1</v>
      </c>
      <c r="L706">
        <v>1</v>
      </c>
      <c r="M706" t="s">
        <v>1275</v>
      </c>
      <c r="N706" t="str">
        <f t="shared" si="20"/>
        <v>TNSumnerPortland4</v>
      </c>
      <c r="Q706" t="str">
        <f t="shared" si="21"/>
        <v>Portland, Sumner County, TN</v>
      </c>
    </row>
    <row r="707" spans="1:17" ht="20">
      <c r="A707" s="26">
        <v>84</v>
      </c>
      <c r="B707" t="s">
        <v>1269</v>
      </c>
      <c r="C707" t="s">
        <v>2579</v>
      </c>
      <c r="D707" t="s">
        <v>275</v>
      </c>
      <c r="E707" t="s">
        <v>2173</v>
      </c>
      <c r="F707" t="s">
        <v>99</v>
      </c>
      <c r="G707" t="s">
        <v>1273</v>
      </c>
      <c r="H707" t="s">
        <v>1127</v>
      </c>
      <c r="I707">
        <v>1</v>
      </c>
      <c r="J707">
        <v>4</v>
      </c>
      <c r="K707">
        <v>3</v>
      </c>
      <c r="L707">
        <v>2</v>
      </c>
      <c r="M707" t="s">
        <v>1275</v>
      </c>
      <c r="N707" t="str">
        <f t="shared" ref="N707:N770" si="22">D707&amp;E707&amp;F707&amp;J707</f>
        <v>TNRobertsonSpringfield4</v>
      </c>
      <c r="Q707" t="str">
        <f t="shared" ref="Q707:Q770" si="23">F707&amp;", "&amp;E707&amp;" County, "&amp;D707</f>
        <v>Springfield, Robertson County, TN</v>
      </c>
    </row>
    <row r="708" spans="1:17" ht="20">
      <c r="A708" s="26">
        <v>85</v>
      </c>
      <c r="B708" t="s">
        <v>1269</v>
      </c>
      <c r="C708" t="s">
        <v>2580</v>
      </c>
      <c r="D708" t="s">
        <v>275</v>
      </c>
      <c r="E708" t="s">
        <v>456</v>
      </c>
      <c r="F708" t="s">
        <v>2581</v>
      </c>
      <c r="G708" t="s">
        <v>1273</v>
      </c>
      <c r="H708" t="s">
        <v>1274</v>
      </c>
      <c r="I708">
        <v>1</v>
      </c>
      <c r="J708">
        <v>4</v>
      </c>
      <c r="K708">
        <v>1</v>
      </c>
      <c r="L708">
        <v>2</v>
      </c>
      <c r="M708" t="s">
        <v>1275</v>
      </c>
      <c r="N708" t="str">
        <f t="shared" si="22"/>
        <v>TNMontgomeryFredonia4</v>
      </c>
      <c r="Q708" t="str">
        <f t="shared" si="23"/>
        <v>Fredonia, Montgomery County, TN</v>
      </c>
    </row>
    <row r="709" spans="1:17" ht="20">
      <c r="A709" s="26">
        <v>86</v>
      </c>
      <c r="B709" t="s">
        <v>1269</v>
      </c>
      <c r="C709" t="s">
        <v>2582</v>
      </c>
      <c r="D709" t="s">
        <v>275</v>
      </c>
      <c r="E709" t="s">
        <v>209</v>
      </c>
      <c r="F709" t="s">
        <v>342</v>
      </c>
      <c r="G709" t="s">
        <v>1273</v>
      </c>
      <c r="H709" t="s">
        <v>1274</v>
      </c>
      <c r="I709">
        <v>1</v>
      </c>
      <c r="J709">
        <v>4</v>
      </c>
      <c r="K709">
        <v>1</v>
      </c>
      <c r="L709">
        <v>1</v>
      </c>
      <c r="M709" t="s">
        <v>1275</v>
      </c>
      <c r="N709" t="str">
        <f t="shared" si="22"/>
        <v>TNJacksonGainesboro4</v>
      </c>
      <c r="Q709" t="str">
        <f t="shared" si="23"/>
        <v>Gainesboro, Jackson County, TN</v>
      </c>
    </row>
    <row r="710" spans="1:17" ht="20">
      <c r="A710" s="26">
        <v>87</v>
      </c>
      <c r="B710" t="s">
        <v>1269</v>
      </c>
      <c r="C710" t="s">
        <v>2583</v>
      </c>
      <c r="D710" t="s">
        <v>275</v>
      </c>
      <c r="E710" t="s">
        <v>727</v>
      </c>
      <c r="F710" t="s">
        <v>343</v>
      </c>
      <c r="G710" t="s">
        <v>1273</v>
      </c>
      <c r="H710" t="s">
        <v>1127</v>
      </c>
      <c r="I710">
        <v>1</v>
      </c>
      <c r="J710">
        <v>4</v>
      </c>
      <c r="K710">
        <v>2</v>
      </c>
      <c r="L710">
        <v>2</v>
      </c>
      <c r="M710" t="s">
        <v>1275</v>
      </c>
      <c r="N710" t="str">
        <f t="shared" si="22"/>
        <v>TNWilsonStatesville4</v>
      </c>
      <c r="Q710" t="str">
        <f t="shared" si="23"/>
        <v>Statesville, Wilson County, TN</v>
      </c>
    </row>
    <row r="711" spans="1:17" ht="20">
      <c r="A711" s="26">
        <v>88</v>
      </c>
      <c r="B711" t="s">
        <v>1269</v>
      </c>
      <c r="C711" t="s">
        <v>2584</v>
      </c>
      <c r="D711" t="s">
        <v>275</v>
      </c>
      <c r="E711" t="s">
        <v>1385</v>
      </c>
      <c r="F711" t="s">
        <v>354</v>
      </c>
      <c r="G711" t="s">
        <v>1273</v>
      </c>
      <c r="H711" t="s">
        <v>1274</v>
      </c>
      <c r="I711">
        <v>1</v>
      </c>
      <c r="J711">
        <v>4</v>
      </c>
      <c r="K711">
        <v>4</v>
      </c>
      <c r="L711">
        <v>4</v>
      </c>
      <c r="M711" t="s">
        <v>1275</v>
      </c>
      <c r="N711" t="str">
        <f t="shared" si="22"/>
        <v>TNDavidsonNashville4</v>
      </c>
      <c r="Q711" t="str">
        <f t="shared" si="23"/>
        <v>Nashville, Davidson County, TN</v>
      </c>
    </row>
    <row r="712" spans="1:17" ht="20">
      <c r="A712" s="26">
        <v>89</v>
      </c>
      <c r="B712" t="s">
        <v>1269</v>
      </c>
      <c r="C712" t="s">
        <v>2585</v>
      </c>
      <c r="D712" t="s">
        <v>275</v>
      </c>
      <c r="E712" t="s">
        <v>1385</v>
      </c>
      <c r="F712" t="s">
        <v>354</v>
      </c>
      <c r="G712" t="s">
        <v>1273</v>
      </c>
      <c r="H712" t="s">
        <v>1274</v>
      </c>
      <c r="I712">
        <v>1</v>
      </c>
      <c r="J712">
        <v>4</v>
      </c>
      <c r="K712">
        <v>4</v>
      </c>
      <c r="L712">
        <v>4</v>
      </c>
      <c r="M712" t="s">
        <v>1275</v>
      </c>
      <c r="N712" t="str">
        <f t="shared" si="22"/>
        <v>TNDavidsonNashville4</v>
      </c>
      <c r="Q712" t="str">
        <f t="shared" si="23"/>
        <v>Nashville, Davidson County, TN</v>
      </c>
    </row>
    <row r="713" spans="1:17" ht="20">
      <c r="A713" s="26">
        <v>90</v>
      </c>
      <c r="B713" t="s">
        <v>1269</v>
      </c>
      <c r="C713" t="s">
        <v>2586</v>
      </c>
      <c r="D713" t="s">
        <v>275</v>
      </c>
      <c r="E713" t="s">
        <v>2587</v>
      </c>
      <c r="F713" t="s">
        <v>345</v>
      </c>
      <c r="G713" t="s">
        <v>1273</v>
      </c>
      <c r="H713" t="s">
        <v>1274</v>
      </c>
      <c r="I713">
        <v>1</v>
      </c>
      <c r="J713">
        <v>4</v>
      </c>
      <c r="K713">
        <v>1</v>
      </c>
      <c r="L713">
        <v>1</v>
      </c>
      <c r="M713" t="s">
        <v>1275</v>
      </c>
      <c r="N713" t="str">
        <f t="shared" si="22"/>
        <v>TNHumphreysWaverly4</v>
      </c>
      <c r="Q713" t="str">
        <f t="shared" si="23"/>
        <v>Waverly, Humphreys County, TN</v>
      </c>
    </row>
    <row r="714" spans="1:17" ht="20">
      <c r="A714" s="26">
        <v>91</v>
      </c>
      <c r="B714" t="s">
        <v>1269</v>
      </c>
      <c r="C714" t="s">
        <v>2588</v>
      </c>
      <c r="D714" t="s">
        <v>275</v>
      </c>
      <c r="E714" t="s">
        <v>2177</v>
      </c>
      <c r="F714" t="s">
        <v>2589</v>
      </c>
      <c r="G714" t="s">
        <v>1273</v>
      </c>
      <c r="H714" t="s">
        <v>1274</v>
      </c>
      <c r="I714">
        <v>1</v>
      </c>
      <c r="J714">
        <v>4</v>
      </c>
      <c r="K714">
        <v>2</v>
      </c>
      <c r="L714">
        <v>2</v>
      </c>
      <c r="M714" t="s">
        <v>1275</v>
      </c>
      <c r="N714" t="str">
        <f t="shared" si="22"/>
        <v>TNHickmanOnly4</v>
      </c>
      <c r="Q714" t="str">
        <f t="shared" si="23"/>
        <v>Only, Hickman County, TN</v>
      </c>
    </row>
    <row r="715" spans="1:17" ht="20">
      <c r="A715" s="26">
        <v>92</v>
      </c>
      <c r="B715" t="s">
        <v>1269</v>
      </c>
      <c r="C715" t="s">
        <v>2590</v>
      </c>
      <c r="D715" t="s">
        <v>275</v>
      </c>
      <c r="E715" t="s">
        <v>2180</v>
      </c>
      <c r="F715" t="s">
        <v>673</v>
      </c>
      <c r="G715" t="s">
        <v>1273</v>
      </c>
      <c r="H715" t="s">
        <v>1274</v>
      </c>
      <c r="I715">
        <v>1</v>
      </c>
      <c r="J715">
        <v>4</v>
      </c>
      <c r="K715">
        <v>2</v>
      </c>
      <c r="L715">
        <v>1</v>
      </c>
      <c r="M715" t="s">
        <v>1275</v>
      </c>
      <c r="N715" t="str">
        <f t="shared" si="22"/>
        <v>TNVan BurenSpencer4</v>
      </c>
      <c r="Q715" t="str">
        <f t="shared" si="23"/>
        <v>Spencer, Van Buren County, TN</v>
      </c>
    </row>
    <row r="716" spans="1:17" ht="20">
      <c r="A716" s="26">
        <v>93</v>
      </c>
      <c r="B716" t="s">
        <v>1269</v>
      </c>
      <c r="C716" t="s">
        <v>2591</v>
      </c>
      <c r="D716" t="s">
        <v>275</v>
      </c>
      <c r="E716" t="s">
        <v>2180</v>
      </c>
      <c r="F716" t="s">
        <v>673</v>
      </c>
      <c r="G716" t="s">
        <v>1273</v>
      </c>
      <c r="H716" t="s">
        <v>1127</v>
      </c>
      <c r="I716">
        <v>1</v>
      </c>
      <c r="J716">
        <v>4</v>
      </c>
      <c r="K716">
        <v>4</v>
      </c>
      <c r="L716">
        <v>4</v>
      </c>
      <c r="M716" t="s">
        <v>1275</v>
      </c>
      <c r="N716" t="str">
        <f t="shared" si="22"/>
        <v>TNVan BurenSpencer4</v>
      </c>
      <c r="Q716" t="str">
        <f t="shared" si="23"/>
        <v>Spencer, Van Buren County, TN</v>
      </c>
    </row>
    <row r="717" spans="1:17" ht="20">
      <c r="A717" s="26">
        <v>94</v>
      </c>
      <c r="B717" t="s">
        <v>1269</v>
      </c>
      <c r="C717" t="s">
        <v>2592</v>
      </c>
      <c r="D717" t="s">
        <v>275</v>
      </c>
      <c r="E717" t="s">
        <v>2593</v>
      </c>
      <c r="F717" t="s">
        <v>2594</v>
      </c>
      <c r="G717" t="s">
        <v>1273</v>
      </c>
      <c r="H717" t="s">
        <v>1274</v>
      </c>
      <c r="I717">
        <v>1</v>
      </c>
      <c r="J717">
        <v>4</v>
      </c>
      <c r="K717">
        <v>2</v>
      </c>
      <c r="L717">
        <v>2</v>
      </c>
      <c r="M717" t="s">
        <v>1275</v>
      </c>
      <c r="N717" t="str">
        <f t="shared" si="22"/>
        <v>TNGrundyTracy City4</v>
      </c>
      <c r="Q717" t="str">
        <f t="shared" si="23"/>
        <v>Tracy City, Grundy County, TN</v>
      </c>
    </row>
    <row r="718" spans="1:17" ht="20">
      <c r="A718" s="26">
        <v>95</v>
      </c>
      <c r="B718" t="s">
        <v>1269</v>
      </c>
      <c r="C718" t="s">
        <v>2595</v>
      </c>
      <c r="D718" t="s">
        <v>275</v>
      </c>
      <c r="E718" t="s">
        <v>571</v>
      </c>
      <c r="F718" t="s">
        <v>2596</v>
      </c>
      <c r="G718" t="s">
        <v>1273</v>
      </c>
      <c r="H718" t="s">
        <v>1127</v>
      </c>
      <c r="I718">
        <v>1</v>
      </c>
      <c r="J718">
        <v>4</v>
      </c>
      <c r="K718">
        <v>3</v>
      </c>
      <c r="L718">
        <v>2</v>
      </c>
      <c r="M718" t="s">
        <v>1275</v>
      </c>
      <c r="N718" t="str">
        <f t="shared" si="22"/>
        <v>TNFranklinDecherd4</v>
      </c>
      <c r="Q718" t="str">
        <f t="shared" si="23"/>
        <v>Decherd, Franklin County, TN</v>
      </c>
    </row>
    <row r="719" spans="1:17" ht="20">
      <c r="A719" s="26">
        <v>96</v>
      </c>
      <c r="B719" t="s">
        <v>1269</v>
      </c>
      <c r="C719" t="s">
        <v>2597</v>
      </c>
      <c r="D719" t="s">
        <v>275</v>
      </c>
      <c r="E719" t="s">
        <v>731</v>
      </c>
      <c r="F719" t="s">
        <v>344</v>
      </c>
      <c r="G719" t="s">
        <v>1273</v>
      </c>
      <c r="H719" t="s">
        <v>1127</v>
      </c>
      <c r="I719">
        <v>1</v>
      </c>
      <c r="J719">
        <v>4</v>
      </c>
      <c r="K719">
        <v>1</v>
      </c>
      <c r="L719">
        <v>1</v>
      </c>
      <c r="M719" t="s">
        <v>1275</v>
      </c>
      <c r="N719" t="str">
        <f t="shared" si="22"/>
        <v>TNBedfordShelbyville4</v>
      </c>
      <c r="Q719" t="str">
        <f t="shared" si="23"/>
        <v>Shelbyville, Bedford County, TN</v>
      </c>
    </row>
    <row r="720" spans="1:17" ht="20">
      <c r="A720" s="26">
        <v>97</v>
      </c>
      <c r="B720" t="s">
        <v>1269</v>
      </c>
      <c r="C720" t="s">
        <v>2598</v>
      </c>
      <c r="D720" t="s">
        <v>275</v>
      </c>
      <c r="E720" t="s">
        <v>2106</v>
      </c>
      <c r="F720" t="s">
        <v>2599</v>
      </c>
      <c r="G720" t="s">
        <v>1273</v>
      </c>
      <c r="H720" t="s">
        <v>1274</v>
      </c>
      <c r="I720">
        <v>1</v>
      </c>
      <c r="J720">
        <v>4</v>
      </c>
      <c r="K720">
        <v>1</v>
      </c>
      <c r="L720">
        <v>2</v>
      </c>
      <c r="M720" t="s">
        <v>1275</v>
      </c>
      <c r="N720" t="str">
        <f t="shared" si="22"/>
        <v>TNWayneCollinwood4</v>
      </c>
      <c r="Q720" t="str">
        <f t="shared" si="23"/>
        <v>Collinwood, Wayne County, TN</v>
      </c>
    </row>
    <row r="721" spans="1:17" ht="20">
      <c r="A721" s="26">
        <v>98</v>
      </c>
      <c r="B721" t="s">
        <v>1269</v>
      </c>
      <c r="C721" t="s">
        <v>2600</v>
      </c>
      <c r="D721" t="s">
        <v>3</v>
      </c>
      <c r="E721" t="s">
        <v>320</v>
      </c>
      <c r="F721" t="s">
        <v>2601</v>
      </c>
      <c r="G721" t="s">
        <v>1273</v>
      </c>
      <c r="H721" t="s">
        <v>1127</v>
      </c>
      <c r="I721">
        <v>1</v>
      </c>
      <c r="J721">
        <v>4</v>
      </c>
      <c r="K721">
        <v>1</v>
      </c>
      <c r="L721">
        <v>2</v>
      </c>
      <c r="M721" t="s">
        <v>1275</v>
      </c>
      <c r="N721" t="str">
        <f t="shared" si="22"/>
        <v>ALMadisonMonrovia4</v>
      </c>
      <c r="Q721" t="str">
        <f t="shared" si="23"/>
        <v>Monrovia, Madison County, AL</v>
      </c>
    </row>
    <row r="722" spans="1:17" ht="20">
      <c r="A722" s="26">
        <v>99</v>
      </c>
      <c r="B722" t="s">
        <v>1269</v>
      </c>
      <c r="C722" t="s">
        <v>2602</v>
      </c>
      <c r="D722" t="s">
        <v>3</v>
      </c>
      <c r="E722" t="s">
        <v>2468</v>
      </c>
      <c r="F722" t="s">
        <v>1308</v>
      </c>
      <c r="G722" t="s">
        <v>1273</v>
      </c>
      <c r="H722" t="s">
        <v>1127</v>
      </c>
      <c r="I722">
        <v>1</v>
      </c>
      <c r="J722">
        <v>4</v>
      </c>
      <c r="K722">
        <v>1</v>
      </c>
      <c r="M722" t="s">
        <v>1275</v>
      </c>
      <c r="N722" t="str">
        <f t="shared" si="22"/>
        <v>ALMorganDecatur4</v>
      </c>
      <c r="Q722" t="str">
        <f t="shared" si="23"/>
        <v>Decatur, Morgan County, AL</v>
      </c>
    </row>
    <row r="723" spans="1:17" ht="20">
      <c r="A723" s="26">
        <v>100</v>
      </c>
      <c r="B723" t="s">
        <v>1269</v>
      </c>
      <c r="C723" t="s">
        <v>2603</v>
      </c>
      <c r="D723" t="s">
        <v>3</v>
      </c>
      <c r="E723" t="s">
        <v>1397</v>
      </c>
      <c r="F723" t="s">
        <v>2604</v>
      </c>
      <c r="G723" t="s">
        <v>1273</v>
      </c>
      <c r="H723" t="s">
        <v>1127</v>
      </c>
      <c r="I723">
        <v>1</v>
      </c>
      <c r="J723">
        <v>4</v>
      </c>
      <c r="K723">
        <v>1</v>
      </c>
      <c r="L723">
        <v>2</v>
      </c>
      <c r="M723" t="s">
        <v>1275</v>
      </c>
      <c r="N723" t="str">
        <f t="shared" si="22"/>
        <v>ALLauderdaleGreen Hill4</v>
      </c>
      <c r="Q723" t="str">
        <f t="shared" si="23"/>
        <v>Green Hill, Lauderdale County, AL</v>
      </c>
    </row>
    <row r="724" spans="1:17" ht="20">
      <c r="A724" s="26">
        <v>101</v>
      </c>
      <c r="B724" t="s">
        <v>1269</v>
      </c>
      <c r="C724" t="s">
        <v>2605</v>
      </c>
      <c r="D724" t="s">
        <v>3</v>
      </c>
      <c r="E724" t="s">
        <v>1639</v>
      </c>
      <c r="F724" t="s">
        <v>2606</v>
      </c>
      <c r="G724" t="s">
        <v>1273</v>
      </c>
      <c r="H724" t="s">
        <v>1274</v>
      </c>
      <c r="I724">
        <v>1</v>
      </c>
      <c r="J724">
        <v>4</v>
      </c>
      <c r="K724">
        <v>2</v>
      </c>
      <c r="L724">
        <v>2</v>
      </c>
      <c r="M724" t="s">
        <v>1275</v>
      </c>
      <c r="N724" t="str">
        <f t="shared" si="22"/>
        <v>ALColbertBarton4</v>
      </c>
      <c r="Q724" t="str">
        <f t="shared" si="23"/>
        <v>Barton, Colbert County, AL</v>
      </c>
    </row>
    <row r="725" spans="1:17" ht="20">
      <c r="A725" s="26">
        <v>102</v>
      </c>
      <c r="B725" t="s">
        <v>1269</v>
      </c>
      <c r="C725" t="s">
        <v>2607</v>
      </c>
      <c r="D725" t="s">
        <v>3</v>
      </c>
      <c r="E725" t="s">
        <v>367</v>
      </c>
      <c r="F725" t="s">
        <v>2608</v>
      </c>
      <c r="G725" t="s">
        <v>1273</v>
      </c>
      <c r="H725" t="s">
        <v>1127</v>
      </c>
      <c r="I725">
        <v>1</v>
      </c>
      <c r="J725">
        <v>4</v>
      </c>
      <c r="K725">
        <v>2</v>
      </c>
      <c r="L725">
        <v>2</v>
      </c>
      <c r="M725" t="s">
        <v>1275</v>
      </c>
      <c r="N725" t="str">
        <f t="shared" si="22"/>
        <v>ALMarshallArab4</v>
      </c>
      <c r="Q725" t="str">
        <f t="shared" si="23"/>
        <v>Arab, Marshall County, AL</v>
      </c>
    </row>
    <row r="726" spans="1:17" ht="20">
      <c r="A726" s="26">
        <v>103</v>
      </c>
      <c r="B726" t="s">
        <v>1269</v>
      </c>
      <c r="C726" t="s">
        <v>2609</v>
      </c>
      <c r="D726" t="s">
        <v>3</v>
      </c>
      <c r="E726" t="s">
        <v>1778</v>
      </c>
      <c r="F726" t="s">
        <v>1779</v>
      </c>
      <c r="G726" t="s">
        <v>1273</v>
      </c>
      <c r="H726" t="s">
        <v>1127</v>
      </c>
      <c r="I726">
        <v>1</v>
      </c>
      <c r="J726">
        <v>4</v>
      </c>
      <c r="K726">
        <v>3</v>
      </c>
      <c r="L726">
        <v>3</v>
      </c>
      <c r="M726" t="s">
        <v>1275</v>
      </c>
      <c r="N726" t="str">
        <f t="shared" si="22"/>
        <v>ALWinstonHaleyville4</v>
      </c>
      <c r="Q726" t="str">
        <f t="shared" si="23"/>
        <v>Haleyville, Winston County, AL</v>
      </c>
    </row>
    <row r="727" spans="1:17" ht="20">
      <c r="A727" s="26">
        <v>104</v>
      </c>
      <c r="B727" t="s">
        <v>1269</v>
      </c>
      <c r="C727" t="s">
        <v>2610</v>
      </c>
      <c r="D727" t="s">
        <v>3</v>
      </c>
      <c r="E727" t="s">
        <v>497</v>
      </c>
      <c r="F727" t="s">
        <v>2611</v>
      </c>
      <c r="G727" t="s">
        <v>1273</v>
      </c>
      <c r="H727" t="s">
        <v>1274</v>
      </c>
      <c r="I727">
        <v>1</v>
      </c>
      <c r="J727">
        <v>4</v>
      </c>
      <c r="K727">
        <v>4</v>
      </c>
      <c r="L727">
        <v>3</v>
      </c>
      <c r="M727" t="s">
        <v>1275</v>
      </c>
      <c r="N727" t="str">
        <f t="shared" si="22"/>
        <v>ALCherokeeCentre4</v>
      </c>
      <c r="Q727" t="str">
        <f t="shared" si="23"/>
        <v>Centre, Cherokee County, AL</v>
      </c>
    </row>
    <row r="728" spans="1:17" ht="20">
      <c r="A728" s="26">
        <v>105</v>
      </c>
      <c r="B728" t="s">
        <v>1269</v>
      </c>
      <c r="C728" t="s">
        <v>2612</v>
      </c>
      <c r="D728" t="s">
        <v>3</v>
      </c>
      <c r="E728" t="s">
        <v>1783</v>
      </c>
      <c r="F728" t="s">
        <v>2613</v>
      </c>
      <c r="G728" t="s">
        <v>1273</v>
      </c>
      <c r="H728" t="s">
        <v>1274</v>
      </c>
      <c r="I728">
        <v>1</v>
      </c>
      <c r="J728">
        <v>4</v>
      </c>
      <c r="K728">
        <v>2</v>
      </c>
      <c r="L728">
        <v>2</v>
      </c>
      <c r="M728" t="s">
        <v>1275</v>
      </c>
      <c r="N728" t="str">
        <f t="shared" si="22"/>
        <v>ALEtowahAltoona4</v>
      </c>
      <c r="Q728" t="str">
        <f t="shared" si="23"/>
        <v>Altoona, Etowah County, AL</v>
      </c>
    </row>
    <row r="729" spans="1:17" ht="20">
      <c r="A729" s="26">
        <v>106</v>
      </c>
      <c r="B729" t="s">
        <v>1269</v>
      </c>
      <c r="C729" t="s">
        <v>2614</v>
      </c>
      <c r="D729" t="s">
        <v>3</v>
      </c>
      <c r="E729" t="s">
        <v>1407</v>
      </c>
      <c r="F729" t="s">
        <v>2615</v>
      </c>
      <c r="G729" t="s">
        <v>1309</v>
      </c>
      <c r="H729" t="s">
        <v>1127</v>
      </c>
      <c r="I729">
        <v>1</v>
      </c>
      <c r="J729">
        <v>4</v>
      </c>
      <c r="K729">
        <v>1</v>
      </c>
      <c r="L729">
        <v>2</v>
      </c>
      <c r="M729" t="s">
        <v>1275</v>
      </c>
      <c r="N729" t="str">
        <f t="shared" si="22"/>
        <v>ALTuscaloosaDuncanville4</v>
      </c>
      <c r="Q729" t="str">
        <f t="shared" si="23"/>
        <v>Duncanville, Tuscaloosa County, AL</v>
      </c>
    </row>
    <row r="730" spans="1:17" ht="20">
      <c r="A730" s="26">
        <v>107</v>
      </c>
      <c r="B730" t="s">
        <v>1269</v>
      </c>
      <c r="C730" t="s">
        <v>2616</v>
      </c>
      <c r="D730" t="s">
        <v>3</v>
      </c>
      <c r="E730" t="s">
        <v>2617</v>
      </c>
      <c r="F730" t="s">
        <v>2618</v>
      </c>
      <c r="G730" t="s">
        <v>1309</v>
      </c>
      <c r="H730" t="s">
        <v>1127</v>
      </c>
      <c r="I730">
        <v>1</v>
      </c>
      <c r="J730">
        <v>4</v>
      </c>
      <c r="K730">
        <v>2</v>
      </c>
      <c r="M730" t="s">
        <v>1275</v>
      </c>
      <c r="N730" t="str">
        <f t="shared" si="22"/>
        <v>ALCleburneHeflin4</v>
      </c>
      <c r="Q730" t="str">
        <f t="shared" si="23"/>
        <v>Heflin, Cleburne County, AL</v>
      </c>
    </row>
    <row r="731" spans="1:17" ht="20">
      <c r="A731" s="26">
        <v>108</v>
      </c>
      <c r="B731" t="s">
        <v>1269</v>
      </c>
      <c r="C731" t="s">
        <v>2619</v>
      </c>
      <c r="D731" t="s">
        <v>3</v>
      </c>
      <c r="E731" t="s">
        <v>1462</v>
      </c>
      <c r="F731" t="s">
        <v>1462</v>
      </c>
      <c r="G731" t="s">
        <v>1309</v>
      </c>
      <c r="H731" t="s">
        <v>1127</v>
      </c>
      <c r="I731">
        <v>1</v>
      </c>
      <c r="J731">
        <v>4</v>
      </c>
      <c r="K731">
        <v>1</v>
      </c>
      <c r="L731">
        <v>1</v>
      </c>
      <c r="M731" t="s">
        <v>1275</v>
      </c>
      <c r="N731" t="str">
        <f t="shared" si="22"/>
        <v>ALShelbyShelby4</v>
      </c>
      <c r="Q731" t="str">
        <f t="shared" si="23"/>
        <v>Shelby, Shelby County, AL</v>
      </c>
    </row>
    <row r="732" spans="1:17" ht="20">
      <c r="A732" s="26">
        <v>109</v>
      </c>
      <c r="B732" t="s">
        <v>1269</v>
      </c>
      <c r="C732" t="s">
        <v>2620</v>
      </c>
      <c r="D732" t="s">
        <v>3</v>
      </c>
      <c r="E732" t="s">
        <v>2224</v>
      </c>
      <c r="F732" t="s">
        <v>2225</v>
      </c>
      <c r="G732" t="s">
        <v>1309</v>
      </c>
      <c r="H732" t="s">
        <v>1274</v>
      </c>
      <c r="I732">
        <v>1</v>
      </c>
      <c r="J732">
        <v>4</v>
      </c>
      <c r="K732">
        <v>4</v>
      </c>
      <c r="M732" t="s">
        <v>1275</v>
      </c>
      <c r="N732" t="str">
        <f t="shared" si="22"/>
        <v>ALTallapoosaAlexander City4</v>
      </c>
      <c r="Q732" t="str">
        <f t="shared" si="23"/>
        <v>Alexander City, Tallapoosa County, AL</v>
      </c>
    </row>
    <row r="733" spans="1:17" ht="20">
      <c r="A733" s="26">
        <v>110</v>
      </c>
      <c r="B733" t="s">
        <v>1269</v>
      </c>
      <c r="C733" t="s">
        <v>2621</v>
      </c>
      <c r="D733" t="s">
        <v>3</v>
      </c>
      <c r="E733" t="s">
        <v>1315</v>
      </c>
      <c r="F733" t="s">
        <v>2622</v>
      </c>
      <c r="G733" t="s">
        <v>1319</v>
      </c>
      <c r="H733" t="s">
        <v>1127</v>
      </c>
      <c r="I733">
        <v>1</v>
      </c>
      <c r="J733">
        <v>4</v>
      </c>
      <c r="K733">
        <v>1</v>
      </c>
      <c r="M733" t="s">
        <v>1275</v>
      </c>
      <c r="N733" t="str">
        <f t="shared" si="22"/>
        <v>ALBibbGreen Pond4</v>
      </c>
      <c r="Q733" t="str">
        <f t="shared" si="23"/>
        <v>Green Pond, Bibb County, AL</v>
      </c>
    </row>
    <row r="734" spans="1:17" ht="20">
      <c r="A734" s="26">
        <v>111</v>
      </c>
      <c r="B734" t="s">
        <v>1269</v>
      </c>
      <c r="C734" t="s">
        <v>2623</v>
      </c>
      <c r="D734" t="s">
        <v>3</v>
      </c>
      <c r="E734" t="s">
        <v>480</v>
      </c>
      <c r="F734" t="s">
        <v>2624</v>
      </c>
      <c r="G734" t="s">
        <v>1319</v>
      </c>
      <c r="H734" t="s">
        <v>1274</v>
      </c>
      <c r="I734">
        <v>1</v>
      </c>
      <c r="J734">
        <v>4</v>
      </c>
      <c r="K734">
        <v>2</v>
      </c>
      <c r="M734" t="s">
        <v>1275</v>
      </c>
      <c r="N734" t="str">
        <f t="shared" si="22"/>
        <v>ALDallasSelma4</v>
      </c>
      <c r="Q734" t="str">
        <f t="shared" si="23"/>
        <v>Selma, Dallas County, AL</v>
      </c>
    </row>
    <row r="735" spans="1:17" ht="20">
      <c r="A735" s="26">
        <v>112</v>
      </c>
      <c r="B735" t="s">
        <v>1269</v>
      </c>
      <c r="C735" t="s">
        <v>2625</v>
      </c>
      <c r="D735" t="s">
        <v>3</v>
      </c>
      <c r="E735" t="s">
        <v>480</v>
      </c>
      <c r="F735" t="s">
        <v>2624</v>
      </c>
      <c r="G735" t="s">
        <v>1319</v>
      </c>
      <c r="H735" t="s">
        <v>1274</v>
      </c>
      <c r="I735">
        <v>1</v>
      </c>
      <c r="J735">
        <v>4</v>
      </c>
      <c r="K735">
        <v>4</v>
      </c>
      <c r="L735">
        <v>3</v>
      </c>
      <c r="M735" t="s">
        <v>1275</v>
      </c>
      <c r="N735" t="str">
        <f t="shared" si="22"/>
        <v>ALDallasSelma4</v>
      </c>
      <c r="Q735" t="str">
        <f t="shared" si="23"/>
        <v>Selma, Dallas County, AL</v>
      </c>
    </row>
    <row r="736" spans="1:17" ht="20">
      <c r="A736" s="26">
        <v>113</v>
      </c>
      <c r="B736" t="s">
        <v>1269</v>
      </c>
      <c r="C736" t="s">
        <v>2626</v>
      </c>
      <c r="D736" t="s">
        <v>3</v>
      </c>
      <c r="E736" t="s">
        <v>1417</v>
      </c>
      <c r="F736" t="s">
        <v>2627</v>
      </c>
      <c r="G736" t="s">
        <v>1319</v>
      </c>
      <c r="H736" t="s">
        <v>1274</v>
      </c>
      <c r="I736">
        <v>1</v>
      </c>
      <c r="J736">
        <v>4</v>
      </c>
      <c r="K736">
        <v>4</v>
      </c>
      <c r="M736" t="s">
        <v>1275</v>
      </c>
      <c r="N736" t="str">
        <f t="shared" si="22"/>
        <v>ALWilcoxLower Peach Tree4</v>
      </c>
      <c r="Q736" t="str">
        <f t="shared" si="23"/>
        <v>Lower Peach Tree, Wilcox County, AL</v>
      </c>
    </row>
    <row r="737" spans="1:17" ht="20">
      <c r="A737" s="26">
        <v>114</v>
      </c>
      <c r="B737" t="s">
        <v>1269</v>
      </c>
      <c r="C737" t="s">
        <v>2628</v>
      </c>
      <c r="D737" t="s">
        <v>3</v>
      </c>
      <c r="E737" t="s">
        <v>456</v>
      </c>
      <c r="F737" t="s">
        <v>456</v>
      </c>
      <c r="G737" t="s">
        <v>1319</v>
      </c>
      <c r="H737" t="s">
        <v>1274</v>
      </c>
      <c r="I737">
        <v>1</v>
      </c>
      <c r="J737">
        <v>4</v>
      </c>
      <c r="K737">
        <v>3</v>
      </c>
      <c r="L737">
        <v>4</v>
      </c>
      <c r="M737" t="s">
        <v>1275</v>
      </c>
      <c r="N737" t="str">
        <f t="shared" si="22"/>
        <v>ALMontgomeryMontgomery4</v>
      </c>
      <c r="Q737" t="str">
        <f t="shared" si="23"/>
        <v>Montgomery, Montgomery County, AL</v>
      </c>
    </row>
    <row r="738" spans="1:17" ht="20">
      <c r="A738" s="26">
        <v>115</v>
      </c>
      <c r="B738" t="s">
        <v>1269</v>
      </c>
      <c r="C738" t="s">
        <v>2629</v>
      </c>
      <c r="D738" t="s">
        <v>3</v>
      </c>
      <c r="E738" t="s">
        <v>456</v>
      </c>
      <c r="F738" t="s">
        <v>456</v>
      </c>
      <c r="G738" t="s">
        <v>1319</v>
      </c>
      <c r="H738" t="s">
        <v>1127</v>
      </c>
      <c r="I738">
        <v>1</v>
      </c>
      <c r="J738">
        <v>4</v>
      </c>
      <c r="K738">
        <v>4</v>
      </c>
      <c r="M738" t="s">
        <v>1275</v>
      </c>
      <c r="N738" t="str">
        <f t="shared" si="22"/>
        <v>ALMontgomeryMontgomery4</v>
      </c>
      <c r="Q738" t="str">
        <f t="shared" si="23"/>
        <v>Montgomery, Montgomery County, AL</v>
      </c>
    </row>
    <row r="739" spans="1:17" ht="20">
      <c r="A739" s="26">
        <v>116</v>
      </c>
      <c r="B739" t="s">
        <v>1269</v>
      </c>
      <c r="C739" t="s">
        <v>2630</v>
      </c>
      <c r="D739" t="s">
        <v>3</v>
      </c>
      <c r="E739" t="s">
        <v>1332</v>
      </c>
      <c r="F739" t="s">
        <v>2631</v>
      </c>
      <c r="G739" t="s">
        <v>1319</v>
      </c>
      <c r="H739" t="s">
        <v>1274</v>
      </c>
      <c r="I739">
        <v>1</v>
      </c>
      <c r="J739">
        <v>4</v>
      </c>
      <c r="K739">
        <v>4</v>
      </c>
      <c r="L739">
        <v>4</v>
      </c>
      <c r="M739" t="s">
        <v>1275</v>
      </c>
      <c r="N739" t="str">
        <f t="shared" si="22"/>
        <v>ALLowndesBurkville4</v>
      </c>
      <c r="Q739" t="str">
        <f t="shared" si="23"/>
        <v>Burkville, Lowndes County, AL</v>
      </c>
    </row>
    <row r="740" spans="1:17" ht="20">
      <c r="A740" s="26">
        <v>117</v>
      </c>
      <c r="B740" t="s">
        <v>1269</v>
      </c>
      <c r="C740" t="s">
        <v>2632</v>
      </c>
      <c r="D740" t="s">
        <v>3</v>
      </c>
      <c r="E740" t="s">
        <v>2633</v>
      </c>
      <c r="F740" t="s">
        <v>2634</v>
      </c>
      <c r="G740" t="s">
        <v>1328</v>
      </c>
      <c r="H740" t="s">
        <v>1274</v>
      </c>
      <c r="I740">
        <v>1</v>
      </c>
      <c r="J740">
        <v>4</v>
      </c>
      <c r="K740">
        <v>3</v>
      </c>
      <c r="L740">
        <v>3</v>
      </c>
      <c r="M740" t="s">
        <v>1275</v>
      </c>
      <c r="N740" t="str">
        <f t="shared" si="22"/>
        <v>ALDaleDaleville4</v>
      </c>
      <c r="Q740" t="str">
        <f t="shared" si="23"/>
        <v>Daleville, Dale County, AL</v>
      </c>
    </row>
    <row r="741" spans="1:17" ht="20">
      <c r="A741" s="26">
        <v>118</v>
      </c>
      <c r="B741" t="s">
        <v>1269</v>
      </c>
      <c r="C741" t="s">
        <v>2635</v>
      </c>
      <c r="D741" t="s">
        <v>3</v>
      </c>
      <c r="E741" t="s">
        <v>922</v>
      </c>
      <c r="F741" t="s">
        <v>922</v>
      </c>
      <c r="G741" t="s">
        <v>1328</v>
      </c>
      <c r="H741" t="s">
        <v>1127</v>
      </c>
      <c r="I741">
        <v>1</v>
      </c>
      <c r="J741">
        <v>4</v>
      </c>
      <c r="K741">
        <v>1</v>
      </c>
      <c r="L741">
        <v>2</v>
      </c>
      <c r="M741" t="s">
        <v>1275</v>
      </c>
      <c r="N741" t="str">
        <f t="shared" si="22"/>
        <v>ALGenevaGeneva4</v>
      </c>
      <c r="Q741" t="str">
        <f t="shared" si="23"/>
        <v>Geneva, Geneva County, AL</v>
      </c>
    </row>
    <row r="742" spans="1:17" ht="20">
      <c r="A742" s="26">
        <v>119</v>
      </c>
      <c r="B742" t="s">
        <v>1269</v>
      </c>
      <c r="C742" t="s">
        <v>2636</v>
      </c>
      <c r="D742" t="s">
        <v>3</v>
      </c>
      <c r="E742" t="s">
        <v>922</v>
      </c>
      <c r="F742" t="s">
        <v>922</v>
      </c>
      <c r="G742" t="s">
        <v>1328</v>
      </c>
      <c r="H742" t="s">
        <v>1274</v>
      </c>
      <c r="I742">
        <v>1</v>
      </c>
      <c r="J742">
        <v>4</v>
      </c>
      <c r="K742">
        <v>3</v>
      </c>
      <c r="L742">
        <v>2</v>
      </c>
      <c r="M742" t="s">
        <v>1275</v>
      </c>
      <c r="N742" t="str">
        <f t="shared" si="22"/>
        <v>ALGenevaGeneva4</v>
      </c>
      <c r="Q742" t="str">
        <f t="shared" si="23"/>
        <v>Geneva, Geneva County, AL</v>
      </c>
    </row>
    <row r="743" spans="1:17" ht="20">
      <c r="A743" s="26">
        <v>120</v>
      </c>
      <c r="B743" t="s">
        <v>1269</v>
      </c>
      <c r="C743" t="s">
        <v>2637</v>
      </c>
      <c r="D743" t="s">
        <v>3</v>
      </c>
      <c r="E743" t="s">
        <v>1438</v>
      </c>
      <c r="F743" t="s">
        <v>2638</v>
      </c>
      <c r="G743" t="s">
        <v>1328</v>
      </c>
      <c r="H743" t="s">
        <v>1127</v>
      </c>
      <c r="I743">
        <v>1</v>
      </c>
      <c r="J743">
        <v>4</v>
      </c>
      <c r="K743">
        <v>3</v>
      </c>
      <c r="L743">
        <v>2</v>
      </c>
      <c r="M743" t="s">
        <v>1275</v>
      </c>
      <c r="N743" t="str">
        <f t="shared" si="22"/>
        <v>ALCoffeeNew Brockton4</v>
      </c>
      <c r="Q743" t="str">
        <f t="shared" si="23"/>
        <v>New Brockton, Coffee County, AL</v>
      </c>
    </row>
    <row r="744" spans="1:17" ht="20">
      <c r="A744" s="26">
        <v>121</v>
      </c>
      <c r="B744" t="s">
        <v>1269</v>
      </c>
      <c r="C744" t="s">
        <v>2639</v>
      </c>
      <c r="D744" t="s">
        <v>3</v>
      </c>
      <c r="E744" t="s">
        <v>1068</v>
      </c>
      <c r="F744" t="s">
        <v>2640</v>
      </c>
      <c r="G744" t="s">
        <v>1328</v>
      </c>
      <c r="H744" t="s">
        <v>1127</v>
      </c>
      <c r="I744">
        <v>1</v>
      </c>
      <c r="J744">
        <v>4</v>
      </c>
      <c r="K744">
        <v>2</v>
      </c>
      <c r="L744">
        <v>2</v>
      </c>
      <c r="M744" t="s">
        <v>1275</v>
      </c>
      <c r="N744" t="str">
        <f t="shared" si="22"/>
        <v>ALWashingtonLeroy4</v>
      </c>
      <c r="Q744" t="str">
        <f t="shared" si="23"/>
        <v>Leroy, Washington County, AL</v>
      </c>
    </row>
    <row r="745" spans="1:17" ht="20">
      <c r="A745" s="26">
        <v>122</v>
      </c>
      <c r="B745" t="s">
        <v>1269</v>
      </c>
      <c r="C745" t="s">
        <v>2641</v>
      </c>
      <c r="D745" t="s">
        <v>3</v>
      </c>
      <c r="E745" t="s">
        <v>2301</v>
      </c>
      <c r="F745" t="s">
        <v>2642</v>
      </c>
      <c r="G745" t="s">
        <v>1328</v>
      </c>
      <c r="H745" t="s">
        <v>1127</v>
      </c>
      <c r="I745">
        <v>1</v>
      </c>
      <c r="J745">
        <v>4</v>
      </c>
      <c r="K745">
        <v>1</v>
      </c>
      <c r="L745">
        <v>1</v>
      </c>
      <c r="M745" t="s">
        <v>1275</v>
      </c>
      <c r="N745" t="str">
        <f t="shared" si="22"/>
        <v>ALChoctawNeedham4</v>
      </c>
      <c r="Q745" t="str">
        <f t="shared" si="23"/>
        <v>Needham, Choctaw County, AL</v>
      </c>
    </row>
    <row r="746" spans="1:17" ht="20">
      <c r="A746" s="26">
        <v>123</v>
      </c>
      <c r="B746" t="s">
        <v>1269</v>
      </c>
      <c r="C746" t="s">
        <v>2643</v>
      </c>
      <c r="D746" t="s">
        <v>54</v>
      </c>
      <c r="E746" t="s">
        <v>1068</v>
      </c>
      <c r="F746" t="s">
        <v>679</v>
      </c>
      <c r="G746" t="s">
        <v>1328</v>
      </c>
      <c r="H746" t="s">
        <v>1274</v>
      </c>
      <c r="I746">
        <v>1</v>
      </c>
      <c r="J746">
        <v>4</v>
      </c>
      <c r="K746">
        <v>1</v>
      </c>
      <c r="L746">
        <v>1</v>
      </c>
      <c r="M746" t="s">
        <v>1275</v>
      </c>
      <c r="N746" t="str">
        <f t="shared" si="22"/>
        <v>FLWashingtonRock Hill4</v>
      </c>
      <c r="Q746" t="str">
        <f t="shared" si="23"/>
        <v>Rock Hill, Washington County, FL</v>
      </c>
    </row>
    <row r="747" spans="1:17" ht="20">
      <c r="A747" s="26">
        <v>124</v>
      </c>
      <c r="B747" t="s">
        <v>1269</v>
      </c>
      <c r="C747" t="s">
        <v>2644</v>
      </c>
      <c r="D747" t="s">
        <v>54</v>
      </c>
      <c r="E747" t="s">
        <v>2269</v>
      </c>
      <c r="F747" t="s">
        <v>2270</v>
      </c>
      <c r="G747" t="s">
        <v>1328</v>
      </c>
      <c r="H747" t="s">
        <v>1274</v>
      </c>
      <c r="I747">
        <v>1</v>
      </c>
      <c r="J747">
        <v>4</v>
      </c>
      <c r="K747">
        <v>1</v>
      </c>
      <c r="L747">
        <v>2</v>
      </c>
      <c r="M747" t="s">
        <v>1275</v>
      </c>
      <c r="N747" t="str">
        <f t="shared" si="22"/>
        <v>FLOkaloosaLaurel Hill4</v>
      </c>
      <c r="Q747" t="str">
        <f t="shared" si="23"/>
        <v>Laurel Hill, Okaloosa County, FL</v>
      </c>
    </row>
    <row r="748" spans="1:17" ht="20">
      <c r="A748" s="26">
        <v>125</v>
      </c>
      <c r="B748" t="s">
        <v>1269</v>
      </c>
      <c r="C748" t="s">
        <v>2645</v>
      </c>
      <c r="D748" t="s">
        <v>54</v>
      </c>
      <c r="E748" t="s">
        <v>2646</v>
      </c>
      <c r="F748" t="s">
        <v>2647</v>
      </c>
      <c r="G748" t="s">
        <v>1328</v>
      </c>
      <c r="H748" t="s">
        <v>1274</v>
      </c>
      <c r="I748">
        <v>1</v>
      </c>
      <c r="J748">
        <v>4</v>
      </c>
      <c r="K748">
        <v>1</v>
      </c>
      <c r="L748">
        <v>2</v>
      </c>
      <c r="M748" t="s">
        <v>1275</v>
      </c>
      <c r="N748" t="str">
        <f t="shared" si="22"/>
        <v>FLSanta RosaJay4</v>
      </c>
      <c r="Q748" t="str">
        <f t="shared" si="23"/>
        <v>Jay, Santa Rosa County, FL</v>
      </c>
    </row>
    <row r="749" spans="1:17" ht="20">
      <c r="A749" s="26">
        <v>126</v>
      </c>
      <c r="B749" t="s">
        <v>1269</v>
      </c>
      <c r="C749" t="s">
        <v>2648</v>
      </c>
      <c r="D749" t="s">
        <v>3</v>
      </c>
      <c r="E749" t="s">
        <v>6</v>
      </c>
      <c r="F749" t="s">
        <v>6</v>
      </c>
      <c r="G749" t="s">
        <v>1322</v>
      </c>
      <c r="H749" t="s">
        <v>1274</v>
      </c>
      <c r="I749">
        <v>1</v>
      </c>
      <c r="J749">
        <v>4</v>
      </c>
      <c r="K749">
        <v>3</v>
      </c>
      <c r="L749">
        <v>2</v>
      </c>
      <c r="M749" t="s">
        <v>1275</v>
      </c>
      <c r="N749" t="str">
        <f t="shared" si="22"/>
        <v>ALMobileMobile4</v>
      </c>
      <c r="Q749" t="str">
        <f t="shared" si="23"/>
        <v>Mobile, Mobile County, AL</v>
      </c>
    </row>
    <row r="750" spans="1:17" ht="20">
      <c r="A750" s="26">
        <v>127</v>
      </c>
      <c r="B750" t="s">
        <v>1269</v>
      </c>
      <c r="C750" t="s">
        <v>2649</v>
      </c>
      <c r="D750" t="s">
        <v>275</v>
      </c>
      <c r="E750" t="s">
        <v>1807</v>
      </c>
      <c r="F750" t="s">
        <v>2650</v>
      </c>
      <c r="G750" t="s">
        <v>1319</v>
      </c>
      <c r="H750" t="s">
        <v>1274</v>
      </c>
      <c r="I750">
        <v>1</v>
      </c>
      <c r="J750">
        <v>4</v>
      </c>
      <c r="K750">
        <v>1</v>
      </c>
      <c r="L750">
        <v>2</v>
      </c>
      <c r="M750" t="s">
        <v>1275</v>
      </c>
      <c r="N750" t="str">
        <f t="shared" si="22"/>
        <v>TNHenryElkhorn4</v>
      </c>
      <c r="Q750" t="str">
        <f t="shared" si="23"/>
        <v>Elkhorn, Henry County, TN</v>
      </c>
    </row>
    <row r="751" spans="1:17" ht="20">
      <c r="A751" s="26">
        <v>128</v>
      </c>
      <c r="B751" t="s">
        <v>1269</v>
      </c>
      <c r="C751" t="s">
        <v>2651</v>
      </c>
      <c r="D751" t="s">
        <v>275</v>
      </c>
      <c r="E751" t="s">
        <v>2652</v>
      </c>
      <c r="F751" t="s">
        <v>348</v>
      </c>
      <c r="G751" t="s">
        <v>1319</v>
      </c>
      <c r="H751" t="s">
        <v>1127</v>
      </c>
      <c r="I751">
        <v>1</v>
      </c>
      <c r="J751">
        <v>4</v>
      </c>
      <c r="K751">
        <v>2</v>
      </c>
      <c r="L751">
        <v>2</v>
      </c>
      <c r="M751" t="s">
        <v>1275</v>
      </c>
      <c r="N751" t="str">
        <f t="shared" si="22"/>
        <v>TNGibsonDyer4</v>
      </c>
      <c r="Q751" t="str">
        <f t="shared" si="23"/>
        <v>Dyer, Gibson County, TN</v>
      </c>
    </row>
    <row r="752" spans="1:17" ht="20">
      <c r="A752" s="26">
        <v>129</v>
      </c>
      <c r="B752" t="s">
        <v>1269</v>
      </c>
      <c r="C752" t="s">
        <v>2653</v>
      </c>
      <c r="D752" t="s">
        <v>275</v>
      </c>
      <c r="E752" t="s">
        <v>1837</v>
      </c>
      <c r="F752" t="s">
        <v>2654</v>
      </c>
      <c r="G752" t="s">
        <v>1274</v>
      </c>
      <c r="H752" t="s">
        <v>1127</v>
      </c>
      <c r="I752">
        <v>1</v>
      </c>
      <c r="J752">
        <v>4</v>
      </c>
      <c r="K752">
        <v>2</v>
      </c>
      <c r="L752">
        <v>2</v>
      </c>
      <c r="M752" t="s">
        <v>1275</v>
      </c>
      <c r="N752" t="str">
        <f t="shared" si="22"/>
        <v>TNObionWoodland Mills4</v>
      </c>
      <c r="Q752" t="str">
        <f t="shared" si="23"/>
        <v>Woodland Mills, Obion County, TN</v>
      </c>
    </row>
    <row r="753" spans="1:17" ht="20">
      <c r="A753" s="26">
        <v>130</v>
      </c>
      <c r="B753" t="s">
        <v>1269</v>
      </c>
      <c r="C753" t="s">
        <v>2655</v>
      </c>
      <c r="D753" t="s">
        <v>275</v>
      </c>
      <c r="E753" t="s">
        <v>1460</v>
      </c>
      <c r="F753" t="s">
        <v>355</v>
      </c>
      <c r="G753" t="s">
        <v>1319</v>
      </c>
      <c r="H753" t="s">
        <v>1127</v>
      </c>
      <c r="I753">
        <v>1</v>
      </c>
      <c r="J753">
        <v>4</v>
      </c>
      <c r="K753">
        <v>1</v>
      </c>
      <c r="L753">
        <v>1</v>
      </c>
      <c r="M753" t="s">
        <v>1275</v>
      </c>
      <c r="N753" t="str">
        <f t="shared" si="22"/>
        <v>TNHaywoodBrownsville4</v>
      </c>
      <c r="Q753" t="str">
        <f t="shared" si="23"/>
        <v>Brownsville, Haywood County, TN</v>
      </c>
    </row>
    <row r="754" spans="1:17" ht="20">
      <c r="A754" s="26">
        <v>131</v>
      </c>
      <c r="B754" t="s">
        <v>1269</v>
      </c>
      <c r="C754" t="s">
        <v>2656</v>
      </c>
      <c r="D754" t="s">
        <v>275</v>
      </c>
      <c r="E754" t="s">
        <v>1397</v>
      </c>
      <c r="F754" t="s">
        <v>350</v>
      </c>
      <c r="G754" t="s">
        <v>1274</v>
      </c>
      <c r="H754" t="s">
        <v>1127</v>
      </c>
      <c r="I754">
        <v>1</v>
      </c>
      <c r="J754">
        <v>4</v>
      </c>
      <c r="K754">
        <v>1</v>
      </c>
      <c r="M754" t="s">
        <v>1275</v>
      </c>
      <c r="N754" t="str">
        <f t="shared" si="22"/>
        <v>TNLauderdaleArp4</v>
      </c>
      <c r="Q754" t="str">
        <f t="shared" si="23"/>
        <v>Arp, Lauderdale County, TN</v>
      </c>
    </row>
    <row r="755" spans="1:17" ht="20">
      <c r="A755" s="26">
        <v>132</v>
      </c>
      <c r="B755" t="s">
        <v>1269</v>
      </c>
      <c r="C755" t="s">
        <v>2657</v>
      </c>
      <c r="D755" t="s">
        <v>275</v>
      </c>
      <c r="E755" t="s">
        <v>1842</v>
      </c>
      <c r="F755" t="s">
        <v>352</v>
      </c>
      <c r="G755" t="s">
        <v>1319</v>
      </c>
      <c r="H755" t="s">
        <v>1127</v>
      </c>
      <c r="I755">
        <v>1</v>
      </c>
      <c r="J755">
        <v>4</v>
      </c>
      <c r="K755">
        <v>2</v>
      </c>
      <c r="M755" t="s">
        <v>1275</v>
      </c>
      <c r="N755" t="str">
        <f t="shared" si="22"/>
        <v>TNHardemanBolivar4</v>
      </c>
      <c r="Q755" t="str">
        <f t="shared" si="23"/>
        <v>Bolivar, Hardeman County, TN</v>
      </c>
    </row>
    <row r="756" spans="1:17" ht="20">
      <c r="A756" s="26">
        <v>133</v>
      </c>
      <c r="B756" t="s">
        <v>1269</v>
      </c>
      <c r="C756" t="s">
        <v>2658</v>
      </c>
      <c r="D756" t="s">
        <v>275</v>
      </c>
      <c r="E756" t="s">
        <v>1462</v>
      </c>
      <c r="F756" t="s">
        <v>280</v>
      </c>
      <c r="G756" t="s">
        <v>1274</v>
      </c>
      <c r="H756" t="s">
        <v>1274</v>
      </c>
      <c r="I756">
        <v>1</v>
      </c>
      <c r="J756">
        <v>4</v>
      </c>
      <c r="K756">
        <v>3</v>
      </c>
      <c r="M756" t="s">
        <v>1275</v>
      </c>
      <c r="N756" t="str">
        <f t="shared" si="22"/>
        <v>TNShelbyMemphis4</v>
      </c>
      <c r="Q756" t="str">
        <f t="shared" si="23"/>
        <v>Memphis, Shelby County, TN</v>
      </c>
    </row>
    <row r="757" spans="1:17" ht="20">
      <c r="A757" s="26">
        <v>134</v>
      </c>
      <c r="B757" t="s">
        <v>1269</v>
      </c>
      <c r="C757" t="s">
        <v>2659</v>
      </c>
      <c r="D757" t="s">
        <v>336</v>
      </c>
      <c r="E757" t="s">
        <v>2287</v>
      </c>
      <c r="F757" t="s">
        <v>2288</v>
      </c>
      <c r="G757" t="s">
        <v>1319</v>
      </c>
      <c r="H757" t="s">
        <v>1274</v>
      </c>
      <c r="I757">
        <v>1</v>
      </c>
      <c r="J757">
        <v>4</v>
      </c>
      <c r="K757">
        <v>4</v>
      </c>
      <c r="L757">
        <v>3</v>
      </c>
      <c r="M757" t="s">
        <v>1275</v>
      </c>
      <c r="N757" t="str">
        <f t="shared" si="22"/>
        <v>MSTishomingoIuka4</v>
      </c>
      <c r="Q757" t="str">
        <f t="shared" si="23"/>
        <v>Iuka, Tishomingo County, MS</v>
      </c>
    </row>
    <row r="758" spans="1:17" ht="20">
      <c r="A758" s="26">
        <v>135</v>
      </c>
      <c r="B758" t="s">
        <v>1269</v>
      </c>
      <c r="C758" t="s">
        <v>2660</v>
      </c>
      <c r="D758" t="s">
        <v>336</v>
      </c>
      <c r="E758" t="s">
        <v>367</v>
      </c>
      <c r="F758" t="s">
        <v>2661</v>
      </c>
      <c r="G758" t="s">
        <v>1319</v>
      </c>
      <c r="H758" t="s">
        <v>1127</v>
      </c>
      <c r="I758">
        <v>1</v>
      </c>
      <c r="J758">
        <v>4</v>
      </c>
      <c r="M758" t="s">
        <v>1275</v>
      </c>
      <c r="N758" t="str">
        <f t="shared" si="22"/>
        <v>MSMarshallBethlehem4</v>
      </c>
      <c r="Q758" t="str">
        <f t="shared" si="23"/>
        <v>Bethlehem, Marshall County, MS</v>
      </c>
    </row>
    <row r="759" spans="1:17" ht="20">
      <c r="A759" s="26">
        <v>136</v>
      </c>
      <c r="B759" t="s">
        <v>1269</v>
      </c>
      <c r="C759" t="s">
        <v>2662</v>
      </c>
      <c r="D759" t="s">
        <v>336</v>
      </c>
      <c r="E759" t="s">
        <v>2574</v>
      </c>
      <c r="F759" t="s">
        <v>2663</v>
      </c>
      <c r="G759" t="s">
        <v>1274</v>
      </c>
      <c r="H759" t="s">
        <v>1274</v>
      </c>
      <c r="I759">
        <v>1</v>
      </c>
      <c r="J759">
        <v>4</v>
      </c>
      <c r="K759">
        <v>3</v>
      </c>
      <c r="L759">
        <v>4</v>
      </c>
      <c r="M759" t="s">
        <v>1275</v>
      </c>
      <c r="N759" t="str">
        <f t="shared" si="22"/>
        <v>MSDe SotoHernando4</v>
      </c>
      <c r="Q759" t="str">
        <f t="shared" si="23"/>
        <v>Hernando, De Soto County, MS</v>
      </c>
    </row>
    <row r="760" spans="1:17" ht="20">
      <c r="A760" s="26">
        <v>137</v>
      </c>
      <c r="B760" t="s">
        <v>1269</v>
      </c>
      <c r="C760" t="s">
        <v>2664</v>
      </c>
      <c r="D760" t="s">
        <v>336</v>
      </c>
      <c r="E760" t="s">
        <v>2665</v>
      </c>
      <c r="F760" t="s">
        <v>2665</v>
      </c>
      <c r="G760" t="s">
        <v>1274</v>
      </c>
      <c r="H760" t="s">
        <v>1127</v>
      </c>
      <c r="I760">
        <v>1</v>
      </c>
      <c r="J760">
        <v>4</v>
      </c>
      <c r="K760">
        <v>2</v>
      </c>
      <c r="L760">
        <v>3</v>
      </c>
      <c r="M760" t="s">
        <v>1275</v>
      </c>
      <c r="N760" t="str">
        <f t="shared" si="22"/>
        <v>MSTunicaTunica4</v>
      </c>
      <c r="Q760" t="str">
        <f t="shared" si="23"/>
        <v>Tunica, Tunica County, MS</v>
      </c>
    </row>
    <row r="761" spans="1:17" ht="20">
      <c r="A761" s="26">
        <v>138</v>
      </c>
      <c r="B761" t="s">
        <v>1269</v>
      </c>
      <c r="C761" t="s">
        <v>2666</v>
      </c>
      <c r="D761" t="s">
        <v>336</v>
      </c>
      <c r="E761" t="s">
        <v>1705</v>
      </c>
      <c r="F761" t="s">
        <v>2667</v>
      </c>
      <c r="G761" t="s">
        <v>1274</v>
      </c>
      <c r="H761" t="s">
        <v>1127</v>
      </c>
      <c r="I761">
        <v>1</v>
      </c>
      <c r="J761">
        <v>4</v>
      </c>
      <c r="K761">
        <v>4</v>
      </c>
      <c r="L761">
        <v>3</v>
      </c>
      <c r="M761" t="s">
        <v>1275</v>
      </c>
      <c r="N761" t="str">
        <f t="shared" si="22"/>
        <v>MSQuitmanMarks4</v>
      </c>
      <c r="Q761" t="str">
        <f t="shared" si="23"/>
        <v>Marks, Quitman County, MS</v>
      </c>
    </row>
    <row r="762" spans="1:17" ht="20">
      <c r="A762" s="26">
        <v>139</v>
      </c>
      <c r="B762" t="s">
        <v>1269</v>
      </c>
      <c r="C762" t="s">
        <v>2668</v>
      </c>
      <c r="D762" t="s">
        <v>336</v>
      </c>
      <c r="E762" t="s">
        <v>2669</v>
      </c>
      <c r="F762" t="s">
        <v>2670</v>
      </c>
      <c r="G762" t="s">
        <v>1274</v>
      </c>
      <c r="H762" t="s">
        <v>1127</v>
      </c>
      <c r="I762">
        <v>1</v>
      </c>
      <c r="J762">
        <v>4</v>
      </c>
      <c r="K762">
        <v>3</v>
      </c>
      <c r="L762">
        <v>3</v>
      </c>
      <c r="M762" t="s">
        <v>1275</v>
      </c>
      <c r="N762" t="str">
        <f t="shared" si="22"/>
        <v>MSCoahomaFriars Point4</v>
      </c>
      <c r="Q762" t="str">
        <f t="shared" si="23"/>
        <v>Friars Point, Coahoma County, MS</v>
      </c>
    </row>
    <row r="763" spans="1:17" ht="20">
      <c r="A763" s="26">
        <v>140</v>
      </c>
      <c r="B763" t="s">
        <v>1269</v>
      </c>
      <c r="C763" t="s">
        <v>2671</v>
      </c>
      <c r="D763" t="s">
        <v>336</v>
      </c>
      <c r="E763" t="s">
        <v>2672</v>
      </c>
      <c r="F763" t="s">
        <v>2673</v>
      </c>
      <c r="G763" t="s">
        <v>1319</v>
      </c>
      <c r="H763" t="s">
        <v>1127</v>
      </c>
      <c r="I763">
        <v>1</v>
      </c>
      <c r="J763">
        <v>4</v>
      </c>
      <c r="K763">
        <v>2</v>
      </c>
      <c r="L763">
        <v>2</v>
      </c>
      <c r="M763" t="s">
        <v>1275</v>
      </c>
      <c r="N763" t="str">
        <f t="shared" si="22"/>
        <v>MSPontotocToxish4</v>
      </c>
      <c r="Q763" t="str">
        <f t="shared" si="23"/>
        <v>Toxish, Pontotoc County, MS</v>
      </c>
    </row>
    <row r="764" spans="1:17" ht="20">
      <c r="A764" s="26">
        <v>141</v>
      </c>
      <c r="B764" t="s">
        <v>1269</v>
      </c>
      <c r="C764" t="s">
        <v>2674</v>
      </c>
      <c r="D764" t="s">
        <v>336</v>
      </c>
      <c r="E764" t="s">
        <v>2672</v>
      </c>
      <c r="F764" t="s">
        <v>2672</v>
      </c>
      <c r="G764" t="s">
        <v>1319</v>
      </c>
      <c r="H764" t="s">
        <v>1127</v>
      </c>
      <c r="I764">
        <v>1</v>
      </c>
      <c r="J764">
        <v>4</v>
      </c>
      <c r="K764">
        <v>2</v>
      </c>
      <c r="M764" t="s">
        <v>1275</v>
      </c>
      <c r="N764" t="str">
        <f t="shared" si="22"/>
        <v>MSPontotocPontotoc4</v>
      </c>
      <c r="Q764" t="str">
        <f t="shared" si="23"/>
        <v>Pontotoc, Pontotoc County, MS</v>
      </c>
    </row>
    <row r="765" spans="1:17" ht="20">
      <c r="A765" s="26">
        <v>142</v>
      </c>
      <c r="B765" t="s">
        <v>1269</v>
      </c>
      <c r="C765" t="s">
        <v>2675</v>
      </c>
      <c r="D765" t="s">
        <v>336</v>
      </c>
      <c r="E765" t="s">
        <v>2672</v>
      </c>
      <c r="F765" t="s">
        <v>2672</v>
      </c>
      <c r="G765" t="s">
        <v>1319</v>
      </c>
      <c r="H765" t="s">
        <v>1274</v>
      </c>
      <c r="I765">
        <v>1</v>
      </c>
      <c r="J765">
        <v>4</v>
      </c>
      <c r="K765">
        <v>3</v>
      </c>
      <c r="L765">
        <v>3</v>
      </c>
      <c r="M765" t="s">
        <v>1275</v>
      </c>
      <c r="N765" t="str">
        <f t="shared" si="22"/>
        <v>MSPontotocPontotoc4</v>
      </c>
      <c r="Q765" t="str">
        <f t="shared" si="23"/>
        <v>Pontotoc, Pontotoc County, MS</v>
      </c>
    </row>
    <row r="766" spans="1:17" ht="20">
      <c r="A766" s="26">
        <v>143</v>
      </c>
      <c r="B766" t="s">
        <v>1269</v>
      </c>
      <c r="C766" t="s">
        <v>2676</v>
      </c>
      <c r="D766" t="s">
        <v>336</v>
      </c>
      <c r="E766" t="s">
        <v>1848</v>
      </c>
      <c r="F766" t="s">
        <v>2677</v>
      </c>
      <c r="G766" t="s">
        <v>1319</v>
      </c>
      <c r="H766" t="s">
        <v>1127</v>
      </c>
      <c r="I766">
        <v>1</v>
      </c>
      <c r="J766">
        <v>4</v>
      </c>
      <c r="K766">
        <v>4</v>
      </c>
      <c r="L766">
        <v>4</v>
      </c>
      <c r="M766" t="s">
        <v>1275</v>
      </c>
      <c r="N766" t="str">
        <f t="shared" si="22"/>
        <v>MSLafayetteBurgess4</v>
      </c>
      <c r="Q766" t="str">
        <f t="shared" si="23"/>
        <v>Burgess, Lafayette County, MS</v>
      </c>
    </row>
    <row r="767" spans="1:17" ht="20">
      <c r="A767" s="26">
        <v>144</v>
      </c>
      <c r="B767" t="s">
        <v>1269</v>
      </c>
      <c r="C767" t="s">
        <v>2678</v>
      </c>
      <c r="D767" t="s">
        <v>336</v>
      </c>
      <c r="E767" t="s">
        <v>352</v>
      </c>
      <c r="F767" t="s">
        <v>2679</v>
      </c>
      <c r="G767" t="s">
        <v>1274</v>
      </c>
      <c r="H767" t="s">
        <v>1127</v>
      </c>
      <c r="I767">
        <v>1</v>
      </c>
      <c r="J767">
        <v>4</v>
      </c>
      <c r="K767">
        <v>4</v>
      </c>
      <c r="L767">
        <v>4</v>
      </c>
      <c r="M767" t="s">
        <v>1275</v>
      </c>
      <c r="N767" t="str">
        <f t="shared" si="22"/>
        <v>MSBolivarBenoit4</v>
      </c>
      <c r="Q767" t="str">
        <f t="shared" si="23"/>
        <v>Benoit, Bolivar County, MS</v>
      </c>
    </row>
    <row r="768" spans="1:17" ht="20">
      <c r="A768" s="26">
        <v>145</v>
      </c>
      <c r="B768" t="s">
        <v>1269</v>
      </c>
      <c r="C768" t="s">
        <v>2680</v>
      </c>
      <c r="D768" t="s">
        <v>336</v>
      </c>
      <c r="E768" t="s">
        <v>1332</v>
      </c>
      <c r="F768" t="s">
        <v>234</v>
      </c>
      <c r="G768" t="s">
        <v>1319</v>
      </c>
      <c r="H768" t="s">
        <v>1274</v>
      </c>
      <c r="I768">
        <v>1</v>
      </c>
      <c r="J768">
        <v>4</v>
      </c>
      <c r="K768">
        <v>4</v>
      </c>
      <c r="M768" t="s">
        <v>1275</v>
      </c>
      <c r="N768" t="str">
        <f t="shared" si="22"/>
        <v>MSLowndesColumbus4</v>
      </c>
      <c r="Q768" t="str">
        <f t="shared" si="23"/>
        <v>Columbus, Lowndes County, MS</v>
      </c>
    </row>
    <row r="769" spans="1:17" ht="20">
      <c r="A769" s="26">
        <v>146</v>
      </c>
      <c r="B769" t="s">
        <v>1269</v>
      </c>
      <c r="C769" t="s">
        <v>2681</v>
      </c>
      <c r="D769" t="s">
        <v>336</v>
      </c>
      <c r="E769" t="s">
        <v>2682</v>
      </c>
      <c r="F769" t="s">
        <v>2683</v>
      </c>
      <c r="G769" t="s">
        <v>1319</v>
      </c>
      <c r="H769" t="s">
        <v>1274</v>
      </c>
      <c r="I769">
        <v>1</v>
      </c>
      <c r="J769">
        <v>4</v>
      </c>
      <c r="K769">
        <v>1</v>
      </c>
      <c r="L769">
        <v>2</v>
      </c>
      <c r="M769" t="s">
        <v>1275</v>
      </c>
      <c r="N769" t="str">
        <f t="shared" si="22"/>
        <v>MSNoxubeeMashulaville4</v>
      </c>
      <c r="Q769" t="str">
        <f t="shared" si="23"/>
        <v>Mashulaville, Noxubee County, MS</v>
      </c>
    </row>
    <row r="770" spans="1:17" ht="20">
      <c r="A770" s="26">
        <v>147</v>
      </c>
      <c r="B770" t="s">
        <v>1269</v>
      </c>
      <c r="C770" t="s">
        <v>2684</v>
      </c>
      <c r="D770" t="s">
        <v>336</v>
      </c>
      <c r="E770" t="s">
        <v>2682</v>
      </c>
      <c r="F770" t="s">
        <v>74</v>
      </c>
      <c r="G770" t="s">
        <v>1319</v>
      </c>
      <c r="H770" t="s">
        <v>1127</v>
      </c>
      <c r="I770">
        <v>1</v>
      </c>
      <c r="J770">
        <v>4</v>
      </c>
      <c r="K770">
        <v>3</v>
      </c>
      <c r="L770">
        <v>3</v>
      </c>
      <c r="M770" t="s">
        <v>1275</v>
      </c>
      <c r="N770" t="str">
        <f t="shared" si="22"/>
        <v>MSNoxubeeMacon4</v>
      </c>
      <c r="Q770" t="str">
        <f t="shared" si="23"/>
        <v>Macon, Noxubee County, MS</v>
      </c>
    </row>
    <row r="771" spans="1:17" ht="20">
      <c r="A771" s="26">
        <v>148</v>
      </c>
      <c r="B771" t="s">
        <v>1269</v>
      </c>
      <c r="C771" t="s">
        <v>2685</v>
      </c>
      <c r="D771" t="s">
        <v>336</v>
      </c>
      <c r="E771" t="s">
        <v>1852</v>
      </c>
      <c r="F771" t="s">
        <v>2686</v>
      </c>
      <c r="G771" t="s">
        <v>1319</v>
      </c>
      <c r="H771" t="s">
        <v>1274</v>
      </c>
      <c r="I771">
        <v>1</v>
      </c>
      <c r="J771">
        <v>4</v>
      </c>
      <c r="K771">
        <v>2</v>
      </c>
      <c r="L771">
        <v>2</v>
      </c>
      <c r="M771" t="s">
        <v>1275</v>
      </c>
      <c r="N771" t="str">
        <f t="shared" ref="N771:N834" si="24">D771&amp;E771&amp;F771&amp;J771</f>
        <v>MSOktibbehaStarkville4</v>
      </c>
      <c r="Q771" t="str">
        <f t="shared" ref="Q771:Q834" si="25">F771&amp;", "&amp;E771&amp;" County, "&amp;D771</f>
        <v>Starkville, Oktibbeha County, MS</v>
      </c>
    </row>
    <row r="772" spans="1:17" ht="20">
      <c r="A772" s="26">
        <v>149</v>
      </c>
      <c r="B772" t="s">
        <v>1269</v>
      </c>
      <c r="C772" t="s">
        <v>2687</v>
      </c>
      <c r="D772" t="s">
        <v>336</v>
      </c>
      <c r="E772" t="s">
        <v>2301</v>
      </c>
      <c r="F772" t="s">
        <v>2688</v>
      </c>
      <c r="G772" t="s">
        <v>1319</v>
      </c>
      <c r="H772" t="s">
        <v>1127</v>
      </c>
      <c r="I772">
        <v>1</v>
      </c>
      <c r="J772">
        <v>4</v>
      </c>
      <c r="K772">
        <v>2</v>
      </c>
      <c r="L772">
        <v>3</v>
      </c>
      <c r="M772" t="s">
        <v>1275</v>
      </c>
      <c r="N772" t="str">
        <f t="shared" si="24"/>
        <v>MSChoctawChester4</v>
      </c>
      <c r="Q772" t="str">
        <f t="shared" si="25"/>
        <v>Chester, Choctaw County, MS</v>
      </c>
    </row>
    <row r="773" spans="1:17" ht="20">
      <c r="A773" s="26">
        <v>150</v>
      </c>
      <c r="B773" t="s">
        <v>1269</v>
      </c>
      <c r="C773" t="s">
        <v>2689</v>
      </c>
      <c r="D773" t="s">
        <v>336</v>
      </c>
      <c r="E773" t="s">
        <v>1855</v>
      </c>
      <c r="F773" t="s">
        <v>2690</v>
      </c>
      <c r="G773" t="s">
        <v>1319</v>
      </c>
      <c r="H773" t="s">
        <v>1274</v>
      </c>
      <c r="I773">
        <v>1</v>
      </c>
      <c r="J773">
        <v>4</v>
      </c>
      <c r="K773">
        <v>2</v>
      </c>
      <c r="L773">
        <v>2</v>
      </c>
      <c r="M773" t="s">
        <v>1275</v>
      </c>
      <c r="N773" t="str">
        <f t="shared" si="24"/>
        <v>MSAttalaMcCool4</v>
      </c>
      <c r="Q773" t="str">
        <f t="shared" si="25"/>
        <v>McCool, Attala County, MS</v>
      </c>
    </row>
    <row r="774" spans="1:17" ht="20">
      <c r="A774" s="26">
        <v>151</v>
      </c>
      <c r="B774" t="s">
        <v>1269</v>
      </c>
      <c r="C774" t="s">
        <v>2691</v>
      </c>
      <c r="D774" t="s">
        <v>336</v>
      </c>
      <c r="E774" t="s">
        <v>1855</v>
      </c>
      <c r="F774" t="s">
        <v>1856</v>
      </c>
      <c r="G774" t="s">
        <v>1319</v>
      </c>
      <c r="H774" t="s">
        <v>1274</v>
      </c>
      <c r="I774">
        <v>1</v>
      </c>
      <c r="J774">
        <v>4</v>
      </c>
      <c r="K774">
        <v>3</v>
      </c>
      <c r="M774" t="s">
        <v>1275</v>
      </c>
      <c r="N774" t="str">
        <f t="shared" si="24"/>
        <v>MSAttalaKosciusko4</v>
      </c>
      <c r="Q774" t="str">
        <f t="shared" si="25"/>
        <v>Kosciusko, Attala County, MS</v>
      </c>
    </row>
    <row r="775" spans="1:17" ht="20">
      <c r="A775" s="26">
        <v>152</v>
      </c>
      <c r="B775" t="s">
        <v>1269</v>
      </c>
      <c r="C775" t="s">
        <v>2692</v>
      </c>
      <c r="D775" t="s">
        <v>336</v>
      </c>
      <c r="E775" t="s">
        <v>1656</v>
      </c>
      <c r="F775" t="s">
        <v>958</v>
      </c>
      <c r="G775" t="s">
        <v>1319</v>
      </c>
      <c r="H775" t="s">
        <v>1274</v>
      </c>
      <c r="I775">
        <v>1</v>
      </c>
      <c r="J775">
        <v>4</v>
      </c>
      <c r="K775">
        <v>2</v>
      </c>
      <c r="L775">
        <v>2</v>
      </c>
      <c r="M775" t="s">
        <v>1275</v>
      </c>
      <c r="N775" t="str">
        <f t="shared" si="24"/>
        <v>MSCarrollJefferson4</v>
      </c>
      <c r="Q775" t="str">
        <f t="shared" si="25"/>
        <v>Jefferson, Carroll County, MS</v>
      </c>
    </row>
    <row r="776" spans="1:17" ht="20">
      <c r="A776" s="26">
        <v>153</v>
      </c>
      <c r="B776" t="s">
        <v>1269</v>
      </c>
      <c r="C776" t="s">
        <v>2693</v>
      </c>
      <c r="D776" t="s">
        <v>336</v>
      </c>
      <c r="E776" t="s">
        <v>1859</v>
      </c>
      <c r="F776" t="s">
        <v>1860</v>
      </c>
      <c r="G776" t="s">
        <v>1274</v>
      </c>
      <c r="H776" t="s">
        <v>1127</v>
      </c>
      <c r="I776">
        <v>1</v>
      </c>
      <c r="J776">
        <v>4</v>
      </c>
      <c r="K776">
        <v>3</v>
      </c>
      <c r="L776">
        <v>4</v>
      </c>
      <c r="M776" t="s">
        <v>1275</v>
      </c>
      <c r="N776" t="str">
        <f t="shared" si="24"/>
        <v>MSLefloreGreenwood4</v>
      </c>
      <c r="Q776" t="str">
        <f t="shared" si="25"/>
        <v>Greenwood, Leflore County, MS</v>
      </c>
    </row>
    <row r="777" spans="1:17" ht="20">
      <c r="A777" s="26">
        <v>154</v>
      </c>
      <c r="B777" t="s">
        <v>1269</v>
      </c>
      <c r="C777" t="s">
        <v>2694</v>
      </c>
      <c r="D777" t="s">
        <v>336</v>
      </c>
      <c r="E777" t="s">
        <v>1476</v>
      </c>
      <c r="F777" t="s">
        <v>2695</v>
      </c>
      <c r="G777" t="s">
        <v>1274</v>
      </c>
      <c r="H777" t="s">
        <v>1274</v>
      </c>
      <c r="I777">
        <v>1</v>
      </c>
      <c r="J777">
        <v>4</v>
      </c>
      <c r="K777">
        <v>4</v>
      </c>
      <c r="L777">
        <v>3</v>
      </c>
      <c r="M777" t="s">
        <v>1275</v>
      </c>
      <c r="N777" t="str">
        <f t="shared" si="24"/>
        <v>MSYazooFreerun4</v>
      </c>
      <c r="Q777" t="str">
        <f t="shared" si="25"/>
        <v>Freerun, Yazoo County, MS</v>
      </c>
    </row>
    <row r="778" spans="1:17" ht="20">
      <c r="A778" s="26">
        <v>155</v>
      </c>
      <c r="B778" t="s">
        <v>1269</v>
      </c>
      <c r="C778" t="s">
        <v>2696</v>
      </c>
      <c r="D778" t="s">
        <v>336</v>
      </c>
      <c r="E778" t="s">
        <v>1668</v>
      </c>
      <c r="F778" t="s">
        <v>2697</v>
      </c>
      <c r="G778" t="s">
        <v>1274</v>
      </c>
      <c r="H778" t="s">
        <v>1127</v>
      </c>
      <c r="I778">
        <v>1</v>
      </c>
      <c r="J778">
        <v>4</v>
      </c>
      <c r="K778">
        <v>4</v>
      </c>
      <c r="L778">
        <v>4</v>
      </c>
      <c r="M778" t="s">
        <v>1275</v>
      </c>
      <c r="N778" t="str">
        <f t="shared" si="24"/>
        <v>MSWarrenVicksburg4</v>
      </c>
      <c r="Q778" t="str">
        <f t="shared" si="25"/>
        <v>Vicksburg, Warren County, MS</v>
      </c>
    </row>
    <row r="779" spans="1:17" ht="20">
      <c r="A779" s="26">
        <v>156</v>
      </c>
      <c r="B779" t="s">
        <v>1269</v>
      </c>
      <c r="C779" t="s">
        <v>2698</v>
      </c>
      <c r="D779" t="s">
        <v>336</v>
      </c>
      <c r="E779" t="s">
        <v>2307</v>
      </c>
      <c r="F779" t="s">
        <v>2699</v>
      </c>
      <c r="G779" t="s">
        <v>1274</v>
      </c>
      <c r="H779" t="s">
        <v>1274</v>
      </c>
      <c r="I779">
        <v>1</v>
      </c>
      <c r="J779">
        <v>4</v>
      </c>
      <c r="K779">
        <v>4</v>
      </c>
      <c r="L779">
        <v>3</v>
      </c>
      <c r="M779" t="s">
        <v>1275</v>
      </c>
      <c r="N779" t="str">
        <f t="shared" si="24"/>
        <v>MSIssaquenaMayersville4</v>
      </c>
      <c r="Q779" t="str">
        <f t="shared" si="25"/>
        <v>Mayersville, Issaquena County, MS</v>
      </c>
    </row>
    <row r="780" spans="1:17" ht="20">
      <c r="A780" s="26">
        <v>157</v>
      </c>
      <c r="B780" t="s">
        <v>1269</v>
      </c>
      <c r="C780" t="s">
        <v>2700</v>
      </c>
      <c r="D780" t="s">
        <v>336</v>
      </c>
      <c r="E780" t="s">
        <v>1556</v>
      </c>
      <c r="F780" t="s">
        <v>201</v>
      </c>
      <c r="G780" t="s">
        <v>1328</v>
      </c>
      <c r="H780" t="s">
        <v>1127</v>
      </c>
      <c r="I780">
        <v>1</v>
      </c>
      <c r="J780">
        <v>4</v>
      </c>
      <c r="K780">
        <v>2</v>
      </c>
      <c r="L780">
        <v>1</v>
      </c>
      <c r="M780" t="s">
        <v>1275</v>
      </c>
      <c r="N780" t="str">
        <f t="shared" si="24"/>
        <v>MSSmithTrenton4</v>
      </c>
      <c r="Q780" t="str">
        <f t="shared" si="25"/>
        <v>Trenton, Smith County, MS</v>
      </c>
    </row>
    <row r="781" spans="1:17" ht="20">
      <c r="A781" s="26">
        <v>158</v>
      </c>
      <c r="B781" t="s">
        <v>1269</v>
      </c>
      <c r="C781" t="s">
        <v>2701</v>
      </c>
      <c r="D781" t="s">
        <v>336</v>
      </c>
      <c r="E781" t="s">
        <v>1479</v>
      </c>
      <c r="F781" t="s">
        <v>2702</v>
      </c>
      <c r="G781" t="s">
        <v>1319</v>
      </c>
      <c r="H781" t="s">
        <v>1127</v>
      </c>
      <c r="I781">
        <v>1</v>
      </c>
      <c r="J781">
        <v>4</v>
      </c>
      <c r="K781">
        <v>1</v>
      </c>
      <c r="L781">
        <v>2</v>
      </c>
      <c r="M781" t="s">
        <v>1275</v>
      </c>
      <c r="N781" t="str">
        <f t="shared" si="24"/>
        <v>MSHindsRaymond4</v>
      </c>
      <c r="Q781" t="str">
        <f t="shared" si="25"/>
        <v>Raymond, Hinds County, MS</v>
      </c>
    </row>
    <row r="782" spans="1:17" ht="20">
      <c r="A782" s="26">
        <v>159</v>
      </c>
      <c r="B782" t="s">
        <v>1269</v>
      </c>
      <c r="C782" t="s">
        <v>2703</v>
      </c>
      <c r="D782" t="s">
        <v>336</v>
      </c>
      <c r="E782" t="s">
        <v>1977</v>
      </c>
      <c r="F782" t="s">
        <v>2704</v>
      </c>
      <c r="G782" t="s">
        <v>1328</v>
      </c>
      <c r="H782" t="s">
        <v>1127</v>
      </c>
      <c r="I782">
        <v>1</v>
      </c>
      <c r="J782">
        <v>4</v>
      </c>
      <c r="K782">
        <v>3</v>
      </c>
      <c r="L782">
        <v>2</v>
      </c>
      <c r="M782" t="s">
        <v>1275</v>
      </c>
      <c r="N782" t="str">
        <f t="shared" si="24"/>
        <v>MSGreeneLeakesville4</v>
      </c>
      <c r="Q782" t="str">
        <f t="shared" si="25"/>
        <v>Leakesville, Greene County, MS</v>
      </c>
    </row>
    <row r="783" spans="1:17" ht="20">
      <c r="A783" s="26">
        <v>160</v>
      </c>
      <c r="B783" t="s">
        <v>1269</v>
      </c>
      <c r="C783" t="s">
        <v>2705</v>
      </c>
      <c r="D783" t="s">
        <v>336</v>
      </c>
      <c r="E783" t="s">
        <v>2313</v>
      </c>
      <c r="F783" t="s">
        <v>2314</v>
      </c>
      <c r="G783" t="s">
        <v>1328</v>
      </c>
      <c r="H783" t="s">
        <v>1127</v>
      </c>
      <c r="I783">
        <v>1</v>
      </c>
      <c r="J783">
        <v>4</v>
      </c>
      <c r="K783">
        <v>1</v>
      </c>
      <c r="M783" t="s">
        <v>1275</v>
      </c>
      <c r="N783" t="str">
        <f t="shared" si="24"/>
        <v>MSJonesSoso4</v>
      </c>
      <c r="Q783" t="str">
        <f t="shared" si="25"/>
        <v>Soso, Jones County, MS</v>
      </c>
    </row>
    <row r="784" spans="1:17" ht="20">
      <c r="A784" s="26">
        <v>161</v>
      </c>
      <c r="B784" t="s">
        <v>1269</v>
      </c>
      <c r="C784" t="s">
        <v>2706</v>
      </c>
      <c r="D784" t="s">
        <v>336</v>
      </c>
      <c r="E784" t="s">
        <v>2313</v>
      </c>
      <c r="F784" t="s">
        <v>2314</v>
      </c>
      <c r="G784" t="s">
        <v>1328</v>
      </c>
      <c r="H784" t="s">
        <v>1274</v>
      </c>
      <c r="I784">
        <v>1</v>
      </c>
      <c r="J784">
        <v>4</v>
      </c>
      <c r="K784">
        <v>2</v>
      </c>
      <c r="M784" t="s">
        <v>1275</v>
      </c>
      <c r="N784" t="str">
        <f t="shared" si="24"/>
        <v>MSJonesSoso4</v>
      </c>
      <c r="Q784" t="str">
        <f t="shared" si="25"/>
        <v>Soso, Jones County, MS</v>
      </c>
    </row>
    <row r="785" spans="1:17" ht="20">
      <c r="A785" s="26">
        <v>162</v>
      </c>
      <c r="B785" t="s">
        <v>1269</v>
      </c>
      <c r="C785" t="s">
        <v>2707</v>
      </c>
      <c r="D785" t="s">
        <v>336</v>
      </c>
      <c r="E785" t="s">
        <v>2313</v>
      </c>
      <c r="F785" t="s">
        <v>2708</v>
      </c>
      <c r="G785" t="s">
        <v>1328</v>
      </c>
      <c r="H785" t="s">
        <v>1127</v>
      </c>
      <c r="I785">
        <v>1</v>
      </c>
      <c r="J785">
        <v>4</v>
      </c>
      <c r="K785">
        <v>2</v>
      </c>
      <c r="M785" t="s">
        <v>1275</v>
      </c>
      <c r="N785" t="str">
        <f t="shared" si="24"/>
        <v>MSJonesUnion Line4</v>
      </c>
      <c r="Q785" t="str">
        <f t="shared" si="25"/>
        <v>Union Line, Jones County, MS</v>
      </c>
    </row>
    <row r="786" spans="1:17" ht="20">
      <c r="A786" s="26">
        <v>163</v>
      </c>
      <c r="B786" t="s">
        <v>1269</v>
      </c>
      <c r="C786" t="s">
        <v>2709</v>
      </c>
      <c r="D786" t="s">
        <v>336</v>
      </c>
      <c r="E786" t="s">
        <v>1957</v>
      </c>
      <c r="F786" t="s">
        <v>2710</v>
      </c>
      <c r="G786" t="s">
        <v>1328</v>
      </c>
      <c r="H786" t="s">
        <v>1274</v>
      </c>
      <c r="I786">
        <v>1</v>
      </c>
      <c r="J786">
        <v>4</v>
      </c>
      <c r="K786">
        <v>2</v>
      </c>
      <c r="L786">
        <v>2</v>
      </c>
      <c r="M786" t="s">
        <v>1275</v>
      </c>
      <c r="N786" t="str">
        <f t="shared" si="24"/>
        <v>MSLamarLumberton4</v>
      </c>
      <c r="Q786" t="str">
        <f t="shared" si="25"/>
        <v>Lumberton, Lamar County, MS</v>
      </c>
    </row>
    <row r="787" spans="1:17" ht="20">
      <c r="A787" s="26">
        <v>164</v>
      </c>
      <c r="B787" t="s">
        <v>1269</v>
      </c>
      <c r="C787" t="s">
        <v>2711</v>
      </c>
      <c r="D787" t="s">
        <v>336</v>
      </c>
      <c r="E787" t="s">
        <v>2712</v>
      </c>
      <c r="F787" t="s">
        <v>2713</v>
      </c>
      <c r="G787" t="s">
        <v>1328</v>
      </c>
      <c r="H787" t="s">
        <v>1274</v>
      </c>
      <c r="I787">
        <v>1</v>
      </c>
      <c r="J787">
        <v>4</v>
      </c>
      <c r="K787">
        <v>1</v>
      </c>
      <c r="L787">
        <v>2</v>
      </c>
      <c r="M787" t="s">
        <v>1275</v>
      </c>
      <c r="N787" t="str">
        <f t="shared" si="24"/>
        <v>MSSimpsonWeathersby4</v>
      </c>
      <c r="Q787" t="str">
        <f t="shared" si="25"/>
        <v>Weathersby, Simpson County, MS</v>
      </c>
    </row>
    <row r="788" spans="1:17" ht="20">
      <c r="A788" s="26">
        <v>165</v>
      </c>
      <c r="B788" t="s">
        <v>1269</v>
      </c>
      <c r="C788" t="s">
        <v>2714</v>
      </c>
      <c r="D788" t="s">
        <v>336</v>
      </c>
      <c r="E788" t="s">
        <v>2712</v>
      </c>
      <c r="F788" t="s">
        <v>2715</v>
      </c>
      <c r="G788" t="s">
        <v>1328</v>
      </c>
      <c r="H788" t="s">
        <v>1127</v>
      </c>
      <c r="I788">
        <v>1</v>
      </c>
      <c r="J788">
        <v>4</v>
      </c>
      <c r="K788">
        <v>2</v>
      </c>
      <c r="M788" t="s">
        <v>1275</v>
      </c>
      <c r="N788" t="str">
        <f t="shared" si="24"/>
        <v>MSSimpsonMendenhall4</v>
      </c>
      <c r="Q788" t="str">
        <f t="shared" si="25"/>
        <v>Mendenhall, Simpson County, MS</v>
      </c>
    </row>
    <row r="789" spans="1:17" ht="20">
      <c r="A789" s="26">
        <v>166</v>
      </c>
      <c r="B789" t="s">
        <v>1269</v>
      </c>
      <c r="C789" t="s">
        <v>2716</v>
      </c>
      <c r="D789" t="s">
        <v>336</v>
      </c>
      <c r="E789" t="s">
        <v>1433</v>
      </c>
      <c r="F789" t="s">
        <v>2717</v>
      </c>
      <c r="G789" t="s">
        <v>1328</v>
      </c>
      <c r="H789" t="s">
        <v>1127</v>
      </c>
      <c r="I789">
        <v>1</v>
      </c>
      <c r="J789">
        <v>4</v>
      </c>
      <c r="K789">
        <v>2</v>
      </c>
      <c r="L789">
        <v>2</v>
      </c>
      <c r="M789" t="s">
        <v>1275</v>
      </c>
      <c r="N789" t="str">
        <f t="shared" si="24"/>
        <v>MSPikeHolmesville4</v>
      </c>
      <c r="Q789" t="str">
        <f t="shared" si="25"/>
        <v>Holmesville, Pike County, MS</v>
      </c>
    </row>
    <row r="790" spans="1:17" ht="20">
      <c r="A790" s="26">
        <v>167</v>
      </c>
      <c r="B790" t="s">
        <v>1269</v>
      </c>
      <c r="C790" t="s">
        <v>2718</v>
      </c>
      <c r="D790" t="s">
        <v>336</v>
      </c>
      <c r="E790" t="s">
        <v>189</v>
      </c>
      <c r="F790" t="s">
        <v>2719</v>
      </c>
      <c r="G790" t="s">
        <v>1328</v>
      </c>
      <c r="H790" t="s">
        <v>1127</v>
      </c>
      <c r="I790">
        <v>1</v>
      </c>
      <c r="J790">
        <v>4</v>
      </c>
      <c r="K790">
        <v>2</v>
      </c>
      <c r="L790">
        <v>2</v>
      </c>
      <c r="M790" t="s">
        <v>1275</v>
      </c>
      <c r="N790" t="str">
        <f t="shared" si="24"/>
        <v>MSLincolnBogue Chitto4</v>
      </c>
      <c r="Q790" t="str">
        <f t="shared" si="25"/>
        <v>Bogue Chitto, Lincoln County, MS</v>
      </c>
    </row>
    <row r="791" spans="1:17" ht="20">
      <c r="A791" s="26">
        <v>168</v>
      </c>
      <c r="B791" t="s">
        <v>1269</v>
      </c>
      <c r="C791" t="s">
        <v>2720</v>
      </c>
      <c r="D791" t="s">
        <v>336</v>
      </c>
      <c r="E791" t="s">
        <v>189</v>
      </c>
      <c r="F791" t="s">
        <v>2319</v>
      </c>
      <c r="G791" t="s">
        <v>1328</v>
      </c>
      <c r="H791" t="s">
        <v>1274</v>
      </c>
      <c r="I791">
        <v>1</v>
      </c>
      <c r="J791">
        <v>4</v>
      </c>
      <c r="K791">
        <v>1</v>
      </c>
      <c r="M791" t="s">
        <v>1275</v>
      </c>
      <c r="N791" t="str">
        <f t="shared" si="24"/>
        <v>MSLincolnBrookhaven4</v>
      </c>
      <c r="Q791" t="str">
        <f t="shared" si="25"/>
        <v>Brookhaven, Lincoln County, MS</v>
      </c>
    </row>
    <row r="792" spans="1:17" ht="20">
      <c r="A792" s="26">
        <v>169</v>
      </c>
      <c r="B792" t="s">
        <v>1269</v>
      </c>
      <c r="C792" t="s">
        <v>2721</v>
      </c>
      <c r="D792" t="s">
        <v>336</v>
      </c>
      <c r="E792" t="s">
        <v>2722</v>
      </c>
      <c r="F792" t="s">
        <v>2723</v>
      </c>
      <c r="G792" t="s">
        <v>1274</v>
      </c>
      <c r="H792" t="s">
        <v>1274</v>
      </c>
      <c r="I792">
        <v>1</v>
      </c>
      <c r="J792">
        <v>4</v>
      </c>
      <c r="K792">
        <v>4</v>
      </c>
      <c r="L792">
        <v>4</v>
      </c>
      <c r="M792" t="s">
        <v>1275</v>
      </c>
      <c r="N792" t="str">
        <f t="shared" si="24"/>
        <v>MSAdamsNatchez4</v>
      </c>
      <c r="Q792" t="str">
        <f t="shared" si="25"/>
        <v>Natchez, Adams County, MS</v>
      </c>
    </row>
    <row r="793" spans="1:17" ht="20">
      <c r="A793" s="26">
        <v>170</v>
      </c>
      <c r="B793" t="s">
        <v>1269</v>
      </c>
      <c r="C793" t="s">
        <v>2724</v>
      </c>
      <c r="D793" t="s">
        <v>336</v>
      </c>
      <c r="E793" t="s">
        <v>209</v>
      </c>
      <c r="F793" t="s">
        <v>716</v>
      </c>
      <c r="G793" t="s">
        <v>1328</v>
      </c>
      <c r="H793" t="s">
        <v>1127</v>
      </c>
      <c r="I793">
        <v>1</v>
      </c>
      <c r="J793">
        <v>4</v>
      </c>
      <c r="K793">
        <v>1</v>
      </c>
      <c r="M793" t="s">
        <v>1275</v>
      </c>
      <c r="N793" t="str">
        <f t="shared" si="24"/>
        <v>MSJacksonOcean Springs4</v>
      </c>
      <c r="Q793" t="str">
        <f t="shared" si="25"/>
        <v>Ocean Springs, Jackson County, MS</v>
      </c>
    </row>
    <row r="794" spans="1:17" ht="20">
      <c r="A794" s="26">
        <v>171</v>
      </c>
      <c r="B794" t="s">
        <v>1269</v>
      </c>
      <c r="C794" t="s">
        <v>2725</v>
      </c>
      <c r="D794" t="s">
        <v>336</v>
      </c>
      <c r="E794" t="s">
        <v>209</v>
      </c>
      <c r="F794" t="s">
        <v>2726</v>
      </c>
      <c r="G794" t="s">
        <v>1322</v>
      </c>
      <c r="H794" t="s">
        <v>1127</v>
      </c>
      <c r="I794">
        <v>1</v>
      </c>
      <c r="J794">
        <v>4</v>
      </c>
      <c r="K794">
        <v>3</v>
      </c>
      <c r="L794">
        <v>4</v>
      </c>
      <c r="M794" t="s">
        <v>1275</v>
      </c>
      <c r="N794" t="str">
        <f t="shared" si="24"/>
        <v>MSJacksonMoss Point4</v>
      </c>
      <c r="Q794" t="str">
        <f t="shared" si="25"/>
        <v>Moss Point, Jackson County, MS</v>
      </c>
    </row>
    <row r="795" spans="1:17" ht="20">
      <c r="A795" s="26">
        <v>172</v>
      </c>
      <c r="B795" t="s">
        <v>1269</v>
      </c>
      <c r="C795" t="s">
        <v>2727</v>
      </c>
      <c r="D795" t="s">
        <v>336</v>
      </c>
      <c r="E795" t="s">
        <v>1558</v>
      </c>
      <c r="F795" t="s">
        <v>1868</v>
      </c>
      <c r="G795" t="s">
        <v>1322</v>
      </c>
      <c r="H795" t="s">
        <v>1127</v>
      </c>
      <c r="I795">
        <v>1</v>
      </c>
      <c r="J795">
        <v>4</v>
      </c>
      <c r="K795">
        <v>1</v>
      </c>
      <c r="L795">
        <v>1</v>
      </c>
      <c r="M795" t="s">
        <v>1275</v>
      </c>
      <c r="N795" t="str">
        <f t="shared" si="24"/>
        <v>MSHarrisonBiloxi4</v>
      </c>
      <c r="Q795" t="str">
        <f t="shared" si="25"/>
        <v>Biloxi, Harrison County, MS</v>
      </c>
    </row>
    <row r="796" spans="1:17" ht="20">
      <c r="A796" s="26">
        <v>173</v>
      </c>
      <c r="B796" t="s">
        <v>1269</v>
      </c>
      <c r="C796" t="s">
        <v>2728</v>
      </c>
      <c r="D796" t="s">
        <v>336</v>
      </c>
      <c r="E796" t="s">
        <v>2325</v>
      </c>
      <c r="F796" t="s">
        <v>337</v>
      </c>
      <c r="G796" t="s">
        <v>1328</v>
      </c>
      <c r="H796" t="s">
        <v>1127</v>
      </c>
      <c r="I796">
        <v>1</v>
      </c>
      <c r="J796">
        <v>4</v>
      </c>
      <c r="K796">
        <v>3</v>
      </c>
      <c r="L796">
        <v>2</v>
      </c>
      <c r="M796" t="s">
        <v>1275</v>
      </c>
      <c r="N796" t="str">
        <f t="shared" si="24"/>
        <v>MSHancockKiln4</v>
      </c>
      <c r="Q796" t="str">
        <f t="shared" si="25"/>
        <v>Kiln, Hancock County, MS</v>
      </c>
    </row>
    <row r="797" spans="1:17" ht="20">
      <c r="A797" s="26">
        <v>174</v>
      </c>
      <c r="B797" t="s">
        <v>1269</v>
      </c>
      <c r="C797" t="s">
        <v>2729</v>
      </c>
      <c r="D797" t="s">
        <v>24</v>
      </c>
      <c r="E797" t="s">
        <v>1068</v>
      </c>
      <c r="F797" t="s">
        <v>1873</v>
      </c>
      <c r="G797" t="s">
        <v>1328</v>
      </c>
      <c r="H797" t="s">
        <v>1127</v>
      </c>
      <c r="I797">
        <v>1</v>
      </c>
      <c r="J797">
        <v>4</v>
      </c>
      <c r="K797">
        <v>2</v>
      </c>
      <c r="L797">
        <v>3</v>
      </c>
      <c r="M797" t="s">
        <v>1275</v>
      </c>
      <c r="N797" t="str">
        <f t="shared" si="24"/>
        <v>LAWashingtonBogalusa4</v>
      </c>
      <c r="Q797" t="str">
        <f t="shared" si="25"/>
        <v>Bogalusa, Washington County, LA</v>
      </c>
    </row>
    <row r="798" spans="1:17" ht="20">
      <c r="A798" s="26">
        <v>175</v>
      </c>
      <c r="B798" t="s">
        <v>1269</v>
      </c>
      <c r="C798" t="s">
        <v>2730</v>
      </c>
      <c r="D798" t="s">
        <v>24</v>
      </c>
      <c r="E798" t="s">
        <v>1875</v>
      </c>
      <c r="F798" t="s">
        <v>2731</v>
      </c>
      <c r="G798" t="s">
        <v>1328</v>
      </c>
      <c r="H798" t="s">
        <v>1274</v>
      </c>
      <c r="I798">
        <v>1</v>
      </c>
      <c r="J798">
        <v>4</v>
      </c>
      <c r="K798">
        <v>1</v>
      </c>
      <c r="L798">
        <v>1</v>
      </c>
      <c r="M798" t="s">
        <v>1275</v>
      </c>
      <c r="N798" t="str">
        <f t="shared" si="24"/>
        <v>LATangipahoaKentwood4</v>
      </c>
      <c r="Q798" t="str">
        <f t="shared" si="25"/>
        <v>Kentwood, Tangipahoa County, LA</v>
      </c>
    </row>
    <row r="799" spans="1:17" ht="20">
      <c r="A799" s="26">
        <v>176</v>
      </c>
      <c r="B799" t="s">
        <v>1269</v>
      </c>
      <c r="C799" t="s">
        <v>2732</v>
      </c>
      <c r="D799" t="s">
        <v>24</v>
      </c>
      <c r="E799" t="s">
        <v>1804</v>
      </c>
      <c r="F799" t="s">
        <v>1804</v>
      </c>
      <c r="G799" t="s">
        <v>1328</v>
      </c>
      <c r="H799" t="s">
        <v>1127</v>
      </c>
      <c r="I799">
        <v>1</v>
      </c>
      <c r="J799">
        <v>4</v>
      </c>
      <c r="K799">
        <v>1</v>
      </c>
      <c r="L799">
        <v>1</v>
      </c>
      <c r="M799" t="s">
        <v>1275</v>
      </c>
      <c r="N799" t="str">
        <f t="shared" si="24"/>
        <v>LALivingstonLivingston4</v>
      </c>
      <c r="Q799" t="str">
        <f t="shared" si="25"/>
        <v>Livingston, Livingston County, LA</v>
      </c>
    </row>
    <row r="800" spans="1:17" ht="20">
      <c r="A800" s="26">
        <v>177</v>
      </c>
      <c r="B800" t="s">
        <v>1269</v>
      </c>
      <c r="C800" t="s">
        <v>2733</v>
      </c>
      <c r="D800" t="s">
        <v>24</v>
      </c>
      <c r="E800" t="s">
        <v>1487</v>
      </c>
      <c r="F800" t="s">
        <v>1488</v>
      </c>
      <c r="G800" t="s">
        <v>1274</v>
      </c>
      <c r="H800" t="s">
        <v>1127</v>
      </c>
      <c r="I800">
        <v>1</v>
      </c>
      <c r="J800">
        <v>4</v>
      </c>
      <c r="K800">
        <v>1</v>
      </c>
      <c r="L800">
        <v>1</v>
      </c>
      <c r="M800" t="s">
        <v>1275</v>
      </c>
      <c r="N800" t="str">
        <f t="shared" si="24"/>
        <v>LAE. Baton RougeZachary4</v>
      </c>
      <c r="Q800" t="str">
        <f t="shared" si="25"/>
        <v>Zachary, E. Baton Rouge County, LA</v>
      </c>
    </row>
    <row r="801" spans="1:17" ht="20">
      <c r="A801" s="26">
        <v>178</v>
      </c>
      <c r="B801" t="s">
        <v>1269</v>
      </c>
      <c r="C801" t="s">
        <v>2734</v>
      </c>
      <c r="D801" t="s">
        <v>24</v>
      </c>
      <c r="E801" t="s">
        <v>1197</v>
      </c>
      <c r="F801" t="s">
        <v>121</v>
      </c>
      <c r="G801" t="s">
        <v>1274</v>
      </c>
      <c r="H801" t="s">
        <v>1274</v>
      </c>
      <c r="I801">
        <v>1</v>
      </c>
      <c r="J801">
        <v>4</v>
      </c>
      <c r="K801">
        <v>3</v>
      </c>
      <c r="L801">
        <v>2</v>
      </c>
      <c r="M801" t="s">
        <v>1275</v>
      </c>
      <c r="N801" t="str">
        <f t="shared" si="24"/>
        <v>LAOrleansNew Orleans4</v>
      </c>
      <c r="Q801" t="str">
        <f t="shared" si="25"/>
        <v>New Orleans, Orleans County, LA</v>
      </c>
    </row>
    <row r="802" spans="1:17" ht="20">
      <c r="A802" s="26">
        <v>179</v>
      </c>
      <c r="B802" t="s">
        <v>1269</v>
      </c>
      <c r="C802" t="s">
        <v>2735</v>
      </c>
      <c r="D802" t="s">
        <v>24</v>
      </c>
      <c r="E802" t="s">
        <v>2736</v>
      </c>
      <c r="F802" t="s">
        <v>2737</v>
      </c>
      <c r="G802" t="s">
        <v>1274</v>
      </c>
      <c r="H802" t="s">
        <v>1127</v>
      </c>
      <c r="I802">
        <v>1</v>
      </c>
      <c r="J802">
        <v>4</v>
      </c>
      <c r="K802">
        <v>1</v>
      </c>
      <c r="L802">
        <v>2</v>
      </c>
      <c r="M802" t="s">
        <v>1275</v>
      </c>
      <c r="N802" t="str">
        <f t="shared" si="24"/>
        <v>LASt. MaryMorgan City4</v>
      </c>
      <c r="Q802" t="str">
        <f t="shared" si="25"/>
        <v>Morgan City, St. Mary County, LA</v>
      </c>
    </row>
    <row r="803" spans="1:17" ht="20">
      <c r="A803" s="26">
        <v>180</v>
      </c>
      <c r="B803" t="s">
        <v>1269</v>
      </c>
      <c r="C803" t="s">
        <v>2738</v>
      </c>
      <c r="D803" t="s">
        <v>24</v>
      </c>
      <c r="E803" t="s">
        <v>2739</v>
      </c>
      <c r="F803" t="s">
        <v>2740</v>
      </c>
      <c r="G803" t="s">
        <v>1274</v>
      </c>
      <c r="H803" t="s">
        <v>1127</v>
      </c>
      <c r="I803">
        <v>1</v>
      </c>
      <c r="J803">
        <v>4</v>
      </c>
      <c r="K803">
        <v>1</v>
      </c>
      <c r="L803">
        <v>1</v>
      </c>
      <c r="M803" t="s">
        <v>1275</v>
      </c>
      <c r="N803" t="str">
        <f t="shared" si="24"/>
        <v>LAAscensionDonaldsonville4</v>
      </c>
      <c r="Q803" t="str">
        <f t="shared" si="25"/>
        <v>Donaldsonville, Ascension County, LA</v>
      </c>
    </row>
    <row r="804" spans="1:17" ht="20">
      <c r="A804" s="26">
        <v>181</v>
      </c>
      <c r="B804" t="s">
        <v>1269</v>
      </c>
      <c r="C804" t="s">
        <v>2741</v>
      </c>
      <c r="D804" t="s">
        <v>24</v>
      </c>
      <c r="E804" t="s">
        <v>1502</v>
      </c>
      <c r="F804" t="s">
        <v>1887</v>
      </c>
      <c r="G804" t="s">
        <v>1274</v>
      </c>
      <c r="H804" t="s">
        <v>1274</v>
      </c>
      <c r="I804">
        <v>1</v>
      </c>
      <c r="J804">
        <v>4</v>
      </c>
      <c r="K804">
        <v>1</v>
      </c>
      <c r="L804">
        <v>1</v>
      </c>
      <c r="M804" t="s">
        <v>1275</v>
      </c>
      <c r="N804" t="str">
        <f t="shared" si="24"/>
        <v>LAIbervilleGrosse Tete4</v>
      </c>
      <c r="Q804" t="str">
        <f t="shared" si="25"/>
        <v>Grosse Tete, Iberville County, LA</v>
      </c>
    </row>
    <row r="805" spans="1:17" ht="20">
      <c r="A805" s="26">
        <v>182</v>
      </c>
      <c r="B805" t="s">
        <v>1269</v>
      </c>
      <c r="C805" t="s">
        <v>2742</v>
      </c>
      <c r="D805" t="s">
        <v>24</v>
      </c>
      <c r="E805" t="s">
        <v>1502</v>
      </c>
      <c r="F805" t="s">
        <v>1887</v>
      </c>
      <c r="G805" t="s">
        <v>1274</v>
      </c>
      <c r="H805" t="s">
        <v>1127</v>
      </c>
      <c r="I805">
        <v>1</v>
      </c>
      <c r="J805">
        <v>4</v>
      </c>
      <c r="K805">
        <v>1</v>
      </c>
      <c r="M805" t="s">
        <v>1275</v>
      </c>
      <c r="N805" t="str">
        <f t="shared" si="24"/>
        <v>LAIbervilleGrosse Tete4</v>
      </c>
      <c r="Q805" t="str">
        <f t="shared" si="25"/>
        <v>Grosse Tete, Iberville County, LA</v>
      </c>
    </row>
    <row r="806" spans="1:17" ht="20">
      <c r="A806" s="26">
        <v>183</v>
      </c>
      <c r="B806" t="s">
        <v>1269</v>
      </c>
      <c r="C806" t="s">
        <v>2743</v>
      </c>
      <c r="D806" t="s">
        <v>10</v>
      </c>
      <c r="E806" t="s">
        <v>1889</v>
      </c>
      <c r="F806" t="s">
        <v>1890</v>
      </c>
      <c r="G806" t="s">
        <v>1274</v>
      </c>
      <c r="H806" t="s">
        <v>1127</v>
      </c>
      <c r="I806">
        <v>1</v>
      </c>
      <c r="J806">
        <v>4</v>
      </c>
      <c r="K806">
        <v>1</v>
      </c>
      <c r="L806">
        <v>1</v>
      </c>
      <c r="M806" t="s">
        <v>1275</v>
      </c>
      <c r="N806" t="str">
        <f t="shared" si="24"/>
        <v>ARClayPiggott4</v>
      </c>
      <c r="Q806" t="str">
        <f t="shared" si="25"/>
        <v>Piggott, Clay County, AR</v>
      </c>
    </row>
    <row r="807" spans="1:17" ht="20">
      <c r="A807" s="26">
        <v>184</v>
      </c>
      <c r="B807" t="s">
        <v>1269</v>
      </c>
      <c r="C807" t="s">
        <v>2744</v>
      </c>
      <c r="D807" t="s">
        <v>10</v>
      </c>
      <c r="E807" t="s">
        <v>1512</v>
      </c>
      <c r="F807" t="s">
        <v>2745</v>
      </c>
      <c r="G807" t="s">
        <v>1273</v>
      </c>
      <c r="H807" t="s">
        <v>1127</v>
      </c>
      <c r="I807">
        <v>1</v>
      </c>
      <c r="J807">
        <v>4</v>
      </c>
      <c r="K807">
        <v>2</v>
      </c>
      <c r="L807">
        <v>1</v>
      </c>
      <c r="M807" t="s">
        <v>1275</v>
      </c>
      <c r="N807" t="str">
        <f t="shared" si="24"/>
        <v>ARIzardMelbourne4</v>
      </c>
      <c r="Q807" t="str">
        <f t="shared" si="25"/>
        <v>Melbourne, Izard County, AR</v>
      </c>
    </row>
    <row r="808" spans="1:17" ht="20">
      <c r="A808" s="26">
        <v>185</v>
      </c>
      <c r="B808" t="s">
        <v>1269</v>
      </c>
      <c r="C808" t="s">
        <v>2746</v>
      </c>
      <c r="D808" t="s">
        <v>10</v>
      </c>
      <c r="E808" t="s">
        <v>1900</v>
      </c>
      <c r="F808" t="s">
        <v>1901</v>
      </c>
      <c r="G808" t="s">
        <v>1274</v>
      </c>
      <c r="H808" t="s">
        <v>1274</v>
      </c>
      <c r="I808">
        <v>1</v>
      </c>
      <c r="J808">
        <v>4</v>
      </c>
      <c r="K808">
        <v>2</v>
      </c>
      <c r="L808">
        <v>2</v>
      </c>
      <c r="M808" t="s">
        <v>1275</v>
      </c>
      <c r="N808" t="str">
        <f t="shared" si="24"/>
        <v>ARSt. FrancisForrest City4</v>
      </c>
      <c r="Q808" t="str">
        <f t="shared" si="25"/>
        <v>Forrest City, St. Francis County, AR</v>
      </c>
    </row>
    <row r="809" spans="1:17" ht="20">
      <c r="A809" s="26">
        <v>186</v>
      </c>
      <c r="B809" t="s">
        <v>1269</v>
      </c>
      <c r="C809" t="s">
        <v>2747</v>
      </c>
      <c r="D809" t="s">
        <v>10</v>
      </c>
      <c r="E809" t="s">
        <v>395</v>
      </c>
      <c r="F809" t="s">
        <v>1903</v>
      </c>
      <c r="G809" t="s">
        <v>1273</v>
      </c>
      <c r="H809" t="s">
        <v>1274</v>
      </c>
      <c r="I809">
        <v>1</v>
      </c>
      <c r="J809">
        <v>4</v>
      </c>
      <c r="K809">
        <v>3</v>
      </c>
      <c r="L809">
        <v>2</v>
      </c>
      <c r="M809" t="s">
        <v>1275</v>
      </c>
      <c r="N809" t="str">
        <f t="shared" si="24"/>
        <v>ARWhiteSearcy4</v>
      </c>
      <c r="Q809" t="str">
        <f t="shared" si="25"/>
        <v>Searcy, White County, AR</v>
      </c>
    </row>
    <row r="810" spans="1:17" ht="20">
      <c r="A810" s="26">
        <v>187</v>
      </c>
      <c r="B810" t="s">
        <v>1269</v>
      </c>
      <c r="C810" t="s">
        <v>2748</v>
      </c>
      <c r="D810" t="s">
        <v>10</v>
      </c>
      <c r="E810" t="s">
        <v>1367</v>
      </c>
      <c r="F810" t="s">
        <v>2749</v>
      </c>
      <c r="G810" t="s">
        <v>1274</v>
      </c>
      <c r="H810" t="s">
        <v>1127</v>
      </c>
      <c r="I810">
        <v>1</v>
      </c>
      <c r="J810">
        <v>4</v>
      </c>
      <c r="K810">
        <v>2</v>
      </c>
      <c r="L810">
        <v>2</v>
      </c>
      <c r="M810" t="s">
        <v>1275</v>
      </c>
      <c r="N810" t="str">
        <f t="shared" si="24"/>
        <v>ARLeeRondo4</v>
      </c>
      <c r="Q810" t="str">
        <f t="shared" si="25"/>
        <v>Rondo, Lee County, AR</v>
      </c>
    </row>
    <row r="811" spans="1:17" ht="20">
      <c r="A811" s="26">
        <v>188</v>
      </c>
      <c r="B811" t="s">
        <v>1269</v>
      </c>
      <c r="C811" t="s">
        <v>2750</v>
      </c>
      <c r="D811" t="s">
        <v>10</v>
      </c>
      <c r="E811" t="s">
        <v>2751</v>
      </c>
      <c r="F811" t="s">
        <v>2752</v>
      </c>
      <c r="G811" t="s">
        <v>1274</v>
      </c>
      <c r="H811" t="s">
        <v>1127</v>
      </c>
      <c r="I811">
        <v>1</v>
      </c>
      <c r="J811">
        <v>4</v>
      </c>
      <c r="K811">
        <v>1</v>
      </c>
      <c r="L811">
        <v>3</v>
      </c>
      <c r="M811" t="s">
        <v>1275</v>
      </c>
      <c r="N811" t="str">
        <f t="shared" si="24"/>
        <v>ARArkansasStuttgart4</v>
      </c>
      <c r="Q811" t="str">
        <f t="shared" si="25"/>
        <v>Stuttgart, Arkansas County, AR</v>
      </c>
    </row>
    <row r="812" spans="1:17" ht="20">
      <c r="A812" s="26">
        <v>189</v>
      </c>
      <c r="B812" t="s">
        <v>1269</v>
      </c>
      <c r="C812" t="s">
        <v>2753</v>
      </c>
      <c r="D812" t="s">
        <v>10</v>
      </c>
      <c r="E812" t="s">
        <v>1515</v>
      </c>
      <c r="F812" t="s">
        <v>11</v>
      </c>
      <c r="G812" t="s">
        <v>1274</v>
      </c>
      <c r="H812" t="s">
        <v>1127</v>
      </c>
      <c r="I812">
        <v>1</v>
      </c>
      <c r="J812">
        <v>4</v>
      </c>
      <c r="K812">
        <v>1</v>
      </c>
      <c r="L812">
        <v>2</v>
      </c>
      <c r="M812" t="s">
        <v>1275</v>
      </c>
      <c r="N812" t="str">
        <f t="shared" si="24"/>
        <v>ARPulaskiLittle Rock4</v>
      </c>
      <c r="Q812" t="str">
        <f t="shared" si="25"/>
        <v>Little Rock, Pulaski County, AR</v>
      </c>
    </row>
    <row r="813" spans="1:17" ht="20">
      <c r="A813" s="26">
        <v>190</v>
      </c>
      <c r="B813" t="s">
        <v>1269</v>
      </c>
      <c r="C813" t="s">
        <v>2754</v>
      </c>
      <c r="D813" t="s">
        <v>10</v>
      </c>
      <c r="E813" t="s">
        <v>1518</v>
      </c>
      <c r="F813" t="s">
        <v>1519</v>
      </c>
      <c r="G813" t="s">
        <v>1273</v>
      </c>
      <c r="H813" t="s">
        <v>1274</v>
      </c>
      <c r="I813">
        <v>1</v>
      </c>
      <c r="J813">
        <v>4</v>
      </c>
      <c r="K813">
        <v>2</v>
      </c>
      <c r="L813">
        <v>2</v>
      </c>
      <c r="M813" t="s">
        <v>1275</v>
      </c>
      <c r="N813" t="str">
        <f t="shared" si="24"/>
        <v>ARFaulknerGreenbrier4</v>
      </c>
      <c r="Q813" t="str">
        <f t="shared" si="25"/>
        <v>Greenbrier, Faulkner County, AR</v>
      </c>
    </row>
    <row r="814" spans="1:17" ht="20">
      <c r="A814" s="26">
        <v>191</v>
      </c>
      <c r="B814" t="s">
        <v>1269</v>
      </c>
      <c r="C814" t="s">
        <v>2755</v>
      </c>
      <c r="D814" t="s">
        <v>10</v>
      </c>
      <c r="E814" t="s">
        <v>2180</v>
      </c>
      <c r="F814" t="s">
        <v>2756</v>
      </c>
      <c r="G814" t="s">
        <v>1273</v>
      </c>
      <c r="H814" t="s">
        <v>1274</v>
      </c>
      <c r="I814">
        <v>1</v>
      </c>
      <c r="J814">
        <v>4</v>
      </c>
      <c r="K814">
        <v>2</v>
      </c>
      <c r="L814">
        <v>1</v>
      </c>
      <c r="M814" t="s">
        <v>1275</v>
      </c>
      <c r="N814" t="str">
        <f t="shared" si="24"/>
        <v>ARVan BurenPee Dee4</v>
      </c>
      <c r="Q814" t="str">
        <f t="shared" si="25"/>
        <v>Pee Dee, Van Buren County, AR</v>
      </c>
    </row>
    <row r="815" spans="1:17" ht="20">
      <c r="A815" s="26">
        <v>192</v>
      </c>
      <c r="B815" t="s">
        <v>1269</v>
      </c>
      <c r="C815" t="s">
        <v>2757</v>
      </c>
      <c r="D815" t="s">
        <v>10</v>
      </c>
      <c r="E815" t="s">
        <v>2758</v>
      </c>
      <c r="F815" t="s">
        <v>2759</v>
      </c>
      <c r="G815" t="s">
        <v>1273</v>
      </c>
      <c r="H815" t="s">
        <v>1127</v>
      </c>
      <c r="I815">
        <v>1</v>
      </c>
      <c r="J815">
        <v>4</v>
      </c>
      <c r="K815">
        <v>2</v>
      </c>
      <c r="L815">
        <v>2</v>
      </c>
      <c r="M815" t="s">
        <v>1275</v>
      </c>
      <c r="N815" t="str">
        <f t="shared" si="24"/>
        <v>ARBaxterMountain Home4</v>
      </c>
      <c r="Q815" t="str">
        <f t="shared" si="25"/>
        <v>Mountain Home, Baxter County, AR</v>
      </c>
    </row>
    <row r="816" spans="1:17" ht="20">
      <c r="A816" s="26">
        <v>193</v>
      </c>
      <c r="B816" t="s">
        <v>1269</v>
      </c>
      <c r="C816" t="s">
        <v>2760</v>
      </c>
      <c r="D816" t="s">
        <v>10</v>
      </c>
      <c r="E816" t="s">
        <v>1903</v>
      </c>
      <c r="F816" t="s">
        <v>2761</v>
      </c>
      <c r="G816" t="s">
        <v>1273</v>
      </c>
      <c r="H816" t="s">
        <v>1127</v>
      </c>
      <c r="I816">
        <v>1</v>
      </c>
      <c r="J816">
        <v>4</v>
      </c>
      <c r="K816">
        <v>1</v>
      </c>
      <c r="M816" t="s">
        <v>1275</v>
      </c>
      <c r="N816" t="str">
        <f t="shared" si="24"/>
        <v>ARSearcyRed Hill4</v>
      </c>
      <c r="Q816" t="str">
        <f t="shared" si="25"/>
        <v>Red Hill, Searcy County, AR</v>
      </c>
    </row>
    <row r="817" spans="1:17" ht="20">
      <c r="A817" s="26">
        <v>194</v>
      </c>
      <c r="B817" t="s">
        <v>1269</v>
      </c>
      <c r="C817" t="s">
        <v>2762</v>
      </c>
      <c r="D817" t="s">
        <v>10</v>
      </c>
      <c r="E817" t="s">
        <v>2763</v>
      </c>
      <c r="F817" t="s">
        <v>2764</v>
      </c>
      <c r="G817" t="s">
        <v>1273</v>
      </c>
      <c r="H817" t="s">
        <v>1274</v>
      </c>
      <c r="I817">
        <v>1</v>
      </c>
      <c r="J817">
        <v>4</v>
      </c>
      <c r="K817">
        <v>2</v>
      </c>
      <c r="L817">
        <v>3</v>
      </c>
      <c r="M817" t="s">
        <v>1275</v>
      </c>
      <c r="N817" t="str">
        <f t="shared" si="24"/>
        <v>ARBooneValley Springs4</v>
      </c>
      <c r="Q817" t="str">
        <f t="shared" si="25"/>
        <v>Valley Springs, Boone County, AR</v>
      </c>
    </row>
    <row r="818" spans="1:17" ht="20">
      <c r="A818" s="26">
        <v>195</v>
      </c>
      <c r="B818" t="s">
        <v>1269</v>
      </c>
      <c r="C818" t="s">
        <v>2765</v>
      </c>
      <c r="D818" t="s">
        <v>10</v>
      </c>
      <c r="E818" t="s">
        <v>2766</v>
      </c>
      <c r="F818" t="s">
        <v>2767</v>
      </c>
      <c r="G818" t="s">
        <v>1273</v>
      </c>
      <c r="H818" t="s">
        <v>1274</v>
      </c>
      <c r="I818">
        <v>1</v>
      </c>
      <c r="J818">
        <v>4</v>
      </c>
      <c r="K818">
        <v>2</v>
      </c>
      <c r="L818">
        <v>2</v>
      </c>
      <c r="M818" t="s">
        <v>1275</v>
      </c>
      <c r="N818" t="str">
        <f t="shared" si="24"/>
        <v>ARCrawfordMulberry4</v>
      </c>
      <c r="Q818" t="str">
        <f t="shared" si="25"/>
        <v>Mulberry, Crawford County, AR</v>
      </c>
    </row>
    <row r="819" spans="1:17" ht="20">
      <c r="A819" s="26">
        <v>196</v>
      </c>
      <c r="B819" t="s">
        <v>1269</v>
      </c>
      <c r="C819" t="s">
        <v>2768</v>
      </c>
      <c r="D819" t="s">
        <v>10</v>
      </c>
      <c r="E819" t="s">
        <v>1271</v>
      </c>
      <c r="F819" t="s">
        <v>1957</v>
      </c>
      <c r="G819" t="s">
        <v>1273</v>
      </c>
      <c r="H819" t="s">
        <v>1127</v>
      </c>
      <c r="I819">
        <v>1</v>
      </c>
      <c r="J819">
        <v>4</v>
      </c>
      <c r="K819">
        <v>2</v>
      </c>
      <c r="L819">
        <v>2</v>
      </c>
      <c r="M819" t="s">
        <v>1275</v>
      </c>
      <c r="N819" t="str">
        <f t="shared" si="24"/>
        <v>ARJohnsonLamar4</v>
      </c>
      <c r="Q819" t="str">
        <f t="shared" si="25"/>
        <v>Lamar, Johnson County, AR</v>
      </c>
    </row>
    <row r="820" spans="1:17" ht="20">
      <c r="A820" s="26">
        <v>197</v>
      </c>
      <c r="B820" t="s">
        <v>1269</v>
      </c>
      <c r="C820" t="s">
        <v>2769</v>
      </c>
      <c r="D820" t="s">
        <v>10</v>
      </c>
      <c r="E820" t="s">
        <v>1523</v>
      </c>
      <c r="F820" t="s">
        <v>2770</v>
      </c>
      <c r="G820" t="s">
        <v>1273</v>
      </c>
      <c r="H820" t="s">
        <v>1127</v>
      </c>
      <c r="I820">
        <v>1</v>
      </c>
      <c r="J820">
        <v>4</v>
      </c>
      <c r="K820">
        <v>3</v>
      </c>
      <c r="L820">
        <v>3</v>
      </c>
      <c r="M820" t="s">
        <v>1275</v>
      </c>
      <c r="N820" t="str">
        <f t="shared" si="24"/>
        <v>ARYellWing4</v>
      </c>
      <c r="Q820" t="str">
        <f t="shared" si="25"/>
        <v>Wing, Yell County, AR</v>
      </c>
    </row>
    <row r="821" spans="1:17" ht="20">
      <c r="A821" s="26">
        <v>198</v>
      </c>
      <c r="B821" t="s">
        <v>1269</v>
      </c>
      <c r="C821" t="s">
        <v>2771</v>
      </c>
      <c r="D821" t="s">
        <v>10</v>
      </c>
      <c r="E821" t="s">
        <v>1358</v>
      </c>
      <c r="F821" t="s">
        <v>1921</v>
      </c>
      <c r="G821" t="s">
        <v>1273</v>
      </c>
      <c r="H821" t="s">
        <v>1274</v>
      </c>
      <c r="I821">
        <v>1</v>
      </c>
      <c r="J821">
        <v>4</v>
      </c>
      <c r="K821">
        <v>3</v>
      </c>
      <c r="L821">
        <v>3</v>
      </c>
      <c r="M821" t="s">
        <v>1275</v>
      </c>
      <c r="N821" t="str">
        <f t="shared" si="24"/>
        <v>ARPolkMena4</v>
      </c>
      <c r="Q821" t="str">
        <f t="shared" si="25"/>
        <v>Mena, Polk County, AR</v>
      </c>
    </row>
    <row r="822" spans="1:17" ht="20">
      <c r="A822" s="26">
        <v>199</v>
      </c>
      <c r="B822" t="s">
        <v>1269</v>
      </c>
      <c r="C822" t="s">
        <v>2772</v>
      </c>
      <c r="D822" t="s">
        <v>10</v>
      </c>
      <c r="E822" t="s">
        <v>481</v>
      </c>
      <c r="F822" t="s">
        <v>1529</v>
      </c>
      <c r="G822" t="s">
        <v>1273</v>
      </c>
      <c r="H822" t="s">
        <v>1127</v>
      </c>
      <c r="I822">
        <v>1</v>
      </c>
      <c r="J822">
        <v>4</v>
      </c>
      <c r="K822">
        <v>2</v>
      </c>
      <c r="L822">
        <v>2</v>
      </c>
      <c r="M822" t="s">
        <v>1275</v>
      </c>
      <c r="N822" t="str">
        <f t="shared" si="24"/>
        <v>ARGarlandHot Springs4</v>
      </c>
      <c r="Q822" t="str">
        <f t="shared" si="25"/>
        <v>Hot Springs, Garland County, AR</v>
      </c>
    </row>
    <row r="823" spans="1:17" ht="20">
      <c r="A823" s="26">
        <v>200</v>
      </c>
      <c r="B823" t="s">
        <v>1269</v>
      </c>
      <c r="C823" t="s">
        <v>2773</v>
      </c>
      <c r="D823" t="s">
        <v>10</v>
      </c>
      <c r="E823" t="s">
        <v>1531</v>
      </c>
      <c r="F823" t="s">
        <v>2774</v>
      </c>
      <c r="G823" t="s">
        <v>1273</v>
      </c>
      <c r="H823" t="s">
        <v>1274</v>
      </c>
      <c r="I823">
        <v>1</v>
      </c>
      <c r="J823">
        <v>4</v>
      </c>
      <c r="K823">
        <v>2</v>
      </c>
      <c r="L823">
        <v>1</v>
      </c>
      <c r="M823" t="s">
        <v>1275</v>
      </c>
      <c r="N823" t="str">
        <f t="shared" si="24"/>
        <v>ARClarkHearn4</v>
      </c>
      <c r="Q823" t="str">
        <f t="shared" si="25"/>
        <v>Hearn, Clark County, AR</v>
      </c>
    </row>
    <row r="824" spans="1:17" ht="20">
      <c r="A824" s="26">
        <v>201</v>
      </c>
      <c r="B824" t="s">
        <v>1269</v>
      </c>
      <c r="C824" t="s">
        <v>2775</v>
      </c>
      <c r="D824" t="s">
        <v>24</v>
      </c>
      <c r="E824" t="s">
        <v>2776</v>
      </c>
      <c r="F824" t="s">
        <v>2777</v>
      </c>
      <c r="G824" t="s">
        <v>1274</v>
      </c>
      <c r="H824" t="s">
        <v>1274</v>
      </c>
      <c r="I824">
        <v>1</v>
      </c>
      <c r="J824">
        <v>4</v>
      </c>
      <c r="K824">
        <v>2</v>
      </c>
      <c r="L824">
        <v>2</v>
      </c>
      <c r="M824" t="s">
        <v>1275</v>
      </c>
      <c r="N824" t="str">
        <f t="shared" si="24"/>
        <v>LAW. CarrollOak Grove4</v>
      </c>
      <c r="Q824" t="str">
        <f t="shared" si="25"/>
        <v>Oak Grove, W. Carroll County, LA</v>
      </c>
    </row>
    <row r="825" spans="1:17" ht="20">
      <c r="A825" s="26">
        <v>202</v>
      </c>
      <c r="B825" t="s">
        <v>1269</v>
      </c>
      <c r="C825" t="s">
        <v>2778</v>
      </c>
      <c r="D825" t="s">
        <v>24</v>
      </c>
      <c r="E825" t="s">
        <v>2779</v>
      </c>
      <c r="F825" t="s">
        <v>2780</v>
      </c>
      <c r="G825" t="s">
        <v>1274</v>
      </c>
      <c r="H825" t="s">
        <v>1127</v>
      </c>
      <c r="I825">
        <v>1</v>
      </c>
      <c r="J825">
        <v>4</v>
      </c>
      <c r="K825">
        <v>3</v>
      </c>
      <c r="L825">
        <v>3</v>
      </c>
      <c r="M825" t="s">
        <v>1275</v>
      </c>
      <c r="N825" t="str">
        <f t="shared" si="24"/>
        <v>LATensasDelta Bridge4</v>
      </c>
      <c r="Q825" t="str">
        <f t="shared" si="25"/>
        <v>Delta Bridge, Tensas County, LA</v>
      </c>
    </row>
    <row r="826" spans="1:17" ht="20">
      <c r="A826" s="26">
        <v>203</v>
      </c>
      <c r="B826" t="s">
        <v>1269</v>
      </c>
      <c r="C826" t="s">
        <v>2781</v>
      </c>
      <c r="D826" t="s">
        <v>24</v>
      </c>
      <c r="E826" t="s">
        <v>1927</v>
      </c>
      <c r="F826" t="s">
        <v>1935</v>
      </c>
      <c r="G826" t="s">
        <v>1274</v>
      </c>
      <c r="H826" t="s">
        <v>1127</v>
      </c>
      <c r="I826">
        <v>1</v>
      </c>
      <c r="J826">
        <v>4</v>
      </c>
      <c r="K826">
        <v>1</v>
      </c>
      <c r="L826">
        <v>2</v>
      </c>
      <c r="M826" t="s">
        <v>1275</v>
      </c>
      <c r="N826" t="str">
        <f t="shared" si="24"/>
        <v>LAUnionSpearsville4</v>
      </c>
      <c r="Q826" t="str">
        <f t="shared" si="25"/>
        <v>Spearsville, Union County, LA</v>
      </c>
    </row>
    <row r="827" spans="1:17" ht="20">
      <c r="A827" s="26">
        <v>204</v>
      </c>
      <c r="B827" t="s">
        <v>1269</v>
      </c>
      <c r="C827" t="s">
        <v>2782</v>
      </c>
      <c r="D827" t="s">
        <v>24</v>
      </c>
      <c r="E827" t="s">
        <v>575</v>
      </c>
      <c r="F827" t="s">
        <v>2783</v>
      </c>
      <c r="G827" t="s">
        <v>1319</v>
      </c>
      <c r="H827" t="s">
        <v>1127</v>
      </c>
      <c r="I827">
        <v>1</v>
      </c>
      <c r="J827">
        <v>4</v>
      </c>
      <c r="K827">
        <v>2</v>
      </c>
      <c r="L827">
        <v>2</v>
      </c>
      <c r="M827" t="s">
        <v>1275</v>
      </c>
      <c r="N827" t="str">
        <f t="shared" si="24"/>
        <v>LAWebsterGermantown4</v>
      </c>
      <c r="Q827" t="str">
        <f t="shared" si="25"/>
        <v>Germantown, Webster County, LA</v>
      </c>
    </row>
    <row r="828" spans="1:17" ht="20">
      <c r="A828" s="26">
        <v>205</v>
      </c>
      <c r="B828" t="s">
        <v>1269</v>
      </c>
      <c r="C828" t="s">
        <v>2784</v>
      </c>
      <c r="D828" t="s">
        <v>24</v>
      </c>
      <c r="E828" t="s">
        <v>1543</v>
      </c>
      <c r="F828" t="s">
        <v>2785</v>
      </c>
      <c r="G828" t="s">
        <v>1274</v>
      </c>
      <c r="H828" t="s">
        <v>1127</v>
      </c>
      <c r="I828">
        <v>1</v>
      </c>
      <c r="J828">
        <v>4</v>
      </c>
      <c r="K828">
        <v>1</v>
      </c>
      <c r="L828">
        <v>1</v>
      </c>
      <c r="M828" t="s">
        <v>1275</v>
      </c>
      <c r="N828" t="str">
        <f t="shared" si="24"/>
        <v>LACaddoSpring Ridge4</v>
      </c>
      <c r="Q828" t="str">
        <f t="shared" si="25"/>
        <v>Spring Ridge, Caddo County, LA</v>
      </c>
    </row>
    <row r="829" spans="1:17" ht="20">
      <c r="A829" s="26">
        <v>206</v>
      </c>
      <c r="B829" t="s">
        <v>1269</v>
      </c>
      <c r="C829" t="s">
        <v>2786</v>
      </c>
      <c r="D829" t="s">
        <v>24</v>
      </c>
      <c r="E829" t="s">
        <v>1543</v>
      </c>
      <c r="F829" t="s">
        <v>123</v>
      </c>
      <c r="G829" t="s">
        <v>1274</v>
      </c>
      <c r="H829" t="s">
        <v>1274</v>
      </c>
      <c r="I829">
        <v>1</v>
      </c>
      <c r="J829">
        <v>4</v>
      </c>
      <c r="K829">
        <v>3</v>
      </c>
      <c r="L829">
        <v>3</v>
      </c>
      <c r="M829" t="s">
        <v>1275</v>
      </c>
      <c r="N829" t="str">
        <f t="shared" si="24"/>
        <v>LACaddoShreveport4</v>
      </c>
      <c r="Q829" t="str">
        <f t="shared" si="25"/>
        <v>Shreveport, Caddo County, LA</v>
      </c>
    </row>
    <row r="830" spans="1:17" ht="20">
      <c r="A830" s="26">
        <v>207</v>
      </c>
      <c r="B830" t="s">
        <v>1269</v>
      </c>
      <c r="C830" t="s">
        <v>2787</v>
      </c>
      <c r="D830" t="s">
        <v>24</v>
      </c>
      <c r="E830" t="s">
        <v>2574</v>
      </c>
      <c r="F830" t="s">
        <v>2788</v>
      </c>
      <c r="G830" t="s">
        <v>1274</v>
      </c>
      <c r="H830" t="s">
        <v>1274</v>
      </c>
      <c r="I830">
        <v>1</v>
      </c>
      <c r="J830">
        <v>4</v>
      </c>
      <c r="K830">
        <v>1</v>
      </c>
      <c r="L830">
        <v>3</v>
      </c>
      <c r="M830" t="s">
        <v>1275</v>
      </c>
      <c r="N830" t="str">
        <f t="shared" si="24"/>
        <v>LADe SotoGrand Cane4</v>
      </c>
      <c r="Q830" t="str">
        <f t="shared" si="25"/>
        <v>Grand Cane, De Soto County, LA</v>
      </c>
    </row>
    <row r="831" spans="1:17" ht="20">
      <c r="A831" s="26">
        <v>208</v>
      </c>
      <c r="B831" t="s">
        <v>1269</v>
      </c>
      <c r="C831" t="s">
        <v>2789</v>
      </c>
      <c r="D831" t="s">
        <v>24</v>
      </c>
      <c r="E831" t="s">
        <v>2386</v>
      </c>
      <c r="F831" t="s">
        <v>2387</v>
      </c>
      <c r="G831" t="s">
        <v>1274</v>
      </c>
      <c r="H831" t="s">
        <v>1127</v>
      </c>
      <c r="I831">
        <v>1</v>
      </c>
      <c r="J831">
        <v>4</v>
      </c>
      <c r="K831">
        <v>1</v>
      </c>
      <c r="L831">
        <v>2</v>
      </c>
      <c r="M831" t="s">
        <v>1275</v>
      </c>
      <c r="N831" t="str">
        <f t="shared" si="24"/>
        <v>LARed RiverCoushatta4</v>
      </c>
      <c r="Q831" t="str">
        <f t="shared" si="25"/>
        <v>Coushatta, Red River County, LA</v>
      </c>
    </row>
    <row r="832" spans="1:17" ht="20">
      <c r="A832" s="26">
        <v>209</v>
      </c>
      <c r="B832" t="s">
        <v>1269</v>
      </c>
      <c r="C832" t="s">
        <v>2790</v>
      </c>
      <c r="D832" t="s">
        <v>24</v>
      </c>
      <c r="E832" t="s">
        <v>1547</v>
      </c>
      <c r="F832" t="s">
        <v>2791</v>
      </c>
      <c r="G832" t="s">
        <v>1274</v>
      </c>
      <c r="H832" t="s">
        <v>1274</v>
      </c>
      <c r="I832">
        <v>1</v>
      </c>
      <c r="J832">
        <v>4</v>
      </c>
      <c r="K832">
        <v>2</v>
      </c>
      <c r="L832">
        <v>1</v>
      </c>
      <c r="M832" t="s">
        <v>1275</v>
      </c>
      <c r="N832" t="str">
        <f t="shared" si="24"/>
        <v>LANatchitochesRobeline4</v>
      </c>
      <c r="Q832" t="str">
        <f t="shared" si="25"/>
        <v>Robeline, Natchitoches County, LA</v>
      </c>
    </row>
    <row r="833" spans="1:17" ht="20">
      <c r="A833" s="26">
        <v>210</v>
      </c>
      <c r="B833" t="s">
        <v>1269</v>
      </c>
      <c r="C833" t="s">
        <v>2792</v>
      </c>
      <c r="D833" t="s">
        <v>24</v>
      </c>
      <c r="E833" t="s">
        <v>446</v>
      </c>
      <c r="F833" t="s">
        <v>2793</v>
      </c>
      <c r="G833" t="s">
        <v>1328</v>
      </c>
      <c r="H833" t="s">
        <v>1127</v>
      </c>
      <c r="I833">
        <v>1</v>
      </c>
      <c r="J833">
        <v>4</v>
      </c>
      <c r="K833">
        <v>2</v>
      </c>
      <c r="L833">
        <v>2</v>
      </c>
      <c r="M833" t="s">
        <v>1275</v>
      </c>
      <c r="N833" t="str">
        <f t="shared" si="24"/>
        <v>LAVernonAnacoco4</v>
      </c>
      <c r="Q833" t="str">
        <f t="shared" si="25"/>
        <v>Anacoco, Vernon County, LA</v>
      </c>
    </row>
    <row r="834" spans="1:17" ht="20">
      <c r="A834" s="26">
        <v>211</v>
      </c>
      <c r="B834" t="s">
        <v>1269</v>
      </c>
      <c r="C834" t="s">
        <v>2794</v>
      </c>
      <c r="D834" t="s">
        <v>24</v>
      </c>
      <c r="E834" t="s">
        <v>2394</v>
      </c>
      <c r="F834" t="s">
        <v>2795</v>
      </c>
      <c r="G834" t="s">
        <v>1328</v>
      </c>
      <c r="H834" t="s">
        <v>1274</v>
      </c>
      <c r="I834">
        <v>1</v>
      </c>
      <c r="J834">
        <v>4</v>
      </c>
      <c r="K834">
        <v>2</v>
      </c>
      <c r="L834">
        <v>2</v>
      </c>
      <c r="M834" t="s">
        <v>1275</v>
      </c>
      <c r="N834" t="str">
        <f t="shared" si="24"/>
        <v>LABeauregardHopewell4</v>
      </c>
      <c r="Q834" t="str">
        <f t="shared" si="25"/>
        <v>Hopewell, Beauregard County, LA</v>
      </c>
    </row>
    <row r="835" spans="1:17" ht="20">
      <c r="A835" s="26">
        <v>212</v>
      </c>
      <c r="B835" t="s">
        <v>1269</v>
      </c>
      <c r="C835" t="s">
        <v>2796</v>
      </c>
      <c r="D835" t="s">
        <v>24</v>
      </c>
      <c r="E835" t="s">
        <v>2797</v>
      </c>
      <c r="F835" t="s">
        <v>334</v>
      </c>
      <c r="G835" t="s">
        <v>1274</v>
      </c>
      <c r="H835" t="s">
        <v>1127</v>
      </c>
      <c r="I835">
        <v>1</v>
      </c>
      <c r="J835">
        <v>4</v>
      </c>
      <c r="K835">
        <v>2</v>
      </c>
      <c r="L835">
        <v>2</v>
      </c>
      <c r="M835" t="s">
        <v>1275</v>
      </c>
      <c r="N835" t="str">
        <f t="shared" ref="N835:N863" si="26">D835&amp;E835&amp;F835&amp;J835</f>
        <v>LAWinnWinnfield4</v>
      </c>
      <c r="Q835" t="str">
        <f t="shared" ref="Q835:Q863" si="27">F835&amp;", "&amp;E835&amp;" County, "&amp;D835</f>
        <v>Winnfield, Winn County, LA</v>
      </c>
    </row>
    <row r="836" spans="1:17" ht="20">
      <c r="A836" s="26">
        <v>213</v>
      </c>
      <c r="B836" t="s">
        <v>1269</v>
      </c>
      <c r="C836" t="s">
        <v>2798</v>
      </c>
      <c r="D836" t="s">
        <v>24</v>
      </c>
      <c r="E836" t="s">
        <v>2799</v>
      </c>
      <c r="F836" t="s">
        <v>2800</v>
      </c>
      <c r="G836" t="s">
        <v>1274</v>
      </c>
      <c r="H836" t="s">
        <v>1127</v>
      </c>
      <c r="I836">
        <v>1</v>
      </c>
      <c r="J836">
        <v>4</v>
      </c>
      <c r="K836">
        <v>2</v>
      </c>
      <c r="L836">
        <v>2</v>
      </c>
      <c r="M836" t="s">
        <v>1275</v>
      </c>
      <c r="N836" t="str">
        <f t="shared" si="26"/>
        <v>LAGrantColfax4</v>
      </c>
      <c r="Q836" t="str">
        <f t="shared" si="27"/>
        <v>Colfax, Grant County, LA</v>
      </c>
    </row>
    <row r="837" spans="1:17" ht="20">
      <c r="A837" s="26">
        <v>214</v>
      </c>
      <c r="B837" t="s">
        <v>1269</v>
      </c>
      <c r="C837" t="s">
        <v>2801</v>
      </c>
      <c r="D837" t="s">
        <v>24</v>
      </c>
      <c r="E837" t="s">
        <v>2802</v>
      </c>
      <c r="F837" t="s">
        <v>2803</v>
      </c>
      <c r="G837" t="s">
        <v>1274</v>
      </c>
      <c r="H837" t="s">
        <v>1127</v>
      </c>
      <c r="I837">
        <v>1</v>
      </c>
      <c r="J837">
        <v>4</v>
      </c>
      <c r="K837">
        <v>2</v>
      </c>
      <c r="L837">
        <v>2</v>
      </c>
      <c r="M837" t="s">
        <v>1275</v>
      </c>
      <c r="N837" t="str">
        <f t="shared" si="26"/>
        <v>LAConcordiaNew Era4</v>
      </c>
      <c r="Q837" t="str">
        <f t="shared" si="27"/>
        <v>New Era, Concordia County, LA</v>
      </c>
    </row>
    <row r="838" spans="1:17" ht="20">
      <c r="A838" s="26">
        <v>215</v>
      </c>
      <c r="B838" t="s">
        <v>1269</v>
      </c>
      <c r="C838" t="s">
        <v>2804</v>
      </c>
      <c r="D838" t="s">
        <v>24</v>
      </c>
      <c r="E838" t="s">
        <v>1944</v>
      </c>
      <c r="F838" t="s">
        <v>2805</v>
      </c>
      <c r="G838" t="s">
        <v>1274</v>
      </c>
      <c r="H838" t="s">
        <v>1127</v>
      </c>
      <c r="I838">
        <v>1</v>
      </c>
      <c r="J838">
        <v>4</v>
      </c>
      <c r="K838">
        <v>1</v>
      </c>
      <c r="L838">
        <v>1</v>
      </c>
      <c r="M838" t="s">
        <v>1275</v>
      </c>
      <c r="N838" t="str">
        <f t="shared" si="26"/>
        <v>LAAvoyellesMarksville4</v>
      </c>
      <c r="Q838" t="str">
        <f t="shared" si="27"/>
        <v>Marksville, Avoyelles County, LA</v>
      </c>
    </row>
    <row r="839" spans="1:17" ht="20">
      <c r="A839" s="26">
        <v>216</v>
      </c>
      <c r="B839" t="s">
        <v>1269</v>
      </c>
      <c r="C839" t="s">
        <v>2806</v>
      </c>
      <c r="D839" t="s">
        <v>24</v>
      </c>
      <c r="E839" t="s">
        <v>1944</v>
      </c>
      <c r="F839" t="s">
        <v>2805</v>
      </c>
      <c r="G839" t="s">
        <v>1274</v>
      </c>
      <c r="H839" t="s">
        <v>1127</v>
      </c>
      <c r="I839">
        <v>1</v>
      </c>
      <c r="J839">
        <v>4</v>
      </c>
      <c r="K839">
        <v>1</v>
      </c>
      <c r="L839">
        <v>2</v>
      </c>
      <c r="M839" t="s">
        <v>1275</v>
      </c>
      <c r="N839" t="str">
        <f t="shared" si="26"/>
        <v>LAAvoyellesMarksville4</v>
      </c>
      <c r="Q839" t="str">
        <f t="shared" si="27"/>
        <v>Marksville, Avoyelles County, LA</v>
      </c>
    </row>
    <row r="840" spans="1:17" ht="20">
      <c r="A840" s="26">
        <v>217</v>
      </c>
      <c r="B840" t="s">
        <v>1269</v>
      </c>
      <c r="C840" t="s">
        <v>2807</v>
      </c>
      <c r="D840" t="s">
        <v>24</v>
      </c>
      <c r="E840" t="s">
        <v>1848</v>
      </c>
      <c r="F840" t="s">
        <v>2808</v>
      </c>
      <c r="G840" t="s">
        <v>1274</v>
      </c>
      <c r="H840" t="s">
        <v>1127</v>
      </c>
      <c r="I840">
        <v>1</v>
      </c>
      <c r="J840">
        <v>4</v>
      </c>
      <c r="K840">
        <v>2</v>
      </c>
      <c r="L840">
        <v>2</v>
      </c>
      <c r="M840" t="s">
        <v>1275</v>
      </c>
      <c r="N840" t="str">
        <f t="shared" si="26"/>
        <v>LALafayetteRidge4</v>
      </c>
      <c r="Q840" t="str">
        <f t="shared" si="27"/>
        <v>Ridge, Lafayette County, LA</v>
      </c>
    </row>
    <row r="841" spans="1:17" ht="20">
      <c r="A841" s="26">
        <v>218</v>
      </c>
      <c r="B841" t="s">
        <v>1269</v>
      </c>
      <c r="C841" t="s">
        <v>2809</v>
      </c>
      <c r="D841" t="s">
        <v>24</v>
      </c>
      <c r="E841" t="s">
        <v>2810</v>
      </c>
      <c r="F841" t="s">
        <v>2811</v>
      </c>
      <c r="G841" t="s">
        <v>1274</v>
      </c>
      <c r="H841" t="s">
        <v>1127</v>
      </c>
      <c r="I841">
        <v>1</v>
      </c>
      <c r="J841">
        <v>4</v>
      </c>
      <c r="K841">
        <v>1</v>
      </c>
      <c r="L841">
        <v>2</v>
      </c>
      <c r="M841" t="s">
        <v>1275</v>
      </c>
      <c r="N841" t="str">
        <f t="shared" si="26"/>
        <v>LAAcadiaIota4</v>
      </c>
      <c r="Q841" t="str">
        <f t="shared" si="27"/>
        <v>Iota, Acadia County, LA</v>
      </c>
    </row>
    <row r="842" spans="1:17" ht="20">
      <c r="A842" s="26">
        <v>219</v>
      </c>
      <c r="B842" t="s">
        <v>1269</v>
      </c>
      <c r="C842" t="s">
        <v>2812</v>
      </c>
      <c r="D842" t="s">
        <v>24</v>
      </c>
      <c r="E842" t="s">
        <v>1953</v>
      </c>
      <c r="F842" t="s">
        <v>1954</v>
      </c>
      <c r="G842" t="s">
        <v>1322</v>
      </c>
      <c r="H842" t="s">
        <v>1127</v>
      </c>
      <c r="I842">
        <v>1</v>
      </c>
      <c r="J842">
        <v>4</v>
      </c>
      <c r="K842">
        <v>1</v>
      </c>
      <c r="L842">
        <v>2</v>
      </c>
      <c r="M842" t="s">
        <v>1275</v>
      </c>
      <c r="N842" t="str">
        <f t="shared" si="26"/>
        <v>LAVermilionPecan Island4</v>
      </c>
      <c r="Q842" t="str">
        <f t="shared" si="27"/>
        <v>Pecan Island, Vermilion County, LA</v>
      </c>
    </row>
    <row r="843" spans="1:17" ht="20">
      <c r="A843" s="26">
        <v>220</v>
      </c>
      <c r="B843" t="s">
        <v>1269</v>
      </c>
      <c r="C843" t="s">
        <v>2813</v>
      </c>
      <c r="D843" t="s">
        <v>283</v>
      </c>
      <c r="E843" t="s">
        <v>1558</v>
      </c>
      <c r="F843" t="s">
        <v>367</v>
      </c>
      <c r="G843" t="s">
        <v>1328</v>
      </c>
      <c r="H843" t="s">
        <v>1274</v>
      </c>
      <c r="I843">
        <v>1</v>
      </c>
      <c r="J843">
        <v>4</v>
      </c>
      <c r="K843">
        <v>2</v>
      </c>
      <c r="L843">
        <v>3</v>
      </c>
      <c r="M843" t="s">
        <v>1275</v>
      </c>
      <c r="N843" t="str">
        <f t="shared" si="26"/>
        <v>TXHarrisonMarshall4</v>
      </c>
      <c r="Q843" t="str">
        <f t="shared" si="27"/>
        <v>Marshall, Harrison County, TX</v>
      </c>
    </row>
    <row r="844" spans="1:17" ht="20">
      <c r="A844" s="26">
        <v>221</v>
      </c>
      <c r="B844" t="s">
        <v>1269</v>
      </c>
      <c r="C844" t="s">
        <v>2814</v>
      </c>
      <c r="D844" t="s">
        <v>283</v>
      </c>
      <c r="E844" t="s">
        <v>704</v>
      </c>
      <c r="F844" t="s">
        <v>1560</v>
      </c>
      <c r="G844" t="s">
        <v>1328</v>
      </c>
      <c r="H844" t="s">
        <v>1127</v>
      </c>
      <c r="I844">
        <v>1</v>
      </c>
      <c r="J844">
        <v>4</v>
      </c>
      <c r="K844">
        <v>3</v>
      </c>
      <c r="L844">
        <v>3</v>
      </c>
      <c r="M844" t="s">
        <v>1275</v>
      </c>
      <c r="N844" t="str">
        <f t="shared" si="26"/>
        <v>TXBowieTexarkana4</v>
      </c>
      <c r="Q844" t="str">
        <f t="shared" si="27"/>
        <v>Texarkana, Bowie County, TX</v>
      </c>
    </row>
    <row r="845" spans="1:17" ht="20">
      <c r="A845" s="26">
        <v>222</v>
      </c>
      <c r="B845" t="s">
        <v>1269</v>
      </c>
      <c r="C845" t="s">
        <v>2815</v>
      </c>
      <c r="D845" t="s">
        <v>283</v>
      </c>
      <c r="E845" t="s">
        <v>2816</v>
      </c>
      <c r="F845" t="s">
        <v>263</v>
      </c>
      <c r="G845" t="s">
        <v>1319</v>
      </c>
      <c r="H845" t="s">
        <v>1274</v>
      </c>
      <c r="I845">
        <v>1</v>
      </c>
      <c r="J845">
        <v>4</v>
      </c>
      <c r="K845">
        <v>4</v>
      </c>
      <c r="L845">
        <v>3</v>
      </c>
      <c r="M845" t="s">
        <v>1275</v>
      </c>
      <c r="N845" t="str">
        <f t="shared" si="26"/>
        <v>TXHuntGreenville4</v>
      </c>
      <c r="Q845" t="str">
        <f t="shared" si="27"/>
        <v>Greenville, Hunt County, TX</v>
      </c>
    </row>
    <row r="846" spans="1:17" ht="20">
      <c r="A846" s="26">
        <v>223</v>
      </c>
      <c r="B846" t="s">
        <v>1269</v>
      </c>
      <c r="C846" t="s">
        <v>2817</v>
      </c>
      <c r="D846" t="s">
        <v>283</v>
      </c>
      <c r="E846" t="s">
        <v>2818</v>
      </c>
      <c r="F846" t="s">
        <v>356</v>
      </c>
      <c r="G846" t="s">
        <v>1319</v>
      </c>
      <c r="H846" t="s">
        <v>1127</v>
      </c>
      <c r="I846">
        <v>1</v>
      </c>
      <c r="J846">
        <v>4</v>
      </c>
      <c r="K846">
        <v>2</v>
      </c>
      <c r="L846">
        <v>2</v>
      </c>
      <c r="M846" t="s">
        <v>1275</v>
      </c>
      <c r="N846" t="str">
        <f t="shared" si="26"/>
        <v>TXGraysonDenison4</v>
      </c>
      <c r="Q846" t="str">
        <f t="shared" si="27"/>
        <v>Denison, Grayson County, TX</v>
      </c>
    </row>
    <row r="847" spans="1:17" ht="20">
      <c r="A847" s="26">
        <v>224</v>
      </c>
      <c r="B847" t="s">
        <v>1269</v>
      </c>
      <c r="C847" t="s">
        <v>2819</v>
      </c>
      <c r="D847" t="s">
        <v>283</v>
      </c>
      <c r="E847" t="s">
        <v>357</v>
      </c>
      <c r="F847" t="s">
        <v>357</v>
      </c>
      <c r="G847" t="s">
        <v>1319</v>
      </c>
      <c r="H847" t="s">
        <v>1274</v>
      </c>
      <c r="I847">
        <v>1</v>
      </c>
      <c r="J847">
        <v>4</v>
      </c>
      <c r="K847">
        <v>1</v>
      </c>
      <c r="L847">
        <v>1</v>
      </c>
      <c r="M847" t="s">
        <v>1275</v>
      </c>
      <c r="N847" t="str">
        <f t="shared" si="26"/>
        <v>TXDentonDenton4</v>
      </c>
      <c r="Q847" t="str">
        <f t="shared" si="27"/>
        <v>Denton, Denton County, TX</v>
      </c>
    </row>
    <row r="848" spans="1:17" ht="20">
      <c r="A848" s="26">
        <v>225</v>
      </c>
      <c r="B848" t="s">
        <v>1269</v>
      </c>
      <c r="C848" t="s">
        <v>2820</v>
      </c>
      <c r="D848" t="s">
        <v>283</v>
      </c>
      <c r="E848" t="s">
        <v>480</v>
      </c>
      <c r="F848" t="s">
        <v>480</v>
      </c>
      <c r="G848" t="s">
        <v>1319</v>
      </c>
      <c r="H848" t="s">
        <v>1274</v>
      </c>
      <c r="I848">
        <v>1</v>
      </c>
      <c r="J848">
        <v>4</v>
      </c>
      <c r="K848">
        <v>4</v>
      </c>
      <c r="L848">
        <v>3</v>
      </c>
      <c r="M848" t="s">
        <v>1275</v>
      </c>
      <c r="N848" t="str">
        <f t="shared" si="26"/>
        <v>TXDallasDallas4</v>
      </c>
      <c r="Q848" t="str">
        <f t="shared" si="27"/>
        <v>Dallas, Dallas County, TX</v>
      </c>
    </row>
    <row r="849" spans="1:17" ht="20">
      <c r="A849" s="26">
        <v>226</v>
      </c>
      <c r="B849" t="s">
        <v>1269</v>
      </c>
      <c r="C849" t="s">
        <v>2821</v>
      </c>
      <c r="D849" t="s">
        <v>283</v>
      </c>
      <c r="E849" t="s">
        <v>1271</v>
      </c>
      <c r="F849" t="s">
        <v>2822</v>
      </c>
      <c r="G849" t="s">
        <v>1319</v>
      </c>
      <c r="H849" t="s">
        <v>1274</v>
      </c>
      <c r="I849">
        <v>1</v>
      </c>
      <c r="J849">
        <v>4</v>
      </c>
      <c r="K849">
        <v>2</v>
      </c>
      <c r="L849">
        <v>2</v>
      </c>
      <c r="M849" t="s">
        <v>1275</v>
      </c>
      <c r="N849" t="str">
        <f t="shared" si="26"/>
        <v>TXJohnsonVenus4</v>
      </c>
      <c r="Q849" t="str">
        <f t="shared" si="27"/>
        <v>Venus, Johnson County, TX</v>
      </c>
    </row>
    <row r="850" spans="1:17" ht="20">
      <c r="A850" s="26">
        <v>227</v>
      </c>
      <c r="B850" t="s">
        <v>1269</v>
      </c>
      <c r="C850" t="s">
        <v>2823</v>
      </c>
      <c r="D850" t="s">
        <v>283</v>
      </c>
      <c r="E850" t="s">
        <v>2418</v>
      </c>
      <c r="F850" t="s">
        <v>359</v>
      </c>
      <c r="G850" t="s">
        <v>1319</v>
      </c>
      <c r="H850" t="s">
        <v>1274</v>
      </c>
      <c r="I850">
        <v>1</v>
      </c>
      <c r="J850">
        <v>4</v>
      </c>
      <c r="K850">
        <v>2</v>
      </c>
      <c r="L850">
        <v>3</v>
      </c>
      <c r="M850" t="s">
        <v>1275</v>
      </c>
      <c r="N850" t="str">
        <f t="shared" si="26"/>
        <v>TXMcLennanWaco4</v>
      </c>
      <c r="Q850" t="str">
        <f t="shared" si="27"/>
        <v>Waco, McLennan County, TX</v>
      </c>
    </row>
    <row r="851" spans="1:17" ht="20">
      <c r="A851" s="26">
        <v>228</v>
      </c>
      <c r="B851" t="s">
        <v>1269</v>
      </c>
      <c r="C851" t="s">
        <v>2824</v>
      </c>
      <c r="D851" t="s">
        <v>283</v>
      </c>
      <c r="E851" t="s">
        <v>2825</v>
      </c>
      <c r="F851" t="s">
        <v>2826</v>
      </c>
      <c r="G851" t="s">
        <v>1319</v>
      </c>
      <c r="H851" t="s">
        <v>1127</v>
      </c>
      <c r="I851">
        <v>1</v>
      </c>
      <c r="J851">
        <v>4</v>
      </c>
      <c r="K851">
        <v>2</v>
      </c>
      <c r="L851">
        <v>3</v>
      </c>
      <c r="M851" t="s">
        <v>1275</v>
      </c>
      <c r="N851" t="str">
        <f t="shared" si="26"/>
        <v>TXBellTemple4</v>
      </c>
      <c r="Q851" t="str">
        <f t="shared" si="27"/>
        <v>Temple, Bell County, TX</v>
      </c>
    </row>
    <row r="852" spans="1:17" ht="20">
      <c r="A852" s="26">
        <v>229</v>
      </c>
      <c r="B852" t="s">
        <v>1269</v>
      </c>
      <c r="C852" t="s">
        <v>2827</v>
      </c>
      <c r="D852" t="s">
        <v>283</v>
      </c>
      <c r="E852" t="s">
        <v>2825</v>
      </c>
      <c r="F852" t="s">
        <v>2826</v>
      </c>
      <c r="G852" t="s">
        <v>1319</v>
      </c>
      <c r="H852" t="s">
        <v>1127</v>
      </c>
      <c r="I852">
        <v>1</v>
      </c>
      <c r="J852">
        <v>4</v>
      </c>
      <c r="K852">
        <v>2</v>
      </c>
      <c r="M852" t="s">
        <v>1275</v>
      </c>
      <c r="N852" t="str">
        <f t="shared" si="26"/>
        <v>TXBellTemple4</v>
      </c>
      <c r="Q852" t="str">
        <f t="shared" si="27"/>
        <v>Temple, Bell County, TX</v>
      </c>
    </row>
    <row r="853" spans="1:17" ht="20">
      <c r="A853" s="26">
        <v>230</v>
      </c>
      <c r="B853" t="s">
        <v>1269</v>
      </c>
      <c r="C853" t="s">
        <v>2828</v>
      </c>
      <c r="D853" t="s">
        <v>283</v>
      </c>
      <c r="E853" t="s">
        <v>1567</v>
      </c>
      <c r="F853" t="s">
        <v>370</v>
      </c>
      <c r="G853" t="s">
        <v>1319</v>
      </c>
      <c r="H853" t="s">
        <v>1127</v>
      </c>
      <c r="I853">
        <v>1</v>
      </c>
      <c r="J853">
        <v>4</v>
      </c>
      <c r="K853">
        <v>1</v>
      </c>
      <c r="L853">
        <v>2</v>
      </c>
      <c r="M853" t="s">
        <v>1275</v>
      </c>
      <c r="N853" t="str">
        <f t="shared" si="26"/>
        <v>TXWalkerHuntsville4</v>
      </c>
      <c r="Q853" t="str">
        <f t="shared" si="27"/>
        <v>Huntsville, Walker County, TX</v>
      </c>
    </row>
    <row r="854" spans="1:17" ht="20">
      <c r="A854" s="26">
        <v>231</v>
      </c>
      <c r="B854" t="s">
        <v>1269</v>
      </c>
      <c r="C854" t="s">
        <v>2829</v>
      </c>
      <c r="D854" t="s">
        <v>283</v>
      </c>
      <c r="E854" t="s">
        <v>1567</v>
      </c>
      <c r="F854" t="s">
        <v>370</v>
      </c>
      <c r="G854" t="s">
        <v>1319</v>
      </c>
      <c r="H854" t="s">
        <v>1127</v>
      </c>
      <c r="I854">
        <v>1</v>
      </c>
      <c r="J854">
        <v>4</v>
      </c>
      <c r="K854">
        <v>2</v>
      </c>
      <c r="M854" t="s">
        <v>1275</v>
      </c>
      <c r="N854" t="str">
        <f t="shared" si="26"/>
        <v>TXWalkerHuntsville4</v>
      </c>
      <c r="Q854" t="str">
        <f t="shared" si="27"/>
        <v>Huntsville, Walker County, TX</v>
      </c>
    </row>
    <row r="855" spans="1:17" ht="20">
      <c r="A855" s="26">
        <v>232</v>
      </c>
      <c r="B855" t="s">
        <v>1269</v>
      </c>
      <c r="C855" t="s">
        <v>2830</v>
      </c>
      <c r="D855" t="s">
        <v>283</v>
      </c>
      <c r="E855" t="s">
        <v>2831</v>
      </c>
      <c r="F855" t="s">
        <v>2831</v>
      </c>
      <c r="G855" t="s">
        <v>1322</v>
      </c>
      <c r="H855" t="s">
        <v>1127</v>
      </c>
      <c r="I855">
        <v>1</v>
      </c>
      <c r="J855">
        <v>4</v>
      </c>
      <c r="K855">
        <v>4</v>
      </c>
      <c r="L855">
        <v>3</v>
      </c>
      <c r="M855" t="s">
        <v>1275</v>
      </c>
      <c r="N855" t="str">
        <f t="shared" si="26"/>
        <v>TXGalvestonGalveston4</v>
      </c>
      <c r="Q855" t="str">
        <f t="shared" si="27"/>
        <v>Galveston, Galveston County, TX</v>
      </c>
    </row>
    <row r="856" spans="1:17" ht="20">
      <c r="A856" s="26">
        <v>233</v>
      </c>
      <c r="B856" t="s">
        <v>1269</v>
      </c>
      <c r="C856" t="s">
        <v>2832</v>
      </c>
      <c r="D856" t="s">
        <v>283</v>
      </c>
      <c r="E856" t="s">
        <v>2426</v>
      </c>
      <c r="F856" t="s">
        <v>2833</v>
      </c>
      <c r="G856" t="s">
        <v>1322</v>
      </c>
      <c r="H856" t="s">
        <v>1274</v>
      </c>
      <c r="I856">
        <v>1</v>
      </c>
      <c r="J856">
        <v>4</v>
      </c>
      <c r="K856">
        <v>1</v>
      </c>
      <c r="L856">
        <v>1</v>
      </c>
      <c r="M856" t="s">
        <v>1275</v>
      </c>
      <c r="N856" t="str">
        <f t="shared" si="26"/>
        <v>TXMatagordaCaney4</v>
      </c>
      <c r="Q856" t="str">
        <f t="shared" si="27"/>
        <v>Caney, Matagorda County, TX</v>
      </c>
    </row>
    <row r="857" spans="1:17" ht="20">
      <c r="A857" s="26">
        <v>234</v>
      </c>
      <c r="B857" t="s">
        <v>1269</v>
      </c>
      <c r="C857" t="s">
        <v>2834</v>
      </c>
      <c r="D857" t="s">
        <v>283</v>
      </c>
      <c r="E857" t="s">
        <v>2835</v>
      </c>
      <c r="F857" t="s">
        <v>2835</v>
      </c>
      <c r="G857" t="s">
        <v>1319</v>
      </c>
      <c r="H857" t="s">
        <v>1127</v>
      </c>
      <c r="I857">
        <v>1</v>
      </c>
      <c r="J857">
        <v>4</v>
      </c>
      <c r="K857">
        <v>2</v>
      </c>
      <c r="L857">
        <v>3</v>
      </c>
      <c r="M857" t="s">
        <v>1275</v>
      </c>
      <c r="N857" t="str">
        <f t="shared" si="26"/>
        <v>TXGoliadGoliad4</v>
      </c>
      <c r="Q857" t="str">
        <f t="shared" si="27"/>
        <v>Goliad, Goliad County, TX</v>
      </c>
    </row>
    <row r="858" spans="1:17" ht="20">
      <c r="A858" s="26">
        <v>235</v>
      </c>
      <c r="B858" t="s">
        <v>1269</v>
      </c>
      <c r="C858" t="s">
        <v>2836</v>
      </c>
      <c r="D858" t="s">
        <v>283</v>
      </c>
      <c r="E858" t="s">
        <v>1659</v>
      </c>
      <c r="F858" t="s">
        <v>2837</v>
      </c>
      <c r="G858" t="s">
        <v>1319</v>
      </c>
      <c r="H858" t="s">
        <v>1127</v>
      </c>
      <c r="I858">
        <v>1</v>
      </c>
      <c r="J858">
        <v>4</v>
      </c>
      <c r="K858">
        <v>1</v>
      </c>
      <c r="L858">
        <v>2</v>
      </c>
      <c r="M858" t="s">
        <v>1275</v>
      </c>
      <c r="N858" t="str">
        <f t="shared" si="26"/>
        <v>TXFayetteSchulenburg4</v>
      </c>
      <c r="Q858" t="str">
        <f t="shared" si="27"/>
        <v>Schulenburg, Fayette County, TX</v>
      </c>
    </row>
    <row r="859" spans="1:17" ht="20">
      <c r="A859" s="26">
        <v>236</v>
      </c>
      <c r="B859" t="s">
        <v>1269</v>
      </c>
      <c r="C859" t="s">
        <v>2838</v>
      </c>
      <c r="D859" t="s">
        <v>283</v>
      </c>
      <c r="E859" t="s">
        <v>2430</v>
      </c>
      <c r="F859" t="s">
        <v>288</v>
      </c>
      <c r="G859" t="s">
        <v>1319</v>
      </c>
      <c r="H859" t="s">
        <v>1274</v>
      </c>
      <c r="I859">
        <v>1</v>
      </c>
      <c r="J859">
        <v>4</v>
      </c>
      <c r="K859">
        <v>3</v>
      </c>
      <c r="L859">
        <v>3</v>
      </c>
      <c r="M859" t="s">
        <v>1275</v>
      </c>
      <c r="N859" t="str">
        <f t="shared" si="26"/>
        <v>TXTravisAustin4</v>
      </c>
      <c r="Q859" t="str">
        <f t="shared" si="27"/>
        <v>Austin, Travis County, TX</v>
      </c>
    </row>
    <row r="860" spans="1:17" ht="20">
      <c r="A860" s="26">
        <v>237</v>
      </c>
      <c r="B860" t="s">
        <v>1269</v>
      </c>
      <c r="C860" t="s">
        <v>2839</v>
      </c>
      <c r="D860" t="s">
        <v>283</v>
      </c>
      <c r="E860" t="s">
        <v>2432</v>
      </c>
      <c r="F860" t="s">
        <v>2433</v>
      </c>
      <c r="G860" t="s">
        <v>1319</v>
      </c>
      <c r="H860" t="s">
        <v>1127</v>
      </c>
      <c r="I860">
        <v>1</v>
      </c>
      <c r="J860">
        <v>4</v>
      </c>
      <c r="K860">
        <v>1</v>
      </c>
      <c r="L860">
        <v>3</v>
      </c>
      <c r="M860" t="s">
        <v>1275</v>
      </c>
      <c r="N860" t="str">
        <f t="shared" si="26"/>
        <v>TXComalNew Braunfels4</v>
      </c>
      <c r="Q860" t="str">
        <f t="shared" si="27"/>
        <v>New Braunfels, Comal County, TX</v>
      </c>
    </row>
    <row r="861" spans="1:17" ht="20">
      <c r="A861" s="26">
        <v>238</v>
      </c>
      <c r="B861" t="s">
        <v>1269</v>
      </c>
      <c r="C861" t="s">
        <v>2840</v>
      </c>
      <c r="D861" t="s">
        <v>283</v>
      </c>
      <c r="E861" t="s">
        <v>2438</v>
      </c>
      <c r="F861" t="s">
        <v>2439</v>
      </c>
      <c r="G861" t="s">
        <v>1319</v>
      </c>
      <c r="H861" t="s">
        <v>1127</v>
      </c>
      <c r="I861">
        <v>1</v>
      </c>
      <c r="J861">
        <v>4</v>
      </c>
      <c r="K861">
        <v>1</v>
      </c>
      <c r="L861">
        <v>1</v>
      </c>
      <c r="M861" t="s">
        <v>1275</v>
      </c>
      <c r="N861" t="str">
        <f t="shared" si="26"/>
        <v>TXZapataSan Ygnacio4</v>
      </c>
      <c r="Q861" t="str">
        <f t="shared" si="27"/>
        <v>San Ygnacio, Zapata County, TX</v>
      </c>
    </row>
    <row r="862" spans="1:17" ht="20">
      <c r="A862" s="26">
        <v>239</v>
      </c>
      <c r="B862" t="s">
        <v>1269</v>
      </c>
      <c r="C862" t="s">
        <v>2841</v>
      </c>
      <c r="D862" t="s">
        <v>283</v>
      </c>
      <c r="E862" t="s">
        <v>1592</v>
      </c>
      <c r="F862" t="s">
        <v>290</v>
      </c>
      <c r="G862" t="s">
        <v>1322</v>
      </c>
      <c r="H862" t="s">
        <v>1127</v>
      </c>
      <c r="I862">
        <v>1</v>
      </c>
      <c r="J862">
        <v>4</v>
      </c>
      <c r="K862">
        <v>3</v>
      </c>
      <c r="L862">
        <v>2</v>
      </c>
      <c r="M862" t="s">
        <v>1275</v>
      </c>
      <c r="N862" t="str">
        <f t="shared" si="26"/>
        <v>TXNuecesCorpus Christi4</v>
      </c>
      <c r="Q862" t="str">
        <f t="shared" si="27"/>
        <v>Corpus Christi, Nueces County, TX</v>
      </c>
    </row>
    <row r="863" spans="1:17" ht="20">
      <c r="A863" s="26">
        <v>240</v>
      </c>
      <c r="B863" t="s">
        <v>1269</v>
      </c>
      <c r="C863" t="s">
        <v>2842</v>
      </c>
      <c r="D863" t="s">
        <v>283</v>
      </c>
      <c r="E863" t="s">
        <v>1594</v>
      </c>
      <c r="F863" t="s">
        <v>1232</v>
      </c>
      <c r="G863" t="s">
        <v>1319</v>
      </c>
      <c r="H863" t="s">
        <v>1274</v>
      </c>
      <c r="I863">
        <v>1</v>
      </c>
      <c r="J863">
        <v>4</v>
      </c>
      <c r="K863">
        <v>3</v>
      </c>
      <c r="L863">
        <v>3</v>
      </c>
      <c r="M863" t="s">
        <v>1275</v>
      </c>
      <c r="N863" t="str">
        <f t="shared" si="26"/>
        <v>TXHidalgoMcAllen4</v>
      </c>
      <c r="Q863" t="str">
        <f t="shared" si="27"/>
        <v>McAllen, Hidalgo County, TX</v>
      </c>
    </row>
    <row r="864" spans="1:17">
      <c r="A864" s="27"/>
    </row>
    <row r="866" spans="1:14">
      <c r="N866" t="str">
        <f>D866&amp;E866&amp;F866&amp;J866</f>
        <v/>
      </c>
    </row>
    <row r="867" spans="1:14">
      <c r="A867" s="23" t="s">
        <v>2855</v>
      </c>
    </row>
    <row r="869" spans="1:14">
      <c r="B869" t="s">
        <v>2918</v>
      </c>
      <c r="C869" t="s">
        <v>1124</v>
      </c>
    </row>
    <row r="870" spans="1:14">
      <c r="B870" t="s">
        <v>2919</v>
      </c>
      <c r="C870" t="s">
        <v>536</v>
      </c>
    </row>
    <row r="872" spans="1:14">
      <c r="A872" s="23" t="s">
        <v>2856</v>
      </c>
    </row>
    <row r="874" spans="1:14">
      <c r="B874" t="s">
        <v>2920</v>
      </c>
      <c r="C874" t="s">
        <v>1124</v>
      </c>
    </row>
    <row r="875" spans="1:14">
      <c r="B875" t="s">
        <v>2921</v>
      </c>
      <c r="C875" t="s">
        <v>536</v>
      </c>
    </row>
    <row r="877" spans="1:14">
      <c r="A877" s="23" t="s">
        <v>2857</v>
      </c>
    </row>
    <row r="879" spans="1:14">
      <c r="B879" t="s">
        <v>2922</v>
      </c>
      <c r="C879" t="s">
        <v>1124</v>
      </c>
    </row>
    <row r="880" spans="1:14">
      <c r="B880" t="s">
        <v>2923</v>
      </c>
      <c r="C880" t="s">
        <v>536</v>
      </c>
    </row>
    <row r="882" spans="1:3">
      <c r="A882" s="23" t="s">
        <v>2858</v>
      </c>
    </row>
    <row r="884" spans="1:3">
      <c r="B884" t="s">
        <v>2924</v>
      </c>
      <c r="C884" t="s">
        <v>1124</v>
      </c>
    </row>
    <row r="885" spans="1:3">
      <c r="B885" t="s">
        <v>2925</v>
      </c>
      <c r="C885" t="s">
        <v>536</v>
      </c>
    </row>
    <row r="887" spans="1:3">
      <c r="A887" s="23" t="s">
        <v>2859</v>
      </c>
    </row>
    <row r="889" spans="1:3">
      <c r="B889" t="s">
        <v>2926</v>
      </c>
      <c r="C889" t="s">
        <v>1124</v>
      </c>
    </row>
    <row r="890" spans="1:3">
      <c r="B890" t="s">
        <v>2927</v>
      </c>
      <c r="C890" t="s">
        <v>536</v>
      </c>
    </row>
    <row r="892" spans="1:3">
      <c r="A892" s="23" t="s">
        <v>2860</v>
      </c>
    </row>
    <row r="894" spans="1:3">
      <c r="B894" t="s">
        <v>2928</v>
      </c>
      <c r="C894" t="s">
        <v>1124</v>
      </c>
    </row>
    <row r="895" spans="1:3">
      <c r="B895" t="s">
        <v>2929</v>
      </c>
      <c r="C895" t="s">
        <v>536</v>
      </c>
    </row>
    <row r="897" spans="1:3">
      <c r="A897" s="23" t="s">
        <v>2861</v>
      </c>
    </row>
    <row r="899" spans="1:3">
      <c r="B899" t="s">
        <v>2930</v>
      </c>
      <c r="C899" t="s">
        <v>1124</v>
      </c>
    </row>
    <row r="900" spans="1:3">
      <c r="B900" t="s">
        <v>2931</v>
      </c>
      <c r="C900" t="s">
        <v>536</v>
      </c>
    </row>
    <row r="902" spans="1:3">
      <c r="A902" s="23" t="s">
        <v>2862</v>
      </c>
    </row>
    <row r="904" spans="1:3">
      <c r="B904" t="s">
        <v>2932</v>
      </c>
      <c r="C904" t="s">
        <v>1124</v>
      </c>
    </row>
    <row r="905" spans="1:3">
      <c r="B905" t="s">
        <v>2933</v>
      </c>
      <c r="C905" t="s">
        <v>536</v>
      </c>
    </row>
    <row r="907" spans="1:3">
      <c r="A907" s="23" t="s">
        <v>2863</v>
      </c>
    </row>
    <row r="909" spans="1:3">
      <c r="B909" t="s">
        <v>2934</v>
      </c>
      <c r="C909" t="s">
        <v>1124</v>
      </c>
    </row>
    <row r="910" spans="1:3">
      <c r="B910" t="s">
        <v>2935</v>
      </c>
      <c r="C910" t="s">
        <v>536</v>
      </c>
    </row>
    <row r="912" spans="1:3">
      <c r="A912" s="23" t="s">
        <v>2864</v>
      </c>
    </row>
    <row r="914" spans="1:3">
      <c r="B914" t="s">
        <v>2936</v>
      </c>
      <c r="C914" t="s">
        <v>1124</v>
      </c>
    </row>
    <row r="915" spans="1:3">
      <c r="B915" t="s">
        <v>2937</v>
      </c>
      <c r="C915" t="s">
        <v>536</v>
      </c>
    </row>
    <row r="917" spans="1:3">
      <c r="A917" s="23" t="s">
        <v>2865</v>
      </c>
    </row>
    <row r="919" spans="1:3">
      <c r="B919" t="s">
        <v>2938</v>
      </c>
      <c r="C919" t="s">
        <v>1124</v>
      </c>
    </row>
    <row r="920" spans="1:3">
      <c r="B920" t="s">
        <v>2939</v>
      </c>
      <c r="C920" t="s">
        <v>536</v>
      </c>
    </row>
    <row r="922" spans="1:3">
      <c r="A922" s="23" t="s">
        <v>2866</v>
      </c>
    </row>
    <row r="924" spans="1:3">
      <c r="B924" t="s">
        <v>2940</v>
      </c>
      <c r="C924" t="s">
        <v>1124</v>
      </c>
    </row>
    <row r="925" spans="1:3">
      <c r="B925" t="s">
        <v>2941</v>
      </c>
      <c r="C925" t="s">
        <v>536</v>
      </c>
    </row>
    <row r="927" spans="1:3">
      <c r="A927" s="23" t="s">
        <v>2867</v>
      </c>
    </row>
    <row r="929" spans="1:3">
      <c r="B929" t="s">
        <v>2942</v>
      </c>
      <c r="C929" t="s">
        <v>1124</v>
      </c>
    </row>
    <row r="930" spans="1:3">
      <c r="B930" t="s">
        <v>2943</v>
      </c>
      <c r="C930" t="s">
        <v>536</v>
      </c>
    </row>
    <row r="932" spans="1:3">
      <c r="A932" s="23" t="s">
        <v>2868</v>
      </c>
    </row>
    <row r="934" spans="1:3">
      <c r="B934" t="s">
        <v>2944</v>
      </c>
      <c r="C934" t="s">
        <v>1124</v>
      </c>
    </row>
    <row r="935" spans="1:3">
      <c r="B935" t="s">
        <v>2945</v>
      </c>
      <c r="C935" t="s">
        <v>536</v>
      </c>
    </row>
    <row r="937" spans="1:3">
      <c r="A937" s="23" t="s">
        <v>2869</v>
      </c>
    </row>
    <row r="939" spans="1:3">
      <c r="B939" t="s">
        <v>2946</v>
      </c>
      <c r="C939" t="s">
        <v>1124</v>
      </c>
    </row>
    <row r="940" spans="1:3">
      <c r="B940" t="s">
        <v>2947</v>
      </c>
      <c r="C940" t="s">
        <v>536</v>
      </c>
    </row>
    <row r="942" spans="1:3">
      <c r="A942" s="23" t="s">
        <v>2870</v>
      </c>
    </row>
    <row r="944" spans="1:3">
      <c r="B944" t="s">
        <v>2948</v>
      </c>
      <c r="C944" t="s">
        <v>1124</v>
      </c>
    </row>
    <row r="945" spans="1:3">
      <c r="B945" t="s">
        <v>2949</v>
      </c>
      <c r="C945" t="s">
        <v>536</v>
      </c>
    </row>
    <row r="947" spans="1:3">
      <c r="A947" s="23" t="s">
        <v>2871</v>
      </c>
    </row>
    <row r="949" spans="1:3">
      <c r="B949" t="s">
        <v>2950</v>
      </c>
      <c r="C949" t="s">
        <v>1124</v>
      </c>
    </row>
    <row r="950" spans="1:3">
      <c r="B950" t="s">
        <v>2951</v>
      </c>
      <c r="C950" t="s">
        <v>536</v>
      </c>
    </row>
    <row r="952" spans="1:3">
      <c r="A952" s="23" t="s">
        <v>2872</v>
      </c>
    </row>
    <row r="954" spans="1:3">
      <c r="B954" t="s">
        <v>2952</v>
      </c>
      <c r="C954" t="s">
        <v>1124</v>
      </c>
    </row>
    <row r="955" spans="1:3">
      <c r="B955" t="s">
        <v>2953</v>
      </c>
      <c r="C955" t="s">
        <v>536</v>
      </c>
    </row>
    <row r="957" spans="1:3">
      <c r="A957" s="23" t="s">
        <v>2873</v>
      </c>
    </row>
    <row r="959" spans="1:3">
      <c r="B959" t="s">
        <v>2954</v>
      </c>
      <c r="C959" t="s">
        <v>1124</v>
      </c>
    </row>
    <row r="960" spans="1:3">
      <c r="B960" t="s">
        <v>2955</v>
      </c>
      <c r="C960" t="s">
        <v>536</v>
      </c>
    </row>
    <row r="962" spans="1:3">
      <c r="A962" s="23" t="s">
        <v>2874</v>
      </c>
    </row>
    <row r="964" spans="1:3">
      <c r="B964" t="s">
        <v>2956</v>
      </c>
      <c r="C964" t="s">
        <v>1124</v>
      </c>
    </row>
    <row r="965" spans="1:3">
      <c r="B965" t="s">
        <v>2957</v>
      </c>
      <c r="C965" t="s">
        <v>536</v>
      </c>
    </row>
    <row r="967" spans="1:3">
      <c r="A967" s="23" t="s">
        <v>2875</v>
      </c>
    </row>
    <row r="969" spans="1:3">
      <c r="B969" t="s">
        <v>2958</v>
      </c>
      <c r="C969" t="s">
        <v>1124</v>
      </c>
    </row>
    <row r="970" spans="1:3">
      <c r="B970" t="s">
        <v>2959</v>
      </c>
      <c r="C970" t="s">
        <v>536</v>
      </c>
    </row>
    <row r="972" spans="1:3">
      <c r="A972" s="23" t="s">
        <v>2876</v>
      </c>
    </row>
    <row r="974" spans="1:3">
      <c r="B974" t="s">
        <v>2960</v>
      </c>
      <c r="C974" t="s">
        <v>1124</v>
      </c>
    </row>
    <row r="975" spans="1:3">
      <c r="B975" t="s">
        <v>2961</v>
      </c>
      <c r="C975" t="s">
        <v>536</v>
      </c>
    </row>
    <row r="977" spans="1:3">
      <c r="A977" s="23" t="s">
        <v>2877</v>
      </c>
    </row>
    <row r="979" spans="1:3">
      <c r="B979" t="s">
        <v>2962</v>
      </c>
      <c r="C979" t="s">
        <v>1124</v>
      </c>
    </row>
    <row r="980" spans="1:3">
      <c r="B980" t="s">
        <v>2963</v>
      </c>
      <c r="C980" t="s">
        <v>536</v>
      </c>
    </row>
    <row r="982" spans="1:3">
      <c r="A982" s="23" t="s">
        <v>2878</v>
      </c>
    </row>
    <row r="984" spans="1:3">
      <c r="B984" t="s">
        <v>2964</v>
      </c>
      <c r="C984" t="s">
        <v>1124</v>
      </c>
    </row>
    <row r="985" spans="1:3">
      <c r="B985" t="s">
        <v>2965</v>
      </c>
      <c r="C985" t="s">
        <v>536</v>
      </c>
    </row>
    <row r="987" spans="1:3">
      <c r="A987" s="23" t="s">
        <v>2879</v>
      </c>
    </row>
    <row r="989" spans="1:3">
      <c r="B989" t="s">
        <v>2966</v>
      </c>
      <c r="C989" t="s">
        <v>1124</v>
      </c>
    </row>
    <row r="990" spans="1:3">
      <c r="B990" t="s">
        <v>2967</v>
      </c>
      <c r="C990" t="s">
        <v>536</v>
      </c>
    </row>
    <row r="992" spans="1:3">
      <c r="A992" s="23" t="s">
        <v>2880</v>
      </c>
    </row>
    <row r="994" spans="1:3">
      <c r="B994" t="s">
        <v>2968</v>
      </c>
      <c r="C994" t="s">
        <v>1124</v>
      </c>
    </row>
    <row r="995" spans="1:3">
      <c r="B995" t="s">
        <v>2969</v>
      </c>
      <c r="C995" t="s">
        <v>536</v>
      </c>
    </row>
    <row r="997" spans="1:3">
      <c r="A997" s="23" t="s">
        <v>2881</v>
      </c>
    </row>
    <row r="999" spans="1:3">
      <c r="B999" t="s">
        <v>2970</v>
      </c>
      <c r="C999" t="s">
        <v>1124</v>
      </c>
    </row>
    <row r="1000" spans="1:3">
      <c r="B1000" t="s">
        <v>2971</v>
      </c>
      <c r="C1000" t="s">
        <v>536</v>
      </c>
    </row>
    <row r="1002" spans="1:3">
      <c r="A1002" s="23" t="s">
        <v>2882</v>
      </c>
    </row>
    <row r="1004" spans="1:3">
      <c r="B1004" t="s">
        <v>2972</v>
      </c>
      <c r="C1004" t="s">
        <v>1124</v>
      </c>
    </row>
    <row r="1005" spans="1:3">
      <c r="B1005" t="s">
        <v>2973</v>
      </c>
      <c r="C1005" t="s">
        <v>536</v>
      </c>
    </row>
    <row r="1007" spans="1:3">
      <c r="A1007" s="23" t="s">
        <v>2883</v>
      </c>
    </row>
    <row r="1009" spans="1:3">
      <c r="B1009" t="s">
        <v>2974</v>
      </c>
      <c r="C1009" t="s">
        <v>1124</v>
      </c>
    </row>
    <row r="1010" spans="1:3">
      <c r="B1010" t="s">
        <v>2975</v>
      </c>
      <c r="C1010" t="s">
        <v>536</v>
      </c>
    </row>
    <row r="1012" spans="1:3">
      <c r="A1012" s="23" t="s">
        <v>2884</v>
      </c>
    </row>
    <row r="1014" spans="1:3">
      <c r="B1014" t="s">
        <v>2976</v>
      </c>
      <c r="C1014" t="s">
        <v>1124</v>
      </c>
    </row>
    <row r="1015" spans="1:3">
      <c r="B1015" t="s">
        <v>2977</v>
      </c>
      <c r="C1015" t="s">
        <v>536</v>
      </c>
    </row>
    <row r="1017" spans="1:3">
      <c r="A1017" s="23" t="s">
        <v>2885</v>
      </c>
    </row>
    <row r="1019" spans="1:3">
      <c r="B1019" t="s">
        <v>2978</v>
      </c>
      <c r="C1019" t="s">
        <v>1124</v>
      </c>
    </row>
    <row r="1020" spans="1:3">
      <c r="B1020" t="s">
        <v>2979</v>
      </c>
      <c r="C1020" t="s">
        <v>536</v>
      </c>
    </row>
    <row r="1022" spans="1:3">
      <c r="A1022" s="23" t="s">
        <v>2886</v>
      </c>
    </row>
    <row r="1024" spans="1:3">
      <c r="B1024" t="s">
        <v>2980</v>
      </c>
      <c r="C1024" t="s">
        <v>1124</v>
      </c>
    </row>
    <row r="1025" spans="1:3">
      <c r="B1025" t="s">
        <v>2981</v>
      </c>
      <c r="C1025" t="s">
        <v>536</v>
      </c>
    </row>
    <row r="1027" spans="1:3">
      <c r="A1027" s="23" t="s">
        <v>2887</v>
      </c>
    </row>
    <row r="1029" spans="1:3">
      <c r="B1029" t="s">
        <v>2982</v>
      </c>
      <c r="C1029" t="s">
        <v>1124</v>
      </c>
    </row>
    <row r="1030" spans="1:3">
      <c r="B1030" t="s">
        <v>2983</v>
      </c>
      <c r="C1030" t="s">
        <v>536</v>
      </c>
    </row>
    <row r="1032" spans="1:3">
      <c r="A1032" s="23" t="s">
        <v>2888</v>
      </c>
    </row>
    <row r="1034" spans="1:3">
      <c r="B1034" t="s">
        <v>2984</v>
      </c>
      <c r="C1034" t="s">
        <v>1124</v>
      </c>
    </row>
    <row r="1035" spans="1:3">
      <c r="B1035" t="s">
        <v>2985</v>
      </c>
      <c r="C1035" t="s">
        <v>536</v>
      </c>
    </row>
    <row r="1037" spans="1:3">
      <c r="A1037" s="23" t="s">
        <v>2889</v>
      </c>
    </row>
    <row r="1039" spans="1:3">
      <c r="B1039" t="s">
        <v>2986</v>
      </c>
      <c r="C1039" t="s">
        <v>1124</v>
      </c>
    </row>
    <row r="1040" spans="1:3">
      <c r="B1040" t="s">
        <v>2987</v>
      </c>
      <c r="C1040" t="s">
        <v>536</v>
      </c>
    </row>
    <row r="1042" spans="1:3">
      <c r="A1042" s="23" t="s">
        <v>2890</v>
      </c>
    </row>
    <row r="1044" spans="1:3">
      <c r="B1044" t="s">
        <v>2988</v>
      </c>
      <c r="C1044" t="s">
        <v>1124</v>
      </c>
    </row>
    <row r="1045" spans="1:3">
      <c r="B1045" t="s">
        <v>2989</v>
      </c>
      <c r="C1045" t="s">
        <v>536</v>
      </c>
    </row>
    <row r="1047" spans="1:3">
      <c r="A1047" s="23" t="s">
        <v>2891</v>
      </c>
    </row>
    <row r="1049" spans="1:3">
      <c r="B1049" t="s">
        <v>2990</v>
      </c>
      <c r="C1049" t="s">
        <v>1124</v>
      </c>
    </row>
    <row r="1050" spans="1:3">
      <c r="B1050" t="s">
        <v>2991</v>
      </c>
      <c r="C1050" t="s">
        <v>536</v>
      </c>
    </row>
    <row r="1052" spans="1:3">
      <c r="A1052" s="23" t="s">
        <v>2892</v>
      </c>
    </row>
    <row r="1054" spans="1:3">
      <c r="B1054" t="s">
        <v>2992</v>
      </c>
      <c r="C1054" t="s">
        <v>1124</v>
      </c>
    </row>
    <row r="1055" spans="1:3">
      <c r="B1055" t="s">
        <v>2993</v>
      </c>
      <c r="C1055" t="s">
        <v>536</v>
      </c>
    </row>
    <row r="1057" spans="1:3">
      <c r="A1057" s="23" t="s">
        <v>2893</v>
      </c>
    </row>
    <row r="1059" spans="1:3">
      <c r="B1059" t="s">
        <v>2994</v>
      </c>
      <c r="C1059" t="s">
        <v>1124</v>
      </c>
    </row>
    <row r="1060" spans="1:3">
      <c r="B1060" t="s">
        <v>2995</v>
      </c>
      <c r="C1060" t="s">
        <v>536</v>
      </c>
    </row>
    <row r="1062" spans="1:3">
      <c r="A1062" s="23" t="s">
        <v>2894</v>
      </c>
    </row>
    <row r="1064" spans="1:3">
      <c r="B1064" t="s">
        <v>2996</v>
      </c>
      <c r="C1064" t="s">
        <v>1124</v>
      </c>
    </row>
    <row r="1065" spans="1:3">
      <c r="B1065" t="s">
        <v>2997</v>
      </c>
      <c r="C1065" t="s">
        <v>536</v>
      </c>
    </row>
    <row r="1067" spans="1:3">
      <c r="A1067" s="23" t="s">
        <v>2895</v>
      </c>
    </row>
    <row r="1069" spans="1:3">
      <c r="B1069" t="s">
        <v>2998</v>
      </c>
      <c r="C1069" t="s">
        <v>1124</v>
      </c>
    </row>
    <row r="1070" spans="1:3">
      <c r="B1070" t="s">
        <v>2999</v>
      </c>
      <c r="C1070" t="s">
        <v>536</v>
      </c>
    </row>
    <row r="1072" spans="1:3">
      <c r="A1072" s="23" t="s">
        <v>2896</v>
      </c>
    </row>
    <row r="1074" spans="1:3">
      <c r="B1074" t="s">
        <v>3000</v>
      </c>
      <c r="C1074" t="s">
        <v>1124</v>
      </c>
    </row>
    <row r="1075" spans="1:3">
      <c r="B1075" t="s">
        <v>3001</v>
      </c>
      <c r="C1075" t="s">
        <v>536</v>
      </c>
    </row>
    <row r="1077" spans="1:3">
      <c r="A1077" s="23" t="s">
        <v>2897</v>
      </c>
    </row>
    <row r="1079" spans="1:3">
      <c r="B1079" t="s">
        <v>3002</v>
      </c>
      <c r="C1079" t="s">
        <v>1124</v>
      </c>
    </row>
    <row r="1080" spans="1:3">
      <c r="B1080" t="s">
        <v>3003</v>
      </c>
      <c r="C1080" t="s">
        <v>536</v>
      </c>
    </row>
    <row r="1082" spans="1:3">
      <c r="A1082" s="23" t="s">
        <v>2898</v>
      </c>
    </row>
    <row r="1084" spans="1:3">
      <c r="B1084" t="s">
        <v>3004</v>
      </c>
      <c r="C1084" t="s">
        <v>1124</v>
      </c>
    </row>
    <row r="1085" spans="1:3">
      <c r="B1085" t="s">
        <v>3005</v>
      </c>
      <c r="C1085" t="s">
        <v>536</v>
      </c>
    </row>
    <row r="1087" spans="1:3">
      <c r="A1087" s="23" t="s">
        <v>2899</v>
      </c>
    </row>
    <row r="1089" spans="1:3">
      <c r="B1089" t="s">
        <v>3006</v>
      </c>
      <c r="C1089" t="s">
        <v>1124</v>
      </c>
    </row>
    <row r="1090" spans="1:3">
      <c r="B1090" t="s">
        <v>3007</v>
      </c>
      <c r="C1090" t="s">
        <v>536</v>
      </c>
    </row>
    <row r="1092" spans="1:3">
      <c r="A1092" s="23" t="s">
        <v>2900</v>
      </c>
    </row>
    <row r="1094" spans="1:3">
      <c r="B1094" t="s">
        <v>3008</v>
      </c>
      <c r="C1094" t="s">
        <v>1124</v>
      </c>
    </row>
    <row r="1095" spans="1:3">
      <c r="B1095" t="s">
        <v>3009</v>
      </c>
      <c r="C1095" t="s">
        <v>536</v>
      </c>
    </row>
    <row r="1097" spans="1:3">
      <c r="A1097" s="23" t="s">
        <v>2901</v>
      </c>
    </row>
    <row r="1099" spans="1:3">
      <c r="B1099" t="s">
        <v>3010</v>
      </c>
      <c r="C1099" t="s">
        <v>1124</v>
      </c>
    </row>
    <row r="1100" spans="1:3">
      <c r="B1100" t="s">
        <v>3011</v>
      </c>
      <c r="C1100" t="s">
        <v>536</v>
      </c>
    </row>
    <row r="1102" spans="1:3">
      <c r="A1102" s="23" t="s">
        <v>2902</v>
      </c>
    </row>
    <row r="1104" spans="1:3">
      <c r="B1104" t="s">
        <v>3012</v>
      </c>
      <c r="C1104" t="s">
        <v>1124</v>
      </c>
    </row>
    <row r="1105" spans="1:3">
      <c r="B1105" t="s">
        <v>3013</v>
      </c>
      <c r="C1105" t="s">
        <v>536</v>
      </c>
    </row>
    <row r="1107" spans="1:3">
      <c r="A1107" s="23" t="s">
        <v>2903</v>
      </c>
    </row>
    <row r="1109" spans="1:3">
      <c r="B1109" t="s">
        <v>3014</v>
      </c>
      <c r="C1109" t="s">
        <v>1124</v>
      </c>
    </row>
    <row r="1110" spans="1:3">
      <c r="B1110" t="s">
        <v>3015</v>
      </c>
      <c r="C1110" t="s">
        <v>536</v>
      </c>
    </row>
    <row r="1112" spans="1:3">
      <c r="A1112" s="23" t="s">
        <v>2904</v>
      </c>
    </row>
    <row r="1114" spans="1:3">
      <c r="B1114" t="s">
        <v>3016</v>
      </c>
      <c r="C1114" t="s">
        <v>1124</v>
      </c>
    </row>
    <row r="1115" spans="1:3">
      <c r="B1115" t="s">
        <v>3017</v>
      </c>
      <c r="C1115" t="s">
        <v>536</v>
      </c>
    </row>
    <row r="1117" spans="1:3">
      <c r="A1117" s="23" t="s">
        <v>2905</v>
      </c>
    </row>
    <row r="1119" spans="1:3">
      <c r="B1119" t="s">
        <v>3018</v>
      </c>
      <c r="C1119" t="s">
        <v>1124</v>
      </c>
    </row>
    <row r="1120" spans="1:3">
      <c r="B1120" t="s">
        <v>3019</v>
      </c>
      <c r="C1120" t="s">
        <v>536</v>
      </c>
    </row>
    <row r="1122" spans="1:3">
      <c r="A1122" s="23" t="s">
        <v>2906</v>
      </c>
    </row>
    <row r="1124" spans="1:3">
      <c r="B1124" t="s">
        <v>3020</v>
      </c>
      <c r="C1124" t="s">
        <v>1124</v>
      </c>
    </row>
    <row r="1125" spans="1:3">
      <c r="B1125" t="s">
        <v>3021</v>
      </c>
      <c r="C1125" t="s">
        <v>536</v>
      </c>
    </row>
    <row r="1127" spans="1:3">
      <c r="A1127" s="23" t="s">
        <v>2907</v>
      </c>
    </row>
    <row r="1129" spans="1:3">
      <c r="B1129" t="s">
        <v>3022</v>
      </c>
      <c r="C1129" t="s">
        <v>1124</v>
      </c>
    </row>
    <row r="1130" spans="1:3">
      <c r="B1130" t="s">
        <v>3023</v>
      </c>
      <c r="C1130" t="s">
        <v>536</v>
      </c>
    </row>
    <row r="1132" spans="1:3">
      <c r="A1132" s="23" t="s">
        <v>2908</v>
      </c>
    </row>
    <row r="1134" spans="1:3">
      <c r="B1134" t="s">
        <v>3024</v>
      </c>
      <c r="C1134" t="s">
        <v>1124</v>
      </c>
    </row>
    <row r="1135" spans="1:3">
      <c r="B1135" t="s">
        <v>3025</v>
      </c>
      <c r="C1135" t="s">
        <v>536</v>
      </c>
    </row>
    <row r="1137" spans="1:3">
      <c r="A1137" s="23" t="s">
        <v>2909</v>
      </c>
    </row>
    <row r="1139" spans="1:3">
      <c r="B1139" t="s">
        <v>3026</v>
      </c>
      <c r="C1139" t="s">
        <v>1124</v>
      </c>
    </row>
    <row r="1140" spans="1:3">
      <c r="B1140" t="s">
        <v>3027</v>
      </c>
      <c r="C1140" t="s">
        <v>536</v>
      </c>
    </row>
    <row r="1142" spans="1:3">
      <c r="A1142" s="23" t="s">
        <v>2910</v>
      </c>
    </row>
    <row r="1144" spans="1:3">
      <c r="B1144" t="s">
        <v>3028</v>
      </c>
      <c r="C1144" t="s">
        <v>1124</v>
      </c>
    </row>
    <row r="1145" spans="1:3">
      <c r="B1145" t="s">
        <v>3029</v>
      </c>
      <c r="C1145" t="s">
        <v>536</v>
      </c>
    </row>
    <row r="1147" spans="1:3">
      <c r="A1147" s="23" t="s">
        <v>2911</v>
      </c>
    </row>
    <row r="1149" spans="1:3">
      <c r="B1149" t="s">
        <v>3030</v>
      </c>
      <c r="C1149" t="s">
        <v>1124</v>
      </c>
    </row>
    <row r="1150" spans="1:3">
      <c r="B1150" t="s">
        <v>3031</v>
      </c>
      <c r="C1150" t="s">
        <v>536</v>
      </c>
    </row>
    <row r="1152" spans="1:3">
      <c r="A1152" s="23" t="s">
        <v>2912</v>
      </c>
    </row>
    <row r="1154" spans="1:3">
      <c r="B1154" t="s">
        <v>3032</v>
      </c>
      <c r="C1154" t="s">
        <v>1124</v>
      </c>
    </row>
    <row r="1155" spans="1:3">
      <c r="B1155" t="s">
        <v>3033</v>
      </c>
      <c r="C1155" t="s">
        <v>536</v>
      </c>
    </row>
    <row r="1157" spans="1:3">
      <c r="A1157" s="23" t="s">
        <v>2913</v>
      </c>
    </row>
    <row r="1159" spans="1:3">
      <c r="B1159" t="s">
        <v>3034</v>
      </c>
      <c r="C1159" t="s">
        <v>1124</v>
      </c>
    </row>
    <row r="1160" spans="1:3">
      <c r="B1160" t="s">
        <v>3035</v>
      </c>
      <c r="C1160" t="s">
        <v>536</v>
      </c>
    </row>
    <row r="1162" spans="1:3">
      <c r="A1162" s="23" t="s">
        <v>2914</v>
      </c>
    </row>
    <row r="1164" spans="1:3">
      <c r="B1164" t="s">
        <v>3036</v>
      </c>
      <c r="C1164" t="s">
        <v>1124</v>
      </c>
    </row>
    <row r="1165" spans="1:3">
      <c r="B1165" t="s">
        <v>3037</v>
      </c>
      <c r="C1165" t="s">
        <v>536</v>
      </c>
    </row>
    <row r="1167" spans="1:3">
      <c r="A1167" s="23" t="s">
        <v>2915</v>
      </c>
    </row>
    <row r="1169" spans="1:5">
      <c r="B1169" t="s">
        <v>3038</v>
      </c>
      <c r="C1169" t="s">
        <v>1124</v>
      </c>
    </row>
    <row r="1170" spans="1:5">
      <c r="B1170" t="s">
        <v>3039</v>
      </c>
      <c r="C1170" t="s">
        <v>536</v>
      </c>
    </row>
    <row r="1172" spans="1:5">
      <c r="A1172" s="23" t="s">
        <v>2916</v>
      </c>
    </row>
    <row r="1174" spans="1:5">
      <c r="B1174" t="s">
        <v>3040</v>
      </c>
      <c r="C1174" t="s">
        <v>1124</v>
      </c>
    </row>
    <row r="1175" spans="1:5">
      <c r="B1175" t="s">
        <v>3041</v>
      </c>
      <c r="C1175" t="s">
        <v>536</v>
      </c>
    </row>
    <row r="1177" spans="1:5">
      <c r="A1177" s="23" t="s">
        <v>2917</v>
      </c>
    </row>
    <row r="1179" spans="1:5">
      <c r="B1179" t="s">
        <v>3042</v>
      </c>
      <c r="C1179" t="s">
        <v>1124</v>
      </c>
    </row>
    <row r="1180" spans="1:5">
      <c r="C1180" t="s">
        <v>536</v>
      </c>
    </row>
    <row r="1184" spans="1:5">
      <c r="A1184" s="23" t="s">
        <v>2855</v>
      </c>
      <c r="D1184">
        <v>36.369599999999998</v>
      </c>
      <c r="E1184">
        <v>-81.759399999999999</v>
      </c>
    </row>
    <row r="1185" spans="1:5">
      <c r="A1185" s="23" t="s">
        <v>2856</v>
      </c>
      <c r="D1185">
        <v>36.548400000000001</v>
      </c>
      <c r="E1185">
        <v>-82.561800000000005</v>
      </c>
    </row>
    <row r="1186" spans="1:5">
      <c r="A1186" s="23" t="s">
        <v>2857</v>
      </c>
      <c r="D1186">
        <v>35.727800000000002</v>
      </c>
      <c r="E1186">
        <v>-83.104200000000006</v>
      </c>
    </row>
    <row r="1187" spans="1:5">
      <c r="A1187" s="23" t="s">
        <v>2858</v>
      </c>
      <c r="D1187">
        <v>36.098300000000002</v>
      </c>
      <c r="E1187">
        <v>-83.59</v>
      </c>
    </row>
    <row r="1188" spans="1:5">
      <c r="A1188" s="23" t="s">
        <v>2859</v>
      </c>
      <c r="D1188">
        <v>36.208399999999997</v>
      </c>
      <c r="E1188">
        <v>-83.298000000000002</v>
      </c>
    </row>
    <row r="1189" spans="1:5">
      <c r="A1189" s="23" t="s">
        <v>2860</v>
      </c>
      <c r="D1189">
        <v>35.960599999999999</v>
      </c>
      <c r="E1189">
        <v>-83.920699999999997</v>
      </c>
    </row>
    <row r="1190" spans="1:5">
      <c r="A1190" s="23" t="s">
        <v>2861</v>
      </c>
      <c r="D1190">
        <v>35.585000000000001</v>
      </c>
      <c r="E1190">
        <v>-84.374399999999994</v>
      </c>
    </row>
    <row r="1191" spans="1:5">
      <c r="A1191" s="23" t="s">
        <v>2862</v>
      </c>
      <c r="D1191">
        <v>35.921300000000002</v>
      </c>
      <c r="E1191">
        <v>-85.0214</v>
      </c>
    </row>
    <row r="1192" spans="1:5">
      <c r="A1192" s="23" t="s">
        <v>2863</v>
      </c>
      <c r="D1192">
        <v>35.4938</v>
      </c>
      <c r="E1192">
        <v>-84.982799999999997</v>
      </c>
    </row>
    <row r="1193" spans="1:5">
      <c r="A1193" s="23" t="s">
        <v>2864</v>
      </c>
      <c r="D1193">
        <v>35.159500000000001</v>
      </c>
      <c r="E1193">
        <v>-84.875</v>
      </c>
    </row>
    <row r="1194" spans="1:5">
      <c r="A1194" s="23" t="s">
        <v>2865</v>
      </c>
      <c r="D1194">
        <v>35.0456</v>
      </c>
      <c r="E1194">
        <v>-85.309700000000007</v>
      </c>
    </row>
    <row r="1195" spans="1:5">
      <c r="A1195" s="23" t="s">
        <v>2866</v>
      </c>
      <c r="D1195">
        <v>36.558500000000002</v>
      </c>
      <c r="E1195">
        <v>-86.521900000000002</v>
      </c>
    </row>
    <row r="1196" spans="1:5">
      <c r="A1196" s="23" t="s">
        <v>2867</v>
      </c>
      <c r="D1196">
        <v>36.386000000000003</v>
      </c>
      <c r="E1196">
        <v>-86.615099999999998</v>
      </c>
    </row>
    <row r="1197" spans="1:5">
      <c r="A1197" s="23" t="s">
        <v>2868</v>
      </c>
      <c r="D1197">
        <v>36.2742</v>
      </c>
      <c r="E1197">
        <v>-87.061099999999996</v>
      </c>
    </row>
    <row r="1198" spans="1:5">
      <c r="A1198" s="23" t="s">
        <v>2869</v>
      </c>
      <c r="D1198">
        <v>36.155700000000003</v>
      </c>
      <c r="E1198">
        <v>-87.8613</v>
      </c>
    </row>
    <row r="1199" spans="1:5">
      <c r="A1199" s="23" t="s">
        <v>2870</v>
      </c>
      <c r="D1199">
        <v>36.162700000000001</v>
      </c>
      <c r="E1199">
        <v>-86.781599999999997</v>
      </c>
    </row>
    <row r="1200" spans="1:5">
      <c r="A1200" s="23" t="s">
        <v>2871</v>
      </c>
      <c r="D1200">
        <v>36.078099999999999</v>
      </c>
      <c r="E1200">
        <v>-87.389799999999994</v>
      </c>
    </row>
    <row r="1201" spans="1:5">
      <c r="A1201" s="23" t="s">
        <v>2872</v>
      </c>
      <c r="D1201">
        <v>35.683300000000003</v>
      </c>
      <c r="E1201">
        <v>-86.083299999999994</v>
      </c>
    </row>
    <row r="1202" spans="1:5">
      <c r="A1202" s="23" t="s">
        <v>2873</v>
      </c>
      <c r="D1202">
        <v>35.555300000000003</v>
      </c>
      <c r="E1202">
        <v>-86.459000000000003</v>
      </c>
    </row>
    <row r="1203" spans="1:5">
      <c r="A1203" s="23" t="s">
        <v>2874</v>
      </c>
      <c r="D1203">
        <v>36.1858</v>
      </c>
      <c r="E1203">
        <v>-88.864999999999995</v>
      </c>
    </row>
    <row r="1204" spans="1:5">
      <c r="A1204" s="23" t="s">
        <v>2875</v>
      </c>
      <c r="D1204">
        <v>35.151400000000002</v>
      </c>
      <c r="E1204">
        <v>-88.566999999999993</v>
      </c>
    </row>
    <row r="1205" spans="1:5">
      <c r="A1205" s="23" t="s">
        <v>2876</v>
      </c>
      <c r="D1205">
        <v>35.6145</v>
      </c>
      <c r="E1205">
        <v>-88.813900000000004</v>
      </c>
    </row>
    <row r="1206" spans="1:5">
      <c r="A1206" s="23" t="s">
        <v>2877</v>
      </c>
      <c r="D1206">
        <v>36.036099999999998</v>
      </c>
      <c r="E1206">
        <v>-88.905100000000004</v>
      </c>
    </row>
    <row r="1207" spans="1:5">
      <c r="A1207" s="23" t="s">
        <v>2878</v>
      </c>
      <c r="D1207">
        <v>35.149500000000003</v>
      </c>
      <c r="E1207">
        <v>-90.049000000000007</v>
      </c>
    </row>
    <row r="1208" spans="1:5">
      <c r="A1208" s="23" t="s">
        <v>2879</v>
      </c>
      <c r="D1208">
        <v>34.768999999999998</v>
      </c>
      <c r="E1208">
        <v>-84.970200000000006</v>
      </c>
    </row>
    <row r="1209" spans="1:5">
      <c r="A1209" s="23" t="s">
        <v>2880</v>
      </c>
      <c r="D1209">
        <v>33.7744</v>
      </c>
      <c r="E1209">
        <v>-84.296300000000002</v>
      </c>
    </row>
    <row r="1210" spans="1:5">
      <c r="A1210" s="23" t="s">
        <v>2881</v>
      </c>
      <c r="D1210">
        <v>33.749000000000002</v>
      </c>
      <c r="E1210">
        <v>-84.388000000000005</v>
      </c>
    </row>
    <row r="1211" spans="1:5">
      <c r="A1211" s="23" t="s">
        <v>2882</v>
      </c>
      <c r="D1211">
        <v>32.840699999999998</v>
      </c>
      <c r="E1211">
        <v>-83.632400000000004</v>
      </c>
    </row>
    <row r="1212" spans="1:5">
      <c r="A1212" s="23" t="s">
        <v>2883</v>
      </c>
      <c r="D1212">
        <v>32.536900000000003</v>
      </c>
      <c r="E1212">
        <v>-83.885300000000001</v>
      </c>
    </row>
    <row r="1213" spans="1:5">
      <c r="A1213" s="23" t="s">
        <v>2884</v>
      </c>
      <c r="D1213">
        <v>32.083500000000001</v>
      </c>
      <c r="E1213">
        <v>-81.099800000000002</v>
      </c>
    </row>
    <row r="1214" spans="1:5">
      <c r="A1214" s="23" t="s">
        <v>2885</v>
      </c>
      <c r="D1214">
        <v>32.460900000000002</v>
      </c>
      <c r="E1214">
        <v>-84.987700000000004</v>
      </c>
    </row>
    <row r="1215" spans="1:5">
      <c r="A1215" s="23" t="s">
        <v>2886</v>
      </c>
      <c r="D1215">
        <v>31.672000000000001</v>
      </c>
      <c r="E1215">
        <v>-83.266599999999997</v>
      </c>
    </row>
    <row r="1216" spans="1:5">
      <c r="A1216" s="23" t="s">
        <v>2887</v>
      </c>
      <c r="D1216">
        <v>31.578499999999998</v>
      </c>
      <c r="E1216">
        <v>-84.155699999999996</v>
      </c>
    </row>
    <row r="1217" spans="1:5">
      <c r="A1217" s="23" t="s">
        <v>2888</v>
      </c>
      <c r="D1217">
        <v>30.832699999999999</v>
      </c>
      <c r="E1217">
        <v>-83.278499999999994</v>
      </c>
    </row>
    <row r="1218" spans="1:5">
      <c r="A1218" s="23" t="s">
        <v>2889</v>
      </c>
      <c r="D1218">
        <v>30.903199999999998</v>
      </c>
      <c r="E1218">
        <v>-84.582599999999999</v>
      </c>
    </row>
    <row r="1219" spans="1:5">
      <c r="A1219" s="23" t="s">
        <v>2890</v>
      </c>
      <c r="D1219">
        <v>30.3322</v>
      </c>
      <c r="E1219">
        <v>-81.655699999999996</v>
      </c>
    </row>
    <row r="1220" spans="1:5">
      <c r="A1220" s="23" t="s">
        <v>2891</v>
      </c>
      <c r="D1220">
        <v>30.280999999999999</v>
      </c>
      <c r="E1220">
        <v>-83.823400000000007</v>
      </c>
    </row>
    <row r="1221" spans="1:5">
      <c r="A1221" s="23" t="s">
        <v>2892</v>
      </c>
      <c r="D1221">
        <v>30.438300000000002</v>
      </c>
      <c r="E1221">
        <v>-84.280699999999996</v>
      </c>
    </row>
    <row r="1222" spans="1:5">
      <c r="A1222" s="23" t="s">
        <v>2893</v>
      </c>
      <c r="D1222">
        <v>30.0657</v>
      </c>
      <c r="E1222">
        <v>-84.407200000000003</v>
      </c>
    </row>
    <row r="1223" spans="1:5">
      <c r="A1223" s="23" t="s">
        <v>2894</v>
      </c>
      <c r="D1223">
        <v>28.7483</v>
      </c>
      <c r="E1223">
        <v>-82.074799999999996</v>
      </c>
    </row>
    <row r="1224" spans="1:5">
      <c r="A1224" s="23" t="s">
        <v>2895</v>
      </c>
      <c r="D1224">
        <v>29.1418</v>
      </c>
      <c r="E1224">
        <v>-83.061499999999995</v>
      </c>
    </row>
    <row r="1225" spans="1:5">
      <c r="A1225" s="23" t="s">
        <v>2896</v>
      </c>
      <c r="D1225">
        <v>29.138300000000001</v>
      </c>
      <c r="E1225">
        <v>-80.981700000000004</v>
      </c>
    </row>
    <row r="1226" spans="1:5">
      <c r="A1226" s="23" t="s">
        <v>2897</v>
      </c>
      <c r="D1226">
        <v>28.5383</v>
      </c>
      <c r="E1226">
        <v>-81.379199999999997</v>
      </c>
    </row>
    <row r="1227" spans="1:5">
      <c r="A1227" s="23" t="s">
        <v>2898</v>
      </c>
      <c r="D1227">
        <v>27.735499999999998</v>
      </c>
      <c r="E1227">
        <v>-81.526399999999995</v>
      </c>
    </row>
    <row r="1228" spans="1:5">
      <c r="A1228" s="23" t="s">
        <v>2899</v>
      </c>
      <c r="D1228">
        <v>27.767600000000002</v>
      </c>
      <c r="E1228">
        <v>-82.6404</v>
      </c>
    </row>
    <row r="1229" spans="1:5">
      <c r="A1229" s="23" t="s">
        <v>2900</v>
      </c>
      <c r="D1229">
        <v>27.950600000000001</v>
      </c>
      <c r="E1229">
        <v>-82.4572</v>
      </c>
    </row>
    <row r="1230" spans="1:5">
      <c r="A1230" s="23" t="s">
        <v>2901</v>
      </c>
      <c r="D1230">
        <v>26.646599999999999</v>
      </c>
      <c r="E1230">
        <v>-81.849599999999995</v>
      </c>
    </row>
    <row r="1231" spans="1:5">
      <c r="A1231" s="23" t="s">
        <v>2902</v>
      </c>
      <c r="D1231">
        <v>26.122399999999999</v>
      </c>
      <c r="E1231">
        <v>-80.137299999999996</v>
      </c>
    </row>
    <row r="1232" spans="1:5">
      <c r="A1232" s="23" t="s">
        <v>2903</v>
      </c>
      <c r="D1232">
        <v>25.761700000000001</v>
      </c>
      <c r="E1232">
        <v>-80.191800000000001</v>
      </c>
    </row>
    <row r="1233" spans="1:5">
      <c r="A1233" s="23" t="s">
        <v>2904</v>
      </c>
      <c r="D1233">
        <v>24.555099999999999</v>
      </c>
      <c r="E1233">
        <v>-81.782600000000002</v>
      </c>
    </row>
    <row r="1234" spans="1:5">
      <c r="A1234" s="23" t="s">
        <v>2905</v>
      </c>
      <c r="D1234">
        <v>34.655799999999999</v>
      </c>
      <c r="E1234">
        <v>-86.083600000000004</v>
      </c>
    </row>
    <row r="1235" spans="1:5">
      <c r="A1235" s="23" t="s">
        <v>2906</v>
      </c>
      <c r="D1235">
        <v>34.730400000000003</v>
      </c>
      <c r="E1235">
        <v>-86.586100000000002</v>
      </c>
    </row>
    <row r="1236" spans="1:5">
      <c r="A1236" s="23" t="s">
        <v>2907</v>
      </c>
      <c r="D1236">
        <v>34.798999999999999</v>
      </c>
      <c r="E1236">
        <v>-87.677599999999998</v>
      </c>
    </row>
    <row r="1237" spans="1:5">
      <c r="A1237" s="23" t="s">
        <v>2908</v>
      </c>
      <c r="D1237">
        <v>34.483199999999997</v>
      </c>
      <c r="E1237">
        <v>-85.816000000000003</v>
      </c>
    </row>
    <row r="1238" spans="1:5">
      <c r="A1238" s="23" t="s">
        <v>2909</v>
      </c>
      <c r="D1238">
        <v>34.4758</v>
      </c>
      <c r="E1238">
        <v>-87.725399999999993</v>
      </c>
    </row>
    <row r="1239" spans="1:5">
      <c r="A1239" s="23" t="s">
        <v>2910</v>
      </c>
      <c r="D1239">
        <v>33.518599999999999</v>
      </c>
      <c r="E1239">
        <v>-86.810400000000001</v>
      </c>
    </row>
    <row r="1240" spans="1:5">
      <c r="A1240" s="23" t="s">
        <v>2911</v>
      </c>
      <c r="D1240">
        <v>33.209800000000001</v>
      </c>
      <c r="E1240">
        <v>-87.569199999999995</v>
      </c>
    </row>
    <row r="1241" spans="1:5">
      <c r="A1241" s="23" t="s">
        <v>2912</v>
      </c>
      <c r="D1241">
        <v>33.659500000000001</v>
      </c>
      <c r="E1241">
        <v>-85.831400000000002</v>
      </c>
    </row>
    <row r="1242" spans="1:5">
      <c r="A1242" s="23" t="s">
        <v>2913</v>
      </c>
      <c r="D1242">
        <v>33.432699999999997</v>
      </c>
      <c r="E1242">
        <v>-86.105400000000003</v>
      </c>
    </row>
    <row r="1243" spans="1:5">
      <c r="A1243" s="23" t="s">
        <v>2914</v>
      </c>
      <c r="D1243">
        <v>32.877499999999998</v>
      </c>
      <c r="E1243">
        <v>-85.206400000000002</v>
      </c>
    </row>
    <row r="1244" spans="1:5">
      <c r="A1244" s="23" t="s">
        <v>2915</v>
      </c>
      <c r="D1244">
        <v>31.9894</v>
      </c>
      <c r="E1244">
        <v>-87.305999999999997</v>
      </c>
    </row>
    <row r="1245" spans="1:5">
      <c r="A1245" s="23" t="s">
        <v>2916</v>
      </c>
      <c r="D1245">
        <v>32.522399999999998</v>
      </c>
      <c r="E1245">
        <v>-87.831999999999994</v>
      </c>
    </row>
    <row r="1246" spans="1:5">
      <c r="A1246" s="23" t="s">
        <v>2917</v>
      </c>
      <c r="D1246">
        <v>32.645000000000003</v>
      </c>
    </row>
  </sheetData>
  <autoFilter ref="B867:C1180" xr:uid="{1AC831A0-9A9D-0643-A9E8-635E6DA94C1A}"/>
  <sortState xmlns:xlrd2="http://schemas.microsoft.com/office/spreadsheetml/2017/richdata2" ref="V2:W44">
    <sortCondition ref="W2:W44"/>
  </sortState>
  <conditionalFormatting sqref="N2:N863">
    <cfRule type="duplicateValues" dxfId="22" priority="4"/>
  </conditionalFormatting>
  <conditionalFormatting sqref="N866">
    <cfRule type="duplicateValues" dxfId="21" priority="3"/>
  </conditionalFormatting>
  <conditionalFormatting sqref="P2">
    <cfRule type="duplicateValues" dxfId="20" priority="2"/>
  </conditionalFormatting>
  <conditionalFormatting sqref="Q2:Q863">
    <cfRule type="duplicateValues" dxfId="19" priority="1"/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6896-3466-A144-A6D1-55C6A29E5D5C}">
  <dimension ref="A1:AB2247"/>
  <sheetViews>
    <sheetView zoomScale="63" workbookViewId="0">
      <selection activeCell="AC2" sqref="AC2:AC16"/>
    </sheetView>
  </sheetViews>
  <sheetFormatPr baseColWidth="10" defaultRowHeight="16"/>
  <sheetData>
    <row r="1" spans="1:28" ht="17">
      <c r="A1" t="s">
        <v>2843</v>
      </c>
      <c r="B1" t="s">
        <v>2844</v>
      </c>
      <c r="C1" t="s">
        <v>87</v>
      </c>
      <c r="D1" t="s">
        <v>2845</v>
      </c>
      <c r="E1" t="s">
        <v>2846</v>
      </c>
      <c r="F1" t="s">
        <v>2847</v>
      </c>
      <c r="G1" t="s">
        <v>2848</v>
      </c>
      <c r="H1" t="s">
        <v>2849</v>
      </c>
      <c r="I1" t="s">
        <v>2850</v>
      </c>
      <c r="J1" t="s">
        <v>2851</v>
      </c>
      <c r="K1" t="s">
        <v>2852</v>
      </c>
      <c r="L1" t="s">
        <v>2853</v>
      </c>
      <c r="M1" s="28" t="s">
        <v>2854</v>
      </c>
    </row>
    <row r="2" spans="1:28">
      <c r="A2">
        <v>1</v>
      </c>
      <c r="B2" t="s">
        <v>1269</v>
      </c>
      <c r="C2" t="s">
        <v>1270</v>
      </c>
      <c r="D2" t="s">
        <v>275</v>
      </c>
      <c r="E2" t="s">
        <v>1271</v>
      </c>
      <c r="F2" t="s">
        <v>1272</v>
      </c>
      <c r="G2" t="s">
        <v>1273</v>
      </c>
      <c r="H2" t="s">
        <v>1274</v>
      </c>
      <c r="I2">
        <v>1</v>
      </c>
      <c r="J2">
        <v>1</v>
      </c>
      <c r="K2">
        <v>2</v>
      </c>
      <c r="L2">
        <v>1</v>
      </c>
      <c r="M2" t="s">
        <v>1275</v>
      </c>
      <c r="N2" t="str">
        <f>D2&amp;E2&amp;F2&amp;J2</f>
        <v>TNJohnsonLaurel Bloomery1</v>
      </c>
      <c r="Q2" t="str">
        <f>F2&amp;", "&amp;E2&amp;" County, "&amp;D2</f>
        <v>Laurel Bloomery, Johnson County, TN</v>
      </c>
      <c r="T2" s="23" t="s">
        <v>2855</v>
      </c>
      <c r="W2">
        <v>36.369599999999998</v>
      </c>
      <c r="X2">
        <v>-81.759399999999999</v>
      </c>
      <c r="Z2">
        <v>38</v>
      </c>
      <c r="AA2">
        <v>75</v>
      </c>
      <c r="AB2">
        <f>IF(AA2="bio","bio",IF(Z2="","",1900+AA2-Z2))</f>
        <v>1937</v>
      </c>
    </row>
    <row r="3" spans="1:28">
      <c r="A3" s="19">
        <v>2</v>
      </c>
      <c r="B3" t="s">
        <v>1269</v>
      </c>
      <c r="C3" t="s">
        <v>1276</v>
      </c>
      <c r="D3" t="s">
        <v>275</v>
      </c>
      <c r="E3" t="s">
        <v>1277</v>
      </c>
      <c r="F3" t="s">
        <v>1278</v>
      </c>
      <c r="G3" t="s">
        <v>1273</v>
      </c>
      <c r="H3" t="s">
        <v>1274</v>
      </c>
      <c r="I3">
        <v>1</v>
      </c>
      <c r="J3">
        <v>1</v>
      </c>
      <c r="K3">
        <v>4</v>
      </c>
      <c r="L3">
        <v>3</v>
      </c>
      <c r="M3" t="s">
        <v>1275</v>
      </c>
      <c r="N3" t="str">
        <f t="shared" ref="N3:N53" si="0">D3&amp;E3&amp;F3&amp;J3</f>
        <v>TNSullivanKingsport1</v>
      </c>
      <c r="Q3" t="str">
        <f t="shared" ref="Q3:Q66" si="1">F3&amp;", "&amp;E3&amp;" County, "&amp;D3</f>
        <v>Kingsport, Sullivan County, TN</v>
      </c>
      <c r="T3" s="23" t="s">
        <v>2856</v>
      </c>
      <c r="W3">
        <v>36.548400000000001</v>
      </c>
      <c r="X3">
        <v>-82.561800000000005</v>
      </c>
      <c r="Z3">
        <v>19</v>
      </c>
      <c r="AA3">
        <v>75</v>
      </c>
      <c r="AB3">
        <f t="shared" ref="AB3:AB10" si="2">IF(AA3="bio","bio",IF(Z3="","",1900+AA3-Z3))</f>
        <v>1956</v>
      </c>
    </row>
    <row r="4" spans="1:28">
      <c r="A4" s="19">
        <v>3</v>
      </c>
      <c r="B4" t="s">
        <v>1269</v>
      </c>
      <c r="C4" t="s">
        <v>1279</v>
      </c>
      <c r="D4" t="s">
        <v>275</v>
      </c>
      <c r="E4" t="s">
        <v>1280</v>
      </c>
      <c r="F4" t="s">
        <v>1281</v>
      </c>
      <c r="G4" t="s">
        <v>1273</v>
      </c>
      <c r="H4" t="s">
        <v>1274</v>
      </c>
      <c r="I4">
        <v>1</v>
      </c>
      <c r="J4">
        <v>1</v>
      </c>
      <c r="K4">
        <v>1</v>
      </c>
      <c r="L4">
        <v>1</v>
      </c>
      <c r="M4" t="s">
        <v>1275</v>
      </c>
      <c r="N4" t="str">
        <f t="shared" si="0"/>
        <v>TNCockeRankin1</v>
      </c>
      <c r="Q4" t="str">
        <f t="shared" si="1"/>
        <v>Rankin, Cocke County, TN</v>
      </c>
      <c r="T4" s="23" t="s">
        <v>2857</v>
      </c>
      <c r="W4">
        <v>35.727800000000002</v>
      </c>
      <c r="X4">
        <v>-83.104200000000006</v>
      </c>
      <c r="Z4">
        <v>43</v>
      </c>
      <c r="AA4">
        <v>72</v>
      </c>
      <c r="AB4">
        <f t="shared" si="2"/>
        <v>1929</v>
      </c>
    </row>
    <row r="5" spans="1:28">
      <c r="A5" s="19">
        <v>4</v>
      </c>
      <c r="B5" t="s">
        <v>1269</v>
      </c>
      <c r="C5" t="s">
        <v>1282</v>
      </c>
      <c r="D5" t="s">
        <v>275</v>
      </c>
      <c r="E5" t="s">
        <v>958</v>
      </c>
      <c r="F5" t="s">
        <v>1283</v>
      </c>
      <c r="G5" t="s">
        <v>1273</v>
      </c>
      <c r="H5" t="s">
        <v>1127</v>
      </c>
      <c r="I5">
        <v>1</v>
      </c>
      <c r="J5">
        <v>1</v>
      </c>
      <c r="K5">
        <v>4</v>
      </c>
      <c r="L5">
        <v>2</v>
      </c>
      <c r="M5" t="s">
        <v>1275</v>
      </c>
      <c r="N5" t="str">
        <f t="shared" si="0"/>
        <v>TNJeffersonNew Market1</v>
      </c>
      <c r="Q5" t="str">
        <f t="shared" si="1"/>
        <v>New Market, Jefferson County, TN</v>
      </c>
      <c r="T5" s="23" t="s">
        <v>2858</v>
      </c>
      <c r="W5">
        <v>36.098300000000002</v>
      </c>
      <c r="X5">
        <v>-83.59</v>
      </c>
      <c r="Z5">
        <v>21</v>
      </c>
      <c r="AA5">
        <v>74</v>
      </c>
      <c r="AB5">
        <f t="shared" si="2"/>
        <v>1953</v>
      </c>
    </row>
    <row r="6" spans="1:28">
      <c r="A6" s="19">
        <v>5</v>
      </c>
      <c r="B6" t="s">
        <v>1269</v>
      </c>
      <c r="C6" t="s">
        <v>1284</v>
      </c>
      <c r="D6" t="s">
        <v>275</v>
      </c>
      <c r="E6" t="s">
        <v>1285</v>
      </c>
      <c r="F6" t="s">
        <v>1286</v>
      </c>
      <c r="G6" t="s">
        <v>1273</v>
      </c>
      <c r="H6" t="s">
        <v>1274</v>
      </c>
      <c r="I6">
        <v>1</v>
      </c>
      <c r="J6">
        <v>1</v>
      </c>
      <c r="K6">
        <v>4</v>
      </c>
      <c r="M6" t="s">
        <v>1275</v>
      </c>
      <c r="N6" t="str">
        <f t="shared" si="0"/>
        <v>TNHamblenMorristown1</v>
      </c>
      <c r="Q6" t="str">
        <f t="shared" si="1"/>
        <v>Morristown, Hamblen County, TN</v>
      </c>
      <c r="T6" s="23" t="s">
        <v>2859</v>
      </c>
      <c r="W6">
        <v>36.208399999999997</v>
      </c>
      <c r="X6">
        <v>-83.298000000000002</v>
      </c>
      <c r="Z6">
        <v>22</v>
      </c>
      <c r="AA6">
        <v>79</v>
      </c>
      <c r="AB6">
        <f t="shared" si="2"/>
        <v>1957</v>
      </c>
    </row>
    <row r="7" spans="1:28">
      <c r="A7" s="19">
        <v>6</v>
      </c>
      <c r="B7" t="s">
        <v>1269</v>
      </c>
      <c r="C7" t="s">
        <v>1287</v>
      </c>
      <c r="D7" t="s">
        <v>275</v>
      </c>
      <c r="E7" t="s">
        <v>1288</v>
      </c>
      <c r="F7" t="s">
        <v>278</v>
      </c>
      <c r="G7" t="s">
        <v>1273</v>
      </c>
      <c r="H7" t="s">
        <v>1127</v>
      </c>
      <c r="I7">
        <v>1</v>
      </c>
      <c r="J7">
        <v>1</v>
      </c>
      <c r="K7">
        <v>3</v>
      </c>
      <c r="L7">
        <v>3</v>
      </c>
      <c r="M7" t="s">
        <v>1275</v>
      </c>
      <c r="N7" t="str">
        <f t="shared" si="0"/>
        <v>TNKnoxKnoxville1</v>
      </c>
      <c r="Q7" t="str">
        <f t="shared" si="1"/>
        <v>Knoxville, Knox County, TN</v>
      </c>
      <c r="T7" s="23" t="s">
        <v>2860</v>
      </c>
      <c r="W7">
        <v>35.960599999999999</v>
      </c>
      <c r="X7">
        <v>-83.920699999999997</v>
      </c>
      <c r="Z7">
        <v>17</v>
      </c>
      <c r="AA7">
        <v>75</v>
      </c>
      <c r="AB7">
        <f t="shared" si="2"/>
        <v>1958</v>
      </c>
    </row>
    <row r="8" spans="1:28">
      <c r="A8" s="19">
        <v>9</v>
      </c>
      <c r="B8" t="s">
        <v>1269</v>
      </c>
      <c r="C8" t="s">
        <v>1291</v>
      </c>
      <c r="D8" t="s">
        <v>275</v>
      </c>
      <c r="E8" t="s">
        <v>1292</v>
      </c>
      <c r="F8" t="s">
        <v>379</v>
      </c>
      <c r="G8" t="s">
        <v>1273</v>
      </c>
      <c r="H8" t="s">
        <v>1274</v>
      </c>
      <c r="I8">
        <v>1</v>
      </c>
      <c r="J8">
        <v>1</v>
      </c>
      <c r="K8">
        <v>3</v>
      </c>
      <c r="L8">
        <v>2</v>
      </c>
      <c r="M8" t="s">
        <v>1275</v>
      </c>
      <c r="N8" t="str">
        <f t="shared" si="0"/>
        <v>TNMonroeSweetwater1</v>
      </c>
      <c r="Q8" t="str">
        <f t="shared" si="1"/>
        <v>Sweetwater, Monroe County, TN</v>
      </c>
      <c r="T8" s="23" t="s">
        <v>2861</v>
      </c>
      <c r="W8">
        <v>35.585000000000001</v>
      </c>
      <c r="X8">
        <v>-84.374399999999994</v>
      </c>
      <c r="Z8">
        <v>44</v>
      </c>
      <c r="AA8">
        <v>72</v>
      </c>
      <c r="AB8">
        <f t="shared" si="2"/>
        <v>1928</v>
      </c>
    </row>
    <row r="9" spans="1:28">
      <c r="A9" s="19">
        <v>10</v>
      </c>
      <c r="B9" t="s">
        <v>1269</v>
      </c>
      <c r="C9" t="s">
        <v>1293</v>
      </c>
      <c r="D9" t="s">
        <v>275</v>
      </c>
      <c r="E9" t="s">
        <v>1294</v>
      </c>
      <c r="F9" t="s">
        <v>1295</v>
      </c>
      <c r="G9" t="s">
        <v>1273</v>
      </c>
      <c r="H9" t="s">
        <v>1274</v>
      </c>
      <c r="I9">
        <v>1</v>
      </c>
      <c r="J9">
        <v>1</v>
      </c>
      <c r="K9">
        <v>4</v>
      </c>
      <c r="L9">
        <v>4</v>
      </c>
      <c r="M9" t="s">
        <v>1275</v>
      </c>
      <c r="N9" t="str">
        <f t="shared" si="0"/>
        <v>TNCumberlandCrossville1</v>
      </c>
      <c r="Q9" t="str">
        <f t="shared" si="1"/>
        <v>Crossville, Cumberland County, TN</v>
      </c>
      <c r="T9" s="23" t="s">
        <v>2862</v>
      </c>
      <c r="W9">
        <v>35.921300000000002</v>
      </c>
      <c r="X9">
        <v>-85.0214</v>
      </c>
      <c r="Z9">
        <v>27</v>
      </c>
      <c r="AA9">
        <v>75</v>
      </c>
      <c r="AB9">
        <f t="shared" si="2"/>
        <v>1948</v>
      </c>
    </row>
    <row r="10" spans="1:28">
      <c r="A10" s="19">
        <v>11</v>
      </c>
      <c r="B10" t="s">
        <v>1269</v>
      </c>
      <c r="C10" t="s">
        <v>1296</v>
      </c>
      <c r="D10" t="s">
        <v>275</v>
      </c>
      <c r="E10" t="s">
        <v>1297</v>
      </c>
      <c r="F10" t="s">
        <v>236</v>
      </c>
      <c r="G10" t="s">
        <v>1273</v>
      </c>
      <c r="H10" t="s">
        <v>1127</v>
      </c>
      <c r="I10">
        <v>1</v>
      </c>
      <c r="J10">
        <v>1</v>
      </c>
      <c r="K10">
        <v>3</v>
      </c>
      <c r="L10">
        <v>2</v>
      </c>
      <c r="M10" t="s">
        <v>1275</v>
      </c>
      <c r="N10" t="str">
        <f t="shared" si="0"/>
        <v>TNRheaDayton1</v>
      </c>
      <c r="Q10" t="str">
        <f t="shared" si="1"/>
        <v>Dayton, Rhea County, TN</v>
      </c>
      <c r="T10" s="23" t="s">
        <v>2863</v>
      </c>
      <c r="W10">
        <v>35.4938</v>
      </c>
      <c r="X10">
        <v>-84.982799999999997</v>
      </c>
      <c r="Z10">
        <v>17</v>
      </c>
      <c r="AA10" t="s">
        <v>3604</v>
      </c>
      <c r="AB10" t="str">
        <f t="shared" si="2"/>
        <v>bio</v>
      </c>
    </row>
    <row r="11" spans="1:28">
      <c r="A11" s="19">
        <v>12</v>
      </c>
      <c r="B11" t="s">
        <v>1269</v>
      </c>
      <c r="C11" t="s">
        <v>1298</v>
      </c>
      <c r="D11" t="s">
        <v>275</v>
      </c>
      <c r="E11" t="s">
        <v>1299</v>
      </c>
      <c r="F11" t="s">
        <v>232</v>
      </c>
      <c r="G11" t="s">
        <v>1273</v>
      </c>
      <c r="H11" t="s">
        <v>1127</v>
      </c>
      <c r="I11">
        <v>1</v>
      </c>
      <c r="J11">
        <v>1</v>
      </c>
      <c r="K11">
        <v>4</v>
      </c>
      <c r="L11">
        <v>3</v>
      </c>
      <c r="M11" t="s">
        <v>1275</v>
      </c>
      <c r="N11" t="str">
        <f t="shared" si="0"/>
        <v>TNBradleyCleveland1</v>
      </c>
      <c r="Q11" t="str">
        <f t="shared" si="1"/>
        <v>Cleveland, Bradley County, TN</v>
      </c>
      <c r="T11" s="23" t="s">
        <v>2864</v>
      </c>
      <c r="W11">
        <v>35.159500000000001</v>
      </c>
      <c r="X11">
        <v>-84.875</v>
      </c>
      <c r="Z11">
        <v>21</v>
      </c>
      <c r="AA11">
        <v>71</v>
      </c>
      <c r="AB11">
        <f t="shared" ref="AB11:AB66" si="3">IF(Z11="","",1900+AA11-Z11)</f>
        <v>1950</v>
      </c>
    </row>
    <row r="12" spans="1:28">
      <c r="A12" s="19">
        <v>13</v>
      </c>
      <c r="B12" t="s">
        <v>1269</v>
      </c>
      <c r="C12" t="s">
        <v>1300</v>
      </c>
      <c r="D12" t="s">
        <v>275</v>
      </c>
      <c r="E12" t="s">
        <v>1301</v>
      </c>
      <c r="F12" t="s">
        <v>276</v>
      </c>
      <c r="G12" t="s">
        <v>1273</v>
      </c>
      <c r="H12" t="s">
        <v>1127</v>
      </c>
      <c r="I12">
        <v>1</v>
      </c>
      <c r="J12">
        <v>1</v>
      </c>
      <c r="K12">
        <v>2</v>
      </c>
      <c r="M12" t="s">
        <v>1275</v>
      </c>
      <c r="N12" t="str">
        <f t="shared" si="0"/>
        <v>TNHamiltonChattanooga1</v>
      </c>
      <c r="Q12" t="str">
        <f t="shared" si="1"/>
        <v>Chattanooga, Hamilton County, TN</v>
      </c>
      <c r="T12" s="23" t="s">
        <v>2865</v>
      </c>
      <c r="W12">
        <v>35.0456</v>
      </c>
      <c r="X12">
        <v>-85.309700000000007</v>
      </c>
      <c r="Z12">
        <v>21</v>
      </c>
      <c r="AA12">
        <v>75</v>
      </c>
      <c r="AB12">
        <f t="shared" si="3"/>
        <v>1954</v>
      </c>
    </row>
    <row r="13" spans="1:28">
      <c r="A13" s="19">
        <v>15</v>
      </c>
      <c r="B13" t="s">
        <v>1269</v>
      </c>
      <c r="C13" t="s">
        <v>1303</v>
      </c>
      <c r="D13" t="s">
        <v>69</v>
      </c>
      <c r="E13" t="s">
        <v>1304</v>
      </c>
      <c r="F13" t="s">
        <v>1305</v>
      </c>
      <c r="G13" t="s">
        <v>1273</v>
      </c>
      <c r="H13" t="s">
        <v>1274</v>
      </c>
      <c r="I13">
        <v>1</v>
      </c>
      <c r="J13">
        <v>1</v>
      </c>
      <c r="K13">
        <v>3</v>
      </c>
      <c r="L13">
        <v>3</v>
      </c>
      <c r="M13" t="s">
        <v>1275</v>
      </c>
      <c r="N13" t="str">
        <f t="shared" si="0"/>
        <v>GAWhitfieldDalton1</v>
      </c>
      <c r="Q13" t="str">
        <f t="shared" si="1"/>
        <v>Dalton, Whitfield County, GA</v>
      </c>
      <c r="T13" s="23" t="s">
        <v>2879</v>
      </c>
      <c r="W13">
        <v>34.768999999999998</v>
      </c>
      <c r="X13">
        <v>-84.970200000000006</v>
      </c>
      <c r="Z13">
        <v>24</v>
      </c>
      <c r="AA13">
        <v>75</v>
      </c>
      <c r="AB13">
        <f t="shared" si="3"/>
        <v>1951</v>
      </c>
    </row>
    <row r="14" spans="1:28">
      <c r="A14" s="19">
        <v>16</v>
      </c>
      <c r="B14" t="s">
        <v>1269</v>
      </c>
      <c r="C14" t="s">
        <v>1306</v>
      </c>
      <c r="D14" t="s">
        <v>69</v>
      </c>
      <c r="E14" t="s">
        <v>1307</v>
      </c>
      <c r="F14" t="s">
        <v>1308</v>
      </c>
      <c r="G14" t="s">
        <v>1309</v>
      </c>
      <c r="H14" t="s">
        <v>1274</v>
      </c>
      <c r="I14">
        <v>1</v>
      </c>
      <c r="J14">
        <v>1</v>
      </c>
      <c r="K14">
        <v>3</v>
      </c>
      <c r="L14">
        <v>3</v>
      </c>
      <c r="M14" t="s">
        <v>1275</v>
      </c>
      <c r="N14" t="str">
        <f t="shared" si="0"/>
        <v>GADe KalbDecatur1</v>
      </c>
      <c r="Q14" t="str">
        <f t="shared" si="1"/>
        <v>Decatur, De Kalb County, GA</v>
      </c>
      <c r="T14" s="23" t="s">
        <v>3043</v>
      </c>
      <c r="W14">
        <v>33.7744</v>
      </c>
      <c r="X14">
        <v>-84.296300000000002</v>
      </c>
      <c r="Z14">
        <v>45</v>
      </c>
      <c r="AA14">
        <v>70</v>
      </c>
      <c r="AB14">
        <f t="shared" si="3"/>
        <v>1925</v>
      </c>
    </row>
    <row r="15" spans="1:28">
      <c r="A15" s="19">
        <v>17</v>
      </c>
      <c r="B15" t="s">
        <v>1269</v>
      </c>
      <c r="C15" t="s">
        <v>1310</v>
      </c>
      <c r="D15" t="s">
        <v>69</v>
      </c>
      <c r="E15" t="s">
        <v>1311</v>
      </c>
      <c r="F15" t="s">
        <v>70</v>
      </c>
      <c r="G15" t="s">
        <v>1309</v>
      </c>
      <c r="H15" t="s">
        <v>1274</v>
      </c>
      <c r="I15">
        <v>1</v>
      </c>
      <c r="J15">
        <v>1</v>
      </c>
      <c r="K15">
        <v>2</v>
      </c>
      <c r="L15">
        <v>3</v>
      </c>
      <c r="M15" t="s">
        <v>1275</v>
      </c>
      <c r="N15" t="str">
        <f t="shared" si="0"/>
        <v>GAFultonAtlanta1</v>
      </c>
      <c r="Q15" t="str">
        <f t="shared" si="1"/>
        <v>Atlanta, Fulton County, GA</v>
      </c>
      <c r="T15" s="23" t="s">
        <v>2881</v>
      </c>
      <c r="W15">
        <v>33.749000000000002</v>
      </c>
      <c r="X15">
        <v>-84.388000000000005</v>
      </c>
      <c r="Z15">
        <v>13</v>
      </c>
      <c r="AA15">
        <v>80</v>
      </c>
      <c r="AB15">
        <f t="shared" si="3"/>
        <v>1967</v>
      </c>
    </row>
    <row r="16" spans="1:28">
      <c r="A16" s="19">
        <v>20</v>
      </c>
      <c r="B16" t="s">
        <v>1269</v>
      </c>
      <c r="C16" t="s">
        <v>1314</v>
      </c>
      <c r="D16" t="s">
        <v>69</v>
      </c>
      <c r="E16" t="s">
        <v>1315</v>
      </c>
      <c r="F16" t="s">
        <v>74</v>
      </c>
      <c r="G16" t="s">
        <v>1309</v>
      </c>
      <c r="H16" t="s">
        <v>1274</v>
      </c>
      <c r="I16">
        <v>1</v>
      </c>
      <c r="J16">
        <v>1</v>
      </c>
      <c r="K16">
        <v>4</v>
      </c>
      <c r="L16">
        <v>3</v>
      </c>
      <c r="M16" t="s">
        <v>1275</v>
      </c>
      <c r="N16" t="str">
        <f t="shared" si="0"/>
        <v>GABibbMacon1</v>
      </c>
      <c r="Q16" t="str">
        <f t="shared" si="1"/>
        <v>Macon, Bibb County, GA</v>
      </c>
      <c r="T16" s="23" t="s">
        <v>2882</v>
      </c>
      <c r="W16">
        <v>32.840699999999998</v>
      </c>
      <c r="X16">
        <v>-83.632400000000004</v>
      </c>
      <c r="Z16">
        <v>20</v>
      </c>
      <c r="AA16">
        <v>72</v>
      </c>
      <c r="AB16">
        <f t="shared" si="3"/>
        <v>1952</v>
      </c>
    </row>
    <row r="17" spans="1:28">
      <c r="A17" s="19">
        <v>21</v>
      </c>
      <c r="B17" t="s">
        <v>1269</v>
      </c>
      <c r="C17" t="s">
        <v>1316</v>
      </c>
      <c r="D17" t="s">
        <v>69</v>
      </c>
      <c r="E17" t="s">
        <v>1317</v>
      </c>
      <c r="F17" t="s">
        <v>1318</v>
      </c>
      <c r="G17" t="s">
        <v>1319</v>
      </c>
      <c r="H17" t="s">
        <v>1127</v>
      </c>
      <c r="I17">
        <v>1</v>
      </c>
      <c r="J17">
        <v>1</v>
      </c>
      <c r="K17">
        <v>4</v>
      </c>
      <c r="L17">
        <v>3</v>
      </c>
      <c r="M17" t="s">
        <v>1275</v>
      </c>
      <c r="N17" t="str">
        <f t="shared" si="0"/>
        <v>GAPeachFort Valley1</v>
      </c>
      <c r="Q17" t="str">
        <f t="shared" si="1"/>
        <v>Fort Valley, Peach County, GA</v>
      </c>
      <c r="T17" s="23" t="s">
        <v>2883</v>
      </c>
      <c r="W17">
        <v>32.536900000000003</v>
      </c>
      <c r="X17">
        <v>-83.885300000000001</v>
      </c>
      <c r="Z17">
        <v>35</v>
      </c>
      <c r="AA17">
        <v>76</v>
      </c>
      <c r="AB17">
        <f t="shared" si="3"/>
        <v>1941</v>
      </c>
    </row>
    <row r="18" spans="1:28">
      <c r="A18" s="19">
        <v>22</v>
      </c>
      <c r="B18" t="s">
        <v>1269</v>
      </c>
      <c r="C18" t="s">
        <v>1320</v>
      </c>
      <c r="D18" t="s">
        <v>69</v>
      </c>
      <c r="E18" t="s">
        <v>1321</v>
      </c>
      <c r="F18" t="s">
        <v>78</v>
      </c>
      <c r="G18" t="s">
        <v>1322</v>
      </c>
      <c r="H18" t="s">
        <v>1274</v>
      </c>
      <c r="I18">
        <v>1</v>
      </c>
      <c r="J18">
        <v>1</v>
      </c>
      <c r="K18">
        <v>4</v>
      </c>
      <c r="L18">
        <v>3</v>
      </c>
      <c r="M18" t="s">
        <v>1275</v>
      </c>
      <c r="N18" t="str">
        <f t="shared" si="0"/>
        <v>GAChathamSavannah1</v>
      </c>
      <c r="Q18" t="str">
        <f t="shared" si="1"/>
        <v>Savannah, Chatham County, GA</v>
      </c>
      <c r="T18" s="23" t="s">
        <v>2884</v>
      </c>
      <c r="W18">
        <v>32.083500000000001</v>
      </c>
      <c r="X18">
        <v>-81.099800000000002</v>
      </c>
      <c r="Z18" t="str">
        <f t="shared" ref="Z18:Z66" si="4">IF(OR(Q18=T18,T18=""),"","NO")</f>
        <v/>
      </c>
      <c r="AB18" t="str">
        <f t="shared" si="3"/>
        <v/>
      </c>
    </row>
    <row r="19" spans="1:28">
      <c r="A19" s="19">
        <v>23</v>
      </c>
      <c r="B19" t="s">
        <v>1269</v>
      </c>
      <c r="C19" t="s">
        <v>1323</v>
      </c>
      <c r="D19" t="s">
        <v>69</v>
      </c>
      <c r="E19" t="s">
        <v>1324</v>
      </c>
      <c r="F19" t="s">
        <v>234</v>
      </c>
      <c r="G19" t="s">
        <v>1319</v>
      </c>
      <c r="H19" t="s">
        <v>1127</v>
      </c>
      <c r="I19">
        <v>1</v>
      </c>
      <c r="J19">
        <v>1</v>
      </c>
      <c r="K19">
        <v>4</v>
      </c>
      <c r="L19">
        <v>4</v>
      </c>
      <c r="M19" t="s">
        <v>1275</v>
      </c>
      <c r="N19" t="str">
        <f t="shared" si="0"/>
        <v>GAMuscogeeColumbus1</v>
      </c>
      <c r="Q19" t="str">
        <f t="shared" si="1"/>
        <v>Columbus, Muscogee County, GA</v>
      </c>
      <c r="T19" s="23" t="s">
        <v>2885</v>
      </c>
      <c r="W19">
        <v>32.460900000000002</v>
      </c>
      <c r="X19">
        <v>-84.987700000000004</v>
      </c>
      <c r="Z19" t="str">
        <f t="shared" si="4"/>
        <v/>
      </c>
      <c r="AB19" t="str">
        <f t="shared" si="3"/>
        <v/>
      </c>
    </row>
    <row r="20" spans="1:28">
      <c r="A20" s="19">
        <v>24</v>
      </c>
      <c r="B20" t="s">
        <v>1269</v>
      </c>
      <c r="C20" t="s">
        <v>1325</v>
      </c>
      <c r="D20" t="s">
        <v>69</v>
      </c>
      <c r="E20" t="s">
        <v>1326</v>
      </c>
      <c r="F20" t="s">
        <v>1327</v>
      </c>
      <c r="G20" t="s">
        <v>1328</v>
      </c>
      <c r="H20" t="s">
        <v>1127</v>
      </c>
      <c r="I20">
        <v>1</v>
      </c>
      <c r="J20">
        <v>1</v>
      </c>
      <c r="K20">
        <v>4</v>
      </c>
      <c r="L20">
        <v>3</v>
      </c>
      <c r="M20" t="s">
        <v>1275</v>
      </c>
      <c r="N20" t="str">
        <f t="shared" si="0"/>
        <v>GAIrwinOcilla1</v>
      </c>
      <c r="Q20" t="str">
        <f t="shared" si="1"/>
        <v>Ocilla, Irwin County, GA</v>
      </c>
      <c r="T20" s="23" t="s">
        <v>2886</v>
      </c>
      <c r="W20">
        <v>31.672000000000001</v>
      </c>
      <c r="X20">
        <v>-83.266599999999997</v>
      </c>
      <c r="Z20" t="str">
        <f t="shared" si="4"/>
        <v/>
      </c>
      <c r="AB20" t="str">
        <f t="shared" si="3"/>
        <v/>
      </c>
    </row>
    <row r="21" spans="1:28">
      <c r="A21" s="19">
        <v>25</v>
      </c>
      <c r="B21" t="s">
        <v>1269</v>
      </c>
      <c r="C21" t="s">
        <v>1329</v>
      </c>
      <c r="D21" t="s">
        <v>69</v>
      </c>
      <c r="E21" t="s">
        <v>1330</v>
      </c>
      <c r="F21" t="s">
        <v>217</v>
      </c>
      <c r="G21" t="s">
        <v>1328</v>
      </c>
      <c r="H21" t="s">
        <v>1127</v>
      </c>
      <c r="I21">
        <v>1</v>
      </c>
      <c r="J21">
        <v>1</v>
      </c>
      <c r="K21">
        <v>4</v>
      </c>
      <c r="L21">
        <v>3</v>
      </c>
      <c r="M21" t="s">
        <v>1275</v>
      </c>
      <c r="N21" t="str">
        <f t="shared" si="0"/>
        <v>GADoughertyAlbany1</v>
      </c>
      <c r="Q21" t="str">
        <f t="shared" si="1"/>
        <v>Albany, Dougherty County, GA</v>
      </c>
      <c r="T21" s="23" t="s">
        <v>2887</v>
      </c>
      <c r="W21">
        <v>31.578499999999998</v>
      </c>
      <c r="X21">
        <v>-84.155699999999996</v>
      </c>
      <c r="Z21" t="str">
        <f t="shared" si="4"/>
        <v/>
      </c>
      <c r="AB21" t="str">
        <f t="shared" si="3"/>
        <v/>
      </c>
    </row>
    <row r="22" spans="1:28">
      <c r="A22" s="19">
        <v>26</v>
      </c>
      <c r="B22" t="s">
        <v>1269</v>
      </c>
      <c r="C22" t="s">
        <v>1331</v>
      </c>
      <c r="D22" t="s">
        <v>69</v>
      </c>
      <c r="E22" t="s">
        <v>1332</v>
      </c>
      <c r="F22" t="s">
        <v>1333</v>
      </c>
      <c r="G22" t="s">
        <v>1328</v>
      </c>
      <c r="H22" t="s">
        <v>1127</v>
      </c>
      <c r="I22">
        <v>1</v>
      </c>
      <c r="J22">
        <v>1</v>
      </c>
      <c r="K22">
        <v>3</v>
      </c>
      <c r="L22">
        <v>2</v>
      </c>
      <c r="M22" t="s">
        <v>1275</v>
      </c>
      <c r="N22" t="str">
        <f t="shared" si="0"/>
        <v>GALowndesValdosta1</v>
      </c>
      <c r="Q22" t="str">
        <f t="shared" si="1"/>
        <v>Valdosta, Lowndes County, GA</v>
      </c>
      <c r="T22" s="23" t="s">
        <v>2888</v>
      </c>
      <c r="W22">
        <v>30.832699999999999</v>
      </c>
      <c r="X22">
        <v>-83.278499999999994</v>
      </c>
      <c r="Z22" t="str">
        <f t="shared" si="4"/>
        <v/>
      </c>
      <c r="AB22" t="str">
        <f t="shared" si="3"/>
        <v/>
      </c>
    </row>
    <row r="23" spans="1:28">
      <c r="A23" s="19">
        <v>28</v>
      </c>
      <c r="B23" t="s">
        <v>1269</v>
      </c>
      <c r="C23" t="s">
        <v>1335</v>
      </c>
      <c r="D23" t="s">
        <v>69</v>
      </c>
      <c r="E23" t="s">
        <v>1308</v>
      </c>
      <c r="F23" t="s">
        <v>1336</v>
      </c>
      <c r="G23" t="s">
        <v>1328</v>
      </c>
      <c r="H23" t="s">
        <v>1274</v>
      </c>
      <c r="I23">
        <v>1</v>
      </c>
      <c r="J23">
        <v>1</v>
      </c>
      <c r="K23">
        <v>3</v>
      </c>
      <c r="L23">
        <v>2</v>
      </c>
      <c r="M23" t="s">
        <v>1275</v>
      </c>
      <c r="N23" t="str">
        <f t="shared" si="0"/>
        <v>GADecaturBainbridge1</v>
      </c>
      <c r="Q23" t="str">
        <f t="shared" si="1"/>
        <v>Bainbridge, Decatur County, GA</v>
      </c>
      <c r="T23" s="23" t="s">
        <v>2889</v>
      </c>
      <c r="W23">
        <v>30.903199999999998</v>
      </c>
      <c r="X23">
        <v>-84.582599999999999</v>
      </c>
      <c r="Z23" t="str">
        <f t="shared" si="4"/>
        <v/>
      </c>
      <c r="AB23" t="str">
        <f t="shared" si="3"/>
        <v/>
      </c>
    </row>
    <row r="24" spans="1:28">
      <c r="A24" s="19">
        <v>29</v>
      </c>
      <c r="B24" t="s">
        <v>1269</v>
      </c>
      <c r="C24" t="s">
        <v>1337</v>
      </c>
      <c r="D24" t="s">
        <v>54</v>
      </c>
      <c r="E24" t="s">
        <v>1338</v>
      </c>
      <c r="F24" t="s">
        <v>55</v>
      </c>
      <c r="G24" t="s">
        <v>1322</v>
      </c>
      <c r="H24" t="s">
        <v>1127</v>
      </c>
      <c r="I24">
        <v>1</v>
      </c>
      <c r="J24">
        <v>1</v>
      </c>
      <c r="K24">
        <v>2</v>
      </c>
      <c r="L24">
        <v>3</v>
      </c>
      <c r="M24" t="s">
        <v>1275</v>
      </c>
      <c r="N24" t="str">
        <f t="shared" si="0"/>
        <v>FLDuvalJacksonville1</v>
      </c>
      <c r="Q24" t="str">
        <f t="shared" si="1"/>
        <v>Jacksonville, Duval County, FL</v>
      </c>
      <c r="T24" s="23" t="s">
        <v>2890</v>
      </c>
      <c r="W24">
        <v>30.3322</v>
      </c>
      <c r="X24">
        <v>-81.655699999999996</v>
      </c>
      <c r="Z24" t="str">
        <f t="shared" si="4"/>
        <v/>
      </c>
      <c r="AB24" t="str">
        <f t="shared" si="3"/>
        <v/>
      </c>
    </row>
    <row r="25" spans="1:28">
      <c r="A25" s="19">
        <v>31</v>
      </c>
      <c r="B25" t="s">
        <v>1269</v>
      </c>
      <c r="C25" t="s">
        <v>1340</v>
      </c>
      <c r="D25" t="s">
        <v>54</v>
      </c>
      <c r="E25" t="s">
        <v>1341</v>
      </c>
      <c r="F25" t="s">
        <v>386</v>
      </c>
      <c r="G25" t="s">
        <v>1328</v>
      </c>
      <c r="H25" t="s">
        <v>1127</v>
      </c>
      <c r="I25">
        <v>1</v>
      </c>
      <c r="J25">
        <v>1</v>
      </c>
      <c r="K25">
        <v>3</v>
      </c>
      <c r="L25">
        <v>2</v>
      </c>
      <c r="M25" t="s">
        <v>1275</v>
      </c>
      <c r="N25" t="str">
        <f t="shared" si="0"/>
        <v>FLTaylorShady Grove1</v>
      </c>
      <c r="Q25" t="str">
        <f t="shared" si="1"/>
        <v>Shady Grove, Taylor County, FL</v>
      </c>
      <c r="T25" s="23" t="s">
        <v>2891</v>
      </c>
      <c r="W25">
        <v>30.280999999999999</v>
      </c>
      <c r="X25">
        <v>-83.823400000000007</v>
      </c>
      <c r="Z25" t="str">
        <f t="shared" si="4"/>
        <v/>
      </c>
      <c r="AB25" t="str">
        <f t="shared" si="3"/>
        <v/>
      </c>
    </row>
    <row r="26" spans="1:28">
      <c r="A26" s="19">
        <v>32</v>
      </c>
      <c r="B26" t="s">
        <v>1269</v>
      </c>
      <c r="C26" t="s">
        <v>1342</v>
      </c>
      <c r="D26" t="s">
        <v>54</v>
      </c>
      <c r="E26" t="s">
        <v>1343</v>
      </c>
      <c r="F26" t="s">
        <v>67</v>
      </c>
      <c r="G26" t="s">
        <v>1328</v>
      </c>
      <c r="H26" t="s">
        <v>1274</v>
      </c>
      <c r="I26">
        <v>1</v>
      </c>
      <c r="J26">
        <v>1</v>
      </c>
      <c r="K26">
        <v>4</v>
      </c>
      <c r="L26">
        <v>3</v>
      </c>
      <c r="M26" t="s">
        <v>1275</v>
      </c>
      <c r="N26" t="str">
        <f t="shared" si="0"/>
        <v>FLLeonTallahassee1</v>
      </c>
      <c r="Q26" t="str">
        <f t="shared" si="1"/>
        <v>Tallahassee, Leon County, FL</v>
      </c>
      <c r="T26" s="23" t="s">
        <v>2892</v>
      </c>
      <c r="W26">
        <v>30.438300000000002</v>
      </c>
      <c r="X26">
        <v>-84.280699999999996</v>
      </c>
      <c r="Z26" t="str">
        <f t="shared" si="4"/>
        <v/>
      </c>
      <c r="AB26" t="str">
        <f t="shared" si="3"/>
        <v/>
      </c>
    </row>
    <row r="27" spans="1:28">
      <c r="A27" s="19">
        <v>33</v>
      </c>
      <c r="B27" t="s">
        <v>1269</v>
      </c>
      <c r="C27" t="s">
        <v>1344</v>
      </c>
      <c r="D27" t="s">
        <v>54</v>
      </c>
      <c r="E27" t="s">
        <v>1345</v>
      </c>
      <c r="F27" t="s">
        <v>1346</v>
      </c>
      <c r="G27" t="s">
        <v>1322</v>
      </c>
      <c r="H27" t="s">
        <v>1127</v>
      </c>
      <c r="I27">
        <v>1</v>
      </c>
      <c r="J27">
        <v>1</v>
      </c>
      <c r="K27">
        <v>3</v>
      </c>
      <c r="L27">
        <v>3</v>
      </c>
      <c r="M27" t="s">
        <v>1275</v>
      </c>
      <c r="N27" t="str">
        <f t="shared" si="0"/>
        <v>FLWakullaSopchoppy1</v>
      </c>
      <c r="Q27" t="str">
        <f t="shared" si="1"/>
        <v>Sopchoppy, Wakulla County, FL</v>
      </c>
      <c r="T27" s="23" t="s">
        <v>2893</v>
      </c>
      <c r="W27">
        <v>30.0657</v>
      </c>
      <c r="X27">
        <v>-84.407200000000003</v>
      </c>
      <c r="Z27" t="str">
        <f t="shared" si="4"/>
        <v/>
      </c>
      <c r="AB27" t="str">
        <f t="shared" si="3"/>
        <v/>
      </c>
    </row>
    <row r="28" spans="1:28">
      <c r="A28" s="19">
        <v>34</v>
      </c>
      <c r="B28" t="s">
        <v>1269</v>
      </c>
      <c r="C28" t="s">
        <v>1347</v>
      </c>
      <c r="D28" t="s">
        <v>54</v>
      </c>
      <c r="E28" t="s">
        <v>1348</v>
      </c>
      <c r="F28" t="s">
        <v>1349</v>
      </c>
      <c r="G28" t="s">
        <v>1328</v>
      </c>
      <c r="H28" t="s">
        <v>1274</v>
      </c>
      <c r="I28">
        <v>1</v>
      </c>
      <c r="J28">
        <v>1</v>
      </c>
      <c r="K28">
        <v>3</v>
      </c>
      <c r="L28">
        <v>2</v>
      </c>
      <c r="M28" t="s">
        <v>1275</v>
      </c>
      <c r="N28" t="str">
        <f t="shared" si="0"/>
        <v>FLSumterOxford1</v>
      </c>
      <c r="Q28" t="str">
        <f t="shared" si="1"/>
        <v>Oxford, Sumter County, FL</v>
      </c>
      <c r="T28" s="23" t="s">
        <v>2894</v>
      </c>
      <c r="W28">
        <v>28.7483</v>
      </c>
      <c r="X28">
        <v>-82.074799999999996</v>
      </c>
      <c r="Z28" t="str">
        <f t="shared" si="4"/>
        <v/>
      </c>
      <c r="AB28" t="str">
        <f t="shared" si="3"/>
        <v/>
      </c>
    </row>
    <row r="29" spans="1:28">
      <c r="A29" s="19">
        <v>35</v>
      </c>
      <c r="B29" t="s">
        <v>1269</v>
      </c>
      <c r="C29" t="s">
        <v>1350</v>
      </c>
      <c r="D29" t="s">
        <v>54</v>
      </c>
      <c r="E29" t="s">
        <v>1351</v>
      </c>
      <c r="F29" t="s">
        <v>1352</v>
      </c>
      <c r="G29" t="s">
        <v>1322</v>
      </c>
      <c r="H29" t="s">
        <v>1274</v>
      </c>
      <c r="I29">
        <v>1</v>
      </c>
      <c r="J29">
        <v>1</v>
      </c>
      <c r="K29">
        <v>3</v>
      </c>
      <c r="L29">
        <v>2</v>
      </c>
      <c r="M29" t="s">
        <v>1275</v>
      </c>
      <c r="N29" t="str">
        <f t="shared" si="0"/>
        <v>FLLevyCedar Key1</v>
      </c>
      <c r="Q29" t="str">
        <f t="shared" si="1"/>
        <v>Cedar Key, Levy County, FL</v>
      </c>
      <c r="T29" s="23" t="s">
        <v>2895</v>
      </c>
      <c r="W29">
        <v>29.1418</v>
      </c>
      <c r="X29">
        <v>-83.061499999999995</v>
      </c>
      <c r="Z29" t="str">
        <f t="shared" si="4"/>
        <v/>
      </c>
      <c r="AB29" t="str">
        <f t="shared" si="3"/>
        <v/>
      </c>
    </row>
    <row r="30" spans="1:28">
      <c r="A30" s="19">
        <v>36</v>
      </c>
      <c r="B30" t="s">
        <v>1269</v>
      </c>
      <c r="C30" t="s">
        <v>1353</v>
      </c>
      <c r="D30" t="s">
        <v>54</v>
      </c>
      <c r="E30" t="s">
        <v>1354</v>
      </c>
      <c r="F30" t="s">
        <v>1355</v>
      </c>
      <c r="G30" t="s">
        <v>1322</v>
      </c>
      <c r="H30" t="s">
        <v>1274</v>
      </c>
      <c r="I30">
        <v>1</v>
      </c>
      <c r="J30">
        <v>1</v>
      </c>
      <c r="K30">
        <v>3</v>
      </c>
      <c r="L30">
        <v>3</v>
      </c>
      <c r="M30" t="s">
        <v>1275</v>
      </c>
      <c r="N30" t="str">
        <f t="shared" si="0"/>
        <v>FLVolusiaPort Orange1</v>
      </c>
      <c r="Q30" t="str">
        <f t="shared" si="1"/>
        <v>Port Orange, Volusia County, FL</v>
      </c>
      <c r="T30" s="23" t="s">
        <v>2896</v>
      </c>
      <c r="W30">
        <v>29.138300000000001</v>
      </c>
      <c r="X30">
        <v>-80.981700000000004</v>
      </c>
      <c r="Z30" t="str">
        <f t="shared" si="4"/>
        <v/>
      </c>
      <c r="AB30" t="str">
        <f t="shared" si="3"/>
        <v/>
      </c>
    </row>
    <row r="31" spans="1:28">
      <c r="A31" s="19">
        <v>37</v>
      </c>
      <c r="B31" t="s">
        <v>1269</v>
      </c>
      <c r="C31" t="s">
        <v>1356</v>
      </c>
      <c r="D31" t="s">
        <v>54</v>
      </c>
      <c r="E31" t="s">
        <v>949</v>
      </c>
      <c r="F31" t="s">
        <v>59</v>
      </c>
      <c r="G31" t="s">
        <v>1328</v>
      </c>
      <c r="H31" t="s">
        <v>1274</v>
      </c>
      <c r="I31">
        <v>1</v>
      </c>
      <c r="J31">
        <v>1</v>
      </c>
      <c r="K31">
        <v>4</v>
      </c>
      <c r="L31">
        <v>3</v>
      </c>
      <c r="M31" t="s">
        <v>1275</v>
      </c>
      <c r="N31" t="str">
        <f t="shared" si="0"/>
        <v>FLOrangeOrlando1</v>
      </c>
      <c r="Q31" t="str">
        <f t="shared" si="1"/>
        <v>Orlando, Orange County, FL</v>
      </c>
      <c r="T31" s="23" t="s">
        <v>2897</v>
      </c>
      <c r="W31">
        <v>28.5383</v>
      </c>
      <c r="X31">
        <v>-81.379199999999997</v>
      </c>
      <c r="Z31" t="str">
        <f t="shared" si="4"/>
        <v/>
      </c>
      <c r="AB31" t="str">
        <f t="shared" si="3"/>
        <v/>
      </c>
    </row>
    <row r="32" spans="1:28">
      <c r="A32" s="19">
        <v>38</v>
      </c>
      <c r="B32" t="s">
        <v>1269</v>
      </c>
      <c r="C32" t="s">
        <v>1357</v>
      </c>
      <c r="D32" t="s">
        <v>54</v>
      </c>
      <c r="E32" t="s">
        <v>1358</v>
      </c>
      <c r="F32" t="s">
        <v>1359</v>
      </c>
      <c r="G32" t="s">
        <v>1328</v>
      </c>
      <c r="H32" t="s">
        <v>1127</v>
      </c>
      <c r="I32">
        <v>1</v>
      </c>
      <c r="J32">
        <v>1</v>
      </c>
      <c r="K32">
        <v>4</v>
      </c>
      <c r="L32">
        <v>3</v>
      </c>
      <c r="M32" t="s">
        <v>1275</v>
      </c>
      <c r="N32" t="str">
        <f t="shared" si="0"/>
        <v>FLPolkFort Meade1</v>
      </c>
      <c r="Q32" t="str">
        <f t="shared" si="1"/>
        <v>Fort Meade, Polk County, FL</v>
      </c>
      <c r="T32" s="23" t="s">
        <v>2898</v>
      </c>
      <c r="W32">
        <v>27.735499999999998</v>
      </c>
      <c r="X32">
        <v>-81.526399999999995</v>
      </c>
      <c r="Z32" t="str">
        <f t="shared" si="4"/>
        <v/>
      </c>
      <c r="AB32" t="str">
        <f t="shared" si="3"/>
        <v/>
      </c>
    </row>
    <row r="33" spans="1:28">
      <c r="A33" s="19">
        <v>39</v>
      </c>
      <c r="B33" t="s">
        <v>1269</v>
      </c>
      <c r="C33" t="s">
        <v>1360</v>
      </c>
      <c r="D33" t="s">
        <v>54</v>
      </c>
      <c r="E33" t="s">
        <v>1361</v>
      </c>
      <c r="F33" t="s">
        <v>1362</v>
      </c>
      <c r="G33" t="s">
        <v>1322</v>
      </c>
      <c r="H33" t="s">
        <v>1127</v>
      </c>
      <c r="I33">
        <v>1</v>
      </c>
      <c r="J33">
        <v>1</v>
      </c>
      <c r="K33">
        <v>4</v>
      </c>
      <c r="L33">
        <v>4</v>
      </c>
      <c r="M33" t="s">
        <v>1275</v>
      </c>
      <c r="N33" t="str">
        <f t="shared" si="0"/>
        <v>FLPinellasSt. Petersburg1</v>
      </c>
      <c r="Q33" t="str">
        <f t="shared" si="1"/>
        <v>St. Petersburg, Pinellas County, FL</v>
      </c>
      <c r="T33" s="23" t="s">
        <v>2899</v>
      </c>
      <c r="W33">
        <v>27.767600000000002</v>
      </c>
      <c r="X33">
        <v>-82.6404</v>
      </c>
      <c r="Z33" t="str">
        <f t="shared" si="4"/>
        <v/>
      </c>
      <c r="AB33" t="str">
        <f t="shared" si="3"/>
        <v/>
      </c>
    </row>
    <row r="34" spans="1:28" ht="18" customHeight="1">
      <c r="A34" s="19">
        <v>40</v>
      </c>
      <c r="B34" t="s">
        <v>1269</v>
      </c>
      <c r="C34" t="s">
        <v>1363</v>
      </c>
      <c r="D34" t="s">
        <v>54</v>
      </c>
      <c r="E34" t="s">
        <v>1364</v>
      </c>
      <c r="F34" t="s">
        <v>63</v>
      </c>
      <c r="G34" t="s">
        <v>1322</v>
      </c>
      <c r="H34" t="s">
        <v>1127</v>
      </c>
      <c r="I34">
        <v>1</v>
      </c>
      <c r="J34">
        <v>1</v>
      </c>
      <c r="K34">
        <v>3</v>
      </c>
      <c r="L34">
        <v>3</v>
      </c>
      <c r="M34" t="s">
        <v>1275</v>
      </c>
      <c r="N34" t="str">
        <f t="shared" si="0"/>
        <v>FLHillsboroughTampa1</v>
      </c>
      <c r="Q34" t="str">
        <f t="shared" si="1"/>
        <v>Tampa, Hillsborough County, FL</v>
      </c>
      <c r="T34" s="23" t="s">
        <v>2900</v>
      </c>
      <c r="W34">
        <v>27.950600000000001</v>
      </c>
      <c r="X34">
        <v>-82.4572</v>
      </c>
      <c r="Z34" t="str">
        <f t="shared" si="4"/>
        <v/>
      </c>
      <c r="AB34" t="str">
        <f t="shared" si="3"/>
        <v/>
      </c>
    </row>
    <row r="35" spans="1:28">
      <c r="A35" s="19">
        <v>42</v>
      </c>
      <c r="B35" t="s">
        <v>1269</v>
      </c>
      <c r="C35" t="s">
        <v>1366</v>
      </c>
      <c r="D35" t="s">
        <v>54</v>
      </c>
      <c r="E35" t="s">
        <v>1367</v>
      </c>
      <c r="F35" t="s">
        <v>1368</v>
      </c>
      <c r="G35" t="s">
        <v>1322</v>
      </c>
      <c r="H35" t="s">
        <v>1274</v>
      </c>
      <c r="I35">
        <v>1</v>
      </c>
      <c r="J35">
        <v>1</v>
      </c>
      <c r="K35">
        <v>4</v>
      </c>
      <c r="L35">
        <v>4</v>
      </c>
      <c r="M35" t="s">
        <v>1275</v>
      </c>
      <c r="N35" t="str">
        <f t="shared" si="0"/>
        <v>FLLeeFort Myers1</v>
      </c>
      <c r="Q35" t="str">
        <f t="shared" si="1"/>
        <v>Fort Myers, Lee County, FL</v>
      </c>
      <c r="T35" s="23" t="s">
        <v>2901</v>
      </c>
      <c r="W35">
        <v>26.646599999999999</v>
      </c>
      <c r="X35">
        <v>-81.849599999999995</v>
      </c>
      <c r="Z35" t="str">
        <f t="shared" si="4"/>
        <v/>
      </c>
      <c r="AB35" t="str">
        <f t="shared" si="3"/>
        <v/>
      </c>
    </row>
    <row r="36" spans="1:28">
      <c r="A36" s="19">
        <v>43</v>
      </c>
      <c r="B36" t="s">
        <v>1269</v>
      </c>
      <c r="C36" t="s">
        <v>1369</v>
      </c>
      <c r="D36" t="s">
        <v>54</v>
      </c>
      <c r="E36" t="s">
        <v>1370</v>
      </c>
      <c r="F36" t="s">
        <v>693</v>
      </c>
      <c r="G36" t="s">
        <v>1322</v>
      </c>
      <c r="H36" t="s">
        <v>1127</v>
      </c>
      <c r="I36">
        <v>1</v>
      </c>
      <c r="J36">
        <v>1</v>
      </c>
      <c r="K36">
        <v>4</v>
      </c>
      <c r="L36">
        <v>3</v>
      </c>
      <c r="M36" t="s">
        <v>1275</v>
      </c>
      <c r="N36" t="str">
        <f t="shared" si="0"/>
        <v>FLBrowardFt. Lauderdale1</v>
      </c>
      <c r="Q36" t="str">
        <f t="shared" si="1"/>
        <v>Ft. Lauderdale, Broward County, FL</v>
      </c>
      <c r="T36" s="23" t="s">
        <v>2902</v>
      </c>
      <c r="W36">
        <v>26.122399999999999</v>
      </c>
      <c r="X36">
        <v>-80.137299999999996</v>
      </c>
      <c r="Z36" t="str">
        <f t="shared" si="4"/>
        <v/>
      </c>
      <c r="AB36" t="str">
        <f t="shared" si="3"/>
        <v/>
      </c>
    </row>
    <row r="37" spans="1:28">
      <c r="A37" s="19">
        <v>44</v>
      </c>
      <c r="B37" t="s">
        <v>1269</v>
      </c>
      <c r="C37" t="s">
        <v>1371</v>
      </c>
      <c r="D37" t="s">
        <v>54</v>
      </c>
      <c r="E37" t="s">
        <v>1372</v>
      </c>
      <c r="F37" t="s">
        <v>57</v>
      </c>
      <c r="G37" t="s">
        <v>1322</v>
      </c>
      <c r="H37" t="s">
        <v>1274</v>
      </c>
      <c r="I37">
        <v>1</v>
      </c>
      <c r="J37">
        <v>1</v>
      </c>
      <c r="K37">
        <v>3</v>
      </c>
      <c r="L37">
        <v>3</v>
      </c>
      <c r="M37" t="s">
        <v>1275</v>
      </c>
      <c r="N37" t="str">
        <f t="shared" si="0"/>
        <v>FLDadeMiami1</v>
      </c>
      <c r="Q37" t="str">
        <f t="shared" si="1"/>
        <v>Miami, Dade County, FL</v>
      </c>
      <c r="T37" s="23" t="s">
        <v>2903</v>
      </c>
      <c r="W37">
        <v>25.761700000000001</v>
      </c>
      <c r="X37">
        <v>-80.191800000000001</v>
      </c>
      <c r="Z37" t="str">
        <f t="shared" si="4"/>
        <v/>
      </c>
      <c r="AB37" t="str">
        <f t="shared" si="3"/>
        <v/>
      </c>
    </row>
    <row r="38" spans="1:28">
      <c r="A38" s="19">
        <v>46</v>
      </c>
      <c r="B38" t="s">
        <v>1269</v>
      </c>
      <c r="C38" t="s">
        <v>1374</v>
      </c>
      <c r="D38" t="s">
        <v>54</v>
      </c>
      <c r="E38" t="s">
        <v>1292</v>
      </c>
      <c r="F38" t="s">
        <v>1375</v>
      </c>
      <c r="G38" t="s">
        <v>1322</v>
      </c>
      <c r="H38" t="s">
        <v>1274</v>
      </c>
      <c r="I38">
        <v>1</v>
      </c>
      <c r="J38">
        <v>1</v>
      </c>
      <c r="K38">
        <v>3</v>
      </c>
      <c r="L38">
        <v>3</v>
      </c>
      <c r="M38" t="s">
        <v>1275</v>
      </c>
      <c r="N38" t="str">
        <f t="shared" si="0"/>
        <v>FLMonroeKey West1</v>
      </c>
      <c r="Q38" t="str">
        <f t="shared" si="1"/>
        <v>Key West, Monroe County, FL</v>
      </c>
      <c r="T38" s="23" t="s">
        <v>2904</v>
      </c>
      <c r="W38">
        <v>24.555099999999999</v>
      </c>
      <c r="X38">
        <v>-81.782600000000002</v>
      </c>
      <c r="Z38" t="str">
        <f t="shared" si="4"/>
        <v/>
      </c>
      <c r="AB38" t="str">
        <f t="shared" si="3"/>
        <v/>
      </c>
    </row>
    <row r="39" spans="1:28">
      <c r="A39" s="19">
        <v>47</v>
      </c>
      <c r="B39" t="s">
        <v>1269</v>
      </c>
      <c r="C39" t="s">
        <v>1376</v>
      </c>
      <c r="D39" t="s">
        <v>275</v>
      </c>
      <c r="E39" t="s">
        <v>1377</v>
      </c>
      <c r="F39" t="s">
        <v>895</v>
      </c>
      <c r="G39" t="s">
        <v>1273</v>
      </c>
      <c r="H39" t="s">
        <v>1127</v>
      </c>
      <c r="I39">
        <v>1</v>
      </c>
      <c r="J39">
        <v>1</v>
      </c>
      <c r="K39">
        <v>4</v>
      </c>
      <c r="L39">
        <v>3</v>
      </c>
      <c r="M39" t="s">
        <v>1275</v>
      </c>
      <c r="N39" t="str">
        <f t="shared" si="0"/>
        <v>TNSumnerPortland1</v>
      </c>
      <c r="Q39" t="str">
        <f t="shared" si="1"/>
        <v>Portland, Sumner County, TN</v>
      </c>
      <c r="T39" s="23" t="s">
        <v>2866</v>
      </c>
      <c r="W39">
        <v>36.558500000000002</v>
      </c>
      <c r="X39">
        <v>-86.521900000000002</v>
      </c>
      <c r="Z39" t="str">
        <f t="shared" si="4"/>
        <v/>
      </c>
      <c r="AB39" t="str">
        <f t="shared" si="3"/>
        <v/>
      </c>
    </row>
    <row r="40" spans="1:28">
      <c r="A40" s="19">
        <v>48</v>
      </c>
      <c r="B40" t="s">
        <v>1269</v>
      </c>
      <c r="C40" t="s">
        <v>1378</v>
      </c>
      <c r="D40" t="s">
        <v>275</v>
      </c>
      <c r="E40" t="s">
        <v>1377</v>
      </c>
      <c r="F40" t="s">
        <v>1379</v>
      </c>
      <c r="G40" t="s">
        <v>1273</v>
      </c>
      <c r="H40" t="s">
        <v>1274</v>
      </c>
      <c r="I40">
        <v>1</v>
      </c>
      <c r="J40">
        <v>1</v>
      </c>
      <c r="K40">
        <v>4</v>
      </c>
      <c r="M40" t="s">
        <v>1275</v>
      </c>
      <c r="N40" t="str">
        <f t="shared" si="0"/>
        <v>TNSumnerGallatin1</v>
      </c>
      <c r="Q40" t="str">
        <f t="shared" si="1"/>
        <v>Gallatin, Sumner County, TN</v>
      </c>
      <c r="T40" s="23" t="s">
        <v>2867</v>
      </c>
      <c r="W40">
        <v>36.386000000000003</v>
      </c>
      <c r="X40">
        <v>-86.615099999999998</v>
      </c>
      <c r="Z40" t="str">
        <f t="shared" si="4"/>
        <v/>
      </c>
      <c r="AB40" t="str">
        <f t="shared" si="3"/>
        <v/>
      </c>
    </row>
    <row r="41" spans="1:28">
      <c r="A41" s="19">
        <v>49</v>
      </c>
      <c r="B41" t="s">
        <v>1269</v>
      </c>
      <c r="C41" t="s">
        <v>1380</v>
      </c>
      <c r="D41" t="s">
        <v>275</v>
      </c>
      <c r="E41" t="s">
        <v>1381</v>
      </c>
      <c r="F41" t="s">
        <v>1382</v>
      </c>
      <c r="G41" t="s">
        <v>1273</v>
      </c>
      <c r="H41" t="s">
        <v>1274</v>
      </c>
      <c r="I41">
        <v>1</v>
      </c>
      <c r="J41">
        <v>1</v>
      </c>
      <c r="K41">
        <v>4</v>
      </c>
      <c r="L41">
        <v>3</v>
      </c>
      <c r="M41" t="s">
        <v>1275</v>
      </c>
      <c r="N41" t="str">
        <f t="shared" si="0"/>
        <v>TNCheathamAshland City1</v>
      </c>
      <c r="Q41" t="str">
        <f t="shared" si="1"/>
        <v>Ashland City, Cheatham County, TN</v>
      </c>
      <c r="T41" s="23" t="s">
        <v>2868</v>
      </c>
      <c r="W41">
        <v>36.2742</v>
      </c>
      <c r="X41">
        <v>-87.061099999999996</v>
      </c>
      <c r="Z41" t="str">
        <f t="shared" si="4"/>
        <v/>
      </c>
      <c r="AB41" t="str">
        <f t="shared" si="3"/>
        <v/>
      </c>
    </row>
    <row r="42" spans="1:28">
      <c r="A42" s="19">
        <v>50</v>
      </c>
      <c r="B42" t="s">
        <v>1269</v>
      </c>
      <c r="C42" t="s">
        <v>1383</v>
      </c>
      <c r="D42" t="s">
        <v>275</v>
      </c>
      <c r="E42" t="s">
        <v>293</v>
      </c>
      <c r="F42" t="s">
        <v>380</v>
      </c>
      <c r="G42" t="s">
        <v>1273</v>
      </c>
      <c r="H42" t="s">
        <v>1274</v>
      </c>
      <c r="I42">
        <v>1</v>
      </c>
      <c r="J42">
        <v>1</v>
      </c>
      <c r="K42">
        <v>3</v>
      </c>
      <c r="L42">
        <v>3</v>
      </c>
      <c r="M42" t="s">
        <v>1275</v>
      </c>
      <c r="N42" t="str">
        <f t="shared" si="0"/>
        <v>TNHoustonStewart1</v>
      </c>
      <c r="Q42" t="str">
        <f t="shared" si="1"/>
        <v>Stewart, Houston County, TN</v>
      </c>
      <c r="T42" s="23" t="s">
        <v>2869</v>
      </c>
      <c r="W42">
        <v>36.155700000000003</v>
      </c>
      <c r="X42">
        <v>-87.8613</v>
      </c>
      <c r="Z42" t="str">
        <f t="shared" si="4"/>
        <v/>
      </c>
      <c r="AB42" t="str">
        <f t="shared" si="3"/>
        <v/>
      </c>
    </row>
    <row r="43" spans="1:28">
      <c r="A43" s="19">
        <v>51</v>
      </c>
      <c r="B43" t="s">
        <v>1269</v>
      </c>
      <c r="C43" t="s">
        <v>1384</v>
      </c>
      <c r="D43" t="s">
        <v>275</v>
      </c>
      <c r="E43" t="s">
        <v>1385</v>
      </c>
      <c r="F43" t="s">
        <v>354</v>
      </c>
      <c r="G43" t="s">
        <v>1273</v>
      </c>
      <c r="H43" t="s">
        <v>1127</v>
      </c>
      <c r="I43">
        <v>1</v>
      </c>
      <c r="J43">
        <v>1</v>
      </c>
      <c r="K43">
        <v>3</v>
      </c>
      <c r="L43">
        <v>3</v>
      </c>
      <c r="M43" t="s">
        <v>1275</v>
      </c>
      <c r="N43" t="str">
        <f t="shared" si="0"/>
        <v>TNDavidsonNashville1</v>
      </c>
      <c r="Q43" t="str">
        <f t="shared" si="1"/>
        <v>Nashville, Davidson County, TN</v>
      </c>
      <c r="T43" s="23" t="s">
        <v>2870</v>
      </c>
      <c r="W43">
        <v>36.162700000000001</v>
      </c>
      <c r="X43">
        <v>-86.781599999999997</v>
      </c>
      <c r="Z43" t="str">
        <f t="shared" si="4"/>
        <v/>
      </c>
      <c r="AB43" t="str">
        <f t="shared" si="3"/>
        <v/>
      </c>
    </row>
    <row r="44" spans="1:28">
      <c r="A44" s="19">
        <v>53</v>
      </c>
      <c r="B44" t="s">
        <v>1269</v>
      </c>
      <c r="C44" t="s">
        <v>1387</v>
      </c>
      <c r="D44" t="s">
        <v>275</v>
      </c>
      <c r="E44" t="s">
        <v>1388</v>
      </c>
      <c r="F44" t="s">
        <v>1388</v>
      </c>
      <c r="G44" t="s">
        <v>1273</v>
      </c>
      <c r="H44" t="s">
        <v>1127</v>
      </c>
      <c r="I44">
        <v>1</v>
      </c>
      <c r="J44">
        <v>1</v>
      </c>
      <c r="K44">
        <v>4</v>
      </c>
      <c r="L44">
        <v>2</v>
      </c>
      <c r="M44" t="s">
        <v>1275</v>
      </c>
      <c r="N44" t="str">
        <f t="shared" si="0"/>
        <v>TNDicksonDickson1</v>
      </c>
      <c r="Q44" t="str">
        <f t="shared" si="1"/>
        <v>Dickson, Dickson County, TN</v>
      </c>
      <c r="T44" s="23" t="s">
        <v>2871</v>
      </c>
      <c r="W44">
        <v>36.078099999999999</v>
      </c>
      <c r="X44">
        <v>-87.389799999999994</v>
      </c>
      <c r="Z44" t="str">
        <f t="shared" si="4"/>
        <v/>
      </c>
      <c r="AB44" t="str">
        <f t="shared" si="3"/>
        <v/>
      </c>
    </row>
    <row r="45" spans="1:28">
      <c r="A45" s="19">
        <v>54</v>
      </c>
      <c r="B45" t="s">
        <v>1269</v>
      </c>
      <c r="C45" t="s">
        <v>1389</v>
      </c>
      <c r="D45" t="s">
        <v>275</v>
      </c>
      <c r="E45" t="s">
        <v>1390</v>
      </c>
      <c r="F45" t="s">
        <v>1391</v>
      </c>
      <c r="G45" t="s">
        <v>1273</v>
      </c>
      <c r="H45" t="s">
        <v>1274</v>
      </c>
      <c r="I45">
        <v>1</v>
      </c>
      <c r="J45">
        <v>1</v>
      </c>
      <c r="K45">
        <v>4</v>
      </c>
      <c r="L45">
        <v>3</v>
      </c>
      <c r="M45" t="s">
        <v>1275</v>
      </c>
      <c r="N45" t="str">
        <f t="shared" si="0"/>
        <v>TNCannonWoodbury1</v>
      </c>
      <c r="Q45" t="str">
        <f t="shared" si="1"/>
        <v>Woodbury, Cannon County, TN</v>
      </c>
      <c r="T45" s="23" t="s">
        <v>2872</v>
      </c>
      <c r="W45">
        <v>35.683300000000003</v>
      </c>
      <c r="X45">
        <v>-86.083299999999994</v>
      </c>
      <c r="Z45" t="str">
        <f t="shared" si="4"/>
        <v/>
      </c>
      <c r="AB45" t="str">
        <f t="shared" si="3"/>
        <v/>
      </c>
    </row>
    <row r="46" spans="1:28">
      <c r="A46" s="19">
        <v>55</v>
      </c>
      <c r="B46" t="s">
        <v>1269</v>
      </c>
      <c r="C46" t="s">
        <v>1392</v>
      </c>
      <c r="D46" t="s">
        <v>275</v>
      </c>
      <c r="E46" t="s">
        <v>731</v>
      </c>
      <c r="F46" t="s">
        <v>344</v>
      </c>
      <c r="G46" t="s">
        <v>1273</v>
      </c>
      <c r="H46" t="s">
        <v>1127</v>
      </c>
      <c r="I46">
        <v>1</v>
      </c>
      <c r="J46">
        <v>1</v>
      </c>
      <c r="K46">
        <v>4</v>
      </c>
      <c r="L46">
        <v>3</v>
      </c>
      <c r="M46" t="s">
        <v>1275</v>
      </c>
      <c r="N46" t="str">
        <f t="shared" si="0"/>
        <v>TNBedfordShelbyville1</v>
      </c>
      <c r="Q46" t="str">
        <f t="shared" si="1"/>
        <v>Shelbyville, Bedford County, TN</v>
      </c>
      <c r="T46" s="23" t="s">
        <v>2873</v>
      </c>
      <c r="W46">
        <v>35.555300000000003</v>
      </c>
      <c r="X46">
        <v>-86.459000000000003</v>
      </c>
      <c r="Z46" t="str">
        <f t="shared" si="4"/>
        <v/>
      </c>
      <c r="AB46" t="str">
        <f t="shared" si="3"/>
        <v/>
      </c>
    </row>
    <row r="47" spans="1:28">
      <c r="A47" s="19">
        <v>56</v>
      </c>
      <c r="B47" t="s">
        <v>1269</v>
      </c>
      <c r="C47" t="s">
        <v>1393</v>
      </c>
      <c r="D47" t="s">
        <v>3</v>
      </c>
      <c r="E47" t="s">
        <v>209</v>
      </c>
      <c r="F47" t="s">
        <v>1394</v>
      </c>
      <c r="G47" t="s">
        <v>1273</v>
      </c>
      <c r="H47" t="s">
        <v>1127</v>
      </c>
      <c r="I47">
        <v>1</v>
      </c>
      <c r="J47">
        <v>1</v>
      </c>
      <c r="K47">
        <v>4</v>
      </c>
      <c r="L47">
        <v>3</v>
      </c>
      <c r="M47" t="s">
        <v>1275</v>
      </c>
      <c r="N47" t="str">
        <f t="shared" si="0"/>
        <v>ALJacksonScottsboro1</v>
      </c>
      <c r="Q47" t="str">
        <f t="shared" si="1"/>
        <v>Scottsboro, Jackson County, AL</v>
      </c>
      <c r="T47" s="23" t="s">
        <v>2905</v>
      </c>
      <c r="W47">
        <v>34.655799999999999</v>
      </c>
      <c r="X47">
        <v>-86.083600000000004</v>
      </c>
      <c r="Z47" t="str">
        <f t="shared" si="4"/>
        <v/>
      </c>
      <c r="AB47" t="str">
        <f t="shared" si="3"/>
        <v/>
      </c>
    </row>
    <row r="48" spans="1:28">
      <c r="A48" s="19">
        <v>57</v>
      </c>
      <c r="B48" t="s">
        <v>1269</v>
      </c>
      <c r="C48" t="s">
        <v>1395</v>
      </c>
      <c r="D48" t="s">
        <v>3</v>
      </c>
      <c r="E48" t="s">
        <v>320</v>
      </c>
      <c r="F48" t="s">
        <v>370</v>
      </c>
      <c r="G48" t="s">
        <v>1273</v>
      </c>
      <c r="H48" t="s">
        <v>1274</v>
      </c>
      <c r="I48">
        <v>1</v>
      </c>
      <c r="J48">
        <v>1</v>
      </c>
      <c r="K48">
        <v>4</v>
      </c>
      <c r="L48">
        <v>3</v>
      </c>
      <c r="M48" t="s">
        <v>1275</v>
      </c>
      <c r="N48" t="str">
        <f t="shared" si="0"/>
        <v>ALMadisonHuntsville1</v>
      </c>
      <c r="Q48" t="str">
        <f t="shared" si="1"/>
        <v>Huntsville, Madison County, AL</v>
      </c>
      <c r="T48" s="23" t="s">
        <v>2906</v>
      </c>
      <c r="W48">
        <v>34.730400000000003</v>
      </c>
      <c r="X48">
        <v>-86.586100000000002</v>
      </c>
      <c r="Z48" t="str">
        <f t="shared" si="4"/>
        <v/>
      </c>
      <c r="AB48" t="str">
        <f t="shared" si="3"/>
        <v/>
      </c>
    </row>
    <row r="49" spans="1:28">
      <c r="A49" s="19">
        <v>58</v>
      </c>
      <c r="B49" t="s">
        <v>1269</v>
      </c>
      <c r="C49" t="s">
        <v>1396</v>
      </c>
      <c r="D49" t="s">
        <v>3</v>
      </c>
      <c r="E49" t="s">
        <v>1397</v>
      </c>
      <c r="F49" t="s">
        <v>990</v>
      </c>
      <c r="G49" t="s">
        <v>1273</v>
      </c>
      <c r="H49" t="s">
        <v>1127</v>
      </c>
      <c r="I49">
        <v>1</v>
      </c>
      <c r="J49">
        <v>1</v>
      </c>
      <c r="K49">
        <v>4</v>
      </c>
      <c r="M49" t="s">
        <v>1275</v>
      </c>
      <c r="N49" t="str">
        <f t="shared" si="0"/>
        <v>ALLauderdaleFlorence1</v>
      </c>
      <c r="Q49" t="str">
        <f t="shared" si="1"/>
        <v>Florence, Lauderdale County, AL</v>
      </c>
      <c r="T49" s="23" t="s">
        <v>2907</v>
      </c>
      <c r="W49">
        <v>34.798999999999999</v>
      </c>
      <c r="X49">
        <v>-87.677599999999998</v>
      </c>
      <c r="Z49" t="str">
        <f t="shared" si="4"/>
        <v/>
      </c>
      <c r="AB49" t="str">
        <f t="shared" si="3"/>
        <v/>
      </c>
    </row>
    <row r="50" spans="1:28">
      <c r="A50" s="19">
        <v>59</v>
      </c>
      <c r="B50" t="s">
        <v>1269</v>
      </c>
      <c r="C50" t="s">
        <v>1398</v>
      </c>
      <c r="D50" t="s">
        <v>3</v>
      </c>
      <c r="E50" t="s">
        <v>1307</v>
      </c>
      <c r="F50" t="s">
        <v>1399</v>
      </c>
      <c r="G50" t="s">
        <v>1273</v>
      </c>
      <c r="H50" t="s">
        <v>1274</v>
      </c>
      <c r="I50">
        <v>1</v>
      </c>
      <c r="J50">
        <v>1</v>
      </c>
      <c r="K50">
        <v>4</v>
      </c>
      <c r="L50">
        <v>3</v>
      </c>
      <c r="M50" t="s">
        <v>1275</v>
      </c>
      <c r="N50" t="str">
        <f t="shared" si="0"/>
        <v>ALDe KalbRainsville1</v>
      </c>
      <c r="Q50" t="str">
        <f t="shared" si="1"/>
        <v>Rainsville, De Kalb County, AL</v>
      </c>
      <c r="T50" s="23" t="s">
        <v>3044</v>
      </c>
      <c r="W50">
        <v>34.483199999999997</v>
      </c>
      <c r="X50">
        <v>-85.816000000000003</v>
      </c>
      <c r="Z50" t="str">
        <f t="shared" si="4"/>
        <v/>
      </c>
      <c r="AB50" t="str">
        <f t="shared" si="3"/>
        <v/>
      </c>
    </row>
    <row r="51" spans="1:28">
      <c r="A51" s="19">
        <v>60</v>
      </c>
      <c r="B51" t="s">
        <v>1269</v>
      </c>
      <c r="C51" t="s">
        <v>1400</v>
      </c>
      <c r="D51" t="s">
        <v>3</v>
      </c>
      <c r="E51" t="s">
        <v>571</v>
      </c>
      <c r="F51" t="s">
        <v>1401</v>
      </c>
      <c r="G51" t="s">
        <v>1273</v>
      </c>
      <c r="H51" t="s">
        <v>1274</v>
      </c>
      <c r="I51">
        <v>1</v>
      </c>
      <c r="J51">
        <v>1</v>
      </c>
      <c r="K51">
        <v>3</v>
      </c>
      <c r="L51">
        <v>2</v>
      </c>
      <c r="M51" t="s">
        <v>1275</v>
      </c>
      <c r="N51" t="str">
        <f t="shared" si="0"/>
        <v>ALFranklinBelgreen1</v>
      </c>
      <c r="Q51" t="str">
        <f t="shared" si="1"/>
        <v>Belgreen, Franklin County, AL</v>
      </c>
      <c r="T51" s="23" t="s">
        <v>2909</v>
      </c>
      <c r="W51">
        <v>34.4758</v>
      </c>
      <c r="X51">
        <v>-87.725399999999993</v>
      </c>
      <c r="Z51" t="str">
        <f t="shared" si="4"/>
        <v/>
      </c>
      <c r="AB51" t="str">
        <f t="shared" si="3"/>
        <v/>
      </c>
    </row>
    <row r="52" spans="1:28">
      <c r="A52" s="19">
        <v>61</v>
      </c>
      <c r="B52" t="s">
        <v>1269</v>
      </c>
      <c r="C52" t="s">
        <v>1402</v>
      </c>
      <c r="D52" t="s">
        <v>3</v>
      </c>
      <c r="E52" t="s">
        <v>958</v>
      </c>
      <c r="F52" t="s">
        <v>4</v>
      </c>
      <c r="G52" t="s">
        <v>1273</v>
      </c>
      <c r="H52" t="s">
        <v>1127</v>
      </c>
      <c r="I52">
        <v>1</v>
      </c>
      <c r="J52">
        <v>1</v>
      </c>
      <c r="K52">
        <v>3</v>
      </c>
      <c r="L52">
        <v>3</v>
      </c>
      <c r="M52" t="s">
        <v>1275</v>
      </c>
      <c r="N52" t="str">
        <f t="shared" si="0"/>
        <v>ALJeffersonBirmingham1</v>
      </c>
      <c r="Q52" t="str">
        <f t="shared" si="1"/>
        <v>Birmingham, Jefferson County, AL</v>
      </c>
      <c r="T52" s="23" t="s">
        <v>2910</v>
      </c>
      <c r="W52">
        <v>33.518599999999999</v>
      </c>
      <c r="X52">
        <v>-86.810400000000001</v>
      </c>
      <c r="Z52" t="str">
        <f t="shared" si="4"/>
        <v/>
      </c>
      <c r="AB52" t="str">
        <f t="shared" si="3"/>
        <v/>
      </c>
    </row>
    <row r="53" spans="1:28">
      <c r="A53" s="19">
        <v>65</v>
      </c>
      <c r="B53" t="s">
        <v>1269</v>
      </c>
      <c r="C53" t="s">
        <v>1406</v>
      </c>
      <c r="D53" t="s">
        <v>3</v>
      </c>
      <c r="E53" t="s">
        <v>1407</v>
      </c>
      <c r="F53" t="s">
        <v>1407</v>
      </c>
      <c r="G53" t="s">
        <v>1309</v>
      </c>
      <c r="H53" t="s">
        <v>1274</v>
      </c>
      <c r="I53">
        <v>1</v>
      </c>
      <c r="J53">
        <v>1</v>
      </c>
      <c r="K53">
        <v>3</v>
      </c>
      <c r="L53">
        <v>3</v>
      </c>
      <c r="M53" t="s">
        <v>1275</v>
      </c>
      <c r="N53" t="str">
        <f t="shared" si="0"/>
        <v>ALTuscaloosaTuscaloosa1</v>
      </c>
      <c r="Q53" t="str">
        <f t="shared" si="1"/>
        <v>Tuscaloosa, Tuscaloosa County, AL</v>
      </c>
      <c r="T53" s="23" t="s">
        <v>2911</v>
      </c>
      <c r="W53">
        <v>33.209800000000001</v>
      </c>
      <c r="X53">
        <v>-87.569199999999995</v>
      </c>
      <c r="Z53" t="str">
        <f t="shared" si="4"/>
        <v/>
      </c>
      <c r="AB53" t="str">
        <f t="shared" si="3"/>
        <v/>
      </c>
    </row>
    <row r="54" spans="1:28">
      <c r="A54" s="19">
        <v>66</v>
      </c>
      <c r="B54" t="s">
        <v>1269</v>
      </c>
      <c r="C54" t="s">
        <v>1408</v>
      </c>
      <c r="D54" t="s">
        <v>3</v>
      </c>
      <c r="E54" t="s">
        <v>1409</v>
      </c>
      <c r="F54" t="s">
        <v>1410</v>
      </c>
      <c r="G54" t="s">
        <v>1309</v>
      </c>
      <c r="H54" t="s">
        <v>1274</v>
      </c>
      <c r="I54">
        <v>1</v>
      </c>
      <c r="J54">
        <v>1</v>
      </c>
      <c r="K54">
        <v>4</v>
      </c>
      <c r="L54">
        <v>3</v>
      </c>
      <c r="M54" t="s">
        <v>1275</v>
      </c>
      <c r="N54" t="str">
        <f t="shared" ref="N54:N106" si="5">D54&amp;E54&amp;F54&amp;J54</f>
        <v>ALCalhounAnniston1</v>
      </c>
      <c r="Q54" t="str">
        <f t="shared" si="1"/>
        <v>Anniston, Calhoun County, AL</v>
      </c>
      <c r="T54" s="23" t="s">
        <v>2912</v>
      </c>
      <c r="W54">
        <v>33.659500000000001</v>
      </c>
      <c r="X54">
        <v>-85.831400000000002</v>
      </c>
      <c r="Z54" t="str">
        <f t="shared" si="4"/>
        <v/>
      </c>
      <c r="AB54" t="str">
        <f t="shared" si="3"/>
        <v/>
      </c>
    </row>
    <row r="55" spans="1:28">
      <c r="A55" s="19">
        <v>67</v>
      </c>
      <c r="B55" t="s">
        <v>1269</v>
      </c>
      <c r="C55" t="s">
        <v>1411</v>
      </c>
      <c r="D55" t="s">
        <v>3</v>
      </c>
      <c r="E55" t="s">
        <v>1412</v>
      </c>
      <c r="F55" t="s">
        <v>1412</v>
      </c>
      <c r="G55" t="s">
        <v>1309</v>
      </c>
      <c r="H55" t="s">
        <v>1127</v>
      </c>
      <c r="I55">
        <v>1</v>
      </c>
      <c r="J55">
        <v>1</v>
      </c>
      <c r="K55">
        <v>4</v>
      </c>
      <c r="L55">
        <v>3</v>
      </c>
      <c r="M55" t="s">
        <v>1275</v>
      </c>
      <c r="N55" t="str">
        <f t="shared" si="5"/>
        <v>ALTalladegaTalladega1</v>
      </c>
      <c r="Q55" t="str">
        <f t="shared" si="1"/>
        <v>Talladega, Talladega County, AL</v>
      </c>
      <c r="T55" s="23" t="s">
        <v>2913</v>
      </c>
      <c r="W55">
        <v>33.432699999999997</v>
      </c>
      <c r="X55">
        <v>-86.105400000000003</v>
      </c>
      <c r="Z55" t="str">
        <f t="shared" si="4"/>
        <v/>
      </c>
      <c r="AB55" t="str">
        <f t="shared" si="3"/>
        <v/>
      </c>
    </row>
    <row r="56" spans="1:28">
      <c r="A56" s="19">
        <v>68</v>
      </c>
      <c r="B56" t="s">
        <v>1269</v>
      </c>
      <c r="C56" t="s">
        <v>1413</v>
      </c>
      <c r="D56" t="s">
        <v>3</v>
      </c>
      <c r="E56" t="s">
        <v>1414</v>
      </c>
      <c r="F56" t="s">
        <v>1415</v>
      </c>
      <c r="G56" t="s">
        <v>1309</v>
      </c>
      <c r="H56" t="s">
        <v>1127</v>
      </c>
      <c r="I56">
        <v>1</v>
      </c>
      <c r="J56">
        <v>1</v>
      </c>
      <c r="K56">
        <v>4</v>
      </c>
      <c r="L56">
        <v>3</v>
      </c>
      <c r="M56" t="s">
        <v>1275</v>
      </c>
      <c r="N56" t="str">
        <f t="shared" si="5"/>
        <v>ALChambersLanett1</v>
      </c>
      <c r="Q56" t="str">
        <f t="shared" si="1"/>
        <v>Lanett, Chambers County, AL</v>
      </c>
      <c r="T56" s="23" t="s">
        <v>2914</v>
      </c>
      <c r="W56">
        <v>32.877499999999998</v>
      </c>
      <c r="X56">
        <v>-85.206400000000002</v>
      </c>
      <c r="Z56" t="str">
        <f t="shared" si="4"/>
        <v/>
      </c>
      <c r="AB56" t="str">
        <f t="shared" si="3"/>
        <v/>
      </c>
    </row>
    <row r="57" spans="1:28">
      <c r="A57" s="19">
        <v>69</v>
      </c>
      <c r="B57" t="s">
        <v>1269</v>
      </c>
      <c r="C57" t="s">
        <v>1416</v>
      </c>
      <c r="D57" t="s">
        <v>3</v>
      </c>
      <c r="E57" t="s">
        <v>1417</v>
      </c>
      <c r="F57" t="s">
        <v>995</v>
      </c>
      <c r="G57" t="s">
        <v>1319</v>
      </c>
      <c r="H57" t="s">
        <v>1274</v>
      </c>
      <c r="I57">
        <v>1</v>
      </c>
      <c r="J57">
        <v>1</v>
      </c>
      <c r="K57">
        <v>3</v>
      </c>
      <c r="L57">
        <v>3</v>
      </c>
      <c r="M57" t="s">
        <v>1275</v>
      </c>
      <c r="N57" t="str">
        <f t="shared" si="5"/>
        <v>ALWilcoxCamden1</v>
      </c>
      <c r="Q57" t="str">
        <f t="shared" si="1"/>
        <v>Camden, Wilcox County, AL</v>
      </c>
      <c r="T57" s="23" t="s">
        <v>2915</v>
      </c>
      <c r="W57">
        <v>31.9894</v>
      </c>
      <c r="X57">
        <v>-87.305999999999997</v>
      </c>
      <c r="Z57" t="str">
        <f t="shared" si="4"/>
        <v/>
      </c>
      <c r="AB57" t="str">
        <f t="shared" si="3"/>
        <v/>
      </c>
    </row>
    <row r="58" spans="1:28">
      <c r="A58" s="19">
        <v>70</v>
      </c>
      <c r="B58" t="s">
        <v>1269</v>
      </c>
      <c r="C58" t="s">
        <v>1418</v>
      </c>
      <c r="D58" t="s">
        <v>3</v>
      </c>
      <c r="E58" t="s">
        <v>1419</v>
      </c>
      <c r="F58" t="s">
        <v>1420</v>
      </c>
      <c r="G58" t="s">
        <v>1319</v>
      </c>
      <c r="H58" t="s">
        <v>1127</v>
      </c>
      <c r="I58">
        <v>1</v>
      </c>
      <c r="J58">
        <v>1</v>
      </c>
      <c r="K58">
        <v>3</v>
      </c>
      <c r="L58">
        <v>2</v>
      </c>
      <c r="M58" t="s">
        <v>1275</v>
      </c>
      <c r="N58" t="str">
        <f t="shared" si="5"/>
        <v>ALMarengoDemopolis1</v>
      </c>
      <c r="Q58" t="str">
        <f t="shared" si="1"/>
        <v>Demopolis, Marengo County, AL</v>
      </c>
      <c r="T58" s="23" t="s">
        <v>2916</v>
      </c>
      <c r="W58">
        <v>32.522399999999998</v>
      </c>
      <c r="X58">
        <v>-87.831999999999994</v>
      </c>
      <c r="Z58" t="str">
        <f t="shared" si="4"/>
        <v/>
      </c>
      <c r="AB58" t="str">
        <f t="shared" si="3"/>
        <v/>
      </c>
    </row>
    <row r="59" spans="1:28">
      <c r="A59" s="19">
        <v>71</v>
      </c>
      <c r="B59" t="s">
        <v>1269</v>
      </c>
      <c r="C59" t="s">
        <v>1421</v>
      </c>
      <c r="D59" t="s">
        <v>3</v>
      </c>
      <c r="E59" t="s">
        <v>1367</v>
      </c>
      <c r="F59" t="s">
        <v>1422</v>
      </c>
      <c r="G59" t="s">
        <v>1309</v>
      </c>
      <c r="H59" t="s">
        <v>1127</v>
      </c>
      <c r="I59">
        <v>1</v>
      </c>
      <c r="J59">
        <v>1</v>
      </c>
      <c r="K59">
        <v>3</v>
      </c>
      <c r="L59">
        <v>3</v>
      </c>
      <c r="M59" t="s">
        <v>1275</v>
      </c>
      <c r="N59" t="str">
        <f t="shared" si="5"/>
        <v>ALLeeOpelika1</v>
      </c>
      <c r="Q59" t="str">
        <f t="shared" si="1"/>
        <v>Opelika, Lee County, AL</v>
      </c>
      <c r="T59" s="23" t="s">
        <v>2917</v>
      </c>
      <c r="W59">
        <v>32.645400000000002</v>
      </c>
      <c r="X59">
        <v>85.396299999999997</v>
      </c>
      <c r="Z59" t="str">
        <f t="shared" si="4"/>
        <v/>
      </c>
      <c r="AB59" t="str">
        <f t="shared" si="3"/>
        <v/>
      </c>
    </row>
    <row r="60" spans="1:28">
      <c r="A60" s="19">
        <v>72</v>
      </c>
      <c r="B60" t="s">
        <v>1269</v>
      </c>
      <c r="C60" t="s">
        <v>1423</v>
      </c>
      <c r="D60" t="s">
        <v>3</v>
      </c>
      <c r="E60" t="s">
        <v>1424</v>
      </c>
      <c r="F60" t="s">
        <v>1425</v>
      </c>
      <c r="G60" t="s">
        <v>1309</v>
      </c>
      <c r="H60" t="s">
        <v>1127</v>
      </c>
      <c r="I60">
        <v>1</v>
      </c>
      <c r="J60">
        <v>1</v>
      </c>
      <c r="K60">
        <v>4</v>
      </c>
      <c r="L60">
        <v>2</v>
      </c>
      <c r="M60" t="s">
        <v>1275</v>
      </c>
      <c r="N60" t="str">
        <f t="shared" si="5"/>
        <v>ALRussellPhenix City1</v>
      </c>
      <c r="Q60" t="str">
        <f t="shared" si="1"/>
        <v>Phenix City, Russell County, AL</v>
      </c>
      <c r="T60" s="23" t="s">
        <v>3097</v>
      </c>
      <c r="W60">
        <v>32.470799999999997</v>
      </c>
      <c r="X60">
        <v>85.000799999999998</v>
      </c>
      <c r="Z60" t="str">
        <f t="shared" si="4"/>
        <v/>
      </c>
      <c r="AB60" t="str">
        <f t="shared" si="3"/>
        <v/>
      </c>
    </row>
    <row r="61" spans="1:28">
      <c r="A61" s="19">
        <v>74</v>
      </c>
      <c r="B61" t="s">
        <v>1269</v>
      </c>
      <c r="C61" t="s">
        <v>1427</v>
      </c>
      <c r="D61" t="s">
        <v>3</v>
      </c>
      <c r="E61" t="s">
        <v>456</v>
      </c>
      <c r="F61" t="s">
        <v>456</v>
      </c>
      <c r="G61" t="s">
        <v>1319</v>
      </c>
      <c r="H61" t="s">
        <v>1127</v>
      </c>
      <c r="I61">
        <v>1</v>
      </c>
      <c r="J61">
        <v>1</v>
      </c>
      <c r="K61">
        <v>4</v>
      </c>
      <c r="L61">
        <v>3</v>
      </c>
      <c r="M61" t="s">
        <v>1275</v>
      </c>
      <c r="N61" t="str">
        <f t="shared" si="5"/>
        <v>ALMontgomeryMontgomery1</v>
      </c>
      <c r="Q61" t="str">
        <f t="shared" si="1"/>
        <v>Montgomery, Montgomery County, AL</v>
      </c>
      <c r="T61" s="23" t="s">
        <v>3098</v>
      </c>
      <c r="W61">
        <v>32.366799999999998</v>
      </c>
      <c r="X61">
        <v>86.3</v>
      </c>
      <c r="Z61" t="str">
        <f t="shared" si="4"/>
        <v/>
      </c>
      <c r="AB61" t="str">
        <f t="shared" si="3"/>
        <v/>
      </c>
    </row>
    <row r="62" spans="1:28">
      <c r="A62" s="19">
        <v>75</v>
      </c>
      <c r="B62" t="s">
        <v>1269</v>
      </c>
      <c r="C62" t="s">
        <v>1428</v>
      </c>
      <c r="D62" t="s">
        <v>3</v>
      </c>
      <c r="E62" t="s">
        <v>1429</v>
      </c>
      <c r="F62" t="s">
        <v>117</v>
      </c>
      <c r="G62" t="s">
        <v>1328</v>
      </c>
      <c r="H62" t="s">
        <v>1127</v>
      </c>
      <c r="I62">
        <v>1</v>
      </c>
      <c r="J62">
        <v>1</v>
      </c>
      <c r="K62">
        <v>3</v>
      </c>
      <c r="L62">
        <v>2</v>
      </c>
      <c r="M62" t="s">
        <v>1275</v>
      </c>
      <c r="N62" t="str">
        <f t="shared" si="5"/>
        <v>ALBarbourLouisville1</v>
      </c>
      <c r="Q62" t="str">
        <f t="shared" si="1"/>
        <v>Louisville, Barbour County, AL</v>
      </c>
      <c r="T62" s="23" t="s">
        <v>3099</v>
      </c>
      <c r="W62">
        <v>31.782</v>
      </c>
      <c r="X62">
        <v>85.443200000000004</v>
      </c>
      <c r="Z62" t="str">
        <f t="shared" si="4"/>
        <v/>
      </c>
      <c r="AB62" t="str">
        <f t="shared" si="3"/>
        <v/>
      </c>
    </row>
    <row r="63" spans="1:28">
      <c r="A63" s="19">
        <v>76</v>
      </c>
      <c r="B63" t="s">
        <v>1269</v>
      </c>
      <c r="C63" t="s">
        <v>1430</v>
      </c>
      <c r="D63" t="s">
        <v>3</v>
      </c>
      <c r="E63" t="s">
        <v>293</v>
      </c>
      <c r="F63" t="s">
        <v>1431</v>
      </c>
      <c r="G63" t="s">
        <v>1328</v>
      </c>
      <c r="H63" t="s">
        <v>1127</v>
      </c>
      <c r="I63">
        <v>1</v>
      </c>
      <c r="J63">
        <v>1</v>
      </c>
      <c r="K63">
        <v>4</v>
      </c>
      <c r="L63">
        <v>4</v>
      </c>
      <c r="M63" t="s">
        <v>1275</v>
      </c>
      <c r="N63" t="str">
        <f t="shared" si="5"/>
        <v>ALHoustonAshford1</v>
      </c>
      <c r="Q63" t="str">
        <f t="shared" si="1"/>
        <v>Ashford, Houston County, AL</v>
      </c>
      <c r="T63" s="23" t="s">
        <v>3100</v>
      </c>
      <c r="W63">
        <v>31.239000000000001</v>
      </c>
      <c r="X63">
        <v>85.254900000000006</v>
      </c>
      <c r="Z63" t="str">
        <f t="shared" si="4"/>
        <v/>
      </c>
      <c r="AB63" t="str">
        <f t="shared" si="3"/>
        <v/>
      </c>
    </row>
    <row r="64" spans="1:28">
      <c r="A64" s="19">
        <v>77</v>
      </c>
      <c r="B64" t="s">
        <v>1269</v>
      </c>
      <c r="C64" t="s">
        <v>1432</v>
      </c>
      <c r="D64" t="s">
        <v>3</v>
      </c>
      <c r="E64" t="s">
        <v>1433</v>
      </c>
      <c r="F64" t="s">
        <v>1434</v>
      </c>
      <c r="G64" t="s">
        <v>1328</v>
      </c>
      <c r="H64" t="s">
        <v>1127</v>
      </c>
      <c r="I64">
        <v>1</v>
      </c>
      <c r="J64">
        <v>1</v>
      </c>
      <c r="K64">
        <v>4</v>
      </c>
      <c r="M64" t="s">
        <v>1275</v>
      </c>
      <c r="N64" t="str">
        <f t="shared" si="5"/>
        <v>ALPikeTroy1</v>
      </c>
      <c r="Q64" t="str">
        <f t="shared" si="1"/>
        <v>Troy, Pike County, AL</v>
      </c>
      <c r="T64" s="23" t="s">
        <v>3101</v>
      </c>
      <c r="W64">
        <v>31.811399999999999</v>
      </c>
      <c r="X64">
        <v>85.95</v>
      </c>
      <c r="Z64" t="str">
        <f t="shared" si="4"/>
        <v/>
      </c>
      <c r="AB64" t="str">
        <f t="shared" si="3"/>
        <v/>
      </c>
    </row>
    <row r="65" spans="1:28">
      <c r="A65" s="19">
        <v>80</v>
      </c>
      <c r="B65" t="s">
        <v>1269</v>
      </c>
      <c r="C65" t="s">
        <v>1437</v>
      </c>
      <c r="D65" t="s">
        <v>3</v>
      </c>
      <c r="E65" t="s">
        <v>1438</v>
      </c>
      <c r="F65" t="s">
        <v>1439</v>
      </c>
      <c r="G65" t="s">
        <v>1328</v>
      </c>
      <c r="H65" t="s">
        <v>1274</v>
      </c>
      <c r="I65">
        <v>1</v>
      </c>
      <c r="J65">
        <v>1</v>
      </c>
      <c r="K65">
        <v>4</v>
      </c>
      <c r="L65">
        <v>2</v>
      </c>
      <c r="M65" t="s">
        <v>1275</v>
      </c>
      <c r="N65" t="str">
        <f t="shared" si="5"/>
        <v>ALCoffeeEnterprise1</v>
      </c>
      <c r="Q65" t="str">
        <f t="shared" si="1"/>
        <v>Enterprise, Coffee County, AL</v>
      </c>
      <c r="T65" s="23" t="s">
        <v>3102</v>
      </c>
      <c r="W65">
        <v>31.312999999999999</v>
      </c>
      <c r="X65">
        <v>85.855599999999995</v>
      </c>
      <c r="Z65" t="str">
        <f t="shared" si="4"/>
        <v/>
      </c>
      <c r="AB65" t="str">
        <f t="shared" si="3"/>
        <v/>
      </c>
    </row>
    <row r="66" spans="1:28">
      <c r="A66" s="19">
        <v>81</v>
      </c>
      <c r="B66" t="s">
        <v>1269</v>
      </c>
      <c r="C66" t="s">
        <v>1440</v>
      </c>
      <c r="D66" t="s">
        <v>54</v>
      </c>
      <c r="E66" t="s">
        <v>1068</v>
      </c>
      <c r="F66" t="s">
        <v>1441</v>
      </c>
      <c r="G66" t="s">
        <v>1328</v>
      </c>
      <c r="H66" t="s">
        <v>1127</v>
      </c>
      <c r="I66">
        <v>1</v>
      </c>
      <c r="J66">
        <v>1</v>
      </c>
      <c r="K66">
        <v>3</v>
      </c>
      <c r="L66">
        <v>3</v>
      </c>
      <c r="M66" t="s">
        <v>1275</v>
      </c>
      <c r="N66" t="str">
        <f t="shared" si="5"/>
        <v>FLWashingtonWausau1</v>
      </c>
      <c r="Q66" t="str">
        <f t="shared" si="1"/>
        <v>Wausau, Washington County, FL</v>
      </c>
      <c r="T66" s="23" t="s">
        <v>3103</v>
      </c>
      <c r="W66">
        <v>30.708300000000001</v>
      </c>
      <c r="X66">
        <v>85.692099999999996</v>
      </c>
      <c r="Z66" t="str">
        <f t="shared" si="4"/>
        <v/>
      </c>
      <c r="AB66" t="str">
        <f t="shared" si="3"/>
        <v/>
      </c>
    </row>
    <row r="67" spans="1:28">
      <c r="A67" s="19">
        <v>82</v>
      </c>
      <c r="B67" t="s">
        <v>1269</v>
      </c>
      <c r="C67" t="s">
        <v>1442</v>
      </c>
      <c r="D67" t="s">
        <v>54</v>
      </c>
      <c r="E67" t="s">
        <v>1443</v>
      </c>
      <c r="F67" t="s">
        <v>1444</v>
      </c>
      <c r="G67" t="s">
        <v>1322</v>
      </c>
      <c r="H67" t="s">
        <v>1127</v>
      </c>
      <c r="I67">
        <v>1</v>
      </c>
      <c r="J67">
        <v>1</v>
      </c>
      <c r="K67">
        <v>3</v>
      </c>
      <c r="L67">
        <v>2</v>
      </c>
      <c r="M67" t="s">
        <v>1275</v>
      </c>
      <c r="N67" t="str">
        <f t="shared" si="5"/>
        <v>FLEscambiaBarrineau Park1</v>
      </c>
      <c r="Q67" t="str">
        <f t="shared" ref="Q67:Q127" si="6">F67&amp;", "&amp;E67&amp;" County, "&amp;D67</f>
        <v>Barrineau Park, Escambia County, FL</v>
      </c>
      <c r="T67" s="23" t="s">
        <v>3104</v>
      </c>
      <c r="W67">
        <v>30.693300000000001</v>
      </c>
      <c r="X67">
        <v>87.2958</v>
      </c>
      <c r="Z67" t="str">
        <f t="shared" ref="Z67:Z82" si="7">IF(OR(Q67=T67,T67=""),"","NO")</f>
        <v/>
      </c>
      <c r="AB67" t="str">
        <f t="shared" ref="AB67:AB127" si="8">IF(Z67="","",1900+AA67-Z67)</f>
        <v/>
      </c>
    </row>
    <row r="68" spans="1:28">
      <c r="A68" s="19">
        <v>83</v>
      </c>
      <c r="B68" t="s">
        <v>1269</v>
      </c>
      <c r="C68" t="s">
        <v>1445</v>
      </c>
      <c r="D68" t="s">
        <v>3</v>
      </c>
      <c r="E68" t="s">
        <v>1446</v>
      </c>
      <c r="F68" t="s">
        <v>1447</v>
      </c>
      <c r="G68" t="s">
        <v>1322</v>
      </c>
      <c r="H68" t="s">
        <v>1127</v>
      </c>
      <c r="I68">
        <v>1</v>
      </c>
      <c r="J68">
        <v>1</v>
      </c>
      <c r="K68">
        <v>4</v>
      </c>
      <c r="L68">
        <v>3</v>
      </c>
      <c r="M68" t="s">
        <v>1275</v>
      </c>
      <c r="N68" t="str">
        <f t="shared" si="5"/>
        <v>ALBaldwinGulf Shores1</v>
      </c>
      <c r="Q68" t="str">
        <f t="shared" si="6"/>
        <v>Gulf Shores, Baldwin County, AL</v>
      </c>
      <c r="T68" s="23" t="s">
        <v>3105</v>
      </c>
      <c r="W68">
        <v>30.246099999999998</v>
      </c>
      <c r="X68">
        <v>87.701999999999998</v>
      </c>
      <c r="Z68" t="str">
        <f t="shared" si="7"/>
        <v/>
      </c>
      <c r="AB68" t="str">
        <f t="shared" si="8"/>
        <v/>
      </c>
    </row>
    <row r="69" spans="1:28">
      <c r="A69" s="19">
        <v>84</v>
      </c>
      <c r="B69" t="s">
        <v>1269</v>
      </c>
      <c r="C69" t="s">
        <v>1448</v>
      </c>
      <c r="D69" t="s">
        <v>3</v>
      </c>
      <c r="E69" t="s">
        <v>6</v>
      </c>
      <c r="F69" t="s">
        <v>1449</v>
      </c>
      <c r="G69" t="s">
        <v>1322</v>
      </c>
      <c r="H69" t="s">
        <v>1274</v>
      </c>
      <c r="I69">
        <v>1</v>
      </c>
      <c r="J69">
        <v>1</v>
      </c>
      <c r="K69">
        <v>3</v>
      </c>
      <c r="L69">
        <v>2</v>
      </c>
      <c r="M69" t="s">
        <v>1275</v>
      </c>
      <c r="N69" t="str">
        <f t="shared" si="5"/>
        <v>ALMobileBayou La Batre1</v>
      </c>
      <c r="Q69" t="str">
        <f t="shared" si="6"/>
        <v>Bayou La Batre, Mobile County, AL</v>
      </c>
      <c r="T69" s="23" t="s">
        <v>3106</v>
      </c>
      <c r="W69">
        <v>30.406099999999999</v>
      </c>
      <c r="X69">
        <v>88.22</v>
      </c>
      <c r="Z69" t="str">
        <f t="shared" si="7"/>
        <v/>
      </c>
      <c r="AB69" t="str">
        <f t="shared" si="8"/>
        <v/>
      </c>
    </row>
    <row r="70" spans="1:28">
      <c r="A70" s="19">
        <v>85</v>
      </c>
      <c r="B70" t="s">
        <v>1269</v>
      </c>
      <c r="C70" t="s">
        <v>1450</v>
      </c>
      <c r="D70" t="s">
        <v>3</v>
      </c>
      <c r="E70" t="s">
        <v>6</v>
      </c>
      <c r="F70" t="s">
        <v>6</v>
      </c>
      <c r="G70" t="s">
        <v>1322</v>
      </c>
      <c r="H70" t="s">
        <v>1127</v>
      </c>
      <c r="I70">
        <v>1</v>
      </c>
      <c r="J70">
        <v>1</v>
      </c>
      <c r="K70">
        <v>3</v>
      </c>
      <c r="L70">
        <v>2</v>
      </c>
      <c r="M70" t="s">
        <v>1275</v>
      </c>
      <c r="N70" t="str">
        <f t="shared" si="5"/>
        <v>ALMobileMobile1</v>
      </c>
      <c r="Q70" t="str">
        <f t="shared" si="6"/>
        <v>Mobile, Mobile County, AL</v>
      </c>
      <c r="T70" s="23" t="s">
        <v>3107</v>
      </c>
      <c r="W70">
        <v>30.695399999999999</v>
      </c>
      <c r="X70">
        <v>88.039900000000003</v>
      </c>
      <c r="Z70" t="str">
        <f t="shared" si="7"/>
        <v/>
      </c>
      <c r="AB70" t="str">
        <f t="shared" si="8"/>
        <v/>
      </c>
    </row>
    <row r="71" spans="1:28">
      <c r="A71" s="19">
        <v>87</v>
      </c>
      <c r="B71" t="s">
        <v>1269</v>
      </c>
      <c r="C71" t="s">
        <v>1452</v>
      </c>
      <c r="D71" t="s">
        <v>275</v>
      </c>
      <c r="E71" t="s">
        <v>1453</v>
      </c>
      <c r="F71" t="s">
        <v>1454</v>
      </c>
      <c r="G71" t="s">
        <v>1319</v>
      </c>
      <c r="H71" t="s">
        <v>1274</v>
      </c>
      <c r="I71">
        <v>1</v>
      </c>
      <c r="J71">
        <v>1</v>
      </c>
      <c r="K71">
        <v>4</v>
      </c>
      <c r="L71">
        <v>3</v>
      </c>
      <c r="M71" t="s">
        <v>1275</v>
      </c>
      <c r="N71" t="str">
        <f t="shared" si="5"/>
        <v>TNWeakleyDresden1</v>
      </c>
      <c r="Q71" t="str">
        <f t="shared" si="6"/>
        <v>Dresden, Weakley County, TN</v>
      </c>
      <c r="T71" s="23" t="s">
        <v>2874</v>
      </c>
      <c r="W71">
        <v>36.1858</v>
      </c>
      <c r="X71">
        <v>-88.864999999999995</v>
      </c>
      <c r="Z71" t="str">
        <f t="shared" si="7"/>
        <v/>
      </c>
      <c r="AB71" t="str">
        <f t="shared" si="8"/>
        <v/>
      </c>
    </row>
    <row r="72" spans="1:28">
      <c r="A72" s="19">
        <v>88</v>
      </c>
      <c r="B72" t="s">
        <v>1269</v>
      </c>
      <c r="C72" t="s">
        <v>1455</v>
      </c>
      <c r="D72" t="s">
        <v>275</v>
      </c>
      <c r="E72" t="s">
        <v>1456</v>
      </c>
      <c r="F72" t="s">
        <v>1457</v>
      </c>
      <c r="G72" t="s">
        <v>1319</v>
      </c>
      <c r="H72" t="s">
        <v>1274</v>
      </c>
      <c r="I72">
        <v>1</v>
      </c>
      <c r="J72">
        <v>1</v>
      </c>
      <c r="K72">
        <v>3</v>
      </c>
      <c r="L72">
        <v>2</v>
      </c>
      <c r="M72" t="s">
        <v>1275</v>
      </c>
      <c r="N72" t="str">
        <f t="shared" si="5"/>
        <v>TNMcNairySelmer1</v>
      </c>
      <c r="Q72" t="str">
        <f t="shared" si="6"/>
        <v>Selmer, McNairy County, TN</v>
      </c>
      <c r="T72" s="23" t="s">
        <v>2875</v>
      </c>
      <c r="W72">
        <v>35.151400000000002</v>
      </c>
      <c r="X72">
        <v>-88.566999999999993</v>
      </c>
      <c r="Z72" t="str">
        <f t="shared" si="7"/>
        <v/>
      </c>
      <c r="AB72" t="str">
        <f t="shared" si="8"/>
        <v/>
      </c>
    </row>
    <row r="73" spans="1:28">
      <c r="A73" s="19">
        <v>89</v>
      </c>
      <c r="B73" t="s">
        <v>1269</v>
      </c>
      <c r="C73" t="s">
        <v>1458</v>
      </c>
      <c r="D73" t="s">
        <v>275</v>
      </c>
      <c r="E73" t="s">
        <v>320</v>
      </c>
      <c r="F73" t="s">
        <v>209</v>
      </c>
      <c r="G73" t="s">
        <v>1319</v>
      </c>
      <c r="H73" t="s">
        <v>1127</v>
      </c>
      <c r="I73">
        <v>1</v>
      </c>
      <c r="J73">
        <v>1</v>
      </c>
      <c r="K73">
        <v>3</v>
      </c>
      <c r="L73">
        <v>2</v>
      </c>
      <c r="M73" t="s">
        <v>1275</v>
      </c>
      <c r="N73" t="str">
        <f t="shared" si="5"/>
        <v>TNMadisonJackson1</v>
      </c>
      <c r="Q73" t="str">
        <f t="shared" si="6"/>
        <v>Jackson, Madison County, TN</v>
      </c>
      <c r="T73" s="23" t="s">
        <v>2876</v>
      </c>
      <c r="W73">
        <v>35.6145</v>
      </c>
      <c r="X73">
        <v>-88.813900000000004</v>
      </c>
      <c r="Z73" t="str">
        <f t="shared" si="7"/>
        <v/>
      </c>
      <c r="AB73" t="str">
        <f t="shared" si="8"/>
        <v/>
      </c>
    </row>
    <row r="74" spans="1:28">
      <c r="A74" s="19">
        <v>90</v>
      </c>
      <c r="B74" t="s">
        <v>1269</v>
      </c>
      <c r="C74" t="s">
        <v>1459</v>
      </c>
      <c r="D74" t="s">
        <v>275</v>
      </c>
      <c r="E74" t="s">
        <v>1460</v>
      </c>
      <c r="F74" t="s">
        <v>355</v>
      </c>
      <c r="G74" t="s">
        <v>1319</v>
      </c>
      <c r="H74" t="s">
        <v>1274</v>
      </c>
      <c r="I74">
        <v>1</v>
      </c>
      <c r="J74">
        <v>1</v>
      </c>
      <c r="K74">
        <v>3</v>
      </c>
      <c r="L74">
        <v>2</v>
      </c>
      <c r="M74" t="s">
        <v>1275</v>
      </c>
      <c r="N74" t="str">
        <f t="shared" si="5"/>
        <v>TNHaywoodBrownsville1</v>
      </c>
      <c r="Q74" t="str">
        <f t="shared" si="6"/>
        <v>Brownsville, Haywood County, TN</v>
      </c>
      <c r="T74" s="23" t="s">
        <v>2877</v>
      </c>
      <c r="W74">
        <v>36.036099999999998</v>
      </c>
      <c r="X74">
        <v>-88.905100000000004</v>
      </c>
      <c r="Z74" t="str">
        <f t="shared" si="7"/>
        <v/>
      </c>
      <c r="AB74" t="str">
        <f t="shared" si="8"/>
        <v/>
      </c>
    </row>
    <row r="75" spans="1:28">
      <c r="A75" s="19">
        <v>91</v>
      </c>
      <c r="B75" t="s">
        <v>1269</v>
      </c>
      <c r="C75" t="s">
        <v>1461</v>
      </c>
      <c r="D75" t="s">
        <v>275</v>
      </c>
      <c r="E75" t="s">
        <v>1462</v>
      </c>
      <c r="F75" t="s">
        <v>280</v>
      </c>
      <c r="G75" t="s">
        <v>1274</v>
      </c>
      <c r="H75" t="s">
        <v>1274</v>
      </c>
      <c r="I75">
        <v>1</v>
      </c>
      <c r="J75">
        <v>1</v>
      </c>
      <c r="K75">
        <v>3</v>
      </c>
      <c r="L75">
        <v>3</v>
      </c>
      <c r="M75" t="s">
        <v>1275</v>
      </c>
      <c r="N75" t="str">
        <f t="shared" si="5"/>
        <v>TNShelbyMemphis1</v>
      </c>
      <c r="Q75" t="str">
        <f t="shared" si="6"/>
        <v>Memphis, Shelby County, TN</v>
      </c>
      <c r="T75" s="23" t="s">
        <v>2878</v>
      </c>
      <c r="W75">
        <v>35.149500000000003</v>
      </c>
      <c r="X75">
        <v>-90.049000000000007</v>
      </c>
      <c r="Z75" t="str">
        <f t="shared" si="7"/>
        <v/>
      </c>
      <c r="AB75" t="str">
        <f t="shared" si="8"/>
        <v/>
      </c>
    </row>
    <row r="76" spans="1:28">
      <c r="A76" s="19">
        <v>94</v>
      </c>
      <c r="B76" t="s">
        <v>1269</v>
      </c>
      <c r="C76" t="s">
        <v>1465</v>
      </c>
      <c r="D76" t="s">
        <v>336</v>
      </c>
      <c r="E76" t="s">
        <v>1466</v>
      </c>
      <c r="F76" t="s">
        <v>1467</v>
      </c>
      <c r="G76" t="s">
        <v>1319</v>
      </c>
      <c r="H76" t="s">
        <v>1274</v>
      </c>
      <c r="I76">
        <v>1</v>
      </c>
      <c r="J76">
        <v>1</v>
      </c>
      <c r="K76">
        <v>2</v>
      </c>
      <c r="L76">
        <v>3</v>
      </c>
      <c r="M76" t="s">
        <v>1275</v>
      </c>
      <c r="N76" t="str">
        <f t="shared" si="5"/>
        <v>MSAlcornCorinth1</v>
      </c>
      <c r="Q76" t="str">
        <f t="shared" si="6"/>
        <v>Corinth, Alcorn County, MS</v>
      </c>
      <c r="T76" s="23" t="s">
        <v>3096</v>
      </c>
      <c r="W76">
        <v>34.933599999999998</v>
      </c>
      <c r="X76">
        <v>88.521600000000007</v>
      </c>
      <c r="Z76" t="str">
        <f t="shared" si="7"/>
        <v/>
      </c>
      <c r="AB76" t="str">
        <f t="shared" si="8"/>
        <v/>
      </c>
    </row>
    <row r="77" spans="1:28">
      <c r="A77" s="19">
        <v>95</v>
      </c>
      <c r="B77" t="s">
        <v>1269</v>
      </c>
      <c r="C77" t="s">
        <v>1468</v>
      </c>
      <c r="D77" t="s">
        <v>336</v>
      </c>
      <c r="E77" t="s">
        <v>1469</v>
      </c>
      <c r="F77" t="s">
        <v>1470</v>
      </c>
      <c r="G77" t="s">
        <v>1319</v>
      </c>
      <c r="H77" t="s">
        <v>1274</v>
      </c>
      <c r="I77">
        <v>1</v>
      </c>
      <c r="J77">
        <v>1</v>
      </c>
      <c r="K77">
        <v>3</v>
      </c>
      <c r="L77">
        <v>2</v>
      </c>
      <c r="M77" t="s">
        <v>1275</v>
      </c>
      <c r="N77" t="str">
        <f t="shared" si="5"/>
        <v>MSTippahRipley1</v>
      </c>
      <c r="Q77" t="str">
        <f t="shared" si="6"/>
        <v>Ripley, Tippah County, MS</v>
      </c>
      <c r="T77" s="23" t="s">
        <v>3045</v>
      </c>
      <c r="W77">
        <v>34.741799999999998</v>
      </c>
      <c r="X77">
        <v>88.9392</v>
      </c>
      <c r="Z77" t="str">
        <f t="shared" si="7"/>
        <v/>
      </c>
      <c r="AB77" t="str">
        <f t="shared" si="8"/>
        <v/>
      </c>
    </row>
    <row r="78" spans="1:28">
      <c r="A78" s="19">
        <v>96</v>
      </c>
      <c r="B78" t="s">
        <v>1269</v>
      </c>
      <c r="C78" t="s">
        <v>1471</v>
      </c>
      <c r="D78" t="s">
        <v>336</v>
      </c>
      <c r="E78" t="s">
        <v>1472</v>
      </c>
      <c r="F78" t="s">
        <v>293</v>
      </c>
      <c r="G78" t="s">
        <v>1319</v>
      </c>
      <c r="H78" t="s">
        <v>1127</v>
      </c>
      <c r="I78">
        <v>1</v>
      </c>
      <c r="J78">
        <v>1</v>
      </c>
      <c r="K78">
        <v>4</v>
      </c>
      <c r="L78">
        <v>3</v>
      </c>
      <c r="M78" t="s">
        <v>1275</v>
      </c>
      <c r="N78" t="str">
        <f t="shared" si="5"/>
        <v>MSChickasawHouston1</v>
      </c>
      <c r="Q78" t="str">
        <f t="shared" si="6"/>
        <v>Houston, Chickasaw County, MS</v>
      </c>
      <c r="T78" s="23" t="s">
        <v>3046</v>
      </c>
      <c r="W78">
        <v>33.872300000000003</v>
      </c>
      <c r="X78">
        <v>89.122500000000002</v>
      </c>
      <c r="Z78" t="str">
        <f t="shared" si="7"/>
        <v/>
      </c>
      <c r="AB78" t="str">
        <f t="shared" si="8"/>
        <v/>
      </c>
    </row>
    <row r="79" spans="1:28">
      <c r="A79" s="19">
        <v>97</v>
      </c>
      <c r="B79" t="s">
        <v>1269</v>
      </c>
      <c r="C79" t="s">
        <v>1473</v>
      </c>
      <c r="D79" t="s">
        <v>336</v>
      </c>
      <c r="E79" t="s">
        <v>1474</v>
      </c>
      <c r="F79" t="s">
        <v>261</v>
      </c>
      <c r="G79" t="s">
        <v>1319</v>
      </c>
      <c r="H79" t="s">
        <v>1274</v>
      </c>
      <c r="I79">
        <v>1</v>
      </c>
      <c r="J79">
        <v>1</v>
      </c>
      <c r="K79">
        <v>3</v>
      </c>
      <c r="L79">
        <v>3</v>
      </c>
      <c r="M79" t="s">
        <v>1275</v>
      </c>
      <c r="N79" t="str">
        <f t="shared" si="5"/>
        <v>MSTallahatchieCharleston1</v>
      </c>
      <c r="Q79" t="str">
        <f t="shared" si="6"/>
        <v>Charleston, Tallahatchie County, MS</v>
      </c>
      <c r="T79" s="23" t="s">
        <v>3047</v>
      </c>
      <c r="W79">
        <v>33.573099999999997</v>
      </c>
      <c r="X79">
        <v>90.208399999999997</v>
      </c>
      <c r="Z79" t="str">
        <f t="shared" si="7"/>
        <v/>
      </c>
      <c r="AB79" t="str">
        <f t="shared" si="8"/>
        <v/>
      </c>
    </row>
    <row r="80" spans="1:28">
      <c r="A80" s="19">
        <v>98</v>
      </c>
      <c r="B80" t="s">
        <v>1269</v>
      </c>
      <c r="C80" t="s">
        <v>1475</v>
      </c>
      <c r="D80" t="s">
        <v>336</v>
      </c>
      <c r="E80" t="s">
        <v>1476</v>
      </c>
      <c r="F80" t="s">
        <v>1477</v>
      </c>
      <c r="G80" t="s">
        <v>1274</v>
      </c>
      <c r="H80" t="s">
        <v>1127</v>
      </c>
      <c r="I80">
        <v>1</v>
      </c>
      <c r="J80">
        <v>1</v>
      </c>
      <c r="K80">
        <v>2</v>
      </c>
      <c r="L80">
        <v>3</v>
      </c>
      <c r="M80" t="s">
        <v>1275</v>
      </c>
      <c r="N80" t="str">
        <f t="shared" si="5"/>
        <v>MSYazooPleasant Hill1</v>
      </c>
      <c r="Q80" t="str">
        <f t="shared" si="6"/>
        <v>Pleasant Hill, Yazoo County, MS</v>
      </c>
      <c r="T80" s="23" t="s">
        <v>3048</v>
      </c>
      <c r="W80">
        <v>32.891599999999997</v>
      </c>
      <c r="X80">
        <v>90.357399999999998</v>
      </c>
      <c r="Z80" t="str">
        <f t="shared" si="7"/>
        <v/>
      </c>
      <c r="AB80" t="str">
        <f t="shared" si="8"/>
        <v/>
      </c>
    </row>
    <row r="81" spans="1:28">
      <c r="A81" s="19">
        <v>99</v>
      </c>
      <c r="B81" t="s">
        <v>1269</v>
      </c>
      <c r="C81" t="s">
        <v>1478</v>
      </c>
      <c r="D81" t="s">
        <v>336</v>
      </c>
      <c r="E81" t="s">
        <v>1479</v>
      </c>
      <c r="F81" t="s">
        <v>209</v>
      </c>
      <c r="G81" t="s">
        <v>1319</v>
      </c>
      <c r="H81" t="s">
        <v>1127</v>
      </c>
      <c r="I81">
        <v>1</v>
      </c>
      <c r="J81">
        <v>1</v>
      </c>
      <c r="K81">
        <v>4</v>
      </c>
      <c r="L81">
        <v>3</v>
      </c>
      <c r="M81" t="s">
        <v>1275</v>
      </c>
      <c r="N81" t="str">
        <f t="shared" si="5"/>
        <v>MSHindsJackson1</v>
      </c>
      <c r="Q81" t="str">
        <f t="shared" si="6"/>
        <v>Jackson, Hinds County, MS</v>
      </c>
      <c r="T81" s="23" t="s">
        <v>3049</v>
      </c>
      <c r="W81">
        <v>32.2988</v>
      </c>
      <c r="X81">
        <v>90.184799999999996</v>
      </c>
      <c r="Z81" t="str">
        <f t="shared" si="7"/>
        <v/>
      </c>
      <c r="AB81" t="str">
        <f t="shared" si="8"/>
        <v/>
      </c>
    </row>
    <row r="82" spans="1:28">
      <c r="A82" s="19">
        <v>100</v>
      </c>
      <c r="B82" t="s">
        <v>1269</v>
      </c>
      <c r="C82" t="s">
        <v>1480</v>
      </c>
      <c r="D82" t="s">
        <v>336</v>
      </c>
      <c r="E82" t="s">
        <v>1481</v>
      </c>
      <c r="F82" t="s">
        <v>1482</v>
      </c>
      <c r="G82" t="s">
        <v>1328</v>
      </c>
      <c r="H82" t="s">
        <v>1274</v>
      </c>
      <c r="I82">
        <v>1</v>
      </c>
      <c r="J82">
        <v>1</v>
      </c>
      <c r="K82">
        <v>4</v>
      </c>
      <c r="L82">
        <v>3</v>
      </c>
      <c r="M82" t="s">
        <v>1275</v>
      </c>
      <c r="N82" t="str">
        <f t="shared" si="5"/>
        <v>MSForrestHattiesburg1</v>
      </c>
      <c r="Q82" t="str">
        <f t="shared" si="6"/>
        <v>Hattiesburg, Forrest County, MS</v>
      </c>
      <c r="T82" s="23" t="s">
        <v>3050</v>
      </c>
      <c r="W82">
        <v>31.327100000000002</v>
      </c>
      <c r="X82">
        <v>89.290300000000002</v>
      </c>
      <c r="Z82" t="str">
        <f t="shared" si="7"/>
        <v/>
      </c>
      <c r="AB82" t="str">
        <f t="shared" si="8"/>
        <v/>
      </c>
    </row>
    <row r="83" spans="1:28">
      <c r="A83" s="19">
        <v>101</v>
      </c>
      <c r="B83" t="s">
        <v>1269</v>
      </c>
      <c r="C83" t="s">
        <v>1483</v>
      </c>
      <c r="D83" t="s">
        <v>336</v>
      </c>
      <c r="E83" t="s">
        <v>1484</v>
      </c>
      <c r="F83" t="s">
        <v>1485</v>
      </c>
      <c r="G83" t="s">
        <v>1328</v>
      </c>
      <c r="H83" t="s">
        <v>1127</v>
      </c>
      <c r="I83">
        <v>1</v>
      </c>
      <c r="J83">
        <v>1</v>
      </c>
      <c r="K83">
        <v>4</v>
      </c>
      <c r="L83">
        <v>2</v>
      </c>
      <c r="M83" t="s">
        <v>1275</v>
      </c>
      <c r="N83" t="str">
        <f t="shared" si="5"/>
        <v>MSPearl RiverPicayune1</v>
      </c>
      <c r="Q83" t="str">
        <f t="shared" si="6"/>
        <v>Picayune, Pearl River County, MS</v>
      </c>
      <c r="T83" s="23" t="s">
        <v>3051</v>
      </c>
      <c r="W83">
        <v>30.527100000000001</v>
      </c>
      <c r="X83">
        <v>89.207499999999996</v>
      </c>
      <c r="AB83" t="str">
        <f t="shared" si="8"/>
        <v/>
      </c>
    </row>
    <row r="84" spans="1:28">
      <c r="A84" s="19">
        <v>102</v>
      </c>
      <c r="B84" t="s">
        <v>1269</v>
      </c>
      <c r="C84" t="s">
        <v>1486</v>
      </c>
      <c r="D84" t="s">
        <v>24</v>
      </c>
      <c r="E84" t="s">
        <v>1487</v>
      </c>
      <c r="F84" t="s">
        <v>1488</v>
      </c>
      <c r="G84" t="s">
        <v>1274</v>
      </c>
      <c r="H84" t="s">
        <v>1274</v>
      </c>
      <c r="I84">
        <v>1</v>
      </c>
      <c r="J84">
        <v>1</v>
      </c>
      <c r="K84">
        <v>3</v>
      </c>
      <c r="L84">
        <v>3</v>
      </c>
      <c r="M84" t="s">
        <v>1275</v>
      </c>
      <c r="N84" t="str">
        <f t="shared" si="5"/>
        <v>LAE. Baton RougeZachary1</v>
      </c>
      <c r="Q84" t="str">
        <f t="shared" si="6"/>
        <v>Zachary, E. Baton Rouge County, LA</v>
      </c>
      <c r="T84" s="23" t="s">
        <v>3052</v>
      </c>
      <c r="W84">
        <v>30.704599999999999</v>
      </c>
      <c r="X84">
        <v>91.186400000000006</v>
      </c>
      <c r="AB84" t="str">
        <f t="shared" si="8"/>
        <v/>
      </c>
    </row>
    <row r="85" spans="1:28">
      <c r="A85" s="19">
        <v>103</v>
      </c>
      <c r="B85" t="s">
        <v>1269</v>
      </c>
      <c r="C85" t="s">
        <v>1489</v>
      </c>
      <c r="D85" t="s">
        <v>24</v>
      </c>
      <c r="E85" t="s">
        <v>1487</v>
      </c>
      <c r="F85" t="s">
        <v>119</v>
      </c>
      <c r="G85" t="s">
        <v>1274</v>
      </c>
      <c r="H85" t="s">
        <v>1274</v>
      </c>
      <c r="I85">
        <v>1</v>
      </c>
      <c r="J85">
        <v>1</v>
      </c>
      <c r="K85">
        <v>4</v>
      </c>
      <c r="L85">
        <v>3</v>
      </c>
      <c r="M85" t="s">
        <v>1275</v>
      </c>
      <c r="N85" t="str">
        <f t="shared" si="5"/>
        <v>LAE. Baton RougeBaton Rouge1</v>
      </c>
      <c r="Q85" t="str">
        <f t="shared" si="6"/>
        <v>Baton Rouge, E. Baton Rouge County, LA</v>
      </c>
      <c r="T85" s="23" t="s">
        <v>3053</v>
      </c>
      <c r="W85">
        <v>30.695399999999999</v>
      </c>
      <c r="X85">
        <v>91.162599999999998</v>
      </c>
      <c r="AB85" t="str">
        <f t="shared" si="8"/>
        <v/>
      </c>
    </row>
    <row r="86" spans="1:28">
      <c r="A86" s="19">
        <v>104</v>
      </c>
      <c r="B86" t="s">
        <v>1269</v>
      </c>
      <c r="C86" t="s">
        <v>1490</v>
      </c>
      <c r="D86" t="s">
        <v>24</v>
      </c>
      <c r="E86" t="s">
        <v>1491</v>
      </c>
      <c r="F86" t="s">
        <v>1492</v>
      </c>
      <c r="G86" t="s">
        <v>1274</v>
      </c>
      <c r="H86" t="s">
        <v>1274</v>
      </c>
      <c r="I86">
        <v>1</v>
      </c>
      <c r="J86">
        <v>1</v>
      </c>
      <c r="K86">
        <v>3</v>
      </c>
      <c r="L86">
        <v>2</v>
      </c>
      <c r="M86" t="s">
        <v>1275</v>
      </c>
      <c r="N86" t="str">
        <f t="shared" si="5"/>
        <v>LAPlaqueminesBoothville1</v>
      </c>
      <c r="Q86" t="str">
        <f t="shared" si="6"/>
        <v>Boothville, Plaquemines County, LA</v>
      </c>
      <c r="T86" s="23" t="s">
        <v>3054</v>
      </c>
      <c r="W86">
        <v>29.2835</v>
      </c>
      <c r="X86">
        <v>89.393000000000001</v>
      </c>
      <c r="AB86" t="str">
        <f t="shared" si="8"/>
        <v/>
      </c>
    </row>
    <row r="87" spans="1:28">
      <c r="A87" s="19">
        <v>105</v>
      </c>
      <c r="B87" t="s">
        <v>1269</v>
      </c>
      <c r="C87" t="s">
        <v>1493</v>
      </c>
      <c r="D87" t="s">
        <v>24</v>
      </c>
      <c r="E87" t="s">
        <v>1197</v>
      </c>
      <c r="F87" t="s">
        <v>121</v>
      </c>
      <c r="G87" t="s">
        <v>1274</v>
      </c>
      <c r="H87" t="s">
        <v>1127</v>
      </c>
      <c r="I87">
        <v>1</v>
      </c>
      <c r="J87">
        <v>1</v>
      </c>
      <c r="K87">
        <v>3</v>
      </c>
      <c r="L87">
        <v>3</v>
      </c>
      <c r="M87" t="s">
        <v>1275</v>
      </c>
      <c r="N87" t="str">
        <f t="shared" si="5"/>
        <v>LAOrleansNew Orleans1</v>
      </c>
      <c r="Q87" t="str">
        <f t="shared" si="6"/>
        <v>New Orleans, Orleans County, LA</v>
      </c>
      <c r="T87" s="23" t="s">
        <v>3055</v>
      </c>
      <c r="W87">
        <v>29.9511</v>
      </c>
      <c r="X87">
        <v>90.0715</v>
      </c>
      <c r="AB87" t="str">
        <f t="shared" si="8"/>
        <v/>
      </c>
    </row>
    <row r="88" spans="1:28">
      <c r="A88" s="19">
        <v>108</v>
      </c>
      <c r="B88" t="s">
        <v>1269</v>
      </c>
      <c r="C88" t="s">
        <v>1496</v>
      </c>
      <c r="D88" t="s">
        <v>24</v>
      </c>
      <c r="E88" t="s">
        <v>958</v>
      </c>
      <c r="F88" t="s">
        <v>1497</v>
      </c>
      <c r="G88" t="s">
        <v>1274</v>
      </c>
      <c r="H88" t="s">
        <v>1127</v>
      </c>
      <c r="I88">
        <v>1</v>
      </c>
      <c r="J88">
        <v>1</v>
      </c>
      <c r="K88">
        <v>3</v>
      </c>
      <c r="L88">
        <v>2</v>
      </c>
      <c r="M88" t="s">
        <v>1275</v>
      </c>
      <c r="N88" t="str">
        <f t="shared" si="5"/>
        <v>LAJeffersonGrand Isle1</v>
      </c>
      <c r="Q88" t="str">
        <f t="shared" si="6"/>
        <v>Grand Isle, Jefferson County, LA</v>
      </c>
      <c r="T88" s="23" t="s">
        <v>3056</v>
      </c>
      <c r="W88">
        <v>29.2454</v>
      </c>
      <c r="X88">
        <v>89.982799999999997</v>
      </c>
      <c r="AB88" t="str">
        <f t="shared" si="8"/>
        <v/>
      </c>
    </row>
    <row r="89" spans="1:28">
      <c r="A89" s="19">
        <v>109</v>
      </c>
      <c r="B89" t="s">
        <v>1269</v>
      </c>
      <c r="C89" t="s">
        <v>1498</v>
      </c>
      <c r="D89" t="s">
        <v>24</v>
      </c>
      <c r="E89" t="s">
        <v>1499</v>
      </c>
      <c r="F89" t="s">
        <v>1500</v>
      </c>
      <c r="G89" t="s">
        <v>1274</v>
      </c>
      <c r="H89" t="s">
        <v>1274</v>
      </c>
      <c r="I89">
        <v>1</v>
      </c>
      <c r="J89">
        <v>1</v>
      </c>
      <c r="K89">
        <v>3</v>
      </c>
      <c r="L89">
        <v>2</v>
      </c>
      <c r="M89" t="s">
        <v>1275</v>
      </c>
      <c r="N89" t="str">
        <f t="shared" si="5"/>
        <v>LATerrebonneSchriever1</v>
      </c>
      <c r="Q89" t="str">
        <f t="shared" si="6"/>
        <v>Schriever, Terrebonne County, LA</v>
      </c>
      <c r="T89" s="23" t="s">
        <v>3057</v>
      </c>
      <c r="W89">
        <v>29.684200000000001</v>
      </c>
      <c r="X89">
        <v>90.783799999999999</v>
      </c>
      <c r="AB89" t="str">
        <f t="shared" si="8"/>
        <v/>
      </c>
    </row>
    <row r="90" spans="1:28">
      <c r="A90" s="19">
        <v>110</v>
      </c>
      <c r="B90" t="s">
        <v>1269</v>
      </c>
      <c r="C90" t="s">
        <v>1501</v>
      </c>
      <c r="D90" t="s">
        <v>24</v>
      </c>
      <c r="E90" t="s">
        <v>1502</v>
      </c>
      <c r="F90" t="s">
        <v>1503</v>
      </c>
      <c r="G90" t="s">
        <v>1274</v>
      </c>
      <c r="H90" t="s">
        <v>1274</v>
      </c>
      <c r="I90">
        <v>1</v>
      </c>
      <c r="J90">
        <v>1</v>
      </c>
      <c r="K90">
        <v>3</v>
      </c>
      <c r="L90">
        <v>2</v>
      </c>
      <c r="M90" t="s">
        <v>1275</v>
      </c>
      <c r="N90" t="str">
        <f t="shared" si="5"/>
        <v>LAIbervilleBayou Sorrel1</v>
      </c>
      <c r="Q90" t="str">
        <f t="shared" si="6"/>
        <v>Bayou Sorrel, Iberville County, LA</v>
      </c>
      <c r="T90" s="23" t="s">
        <v>3058</v>
      </c>
      <c r="W90">
        <v>30.168399999999998</v>
      </c>
      <c r="X90">
        <v>91.490700000000004</v>
      </c>
      <c r="AB90" t="str">
        <f t="shared" si="8"/>
        <v/>
      </c>
    </row>
    <row r="91" spans="1:28">
      <c r="A91" s="19">
        <v>111</v>
      </c>
      <c r="B91" t="s">
        <v>1269</v>
      </c>
      <c r="C91" t="s">
        <v>1504</v>
      </c>
      <c r="D91" t="s">
        <v>10</v>
      </c>
      <c r="E91" t="s">
        <v>1505</v>
      </c>
      <c r="F91" t="s">
        <v>1506</v>
      </c>
      <c r="G91" t="s">
        <v>1274</v>
      </c>
      <c r="H91" t="s">
        <v>1127</v>
      </c>
      <c r="I91">
        <v>1</v>
      </c>
      <c r="J91">
        <v>1</v>
      </c>
      <c r="K91">
        <v>4</v>
      </c>
      <c r="M91" t="s">
        <v>1275</v>
      </c>
      <c r="N91" t="str">
        <f t="shared" si="5"/>
        <v>ARMississippiBlythesville1</v>
      </c>
      <c r="Q91" t="str">
        <f t="shared" si="6"/>
        <v>Blythesville, Mississippi County, AR</v>
      </c>
      <c r="T91" s="23" t="s">
        <v>3059</v>
      </c>
      <c r="W91">
        <v>35.927</v>
      </c>
      <c r="X91">
        <v>89.903199999999998</v>
      </c>
      <c r="AB91" t="str">
        <f t="shared" si="8"/>
        <v/>
      </c>
    </row>
    <row r="92" spans="1:28">
      <c r="A92" s="19">
        <v>112</v>
      </c>
      <c r="B92" t="s">
        <v>1269</v>
      </c>
      <c r="C92" t="s">
        <v>1507</v>
      </c>
      <c r="D92" t="s">
        <v>10</v>
      </c>
      <c r="E92" t="s">
        <v>1508</v>
      </c>
      <c r="F92" t="s">
        <v>382</v>
      </c>
      <c r="G92" t="s">
        <v>1274</v>
      </c>
      <c r="H92" t="s">
        <v>1274</v>
      </c>
      <c r="I92">
        <v>1</v>
      </c>
      <c r="J92">
        <v>1</v>
      </c>
      <c r="K92">
        <v>3</v>
      </c>
      <c r="L92">
        <v>2</v>
      </c>
      <c r="M92" t="s">
        <v>1275</v>
      </c>
      <c r="N92" t="str">
        <f t="shared" si="5"/>
        <v>ARCraigheadBay1</v>
      </c>
      <c r="Q92" t="str">
        <f t="shared" si="6"/>
        <v>Bay, Craighead County, AR</v>
      </c>
      <c r="T92" s="23" t="s">
        <v>3060</v>
      </c>
      <c r="W92">
        <v>35.811</v>
      </c>
      <c r="X92">
        <v>90.613299999999995</v>
      </c>
      <c r="AB92" t="str">
        <f t="shared" si="8"/>
        <v/>
      </c>
    </row>
    <row r="93" spans="1:28">
      <c r="A93" s="19">
        <v>113</v>
      </c>
      <c r="B93" t="s">
        <v>1269</v>
      </c>
      <c r="C93" t="s">
        <v>1509</v>
      </c>
      <c r="D93" t="s">
        <v>10</v>
      </c>
      <c r="E93" t="s">
        <v>1508</v>
      </c>
      <c r="F93" t="s">
        <v>1510</v>
      </c>
      <c r="G93" t="s">
        <v>1274</v>
      </c>
      <c r="H93" t="s">
        <v>1127</v>
      </c>
      <c r="I93">
        <v>1</v>
      </c>
      <c r="J93">
        <v>1</v>
      </c>
      <c r="K93">
        <v>4</v>
      </c>
      <c r="L93">
        <v>3</v>
      </c>
      <c r="M93" t="s">
        <v>1275</v>
      </c>
      <c r="N93" t="str">
        <f t="shared" si="5"/>
        <v>ARCraigheadJonesboro1</v>
      </c>
      <c r="Q93" t="str">
        <f t="shared" si="6"/>
        <v>Jonesboro, Craighead County, AR</v>
      </c>
      <c r="T93" s="23" t="s">
        <v>3061</v>
      </c>
      <c r="W93">
        <v>35.842300000000002</v>
      </c>
      <c r="X93">
        <v>90.704800000000006</v>
      </c>
      <c r="AB93" t="str">
        <f t="shared" si="8"/>
        <v/>
      </c>
    </row>
    <row r="94" spans="1:28">
      <c r="A94" s="19">
        <v>114</v>
      </c>
      <c r="B94" t="s">
        <v>1269</v>
      </c>
      <c r="C94" t="s">
        <v>1511</v>
      </c>
      <c r="D94" t="s">
        <v>10</v>
      </c>
      <c r="E94" t="s">
        <v>1512</v>
      </c>
      <c r="F94" t="s">
        <v>1513</v>
      </c>
      <c r="G94" t="s">
        <v>1273</v>
      </c>
      <c r="H94" t="s">
        <v>1127</v>
      </c>
      <c r="I94">
        <v>1</v>
      </c>
      <c r="J94">
        <v>1</v>
      </c>
      <c r="K94">
        <v>2</v>
      </c>
      <c r="L94">
        <v>1</v>
      </c>
      <c r="M94" t="s">
        <v>1275</v>
      </c>
      <c r="N94" t="str">
        <f t="shared" si="5"/>
        <v>ARIzardLafferty1</v>
      </c>
      <c r="Q94" t="str">
        <f t="shared" si="6"/>
        <v>Lafferty, Izard County, AR</v>
      </c>
      <c r="T94" s="23" t="s">
        <v>3062</v>
      </c>
      <c r="W94">
        <v>36.081400000000002</v>
      </c>
      <c r="X94">
        <v>91.903300000000002</v>
      </c>
      <c r="AB94" t="str">
        <f t="shared" si="8"/>
        <v/>
      </c>
    </row>
    <row r="95" spans="1:28">
      <c r="A95" s="19">
        <v>115</v>
      </c>
      <c r="B95" t="s">
        <v>1269</v>
      </c>
      <c r="C95" t="s">
        <v>1514</v>
      </c>
      <c r="D95" t="s">
        <v>10</v>
      </c>
      <c r="E95" t="s">
        <v>1515</v>
      </c>
      <c r="F95" t="s">
        <v>11</v>
      </c>
      <c r="G95" t="s">
        <v>1274</v>
      </c>
      <c r="H95" t="s">
        <v>1274</v>
      </c>
      <c r="I95">
        <v>1</v>
      </c>
      <c r="J95">
        <v>1</v>
      </c>
      <c r="K95">
        <v>3</v>
      </c>
      <c r="L95">
        <v>2</v>
      </c>
      <c r="M95" t="s">
        <v>1275</v>
      </c>
      <c r="N95" t="str">
        <f t="shared" si="5"/>
        <v>ARPulaskiLittle Rock1</v>
      </c>
      <c r="Q95" t="str">
        <f t="shared" si="6"/>
        <v>Little Rock, Pulaski County, AR</v>
      </c>
      <c r="T95" s="23" t="s">
        <v>3063</v>
      </c>
      <c r="W95">
        <v>34.746499999999997</v>
      </c>
      <c r="X95">
        <v>92.289599999999993</v>
      </c>
      <c r="AB95" t="str">
        <f t="shared" si="8"/>
        <v/>
      </c>
    </row>
    <row r="96" spans="1:28">
      <c r="A96" s="19">
        <v>117</v>
      </c>
      <c r="B96" t="s">
        <v>1269</v>
      </c>
      <c r="C96" t="s">
        <v>1517</v>
      </c>
      <c r="D96" t="s">
        <v>10</v>
      </c>
      <c r="E96" t="s">
        <v>1518</v>
      </c>
      <c r="F96" t="s">
        <v>1519</v>
      </c>
      <c r="G96" t="s">
        <v>1273</v>
      </c>
      <c r="H96" t="s">
        <v>1127</v>
      </c>
      <c r="I96">
        <v>1</v>
      </c>
      <c r="J96">
        <v>1</v>
      </c>
      <c r="K96">
        <v>3</v>
      </c>
      <c r="L96">
        <v>2</v>
      </c>
      <c r="M96" t="s">
        <v>1275</v>
      </c>
      <c r="N96" t="str">
        <f t="shared" si="5"/>
        <v>ARFaulknerGreenbrier1</v>
      </c>
      <c r="Q96" t="str">
        <f t="shared" si="6"/>
        <v>Greenbrier, Faulkner County, AR</v>
      </c>
      <c r="T96" s="23" t="s">
        <v>3064</v>
      </c>
      <c r="W96">
        <v>35.327800000000003</v>
      </c>
      <c r="X96">
        <v>92.424499999999995</v>
      </c>
      <c r="AB96" t="str">
        <f t="shared" si="8"/>
        <v/>
      </c>
    </row>
    <row r="97" spans="1:28">
      <c r="A97" s="19">
        <v>118</v>
      </c>
      <c r="B97" t="s">
        <v>1269</v>
      </c>
      <c r="C97" t="s">
        <v>1520</v>
      </c>
      <c r="D97" t="s">
        <v>10</v>
      </c>
      <c r="E97" t="s">
        <v>1068</v>
      </c>
      <c r="F97" t="s">
        <v>1521</v>
      </c>
      <c r="G97" t="s">
        <v>1273</v>
      </c>
      <c r="H97" t="s">
        <v>1274</v>
      </c>
      <c r="I97">
        <v>1</v>
      </c>
      <c r="J97">
        <v>1</v>
      </c>
      <c r="K97">
        <v>3</v>
      </c>
      <c r="L97">
        <v>2</v>
      </c>
      <c r="M97" t="s">
        <v>1275</v>
      </c>
      <c r="N97" t="str">
        <f t="shared" si="5"/>
        <v>ARWashingtonWest Fork1</v>
      </c>
      <c r="Q97" t="str">
        <f t="shared" si="6"/>
        <v>West Fork, Washington County, AR</v>
      </c>
      <c r="T97" s="23" t="s">
        <v>3065</v>
      </c>
      <c r="W97">
        <v>35.8874</v>
      </c>
      <c r="X97">
        <v>94.201099999999997</v>
      </c>
      <c r="AB97" t="str">
        <f t="shared" si="8"/>
        <v/>
      </c>
    </row>
    <row r="98" spans="1:28">
      <c r="A98" s="19">
        <v>119</v>
      </c>
      <c r="B98" t="s">
        <v>1269</v>
      </c>
      <c r="C98" t="s">
        <v>1522</v>
      </c>
      <c r="D98" t="s">
        <v>10</v>
      </c>
      <c r="E98" t="s">
        <v>1523</v>
      </c>
      <c r="F98" t="s">
        <v>1524</v>
      </c>
      <c r="G98" t="s">
        <v>1273</v>
      </c>
      <c r="H98" t="s">
        <v>1127</v>
      </c>
      <c r="I98">
        <v>1</v>
      </c>
      <c r="J98">
        <v>1</v>
      </c>
      <c r="K98">
        <v>4</v>
      </c>
      <c r="L98">
        <v>3</v>
      </c>
      <c r="M98" t="s">
        <v>1275</v>
      </c>
      <c r="N98" t="str">
        <f t="shared" si="5"/>
        <v>ARYellDanville1</v>
      </c>
      <c r="Q98" t="str">
        <f t="shared" si="6"/>
        <v>Danville, Yell County, AR</v>
      </c>
      <c r="T98" s="23" t="s">
        <v>3066</v>
      </c>
      <c r="W98">
        <v>34.812399999999997</v>
      </c>
      <c r="X98">
        <v>92.586500000000001</v>
      </c>
      <c r="AB98" t="str">
        <f t="shared" si="8"/>
        <v/>
      </c>
    </row>
    <row r="99" spans="1:28">
      <c r="A99" s="19">
        <v>120</v>
      </c>
      <c r="B99" t="s">
        <v>1269</v>
      </c>
      <c r="C99" t="s">
        <v>1525</v>
      </c>
      <c r="D99" t="s">
        <v>10</v>
      </c>
      <c r="E99" t="s">
        <v>1526</v>
      </c>
      <c r="F99" t="s">
        <v>1527</v>
      </c>
      <c r="G99" t="s">
        <v>1273</v>
      </c>
      <c r="H99" t="s">
        <v>1127</v>
      </c>
      <c r="I99">
        <v>1</v>
      </c>
      <c r="J99">
        <v>1</v>
      </c>
      <c r="K99">
        <v>4</v>
      </c>
      <c r="L99">
        <v>3</v>
      </c>
      <c r="M99" t="s">
        <v>1275</v>
      </c>
      <c r="N99" t="str">
        <f t="shared" si="5"/>
        <v>ARSebastianFort Smith1</v>
      </c>
      <c r="Q99" t="str">
        <f t="shared" si="6"/>
        <v>Fort Smith, Sebastian County, AR</v>
      </c>
      <c r="T99" s="23" t="s">
        <v>3067</v>
      </c>
      <c r="W99">
        <v>35.385899999999999</v>
      </c>
      <c r="X99">
        <v>94.398499999999999</v>
      </c>
      <c r="AB99" t="str">
        <f t="shared" si="8"/>
        <v/>
      </c>
    </row>
    <row r="100" spans="1:28">
      <c r="A100" s="19">
        <v>121</v>
      </c>
      <c r="B100" t="s">
        <v>1269</v>
      </c>
      <c r="C100" t="s">
        <v>1528</v>
      </c>
      <c r="D100" t="s">
        <v>10</v>
      </c>
      <c r="E100" t="s">
        <v>481</v>
      </c>
      <c r="F100" t="s">
        <v>1529</v>
      </c>
      <c r="G100" t="s">
        <v>1273</v>
      </c>
      <c r="H100" t="s">
        <v>1274</v>
      </c>
      <c r="I100">
        <v>1</v>
      </c>
      <c r="J100">
        <v>1</v>
      </c>
      <c r="K100">
        <v>4</v>
      </c>
      <c r="L100">
        <v>3</v>
      </c>
      <c r="M100" t="s">
        <v>1275</v>
      </c>
      <c r="N100" t="str">
        <f t="shared" si="5"/>
        <v>ARGarlandHot Springs1</v>
      </c>
      <c r="Q100" t="str">
        <f t="shared" si="6"/>
        <v>Hot Springs, Garland County, AR</v>
      </c>
      <c r="T100" s="23" t="s">
        <v>3068</v>
      </c>
      <c r="W100">
        <v>34.503700000000002</v>
      </c>
      <c r="X100">
        <v>93.056399999999996</v>
      </c>
      <c r="AB100" t="str">
        <f t="shared" si="8"/>
        <v/>
      </c>
    </row>
    <row r="101" spans="1:28">
      <c r="A101" s="19">
        <v>122</v>
      </c>
      <c r="B101" t="s">
        <v>1269</v>
      </c>
      <c r="C101" t="s">
        <v>1530</v>
      </c>
      <c r="D101" t="s">
        <v>10</v>
      </c>
      <c r="E101" t="s">
        <v>1531</v>
      </c>
      <c r="F101" t="s">
        <v>1532</v>
      </c>
      <c r="G101" t="s">
        <v>1273</v>
      </c>
      <c r="H101" t="s">
        <v>1274</v>
      </c>
      <c r="I101">
        <v>1</v>
      </c>
      <c r="J101">
        <v>1</v>
      </c>
      <c r="K101">
        <v>4</v>
      </c>
      <c r="L101">
        <v>4</v>
      </c>
      <c r="M101" t="s">
        <v>1275</v>
      </c>
      <c r="N101" t="str">
        <f t="shared" si="5"/>
        <v>ARClarkArkadelphia1</v>
      </c>
      <c r="Q101" t="str">
        <f t="shared" si="6"/>
        <v>Arkadelphia, Clark County, AR</v>
      </c>
      <c r="T101" s="23" t="s">
        <v>3069</v>
      </c>
      <c r="W101">
        <v>34.127200000000002</v>
      </c>
      <c r="X101">
        <v>93.086500000000001</v>
      </c>
      <c r="AB101" t="str">
        <f t="shared" si="8"/>
        <v/>
      </c>
    </row>
    <row r="102" spans="1:28">
      <c r="A102" s="19">
        <v>123</v>
      </c>
      <c r="B102" t="s">
        <v>1269</v>
      </c>
      <c r="C102" t="s">
        <v>1533</v>
      </c>
      <c r="D102" t="s">
        <v>10</v>
      </c>
      <c r="E102" t="s">
        <v>1534</v>
      </c>
      <c r="F102" t="s">
        <v>1535</v>
      </c>
      <c r="G102" t="s">
        <v>1274</v>
      </c>
      <c r="H102" t="s">
        <v>1127</v>
      </c>
      <c r="I102">
        <v>1</v>
      </c>
      <c r="J102">
        <v>1</v>
      </c>
      <c r="K102">
        <v>3</v>
      </c>
      <c r="L102">
        <v>2</v>
      </c>
      <c r="M102" t="s">
        <v>1275</v>
      </c>
      <c r="N102" t="str">
        <f t="shared" si="5"/>
        <v>ARDeshaArkansas City1</v>
      </c>
      <c r="Q102" t="str">
        <f t="shared" si="6"/>
        <v>Arkansas City, Desha County, AR</v>
      </c>
      <c r="T102" s="23" t="s">
        <v>3070</v>
      </c>
      <c r="W102">
        <v>33.707299999999996</v>
      </c>
      <c r="X102">
        <v>91.264200000000002</v>
      </c>
      <c r="AB102" t="str">
        <f t="shared" si="8"/>
        <v/>
      </c>
    </row>
    <row r="103" spans="1:28">
      <c r="A103" s="19">
        <v>124</v>
      </c>
      <c r="B103" t="s">
        <v>1269</v>
      </c>
      <c r="C103" t="s">
        <v>1536</v>
      </c>
      <c r="D103" t="s">
        <v>10</v>
      </c>
      <c r="E103" t="s">
        <v>1534</v>
      </c>
      <c r="F103" t="s">
        <v>484</v>
      </c>
      <c r="G103" t="s">
        <v>1274</v>
      </c>
      <c r="H103" t="s">
        <v>1274</v>
      </c>
      <c r="I103">
        <v>1</v>
      </c>
      <c r="J103">
        <v>1</v>
      </c>
      <c r="K103">
        <v>4</v>
      </c>
      <c r="L103">
        <v>3</v>
      </c>
      <c r="M103" t="s">
        <v>1275</v>
      </c>
      <c r="N103" t="str">
        <f t="shared" si="5"/>
        <v>ARDeshaDumas1</v>
      </c>
      <c r="Q103" t="str">
        <f t="shared" si="6"/>
        <v>Dumas, Desha County, AR</v>
      </c>
      <c r="T103" s="23" t="s">
        <v>3071</v>
      </c>
      <c r="W103">
        <v>33.708399999999997</v>
      </c>
      <c r="X103">
        <v>91.528300000000002</v>
      </c>
      <c r="AB103" t="str">
        <f t="shared" si="8"/>
        <v/>
      </c>
    </row>
    <row r="104" spans="1:28">
      <c r="A104" s="19">
        <v>125</v>
      </c>
      <c r="B104" t="s">
        <v>1269</v>
      </c>
      <c r="C104" t="s">
        <v>1537</v>
      </c>
      <c r="D104" t="s">
        <v>10</v>
      </c>
      <c r="E104" t="s">
        <v>1538</v>
      </c>
      <c r="F104" t="s">
        <v>1539</v>
      </c>
      <c r="G104" t="s">
        <v>1274</v>
      </c>
      <c r="H104" t="s">
        <v>1127</v>
      </c>
      <c r="I104">
        <v>1</v>
      </c>
      <c r="J104">
        <v>1</v>
      </c>
      <c r="K104">
        <v>3</v>
      </c>
      <c r="L104">
        <v>3</v>
      </c>
      <c r="M104" t="s">
        <v>1275</v>
      </c>
      <c r="N104" t="str">
        <f t="shared" si="5"/>
        <v>ARChicotLake Village1</v>
      </c>
      <c r="Q104" t="str">
        <f t="shared" si="6"/>
        <v>Lake Village, Chicot County, AR</v>
      </c>
      <c r="T104" s="23" t="s">
        <v>3072</v>
      </c>
      <c r="W104">
        <v>33.440300000000001</v>
      </c>
      <c r="X104">
        <v>91.334400000000002</v>
      </c>
      <c r="AB104" t="str">
        <f t="shared" si="8"/>
        <v/>
      </c>
    </row>
    <row r="105" spans="1:28">
      <c r="A105" s="19">
        <v>126</v>
      </c>
      <c r="B105" t="s">
        <v>1269</v>
      </c>
      <c r="C105" t="s">
        <v>1540</v>
      </c>
      <c r="D105" t="s">
        <v>24</v>
      </c>
      <c r="E105" t="s">
        <v>1541</v>
      </c>
      <c r="F105" t="s">
        <v>1292</v>
      </c>
      <c r="G105" t="s">
        <v>1319</v>
      </c>
      <c r="H105" t="s">
        <v>1127</v>
      </c>
      <c r="I105">
        <v>1</v>
      </c>
      <c r="J105">
        <v>1</v>
      </c>
      <c r="K105">
        <v>3</v>
      </c>
      <c r="L105">
        <v>2</v>
      </c>
      <c r="M105" t="s">
        <v>1275</v>
      </c>
      <c r="N105" t="str">
        <f t="shared" si="5"/>
        <v>LAOuachitaMonroe1</v>
      </c>
      <c r="Q105" t="str">
        <f t="shared" si="6"/>
        <v>Monroe, Ouachita County, LA</v>
      </c>
      <c r="T105" s="23" t="s">
        <v>3073</v>
      </c>
      <c r="W105">
        <v>32.509300000000003</v>
      </c>
      <c r="X105">
        <v>92.119299999999996</v>
      </c>
      <c r="AB105" t="str">
        <f t="shared" si="8"/>
        <v/>
      </c>
    </row>
    <row r="106" spans="1:28">
      <c r="A106" s="19">
        <v>127</v>
      </c>
      <c r="B106" t="s">
        <v>1269</v>
      </c>
      <c r="C106" t="s">
        <v>1542</v>
      </c>
      <c r="D106" t="s">
        <v>24</v>
      </c>
      <c r="E106" t="s">
        <v>1543</v>
      </c>
      <c r="F106" t="s">
        <v>123</v>
      </c>
      <c r="G106" t="s">
        <v>1274</v>
      </c>
      <c r="H106" t="s">
        <v>1274</v>
      </c>
      <c r="I106">
        <v>1</v>
      </c>
      <c r="J106">
        <v>1</v>
      </c>
      <c r="K106">
        <v>3</v>
      </c>
      <c r="L106">
        <v>3</v>
      </c>
      <c r="M106" t="s">
        <v>1275</v>
      </c>
      <c r="N106" t="str">
        <f t="shared" si="5"/>
        <v>LACaddoShreveport1</v>
      </c>
      <c r="Q106" t="str">
        <f t="shared" si="6"/>
        <v>Shreveport, Caddo County, LA</v>
      </c>
      <c r="T106" s="23" t="s">
        <v>3074</v>
      </c>
      <c r="W106">
        <v>32.525100000000002</v>
      </c>
      <c r="X106">
        <v>93.750200000000007</v>
      </c>
      <c r="AB106" t="str">
        <f t="shared" si="8"/>
        <v/>
      </c>
    </row>
    <row r="107" spans="1:28">
      <c r="A107" s="19">
        <v>130</v>
      </c>
      <c r="B107" t="s">
        <v>1269</v>
      </c>
      <c r="C107" t="s">
        <v>1546</v>
      </c>
      <c r="D107" t="s">
        <v>24</v>
      </c>
      <c r="E107" t="s">
        <v>1547</v>
      </c>
      <c r="F107" t="s">
        <v>1547</v>
      </c>
      <c r="G107" t="s">
        <v>1274</v>
      </c>
      <c r="H107" t="s">
        <v>1127</v>
      </c>
      <c r="I107">
        <v>1</v>
      </c>
      <c r="J107">
        <v>1</v>
      </c>
      <c r="K107">
        <v>4</v>
      </c>
      <c r="L107">
        <v>4</v>
      </c>
      <c r="M107" t="s">
        <v>1275</v>
      </c>
      <c r="N107" t="str">
        <f t="shared" ref="N107:N157" si="9">D107&amp;E107&amp;F107&amp;J107</f>
        <v>LANatchitochesNatchitoches1</v>
      </c>
      <c r="Q107" t="str">
        <f t="shared" si="6"/>
        <v>Natchitoches, Natchitoches County, LA</v>
      </c>
      <c r="T107" s="23" t="s">
        <v>3075</v>
      </c>
      <c r="W107">
        <v>31.758700000000001</v>
      </c>
      <c r="X107">
        <v>93.093199999999996</v>
      </c>
      <c r="AB107" t="str">
        <f t="shared" si="8"/>
        <v/>
      </c>
    </row>
    <row r="108" spans="1:28">
      <c r="A108" s="19">
        <v>131</v>
      </c>
      <c r="B108" t="s">
        <v>1269</v>
      </c>
      <c r="C108" t="s">
        <v>1548</v>
      </c>
      <c r="D108" t="s">
        <v>24</v>
      </c>
      <c r="E108" t="s">
        <v>1549</v>
      </c>
      <c r="F108" t="s">
        <v>1550</v>
      </c>
      <c r="G108" t="s">
        <v>1274</v>
      </c>
      <c r="H108" t="s">
        <v>1127</v>
      </c>
      <c r="I108">
        <v>1</v>
      </c>
      <c r="J108">
        <v>1</v>
      </c>
      <c r="K108">
        <v>3</v>
      </c>
      <c r="M108" t="s">
        <v>1275</v>
      </c>
      <c r="N108" t="str">
        <f t="shared" si="9"/>
        <v>LAEvangelineChataignier1</v>
      </c>
      <c r="Q108" t="str">
        <f t="shared" si="6"/>
        <v>Chataignier, Evangeline County, LA</v>
      </c>
      <c r="T108" s="23" t="s">
        <v>3076</v>
      </c>
      <c r="W108">
        <v>30.6752</v>
      </c>
      <c r="X108">
        <v>92.330399999999997</v>
      </c>
      <c r="AB108" t="str">
        <f t="shared" si="8"/>
        <v/>
      </c>
    </row>
    <row r="109" spans="1:28">
      <c r="A109" s="19">
        <v>132</v>
      </c>
      <c r="B109" t="s">
        <v>1269</v>
      </c>
      <c r="C109" t="s">
        <v>1551</v>
      </c>
      <c r="D109" t="s">
        <v>283</v>
      </c>
      <c r="E109" t="s">
        <v>1552</v>
      </c>
      <c r="F109" t="s">
        <v>1553</v>
      </c>
      <c r="G109" t="s">
        <v>1328</v>
      </c>
      <c r="H109" t="s">
        <v>1127</v>
      </c>
      <c r="I109">
        <v>1</v>
      </c>
      <c r="J109">
        <v>1</v>
      </c>
      <c r="K109">
        <v>4</v>
      </c>
      <c r="L109">
        <v>1</v>
      </c>
      <c r="M109" t="s">
        <v>1275</v>
      </c>
      <c r="N109" t="str">
        <f t="shared" si="9"/>
        <v>TXNacogdochesHarmony1</v>
      </c>
      <c r="Q109" t="str">
        <f t="shared" si="6"/>
        <v>Harmony, Nacogdoches County, TX</v>
      </c>
      <c r="T109" s="23" t="s">
        <v>3077</v>
      </c>
      <c r="W109">
        <v>31.630400000000002</v>
      </c>
      <c r="X109">
        <v>94.608000000000004</v>
      </c>
      <c r="AB109" t="str">
        <f t="shared" si="8"/>
        <v/>
      </c>
    </row>
    <row r="110" spans="1:28">
      <c r="A110" s="19">
        <v>133</v>
      </c>
      <c r="B110" t="s">
        <v>1269</v>
      </c>
      <c r="C110" t="s">
        <v>1554</v>
      </c>
      <c r="D110" t="s">
        <v>283</v>
      </c>
      <c r="E110" t="s">
        <v>1552</v>
      </c>
      <c r="F110" t="s">
        <v>1552</v>
      </c>
      <c r="G110" t="s">
        <v>1328</v>
      </c>
      <c r="H110" t="s">
        <v>1274</v>
      </c>
      <c r="I110">
        <v>1</v>
      </c>
      <c r="J110">
        <v>1</v>
      </c>
      <c r="K110">
        <v>4</v>
      </c>
      <c r="L110">
        <v>3</v>
      </c>
      <c r="M110" t="s">
        <v>1275</v>
      </c>
      <c r="N110" t="str">
        <f t="shared" si="9"/>
        <v>TXNacogdochesNacogdoches1</v>
      </c>
      <c r="Q110" t="str">
        <f t="shared" si="6"/>
        <v>Nacogdoches, Nacogdoches County, TX</v>
      </c>
      <c r="T110" s="23" t="s">
        <v>3078</v>
      </c>
      <c r="W110">
        <v>31.603999999999999</v>
      </c>
      <c r="X110">
        <v>94.630799999999994</v>
      </c>
      <c r="AB110" t="str">
        <f t="shared" si="8"/>
        <v/>
      </c>
    </row>
    <row r="111" spans="1:28">
      <c r="A111" s="19">
        <v>134</v>
      </c>
      <c r="B111" t="s">
        <v>1269</v>
      </c>
      <c r="C111" t="s">
        <v>1555</v>
      </c>
      <c r="D111" t="s">
        <v>283</v>
      </c>
      <c r="E111" t="s">
        <v>1556</v>
      </c>
      <c r="F111" t="s">
        <v>478</v>
      </c>
      <c r="G111" t="s">
        <v>1328</v>
      </c>
      <c r="H111" t="s">
        <v>1274</v>
      </c>
      <c r="I111">
        <v>1</v>
      </c>
      <c r="J111">
        <v>1</v>
      </c>
      <c r="K111">
        <v>4</v>
      </c>
      <c r="L111">
        <v>3</v>
      </c>
      <c r="M111" t="s">
        <v>1275</v>
      </c>
      <c r="N111" t="str">
        <f t="shared" si="9"/>
        <v>TXSmithTyler1</v>
      </c>
      <c r="Q111" t="str">
        <f t="shared" si="6"/>
        <v>Tyler, Smith County, TX</v>
      </c>
      <c r="T111" s="23" t="s">
        <v>3079</v>
      </c>
      <c r="W111">
        <v>32.351300000000002</v>
      </c>
      <c r="X111">
        <v>95.301100000000005</v>
      </c>
      <c r="Z111" t="str">
        <f t="shared" ref="Z111:Z116" si="10">IF(OR(Q111=T111,T111=""),"","NO")</f>
        <v/>
      </c>
      <c r="AB111" t="str">
        <f t="shared" si="8"/>
        <v/>
      </c>
    </row>
    <row r="112" spans="1:28">
      <c r="A112" s="19">
        <v>135</v>
      </c>
      <c r="B112" t="s">
        <v>1269</v>
      </c>
      <c r="C112" t="s">
        <v>1557</v>
      </c>
      <c r="D112" t="s">
        <v>283</v>
      </c>
      <c r="E112" t="s">
        <v>1558</v>
      </c>
      <c r="F112" t="s">
        <v>367</v>
      </c>
      <c r="G112" t="s">
        <v>1328</v>
      </c>
      <c r="H112" t="s">
        <v>1127</v>
      </c>
      <c r="I112">
        <v>1</v>
      </c>
      <c r="J112">
        <v>1</v>
      </c>
      <c r="K112">
        <v>4</v>
      </c>
      <c r="L112">
        <v>3</v>
      </c>
      <c r="M112" t="s">
        <v>1275</v>
      </c>
      <c r="N112" t="str">
        <f t="shared" si="9"/>
        <v>TXHarrisonMarshall1</v>
      </c>
      <c r="Q112" t="str">
        <f t="shared" si="6"/>
        <v>Marshall, Harrison County, TX</v>
      </c>
      <c r="T112" s="23" t="s">
        <v>3080</v>
      </c>
      <c r="W112">
        <v>32.548400000000001</v>
      </c>
      <c r="X112">
        <v>94.366399999999999</v>
      </c>
      <c r="Z112" t="str">
        <f t="shared" si="10"/>
        <v/>
      </c>
      <c r="AB112" t="str">
        <f t="shared" si="8"/>
        <v/>
      </c>
    </row>
    <row r="113" spans="1:28">
      <c r="A113" s="19">
        <v>136</v>
      </c>
      <c r="B113" t="s">
        <v>1269</v>
      </c>
      <c r="C113" t="s">
        <v>1559</v>
      </c>
      <c r="D113" t="s">
        <v>283</v>
      </c>
      <c r="E113" t="s">
        <v>704</v>
      </c>
      <c r="F113" t="s">
        <v>1560</v>
      </c>
      <c r="G113" t="s">
        <v>1328</v>
      </c>
      <c r="H113" t="s">
        <v>1127</v>
      </c>
      <c r="I113">
        <v>1</v>
      </c>
      <c r="J113">
        <v>1</v>
      </c>
      <c r="K113">
        <v>3</v>
      </c>
      <c r="L113">
        <v>2</v>
      </c>
      <c r="M113" t="s">
        <v>1275</v>
      </c>
      <c r="N113" t="str">
        <f t="shared" si="9"/>
        <v>TXBowieTexarkana1</v>
      </c>
      <c r="Q113" t="str">
        <f t="shared" si="6"/>
        <v>Texarkana, Bowie County, TX</v>
      </c>
      <c r="T113" s="23" t="s">
        <v>3081</v>
      </c>
      <c r="W113">
        <v>33.4251</v>
      </c>
      <c r="X113">
        <v>94.047700000000006</v>
      </c>
      <c r="Z113" t="str">
        <f t="shared" si="10"/>
        <v/>
      </c>
      <c r="AB113" t="str">
        <f t="shared" si="8"/>
        <v/>
      </c>
    </row>
    <row r="114" spans="1:28">
      <c r="A114" s="19">
        <v>137</v>
      </c>
      <c r="B114" t="s">
        <v>1269</v>
      </c>
      <c r="C114" t="s">
        <v>1561</v>
      </c>
      <c r="D114" t="s">
        <v>283</v>
      </c>
      <c r="E114" t="s">
        <v>1562</v>
      </c>
      <c r="F114" t="s">
        <v>1563</v>
      </c>
      <c r="G114" t="s">
        <v>1328</v>
      </c>
      <c r="H114" t="s">
        <v>1127</v>
      </c>
      <c r="I114">
        <v>1</v>
      </c>
      <c r="J114">
        <v>1</v>
      </c>
      <c r="K114">
        <v>4</v>
      </c>
      <c r="L114">
        <v>3</v>
      </c>
      <c r="M114" t="s">
        <v>1275</v>
      </c>
      <c r="N114" t="str">
        <f t="shared" si="9"/>
        <v>TXTitusMount Pleasant1</v>
      </c>
      <c r="Q114" t="str">
        <f t="shared" si="6"/>
        <v>Mount Pleasant, Titus County, TX</v>
      </c>
      <c r="T114" s="23" t="s">
        <v>3082</v>
      </c>
      <c r="W114">
        <v>33.156399999999998</v>
      </c>
      <c r="X114">
        <v>94.971999999999994</v>
      </c>
      <c r="Z114" t="str">
        <f t="shared" si="10"/>
        <v/>
      </c>
      <c r="AB114" t="str">
        <f t="shared" si="8"/>
        <v/>
      </c>
    </row>
    <row r="115" spans="1:28">
      <c r="A115" s="19">
        <v>138</v>
      </c>
      <c r="B115" t="s">
        <v>1269</v>
      </c>
      <c r="C115" t="s">
        <v>1564</v>
      </c>
      <c r="D115" t="s">
        <v>283</v>
      </c>
      <c r="E115" t="s">
        <v>480</v>
      </c>
      <c r="F115" t="s">
        <v>480</v>
      </c>
      <c r="G115" t="s">
        <v>1319</v>
      </c>
      <c r="H115" t="s">
        <v>1274</v>
      </c>
      <c r="I115">
        <v>1</v>
      </c>
      <c r="J115">
        <v>1</v>
      </c>
      <c r="K115">
        <v>3</v>
      </c>
      <c r="L115">
        <v>3</v>
      </c>
      <c r="M115" t="s">
        <v>1275</v>
      </c>
      <c r="N115" t="str">
        <f t="shared" si="9"/>
        <v>TXDallasDallas1</v>
      </c>
      <c r="Q115" t="str">
        <f t="shared" si="6"/>
        <v>Dallas, Dallas County, TX</v>
      </c>
      <c r="T115" s="23" t="s">
        <v>3083</v>
      </c>
      <c r="W115">
        <v>32.776699999999998</v>
      </c>
      <c r="X115">
        <v>96.796999999999997</v>
      </c>
      <c r="Z115" t="str">
        <f t="shared" si="10"/>
        <v/>
      </c>
      <c r="AB115" t="str">
        <f t="shared" si="8"/>
        <v/>
      </c>
    </row>
    <row r="116" spans="1:28">
      <c r="A116" s="19">
        <v>140</v>
      </c>
      <c r="B116" t="s">
        <v>1269</v>
      </c>
      <c r="C116" t="s">
        <v>1566</v>
      </c>
      <c r="D116" t="s">
        <v>283</v>
      </c>
      <c r="E116" t="s">
        <v>1567</v>
      </c>
      <c r="F116" t="s">
        <v>370</v>
      </c>
      <c r="G116" t="s">
        <v>1319</v>
      </c>
      <c r="H116" t="s">
        <v>1274</v>
      </c>
      <c r="I116">
        <v>1</v>
      </c>
      <c r="J116">
        <v>1</v>
      </c>
      <c r="K116">
        <v>4</v>
      </c>
      <c r="L116">
        <v>3</v>
      </c>
      <c r="M116" t="s">
        <v>1275</v>
      </c>
      <c r="N116" t="str">
        <f t="shared" si="9"/>
        <v>TXWalkerHuntsville1</v>
      </c>
      <c r="Q116" t="str">
        <f t="shared" si="6"/>
        <v>Huntsville, Walker County, TX</v>
      </c>
      <c r="T116" s="23" t="s">
        <v>3084</v>
      </c>
      <c r="W116">
        <v>30.723500000000001</v>
      </c>
      <c r="X116">
        <v>95.550299999999993</v>
      </c>
      <c r="Z116" t="str">
        <f t="shared" si="10"/>
        <v/>
      </c>
      <c r="AB116" t="str">
        <f t="shared" si="8"/>
        <v/>
      </c>
    </row>
    <row r="117" spans="1:28">
      <c r="A117" s="19">
        <v>141</v>
      </c>
      <c r="B117" t="s">
        <v>1269</v>
      </c>
      <c r="C117" t="s">
        <v>1568</v>
      </c>
      <c r="D117" t="s">
        <v>283</v>
      </c>
      <c r="E117" t="s">
        <v>958</v>
      </c>
      <c r="F117" t="s">
        <v>1569</v>
      </c>
      <c r="G117" t="s">
        <v>1322</v>
      </c>
      <c r="H117" t="s">
        <v>1127</v>
      </c>
      <c r="I117">
        <v>1</v>
      </c>
      <c r="J117">
        <v>1</v>
      </c>
      <c r="K117">
        <v>3</v>
      </c>
      <c r="L117">
        <v>2</v>
      </c>
      <c r="M117" t="s">
        <v>1275</v>
      </c>
      <c r="N117" t="str">
        <f t="shared" si="9"/>
        <v>TXJeffersonPort Arthur1</v>
      </c>
      <c r="Q117" t="str">
        <f t="shared" si="6"/>
        <v>Port Arthur, Jefferson County, TX</v>
      </c>
      <c r="T117" s="23" t="s">
        <v>3085</v>
      </c>
      <c r="W117">
        <v>29.884</v>
      </c>
      <c r="X117">
        <v>93.933999999999997</v>
      </c>
      <c r="AB117" t="str">
        <f t="shared" si="8"/>
        <v/>
      </c>
    </row>
    <row r="118" spans="1:28">
      <c r="A118" s="19">
        <v>142</v>
      </c>
      <c r="B118" t="s">
        <v>1269</v>
      </c>
      <c r="C118" t="s">
        <v>1570</v>
      </c>
      <c r="D118" t="s">
        <v>283</v>
      </c>
      <c r="E118" t="s">
        <v>1571</v>
      </c>
      <c r="F118" t="s">
        <v>293</v>
      </c>
      <c r="G118" t="s">
        <v>1322</v>
      </c>
      <c r="H118" t="s">
        <v>1127</v>
      </c>
      <c r="I118">
        <v>1</v>
      </c>
      <c r="J118">
        <v>1</v>
      </c>
      <c r="K118">
        <v>2</v>
      </c>
      <c r="L118">
        <v>2</v>
      </c>
      <c r="M118" t="s">
        <v>1275</v>
      </c>
      <c r="N118" t="str">
        <f t="shared" si="9"/>
        <v>TXHarrisHouston1</v>
      </c>
      <c r="Q118" t="str">
        <f t="shared" si="6"/>
        <v>Houston, Harris County, TX</v>
      </c>
      <c r="T118" s="23" t="s">
        <v>3086</v>
      </c>
      <c r="W118">
        <v>29.760400000000001</v>
      </c>
      <c r="X118">
        <v>95.369799999999998</v>
      </c>
      <c r="AB118" t="str">
        <f t="shared" si="8"/>
        <v/>
      </c>
    </row>
    <row r="119" spans="1:28">
      <c r="A119" s="19">
        <v>145</v>
      </c>
      <c r="B119" t="s">
        <v>1269</v>
      </c>
      <c r="C119" t="s">
        <v>1574</v>
      </c>
      <c r="D119" t="s">
        <v>283</v>
      </c>
      <c r="E119" t="s">
        <v>1575</v>
      </c>
      <c r="F119" t="s">
        <v>1575</v>
      </c>
      <c r="G119" t="s">
        <v>1319</v>
      </c>
      <c r="H119" t="s">
        <v>1274</v>
      </c>
      <c r="I119">
        <v>1</v>
      </c>
      <c r="J119">
        <v>1</v>
      </c>
      <c r="K119">
        <v>4</v>
      </c>
      <c r="L119">
        <v>2</v>
      </c>
      <c r="M119" t="s">
        <v>1275</v>
      </c>
      <c r="N119" t="str">
        <f t="shared" si="9"/>
        <v>TXVictoriaVictoria1</v>
      </c>
      <c r="Q119" t="str">
        <f t="shared" si="6"/>
        <v>Victoria, Victoria County, TX</v>
      </c>
      <c r="T119" s="23" t="s">
        <v>3087</v>
      </c>
      <c r="W119">
        <v>28.805299999999999</v>
      </c>
      <c r="X119">
        <v>96.979600000000005</v>
      </c>
      <c r="AB119" t="str">
        <f t="shared" si="8"/>
        <v/>
      </c>
    </row>
    <row r="120" spans="1:28">
      <c r="A120" s="19">
        <v>147</v>
      </c>
      <c r="B120" t="s">
        <v>1269</v>
      </c>
      <c r="C120" t="s">
        <v>1577</v>
      </c>
      <c r="D120" t="s">
        <v>283</v>
      </c>
      <c r="E120" t="s">
        <v>1578</v>
      </c>
      <c r="F120" t="s">
        <v>284</v>
      </c>
      <c r="G120" t="s">
        <v>1319</v>
      </c>
      <c r="H120" t="s">
        <v>1274</v>
      </c>
      <c r="I120">
        <v>1</v>
      </c>
      <c r="J120">
        <v>1</v>
      </c>
      <c r="K120">
        <v>3</v>
      </c>
      <c r="L120">
        <v>3</v>
      </c>
      <c r="M120" t="s">
        <v>1275</v>
      </c>
      <c r="N120" t="str">
        <f t="shared" si="9"/>
        <v>TXBexarSan Antonio1</v>
      </c>
      <c r="Q120" t="str">
        <f t="shared" si="6"/>
        <v>San Antonio, Bexar County, TX</v>
      </c>
      <c r="T120" s="23" t="s">
        <v>3088</v>
      </c>
      <c r="W120">
        <v>29.424099999999999</v>
      </c>
      <c r="X120">
        <v>98.493600000000001</v>
      </c>
      <c r="AB120" t="str">
        <f t="shared" si="8"/>
        <v/>
      </c>
    </row>
    <row r="121" spans="1:28">
      <c r="A121" s="19">
        <v>149</v>
      </c>
      <c r="B121" t="s">
        <v>1269</v>
      </c>
      <c r="C121" t="s">
        <v>1580</v>
      </c>
      <c r="D121" t="s">
        <v>283</v>
      </c>
      <c r="E121" t="s">
        <v>1581</v>
      </c>
      <c r="F121" t="s">
        <v>374</v>
      </c>
      <c r="G121" t="s">
        <v>1319</v>
      </c>
      <c r="H121" t="s">
        <v>1127</v>
      </c>
      <c r="I121">
        <v>1</v>
      </c>
      <c r="J121">
        <v>1</v>
      </c>
      <c r="K121">
        <v>4</v>
      </c>
      <c r="L121">
        <v>4</v>
      </c>
      <c r="M121" t="s">
        <v>1275</v>
      </c>
      <c r="N121" t="str">
        <f t="shared" si="9"/>
        <v>TXWebbLaredo1</v>
      </c>
      <c r="Q121" t="str">
        <f t="shared" si="6"/>
        <v>Laredo, Webb County, TX</v>
      </c>
      <c r="T121" s="23" t="s">
        <v>3089</v>
      </c>
      <c r="W121">
        <v>27.503599999999999</v>
      </c>
      <c r="X121">
        <v>99.506900000000002</v>
      </c>
      <c r="AB121" t="str">
        <f t="shared" si="8"/>
        <v/>
      </c>
    </row>
    <row r="122" spans="1:28">
      <c r="A122" s="19">
        <v>150</v>
      </c>
      <c r="B122" t="s">
        <v>1269</v>
      </c>
      <c r="C122" t="s">
        <v>1582</v>
      </c>
      <c r="D122" t="s">
        <v>283</v>
      </c>
      <c r="E122" t="s">
        <v>1583</v>
      </c>
      <c r="F122" t="s">
        <v>1584</v>
      </c>
      <c r="G122" t="s">
        <v>1319</v>
      </c>
      <c r="H122" t="s">
        <v>1274</v>
      </c>
      <c r="I122">
        <v>1</v>
      </c>
      <c r="J122">
        <v>1</v>
      </c>
      <c r="K122">
        <v>4</v>
      </c>
      <c r="L122">
        <v>4</v>
      </c>
      <c r="M122" t="s">
        <v>1275</v>
      </c>
      <c r="N122" t="str">
        <f t="shared" si="9"/>
        <v>TXStarrRoma-Los Saenz1</v>
      </c>
      <c r="Q122" t="str">
        <f t="shared" si="6"/>
        <v>Roma-Los Saenz, Starr County, TX</v>
      </c>
      <c r="T122" s="23" t="s">
        <v>3090</v>
      </c>
      <c r="W122">
        <v>26.4</v>
      </c>
      <c r="X122">
        <v>98.998199999999997</v>
      </c>
      <c r="AB122" t="str">
        <f t="shared" si="8"/>
        <v/>
      </c>
    </row>
    <row r="123" spans="1:28">
      <c r="A123" s="19">
        <v>151</v>
      </c>
      <c r="B123" t="s">
        <v>1269</v>
      </c>
      <c r="C123" t="s">
        <v>1585</v>
      </c>
      <c r="D123" t="s">
        <v>283</v>
      </c>
      <c r="E123" t="s">
        <v>1586</v>
      </c>
      <c r="F123" t="s">
        <v>1587</v>
      </c>
      <c r="G123" t="s">
        <v>1319</v>
      </c>
      <c r="H123" t="s">
        <v>1274</v>
      </c>
      <c r="I123">
        <v>1</v>
      </c>
      <c r="J123">
        <v>1</v>
      </c>
      <c r="K123">
        <v>4</v>
      </c>
      <c r="L123">
        <v>2</v>
      </c>
      <c r="M123" t="s">
        <v>1275</v>
      </c>
      <c r="N123" t="str">
        <f t="shared" si="9"/>
        <v>TXBrooksFalfurrias1</v>
      </c>
      <c r="Q123" t="str">
        <f t="shared" si="6"/>
        <v>Falfurrias, Brooks County, TX</v>
      </c>
      <c r="T123" s="23" t="s">
        <v>3091</v>
      </c>
      <c r="W123">
        <v>27.235499999999998</v>
      </c>
      <c r="X123">
        <v>98.143000000000001</v>
      </c>
      <c r="AB123" t="str">
        <f t="shared" si="8"/>
        <v/>
      </c>
    </row>
    <row r="124" spans="1:28">
      <c r="A124" s="19">
        <v>152</v>
      </c>
      <c r="B124" t="s">
        <v>1269</v>
      </c>
      <c r="C124" t="s">
        <v>1588</v>
      </c>
      <c r="D124" t="s">
        <v>283</v>
      </c>
      <c r="E124" t="s">
        <v>1589</v>
      </c>
      <c r="F124" t="s">
        <v>1590</v>
      </c>
      <c r="G124" t="s">
        <v>1319</v>
      </c>
      <c r="H124" t="s">
        <v>1127</v>
      </c>
      <c r="I124">
        <v>1</v>
      </c>
      <c r="J124">
        <v>1</v>
      </c>
      <c r="K124">
        <v>4</v>
      </c>
      <c r="L124">
        <v>3</v>
      </c>
      <c r="M124" t="s">
        <v>1275</v>
      </c>
      <c r="N124" t="str">
        <f t="shared" si="9"/>
        <v>TXSan PatricioSinton1</v>
      </c>
      <c r="Q124" t="str">
        <f t="shared" si="6"/>
        <v>Sinton, San Patricio County, TX</v>
      </c>
      <c r="T124" s="23" t="s">
        <v>3092</v>
      </c>
      <c r="W124">
        <v>28.0275</v>
      </c>
      <c r="X124">
        <v>97.514499999999998</v>
      </c>
      <c r="AB124" t="str">
        <f t="shared" si="8"/>
        <v/>
      </c>
    </row>
    <row r="125" spans="1:28">
      <c r="A125" s="19">
        <v>153</v>
      </c>
      <c r="B125" t="s">
        <v>1269</v>
      </c>
      <c r="C125" t="s">
        <v>1591</v>
      </c>
      <c r="D125" t="s">
        <v>283</v>
      </c>
      <c r="E125" t="s">
        <v>1592</v>
      </c>
      <c r="F125" t="s">
        <v>290</v>
      </c>
      <c r="G125" t="s">
        <v>1322</v>
      </c>
      <c r="H125" t="s">
        <v>1274</v>
      </c>
      <c r="I125">
        <v>1</v>
      </c>
      <c r="J125">
        <v>1</v>
      </c>
      <c r="K125">
        <v>4</v>
      </c>
      <c r="L125">
        <v>2</v>
      </c>
      <c r="M125" t="s">
        <v>1275</v>
      </c>
      <c r="N125" t="str">
        <f t="shared" si="9"/>
        <v>TXNuecesCorpus Christi1</v>
      </c>
      <c r="Q125" t="str">
        <f t="shared" si="6"/>
        <v>Corpus Christi, Nueces County, TX</v>
      </c>
      <c r="T125" s="23" t="s">
        <v>3093</v>
      </c>
      <c r="W125">
        <v>27.800599999999999</v>
      </c>
      <c r="X125">
        <v>97.3964</v>
      </c>
      <c r="AB125" t="str">
        <f t="shared" si="8"/>
        <v/>
      </c>
    </row>
    <row r="126" spans="1:28">
      <c r="A126" s="19">
        <v>154</v>
      </c>
      <c r="B126" t="s">
        <v>1269</v>
      </c>
      <c r="C126" t="s">
        <v>1593</v>
      </c>
      <c r="D126" t="s">
        <v>283</v>
      </c>
      <c r="E126" t="s">
        <v>1594</v>
      </c>
      <c r="F126" t="s">
        <v>1595</v>
      </c>
      <c r="G126" t="s">
        <v>1319</v>
      </c>
      <c r="H126" t="s">
        <v>1274</v>
      </c>
      <c r="I126">
        <v>1</v>
      </c>
      <c r="J126">
        <v>1</v>
      </c>
      <c r="K126">
        <v>3</v>
      </c>
      <c r="L126">
        <v>3</v>
      </c>
      <c r="M126" t="s">
        <v>1275</v>
      </c>
      <c r="N126" t="str">
        <f t="shared" si="9"/>
        <v>TXHidalgoEdinburg1</v>
      </c>
      <c r="Q126" t="str">
        <f t="shared" si="6"/>
        <v>Edinburg, Hidalgo County, TX</v>
      </c>
      <c r="T126" s="23" t="s">
        <v>3094</v>
      </c>
      <c r="W126">
        <v>26.3018</v>
      </c>
      <c r="X126">
        <v>98.163300000000007</v>
      </c>
      <c r="AB126" t="str">
        <f t="shared" si="8"/>
        <v/>
      </c>
    </row>
    <row r="127" spans="1:28">
      <c r="A127" s="19">
        <v>155</v>
      </c>
      <c r="B127" t="s">
        <v>1269</v>
      </c>
      <c r="C127" t="s">
        <v>1596</v>
      </c>
      <c r="D127" t="s">
        <v>283</v>
      </c>
      <c r="E127" t="s">
        <v>1597</v>
      </c>
      <c r="F127" t="s">
        <v>355</v>
      </c>
      <c r="G127" t="s">
        <v>1322</v>
      </c>
      <c r="H127" t="s">
        <v>1127</v>
      </c>
      <c r="I127">
        <v>1</v>
      </c>
      <c r="J127">
        <v>1</v>
      </c>
      <c r="K127">
        <v>4</v>
      </c>
      <c r="L127">
        <v>3</v>
      </c>
      <c r="M127" t="s">
        <v>1275</v>
      </c>
      <c r="N127" t="str">
        <f t="shared" si="9"/>
        <v>TXCameronBrownsville1</v>
      </c>
      <c r="Q127" t="str">
        <f t="shared" si="6"/>
        <v>Brownsville, Cameron County, TX</v>
      </c>
      <c r="T127" s="23" t="s">
        <v>3095</v>
      </c>
      <c r="W127">
        <v>25.901700000000002</v>
      </c>
      <c r="X127">
        <v>97.497399999999999</v>
      </c>
      <c r="AB127" t="str">
        <f t="shared" si="8"/>
        <v/>
      </c>
    </row>
    <row r="132" spans="1:26" ht="20">
      <c r="A132" s="26">
        <v>1</v>
      </c>
      <c r="B132" t="s">
        <v>1269</v>
      </c>
      <c r="C132" t="s">
        <v>1598</v>
      </c>
      <c r="D132" t="s">
        <v>275</v>
      </c>
      <c r="E132" t="s">
        <v>1277</v>
      </c>
      <c r="F132" t="s">
        <v>1599</v>
      </c>
      <c r="G132" t="s">
        <v>1273</v>
      </c>
      <c r="H132" t="s">
        <v>1127</v>
      </c>
      <c r="I132">
        <v>1</v>
      </c>
      <c r="J132">
        <v>2</v>
      </c>
      <c r="K132">
        <v>2</v>
      </c>
      <c r="L132">
        <v>1</v>
      </c>
      <c r="M132" t="s">
        <v>1275</v>
      </c>
      <c r="N132" t="str">
        <f t="shared" si="9"/>
        <v>TNSullivanHolston Valley2</v>
      </c>
      <c r="Q132" t="str">
        <f t="shared" ref="Q132:Q157" si="11">F132&amp;", "&amp;E132&amp;" County, "&amp;D132</f>
        <v>Holston Valley, Sullivan County, TN</v>
      </c>
      <c r="T132" s="23" t="s">
        <v>3108</v>
      </c>
      <c r="W132">
        <v>36.5381</v>
      </c>
      <c r="X132">
        <v>82.380399999999995</v>
      </c>
      <c r="Z132" t="str">
        <f>IF(Q132=T132,"","NO")</f>
        <v/>
      </c>
    </row>
    <row r="133" spans="1:26" ht="20">
      <c r="A133" s="26">
        <v>2</v>
      </c>
      <c r="B133" t="s">
        <v>1269</v>
      </c>
      <c r="C133" t="s">
        <v>1600</v>
      </c>
      <c r="D133" t="s">
        <v>275</v>
      </c>
      <c r="E133" t="s">
        <v>1601</v>
      </c>
      <c r="F133" t="s">
        <v>1602</v>
      </c>
      <c r="G133" t="s">
        <v>1273</v>
      </c>
      <c r="H133" t="s">
        <v>1274</v>
      </c>
      <c r="I133">
        <v>1</v>
      </c>
      <c r="J133">
        <v>2</v>
      </c>
      <c r="K133">
        <v>4</v>
      </c>
      <c r="L133">
        <v>4</v>
      </c>
      <c r="M133" t="s">
        <v>1275</v>
      </c>
      <c r="N133" t="str">
        <f t="shared" si="9"/>
        <v>TNClaiborneLittle Sycamore2</v>
      </c>
      <c r="Q133" t="str">
        <f t="shared" si="11"/>
        <v>Little Sycamore, Claiborne County, TN</v>
      </c>
      <c r="T133" s="23" t="s">
        <v>3109</v>
      </c>
      <c r="W133">
        <v>36.46</v>
      </c>
      <c r="X133">
        <v>83.591099999999997</v>
      </c>
      <c r="Z133" t="str">
        <f t="shared" ref="Z133:Z189" si="12">IF(Q133=T133,"","NO")</f>
        <v/>
      </c>
    </row>
    <row r="134" spans="1:26" ht="20">
      <c r="A134" s="26">
        <v>3</v>
      </c>
      <c r="B134" t="s">
        <v>1269</v>
      </c>
      <c r="C134" t="s">
        <v>1603</v>
      </c>
      <c r="D134" t="s">
        <v>275</v>
      </c>
      <c r="E134" t="s">
        <v>1604</v>
      </c>
      <c r="F134" t="s">
        <v>378</v>
      </c>
      <c r="G134" t="s">
        <v>1273</v>
      </c>
      <c r="H134" t="s">
        <v>1274</v>
      </c>
      <c r="I134">
        <v>1</v>
      </c>
      <c r="J134">
        <v>2</v>
      </c>
      <c r="K134">
        <v>4</v>
      </c>
      <c r="L134">
        <v>4</v>
      </c>
      <c r="M134" t="s">
        <v>1275</v>
      </c>
      <c r="N134" t="str">
        <f t="shared" si="9"/>
        <v>TNBlountMaryville2</v>
      </c>
      <c r="Q134" t="str">
        <f t="shared" si="11"/>
        <v>Maryville, Blount County, TN</v>
      </c>
      <c r="T134" s="23" t="s">
        <v>3110</v>
      </c>
      <c r="W134">
        <v>35.755099999999999</v>
      </c>
      <c r="X134">
        <v>83.970600000000005</v>
      </c>
      <c r="Z134" t="str">
        <f t="shared" si="12"/>
        <v/>
      </c>
    </row>
    <row r="135" spans="1:26" ht="20">
      <c r="A135" s="26">
        <v>5</v>
      </c>
      <c r="B135" t="s">
        <v>1269</v>
      </c>
      <c r="C135" t="s">
        <v>1606</v>
      </c>
      <c r="D135" t="s">
        <v>275</v>
      </c>
      <c r="E135" t="s">
        <v>1288</v>
      </c>
      <c r="F135" t="s">
        <v>278</v>
      </c>
      <c r="G135" t="s">
        <v>1273</v>
      </c>
      <c r="H135" t="s">
        <v>1274</v>
      </c>
      <c r="I135">
        <v>1</v>
      </c>
      <c r="J135">
        <v>2</v>
      </c>
      <c r="K135">
        <v>2</v>
      </c>
      <c r="L135">
        <v>1</v>
      </c>
      <c r="M135" t="s">
        <v>1275</v>
      </c>
      <c r="N135" t="str">
        <f t="shared" si="9"/>
        <v>TNKnoxKnoxville2</v>
      </c>
      <c r="Q135" t="str">
        <f t="shared" si="11"/>
        <v>Knoxville, Knox County, TN</v>
      </c>
      <c r="T135" s="23" t="s">
        <v>2860</v>
      </c>
      <c r="W135">
        <v>35.960599999999999</v>
      </c>
      <c r="X135">
        <v>83.920699999999997</v>
      </c>
      <c r="Z135" t="str">
        <f t="shared" si="12"/>
        <v/>
      </c>
    </row>
    <row r="136" spans="1:26" ht="20">
      <c r="A136" s="26">
        <v>7</v>
      </c>
      <c r="B136" t="s">
        <v>1269</v>
      </c>
      <c r="C136" t="s">
        <v>1608</v>
      </c>
      <c r="D136" t="s">
        <v>275</v>
      </c>
      <c r="E136" t="s">
        <v>1609</v>
      </c>
      <c r="F136" t="s">
        <v>1610</v>
      </c>
      <c r="G136" t="s">
        <v>1273</v>
      </c>
      <c r="H136" t="s">
        <v>1274</v>
      </c>
      <c r="I136">
        <v>1</v>
      </c>
      <c r="J136">
        <v>2</v>
      </c>
      <c r="K136">
        <v>4</v>
      </c>
      <c r="L136">
        <v>3</v>
      </c>
      <c r="M136" t="s">
        <v>1275</v>
      </c>
      <c r="N136" t="str">
        <f t="shared" si="9"/>
        <v>TNCampbellLa Follette2</v>
      </c>
      <c r="Q136" t="str">
        <f t="shared" si="11"/>
        <v>La Follette, Campbell County, TN</v>
      </c>
      <c r="T136" s="23" t="s">
        <v>3111</v>
      </c>
      <c r="W136">
        <v>36.374299999999998</v>
      </c>
      <c r="X136">
        <v>84.127799999999993</v>
      </c>
      <c r="Z136" t="str">
        <f t="shared" si="12"/>
        <v/>
      </c>
    </row>
    <row r="137" spans="1:26" ht="20">
      <c r="A137" s="26">
        <v>8</v>
      </c>
      <c r="B137" t="s">
        <v>1269</v>
      </c>
      <c r="C137" t="s">
        <v>1611</v>
      </c>
      <c r="D137" t="s">
        <v>275</v>
      </c>
      <c r="E137" t="s">
        <v>1612</v>
      </c>
      <c r="F137" t="s">
        <v>1613</v>
      </c>
      <c r="G137" t="s">
        <v>1273</v>
      </c>
      <c r="H137" t="s">
        <v>1274</v>
      </c>
      <c r="I137">
        <v>1</v>
      </c>
      <c r="J137">
        <v>2</v>
      </c>
      <c r="K137">
        <v>2</v>
      </c>
      <c r="M137" t="s">
        <v>1275</v>
      </c>
      <c r="N137" t="str">
        <f t="shared" si="9"/>
        <v>TNScottElgin2</v>
      </c>
      <c r="Q137" t="str">
        <f t="shared" si="11"/>
        <v>Elgin, Scott County, TN</v>
      </c>
      <c r="T137" s="23" t="s">
        <v>3112</v>
      </c>
      <c r="W137">
        <v>36.418500000000002</v>
      </c>
      <c r="X137">
        <v>84.453800000000001</v>
      </c>
      <c r="Z137" t="str">
        <f t="shared" si="12"/>
        <v/>
      </c>
    </row>
    <row r="138" spans="1:26" ht="20">
      <c r="A138" s="26">
        <v>9</v>
      </c>
      <c r="B138" t="s">
        <v>1269</v>
      </c>
      <c r="C138" t="s">
        <v>1614</v>
      </c>
      <c r="D138" t="s">
        <v>275</v>
      </c>
      <c r="E138" t="s">
        <v>1301</v>
      </c>
      <c r="F138" t="s">
        <v>276</v>
      </c>
      <c r="G138" t="s">
        <v>1273</v>
      </c>
      <c r="H138" t="s">
        <v>1127</v>
      </c>
      <c r="I138">
        <v>1</v>
      </c>
      <c r="J138">
        <v>2</v>
      </c>
      <c r="K138">
        <v>1</v>
      </c>
      <c r="L138">
        <v>1</v>
      </c>
      <c r="M138" t="s">
        <v>1275</v>
      </c>
      <c r="N138" t="str">
        <f t="shared" si="9"/>
        <v>TNHamiltonChattanooga2</v>
      </c>
      <c r="Q138" t="str">
        <f t="shared" si="11"/>
        <v>Chattanooga, Hamilton County, TN</v>
      </c>
      <c r="T138" s="23" t="s">
        <v>2865</v>
      </c>
      <c r="W138">
        <v>35.0456</v>
      </c>
      <c r="X138">
        <v>85.309700000000007</v>
      </c>
      <c r="Z138" t="str">
        <f t="shared" si="12"/>
        <v/>
      </c>
    </row>
    <row r="139" spans="1:26" ht="20">
      <c r="A139" s="26">
        <v>12</v>
      </c>
      <c r="B139" t="s">
        <v>1269</v>
      </c>
      <c r="C139" t="s">
        <v>1617</v>
      </c>
      <c r="D139" t="s">
        <v>275</v>
      </c>
      <c r="E139" t="s">
        <v>1301</v>
      </c>
      <c r="F139" t="s">
        <v>1618</v>
      </c>
      <c r="G139" t="s">
        <v>1273</v>
      </c>
      <c r="H139" t="s">
        <v>1127</v>
      </c>
      <c r="I139">
        <v>1</v>
      </c>
      <c r="J139">
        <v>2</v>
      </c>
      <c r="K139">
        <v>3</v>
      </c>
      <c r="L139">
        <v>2</v>
      </c>
      <c r="M139" t="s">
        <v>1275</v>
      </c>
      <c r="N139" t="str">
        <f t="shared" si="9"/>
        <v>TNHamiltonHixson2</v>
      </c>
      <c r="Q139" t="str">
        <f t="shared" si="11"/>
        <v>Hixson, Hamilton County, TN</v>
      </c>
      <c r="T139" s="23" t="s">
        <v>3113</v>
      </c>
      <c r="W139">
        <v>35.2117</v>
      </c>
      <c r="X139">
        <v>85.209599999999995</v>
      </c>
      <c r="Z139" t="str">
        <f t="shared" si="12"/>
        <v/>
      </c>
    </row>
    <row r="140" spans="1:26" ht="20">
      <c r="A140" s="26">
        <v>13</v>
      </c>
      <c r="B140" t="s">
        <v>1269</v>
      </c>
      <c r="C140" t="s">
        <v>1619</v>
      </c>
      <c r="D140" t="s">
        <v>275</v>
      </c>
      <c r="E140" t="s">
        <v>1620</v>
      </c>
      <c r="F140" t="s">
        <v>1621</v>
      </c>
      <c r="G140" t="s">
        <v>1273</v>
      </c>
      <c r="H140" t="s">
        <v>1274</v>
      </c>
      <c r="I140">
        <v>1</v>
      </c>
      <c r="J140">
        <v>2</v>
      </c>
      <c r="K140">
        <v>4</v>
      </c>
      <c r="L140">
        <v>3</v>
      </c>
      <c r="M140" t="s">
        <v>1275</v>
      </c>
      <c r="N140" t="str">
        <f t="shared" si="9"/>
        <v>TNSequatchieDunlap2</v>
      </c>
      <c r="Q140" t="str">
        <f t="shared" si="11"/>
        <v>Dunlap, Sequatchie County, TN</v>
      </c>
      <c r="T140" s="23" t="s">
        <v>3114</v>
      </c>
      <c r="W140">
        <v>35.3964</v>
      </c>
      <c r="X140">
        <v>85.337500000000006</v>
      </c>
      <c r="Z140" t="str">
        <f t="shared" si="12"/>
        <v/>
      </c>
    </row>
    <row r="141" spans="1:26" ht="20">
      <c r="A141" s="26">
        <v>14</v>
      </c>
      <c r="B141" t="s">
        <v>1269</v>
      </c>
      <c r="C141" t="s">
        <v>1622</v>
      </c>
      <c r="D141" t="s">
        <v>69</v>
      </c>
      <c r="E141" t="s">
        <v>474</v>
      </c>
      <c r="F141" t="s">
        <v>1623</v>
      </c>
      <c r="G141" t="s">
        <v>1273</v>
      </c>
      <c r="H141" t="s">
        <v>1274</v>
      </c>
      <c r="I141">
        <v>1</v>
      </c>
      <c r="J141">
        <v>2</v>
      </c>
      <c r="K141">
        <v>3</v>
      </c>
      <c r="L141">
        <v>2</v>
      </c>
      <c r="M141" t="s">
        <v>1275</v>
      </c>
      <c r="N141" t="str">
        <f t="shared" si="9"/>
        <v>GAGilmerEast Ellijay2</v>
      </c>
      <c r="Q141" t="str">
        <f t="shared" si="11"/>
        <v>East Ellijay, Gilmer County, GA</v>
      </c>
      <c r="T141" s="23" t="s">
        <v>3115</v>
      </c>
      <c r="W141">
        <v>34.694600000000001</v>
      </c>
      <c r="X141">
        <v>84.475999999999999</v>
      </c>
      <c r="Z141" t="str">
        <f t="shared" si="12"/>
        <v/>
      </c>
    </row>
    <row r="142" spans="1:26" ht="20">
      <c r="A142" s="26">
        <v>15</v>
      </c>
      <c r="B142" t="s">
        <v>1269</v>
      </c>
      <c r="C142" t="s">
        <v>1624</v>
      </c>
      <c r="D142" t="s">
        <v>69</v>
      </c>
      <c r="E142" t="s">
        <v>1625</v>
      </c>
      <c r="F142" t="s">
        <v>1626</v>
      </c>
      <c r="G142" t="s">
        <v>1273</v>
      </c>
      <c r="H142" t="s">
        <v>1274</v>
      </c>
      <c r="I142">
        <v>1</v>
      </c>
      <c r="J142">
        <v>2</v>
      </c>
      <c r="K142">
        <v>1</v>
      </c>
      <c r="L142">
        <v>1</v>
      </c>
      <c r="M142" t="s">
        <v>1275</v>
      </c>
      <c r="N142" t="str">
        <f t="shared" si="9"/>
        <v>GAPickensJasper2</v>
      </c>
      <c r="Q142" t="str">
        <f t="shared" si="11"/>
        <v>Jasper, Pickens County, GA</v>
      </c>
      <c r="T142" s="23" t="s">
        <v>3116</v>
      </c>
      <c r="W142">
        <v>34.475000000000001</v>
      </c>
      <c r="X142">
        <v>84.434600000000003</v>
      </c>
      <c r="Z142" t="str">
        <f t="shared" si="12"/>
        <v/>
      </c>
    </row>
    <row r="143" spans="1:26" ht="20">
      <c r="A143" s="26">
        <v>16</v>
      </c>
      <c r="B143" t="s">
        <v>1269</v>
      </c>
      <c r="C143" t="s">
        <v>1627</v>
      </c>
      <c r="D143" t="s">
        <v>69</v>
      </c>
      <c r="E143" t="s">
        <v>497</v>
      </c>
      <c r="F143" t="s">
        <v>1628</v>
      </c>
      <c r="G143" t="s">
        <v>1273</v>
      </c>
      <c r="H143" t="s">
        <v>1274</v>
      </c>
      <c r="I143">
        <v>1</v>
      </c>
      <c r="J143">
        <v>2</v>
      </c>
      <c r="K143">
        <v>2</v>
      </c>
      <c r="L143">
        <v>2</v>
      </c>
      <c r="M143" t="s">
        <v>1275</v>
      </c>
      <c r="N143" t="str">
        <f t="shared" si="9"/>
        <v>GACherokeeWoodstock2</v>
      </c>
      <c r="Q143" t="str">
        <f t="shared" si="11"/>
        <v>Woodstock, Cherokee County, GA</v>
      </c>
      <c r="T143" s="23" t="s">
        <v>3117</v>
      </c>
      <c r="W143">
        <v>34.101199999999999</v>
      </c>
      <c r="X143">
        <v>84.520399999999995</v>
      </c>
      <c r="Z143" t="str">
        <f t="shared" si="12"/>
        <v/>
      </c>
    </row>
    <row r="144" spans="1:26" ht="20">
      <c r="A144" s="26">
        <v>18</v>
      </c>
      <c r="B144" t="s">
        <v>1269</v>
      </c>
      <c r="C144" t="s">
        <v>1630</v>
      </c>
      <c r="D144" t="s">
        <v>69</v>
      </c>
      <c r="E144" t="s">
        <v>395</v>
      </c>
      <c r="F144" t="s">
        <v>232</v>
      </c>
      <c r="G144" t="s">
        <v>1273</v>
      </c>
      <c r="H144" t="s">
        <v>1274</v>
      </c>
      <c r="I144">
        <v>1</v>
      </c>
      <c r="J144">
        <v>2</v>
      </c>
      <c r="K144">
        <v>4</v>
      </c>
      <c r="L144">
        <v>3</v>
      </c>
      <c r="M144" t="s">
        <v>1275</v>
      </c>
      <c r="N144" t="str">
        <f t="shared" si="9"/>
        <v>GAWhiteCleveland2</v>
      </c>
      <c r="Q144" t="str">
        <f t="shared" si="11"/>
        <v>Cleveland, White County, GA</v>
      </c>
      <c r="T144" s="23" t="s">
        <v>3118</v>
      </c>
      <c r="W144">
        <v>34.567300000000003</v>
      </c>
      <c r="X144">
        <v>83.765299999999996</v>
      </c>
      <c r="Z144" t="str">
        <f t="shared" si="12"/>
        <v/>
      </c>
    </row>
    <row r="145" spans="1:26" ht="20">
      <c r="A145" s="26">
        <v>19</v>
      </c>
      <c r="B145" t="s">
        <v>1269</v>
      </c>
      <c r="C145" t="s">
        <v>1631</v>
      </c>
      <c r="D145" t="s">
        <v>69</v>
      </c>
      <c r="E145" t="s">
        <v>1632</v>
      </c>
      <c r="F145" t="s">
        <v>1633</v>
      </c>
      <c r="G145" t="s">
        <v>1273</v>
      </c>
      <c r="H145" t="s">
        <v>1127</v>
      </c>
      <c r="I145">
        <v>1</v>
      </c>
      <c r="J145">
        <v>2</v>
      </c>
      <c r="K145">
        <v>3</v>
      </c>
      <c r="L145">
        <v>3</v>
      </c>
      <c r="M145" t="s">
        <v>1275</v>
      </c>
      <c r="N145" t="str">
        <f t="shared" si="9"/>
        <v>GAGordonCurryville2</v>
      </c>
      <c r="Q145" t="str">
        <f t="shared" si="11"/>
        <v>Curryville, Gordon County, GA</v>
      </c>
      <c r="T145" s="23" t="s">
        <v>3119</v>
      </c>
      <c r="W145">
        <v>34.4863</v>
      </c>
      <c r="X145">
        <v>84.898600000000002</v>
      </c>
      <c r="Z145" t="str">
        <f t="shared" si="12"/>
        <v/>
      </c>
    </row>
    <row r="146" spans="1:26" ht="20">
      <c r="A146" s="26">
        <v>20</v>
      </c>
      <c r="B146" t="s">
        <v>1269</v>
      </c>
      <c r="C146" t="s">
        <v>1634</v>
      </c>
      <c r="D146" t="s">
        <v>69</v>
      </c>
      <c r="E146" t="s">
        <v>1635</v>
      </c>
      <c r="F146" t="s">
        <v>384</v>
      </c>
      <c r="G146" t="s">
        <v>1273</v>
      </c>
      <c r="H146" t="s">
        <v>1127</v>
      </c>
      <c r="I146">
        <v>1</v>
      </c>
      <c r="J146">
        <v>2</v>
      </c>
      <c r="K146">
        <v>3</v>
      </c>
      <c r="L146">
        <v>2</v>
      </c>
      <c r="M146" t="s">
        <v>1275</v>
      </c>
      <c r="N146" t="str">
        <f t="shared" si="9"/>
        <v>GAFloydRome2</v>
      </c>
      <c r="Q146" t="str">
        <f t="shared" si="11"/>
        <v>Rome, Floyd County, GA</v>
      </c>
      <c r="T146" s="23" t="s">
        <v>3120</v>
      </c>
      <c r="W146">
        <v>34.256999999999998</v>
      </c>
      <c r="X146">
        <v>85.182000000000002</v>
      </c>
      <c r="Z146" t="str">
        <f t="shared" si="12"/>
        <v/>
      </c>
    </row>
    <row r="147" spans="1:26" ht="20">
      <c r="A147" s="26">
        <v>21</v>
      </c>
      <c r="B147" t="s">
        <v>1269</v>
      </c>
      <c r="C147" t="s">
        <v>1636</v>
      </c>
      <c r="D147" t="s">
        <v>69</v>
      </c>
      <c r="E147" t="s">
        <v>571</v>
      </c>
      <c r="F147" t="s">
        <v>1637</v>
      </c>
      <c r="G147" t="s">
        <v>1309</v>
      </c>
      <c r="H147" t="s">
        <v>1274</v>
      </c>
      <c r="I147">
        <v>1</v>
      </c>
      <c r="J147">
        <v>2</v>
      </c>
      <c r="K147">
        <v>2</v>
      </c>
      <c r="L147">
        <v>3</v>
      </c>
      <c r="M147" t="s">
        <v>1275</v>
      </c>
      <c r="N147" t="str">
        <f t="shared" si="9"/>
        <v>GAFranklinSandy Cross2</v>
      </c>
      <c r="Q147" t="str">
        <f t="shared" si="11"/>
        <v>Sandy Cross, Franklin County, GA</v>
      </c>
      <c r="T147" s="23" t="s">
        <v>3121</v>
      </c>
      <c r="W147">
        <v>34.255099999999999</v>
      </c>
      <c r="X147">
        <v>83.305999999999997</v>
      </c>
      <c r="Z147" t="str">
        <f t="shared" si="12"/>
        <v/>
      </c>
    </row>
    <row r="148" spans="1:26" ht="20">
      <c r="A148" s="26">
        <v>22</v>
      </c>
      <c r="B148" t="s">
        <v>1269</v>
      </c>
      <c r="C148" t="s">
        <v>1638</v>
      </c>
      <c r="D148" t="s">
        <v>69</v>
      </c>
      <c r="E148" t="s">
        <v>320</v>
      </c>
      <c r="F148" t="s">
        <v>1639</v>
      </c>
      <c r="G148" t="s">
        <v>1309</v>
      </c>
      <c r="H148" t="s">
        <v>1274</v>
      </c>
      <c r="I148">
        <v>1</v>
      </c>
      <c r="J148">
        <v>2</v>
      </c>
      <c r="K148">
        <v>3</v>
      </c>
      <c r="L148">
        <v>2</v>
      </c>
      <c r="M148" t="s">
        <v>1275</v>
      </c>
      <c r="N148" t="str">
        <f t="shared" si="9"/>
        <v>GAMadisonColbert2</v>
      </c>
      <c r="Q148" t="str">
        <f t="shared" si="11"/>
        <v>Colbert, Madison County, GA</v>
      </c>
      <c r="T148" s="23" t="s">
        <v>3122</v>
      </c>
      <c r="W148">
        <v>34.167499999999997</v>
      </c>
      <c r="X148">
        <v>83.157600000000002</v>
      </c>
      <c r="Z148" t="str">
        <f t="shared" si="12"/>
        <v/>
      </c>
    </row>
    <row r="149" spans="1:26" ht="20">
      <c r="A149" s="26">
        <v>23</v>
      </c>
      <c r="B149" t="s">
        <v>1269</v>
      </c>
      <c r="C149" t="s">
        <v>1640</v>
      </c>
      <c r="D149" t="s">
        <v>69</v>
      </c>
      <c r="E149" t="s">
        <v>1641</v>
      </c>
      <c r="F149" t="s">
        <v>1642</v>
      </c>
      <c r="G149" t="s">
        <v>1309</v>
      </c>
      <c r="H149" t="s">
        <v>1274</v>
      </c>
      <c r="I149">
        <v>1</v>
      </c>
      <c r="J149">
        <v>2</v>
      </c>
      <c r="K149">
        <v>3</v>
      </c>
      <c r="L149">
        <v>2</v>
      </c>
      <c r="M149" t="s">
        <v>1275</v>
      </c>
      <c r="N149" t="str">
        <f t="shared" si="9"/>
        <v>GAHartHartwell2</v>
      </c>
      <c r="Q149" t="str">
        <f t="shared" si="11"/>
        <v>Hartwell, Hart County, GA</v>
      </c>
      <c r="T149" s="23" t="s">
        <v>3123</v>
      </c>
      <c r="W149">
        <v>34.358800000000002</v>
      </c>
      <c r="X149">
        <v>82.934799999999996</v>
      </c>
      <c r="Z149" t="str">
        <f t="shared" si="12"/>
        <v/>
      </c>
    </row>
    <row r="150" spans="1:26" ht="20">
      <c r="A150" s="26">
        <v>24</v>
      </c>
      <c r="B150" t="s">
        <v>1269</v>
      </c>
      <c r="C150" t="s">
        <v>1643</v>
      </c>
      <c r="D150" t="s">
        <v>69</v>
      </c>
      <c r="E150" t="s">
        <v>1644</v>
      </c>
      <c r="F150" t="s">
        <v>1645</v>
      </c>
      <c r="G150" t="s">
        <v>1309</v>
      </c>
      <c r="H150" t="s">
        <v>1127</v>
      </c>
      <c r="I150">
        <v>1</v>
      </c>
      <c r="J150">
        <v>2</v>
      </c>
      <c r="K150">
        <v>1</v>
      </c>
      <c r="M150" t="s">
        <v>1275</v>
      </c>
      <c r="N150" t="str">
        <f t="shared" si="9"/>
        <v>GAWaltonWalnut Grove2</v>
      </c>
      <c r="Q150" t="str">
        <f t="shared" si="11"/>
        <v>Walnut Grove, Walton County, GA</v>
      </c>
      <c r="T150" s="23" t="s">
        <v>3124</v>
      </c>
      <c r="W150">
        <v>33.838000000000001</v>
      </c>
      <c r="X150">
        <v>83.792500000000004</v>
      </c>
      <c r="Z150" t="str">
        <f t="shared" si="12"/>
        <v/>
      </c>
    </row>
    <row r="151" spans="1:26" ht="20">
      <c r="A151" s="26">
        <v>25</v>
      </c>
      <c r="B151" t="s">
        <v>1269</v>
      </c>
      <c r="C151" t="s">
        <v>1646</v>
      </c>
      <c r="D151" t="s">
        <v>69</v>
      </c>
      <c r="E151" t="s">
        <v>1307</v>
      </c>
      <c r="F151" t="s">
        <v>1308</v>
      </c>
      <c r="G151" t="s">
        <v>1309</v>
      </c>
      <c r="H151" t="s">
        <v>1127</v>
      </c>
      <c r="I151">
        <v>1</v>
      </c>
      <c r="J151">
        <v>2</v>
      </c>
      <c r="K151">
        <v>3</v>
      </c>
      <c r="M151" t="s">
        <v>1275</v>
      </c>
      <c r="N151" t="str">
        <f t="shared" si="9"/>
        <v>GADe KalbDecatur2</v>
      </c>
      <c r="Q151" t="str">
        <f t="shared" si="11"/>
        <v>Decatur, De Kalb County, GA</v>
      </c>
      <c r="T151" s="23" t="s">
        <v>2880</v>
      </c>
      <c r="W151">
        <v>33.7744</v>
      </c>
      <c r="X151">
        <v>84.296300000000002</v>
      </c>
    </row>
    <row r="152" spans="1:26" ht="20">
      <c r="A152" s="26">
        <v>27</v>
      </c>
      <c r="B152" t="s">
        <v>1269</v>
      </c>
      <c r="C152" t="s">
        <v>1648</v>
      </c>
      <c r="D152" t="s">
        <v>69</v>
      </c>
      <c r="E152" t="s">
        <v>1311</v>
      </c>
      <c r="F152" t="s">
        <v>70</v>
      </c>
      <c r="G152" t="s">
        <v>1309</v>
      </c>
      <c r="H152" t="s">
        <v>1127</v>
      </c>
      <c r="I152">
        <v>1</v>
      </c>
      <c r="J152">
        <v>2</v>
      </c>
      <c r="K152">
        <v>3</v>
      </c>
      <c r="L152">
        <v>3</v>
      </c>
      <c r="M152" t="s">
        <v>1275</v>
      </c>
      <c r="N152" t="str">
        <f t="shared" si="9"/>
        <v>GAFultonAtlanta2</v>
      </c>
      <c r="Q152" t="str">
        <f t="shared" si="11"/>
        <v>Atlanta, Fulton County, GA</v>
      </c>
      <c r="T152" s="23" t="s">
        <v>2881</v>
      </c>
      <c r="W152">
        <v>33.749000000000002</v>
      </c>
      <c r="X152">
        <v>84.388000000000005</v>
      </c>
      <c r="Z152" t="str">
        <f t="shared" si="12"/>
        <v/>
      </c>
    </row>
    <row r="153" spans="1:26" ht="20">
      <c r="A153" s="26">
        <v>29</v>
      </c>
      <c r="B153" t="s">
        <v>1269</v>
      </c>
      <c r="C153" t="s">
        <v>1650</v>
      </c>
      <c r="D153" t="s">
        <v>69</v>
      </c>
      <c r="E153" t="s">
        <v>1311</v>
      </c>
      <c r="F153" t="s">
        <v>1651</v>
      </c>
      <c r="G153" t="s">
        <v>1309</v>
      </c>
      <c r="H153" t="s">
        <v>1127</v>
      </c>
      <c r="I153">
        <v>1</v>
      </c>
      <c r="J153">
        <v>2</v>
      </c>
      <c r="K153">
        <v>3</v>
      </c>
      <c r="M153" t="s">
        <v>1275</v>
      </c>
      <c r="N153" t="str">
        <f t="shared" si="9"/>
        <v>GAFultonEast Point2</v>
      </c>
      <c r="Q153" t="str">
        <f t="shared" si="11"/>
        <v>East Point, Fulton County, GA</v>
      </c>
      <c r="T153" s="23" t="s">
        <v>3125</v>
      </c>
      <c r="W153">
        <v>33.6785</v>
      </c>
      <c r="X153">
        <v>84.453800000000001</v>
      </c>
      <c r="Z153" t="str">
        <f t="shared" si="12"/>
        <v/>
      </c>
    </row>
    <row r="154" spans="1:26" ht="20">
      <c r="A154" s="26">
        <v>31</v>
      </c>
      <c r="B154" t="s">
        <v>1269</v>
      </c>
      <c r="C154" t="s">
        <v>1653</v>
      </c>
      <c r="D154" t="s">
        <v>69</v>
      </c>
      <c r="E154" t="s">
        <v>1654</v>
      </c>
      <c r="F154" t="s">
        <v>966</v>
      </c>
      <c r="G154" t="s">
        <v>1309</v>
      </c>
      <c r="H154" t="s">
        <v>1274</v>
      </c>
      <c r="I154">
        <v>1</v>
      </c>
      <c r="J154">
        <v>2</v>
      </c>
      <c r="K154">
        <v>3</v>
      </c>
      <c r="L154">
        <v>2</v>
      </c>
      <c r="M154" t="s">
        <v>1275</v>
      </c>
      <c r="N154" t="str">
        <f t="shared" si="9"/>
        <v>GACobbMarietta2</v>
      </c>
      <c r="Q154" t="str">
        <f t="shared" si="11"/>
        <v>Marietta, Cobb County, GA</v>
      </c>
      <c r="T154" s="23" t="s">
        <v>3126</v>
      </c>
      <c r="W154">
        <v>33.952599999999997</v>
      </c>
      <c r="X154">
        <v>84.549899999999994</v>
      </c>
      <c r="Z154" t="str">
        <f t="shared" si="12"/>
        <v/>
      </c>
    </row>
    <row r="155" spans="1:26" ht="20">
      <c r="A155" s="26">
        <v>32</v>
      </c>
      <c r="B155" t="s">
        <v>1269</v>
      </c>
      <c r="C155" t="s">
        <v>1655</v>
      </c>
      <c r="D155" t="s">
        <v>69</v>
      </c>
      <c r="E155" t="s">
        <v>1656</v>
      </c>
      <c r="F155" t="s">
        <v>1657</v>
      </c>
      <c r="G155" t="s">
        <v>1309</v>
      </c>
      <c r="H155" t="s">
        <v>1274</v>
      </c>
      <c r="I155">
        <v>1</v>
      </c>
      <c r="J155">
        <v>2</v>
      </c>
      <c r="K155">
        <v>4</v>
      </c>
      <c r="M155" t="s">
        <v>1275</v>
      </c>
      <c r="N155" t="str">
        <f t="shared" si="9"/>
        <v>GACarrollHickory Level2</v>
      </c>
      <c r="Q155" t="str">
        <f t="shared" si="11"/>
        <v>Hickory Level, Carroll County, GA</v>
      </c>
      <c r="T155" s="23" t="s">
        <v>3127</v>
      </c>
      <c r="W155">
        <v>33.703000000000003</v>
      </c>
      <c r="X155">
        <v>85.108999999999995</v>
      </c>
      <c r="Z155" t="str">
        <f t="shared" si="12"/>
        <v/>
      </c>
    </row>
    <row r="156" spans="1:26" ht="20">
      <c r="A156" s="26">
        <v>33</v>
      </c>
      <c r="B156" t="s">
        <v>1269</v>
      </c>
      <c r="C156" t="s">
        <v>1658</v>
      </c>
      <c r="D156" t="s">
        <v>69</v>
      </c>
      <c r="E156" t="s">
        <v>1659</v>
      </c>
      <c r="F156" t="s">
        <v>179</v>
      </c>
      <c r="G156" t="s">
        <v>1309</v>
      </c>
      <c r="H156" t="s">
        <v>1274</v>
      </c>
      <c r="I156">
        <v>1</v>
      </c>
      <c r="J156">
        <v>2</v>
      </c>
      <c r="K156">
        <v>4</v>
      </c>
      <c r="M156" t="s">
        <v>1275</v>
      </c>
      <c r="N156" t="str">
        <f t="shared" si="9"/>
        <v>GAFayetteFayetteville2</v>
      </c>
      <c r="Q156" t="str">
        <f t="shared" si="11"/>
        <v>Fayetteville, Fayette County, GA</v>
      </c>
      <c r="T156" s="23" t="s">
        <v>3128</v>
      </c>
      <c r="W156">
        <v>33.450200000000002</v>
      </c>
      <c r="X156">
        <v>84.460400000000007</v>
      </c>
      <c r="Z156" t="str">
        <f t="shared" si="12"/>
        <v/>
      </c>
    </row>
    <row r="157" spans="1:26" ht="20">
      <c r="A157" s="26">
        <v>34</v>
      </c>
      <c r="B157" t="s">
        <v>1269</v>
      </c>
      <c r="C157" t="s">
        <v>1660</v>
      </c>
      <c r="D157" t="s">
        <v>69</v>
      </c>
      <c r="E157" t="s">
        <v>1661</v>
      </c>
      <c r="F157" t="s">
        <v>332</v>
      </c>
      <c r="G157" t="s">
        <v>1309</v>
      </c>
      <c r="H157" t="s">
        <v>1274</v>
      </c>
      <c r="I157">
        <v>1</v>
      </c>
      <c r="J157">
        <v>2</v>
      </c>
      <c r="K157">
        <v>4</v>
      </c>
      <c r="L157">
        <v>3</v>
      </c>
      <c r="M157" t="s">
        <v>1275</v>
      </c>
      <c r="N157" t="str">
        <f t="shared" si="9"/>
        <v>GACowetaNewnan2</v>
      </c>
      <c r="Q157" t="str">
        <f t="shared" si="11"/>
        <v>Newnan, Coweta County, GA</v>
      </c>
      <c r="T157" s="23" t="s">
        <v>3129</v>
      </c>
      <c r="W157">
        <v>33.371000000000002</v>
      </c>
      <c r="X157">
        <v>84.805499999999995</v>
      </c>
      <c r="Z157" t="str">
        <f t="shared" si="12"/>
        <v/>
      </c>
    </row>
    <row r="158" spans="1:26" ht="20">
      <c r="A158" s="26">
        <v>35</v>
      </c>
      <c r="B158" t="s">
        <v>1269</v>
      </c>
      <c r="C158" t="s">
        <v>1662</v>
      </c>
      <c r="D158" t="s">
        <v>69</v>
      </c>
      <c r="E158" t="s">
        <v>1315</v>
      </c>
      <c r="F158" t="s">
        <v>74</v>
      </c>
      <c r="G158" t="s">
        <v>1309</v>
      </c>
      <c r="H158" t="s">
        <v>1127</v>
      </c>
      <c r="I158">
        <v>1</v>
      </c>
      <c r="J158">
        <v>2</v>
      </c>
      <c r="K158">
        <v>3</v>
      </c>
      <c r="L158">
        <v>2</v>
      </c>
      <c r="M158" t="s">
        <v>1275</v>
      </c>
      <c r="N158" t="str">
        <f t="shared" ref="N158:N217" si="13">D158&amp;E158&amp;F158&amp;J158</f>
        <v>GABibbMacon2</v>
      </c>
      <c r="Q158" t="str">
        <f t="shared" ref="Q158:Q217" si="14">F158&amp;", "&amp;E158&amp;" County, "&amp;D158</f>
        <v>Macon, Bibb County, GA</v>
      </c>
      <c r="T158" s="23" t="s">
        <v>2882</v>
      </c>
      <c r="W158">
        <v>32.840699999999998</v>
      </c>
      <c r="X158">
        <v>83.632400000000004</v>
      </c>
      <c r="Z158" t="str">
        <f t="shared" si="12"/>
        <v/>
      </c>
    </row>
    <row r="159" spans="1:26" ht="20">
      <c r="A159" s="26">
        <v>37</v>
      </c>
      <c r="B159" t="s">
        <v>1269</v>
      </c>
      <c r="C159" t="s">
        <v>1664</v>
      </c>
      <c r="D159" t="s">
        <v>69</v>
      </c>
      <c r="E159" t="s">
        <v>1626</v>
      </c>
      <c r="F159" t="s">
        <v>1665</v>
      </c>
      <c r="G159" t="s">
        <v>1309</v>
      </c>
      <c r="H159" t="s">
        <v>1127</v>
      </c>
      <c r="I159">
        <v>1</v>
      </c>
      <c r="J159">
        <v>2</v>
      </c>
      <c r="K159">
        <v>2</v>
      </c>
      <c r="L159">
        <v>2</v>
      </c>
      <c r="M159" t="s">
        <v>1275</v>
      </c>
      <c r="N159" t="str">
        <f t="shared" si="13"/>
        <v>GAJasperMonticello2</v>
      </c>
      <c r="Q159" t="str">
        <f t="shared" si="14"/>
        <v>Monticello, Jasper County, GA</v>
      </c>
      <c r="T159" s="23" t="s">
        <v>3130</v>
      </c>
      <c r="W159">
        <v>33.283499999999997</v>
      </c>
      <c r="X159">
        <v>83.684899999999999</v>
      </c>
      <c r="Z159" t="str">
        <f t="shared" si="12"/>
        <v/>
      </c>
    </row>
    <row r="160" spans="1:26" ht="20">
      <c r="A160" s="26">
        <v>39</v>
      </c>
      <c r="B160" t="s">
        <v>1269</v>
      </c>
      <c r="C160" t="s">
        <v>1667</v>
      </c>
      <c r="D160" t="s">
        <v>69</v>
      </c>
      <c r="E160" t="s">
        <v>1668</v>
      </c>
      <c r="F160" t="s">
        <v>371</v>
      </c>
      <c r="G160" t="s">
        <v>1319</v>
      </c>
      <c r="H160" t="s">
        <v>1127</v>
      </c>
      <c r="I160">
        <v>1</v>
      </c>
      <c r="J160">
        <v>2</v>
      </c>
      <c r="K160">
        <v>3</v>
      </c>
      <c r="L160">
        <v>2</v>
      </c>
      <c r="M160" t="s">
        <v>1275</v>
      </c>
      <c r="N160" t="str">
        <f t="shared" si="13"/>
        <v>GAWarrenWarrenton2</v>
      </c>
      <c r="Q160" t="str">
        <f t="shared" si="14"/>
        <v>Warrenton, Warren County, GA</v>
      </c>
      <c r="T160" s="23" t="s">
        <v>3131</v>
      </c>
      <c r="W160">
        <v>33.407299999999999</v>
      </c>
      <c r="X160">
        <v>82.617099999999994</v>
      </c>
      <c r="Z160" t="str">
        <f t="shared" si="12"/>
        <v/>
      </c>
    </row>
    <row r="161" spans="1:26" ht="20">
      <c r="A161" s="26">
        <v>40</v>
      </c>
      <c r="B161" t="s">
        <v>1269</v>
      </c>
      <c r="C161" t="s">
        <v>1669</v>
      </c>
      <c r="D161" t="s">
        <v>69</v>
      </c>
      <c r="E161" t="s">
        <v>1446</v>
      </c>
      <c r="F161" t="s">
        <v>1670</v>
      </c>
      <c r="G161" t="s">
        <v>1319</v>
      </c>
      <c r="H161" t="s">
        <v>1274</v>
      </c>
      <c r="I161">
        <v>1</v>
      </c>
      <c r="J161">
        <v>2</v>
      </c>
      <c r="K161">
        <v>1</v>
      </c>
      <c r="L161">
        <v>1</v>
      </c>
      <c r="M161" t="s">
        <v>1275</v>
      </c>
      <c r="N161" t="str">
        <f t="shared" si="13"/>
        <v>GABaldwinMilledgeville2</v>
      </c>
      <c r="Q161" t="str">
        <f t="shared" si="14"/>
        <v>Milledgeville, Baldwin County, GA</v>
      </c>
      <c r="T161" s="23" t="s">
        <v>3132</v>
      </c>
      <c r="W161">
        <v>33.089599999999997</v>
      </c>
      <c r="X161">
        <v>83.227999999999994</v>
      </c>
      <c r="Z161" t="str">
        <f t="shared" si="12"/>
        <v/>
      </c>
    </row>
    <row r="162" spans="1:26" ht="20">
      <c r="A162" s="26">
        <v>41</v>
      </c>
      <c r="B162" t="s">
        <v>1269</v>
      </c>
      <c r="C162" t="s">
        <v>1671</v>
      </c>
      <c r="D162" t="s">
        <v>69</v>
      </c>
      <c r="E162" t="s">
        <v>1068</v>
      </c>
      <c r="F162" t="s">
        <v>1672</v>
      </c>
      <c r="G162" t="s">
        <v>1319</v>
      </c>
      <c r="H162" t="s">
        <v>1127</v>
      </c>
      <c r="I162">
        <v>1</v>
      </c>
      <c r="J162">
        <v>2</v>
      </c>
      <c r="K162">
        <v>3</v>
      </c>
      <c r="L162">
        <v>2</v>
      </c>
      <c r="M162" t="s">
        <v>1275</v>
      </c>
      <c r="N162" t="str">
        <f t="shared" si="13"/>
        <v>GAWashingtonDeepstep2</v>
      </c>
      <c r="Q162" t="str">
        <f t="shared" si="14"/>
        <v>Deepstep, Washington County, GA</v>
      </c>
      <c r="T162" s="23" t="s">
        <v>3133</v>
      </c>
      <c r="W162">
        <v>32.9026</v>
      </c>
      <c r="X162">
        <v>82.610399999999998</v>
      </c>
      <c r="Z162" t="str">
        <f t="shared" si="12"/>
        <v/>
      </c>
    </row>
    <row r="163" spans="1:26" ht="20">
      <c r="A163" s="26">
        <v>42</v>
      </c>
      <c r="B163" t="s">
        <v>1269</v>
      </c>
      <c r="C163" t="s">
        <v>1673</v>
      </c>
      <c r="D163" t="s">
        <v>69</v>
      </c>
      <c r="E163" t="s">
        <v>1674</v>
      </c>
      <c r="F163" t="s">
        <v>1675</v>
      </c>
      <c r="G163" t="s">
        <v>1309</v>
      </c>
      <c r="H163" t="s">
        <v>1274</v>
      </c>
      <c r="I163">
        <v>1</v>
      </c>
      <c r="J163">
        <v>2</v>
      </c>
      <c r="K163">
        <v>1</v>
      </c>
      <c r="M163" t="s">
        <v>1275</v>
      </c>
      <c r="N163" t="str">
        <f t="shared" si="13"/>
        <v>GASpaldingGriffin2</v>
      </c>
      <c r="Q163" t="str">
        <f t="shared" si="14"/>
        <v>Griffin, Spalding County, GA</v>
      </c>
      <c r="T163" s="23" t="s">
        <v>3134</v>
      </c>
      <c r="W163">
        <v>33.246699999999997</v>
      </c>
      <c r="X163">
        <v>84.263400000000004</v>
      </c>
      <c r="Z163" t="str">
        <f t="shared" si="12"/>
        <v/>
      </c>
    </row>
    <row r="164" spans="1:26" ht="20">
      <c r="A164" s="26">
        <v>44</v>
      </c>
      <c r="B164" t="s">
        <v>1269</v>
      </c>
      <c r="C164" t="s">
        <v>1677</v>
      </c>
      <c r="D164" t="s">
        <v>69</v>
      </c>
      <c r="E164" t="s">
        <v>1433</v>
      </c>
      <c r="F164" t="s">
        <v>1678</v>
      </c>
      <c r="G164" t="s">
        <v>1309</v>
      </c>
      <c r="H164" t="s">
        <v>1274</v>
      </c>
      <c r="I164">
        <v>1</v>
      </c>
      <c r="J164">
        <v>2</v>
      </c>
      <c r="K164">
        <v>4</v>
      </c>
      <c r="M164" t="s">
        <v>1275</v>
      </c>
      <c r="N164" t="str">
        <f t="shared" si="13"/>
        <v>GAPikeZebulon2</v>
      </c>
      <c r="Q164" t="str">
        <f t="shared" si="14"/>
        <v>Zebulon, Pike County, GA</v>
      </c>
      <c r="T164" s="23" t="s">
        <v>3135</v>
      </c>
      <c r="W164">
        <v>33.131700000000002</v>
      </c>
      <c r="X164">
        <v>84.327200000000005</v>
      </c>
      <c r="Z164" t="str">
        <f t="shared" si="12"/>
        <v/>
      </c>
    </row>
    <row r="165" spans="1:26" ht="20">
      <c r="A165" s="26">
        <v>45</v>
      </c>
      <c r="B165" t="s">
        <v>1269</v>
      </c>
      <c r="C165" t="s">
        <v>1679</v>
      </c>
      <c r="D165" t="s">
        <v>69</v>
      </c>
      <c r="E165" t="s">
        <v>1680</v>
      </c>
      <c r="F165" t="s">
        <v>1681</v>
      </c>
      <c r="G165" t="s">
        <v>1309</v>
      </c>
      <c r="H165" t="s">
        <v>1274</v>
      </c>
      <c r="I165">
        <v>1</v>
      </c>
      <c r="J165">
        <v>2</v>
      </c>
      <c r="K165">
        <v>3</v>
      </c>
      <c r="L165">
        <v>3</v>
      </c>
      <c r="M165" t="s">
        <v>1275</v>
      </c>
      <c r="N165" t="str">
        <f t="shared" si="13"/>
        <v>GATalbotTalbotton2</v>
      </c>
      <c r="Q165" t="str">
        <f t="shared" si="14"/>
        <v>Talbotton, Talbot County, GA</v>
      </c>
      <c r="T165" s="23" t="s">
        <v>3136</v>
      </c>
      <c r="W165">
        <v>32.759599999999999</v>
      </c>
      <c r="X165">
        <v>84.293599999999998</v>
      </c>
      <c r="Z165" t="str">
        <f t="shared" si="12"/>
        <v/>
      </c>
    </row>
    <row r="166" spans="1:26" ht="20">
      <c r="A166" s="26">
        <v>46</v>
      </c>
      <c r="B166" t="s">
        <v>1269</v>
      </c>
      <c r="C166" t="s">
        <v>1682</v>
      </c>
      <c r="D166" t="s">
        <v>69</v>
      </c>
      <c r="E166" t="s">
        <v>1683</v>
      </c>
      <c r="F166" t="s">
        <v>198</v>
      </c>
      <c r="G166" t="s">
        <v>1309</v>
      </c>
      <c r="H166" t="s">
        <v>1127</v>
      </c>
      <c r="I166">
        <v>1</v>
      </c>
      <c r="J166">
        <v>2</v>
      </c>
      <c r="K166">
        <v>4</v>
      </c>
      <c r="L166">
        <v>3</v>
      </c>
      <c r="M166" t="s">
        <v>1275</v>
      </c>
      <c r="N166" t="str">
        <f t="shared" si="13"/>
        <v>GAMeriwetherManchester2</v>
      </c>
      <c r="Q166" t="str">
        <f t="shared" si="14"/>
        <v>Manchester, Meriwether County, GA</v>
      </c>
      <c r="T166" s="23" t="s">
        <v>3137</v>
      </c>
      <c r="W166">
        <v>33.089700000000001</v>
      </c>
      <c r="X166">
        <v>84.559700000000007</v>
      </c>
      <c r="Z166" t="str">
        <f t="shared" si="12"/>
        <v/>
      </c>
    </row>
    <row r="167" spans="1:26" ht="20">
      <c r="A167" s="26">
        <v>47</v>
      </c>
      <c r="B167" t="s">
        <v>1269</v>
      </c>
      <c r="C167" t="s">
        <v>1684</v>
      </c>
      <c r="D167" t="s">
        <v>69</v>
      </c>
      <c r="E167" t="s">
        <v>1571</v>
      </c>
      <c r="F167" t="s">
        <v>1685</v>
      </c>
      <c r="G167" t="s">
        <v>1309</v>
      </c>
      <c r="H167" t="s">
        <v>1274</v>
      </c>
      <c r="I167">
        <v>1</v>
      </c>
      <c r="J167">
        <v>2</v>
      </c>
      <c r="K167">
        <v>4</v>
      </c>
      <c r="L167">
        <v>3</v>
      </c>
      <c r="M167" t="s">
        <v>1275</v>
      </c>
      <c r="N167" t="str">
        <f t="shared" si="13"/>
        <v>GAHarrisWaverly Hall2</v>
      </c>
      <c r="Q167" t="str">
        <f t="shared" si="14"/>
        <v>Waverly Hall, Harris County, GA</v>
      </c>
      <c r="T167" s="23" t="s">
        <v>3138</v>
      </c>
      <c r="W167">
        <v>32.8108</v>
      </c>
      <c r="X167">
        <v>84.707800000000006</v>
      </c>
      <c r="Z167" t="str">
        <f t="shared" si="12"/>
        <v/>
      </c>
    </row>
    <row r="168" spans="1:26" ht="20">
      <c r="A168" s="26">
        <v>48</v>
      </c>
      <c r="B168" t="s">
        <v>1269</v>
      </c>
      <c r="C168" t="s">
        <v>1686</v>
      </c>
      <c r="D168" t="s">
        <v>69</v>
      </c>
      <c r="E168" t="s">
        <v>1687</v>
      </c>
      <c r="F168" t="s">
        <v>1688</v>
      </c>
      <c r="G168" t="s">
        <v>1328</v>
      </c>
      <c r="H168" t="s">
        <v>1127</v>
      </c>
      <c r="I168">
        <v>1</v>
      </c>
      <c r="J168">
        <v>2</v>
      </c>
      <c r="K168">
        <v>4</v>
      </c>
      <c r="L168">
        <v>3</v>
      </c>
      <c r="M168" t="s">
        <v>1275</v>
      </c>
      <c r="N168" t="str">
        <f t="shared" si="13"/>
        <v>GABullochStatesboro2</v>
      </c>
      <c r="Q168" t="str">
        <f t="shared" si="14"/>
        <v>Statesboro, Bulloch County, GA</v>
      </c>
      <c r="T168" s="23" t="s">
        <v>3139</v>
      </c>
      <c r="W168">
        <v>32.448</v>
      </c>
      <c r="X168">
        <v>81.781999999999996</v>
      </c>
      <c r="Z168" t="str">
        <f t="shared" si="12"/>
        <v/>
      </c>
    </row>
    <row r="169" spans="1:26" ht="20">
      <c r="A169" s="26">
        <v>49</v>
      </c>
      <c r="B169" t="s">
        <v>1269</v>
      </c>
      <c r="C169" t="s">
        <v>1689</v>
      </c>
      <c r="D169" t="s">
        <v>69</v>
      </c>
      <c r="E169" t="s">
        <v>1690</v>
      </c>
      <c r="F169" t="s">
        <v>1691</v>
      </c>
      <c r="G169" t="s">
        <v>1328</v>
      </c>
      <c r="H169" t="s">
        <v>1127</v>
      </c>
      <c r="I169">
        <v>1</v>
      </c>
      <c r="J169">
        <v>2</v>
      </c>
      <c r="K169">
        <v>2</v>
      </c>
      <c r="M169" t="s">
        <v>1275</v>
      </c>
      <c r="N169" t="str">
        <f t="shared" si="13"/>
        <v>GATattnallCobbtown2</v>
      </c>
      <c r="Q169" t="str">
        <f t="shared" si="14"/>
        <v>Cobbtown, Tattnall County, GA</v>
      </c>
      <c r="T169" s="23" t="s">
        <v>3140</v>
      </c>
      <c r="W169">
        <v>32.186</v>
      </c>
      <c r="X169">
        <v>82.142799999999994</v>
      </c>
      <c r="Z169" t="str">
        <f t="shared" si="12"/>
        <v/>
      </c>
    </row>
    <row r="170" spans="1:26" ht="20">
      <c r="A170" s="26">
        <v>50</v>
      </c>
      <c r="B170" t="s">
        <v>1269</v>
      </c>
      <c r="C170" t="s">
        <v>1692</v>
      </c>
      <c r="D170" t="s">
        <v>69</v>
      </c>
      <c r="E170" t="s">
        <v>1321</v>
      </c>
      <c r="F170" t="s">
        <v>1693</v>
      </c>
      <c r="G170" t="s">
        <v>1322</v>
      </c>
      <c r="H170" t="s">
        <v>1274</v>
      </c>
      <c r="I170">
        <v>1</v>
      </c>
      <c r="J170">
        <v>2</v>
      </c>
      <c r="K170">
        <v>2</v>
      </c>
      <c r="M170" t="s">
        <v>1275</v>
      </c>
      <c r="N170" t="str">
        <f t="shared" si="13"/>
        <v>GAChathamPooler2</v>
      </c>
      <c r="Q170" t="str">
        <f t="shared" si="14"/>
        <v>Pooler, Chatham County, GA</v>
      </c>
      <c r="T170" s="23" t="s">
        <v>3141</v>
      </c>
      <c r="W170">
        <v>32.106000000000002</v>
      </c>
      <c r="X170">
        <v>81.256</v>
      </c>
      <c r="Z170" t="str">
        <f t="shared" si="12"/>
        <v/>
      </c>
    </row>
    <row r="171" spans="1:26" ht="20">
      <c r="A171" s="26">
        <v>51</v>
      </c>
      <c r="B171" t="s">
        <v>1269</v>
      </c>
      <c r="C171" t="s">
        <v>1694</v>
      </c>
      <c r="D171" t="s">
        <v>69</v>
      </c>
      <c r="E171" t="s">
        <v>1348</v>
      </c>
      <c r="F171" t="s">
        <v>1695</v>
      </c>
      <c r="G171" t="s">
        <v>1319</v>
      </c>
      <c r="H171" t="s">
        <v>1274</v>
      </c>
      <c r="I171">
        <v>1</v>
      </c>
      <c r="J171">
        <v>2</v>
      </c>
      <c r="K171">
        <v>3</v>
      </c>
      <c r="L171">
        <v>2</v>
      </c>
      <c r="M171" t="s">
        <v>1275</v>
      </c>
      <c r="N171" t="str">
        <f t="shared" si="13"/>
        <v>GASumterPlains2</v>
      </c>
      <c r="Q171" t="str">
        <f t="shared" si="14"/>
        <v>Plains, Sumter County, GA</v>
      </c>
      <c r="T171" s="23" t="s">
        <v>3142</v>
      </c>
      <c r="W171">
        <v>32.085999999999999</v>
      </c>
      <c r="X171">
        <v>84.232100000000003</v>
      </c>
      <c r="Z171" t="str">
        <f t="shared" si="12"/>
        <v/>
      </c>
    </row>
    <row r="172" spans="1:26" ht="20">
      <c r="A172" s="26">
        <v>52</v>
      </c>
      <c r="B172" t="s">
        <v>1269</v>
      </c>
      <c r="C172" t="s">
        <v>1696</v>
      </c>
      <c r="D172" t="s">
        <v>69</v>
      </c>
      <c r="E172" t="s">
        <v>1697</v>
      </c>
      <c r="F172" t="s">
        <v>1698</v>
      </c>
      <c r="G172" t="s">
        <v>1328</v>
      </c>
      <c r="H172" t="s">
        <v>1127</v>
      </c>
      <c r="I172">
        <v>1</v>
      </c>
      <c r="J172">
        <v>2</v>
      </c>
      <c r="K172">
        <v>2</v>
      </c>
      <c r="L172">
        <v>2</v>
      </c>
      <c r="M172" t="s">
        <v>1275</v>
      </c>
      <c r="N172" t="str">
        <f t="shared" si="13"/>
        <v>GAPierceBlackshear2</v>
      </c>
      <c r="Q172" t="str">
        <f t="shared" si="14"/>
        <v>Blackshear, Pierce County, GA</v>
      </c>
      <c r="T172" s="23" t="s">
        <v>3143</v>
      </c>
      <c r="W172">
        <v>31.525400000000001</v>
      </c>
      <c r="X172">
        <v>82.287499999999994</v>
      </c>
      <c r="Z172" t="str">
        <f t="shared" si="12"/>
        <v/>
      </c>
    </row>
    <row r="173" spans="1:26" ht="20">
      <c r="A173" s="26">
        <v>53</v>
      </c>
      <c r="B173" t="s">
        <v>1269</v>
      </c>
      <c r="C173" t="s">
        <v>1699</v>
      </c>
      <c r="D173" t="s">
        <v>69</v>
      </c>
      <c r="E173" t="s">
        <v>1326</v>
      </c>
      <c r="F173" t="s">
        <v>1327</v>
      </c>
      <c r="G173" t="s">
        <v>1328</v>
      </c>
      <c r="H173" t="s">
        <v>1127</v>
      </c>
      <c r="I173">
        <v>1</v>
      </c>
      <c r="J173">
        <v>2</v>
      </c>
      <c r="K173">
        <v>3</v>
      </c>
      <c r="L173">
        <v>3</v>
      </c>
      <c r="M173" t="s">
        <v>1275</v>
      </c>
      <c r="N173" t="str">
        <f t="shared" si="13"/>
        <v>GAIrwinOcilla2</v>
      </c>
      <c r="Q173" t="str">
        <f t="shared" si="14"/>
        <v>Ocilla, Irwin County, GA</v>
      </c>
      <c r="T173" s="23" t="s">
        <v>2886</v>
      </c>
      <c r="W173">
        <v>31.704000000000001</v>
      </c>
      <c r="X173">
        <v>83.279399999999995</v>
      </c>
      <c r="Z173" t="str">
        <f t="shared" si="12"/>
        <v/>
      </c>
    </row>
    <row r="174" spans="1:26" ht="20">
      <c r="A174" s="26">
        <v>54</v>
      </c>
      <c r="B174" t="s">
        <v>1269</v>
      </c>
      <c r="C174" t="s">
        <v>1700</v>
      </c>
      <c r="D174" t="s">
        <v>69</v>
      </c>
      <c r="E174" t="s">
        <v>1701</v>
      </c>
      <c r="F174" t="s">
        <v>1702</v>
      </c>
      <c r="G174" t="s">
        <v>1328</v>
      </c>
      <c r="H174" t="s">
        <v>1274</v>
      </c>
      <c r="I174">
        <v>1</v>
      </c>
      <c r="J174">
        <v>2</v>
      </c>
      <c r="K174">
        <v>3</v>
      </c>
      <c r="L174">
        <v>3</v>
      </c>
      <c r="M174" t="s">
        <v>1275</v>
      </c>
      <c r="N174" t="str">
        <f t="shared" si="13"/>
        <v>GATiftTifton2</v>
      </c>
      <c r="Q174" t="str">
        <f t="shared" si="14"/>
        <v>Tifton, Tift County, GA</v>
      </c>
      <c r="T174" s="23" t="s">
        <v>3144</v>
      </c>
      <c r="W174">
        <v>31.459399999999999</v>
      </c>
      <c r="X174">
        <v>83.507000000000005</v>
      </c>
      <c r="Z174" t="str">
        <f t="shared" si="12"/>
        <v/>
      </c>
    </row>
    <row r="175" spans="1:26" ht="20">
      <c r="A175" s="26">
        <v>55</v>
      </c>
      <c r="B175" t="s">
        <v>1269</v>
      </c>
      <c r="C175" t="s">
        <v>1703</v>
      </c>
      <c r="D175" t="s">
        <v>69</v>
      </c>
      <c r="E175" t="s">
        <v>1330</v>
      </c>
      <c r="F175" t="s">
        <v>217</v>
      </c>
      <c r="G175" t="s">
        <v>1328</v>
      </c>
      <c r="H175" t="s">
        <v>1127</v>
      </c>
      <c r="I175">
        <v>1</v>
      </c>
      <c r="J175">
        <v>2</v>
      </c>
      <c r="K175">
        <v>2</v>
      </c>
      <c r="M175" t="s">
        <v>1275</v>
      </c>
      <c r="N175" t="str">
        <f t="shared" si="13"/>
        <v>GADoughertyAlbany2</v>
      </c>
      <c r="Q175" t="str">
        <f t="shared" si="14"/>
        <v>Albany, Dougherty County, GA</v>
      </c>
      <c r="T175" s="23" t="s">
        <v>2887</v>
      </c>
      <c r="W175">
        <v>31.578499999999998</v>
      </c>
      <c r="X175">
        <v>84.155699999999996</v>
      </c>
      <c r="Z175" t="str">
        <f t="shared" si="12"/>
        <v/>
      </c>
    </row>
    <row r="176" spans="1:26" ht="20">
      <c r="A176" s="26">
        <v>56</v>
      </c>
      <c r="B176" t="s">
        <v>1269</v>
      </c>
      <c r="C176" t="s">
        <v>1704</v>
      </c>
      <c r="D176" t="s">
        <v>69</v>
      </c>
      <c r="E176" t="s">
        <v>1705</v>
      </c>
      <c r="F176" t="s">
        <v>972</v>
      </c>
      <c r="G176" t="s">
        <v>1328</v>
      </c>
      <c r="H176" t="s">
        <v>1127</v>
      </c>
      <c r="I176">
        <v>1</v>
      </c>
      <c r="J176">
        <v>2</v>
      </c>
      <c r="K176">
        <v>1</v>
      </c>
      <c r="M176" t="s">
        <v>1275</v>
      </c>
      <c r="N176" t="str">
        <f t="shared" si="13"/>
        <v>GAQuitmanGeorgetown2</v>
      </c>
      <c r="Q176" t="str">
        <f t="shared" si="14"/>
        <v>Georgetown, Quitman County, GA</v>
      </c>
      <c r="T176" s="23" t="s">
        <v>3145</v>
      </c>
      <c r="W176">
        <v>31.775300000000001</v>
      </c>
      <c r="X176">
        <v>84.598799999999997</v>
      </c>
      <c r="Z176" t="str">
        <f t="shared" si="12"/>
        <v/>
      </c>
    </row>
    <row r="177" spans="1:26" ht="20">
      <c r="A177" s="26">
        <v>57</v>
      </c>
      <c r="B177" t="s">
        <v>1269</v>
      </c>
      <c r="C177" t="s">
        <v>1706</v>
      </c>
      <c r="D177" t="s">
        <v>69</v>
      </c>
      <c r="E177" t="s">
        <v>1707</v>
      </c>
      <c r="F177" t="s">
        <v>1708</v>
      </c>
      <c r="G177" t="s">
        <v>1328</v>
      </c>
      <c r="H177" t="s">
        <v>1127</v>
      </c>
      <c r="I177">
        <v>1</v>
      </c>
      <c r="J177">
        <v>2</v>
      </c>
      <c r="K177">
        <v>4</v>
      </c>
      <c r="M177" t="s">
        <v>1275</v>
      </c>
      <c r="N177" t="str">
        <f t="shared" si="13"/>
        <v>GAWareWaycross2</v>
      </c>
      <c r="Q177" t="str">
        <f t="shared" si="14"/>
        <v>Waycross, Ware County, GA</v>
      </c>
      <c r="T177" s="23" t="s">
        <v>3146</v>
      </c>
      <c r="W177">
        <v>31.209</v>
      </c>
      <c r="X177">
        <v>82.354399999999998</v>
      </c>
      <c r="Z177" t="str">
        <f t="shared" si="12"/>
        <v/>
      </c>
    </row>
    <row r="178" spans="1:26" ht="20">
      <c r="A178" s="26">
        <v>58</v>
      </c>
      <c r="B178" t="s">
        <v>1269</v>
      </c>
      <c r="C178" t="s">
        <v>1709</v>
      </c>
      <c r="D178" t="s">
        <v>69</v>
      </c>
      <c r="E178" t="s">
        <v>1710</v>
      </c>
      <c r="F178" t="s">
        <v>437</v>
      </c>
      <c r="G178" t="s">
        <v>1322</v>
      </c>
      <c r="H178" t="s">
        <v>1274</v>
      </c>
      <c r="I178">
        <v>1</v>
      </c>
      <c r="J178">
        <v>2</v>
      </c>
      <c r="K178">
        <v>3</v>
      </c>
      <c r="M178" t="s">
        <v>1275</v>
      </c>
      <c r="N178" t="str">
        <f t="shared" si="13"/>
        <v>GAGlynnBrunswick2</v>
      </c>
      <c r="Q178" t="str">
        <f t="shared" si="14"/>
        <v>Brunswick, Glynn County, GA</v>
      </c>
      <c r="T178" s="23" t="s">
        <v>3147</v>
      </c>
      <c r="W178">
        <v>31.1495</v>
      </c>
      <c r="X178">
        <v>81.491799999999998</v>
      </c>
      <c r="Z178" t="str">
        <f t="shared" si="12"/>
        <v/>
      </c>
    </row>
    <row r="179" spans="1:26" ht="20">
      <c r="A179" s="26">
        <v>60</v>
      </c>
      <c r="B179" t="s">
        <v>1269</v>
      </c>
      <c r="C179" t="s">
        <v>1712</v>
      </c>
      <c r="D179" t="s">
        <v>69</v>
      </c>
      <c r="E179" t="s">
        <v>1713</v>
      </c>
      <c r="F179" t="s">
        <v>1714</v>
      </c>
      <c r="G179" t="s">
        <v>1328</v>
      </c>
      <c r="H179" t="s">
        <v>1274</v>
      </c>
      <c r="I179">
        <v>1</v>
      </c>
      <c r="J179">
        <v>2</v>
      </c>
      <c r="K179">
        <v>2</v>
      </c>
      <c r="L179">
        <v>2</v>
      </c>
      <c r="M179" t="s">
        <v>1275</v>
      </c>
      <c r="N179" t="str">
        <f t="shared" si="13"/>
        <v>GAClinchHomerville2</v>
      </c>
      <c r="Q179" t="str">
        <f t="shared" si="14"/>
        <v>Homerville, Clinch County, GA</v>
      </c>
      <c r="T179" s="23" t="s">
        <v>3148</v>
      </c>
      <c r="W179">
        <v>31.051500000000001</v>
      </c>
      <c r="X179">
        <v>82.679699999999997</v>
      </c>
      <c r="Z179" t="str">
        <f t="shared" si="12"/>
        <v/>
      </c>
    </row>
    <row r="180" spans="1:26" ht="20">
      <c r="A180" s="26">
        <v>61</v>
      </c>
      <c r="B180" t="s">
        <v>1269</v>
      </c>
      <c r="C180" t="s">
        <v>1715</v>
      </c>
      <c r="D180" t="s">
        <v>69</v>
      </c>
      <c r="E180" t="s">
        <v>1713</v>
      </c>
      <c r="F180" t="s">
        <v>186</v>
      </c>
      <c r="G180" t="s">
        <v>1328</v>
      </c>
      <c r="H180" t="s">
        <v>1274</v>
      </c>
      <c r="I180">
        <v>1</v>
      </c>
      <c r="J180">
        <v>2</v>
      </c>
      <c r="K180">
        <v>2</v>
      </c>
      <c r="L180">
        <v>2</v>
      </c>
      <c r="M180" t="s">
        <v>1275</v>
      </c>
      <c r="N180" t="str">
        <f t="shared" si="13"/>
        <v>GAClinchFargo2</v>
      </c>
      <c r="Q180" t="str">
        <f t="shared" si="14"/>
        <v>Fargo, Clinch County, GA</v>
      </c>
      <c r="T180" s="23" t="s">
        <v>3149</v>
      </c>
      <c r="W180">
        <v>30.959</v>
      </c>
      <c r="X180">
        <v>82.716999999999999</v>
      </c>
      <c r="Z180" t="str">
        <f t="shared" si="12"/>
        <v/>
      </c>
    </row>
    <row r="181" spans="1:26" ht="20">
      <c r="A181" s="26">
        <v>62</v>
      </c>
      <c r="B181" t="s">
        <v>1269</v>
      </c>
      <c r="C181" t="s">
        <v>1716</v>
      </c>
      <c r="D181" t="s">
        <v>69</v>
      </c>
      <c r="E181" t="s">
        <v>1717</v>
      </c>
      <c r="F181" t="s">
        <v>1718</v>
      </c>
      <c r="G181" t="s">
        <v>1328</v>
      </c>
      <c r="H181" t="s">
        <v>1127</v>
      </c>
      <c r="I181">
        <v>1</v>
      </c>
      <c r="J181">
        <v>2</v>
      </c>
      <c r="K181">
        <v>1</v>
      </c>
      <c r="L181">
        <v>2</v>
      </c>
      <c r="M181" t="s">
        <v>1275</v>
      </c>
      <c r="N181" t="str">
        <f t="shared" si="13"/>
        <v>GAEcholsStatenville2</v>
      </c>
      <c r="Q181" t="str">
        <f t="shared" si="14"/>
        <v>Statenville, Echols County, GA</v>
      </c>
      <c r="T181" s="23" t="s">
        <v>3150</v>
      </c>
      <c r="W181">
        <v>30.708200000000001</v>
      </c>
      <c r="X181">
        <v>83.039699999999996</v>
      </c>
      <c r="Z181" t="str">
        <f t="shared" si="12"/>
        <v/>
      </c>
    </row>
    <row r="182" spans="1:26" ht="20">
      <c r="A182" s="26">
        <v>63</v>
      </c>
      <c r="B182" t="s">
        <v>1269</v>
      </c>
      <c r="C182" t="s">
        <v>1719</v>
      </c>
      <c r="D182" t="s">
        <v>69</v>
      </c>
      <c r="E182" t="s">
        <v>1332</v>
      </c>
      <c r="F182" t="s">
        <v>1333</v>
      </c>
      <c r="G182" t="s">
        <v>1328</v>
      </c>
      <c r="H182" t="s">
        <v>1274</v>
      </c>
      <c r="I182">
        <v>1</v>
      </c>
      <c r="J182">
        <v>2</v>
      </c>
      <c r="K182">
        <v>4</v>
      </c>
      <c r="L182">
        <v>3</v>
      </c>
      <c r="M182" t="s">
        <v>1275</v>
      </c>
      <c r="N182" t="str">
        <f t="shared" si="13"/>
        <v>GALowndesValdosta2</v>
      </c>
      <c r="Q182" t="str">
        <f t="shared" si="14"/>
        <v>Valdosta, Lowndes County, GA</v>
      </c>
      <c r="T182" s="23" t="s">
        <v>2888</v>
      </c>
      <c r="W182">
        <v>30.832699999999999</v>
      </c>
      <c r="X182">
        <v>83.278700000000001</v>
      </c>
      <c r="Z182" t="str">
        <f t="shared" si="12"/>
        <v/>
      </c>
    </row>
    <row r="183" spans="1:26" ht="20">
      <c r="A183" s="26">
        <v>64</v>
      </c>
      <c r="B183" t="s">
        <v>1269</v>
      </c>
      <c r="C183" t="s">
        <v>1720</v>
      </c>
      <c r="D183" t="s">
        <v>69</v>
      </c>
      <c r="E183" t="s">
        <v>1721</v>
      </c>
      <c r="F183" t="s">
        <v>1722</v>
      </c>
      <c r="G183" t="s">
        <v>1328</v>
      </c>
      <c r="H183" t="s">
        <v>1274</v>
      </c>
      <c r="I183">
        <v>1</v>
      </c>
      <c r="J183">
        <v>2</v>
      </c>
      <c r="K183">
        <v>4</v>
      </c>
      <c r="L183">
        <v>4</v>
      </c>
      <c r="M183" t="s">
        <v>1275</v>
      </c>
      <c r="N183" t="str">
        <f t="shared" si="13"/>
        <v>GAThomasThomasville2</v>
      </c>
      <c r="Q183" t="str">
        <f t="shared" si="14"/>
        <v>Thomasville, Thomas County, GA</v>
      </c>
      <c r="T183" s="23" t="s">
        <v>3151</v>
      </c>
      <c r="W183">
        <v>30.835799999999999</v>
      </c>
      <c r="X183">
        <v>83.983000000000004</v>
      </c>
      <c r="Z183" t="str">
        <f t="shared" si="12"/>
        <v/>
      </c>
    </row>
    <row r="184" spans="1:26" ht="20">
      <c r="A184" s="26">
        <v>65</v>
      </c>
      <c r="B184" t="s">
        <v>1269</v>
      </c>
      <c r="C184" t="s">
        <v>1723</v>
      </c>
      <c r="D184" t="s">
        <v>69</v>
      </c>
      <c r="E184" t="s">
        <v>1724</v>
      </c>
      <c r="F184" t="s">
        <v>1725</v>
      </c>
      <c r="G184" t="s">
        <v>1328</v>
      </c>
      <c r="H184" t="s">
        <v>1274</v>
      </c>
      <c r="I184">
        <v>1</v>
      </c>
      <c r="J184">
        <v>2</v>
      </c>
      <c r="K184">
        <v>4</v>
      </c>
      <c r="L184">
        <v>4</v>
      </c>
      <c r="M184" t="s">
        <v>1275</v>
      </c>
      <c r="N184" t="str">
        <f t="shared" si="13"/>
        <v>GAMitchellCotton2</v>
      </c>
      <c r="Q184" t="str">
        <f t="shared" si="14"/>
        <v>Cotton, Mitchell County, GA</v>
      </c>
      <c r="T184" s="23" t="s">
        <v>3152</v>
      </c>
      <c r="W184">
        <v>31.125399999999999</v>
      </c>
      <c r="X184">
        <v>84.243499999999997</v>
      </c>
      <c r="Z184" t="str">
        <f t="shared" si="12"/>
        <v/>
      </c>
    </row>
    <row r="185" spans="1:26" ht="20">
      <c r="A185" s="26">
        <v>66</v>
      </c>
      <c r="B185" t="s">
        <v>1269</v>
      </c>
      <c r="C185" t="s">
        <v>1726</v>
      </c>
      <c r="D185" t="s">
        <v>69</v>
      </c>
      <c r="E185" t="s">
        <v>1308</v>
      </c>
      <c r="F185" t="s">
        <v>1336</v>
      </c>
      <c r="G185" t="s">
        <v>1328</v>
      </c>
      <c r="H185" t="s">
        <v>1127</v>
      </c>
      <c r="I185">
        <v>1</v>
      </c>
      <c r="J185">
        <v>2</v>
      </c>
      <c r="K185">
        <v>2</v>
      </c>
      <c r="L185">
        <v>2</v>
      </c>
      <c r="M185" t="s">
        <v>1275</v>
      </c>
      <c r="N185" t="str">
        <f t="shared" si="13"/>
        <v>GADecaturBainbridge2</v>
      </c>
      <c r="Q185" t="str">
        <f t="shared" si="14"/>
        <v>Bainbridge, Decatur County, GA</v>
      </c>
      <c r="T185" s="23" t="s">
        <v>2889</v>
      </c>
      <c r="W185">
        <v>30.9039</v>
      </c>
      <c r="X185">
        <v>84.582599999999999</v>
      </c>
      <c r="Z185" t="str">
        <f t="shared" si="12"/>
        <v/>
      </c>
    </row>
    <row r="186" spans="1:26" ht="20">
      <c r="A186" s="26">
        <v>67</v>
      </c>
      <c r="B186" t="s">
        <v>1269</v>
      </c>
      <c r="C186" t="s">
        <v>1727</v>
      </c>
      <c r="D186" t="s">
        <v>69</v>
      </c>
      <c r="E186" t="s">
        <v>1728</v>
      </c>
      <c r="F186" t="s">
        <v>1729</v>
      </c>
      <c r="G186" t="s">
        <v>1328</v>
      </c>
      <c r="H186" t="s">
        <v>1127</v>
      </c>
      <c r="I186">
        <v>1</v>
      </c>
      <c r="J186">
        <v>2</v>
      </c>
      <c r="K186">
        <v>2</v>
      </c>
      <c r="L186">
        <v>2</v>
      </c>
      <c r="M186" t="s">
        <v>1275</v>
      </c>
      <c r="N186" t="str">
        <f t="shared" si="13"/>
        <v>GAMillerColquitt2</v>
      </c>
      <c r="Q186" t="str">
        <f t="shared" si="14"/>
        <v>Colquitt, Miller County, GA</v>
      </c>
      <c r="T186" s="23" t="s">
        <v>3153</v>
      </c>
      <c r="W186">
        <v>31.178599999999999</v>
      </c>
      <c r="X186">
        <v>84.73</v>
      </c>
      <c r="Z186" t="str">
        <f t="shared" si="12"/>
        <v/>
      </c>
    </row>
    <row r="187" spans="1:26" ht="20">
      <c r="A187" s="26">
        <v>68</v>
      </c>
      <c r="B187" t="s">
        <v>1269</v>
      </c>
      <c r="C187" t="s">
        <v>1730</v>
      </c>
      <c r="D187" t="s">
        <v>54</v>
      </c>
      <c r="E187" t="s">
        <v>1338</v>
      </c>
      <c r="F187" t="s">
        <v>55</v>
      </c>
      <c r="G187" t="s">
        <v>1322</v>
      </c>
      <c r="H187" t="s">
        <v>1127</v>
      </c>
      <c r="I187">
        <v>1</v>
      </c>
      <c r="J187">
        <v>2</v>
      </c>
      <c r="K187">
        <v>3</v>
      </c>
      <c r="L187">
        <v>3</v>
      </c>
      <c r="M187" t="s">
        <v>1275</v>
      </c>
      <c r="N187" t="str">
        <f t="shared" si="13"/>
        <v>FLDuvalJacksonville2</v>
      </c>
      <c r="Q187" t="str">
        <f t="shared" si="14"/>
        <v>Jacksonville, Duval County, FL</v>
      </c>
      <c r="T187" s="23" t="s">
        <v>2890</v>
      </c>
      <c r="W187">
        <v>30.3322</v>
      </c>
      <c r="X187">
        <v>81.655699999999996</v>
      </c>
      <c r="Z187" t="str">
        <f t="shared" si="12"/>
        <v/>
      </c>
    </row>
    <row r="188" spans="1:26" ht="20">
      <c r="A188" s="26">
        <v>69</v>
      </c>
      <c r="B188" t="s">
        <v>1269</v>
      </c>
      <c r="C188" t="s">
        <v>1731</v>
      </c>
      <c r="D188" t="s">
        <v>54</v>
      </c>
      <c r="E188" t="s">
        <v>264</v>
      </c>
      <c r="F188" t="s">
        <v>1732</v>
      </c>
      <c r="G188" t="s">
        <v>1328</v>
      </c>
      <c r="H188" t="s">
        <v>1127</v>
      </c>
      <c r="I188">
        <v>1</v>
      </c>
      <c r="J188">
        <v>2</v>
      </c>
      <c r="K188">
        <v>2</v>
      </c>
      <c r="L188">
        <v>2</v>
      </c>
      <c r="M188" t="s">
        <v>1275</v>
      </c>
      <c r="N188" t="str">
        <f t="shared" si="13"/>
        <v>FLColumbiaHopeful Church2</v>
      </c>
      <c r="Q188" t="str">
        <f t="shared" si="14"/>
        <v>Hopeful Church, Columbia County, FL</v>
      </c>
      <c r="T188" s="23" t="s">
        <v>3154</v>
      </c>
      <c r="W188">
        <v>30.27</v>
      </c>
      <c r="X188">
        <v>82.608599999999996</v>
      </c>
      <c r="Z188" t="str">
        <f t="shared" si="12"/>
        <v/>
      </c>
    </row>
    <row r="189" spans="1:26" ht="20">
      <c r="A189" s="26">
        <v>70</v>
      </c>
      <c r="B189" t="s">
        <v>1269</v>
      </c>
      <c r="C189" t="s">
        <v>1733</v>
      </c>
      <c r="D189" t="s">
        <v>54</v>
      </c>
      <c r="E189" t="s">
        <v>1343</v>
      </c>
      <c r="F189" t="s">
        <v>67</v>
      </c>
      <c r="G189" t="s">
        <v>1328</v>
      </c>
      <c r="H189" t="s">
        <v>1274</v>
      </c>
      <c r="I189">
        <v>1</v>
      </c>
      <c r="J189">
        <v>2</v>
      </c>
      <c r="K189">
        <v>3</v>
      </c>
      <c r="L189">
        <v>3</v>
      </c>
      <c r="M189" t="s">
        <v>1275</v>
      </c>
      <c r="N189" t="str">
        <f t="shared" si="13"/>
        <v>FLLeonTallahassee2</v>
      </c>
      <c r="Q189" t="str">
        <f t="shared" si="14"/>
        <v>Tallahassee, Leon County, FL</v>
      </c>
      <c r="T189" s="23" t="s">
        <v>2892</v>
      </c>
      <c r="W189">
        <v>30.438300000000002</v>
      </c>
      <c r="X189">
        <v>84</v>
      </c>
      <c r="Z189" t="str">
        <f t="shared" si="12"/>
        <v/>
      </c>
    </row>
    <row r="190" spans="1:26" ht="20">
      <c r="A190" s="26">
        <v>71</v>
      </c>
      <c r="B190" t="s">
        <v>1269</v>
      </c>
      <c r="C190" t="s">
        <v>1734</v>
      </c>
      <c r="D190" t="s">
        <v>54</v>
      </c>
      <c r="E190" t="s">
        <v>421</v>
      </c>
      <c r="F190" t="s">
        <v>1735</v>
      </c>
      <c r="G190" t="s">
        <v>1328</v>
      </c>
      <c r="H190" t="s">
        <v>1274</v>
      </c>
      <c r="I190">
        <v>1</v>
      </c>
      <c r="J190">
        <v>2</v>
      </c>
      <c r="K190">
        <v>3</v>
      </c>
      <c r="L190">
        <v>3</v>
      </c>
      <c r="M190" t="s">
        <v>1275</v>
      </c>
      <c r="N190" t="str">
        <f t="shared" si="13"/>
        <v>FLLakeWhitney2</v>
      </c>
      <c r="Q190" t="str">
        <f t="shared" si="14"/>
        <v>Whitney, Lake County, FL</v>
      </c>
      <c r="T190" s="23" t="s">
        <v>3155</v>
      </c>
      <c r="W190">
        <v>-81.948700000000002</v>
      </c>
      <c r="X190">
        <v>28.795400000000001</v>
      </c>
    </row>
    <row r="191" spans="1:26" ht="20">
      <c r="A191" s="26">
        <v>72</v>
      </c>
      <c r="B191" t="s">
        <v>1269</v>
      </c>
      <c r="C191" t="s">
        <v>1736</v>
      </c>
      <c r="D191" t="s">
        <v>54</v>
      </c>
      <c r="E191" t="s">
        <v>421</v>
      </c>
      <c r="F191" t="s">
        <v>1737</v>
      </c>
      <c r="G191" t="s">
        <v>1328</v>
      </c>
      <c r="H191" t="s">
        <v>1127</v>
      </c>
      <c r="I191">
        <v>1</v>
      </c>
      <c r="J191">
        <v>2</v>
      </c>
      <c r="K191">
        <v>1</v>
      </c>
      <c r="M191" t="s">
        <v>1275</v>
      </c>
      <c r="N191" t="str">
        <f t="shared" si="13"/>
        <v>FLLakeOkahumpka2</v>
      </c>
      <c r="Q191" t="str">
        <f t="shared" si="14"/>
        <v>Okahumpka, Lake County, FL</v>
      </c>
      <c r="T191" s="23" t="s">
        <v>3156</v>
      </c>
      <c r="W191">
        <v>-81.861999999999995</v>
      </c>
      <c r="X191">
        <v>28.715199999999999</v>
      </c>
    </row>
    <row r="192" spans="1:26" ht="20">
      <c r="A192" s="26">
        <v>73</v>
      </c>
      <c r="B192" t="s">
        <v>1269</v>
      </c>
      <c r="C192" t="s">
        <v>1738</v>
      </c>
      <c r="D192" t="s">
        <v>54</v>
      </c>
      <c r="E192" t="s">
        <v>1351</v>
      </c>
      <c r="F192" t="s">
        <v>1352</v>
      </c>
      <c r="G192" t="s">
        <v>1322</v>
      </c>
      <c r="H192" t="s">
        <v>1127</v>
      </c>
      <c r="I192">
        <v>1</v>
      </c>
      <c r="J192">
        <v>2</v>
      </c>
      <c r="K192">
        <v>1</v>
      </c>
      <c r="L192">
        <v>2</v>
      </c>
      <c r="M192" t="s">
        <v>1275</v>
      </c>
      <c r="N192" t="str">
        <f t="shared" si="13"/>
        <v>FLLevyCedar Key2</v>
      </c>
      <c r="Q192" t="str">
        <f t="shared" si="14"/>
        <v>Cedar Key, Levy County, FL</v>
      </c>
      <c r="T192" s="23" t="s">
        <v>2895</v>
      </c>
      <c r="W192">
        <v>-83.031999999999996</v>
      </c>
      <c r="X192">
        <v>29.136500000000002</v>
      </c>
    </row>
    <row r="193" spans="1:24" ht="20">
      <c r="A193" s="26">
        <v>74</v>
      </c>
      <c r="B193" t="s">
        <v>1269</v>
      </c>
      <c r="C193" t="s">
        <v>1739</v>
      </c>
      <c r="D193" t="s">
        <v>54</v>
      </c>
      <c r="E193" t="s">
        <v>1740</v>
      </c>
      <c r="F193" t="s">
        <v>1741</v>
      </c>
      <c r="G193" t="s">
        <v>1328</v>
      </c>
      <c r="H193" t="s">
        <v>1274</v>
      </c>
      <c r="I193">
        <v>1</v>
      </c>
      <c r="J193">
        <v>2</v>
      </c>
      <c r="K193">
        <v>2</v>
      </c>
      <c r="L193">
        <v>2</v>
      </c>
      <c r="M193" t="s">
        <v>1275</v>
      </c>
      <c r="N193" t="str">
        <f t="shared" si="13"/>
        <v>FLPutnamBardin2</v>
      </c>
      <c r="Q193" t="str">
        <f t="shared" si="14"/>
        <v>Bardin, Putnam County, FL</v>
      </c>
      <c r="T193" s="23" t="s">
        <v>3157</v>
      </c>
      <c r="W193">
        <v>-81.828800000000001</v>
      </c>
      <c r="X193">
        <v>29.593699999999998</v>
      </c>
    </row>
    <row r="194" spans="1:24" ht="20">
      <c r="A194" s="26">
        <v>75</v>
      </c>
      <c r="B194" t="s">
        <v>1269</v>
      </c>
      <c r="C194" t="s">
        <v>1742</v>
      </c>
      <c r="D194" t="s">
        <v>54</v>
      </c>
      <c r="E194" t="s">
        <v>1354</v>
      </c>
      <c r="F194" t="s">
        <v>1743</v>
      </c>
      <c r="G194" t="s">
        <v>1322</v>
      </c>
      <c r="H194" t="s">
        <v>1127</v>
      </c>
      <c r="I194">
        <v>1</v>
      </c>
      <c r="J194">
        <v>2</v>
      </c>
      <c r="K194">
        <v>2</v>
      </c>
      <c r="L194">
        <v>3</v>
      </c>
      <c r="M194" t="s">
        <v>1275</v>
      </c>
      <c r="N194" t="str">
        <f t="shared" si="13"/>
        <v>FLVolusiaTomoka Farms2</v>
      </c>
      <c r="Q194" t="str">
        <f t="shared" si="14"/>
        <v>Tomoka Farms, Volusia County, FL</v>
      </c>
      <c r="T194" s="23" t="s">
        <v>3158</v>
      </c>
      <c r="W194">
        <v>-81.225700000000003</v>
      </c>
      <c r="X194">
        <v>29.344200000000001</v>
      </c>
    </row>
    <row r="195" spans="1:24" ht="20">
      <c r="A195" s="26">
        <v>76</v>
      </c>
      <c r="B195" t="s">
        <v>1269</v>
      </c>
      <c r="C195" t="s">
        <v>1744</v>
      </c>
      <c r="D195" t="s">
        <v>54</v>
      </c>
      <c r="E195" t="s">
        <v>1364</v>
      </c>
      <c r="F195" t="s">
        <v>63</v>
      </c>
      <c r="G195" t="s">
        <v>1322</v>
      </c>
      <c r="H195" t="s">
        <v>1127</v>
      </c>
      <c r="I195">
        <v>1</v>
      </c>
      <c r="J195">
        <v>2</v>
      </c>
      <c r="K195">
        <v>3</v>
      </c>
      <c r="L195">
        <v>2</v>
      </c>
      <c r="M195" t="s">
        <v>1275</v>
      </c>
      <c r="N195" t="str">
        <f t="shared" si="13"/>
        <v>FLHillsboroughTampa2</v>
      </c>
      <c r="Q195" t="str">
        <f t="shared" si="14"/>
        <v>Tampa, Hillsborough County, FL</v>
      </c>
      <c r="T195" s="23" t="s">
        <v>2900</v>
      </c>
      <c r="W195">
        <v>-82.4572</v>
      </c>
      <c r="X195">
        <v>27.950600000000001</v>
      </c>
    </row>
    <row r="196" spans="1:24" ht="20">
      <c r="A196" s="26">
        <v>77</v>
      </c>
      <c r="B196" t="s">
        <v>1269</v>
      </c>
      <c r="C196" t="s">
        <v>1745</v>
      </c>
      <c r="D196" t="s">
        <v>54</v>
      </c>
      <c r="E196" t="s">
        <v>1372</v>
      </c>
      <c r="F196" t="s">
        <v>57</v>
      </c>
      <c r="G196" t="s">
        <v>1322</v>
      </c>
      <c r="H196" t="s">
        <v>1127</v>
      </c>
      <c r="I196">
        <v>1</v>
      </c>
      <c r="J196">
        <v>2</v>
      </c>
      <c r="K196">
        <v>3</v>
      </c>
      <c r="L196">
        <v>3</v>
      </c>
      <c r="M196" t="s">
        <v>1275</v>
      </c>
      <c r="N196" t="str">
        <f t="shared" si="13"/>
        <v>FLDadeMiami2</v>
      </c>
      <c r="Q196" t="str">
        <f t="shared" si="14"/>
        <v>Miami, Dade County, FL</v>
      </c>
      <c r="T196" s="23" t="s">
        <v>2903</v>
      </c>
      <c r="W196">
        <v>-80.191800000000001</v>
      </c>
      <c r="X196">
        <v>25.761700000000001</v>
      </c>
    </row>
    <row r="197" spans="1:24" ht="20">
      <c r="A197" s="26">
        <v>78</v>
      </c>
      <c r="B197" t="s">
        <v>1269</v>
      </c>
      <c r="C197" t="s">
        <v>1746</v>
      </c>
      <c r="D197" t="s">
        <v>54</v>
      </c>
      <c r="E197" t="s">
        <v>1292</v>
      </c>
      <c r="F197" t="s">
        <v>1375</v>
      </c>
      <c r="G197" t="s">
        <v>1322</v>
      </c>
      <c r="H197" t="s">
        <v>1127</v>
      </c>
      <c r="I197">
        <v>1</v>
      </c>
      <c r="J197">
        <v>2</v>
      </c>
      <c r="K197">
        <v>3</v>
      </c>
      <c r="M197" t="s">
        <v>1275</v>
      </c>
      <c r="N197" t="str">
        <f t="shared" si="13"/>
        <v>FLMonroeKey West2</v>
      </c>
      <c r="Q197" t="str">
        <f t="shared" si="14"/>
        <v>Key West, Monroe County, FL</v>
      </c>
      <c r="T197" s="23" t="s">
        <v>2904</v>
      </c>
      <c r="W197">
        <v>-81.78</v>
      </c>
      <c r="X197">
        <v>24.555099999999999</v>
      </c>
    </row>
    <row r="198" spans="1:24" ht="20">
      <c r="A198" s="26">
        <v>79</v>
      </c>
      <c r="B198" t="s">
        <v>1269</v>
      </c>
      <c r="C198" t="s">
        <v>1747</v>
      </c>
      <c r="D198" t="s">
        <v>275</v>
      </c>
      <c r="E198" t="s">
        <v>1748</v>
      </c>
      <c r="F198" t="s">
        <v>1749</v>
      </c>
      <c r="G198" t="s">
        <v>1273</v>
      </c>
      <c r="H198" t="s">
        <v>1274</v>
      </c>
      <c r="I198">
        <v>1</v>
      </c>
      <c r="J198">
        <v>2</v>
      </c>
      <c r="K198">
        <v>1</v>
      </c>
      <c r="L198">
        <v>2</v>
      </c>
      <c r="M198" t="s">
        <v>1275</v>
      </c>
      <c r="N198" t="str">
        <f t="shared" si="13"/>
        <v>TNFentressForbus2</v>
      </c>
      <c r="Q198" t="str">
        <f t="shared" si="14"/>
        <v>Forbus, Fentress County, TN</v>
      </c>
      <c r="T198" s="23" t="s">
        <v>3159</v>
      </c>
      <c r="W198">
        <v>-85.140100000000004</v>
      </c>
      <c r="X198">
        <v>36.155000000000001</v>
      </c>
    </row>
    <row r="199" spans="1:24" ht="20">
      <c r="A199" s="26">
        <v>80</v>
      </c>
      <c r="B199" t="s">
        <v>1269</v>
      </c>
      <c r="C199" t="s">
        <v>1750</v>
      </c>
      <c r="D199" t="s">
        <v>275</v>
      </c>
      <c r="E199" t="s">
        <v>1377</v>
      </c>
      <c r="F199" t="s">
        <v>895</v>
      </c>
      <c r="G199" t="s">
        <v>1273</v>
      </c>
      <c r="H199" t="s">
        <v>1127</v>
      </c>
      <c r="I199">
        <v>1</v>
      </c>
      <c r="J199">
        <v>2</v>
      </c>
      <c r="K199">
        <v>4</v>
      </c>
      <c r="L199">
        <v>3</v>
      </c>
      <c r="M199" t="s">
        <v>1275</v>
      </c>
      <c r="N199" t="str">
        <f t="shared" si="13"/>
        <v>TNSumnerPortland2</v>
      </c>
      <c r="Q199" t="str">
        <f t="shared" si="14"/>
        <v>Portland, Sumner County, TN</v>
      </c>
      <c r="T199" s="23" t="s">
        <v>2866</v>
      </c>
      <c r="W199">
        <v>-86.522800000000004</v>
      </c>
      <c r="X199">
        <v>36.586399999999998</v>
      </c>
    </row>
    <row r="200" spans="1:24" ht="20">
      <c r="A200" s="26">
        <v>81</v>
      </c>
      <c r="B200" t="s">
        <v>1269</v>
      </c>
      <c r="C200" t="s">
        <v>1751</v>
      </c>
      <c r="D200" t="s">
        <v>275</v>
      </c>
      <c r="E200" t="s">
        <v>293</v>
      </c>
      <c r="F200" t="s">
        <v>1752</v>
      </c>
      <c r="G200" t="s">
        <v>1273</v>
      </c>
      <c r="H200" t="s">
        <v>1127</v>
      </c>
      <c r="I200">
        <v>1</v>
      </c>
      <c r="J200">
        <v>2</v>
      </c>
      <c r="K200">
        <v>4</v>
      </c>
      <c r="L200">
        <v>3</v>
      </c>
      <c r="M200" t="s">
        <v>1275</v>
      </c>
      <c r="N200" t="str">
        <f t="shared" si="13"/>
        <v>TNHoustonTennessee Ridge2</v>
      </c>
      <c r="Q200" t="str">
        <f t="shared" si="14"/>
        <v>Tennessee Ridge, Houston County, TN</v>
      </c>
      <c r="T200" s="23" t="s">
        <v>3160</v>
      </c>
      <c r="W200">
        <v>-87.747500000000002</v>
      </c>
      <c r="X200">
        <v>36.127699999999997</v>
      </c>
    </row>
    <row r="201" spans="1:24" ht="20">
      <c r="A201" s="26">
        <v>82</v>
      </c>
      <c r="B201" t="s">
        <v>1269</v>
      </c>
      <c r="C201" t="s">
        <v>1753</v>
      </c>
      <c r="D201" t="s">
        <v>275</v>
      </c>
      <c r="E201" t="s">
        <v>209</v>
      </c>
      <c r="F201" t="s">
        <v>342</v>
      </c>
      <c r="G201" t="s">
        <v>1273</v>
      </c>
      <c r="H201" t="s">
        <v>1127</v>
      </c>
      <c r="I201">
        <v>1</v>
      </c>
      <c r="J201">
        <v>2</v>
      </c>
      <c r="K201">
        <v>2</v>
      </c>
      <c r="L201">
        <v>2</v>
      </c>
      <c r="M201" t="s">
        <v>1275</v>
      </c>
      <c r="N201" t="str">
        <f t="shared" si="13"/>
        <v>TNJacksonGainesboro2</v>
      </c>
      <c r="Q201" t="str">
        <f t="shared" si="14"/>
        <v>Gainesboro, Jackson County, TN</v>
      </c>
      <c r="T201" s="23" t="s">
        <v>3161</v>
      </c>
      <c r="W201">
        <v>-85.595699999999994</v>
      </c>
      <c r="X201">
        <v>36.365099999999998</v>
      </c>
    </row>
    <row r="202" spans="1:24" ht="20">
      <c r="A202" s="26">
        <v>83</v>
      </c>
      <c r="B202" t="s">
        <v>1269</v>
      </c>
      <c r="C202" t="s">
        <v>1754</v>
      </c>
      <c r="D202" t="s">
        <v>275</v>
      </c>
      <c r="E202" t="s">
        <v>727</v>
      </c>
      <c r="F202" t="s">
        <v>343</v>
      </c>
      <c r="G202" t="s">
        <v>1273</v>
      </c>
      <c r="H202" t="s">
        <v>1274</v>
      </c>
      <c r="I202">
        <v>1</v>
      </c>
      <c r="J202">
        <v>2</v>
      </c>
      <c r="K202">
        <v>3</v>
      </c>
      <c r="L202">
        <v>3</v>
      </c>
      <c r="M202" t="s">
        <v>1275</v>
      </c>
      <c r="N202" t="str">
        <f t="shared" si="13"/>
        <v>TNWilsonStatesville2</v>
      </c>
      <c r="Q202" t="str">
        <f t="shared" si="14"/>
        <v>Statesville, Wilson County, TN</v>
      </c>
      <c r="T202" s="23" t="s">
        <v>3162</v>
      </c>
      <c r="W202">
        <v>-86.279499999999999</v>
      </c>
      <c r="X202">
        <v>36.185699999999997</v>
      </c>
    </row>
    <row r="203" spans="1:24" ht="20">
      <c r="A203" s="26">
        <v>84</v>
      </c>
      <c r="B203" t="s">
        <v>1269</v>
      </c>
      <c r="C203" t="s">
        <v>1755</v>
      </c>
      <c r="D203" t="s">
        <v>275</v>
      </c>
      <c r="E203" t="s">
        <v>1385</v>
      </c>
      <c r="F203" t="s">
        <v>354</v>
      </c>
      <c r="G203" t="s">
        <v>1273</v>
      </c>
      <c r="H203" t="s">
        <v>1127</v>
      </c>
      <c r="I203">
        <v>1</v>
      </c>
      <c r="J203">
        <v>2</v>
      </c>
      <c r="K203">
        <v>2</v>
      </c>
      <c r="L203">
        <v>3</v>
      </c>
      <c r="M203" t="s">
        <v>1275</v>
      </c>
      <c r="N203" t="str">
        <f t="shared" si="13"/>
        <v>TNDavidsonNashville2</v>
      </c>
      <c r="Q203" t="str">
        <f t="shared" si="14"/>
        <v>Nashville, Davidson County, TN</v>
      </c>
      <c r="T203" s="23" t="s">
        <v>2870</v>
      </c>
      <c r="W203">
        <v>-86.781599999999997</v>
      </c>
      <c r="X203">
        <v>36.162700000000001</v>
      </c>
    </row>
    <row r="204" spans="1:24" ht="20">
      <c r="A204" s="26">
        <v>85</v>
      </c>
      <c r="B204" t="s">
        <v>1269</v>
      </c>
      <c r="C204" t="s">
        <v>1756</v>
      </c>
      <c r="D204" t="s">
        <v>275</v>
      </c>
      <c r="E204" t="s">
        <v>731</v>
      </c>
      <c r="F204" t="s">
        <v>1757</v>
      </c>
      <c r="G204" t="s">
        <v>1273</v>
      </c>
      <c r="H204" t="s">
        <v>1274</v>
      </c>
      <c r="I204">
        <v>1</v>
      </c>
      <c r="J204">
        <v>2</v>
      </c>
      <c r="K204">
        <v>3</v>
      </c>
      <c r="L204">
        <v>3</v>
      </c>
      <c r="M204" t="s">
        <v>1275</v>
      </c>
      <c r="N204" t="str">
        <f t="shared" si="13"/>
        <v>TNBedfordPoplins Crossroads2</v>
      </c>
      <c r="Q204" t="str">
        <f t="shared" si="14"/>
        <v>Poplins Crossroads, Bedford County, TN</v>
      </c>
      <c r="T204" s="23" t="s">
        <v>3163</v>
      </c>
      <c r="W204">
        <v>-86.533299999999997</v>
      </c>
      <c r="X204">
        <v>35.558799999999998</v>
      </c>
    </row>
    <row r="205" spans="1:24" ht="20">
      <c r="A205" s="26">
        <v>86</v>
      </c>
      <c r="B205" t="s">
        <v>1269</v>
      </c>
      <c r="C205" t="s">
        <v>1758</v>
      </c>
      <c r="D205" t="s">
        <v>275</v>
      </c>
      <c r="E205" t="s">
        <v>1759</v>
      </c>
      <c r="F205" t="s">
        <v>571</v>
      </c>
      <c r="G205" t="s">
        <v>1273</v>
      </c>
      <c r="H205" t="s">
        <v>1127</v>
      </c>
      <c r="I205">
        <v>1</v>
      </c>
      <c r="J205">
        <v>2</v>
      </c>
      <c r="K205">
        <v>3</v>
      </c>
      <c r="L205">
        <v>2</v>
      </c>
      <c r="M205" t="s">
        <v>1275</v>
      </c>
      <c r="N205" t="str">
        <f t="shared" si="13"/>
        <v>TNWilliamsonFranklin2</v>
      </c>
      <c r="Q205" t="str">
        <f t="shared" si="14"/>
        <v>Franklin, Williamson County, TN</v>
      </c>
      <c r="T205" s="23" t="s">
        <v>3164</v>
      </c>
      <c r="W205">
        <v>-86.868899999999996</v>
      </c>
      <c r="X205">
        <v>35.9251</v>
      </c>
    </row>
    <row r="206" spans="1:24" ht="20">
      <c r="A206" s="26">
        <v>87</v>
      </c>
      <c r="B206" t="s">
        <v>1269</v>
      </c>
      <c r="C206" t="s">
        <v>1760</v>
      </c>
      <c r="D206" t="s">
        <v>275</v>
      </c>
      <c r="E206" t="s">
        <v>1761</v>
      </c>
      <c r="F206" t="s">
        <v>1762</v>
      </c>
      <c r="G206" t="s">
        <v>1273</v>
      </c>
      <c r="H206" t="s">
        <v>1127</v>
      </c>
      <c r="I206">
        <v>1</v>
      </c>
      <c r="J206">
        <v>2</v>
      </c>
      <c r="K206">
        <v>4</v>
      </c>
      <c r="L206">
        <v>2</v>
      </c>
      <c r="M206" t="s">
        <v>1275</v>
      </c>
      <c r="N206" t="str">
        <f t="shared" si="13"/>
        <v>TNLawrenceRamah2</v>
      </c>
      <c r="Q206" t="str">
        <f t="shared" si="14"/>
        <v>Ramah, Lawrence County, TN</v>
      </c>
      <c r="T206" s="23" t="s">
        <v>3165</v>
      </c>
      <c r="W206">
        <v>-87.071200000000005</v>
      </c>
      <c r="X206">
        <v>35.446199999999997</v>
      </c>
    </row>
    <row r="207" spans="1:24" ht="20">
      <c r="A207" s="26">
        <v>88</v>
      </c>
      <c r="B207" t="s">
        <v>1269</v>
      </c>
      <c r="C207" t="s">
        <v>1763</v>
      </c>
      <c r="D207" t="s">
        <v>3</v>
      </c>
      <c r="E207" t="s">
        <v>209</v>
      </c>
      <c r="F207" t="s">
        <v>1764</v>
      </c>
      <c r="G207" t="s">
        <v>1273</v>
      </c>
      <c r="H207" t="s">
        <v>1274</v>
      </c>
      <c r="I207">
        <v>1</v>
      </c>
      <c r="J207">
        <v>2</v>
      </c>
      <c r="K207">
        <v>3</v>
      </c>
      <c r="L207">
        <v>3</v>
      </c>
      <c r="M207" t="s">
        <v>1275</v>
      </c>
      <c r="N207" t="str">
        <f t="shared" si="13"/>
        <v>ALJacksonStevenson2</v>
      </c>
      <c r="Q207" t="str">
        <f t="shared" si="14"/>
        <v>Stevenson, Jackson County, AL</v>
      </c>
      <c r="T207" s="23" t="s">
        <v>3166</v>
      </c>
      <c r="W207">
        <v>-85.749099999999999</v>
      </c>
      <c r="X207">
        <v>34.782400000000003</v>
      </c>
    </row>
    <row r="208" spans="1:24" ht="20">
      <c r="A208" s="26">
        <v>89</v>
      </c>
      <c r="B208" t="s">
        <v>1269</v>
      </c>
      <c r="C208" t="s">
        <v>1765</v>
      </c>
      <c r="D208" t="s">
        <v>3</v>
      </c>
      <c r="E208" t="s">
        <v>320</v>
      </c>
      <c r="F208" t="s">
        <v>370</v>
      </c>
      <c r="G208" t="s">
        <v>1273</v>
      </c>
      <c r="H208" t="s">
        <v>1274</v>
      </c>
      <c r="I208">
        <v>1</v>
      </c>
      <c r="J208">
        <v>2</v>
      </c>
      <c r="K208">
        <v>3</v>
      </c>
      <c r="L208">
        <v>3</v>
      </c>
      <c r="M208" t="s">
        <v>1275</v>
      </c>
      <c r="N208" t="str">
        <f t="shared" si="13"/>
        <v>ALMadisonHuntsville2</v>
      </c>
      <c r="Q208" t="str">
        <f t="shared" si="14"/>
        <v>Huntsville, Madison County, AL</v>
      </c>
      <c r="T208" s="23" t="s">
        <v>2906</v>
      </c>
      <c r="W208">
        <v>-86.586100000000002</v>
      </c>
      <c r="X208">
        <v>34.730400000000003</v>
      </c>
    </row>
    <row r="209" spans="1:24" ht="20">
      <c r="A209" s="26">
        <v>90</v>
      </c>
      <c r="B209" t="s">
        <v>1269</v>
      </c>
      <c r="C209" t="s">
        <v>1766</v>
      </c>
      <c r="D209" t="s">
        <v>3</v>
      </c>
      <c r="E209" t="s">
        <v>1761</v>
      </c>
      <c r="F209" t="s">
        <v>1767</v>
      </c>
      <c r="G209" t="s">
        <v>1273</v>
      </c>
      <c r="H209" t="s">
        <v>1274</v>
      </c>
      <c r="I209">
        <v>1</v>
      </c>
      <c r="J209">
        <v>2</v>
      </c>
      <c r="K209">
        <v>2</v>
      </c>
      <c r="L209">
        <v>2</v>
      </c>
      <c r="M209" t="s">
        <v>1275</v>
      </c>
      <c r="N209" t="str">
        <f t="shared" si="13"/>
        <v>ALLawrenceTown Creek2</v>
      </c>
      <c r="Q209" t="str">
        <f t="shared" si="14"/>
        <v>Town Creek, Lawrence County, AL</v>
      </c>
      <c r="T209" s="23" t="s">
        <v>3167</v>
      </c>
      <c r="W209">
        <v>-87.174700000000001</v>
      </c>
      <c r="X209">
        <v>34.430599999999998</v>
      </c>
    </row>
    <row r="210" spans="1:24" ht="20">
      <c r="A210" s="26">
        <v>91</v>
      </c>
      <c r="B210" t="s">
        <v>1269</v>
      </c>
      <c r="C210" t="s">
        <v>1768</v>
      </c>
      <c r="D210" t="s">
        <v>3</v>
      </c>
      <c r="E210" t="s">
        <v>1397</v>
      </c>
      <c r="F210" t="s">
        <v>1769</v>
      </c>
      <c r="G210" t="s">
        <v>1273</v>
      </c>
      <c r="H210" t="s">
        <v>1274</v>
      </c>
      <c r="I210">
        <v>1</v>
      </c>
      <c r="J210">
        <v>2</v>
      </c>
      <c r="K210">
        <v>1</v>
      </c>
      <c r="M210" t="s">
        <v>1275</v>
      </c>
      <c r="N210" t="str">
        <f t="shared" si="13"/>
        <v>ALLauderdaleKillen2</v>
      </c>
      <c r="Q210" t="str">
        <f t="shared" si="14"/>
        <v>Killen, Lauderdale County, AL</v>
      </c>
      <c r="T210" s="23" t="s">
        <v>3168</v>
      </c>
      <c r="W210">
        <v>-87.596400000000003</v>
      </c>
      <c r="X210">
        <v>34.880600000000001</v>
      </c>
    </row>
    <row r="211" spans="1:24" ht="20">
      <c r="A211" s="26">
        <v>92</v>
      </c>
      <c r="B211" t="s">
        <v>1269</v>
      </c>
      <c r="C211" t="s">
        <v>1770</v>
      </c>
      <c r="D211" t="s">
        <v>3</v>
      </c>
      <c r="E211" t="s">
        <v>1397</v>
      </c>
      <c r="F211" t="s">
        <v>412</v>
      </c>
      <c r="G211" t="s">
        <v>1273</v>
      </c>
      <c r="H211" t="s">
        <v>1127</v>
      </c>
      <c r="I211">
        <v>1</v>
      </c>
      <c r="J211">
        <v>2</v>
      </c>
      <c r="K211">
        <v>2</v>
      </c>
      <c r="L211">
        <v>1</v>
      </c>
      <c r="M211" t="s">
        <v>1275</v>
      </c>
      <c r="N211" t="str">
        <f t="shared" si="13"/>
        <v>ALLauderdaleLexington2</v>
      </c>
      <c r="Q211" t="str">
        <f t="shared" si="14"/>
        <v>Lexington, Lauderdale County, AL</v>
      </c>
      <c r="T211" s="23" t="s">
        <v>3169</v>
      </c>
      <c r="W211">
        <v>-87.052800000000005</v>
      </c>
      <c r="X211">
        <v>34.7042</v>
      </c>
    </row>
    <row r="212" spans="1:24" ht="20">
      <c r="A212" s="26">
        <v>93</v>
      </c>
      <c r="B212" t="s">
        <v>1269</v>
      </c>
      <c r="C212" t="s">
        <v>1771</v>
      </c>
      <c r="D212" t="s">
        <v>3</v>
      </c>
      <c r="E212" t="s">
        <v>1397</v>
      </c>
      <c r="F212" t="s">
        <v>990</v>
      </c>
      <c r="G212" t="s">
        <v>1273</v>
      </c>
      <c r="H212" t="s">
        <v>1127</v>
      </c>
      <c r="I212">
        <v>1</v>
      </c>
      <c r="J212">
        <v>2</v>
      </c>
      <c r="K212">
        <v>2</v>
      </c>
      <c r="M212" t="s">
        <v>1275</v>
      </c>
      <c r="N212" t="str">
        <f t="shared" si="13"/>
        <v>ALLauderdaleFlorence2</v>
      </c>
      <c r="Q212" t="str">
        <f t="shared" si="14"/>
        <v>Florence, Lauderdale County, AL</v>
      </c>
      <c r="T212" s="23" t="s">
        <v>2907</v>
      </c>
      <c r="W212">
        <v>-87.677400000000006</v>
      </c>
      <c r="X212">
        <v>34.799799999999998</v>
      </c>
    </row>
    <row r="213" spans="1:24" ht="20">
      <c r="A213" s="26">
        <v>94</v>
      </c>
      <c r="B213" t="s">
        <v>1269</v>
      </c>
      <c r="C213" t="s">
        <v>1772</v>
      </c>
      <c r="D213" t="s">
        <v>3</v>
      </c>
      <c r="E213" t="s">
        <v>1397</v>
      </c>
      <c r="F213" t="s">
        <v>1769</v>
      </c>
      <c r="G213" t="s">
        <v>1273</v>
      </c>
      <c r="H213" t="s">
        <v>1274</v>
      </c>
      <c r="I213">
        <v>1</v>
      </c>
      <c r="J213">
        <v>2</v>
      </c>
      <c r="K213">
        <v>3</v>
      </c>
      <c r="M213" t="s">
        <v>1275</v>
      </c>
      <c r="N213" t="str">
        <f t="shared" si="13"/>
        <v>ALLauderdaleKillen2</v>
      </c>
      <c r="Q213" t="str">
        <f t="shared" si="14"/>
        <v>Killen, Lauderdale County, AL</v>
      </c>
    </row>
    <row r="214" spans="1:24" ht="20">
      <c r="A214" s="26">
        <v>95</v>
      </c>
      <c r="B214" t="s">
        <v>1269</v>
      </c>
      <c r="C214" t="s">
        <v>1773</v>
      </c>
      <c r="D214" t="s">
        <v>3</v>
      </c>
      <c r="E214" t="s">
        <v>367</v>
      </c>
      <c r="F214" t="s">
        <v>1774</v>
      </c>
      <c r="G214" t="s">
        <v>1273</v>
      </c>
      <c r="H214" t="s">
        <v>1127</v>
      </c>
      <c r="I214">
        <v>1</v>
      </c>
      <c r="J214">
        <v>2</v>
      </c>
      <c r="K214">
        <v>1</v>
      </c>
      <c r="L214">
        <v>2</v>
      </c>
      <c r="M214" t="s">
        <v>1275</v>
      </c>
      <c r="N214" t="str">
        <f t="shared" si="13"/>
        <v>ALMarshallPreston2</v>
      </c>
      <c r="Q214" t="str">
        <f t="shared" si="14"/>
        <v>Preston, Marshall County, AL</v>
      </c>
      <c r="T214" s="23" t="s">
        <v>3170</v>
      </c>
      <c r="W214">
        <v>-86.407200000000003</v>
      </c>
      <c r="X214">
        <v>34.3812</v>
      </c>
    </row>
    <row r="215" spans="1:24" ht="20">
      <c r="A215" s="26">
        <v>96</v>
      </c>
      <c r="B215" t="s">
        <v>1269</v>
      </c>
      <c r="C215" t="s">
        <v>1775</v>
      </c>
      <c r="D215" t="s">
        <v>3</v>
      </c>
      <c r="E215" t="s">
        <v>1604</v>
      </c>
      <c r="F215" t="s">
        <v>385</v>
      </c>
      <c r="G215" t="s">
        <v>1273</v>
      </c>
      <c r="H215" t="s">
        <v>1274</v>
      </c>
      <c r="I215">
        <v>1</v>
      </c>
      <c r="J215">
        <v>2</v>
      </c>
      <c r="K215">
        <v>1</v>
      </c>
      <c r="L215">
        <v>2</v>
      </c>
      <c r="M215" t="s">
        <v>1275</v>
      </c>
      <c r="N215" t="str">
        <f t="shared" si="13"/>
        <v>ALBlountOneonta2</v>
      </c>
      <c r="Q215" t="str">
        <f t="shared" si="14"/>
        <v>Oneonta, Blount County, AL</v>
      </c>
      <c r="T215" s="23" t="s">
        <v>3171</v>
      </c>
      <c r="W215">
        <v>-86.482299999999995</v>
      </c>
      <c r="X215">
        <v>33.942399999999999</v>
      </c>
    </row>
    <row r="216" spans="1:24" ht="20">
      <c r="A216" s="26">
        <v>97</v>
      </c>
      <c r="B216" t="s">
        <v>1269</v>
      </c>
      <c r="C216" t="s">
        <v>1776</v>
      </c>
      <c r="D216" t="s">
        <v>3</v>
      </c>
      <c r="E216" t="s">
        <v>1567</v>
      </c>
      <c r="F216" t="s">
        <v>1626</v>
      </c>
      <c r="G216" t="s">
        <v>1273</v>
      </c>
      <c r="H216" t="s">
        <v>1127</v>
      </c>
      <c r="I216">
        <v>1</v>
      </c>
      <c r="J216">
        <v>2</v>
      </c>
      <c r="K216">
        <v>4</v>
      </c>
      <c r="L216">
        <v>4</v>
      </c>
      <c r="M216" t="s">
        <v>1275</v>
      </c>
      <c r="N216" t="str">
        <f t="shared" si="13"/>
        <v>ALWalkerJasper2</v>
      </c>
      <c r="Q216" t="str">
        <f t="shared" si="14"/>
        <v>Jasper, Walker County, AL</v>
      </c>
      <c r="T216" s="23" t="s">
        <v>3172</v>
      </c>
      <c r="W216">
        <v>-87.275499999999994</v>
      </c>
      <c r="X216">
        <v>33.831400000000002</v>
      </c>
    </row>
    <row r="217" spans="1:24" ht="20">
      <c r="A217" s="26">
        <v>98</v>
      </c>
      <c r="B217" t="s">
        <v>1269</v>
      </c>
      <c r="C217" t="s">
        <v>1777</v>
      </c>
      <c r="D217" t="s">
        <v>3</v>
      </c>
      <c r="E217" t="s">
        <v>1778</v>
      </c>
      <c r="F217" t="s">
        <v>1779</v>
      </c>
      <c r="G217" t="s">
        <v>1273</v>
      </c>
      <c r="H217" t="s">
        <v>1274</v>
      </c>
      <c r="I217">
        <v>1</v>
      </c>
      <c r="J217">
        <v>2</v>
      </c>
      <c r="K217">
        <v>4</v>
      </c>
      <c r="L217">
        <v>3</v>
      </c>
      <c r="M217" t="s">
        <v>1275</v>
      </c>
      <c r="N217" t="str">
        <f t="shared" si="13"/>
        <v>ALWinstonHaleyville2</v>
      </c>
      <c r="Q217" t="str">
        <f t="shared" si="14"/>
        <v>Haleyville, Winston County, AL</v>
      </c>
      <c r="T217" s="23" t="s">
        <v>3173</v>
      </c>
      <c r="W217">
        <v>-87.630300000000005</v>
      </c>
      <c r="X217">
        <v>33.891399999999997</v>
      </c>
    </row>
    <row r="218" spans="1:24" ht="20">
      <c r="A218" s="26">
        <v>99</v>
      </c>
      <c r="B218" t="s">
        <v>1269</v>
      </c>
      <c r="C218" t="s">
        <v>1780</v>
      </c>
      <c r="D218" t="s">
        <v>3</v>
      </c>
      <c r="E218" t="s">
        <v>1778</v>
      </c>
      <c r="F218" t="s">
        <v>1781</v>
      </c>
      <c r="G218" t="s">
        <v>1273</v>
      </c>
      <c r="H218" t="s">
        <v>1127</v>
      </c>
      <c r="I218">
        <v>1</v>
      </c>
      <c r="J218">
        <v>2</v>
      </c>
      <c r="K218">
        <v>4</v>
      </c>
      <c r="L218">
        <v>3</v>
      </c>
      <c r="M218" t="s">
        <v>1275</v>
      </c>
      <c r="N218" t="str">
        <f t="shared" ref="N218:N274" si="15">D218&amp;E218&amp;F218&amp;J218</f>
        <v>ALWinstonAddison2</v>
      </c>
      <c r="Q218" t="str">
        <f t="shared" ref="Q218:Q274" si="16">F218&amp;", "&amp;E218&amp;" County, "&amp;D218</f>
        <v>Addison, Winston County, AL</v>
      </c>
      <c r="T218" s="23" t="s">
        <v>3174</v>
      </c>
      <c r="W218">
        <v>-87.178200000000004</v>
      </c>
      <c r="X218">
        <v>34.134300000000003</v>
      </c>
    </row>
    <row r="219" spans="1:24" ht="20">
      <c r="A219" s="26">
        <v>100</v>
      </c>
      <c r="B219" t="s">
        <v>1269</v>
      </c>
      <c r="C219" t="s">
        <v>1782</v>
      </c>
      <c r="D219" t="s">
        <v>3</v>
      </c>
      <c r="E219" t="s">
        <v>1783</v>
      </c>
      <c r="F219" t="s">
        <v>1784</v>
      </c>
      <c r="G219" t="s">
        <v>1273</v>
      </c>
      <c r="H219" t="s">
        <v>1127</v>
      </c>
      <c r="I219">
        <v>1</v>
      </c>
      <c r="J219">
        <v>2</v>
      </c>
      <c r="K219">
        <v>2</v>
      </c>
      <c r="L219">
        <v>2</v>
      </c>
      <c r="M219" t="s">
        <v>1275</v>
      </c>
      <c r="N219" t="str">
        <f t="shared" si="15"/>
        <v>ALEtowahGadsden2</v>
      </c>
      <c r="Q219" t="str">
        <f t="shared" si="16"/>
        <v>Gadsden, Etowah County, AL</v>
      </c>
      <c r="T219" s="23" t="s">
        <v>3175</v>
      </c>
      <c r="W219">
        <v>-85.949799999999996</v>
      </c>
      <c r="X219">
        <v>34.014600000000002</v>
      </c>
    </row>
    <row r="220" spans="1:24" ht="20">
      <c r="A220" s="26">
        <v>101</v>
      </c>
      <c r="B220" t="s">
        <v>1269</v>
      </c>
      <c r="C220" t="s">
        <v>1785</v>
      </c>
      <c r="D220" t="s">
        <v>3</v>
      </c>
      <c r="E220" t="s">
        <v>958</v>
      </c>
      <c r="F220" t="s">
        <v>4</v>
      </c>
      <c r="G220" t="s">
        <v>1273</v>
      </c>
      <c r="H220" t="s">
        <v>1274</v>
      </c>
      <c r="I220">
        <v>1</v>
      </c>
      <c r="J220">
        <v>2</v>
      </c>
      <c r="K220">
        <v>3</v>
      </c>
      <c r="L220">
        <v>2</v>
      </c>
      <c r="M220" t="s">
        <v>1275</v>
      </c>
      <c r="N220" t="str">
        <f t="shared" si="15"/>
        <v>ALJeffersonBirmingham2</v>
      </c>
      <c r="Q220" t="str">
        <f t="shared" si="16"/>
        <v>Birmingham, Jefferson County, AL</v>
      </c>
      <c r="T220" s="23" t="s">
        <v>2910</v>
      </c>
      <c r="W220">
        <v>-86.810400000000001</v>
      </c>
      <c r="X220">
        <v>33.518599999999999</v>
      </c>
    </row>
    <row r="221" spans="1:24" ht="20">
      <c r="A221" s="26">
        <v>102</v>
      </c>
      <c r="B221" t="s">
        <v>1269</v>
      </c>
      <c r="C221" t="s">
        <v>1786</v>
      </c>
      <c r="D221" t="s">
        <v>3</v>
      </c>
      <c r="E221" t="s">
        <v>1407</v>
      </c>
      <c r="F221" t="s">
        <v>1407</v>
      </c>
      <c r="G221" t="s">
        <v>1309</v>
      </c>
      <c r="H221" t="s">
        <v>1274</v>
      </c>
      <c r="I221">
        <v>1</v>
      </c>
      <c r="J221">
        <v>2</v>
      </c>
      <c r="K221">
        <v>4</v>
      </c>
      <c r="L221">
        <v>3</v>
      </c>
      <c r="M221" t="s">
        <v>1275</v>
      </c>
      <c r="N221" t="str">
        <f t="shared" si="15"/>
        <v>ALTuscaloosaTuscaloosa2</v>
      </c>
      <c r="Q221" t="str">
        <f t="shared" si="16"/>
        <v>Tuscaloosa, Tuscaloosa County, AL</v>
      </c>
      <c r="T221" s="23" t="s">
        <v>2911</v>
      </c>
      <c r="W221">
        <v>-87.569199999999995</v>
      </c>
      <c r="X221">
        <v>33.209800000000001</v>
      </c>
    </row>
    <row r="222" spans="1:24" ht="20">
      <c r="A222" s="26">
        <v>104</v>
      </c>
      <c r="B222" t="s">
        <v>1269</v>
      </c>
      <c r="C222" t="s">
        <v>1788</v>
      </c>
      <c r="D222" t="s">
        <v>3</v>
      </c>
      <c r="E222" t="s">
        <v>1412</v>
      </c>
      <c r="F222" t="s">
        <v>1789</v>
      </c>
      <c r="G222" t="s">
        <v>1309</v>
      </c>
      <c r="H222" t="s">
        <v>1127</v>
      </c>
      <c r="I222">
        <v>1</v>
      </c>
      <c r="J222">
        <v>2</v>
      </c>
      <c r="K222">
        <v>1</v>
      </c>
      <c r="L222">
        <v>1</v>
      </c>
      <c r="M222" t="s">
        <v>1275</v>
      </c>
      <c r="N222" t="str">
        <f t="shared" si="15"/>
        <v>ALTalladegaAlpine2</v>
      </c>
      <c r="Q222" t="str">
        <f t="shared" si="16"/>
        <v>Alpine, Talladega County, AL</v>
      </c>
      <c r="T222" s="23" t="s">
        <v>3176</v>
      </c>
      <c r="W222">
        <v>-86.289900000000003</v>
      </c>
      <c r="X222">
        <v>33.218200000000003</v>
      </c>
    </row>
    <row r="223" spans="1:24" ht="20">
      <c r="A223" s="26">
        <v>105</v>
      </c>
      <c r="B223" t="s">
        <v>1269</v>
      </c>
      <c r="C223" t="s">
        <v>1790</v>
      </c>
      <c r="D223" t="s">
        <v>3</v>
      </c>
      <c r="E223" t="s">
        <v>1462</v>
      </c>
      <c r="F223" t="s">
        <v>1791</v>
      </c>
      <c r="G223" t="s">
        <v>1309</v>
      </c>
      <c r="H223" t="s">
        <v>1127</v>
      </c>
      <c r="I223">
        <v>1</v>
      </c>
      <c r="J223">
        <v>2</v>
      </c>
      <c r="K223">
        <v>3</v>
      </c>
      <c r="L223">
        <v>3</v>
      </c>
      <c r="M223" t="s">
        <v>1275</v>
      </c>
      <c r="N223" t="str">
        <f t="shared" si="15"/>
        <v>ALShelbyMontevallo2</v>
      </c>
      <c r="Q223" t="str">
        <f t="shared" si="16"/>
        <v>Montevallo, Shelby County, AL</v>
      </c>
      <c r="T223" s="23" t="s">
        <v>3177</v>
      </c>
      <c r="W223">
        <v>-86.859399999999994</v>
      </c>
      <c r="X223">
        <v>32.8551</v>
      </c>
    </row>
    <row r="224" spans="1:24" ht="20">
      <c r="A224" s="26">
        <v>106</v>
      </c>
      <c r="B224" t="s">
        <v>1269</v>
      </c>
      <c r="C224" t="s">
        <v>1792</v>
      </c>
      <c r="D224" t="s">
        <v>3</v>
      </c>
      <c r="E224" t="s">
        <v>1793</v>
      </c>
      <c r="F224" t="s">
        <v>307</v>
      </c>
      <c r="G224" t="s">
        <v>1309</v>
      </c>
      <c r="H224" t="s">
        <v>1127</v>
      </c>
      <c r="I224">
        <v>1</v>
      </c>
      <c r="J224">
        <v>2</v>
      </c>
      <c r="K224">
        <v>4</v>
      </c>
      <c r="L224">
        <v>3</v>
      </c>
      <c r="M224" t="s">
        <v>1275</v>
      </c>
      <c r="N224" t="str">
        <f t="shared" si="15"/>
        <v>ALRandolphRoanoke2</v>
      </c>
      <c r="Q224" t="str">
        <f t="shared" si="16"/>
        <v>Roanoke, Randolph County, AL</v>
      </c>
      <c r="T224" s="23" t="s">
        <v>3178</v>
      </c>
      <c r="W224">
        <v>-85.357100000000003</v>
      </c>
      <c r="X224">
        <v>33.164999999999999</v>
      </c>
    </row>
    <row r="225" spans="1:24" ht="20">
      <c r="A225" s="26">
        <v>107</v>
      </c>
      <c r="B225" t="s">
        <v>1269</v>
      </c>
      <c r="C225" t="s">
        <v>1794</v>
      </c>
      <c r="D225" t="s">
        <v>3</v>
      </c>
      <c r="E225" t="s">
        <v>1795</v>
      </c>
      <c r="F225" t="s">
        <v>1796</v>
      </c>
      <c r="G225" t="s">
        <v>1319</v>
      </c>
      <c r="H225" t="s">
        <v>1127</v>
      </c>
      <c r="I225">
        <v>1</v>
      </c>
      <c r="J225">
        <v>2</v>
      </c>
      <c r="K225">
        <v>3</v>
      </c>
      <c r="L225">
        <v>2</v>
      </c>
      <c r="M225" t="s">
        <v>1275</v>
      </c>
      <c r="N225" t="str">
        <f t="shared" si="15"/>
        <v>ALElmoreTallassee2</v>
      </c>
      <c r="Q225" t="str">
        <f t="shared" si="16"/>
        <v>Tallassee, Elmore County, AL</v>
      </c>
      <c r="T225" s="23" t="s">
        <v>3179</v>
      </c>
      <c r="W225">
        <v>-85.902500000000003</v>
      </c>
      <c r="X225">
        <v>32.593800000000002</v>
      </c>
    </row>
    <row r="226" spans="1:24" ht="20">
      <c r="A226" s="26">
        <v>108</v>
      </c>
      <c r="B226" t="s">
        <v>1269</v>
      </c>
      <c r="C226" t="s">
        <v>1797</v>
      </c>
      <c r="D226" t="s">
        <v>3</v>
      </c>
      <c r="E226" t="s">
        <v>1798</v>
      </c>
      <c r="F226" t="s">
        <v>1799</v>
      </c>
      <c r="G226" t="s">
        <v>1319</v>
      </c>
      <c r="H226" t="s">
        <v>1274</v>
      </c>
      <c r="I226">
        <v>1</v>
      </c>
      <c r="J226">
        <v>2</v>
      </c>
      <c r="K226">
        <v>4</v>
      </c>
      <c r="L226">
        <v>3</v>
      </c>
      <c r="M226" t="s">
        <v>1275</v>
      </c>
      <c r="N226" t="str">
        <f t="shared" si="15"/>
        <v>ALAutaugaPrattville2</v>
      </c>
      <c r="Q226" t="str">
        <f t="shared" si="16"/>
        <v>Prattville, Autauga County, AL</v>
      </c>
      <c r="T226" s="23" t="s">
        <v>3180</v>
      </c>
      <c r="W226">
        <v>-86.460700000000003</v>
      </c>
      <c r="X226">
        <v>32.4636</v>
      </c>
    </row>
    <row r="227" spans="1:24" ht="20">
      <c r="A227" s="26">
        <v>110</v>
      </c>
      <c r="B227" t="s">
        <v>1269</v>
      </c>
      <c r="C227" t="s">
        <v>1801</v>
      </c>
      <c r="D227" t="s">
        <v>3</v>
      </c>
      <c r="E227" t="s">
        <v>1419</v>
      </c>
      <c r="F227" t="s">
        <v>1802</v>
      </c>
      <c r="G227" t="s">
        <v>1319</v>
      </c>
      <c r="H227" t="s">
        <v>1127</v>
      </c>
      <c r="I227">
        <v>1</v>
      </c>
      <c r="J227">
        <v>2</v>
      </c>
      <c r="K227">
        <v>2</v>
      </c>
      <c r="L227">
        <v>2</v>
      </c>
      <c r="M227" t="s">
        <v>1275</v>
      </c>
      <c r="N227" t="str">
        <f t="shared" si="15"/>
        <v>ALMarengoAimwell2</v>
      </c>
      <c r="Q227" t="str">
        <f t="shared" si="16"/>
        <v>Aimwell, Marengo County, AL</v>
      </c>
      <c r="T227" s="23" t="s">
        <v>3181</v>
      </c>
      <c r="W227">
        <v>-87.792000000000002</v>
      </c>
      <c r="X227">
        <v>32.129800000000003</v>
      </c>
    </row>
    <row r="228" spans="1:24" ht="20">
      <c r="A228" s="26">
        <v>111</v>
      </c>
      <c r="B228" t="s">
        <v>1269</v>
      </c>
      <c r="C228" t="s">
        <v>1803</v>
      </c>
      <c r="D228" t="s">
        <v>3</v>
      </c>
      <c r="E228" t="s">
        <v>1348</v>
      </c>
      <c r="F228" t="s">
        <v>1804</v>
      </c>
      <c r="G228" t="s">
        <v>1319</v>
      </c>
      <c r="H228" t="s">
        <v>1274</v>
      </c>
      <c r="I228">
        <v>1</v>
      </c>
      <c r="J228">
        <v>2</v>
      </c>
      <c r="K228">
        <v>4</v>
      </c>
      <c r="L228">
        <v>3</v>
      </c>
      <c r="M228" t="s">
        <v>1275</v>
      </c>
      <c r="N228" t="str">
        <f t="shared" si="15"/>
        <v>ALSumterLivingston2</v>
      </c>
      <c r="Q228" t="str">
        <f t="shared" si="16"/>
        <v>Livingston, Sumter County, AL</v>
      </c>
      <c r="T228" s="23" t="s">
        <v>3182</v>
      </c>
      <c r="W228">
        <v>-88.180400000000006</v>
      </c>
      <c r="X228">
        <v>32.584400000000002</v>
      </c>
    </row>
    <row r="229" spans="1:24" ht="20">
      <c r="A229" s="26">
        <v>112</v>
      </c>
      <c r="B229" t="s">
        <v>1269</v>
      </c>
      <c r="C229" t="s">
        <v>1805</v>
      </c>
      <c r="D229" t="s">
        <v>3</v>
      </c>
      <c r="E229" t="s">
        <v>456</v>
      </c>
      <c r="F229" t="s">
        <v>456</v>
      </c>
      <c r="G229" t="s">
        <v>1319</v>
      </c>
      <c r="H229" t="s">
        <v>1127</v>
      </c>
      <c r="I229">
        <v>1</v>
      </c>
      <c r="J229">
        <v>2</v>
      </c>
      <c r="K229">
        <v>3</v>
      </c>
      <c r="L229">
        <v>3</v>
      </c>
      <c r="M229" t="s">
        <v>1275</v>
      </c>
      <c r="N229" t="str">
        <f t="shared" si="15"/>
        <v>ALMontgomeryMontgomery2</v>
      </c>
      <c r="Q229" t="str">
        <f t="shared" si="16"/>
        <v>Montgomery, Montgomery County, AL</v>
      </c>
      <c r="T229" s="23" t="s">
        <v>3098</v>
      </c>
      <c r="W229">
        <v>-86.3</v>
      </c>
      <c r="X229">
        <v>32.366799999999998</v>
      </c>
    </row>
    <row r="230" spans="1:24" ht="20">
      <c r="A230" s="26">
        <v>113</v>
      </c>
      <c r="B230" t="s">
        <v>1269</v>
      </c>
      <c r="C230" t="s">
        <v>1806</v>
      </c>
      <c r="D230" t="s">
        <v>3</v>
      </c>
      <c r="E230" t="s">
        <v>1807</v>
      </c>
      <c r="F230" t="s">
        <v>1808</v>
      </c>
      <c r="G230" t="s">
        <v>1328</v>
      </c>
      <c r="H230" t="s">
        <v>1127</v>
      </c>
      <c r="I230">
        <v>1</v>
      </c>
      <c r="J230">
        <v>2</v>
      </c>
      <c r="K230">
        <v>4</v>
      </c>
      <c r="L230">
        <v>3</v>
      </c>
      <c r="M230" t="s">
        <v>1275</v>
      </c>
      <c r="N230" t="str">
        <f t="shared" si="15"/>
        <v>ALHenryAbbeville2</v>
      </c>
      <c r="Q230" t="str">
        <f t="shared" si="16"/>
        <v>Abbeville, Henry County, AL</v>
      </c>
      <c r="T230" s="23" t="s">
        <v>3183</v>
      </c>
      <c r="W230">
        <v>-85.247699999999995</v>
      </c>
      <c r="X230">
        <v>31.5715</v>
      </c>
    </row>
    <row r="231" spans="1:24" ht="20">
      <c r="A231" s="26">
        <v>114</v>
      </c>
      <c r="B231" t="s">
        <v>1269</v>
      </c>
      <c r="C231" t="s">
        <v>1809</v>
      </c>
      <c r="D231" t="s">
        <v>3</v>
      </c>
      <c r="E231" t="s">
        <v>293</v>
      </c>
      <c r="F231" t="s">
        <v>1810</v>
      </c>
      <c r="G231" t="s">
        <v>1328</v>
      </c>
      <c r="H231" t="s">
        <v>1274</v>
      </c>
      <c r="I231">
        <v>1</v>
      </c>
      <c r="J231">
        <v>2</v>
      </c>
      <c r="K231">
        <v>3</v>
      </c>
      <c r="L231">
        <v>3</v>
      </c>
      <c r="M231" t="s">
        <v>1275</v>
      </c>
      <c r="N231" t="str">
        <f t="shared" si="15"/>
        <v>ALHoustonDothan2</v>
      </c>
      <c r="Q231" t="str">
        <f t="shared" si="16"/>
        <v>Dothan, Houston County, AL</v>
      </c>
      <c r="T231" s="23" t="s">
        <v>3184</v>
      </c>
      <c r="W231">
        <v>-85.390500000000003</v>
      </c>
      <c r="X231">
        <v>31.223199999999999</v>
      </c>
    </row>
    <row r="232" spans="1:24" ht="20">
      <c r="A232" s="26">
        <v>115</v>
      </c>
      <c r="B232" t="s">
        <v>1269</v>
      </c>
      <c r="C232" t="s">
        <v>1811</v>
      </c>
      <c r="D232" t="s">
        <v>3</v>
      </c>
      <c r="E232" t="s">
        <v>1433</v>
      </c>
      <c r="F232" t="s">
        <v>1434</v>
      </c>
      <c r="G232" t="s">
        <v>1328</v>
      </c>
      <c r="H232" t="s">
        <v>1274</v>
      </c>
      <c r="I232">
        <v>1</v>
      </c>
      <c r="J232">
        <v>2</v>
      </c>
      <c r="K232">
        <v>3</v>
      </c>
      <c r="M232" t="s">
        <v>1275</v>
      </c>
      <c r="N232" t="str">
        <f t="shared" si="15"/>
        <v>ALPikeTroy2</v>
      </c>
      <c r="Q232" t="str">
        <f t="shared" si="16"/>
        <v>Troy, Pike County, AL</v>
      </c>
      <c r="T232" s="23" t="s">
        <v>3101</v>
      </c>
      <c r="W232">
        <v>-85.963399999999993</v>
      </c>
      <c r="X232">
        <v>31.8081</v>
      </c>
    </row>
    <row r="233" spans="1:24" ht="20">
      <c r="A233" s="26">
        <v>116</v>
      </c>
      <c r="B233" t="s">
        <v>1269</v>
      </c>
      <c r="C233" t="s">
        <v>1812</v>
      </c>
      <c r="D233" t="s">
        <v>3</v>
      </c>
      <c r="E233" t="s">
        <v>1813</v>
      </c>
      <c r="F233" t="s">
        <v>263</v>
      </c>
      <c r="G233" t="s">
        <v>1328</v>
      </c>
      <c r="H233" t="s">
        <v>1274</v>
      </c>
      <c r="I233">
        <v>1</v>
      </c>
      <c r="J233">
        <v>2</v>
      </c>
      <c r="K233">
        <v>3</v>
      </c>
      <c r="L233">
        <v>3</v>
      </c>
      <c r="M233" t="s">
        <v>1275</v>
      </c>
      <c r="N233" t="str">
        <f t="shared" si="15"/>
        <v>ALButlerGreenville2</v>
      </c>
      <c r="Q233" t="str">
        <f t="shared" si="16"/>
        <v>Greenville, Butler County, AL</v>
      </c>
      <c r="T233" s="23" t="s">
        <v>3185</v>
      </c>
      <c r="W233">
        <v>-86.621399999999994</v>
      </c>
      <c r="X233">
        <v>31.8369</v>
      </c>
    </row>
    <row r="234" spans="1:24" ht="20">
      <c r="A234" s="26">
        <v>117</v>
      </c>
      <c r="B234" t="s">
        <v>1269</v>
      </c>
      <c r="C234" t="s">
        <v>1814</v>
      </c>
      <c r="D234" t="s">
        <v>3</v>
      </c>
      <c r="E234" t="s">
        <v>1815</v>
      </c>
      <c r="F234" t="s">
        <v>1816</v>
      </c>
      <c r="G234" t="s">
        <v>1328</v>
      </c>
      <c r="H234" t="s">
        <v>1274</v>
      </c>
      <c r="I234">
        <v>1</v>
      </c>
      <c r="J234">
        <v>2</v>
      </c>
      <c r="K234">
        <v>3</v>
      </c>
      <c r="L234">
        <v>2</v>
      </c>
      <c r="M234" t="s">
        <v>1275</v>
      </c>
      <c r="N234" t="str">
        <f t="shared" si="15"/>
        <v>ALCovingtonAndalusia2</v>
      </c>
      <c r="Q234" t="str">
        <f t="shared" si="16"/>
        <v>Andalusia, Covington County, AL</v>
      </c>
      <c r="T234" s="23" t="s">
        <v>3186</v>
      </c>
      <c r="W234">
        <v>-86.477500000000006</v>
      </c>
      <c r="X234">
        <v>31.309000000000001</v>
      </c>
    </row>
    <row r="235" spans="1:24" ht="20">
      <c r="A235" s="26">
        <v>118</v>
      </c>
      <c r="B235" t="s">
        <v>1269</v>
      </c>
      <c r="C235" t="s">
        <v>1817</v>
      </c>
      <c r="D235" t="s">
        <v>3</v>
      </c>
      <c r="E235" t="s">
        <v>1443</v>
      </c>
      <c r="F235" t="s">
        <v>388</v>
      </c>
      <c r="G235" t="s">
        <v>1328</v>
      </c>
      <c r="H235" t="s">
        <v>1274</v>
      </c>
      <c r="I235">
        <v>1</v>
      </c>
      <c r="J235">
        <v>2</v>
      </c>
      <c r="K235">
        <v>3</v>
      </c>
      <c r="L235">
        <v>2</v>
      </c>
      <c r="M235" t="s">
        <v>1275</v>
      </c>
      <c r="N235" t="str">
        <f t="shared" si="15"/>
        <v>ALEscambiaDamascus2</v>
      </c>
      <c r="Q235" t="str">
        <f t="shared" si="16"/>
        <v>Damascus, Escambia County, AL</v>
      </c>
      <c r="T235" s="23" t="s">
        <v>3187</v>
      </c>
      <c r="W235">
        <v>-87.279700000000005</v>
      </c>
      <c r="X235">
        <v>31.092400000000001</v>
      </c>
    </row>
    <row r="236" spans="1:24" ht="20">
      <c r="A236" s="26">
        <v>119</v>
      </c>
      <c r="B236" t="s">
        <v>1269</v>
      </c>
      <c r="C236" t="s">
        <v>1818</v>
      </c>
      <c r="D236" t="s">
        <v>3</v>
      </c>
      <c r="E236" t="s">
        <v>1292</v>
      </c>
      <c r="F236" t="s">
        <v>1819</v>
      </c>
      <c r="G236" t="s">
        <v>1328</v>
      </c>
      <c r="H236" t="s">
        <v>1274</v>
      </c>
      <c r="I236">
        <v>1</v>
      </c>
      <c r="J236">
        <v>2</v>
      </c>
      <c r="K236">
        <v>3</v>
      </c>
      <c r="L236">
        <v>2</v>
      </c>
      <c r="M236" t="s">
        <v>1275</v>
      </c>
      <c r="N236" t="str">
        <f t="shared" si="15"/>
        <v>ALMonroeMexboro2</v>
      </c>
      <c r="Q236" t="str">
        <f t="shared" si="16"/>
        <v>Mexboro, Monroe County, AL</v>
      </c>
      <c r="T236" s="23" t="s">
        <v>3188</v>
      </c>
      <c r="W236">
        <v>-87.332999999999998</v>
      </c>
      <c r="X236">
        <v>31.472999999999999</v>
      </c>
    </row>
    <row r="237" spans="1:24" ht="20">
      <c r="A237" s="26">
        <v>120</v>
      </c>
      <c r="B237" t="s">
        <v>1269</v>
      </c>
      <c r="C237" t="s">
        <v>1820</v>
      </c>
      <c r="D237" t="s">
        <v>54</v>
      </c>
      <c r="E237" t="s">
        <v>571</v>
      </c>
      <c r="F237" t="s">
        <v>1821</v>
      </c>
      <c r="G237" t="s">
        <v>1322</v>
      </c>
      <c r="H237" t="s">
        <v>1127</v>
      </c>
      <c r="I237">
        <v>1</v>
      </c>
      <c r="J237">
        <v>2</v>
      </c>
      <c r="K237">
        <v>4</v>
      </c>
      <c r="L237">
        <v>3</v>
      </c>
      <c r="M237" t="s">
        <v>1275</v>
      </c>
      <c r="N237" t="str">
        <f t="shared" si="15"/>
        <v>FLFranklinApalachicola2</v>
      </c>
      <c r="Q237" t="str">
        <f t="shared" si="16"/>
        <v>Apalachicola, Franklin County, FL</v>
      </c>
      <c r="T237" s="23" t="s">
        <v>3189</v>
      </c>
      <c r="W237">
        <v>-84.982799999999997</v>
      </c>
      <c r="X237">
        <v>29.725300000000001</v>
      </c>
    </row>
    <row r="238" spans="1:24" ht="20">
      <c r="A238" s="26">
        <v>121</v>
      </c>
      <c r="B238" t="s">
        <v>1269</v>
      </c>
      <c r="C238" t="s">
        <v>1822</v>
      </c>
      <c r="D238" t="s">
        <v>54</v>
      </c>
      <c r="E238" t="s">
        <v>1823</v>
      </c>
      <c r="F238" t="s">
        <v>1824</v>
      </c>
      <c r="G238" t="s">
        <v>1322</v>
      </c>
      <c r="H238" t="s">
        <v>1127</v>
      </c>
      <c r="I238">
        <v>1</v>
      </c>
      <c r="J238">
        <v>2</v>
      </c>
      <c r="K238">
        <v>3</v>
      </c>
      <c r="L238">
        <v>2</v>
      </c>
      <c r="M238" t="s">
        <v>1275</v>
      </c>
      <c r="N238" t="str">
        <f t="shared" si="15"/>
        <v>FLGulfPort St. Joe2</v>
      </c>
      <c r="Q238" t="str">
        <f t="shared" si="16"/>
        <v>Port St. Joe, Gulf County, FL</v>
      </c>
      <c r="T238" s="23" t="s">
        <v>3190</v>
      </c>
      <c r="W238">
        <v>-85.319000000000003</v>
      </c>
      <c r="X238">
        <v>29.800799999999999</v>
      </c>
    </row>
    <row r="239" spans="1:24" ht="20">
      <c r="A239" s="26">
        <v>123</v>
      </c>
      <c r="B239" t="s">
        <v>1269</v>
      </c>
      <c r="C239" t="s">
        <v>1826</v>
      </c>
      <c r="D239" t="s">
        <v>54</v>
      </c>
      <c r="E239" t="s">
        <v>382</v>
      </c>
      <c r="F239" t="s">
        <v>1827</v>
      </c>
      <c r="G239" t="s">
        <v>1322</v>
      </c>
      <c r="H239" t="s">
        <v>1274</v>
      </c>
      <c r="I239">
        <v>1</v>
      </c>
      <c r="J239">
        <v>2</v>
      </c>
      <c r="K239">
        <v>4</v>
      </c>
      <c r="L239">
        <v>3</v>
      </c>
      <c r="M239" t="s">
        <v>1275</v>
      </c>
      <c r="N239" t="str">
        <f t="shared" si="15"/>
        <v>FLBayPanama City2</v>
      </c>
      <c r="Q239" t="str">
        <f t="shared" si="16"/>
        <v>Panama City, Bay County, FL</v>
      </c>
      <c r="T239" s="23" t="s">
        <v>3191</v>
      </c>
      <c r="W239">
        <v>-85.660200000000003</v>
      </c>
      <c r="X239">
        <v>30.1587</v>
      </c>
    </row>
    <row r="240" spans="1:24" ht="20">
      <c r="A240" s="26">
        <v>124</v>
      </c>
      <c r="B240" t="s">
        <v>1269</v>
      </c>
      <c r="C240" t="s">
        <v>1828</v>
      </c>
      <c r="D240" t="s">
        <v>54</v>
      </c>
      <c r="E240" t="s">
        <v>1443</v>
      </c>
      <c r="F240" t="s">
        <v>61</v>
      </c>
      <c r="G240" t="s">
        <v>1322</v>
      </c>
      <c r="H240" t="s">
        <v>1127</v>
      </c>
      <c r="I240">
        <v>1</v>
      </c>
      <c r="J240">
        <v>2</v>
      </c>
      <c r="K240">
        <v>4</v>
      </c>
      <c r="L240">
        <v>4</v>
      </c>
      <c r="M240" t="s">
        <v>1275</v>
      </c>
      <c r="N240" t="str">
        <f t="shared" si="15"/>
        <v>FLEscambiaPensacola2</v>
      </c>
      <c r="Q240" t="str">
        <f t="shared" si="16"/>
        <v>Pensacola, Escambia County, FL</v>
      </c>
      <c r="T240" s="23" t="s">
        <v>3192</v>
      </c>
      <c r="W240">
        <v>-87.216899999999995</v>
      </c>
      <c r="X240">
        <v>30.421299999999999</v>
      </c>
    </row>
    <row r="241" spans="1:24" ht="20">
      <c r="A241" s="26">
        <v>125</v>
      </c>
      <c r="B241" t="s">
        <v>1269</v>
      </c>
      <c r="C241" t="s">
        <v>1829</v>
      </c>
      <c r="D241" t="s">
        <v>3</v>
      </c>
      <c r="E241" t="s">
        <v>1446</v>
      </c>
      <c r="F241" t="s">
        <v>1830</v>
      </c>
      <c r="G241" t="s">
        <v>1328</v>
      </c>
      <c r="H241" t="s">
        <v>1127</v>
      </c>
      <c r="I241">
        <v>1</v>
      </c>
      <c r="J241">
        <v>2</v>
      </c>
      <c r="K241">
        <v>4</v>
      </c>
      <c r="L241">
        <v>3</v>
      </c>
      <c r="M241" t="s">
        <v>1275</v>
      </c>
      <c r="N241" t="str">
        <f t="shared" si="15"/>
        <v>ALBaldwinFoley2</v>
      </c>
      <c r="Q241" t="str">
        <f t="shared" si="16"/>
        <v>Foley, Baldwin County, AL</v>
      </c>
      <c r="T241" s="23" t="s">
        <v>3193</v>
      </c>
      <c r="W241">
        <v>-87.682299999999998</v>
      </c>
      <c r="X241">
        <v>30.407800000000002</v>
      </c>
    </row>
    <row r="242" spans="1:24" ht="20">
      <c r="A242" s="26">
        <v>126</v>
      </c>
      <c r="B242" t="s">
        <v>1269</v>
      </c>
      <c r="C242" t="s">
        <v>1831</v>
      </c>
      <c r="D242" t="s">
        <v>3</v>
      </c>
      <c r="E242" t="s">
        <v>6</v>
      </c>
      <c r="F242" t="s">
        <v>6</v>
      </c>
      <c r="G242" t="s">
        <v>1322</v>
      </c>
      <c r="H242" t="s">
        <v>1127</v>
      </c>
      <c r="I242">
        <v>1</v>
      </c>
      <c r="J242">
        <v>2</v>
      </c>
      <c r="K242">
        <v>3</v>
      </c>
      <c r="L242">
        <v>2</v>
      </c>
      <c r="M242" t="s">
        <v>1275</v>
      </c>
      <c r="N242" t="str">
        <f t="shared" si="15"/>
        <v>ALMobileMobile2</v>
      </c>
      <c r="Q242" t="str">
        <f t="shared" si="16"/>
        <v>Mobile, Mobile County, AL</v>
      </c>
      <c r="T242" s="23" t="s">
        <v>3107</v>
      </c>
      <c r="W242">
        <v>-88.039900000000003</v>
      </c>
      <c r="X242">
        <v>30.695399999999999</v>
      </c>
    </row>
    <row r="243" spans="1:24" ht="20">
      <c r="A243" s="26">
        <v>127</v>
      </c>
      <c r="B243" t="s">
        <v>1269</v>
      </c>
      <c r="C243" t="s">
        <v>1832</v>
      </c>
      <c r="D243" t="s">
        <v>275</v>
      </c>
      <c r="E243" t="s">
        <v>1807</v>
      </c>
      <c r="F243" t="s">
        <v>1833</v>
      </c>
      <c r="G243" t="s">
        <v>1319</v>
      </c>
      <c r="H243" t="s">
        <v>1274</v>
      </c>
      <c r="I243">
        <v>1</v>
      </c>
      <c r="J243">
        <v>2</v>
      </c>
      <c r="K243">
        <v>3</v>
      </c>
      <c r="L243">
        <v>3</v>
      </c>
      <c r="M243" t="s">
        <v>1275</v>
      </c>
      <c r="N243" t="str">
        <f t="shared" si="15"/>
        <v>TNHenryParis2</v>
      </c>
      <c r="Q243" t="str">
        <f t="shared" si="16"/>
        <v>Paris, Henry County, TN</v>
      </c>
      <c r="T243" s="23" t="s">
        <v>3194</v>
      </c>
      <c r="W243">
        <v>-88.33</v>
      </c>
      <c r="X243">
        <v>36.296700000000001</v>
      </c>
    </row>
    <row r="244" spans="1:24" ht="20">
      <c r="A244" s="26">
        <v>128</v>
      </c>
      <c r="B244" t="s">
        <v>1269</v>
      </c>
      <c r="C244" t="s">
        <v>1834</v>
      </c>
      <c r="D244" t="s">
        <v>275</v>
      </c>
      <c r="E244" t="s">
        <v>1656</v>
      </c>
      <c r="F244" t="s">
        <v>1835</v>
      </c>
      <c r="G244" t="s">
        <v>1319</v>
      </c>
      <c r="H244" t="s">
        <v>1127</v>
      </c>
      <c r="I244">
        <v>1</v>
      </c>
      <c r="J244">
        <v>2</v>
      </c>
      <c r="K244">
        <v>2</v>
      </c>
      <c r="L244">
        <v>2</v>
      </c>
      <c r="M244" t="s">
        <v>1275</v>
      </c>
      <c r="N244" t="str">
        <f t="shared" si="15"/>
        <v>TNCarrollHuntingdon2</v>
      </c>
      <c r="Q244" t="str">
        <f t="shared" si="16"/>
        <v>Huntingdon, Carroll County, TN</v>
      </c>
      <c r="T244" s="23" t="s">
        <v>3195</v>
      </c>
      <c r="W244">
        <v>-88.413399999999996</v>
      </c>
      <c r="X244">
        <v>36.077500000000001</v>
      </c>
    </row>
    <row r="245" spans="1:24" ht="20">
      <c r="A245" s="26">
        <v>129</v>
      </c>
      <c r="B245" t="s">
        <v>1269</v>
      </c>
      <c r="C245" t="s">
        <v>1836</v>
      </c>
      <c r="D245" t="s">
        <v>275</v>
      </c>
      <c r="E245" t="s">
        <v>1837</v>
      </c>
      <c r="F245" t="s">
        <v>381</v>
      </c>
      <c r="G245" t="s">
        <v>1274</v>
      </c>
      <c r="H245" t="s">
        <v>1274</v>
      </c>
      <c r="I245">
        <v>1</v>
      </c>
      <c r="J245">
        <v>2</v>
      </c>
      <c r="K245">
        <v>3</v>
      </c>
      <c r="L245">
        <v>2</v>
      </c>
      <c r="M245" t="s">
        <v>1275</v>
      </c>
      <c r="N245" t="str">
        <f t="shared" si="15"/>
        <v>TNObionElbridge2</v>
      </c>
      <c r="Q245" t="str">
        <f t="shared" si="16"/>
        <v>Elbridge, Obion County, TN</v>
      </c>
      <c r="T245" s="23" t="s">
        <v>3196</v>
      </c>
      <c r="W245">
        <v>-88.827600000000004</v>
      </c>
      <c r="X245">
        <v>36.215499999999999</v>
      </c>
    </row>
    <row r="246" spans="1:24" ht="20">
      <c r="A246" s="26">
        <v>130</v>
      </c>
      <c r="B246" t="s">
        <v>1269</v>
      </c>
      <c r="C246" t="s">
        <v>1838</v>
      </c>
      <c r="D246" t="s">
        <v>275</v>
      </c>
      <c r="E246" t="s">
        <v>421</v>
      </c>
      <c r="F246" t="s">
        <v>1839</v>
      </c>
      <c r="G246" t="s">
        <v>1274</v>
      </c>
      <c r="H246" t="s">
        <v>1127</v>
      </c>
      <c r="I246">
        <v>1</v>
      </c>
      <c r="J246">
        <v>2</v>
      </c>
      <c r="K246">
        <v>3</v>
      </c>
      <c r="L246">
        <v>3</v>
      </c>
      <c r="M246" t="s">
        <v>1275</v>
      </c>
      <c r="N246" t="str">
        <f t="shared" si="15"/>
        <v>TNLakeTiptonville2</v>
      </c>
      <c r="Q246" t="str">
        <f t="shared" si="16"/>
        <v>Tiptonville, Lake County, TN</v>
      </c>
      <c r="T246" s="23" t="s">
        <v>3197</v>
      </c>
      <c r="W246">
        <v>-88.576999999999998</v>
      </c>
      <c r="X246">
        <v>36.318300000000001</v>
      </c>
    </row>
    <row r="247" spans="1:24" ht="20">
      <c r="A247" s="26">
        <v>131</v>
      </c>
      <c r="B247" t="s">
        <v>1269</v>
      </c>
      <c r="C247" t="s">
        <v>1840</v>
      </c>
      <c r="D247" t="s">
        <v>275</v>
      </c>
      <c r="E247" t="s">
        <v>1397</v>
      </c>
      <c r="F247" t="s">
        <v>1470</v>
      </c>
      <c r="G247" t="s">
        <v>1274</v>
      </c>
      <c r="H247" t="s">
        <v>1274</v>
      </c>
      <c r="I247">
        <v>1</v>
      </c>
      <c r="J247">
        <v>2</v>
      </c>
      <c r="K247">
        <v>3</v>
      </c>
      <c r="L247">
        <v>3</v>
      </c>
      <c r="M247" t="s">
        <v>1275</v>
      </c>
      <c r="N247" t="str">
        <f t="shared" si="15"/>
        <v>TNLauderdaleRipley2</v>
      </c>
      <c r="Q247" t="str">
        <f t="shared" si="16"/>
        <v>Ripley, Lauderdale County, TN</v>
      </c>
      <c r="T247" s="23" t="s">
        <v>3198</v>
      </c>
      <c r="W247">
        <v>-88.853200000000001</v>
      </c>
      <c r="X247">
        <v>36.164000000000001</v>
      </c>
    </row>
    <row r="248" spans="1:24" ht="20">
      <c r="A248" s="26">
        <v>132</v>
      </c>
      <c r="B248" t="s">
        <v>1269</v>
      </c>
      <c r="C248" t="s">
        <v>1841</v>
      </c>
      <c r="D248" t="s">
        <v>275</v>
      </c>
      <c r="E248" t="s">
        <v>1842</v>
      </c>
      <c r="F248" t="s">
        <v>352</v>
      </c>
      <c r="G248" t="s">
        <v>1319</v>
      </c>
      <c r="H248" t="s">
        <v>1127</v>
      </c>
      <c r="I248">
        <v>1</v>
      </c>
      <c r="J248">
        <v>2</v>
      </c>
      <c r="K248">
        <v>2</v>
      </c>
      <c r="L248">
        <v>2</v>
      </c>
      <c r="M248" t="s">
        <v>1275</v>
      </c>
      <c r="N248" t="str">
        <f t="shared" si="15"/>
        <v>TNHardemanBolivar2</v>
      </c>
      <c r="Q248" t="str">
        <f t="shared" si="16"/>
        <v>Bolivar, Hardeman County, TN</v>
      </c>
      <c r="T248" s="23" t="s">
        <v>3199</v>
      </c>
      <c r="W248">
        <v>35.256799999999998</v>
      </c>
      <c r="X248">
        <v>88.986999999999995</v>
      </c>
    </row>
    <row r="249" spans="1:24" ht="20">
      <c r="A249" s="26">
        <v>134</v>
      </c>
      <c r="B249" t="s">
        <v>1269</v>
      </c>
      <c r="C249" t="s">
        <v>1844</v>
      </c>
      <c r="D249" t="s">
        <v>275</v>
      </c>
      <c r="E249" t="s">
        <v>1462</v>
      </c>
      <c r="F249" t="s">
        <v>280</v>
      </c>
      <c r="G249" t="s">
        <v>1274</v>
      </c>
      <c r="H249" t="s">
        <v>1127</v>
      </c>
      <c r="I249">
        <v>1</v>
      </c>
      <c r="J249">
        <v>2</v>
      </c>
      <c r="K249">
        <v>4</v>
      </c>
      <c r="L249">
        <v>4</v>
      </c>
      <c r="M249" t="s">
        <v>1275</v>
      </c>
      <c r="N249" t="str">
        <f t="shared" si="15"/>
        <v>TNShelbyMemphis2</v>
      </c>
      <c r="Q249" t="str">
        <f t="shared" si="16"/>
        <v>Memphis, Shelby County, TN</v>
      </c>
      <c r="T249" s="23" t="s">
        <v>2878</v>
      </c>
      <c r="W249">
        <v>35.149500000000003</v>
      </c>
      <c r="X249">
        <v>90.049000000000007</v>
      </c>
    </row>
    <row r="250" spans="1:24" ht="20">
      <c r="A250" s="26">
        <v>135</v>
      </c>
      <c r="B250" t="s">
        <v>1269</v>
      </c>
      <c r="C250" t="s">
        <v>1845</v>
      </c>
      <c r="D250" t="s">
        <v>336</v>
      </c>
      <c r="E250" t="s">
        <v>1169</v>
      </c>
      <c r="F250" t="s">
        <v>1846</v>
      </c>
      <c r="G250" t="s">
        <v>1319</v>
      </c>
      <c r="H250" t="s">
        <v>1127</v>
      </c>
      <c r="I250">
        <v>1</v>
      </c>
      <c r="J250">
        <v>2</v>
      </c>
      <c r="K250">
        <v>4</v>
      </c>
      <c r="L250">
        <v>3</v>
      </c>
      <c r="M250" t="s">
        <v>1275</v>
      </c>
      <c r="N250" t="str">
        <f t="shared" si="15"/>
        <v>MSGrenadaHolcomb2</v>
      </c>
      <c r="Q250" t="str">
        <f t="shared" si="16"/>
        <v>Holcomb, Grenada County, MS</v>
      </c>
      <c r="T250" s="23" t="s">
        <v>3200</v>
      </c>
      <c r="W250">
        <v>33.764200000000002</v>
      </c>
      <c r="X250">
        <v>89.971999999999994</v>
      </c>
    </row>
    <row r="251" spans="1:24" ht="20">
      <c r="A251" s="26">
        <v>136</v>
      </c>
      <c r="B251" t="s">
        <v>1269</v>
      </c>
      <c r="C251" t="s">
        <v>1847</v>
      </c>
      <c r="D251" t="s">
        <v>336</v>
      </c>
      <c r="E251" t="s">
        <v>1848</v>
      </c>
      <c r="F251" t="s">
        <v>1349</v>
      </c>
      <c r="G251" t="s">
        <v>1319</v>
      </c>
      <c r="H251" t="s">
        <v>1127</v>
      </c>
      <c r="I251">
        <v>1</v>
      </c>
      <c r="J251">
        <v>2</v>
      </c>
      <c r="K251">
        <v>1</v>
      </c>
      <c r="L251">
        <v>1</v>
      </c>
      <c r="M251" t="s">
        <v>1275</v>
      </c>
      <c r="N251" t="str">
        <f t="shared" si="15"/>
        <v>MSLafayetteOxford2</v>
      </c>
      <c r="Q251" t="str">
        <f t="shared" si="16"/>
        <v>Oxford, Lafayette County, MS</v>
      </c>
      <c r="T251" s="23" t="s">
        <v>3201</v>
      </c>
      <c r="W251">
        <v>34.366500000000002</v>
      </c>
      <c r="X251">
        <v>89.519199999999998</v>
      </c>
    </row>
    <row r="252" spans="1:24" ht="20">
      <c r="A252" s="26">
        <v>137</v>
      </c>
      <c r="B252" t="s">
        <v>1269</v>
      </c>
      <c r="C252" t="s">
        <v>1849</v>
      </c>
      <c r="D252" t="s">
        <v>336</v>
      </c>
      <c r="E252" t="s">
        <v>1068</v>
      </c>
      <c r="F252" t="s">
        <v>263</v>
      </c>
      <c r="G252" t="s">
        <v>1274</v>
      </c>
      <c r="H252" t="s">
        <v>1127</v>
      </c>
      <c r="I252">
        <v>1</v>
      </c>
      <c r="J252">
        <v>2</v>
      </c>
      <c r="K252">
        <v>4</v>
      </c>
      <c r="L252">
        <v>4</v>
      </c>
      <c r="M252" t="s">
        <v>1275</v>
      </c>
      <c r="N252" t="str">
        <f t="shared" si="15"/>
        <v>MSWashingtonGreenville2</v>
      </c>
      <c r="Q252" t="str">
        <f t="shared" si="16"/>
        <v>Greenville, Washington County, MS</v>
      </c>
      <c r="T252" s="23" t="s">
        <v>3202</v>
      </c>
      <c r="W252">
        <v>33.4101</v>
      </c>
      <c r="X252">
        <v>91.061800000000005</v>
      </c>
    </row>
    <row r="253" spans="1:24" ht="20">
      <c r="A253" s="26">
        <v>138</v>
      </c>
      <c r="B253" t="s">
        <v>1269</v>
      </c>
      <c r="C253" t="s">
        <v>1850</v>
      </c>
      <c r="D253" t="s">
        <v>336</v>
      </c>
      <c r="E253" t="s">
        <v>1332</v>
      </c>
      <c r="F253" t="s">
        <v>234</v>
      </c>
      <c r="G253" t="s">
        <v>1319</v>
      </c>
      <c r="H253" t="s">
        <v>1127</v>
      </c>
      <c r="I253">
        <v>1</v>
      </c>
      <c r="J253">
        <v>2</v>
      </c>
      <c r="K253">
        <v>4</v>
      </c>
      <c r="L253">
        <v>4</v>
      </c>
      <c r="M253" t="s">
        <v>1275</v>
      </c>
      <c r="N253" t="str">
        <f t="shared" si="15"/>
        <v>MSLowndesColumbus2</v>
      </c>
      <c r="Q253" t="str">
        <f t="shared" si="16"/>
        <v>Columbus, Lowndes County, MS</v>
      </c>
      <c r="T253" s="23" t="s">
        <v>3203</v>
      </c>
      <c r="W253">
        <v>33.495699999999999</v>
      </c>
      <c r="X253">
        <v>88.427300000000002</v>
      </c>
    </row>
    <row r="254" spans="1:24" ht="20">
      <c r="A254" s="26">
        <v>139</v>
      </c>
      <c r="B254" t="s">
        <v>1269</v>
      </c>
      <c r="C254" t="s">
        <v>1851</v>
      </c>
      <c r="D254" t="s">
        <v>336</v>
      </c>
      <c r="E254" t="s">
        <v>1852</v>
      </c>
      <c r="F254" t="s">
        <v>1853</v>
      </c>
      <c r="G254" t="s">
        <v>1319</v>
      </c>
      <c r="H254" t="s">
        <v>1127</v>
      </c>
      <c r="I254">
        <v>1</v>
      </c>
      <c r="J254">
        <v>2</v>
      </c>
      <c r="K254">
        <v>4</v>
      </c>
      <c r="M254" t="s">
        <v>1275</v>
      </c>
      <c r="N254" t="str">
        <f t="shared" si="15"/>
        <v>MSOktibbehaOktoc2</v>
      </c>
      <c r="Q254" t="str">
        <f t="shared" si="16"/>
        <v>Oktoc, Oktibbeha County, MS</v>
      </c>
      <c r="T254" s="23" t="s">
        <v>3204</v>
      </c>
      <c r="W254">
        <v>33.327399999999997</v>
      </c>
      <c r="X254">
        <v>88.693899999999999</v>
      </c>
    </row>
    <row r="255" spans="1:24" ht="20">
      <c r="A255" s="26">
        <v>140</v>
      </c>
      <c r="B255" t="s">
        <v>1269</v>
      </c>
      <c r="C255" t="s">
        <v>1854</v>
      </c>
      <c r="D255" t="s">
        <v>336</v>
      </c>
      <c r="E255" t="s">
        <v>1855</v>
      </c>
      <c r="F255" t="s">
        <v>1856</v>
      </c>
      <c r="G255" t="s">
        <v>1319</v>
      </c>
      <c r="H255" t="s">
        <v>1127</v>
      </c>
      <c r="I255">
        <v>1</v>
      </c>
      <c r="J255">
        <v>2</v>
      </c>
      <c r="K255">
        <v>1</v>
      </c>
      <c r="L255">
        <v>1</v>
      </c>
      <c r="M255" t="s">
        <v>1275</v>
      </c>
      <c r="N255" t="str">
        <f t="shared" si="15"/>
        <v>MSAttalaKosciusko2</v>
      </c>
      <c r="Q255" t="str">
        <f t="shared" si="16"/>
        <v>Kosciusko, Attala County, MS</v>
      </c>
      <c r="T255" s="23" t="s">
        <v>3205</v>
      </c>
      <c r="W255">
        <v>33.058500000000002</v>
      </c>
      <c r="X255">
        <v>89.587299999999999</v>
      </c>
    </row>
    <row r="256" spans="1:24" ht="20">
      <c r="A256" s="26">
        <v>142</v>
      </c>
      <c r="B256" t="s">
        <v>1269</v>
      </c>
      <c r="C256" t="s">
        <v>1858</v>
      </c>
      <c r="D256" t="s">
        <v>336</v>
      </c>
      <c r="E256" t="s">
        <v>1859</v>
      </c>
      <c r="F256" t="s">
        <v>1860</v>
      </c>
      <c r="G256" t="s">
        <v>1274</v>
      </c>
      <c r="H256" t="s">
        <v>1127</v>
      </c>
      <c r="I256">
        <v>1</v>
      </c>
      <c r="J256">
        <v>2</v>
      </c>
      <c r="K256">
        <v>3</v>
      </c>
      <c r="L256">
        <v>3</v>
      </c>
      <c r="M256" t="s">
        <v>1275</v>
      </c>
      <c r="N256" t="str">
        <f t="shared" si="15"/>
        <v>MSLefloreGreenwood2</v>
      </c>
      <c r="Q256" t="str">
        <f t="shared" si="16"/>
        <v>Greenwood, Leflore County, MS</v>
      </c>
      <c r="T256" s="23" t="s">
        <v>3206</v>
      </c>
      <c r="W256">
        <v>33.515999999999998</v>
      </c>
      <c r="X256">
        <v>90.179500000000004</v>
      </c>
    </row>
    <row r="257" spans="1:24" ht="20">
      <c r="A257" s="26">
        <v>143</v>
      </c>
      <c r="B257" t="s">
        <v>1269</v>
      </c>
      <c r="C257" t="s">
        <v>1861</v>
      </c>
      <c r="D257" t="s">
        <v>336</v>
      </c>
      <c r="E257" t="s">
        <v>1476</v>
      </c>
      <c r="F257" t="s">
        <v>1477</v>
      </c>
      <c r="G257" t="s">
        <v>1274</v>
      </c>
      <c r="H257" t="s">
        <v>1274</v>
      </c>
      <c r="I257">
        <v>1</v>
      </c>
      <c r="J257">
        <v>2</v>
      </c>
      <c r="K257">
        <v>2</v>
      </c>
      <c r="L257">
        <v>2</v>
      </c>
      <c r="M257" t="s">
        <v>1275</v>
      </c>
      <c r="N257" t="str">
        <f t="shared" si="15"/>
        <v>MSYazooPleasant Hill2</v>
      </c>
      <c r="Q257" t="str">
        <f t="shared" si="16"/>
        <v>Pleasant Hill, Yazoo County, MS</v>
      </c>
      <c r="T257" s="23" t="s">
        <v>3048</v>
      </c>
      <c r="W257">
        <v>32.882899999999999</v>
      </c>
      <c r="X257">
        <v>90.398200000000003</v>
      </c>
    </row>
    <row r="258" spans="1:24" ht="20">
      <c r="A258" s="26">
        <v>144</v>
      </c>
      <c r="B258" t="s">
        <v>1269</v>
      </c>
      <c r="C258" t="s">
        <v>1862</v>
      </c>
      <c r="D258" t="s">
        <v>336</v>
      </c>
      <c r="E258" t="s">
        <v>1556</v>
      </c>
      <c r="F258" t="s">
        <v>1863</v>
      </c>
      <c r="G258" t="s">
        <v>1328</v>
      </c>
      <c r="H258" t="s">
        <v>1274</v>
      </c>
      <c r="I258">
        <v>1</v>
      </c>
      <c r="J258">
        <v>2</v>
      </c>
      <c r="K258">
        <v>4</v>
      </c>
      <c r="L258">
        <v>2</v>
      </c>
      <c r="M258" t="s">
        <v>1275</v>
      </c>
      <c r="N258" t="str">
        <f t="shared" si="15"/>
        <v>MSSmithWicker2</v>
      </c>
      <c r="Q258" t="str">
        <f t="shared" si="16"/>
        <v>Wicker, Smith County, MS</v>
      </c>
      <c r="T258" s="23" t="s">
        <v>3207</v>
      </c>
      <c r="W258">
        <v>32.098100000000002</v>
      </c>
      <c r="X258">
        <v>89.554500000000004</v>
      </c>
    </row>
    <row r="259" spans="1:24" ht="20">
      <c r="A259" s="26">
        <v>145</v>
      </c>
      <c r="B259" t="s">
        <v>1269</v>
      </c>
      <c r="C259" t="s">
        <v>1864</v>
      </c>
      <c r="D259" t="s">
        <v>336</v>
      </c>
      <c r="E259" t="s">
        <v>958</v>
      </c>
      <c r="F259" t="s">
        <v>391</v>
      </c>
      <c r="G259" t="s">
        <v>1328</v>
      </c>
      <c r="H259" t="s">
        <v>1274</v>
      </c>
      <c r="I259">
        <v>1</v>
      </c>
      <c r="J259">
        <v>2</v>
      </c>
      <c r="K259">
        <v>1</v>
      </c>
      <c r="L259">
        <v>2</v>
      </c>
      <c r="M259" t="s">
        <v>1275</v>
      </c>
      <c r="N259" t="str">
        <f t="shared" si="15"/>
        <v>MSJeffersonLorman2</v>
      </c>
      <c r="Q259" t="str">
        <f t="shared" si="16"/>
        <v>Lorman, Jefferson County, MS</v>
      </c>
      <c r="T259" s="23" t="s">
        <v>3208</v>
      </c>
      <c r="W259">
        <v>31.826599999999999</v>
      </c>
      <c r="X259">
        <v>91.054500000000004</v>
      </c>
    </row>
    <row r="260" spans="1:24" ht="20">
      <c r="A260" s="26">
        <v>146</v>
      </c>
      <c r="B260" t="s">
        <v>1269</v>
      </c>
      <c r="C260" t="s">
        <v>1865</v>
      </c>
      <c r="D260" t="s">
        <v>336</v>
      </c>
      <c r="E260" t="s">
        <v>209</v>
      </c>
      <c r="F260" t="s">
        <v>1866</v>
      </c>
      <c r="G260" t="s">
        <v>1322</v>
      </c>
      <c r="H260" t="s">
        <v>1127</v>
      </c>
      <c r="I260">
        <v>1</v>
      </c>
      <c r="J260">
        <v>2</v>
      </c>
      <c r="K260">
        <v>3</v>
      </c>
      <c r="L260">
        <v>2</v>
      </c>
      <c r="M260" t="s">
        <v>1275</v>
      </c>
      <c r="N260" t="str">
        <f t="shared" si="15"/>
        <v>MSJacksonPascagoula2</v>
      </c>
      <c r="Q260" t="str">
        <f t="shared" si="16"/>
        <v>Pascagoula, Jackson County, MS</v>
      </c>
      <c r="T260" s="23" t="s">
        <v>3209</v>
      </c>
      <c r="W260">
        <v>30.3658</v>
      </c>
      <c r="X260">
        <v>88.556100000000001</v>
      </c>
    </row>
    <row r="261" spans="1:24" ht="20">
      <c r="A261" s="26">
        <v>147</v>
      </c>
      <c r="B261" t="s">
        <v>1269</v>
      </c>
      <c r="C261" t="s">
        <v>1867</v>
      </c>
      <c r="D261" t="s">
        <v>336</v>
      </c>
      <c r="E261" t="s">
        <v>1558</v>
      </c>
      <c r="F261" t="s">
        <v>1868</v>
      </c>
      <c r="G261" t="s">
        <v>1322</v>
      </c>
      <c r="H261" t="s">
        <v>1127</v>
      </c>
      <c r="I261">
        <v>1</v>
      </c>
      <c r="J261">
        <v>2</v>
      </c>
      <c r="K261">
        <v>3</v>
      </c>
      <c r="L261">
        <v>2</v>
      </c>
      <c r="M261" t="s">
        <v>1275</v>
      </c>
      <c r="N261" t="str">
        <f t="shared" si="15"/>
        <v>MSHarrisonBiloxi2</v>
      </c>
      <c r="Q261" t="str">
        <f t="shared" si="16"/>
        <v>Biloxi, Harrison County, MS</v>
      </c>
      <c r="T261" s="23" t="s">
        <v>3210</v>
      </c>
      <c r="W261">
        <v>30.396000000000001</v>
      </c>
      <c r="X261">
        <v>88.885300000000001</v>
      </c>
    </row>
    <row r="262" spans="1:24" ht="20">
      <c r="A262" s="26">
        <v>148</v>
      </c>
      <c r="B262" t="s">
        <v>1269</v>
      </c>
      <c r="C262" t="s">
        <v>1869</v>
      </c>
      <c r="D262" t="s">
        <v>24</v>
      </c>
      <c r="E262" t="s">
        <v>1870</v>
      </c>
      <c r="F262" t="s">
        <v>1871</v>
      </c>
      <c r="G262" t="s">
        <v>1328</v>
      </c>
      <c r="H262" t="s">
        <v>1127</v>
      </c>
      <c r="I262">
        <v>1</v>
      </c>
      <c r="J262">
        <v>2</v>
      </c>
      <c r="K262">
        <v>4</v>
      </c>
      <c r="L262">
        <v>3</v>
      </c>
      <c r="M262" t="s">
        <v>1275</v>
      </c>
      <c r="N262" t="str">
        <f t="shared" si="15"/>
        <v>LASt. TammanySlidell2</v>
      </c>
      <c r="Q262" t="str">
        <f t="shared" si="16"/>
        <v>Slidell, St. Tammany County, LA</v>
      </c>
      <c r="T262" s="23" t="s">
        <v>3239</v>
      </c>
      <c r="W262">
        <v>30.275200000000002</v>
      </c>
      <c r="X262">
        <v>89.781199999999998</v>
      </c>
    </row>
    <row r="263" spans="1:24" ht="20">
      <c r="A263" s="26">
        <v>149</v>
      </c>
      <c r="B263" t="s">
        <v>1269</v>
      </c>
      <c r="C263" t="s">
        <v>1872</v>
      </c>
      <c r="D263" t="s">
        <v>24</v>
      </c>
      <c r="E263" t="s">
        <v>1068</v>
      </c>
      <c r="F263" t="s">
        <v>1873</v>
      </c>
      <c r="G263" t="s">
        <v>1328</v>
      </c>
      <c r="H263" t="s">
        <v>1127</v>
      </c>
      <c r="I263">
        <v>1</v>
      </c>
      <c r="J263">
        <v>2</v>
      </c>
      <c r="K263">
        <v>3</v>
      </c>
      <c r="L263">
        <v>2</v>
      </c>
      <c r="M263" t="s">
        <v>1275</v>
      </c>
      <c r="N263" t="str">
        <f t="shared" si="15"/>
        <v>LAWashingtonBogalusa2</v>
      </c>
      <c r="Q263" t="str">
        <f t="shared" si="16"/>
        <v>Bogalusa, Washington County, LA</v>
      </c>
      <c r="T263" s="23" t="s">
        <v>3240</v>
      </c>
      <c r="W263">
        <v>30.791599999999999</v>
      </c>
      <c r="X263">
        <v>89.848399999999998</v>
      </c>
    </row>
    <row r="264" spans="1:24" ht="20">
      <c r="A264" s="26">
        <v>150</v>
      </c>
      <c r="B264" t="s">
        <v>1269</v>
      </c>
      <c r="C264" t="s">
        <v>1874</v>
      </c>
      <c r="D264" t="s">
        <v>24</v>
      </c>
      <c r="E264" t="s">
        <v>1875</v>
      </c>
      <c r="F264" t="s">
        <v>1876</v>
      </c>
      <c r="G264" t="s">
        <v>1328</v>
      </c>
      <c r="H264" t="s">
        <v>1127</v>
      </c>
      <c r="I264">
        <v>1</v>
      </c>
      <c r="J264">
        <v>2</v>
      </c>
      <c r="K264">
        <v>3</v>
      </c>
      <c r="L264">
        <v>2</v>
      </c>
      <c r="M264" t="s">
        <v>1275</v>
      </c>
      <c r="N264" t="str">
        <f t="shared" si="15"/>
        <v>LATangipahoaEast Fork2</v>
      </c>
      <c r="Q264" t="str">
        <f t="shared" si="16"/>
        <v>East Fork, Tangipahoa County, LA</v>
      </c>
      <c r="T264" s="23" t="s">
        <v>3241</v>
      </c>
      <c r="W264">
        <v>30.815999999999999</v>
      </c>
      <c r="X264">
        <v>90.569000000000003</v>
      </c>
    </row>
    <row r="265" spans="1:24" ht="20">
      <c r="A265" s="26">
        <v>151</v>
      </c>
      <c r="B265" t="s">
        <v>1269</v>
      </c>
      <c r="C265" t="s">
        <v>1877</v>
      </c>
      <c r="D265" t="s">
        <v>24</v>
      </c>
      <c r="E265" t="s">
        <v>1487</v>
      </c>
      <c r="F265" t="s">
        <v>119</v>
      </c>
      <c r="G265" t="s">
        <v>1274</v>
      </c>
      <c r="H265" t="s">
        <v>1127</v>
      </c>
      <c r="I265">
        <v>1</v>
      </c>
      <c r="J265">
        <v>2</v>
      </c>
      <c r="K265">
        <v>4</v>
      </c>
      <c r="L265">
        <v>3</v>
      </c>
      <c r="M265" t="s">
        <v>1275</v>
      </c>
      <c r="N265" t="str">
        <f t="shared" si="15"/>
        <v>LAE. Baton RougeBaton Rouge2</v>
      </c>
      <c r="Q265" t="str">
        <f t="shared" si="16"/>
        <v>Baton Rouge, E. Baton Rouge County, LA</v>
      </c>
      <c r="T265" s="23" t="s">
        <v>3242</v>
      </c>
      <c r="W265">
        <v>30.451499999999999</v>
      </c>
      <c r="X265">
        <v>91.187100000000001</v>
      </c>
    </row>
    <row r="266" spans="1:24" ht="20">
      <c r="A266" s="26">
        <v>152</v>
      </c>
      <c r="B266" t="s">
        <v>1269</v>
      </c>
      <c r="C266" t="s">
        <v>1878</v>
      </c>
      <c r="D266" t="s">
        <v>24</v>
      </c>
      <c r="E266" t="s">
        <v>1491</v>
      </c>
      <c r="F266" t="s">
        <v>1492</v>
      </c>
      <c r="G266" t="s">
        <v>1274</v>
      </c>
      <c r="H266" t="s">
        <v>1274</v>
      </c>
      <c r="I266">
        <v>1</v>
      </c>
      <c r="J266">
        <v>2</v>
      </c>
      <c r="K266">
        <v>1</v>
      </c>
      <c r="L266">
        <v>3</v>
      </c>
      <c r="M266" t="s">
        <v>1275</v>
      </c>
      <c r="N266" t="str">
        <f t="shared" si="15"/>
        <v>LAPlaqueminesBoothville2</v>
      </c>
      <c r="Q266" t="str">
        <f t="shared" si="16"/>
        <v>Boothville, Plaquemines County, LA</v>
      </c>
      <c r="T266" s="23" t="s">
        <v>3243</v>
      </c>
      <c r="W266">
        <v>29.324999999999999</v>
      </c>
      <c r="X266">
        <v>89.413899999999998</v>
      </c>
    </row>
    <row r="267" spans="1:24" ht="20">
      <c r="A267" s="26">
        <v>153</v>
      </c>
      <c r="B267" t="s">
        <v>1269</v>
      </c>
      <c r="C267" t="s">
        <v>1879</v>
      </c>
      <c r="D267" t="s">
        <v>24</v>
      </c>
      <c r="E267" t="s">
        <v>1197</v>
      </c>
      <c r="F267" t="s">
        <v>121</v>
      </c>
      <c r="G267" t="s">
        <v>1274</v>
      </c>
      <c r="H267" t="s">
        <v>1127</v>
      </c>
      <c r="I267">
        <v>1</v>
      </c>
      <c r="J267">
        <v>2</v>
      </c>
      <c r="K267">
        <v>4</v>
      </c>
      <c r="L267">
        <v>3</v>
      </c>
      <c r="M267" t="s">
        <v>1275</v>
      </c>
      <c r="N267" t="str">
        <f t="shared" si="15"/>
        <v>LAOrleansNew Orleans2</v>
      </c>
      <c r="Q267" t="str">
        <f t="shared" si="16"/>
        <v>New Orleans, Orleans County, LA</v>
      </c>
      <c r="T267" s="23" t="s">
        <v>3244</v>
      </c>
      <c r="W267">
        <v>29.9511</v>
      </c>
      <c r="X267">
        <v>90.0715</v>
      </c>
    </row>
    <row r="268" spans="1:24" ht="20">
      <c r="A268" s="26">
        <v>155</v>
      </c>
      <c r="B268" t="s">
        <v>1269</v>
      </c>
      <c r="C268" t="s">
        <v>1881</v>
      </c>
      <c r="D268" t="s">
        <v>24</v>
      </c>
      <c r="E268" t="s">
        <v>1499</v>
      </c>
      <c r="F268" t="s">
        <v>1882</v>
      </c>
      <c r="G268" t="s">
        <v>1274</v>
      </c>
      <c r="H268" t="s">
        <v>1274</v>
      </c>
      <c r="I268">
        <v>1</v>
      </c>
      <c r="J268">
        <v>2</v>
      </c>
      <c r="K268">
        <v>1</v>
      </c>
      <c r="L268">
        <v>2</v>
      </c>
      <c r="M268" t="s">
        <v>1275</v>
      </c>
      <c r="N268" t="str">
        <f t="shared" si="15"/>
        <v>LATerrebonneLittle Bayou Black2</v>
      </c>
      <c r="Q268" t="str">
        <f t="shared" si="16"/>
        <v>Little Bayou Black, Terrebonne County, LA</v>
      </c>
      <c r="T268" s="23" t="s">
        <v>3245</v>
      </c>
      <c r="W268">
        <v>29.6311</v>
      </c>
      <c r="X268">
        <v>90.750399999999999</v>
      </c>
    </row>
    <row r="269" spans="1:24" ht="20">
      <c r="A269" s="26">
        <v>156</v>
      </c>
      <c r="B269" t="s">
        <v>1269</v>
      </c>
      <c r="C269" t="s">
        <v>1883</v>
      </c>
      <c r="D269" t="s">
        <v>24</v>
      </c>
      <c r="E269" t="s">
        <v>1884</v>
      </c>
      <c r="F269" t="s">
        <v>1885</v>
      </c>
      <c r="G269" t="s">
        <v>1274</v>
      </c>
      <c r="H269" t="s">
        <v>1127</v>
      </c>
      <c r="I269">
        <v>1</v>
      </c>
      <c r="J269">
        <v>2</v>
      </c>
      <c r="K269">
        <v>4</v>
      </c>
      <c r="L269">
        <v>3</v>
      </c>
      <c r="M269" t="s">
        <v>1275</v>
      </c>
      <c r="N269" t="str">
        <f t="shared" si="15"/>
        <v>LAAssumptionLabadieville2</v>
      </c>
      <c r="Q269" t="str">
        <f t="shared" si="16"/>
        <v>Labadieville, Assumption County, LA</v>
      </c>
      <c r="T269" s="23" t="s">
        <v>3246</v>
      </c>
      <c r="W269">
        <v>29.859100000000002</v>
      </c>
      <c r="X269">
        <v>90.947000000000003</v>
      </c>
    </row>
    <row r="270" spans="1:24" ht="20">
      <c r="A270" s="26">
        <v>157</v>
      </c>
      <c r="B270" t="s">
        <v>1269</v>
      </c>
      <c r="C270" t="s">
        <v>1886</v>
      </c>
      <c r="D270" t="s">
        <v>24</v>
      </c>
      <c r="E270" t="s">
        <v>1502</v>
      </c>
      <c r="F270" t="s">
        <v>1887</v>
      </c>
      <c r="G270" t="s">
        <v>1274</v>
      </c>
      <c r="H270" t="s">
        <v>1127</v>
      </c>
      <c r="I270">
        <v>1</v>
      </c>
      <c r="J270">
        <v>2</v>
      </c>
      <c r="K270">
        <v>3</v>
      </c>
      <c r="M270" t="s">
        <v>1275</v>
      </c>
      <c r="N270" t="str">
        <f t="shared" si="15"/>
        <v>LAIbervilleGrosse Tete2</v>
      </c>
      <c r="Q270" t="str">
        <f t="shared" si="16"/>
        <v>Grosse Tete, Iberville County, LA</v>
      </c>
      <c r="T270" s="23" t="s">
        <v>3247</v>
      </c>
      <c r="W270">
        <v>30.411000000000001</v>
      </c>
      <c r="X270">
        <v>91.436700000000002</v>
      </c>
    </row>
    <row r="271" spans="1:24" ht="20">
      <c r="A271" s="26">
        <v>158</v>
      </c>
      <c r="B271" t="s">
        <v>1269</v>
      </c>
      <c r="C271" t="s">
        <v>1888</v>
      </c>
      <c r="D271" t="s">
        <v>10</v>
      </c>
      <c r="E271" t="s">
        <v>1889</v>
      </c>
      <c r="F271" t="s">
        <v>1890</v>
      </c>
      <c r="G271" t="s">
        <v>1274</v>
      </c>
      <c r="H271" t="s">
        <v>1274</v>
      </c>
      <c r="I271">
        <v>1</v>
      </c>
      <c r="J271">
        <v>2</v>
      </c>
      <c r="K271">
        <v>3</v>
      </c>
      <c r="L271">
        <v>2</v>
      </c>
      <c r="M271" t="s">
        <v>1275</v>
      </c>
      <c r="N271" t="str">
        <f t="shared" si="15"/>
        <v>ARClayPiggott2</v>
      </c>
      <c r="Q271" t="str">
        <f t="shared" si="16"/>
        <v>Piggott, Clay County, AR</v>
      </c>
      <c r="T271" s="23" t="s">
        <v>3211</v>
      </c>
      <c r="W271">
        <v>36.381999999999998</v>
      </c>
      <c r="X271">
        <v>90.191800000000001</v>
      </c>
    </row>
    <row r="272" spans="1:24" ht="20">
      <c r="A272" s="26">
        <v>159</v>
      </c>
      <c r="B272" t="s">
        <v>1269</v>
      </c>
      <c r="C272" t="s">
        <v>1891</v>
      </c>
      <c r="D272" t="s">
        <v>10</v>
      </c>
      <c r="E272" t="s">
        <v>1892</v>
      </c>
      <c r="F272" t="s">
        <v>1893</v>
      </c>
      <c r="G272" t="s">
        <v>1273</v>
      </c>
      <c r="H272" t="s">
        <v>1127</v>
      </c>
      <c r="I272">
        <v>1</v>
      </c>
      <c r="J272">
        <v>2</v>
      </c>
      <c r="K272">
        <v>1</v>
      </c>
      <c r="L272">
        <v>1</v>
      </c>
      <c r="M272" t="s">
        <v>1275</v>
      </c>
      <c r="N272" t="str">
        <f t="shared" si="15"/>
        <v>ARSharpCave City2</v>
      </c>
      <c r="Q272" t="str">
        <f t="shared" si="16"/>
        <v>Cave City, Sharp County, AR</v>
      </c>
      <c r="T272" s="23" t="s">
        <v>3212</v>
      </c>
      <c r="W272">
        <v>35.944499999999998</v>
      </c>
      <c r="X272">
        <v>91.549300000000002</v>
      </c>
    </row>
    <row r="273" spans="1:24" ht="20">
      <c r="A273" s="26">
        <v>160</v>
      </c>
      <c r="B273" t="s">
        <v>1269</v>
      </c>
      <c r="C273" t="s">
        <v>1894</v>
      </c>
      <c r="D273" t="s">
        <v>10</v>
      </c>
      <c r="E273" t="s">
        <v>1892</v>
      </c>
      <c r="F273" t="s">
        <v>1895</v>
      </c>
      <c r="G273" t="s">
        <v>1273</v>
      </c>
      <c r="H273" t="s">
        <v>1127</v>
      </c>
      <c r="I273">
        <v>1</v>
      </c>
      <c r="J273">
        <v>2</v>
      </c>
      <c r="K273">
        <v>2</v>
      </c>
      <c r="L273">
        <v>2</v>
      </c>
      <c r="M273" t="s">
        <v>1275</v>
      </c>
      <c r="N273" t="str">
        <f t="shared" si="15"/>
        <v>ARSharpEvening Shade2</v>
      </c>
      <c r="Q273" t="str">
        <f t="shared" si="16"/>
        <v>Evening Shade, Sharp County, AR</v>
      </c>
      <c r="T273" s="23" t="s">
        <v>3213</v>
      </c>
      <c r="W273">
        <v>36.070900000000002</v>
      </c>
      <c r="X273">
        <v>91.620099999999994</v>
      </c>
    </row>
    <row r="274" spans="1:24" ht="20">
      <c r="A274" s="26">
        <v>162</v>
      </c>
      <c r="B274" t="s">
        <v>1269</v>
      </c>
      <c r="C274" t="s">
        <v>1897</v>
      </c>
      <c r="D274" t="s">
        <v>10</v>
      </c>
      <c r="E274" t="s">
        <v>1311</v>
      </c>
      <c r="F274" t="s">
        <v>1898</v>
      </c>
      <c r="G274" t="s">
        <v>1273</v>
      </c>
      <c r="H274" t="s">
        <v>1274</v>
      </c>
      <c r="I274">
        <v>1</v>
      </c>
      <c r="J274">
        <v>2</v>
      </c>
      <c r="K274">
        <v>4</v>
      </c>
      <c r="L274">
        <v>3</v>
      </c>
      <c r="M274" t="s">
        <v>1275</v>
      </c>
      <c r="N274" t="str">
        <f t="shared" si="15"/>
        <v>ARFultonSalem2</v>
      </c>
      <c r="Q274" t="str">
        <f t="shared" si="16"/>
        <v>Salem, Fulton County, AR</v>
      </c>
      <c r="T274" s="23" t="s">
        <v>3214</v>
      </c>
      <c r="W274">
        <v>36.371499999999997</v>
      </c>
      <c r="X274">
        <v>91.823800000000006</v>
      </c>
    </row>
    <row r="275" spans="1:24" ht="20">
      <c r="A275" s="26">
        <v>163</v>
      </c>
      <c r="B275" t="s">
        <v>1269</v>
      </c>
      <c r="C275" t="s">
        <v>1899</v>
      </c>
      <c r="D275" t="s">
        <v>10</v>
      </c>
      <c r="E275" t="s">
        <v>1900</v>
      </c>
      <c r="F275" t="s">
        <v>1901</v>
      </c>
      <c r="G275" t="s">
        <v>1274</v>
      </c>
      <c r="H275" t="s">
        <v>1274</v>
      </c>
      <c r="I275">
        <v>1</v>
      </c>
      <c r="J275">
        <v>2</v>
      </c>
      <c r="K275">
        <v>3</v>
      </c>
      <c r="L275">
        <v>2</v>
      </c>
      <c r="M275" t="s">
        <v>1275</v>
      </c>
      <c r="N275" t="str">
        <f t="shared" ref="N275:N334" si="17">D275&amp;E275&amp;F275&amp;J275</f>
        <v>ARSt. FrancisForrest City2</v>
      </c>
      <c r="Q275" t="str">
        <f t="shared" ref="Q275:Q334" si="18">F275&amp;", "&amp;E275&amp;" County, "&amp;D275</f>
        <v>Forrest City, St. Francis County, AR</v>
      </c>
      <c r="T275" s="23" t="s">
        <v>3215</v>
      </c>
      <c r="W275">
        <v>35.008099999999999</v>
      </c>
      <c r="X275">
        <v>90.789000000000001</v>
      </c>
    </row>
    <row r="276" spans="1:24" ht="20">
      <c r="A276" s="26">
        <v>164</v>
      </c>
      <c r="B276" t="s">
        <v>1269</v>
      </c>
      <c r="C276" t="s">
        <v>1902</v>
      </c>
      <c r="D276" t="s">
        <v>10</v>
      </c>
      <c r="E276" t="s">
        <v>395</v>
      </c>
      <c r="F276" t="s">
        <v>1903</v>
      </c>
      <c r="G276" t="s">
        <v>1273</v>
      </c>
      <c r="H276" t="s">
        <v>1274</v>
      </c>
      <c r="I276">
        <v>1</v>
      </c>
      <c r="J276">
        <v>2</v>
      </c>
      <c r="K276">
        <v>3</v>
      </c>
      <c r="L276">
        <v>2</v>
      </c>
      <c r="M276" t="s">
        <v>1275</v>
      </c>
      <c r="N276" t="str">
        <f t="shared" si="17"/>
        <v>ARWhiteSearcy2</v>
      </c>
      <c r="Q276" t="str">
        <f t="shared" si="18"/>
        <v>Searcy, White County, AR</v>
      </c>
      <c r="T276" s="23" t="s">
        <v>3216</v>
      </c>
      <c r="W276">
        <v>35.250599999999999</v>
      </c>
      <c r="X276">
        <v>91.736400000000003</v>
      </c>
    </row>
    <row r="277" spans="1:24" ht="20">
      <c r="A277" s="26">
        <v>165</v>
      </c>
      <c r="B277" t="s">
        <v>1269</v>
      </c>
      <c r="C277" t="s">
        <v>1904</v>
      </c>
      <c r="D277" t="s">
        <v>10</v>
      </c>
      <c r="E277" t="s">
        <v>1905</v>
      </c>
      <c r="F277" t="s">
        <v>1906</v>
      </c>
      <c r="G277" t="s">
        <v>1273</v>
      </c>
      <c r="H277" t="s">
        <v>1274</v>
      </c>
      <c r="I277">
        <v>1</v>
      </c>
      <c r="J277">
        <v>2</v>
      </c>
      <c r="K277">
        <v>3</v>
      </c>
      <c r="L277">
        <v>2</v>
      </c>
      <c r="M277" t="s">
        <v>1275</v>
      </c>
      <c r="N277" t="str">
        <f t="shared" si="17"/>
        <v>ARPrairieDes Arc2</v>
      </c>
      <c r="Q277" t="str">
        <f t="shared" si="18"/>
        <v>Des Arc, Prairie County, AR</v>
      </c>
      <c r="T277" s="23" t="s">
        <v>3217</v>
      </c>
      <c r="W277">
        <v>34.977600000000002</v>
      </c>
      <c r="X277">
        <v>91.498699999999999</v>
      </c>
    </row>
    <row r="278" spans="1:24" ht="20">
      <c r="A278" s="26">
        <v>166</v>
      </c>
      <c r="B278" t="s">
        <v>1269</v>
      </c>
      <c r="C278" t="s">
        <v>1907</v>
      </c>
      <c r="D278" t="s">
        <v>10</v>
      </c>
      <c r="E278" t="s">
        <v>1908</v>
      </c>
      <c r="F278" t="s">
        <v>1909</v>
      </c>
      <c r="G278" t="s">
        <v>1274</v>
      </c>
      <c r="H278" t="s">
        <v>1127</v>
      </c>
      <c r="I278">
        <v>1</v>
      </c>
      <c r="J278">
        <v>2</v>
      </c>
      <c r="K278">
        <v>3</v>
      </c>
      <c r="L278">
        <v>2</v>
      </c>
      <c r="M278" t="s">
        <v>1275</v>
      </c>
      <c r="N278" t="str">
        <f t="shared" si="17"/>
        <v>ARPhillipsWest Helena2</v>
      </c>
      <c r="Q278" t="str">
        <f t="shared" si="18"/>
        <v>West Helena, Phillips County, AR</v>
      </c>
      <c r="T278" s="23" t="s">
        <v>3218</v>
      </c>
      <c r="W278">
        <v>34.5456</v>
      </c>
      <c r="X278">
        <v>90.644800000000004</v>
      </c>
    </row>
    <row r="279" spans="1:24" ht="20">
      <c r="A279" s="26">
        <v>167</v>
      </c>
      <c r="B279" t="s">
        <v>1269</v>
      </c>
      <c r="C279" t="s">
        <v>1910</v>
      </c>
      <c r="D279" t="s">
        <v>10</v>
      </c>
      <c r="E279" t="s">
        <v>958</v>
      </c>
      <c r="F279" t="s">
        <v>1911</v>
      </c>
      <c r="G279" t="s">
        <v>1274</v>
      </c>
      <c r="H279" t="s">
        <v>1127</v>
      </c>
      <c r="I279">
        <v>1</v>
      </c>
      <c r="J279">
        <v>2</v>
      </c>
      <c r="K279">
        <v>4</v>
      </c>
      <c r="L279">
        <v>3</v>
      </c>
      <c r="M279" t="s">
        <v>1275</v>
      </c>
      <c r="N279" t="str">
        <f t="shared" si="17"/>
        <v>ARJeffersonPine Bluff2</v>
      </c>
      <c r="Q279" t="str">
        <f t="shared" si="18"/>
        <v>Pine Bluff, Jefferson County, AR</v>
      </c>
      <c r="T279" s="23" t="s">
        <v>3219</v>
      </c>
      <c r="W279">
        <v>34.228400000000001</v>
      </c>
      <c r="X279">
        <v>92.003200000000007</v>
      </c>
    </row>
    <row r="280" spans="1:24" ht="20">
      <c r="A280" s="26">
        <v>168</v>
      </c>
      <c r="B280" t="s">
        <v>1269</v>
      </c>
      <c r="C280" t="s">
        <v>1912</v>
      </c>
      <c r="D280" t="s">
        <v>10</v>
      </c>
      <c r="E280" t="s">
        <v>1515</v>
      </c>
      <c r="F280" t="s">
        <v>11</v>
      </c>
      <c r="G280" t="s">
        <v>1274</v>
      </c>
      <c r="H280" t="s">
        <v>1127</v>
      </c>
      <c r="I280">
        <v>1</v>
      </c>
      <c r="J280">
        <v>2</v>
      </c>
      <c r="K280">
        <v>4</v>
      </c>
      <c r="L280">
        <v>3</v>
      </c>
      <c r="M280" t="s">
        <v>1275</v>
      </c>
      <c r="N280" t="str">
        <f t="shared" si="17"/>
        <v>ARPulaskiLittle Rock2</v>
      </c>
      <c r="Q280" t="str">
        <f t="shared" si="18"/>
        <v>Little Rock, Pulaski County, AR</v>
      </c>
      <c r="T280" s="23" t="s">
        <v>3063</v>
      </c>
      <c r="W280">
        <v>34.746499999999997</v>
      </c>
      <c r="X280">
        <v>92.289599999999993</v>
      </c>
    </row>
    <row r="281" spans="1:24" ht="20">
      <c r="A281" s="26">
        <v>169</v>
      </c>
      <c r="B281" t="s">
        <v>1269</v>
      </c>
      <c r="C281" t="s">
        <v>1913</v>
      </c>
      <c r="D281" t="s">
        <v>10</v>
      </c>
      <c r="E281" t="s">
        <v>1903</v>
      </c>
      <c r="F281" t="s">
        <v>1914</v>
      </c>
      <c r="G281" t="s">
        <v>1273</v>
      </c>
      <c r="H281" t="s">
        <v>1127</v>
      </c>
      <c r="I281">
        <v>1</v>
      </c>
      <c r="J281">
        <v>2</v>
      </c>
      <c r="K281">
        <v>2</v>
      </c>
      <c r="L281">
        <v>3</v>
      </c>
      <c r="M281" t="s">
        <v>1275</v>
      </c>
      <c r="N281" t="str">
        <f t="shared" si="17"/>
        <v>ARSearcyBaker2</v>
      </c>
      <c r="Q281" t="str">
        <f t="shared" si="18"/>
        <v>Baker, Searcy County, AR</v>
      </c>
      <c r="T281" s="23" t="s">
        <v>3220</v>
      </c>
      <c r="W281">
        <v>35.939500000000002</v>
      </c>
      <c r="X281">
        <v>92.698499999999996</v>
      </c>
    </row>
    <row r="282" spans="1:24" ht="20">
      <c r="A282" s="26">
        <v>170</v>
      </c>
      <c r="B282" t="s">
        <v>1269</v>
      </c>
      <c r="C282" t="s">
        <v>1915</v>
      </c>
      <c r="D282" t="s">
        <v>10</v>
      </c>
      <c r="E282" t="s">
        <v>1903</v>
      </c>
      <c r="F282" t="s">
        <v>367</v>
      </c>
      <c r="G282" t="s">
        <v>1273</v>
      </c>
      <c r="H282" t="s">
        <v>1274</v>
      </c>
      <c r="I282">
        <v>1</v>
      </c>
      <c r="J282">
        <v>2</v>
      </c>
      <c r="K282">
        <v>4</v>
      </c>
      <c r="L282">
        <v>3</v>
      </c>
      <c r="M282" t="s">
        <v>1275</v>
      </c>
      <c r="N282" t="str">
        <f t="shared" si="17"/>
        <v>ARSearcyMarshall2</v>
      </c>
      <c r="Q282" t="str">
        <f t="shared" si="18"/>
        <v>Marshall, Searcy County, AR</v>
      </c>
      <c r="T282" s="23" t="s">
        <v>3221</v>
      </c>
      <c r="W282">
        <v>35.898400000000002</v>
      </c>
      <c r="X282">
        <v>92.631</v>
      </c>
    </row>
    <row r="283" spans="1:24" ht="20">
      <c r="A283" s="26">
        <v>171</v>
      </c>
      <c r="B283" t="s">
        <v>1269</v>
      </c>
      <c r="C283" t="s">
        <v>1916</v>
      </c>
      <c r="D283" t="s">
        <v>10</v>
      </c>
      <c r="E283" t="s">
        <v>1068</v>
      </c>
      <c r="F283" t="s">
        <v>1917</v>
      </c>
      <c r="G283" t="s">
        <v>1273</v>
      </c>
      <c r="H283" t="s">
        <v>1127</v>
      </c>
      <c r="I283">
        <v>1</v>
      </c>
      <c r="J283">
        <v>2</v>
      </c>
      <c r="K283">
        <v>1</v>
      </c>
      <c r="L283">
        <v>1</v>
      </c>
      <c r="M283" t="s">
        <v>1275</v>
      </c>
      <c r="N283" t="str">
        <f t="shared" si="17"/>
        <v>ARWashingtonWinslow2</v>
      </c>
      <c r="Q283" t="str">
        <f t="shared" si="18"/>
        <v>Winslow, Washington County, AR</v>
      </c>
      <c r="T283" s="23" t="s">
        <v>3222</v>
      </c>
      <c r="W283">
        <v>35.799500000000002</v>
      </c>
      <c r="X283">
        <v>94.129599999999996</v>
      </c>
    </row>
    <row r="284" spans="1:24" ht="20">
      <c r="A284" s="26">
        <v>172</v>
      </c>
      <c r="B284" t="s">
        <v>1269</v>
      </c>
      <c r="C284" t="s">
        <v>1918</v>
      </c>
      <c r="D284" t="s">
        <v>10</v>
      </c>
      <c r="E284" t="s">
        <v>1068</v>
      </c>
      <c r="F284" t="s">
        <v>179</v>
      </c>
      <c r="G284" t="s">
        <v>1273</v>
      </c>
      <c r="H284" t="s">
        <v>1127</v>
      </c>
      <c r="I284">
        <v>1</v>
      </c>
      <c r="J284">
        <v>2</v>
      </c>
      <c r="K284">
        <v>4</v>
      </c>
      <c r="L284">
        <v>4</v>
      </c>
      <c r="M284" t="s">
        <v>1275</v>
      </c>
      <c r="N284" t="str">
        <f t="shared" si="17"/>
        <v>ARWashingtonFayetteville2</v>
      </c>
      <c r="Q284" t="str">
        <f t="shared" si="18"/>
        <v>Fayetteville, Washington County, AR</v>
      </c>
      <c r="T284" s="23" t="s">
        <v>3223</v>
      </c>
      <c r="W284">
        <v>36.0822</v>
      </c>
      <c r="X284">
        <v>94.171899999999994</v>
      </c>
    </row>
    <row r="285" spans="1:24" ht="20">
      <c r="A285" s="26">
        <v>173</v>
      </c>
      <c r="B285" t="s">
        <v>1269</v>
      </c>
      <c r="C285" t="s">
        <v>1919</v>
      </c>
      <c r="D285" t="s">
        <v>10</v>
      </c>
      <c r="E285" t="s">
        <v>1526</v>
      </c>
      <c r="F285" t="s">
        <v>1527</v>
      </c>
      <c r="G285" t="s">
        <v>1273</v>
      </c>
      <c r="H285" t="s">
        <v>1274</v>
      </c>
      <c r="I285">
        <v>1</v>
      </c>
      <c r="J285">
        <v>2</v>
      </c>
      <c r="K285">
        <v>3</v>
      </c>
      <c r="L285">
        <v>3</v>
      </c>
      <c r="M285" t="s">
        <v>1275</v>
      </c>
      <c r="N285" t="str">
        <f t="shared" si="17"/>
        <v>ARSebastianFort Smith2</v>
      </c>
      <c r="Q285" t="str">
        <f t="shared" si="18"/>
        <v>Fort Smith, Sebastian County, AR</v>
      </c>
      <c r="T285" s="23" t="s">
        <v>3067</v>
      </c>
      <c r="W285">
        <v>35.385899999999999</v>
      </c>
      <c r="X285">
        <v>94.398499999999999</v>
      </c>
    </row>
    <row r="286" spans="1:24" ht="20">
      <c r="A286" s="26">
        <v>174</v>
      </c>
      <c r="B286" t="s">
        <v>1269</v>
      </c>
      <c r="C286" t="s">
        <v>1920</v>
      </c>
      <c r="D286" t="s">
        <v>10</v>
      </c>
      <c r="E286" t="s">
        <v>1358</v>
      </c>
      <c r="F286" t="s">
        <v>1921</v>
      </c>
      <c r="G286" t="s">
        <v>1273</v>
      </c>
      <c r="H286" t="s">
        <v>1274</v>
      </c>
      <c r="I286">
        <v>1</v>
      </c>
      <c r="J286">
        <v>2</v>
      </c>
      <c r="K286">
        <v>3</v>
      </c>
      <c r="L286">
        <v>2</v>
      </c>
      <c r="M286" t="s">
        <v>1275</v>
      </c>
      <c r="N286" t="str">
        <f t="shared" si="17"/>
        <v>ARPolkMena2</v>
      </c>
      <c r="Q286" t="str">
        <f t="shared" si="18"/>
        <v>Mena, Polk County, AR</v>
      </c>
      <c r="T286" s="23" t="s">
        <v>3224</v>
      </c>
      <c r="W286">
        <v>34.586500000000001</v>
      </c>
      <c r="X286">
        <v>94.239699999999999</v>
      </c>
    </row>
    <row r="287" spans="1:24" ht="20">
      <c r="A287" s="26">
        <v>175</v>
      </c>
      <c r="B287" t="s">
        <v>1269</v>
      </c>
      <c r="C287" t="s">
        <v>1922</v>
      </c>
      <c r="D287" t="s">
        <v>10</v>
      </c>
      <c r="E287" t="s">
        <v>481</v>
      </c>
      <c r="F287" t="s">
        <v>1529</v>
      </c>
      <c r="G287" t="s">
        <v>1273</v>
      </c>
      <c r="H287" t="s">
        <v>1274</v>
      </c>
      <c r="I287">
        <v>1</v>
      </c>
      <c r="J287">
        <v>2</v>
      </c>
      <c r="K287">
        <v>3</v>
      </c>
      <c r="L287">
        <v>2</v>
      </c>
      <c r="M287" t="s">
        <v>1275</v>
      </c>
      <c r="N287" t="str">
        <f t="shared" si="17"/>
        <v>ARGarlandHot Springs2</v>
      </c>
      <c r="Q287" t="str">
        <f t="shared" si="18"/>
        <v>Hot Springs, Garland County, AR</v>
      </c>
      <c r="T287" s="23" t="s">
        <v>3068</v>
      </c>
      <c r="W287">
        <v>34.503700000000002</v>
      </c>
      <c r="X287">
        <v>93.055199999999999</v>
      </c>
    </row>
    <row r="288" spans="1:24" ht="20">
      <c r="A288" s="26">
        <v>176</v>
      </c>
      <c r="B288" t="s">
        <v>1269</v>
      </c>
      <c r="C288" t="s">
        <v>1923</v>
      </c>
      <c r="D288" t="s">
        <v>10</v>
      </c>
      <c r="E288" t="s">
        <v>1728</v>
      </c>
      <c r="F288" t="s">
        <v>1560</v>
      </c>
      <c r="G288" t="s">
        <v>1319</v>
      </c>
      <c r="H288" t="s">
        <v>1127</v>
      </c>
      <c r="I288">
        <v>1</v>
      </c>
      <c r="J288">
        <v>2</v>
      </c>
      <c r="K288">
        <v>2</v>
      </c>
      <c r="L288">
        <v>2</v>
      </c>
      <c r="M288" t="s">
        <v>1275</v>
      </c>
      <c r="N288" t="str">
        <f t="shared" si="17"/>
        <v>ARMillerTexarkana2</v>
      </c>
      <c r="Q288" t="str">
        <f t="shared" si="18"/>
        <v>Texarkana, Miller County, AR</v>
      </c>
      <c r="T288" s="23" t="s">
        <v>3225</v>
      </c>
      <c r="W288">
        <v>33.441800000000001</v>
      </c>
      <c r="X288">
        <v>94.037700000000001</v>
      </c>
    </row>
    <row r="289" spans="1:24" ht="20">
      <c r="A289" s="26">
        <v>177</v>
      </c>
      <c r="B289" t="s">
        <v>1269</v>
      </c>
      <c r="C289" t="s">
        <v>1924</v>
      </c>
      <c r="D289" t="s">
        <v>10</v>
      </c>
      <c r="E289" t="s">
        <v>1848</v>
      </c>
      <c r="F289" t="s">
        <v>1925</v>
      </c>
      <c r="G289" t="s">
        <v>1319</v>
      </c>
      <c r="H289" t="s">
        <v>1274</v>
      </c>
      <c r="I289">
        <v>1</v>
      </c>
      <c r="J289">
        <v>2</v>
      </c>
      <c r="K289">
        <v>4</v>
      </c>
      <c r="L289">
        <v>4</v>
      </c>
      <c r="M289" t="s">
        <v>1275</v>
      </c>
      <c r="N289" t="str">
        <f t="shared" si="17"/>
        <v>ARLafayetteLewisville2</v>
      </c>
      <c r="Q289" t="str">
        <f t="shared" si="18"/>
        <v>Lewisville, Lafayette County, AR</v>
      </c>
      <c r="T289" s="23" t="s">
        <v>3226</v>
      </c>
      <c r="W289">
        <v>33.358499999999999</v>
      </c>
      <c r="X289">
        <v>93.580699999999993</v>
      </c>
    </row>
    <row r="290" spans="1:24" ht="20">
      <c r="A290" s="26">
        <v>178</v>
      </c>
      <c r="B290" t="s">
        <v>1269</v>
      </c>
      <c r="C290" t="s">
        <v>1926</v>
      </c>
      <c r="D290" t="s">
        <v>10</v>
      </c>
      <c r="E290" t="s">
        <v>1927</v>
      </c>
      <c r="F290" t="s">
        <v>1928</v>
      </c>
      <c r="G290" t="s">
        <v>1319</v>
      </c>
      <c r="H290" t="s">
        <v>1274</v>
      </c>
      <c r="I290">
        <v>1</v>
      </c>
      <c r="J290">
        <v>2</v>
      </c>
      <c r="K290">
        <v>2</v>
      </c>
      <c r="L290">
        <v>2</v>
      </c>
      <c r="M290" t="s">
        <v>1275</v>
      </c>
      <c r="N290" t="str">
        <f t="shared" si="17"/>
        <v>ARUnionStrong2</v>
      </c>
      <c r="Q290" t="str">
        <f t="shared" si="18"/>
        <v>Strong, Union County, AR</v>
      </c>
      <c r="T290" s="23" t="s">
        <v>3227</v>
      </c>
      <c r="W290">
        <v>33.109299999999998</v>
      </c>
      <c r="X290">
        <v>92.352699999999999</v>
      </c>
    </row>
    <row r="291" spans="1:24" ht="20">
      <c r="A291" s="26">
        <v>179</v>
      </c>
      <c r="B291" t="s">
        <v>1269</v>
      </c>
      <c r="C291" t="s">
        <v>1929</v>
      </c>
      <c r="D291" t="s">
        <v>24</v>
      </c>
      <c r="E291" t="s">
        <v>1930</v>
      </c>
      <c r="F291" t="s">
        <v>1931</v>
      </c>
      <c r="G291" t="s">
        <v>1274</v>
      </c>
      <c r="H291" t="s">
        <v>1127</v>
      </c>
      <c r="I291">
        <v>1</v>
      </c>
      <c r="J291">
        <v>2</v>
      </c>
      <c r="K291">
        <v>3</v>
      </c>
      <c r="L291">
        <v>2</v>
      </c>
      <c r="M291" t="s">
        <v>1275</v>
      </c>
      <c r="N291" t="str">
        <f t="shared" si="17"/>
        <v>LAE. CarrollLake Providence2</v>
      </c>
      <c r="Q291" t="str">
        <f t="shared" si="18"/>
        <v>Lake Providence, E. Carroll County, LA</v>
      </c>
      <c r="T291" s="23" t="s">
        <v>3248</v>
      </c>
      <c r="W291">
        <v>32.804600000000001</v>
      </c>
      <c r="X291">
        <v>91.181799999999996</v>
      </c>
    </row>
    <row r="292" spans="1:24" ht="20">
      <c r="A292" s="26">
        <v>180</v>
      </c>
      <c r="B292" t="s">
        <v>1269</v>
      </c>
      <c r="C292" t="s">
        <v>1932</v>
      </c>
      <c r="D292" t="s">
        <v>24</v>
      </c>
      <c r="E292" t="s">
        <v>320</v>
      </c>
      <c r="F292" t="s">
        <v>1933</v>
      </c>
      <c r="G292" t="s">
        <v>1274</v>
      </c>
      <c r="H292" t="s">
        <v>1127</v>
      </c>
      <c r="I292">
        <v>1</v>
      </c>
      <c r="J292">
        <v>2</v>
      </c>
      <c r="K292">
        <v>4</v>
      </c>
      <c r="L292">
        <v>4</v>
      </c>
      <c r="M292" t="s">
        <v>1275</v>
      </c>
      <c r="N292" t="str">
        <f t="shared" si="17"/>
        <v>LAMadisonOmega2</v>
      </c>
      <c r="Q292" t="str">
        <f t="shared" si="18"/>
        <v>Omega, Madison County, LA</v>
      </c>
      <c r="T292" s="23" t="s">
        <v>3249</v>
      </c>
      <c r="W292">
        <v>32.3904</v>
      </c>
      <c r="X292">
        <v>91.265699999999995</v>
      </c>
    </row>
    <row r="293" spans="1:24" ht="20">
      <c r="A293" s="26">
        <v>181</v>
      </c>
      <c r="B293" t="s">
        <v>1269</v>
      </c>
      <c r="C293" t="s">
        <v>1934</v>
      </c>
      <c r="D293" t="s">
        <v>24</v>
      </c>
      <c r="E293" t="s">
        <v>1927</v>
      </c>
      <c r="F293" t="s">
        <v>1935</v>
      </c>
      <c r="G293" t="s">
        <v>1274</v>
      </c>
      <c r="H293" t="s">
        <v>1274</v>
      </c>
      <c r="I293">
        <v>1</v>
      </c>
      <c r="J293">
        <v>2</v>
      </c>
      <c r="K293">
        <v>3</v>
      </c>
      <c r="L293">
        <v>2</v>
      </c>
      <c r="M293" t="s">
        <v>1275</v>
      </c>
      <c r="N293" t="str">
        <f t="shared" si="17"/>
        <v>LAUnionSpearsville2</v>
      </c>
      <c r="Q293" t="str">
        <f t="shared" si="18"/>
        <v>Spearsville, Union County, LA</v>
      </c>
      <c r="T293" s="23" t="s">
        <v>3250</v>
      </c>
      <c r="W293">
        <v>32.9268</v>
      </c>
      <c r="X293">
        <v>92.610200000000006</v>
      </c>
    </row>
    <row r="294" spans="1:24" ht="20">
      <c r="A294" s="26">
        <v>182</v>
      </c>
      <c r="B294" t="s">
        <v>1269</v>
      </c>
      <c r="C294" t="s">
        <v>1936</v>
      </c>
      <c r="D294" t="s">
        <v>24</v>
      </c>
      <c r="E294" t="s">
        <v>1541</v>
      </c>
      <c r="F294" t="s">
        <v>1292</v>
      </c>
      <c r="G294" t="s">
        <v>1319</v>
      </c>
      <c r="H294" t="s">
        <v>1127</v>
      </c>
      <c r="I294">
        <v>1</v>
      </c>
      <c r="J294">
        <v>2</v>
      </c>
      <c r="K294">
        <v>4</v>
      </c>
      <c r="L294">
        <v>4</v>
      </c>
      <c r="M294" t="s">
        <v>1275</v>
      </c>
      <c r="N294" t="str">
        <f t="shared" si="17"/>
        <v>LAOuachitaMonroe2</v>
      </c>
      <c r="Q294" t="str">
        <f t="shared" si="18"/>
        <v>Monroe, Ouachita County, LA</v>
      </c>
      <c r="T294" s="23" t="s">
        <v>3251</v>
      </c>
      <c r="W294">
        <v>32.509300000000003</v>
      </c>
      <c r="X294">
        <v>92.119299999999996</v>
      </c>
    </row>
    <row r="295" spans="1:24" ht="20">
      <c r="A295" s="26">
        <v>183</v>
      </c>
      <c r="B295" t="s">
        <v>1269</v>
      </c>
      <c r="C295" t="s">
        <v>1937</v>
      </c>
      <c r="D295" t="s">
        <v>24</v>
      </c>
      <c r="E295" t="s">
        <v>446</v>
      </c>
      <c r="F295" t="s">
        <v>392</v>
      </c>
      <c r="G295" t="s">
        <v>1328</v>
      </c>
      <c r="H295" t="s">
        <v>1127</v>
      </c>
      <c r="I295">
        <v>1</v>
      </c>
      <c r="J295">
        <v>2</v>
      </c>
      <c r="K295">
        <v>3</v>
      </c>
      <c r="L295">
        <v>2</v>
      </c>
      <c r="M295" t="s">
        <v>1275</v>
      </c>
      <c r="N295" t="str">
        <f t="shared" si="17"/>
        <v>LAVernonHawthorne2</v>
      </c>
      <c r="Q295" t="str">
        <f t="shared" si="18"/>
        <v>Hawthorne, Vernon County, LA</v>
      </c>
      <c r="T295" s="23" t="s">
        <v>3252</v>
      </c>
      <c r="W295">
        <v>31.107900000000001</v>
      </c>
      <c r="X295">
        <v>93.177000000000007</v>
      </c>
    </row>
    <row r="296" spans="1:24" ht="20">
      <c r="A296" s="26">
        <v>184</v>
      </c>
      <c r="B296" t="s">
        <v>1269</v>
      </c>
      <c r="C296" t="s">
        <v>1938</v>
      </c>
      <c r="D296" t="s">
        <v>24</v>
      </c>
      <c r="E296" t="s">
        <v>1939</v>
      </c>
      <c r="F296" t="s">
        <v>973</v>
      </c>
      <c r="G296" t="s">
        <v>1274</v>
      </c>
      <c r="H296" t="s">
        <v>1127</v>
      </c>
      <c r="I296">
        <v>1</v>
      </c>
      <c r="J296">
        <v>2</v>
      </c>
      <c r="K296">
        <v>3</v>
      </c>
      <c r="L296">
        <v>3</v>
      </c>
      <c r="M296" t="s">
        <v>1275</v>
      </c>
      <c r="N296" t="str">
        <f t="shared" si="17"/>
        <v>LARapidesAlexandria2</v>
      </c>
      <c r="Q296" t="str">
        <f t="shared" si="18"/>
        <v>Alexandria, Rapides County, LA</v>
      </c>
      <c r="T296" s="23" t="s">
        <v>3253</v>
      </c>
      <c r="W296">
        <v>31.311299999999999</v>
      </c>
      <c r="X296">
        <v>92.445099999999996</v>
      </c>
    </row>
    <row r="297" spans="1:24" ht="20">
      <c r="A297" s="26">
        <v>185</v>
      </c>
      <c r="B297" t="s">
        <v>1269</v>
      </c>
      <c r="C297" t="s">
        <v>1940</v>
      </c>
      <c r="D297" t="s">
        <v>24</v>
      </c>
      <c r="E297" t="s">
        <v>1941</v>
      </c>
      <c r="F297" t="s">
        <v>1942</v>
      </c>
      <c r="G297" t="s">
        <v>1274</v>
      </c>
      <c r="H297" t="s">
        <v>1274</v>
      </c>
      <c r="I297">
        <v>1</v>
      </c>
      <c r="J297">
        <v>2</v>
      </c>
      <c r="K297">
        <v>3</v>
      </c>
      <c r="L297">
        <v>3</v>
      </c>
      <c r="M297" t="s">
        <v>1275</v>
      </c>
      <c r="N297" t="str">
        <f t="shared" si="17"/>
        <v>LACatahoulaHarrisonburg2</v>
      </c>
      <c r="Q297" t="str">
        <f t="shared" si="18"/>
        <v>Harrisonburg, Catahoula County, LA</v>
      </c>
      <c r="T297" s="23" t="s">
        <v>3254</v>
      </c>
      <c r="W297">
        <v>31.770700000000001</v>
      </c>
      <c r="X297">
        <v>91.818200000000004</v>
      </c>
    </row>
    <row r="298" spans="1:24" ht="20">
      <c r="A298" s="26">
        <v>186</v>
      </c>
      <c r="B298" t="s">
        <v>1269</v>
      </c>
      <c r="C298" t="s">
        <v>1943</v>
      </c>
      <c r="D298" t="s">
        <v>24</v>
      </c>
      <c r="E298" t="s">
        <v>1944</v>
      </c>
      <c r="F298" t="s">
        <v>1945</v>
      </c>
      <c r="G298" t="s">
        <v>1274</v>
      </c>
      <c r="H298" t="s">
        <v>1127</v>
      </c>
      <c r="I298">
        <v>1</v>
      </c>
      <c r="J298">
        <v>2</v>
      </c>
      <c r="K298">
        <v>1</v>
      </c>
      <c r="M298" t="s">
        <v>1275</v>
      </c>
      <c r="N298" t="str">
        <f t="shared" si="17"/>
        <v>LAAvoyellesBelle D'Eau2</v>
      </c>
      <c r="Q298" t="str">
        <f t="shared" si="18"/>
        <v>Belle D'Eau, Avoyelles County, LA</v>
      </c>
      <c r="T298" s="23" t="s">
        <v>3255</v>
      </c>
      <c r="W298">
        <v>30.974299999999999</v>
      </c>
      <c r="X298">
        <v>91.981999999999999</v>
      </c>
    </row>
    <row r="299" spans="1:24" ht="22" customHeight="1">
      <c r="A299" s="26">
        <v>187</v>
      </c>
      <c r="B299" t="s">
        <v>1269</v>
      </c>
      <c r="C299" t="s">
        <v>1946</v>
      </c>
      <c r="D299" t="s">
        <v>24</v>
      </c>
      <c r="E299" t="s">
        <v>1947</v>
      </c>
      <c r="F299" t="s">
        <v>1948</v>
      </c>
      <c r="G299" t="s">
        <v>1274</v>
      </c>
      <c r="H299" t="s">
        <v>1127</v>
      </c>
      <c r="I299">
        <v>1</v>
      </c>
      <c r="J299">
        <v>2</v>
      </c>
      <c r="K299">
        <v>3</v>
      </c>
      <c r="L299">
        <v>4</v>
      </c>
      <c r="M299" t="s">
        <v>1275</v>
      </c>
      <c r="N299" t="str">
        <f t="shared" si="17"/>
        <v>LASt. LandryOpelousas2</v>
      </c>
      <c r="Q299" t="str">
        <f t="shared" si="18"/>
        <v>Opelousas, St. Landry County, LA</v>
      </c>
      <c r="T299" s="23" t="s">
        <v>3256</v>
      </c>
      <c r="W299">
        <v>30.5335</v>
      </c>
      <c r="X299">
        <v>92.081699999999998</v>
      </c>
    </row>
    <row r="300" spans="1:24" ht="20">
      <c r="A300" s="26">
        <v>189</v>
      </c>
      <c r="B300" t="s">
        <v>1269</v>
      </c>
      <c r="C300" t="s">
        <v>1950</v>
      </c>
      <c r="D300" t="s">
        <v>24</v>
      </c>
      <c r="E300" t="s">
        <v>1549</v>
      </c>
      <c r="F300" t="s">
        <v>1951</v>
      </c>
      <c r="G300" t="s">
        <v>1274</v>
      </c>
      <c r="H300" t="s">
        <v>1127</v>
      </c>
      <c r="I300">
        <v>1</v>
      </c>
      <c r="J300">
        <v>2</v>
      </c>
      <c r="K300">
        <v>3</v>
      </c>
      <c r="L300">
        <v>2</v>
      </c>
      <c r="M300" t="s">
        <v>1275</v>
      </c>
      <c r="N300" t="str">
        <f t="shared" si="17"/>
        <v>LAEvangelineVille Platte2</v>
      </c>
      <c r="Q300" t="str">
        <f t="shared" si="18"/>
        <v>Ville Platte, Evangeline County, LA</v>
      </c>
      <c r="T300" s="23" t="s">
        <v>3257</v>
      </c>
      <c r="W300">
        <v>30.688500000000001</v>
      </c>
      <c r="X300">
        <v>92.271000000000001</v>
      </c>
    </row>
    <row r="301" spans="1:24" ht="20">
      <c r="A301" s="26">
        <v>190</v>
      </c>
      <c r="B301" t="s">
        <v>1269</v>
      </c>
      <c r="C301" t="s">
        <v>1952</v>
      </c>
      <c r="D301" t="s">
        <v>24</v>
      </c>
      <c r="E301" t="s">
        <v>1953</v>
      </c>
      <c r="F301" t="s">
        <v>1954</v>
      </c>
      <c r="G301" t="s">
        <v>1322</v>
      </c>
      <c r="H301" t="s">
        <v>1274</v>
      </c>
      <c r="I301">
        <v>1</v>
      </c>
      <c r="J301">
        <v>2</v>
      </c>
      <c r="K301">
        <v>1</v>
      </c>
      <c r="L301">
        <v>2</v>
      </c>
      <c r="M301" t="s">
        <v>1275</v>
      </c>
      <c r="N301" t="str">
        <f t="shared" si="17"/>
        <v>LAVermilionPecan Island2</v>
      </c>
      <c r="Q301" t="str">
        <f t="shared" si="18"/>
        <v>Pecan Island, Vermilion County, LA</v>
      </c>
      <c r="T301" s="23" t="s">
        <v>3258</v>
      </c>
      <c r="W301">
        <v>29.496500000000001</v>
      </c>
      <c r="X301">
        <v>92.392899999999997</v>
      </c>
    </row>
    <row r="302" spans="1:24" ht="20">
      <c r="A302" s="26">
        <v>191</v>
      </c>
      <c r="B302" t="s">
        <v>1269</v>
      </c>
      <c r="C302" t="s">
        <v>1955</v>
      </c>
      <c r="D302" t="s">
        <v>283</v>
      </c>
      <c r="E302" t="s">
        <v>1556</v>
      </c>
      <c r="F302" t="s">
        <v>478</v>
      </c>
      <c r="G302" t="s">
        <v>1328</v>
      </c>
      <c r="H302" t="s">
        <v>1127</v>
      </c>
      <c r="I302">
        <v>1</v>
      </c>
      <c r="J302">
        <v>2</v>
      </c>
      <c r="K302">
        <v>4</v>
      </c>
      <c r="L302">
        <v>3</v>
      </c>
      <c r="M302" t="s">
        <v>1275</v>
      </c>
      <c r="N302" t="str">
        <f t="shared" si="17"/>
        <v>TXSmithTyler2</v>
      </c>
      <c r="Q302" t="str">
        <f t="shared" si="18"/>
        <v>Tyler, Smith County, TX</v>
      </c>
      <c r="T302" s="23" t="s">
        <v>3079</v>
      </c>
      <c r="W302">
        <v>32.351300000000002</v>
      </c>
      <c r="X302">
        <v>95.301100000000005</v>
      </c>
    </row>
    <row r="303" spans="1:24" ht="20">
      <c r="A303" s="26">
        <v>192</v>
      </c>
      <c r="B303" t="s">
        <v>1269</v>
      </c>
      <c r="C303" t="s">
        <v>1956</v>
      </c>
      <c r="D303" t="s">
        <v>283</v>
      </c>
      <c r="E303" t="s">
        <v>1957</v>
      </c>
      <c r="F303" t="s">
        <v>368</v>
      </c>
      <c r="G303" t="s">
        <v>1328</v>
      </c>
      <c r="H303" t="s">
        <v>1127</v>
      </c>
      <c r="I303">
        <v>1</v>
      </c>
      <c r="J303">
        <v>2</v>
      </c>
      <c r="K303">
        <v>1</v>
      </c>
      <c r="L303">
        <v>2</v>
      </c>
      <c r="M303" t="s">
        <v>1275</v>
      </c>
      <c r="N303" t="str">
        <f t="shared" si="17"/>
        <v>TXLamarBelk2</v>
      </c>
      <c r="Q303" t="str">
        <f t="shared" si="18"/>
        <v>Belk, Lamar County, TX</v>
      </c>
      <c r="T303" s="23" t="s">
        <v>3228</v>
      </c>
      <c r="W303">
        <v>33.586500000000001</v>
      </c>
      <c r="X303">
        <v>95.546899999999994</v>
      </c>
    </row>
    <row r="304" spans="1:24" ht="20">
      <c r="A304" s="26">
        <v>193</v>
      </c>
      <c r="B304" t="s">
        <v>1269</v>
      </c>
      <c r="C304" t="s">
        <v>1958</v>
      </c>
      <c r="D304" t="s">
        <v>283</v>
      </c>
      <c r="E304" t="s">
        <v>958</v>
      </c>
      <c r="F304" t="s">
        <v>394</v>
      </c>
      <c r="G304" t="s">
        <v>1322</v>
      </c>
      <c r="H304" t="s">
        <v>1127</v>
      </c>
      <c r="I304">
        <v>1</v>
      </c>
      <c r="J304">
        <v>2</v>
      </c>
      <c r="K304">
        <v>2</v>
      </c>
      <c r="L304">
        <v>2</v>
      </c>
      <c r="M304" t="s">
        <v>1275</v>
      </c>
      <c r="N304" t="str">
        <f t="shared" si="17"/>
        <v>TXJeffersonBeaumont2</v>
      </c>
      <c r="Q304" t="str">
        <f t="shared" si="18"/>
        <v>Beaumont, Jefferson County, TX</v>
      </c>
      <c r="T304" s="23" t="s">
        <v>3229</v>
      </c>
      <c r="W304">
        <v>30.080200000000001</v>
      </c>
      <c r="X304">
        <v>94.126599999999996</v>
      </c>
    </row>
    <row r="305" spans="1:24" ht="20">
      <c r="A305" s="26">
        <v>194</v>
      </c>
      <c r="B305" t="s">
        <v>1269</v>
      </c>
      <c r="C305" t="s">
        <v>1959</v>
      </c>
      <c r="D305" t="s">
        <v>283</v>
      </c>
      <c r="E305" t="s">
        <v>958</v>
      </c>
      <c r="F305" t="s">
        <v>1960</v>
      </c>
      <c r="G305" t="s">
        <v>1322</v>
      </c>
      <c r="H305" t="s">
        <v>1127</v>
      </c>
      <c r="I305">
        <v>1</v>
      </c>
      <c r="J305">
        <v>2</v>
      </c>
      <c r="K305">
        <v>3</v>
      </c>
      <c r="M305" t="s">
        <v>1275</v>
      </c>
      <c r="N305" t="str">
        <f t="shared" si="17"/>
        <v>TXJeffersonSabine Pass2</v>
      </c>
      <c r="Q305" t="str">
        <f t="shared" si="18"/>
        <v>Sabine Pass, Jefferson County, TX</v>
      </c>
      <c r="T305" s="23" t="s">
        <v>3230</v>
      </c>
      <c r="W305">
        <v>29.7258</v>
      </c>
      <c r="X305">
        <v>93.873199999999997</v>
      </c>
    </row>
    <row r="306" spans="1:24" ht="20">
      <c r="A306" s="26">
        <v>196</v>
      </c>
      <c r="B306" t="s">
        <v>1269</v>
      </c>
      <c r="C306" t="s">
        <v>1962</v>
      </c>
      <c r="D306" t="s">
        <v>283</v>
      </c>
      <c r="E306" t="s">
        <v>1963</v>
      </c>
      <c r="F306" t="s">
        <v>1964</v>
      </c>
      <c r="G306" t="s">
        <v>1322</v>
      </c>
      <c r="H306" t="s">
        <v>1274</v>
      </c>
      <c r="I306">
        <v>1</v>
      </c>
      <c r="J306">
        <v>2</v>
      </c>
      <c r="K306">
        <v>4</v>
      </c>
      <c r="L306">
        <v>3</v>
      </c>
      <c r="M306" t="s">
        <v>1275</v>
      </c>
      <c r="N306" t="str">
        <f t="shared" si="17"/>
        <v>TXRefugioTivoli2</v>
      </c>
      <c r="Q306" t="str">
        <f t="shared" si="18"/>
        <v>Tivoli, Refugio County, TX</v>
      </c>
      <c r="T306" s="23" t="s">
        <v>3231</v>
      </c>
      <c r="W306">
        <v>28.457799999999999</v>
      </c>
      <c r="X306">
        <v>96.897499999999994</v>
      </c>
    </row>
    <row r="307" spans="1:24" ht="20">
      <c r="A307" s="26">
        <v>197</v>
      </c>
      <c r="B307" t="s">
        <v>1269</v>
      </c>
      <c r="C307" t="s">
        <v>1965</v>
      </c>
      <c r="D307" t="s">
        <v>283</v>
      </c>
      <c r="E307" t="s">
        <v>1659</v>
      </c>
      <c r="F307" t="s">
        <v>371</v>
      </c>
      <c r="G307" t="s">
        <v>1319</v>
      </c>
      <c r="H307" t="s">
        <v>1274</v>
      </c>
      <c r="I307">
        <v>1</v>
      </c>
      <c r="J307">
        <v>2</v>
      </c>
      <c r="K307">
        <v>3</v>
      </c>
      <c r="L307">
        <v>2</v>
      </c>
      <c r="M307" t="s">
        <v>1275</v>
      </c>
      <c r="N307" t="str">
        <f t="shared" si="17"/>
        <v>TXFayetteWarrenton2</v>
      </c>
      <c r="Q307" t="str">
        <f t="shared" si="18"/>
        <v>Warrenton, Fayette County, TX</v>
      </c>
      <c r="T307" s="23" t="s">
        <v>3232</v>
      </c>
      <c r="W307">
        <v>30.022200000000002</v>
      </c>
      <c r="X307">
        <v>96.712800000000001</v>
      </c>
    </row>
    <row r="308" spans="1:24" ht="20">
      <c r="A308" s="26">
        <v>198</v>
      </c>
      <c r="B308" t="s">
        <v>1269</v>
      </c>
      <c r="C308" t="s">
        <v>1966</v>
      </c>
      <c r="D308" t="s">
        <v>283</v>
      </c>
      <c r="E308" t="s">
        <v>1578</v>
      </c>
      <c r="F308" t="s">
        <v>284</v>
      </c>
      <c r="G308" t="s">
        <v>1319</v>
      </c>
      <c r="H308" t="s">
        <v>1274</v>
      </c>
      <c r="I308">
        <v>1</v>
      </c>
      <c r="J308">
        <v>2</v>
      </c>
      <c r="K308">
        <v>3</v>
      </c>
      <c r="L308">
        <v>2</v>
      </c>
      <c r="M308" t="s">
        <v>1275</v>
      </c>
      <c r="N308" t="str">
        <f t="shared" si="17"/>
        <v>TXBexarSan Antonio2</v>
      </c>
      <c r="Q308" t="str">
        <f t="shared" si="18"/>
        <v>San Antonio, Bexar County, TX</v>
      </c>
      <c r="T308" s="23" t="s">
        <v>3088</v>
      </c>
      <c r="W308">
        <v>29.424099999999999</v>
      </c>
      <c r="X308">
        <v>98.493600000000001</v>
      </c>
    </row>
    <row r="309" spans="1:24" ht="20">
      <c r="A309" s="26">
        <v>200</v>
      </c>
      <c r="B309" t="s">
        <v>1269</v>
      </c>
      <c r="C309" t="s">
        <v>1968</v>
      </c>
      <c r="D309" t="s">
        <v>283</v>
      </c>
      <c r="E309" t="s">
        <v>1581</v>
      </c>
      <c r="F309" t="s">
        <v>374</v>
      </c>
      <c r="G309" t="s">
        <v>1319</v>
      </c>
      <c r="H309" t="s">
        <v>1274</v>
      </c>
      <c r="I309">
        <v>1</v>
      </c>
      <c r="J309">
        <v>2</v>
      </c>
      <c r="K309">
        <v>1</v>
      </c>
      <c r="L309">
        <v>2</v>
      </c>
      <c r="M309" t="s">
        <v>1275</v>
      </c>
      <c r="N309" t="str">
        <f t="shared" si="17"/>
        <v>TXWebbLaredo2</v>
      </c>
      <c r="Q309" t="str">
        <f t="shared" si="18"/>
        <v>Laredo, Webb County, TX</v>
      </c>
      <c r="T309" s="23" t="s">
        <v>3089</v>
      </c>
      <c r="W309">
        <v>27.5306</v>
      </c>
      <c r="X309">
        <v>99.4803</v>
      </c>
    </row>
    <row r="310" spans="1:24" ht="20">
      <c r="A310" s="26">
        <v>201</v>
      </c>
      <c r="B310" t="s">
        <v>1269</v>
      </c>
      <c r="C310" t="s">
        <v>1969</v>
      </c>
      <c r="D310" t="s">
        <v>283</v>
      </c>
      <c r="E310" t="s">
        <v>1586</v>
      </c>
      <c r="F310" t="s">
        <v>1587</v>
      </c>
      <c r="G310" t="s">
        <v>1319</v>
      </c>
      <c r="H310" t="s">
        <v>1127</v>
      </c>
      <c r="I310">
        <v>1</v>
      </c>
      <c r="J310">
        <v>2</v>
      </c>
      <c r="K310">
        <v>3</v>
      </c>
      <c r="L310">
        <v>3</v>
      </c>
      <c r="M310" t="s">
        <v>1275</v>
      </c>
      <c r="N310" t="str">
        <f t="shared" si="17"/>
        <v>TXBrooksFalfurrias2</v>
      </c>
      <c r="Q310" t="str">
        <f t="shared" si="18"/>
        <v>Falfurrias, Brooks County, TX</v>
      </c>
      <c r="T310" s="23" t="s">
        <v>3091</v>
      </c>
      <c r="W310">
        <v>27.225300000000001</v>
      </c>
      <c r="X310">
        <v>98.144499999999994</v>
      </c>
    </row>
    <row r="311" spans="1:24" ht="20">
      <c r="A311" s="26">
        <v>202</v>
      </c>
      <c r="B311" t="s">
        <v>1269</v>
      </c>
      <c r="C311" t="s">
        <v>1970</v>
      </c>
      <c r="D311" t="s">
        <v>283</v>
      </c>
      <c r="E311" t="s">
        <v>1597</v>
      </c>
      <c r="F311" t="s">
        <v>355</v>
      </c>
      <c r="G311" t="s">
        <v>1322</v>
      </c>
      <c r="H311" t="s">
        <v>1274</v>
      </c>
      <c r="I311">
        <v>1</v>
      </c>
      <c r="J311">
        <v>2</v>
      </c>
      <c r="K311">
        <v>2</v>
      </c>
      <c r="L311">
        <v>2</v>
      </c>
      <c r="M311" t="s">
        <v>1275</v>
      </c>
      <c r="N311" t="str">
        <f t="shared" si="17"/>
        <v>TXCameronBrownsville2</v>
      </c>
      <c r="Q311" t="str">
        <f t="shared" si="18"/>
        <v>Brownsville, Cameron County, TX</v>
      </c>
      <c r="T311" s="23" t="s">
        <v>3095</v>
      </c>
      <c r="W311">
        <v>25.901700000000002</v>
      </c>
      <c r="X311">
        <v>97.497500000000002</v>
      </c>
    </row>
    <row r="312" spans="1:24">
      <c r="T312" s="23"/>
    </row>
    <row r="313" spans="1:24">
      <c r="T313" s="23"/>
    </row>
    <row r="314" spans="1:24">
      <c r="T314" s="23"/>
    </row>
    <row r="315" spans="1:24">
      <c r="T315" s="23"/>
    </row>
    <row r="316" spans="1:24">
      <c r="T316" s="23"/>
    </row>
    <row r="317" spans="1:24">
      <c r="T317" s="23"/>
    </row>
    <row r="318" spans="1:24">
      <c r="T318" s="23"/>
    </row>
    <row r="319" spans="1:24" ht="20">
      <c r="A319" s="26">
        <v>1</v>
      </c>
      <c r="B319" t="s">
        <v>1269</v>
      </c>
      <c r="C319" t="s">
        <v>1971</v>
      </c>
      <c r="D319" t="s">
        <v>275</v>
      </c>
      <c r="E319" t="s">
        <v>1972</v>
      </c>
      <c r="F319" t="s">
        <v>1973</v>
      </c>
      <c r="G319" t="s">
        <v>1273</v>
      </c>
      <c r="H319" t="s">
        <v>1274</v>
      </c>
      <c r="I319">
        <v>1</v>
      </c>
      <c r="J319">
        <v>3</v>
      </c>
      <c r="K319">
        <v>2</v>
      </c>
      <c r="L319">
        <v>1</v>
      </c>
      <c r="M319" t="s">
        <v>1275</v>
      </c>
      <c r="N319" t="str">
        <f t="shared" si="17"/>
        <v>TNCarterShell Creek3</v>
      </c>
      <c r="Q319" t="str">
        <f t="shared" si="18"/>
        <v>Shell Creek, Carter County, TN</v>
      </c>
      <c r="T319" s="23" t="s">
        <v>3259</v>
      </c>
      <c r="W319">
        <v>36.295699999999997</v>
      </c>
      <c r="X319">
        <v>82.004599999999996</v>
      </c>
    </row>
    <row r="320" spans="1:24" ht="20">
      <c r="A320" s="26">
        <v>3</v>
      </c>
      <c r="B320" t="s">
        <v>1269</v>
      </c>
      <c r="C320" t="s">
        <v>1975</v>
      </c>
      <c r="D320" t="s">
        <v>275</v>
      </c>
      <c r="E320" t="s">
        <v>1972</v>
      </c>
      <c r="F320" t="s">
        <v>1972</v>
      </c>
      <c r="G320" t="s">
        <v>1273</v>
      </c>
      <c r="H320" t="s">
        <v>1127</v>
      </c>
      <c r="I320">
        <v>1</v>
      </c>
      <c r="J320">
        <v>3</v>
      </c>
      <c r="K320">
        <v>1</v>
      </c>
      <c r="L320">
        <v>1</v>
      </c>
      <c r="M320" t="s">
        <v>1275</v>
      </c>
      <c r="N320" t="str">
        <f t="shared" si="17"/>
        <v>TNCarterCarter3</v>
      </c>
      <c r="Q320" t="str">
        <f t="shared" si="18"/>
        <v>Carter, Carter County, TN</v>
      </c>
      <c r="T320" s="23" t="s">
        <v>3260</v>
      </c>
      <c r="W320">
        <v>36.291499999999999</v>
      </c>
      <c r="X320">
        <v>82.172700000000006</v>
      </c>
    </row>
    <row r="321" spans="1:24" ht="20">
      <c r="A321" s="26">
        <v>4</v>
      </c>
      <c r="B321" t="s">
        <v>1269</v>
      </c>
      <c r="C321" t="s">
        <v>1976</v>
      </c>
      <c r="D321" t="s">
        <v>275</v>
      </c>
      <c r="E321" t="s">
        <v>1977</v>
      </c>
      <c r="F321" t="s">
        <v>1978</v>
      </c>
      <c r="G321" t="s">
        <v>1273</v>
      </c>
      <c r="H321" t="s">
        <v>1127</v>
      </c>
      <c r="I321">
        <v>1</v>
      </c>
      <c r="J321">
        <v>3</v>
      </c>
      <c r="K321">
        <v>1</v>
      </c>
      <c r="L321">
        <v>1</v>
      </c>
      <c r="M321" t="s">
        <v>1275</v>
      </c>
      <c r="N321" t="str">
        <f t="shared" si="17"/>
        <v>TNGreeneJackson Chapel3</v>
      </c>
      <c r="Q321" t="str">
        <f t="shared" si="18"/>
        <v>Jackson Chapel, Greene County, TN</v>
      </c>
      <c r="T321" s="23" t="s">
        <v>3261</v>
      </c>
      <c r="W321">
        <v>36.176600000000001</v>
      </c>
      <c r="X321">
        <v>82.795100000000005</v>
      </c>
    </row>
    <row r="322" spans="1:24" ht="20">
      <c r="A322" s="26">
        <v>5</v>
      </c>
      <c r="B322" t="s">
        <v>1269</v>
      </c>
      <c r="C322" t="s">
        <v>1979</v>
      </c>
      <c r="D322" t="s">
        <v>275</v>
      </c>
      <c r="E322" t="s">
        <v>1977</v>
      </c>
      <c r="F322" t="s">
        <v>1980</v>
      </c>
      <c r="G322" t="s">
        <v>1273</v>
      </c>
      <c r="H322" t="s">
        <v>1127</v>
      </c>
      <c r="I322">
        <v>1</v>
      </c>
      <c r="J322">
        <v>3</v>
      </c>
      <c r="K322">
        <v>3</v>
      </c>
      <c r="M322" t="s">
        <v>1275</v>
      </c>
      <c r="N322" t="str">
        <f t="shared" si="17"/>
        <v>TNGreeneGreeneville3</v>
      </c>
      <c r="Q322" t="str">
        <f t="shared" si="18"/>
        <v>Greeneville, Greene County, TN</v>
      </c>
      <c r="T322" s="23" t="s">
        <v>3262</v>
      </c>
      <c r="W322">
        <v>36.163200000000003</v>
      </c>
      <c r="X322">
        <v>82.8309</v>
      </c>
    </row>
    <row r="323" spans="1:24" ht="20">
      <c r="A323" s="26">
        <v>6</v>
      </c>
      <c r="B323" t="s">
        <v>1269</v>
      </c>
      <c r="C323" t="s">
        <v>1981</v>
      </c>
      <c r="D323" t="s">
        <v>275</v>
      </c>
      <c r="E323" t="s">
        <v>1277</v>
      </c>
      <c r="F323" t="s">
        <v>1982</v>
      </c>
      <c r="G323" t="s">
        <v>1273</v>
      </c>
      <c r="H323" t="s">
        <v>1274</v>
      </c>
      <c r="I323">
        <v>1</v>
      </c>
      <c r="J323">
        <v>3</v>
      </c>
      <c r="K323">
        <v>1</v>
      </c>
      <c r="L323">
        <v>1</v>
      </c>
      <c r="M323" t="s">
        <v>1275</v>
      </c>
      <c r="N323" t="str">
        <f t="shared" si="17"/>
        <v>TNSullivanBig Creek3</v>
      </c>
      <c r="Q323" t="str">
        <f t="shared" si="18"/>
        <v>Big Creek, Sullivan County, TN</v>
      </c>
      <c r="T323" s="23" t="s">
        <v>3263</v>
      </c>
      <c r="W323">
        <v>36.507100000000001</v>
      </c>
      <c r="X323">
        <v>82.317599999999999</v>
      </c>
    </row>
    <row r="324" spans="1:24" ht="20">
      <c r="A324" s="26">
        <v>7</v>
      </c>
      <c r="B324" t="s">
        <v>1269</v>
      </c>
      <c r="C324" t="s">
        <v>1983</v>
      </c>
      <c r="D324" t="s">
        <v>275</v>
      </c>
      <c r="E324" t="s">
        <v>1277</v>
      </c>
      <c r="F324" t="s">
        <v>1984</v>
      </c>
      <c r="G324" t="s">
        <v>1273</v>
      </c>
      <c r="H324" t="s">
        <v>1274</v>
      </c>
      <c r="I324">
        <v>1</v>
      </c>
      <c r="J324">
        <v>3</v>
      </c>
      <c r="K324">
        <v>4</v>
      </c>
      <c r="L324">
        <v>3</v>
      </c>
      <c r="M324" t="s">
        <v>1275</v>
      </c>
      <c r="N324" t="str">
        <f t="shared" si="17"/>
        <v>TNSullivanBluff City3</v>
      </c>
      <c r="Q324" t="str">
        <f t="shared" si="18"/>
        <v>Bluff City, Sullivan County, TN</v>
      </c>
      <c r="T324" s="23" t="s">
        <v>3264</v>
      </c>
      <c r="W324">
        <v>36.468200000000003</v>
      </c>
      <c r="X324">
        <v>82.272400000000005</v>
      </c>
    </row>
    <row r="325" spans="1:24" ht="20">
      <c r="A325" s="26">
        <v>8</v>
      </c>
      <c r="B325" t="s">
        <v>1269</v>
      </c>
      <c r="C325" t="s">
        <v>1985</v>
      </c>
      <c r="D325" t="s">
        <v>275</v>
      </c>
      <c r="E325" t="s">
        <v>1280</v>
      </c>
      <c r="F325" t="s">
        <v>1986</v>
      </c>
      <c r="G325" t="s">
        <v>1273</v>
      </c>
      <c r="H325" t="s">
        <v>1127</v>
      </c>
      <c r="I325">
        <v>1</v>
      </c>
      <c r="J325">
        <v>3</v>
      </c>
      <c r="K325">
        <v>2</v>
      </c>
      <c r="L325">
        <v>2</v>
      </c>
      <c r="M325" t="s">
        <v>1275</v>
      </c>
      <c r="N325" t="str">
        <f t="shared" si="17"/>
        <v>TNCockeBat Harbor3</v>
      </c>
      <c r="Q325" t="str">
        <f t="shared" si="18"/>
        <v>Bat Harbor, Cocke County, TN</v>
      </c>
      <c r="T325" s="23" t="s">
        <v>3265</v>
      </c>
      <c r="W325">
        <v>35.924500000000002</v>
      </c>
      <c r="X325">
        <v>83.146000000000001</v>
      </c>
    </row>
    <row r="326" spans="1:24" ht="20">
      <c r="A326" s="26">
        <v>9</v>
      </c>
      <c r="B326" t="s">
        <v>1269</v>
      </c>
      <c r="C326" t="s">
        <v>1987</v>
      </c>
      <c r="D326" t="s">
        <v>275</v>
      </c>
      <c r="E326" t="s">
        <v>1280</v>
      </c>
      <c r="F326" t="s">
        <v>1988</v>
      </c>
      <c r="G326" t="s">
        <v>1273</v>
      </c>
      <c r="H326" t="s">
        <v>1127</v>
      </c>
      <c r="I326">
        <v>1</v>
      </c>
      <c r="J326">
        <v>3</v>
      </c>
      <c r="K326">
        <v>4</v>
      </c>
      <c r="L326">
        <v>3</v>
      </c>
      <c r="M326" t="s">
        <v>1275</v>
      </c>
      <c r="N326" t="str">
        <f t="shared" si="17"/>
        <v>TNCockeCosby3</v>
      </c>
      <c r="Q326" t="str">
        <f t="shared" si="18"/>
        <v>Cosby, Cocke County, TN</v>
      </c>
      <c r="T326" s="23" t="s">
        <v>3266</v>
      </c>
      <c r="W326">
        <v>35.811199999999999</v>
      </c>
      <c r="X326">
        <v>83.247</v>
      </c>
    </row>
    <row r="327" spans="1:24" ht="20">
      <c r="A327" s="26">
        <v>10</v>
      </c>
      <c r="B327" t="s">
        <v>1269</v>
      </c>
      <c r="C327" t="s">
        <v>1989</v>
      </c>
      <c r="D327" t="s">
        <v>275</v>
      </c>
      <c r="E327" t="s">
        <v>1990</v>
      </c>
      <c r="F327" t="s">
        <v>1991</v>
      </c>
      <c r="G327" t="s">
        <v>1273</v>
      </c>
      <c r="H327" t="s">
        <v>1127</v>
      </c>
      <c r="I327">
        <v>1</v>
      </c>
      <c r="J327">
        <v>3</v>
      </c>
      <c r="K327">
        <v>2</v>
      </c>
      <c r="L327">
        <v>2</v>
      </c>
      <c r="M327" t="s">
        <v>1275</v>
      </c>
      <c r="N327" t="str">
        <f t="shared" si="17"/>
        <v>TNSevierWear Valley3</v>
      </c>
      <c r="Q327" t="str">
        <f t="shared" si="18"/>
        <v>Wear Valley, Sevier County, TN</v>
      </c>
      <c r="T327" s="23" t="s">
        <v>3267</v>
      </c>
      <c r="W327">
        <v>35.711100000000002</v>
      </c>
      <c r="X327">
        <v>83.662499999999994</v>
      </c>
    </row>
    <row r="328" spans="1:24" ht="20">
      <c r="A328" s="26">
        <v>11</v>
      </c>
      <c r="B328" t="s">
        <v>1269</v>
      </c>
      <c r="C328" t="s">
        <v>1992</v>
      </c>
      <c r="D328" t="s">
        <v>275</v>
      </c>
      <c r="E328" t="s">
        <v>1990</v>
      </c>
      <c r="F328" t="s">
        <v>1993</v>
      </c>
      <c r="G328" t="s">
        <v>1273</v>
      </c>
      <c r="H328" t="s">
        <v>1127</v>
      </c>
      <c r="I328">
        <v>1</v>
      </c>
      <c r="J328">
        <v>3</v>
      </c>
      <c r="K328">
        <v>3</v>
      </c>
      <c r="L328">
        <v>4</v>
      </c>
      <c r="M328" t="s">
        <v>1275</v>
      </c>
      <c r="N328" t="str">
        <f t="shared" si="17"/>
        <v>TNSevierAllensville3</v>
      </c>
      <c r="Q328" t="str">
        <f t="shared" si="18"/>
        <v>Allensville, Sevier County, TN</v>
      </c>
      <c r="T328" s="23" t="s">
        <v>3268</v>
      </c>
      <c r="W328">
        <v>35.838299999999997</v>
      </c>
      <c r="X328">
        <v>83.560199999999995</v>
      </c>
    </row>
    <row r="329" spans="1:24" ht="20">
      <c r="A329" s="26">
        <v>12</v>
      </c>
      <c r="B329" t="s">
        <v>1269</v>
      </c>
      <c r="C329" t="s">
        <v>1994</v>
      </c>
      <c r="D329" t="s">
        <v>275</v>
      </c>
      <c r="E329" t="s">
        <v>1612</v>
      </c>
      <c r="F329" t="s">
        <v>1995</v>
      </c>
      <c r="G329" t="s">
        <v>1273</v>
      </c>
      <c r="H329" t="s">
        <v>1274</v>
      </c>
      <c r="I329">
        <v>1</v>
      </c>
      <c r="J329">
        <v>3</v>
      </c>
      <c r="K329">
        <v>4</v>
      </c>
      <c r="L329">
        <v>2</v>
      </c>
      <c r="M329" t="s">
        <v>1275</v>
      </c>
      <c r="N329" t="str">
        <f t="shared" si="17"/>
        <v>TNScottRobbins3</v>
      </c>
      <c r="Q329" t="str">
        <f t="shared" si="18"/>
        <v>Robbins, Scott County, TN</v>
      </c>
      <c r="T329" s="23" t="s">
        <v>3269</v>
      </c>
      <c r="W329">
        <v>36.351500000000001</v>
      </c>
      <c r="X329">
        <v>84.593500000000006</v>
      </c>
    </row>
    <row r="330" spans="1:24" ht="20">
      <c r="A330" s="26">
        <v>13</v>
      </c>
      <c r="B330" t="s">
        <v>1269</v>
      </c>
      <c r="C330" t="s">
        <v>1996</v>
      </c>
      <c r="D330" t="s">
        <v>275</v>
      </c>
      <c r="E330" t="s">
        <v>1294</v>
      </c>
      <c r="F330" t="s">
        <v>1295</v>
      </c>
      <c r="G330" t="s">
        <v>1273</v>
      </c>
      <c r="H330" t="s">
        <v>1127</v>
      </c>
      <c r="I330">
        <v>1</v>
      </c>
      <c r="J330">
        <v>3</v>
      </c>
      <c r="K330">
        <v>2</v>
      </c>
      <c r="L330">
        <v>4</v>
      </c>
      <c r="M330" t="s">
        <v>1275</v>
      </c>
      <c r="N330" t="str">
        <f t="shared" si="17"/>
        <v>TNCumberlandCrossville3</v>
      </c>
      <c r="Q330" t="str">
        <f t="shared" si="18"/>
        <v>Crossville, Cumberland County, TN</v>
      </c>
      <c r="T330" s="23" t="s">
        <v>2862</v>
      </c>
      <c r="W330">
        <v>35.948</v>
      </c>
      <c r="X330">
        <v>85.026899999999998</v>
      </c>
    </row>
    <row r="331" spans="1:24" ht="20">
      <c r="A331" s="26">
        <v>14</v>
      </c>
      <c r="B331" t="s">
        <v>1269</v>
      </c>
      <c r="C331" t="s">
        <v>1997</v>
      </c>
      <c r="D331" t="s">
        <v>275</v>
      </c>
      <c r="E331" t="s">
        <v>1358</v>
      </c>
      <c r="F331" t="s">
        <v>1998</v>
      </c>
      <c r="G331" t="s">
        <v>1273</v>
      </c>
      <c r="H331" t="s">
        <v>1274</v>
      </c>
      <c r="I331">
        <v>1</v>
      </c>
      <c r="J331">
        <v>3</v>
      </c>
      <c r="K331">
        <v>1</v>
      </c>
      <c r="L331">
        <v>1</v>
      </c>
      <c r="M331" t="s">
        <v>1275</v>
      </c>
      <c r="N331" t="str">
        <f t="shared" si="17"/>
        <v>TNPolkReliance3</v>
      </c>
      <c r="Q331" t="str">
        <f t="shared" si="18"/>
        <v>Reliance, Polk County, TN</v>
      </c>
      <c r="T331" s="23" t="s">
        <v>3270</v>
      </c>
      <c r="W331">
        <v>35.190300000000001</v>
      </c>
      <c r="X331">
        <v>84.516599999999997</v>
      </c>
    </row>
    <row r="332" spans="1:24" ht="20">
      <c r="A332" s="26">
        <v>15</v>
      </c>
      <c r="B332" t="s">
        <v>1269</v>
      </c>
      <c r="C332" t="s">
        <v>1999</v>
      </c>
      <c r="D332" t="s">
        <v>275</v>
      </c>
      <c r="E332" t="s">
        <v>1620</v>
      </c>
      <c r="F332" t="s">
        <v>1621</v>
      </c>
      <c r="G332" t="s">
        <v>1273</v>
      </c>
      <c r="H332" t="s">
        <v>1274</v>
      </c>
      <c r="I332">
        <v>1</v>
      </c>
      <c r="J332">
        <v>3</v>
      </c>
      <c r="K332">
        <v>1</v>
      </c>
      <c r="L332">
        <v>1</v>
      </c>
      <c r="M332" t="s">
        <v>1275</v>
      </c>
      <c r="N332" t="str">
        <f t="shared" si="17"/>
        <v>TNSequatchieDunlap3</v>
      </c>
      <c r="Q332" t="str">
        <f t="shared" si="18"/>
        <v>Dunlap, Sequatchie County, TN</v>
      </c>
      <c r="T332" s="23" t="s">
        <v>3114</v>
      </c>
      <c r="W332">
        <v>35.372</v>
      </c>
      <c r="X332">
        <v>85.389700000000005</v>
      </c>
    </row>
    <row r="333" spans="1:24" ht="20">
      <c r="A333" s="26">
        <v>16</v>
      </c>
      <c r="B333" t="s">
        <v>1269</v>
      </c>
      <c r="C333" t="s">
        <v>2000</v>
      </c>
      <c r="D333" t="s">
        <v>69</v>
      </c>
      <c r="E333" t="s">
        <v>2001</v>
      </c>
      <c r="F333" t="s">
        <v>2002</v>
      </c>
      <c r="G333" t="s">
        <v>1273</v>
      </c>
      <c r="H333" t="s">
        <v>1127</v>
      </c>
      <c r="I333">
        <v>1</v>
      </c>
      <c r="J333">
        <v>3</v>
      </c>
      <c r="K333">
        <v>2</v>
      </c>
      <c r="L333">
        <v>2</v>
      </c>
      <c r="M333" t="s">
        <v>1275</v>
      </c>
      <c r="N333" t="str">
        <f t="shared" si="17"/>
        <v>GARabunFlat Creek3</v>
      </c>
      <c r="Q333" t="str">
        <f t="shared" si="18"/>
        <v>Flat Creek, Rabun County, GA</v>
      </c>
      <c r="T333" s="23" t="s">
        <v>3271</v>
      </c>
      <c r="W333">
        <v>34.872300000000003</v>
      </c>
      <c r="X333">
        <v>83.393900000000002</v>
      </c>
    </row>
    <row r="334" spans="1:24" ht="20">
      <c r="A334" s="26">
        <v>17</v>
      </c>
      <c r="B334" t="s">
        <v>1269</v>
      </c>
      <c r="C334" t="s">
        <v>2003</v>
      </c>
      <c r="D334" t="s">
        <v>69</v>
      </c>
      <c r="E334" t="s">
        <v>2004</v>
      </c>
      <c r="F334" t="s">
        <v>2005</v>
      </c>
      <c r="G334" t="s">
        <v>1273</v>
      </c>
      <c r="H334" t="s">
        <v>1274</v>
      </c>
      <c r="I334">
        <v>1</v>
      </c>
      <c r="J334">
        <v>3</v>
      </c>
      <c r="K334">
        <v>2</v>
      </c>
      <c r="L334">
        <v>2</v>
      </c>
      <c r="M334" t="s">
        <v>1275</v>
      </c>
      <c r="N334" t="str">
        <f t="shared" si="17"/>
        <v>GACatoosaRinggold3</v>
      </c>
      <c r="Q334" t="str">
        <f t="shared" si="18"/>
        <v>Ringgold, Catoosa County, GA</v>
      </c>
      <c r="T334" s="23" t="s">
        <v>3272</v>
      </c>
      <c r="W334">
        <v>34.915100000000002</v>
      </c>
      <c r="X334">
        <v>85.109099999999998</v>
      </c>
    </row>
    <row r="335" spans="1:24" ht="20">
      <c r="A335" s="26">
        <v>18</v>
      </c>
      <c r="B335" t="s">
        <v>1269</v>
      </c>
      <c r="C335" t="s">
        <v>2006</v>
      </c>
      <c r="D335" t="s">
        <v>69</v>
      </c>
      <c r="E335" t="s">
        <v>497</v>
      </c>
      <c r="F335" t="s">
        <v>2007</v>
      </c>
      <c r="G335" t="s">
        <v>1273</v>
      </c>
      <c r="H335" t="s">
        <v>1274</v>
      </c>
      <c r="I335">
        <v>1</v>
      </c>
      <c r="J335">
        <v>3</v>
      </c>
      <c r="K335">
        <v>3</v>
      </c>
      <c r="L335">
        <v>2</v>
      </c>
      <c r="M335" t="s">
        <v>1275</v>
      </c>
      <c r="N335" t="str">
        <f t="shared" ref="N335:N389" si="19">D335&amp;E335&amp;F335&amp;J335</f>
        <v>GACherokeeHickory Flat3</v>
      </c>
      <c r="Q335" t="str">
        <f t="shared" ref="Q335:Q389" si="20">F335&amp;", "&amp;E335&amp;" County, "&amp;D335</f>
        <v>Hickory Flat, Cherokee County, GA</v>
      </c>
      <c r="T335" s="23" t="s">
        <v>3273</v>
      </c>
      <c r="W335">
        <v>34.185400000000001</v>
      </c>
      <c r="X335">
        <v>84.456599999999995</v>
      </c>
    </row>
    <row r="336" spans="1:24" ht="20">
      <c r="A336" s="26">
        <v>19</v>
      </c>
      <c r="B336" t="s">
        <v>1269</v>
      </c>
      <c r="C336" t="s">
        <v>2008</v>
      </c>
      <c r="D336" t="s">
        <v>69</v>
      </c>
      <c r="E336" t="s">
        <v>497</v>
      </c>
      <c r="F336" t="s">
        <v>2009</v>
      </c>
      <c r="G336" t="s">
        <v>1273</v>
      </c>
      <c r="H336" t="s">
        <v>1274</v>
      </c>
      <c r="I336">
        <v>1</v>
      </c>
      <c r="J336">
        <v>3</v>
      </c>
      <c r="K336">
        <v>1</v>
      </c>
      <c r="M336" t="s">
        <v>1275</v>
      </c>
      <c r="N336" t="str">
        <f t="shared" si="19"/>
        <v>GACherokeeSharp Top3</v>
      </c>
      <c r="Q336" t="str">
        <f t="shared" si="20"/>
        <v>Sharp Top, Cherokee County, GA</v>
      </c>
      <c r="T336" s="23" t="s">
        <v>3274</v>
      </c>
      <c r="W336">
        <v>34.482500000000002</v>
      </c>
      <c r="X336">
        <v>84.506</v>
      </c>
    </row>
    <row r="337" spans="1:24" ht="20">
      <c r="A337" s="26">
        <v>21</v>
      </c>
      <c r="B337" t="s">
        <v>1269</v>
      </c>
      <c r="C337" t="s">
        <v>2011</v>
      </c>
      <c r="D337" t="s">
        <v>69</v>
      </c>
      <c r="E337" t="s">
        <v>2012</v>
      </c>
      <c r="F337" t="s">
        <v>2013</v>
      </c>
      <c r="G337" t="s">
        <v>1273</v>
      </c>
      <c r="H337" t="s">
        <v>1274</v>
      </c>
      <c r="I337">
        <v>1</v>
      </c>
      <c r="J337">
        <v>3</v>
      </c>
      <c r="K337">
        <v>3</v>
      </c>
      <c r="M337" t="s">
        <v>1275</v>
      </c>
      <c r="N337" t="str">
        <f t="shared" si="19"/>
        <v>GAHabershamCornelia3</v>
      </c>
      <c r="Q337" t="str">
        <f t="shared" si="20"/>
        <v>Cornelia, Habersham County, GA</v>
      </c>
      <c r="T337" s="23" t="s">
        <v>3275</v>
      </c>
      <c r="W337">
        <v>34.511499999999998</v>
      </c>
      <c r="X337">
        <v>83.527900000000002</v>
      </c>
    </row>
    <row r="338" spans="1:24" ht="20">
      <c r="A338" s="26">
        <v>22</v>
      </c>
      <c r="B338" t="s">
        <v>1269</v>
      </c>
      <c r="C338" t="s">
        <v>2014</v>
      </c>
      <c r="D338" t="s">
        <v>69</v>
      </c>
      <c r="E338" t="s">
        <v>2012</v>
      </c>
      <c r="F338" t="s">
        <v>2015</v>
      </c>
      <c r="G338" t="s">
        <v>1273</v>
      </c>
      <c r="H338" t="s">
        <v>1127</v>
      </c>
      <c r="I338">
        <v>1</v>
      </c>
      <c r="J338">
        <v>3</v>
      </c>
      <c r="K338">
        <v>4</v>
      </c>
      <c r="M338" t="s">
        <v>1275</v>
      </c>
      <c r="N338" t="str">
        <f t="shared" si="19"/>
        <v>GAHabershamTallulah Falls3</v>
      </c>
      <c r="Q338" t="str">
        <f t="shared" si="20"/>
        <v>Tallulah Falls, Habersham County, GA</v>
      </c>
      <c r="T338" s="23" t="s">
        <v>3276</v>
      </c>
      <c r="W338">
        <v>34.738199999999999</v>
      </c>
      <c r="X338">
        <v>83.396299999999997</v>
      </c>
    </row>
    <row r="339" spans="1:24" ht="20">
      <c r="A339" s="26">
        <v>23</v>
      </c>
      <c r="B339" t="s">
        <v>1269</v>
      </c>
      <c r="C339" t="s">
        <v>2016</v>
      </c>
      <c r="D339" t="s">
        <v>69</v>
      </c>
      <c r="E339" t="s">
        <v>1635</v>
      </c>
      <c r="F339" t="s">
        <v>384</v>
      </c>
      <c r="G339" t="s">
        <v>1273</v>
      </c>
      <c r="H339" t="s">
        <v>1274</v>
      </c>
      <c r="I339">
        <v>1</v>
      </c>
      <c r="J339">
        <v>3</v>
      </c>
      <c r="K339">
        <v>4</v>
      </c>
      <c r="L339">
        <v>3</v>
      </c>
      <c r="M339" t="s">
        <v>1275</v>
      </c>
      <c r="N339" t="str">
        <f t="shared" si="19"/>
        <v>GAFloydRome3</v>
      </c>
      <c r="Q339" t="str">
        <f t="shared" si="20"/>
        <v>Rome, Floyd County, GA</v>
      </c>
      <c r="T339" s="23" t="s">
        <v>3120</v>
      </c>
      <c r="W339">
        <v>34.256999999999998</v>
      </c>
      <c r="X339">
        <v>85.164699999999996</v>
      </c>
    </row>
    <row r="340" spans="1:24" ht="20">
      <c r="A340" s="26">
        <v>24</v>
      </c>
      <c r="B340" t="s">
        <v>1269</v>
      </c>
      <c r="C340" t="s">
        <v>2017</v>
      </c>
      <c r="D340" t="s">
        <v>69</v>
      </c>
      <c r="E340" t="s">
        <v>2018</v>
      </c>
      <c r="F340" t="s">
        <v>2019</v>
      </c>
      <c r="G340" t="s">
        <v>1273</v>
      </c>
      <c r="H340" t="s">
        <v>1127</v>
      </c>
      <c r="I340">
        <v>1</v>
      </c>
      <c r="J340">
        <v>3</v>
      </c>
      <c r="K340">
        <v>3</v>
      </c>
      <c r="L340">
        <v>2</v>
      </c>
      <c r="M340" t="s">
        <v>1275</v>
      </c>
      <c r="N340" t="str">
        <f t="shared" si="19"/>
        <v>GAChattoogaMenlo3</v>
      </c>
      <c r="Q340" t="str">
        <f t="shared" si="20"/>
        <v>Menlo, Chattooga County, GA</v>
      </c>
      <c r="T340" s="23" t="s">
        <v>3277</v>
      </c>
      <c r="W340">
        <v>34.4848</v>
      </c>
      <c r="X340">
        <v>85.475800000000007</v>
      </c>
    </row>
    <row r="341" spans="1:24" ht="20">
      <c r="A341" s="26">
        <v>25</v>
      </c>
      <c r="B341" t="s">
        <v>1269</v>
      </c>
      <c r="C341" t="s">
        <v>2020</v>
      </c>
      <c r="D341" t="s">
        <v>69</v>
      </c>
      <c r="E341" t="s">
        <v>2021</v>
      </c>
      <c r="F341" t="s">
        <v>2022</v>
      </c>
      <c r="G341" t="s">
        <v>1309</v>
      </c>
      <c r="H341" t="s">
        <v>1274</v>
      </c>
      <c r="I341">
        <v>1</v>
      </c>
      <c r="J341">
        <v>3</v>
      </c>
      <c r="K341">
        <v>2</v>
      </c>
      <c r="L341">
        <v>1</v>
      </c>
      <c r="M341" t="s">
        <v>1275</v>
      </c>
      <c r="N341" t="str">
        <f t="shared" si="19"/>
        <v>GAForsythDucktown3</v>
      </c>
      <c r="Q341" t="str">
        <f t="shared" si="20"/>
        <v>Ducktown, Forsyth County, GA</v>
      </c>
      <c r="T341" s="23" t="s">
        <v>3278</v>
      </c>
      <c r="W341">
        <v>34.217500000000001</v>
      </c>
      <c r="X341">
        <v>84.174300000000002</v>
      </c>
    </row>
    <row r="342" spans="1:24" ht="20">
      <c r="A342" s="26">
        <v>26</v>
      </c>
      <c r="B342" t="s">
        <v>1269</v>
      </c>
      <c r="C342" t="s">
        <v>2023</v>
      </c>
      <c r="D342" t="s">
        <v>69</v>
      </c>
      <c r="E342" t="s">
        <v>2024</v>
      </c>
      <c r="F342" t="s">
        <v>2025</v>
      </c>
      <c r="G342" t="s">
        <v>1309</v>
      </c>
      <c r="H342" t="s">
        <v>1127</v>
      </c>
      <c r="I342">
        <v>1</v>
      </c>
      <c r="J342">
        <v>3</v>
      </c>
      <c r="K342">
        <v>1</v>
      </c>
      <c r="L342">
        <v>1</v>
      </c>
      <c r="M342" t="s">
        <v>1275</v>
      </c>
      <c r="N342" t="str">
        <f t="shared" si="19"/>
        <v>GAGwinnettBuford3</v>
      </c>
      <c r="Q342" t="str">
        <f t="shared" si="20"/>
        <v>Buford, Gwinnett County, GA</v>
      </c>
      <c r="T342" s="23" t="s">
        <v>3279</v>
      </c>
      <c r="W342">
        <v>34.120699999999999</v>
      </c>
      <c r="X342">
        <v>83.993700000000004</v>
      </c>
    </row>
    <row r="343" spans="1:24" ht="20">
      <c r="A343" s="26">
        <v>27</v>
      </c>
      <c r="B343" t="s">
        <v>1269</v>
      </c>
      <c r="C343" t="s">
        <v>2026</v>
      </c>
      <c r="D343" t="s">
        <v>69</v>
      </c>
      <c r="E343" t="s">
        <v>2027</v>
      </c>
      <c r="F343" t="s">
        <v>2028</v>
      </c>
      <c r="G343" t="s">
        <v>1309</v>
      </c>
      <c r="H343" t="s">
        <v>1274</v>
      </c>
      <c r="I343">
        <v>1</v>
      </c>
      <c r="J343">
        <v>3</v>
      </c>
      <c r="K343">
        <v>1</v>
      </c>
      <c r="L343">
        <v>1</v>
      </c>
      <c r="M343" t="s">
        <v>1275</v>
      </c>
      <c r="N343" t="str">
        <f t="shared" si="19"/>
        <v>GARockdaleConyers3</v>
      </c>
      <c r="Q343" t="str">
        <f t="shared" si="20"/>
        <v>Conyers, Rockdale County, GA</v>
      </c>
      <c r="T343" s="23" t="s">
        <v>3280</v>
      </c>
      <c r="W343">
        <v>33.6676</v>
      </c>
      <c r="X343">
        <v>84.017700000000005</v>
      </c>
    </row>
    <row r="344" spans="1:24" ht="20">
      <c r="A344" s="26">
        <v>28</v>
      </c>
      <c r="B344" t="s">
        <v>1269</v>
      </c>
      <c r="C344" t="s">
        <v>2029</v>
      </c>
      <c r="D344" t="s">
        <v>69</v>
      </c>
      <c r="E344" t="s">
        <v>2030</v>
      </c>
      <c r="F344" t="s">
        <v>2031</v>
      </c>
      <c r="G344" t="s">
        <v>1309</v>
      </c>
      <c r="H344" t="s">
        <v>1127</v>
      </c>
      <c r="I344">
        <v>1</v>
      </c>
      <c r="J344">
        <v>3</v>
      </c>
      <c r="K344">
        <v>1</v>
      </c>
      <c r="M344" t="s">
        <v>1275</v>
      </c>
      <c r="N344" t="str">
        <f t="shared" si="19"/>
        <v>GAHallOakwood3</v>
      </c>
      <c r="Q344" t="str">
        <f t="shared" si="20"/>
        <v>Oakwood, Hall County, GA</v>
      </c>
      <c r="T344" s="23" t="s">
        <v>3281</v>
      </c>
      <c r="W344">
        <v>34.227899999999998</v>
      </c>
      <c r="X344">
        <v>83.879099999999994</v>
      </c>
    </row>
    <row r="345" spans="1:24" ht="20">
      <c r="A345" s="26">
        <v>29</v>
      </c>
      <c r="B345" t="s">
        <v>1269</v>
      </c>
      <c r="C345" t="s">
        <v>2032</v>
      </c>
      <c r="D345" t="s">
        <v>69</v>
      </c>
      <c r="E345" t="s">
        <v>2033</v>
      </c>
      <c r="F345" t="s">
        <v>2034</v>
      </c>
      <c r="G345" t="s">
        <v>1309</v>
      </c>
      <c r="H345" t="s">
        <v>1274</v>
      </c>
      <c r="I345">
        <v>1</v>
      </c>
      <c r="J345">
        <v>3</v>
      </c>
      <c r="K345">
        <v>3</v>
      </c>
      <c r="L345">
        <v>3</v>
      </c>
      <c r="M345" t="s">
        <v>1275</v>
      </c>
      <c r="N345" t="str">
        <f t="shared" si="19"/>
        <v>GABanksHomer3</v>
      </c>
      <c r="Q345" t="str">
        <f t="shared" si="20"/>
        <v>Homer, Banks County, GA</v>
      </c>
      <c r="T345" s="23" t="s">
        <v>3282</v>
      </c>
      <c r="W345">
        <v>34.3337</v>
      </c>
      <c r="X345">
        <v>83.498500000000007</v>
      </c>
    </row>
    <row r="346" spans="1:24" ht="20">
      <c r="A346" s="26">
        <v>30</v>
      </c>
      <c r="B346" t="s">
        <v>1269</v>
      </c>
      <c r="C346" t="s">
        <v>2035</v>
      </c>
      <c r="D346" t="s">
        <v>69</v>
      </c>
      <c r="E346" t="s">
        <v>2036</v>
      </c>
      <c r="F346" t="s">
        <v>2037</v>
      </c>
      <c r="G346" t="s">
        <v>1309</v>
      </c>
      <c r="H346" t="s">
        <v>1274</v>
      </c>
      <c r="I346">
        <v>1</v>
      </c>
      <c r="J346">
        <v>3</v>
      </c>
      <c r="K346">
        <v>2</v>
      </c>
      <c r="L346">
        <v>2</v>
      </c>
      <c r="M346" t="s">
        <v>1275</v>
      </c>
      <c r="N346" t="str">
        <f t="shared" si="19"/>
        <v>GAStephensToccoa3</v>
      </c>
      <c r="Q346" t="str">
        <f t="shared" si="20"/>
        <v>Toccoa, Stephens County, GA</v>
      </c>
      <c r="T346" s="23" t="s">
        <v>3283</v>
      </c>
      <c r="W346">
        <v>34.5779</v>
      </c>
      <c r="X346">
        <v>83.332099999999997</v>
      </c>
    </row>
    <row r="347" spans="1:24" ht="20">
      <c r="A347" s="26">
        <v>31</v>
      </c>
      <c r="B347" t="s">
        <v>1269</v>
      </c>
      <c r="C347" t="s">
        <v>2038</v>
      </c>
      <c r="D347" t="s">
        <v>69</v>
      </c>
      <c r="E347" t="s">
        <v>209</v>
      </c>
      <c r="F347" t="s">
        <v>958</v>
      </c>
      <c r="G347" t="s">
        <v>1309</v>
      </c>
      <c r="H347" t="s">
        <v>1274</v>
      </c>
      <c r="I347">
        <v>1</v>
      </c>
      <c r="J347">
        <v>3</v>
      </c>
      <c r="K347">
        <v>4</v>
      </c>
      <c r="L347">
        <v>2</v>
      </c>
      <c r="M347" t="s">
        <v>1275</v>
      </c>
      <c r="N347" t="str">
        <f t="shared" si="19"/>
        <v>GAJacksonJefferson3</v>
      </c>
      <c r="Q347" t="str">
        <f t="shared" si="20"/>
        <v>Jefferson, Jackson County, GA</v>
      </c>
      <c r="T347" s="23" t="s">
        <v>3284</v>
      </c>
      <c r="W347">
        <v>34.117100000000001</v>
      </c>
      <c r="X347">
        <v>83.572699999999998</v>
      </c>
    </row>
    <row r="348" spans="1:24" ht="20">
      <c r="A348" s="26">
        <v>32</v>
      </c>
      <c r="B348" t="s">
        <v>1269</v>
      </c>
      <c r="C348" t="s">
        <v>2039</v>
      </c>
      <c r="D348" t="s">
        <v>69</v>
      </c>
      <c r="E348" t="s">
        <v>320</v>
      </c>
      <c r="F348" t="s">
        <v>1639</v>
      </c>
      <c r="G348" t="s">
        <v>1309</v>
      </c>
      <c r="H348" t="s">
        <v>1274</v>
      </c>
      <c r="I348">
        <v>1</v>
      </c>
      <c r="J348">
        <v>3</v>
      </c>
      <c r="K348">
        <v>1</v>
      </c>
      <c r="M348" t="s">
        <v>1275</v>
      </c>
      <c r="N348" t="str">
        <f t="shared" si="19"/>
        <v>GAMadisonColbert3</v>
      </c>
      <c r="Q348" t="str">
        <f t="shared" si="20"/>
        <v>Colbert, Madison County, GA</v>
      </c>
      <c r="T348" s="23" t="s">
        <v>3122</v>
      </c>
      <c r="W348">
        <v>34.038200000000003</v>
      </c>
      <c r="X348">
        <v>83.213499999999996</v>
      </c>
    </row>
    <row r="349" spans="1:24" ht="20">
      <c r="A349" s="26">
        <v>33</v>
      </c>
      <c r="B349" t="s">
        <v>1269</v>
      </c>
      <c r="C349" t="s">
        <v>2040</v>
      </c>
      <c r="D349" t="s">
        <v>69</v>
      </c>
      <c r="E349" t="s">
        <v>1644</v>
      </c>
      <c r="F349" t="s">
        <v>1292</v>
      </c>
      <c r="G349" t="s">
        <v>1309</v>
      </c>
      <c r="H349" t="s">
        <v>1274</v>
      </c>
      <c r="I349">
        <v>1</v>
      </c>
      <c r="J349">
        <v>3</v>
      </c>
      <c r="K349">
        <v>2</v>
      </c>
      <c r="L349">
        <v>2</v>
      </c>
      <c r="M349" t="s">
        <v>1275</v>
      </c>
      <c r="N349" t="str">
        <f t="shared" si="19"/>
        <v>GAWaltonMonroe3</v>
      </c>
      <c r="Q349" t="str">
        <f t="shared" si="20"/>
        <v>Monroe, Walton County, GA</v>
      </c>
      <c r="T349" s="23" t="s">
        <v>3285</v>
      </c>
      <c r="W349">
        <v>33.794800000000002</v>
      </c>
      <c r="X349">
        <v>83.713499999999996</v>
      </c>
    </row>
    <row r="350" spans="1:24" ht="20">
      <c r="A350" s="26">
        <v>34</v>
      </c>
      <c r="B350" t="s">
        <v>1269</v>
      </c>
      <c r="C350" t="s">
        <v>2041</v>
      </c>
      <c r="D350" t="s">
        <v>69</v>
      </c>
      <c r="E350" t="s">
        <v>2042</v>
      </c>
      <c r="F350" t="s">
        <v>2043</v>
      </c>
      <c r="G350" t="s">
        <v>1309</v>
      </c>
      <c r="H350" t="s">
        <v>1127</v>
      </c>
      <c r="I350">
        <v>1</v>
      </c>
      <c r="J350">
        <v>3</v>
      </c>
      <c r="K350">
        <v>4</v>
      </c>
      <c r="L350">
        <v>3</v>
      </c>
      <c r="M350" t="s">
        <v>1275</v>
      </c>
      <c r="N350" t="str">
        <f t="shared" si="19"/>
        <v>GAElbertElberton3</v>
      </c>
      <c r="Q350" t="str">
        <f t="shared" si="20"/>
        <v>Elberton, Elbert County, GA</v>
      </c>
      <c r="T350" s="23" t="s">
        <v>3286</v>
      </c>
      <c r="W350">
        <v>34.111499999999999</v>
      </c>
      <c r="X350">
        <v>82.867900000000006</v>
      </c>
    </row>
    <row r="351" spans="1:24" ht="20">
      <c r="A351" s="26">
        <v>35</v>
      </c>
      <c r="B351" t="s">
        <v>1269</v>
      </c>
      <c r="C351" t="s">
        <v>2044</v>
      </c>
      <c r="D351" t="s">
        <v>69</v>
      </c>
      <c r="E351" t="s">
        <v>1307</v>
      </c>
      <c r="F351" t="s">
        <v>1308</v>
      </c>
      <c r="G351" t="s">
        <v>1309</v>
      </c>
      <c r="H351" t="s">
        <v>1127</v>
      </c>
      <c r="I351">
        <v>1</v>
      </c>
      <c r="J351">
        <v>3</v>
      </c>
      <c r="K351">
        <v>3</v>
      </c>
      <c r="L351">
        <v>3</v>
      </c>
      <c r="M351" t="s">
        <v>1275</v>
      </c>
      <c r="N351" t="str">
        <f t="shared" si="19"/>
        <v>GADe KalbDecatur3</v>
      </c>
      <c r="Q351" t="str">
        <f t="shared" si="20"/>
        <v>Decatur, De Kalb County, GA</v>
      </c>
      <c r="T351" s="23" t="s">
        <v>3043</v>
      </c>
      <c r="W351">
        <v>33.774799999999999</v>
      </c>
      <c r="X351">
        <v>84.296300000000002</v>
      </c>
    </row>
    <row r="352" spans="1:24" ht="20">
      <c r="A352" s="26">
        <v>36</v>
      </c>
      <c r="B352" t="s">
        <v>1269</v>
      </c>
      <c r="C352" t="s">
        <v>2045</v>
      </c>
      <c r="D352" t="s">
        <v>69</v>
      </c>
      <c r="E352" t="s">
        <v>1311</v>
      </c>
      <c r="F352" t="s">
        <v>1651</v>
      </c>
      <c r="G352" t="s">
        <v>1309</v>
      </c>
      <c r="H352" t="s">
        <v>1274</v>
      </c>
      <c r="I352">
        <v>1</v>
      </c>
      <c r="J352">
        <v>3</v>
      </c>
      <c r="M352" t="s">
        <v>1275</v>
      </c>
      <c r="N352" t="str">
        <f t="shared" si="19"/>
        <v>GAFultonEast Point3</v>
      </c>
      <c r="Q352" t="str">
        <f t="shared" si="20"/>
        <v>East Point, Fulton County, GA</v>
      </c>
      <c r="T352" s="23" t="s">
        <v>3125</v>
      </c>
      <c r="W352">
        <v>33.679600000000001</v>
      </c>
      <c r="X352">
        <v>84.451400000000007</v>
      </c>
    </row>
    <row r="353" spans="1:24" ht="20">
      <c r="A353" s="26">
        <v>37</v>
      </c>
      <c r="B353" t="s">
        <v>1269</v>
      </c>
      <c r="C353" t="s">
        <v>2046</v>
      </c>
      <c r="D353" t="s">
        <v>69</v>
      </c>
      <c r="E353" t="s">
        <v>1654</v>
      </c>
      <c r="F353" t="s">
        <v>966</v>
      </c>
      <c r="G353" t="s">
        <v>1309</v>
      </c>
      <c r="H353" t="s">
        <v>1127</v>
      </c>
      <c r="I353">
        <v>1</v>
      </c>
      <c r="J353">
        <v>3</v>
      </c>
      <c r="K353">
        <v>2</v>
      </c>
      <c r="L353">
        <v>2</v>
      </c>
      <c r="M353" t="s">
        <v>1275</v>
      </c>
      <c r="N353" t="str">
        <f t="shared" si="19"/>
        <v>GACobbMarietta3</v>
      </c>
      <c r="Q353" t="str">
        <f t="shared" si="20"/>
        <v>Marietta, Cobb County, GA</v>
      </c>
      <c r="T353" s="23" t="s">
        <v>3126</v>
      </c>
      <c r="W353">
        <v>33.952599999999997</v>
      </c>
      <c r="X353">
        <v>84.549899999999994</v>
      </c>
    </row>
    <row r="354" spans="1:24" ht="20">
      <c r="A354" s="26">
        <v>39</v>
      </c>
      <c r="B354" t="s">
        <v>1269</v>
      </c>
      <c r="C354" t="s">
        <v>2048</v>
      </c>
      <c r="D354" t="s">
        <v>69</v>
      </c>
      <c r="E354" t="s">
        <v>1358</v>
      </c>
      <c r="F354" t="s">
        <v>2049</v>
      </c>
      <c r="G354" t="s">
        <v>1309</v>
      </c>
      <c r="H354" t="s">
        <v>1274</v>
      </c>
      <c r="I354">
        <v>1</v>
      </c>
      <c r="J354">
        <v>3</v>
      </c>
      <c r="K354">
        <v>2</v>
      </c>
      <c r="L354">
        <v>2</v>
      </c>
      <c r="M354" t="s">
        <v>1275</v>
      </c>
      <c r="N354" t="str">
        <f t="shared" si="19"/>
        <v>GAPolkRockmart3</v>
      </c>
      <c r="Q354" t="str">
        <f t="shared" si="20"/>
        <v>Rockmart, Polk County, GA</v>
      </c>
      <c r="T354" s="23" t="s">
        <v>3287</v>
      </c>
      <c r="U354" s="23"/>
      <c r="W354">
        <v>33.993699999999997</v>
      </c>
      <c r="X354">
        <v>85.040499999999994</v>
      </c>
    </row>
    <row r="355" spans="1:24" ht="20">
      <c r="A355" s="26">
        <v>40</v>
      </c>
      <c r="B355" t="s">
        <v>1269</v>
      </c>
      <c r="C355" t="s">
        <v>2050</v>
      </c>
      <c r="D355" t="s">
        <v>69</v>
      </c>
      <c r="E355" t="s">
        <v>1656</v>
      </c>
      <c r="F355" t="s">
        <v>493</v>
      </c>
      <c r="G355" t="s">
        <v>1309</v>
      </c>
      <c r="H355" t="s">
        <v>1274</v>
      </c>
      <c r="I355">
        <v>1</v>
      </c>
      <c r="J355">
        <v>3</v>
      </c>
      <c r="K355">
        <v>2</v>
      </c>
      <c r="M355" t="s">
        <v>1275</v>
      </c>
      <c r="N355" t="str">
        <f t="shared" si="19"/>
        <v>GACarrollCarrollton3</v>
      </c>
      <c r="Q355" t="str">
        <f t="shared" si="20"/>
        <v>Carrollton, Carroll County, GA</v>
      </c>
      <c r="T355" s="23" t="s">
        <v>3288</v>
      </c>
      <c r="W355">
        <v>33.580100000000002</v>
      </c>
      <c r="X355">
        <v>85.076599999999999</v>
      </c>
    </row>
    <row r="356" spans="1:24" ht="20">
      <c r="A356" s="26">
        <v>42</v>
      </c>
      <c r="B356" t="s">
        <v>1269</v>
      </c>
      <c r="C356" t="s">
        <v>2052</v>
      </c>
      <c r="D356" t="s">
        <v>69</v>
      </c>
      <c r="E356" t="s">
        <v>1659</v>
      </c>
      <c r="F356" t="s">
        <v>179</v>
      </c>
      <c r="G356" t="s">
        <v>1309</v>
      </c>
      <c r="H356" t="s">
        <v>1274</v>
      </c>
      <c r="I356">
        <v>1</v>
      </c>
      <c r="J356">
        <v>3</v>
      </c>
      <c r="K356">
        <v>4</v>
      </c>
      <c r="M356" t="s">
        <v>1275</v>
      </c>
      <c r="N356" t="str">
        <f t="shared" si="19"/>
        <v>GAFayetteFayetteville3</v>
      </c>
      <c r="Q356" t="str">
        <f t="shared" si="20"/>
        <v>Fayetteville, Fayette County, GA</v>
      </c>
      <c r="T356" s="23" t="s">
        <v>3128</v>
      </c>
      <c r="W356">
        <v>33.448700000000002</v>
      </c>
      <c r="X356">
        <v>84.454899999999995</v>
      </c>
    </row>
    <row r="357" spans="1:24" ht="20">
      <c r="A357" s="26">
        <v>43</v>
      </c>
      <c r="B357" t="s">
        <v>1269</v>
      </c>
      <c r="C357" t="s">
        <v>2053</v>
      </c>
      <c r="D357" t="s">
        <v>69</v>
      </c>
      <c r="E357" t="s">
        <v>189</v>
      </c>
      <c r="F357" t="s">
        <v>2054</v>
      </c>
      <c r="G357" t="s">
        <v>1309</v>
      </c>
      <c r="H357" t="s">
        <v>1274</v>
      </c>
      <c r="I357">
        <v>1</v>
      </c>
      <c r="J357">
        <v>3</v>
      </c>
      <c r="K357">
        <v>2</v>
      </c>
      <c r="L357">
        <v>1</v>
      </c>
      <c r="M357" t="s">
        <v>1275</v>
      </c>
      <c r="N357" t="str">
        <f t="shared" si="19"/>
        <v>GALincolnLincolnton3</v>
      </c>
      <c r="Q357" t="str">
        <f t="shared" si="20"/>
        <v>Lincolnton, Lincoln County, GA</v>
      </c>
      <c r="T357" s="23" t="s">
        <v>3289</v>
      </c>
      <c r="W357">
        <v>33.790900000000001</v>
      </c>
      <c r="X357">
        <v>82.478399999999993</v>
      </c>
    </row>
    <row r="358" spans="1:24" ht="20">
      <c r="A358" s="26">
        <v>44</v>
      </c>
      <c r="B358" t="s">
        <v>1269</v>
      </c>
      <c r="C358" t="s">
        <v>2055</v>
      </c>
      <c r="D358" t="s">
        <v>69</v>
      </c>
      <c r="E358" t="s">
        <v>2056</v>
      </c>
      <c r="F358" t="s">
        <v>209</v>
      </c>
      <c r="G358" t="s">
        <v>1309</v>
      </c>
      <c r="H358" t="s">
        <v>1274</v>
      </c>
      <c r="I358">
        <v>1</v>
      </c>
      <c r="J358">
        <v>3</v>
      </c>
      <c r="K358">
        <v>4</v>
      </c>
      <c r="M358" t="s">
        <v>1275</v>
      </c>
      <c r="N358" t="str">
        <f t="shared" si="19"/>
        <v>GAButtsJackson3</v>
      </c>
      <c r="Q358" t="str">
        <f t="shared" si="20"/>
        <v>Jackson, Butts County, GA</v>
      </c>
      <c r="T358" s="23" t="s">
        <v>3290</v>
      </c>
      <c r="U358" s="23"/>
      <c r="W358">
        <v>33.293999999999997</v>
      </c>
      <c r="X358">
        <v>83.965999999999994</v>
      </c>
    </row>
    <row r="359" spans="1:24" ht="20">
      <c r="A359" s="26">
        <v>45</v>
      </c>
      <c r="B359" t="s">
        <v>1269</v>
      </c>
      <c r="C359" t="s">
        <v>2057</v>
      </c>
      <c r="D359" t="s">
        <v>69</v>
      </c>
      <c r="E359" t="s">
        <v>1292</v>
      </c>
      <c r="F359" t="s">
        <v>2021</v>
      </c>
      <c r="G359" t="s">
        <v>1309</v>
      </c>
      <c r="H359" t="s">
        <v>1127</v>
      </c>
      <c r="I359">
        <v>1</v>
      </c>
      <c r="J359">
        <v>3</v>
      </c>
      <c r="K359">
        <v>1</v>
      </c>
      <c r="L359">
        <v>1</v>
      </c>
      <c r="M359" t="s">
        <v>1275</v>
      </c>
      <c r="N359" t="str">
        <f t="shared" si="19"/>
        <v>GAMonroeForsyth3</v>
      </c>
      <c r="Q359" t="str">
        <f t="shared" si="20"/>
        <v>Forsyth, Monroe County, GA</v>
      </c>
      <c r="T359" s="23" t="s">
        <v>3291</v>
      </c>
      <c r="W359">
        <v>33.033999999999999</v>
      </c>
      <c r="X359">
        <v>83.938500000000005</v>
      </c>
    </row>
    <row r="360" spans="1:24" ht="20">
      <c r="A360" s="26">
        <v>46</v>
      </c>
      <c r="B360" t="s">
        <v>1269</v>
      </c>
      <c r="C360" t="s">
        <v>2058</v>
      </c>
      <c r="D360" t="s">
        <v>69</v>
      </c>
      <c r="E360" t="s">
        <v>1315</v>
      </c>
      <c r="F360" t="s">
        <v>74</v>
      </c>
      <c r="G360" t="s">
        <v>1309</v>
      </c>
      <c r="H360" t="s">
        <v>1274</v>
      </c>
      <c r="I360">
        <v>1</v>
      </c>
      <c r="J360">
        <v>3</v>
      </c>
      <c r="K360">
        <v>3</v>
      </c>
      <c r="M360" t="s">
        <v>1275</v>
      </c>
      <c r="N360" t="str">
        <f t="shared" si="19"/>
        <v>GABibbMacon3</v>
      </c>
      <c r="Q360" t="str">
        <f t="shared" si="20"/>
        <v>Macon, Bibb County, GA</v>
      </c>
      <c r="T360" s="23" t="s">
        <v>2882</v>
      </c>
      <c r="W360">
        <v>32.840699999999998</v>
      </c>
      <c r="X360">
        <v>83.632400000000004</v>
      </c>
    </row>
    <row r="361" spans="1:24" ht="20">
      <c r="A361" s="26">
        <v>48</v>
      </c>
      <c r="B361" t="s">
        <v>1269</v>
      </c>
      <c r="C361" t="s">
        <v>2060</v>
      </c>
      <c r="D361" t="s">
        <v>69</v>
      </c>
      <c r="E361" t="s">
        <v>264</v>
      </c>
      <c r="F361" t="s">
        <v>2061</v>
      </c>
      <c r="G361" t="s">
        <v>1319</v>
      </c>
      <c r="H361" t="s">
        <v>1127</v>
      </c>
      <c r="I361">
        <v>1</v>
      </c>
      <c r="J361">
        <v>3</v>
      </c>
      <c r="K361">
        <v>2</v>
      </c>
      <c r="L361">
        <v>2</v>
      </c>
      <c r="M361" t="s">
        <v>1275</v>
      </c>
      <c r="N361" t="str">
        <f t="shared" si="19"/>
        <v>GAColumbiaAppling3</v>
      </c>
      <c r="Q361" t="str">
        <f t="shared" si="20"/>
        <v>Appling, Columbia County, GA</v>
      </c>
      <c r="T361" s="23" t="s">
        <v>3292</v>
      </c>
      <c r="W361">
        <v>33.546199999999999</v>
      </c>
      <c r="X361">
        <v>82.318200000000004</v>
      </c>
    </row>
    <row r="362" spans="1:24" ht="20">
      <c r="A362" s="26">
        <v>49</v>
      </c>
      <c r="B362" t="s">
        <v>1269</v>
      </c>
      <c r="C362" t="s">
        <v>2062</v>
      </c>
      <c r="D362" t="s">
        <v>69</v>
      </c>
      <c r="E362" t="s">
        <v>958</v>
      </c>
      <c r="F362" t="s">
        <v>2063</v>
      </c>
      <c r="G362" t="s">
        <v>1319</v>
      </c>
      <c r="H362" t="s">
        <v>1274</v>
      </c>
      <c r="I362">
        <v>1</v>
      </c>
      <c r="J362">
        <v>3</v>
      </c>
      <c r="K362">
        <v>4</v>
      </c>
      <c r="M362" t="s">
        <v>1275</v>
      </c>
      <c r="N362" t="str">
        <f t="shared" si="19"/>
        <v>GAJeffersonWadley3</v>
      </c>
      <c r="Q362" t="str">
        <f t="shared" si="20"/>
        <v>Wadley, Jefferson County, GA</v>
      </c>
      <c r="T362" s="23" t="s">
        <v>3293</v>
      </c>
      <c r="U362" s="23"/>
      <c r="W362">
        <v>32.869900000000001</v>
      </c>
      <c r="X362">
        <v>82.402900000000002</v>
      </c>
    </row>
    <row r="363" spans="1:24" ht="20">
      <c r="A363" s="26">
        <v>50</v>
      </c>
      <c r="B363" t="s">
        <v>1269</v>
      </c>
      <c r="C363" t="s">
        <v>2064</v>
      </c>
      <c r="D363" t="s">
        <v>69</v>
      </c>
      <c r="E363" t="s">
        <v>306</v>
      </c>
      <c r="F363" t="s">
        <v>72</v>
      </c>
      <c r="G363" t="s">
        <v>1319</v>
      </c>
      <c r="H363" t="s">
        <v>1274</v>
      </c>
      <c r="I363">
        <v>1</v>
      </c>
      <c r="J363">
        <v>3</v>
      </c>
      <c r="K363">
        <v>3</v>
      </c>
      <c r="M363" t="s">
        <v>1275</v>
      </c>
      <c r="N363" t="str">
        <f t="shared" si="19"/>
        <v>GARichmondAugusta3</v>
      </c>
      <c r="Q363" t="str">
        <f t="shared" si="20"/>
        <v>Augusta, Richmond County, GA</v>
      </c>
      <c r="T363" s="23" t="s">
        <v>3294</v>
      </c>
      <c r="W363">
        <v>33.473500000000001</v>
      </c>
      <c r="X363">
        <v>82.010499999999993</v>
      </c>
    </row>
    <row r="364" spans="1:24" ht="20">
      <c r="A364" s="26">
        <v>51</v>
      </c>
      <c r="B364" t="s">
        <v>1269</v>
      </c>
      <c r="C364" t="s">
        <v>2065</v>
      </c>
      <c r="D364" t="s">
        <v>69</v>
      </c>
      <c r="E364" t="s">
        <v>2066</v>
      </c>
      <c r="F364" t="s">
        <v>2067</v>
      </c>
      <c r="G364" t="s">
        <v>1319</v>
      </c>
      <c r="H364" t="s">
        <v>1127</v>
      </c>
      <c r="I364">
        <v>1</v>
      </c>
      <c r="J364">
        <v>3</v>
      </c>
      <c r="K364">
        <v>2</v>
      </c>
      <c r="L364">
        <v>2</v>
      </c>
      <c r="M364" t="s">
        <v>1275</v>
      </c>
      <c r="N364" t="str">
        <f t="shared" si="19"/>
        <v>GABurkeGough3</v>
      </c>
      <c r="Q364" t="str">
        <f t="shared" si="20"/>
        <v>Gough, Burke County, GA</v>
      </c>
      <c r="T364" s="23" t="s">
        <v>3295</v>
      </c>
      <c r="W364">
        <v>33.025700000000001</v>
      </c>
      <c r="X364">
        <v>82.179299999999998</v>
      </c>
    </row>
    <row r="365" spans="1:24" ht="20">
      <c r="A365" s="26">
        <v>52</v>
      </c>
      <c r="B365" t="s">
        <v>1269</v>
      </c>
      <c r="C365" t="s">
        <v>2068</v>
      </c>
      <c r="D365" t="s">
        <v>69</v>
      </c>
      <c r="E365" t="s">
        <v>2069</v>
      </c>
      <c r="F365" t="s">
        <v>2070</v>
      </c>
      <c r="G365" t="s">
        <v>1309</v>
      </c>
      <c r="H365" t="s">
        <v>1127</v>
      </c>
      <c r="I365">
        <v>1</v>
      </c>
      <c r="J365">
        <v>3</v>
      </c>
      <c r="K365">
        <v>1</v>
      </c>
      <c r="L365">
        <v>1</v>
      </c>
      <c r="M365" t="s">
        <v>1275</v>
      </c>
      <c r="N365" t="str">
        <f t="shared" si="19"/>
        <v>GAUpsonThomaston3</v>
      </c>
      <c r="Q365" t="str">
        <f t="shared" si="20"/>
        <v>Thomaston, Upson County, GA</v>
      </c>
      <c r="T365" s="23" t="s">
        <v>3296</v>
      </c>
      <c r="W365">
        <v>32.888199999999998</v>
      </c>
      <c r="X365">
        <v>84.326899999999995</v>
      </c>
    </row>
    <row r="366" spans="1:24" ht="20">
      <c r="A366" s="26">
        <v>55</v>
      </c>
      <c r="B366" t="s">
        <v>1269</v>
      </c>
      <c r="C366" t="s">
        <v>2073</v>
      </c>
      <c r="D366" t="s">
        <v>69</v>
      </c>
      <c r="E366" t="s">
        <v>1433</v>
      </c>
      <c r="F366" t="s">
        <v>2074</v>
      </c>
      <c r="G366" t="s">
        <v>1309</v>
      </c>
      <c r="H366" t="s">
        <v>1274</v>
      </c>
      <c r="I366">
        <v>1</v>
      </c>
      <c r="J366">
        <v>3</v>
      </c>
      <c r="K366">
        <v>4</v>
      </c>
      <c r="M366" t="s">
        <v>1275</v>
      </c>
      <c r="N366" t="str">
        <f t="shared" si="19"/>
        <v>GAPikePedenville3</v>
      </c>
      <c r="Q366" t="str">
        <f t="shared" si="20"/>
        <v>Pedenville, Pike County, GA</v>
      </c>
      <c r="T366" s="23" t="s">
        <v>3297</v>
      </c>
      <c r="U366" s="23"/>
      <c r="W366">
        <v>33.099800000000002</v>
      </c>
      <c r="X366">
        <v>84.395300000000006</v>
      </c>
    </row>
    <row r="367" spans="1:24" ht="20">
      <c r="A367" s="26">
        <v>56</v>
      </c>
      <c r="B367" t="s">
        <v>1269</v>
      </c>
      <c r="C367" t="s">
        <v>2075</v>
      </c>
      <c r="D367" t="s">
        <v>69</v>
      </c>
      <c r="E367" t="s">
        <v>1680</v>
      </c>
      <c r="F367" t="s">
        <v>1681</v>
      </c>
      <c r="G367" t="s">
        <v>1309</v>
      </c>
      <c r="H367" t="s">
        <v>1274</v>
      </c>
      <c r="I367">
        <v>1</v>
      </c>
      <c r="J367">
        <v>3</v>
      </c>
      <c r="K367">
        <v>4</v>
      </c>
      <c r="M367" t="s">
        <v>1275</v>
      </c>
      <c r="N367" t="str">
        <f t="shared" si="19"/>
        <v>GATalbotTalbotton3</v>
      </c>
      <c r="Q367" t="str">
        <f t="shared" si="20"/>
        <v>Talbotton, Talbot County, GA</v>
      </c>
      <c r="T367" s="23" t="s">
        <v>3136</v>
      </c>
      <c r="W367">
        <v>32.678199999999997</v>
      </c>
      <c r="X367">
        <v>84.541300000000007</v>
      </c>
    </row>
    <row r="368" spans="1:24" ht="20">
      <c r="A368" s="26">
        <v>57</v>
      </c>
      <c r="B368" t="s">
        <v>1269</v>
      </c>
      <c r="C368" t="s">
        <v>2076</v>
      </c>
      <c r="D368" t="s">
        <v>69</v>
      </c>
      <c r="E368" t="s">
        <v>482</v>
      </c>
      <c r="F368" t="s">
        <v>2077</v>
      </c>
      <c r="G368" t="s">
        <v>1309</v>
      </c>
      <c r="H368" t="s">
        <v>1127</v>
      </c>
      <c r="I368">
        <v>1</v>
      </c>
      <c r="J368">
        <v>3</v>
      </c>
      <c r="K368">
        <v>1</v>
      </c>
      <c r="L368">
        <v>1</v>
      </c>
      <c r="M368" t="s">
        <v>1275</v>
      </c>
      <c r="N368" t="str">
        <f t="shared" si="19"/>
        <v>GATroupAbbottsford3</v>
      </c>
      <c r="Q368" t="str">
        <f t="shared" si="20"/>
        <v>Abbottsford, Troup County, GA</v>
      </c>
      <c r="T368" s="23" t="s">
        <v>3298</v>
      </c>
      <c r="W368">
        <v>32.902299999999997</v>
      </c>
      <c r="X368">
        <v>85.198499999999996</v>
      </c>
    </row>
    <row r="369" spans="1:24" ht="20">
      <c r="A369" s="26">
        <v>59</v>
      </c>
      <c r="B369" t="s">
        <v>1269</v>
      </c>
      <c r="C369" t="s">
        <v>2079</v>
      </c>
      <c r="D369" t="s">
        <v>69</v>
      </c>
      <c r="E369" t="s">
        <v>2080</v>
      </c>
      <c r="F369" t="s">
        <v>2081</v>
      </c>
      <c r="G369" t="s">
        <v>1319</v>
      </c>
      <c r="H369" t="s">
        <v>1127</v>
      </c>
      <c r="I369">
        <v>1</v>
      </c>
      <c r="J369">
        <v>3</v>
      </c>
      <c r="K369">
        <v>2</v>
      </c>
      <c r="L369">
        <v>2</v>
      </c>
      <c r="M369" t="s">
        <v>1275</v>
      </c>
      <c r="N369" t="str">
        <f t="shared" si="19"/>
        <v>GACrispCordele3</v>
      </c>
      <c r="Q369" t="str">
        <f t="shared" si="20"/>
        <v>Cordele, Crisp County, GA</v>
      </c>
      <c r="T369" s="23" t="s">
        <v>3299</v>
      </c>
      <c r="W369">
        <v>31.9635</v>
      </c>
      <c r="X369">
        <v>83.782600000000002</v>
      </c>
    </row>
    <row r="370" spans="1:24" ht="20">
      <c r="A370" s="26">
        <v>60</v>
      </c>
      <c r="B370" t="s">
        <v>1269</v>
      </c>
      <c r="C370" t="s">
        <v>2082</v>
      </c>
      <c r="D370" t="s">
        <v>69</v>
      </c>
      <c r="E370" t="s">
        <v>2083</v>
      </c>
      <c r="F370" t="s">
        <v>2084</v>
      </c>
      <c r="G370" t="s">
        <v>1328</v>
      </c>
      <c r="H370" t="s">
        <v>1274</v>
      </c>
      <c r="I370">
        <v>1</v>
      </c>
      <c r="J370">
        <v>3</v>
      </c>
      <c r="K370">
        <v>2</v>
      </c>
      <c r="L370">
        <v>1</v>
      </c>
      <c r="M370" t="s">
        <v>1275</v>
      </c>
      <c r="N370" t="str">
        <f t="shared" si="19"/>
        <v>GAEmanuelSwainsboro3</v>
      </c>
      <c r="Q370" t="str">
        <f t="shared" si="20"/>
        <v>Swainsboro, Emanuel County, GA</v>
      </c>
      <c r="T370" s="23" t="s">
        <v>3300</v>
      </c>
      <c r="U370" s="23"/>
      <c r="W370">
        <v>32.5976</v>
      </c>
      <c r="X370">
        <v>82.333699999999993</v>
      </c>
    </row>
    <row r="371" spans="1:24" ht="20">
      <c r="A371" s="26">
        <v>61</v>
      </c>
      <c r="B371" t="s">
        <v>1269</v>
      </c>
      <c r="C371" t="s">
        <v>2085</v>
      </c>
      <c r="D371" t="s">
        <v>69</v>
      </c>
      <c r="E371" t="s">
        <v>2086</v>
      </c>
      <c r="F371" t="s">
        <v>2087</v>
      </c>
      <c r="G371" t="s">
        <v>1328</v>
      </c>
      <c r="H371" t="s">
        <v>1274</v>
      </c>
      <c r="I371">
        <v>1</v>
      </c>
      <c r="J371">
        <v>3</v>
      </c>
      <c r="K371">
        <v>2</v>
      </c>
      <c r="L371">
        <v>2</v>
      </c>
      <c r="M371" t="s">
        <v>1275</v>
      </c>
      <c r="N371" t="str">
        <f t="shared" si="19"/>
        <v>GAScrevenHilltonia3</v>
      </c>
      <c r="Q371" t="str">
        <f t="shared" si="20"/>
        <v>Hilltonia, Screven County, GA</v>
      </c>
      <c r="T371" s="23" t="s">
        <v>3301</v>
      </c>
      <c r="W371">
        <v>32.860700000000001</v>
      </c>
      <c r="X371">
        <v>81.610200000000006</v>
      </c>
    </row>
    <row r="372" spans="1:24" ht="20">
      <c r="A372" s="26">
        <v>62</v>
      </c>
      <c r="B372" t="s">
        <v>1269</v>
      </c>
      <c r="C372" t="s">
        <v>2088</v>
      </c>
      <c r="D372" t="s">
        <v>69</v>
      </c>
      <c r="E372" t="s">
        <v>2089</v>
      </c>
      <c r="F372" t="s">
        <v>2090</v>
      </c>
      <c r="G372" t="s">
        <v>1328</v>
      </c>
      <c r="H372" t="s">
        <v>1274</v>
      </c>
      <c r="I372">
        <v>1</v>
      </c>
      <c r="J372">
        <v>3</v>
      </c>
      <c r="K372">
        <v>2</v>
      </c>
      <c r="L372">
        <v>1</v>
      </c>
      <c r="M372" t="s">
        <v>1275</v>
      </c>
      <c r="N372" t="str">
        <f t="shared" si="19"/>
        <v>GALaurensLollie3</v>
      </c>
      <c r="Q372" t="str">
        <f t="shared" si="20"/>
        <v>Lollie, Laurens County, GA</v>
      </c>
      <c r="T372" s="23" t="s">
        <v>3302</v>
      </c>
      <c r="W372">
        <v>32.5443</v>
      </c>
      <c r="X372">
        <v>82.964799999999997</v>
      </c>
    </row>
    <row r="373" spans="1:24" ht="20">
      <c r="A373" s="26">
        <v>63</v>
      </c>
      <c r="B373" t="s">
        <v>1269</v>
      </c>
      <c r="C373" t="s">
        <v>2091</v>
      </c>
      <c r="D373" t="s">
        <v>69</v>
      </c>
      <c r="E373" t="s">
        <v>2092</v>
      </c>
      <c r="F373" t="s">
        <v>2093</v>
      </c>
      <c r="G373" t="s">
        <v>1328</v>
      </c>
      <c r="H373" t="s">
        <v>1274</v>
      </c>
      <c r="I373">
        <v>1</v>
      </c>
      <c r="J373">
        <v>3</v>
      </c>
      <c r="K373">
        <v>3</v>
      </c>
      <c r="L373">
        <v>2</v>
      </c>
      <c r="M373" t="s">
        <v>1275</v>
      </c>
      <c r="N373" t="str">
        <f t="shared" si="19"/>
        <v>GADodgeRhine3</v>
      </c>
      <c r="Q373" t="str">
        <f t="shared" si="20"/>
        <v>Rhine, Dodge County, GA</v>
      </c>
      <c r="T373" s="23" t="s">
        <v>3303</v>
      </c>
      <c r="W373">
        <v>31.988800000000001</v>
      </c>
      <c r="X373">
        <v>83.196799999999996</v>
      </c>
    </row>
    <row r="374" spans="1:24" ht="20">
      <c r="A374" s="26">
        <v>64</v>
      </c>
      <c r="B374" t="s">
        <v>1269</v>
      </c>
      <c r="C374" t="s">
        <v>2094</v>
      </c>
      <c r="D374" t="s">
        <v>69</v>
      </c>
      <c r="E374" t="s">
        <v>1690</v>
      </c>
      <c r="F374" t="s">
        <v>2095</v>
      </c>
      <c r="G374" t="s">
        <v>1328</v>
      </c>
      <c r="H374" t="s">
        <v>1274</v>
      </c>
      <c r="I374">
        <v>1</v>
      </c>
      <c r="J374">
        <v>3</v>
      </c>
      <c r="K374">
        <v>2</v>
      </c>
      <c r="L374">
        <v>1</v>
      </c>
      <c r="M374" t="s">
        <v>1275</v>
      </c>
      <c r="N374" t="str">
        <f t="shared" si="19"/>
        <v>GATattnallGlennville3</v>
      </c>
      <c r="Q374" t="str">
        <f t="shared" si="20"/>
        <v>Glennville, Tattnall County, GA</v>
      </c>
      <c r="T374" s="23" t="s">
        <v>3304</v>
      </c>
      <c r="U374" s="23"/>
      <c r="W374">
        <v>31.9377</v>
      </c>
      <c r="X374">
        <v>81.929599999999994</v>
      </c>
    </row>
    <row r="375" spans="1:24" ht="20">
      <c r="A375" s="26">
        <v>65</v>
      </c>
      <c r="B375" t="s">
        <v>1269</v>
      </c>
      <c r="C375" t="s">
        <v>2096</v>
      </c>
      <c r="D375" t="s">
        <v>69</v>
      </c>
      <c r="E375" t="s">
        <v>1175</v>
      </c>
      <c r="F375" t="s">
        <v>2097</v>
      </c>
      <c r="G375" t="s">
        <v>1328</v>
      </c>
      <c r="H375" t="s">
        <v>1127</v>
      </c>
      <c r="I375">
        <v>1</v>
      </c>
      <c r="J375">
        <v>3</v>
      </c>
      <c r="K375">
        <v>2</v>
      </c>
      <c r="L375">
        <v>3</v>
      </c>
      <c r="M375" t="s">
        <v>1275</v>
      </c>
      <c r="N375" t="str">
        <f t="shared" si="19"/>
        <v>GABryanPembroke3</v>
      </c>
      <c r="Q375" t="str">
        <f t="shared" si="20"/>
        <v>Pembroke, Bryan County, GA</v>
      </c>
      <c r="T375" s="23" t="s">
        <v>3305</v>
      </c>
      <c r="W375">
        <v>32.1374</v>
      </c>
      <c r="X375">
        <v>81.622100000000003</v>
      </c>
    </row>
    <row r="376" spans="1:24" ht="20">
      <c r="A376" s="26">
        <v>66</v>
      </c>
      <c r="B376" t="s">
        <v>1269</v>
      </c>
      <c r="C376" t="s">
        <v>2098</v>
      </c>
      <c r="D376" t="s">
        <v>69</v>
      </c>
      <c r="E376" t="s">
        <v>1321</v>
      </c>
      <c r="F376" t="s">
        <v>78</v>
      </c>
      <c r="G376" t="s">
        <v>1322</v>
      </c>
      <c r="H376" t="s">
        <v>1274</v>
      </c>
      <c r="I376">
        <v>1</v>
      </c>
      <c r="J376">
        <v>3</v>
      </c>
      <c r="K376">
        <v>2</v>
      </c>
      <c r="L376">
        <v>2</v>
      </c>
      <c r="M376" t="s">
        <v>1275</v>
      </c>
      <c r="N376" t="str">
        <f t="shared" si="19"/>
        <v>GAChathamSavannah3</v>
      </c>
      <c r="Q376" t="str">
        <f t="shared" si="20"/>
        <v>Savannah, Chatham County, GA</v>
      </c>
      <c r="T376" s="23" t="s">
        <v>2884</v>
      </c>
      <c r="W376">
        <v>32.0809</v>
      </c>
      <c r="X376">
        <v>81.091200000000001</v>
      </c>
    </row>
    <row r="377" spans="1:24" ht="20">
      <c r="A377" s="26">
        <v>68</v>
      </c>
      <c r="B377" t="s">
        <v>1269</v>
      </c>
      <c r="C377" t="s">
        <v>2100</v>
      </c>
      <c r="D377" t="s">
        <v>69</v>
      </c>
      <c r="E377" t="s">
        <v>1697</v>
      </c>
      <c r="F377" t="s">
        <v>2101</v>
      </c>
      <c r="G377" t="s">
        <v>1328</v>
      </c>
      <c r="H377" t="s">
        <v>1127</v>
      </c>
      <c r="I377">
        <v>1</v>
      </c>
      <c r="J377">
        <v>3</v>
      </c>
      <c r="K377">
        <v>4</v>
      </c>
      <c r="L377">
        <v>3</v>
      </c>
      <c r="M377" t="s">
        <v>1275</v>
      </c>
      <c r="N377" t="str">
        <f t="shared" si="19"/>
        <v>GAPiercePatterson3</v>
      </c>
      <c r="Q377" t="str">
        <f t="shared" si="20"/>
        <v>Patterson, Pierce County, GA</v>
      </c>
      <c r="T377" s="23" t="s">
        <v>3306</v>
      </c>
      <c r="W377">
        <v>31.3841</v>
      </c>
      <c r="X377">
        <v>82.137299999999996</v>
      </c>
    </row>
    <row r="378" spans="1:24" ht="20">
      <c r="A378" s="26">
        <v>69</v>
      </c>
      <c r="B378" t="s">
        <v>1269</v>
      </c>
      <c r="C378" t="s">
        <v>2102</v>
      </c>
      <c r="D378" t="s">
        <v>69</v>
      </c>
      <c r="E378" t="s">
        <v>2103</v>
      </c>
      <c r="F378" t="s">
        <v>2104</v>
      </c>
      <c r="G378" t="s">
        <v>1328</v>
      </c>
      <c r="H378" t="s">
        <v>1274</v>
      </c>
      <c r="I378">
        <v>1</v>
      </c>
      <c r="J378">
        <v>3</v>
      </c>
      <c r="K378">
        <v>4</v>
      </c>
      <c r="L378">
        <v>3</v>
      </c>
      <c r="M378" t="s">
        <v>1275</v>
      </c>
      <c r="N378" t="str">
        <f t="shared" si="19"/>
        <v>GAJeff DavisHazlehurst3</v>
      </c>
      <c r="Q378" t="str">
        <f t="shared" si="20"/>
        <v>Hazlehurst, Jeff Davis County, GA</v>
      </c>
      <c r="T378" s="23" t="s">
        <v>3307</v>
      </c>
      <c r="U378" s="23"/>
      <c r="W378">
        <v>31.863</v>
      </c>
      <c r="X378">
        <v>82.595699999999994</v>
      </c>
    </row>
    <row r="379" spans="1:24" ht="20">
      <c r="A379" s="26">
        <v>70</v>
      </c>
      <c r="B379" t="s">
        <v>1269</v>
      </c>
      <c r="C379" t="s">
        <v>2105</v>
      </c>
      <c r="D379" t="s">
        <v>69</v>
      </c>
      <c r="E379" t="s">
        <v>2106</v>
      </c>
      <c r="F379" t="s">
        <v>2107</v>
      </c>
      <c r="G379" t="s">
        <v>1328</v>
      </c>
      <c r="H379" t="s">
        <v>1127</v>
      </c>
      <c r="I379">
        <v>1</v>
      </c>
      <c r="J379">
        <v>3</v>
      </c>
      <c r="K379">
        <v>1</v>
      </c>
      <c r="L379">
        <v>2</v>
      </c>
      <c r="M379" t="s">
        <v>1275</v>
      </c>
      <c r="N379" t="str">
        <f t="shared" si="19"/>
        <v>GAWayneMt. Pleasant3</v>
      </c>
      <c r="Q379" t="str">
        <f t="shared" si="20"/>
        <v>Mt. Pleasant, Wayne County, GA</v>
      </c>
      <c r="T379" s="23" t="s">
        <v>3308</v>
      </c>
      <c r="W379">
        <v>31.598500000000001</v>
      </c>
      <c r="X379">
        <v>81.764600000000002</v>
      </c>
    </row>
    <row r="380" spans="1:24" ht="20">
      <c r="A380" s="26">
        <v>71</v>
      </c>
      <c r="B380" t="s">
        <v>1269</v>
      </c>
      <c r="C380" t="s">
        <v>2108</v>
      </c>
      <c r="D380" t="s">
        <v>69</v>
      </c>
      <c r="E380" t="s">
        <v>2109</v>
      </c>
      <c r="F380" t="s">
        <v>2110</v>
      </c>
      <c r="G380" t="s">
        <v>1328</v>
      </c>
      <c r="H380" t="s">
        <v>1274</v>
      </c>
      <c r="I380">
        <v>1</v>
      </c>
      <c r="J380">
        <v>3</v>
      </c>
      <c r="K380">
        <v>1</v>
      </c>
      <c r="L380">
        <v>1</v>
      </c>
      <c r="M380" t="s">
        <v>1275</v>
      </c>
      <c r="N380" t="str">
        <f t="shared" si="19"/>
        <v>GALibertyAllenhurst3</v>
      </c>
      <c r="Q380" t="str">
        <f t="shared" si="20"/>
        <v>Allenhurst, Liberty County, GA</v>
      </c>
      <c r="T380" s="23" t="s">
        <v>3309</v>
      </c>
      <c r="W380">
        <v>31.777799999999999</v>
      </c>
      <c r="X380">
        <v>81.615700000000004</v>
      </c>
    </row>
    <row r="381" spans="1:24" ht="20">
      <c r="A381" s="26">
        <v>72</v>
      </c>
      <c r="B381" t="s">
        <v>1269</v>
      </c>
      <c r="C381" t="s">
        <v>2111</v>
      </c>
      <c r="D381" t="s">
        <v>69</v>
      </c>
      <c r="E381" t="s">
        <v>2112</v>
      </c>
      <c r="F381" t="s">
        <v>2113</v>
      </c>
      <c r="G381" t="s">
        <v>1322</v>
      </c>
      <c r="H381" t="s">
        <v>1127</v>
      </c>
      <c r="I381">
        <v>1</v>
      </c>
      <c r="J381">
        <v>3</v>
      </c>
      <c r="K381">
        <v>2</v>
      </c>
      <c r="L381">
        <v>2</v>
      </c>
      <c r="M381" t="s">
        <v>1275</v>
      </c>
      <c r="N381" t="str">
        <f t="shared" si="19"/>
        <v>GAMcIntoshTownsend3</v>
      </c>
      <c r="Q381" t="str">
        <f t="shared" si="20"/>
        <v>Townsend, McIntosh County, GA</v>
      </c>
      <c r="T381" s="23" t="s">
        <v>3310</v>
      </c>
      <c r="W381">
        <v>31.537700000000001</v>
      </c>
      <c r="X381">
        <v>81.431200000000004</v>
      </c>
    </row>
    <row r="382" spans="1:24" ht="20">
      <c r="A382" s="26">
        <v>73</v>
      </c>
      <c r="B382" t="s">
        <v>1269</v>
      </c>
      <c r="C382" t="s">
        <v>2114</v>
      </c>
      <c r="D382" t="s">
        <v>69</v>
      </c>
      <c r="E382" t="s">
        <v>2112</v>
      </c>
      <c r="F382" t="s">
        <v>2115</v>
      </c>
      <c r="G382" t="s">
        <v>1322</v>
      </c>
      <c r="H382" t="s">
        <v>1127</v>
      </c>
      <c r="I382">
        <v>1</v>
      </c>
      <c r="J382">
        <v>3</v>
      </c>
      <c r="K382">
        <v>4</v>
      </c>
      <c r="L382">
        <v>3</v>
      </c>
      <c r="M382" t="s">
        <v>1275</v>
      </c>
      <c r="N382" t="str">
        <f t="shared" si="19"/>
        <v>GAMcIntoshDarien3</v>
      </c>
      <c r="Q382" t="str">
        <f t="shared" si="20"/>
        <v>Darien, McIntosh County, GA</v>
      </c>
      <c r="T382" s="23" t="s">
        <v>3311</v>
      </c>
      <c r="U382" s="23"/>
      <c r="W382">
        <v>31.3705</v>
      </c>
      <c r="X382">
        <v>81.433199999999999</v>
      </c>
    </row>
    <row r="383" spans="1:24" ht="20">
      <c r="A383" s="26">
        <v>74</v>
      </c>
      <c r="B383" t="s">
        <v>1269</v>
      </c>
      <c r="C383" t="s">
        <v>2116</v>
      </c>
      <c r="D383" t="s">
        <v>69</v>
      </c>
      <c r="E383" t="s">
        <v>1326</v>
      </c>
      <c r="F383" t="s">
        <v>1982</v>
      </c>
      <c r="G383" t="s">
        <v>1328</v>
      </c>
      <c r="H383" t="s">
        <v>1274</v>
      </c>
      <c r="I383">
        <v>1</v>
      </c>
      <c r="J383">
        <v>3</v>
      </c>
      <c r="K383">
        <v>2</v>
      </c>
      <c r="L383">
        <v>2</v>
      </c>
      <c r="M383" t="s">
        <v>1275</v>
      </c>
      <c r="N383" t="str">
        <f t="shared" si="19"/>
        <v>GAIrwinBig Creek3</v>
      </c>
      <c r="Q383" t="str">
        <f t="shared" si="20"/>
        <v>Big Creek, Irwin County, GA</v>
      </c>
      <c r="T383" s="23" t="s">
        <v>3312</v>
      </c>
      <c r="W383">
        <v>31.659400000000002</v>
      </c>
      <c r="X383">
        <v>83.307400000000001</v>
      </c>
    </row>
    <row r="384" spans="1:24" ht="20">
      <c r="A384" s="26">
        <v>75</v>
      </c>
      <c r="B384" t="s">
        <v>1269</v>
      </c>
      <c r="C384" t="s">
        <v>2117</v>
      </c>
      <c r="D384" t="s">
        <v>69</v>
      </c>
      <c r="E384" t="s">
        <v>1367</v>
      </c>
      <c r="F384" t="s">
        <v>2118</v>
      </c>
      <c r="G384" t="s">
        <v>1328</v>
      </c>
      <c r="H384" t="s">
        <v>1274</v>
      </c>
      <c r="I384">
        <v>1</v>
      </c>
      <c r="J384">
        <v>3</v>
      </c>
      <c r="K384">
        <v>2</v>
      </c>
      <c r="L384">
        <v>4</v>
      </c>
      <c r="M384" t="s">
        <v>1275</v>
      </c>
      <c r="N384" t="str">
        <f t="shared" si="19"/>
        <v>GALeeLeesburg3</v>
      </c>
      <c r="Q384" t="str">
        <f t="shared" si="20"/>
        <v>Leesburg, Lee County, GA</v>
      </c>
      <c r="T384" s="23" t="s">
        <v>3313</v>
      </c>
      <c r="W384">
        <v>31.732700000000001</v>
      </c>
    </row>
    <row r="385" spans="1:24" ht="20">
      <c r="A385" s="26">
        <v>76</v>
      </c>
      <c r="B385" t="s">
        <v>1269</v>
      </c>
      <c r="C385" t="s">
        <v>2119</v>
      </c>
      <c r="D385" t="s">
        <v>69</v>
      </c>
      <c r="E385" t="s">
        <v>1330</v>
      </c>
      <c r="F385" t="s">
        <v>217</v>
      </c>
      <c r="G385" t="s">
        <v>1328</v>
      </c>
      <c r="H385" t="s">
        <v>1127</v>
      </c>
      <c r="I385">
        <v>1</v>
      </c>
      <c r="J385">
        <v>3</v>
      </c>
      <c r="K385">
        <v>2</v>
      </c>
      <c r="L385">
        <v>2</v>
      </c>
      <c r="M385" t="s">
        <v>1275</v>
      </c>
      <c r="N385" t="str">
        <f t="shared" si="19"/>
        <v>GADoughertyAlbany3</v>
      </c>
      <c r="Q385" t="str">
        <f t="shared" si="20"/>
        <v>Albany, Dougherty County, GA</v>
      </c>
      <c r="T385" s="23" t="s">
        <v>2887</v>
      </c>
      <c r="W385">
        <v>31.578499999999998</v>
      </c>
      <c r="X385">
        <v>84.155699999999996</v>
      </c>
    </row>
    <row r="386" spans="1:24" ht="20">
      <c r="A386" s="26">
        <v>77</v>
      </c>
      <c r="B386" t="s">
        <v>1269</v>
      </c>
      <c r="C386" t="s">
        <v>2120</v>
      </c>
      <c r="D386" t="s">
        <v>69</v>
      </c>
      <c r="E386" t="s">
        <v>1793</v>
      </c>
      <c r="F386" t="s">
        <v>2121</v>
      </c>
      <c r="G386" t="s">
        <v>1328</v>
      </c>
      <c r="H386" t="s">
        <v>1127</v>
      </c>
      <c r="I386">
        <v>1</v>
      </c>
      <c r="J386">
        <v>3</v>
      </c>
      <c r="K386">
        <v>1</v>
      </c>
      <c r="M386" t="s">
        <v>1275</v>
      </c>
      <c r="N386" t="str">
        <f t="shared" si="19"/>
        <v>GARandolphSpringvale3</v>
      </c>
      <c r="Q386" t="str">
        <f t="shared" si="20"/>
        <v>Springvale, Randolph County, GA</v>
      </c>
      <c r="T386" s="23" t="s">
        <v>3314</v>
      </c>
      <c r="W386">
        <v>31.724</v>
      </c>
      <c r="X386">
        <v>84.875500000000002</v>
      </c>
    </row>
    <row r="387" spans="1:24" ht="20">
      <c r="A387" s="26">
        <v>78</v>
      </c>
      <c r="B387" t="s">
        <v>1269</v>
      </c>
      <c r="C387" t="s">
        <v>2122</v>
      </c>
      <c r="D387" t="s">
        <v>69</v>
      </c>
      <c r="E387" t="s">
        <v>1793</v>
      </c>
      <c r="F387" t="s">
        <v>2123</v>
      </c>
      <c r="G387" t="s">
        <v>1328</v>
      </c>
      <c r="H387" t="s">
        <v>1127</v>
      </c>
      <c r="I387">
        <v>1</v>
      </c>
      <c r="J387">
        <v>3</v>
      </c>
      <c r="K387">
        <v>2</v>
      </c>
      <c r="M387" t="s">
        <v>1275</v>
      </c>
      <c r="N387" t="str">
        <f t="shared" si="19"/>
        <v>GARandolphColeman3</v>
      </c>
      <c r="Q387" t="str">
        <f t="shared" si="20"/>
        <v>Coleman, Randolph County, GA</v>
      </c>
      <c r="T387" s="23" t="s">
        <v>3315</v>
      </c>
      <c r="W387">
        <v>31.6724</v>
      </c>
      <c r="X387">
        <v>84.8904</v>
      </c>
    </row>
    <row r="388" spans="1:24" ht="20">
      <c r="A388" s="26">
        <v>79</v>
      </c>
      <c r="B388" t="s">
        <v>1269</v>
      </c>
      <c r="C388" t="s">
        <v>2124</v>
      </c>
      <c r="D388" t="s">
        <v>69</v>
      </c>
      <c r="E388" t="s">
        <v>1705</v>
      </c>
      <c r="F388" t="s">
        <v>972</v>
      </c>
      <c r="G388" t="s">
        <v>1328</v>
      </c>
      <c r="H388" t="s">
        <v>1127</v>
      </c>
      <c r="I388">
        <v>1</v>
      </c>
      <c r="J388">
        <v>3</v>
      </c>
      <c r="K388">
        <v>2</v>
      </c>
      <c r="L388">
        <v>2</v>
      </c>
      <c r="M388" t="s">
        <v>1275</v>
      </c>
      <c r="N388" t="str">
        <f t="shared" si="19"/>
        <v>GAQuitmanGeorgetown3</v>
      </c>
      <c r="Q388" t="str">
        <f t="shared" si="20"/>
        <v>Georgetown, Quitman County, GA</v>
      </c>
      <c r="T388" s="23" t="s">
        <v>3145</v>
      </c>
      <c r="W388">
        <v>31.884899999999998</v>
      </c>
      <c r="X388">
        <v>85.100499999999997</v>
      </c>
    </row>
    <row r="389" spans="1:24" ht="20">
      <c r="A389" s="26">
        <v>80</v>
      </c>
      <c r="B389" t="s">
        <v>1269</v>
      </c>
      <c r="C389" t="s">
        <v>2125</v>
      </c>
      <c r="D389" t="s">
        <v>69</v>
      </c>
      <c r="E389" t="s">
        <v>2126</v>
      </c>
      <c r="F389" t="s">
        <v>2127</v>
      </c>
      <c r="G389" t="s">
        <v>1328</v>
      </c>
      <c r="H389" t="s">
        <v>1274</v>
      </c>
      <c r="I389">
        <v>1</v>
      </c>
      <c r="J389">
        <v>3</v>
      </c>
      <c r="K389">
        <v>1</v>
      </c>
      <c r="L389">
        <v>2</v>
      </c>
      <c r="M389" t="s">
        <v>1275</v>
      </c>
      <c r="N389" t="str">
        <f t="shared" si="19"/>
        <v>GACharltonFolkston3</v>
      </c>
      <c r="Q389" t="str">
        <f t="shared" si="20"/>
        <v>Folkston, Charlton County, GA</v>
      </c>
      <c r="T389" s="23" t="s">
        <v>3316</v>
      </c>
      <c r="W389">
        <v>30.830200000000001</v>
      </c>
      <c r="X389">
        <v>82.009600000000006</v>
      </c>
    </row>
    <row r="390" spans="1:24" ht="20">
      <c r="A390" s="26">
        <v>82</v>
      </c>
      <c r="B390" t="s">
        <v>1269</v>
      </c>
      <c r="C390" t="s">
        <v>2129</v>
      </c>
      <c r="D390" t="s">
        <v>69</v>
      </c>
      <c r="E390" t="s">
        <v>2126</v>
      </c>
      <c r="F390" t="s">
        <v>2130</v>
      </c>
      <c r="G390" t="s">
        <v>1328</v>
      </c>
      <c r="H390" t="s">
        <v>1127</v>
      </c>
      <c r="I390">
        <v>1</v>
      </c>
      <c r="J390">
        <v>3</v>
      </c>
      <c r="K390">
        <v>1</v>
      </c>
      <c r="L390">
        <v>2</v>
      </c>
      <c r="M390" t="s">
        <v>1275</v>
      </c>
      <c r="N390" t="str">
        <f t="shared" ref="N390:N449" si="21">D390&amp;E390&amp;F390&amp;J390</f>
        <v>GACharltonMoniac3</v>
      </c>
      <c r="Q390" t="str">
        <f t="shared" ref="Q390:Q449" si="22">F390&amp;", "&amp;E390&amp;" County, "&amp;D390</f>
        <v>Moniac, Charlton County, GA</v>
      </c>
      <c r="T390" s="23" t="s">
        <v>3317</v>
      </c>
      <c r="W390">
        <v>30.5078</v>
      </c>
      <c r="X390">
        <v>82.203100000000006</v>
      </c>
    </row>
    <row r="391" spans="1:24" ht="20">
      <c r="A391" s="26">
        <v>83</v>
      </c>
      <c r="B391" t="s">
        <v>1269</v>
      </c>
      <c r="C391" t="s">
        <v>2131</v>
      </c>
      <c r="D391" t="s">
        <v>69</v>
      </c>
      <c r="E391" t="s">
        <v>2132</v>
      </c>
      <c r="F391" t="s">
        <v>2133</v>
      </c>
      <c r="G391" t="s">
        <v>1328</v>
      </c>
      <c r="H391" t="s">
        <v>1274</v>
      </c>
      <c r="I391">
        <v>1</v>
      </c>
      <c r="J391">
        <v>3</v>
      </c>
      <c r="K391">
        <v>2</v>
      </c>
      <c r="M391" t="s">
        <v>1275</v>
      </c>
      <c r="N391" t="str">
        <f t="shared" si="21"/>
        <v>GAAtkinsonAxson3</v>
      </c>
      <c r="Q391" t="str">
        <f t="shared" si="22"/>
        <v>Axson, Atkinson County, GA</v>
      </c>
      <c r="T391" s="23" t="s">
        <v>3318</v>
      </c>
      <c r="W391">
        <v>31.294699999999999</v>
      </c>
      <c r="X391">
        <v>82.747100000000003</v>
      </c>
    </row>
    <row r="392" spans="1:24" ht="20">
      <c r="A392" s="26">
        <v>84</v>
      </c>
      <c r="B392" t="s">
        <v>1269</v>
      </c>
      <c r="C392" t="s">
        <v>2134</v>
      </c>
      <c r="D392" t="s">
        <v>69</v>
      </c>
      <c r="E392" t="s">
        <v>1332</v>
      </c>
      <c r="F392" t="s">
        <v>1333</v>
      </c>
      <c r="G392" t="s">
        <v>1328</v>
      </c>
      <c r="H392" t="s">
        <v>1274</v>
      </c>
      <c r="I392">
        <v>1</v>
      </c>
      <c r="J392">
        <v>3</v>
      </c>
      <c r="K392">
        <v>1</v>
      </c>
      <c r="L392">
        <v>1</v>
      </c>
      <c r="M392" t="s">
        <v>1275</v>
      </c>
      <c r="N392" t="str">
        <f t="shared" si="21"/>
        <v>GALowndesValdosta3</v>
      </c>
      <c r="Q392" t="str">
        <f t="shared" si="22"/>
        <v>Valdosta, Lowndes County, GA</v>
      </c>
      <c r="T392" s="23" t="s">
        <v>2888</v>
      </c>
      <c r="W392">
        <v>30.832699999999999</v>
      </c>
      <c r="X392">
        <v>83.278499999999994</v>
      </c>
    </row>
    <row r="393" spans="1:24" ht="20">
      <c r="A393" s="26">
        <v>85</v>
      </c>
      <c r="B393" t="s">
        <v>1269</v>
      </c>
      <c r="C393" t="s">
        <v>2135</v>
      </c>
      <c r="D393" t="s">
        <v>69</v>
      </c>
      <c r="E393" t="s">
        <v>2136</v>
      </c>
      <c r="F393" t="s">
        <v>2137</v>
      </c>
      <c r="G393" t="s">
        <v>1328</v>
      </c>
      <c r="H393" t="s">
        <v>1274</v>
      </c>
      <c r="I393">
        <v>1</v>
      </c>
      <c r="J393">
        <v>3</v>
      </c>
      <c r="K393">
        <v>1</v>
      </c>
      <c r="L393">
        <v>2</v>
      </c>
      <c r="M393" t="s">
        <v>1275</v>
      </c>
      <c r="N393" t="str">
        <f t="shared" si="21"/>
        <v>GABerrienRay City3</v>
      </c>
      <c r="Q393" t="str">
        <f t="shared" si="22"/>
        <v>Ray City, Berrien County, GA</v>
      </c>
      <c r="T393" s="23" t="s">
        <v>3319</v>
      </c>
      <c r="W393">
        <v>31.0749</v>
      </c>
      <c r="X393">
        <v>83.187899999999999</v>
      </c>
    </row>
    <row r="394" spans="1:24" ht="20">
      <c r="A394" s="26">
        <v>86</v>
      </c>
      <c r="B394" t="s">
        <v>1269</v>
      </c>
      <c r="C394" t="s">
        <v>2138</v>
      </c>
      <c r="D394" t="s">
        <v>69</v>
      </c>
      <c r="E394" t="s">
        <v>1729</v>
      </c>
      <c r="F394" t="s">
        <v>2139</v>
      </c>
      <c r="G394" t="s">
        <v>1328</v>
      </c>
      <c r="H394" t="s">
        <v>1274</v>
      </c>
      <c r="I394">
        <v>1</v>
      </c>
      <c r="J394">
        <v>3</v>
      </c>
      <c r="K394">
        <v>1</v>
      </c>
      <c r="L394">
        <v>3</v>
      </c>
      <c r="M394" t="s">
        <v>1275</v>
      </c>
      <c r="N394" t="str">
        <f t="shared" si="21"/>
        <v>GAColquittMoultrie3</v>
      </c>
      <c r="Q394" t="str">
        <f t="shared" si="22"/>
        <v>Moultrie, Colquitt County, GA</v>
      </c>
      <c r="T394" s="23" t="s">
        <v>3320</v>
      </c>
      <c r="W394">
        <v>31.179500000000001</v>
      </c>
      <c r="X394">
        <v>83.787899999999993</v>
      </c>
    </row>
    <row r="395" spans="1:24" ht="20">
      <c r="A395" s="26">
        <v>87</v>
      </c>
      <c r="B395" t="s">
        <v>1269</v>
      </c>
      <c r="C395" t="s">
        <v>2140</v>
      </c>
      <c r="D395" t="s">
        <v>69</v>
      </c>
      <c r="E395" t="s">
        <v>1724</v>
      </c>
      <c r="F395" t="s">
        <v>2141</v>
      </c>
      <c r="G395" t="s">
        <v>1328</v>
      </c>
      <c r="H395" t="s">
        <v>1274</v>
      </c>
      <c r="I395">
        <v>1</v>
      </c>
      <c r="J395">
        <v>3</v>
      </c>
      <c r="K395">
        <v>4</v>
      </c>
      <c r="L395">
        <v>3</v>
      </c>
      <c r="M395" t="s">
        <v>1275</v>
      </c>
      <c r="N395" t="str">
        <f t="shared" si="21"/>
        <v>GAMitchellCamilla3</v>
      </c>
      <c r="Q395" t="str">
        <f t="shared" si="22"/>
        <v>Camilla, Mitchell County, GA</v>
      </c>
      <c r="T395" s="23" t="s">
        <v>3321</v>
      </c>
      <c r="W395">
        <v>31.231000000000002</v>
      </c>
      <c r="X395">
        <v>84.206000000000003</v>
      </c>
    </row>
    <row r="396" spans="1:24" ht="20">
      <c r="A396" s="26">
        <v>88</v>
      </c>
      <c r="B396" t="s">
        <v>1269</v>
      </c>
      <c r="C396" t="s">
        <v>2142</v>
      </c>
      <c r="D396" t="s">
        <v>69</v>
      </c>
      <c r="E396" t="s">
        <v>1914</v>
      </c>
      <c r="F396" t="s">
        <v>2143</v>
      </c>
      <c r="G396" t="s">
        <v>1328</v>
      </c>
      <c r="H396" t="s">
        <v>1274</v>
      </c>
      <c r="I396">
        <v>1</v>
      </c>
      <c r="J396">
        <v>3</v>
      </c>
      <c r="K396">
        <v>1</v>
      </c>
      <c r="L396">
        <v>1</v>
      </c>
      <c r="M396" t="s">
        <v>1275</v>
      </c>
      <c r="N396" t="str">
        <f t="shared" si="21"/>
        <v>GABakerNewton3</v>
      </c>
      <c r="Q396" t="str">
        <f t="shared" si="22"/>
        <v>Newton, Baker County, GA</v>
      </c>
      <c r="T396" s="23" t="s">
        <v>3322</v>
      </c>
      <c r="W396">
        <v>31.315999999999999</v>
      </c>
      <c r="X396">
        <v>84.338800000000006</v>
      </c>
    </row>
    <row r="397" spans="1:24" ht="20">
      <c r="A397" s="26">
        <v>89</v>
      </c>
      <c r="B397" t="s">
        <v>1269</v>
      </c>
      <c r="C397" t="s">
        <v>2144</v>
      </c>
      <c r="D397" t="s">
        <v>69</v>
      </c>
      <c r="E397" t="s">
        <v>1728</v>
      </c>
      <c r="F397" t="s">
        <v>1729</v>
      </c>
      <c r="G397" t="s">
        <v>1328</v>
      </c>
      <c r="H397" t="s">
        <v>1127</v>
      </c>
      <c r="I397">
        <v>1</v>
      </c>
      <c r="J397">
        <v>3</v>
      </c>
      <c r="K397">
        <v>2</v>
      </c>
      <c r="L397">
        <v>2</v>
      </c>
      <c r="M397" t="s">
        <v>1275</v>
      </c>
      <c r="N397" t="str">
        <f t="shared" si="21"/>
        <v>GAMillerColquitt3</v>
      </c>
      <c r="Q397" t="str">
        <f t="shared" si="22"/>
        <v>Colquitt, Miller County, GA</v>
      </c>
      <c r="T397" s="23" t="s">
        <v>3153</v>
      </c>
      <c r="W397">
        <v>31.173500000000001</v>
      </c>
      <c r="X397">
        <v>84.733500000000006</v>
      </c>
    </row>
    <row r="398" spans="1:24" ht="20">
      <c r="A398" s="26">
        <v>91</v>
      </c>
      <c r="B398" t="s">
        <v>1269</v>
      </c>
      <c r="C398" t="s">
        <v>2146</v>
      </c>
      <c r="D398" t="s">
        <v>54</v>
      </c>
      <c r="E398" t="s">
        <v>2147</v>
      </c>
      <c r="F398" t="s">
        <v>2148</v>
      </c>
      <c r="G398" t="s">
        <v>1328</v>
      </c>
      <c r="H398" t="s">
        <v>1127</v>
      </c>
      <c r="I398">
        <v>1</v>
      </c>
      <c r="J398">
        <v>3</v>
      </c>
      <c r="K398">
        <v>2</v>
      </c>
      <c r="L398">
        <v>2</v>
      </c>
      <c r="M398" t="s">
        <v>1275</v>
      </c>
      <c r="N398" t="str">
        <f t="shared" si="21"/>
        <v>FLMarionFlemington3</v>
      </c>
      <c r="Q398" t="str">
        <f t="shared" si="22"/>
        <v>Flemington, Marion County, FL</v>
      </c>
      <c r="T398" s="23" t="s">
        <v>3323</v>
      </c>
      <c r="W398">
        <v>29.3232</v>
      </c>
      <c r="X398">
        <v>82.269000000000005</v>
      </c>
    </row>
    <row r="399" spans="1:24" ht="20">
      <c r="A399" s="26">
        <v>92</v>
      </c>
      <c r="B399" t="s">
        <v>1269</v>
      </c>
      <c r="C399" t="s">
        <v>2149</v>
      </c>
      <c r="D399" t="s">
        <v>54</v>
      </c>
      <c r="E399" t="s">
        <v>2147</v>
      </c>
      <c r="F399" t="s">
        <v>2150</v>
      </c>
      <c r="G399" t="s">
        <v>1328</v>
      </c>
      <c r="H399" t="s">
        <v>1274</v>
      </c>
      <c r="I399">
        <v>1</v>
      </c>
      <c r="J399">
        <v>3</v>
      </c>
      <c r="K399">
        <v>4</v>
      </c>
      <c r="L399">
        <v>3</v>
      </c>
      <c r="M399" t="s">
        <v>1275</v>
      </c>
      <c r="N399" t="str">
        <f t="shared" si="21"/>
        <v>FLMarionSparr3</v>
      </c>
      <c r="Q399" t="str">
        <f t="shared" si="22"/>
        <v>Sparr, Marion County, FL</v>
      </c>
      <c r="T399" s="23" t="s">
        <v>3324</v>
      </c>
      <c r="W399">
        <v>29.319700000000001</v>
      </c>
      <c r="X399">
        <v>82.092600000000004</v>
      </c>
    </row>
    <row r="400" spans="1:24" ht="20">
      <c r="A400" s="26">
        <v>93</v>
      </c>
      <c r="B400" t="s">
        <v>1269</v>
      </c>
      <c r="C400" t="s">
        <v>2151</v>
      </c>
      <c r="D400" t="s">
        <v>54</v>
      </c>
      <c r="E400" t="s">
        <v>2152</v>
      </c>
      <c r="F400" t="s">
        <v>2153</v>
      </c>
      <c r="G400" t="s">
        <v>1322</v>
      </c>
      <c r="H400" t="s">
        <v>1127</v>
      </c>
      <c r="I400">
        <v>1</v>
      </c>
      <c r="J400">
        <v>3</v>
      </c>
      <c r="K400">
        <v>2</v>
      </c>
      <c r="L400">
        <v>2</v>
      </c>
      <c r="M400" t="s">
        <v>1275</v>
      </c>
      <c r="N400" t="str">
        <f t="shared" si="21"/>
        <v>FLDixieJena3</v>
      </c>
      <c r="Q400" t="str">
        <f t="shared" si="22"/>
        <v>Jena, Dixie County, FL</v>
      </c>
      <c r="T400" s="23" t="s">
        <v>3325</v>
      </c>
      <c r="W400">
        <v>29.664100000000001</v>
      </c>
      <c r="X400">
        <v>83.379599999999996</v>
      </c>
    </row>
    <row r="401" spans="1:24" ht="20">
      <c r="A401" s="26">
        <v>94</v>
      </c>
      <c r="B401" t="s">
        <v>1269</v>
      </c>
      <c r="C401" t="s">
        <v>2154</v>
      </c>
      <c r="D401" t="s">
        <v>54</v>
      </c>
      <c r="E401" t="s">
        <v>2155</v>
      </c>
      <c r="F401" t="s">
        <v>2156</v>
      </c>
      <c r="G401" t="s">
        <v>1322</v>
      </c>
      <c r="H401" t="s">
        <v>1127</v>
      </c>
      <c r="I401">
        <v>1</v>
      </c>
      <c r="J401">
        <v>3</v>
      </c>
      <c r="K401">
        <v>3</v>
      </c>
      <c r="L401">
        <v>3</v>
      </c>
      <c r="M401" t="s">
        <v>1275</v>
      </c>
      <c r="N401" t="str">
        <f t="shared" si="21"/>
        <v>FLSt. JohnsSt. Augustine3</v>
      </c>
      <c r="Q401" t="str">
        <f t="shared" si="22"/>
        <v>St. Augustine, St. Johns County, FL</v>
      </c>
      <c r="T401" s="23" t="s">
        <v>3326</v>
      </c>
      <c r="W401">
        <v>29.901199999999999</v>
      </c>
      <c r="X401">
        <v>81.312399999999997</v>
      </c>
    </row>
    <row r="402" spans="1:24" ht="20">
      <c r="A402" s="26">
        <v>96</v>
      </c>
      <c r="B402" t="s">
        <v>1269</v>
      </c>
      <c r="C402" t="s">
        <v>2158</v>
      </c>
      <c r="D402" t="s">
        <v>54</v>
      </c>
      <c r="E402" t="s">
        <v>2159</v>
      </c>
      <c r="F402" t="s">
        <v>2160</v>
      </c>
      <c r="G402" t="s">
        <v>1328</v>
      </c>
      <c r="H402" t="s">
        <v>1127</v>
      </c>
      <c r="I402">
        <v>1</v>
      </c>
      <c r="J402">
        <v>3</v>
      </c>
      <c r="K402">
        <v>2</v>
      </c>
      <c r="L402">
        <v>2</v>
      </c>
      <c r="M402" t="s">
        <v>1275</v>
      </c>
      <c r="N402" t="str">
        <f t="shared" si="21"/>
        <v>FLSeminolePaola3</v>
      </c>
      <c r="Q402" t="str">
        <f t="shared" si="22"/>
        <v>Paola, Seminole County, FL</v>
      </c>
      <c r="T402" s="23" t="s">
        <v>3327</v>
      </c>
      <c r="W402">
        <v>28.785799999999998</v>
      </c>
      <c r="X402">
        <v>81.3703</v>
      </c>
    </row>
    <row r="403" spans="1:24" ht="20">
      <c r="A403" s="26">
        <v>97</v>
      </c>
      <c r="B403" t="s">
        <v>1269</v>
      </c>
      <c r="C403" t="s">
        <v>2161</v>
      </c>
      <c r="D403" t="s">
        <v>54</v>
      </c>
      <c r="E403" t="s">
        <v>1364</v>
      </c>
      <c r="F403" t="s">
        <v>2162</v>
      </c>
      <c r="G403" t="s">
        <v>1322</v>
      </c>
      <c r="H403" t="s">
        <v>1127</v>
      </c>
      <c r="I403">
        <v>1</v>
      </c>
      <c r="J403">
        <v>3</v>
      </c>
      <c r="K403">
        <v>2</v>
      </c>
      <c r="L403">
        <v>2</v>
      </c>
      <c r="M403" t="s">
        <v>1275</v>
      </c>
      <c r="N403" t="str">
        <f t="shared" si="21"/>
        <v>FLHillsboroughPlant City3</v>
      </c>
      <c r="Q403" t="str">
        <f t="shared" si="22"/>
        <v>Plant City, Hillsborough County, FL</v>
      </c>
      <c r="T403" s="23" t="s">
        <v>3328</v>
      </c>
      <c r="W403">
        <v>28.013999999999999</v>
      </c>
      <c r="X403">
        <v>82.119</v>
      </c>
    </row>
    <row r="404" spans="1:24" ht="20">
      <c r="A404" s="26">
        <v>98</v>
      </c>
      <c r="B404" t="s">
        <v>1269</v>
      </c>
      <c r="C404" t="s">
        <v>2163</v>
      </c>
      <c r="D404" t="s">
        <v>54</v>
      </c>
      <c r="E404" t="s">
        <v>2164</v>
      </c>
      <c r="F404" t="s">
        <v>2165</v>
      </c>
      <c r="G404" t="s">
        <v>1328</v>
      </c>
      <c r="H404" t="s">
        <v>1127</v>
      </c>
      <c r="I404">
        <v>1</v>
      </c>
      <c r="J404">
        <v>3</v>
      </c>
      <c r="K404">
        <v>2</v>
      </c>
      <c r="L404">
        <v>2</v>
      </c>
      <c r="M404" t="s">
        <v>1275</v>
      </c>
      <c r="N404" t="str">
        <f t="shared" si="21"/>
        <v>FLOkeechobeeBasinger3</v>
      </c>
      <c r="Q404" t="str">
        <f t="shared" si="22"/>
        <v>Basinger, Okeechobee County, FL</v>
      </c>
      <c r="T404" s="23" t="s">
        <v>3329</v>
      </c>
      <c r="W404">
        <v>27.532599999999999</v>
      </c>
      <c r="X404">
        <v>81.015299999999996</v>
      </c>
    </row>
    <row r="405" spans="1:24" ht="20">
      <c r="A405" s="26">
        <v>99</v>
      </c>
      <c r="B405" t="s">
        <v>1269</v>
      </c>
      <c r="C405" t="s">
        <v>2166</v>
      </c>
      <c r="D405" t="s">
        <v>54</v>
      </c>
      <c r="E405" t="s">
        <v>2167</v>
      </c>
      <c r="F405" t="s">
        <v>65</v>
      </c>
      <c r="G405" t="s">
        <v>1322</v>
      </c>
      <c r="H405" t="s">
        <v>1274</v>
      </c>
      <c r="I405">
        <v>1</v>
      </c>
      <c r="J405">
        <v>3</v>
      </c>
      <c r="K405">
        <v>3</v>
      </c>
      <c r="L405">
        <v>4</v>
      </c>
      <c r="M405" t="s">
        <v>1275</v>
      </c>
      <c r="N405" t="str">
        <f t="shared" si="21"/>
        <v>FLPalm BeachWest Palm Beach3</v>
      </c>
      <c r="Q405" t="str">
        <f t="shared" si="22"/>
        <v>West Palm Beach, Palm Beach County, FL</v>
      </c>
      <c r="T405" s="23" t="s">
        <v>3330</v>
      </c>
      <c r="W405">
        <v>26.715299999999999</v>
      </c>
      <c r="X405">
        <v>80.053399999999996</v>
      </c>
    </row>
    <row r="406" spans="1:24" ht="20">
      <c r="A406" s="26">
        <v>100</v>
      </c>
      <c r="B406" t="s">
        <v>1269</v>
      </c>
      <c r="C406" t="s">
        <v>2168</v>
      </c>
      <c r="D406" t="s">
        <v>54</v>
      </c>
      <c r="E406" t="s">
        <v>1292</v>
      </c>
      <c r="F406" t="s">
        <v>2169</v>
      </c>
      <c r="G406" t="s">
        <v>1322</v>
      </c>
      <c r="H406" t="s">
        <v>1127</v>
      </c>
      <c r="I406">
        <v>1</v>
      </c>
      <c r="J406">
        <v>3</v>
      </c>
      <c r="K406">
        <v>2</v>
      </c>
      <c r="L406">
        <v>2</v>
      </c>
      <c r="M406" t="s">
        <v>1275</v>
      </c>
      <c r="N406" t="str">
        <f t="shared" si="21"/>
        <v>FLMonroeIslamorada3</v>
      </c>
      <c r="Q406" t="str">
        <f t="shared" si="22"/>
        <v>Islamorada, Monroe County, FL</v>
      </c>
      <c r="T406" s="23" t="s">
        <v>3331</v>
      </c>
      <c r="W406">
        <v>24.923999999999999</v>
      </c>
      <c r="X406">
        <v>80.626999999999995</v>
      </c>
    </row>
    <row r="407" spans="1:24" ht="20">
      <c r="A407" s="26">
        <v>101</v>
      </c>
      <c r="B407" t="s">
        <v>1269</v>
      </c>
      <c r="C407" t="s">
        <v>2170</v>
      </c>
      <c r="D407" t="s">
        <v>275</v>
      </c>
      <c r="E407" t="s">
        <v>1748</v>
      </c>
      <c r="F407" t="s">
        <v>2171</v>
      </c>
      <c r="G407" t="s">
        <v>1273</v>
      </c>
      <c r="H407" t="s">
        <v>1274</v>
      </c>
      <c r="I407">
        <v>1</v>
      </c>
      <c r="J407">
        <v>3</v>
      </c>
      <c r="K407">
        <v>2</v>
      </c>
      <c r="L407">
        <v>3</v>
      </c>
      <c r="M407" t="s">
        <v>1275</v>
      </c>
      <c r="N407" t="str">
        <f t="shared" si="21"/>
        <v>TNFentressGlenobey3</v>
      </c>
      <c r="Q407" t="str">
        <f t="shared" si="22"/>
        <v>Glenobey, Fentress County, TN</v>
      </c>
      <c r="T407" s="23" t="s">
        <v>3332</v>
      </c>
      <c r="W407">
        <v>36.431699999999999</v>
      </c>
      <c r="X407">
        <v>84.950500000000005</v>
      </c>
    </row>
    <row r="408" spans="1:24" ht="20">
      <c r="A408" s="26">
        <v>102</v>
      </c>
      <c r="B408" t="s">
        <v>1269</v>
      </c>
      <c r="C408" t="s">
        <v>2172</v>
      </c>
      <c r="D408" t="s">
        <v>275</v>
      </c>
      <c r="E408" t="s">
        <v>2173</v>
      </c>
      <c r="F408" t="s">
        <v>99</v>
      </c>
      <c r="G408" t="s">
        <v>1273</v>
      </c>
      <c r="H408" t="s">
        <v>1274</v>
      </c>
      <c r="I408">
        <v>1</v>
      </c>
      <c r="J408">
        <v>3</v>
      </c>
      <c r="K408">
        <v>1</v>
      </c>
      <c r="L408">
        <v>1</v>
      </c>
      <c r="M408" t="s">
        <v>1275</v>
      </c>
      <c r="N408" t="str">
        <f t="shared" si="21"/>
        <v>TNRobertsonSpringfield3</v>
      </c>
      <c r="Q408" t="str">
        <f t="shared" si="22"/>
        <v>Springfield, Robertson County, TN</v>
      </c>
      <c r="T408" s="23" t="s">
        <v>3333</v>
      </c>
      <c r="W408">
        <v>36.509300000000003</v>
      </c>
      <c r="X408">
        <v>86.884399999999999</v>
      </c>
    </row>
    <row r="409" spans="1:24" ht="20">
      <c r="A409" s="26">
        <v>103</v>
      </c>
      <c r="B409" t="s">
        <v>1269</v>
      </c>
      <c r="C409" t="s">
        <v>2174</v>
      </c>
      <c r="D409" t="s">
        <v>275</v>
      </c>
      <c r="E409" t="s">
        <v>380</v>
      </c>
      <c r="F409" t="s">
        <v>2175</v>
      </c>
      <c r="G409" t="s">
        <v>1273</v>
      </c>
      <c r="H409" t="s">
        <v>1127</v>
      </c>
      <c r="I409">
        <v>1</v>
      </c>
      <c r="J409">
        <v>3</v>
      </c>
      <c r="K409">
        <v>1</v>
      </c>
      <c r="M409" t="s">
        <v>1275</v>
      </c>
      <c r="N409" t="str">
        <f t="shared" si="21"/>
        <v>TNStewartHurricane Creek3</v>
      </c>
      <c r="Q409" t="str">
        <f t="shared" si="22"/>
        <v>Hurricane Creek, Stewart County, TN</v>
      </c>
      <c r="T409" s="23" t="s">
        <v>3334</v>
      </c>
      <c r="W409">
        <v>36.494799999999998</v>
      </c>
      <c r="X409">
        <v>87.739500000000007</v>
      </c>
    </row>
    <row r="410" spans="1:24" ht="20">
      <c r="A410" s="26">
        <v>104</v>
      </c>
      <c r="B410" t="s">
        <v>1269</v>
      </c>
      <c r="C410" t="s">
        <v>2176</v>
      </c>
      <c r="D410" t="s">
        <v>275</v>
      </c>
      <c r="E410" t="s">
        <v>2177</v>
      </c>
      <c r="F410" t="s">
        <v>2178</v>
      </c>
      <c r="G410" t="s">
        <v>1273</v>
      </c>
      <c r="H410" t="s">
        <v>1127</v>
      </c>
      <c r="I410">
        <v>1</v>
      </c>
      <c r="J410">
        <v>3</v>
      </c>
      <c r="K410">
        <v>2</v>
      </c>
      <c r="L410">
        <v>2</v>
      </c>
      <c r="M410" t="s">
        <v>1275</v>
      </c>
      <c r="N410" t="str">
        <f t="shared" si="21"/>
        <v>TNHickmanWhitehouse3</v>
      </c>
      <c r="Q410" t="str">
        <f t="shared" si="22"/>
        <v>Whitehouse, Hickman County, TN</v>
      </c>
      <c r="T410" s="23" t="s">
        <v>3335</v>
      </c>
      <c r="W410">
        <v>36.4709</v>
      </c>
      <c r="X410">
        <v>86.651399999999995</v>
      </c>
    </row>
    <row r="411" spans="1:24" ht="20">
      <c r="A411" s="26">
        <v>105</v>
      </c>
      <c r="B411" t="s">
        <v>1269</v>
      </c>
      <c r="C411" t="s">
        <v>2179</v>
      </c>
      <c r="D411" t="s">
        <v>275</v>
      </c>
      <c r="E411" t="s">
        <v>2180</v>
      </c>
      <c r="F411" t="s">
        <v>673</v>
      </c>
      <c r="G411" t="s">
        <v>1273</v>
      </c>
      <c r="H411" t="s">
        <v>1274</v>
      </c>
      <c r="I411">
        <v>1</v>
      </c>
      <c r="J411">
        <v>3</v>
      </c>
      <c r="K411">
        <v>1</v>
      </c>
      <c r="L411">
        <v>1</v>
      </c>
      <c r="M411" t="s">
        <v>1275</v>
      </c>
      <c r="N411" t="str">
        <f t="shared" si="21"/>
        <v>TNVan BurenSpencer3</v>
      </c>
      <c r="Q411" t="str">
        <f t="shared" si="22"/>
        <v>Spencer, Van Buren County, TN</v>
      </c>
      <c r="T411" s="23" t="s">
        <v>3336</v>
      </c>
      <c r="W411">
        <v>35.744199999999999</v>
      </c>
      <c r="X411">
        <v>85.462800000000001</v>
      </c>
    </row>
    <row r="412" spans="1:24" ht="20">
      <c r="A412" s="26">
        <v>106</v>
      </c>
      <c r="B412" t="s">
        <v>1269</v>
      </c>
      <c r="C412" t="s">
        <v>2181</v>
      </c>
      <c r="D412" t="s">
        <v>275</v>
      </c>
      <c r="E412" t="s">
        <v>571</v>
      </c>
      <c r="F412" t="s">
        <v>975</v>
      </c>
      <c r="G412" t="s">
        <v>1273</v>
      </c>
      <c r="H412" t="s">
        <v>1274</v>
      </c>
      <c r="I412">
        <v>1</v>
      </c>
      <c r="J412">
        <v>3</v>
      </c>
      <c r="K412">
        <v>2</v>
      </c>
      <c r="L412">
        <v>2</v>
      </c>
      <c r="M412" t="s">
        <v>1275</v>
      </c>
      <c r="N412" t="str">
        <f t="shared" si="21"/>
        <v>TNFranklinWinchester3</v>
      </c>
      <c r="Q412" t="str">
        <f t="shared" si="22"/>
        <v>Winchester, Franklin County, TN</v>
      </c>
      <c r="T412" s="23" t="s">
        <v>3337</v>
      </c>
      <c r="W412">
        <v>35.185400000000001</v>
      </c>
      <c r="X412">
        <v>86.112499999999997</v>
      </c>
    </row>
    <row r="413" spans="1:24" ht="20">
      <c r="A413" s="26">
        <v>107</v>
      </c>
      <c r="B413" t="s">
        <v>1269</v>
      </c>
      <c r="C413" t="s">
        <v>2182</v>
      </c>
      <c r="D413" t="s">
        <v>275</v>
      </c>
      <c r="E413" t="s">
        <v>731</v>
      </c>
      <c r="F413" t="s">
        <v>2183</v>
      </c>
      <c r="G413" t="s">
        <v>1273</v>
      </c>
      <c r="H413" t="s">
        <v>1127</v>
      </c>
      <c r="I413">
        <v>1</v>
      </c>
      <c r="J413">
        <v>3</v>
      </c>
      <c r="K413">
        <v>4</v>
      </c>
      <c r="L413">
        <v>3</v>
      </c>
      <c r="M413" t="s">
        <v>1275</v>
      </c>
      <c r="N413" t="str">
        <f t="shared" si="21"/>
        <v>TNBedfordNormandy3</v>
      </c>
      <c r="Q413" t="str">
        <f t="shared" si="22"/>
        <v>Normandy, Bedford County, TN</v>
      </c>
      <c r="T413" s="23" t="s">
        <v>3338</v>
      </c>
      <c r="W413">
        <v>35.450899999999997</v>
      </c>
      <c r="X413">
        <v>86.254400000000004</v>
      </c>
    </row>
    <row r="414" spans="1:24" ht="20">
      <c r="A414" s="26">
        <v>108</v>
      </c>
      <c r="B414" t="s">
        <v>1269</v>
      </c>
      <c r="C414" t="s">
        <v>2184</v>
      </c>
      <c r="D414" t="s">
        <v>275</v>
      </c>
      <c r="E414" t="s">
        <v>1759</v>
      </c>
      <c r="F414" t="s">
        <v>2185</v>
      </c>
      <c r="G414" t="s">
        <v>1273</v>
      </c>
      <c r="H414" t="s">
        <v>1127</v>
      </c>
      <c r="I414">
        <v>1</v>
      </c>
      <c r="J414">
        <v>3</v>
      </c>
      <c r="K414">
        <v>2</v>
      </c>
      <c r="L414">
        <v>1</v>
      </c>
      <c r="M414" t="s">
        <v>1275</v>
      </c>
      <c r="N414" t="str">
        <f t="shared" si="21"/>
        <v>TNWilliamsonArno3</v>
      </c>
      <c r="Q414" t="str">
        <f t="shared" si="22"/>
        <v>Arno, Williamson County, TN</v>
      </c>
      <c r="T414" s="23" t="s">
        <v>3339</v>
      </c>
      <c r="W414">
        <v>35.805999999999997</v>
      </c>
      <c r="X414">
        <v>86.820899999999995</v>
      </c>
    </row>
    <row r="415" spans="1:24" ht="20">
      <c r="A415" s="26">
        <v>109</v>
      </c>
      <c r="B415" t="s">
        <v>1269</v>
      </c>
      <c r="C415" t="s">
        <v>2186</v>
      </c>
      <c r="D415" t="s">
        <v>275</v>
      </c>
      <c r="E415" t="s">
        <v>2187</v>
      </c>
      <c r="F415" t="s">
        <v>2188</v>
      </c>
      <c r="G415" t="s">
        <v>1273</v>
      </c>
      <c r="H415" t="s">
        <v>1127</v>
      </c>
      <c r="I415">
        <v>1</v>
      </c>
      <c r="J415">
        <v>3</v>
      </c>
      <c r="K415">
        <v>2</v>
      </c>
      <c r="L415">
        <v>2</v>
      </c>
      <c r="M415" t="s">
        <v>1275</v>
      </c>
      <c r="N415" t="str">
        <f t="shared" si="21"/>
        <v>TNGilesLynnville3</v>
      </c>
      <c r="Q415" t="str">
        <f t="shared" si="22"/>
        <v>Lynnville, Giles County, TN</v>
      </c>
      <c r="T415" s="23" t="s">
        <v>3340</v>
      </c>
      <c r="W415">
        <v>35.373100000000001</v>
      </c>
      <c r="X415">
        <v>87.008899999999997</v>
      </c>
    </row>
    <row r="416" spans="1:24" ht="20">
      <c r="A416" s="26">
        <v>110</v>
      </c>
      <c r="B416" t="s">
        <v>1269</v>
      </c>
      <c r="C416" t="s">
        <v>2189</v>
      </c>
      <c r="D416" t="s">
        <v>275</v>
      </c>
      <c r="E416" t="s">
        <v>1761</v>
      </c>
      <c r="F416" t="s">
        <v>2190</v>
      </c>
      <c r="G416" t="s">
        <v>1273</v>
      </c>
      <c r="H416" t="s">
        <v>1127</v>
      </c>
      <c r="I416">
        <v>1</v>
      </c>
      <c r="J416">
        <v>3</v>
      </c>
      <c r="K416">
        <v>2</v>
      </c>
      <c r="L416">
        <v>1</v>
      </c>
      <c r="M416" t="s">
        <v>1275</v>
      </c>
      <c r="N416" t="str">
        <f t="shared" si="21"/>
        <v>TNLawrenceLeoma3</v>
      </c>
      <c r="Q416" t="str">
        <f t="shared" si="22"/>
        <v>Leoma, Lawrence County, TN</v>
      </c>
      <c r="T416" s="23" t="s">
        <v>3341</v>
      </c>
      <c r="W416">
        <v>35.1785</v>
      </c>
      <c r="X416">
        <v>87.328100000000006</v>
      </c>
    </row>
    <row r="417" spans="1:24" ht="20">
      <c r="A417" s="26">
        <v>112</v>
      </c>
      <c r="B417" t="s">
        <v>1269</v>
      </c>
      <c r="C417" t="s">
        <v>2192</v>
      </c>
      <c r="D417" t="s">
        <v>3</v>
      </c>
      <c r="E417" t="s">
        <v>320</v>
      </c>
      <c r="F417" t="s">
        <v>2193</v>
      </c>
      <c r="G417" t="s">
        <v>1273</v>
      </c>
      <c r="H417" t="s">
        <v>1127</v>
      </c>
      <c r="I417">
        <v>1</v>
      </c>
      <c r="J417">
        <v>3</v>
      </c>
      <c r="K417">
        <v>1</v>
      </c>
      <c r="L417">
        <v>1</v>
      </c>
      <c r="M417" t="s">
        <v>1275</v>
      </c>
      <c r="N417" t="str">
        <f t="shared" si="21"/>
        <v>ALMadisonToney3</v>
      </c>
      <c r="Q417" t="str">
        <f t="shared" si="22"/>
        <v>Toney, Madison County, AL</v>
      </c>
      <c r="T417" s="23" t="s">
        <v>3342</v>
      </c>
      <c r="W417">
        <v>34.948900000000002</v>
      </c>
      <c r="X417">
        <v>86.688699999999997</v>
      </c>
    </row>
    <row r="418" spans="1:24" ht="20">
      <c r="A418" s="26">
        <v>113</v>
      </c>
      <c r="B418" t="s">
        <v>1269</v>
      </c>
      <c r="C418" t="s">
        <v>2194</v>
      </c>
      <c r="D418" t="s">
        <v>3</v>
      </c>
      <c r="E418" t="s">
        <v>2195</v>
      </c>
      <c r="F418" t="s">
        <v>2196</v>
      </c>
      <c r="G418" t="s">
        <v>1273</v>
      </c>
      <c r="H418" t="s">
        <v>1274</v>
      </c>
      <c r="I418">
        <v>1</v>
      </c>
      <c r="J418">
        <v>3</v>
      </c>
      <c r="K418">
        <v>3</v>
      </c>
      <c r="L418">
        <v>1</v>
      </c>
      <c r="M418" t="s">
        <v>1275</v>
      </c>
      <c r="N418" t="str">
        <f t="shared" si="21"/>
        <v>ALLimestoneAthens3</v>
      </c>
      <c r="Q418" t="str">
        <f t="shared" si="22"/>
        <v>Athens, Limestone County, AL</v>
      </c>
      <c r="T418" s="23" t="s">
        <v>3343</v>
      </c>
      <c r="W418">
        <v>34.802900000000001</v>
      </c>
      <c r="X418">
        <v>86.971699999999998</v>
      </c>
    </row>
    <row r="419" spans="1:24" ht="20">
      <c r="A419" s="26">
        <v>114</v>
      </c>
      <c r="B419" t="s">
        <v>1269</v>
      </c>
      <c r="C419" t="s">
        <v>2197</v>
      </c>
      <c r="D419" t="s">
        <v>3</v>
      </c>
      <c r="E419" t="s">
        <v>367</v>
      </c>
      <c r="F419" t="s">
        <v>2198</v>
      </c>
      <c r="G419" t="s">
        <v>1273</v>
      </c>
      <c r="H419" t="s">
        <v>1127</v>
      </c>
      <c r="I419">
        <v>1</v>
      </c>
      <c r="J419">
        <v>3</v>
      </c>
      <c r="K419">
        <v>1</v>
      </c>
      <c r="M419" t="s">
        <v>1275</v>
      </c>
      <c r="N419" t="str">
        <f t="shared" si="21"/>
        <v>ALMarshallAlbertville3</v>
      </c>
      <c r="Q419" t="str">
        <f t="shared" si="22"/>
        <v>Albertville, Marshall County, AL</v>
      </c>
      <c r="T419" s="23" t="s">
        <v>3344</v>
      </c>
      <c r="W419">
        <v>34.267000000000003</v>
      </c>
      <c r="X419">
        <v>86.208600000000004</v>
      </c>
    </row>
    <row r="420" spans="1:24" ht="20">
      <c r="A420" s="26">
        <v>115</v>
      </c>
      <c r="B420" t="s">
        <v>1269</v>
      </c>
      <c r="C420" t="s">
        <v>2199</v>
      </c>
      <c r="D420" t="s">
        <v>3</v>
      </c>
      <c r="E420" t="s">
        <v>1604</v>
      </c>
      <c r="F420" t="s">
        <v>2200</v>
      </c>
      <c r="G420" t="s">
        <v>1273</v>
      </c>
      <c r="H420" t="s">
        <v>1274</v>
      </c>
      <c r="I420">
        <v>1</v>
      </c>
      <c r="J420">
        <v>3</v>
      </c>
      <c r="K420">
        <v>1</v>
      </c>
      <c r="L420">
        <v>2</v>
      </c>
      <c r="M420" t="s">
        <v>1275</v>
      </c>
      <c r="N420" t="str">
        <f t="shared" si="21"/>
        <v>ALBlountBlountsville3</v>
      </c>
      <c r="Q420" t="str">
        <f t="shared" si="22"/>
        <v>Blountsville, Blount County, AL</v>
      </c>
      <c r="T420" s="23" t="s">
        <v>3345</v>
      </c>
      <c r="W420">
        <v>34.084800000000001</v>
      </c>
      <c r="X420">
        <v>86.591099999999997</v>
      </c>
    </row>
    <row r="421" spans="1:24" ht="20">
      <c r="A421" s="26">
        <v>116</v>
      </c>
      <c r="B421" t="s">
        <v>1269</v>
      </c>
      <c r="C421" t="s">
        <v>2201</v>
      </c>
      <c r="D421" t="s">
        <v>3</v>
      </c>
      <c r="E421" t="s">
        <v>2202</v>
      </c>
      <c r="F421" t="s">
        <v>2202</v>
      </c>
      <c r="G421" t="s">
        <v>1273</v>
      </c>
      <c r="H421" t="s">
        <v>1274</v>
      </c>
      <c r="I421">
        <v>1</v>
      </c>
      <c r="J421">
        <v>3</v>
      </c>
      <c r="K421">
        <v>4</v>
      </c>
      <c r="L421">
        <v>4</v>
      </c>
      <c r="M421" t="s">
        <v>1275</v>
      </c>
      <c r="N421" t="str">
        <f t="shared" si="21"/>
        <v>ALCullmanCullman3</v>
      </c>
      <c r="Q421" t="str">
        <f t="shared" si="22"/>
        <v>Cullman, Cullman County, AL</v>
      </c>
      <c r="T421" s="23" t="s">
        <v>3346</v>
      </c>
      <c r="W421">
        <v>34.174799999999998</v>
      </c>
      <c r="X421">
        <v>86.843599999999995</v>
      </c>
    </row>
    <row r="422" spans="1:24" ht="20">
      <c r="A422" s="26">
        <v>117</v>
      </c>
      <c r="B422" t="s">
        <v>1269</v>
      </c>
      <c r="C422" t="s">
        <v>2203</v>
      </c>
      <c r="D422" t="s">
        <v>3</v>
      </c>
      <c r="E422" t="s">
        <v>2147</v>
      </c>
      <c r="F422" t="s">
        <v>2204</v>
      </c>
      <c r="G422" t="s">
        <v>1273</v>
      </c>
      <c r="H422" t="s">
        <v>1127</v>
      </c>
      <c r="I422">
        <v>1</v>
      </c>
      <c r="J422">
        <v>3</v>
      </c>
      <c r="K422">
        <v>2</v>
      </c>
      <c r="L422">
        <v>1</v>
      </c>
      <c r="M422" t="s">
        <v>1275</v>
      </c>
      <c r="N422" t="str">
        <f t="shared" si="21"/>
        <v>ALMarionWinfield3</v>
      </c>
      <c r="Q422" t="str">
        <f t="shared" si="22"/>
        <v>Winfield, Marion County, AL</v>
      </c>
      <c r="T422" s="23" t="s">
        <v>3347</v>
      </c>
      <c r="W422">
        <v>33.928199999999997</v>
      </c>
      <c r="X422">
        <v>87.817400000000006</v>
      </c>
    </row>
    <row r="423" spans="1:24" ht="20">
      <c r="A423" s="26">
        <v>118</v>
      </c>
      <c r="B423" t="s">
        <v>1269</v>
      </c>
      <c r="C423" t="s">
        <v>2205</v>
      </c>
      <c r="D423" t="s">
        <v>3</v>
      </c>
      <c r="E423" t="s">
        <v>571</v>
      </c>
      <c r="F423" t="s">
        <v>2206</v>
      </c>
      <c r="G423" t="s">
        <v>1273</v>
      </c>
      <c r="H423" t="s">
        <v>1274</v>
      </c>
      <c r="I423">
        <v>1</v>
      </c>
      <c r="J423">
        <v>3</v>
      </c>
      <c r="K423">
        <v>1</v>
      </c>
      <c r="M423" t="s">
        <v>1275</v>
      </c>
      <c r="N423" t="str">
        <f t="shared" si="21"/>
        <v>ALFranklinVina3</v>
      </c>
      <c r="Q423" t="str">
        <f t="shared" si="22"/>
        <v>Vina, Franklin County, AL</v>
      </c>
      <c r="T423" s="23" t="s">
        <v>3348</v>
      </c>
      <c r="W423">
        <v>34.372</v>
      </c>
      <c r="X423">
        <v>88.051400000000001</v>
      </c>
    </row>
    <row r="424" spans="1:24" ht="20">
      <c r="A424" s="26">
        <v>119</v>
      </c>
      <c r="B424" t="s">
        <v>1269</v>
      </c>
      <c r="C424" t="s">
        <v>2207</v>
      </c>
      <c r="D424" t="s">
        <v>3</v>
      </c>
      <c r="E424" t="s">
        <v>2208</v>
      </c>
      <c r="F424" t="s">
        <v>2209</v>
      </c>
      <c r="G424" t="s">
        <v>1273</v>
      </c>
      <c r="H424" t="s">
        <v>1274</v>
      </c>
      <c r="I424">
        <v>1</v>
      </c>
      <c r="J424">
        <v>3</v>
      </c>
      <c r="K424">
        <v>4</v>
      </c>
      <c r="L424">
        <v>3</v>
      </c>
      <c r="M424" t="s">
        <v>1275</v>
      </c>
      <c r="N424" t="str">
        <f t="shared" si="21"/>
        <v>ALSt. ClairAshville3</v>
      </c>
      <c r="Q424" t="str">
        <f t="shared" si="22"/>
        <v>Ashville, St. Clair County, AL</v>
      </c>
      <c r="T424" s="23" t="s">
        <v>3349</v>
      </c>
      <c r="W424">
        <v>33.838200000000001</v>
      </c>
      <c r="X424">
        <v>86.260499999999993</v>
      </c>
    </row>
    <row r="425" spans="1:24" ht="20">
      <c r="A425" s="26">
        <v>120</v>
      </c>
      <c r="B425" t="s">
        <v>1269</v>
      </c>
      <c r="C425" t="s">
        <v>2210</v>
      </c>
      <c r="D425" t="s">
        <v>3</v>
      </c>
      <c r="E425" t="s">
        <v>958</v>
      </c>
      <c r="F425" t="s">
        <v>4</v>
      </c>
      <c r="G425" t="s">
        <v>1273</v>
      </c>
      <c r="H425" t="s">
        <v>1127</v>
      </c>
      <c r="I425">
        <v>1</v>
      </c>
      <c r="J425">
        <v>3</v>
      </c>
      <c r="K425">
        <v>3</v>
      </c>
      <c r="L425">
        <v>2</v>
      </c>
      <c r="M425" t="s">
        <v>1275</v>
      </c>
      <c r="N425" t="str">
        <f t="shared" si="21"/>
        <v>ALJeffersonBirmingham3</v>
      </c>
      <c r="Q425" t="str">
        <f t="shared" si="22"/>
        <v>Birmingham, Jefferson County, AL</v>
      </c>
      <c r="T425" s="23" t="s">
        <v>2910</v>
      </c>
      <c r="W425">
        <v>33.518599999999999</v>
      </c>
      <c r="X425">
        <v>86.810400000000001</v>
      </c>
    </row>
    <row r="426" spans="1:24" ht="20">
      <c r="A426" s="26">
        <v>121</v>
      </c>
      <c r="B426" t="s">
        <v>1269</v>
      </c>
      <c r="C426" t="s">
        <v>2211</v>
      </c>
      <c r="D426" t="s">
        <v>3</v>
      </c>
      <c r="E426" t="s">
        <v>958</v>
      </c>
      <c r="F426" t="s">
        <v>2212</v>
      </c>
      <c r="G426" t="s">
        <v>1273</v>
      </c>
      <c r="H426" t="s">
        <v>1274</v>
      </c>
      <c r="I426">
        <v>1</v>
      </c>
      <c r="J426">
        <v>3</v>
      </c>
      <c r="K426">
        <v>3</v>
      </c>
      <c r="M426" t="s">
        <v>1275</v>
      </c>
      <c r="N426" t="str">
        <f t="shared" si="21"/>
        <v>ALJeffersonBessemer3</v>
      </c>
      <c r="Q426" t="str">
        <f t="shared" si="22"/>
        <v>Bessemer, Jefferson County, AL</v>
      </c>
      <c r="T426" s="23" t="s">
        <v>3350</v>
      </c>
      <c r="W426">
        <v>33.401800000000001</v>
      </c>
      <c r="X426">
        <v>86.954400000000007</v>
      </c>
    </row>
    <row r="427" spans="1:24" ht="20">
      <c r="A427" s="26">
        <v>122</v>
      </c>
      <c r="B427" t="s">
        <v>1269</v>
      </c>
      <c r="C427" t="s">
        <v>2213</v>
      </c>
      <c r="D427" t="s">
        <v>3</v>
      </c>
      <c r="E427" t="s">
        <v>1407</v>
      </c>
      <c r="F427" t="s">
        <v>1407</v>
      </c>
      <c r="G427" t="s">
        <v>1309</v>
      </c>
      <c r="H427" t="s">
        <v>1127</v>
      </c>
      <c r="I427">
        <v>1</v>
      </c>
      <c r="J427">
        <v>3</v>
      </c>
      <c r="K427">
        <v>1</v>
      </c>
      <c r="M427" t="s">
        <v>1275</v>
      </c>
      <c r="N427" t="str">
        <f t="shared" si="21"/>
        <v>ALTuscaloosaTuscaloosa3</v>
      </c>
      <c r="Q427" t="str">
        <f t="shared" si="22"/>
        <v>Tuscaloosa, Tuscaloosa County, AL</v>
      </c>
      <c r="T427" s="23" t="s">
        <v>2911</v>
      </c>
      <c r="W427">
        <v>33.209800000000001</v>
      </c>
      <c r="X427">
        <v>87.569199999999995</v>
      </c>
    </row>
    <row r="428" spans="1:24" ht="20">
      <c r="A428" s="26">
        <v>123</v>
      </c>
      <c r="B428" t="s">
        <v>1269</v>
      </c>
      <c r="C428" t="s">
        <v>2214</v>
      </c>
      <c r="D428" t="s">
        <v>3</v>
      </c>
      <c r="E428" t="s">
        <v>1625</v>
      </c>
      <c r="F428" t="s">
        <v>2215</v>
      </c>
      <c r="G428" t="s">
        <v>1309</v>
      </c>
      <c r="H428" t="s">
        <v>1127</v>
      </c>
      <c r="I428">
        <v>1</v>
      </c>
      <c r="J428">
        <v>3</v>
      </c>
      <c r="K428">
        <v>4</v>
      </c>
      <c r="L428">
        <v>3</v>
      </c>
      <c r="M428" t="s">
        <v>1275</v>
      </c>
      <c r="N428" t="str">
        <f t="shared" si="21"/>
        <v>ALPickensGordo3</v>
      </c>
      <c r="Q428" t="str">
        <f t="shared" si="22"/>
        <v>Gordo, Pickens County, AL</v>
      </c>
      <c r="T428" s="23" t="s">
        <v>3351</v>
      </c>
      <c r="W428">
        <v>33.320700000000002</v>
      </c>
      <c r="X428">
        <v>87.903300000000002</v>
      </c>
    </row>
    <row r="429" spans="1:24" ht="20">
      <c r="A429" s="26">
        <v>124</v>
      </c>
      <c r="B429" t="s">
        <v>1269</v>
      </c>
      <c r="C429" t="s">
        <v>2216</v>
      </c>
      <c r="D429" t="s">
        <v>3</v>
      </c>
      <c r="E429" t="s">
        <v>1659</v>
      </c>
      <c r="F429" t="s">
        <v>1659</v>
      </c>
      <c r="G429" t="s">
        <v>1309</v>
      </c>
      <c r="H429" t="s">
        <v>1127</v>
      </c>
      <c r="I429">
        <v>1</v>
      </c>
      <c r="J429">
        <v>3</v>
      </c>
      <c r="K429">
        <v>4</v>
      </c>
      <c r="L429">
        <v>3</v>
      </c>
      <c r="M429" t="s">
        <v>1275</v>
      </c>
      <c r="N429" t="str">
        <f t="shared" si="21"/>
        <v>ALFayetteFayette3</v>
      </c>
      <c r="Q429" t="str">
        <f t="shared" si="22"/>
        <v>Fayette, Fayette County, AL</v>
      </c>
      <c r="T429" s="23" t="s">
        <v>3352</v>
      </c>
      <c r="W429">
        <v>33.684800000000003</v>
      </c>
      <c r="X429">
        <v>87.830299999999994</v>
      </c>
    </row>
    <row r="430" spans="1:24" ht="20">
      <c r="A430" s="26">
        <v>125</v>
      </c>
      <c r="B430" t="s">
        <v>1269</v>
      </c>
      <c r="C430" t="s">
        <v>2217</v>
      </c>
      <c r="D430" t="s">
        <v>3</v>
      </c>
      <c r="E430" t="s">
        <v>1409</v>
      </c>
      <c r="F430" t="s">
        <v>1410</v>
      </c>
      <c r="G430" t="s">
        <v>1309</v>
      </c>
      <c r="H430" t="s">
        <v>1127</v>
      </c>
      <c r="I430">
        <v>1</v>
      </c>
      <c r="J430">
        <v>3</v>
      </c>
      <c r="K430">
        <v>3</v>
      </c>
      <c r="L430">
        <v>3</v>
      </c>
      <c r="M430" t="s">
        <v>1275</v>
      </c>
      <c r="N430" t="str">
        <f t="shared" si="21"/>
        <v>ALCalhounAnniston3</v>
      </c>
      <c r="Q430" t="str">
        <f t="shared" si="22"/>
        <v>Anniston, Calhoun County, AL</v>
      </c>
      <c r="T430" s="23" t="s">
        <v>2912</v>
      </c>
      <c r="W430">
        <v>33.659799999999997</v>
      </c>
      <c r="X430">
        <v>85.831599999999995</v>
      </c>
    </row>
    <row r="431" spans="1:24" ht="20">
      <c r="A431" s="26">
        <v>126</v>
      </c>
      <c r="B431" t="s">
        <v>1269</v>
      </c>
      <c r="C431" t="s">
        <v>2218</v>
      </c>
      <c r="D431" t="s">
        <v>3</v>
      </c>
      <c r="E431" t="s">
        <v>1409</v>
      </c>
      <c r="F431" t="s">
        <v>2219</v>
      </c>
      <c r="G431" t="s">
        <v>1309</v>
      </c>
      <c r="H431" t="s">
        <v>1274</v>
      </c>
      <c r="I431">
        <v>1</v>
      </c>
      <c r="J431">
        <v>3</v>
      </c>
      <c r="K431">
        <v>3</v>
      </c>
      <c r="M431" t="s">
        <v>1275</v>
      </c>
      <c r="N431" t="str">
        <f t="shared" si="21"/>
        <v>ALCalhounChoccolocco3</v>
      </c>
      <c r="Q431" t="str">
        <f t="shared" si="22"/>
        <v>Choccolocco, Calhoun County, AL</v>
      </c>
      <c r="T431" s="23" t="s">
        <v>3353</v>
      </c>
      <c r="W431">
        <v>33.647300000000001</v>
      </c>
      <c r="X431">
        <v>85.672700000000006</v>
      </c>
    </row>
    <row r="432" spans="1:24" ht="20">
      <c r="A432" s="26">
        <v>127</v>
      </c>
      <c r="B432" t="s">
        <v>1269</v>
      </c>
      <c r="C432" t="s">
        <v>2220</v>
      </c>
      <c r="D432" t="s">
        <v>3</v>
      </c>
      <c r="E432" t="s">
        <v>1412</v>
      </c>
      <c r="F432" t="s">
        <v>189</v>
      </c>
      <c r="G432" t="s">
        <v>1309</v>
      </c>
      <c r="H432" t="s">
        <v>1274</v>
      </c>
      <c r="I432">
        <v>1</v>
      </c>
      <c r="J432">
        <v>3</v>
      </c>
      <c r="K432">
        <v>2</v>
      </c>
      <c r="M432" t="s">
        <v>1275</v>
      </c>
      <c r="N432" t="str">
        <f t="shared" si="21"/>
        <v>ALTalladegaLincoln3</v>
      </c>
      <c r="Q432" t="str">
        <f t="shared" si="22"/>
        <v>Lincoln, Talladega County, AL</v>
      </c>
      <c r="T432" s="23" t="s">
        <v>3354</v>
      </c>
      <c r="W432">
        <v>33.5901</v>
      </c>
      <c r="X432">
        <v>86.140799999999999</v>
      </c>
    </row>
    <row r="433" spans="1:24" ht="20">
      <c r="A433" s="26">
        <v>128</v>
      </c>
      <c r="B433" t="s">
        <v>1269</v>
      </c>
      <c r="C433" t="s">
        <v>2221</v>
      </c>
      <c r="D433" t="s">
        <v>3</v>
      </c>
      <c r="E433" t="s">
        <v>1462</v>
      </c>
      <c r="F433" t="s">
        <v>1791</v>
      </c>
      <c r="G433" t="s">
        <v>1309</v>
      </c>
      <c r="H433" t="s">
        <v>1127</v>
      </c>
      <c r="I433">
        <v>1</v>
      </c>
      <c r="J433">
        <v>3</v>
      </c>
      <c r="K433">
        <v>1</v>
      </c>
      <c r="M433" t="s">
        <v>1275</v>
      </c>
      <c r="N433" t="str">
        <f t="shared" si="21"/>
        <v>ALShelbyMontevallo3</v>
      </c>
      <c r="Q433" t="str">
        <f t="shared" si="22"/>
        <v>Montevallo, Shelby County, AL</v>
      </c>
      <c r="T433" s="23" t="s">
        <v>3177</v>
      </c>
      <c r="W433">
        <v>33.100700000000003</v>
      </c>
      <c r="X433">
        <v>86.864199999999997</v>
      </c>
    </row>
    <row r="434" spans="1:24" ht="20">
      <c r="A434" s="26">
        <v>129</v>
      </c>
      <c r="B434" t="s">
        <v>1269</v>
      </c>
      <c r="C434" t="s">
        <v>2222</v>
      </c>
      <c r="D434" t="s">
        <v>3</v>
      </c>
      <c r="E434" t="s">
        <v>1414</v>
      </c>
      <c r="F434" t="s">
        <v>1848</v>
      </c>
      <c r="G434" t="s">
        <v>1309</v>
      </c>
      <c r="H434" t="s">
        <v>1127</v>
      </c>
      <c r="I434">
        <v>1</v>
      </c>
      <c r="J434">
        <v>3</v>
      </c>
      <c r="K434">
        <v>2</v>
      </c>
      <c r="M434" t="s">
        <v>1275</v>
      </c>
      <c r="N434" t="str">
        <f t="shared" si="21"/>
        <v>ALChambersLafayette3</v>
      </c>
      <c r="Q434" t="str">
        <f t="shared" si="22"/>
        <v>Lafayette, Chambers County, AL</v>
      </c>
      <c r="T434" s="23" t="s">
        <v>3355</v>
      </c>
      <c r="W434">
        <v>32.899799999999999</v>
      </c>
      <c r="X434">
        <v>85.401899999999998</v>
      </c>
    </row>
    <row r="435" spans="1:24" ht="20">
      <c r="A435" s="26">
        <v>130</v>
      </c>
      <c r="B435" t="s">
        <v>1269</v>
      </c>
      <c r="C435" t="s">
        <v>2223</v>
      </c>
      <c r="D435" t="s">
        <v>3</v>
      </c>
      <c r="E435" t="s">
        <v>2224</v>
      </c>
      <c r="F435" t="s">
        <v>2225</v>
      </c>
      <c r="G435" t="s">
        <v>1309</v>
      </c>
      <c r="H435" t="s">
        <v>1127</v>
      </c>
      <c r="I435">
        <v>1</v>
      </c>
      <c r="J435">
        <v>3</v>
      </c>
      <c r="K435">
        <v>1</v>
      </c>
      <c r="L435">
        <v>2</v>
      </c>
      <c r="M435" t="s">
        <v>1275</v>
      </c>
      <c r="N435" t="str">
        <f t="shared" si="21"/>
        <v>ALTallapoosaAlexander City3</v>
      </c>
      <c r="Q435" t="str">
        <f t="shared" si="22"/>
        <v>Alexander City, Tallapoosa County, AL</v>
      </c>
      <c r="T435" s="23" t="s">
        <v>3356</v>
      </c>
      <c r="W435">
        <v>32.944000000000003</v>
      </c>
      <c r="X435">
        <v>85.953599999999994</v>
      </c>
    </row>
    <row r="436" spans="1:24" ht="20">
      <c r="A436" s="26">
        <v>131</v>
      </c>
      <c r="B436" t="s">
        <v>1269</v>
      </c>
      <c r="C436" t="s">
        <v>2226</v>
      </c>
      <c r="D436" t="s">
        <v>3</v>
      </c>
      <c r="E436" t="s">
        <v>2227</v>
      </c>
      <c r="F436" t="s">
        <v>2228</v>
      </c>
      <c r="G436" t="s">
        <v>1309</v>
      </c>
      <c r="H436" t="s">
        <v>1274</v>
      </c>
      <c r="I436">
        <v>1</v>
      </c>
      <c r="J436">
        <v>3</v>
      </c>
      <c r="K436">
        <v>3</v>
      </c>
      <c r="L436">
        <v>2</v>
      </c>
      <c r="M436" t="s">
        <v>1275</v>
      </c>
      <c r="N436" t="str">
        <f t="shared" si="21"/>
        <v>ALCoosaGoodwater3</v>
      </c>
      <c r="Q436" t="str">
        <f t="shared" si="22"/>
        <v>Goodwater, Coosa County, AL</v>
      </c>
      <c r="T436" s="23" t="s">
        <v>3357</v>
      </c>
      <c r="W436">
        <v>33.060699999999997</v>
      </c>
      <c r="X436">
        <v>86.053799999999995</v>
      </c>
    </row>
    <row r="437" spans="1:24" ht="20">
      <c r="A437" s="26">
        <v>132</v>
      </c>
      <c r="B437" t="s">
        <v>1269</v>
      </c>
      <c r="C437" t="s">
        <v>2229</v>
      </c>
      <c r="D437" t="s">
        <v>3</v>
      </c>
      <c r="E437" t="s">
        <v>1795</v>
      </c>
      <c r="F437" t="s">
        <v>1796</v>
      </c>
      <c r="G437" t="s">
        <v>1309</v>
      </c>
      <c r="H437" t="s">
        <v>1127</v>
      </c>
      <c r="I437">
        <v>1</v>
      </c>
      <c r="J437">
        <v>3</v>
      </c>
      <c r="K437">
        <v>3</v>
      </c>
      <c r="L437">
        <v>3</v>
      </c>
      <c r="M437" t="s">
        <v>1275</v>
      </c>
      <c r="N437" t="str">
        <f t="shared" si="21"/>
        <v>ALElmoreTallassee3</v>
      </c>
      <c r="Q437" t="str">
        <f t="shared" si="22"/>
        <v>Tallassee, Elmore County, AL</v>
      </c>
      <c r="T437" s="23" t="s">
        <v>3179</v>
      </c>
      <c r="W437">
        <v>32.5351</v>
      </c>
      <c r="X437">
        <v>85.892700000000005</v>
      </c>
    </row>
    <row r="438" spans="1:24" ht="20">
      <c r="A438" s="26">
        <v>133</v>
      </c>
      <c r="B438" t="s">
        <v>1269</v>
      </c>
      <c r="C438" t="s">
        <v>2230</v>
      </c>
      <c r="D438" t="s">
        <v>3</v>
      </c>
      <c r="E438" t="s">
        <v>1798</v>
      </c>
      <c r="F438" t="s">
        <v>2231</v>
      </c>
      <c r="G438" t="s">
        <v>1319</v>
      </c>
      <c r="H438" t="s">
        <v>1274</v>
      </c>
      <c r="I438">
        <v>1</v>
      </c>
      <c r="J438">
        <v>3</v>
      </c>
      <c r="K438">
        <v>1</v>
      </c>
      <c r="L438">
        <v>1</v>
      </c>
      <c r="M438" t="s">
        <v>1275</v>
      </c>
      <c r="N438" t="str">
        <f t="shared" si="21"/>
        <v>ALAutaugaBooth3</v>
      </c>
      <c r="Q438" t="str">
        <f t="shared" si="22"/>
        <v>Booth, Autauga County, AL</v>
      </c>
      <c r="T438" s="23" t="s">
        <v>3358</v>
      </c>
      <c r="W438">
        <v>32.506999999999998</v>
      </c>
      <c r="X438">
        <v>86.488</v>
      </c>
    </row>
    <row r="439" spans="1:24" ht="20">
      <c r="A439" s="26">
        <v>134</v>
      </c>
      <c r="B439" t="s">
        <v>1269</v>
      </c>
      <c r="C439" t="s">
        <v>2232</v>
      </c>
      <c r="D439" t="s">
        <v>3</v>
      </c>
      <c r="E439" t="s">
        <v>2233</v>
      </c>
      <c r="F439" t="s">
        <v>2234</v>
      </c>
      <c r="G439" t="s">
        <v>1319</v>
      </c>
      <c r="H439" t="s">
        <v>1127</v>
      </c>
      <c r="I439">
        <v>1</v>
      </c>
      <c r="J439">
        <v>3</v>
      </c>
      <c r="K439">
        <v>3</v>
      </c>
      <c r="M439" t="s">
        <v>1275</v>
      </c>
      <c r="N439" t="str">
        <f t="shared" si="21"/>
        <v>ALChiltonClanton3</v>
      </c>
      <c r="Q439" t="str">
        <f t="shared" si="22"/>
        <v>Clanton, Chilton County, AL</v>
      </c>
      <c r="T439" s="23" t="s">
        <v>3359</v>
      </c>
      <c r="W439">
        <v>32.838700000000003</v>
      </c>
      <c r="X439">
        <v>86.6297</v>
      </c>
    </row>
    <row r="440" spans="1:24" ht="20">
      <c r="A440" s="26">
        <v>135</v>
      </c>
      <c r="B440" t="s">
        <v>1269</v>
      </c>
      <c r="C440" t="s">
        <v>2235</v>
      </c>
      <c r="D440" t="s">
        <v>3</v>
      </c>
      <c r="E440" t="s">
        <v>2236</v>
      </c>
      <c r="F440" t="s">
        <v>2237</v>
      </c>
      <c r="G440" t="s">
        <v>1319</v>
      </c>
      <c r="H440" t="s">
        <v>1127</v>
      </c>
      <c r="I440">
        <v>1</v>
      </c>
      <c r="J440">
        <v>3</v>
      </c>
      <c r="K440">
        <v>2</v>
      </c>
      <c r="L440">
        <v>2</v>
      </c>
      <c r="M440" t="s">
        <v>1275</v>
      </c>
      <c r="N440" t="str">
        <f t="shared" si="21"/>
        <v>ALPerrySprott3</v>
      </c>
      <c r="Q440" t="str">
        <f t="shared" si="22"/>
        <v>Sprott, Perry County, AL</v>
      </c>
      <c r="T440" s="23" t="s">
        <v>3360</v>
      </c>
      <c r="W440">
        <v>32.604300000000002</v>
      </c>
      <c r="X440">
        <v>87.270499999999998</v>
      </c>
    </row>
    <row r="441" spans="1:24" ht="20">
      <c r="A441" s="26">
        <v>136</v>
      </c>
      <c r="B441" t="s">
        <v>1269</v>
      </c>
      <c r="C441" t="s">
        <v>2238</v>
      </c>
      <c r="D441" t="s">
        <v>3</v>
      </c>
      <c r="E441" t="s">
        <v>1367</v>
      </c>
      <c r="F441" t="s">
        <v>2239</v>
      </c>
      <c r="G441" t="s">
        <v>1309</v>
      </c>
      <c r="H441" t="s">
        <v>1127</v>
      </c>
      <c r="I441">
        <v>1</v>
      </c>
      <c r="J441">
        <v>3</v>
      </c>
      <c r="K441">
        <v>1</v>
      </c>
      <c r="M441" t="s">
        <v>1275</v>
      </c>
      <c r="N441" t="str">
        <f t="shared" si="21"/>
        <v>ALLeeBeehive3</v>
      </c>
      <c r="Q441" t="str">
        <f t="shared" si="22"/>
        <v>Beehive, Lee County, AL</v>
      </c>
      <c r="T441" s="23" t="s">
        <v>3361</v>
      </c>
      <c r="W441">
        <v>32.643500000000003</v>
      </c>
      <c r="X441">
        <v>85.444699999999997</v>
      </c>
    </row>
    <row r="442" spans="1:24" ht="20">
      <c r="A442" s="26">
        <v>138</v>
      </c>
      <c r="B442" t="s">
        <v>1269</v>
      </c>
      <c r="C442" t="s">
        <v>2241</v>
      </c>
      <c r="D442" t="s">
        <v>3</v>
      </c>
      <c r="E442" t="s">
        <v>2242</v>
      </c>
      <c r="F442" t="s">
        <v>2243</v>
      </c>
      <c r="G442" t="s">
        <v>1319</v>
      </c>
      <c r="H442" t="s">
        <v>1127</v>
      </c>
      <c r="I442">
        <v>1</v>
      </c>
      <c r="J442">
        <v>3</v>
      </c>
      <c r="K442">
        <v>2</v>
      </c>
      <c r="L442">
        <v>3</v>
      </c>
      <c r="M442" t="s">
        <v>1275</v>
      </c>
      <c r="N442" t="str">
        <f t="shared" si="21"/>
        <v>ALBullockUnion Springs3</v>
      </c>
      <c r="Q442" t="str">
        <f t="shared" si="22"/>
        <v>Union Springs, Bullock County, AL</v>
      </c>
      <c r="T442" s="23" t="s">
        <v>3362</v>
      </c>
      <c r="W442">
        <v>32.142600000000002</v>
      </c>
      <c r="X442">
        <v>85.714100000000002</v>
      </c>
    </row>
    <row r="443" spans="1:24" ht="20">
      <c r="A443" s="26">
        <v>139</v>
      </c>
      <c r="B443" t="s">
        <v>1269</v>
      </c>
      <c r="C443" t="s">
        <v>2244</v>
      </c>
      <c r="D443" t="s">
        <v>3</v>
      </c>
      <c r="E443" t="s">
        <v>456</v>
      </c>
      <c r="F443" t="s">
        <v>2245</v>
      </c>
      <c r="G443" t="s">
        <v>1319</v>
      </c>
      <c r="H443" t="s">
        <v>1127</v>
      </c>
      <c r="I443">
        <v>1</v>
      </c>
      <c r="J443">
        <v>3</v>
      </c>
      <c r="K443">
        <v>1</v>
      </c>
      <c r="M443" t="s">
        <v>1275</v>
      </c>
      <c r="N443" t="str">
        <f t="shared" si="21"/>
        <v>ALMontgomeryRamer3</v>
      </c>
      <c r="Q443" t="str">
        <f t="shared" si="22"/>
        <v>Ramer, Montgomery County, AL</v>
      </c>
      <c r="T443" s="23" t="s">
        <v>3363</v>
      </c>
      <c r="W443">
        <v>32.028199999999998</v>
      </c>
      <c r="X443">
        <v>86.224900000000005</v>
      </c>
    </row>
    <row r="444" spans="1:24" ht="20">
      <c r="A444" s="26">
        <v>140</v>
      </c>
      <c r="B444" t="s">
        <v>1269</v>
      </c>
      <c r="C444" t="s">
        <v>2246</v>
      </c>
      <c r="D444" t="s">
        <v>3</v>
      </c>
      <c r="E444" t="s">
        <v>1332</v>
      </c>
      <c r="F444" t="s">
        <v>2247</v>
      </c>
      <c r="G444" t="s">
        <v>1319</v>
      </c>
      <c r="H444" t="s">
        <v>1127</v>
      </c>
      <c r="I444">
        <v>1</v>
      </c>
      <c r="J444">
        <v>3</v>
      </c>
      <c r="K444">
        <v>2</v>
      </c>
      <c r="L444">
        <v>2</v>
      </c>
      <c r="M444" t="s">
        <v>1275</v>
      </c>
      <c r="N444" t="str">
        <f t="shared" si="21"/>
        <v>ALLowndesMacedonia3</v>
      </c>
      <c r="Q444" t="str">
        <f t="shared" si="22"/>
        <v>Macedonia, Lowndes County, AL</v>
      </c>
      <c r="T444" s="23" t="s">
        <v>3364</v>
      </c>
      <c r="W444">
        <v>32.0732</v>
      </c>
      <c r="X444">
        <v>86.604699999999994</v>
      </c>
    </row>
    <row r="445" spans="1:24" ht="20">
      <c r="A445" s="26">
        <v>141</v>
      </c>
      <c r="B445" t="s">
        <v>1269</v>
      </c>
      <c r="C445" t="s">
        <v>2248</v>
      </c>
      <c r="D445" t="s">
        <v>3</v>
      </c>
      <c r="E445" t="s">
        <v>293</v>
      </c>
      <c r="F445" t="s">
        <v>1810</v>
      </c>
      <c r="G445" t="s">
        <v>1328</v>
      </c>
      <c r="H445" t="s">
        <v>1274</v>
      </c>
      <c r="I445">
        <v>1</v>
      </c>
      <c r="J445">
        <v>3</v>
      </c>
      <c r="K445">
        <v>1</v>
      </c>
      <c r="L445">
        <v>1</v>
      </c>
      <c r="M445" t="s">
        <v>1275</v>
      </c>
      <c r="N445" t="str">
        <f t="shared" si="21"/>
        <v>ALHoustonDothan3</v>
      </c>
      <c r="Q445" t="str">
        <f t="shared" si="22"/>
        <v>Dothan, Houston County, AL</v>
      </c>
      <c r="T445" s="23" t="s">
        <v>3184</v>
      </c>
      <c r="W445">
        <v>31.223199999999999</v>
      </c>
      <c r="X445">
        <v>85.390500000000003</v>
      </c>
    </row>
    <row r="446" spans="1:24" ht="20">
      <c r="A446" s="26">
        <v>142</v>
      </c>
      <c r="B446" t="s">
        <v>1269</v>
      </c>
      <c r="C446" t="s">
        <v>2249</v>
      </c>
      <c r="D446" t="s">
        <v>3</v>
      </c>
      <c r="E446" t="s">
        <v>922</v>
      </c>
      <c r="F446" t="s">
        <v>2250</v>
      </c>
      <c r="G446" t="s">
        <v>1328</v>
      </c>
      <c r="H446" t="s">
        <v>1274</v>
      </c>
      <c r="I446">
        <v>1</v>
      </c>
      <c r="J446">
        <v>3</v>
      </c>
      <c r="K446">
        <v>1</v>
      </c>
      <c r="L446">
        <v>1</v>
      </c>
      <c r="M446" t="s">
        <v>1275</v>
      </c>
      <c r="N446" t="str">
        <f t="shared" si="21"/>
        <v>ALGenevaSlocomb3</v>
      </c>
      <c r="Q446" t="str">
        <f t="shared" si="22"/>
        <v>Slocomb, Geneva County, AL</v>
      </c>
      <c r="T446" s="23" t="s">
        <v>3365</v>
      </c>
      <c r="W446">
        <v>31.1099</v>
      </c>
      <c r="X446">
        <v>85.591899999999995</v>
      </c>
    </row>
    <row r="447" spans="1:24" ht="20">
      <c r="A447" s="26">
        <v>143</v>
      </c>
      <c r="B447" t="s">
        <v>1269</v>
      </c>
      <c r="C447" t="s">
        <v>2251</v>
      </c>
      <c r="D447" t="s">
        <v>3</v>
      </c>
      <c r="E447" t="s">
        <v>1433</v>
      </c>
      <c r="F447" t="s">
        <v>1434</v>
      </c>
      <c r="G447" t="s">
        <v>1328</v>
      </c>
      <c r="H447" t="s">
        <v>1127</v>
      </c>
      <c r="I447">
        <v>1</v>
      </c>
      <c r="J447">
        <v>3</v>
      </c>
      <c r="K447">
        <v>2</v>
      </c>
      <c r="L447">
        <v>2</v>
      </c>
      <c r="M447" t="s">
        <v>1275</v>
      </c>
      <c r="N447" t="str">
        <f t="shared" si="21"/>
        <v>ALPikeTroy3</v>
      </c>
      <c r="Q447" t="str">
        <f t="shared" si="22"/>
        <v>Troy, Pike County, AL</v>
      </c>
      <c r="T447" s="23" t="s">
        <v>3101</v>
      </c>
      <c r="W447">
        <v>31.808800000000002</v>
      </c>
      <c r="X447">
        <v>85.969399999999993</v>
      </c>
    </row>
    <row r="448" spans="1:24" ht="20">
      <c r="A448" s="26">
        <v>144</v>
      </c>
      <c r="B448" t="s">
        <v>1269</v>
      </c>
      <c r="C448" t="s">
        <v>2252</v>
      </c>
      <c r="D448" t="s">
        <v>3</v>
      </c>
      <c r="E448" t="s">
        <v>1433</v>
      </c>
      <c r="F448" t="s">
        <v>2033</v>
      </c>
      <c r="G448" t="s">
        <v>1328</v>
      </c>
      <c r="H448" t="s">
        <v>1274</v>
      </c>
      <c r="I448">
        <v>1</v>
      </c>
      <c r="J448">
        <v>3</v>
      </c>
      <c r="K448">
        <v>3</v>
      </c>
      <c r="M448" t="s">
        <v>1275</v>
      </c>
      <c r="N448" t="str">
        <f t="shared" si="21"/>
        <v>ALPikeBanks3</v>
      </c>
      <c r="Q448" t="str">
        <f t="shared" si="22"/>
        <v>Banks, Pike County, AL</v>
      </c>
      <c r="T448" s="23" t="s">
        <v>3366</v>
      </c>
      <c r="W448">
        <v>31.810400000000001</v>
      </c>
      <c r="X448">
        <v>85.832700000000003</v>
      </c>
    </row>
    <row r="449" spans="1:24" ht="20">
      <c r="A449" s="26">
        <v>145</v>
      </c>
      <c r="B449" t="s">
        <v>1269</v>
      </c>
      <c r="C449" t="s">
        <v>2253</v>
      </c>
      <c r="D449" t="s">
        <v>3</v>
      </c>
      <c r="E449" t="s">
        <v>1433</v>
      </c>
      <c r="F449" t="s">
        <v>2254</v>
      </c>
      <c r="G449" t="s">
        <v>1328</v>
      </c>
      <c r="H449" t="s">
        <v>1127</v>
      </c>
      <c r="I449">
        <v>1</v>
      </c>
      <c r="J449">
        <v>3</v>
      </c>
      <c r="K449">
        <v>4</v>
      </c>
      <c r="M449" t="s">
        <v>1275</v>
      </c>
      <c r="N449" t="str">
        <f t="shared" si="21"/>
        <v>ALPikeOrion3</v>
      </c>
      <c r="Q449" t="str">
        <f t="shared" si="22"/>
        <v>Orion, Pike County, AL</v>
      </c>
      <c r="T449" s="23" t="s">
        <v>3367</v>
      </c>
      <c r="W449">
        <v>31.867100000000001</v>
      </c>
      <c r="X449">
        <v>85.809399999999997</v>
      </c>
    </row>
    <row r="450" spans="1:24" ht="20">
      <c r="A450" s="26">
        <v>146</v>
      </c>
      <c r="B450" t="s">
        <v>1269</v>
      </c>
      <c r="C450" t="s">
        <v>2255</v>
      </c>
      <c r="D450" t="s">
        <v>3</v>
      </c>
      <c r="E450" t="s">
        <v>1813</v>
      </c>
      <c r="F450" t="s">
        <v>2256</v>
      </c>
      <c r="G450" t="s">
        <v>1328</v>
      </c>
      <c r="H450" t="s">
        <v>1127</v>
      </c>
      <c r="I450">
        <v>1</v>
      </c>
      <c r="J450">
        <v>3</v>
      </c>
      <c r="K450">
        <v>2</v>
      </c>
      <c r="L450">
        <v>2</v>
      </c>
      <c r="M450" t="s">
        <v>1275</v>
      </c>
      <c r="N450" t="str">
        <f t="shared" ref="N450:N509" si="23">D450&amp;E450&amp;F450&amp;J450</f>
        <v>ALButlerShacklesville3</v>
      </c>
      <c r="Q450" t="str">
        <f t="shared" ref="Q450:Q509" si="24">F450&amp;", "&amp;E450&amp;" County, "&amp;D450</f>
        <v>Shacklesville, Butler County, AL</v>
      </c>
      <c r="T450" s="23" t="s">
        <v>3368</v>
      </c>
      <c r="W450">
        <v>31.608499999999999</v>
      </c>
      <c r="X450">
        <v>86.749300000000005</v>
      </c>
    </row>
    <row r="451" spans="1:24" ht="20">
      <c r="A451" s="26">
        <v>147</v>
      </c>
      <c r="B451" t="s">
        <v>1269</v>
      </c>
      <c r="C451" t="s">
        <v>2257</v>
      </c>
      <c r="D451" t="s">
        <v>3</v>
      </c>
      <c r="E451" t="s">
        <v>1815</v>
      </c>
      <c r="F451" t="s">
        <v>387</v>
      </c>
      <c r="G451" t="s">
        <v>1328</v>
      </c>
      <c r="H451" t="s">
        <v>1127</v>
      </c>
      <c r="I451">
        <v>1</v>
      </c>
      <c r="J451">
        <v>3</v>
      </c>
      <c r="K451">
        <v>2</v>
      </c>
      <c r="L451">
        <v>2</v>
      </c>
      <c r="M451" t="s">
        <v>1275</v>
      </c>
      <c r="N451" t="str">
        <f t="shared" si="23"/>
        <v>ALCovingtonGantt3</v>
      </c>
      <c r="Q451" t="str">
        <f t="shared" si="24"/>
        <v>Gantt, Covington County, AL</v>
      </c>
      <c r="T451" s="23" t="s">
        <v>3369</v>
      </c>
      <c r="W451">
        <v>31.4038</v>
      </c>
      <c r="X451">
        <v>86.356899999999996</v>
      </c>
    </row>
    <row r="452" spans="1:24" ht="20">
      <c r="A452" s="26">
        <v>148</v>
      </c>
      <c r="B452" t="s">
        <v>1269</v>
      </c>
      <c r="C452" t="s">
        <v>2258</v>
      </c>
      <c r="D452" t="s">
        <v>3</v>
      </c>
      <c r="E452" t="s">
        <v>2259</v>
      </c>
      <c r="F452" t="s">
        <v>2260</v>
      </c>
      <c r="G452" t="s">
        <v>1328</v>
      </c>
      <c r="H452" t="s">
        <v>1127</v>
      </c>
      <c r="I452">
        <v>1</v>
      </c>
      <c r="J452">
        <v>3</v>
      </c>
      <c r="K452">
        <v>1</v>
      </c>
      <c r="M452" t="s">
        <v>1275</v>
      </c>
      <c r="N452" t="str">
        <f t="shared" si="23"/>
        <v>ALConecuhEvergreen3</v>
      </c>
      <c r="Q452" t="str">
        <f t="shared" si="24"/>
        <v>Evergreen, Conecuh County, AL</v>
      </c>
      <c r="T452" s="23" t="s">
        <v>3370</v>
      </c>
      <c r="W452">
        <v>31.434899999999999</v>
      </c>
      <c r="X452">
        <v>86.956900000000005</v>
      </c>
    </row>
    <row r="453" spans="1:24" ht="20">
      <c r="A453" s="26">
        <v>149</v>
      </c>
      <c r="B453" t="s">
        <v>1269</v>
      </c>
      <c r="C453" t="s">
        <v>2261</v>
      </c>
      <c r="D453" t="s">
        <v>3</v>
      </c>
      <c r="E453" t="s">
        <v>1292</v>
      </c>
      <c r="F453" t="s">
        <v>2262</v>
      </c>
      <c r="G453" t="s">
        <v>1328</v>
      </c>
      <c r="H453" t="s">
        <v>1274</v>
      </c>
      <c r="I453">
        <v>1</v>
      </c>
      <c r="J453">
        <v>3</v>
      </c>
      <c r="K453">
        <v>1</v>
      </c>
      <c r="L453">
        <v>1</v>
      </c>
      <c r="M453" t="s">
        <v>1275</v>
      </c>
      <c r="N453" t="str">
        <f t="shared" si="23"/>
        <v>ALMonroePeterman3</v>
      </c>
      <c r="Q453" t="str">
        <f t="shared" si="24"/>
        <v>Peterman, Monroe County, AL</v>
      </c>
      <c r="T453" s="23" t="s">
        <v>3371</v>
      </c>
      <c r="W453">
        <v>31.6066</v>
      </c>
      <c r="X453">
        <v>87.337699999999998</v>
      </c>
    </row>
    <row r="454" spans="1:24" ht="20">
      <c r="A454" s="26">
        <v>150</v>
      </c>
      <c r="B454" t="s">
        <v>1269</v>
      </c>
      <c r="C454" t="s">
        <v>2263</v>
      </c>
      <c r="D454" t="s">
        <v>3</v>
      </c>
      <c r="E454" t="s">
        <v>2264</v>
      </c>
      <c r="F454" t="s">
        <v>1722</v>
      </c>
      <c r="G454" t="s">
        <v>1328</v>
      </c>
      <c r="H454" t="s">
        <v>1127</v>
      </c>
      <c r="I454">
        <v>1</v>
      </c>
      <c r="J454">
        <v>3</v>
      </c>
      <c r="K454">
        <v>2</v>
      </c>
      <c r="M454" t="s">
        <v>1275</v>
      </c>
      <c r="N454" t="str">
        <f t="shared" si="23"/>
        <v>ALClarkeThomasville3</v>
      </c>
      <c r="Q454" t="str">
        <f t="shared" si="24"/>
        <v>Thomasville, Clarke County, AL</v>
      </c>
      <c r="T454" s="23" t="s">
        <v>3372</v>
      </c>
      <c r="W454">
        <v>31.913499999999999</v>
      </c>
      <c r="X454">
        <v>87.735699999999994</v>
      </c>
    </row>
    <row r="455" spans="1:24" ht="20">
      <c r="A455" s="26">
        <v>151</v>
      </c>
      <c r="B455" t="s">
        <v>1269</v>
      </c>
      <c r="C455" t="s">
        <v>2265</v>
      </c>
      <c r="D455" t="s">
        <v>54</v>
      </c>
      <c r="E455" t="s">
        <v>1823</v>
      </c>
      <c r="F455" t="s">
        <v>1824</v>
      </c>
      <c r="G455" t="s">
        <v>1322</v>
      </c>
      <c r="H455" t="s">
        <v>1127</v>
      </c>
      <c r="I455">
        <v>1</v>
      </c>
      <c r="J455">
        <v>3</v>
      </c>
      <c r="K455">
        <v>1</v>
      </c>
      <c r="L455">
        <v>1</v>
      </c>
      <c r="M455" t="s">
        <v>1275</v>
      </c>
      <c r="N455" t="str">
        <f t="shared" si="23"/>
        <v>FLGulfPort St. Joe3</v>
      </c>
      <c r="Q455" t="str">
        <f t="shared" si="24"/>
        <v>Port St. Joe, Gulf County, FL</v>
      </c>
      <c r="T455" s="23" t="s">
        <v>3190</v>
      </c>
      <c r="W455">
        <v>29.811599999999999</v>
      </c>
      <c r="X455">
        <v>85.302199999999999</v>
      </c>
    </row>
    <row r="456" spans="1:24" ht="20">
      <c r="A456" s="26">
        <v>152</v>
      </c>
      <c r="B456" t="s">
        <v>1269</v>
      </c>
      <c r="C456" t="s">
        <v>2266</v>
      </c>
      <c r="D456" t="s">
        <v>54</v>
      </c>
      <c r="E456" t="s">
        <v>1644</v>
      </c>
      <c r="F456" t="s">
        <v>2267</v>
      </c>
      <c r="G456" t="s">
        <v>1322</v>
      </c>
      <c r="H456" t="s">
        <v>1127</v>
      </c>
      <c r="I456">
        <v>1</v>
      </c>
      <c r="J456">
        <v>3</v>
      </c>
      <c r="K456">
        <v>2</v>
      </c>
      <c r="L456">
        <v>2</v>
      </c>
      <c r="M456" t="s">
        <v>1275</v>
      </c>
      <c r="N456" t="str">
        <f t="shared" si="23"/>
        <v>FLWaltonPoint Washington3</v>
      </c>
      <c r="Q456" t="str">
        <f t="shared" si="24"/>
        <v>Point Washington, Walton County, FL</v>
      </c>
      <c r="T456" s="23" t="s">
        <v>3373</v>
      </c>
      <c r="W456">
        <v>30.374700000000001</v>
      </c>
      <c r="X456">
        <v>86.1036</v>
      </c>
    </row>
    <row r="457" spans="1:24" ht="20">
      <c r="A457" s="26">
        <v>153</v>
      </c>
      <c r="B457" t="s">
        <v>1269</v>
      </c>
      <c r="C457" t="s">
        <v>2268</v>
      </c>
      <c r="D457" t="s">
        <v>54</v>
      </c>
      <c r="E457" t="s">
        <v>2269</v>
      </c>
      <c r="F457" t="s">
        <v>2270</v>
      </c>
      <c r="G457" t="s">
        <v>1328</v>
      </c>
      <c r="H457" t="s">
        <v>1274</v>
      </c>
      <c r="I457">
        <v>1</v>
      </c>
      <c r="J457">
        <v>3</v>
      </c>
      <c r="K457">
        <v>2</v>
      </c>
      <c r="L457">
        <v>1</v>
      </c>
      <c r="M457" t="s">
        <v>1275</v>
      </c>
      <c r="N457" t="str">
        <f t="shared" si="23"/>
        <v>FLOkaloosaLaurel Hill3</v>
      </c>
      <c r="Q457" t="str">
        <f t="shared" si="24"/>
        <v>Laurel Hill, Okaloosa County, FL</v>
      </c>
      <c r="T457" s="23" t="s">
        <v>3374</v>
      </c>
      <c r="W457">
        <v>30.963200000000001</v>
      </c>
      <c r="X457">
        <v>86.459800000000001</v>
      </c>
    </row>
    <row r="458" spans="1:24" ht="20">
      <c r="A458" s="26">
        <v>154</v>
      </c>
      <c r="B458" t="s">
        <v>1269</v>
      </c>
      <c r="C458" t="s">
        <v>2271</v>
      </c>
      <c r="D458" t="s">
        <v>54</v>
      </c>
      <c r="E458" t="s">
        <v>1443</v>
      </c>
      <c r="F458" t="s">
        <v>61</v>
      </c>
      <c r="G458" t="s">
        <v>1322</v>
      </c>
      <c r="H458" t="s">
        <v>1127</v>
      </c>
      <c r="I458">
        <v>1</v>
      </c>
      <c r="J458">
        <v>3</v>
      </c>
      <c r="K458">
        <v>1</v>
      </c>
      <c r="L458">
        <v>2</v>
      </c>
      <c r="M458" t="s">
        <v>1275</v>
      </c>
      <c r="N458" t="str">
        <f t="shared" si="23"/>
        <v>FLEscambiaPensacola3</v>
      </c>
      <c r="Q458" t="str">
        <f t="shared" si="24"/>
        <v>Pensacola, Escambia County, FL</v>
      </c>
      <c r="T458" s="23" t="s">
        <v>3192</v>
      </c>
      <c r="W458">
        <v>30.421299999999999</v>
      </c>
      <c r="X458">
        <v>87.216899999999995</v>
      </c>
    </row>
    <row r="459" spans="1:24" ht="20">
      <c r="A459" s="26">
        <v>155</v>
      </c>
      <c r="B459" t="s">
        <v>1269</v>
      </c>
      <c r="C459" t="s">
        <v>2272</v>
      </c>
      <c r="D459" t="s">
        <v>3</v>
      </c>
      <c r="E459" t="s">
        <v>1446</v>
      </c>
      <c r="F459" t="s">
        <v>389</v>
      </c>
      <c r="G459" t="s">
        <v>1328</v>
      </c>
      <c r="H459" t="s">
        <v>1127</v>
      </c>
      <c r="I459">
        <v>1</v>
      </c>
      <c r="J459">
        <v>3</v>
      </c>
      <c r="K459">
        <v>1</v>
      </c>
      <c r="L459">
        <v>1</v>
      </c>
      <c r="M459" t="s">
        <v>1275</v>
      </c>
      <c r="N459" t="str">
        <f t="shared" si="23"/>
        <v>ALBaldwinStockton3</v>
      </c>
      <c r="Q459" t="str">
        <f t="shared" si="24"/>
        <v>Stockton, Baldwin County, AL</v>
      </c>
      <c r="T459" s="23" t="s">
        <v>3375</v>
      </c>
      <c r="W459">
        <v>30.991</v>
      </c>
      <c r="X459">
        <v>87.8583</v>
      </c>
    </row>
    <row r="460" spans="1:24" ht="20">
      <c r="A460" s="26">
        <v>157</v>
      </c>
      <c r="B460" t="s">
        <v>1269</v>
      </c>
      <c r="C460" t="s">
        <v>2274</v>
      </c>
      <c r="D460" t="s">
        <v>275</v>
      </c>
      <c r="E460" t="s">
        <v>1656</v>
      </c>
      <c r="F460" t="s">
        <v>2275</v>
      </c>
      <c r="G460" t="s">
        <v>1319</v>
      </c>
      <c r="H460" t="s">
        <v>1127</v>
      </c>
      <c r="I460">
        <v>1</v>
      </c>
      <c r="J460">
        <v>3</v>
      </c>
      <c r="K460">
        <v>2</v>
      </c>
      <c r="L460">
        <v>2</v>
      </c>
      <c r="M460" t="s">
        <v>1275</v>
      </c>
      <c r="N460" t="str">
        <f t="shared" si="23"/>
        <v>TNCarrollWestport3</v>
      </c>
      <c r="Q460" t="str">
        <f t="shared" si="24"/>
        <v>Westport, Carroll County, TN</v>
      </c>
      <c r="T460" s="23" t="s">
        <v>3376</v>
      </c>
      <c r="W460">
        <v>35.890099999999997</v>
      </c>
      <c r="X460">
        <v>88.27</v>
      </c>
    </row>
    <row r="461" spans="1:24" ht="20">
      <c r="A461" s="26">
        <v>158</v>
      </c>
      <c r="B461" t="s">
        <v>1269</v>
      </c>
      <c r="C461" t="s">
        <v>2276</v>
      </c>
      <c r="D461" t="s">
        <v>275</v>
      </c>
      <c r="E461" t="s">
        <v>348</v>
      </c>
      <c r="F461" t="s">
        <v>347</v>
      </c>
      <c r="G461" t="s">
        <v>1274</v>
      </c>
      <c r="H461" t="s">
        <v>1127</v>
      </c>
      <c r="I461">
        <v>1</v>
      </c>
      <c r="J461">
        <v>3</v>
      </c>
      <c r="K461">
        <v>1</v>
      </c>
      <c r="L461">
        <v>2</v>
      </c>
      <c r="M461" t="s">
        <v>1275</v>
      </c>
      <c r="N461" t="str">
        <f t="shared" si="23"/>
        <v>TNDyerDyersburg3</v>
      </c>
      <c r="Q461" t="str">
        <f t="shared" si="24"/>
        <v>Dyersburg, Dyer County, TN</v>
      </c>
      <c r="T461" s="23" t="s">
        <v>3377</v>
      </c>
      <c r="W461">
        <v>36.033999999999999</v>
      </c>
      <c r="X461">
        <v>89.385900000000007</v>
      </c>
    </row>
    <row r="462" spans="1:24" ht="20">
      <c r="A462" s="26">
        <v>159</v>
      </c>
      <c r="B462" t="s">
        <v>1269</v>
      </c>
      <c r="C462" t="s">
        <v>2277</v>
      </c>
      <c r="D462" t="s">
        <v>275</v>
      </c>
      <c r="E462" t="s">
        <v>1308</v>
      </c>
      <c r="F462" t="s">
        <v>2278</v>
      </c>
      <c r="G462" t="s">
        <v>1319</v>
      </c>
      <c r="H462" t="s">
        <v>1274</v>
      </c>
      <c r="I462">
        <v>1</v>
      </c>
      <c r="J462">
        <v>3</v>
      </c>
      <c r="K462">
        <v>2</v>
      </c>
      <c r="L462">
        <v>2</v>
      </c>
      <c r="M462" t="s">
        <v>1275</v>
      </c>
      <c r="N462" t="str">
        <f t="shared" si="23"/>
        <v>TNDecaturDunbar3</v>
      </c>
      <c r="Q462" t="str">
        <f t="shared" si="24"/>
        <v>Dunbar, Decatur County, TN</v>
      </c>
      <c r="T462" s="23" t="s">
        <v>3378</v>
      </c>
      <c r="W462">
        <v>35.643700000000003</v>
      </c>
      <c r="X462">
        <v>88.1006</v>
      </c>
    </row>
    <row r="463" spans="1:24" ht="20">
      <c r="A463" s="26">
        <v>160</v>
      </c>
      <c r="B463" t="s">
        <v>1269</v>
      </c>
      <c r="C463" t="s">
        <v>2279</v>
      </c>
      <c r="D463" t="s">
        <v>275</v>
      </c>
      <c r="E463" t="s">
        <v>1456</v>
      </c>
      <c r="F463" t="s">
        <v>1457</v>
      </c>
      <c r="G463" t="s">
        <v>1319</v>
      </c>
      <c r="H463" t="s">
        <v>1127</v>
      </c>
      <c r="I463">
        <v>1</v>
      </c>
      <c r="J463">
        <v>3</v>
      </c>
      <c r="K463">
        <v>3</v>
      </c>
      <c r="L463">
        <v>2</v>
      </c>
      <c r="M463" t="s">
        <v>1275</v>
      </c>
      <c r="N463" t="str">
        <f t="shared" si="23"/>
        <v>TNMcNairySelmer3</v>
      </c>
      <c r="Q463" t="str">
        <f t="shared" si="24"/>
        <v>Selmer, McNairy County, TN</v>
      </c>
      <c r="T463" s="23" t="s">
        <v>2875</v>
      </c>
      <c r="W463">
        <v>35.170400000000001</v>
      </c>
      <c r="X463">
        <v>88.591999999999999</v>
      </c>
    </row>
    <row r="464" spans="1:24" ht="20">
      <c r="A464" s="26">
        <v>161</v>
      </c>
      <c r="B464" t="s">
        <v>1269</v>
      </c>
      <c r="C464" t="s">
        <v>2280</v>
      </c>
      <c r="D464" t="s">
        <v>275</v>
      </c>
      <c r="E464" t="s">
        <v>477</v>
      </c>
      <c r="F464" t="s">
        <v>2281</v>
      </c>
      <c r="G464" t="s">
        <v>1319</v>
      </c>
      <c r="H464" t="s">
        <v>1127</v>
      </c>
      <c r="I464">
        <v>1</v>
      </c>
      <c r="J464">
        <v>3</v>
      </c>
      <c r="K464">
        <v>1</v>
      </c>
      <c r="L464">
        <v>1</v>
      </c>
      <c r="M464" t="s">
        <v>1275</v>
      </c>
      <c r="N464" t="str">
        <f t="shared" si="23"/>
        <v>TNHendersonScotts Hill3</v>
      </c>
      <c r="Q464" t="str">
        <f t="shared" si="24"/>
        <v>Scotts Hill, Henderson County, TN</v>
      </c>
      <c r="T464" s="23" t="s">
        <v>3379</v>
      </c>
      <c r="W464">
        <v>35.520400000000002</v>
      </c>
      <c r="X464">
        <v>88.198099999999997</v>
      </c>
    </row>
    <row r="465" spans="1:24" ht="20">
      <c r="A465" s="26">
        <v>162</v>
      </c>
      <c r="B465" t="s">
        <v>1269</v>
      </c>
      <c r="C465" t="s">
        <v>2282</v>
      </c>
      <c r="D465" t="s">
        <v>275</v>
      </c>
      <c r="E465" t="s">
        <v>320</v>
      </c>
      <c r="F465" t="s">
        <v>209</v>
      </c>
      <c r="G465" t="s">
        <v>1319</v>
      </c>
      <c r="H465" t="s">
        <v>1127</v>
      </c>
      <c r="I465">
        <v>1</v>
      </c>
      <c r="J465">
        <v>3</v>
      </c>
      <c r="K465">
        <v>3</v>
      </c>
      <c r="L465">
        <v>2</v>
      </c>
      <c r="M465" t="s">
        <v>1275</v>
      </c>
      <c r="N465" t="str">
        <f t="shared" si="23"/>
        <v>TNMadisonJackson3</v>
      </c>
      <c r="Q465" t="str">
        <f t="shared" si="24"/>
        <v>Jackson, Madison County, TN</v>
      </c>
      <c r="T465" s="23" t="s">
        <v>2876</v>
      </c>
      <c r="W465">
        <v>35.6145</v>
      </c>
      <c r="X465">
        <v>88.813900000000004</v>
      </c>
    </row>
    <row r="466" spans="1:24" ht="20">
      <c r="A466" s="26">
        <v>163</v>
      </c>
      <c r="B466" t="s">
        <v>1269</v>
      </c>
      <c r="C466" t="s">
        <v>2283</v>
      </c>
      <c r="D466" t="s">
        <v>275</v>
      </c>
      <c r="E466" t="s">
        <v>2284</v>
      </c>
      <c r="F466" t="s">
        <v>1815</v>
      </c>
      <c r="G466" t="s">
        <v>1274</v>
      </c>
      <c r="H466" t="s">
        <v>1127</v>
      </c>
      <c r="I466">
        <v>1</v>
      </c>
      <c r="J466">
        <v>3</v>
      </c>
      <c r="K466">
        <v>2</v>
      </c>
      <c r="L466">
        <v>2</v>
      </c>
      <c r="M466" t="s">
        <v>1275</v>
      </c>
      <c r="N466" t="str">
        <f t="shared" si="23"/>
        <v>TNTiptonCovington3</v>
      </c>
      <c r="Q466" t="str">
        <f t="shared" si="24"/>
        <v>Covington, Tipton County, TN</v>
      </c>
      <c r="T466" s="23" t="s">
        <v>3380</v>
      </c>
      <c r="W466">
        <v>35.563699999999997</v>
      </c>
      <c r="X466">
        <v>89.646500000000003</v>
      </c>
    </row>
    <row r="467" spans="1:24" ht="20">
      <c r="A467" s="26">
        <v>164</v>
      </c>
      <c r="B467" t="s">
        <v>1269</v>
      </c>
      <c r="C467" t="s">
        <v>2285</v>
      </c>
      <c r="D467" t="s">
        <v>275</v>
      </c>
      <c r="E467" t="s">
        <v>1462</v>
      </c>
      <c r="F467" t="s">
        <v>280</v>
      </c>
      <c r="G467" t="s">
        <v>1274</v>
      </c>
      <c r="H467" t="s">
        <v>1127</v>
      </c>
      <c r="I467">
        <v>1</v>
      </c>
      <c r="J467">
        <v>3</v>
      </c>
      <c r="K467">
        <v>2</v>
      </c>
      <c r="L467">
        <v>2</v>
      </c>
      <c r="M467" t="s">
        <v>1275</v>
      </c>
      <c r="N467" t="str">
        <f t="shared" si="23"/>
        <v>TNShelbyMemphis3</v>
      </c>
      <c r="Q467" t="str">
        <f t="shared" si="24"/>
        <v>Memphis, Shelby County, TN</v>
      </c>
      <c r="T467" s="23" t="s">
        <v>2878</v>
      </c>
      <c r="W467">
        <v>35.149500000000003</v>
      </c>
      <c r="X467">
        <v>90.049000000000007</v>
      </c>
    </row>
    <row r="468" spans="1:24" ht="20">
      <c r="A468" s="26">
        <v>165</v>
      </c>
      <c r="B468" t="s">
        <v>1269</v>
      </c>
      <c r="C468" t="s">
        <v>2286</v>
      </c>
      <c r="D468" t="s">
        <v>336</v>
      </c>
      <c r="E468" t="s">
        <v>2287</v>
      </c>
      <c r="F468" t="s">
        <v>2288</v>
      </c>
      <c r="G468" t="s">
        <v>1319</v>
      </c>
      <c r="H468" t="s">
        <v>1127</v>
      </c>
      <c r="I468">
        <v>1</v>
      </c>
      <c r="J468">
        <v>3</v>
      </c>
      <c r="K468">
        <v>2</v>
      </c>
      <c r="L468">
        <v>1</v>
      </c>
      <c r="M468" t="s">
        <v>1275</v>
      </c>
      <c r="N468" t="str">
        <f t="shared" si="23"/>
        <v>MSTishomingoIuka3</v>
      </c>
      <c r="Q468" t="str">
        <f t="shared" si="24"/>
        <v>Iuka, Tishomingo County, MS</v>
      </c>
      <c r="T468" s="23" t="s">
        <v>3381</v>
      </c>
      <c r="W468">
        <v>34.811199999999999</v>
      </c>
      <c r="X468">
        <v>88.199100000000001</v>
      </c>
    </row>
    <row r="469" spans="1:24" ht="20">
      <c r="A469" s="26">
        <v>166</v>
      </c>
      <c r="B469" t="s">
        <v>1269</v>
      </c>
      <c r="C469" t="s">
        <v>2289</v>
      </c>
      <c r="D469" t="s">
        <v>336</v>
      </c>
      <c r="E469" t="s">
        <v>367</v>
      </c>
      <c r="F469" t="s">
        <v>2290</v>
      </c>
      <c r="G469" t="s">
        <v>1319</v>
      </c>
      <c r="H469" t="s">
        <v>1127</v>
      </c>
      <c r="I469">
        <v>1</v>
      </c>
      <c r="J469">
        <v>3</v>
      </c>
      <c r="K469">
        <v>4</v>
      </c>
      <c r="L469">
        <v>4</v>
      </c>
      <c r="M469" t="s">
        <v>1275</v>
      </c>
      <c r="N469" t="str">
        <f t="shared" si="23"/>
        <v>MSMarshallHolly Springs3</v>
      </c>
      <c r="Q469" t="str">
        <f t="shared" si="24"/>
        <v>Holly Springs, Marshall County, MS</v>
      </c>
      <c r="T469" s="23" t="s">
        <v>3382</v>
      </c>
      <c r="W469">
        <v>34.767000000000003</v>
      </c>
      <c r="X469">
        <v>89.448899999999995</v>
      </c>
    </row>
    <row r="470" spans="1:24" ht="20">
      <c r="A470" s="26">
        <v>167</v>
      </c>
      <c r="B470" t="s">
        <v>1269</v>
      </c>
      <c r="C470" t="s">
        <v>2291</v>
      </c>
      <c r="D470" t="s">
        <v>336</v>
      </c>
      <c r="E470" t="s">
        <v>1367</v>
      </c>
      <c r="F470" t="s">
        <v>2292</v>
      </c>
      <c r="G470" t="s">
        <v>1319</v>
      </c>
      <c r="H470" t="s">
        <v>1127</v>
      </c>
      <c r="I470">
        <v>1</v>
      </c>
      <c r="J470">
        <v>3</v>
      </c>
      <c r="K470">
        <v>2</v>
      </c>
      <c r="L470">
        <v>2</v>
      </c>
      <c r="M470" t="s">
        <v>1275</v>
      </c>
      <c r="N470" t="str">
        <f t="shared" si="23"/>
        <v>MSLeeSaltillo3</v>
      </c>
      <c r="Q470" t="str">
        <f t="shared" si="24"/>
        <v>Saltillo, Lee County, MS</v>
      </c>
      <c r="T470" s="23" t="s">
        <v>3383</v>
      </c>
      <c r="W470">
        <v>34.371200000000002</v>
      </c>
      <c r="X470">
        <v>88.682299999999998</v>
      </c>
    </row>
    <row r="471" spans="1:24" ht="20">
      <c r="A471" s="26">
        <v>168</v>
      </c>
      <c r="B471" t="s">
        <v>1269</v>
      </c>
      <c r="C471" t="s">
        <v>2293</v>
      </c>
      <c r="D471" t="s">
        <v>336</v>
      </c>
      <c r="E471" t="s">
        <v>1367</v>
      </c>
      <c r="F471" t="s">
        <v>2294</v>
      </c>
      <c r="G471" t="s">
        <v>1319</v>
      </c>
      <c r="H471" t="s">
        <v>1274</v>
      </c>
      <c r="I471">
        <v>1</v>
      </c>
      <c r="J471">
        <v>3</v>
      </c>
      <c r="K471">
        <v>4</v>
      </c>
      <c r="L471">
        <v>2</v>
      </c>
      <c r="M471" t="s">
        <v>1275</v>
      </c>
      <c r="N471" t="str">
        <f t="shared" si="23"/>
        <v>MSLeeTupelo3</v>
      </c>
      <c r="Q471" t="str">
        <f t="shared" si="24"/>
        <v>Tupelo, Lee County, MS</v>
      </c>
      <c r="T471" s="23" t="s">
        <v>3384</v>
      </c>
      <c r="W471">
        <v>34.257599999999996</v>
      </c>
      <c r="X471">
        <v>88.703400000000002</v>
      </c>
    </row>
    <row r="472" spans="1:24" ht="20">
      <c r="A472" s="26">
        <v>169</v>
      </c>
      <c r="B472" t="s">
        <v>1269</v>
      </c>
      <c r="C472" t="s">
        <v>2295</v>
      </c>
      <c r="D472" t="s">
        <v>336</v>
      </c>
      <c r="E472" t="s">
        <v>1474</v>
      </c>
      <c r="F472" t="s">
        <v>2296</v>
      </c>
      <c r="G472" t="s">
        <v>1319</v>
      </c>
      <c r="H472" t="s">
        <v>1127</v>
      </c>
      <c r="I472">
        <v>1</v>
      </c>
      <c r="J472">
        <v>3</v>
      </c>
      <c r="K472">
        <v>2</v>
      </c>
      <c r="L472">
        <v>2</v>
      </c>
      <c r="M472" t="s">
        <v>1275</v>
      </c>
      <c r="N472" t="str">
        <f t="shared" si="23"/>
        <v>MSTallahatchieEnid3</v>
      </c>
      <c r="Q472" t="str">
        <f t="shared" si="24"/>
        <v>Enid, Tallahatchie County, MS</v>
      </c>
      <c r="T472" s="23" t="s">
        <v>3385</v>
      </c>
      <c r="W472">
        <v>34.123699999999999</v>
      </c>
      <c r="X472">
        <v>89.956800000000001</v>
      </c>
    </row>
    <row r="473" spans="1:24" ht="20">
      <c r="A473" s="26">
        <v>170</v>
      </c>
      <c r="B473" t="s">
        <v>1269</v>
      </c>
      <c r="C473" t="s">
        <v>2297</v>
      </c>
      <c r="D473" t="s">
        <v>336</v>
      </c>
      <c r="E473" t="s">
        <v>1848</v>
      </c>
      <c r="F473" t="s">
        <v>1341</v>
      </c>
      <c r="G473" t="s">
        <v>1319</v>
      </c>
      <c r="H473" t="s">
        <v>1274</v>
      </c>
      <c r="I473">
        <v>1</v>
      </c>
      <c r="J473">
        <v>3</v>
      </c>
      <c r="K473">
        <v>4</v>
      </c>
      <c r="L473">
        <v>3</v>
      </c>
      <c r="M473" t="s">
        <v>1275</v>
      </c>
      <c r="N473" t="str">
        <f t="shared" si="23"/>
        <v>MSLafayetteTaylor3</v>
      </c>
      <c r="Q473" t="str">
        <f t="shared" si="24"/>
        <v>Taylor, Lafayette County, MS</v>
      </c>
      <c r="T473" s="23" t="s">
        <v>3386</v>
      </c>
      <c r="W473">
        <v>34.289900000000003</v>
      </c>
      <c r="X473">
        <v>89.537999999999997</v>
      </c>
    </row>
    <row r="474" spans="1:24" ht="20">
      <c r="A474" s="26">
        <v>171</v>
      </c>
      <c r="B474" t="s">
        <v>1269</v>
      </c>
      <c r="C474" t="s">
        <v>2298</v>
      </c>
      <c r="D474" t="s">
        <v>336</v>
      </c>
      <c r="E474" t="s">
        <v>2299</v>
      </c>
      <c r="F474" t="s">
        <v>390</v>
      </c>
      <c r="G474" t="s">
        <v>1274</v>
      </c>
      <c r="H474" t="s">
        <v>1274</v>
      </c>
      <c r="I474">
        <v>1</v>
      </c>
      <c r="J474">
        <v>3</v>
      </c>
      <c r="K474">
        <v>1</v>
      </c>
      <c r="L474">
        <v>1</v>
      </c>
      <c r="M474" t="s">
        <v>1275</v>
      </c>
      <c r="N474" t="str">
        <f t="shared" si="23"/>
        <v>MSSunflowerDrew3</v>
      </c>
      <c r="Q474" t="str">
        <f t="shared" si="24"/>
        <v>Drew, Sunflower County, MS</v>
      </c>
      <c r="T474" s="23" t="s">
        <v>3387</v>
      </c>
      <c r="W474">
        <v>33.808500000000002</v>
      </c>
      <c r="X474">
        <v>90.527600000000007</v>
      </c>
    </row>
    <row r="475" spans="1:24" ht="20">
      <c r="A475" s="26">
        <v>172</v>
      </c>
      <c r="B475" t="s">
        <v>1269</v>
      </c>
      <c r="C475" t="s">
        <v>2300</v>
      </c>
      <c r="D475" t="s">
        <v>336</v>
      </c>
      <c r="E475" t="s">
        <v>2301</v>
      </c>
      <c r="F475" t="s">
        <v>2302</v>
      </c>
      <c r="G475" t="s">
        <v>1319</v>
      </c>
      <c r="H475" t="s">
        <v>1127</v>
      </c>
      <c r="I475">
        <v>1</v>
      </c>
      <c r="J475">
        <v>3</v>
      </c>
      <c r="K475">
        <v>3</v>
      </c>
      <c r="L475">
        <v>3</v>
      </c>
      <c r="M475" t="s">
        <v>1275</v>
      </c>
      <c r="N475" t="str">
        <f t="shared" si="23"/>
        <v>MSChoctawAckerman3</v>
      </c>
      <c r="Q475" t="str">
        <f t="shared" si="24"/>
        <v>Ackerman, Choctaw County, MS</v>
      </c>
      <c r="T475" s="23" t="s">
        <v>3388</v>
      </c>
      <c r="W475">
        <v>33.311799999999998</v>
      </c>
      <c r="X475">
        <v>89.171499999999995</v>
      </c>
    </row>
    <row r="476" spans="1:24" ht="20">
      <c r="A476" s="26">
        <v>173</v>
      </c>
      <c r="B476" t="s">
        <v>1269</v>
      </c>
      <c r="C476" t="s">
        <v>2303</v>
      </c>
      <c r="D476" t="s">
        <v>336</v>
      </c>
      <c r="E476" t="s">
        <v>1855</v>
      </c>
      <c r="F476" t="s">
        <v>1856</v>
      </c>
      <c r="G476" t="s">
        <v>1319</v>
      </c>
      <c r="H476" t="s">
        <v>1274</v>
      </c>
      <c r="I476">
        <v>1</v>
      </c>
      <c r="J476">
        <v>3</v>
      </c>
      <c r="K476">
        <v>4</v>
      </c>
      <c r="M476" t="s">
        <v>1275</v>
      </c>
      <c r="N476" t="str">
        <f t="shared" si="23"/>
        <v>MSAttalaKosciusko3</v>
      </c>
      <c r="Q476" t="str">
        <f t="shared" si="24"/>
        <v>Kosciusko, Attala County, MS</v>
      </c>
      <c r="T476" s="23" t="s">
        <v>3205</v>
      </c>
      <c r="W476">
        <v>33.059100000000001</v>
      </c>
      <c r="X476">
        <v>89.587100000000007</v>
      </c>
    </row>
    <row r="477" spans="1:24" ht="20">
      <c r="A477" s="26">
        <v>174</v>
      </c>
      <c r="B477" t="s">
        <v>1269</v>
      </c>
      <c r="C477" t="s">
        <v>2304</v>
      </c>
      <c r="D477" t="s">
        <v>336</v>
      </c>
      <c r="E477" t="s">
        <v>1668</v>
      </c>
      <c r="F477" t="s">
        <v>2305</v>
      </c>
      <c r="G477" t="s">
        <v>1274</v>
      </c>
      <c r="H477" t="s">
        <v>1274</v>
      </c>
      <c r="I477">
        <v>1</v>
      </c>
      <c r="J477">
        <v>3</v>
      </c>
      <c r="K477">
        <v>1</v>
      </c>
      <c r="L477">
        <v>2</v>
      </c>
      <c r="M477" t="s">
        <v>1275</v>
      </c>
      <c r="N477" t="str">
        <f t="shared" si="23"/>
        <v>MSWarrenRedwood3</v>
      </c>
      <c r="Q477" t="str">
        <f t="shared" si="24"/>
        <v>Redwood, Warren County, MS</v>
      </c>
      <c r="T477" s="23" t="s">
        <v>3389</v>
      </c>
      <c r="W477">
        <v>32.520099999999999</v>
      </c>
      <c r="X477">
        <v>90.724500000000006</v>
      </c>
    </row>
    <row r="478" spans="1:24" ht="20">
      <c r="A478" s="26">
        <v>175</v>
      </c>
      <c r="B478" t="s">
        <v>1269</v>
      </c>
      <c r="C478" t="s">
        <v>2306</v>
      </c>
      <c r="D478" t="s">
        <v>336</v>
      </c>
      <c r="E478" t="s">
        <v>2307</v>
      </c>
      <c r="F478" t="s">
        <v>2308</v>
      </c>
      <c r="G478" t="s">
        <v>1274</v>
      </c>
      <c r="H478" t="s">
        <v>1274</v>
      </c>
      <c r="I478">
        <v>1</v>
      </c>
      <c r="J478">
        <v>3</v>
      </c>
      <c r="K478">
        <v>2</v>
      </c>
      <c r="M478" t="s">
        <v>1275</v>
      </c>
      <c r="N478" t="str">
        <f t="shared" si="23"/>
        <v>MSIssaquenaAddie3</v>
      </c>
      <c r="Q478" t="str">
        <f t="shared" si="24"/>
        <v>Addie, Issaquena County, MS</v>
      </c>
      <c r="T478" s="23" t="s">
        <v>3390</v>
      </c>
      <c r="W478">
        <v>32.564799999999998</v>
      </c>
      <c r="X478">
        <v>90.959800000000001</v>
      </c>
    </row>
    <row r="479" spans="1:24" ht="20">
      <c r="A479" s="26">
        <v>176</v>
      </c>
      <c r="B479" t="s">
        <v>1269</v>
      </c>
      <c r="C479" t="s">
        <v>2309</v>
      </c>
      <c r="D479" t="s">
        <v>336</v>
      </c>
      <c r="E479" t="s">
        <v>2264</v>
      </c>
      <c r="F479" t="s">
        <v>1705</v>
      </c>
      <c r="G479" t="s">
        <v>1328</v>
      </c>
      <c r="H479" t="s">
        <v>1127</v>
      </c>
      <c r="I479">
        <v>1</v>
      </c>
      <c r="J479">
        <v>3</v>
      </c>
      <c r="K479">
        <v>2</v>
      </c>
      <c r="L479">
        <v>2</v>
      </c>
      <c r="M479" t="s">
        <v>1275</v>
      </c>
      <c r="N479" t="str">
        <f t="shared" si="23"/>
        <v>MSClarkeQuitman3</v>
      </c>
      <c r="Q479" t="str">
        <f t="shared" si="24"/>
        <v>Quitman, Clarke County, MS</v>
      </c>
      <c r="T479" s="23" t="s">
        <v>3391</v>
      </c>
      <c r="W479">
        <v>32.038800000000002</v>
      </c>
      <c r="X479">
        <v>88.721000000000004</v>
      </c>
    </row>
    <row r="480" spans="1:24" ht="20">
      <c r="A480" s="26">
        <v>177</v>
      </c>
      <c r="B480" t="s">
        <v>1269</v>
      </c>
      <c r="C480" t="s">
        <v>2310</v>
      </c>
      <c r="D480" t="s">
        <v>336</v>
      </c>
      <c r="E480" t="s">
        <v>1479</v>
      </c>
      <c r="F480" t="s">
        <v>209</v>
      </c>
      <c r="G480" t="s">
        <v>1319</v>
      </c>
      <c r="H480" t="s">
        <v>1274</v>
      </c>
      <c r="I480">
        <v>1</v>
      </c>
      <c r="J480">
        <v>3</v>
      </c>
      <c r="K480">
        <v>4</v>
      </c>
      <c r="L480">
        <v>3</v>
      </c>
      <c r="M480" t="s">
        <v>1275</v>
      </c>
      <c r="N480" t="str">
        <f t="shared" si="23"/>
        <v>MSHindsJackson3</v>
      </c>
      <c r="Q480" t="str">
        <f t="shared" si="24"/>
        <v>Jackson, Hinds County, MS</v>
      </c>
      <c r="T480" s="23" t="s">
        <v>3049</v>
      </c>
      <c r="W480">
        <v>32.2988</v>
      </c>
      <c r="X480">
        <v>90.184799999999996</v>
      </c>
    </row>
    <row r="481" spans="1:24" ht="20">
      <c r="A481" s="26">
        <v>178</v>
      </c>
      <c r="B481" t="s">
        <v>1269</v>
      </c>
      <c r="C481" t="s">
        <v>2311</v>
      </c>
      <c r="D481" t="s">
        <v>336</v>
      </c>
      <c r="E481" t="s">
        <v>958</v>
      </c>
      <c r="F481" t="s">
        <v>391</v>
      </c>
      <c r="G481" t="s">
        <v>1328</v>
      </c>
      <c r="H481" t="s">
        <v>1127</v>
      </c>
      <c r="I481">
        <v>1</v>
      </c>
      <c r="J481">
        <v>3</v>
      </c>
      <c r="K481">
        <v>2</v>
      </c>
      <c r="L481">
        <v>2</v>
      </c>
      <c r="M481" t="s">
        <v>1275</v>
      </c>
      <c r="N481" t="str">
        <f t="shared" si="23"/>
        <v>MSJeffersonLorman3</v>
      </c>
      <c r="Q481" t="str">
        <f t="shared" si="24"/>
        <v>Lorman, Jefferson County, MS</v>
      </c>
      <c r="T481" s="23" t="s">
        <v>3208</v>
      </c>
      <c r="W481">
        <v>31.820699999999999</v>
      </c>
      <c r="X481">
        <v>91.058700000000002</v>
      </c>
    </row>
    <row r="482" spans="1:24" ht="20">
      <c r="A482" s="26">
        <v>179</v>
      </c>
      <c r="B482" t="s">
        <v>1269</v>
      </c>
      <c r="C482" t="s">
        <v>2312</v>
      </c>
      <c r="D482" t="s">
        <v>336</v>
      </c>
      <c r="E482" t="s">
        <v>2313</v>
      </c>
      <c r="F482" t="s">
        <v>2314</v>
      </c>
      <c r="G482" t="s">
        <v>1328</v>
      </c>
      <c r="H482" t="s">
        <v>1274</v>
      </c>
      <c r="I482">
        <v>1</v>
      </c>
      <c r="J482">
        <v>3</v>
      </c>
      <c r="K482">
        <v>3</v>
      </c>
      <c r="L482">
        <v>2</v>
      </c>
      <c r="M482" t="s">
        <v>1275</v>
      </c>
      <c r="N482" t="str">
        <f t="shared" si="23"/>
        <v>MSJonesSoso3</v>
      </c>
      <c r="Q482" t="str">
        <f t="shared" si="24"/>
        <v>Soso, Jones County, MS</v>
      </c>
      <c r="T482" s="23" t="s">
        <v>3392</v>
      </c>
      <c r="W482">
        <v>31.748999999999999</v>
      </c>
      <c r="X482">
        <v>89.272599999999997</v>
      </c>
    </row>
    <row r="483" spans="1:24" ht="20">
      <c r="A483" s="26">
        <v>180</v>
      </c>
      <c r="B483" t="s">
        <v>1269</v>
      </c>
      <c r="C483" t="s">
        <v>2315</v>
      </c>
      <c r="D483" t="s">
        <v>336</v>
      </c>
      <c r="E483" t="s">
        <v>2313</v>
      </c>
      <c r="F483" t="s">
        <v>705</v>
      </c>
      <c r="G483" t="s">
        <v>1328</v>
      </c>
      <c r="H483" t="s">
        <v>1274</v>
      </c>
      <c r="I483">
        <v>1</v>
      </c>
      <c r="J483">
        <v>3</v>
      </c>
      <c r="K483">
        <v>3</v>
      </c>
      <c r="M483" t="s">
        <v>1275</v>
      </c>
      <c r="N483" t="str">
        <f t="shared" si="23"/>
        <v>MSJonesLaurel3</v>
      </c>
      <c r="Q483" t="str">
        <f t="shared" si="24"/>
        <v>Laurel, Jones County, MS</v>
      </c>
      <c r="T483" s="23" t="s">
        <v>3393</v>
      </c>
      <c r="W483">
        <v>31.697199999999999</v>
      </c>
      <c r="X483">
        <v>89.142799999999994</v>
      </c>
    </row>
    <row r="484" spans="1:24" ht="20">
      <c r="A484" s="26">
        <v>181</v>
      </c>
      <c r="B484" t="s">
        <v>1269</v>
      </c>
      <c r="C484" t="s">
        <v>2316</v>
      </c>
      <c r="D484" t="s">
        <v>336</v>
      </c>
      <c r="E484" t="s">
        <v>1957</v>
      </c>
      <c r="F484" t="s">
        <v>2317</v>
      </c>
      <c r="G484" t="s">
        <v>1328</v>
      </c>
      <c r="H484" t="s">
        <v>1127</v>
      </c>
      <c r="I484">
        <v>1</v>
      </c>
      <c r="J484">
        <v>3</v>
      </c>
      <c r="K484">
        <v>1</v>
      </c>
      <c r="L484">
        <v>1</v>
      </c>
      <c r="M484" t="s">
        <v>1275</v>
      </c>
      <c r="N484" t="str">
        <f t="shared" si="23"/>
        <v>MSLamarBaxterville3</v>
      </c>
      <c r="Q484" t="str">
        <f t="shared" si="24"/>
        <v>Baxterville, Lamar County, MS</v>
      </c>
      <c r="T484" s="23" t="s">
        <v>3394</v>
      </c>
      <c r="W484">
        <v>31.1983</v>
      </c>
      <c r="X484">
        <v>89.567599999999999</v>
      </c>
    </row>
    <row r="485" spans="1:24" ht="20">
      <c r="A485" s="26">
        <v>182</v>
      </c>
      <c r="B485" t="s">
        <v>1269</v>
      </c>
      <c r="C485" t="s">
        <v>2318</v>
      </c>
      <c r="D485" t="s">
        <v>336</v>
      </c>
      <c r="E485" t="s">
        <v>189</v>
      </c>
      <c r="F485" t="s">
        <v>2319</v>
      </c>
      <c r="G485" t="s">
        <v>1328</v>
      </c>
      <c r="H485" t="s">
        <v>1274</v>
      </c>
      <c r="I485">
        <v>1</v>
      </c>
      <c r="J485">
        <v>3</v>
      </c>
      <c r="K485">
        <v>3</v>
      </c>
      <c r="L485">
        <v>2</v>
      </c>
      <c r="M485" t="s">
        <v>1275</v>
      </c>
      <c r="N485" t="str">
        <f t="shared" si="23"/>
        <v>MSLincolnBrookhaven3</v>
      </c>
      <c r="Q485" t="str">
        <f t="shared" si="24"/>
        <v>Brookhaven, Lincoln County, MS</v>
      </c>
      <c r="T485" s="23" t="s">
        <v>3395</v>
      </c>
      <c r="W485">
        <v>31.579899999999999</v>
      </c>
      <c r="X485">
        <v>90.440100000000001</v>
      </c>
    </row>
    <row r="486" spans="1:24" ht="20">
      <c r="A486" s="26">
        <v>183</v>
      </c>
      <c r="B486" t="s">
        <v>1269</v>
      </c>
      <c r="C486" t="s">
        <v>2320</v>
      </c>
      <c r="D486" t="s">
        <v>336</v>
      </c>
      <c r="E486" t="s">
        <v>209</v>
      </c>
      <c r="F486" t="s">
        <v>2321</v>
      </c>
      <c r="G486" t="s">
        <v>1328</v>
      </c>
      <c r="H486" t="s">
        <v>1127</v>
      </c>
      <c r="I486">
        <v>1</v>
      </c>
      <c r="J486">
        <v>3</v>
      </c>
      <c r="K486">
        <v>2</v>
      </c>
      <c r="L486">
        <v>3</v>
      </c>
      <c r="M486" t="s">
        <v>1275</v>
      </c>
      <c r="N486" t="str">
        <f t="shared" si="23"/>
        <v>MSJacksonVancleave3</v>
      </c>
      <c r="Q486" t="str">
        <f t="shared" si="24"/>
        <v>Vancleave, Jackson County, MS</v>
      </c>
      <c r="T486" s="23" t="s">
        <v>3396</v>
      </c>
      <c r="W486">
        <v>30.540199999999999</v>
      </c>
      <c r="X486">
        <v>88.682400000000001</v>
      </c>
    </row>
    <row r="487" spans="1:24" ht="20">
      <c r="A487" s="26">
        <v>184</v>
      </c>
      <c r="B487" t="s">
        <v>1269</v>
      </c>
      <c r="C487" t="s">
        <v>2322</v>
      </c>
      <c r="D487" t="s">
        <v>336</v>
      </c>
      <c r="E487" t="s">
        <v>1558</v>
      </c>
      <c r="F487" t="s">
        <v>2323</v>
      </c>
      <c r="G487" t="s">
        <v>1328</v>
      </c>
      <c r="H487" t="s">
        <v>1274</v>
      </c>
      <c r="I487">
        <v>1</v>
      </c>
      <c r="J487">
        <v>3</v>
      </c>
      <c r="K487">
        <v>3</v>
      </c>
      <c r="L487">
        <v>2</v>
      </c>
      <c r="M487" t="s">
        <v>1275</v>
      </c>
      <c r="N487" t="str">
        <f t="shared" si="23"/>
        <v>MSHarrisonSaucier3</v>
      </c>
      <c r="Q487" t="str">
        <f t="shared" si="24"/>
        <v>Saucier, Harrison County, MS</v>
      </c>
      <c r="T487" s="23" t="s">
        <v>3397</v>
      </c>
      <c r="W487">
        <v>30.6388</v>
      </c>
      <c r="X487">
        <v>89.140699999999995</v>
      </c>
    </row>
    <row r="488" spans="1:24" ht="20">
      <c r="A488" s="26">
        <v>185</v>
      </c>
      <c r="B488" t="s">
        <v>1269</v>
      </c>
      <c r="C488" t="s">
        <v>2324</v>
      </c>
      <c r="D488" t="s">
        <v>336</v>
      </c>
      <c r="E488" t="s">
        <v>2325</v>
      </c>
      <c r="F488" t="s">
        <v>337</v>
      </c>
      <c r="G488" t="s">
        <v>1328</v>
      </c>
      <c r="H488" t="s">
        <v>1127</v>
      </c>
      <c r="I488">
        <v>1</v>
      </c>
      <c r="J488">
        <v>3</v>
      </c>
      <c r="K488">
        <v>3</v>
      </c>
      <c r="L488">
        <v>3</v>
      </c>
      <c r="M488" t="s">
        <v>1275</v>
      </c>
      <c r="N488" t="str">
        <f t="shared" si="23"/>
        <v>MSHancockKiln3</v>
      </c>
      <c r="Q488" t="str">
        <f t="shared" si="24"/>
        <v>Kiln, Hancock County, MS</v>
      </c>
      <c r="T488" s="23" t="s">
        <v>3398</v>
      </c>
      <c r="W488">
        <v>30.4085</v>
      </c>
      <c r="X488">
        <v>89.436899999999994</v>
      </c>
    </row>
    <row r="489" spans="1:24" ht="20">
      <c r="A489" s="26">
        <v>186</v>
      </c>
      <c r="B489" t="s">
        <v>1269</v>
      </c>
      <c r="C489" t="s">
        <v>2326</v>
      </c>
      <c r="D489" t="s">
        <v>336</v>
      </c>
      <c r="E489" t="s">
        <v>1484</v>
      </c>
      <c r="F489" t="s">
        <v>2327</v>
      </c>
      <c r="G489" t="s">
        <v>1328</v>
      </c>
      <c r="H489" t="s">
        <v>1274</v>
      </c>
      <c r="I489">
        <v>1</v>
      </c>
      <c r="J489">
        <v>3</v>
      </c>
      <c r="K489">
        <v>2</v>
      </c>
      <c r="L489">
        <v>2</v>
      </c>
      <c r="M489" t="s">
        <v>1275</v>
      </c>
      <c r="N489" t="str">
        <f t="shared" si="23"/>
        <v>MSPearl RiverCarriere3</v>
      </c>
      <c r="Q489" t="str">
        <f t="shared" si="24"/>
        <v>Carriere, Pearl River County, MS</v>
      </c>
      <c r="T489" s="23" t="s">
        <v>3399</v>
      </c>
      <c r="W489">
        <v>30.613199999999999</v>
      </c>
      <c r="X489">
        <v>89.659599999999998</v>
      </c>
    </row>
    <row r="490" spans="1:24" ht="20">
      <c r="A490" s="26">
        <v>187</v>
      </c>
      <c r="B490" t="s">
        <v>1269</v>
      </c>
      <c r="C490" t="s">
        <v>2328</v>
      </c>
      <c r="D490" t="s">
        <v>24</v>
      </c>
      <c r="E490" t="s">
        <v>1870</v>
      </c>
      <c r="F490" t="s">
        <v>1871</v>
      </c>
      <c r="G490" t="s">
        <v>1328</v>
      </c>
      <c r="H490" t="s">
        <v>1127</v>
      </c>
      <c r="I490">
        <v>1</v>
      </c>
      <c r="J490">
        <v>3</v>
      </c>
      <c r="K490">
        <v>1</v>
      </c>
      <c r="L490">
        <v>1</v>
      </c>
      <c r="M490" t="s">
        <v>1275</v>
      </c>
      <c r="N490" t="str">
        <f t="shared" si="23"/>
        <v>LASt. TammanySlidell3</v>
      </c>
      <c r="Q490" t="str">
        <f t="shared" si="24"/>
        <v>Slidell, St. Tammany County, LA</v>
      </c>
      <c r="T490" s="23" t="s">
        <v>3239</v>
      </c>
      <c r="W490">
        <v>30.275200000000002</v>
      </c>
      <c r="X490">
        <v>89.781199999999998</v>
      </c>
    </row>
    <row r="491" spans="1:24" ht="20">
      <c r="A491" s="26">
        <v>189</v>
      </c>
      <c r="B491" t="s">
        <v>1269</v>
      </c>
      <c r="C491" t="s">
        <v>2330</v>
      </c>
      <c r="D491" t="s">
        <v>24</v>
      </c>
      <c r="E491" t="s">
        <v>2331</v>
      </c>
      <c r="F491" t="s">
        <v>2332</v>
      </c>
      <c r="G491" t="s">
        <v>1328</v>
      </c>
      <c r="H491" t="s">
        <v>1127</v>
      </c>
      <c r="I491">
        <v>1</v>
      </c>
      <c r="J491">
        <v>3</v>
      </c>
      <c r="K491">
        <v>2</v>
      </c>
      <c r="L491">
        <v>3</v>
      </c>
      <c r="M491" t="s">
        <v>1275</v>
      </c>
      <c r="N491" t="str">
        <f t="shared" si="23"/>
        <v>LAE. FelicianaClinton3</v>
      </c>
      <c r="Q491" t="str">
        <f t="shared" si="24"/>
        <v>Clinton, E. Feliciana County, LA</v>
      </c>
      <c r="T491" s="23" t="s">
        <v>3400</v>
      </c>
      <c r="W491">
        <v>30.862100000000002</v>
      </c>
      <c r="X491">
        <v>91.015900000000002</v>
      </c>
    </row>
    <row r="492" spans="1:24" ht="20">
      <c r="A492" s="26">
        <v>190</v>
      </c>
      <c r="B492" t="s">
        <v>1269</v>
      </c>
      <c r="C492" t="s">
        <v>2333</v>
      </c>
      <c r="D492" t="s">
        <v>24</v>
      </c>
      <c r="E492" t="s">
        <v>1487</v>
      </c>
      <c r="F492" t="s">
        <v>119</v>
      </c>
      <c r="G492" t="s">
        <v>1274</v>
      </c>
      <c r="H492" t="s">
        <v>1127</v>
      </c>
      <c r="I492">
        <v>1</v>
      </c>
      <c r="J492">
        <v>3</v>
      </c>
      <c r="K492">
        <v>4</v>
      </c>
      <c r="L492">
        <v>3</v>
      </c>
      <c r="M492" t="s">
        <v>1275</v>
      </c>
      <c r="N492" t="str">
        <f t="shared" si="23"/>
        <v>LAE. Baton RougeBaton Rouge3</v>
      </c>
      <c r="Q492" t="str">
        <f t="shared" si="24"/>
        <v>Baton Rouge, E. Baton Rouge County, LA</v>
      </c>
      <c r="T492" s="23" t="s">
        <v>3242</v>
      </c>
      <c r="W492">
        <v>30.451499999999999</v>
      </c>
      <c r="X492">
        <v>91.187100000000001</v>
      </c>
    </row>
    <row r="493" spans="1:24" ht="20">
      <c r="A493" s="26">
        <v>191</v>
      </c>
      <c r="B493" t="s">
        <v>1269</v>
      </c>
      <c r="C493" t="s">
        <v>2334</v>
      </c>
      <c r="D493" t="s">
        <v>24</v>
      </c>
      <c r="E493" t="s">
        <v>2335</v>
      </c>
      <c r="F493" t="s">
        <v>2336</v>
      </c>
      <c r="G493" t="s">
        <v>1274</v>
      </c>
      <c r="H493" t="s">
        <v>1127</v>
      </c>
      <c r="I493">
        <v>1</v>
      </c>
      <c r="J493">
        <v>3</v>
      </c>
      <c r="K493">
        <v>1</v>
      </c>
      <c r="L493">
        <v>2</v>
      </c>
      <c r="M493" t="s">
        <v>1275</v>
      </c>
      <c r="N493" t="str">
        <f t="shared" si="23"/>
        <v>LAW. FelicianaSt. Francisville3</v>
      </c>
      <c r="Q493" t="str">
        <f t="shared" si="24"/>
        <v>St. Francisville, W. Feliciana County, LA</v>
      </c>
      <c r="T493" s="23" t="s">
        <v>3401</v>
      </c>
      <c r="W493">
        <v>30.783200000000001</v>
      </c>
      <c r="X493">
        <v>91.379300000000001</v>
      </c>
    </row>
    <row r="494" spans="1:24" ht="20">
      <c r="A494" s="26">
        <v>192</v>
      </c>
      <c r="B494" t="s">
        <v>1269</v>
      </c>
      <c r="C494" t="s">
        <v>2337</v>
      </c>
      <c r="D494" t="s">
        <v>24</v>
      </c>
      <c r="E494" t="s">
        <v>1197</v>
      </c>
      <c r="F494" t="s">
        <v>121</v>
      </c>
      <c r="G494" t="s">
        <v>1274</v>
      </c>
      <c r="H494" t="s">
        <v>1127</v>
      </c>
      <c r="I494">
        <v>1</v>
      </c>
      <c r="J494">
        <v>3</v>
      </c>
      <c r="K494">
        <v>1</v>
      </c>
      <c r="L494">
        <v>1</v>
      </c>
      <c r="M494" t="s">
        <v>1275</v>
      </c>
      <c r="N494" t="str">
        <f t="shared" si="23"/>
        <v>LAOrleansNew Orleans3</v>
      </c>
      <c r="Q494" t="str">
        <f t="shared" si="24"/>
        <v>New Orleans, Orleans County, LA</v>
      </c>
      <c r="T494" s="23" t="s">
        <v>3244</v>
      </c>
      <c r="W494">
        <v>29.9511</v>
      </c>
      <c r="X494">
        <v>90.0715</v>
      </c>
    </row>
    <row r="495" spans="1:24" ht="20">
      <c r="A495" s="26">
        <v>194</v>
      </c>
      <c r="B495" t="s">
        <v>1269</v>
      </c>
      <c r="C495" t="s">
        <v>2339</v>
      </c>
      <c r="D495" t="s">
        <v>24</v>
      </c>
      <c r="E495" t="s">
        <v>958</v>
      </c>
      <c r="F495" t="s">
        <v>1497</v>
      </c>
      <c r="G495" t="s">
        <v>1274</v>
      </c>
      <c r="H495" t="s">
        <v>1274</v>
      </c>
      <c r="I495">
        <v>1</v>
      </c>
      <c r="J495">
        <v>3</v>
      </c>
      <c r="K495">
        <v>2</v>
      </c>
      <c r="L495">
        <v>2</v>
      </c>
      <c r="M495" t="s">
        <v>1275</v>
      </c>
      <c r="N495" t="str">
        <f t="shared" si="23"/>
        <v>LAJeffersonGrand Isle3</v>
      </c>
      <c r="Q495" t="str">
        <f t="shared" si="24"/>
        <v>Grand Isle, Jefferson County, LA</v>
      </c>
      <c r="T495" s="23" t="s">
        <v>3402</v>
      </c>
      <c r="W495">
        <v>29.235800000000001</v>
      </c>
      <c r="X495">
        <v>89.987200000000001</v>
      </c>
    </row>
    <row r="496" spans="1:24" ht="20">
      <c r="A496" s="26">
        <v>195</v>
      </c>
      <c r="B496" t="s">
        <v>1269</v>
      </c>
      <c r="C496" t="s">
        <v>2340</v>
      </c>
      <c r="D496" t="s">
        <v>24</v>
      </c>
      <c r="E496" t="s">
        <v>2341</v>
      </c>
      <c r="F496" t="s">
        <v>2342</v>
      </c>
      <c r="G496" t="s">
        <v>1274</v>
      </c>
      <c r="H496" t="s">
        <v>1274</v>
      </c>
      <c r="I496">
        <v>1</v>
      </c>
      <c r="J496">
        <v>3</v>
      </c>
      <c r="K496">
        <v>2</v>
      </c>
      <c r="L496">
        <v>2</v>
      </c>
      <c r="M496" t="s">
        <v>1275</v>
      </c>
      <c r="N496" t="str">
        <f t="shared" si="23"/>
        <v>LAIberiaLoreauville3</v>
      </c>
      <c r="Q496" t="str">
        <f t="shared" si="24"/>
        <v>Loreauville, Iberia County, LA</v>
      </c>
      <c r="T496" s="23" t="s">
        <v>3403</v>
      </c>
      <c r="W496">
        <v>30.065999999999999</v>
      </c>
      <c r="X496">
        <v>91.7376</v>
      </c>
    </row>
    <row r="497" spans="1:24" ht="20">
      <c r="A497" s="26">
        <v>196</v>
      </c>
      <c r="B497" t="s">
        <v>1269</v>
      </c>
      <c r="C497" t="s">
        <v>2343</v>
      </c>
      <c r="D497" t="s">
        <v>24</v>
      </c>
      <c r="E497" t="s">
        <v>1502</v>
      </c>
      <c r="F497" t="s">
        <v>1887</v>
      </c>
      <c r="G497" t="s">
        <v>1274</v>
      </c>
      <c r="H497" t="s">
        <v>1274</v>
      </c>
      <c r="I497">
        <v>1</v>
      </c>
      <c r="J497">
        <v>3</v>
      </c>
      <c r="K497">
        <v>2</v>
      </c>
      <c r="M497" t="s">
        <v>1275</v>
      </c>
      <c r="N497" t="str">
        <f t="shared" si="23"/>
        <v>LAIbervilleGrosse Tete3</v>
      </c>
      <c r="Q497" t="str">
        <f t="shared" si="24"/>
        <v>Grosse Tete, Iberville County, LA</v>
      </c>
      <c r="T497" s="23" t="s">
        <v>3247</v>
      </c>
      <c r="W497">
        <v>30.415700000000001</v>
      </c>
      <c r="X497">
        <v>91.434299999999993</v>
      </c>
    </row>
    <row r="498" spans="1:24" ht="20">
      <c r="A498" s="26">
        <v>197</v>
      </c>
      <c r="B498" t="s">
        <v>1269</v>
      </c>
      <c r="C498" t="s">
        <v>2344</v>
      </c>
      <c r="D498" t="s">
        <v>10</v>
      </c>
      <c r="E498" t="s">
        <v>2345</v>
      </c>
      <c r="F498" t="s">
        <v>2346</v>
      </c>
      <c r="G498" t="s">
        <v>1274</v>
      </c>
      <c r="H498" t="s">
        <v>1127</v>
      </c>
      <c r="I498">
        <v>1</v>
      </c>
      <c r="J498">
        <v>3</v>
      </c>
      <c r="K498">
        <v>4</v>
      </c>
      <c r="L498">
        <v>3</v>
      </c>
      <c r="M498" t="s">
        <v>1275</v>
      </c>
      <c r="N498" t="str">
        <f t="shared" si="23"/>
        <v>ARPointe CoupeeNew Roads3</v>
      </c>
      <c r="Q498" t="str">
        <f t="shared" si="24"/>
        <v>New Roads, Pointe Coupee County, AR</v>
      </c>
      <c r="T498" s="23" t="s">
        <v>3404</v>
      </c>
      <c r="W498">
        <v>30.700399999999998</v>
      </c>
      <c r="X498">
        <v>91.436800000000005</v>
      </c>
    </row>
    <row r="499" spans="1:24" ht="20">
      <c r="A499" s="26">
        <v>198</v>
      </c>
      <c r="B499" t="s">
        <v>1269</v>
      </c>
      <c r="C499" t="s">
        <v>2347</v>
      </c>
      <c r="D499" t="s">
        <v>10</v>
      </c>
      <c r="E499" t="s">
        <v>1505</v>
      </c>
      <c r="F499" t="s">
        <v>1506</v>
      </c>
      <c r="G499" t="s">
        <v>1274</v>
      </c>
      <c r="H499" t="s">
        <v>1274</v>
      </c>
      <c r="I499">
        <v>1</v>
      </c>
      <c r="J499">
        <v>3</v>
      </c>
      <c r="K499">
        <v>2</v>
      </c>
      <c r="L499">
        <v>2</v>
      </c>
      <c r="M499" t="s">
        <v>1275</v>
      </c>
      <c r="N499" t="str">
        <f t="shared" si="23"/>
        <v>ARMississippiBlythesville3</v>
      </c>
      <c r="Q499" t="str">
        <f t="shared" si="24"/>
        <v>Blythesville, Mississippi County, AR</v>
      </c>
      <c r="T499" s="23" t="s">
        <v>3059</v>
      </c>
      <c r="W499">
        <v>35.927300000000002</v>
      </c>
      <c r="X499">
        <v>89.918899999999994</v>
      </c>
    </row>
    <row r="500" spans="1:24" ht="20">
      <c r="A500" s="26">
        <v>199</v>
      </c>
      <c r="B500" t="s">
        <v>1269</v>
      </c>
      <c r="C500" t="s">
        <v>2348</v>
      </c>
      <c r="D500" t="s">
        <v>10</v>
      </c>
      <c r="E500" t="s">
        <v>1508</v>
      </c>
      <c r="F500" t="s">
        <v>382</v>
      </c>
      <c r="G500" t="s">
        <v>1274</v>
      </c>
      <c r="H500" t="s">
        <v>1127</v>
      </c>
      <c r="I500">
        <v>1</v>
      </c>
      <c r="J500">
        <v>3</v>
      </c>
      <c r="K500">
        <v>2</v>
      </c>
      <c r="L500">
        <v>3</v>
      </c>
      <c r="M500" t="s">
        <v>1275</v>
      </c>
      <c r="N500" t="str">
        <f t="shared" si="23"/>
        <v>ARCraigheadBay3</v>
      </c>
      <c r="Q500" t="str">
        <f t="shared" si="24"/>
        <v>Bay, Craighead County, AR</v>
      </c>
      <c r="T500" s="23" t="s">
        <v>3060</v>
      </c>
      <c r="W500">
        <v>35.742899999999999</v>
      </c>
      <c r="X500">
        <v>90.563400000000001</v>
      </c>
    </row>
    <row r="501" spans="1:24" ht="20">
      <c r="A501" s="26">
        <v>200</v>
      </c>
      <c r="B501" t="s">
        <v>1269</v>
      </c>
      <c r="C501" t="s">
        <v>2349</v>
      </c>
      <c r="D501" t="s">
        <v>10</v>
      </c>
      <c r="E501" t="s">
        <v>1892</v>
      </c>
      <c r="F501" t="s">
        <v>2350</v>
      </c>
      <c r="G501" t="s">
        <v>1273</v>
      </c>
      <c r="H501" t="s">
        <v>1274</v>
      </c>
      <c r="I501">
        <v>1</v>
      </c>
      <c r="J501">
        <v>3</v>
      </c>
      <c r="K501">
        <v>2</v>
      </c>
      <c r="L501">
        <v>2</v>
      </c>
      <c r="M501" t="s">
        <v>1275</v>
      </c>
      <c r="N501" t="str">
        <f t="shared" si="23"/>
        <v>ARSharpAsh Flat3</v>
      </c>
      <c r="Q501" t="str">
        <f t="shared" si="24"/>
        <v>Ash Flat, Sharp County, AR</v>
      </c>
      <c r="T501" s="23" t="s">
        <v>3405</v>
      </c>
      <c r="W501">
        <v>36.236499999999999</v>
      </c>
      <c r="X501">
        <v>91.606300000000005</v>
      </c>
    </row>
    <row r="502" spans="1:24" ht="20">
      <c r="A502" s="26">
        <v>201</v>
      </c>
      <c r="B502" t="s">
        <v>1269</v>
      </c>
      <c r="C502" t="s">
        <v>2351</v>
      </c>
      <c r="D502" t="s">
        <v>10</v>
      </c>
      <c r="E502" t="s">
        <v>1905</v>
      </c>
      <c r="F502" t="s">
        <v>1906</v>
      </c>
      <c r="G502" t="s">
        <v>1273</v>
      </c>
      <c r="H502" t="s">
        <v>1127</v>
      </c>
      <c r="I502">
        <v>1</v>
      </c>
      <c r="J502">
        <v>3</v>
      </c>
      <c r="K502">
        <v>2</v>
      </c>
      <c r="L502">
        <v>2</v>
      </c>
      <c r="M502" t="s">
        <v>1275</v>
      </c>
      <c r="N502" t="str">
        <f t="shared" si="23"/>
        <v>ARPrairieDes Arc3</v>
      </c>
      <c r="Q502" t="str">
        <f t="shared" si="24"/>
        <v>Des Arc, Prairie County, AR</v>
      </c>
      <c r="T502" s="23" t="s">
        <v>3217</v>
      </c>
      <c r="W502">
        <v>34.977899999999998</v>
      </c>
      <c r="X502">
        <v>91.498999999999995</v>
      </c>
    </row>
    <row r="503" spans="1:24" ht="20">
      <c r="A503" s="26">
        <v>202</v>
      </c>
      <c r="B503" t="s">
        <v>1269</v>
      </c>
      <c r="C503" t="s">
        <v>2352</v>
      </c>
      <c r="D503" t="s">
        <v>10</v>
      </c>
      <c r="E503" t="s">
        <v>1908</v>
      </c>
      <c r="F503" t="s">
        <v>2353</v>
      </c>
      <c r="G503" t="s">
        <v>1274</v>
      </c>
      <c r="H503" t="s">
        <v>1127</v>
      </c>
      <c r="I503">
        <v>1</v>
      </c>
      <c r="J503">
        <v>3</v>
      </c>
      <c r="K503">
        <v>3</v>
      </c>
      <c r="L503">
        <v>3</v>
      </c>
      <c r="M503" t="s">
        <v>1275</v>
      </c>
      <c r="N503" t="str">
        <f t="shared" si="23"/>
        <v>ARPhillipsHelena3</v>
      </c>
      <c r="Q503" t="str">
        <f t="shared" si="24"/>
        <v>Helena, Phillips County, AR</v>
      </c>
      <c r="T503" s="23" t="s">
        <v>3406</v>
      </c>
      <c r="W503">
        <v>34.529800000000002</v>
      </c>
      <c r="X503">
        <v>90.590400000000002</v>
      </c>
    </row>
    <row r="504" spans="1:24" ht="20">
      <c r="A504" s="26">
        <v>203</v>
      </c>
      <c r="B504" t="s">
        <v>1269</v>
      </c>
      <c r="C504" t="s">
        <v>2354</v>
      </c>
      <c r="D504" t="s">
        <v>10</v>
      </c>
      <c r="E504" t="s">
        <v>958</v>
      </c>
      <c r="F504" t="s">
        <v>2355</v>
      </c>
      <c r="G504" t="s">
        <v>1274</v>
      </c>
      <c r="H504" t="s">
        <v>1127</v>
      </c>
      <c r="I504">
        <v>1</v>
      </c>
      <c r="J504">
        <v>3</v>
      </c>
      <c r="K504">
        <v>1</v>
      </c>
      <c r="L504">
        <v>1</v>
      </c>
      <c r="M504" t="s">
        <v>1275</v>
      </c>
      <c r="N504" t="str">
        <f t="shared" si="23"/>
        <v>ARJeffersonDudley Lake3</v>
      </c>
      <c r="Q504" t="str">
        <f t="shared" si="24"/>
        <v>Dudley Lake, Jefferson County, AR</v>
      </c>
      <c r="T504" s="23" t="s">
        <v>3407</v>
      </c>
      <c r="W504">
        <v>34.298499999999997</v>
      </c>
      <c r="X504">
        <v>91.502099999999999</v>
      </c>
    </row>
    <row r="505" spans="1:24" ht="20">
      <c r="A505" s="26">
        <v>204</v>
      </c>
      <c r="B505" t="s">
        <v>1269</v>
      </c>
      <c r="C505" t="s">
        <v>2356</v>
      </c>
      <c r="D505" t="s">
        <v>10</v>
      </c>
      <c r="E505" t="s">
        <v>232</v>
      </c>
      <c r="F505" t="s">
        <v>331</v>
      </c>
      <c r="G505" t="s">
        <v>1274</v>
      </c>
      <c r="H505" t="s">
        <v>1274</v>
      </c>
      <c r="I505">
        <v>1</v>
      </c>
      <c r="J505">
        <v>3</v>
      </c>
      <c r="K505">
        <v>3</v>
      </c>
      <c r="L505">
        <v>2</v>
      </c>
      <c r="M505" t="s">
        <v>1275</v>
      </c>
      <c r="N505" t="str">
        <f t="shared" si="23"/>
        <v>ARClevelandWhite Oak3</v>
      </c>
      <c r="Q505" t="str">
        <f t="shared" si="24"/>
        <v>White Oak, Cleveland County, AR</v>
      </c>
      <c r="T505" s="23" t="s">
        <v>3408</v>
      </c>
      <c r="W505">
        <v>33.9649</v>
      </c>
      <c r="X505">
        <v>92.057100000000005</v>
      </c>
    </row>
    <row r="506" spans="1:24" ht="20">
      <c r="A506" s="26">
        <v>205</v>
      </c>
      <c r="B506" t="s">
        <v>1269</v>
      </c>
      <c r="C506" t="s">
        <v>2357</v>
      </c>
      <c r="D506" t="s">
        <v>10</v>
      </c>
      <c r="E506" t="s">
        <v>1515</v>
      </c>
      <c r="F506" t="s">
        <v>11</v>
      </c>
      <c r="G506" t="s">
        <v>1274</v>
      </c>
      <c r="H506" t="s">
        <v>1274</v>
      </c>
      <c r="I506">
        <v>1</v>
      </c>
      <c r="J506">
        <v>3</v>
      </c>
      <c r="K506">
        <v>2</v>
      </c>
      <c r="L506">
        <v>2</v>
      </c>
      <c r="M506" t="s">
        <v>1275</v>
      </c>
      <c r="N506" t="str">
        <f t="shared" si="23"/>
        <v>ARPulaskiLittle Rock3</v>
      </c>
      <c r="Q506" t="str">
        <f t="shared" si="24"/>
        <v>Little Rock, Pulaski County, AR</v>
      </c>
      <c r="T506" s="23" t="s">
        <v>3063</v>
      </c>
      <c r="W506">
        <v>34.746499999999997</v>
      </c>
      <c r="X506">
        <v>92.289599999999993</v>
      </c>
    </row>
    <row r="507" spans="1:24" ht="20">
      <c r="A507" s="26">
        <v>207</v>
      </c>
      <c r="B507" t="s">
        <v>1269</v>
      </c>
      <c r="C507" t="s">
        <v>2359</v>
      </c>
      <c r="D507" t="s">
        <v>10</v>
      </c>
      <c r="E507" t="s">
        <v>1903</v>
      </c>
      <c r="F507" t="s">
        <v>2360</v>
      </c>
      <c r="G507" t="s">
        <v>1273</v>
      </c>
      <c r="H507" t="s">
        <v>1274</v>
      </c>
      <c r="I507">
        <v>1</v>
      </c>
      <c r="J507">
        <v>3</v>
      </c>
      <c r="K507">
        <v>2</v>
      </c>
      <c r="L507">
        <v>2</v>
      </c>
      <c r="M507" t="s">
        <v>1275</v>
      </c>
      <c r="N507" t="str">
        <f t="shared" si="23"/>
        <v>ARSearcyHilltop3</v>
      </c>
      <c r="Q507" t="str">
        <f t="shared" si="24"/>
        <v>Hilltop, Searcy County, AR</v>
      </c>
      <c r="T507" s="23" t="s">
        <v>3409</v>
      </c>
      <c r="W507">
        <v>35.898400000000002</v>
      </c>
      <c r="X507">
        <v>92.705799999999996</v>
      </c>
    </row>
    <row r="508" spans="1:24" ht="20">
      <c r="A508" s="26">
        <v>208</v>
      </c>
      <c r="B508" t="s">
        <v>1269</v>
      </c>
      <c r="C508" t="s">
        <v>2361</v>
      </c>
      <c r="D508" t="s">
        <v>10</v>
      </c>
      <c r="E508" t="s">
        <v>1656</v>
      </c>
      <c r="F508" t="s">
        <v>2362</v>
      </c>
      <c r="G508" t="s">
        <v>1273</v>
      </c>
      <c r="H508" t="s">
        <v>1127</v>
      </c>
      <c r="I508">
        <v>1</v>
      </c>
      <c r="J508">
        <v>3</v>
      </c>
      <c r="K508">
        <v>2</v>
      </c>
      <c r="L508">
        <v>3</v>
      </c>
      <c r="M508" t="s">
        <v>1275</v>
      </c>
      <c r="N508" t="str">
        <f t="shared" si="23"/>
        <v>ARCarrollBerryville3</v>
      </c>
      <c r="Q508" t="str">
        <f t="shared" si="24"/>
        <v>Berryville, Carroll County, AR</v>
      </c>
      <c r="T508" s="23" t="s">
        <v>3410</v>
      </c>
      <c r="W508">
        <v>36.366700000000002</v>
      </c>
      <c r="X508">
        <v>93.567099999999996</v>
      </c>
    </row>
    <row r="509" spans="1:24" ht="20">
      <c r="A509" s="26">
        <v>209</v>
      </c>
      <c r="B509" t="s">
        <v>1269</v>
      </c>
      <c r="C509" t="s">
        <v>2363</v>
      </c>
      <c r="D509" t="s">
        <v>10</v>
      </c>
      <c r="E509" t="s">
        <v>537</v>
      </c>
      <c r="F509" t="s">
        <v>2364</v>
      </c>
      <c r="G509" t="s">
        <v>1273</v>
      </c>
      <c r="H509" t="s">
        <v>1127</v>
      </c>
      <c r="I509">
        <v>1</v>
      </c>
      <c r="J509">
        <v>3</v>
      </c>
      <c r="K509">
        <v>1</v>
      </c>
      <c r="L509">
        <v>2</v>
      </c>
      <c r="M509" t="s">
        <v>1275</v>
      </c>
      <c r="N509" t="str">
        <f t="shared" si="23"/>
        <v>ARBentonSulphur Springs3</v>
      </c>
      <c r="Q509" t="str">
        <f t="shared" si="24"/>
        <v>Sulphur Springs, Benton County, AR</v>
      </c>
      <c r="T509" s="23" t="s">
        <v>3411</v>
      </c>
      <c r="W509">
        <v>36.483400000000003</v>
      </c>
      <c r="X509">
        <v>94.457400000000007</v>
      </c>
    </row>
    <row r="510" spans="1:24" ht="20">
      <c r="A510" s="26">
        <v>210</v>
      </c>
      <c r="B510" t="s">
        <v>1269</v>
      </c>
      <c r="C510" t="s">
        <v>2365</v>
      </c>
      <c r="D510" t="s">
        <v>10</v>
      </c>
      <c r="E510" t="s">
        <v>1526</v>
      </c>
      <c r="F510" t="s">
        <v>1527</v>
      </c>
      <c r="G510" t="s">
        <v>1273</v>
      </c>
      <c r="H510" t="s">
        <v>1274</v>
      </c>
      <c r="I510">
        <v>1</v>
      </c>
      <c r="J510">
        <v>3</v>
      </c>
      <c r="K510">
        <v>2</v>
      </c>
      <c r="L510">
        <v>2</v>
      </c>
      <c r="M510" t="s">
        <v>1275</v>
      </c>
      <c r="N510" t="str">
        <f t="shared" ref="N510:N570" si="25">D510&amp;E510&amp;F510&amp;J510</f>
        <v>ARSebastianFort Smith3</v>
      </c>
      <c r="Q510" t="str">
        <f t="shared" ref="Q510:Q570" si="26">F510&amp;", "&amp;E510&amp;" County, "&amp;D510</f>
        <v>Fort Smith, Sebastian County, AR</v>
      </c>
      <c r="T510" s="23" t="s">
        <v>3067</v>
      </c>
      <c r="W510">
        <v>35.385899999999999</v>
      </c>
      <c r="X510">
        <v>94.398499999999999</v>
      </c>
    </row>
    <row r="511" spans="1:24" ht="20">
      <c r="A511" s="26">
        <v>211</v>
      </c>
      <c r="B511" t="s">
        <v>1269</v>
      </c>
      <c r="C511" t="s">
        <v>2366</v>
      </c>
      <c r="D511" t="s">
        <v>10</v>
      </c>
      <c r="E511" t="s">
        <v>1612</v>
      </c>
      <c r="F511" t="s">
        <v>2367</v>
      </c>
      <c r="G511" t="s">
        <v>1273</v>
      </c>
      <c r="H511" t="s">
        <v>1127</v>
      </c>
      <c r="I511">
        <v>1</v>
      </c>
      <c r="J511">
        <v>3</v>
      </c>
      <c r="K511">
        <v>2</v>
      </c>
      <c r="L511">
        <v>2</v>
      </c>
      <c r="M511" t="s">
        <v>1275</v>
      </c>
      <c r="N511" t="str">
        <f t="shared" si="25"/>
        <v>ARScottGate3</v>
      </c>
      <c r="Q511" t="str">
        <f t="shared" si="26"/>
        <v>Gate, Scott County, AR</v>
      </c>
      <c r="T511" s="23" t="s">
        <v>3412</v>
      </c>
      <c r="W511">
        <v>34.902000000000001</v>
      </c>
      <c r="X511">
        <v>93.822400000000002</v>
      </c>
    </row>
    <row r="512" spans="1:24" ht="20">
      <c r="A512" s="26">
        <v>212</v>
      </c>
      <c r="B512" t="s">
        <v>1269</v>
      </c>
      <c r="C512" t="s">
        <v>2368</v>
      </c>
      <c r="D512" t="s">
        <v>10</v>
      </c>
      <c r="E512" t="s">
        <v>1358</v>
      </c>
      <c r="F512" t="s">
        <v>2369</v>
      </c>
      <c r="G512" t="s">
        <v>1273</v>
      </c>
      <c r="H512" t="s">
        <v>1127</v>
      </c>
      <c r="I512">
        <v>1</v>
      </c>
      <c r="J512">
        <v>3</v>
      </c>
      <c r="K512">
        <v>2</v>
      </c>
      <c r="L512">
        <v>2</v>
      </c>
      <c r="M512" t="s">
        <v>1275</v>
      </c>
      <c r="N512" t="str">
        <f t="shared" si="25"/>
        <v>ARPolkHatton3</v>
      </c>
      <c r="Q512" t="str">
        <f t="shared" si="26"/>
        <v>Hatton, Polk County, AR</v>
      </c>
      <c r="T512" s="23" t="s">
        <v>3413</v>
      </c>
      <c r="W512">
        <v>34.415700000000001</v>
      </c>
      <c r="X512">
        <v>94.289599999999993</v>
      </c>
    </row>
    <row r="513" spans="1:24" ht="20">
      <c r="A513" s="26">
        <v>213</v>
      </c>
      <c r="B513" t="s">
        <v>1269</v>
      </c>
      <c r="C513" t="s">
        <v>2370</v>
      </c>
      <c r="D513" t="s">
        <v>10</v>
      </c>
      <c r="E513" t="s">
        <v>1990</v>
      </c>
      <c r="F513" t="s">
        <v>2371</v>
      </c>
      <c r="G513" t="s">
        <v>1273</v>
      </c>
      <c r="H513" t="s">
        <v>1127</v>
      </c>
      <c r="I513">
        <v>1</v>
      </c>
      <c r="J513">
        <v>3</v>
      </c>
      <c r="K513">
        <v>2</v>
      </c>
      <c r="L513">
        <v>2</v>
      </c>
      <c r="M513" t="s">
        <v>1275</v>
      </c>
      <c r="N513" t="str">
        <f t="shared" si="25"/>
        <v>ARSevierDe Queen3</v>
      </c>
      <c r="Q513" t="str">
        <f t="shared" si="26"/>
        <v>De Queen, Sevier County, AR</v>
      </c>
      <c r="T513" s="23" t="s">
        <v>3414</v>
      </c>
      <c r="W513">
        <v>34.038699999999999</v>
      </c>
      <c r="X513">
        <v>94.3416</v>
      </c>
    </row>
    <row r="514" spans="1:24" ht="20">
      <c r="A514" s="26">
        <v>214</v>
      </c>
      <c r="B514" t="s">
        <v>1269</v>
      </c>
      <c r="C514" t="s">
        <v>2372</v>
      </c>
      <c r="D514" t="s">
        <v>10</v>
      </c>
      <c r="E514" t="s">
        <v>1990</v>
      </c>
      <c r="F514" t="s">
        <v>2373</v>
      </c>
      <c r="G514" t="s">
        <v>1319</v>
      </c>
      <c r="H514" t="s">
        <v>1127</v>
      </c>
      <c r="I514">
        <v>1</v>
      </c>
      <c r="J514">
        <v>3</v>
      </c>
      <c r="K514">
        <v>4</v>
      </c>
      <c r="L514">
        <v>2</v>
      </c>
      <c r="M514" t="s">
        <v>1275</v>
      </c>
      <c r="N514" t="str">
        <f t="shared" si="25"/>
        <v>ARSevierLockesburg3</v>
      </c>
      <c r="Q514" t="str">
        <f t="shared" si="26"/>
        <v>Lockesburg, Sevier County, AR</v>
      </c>
      <c r="T514" s="23" t="s">
        <v>3415</v>
      </c>
      <c r="W514">
        <v>33.970399999999998</v>
      </c>
      <c r="X514">
        <v>94.171899999999994</v>
      </c>
    </row>
    <row r="515" spans="1:24" ht="20">
      <c r="A515" s="26">
        <v>215</v>
      </c>
      <c r="B515" t="s">
        <v>1269</v>
      </c>
      <c r="C515" t="s">
        <v>2374</v>
      </c>
      <c r="D515" t="s">
        <v>10</v>
      </c>
      <c r="E515" t="s">
        <v>2375</v>
      </c>
      <c r="F515" t="s">
        <v>2376</v>
      </c>
      <c r="G515" t="s">
        <v>1319</v>
      </c>
      <c r="H515" t="s">
        <v>1127</v>
      </c>
      <c r="I515">
        <v>1</v>
      </c>
      <c r="J515">
        <v>3</v>
      </c>
      <c r="K515">
        <v>4</v>
      </c>
      <c r="L515">
        <v>3</v>
      </c>
      <c r="M515" t="s">
        <v>1275</v>
      </c>
      <c r="N515" t="str">
        <f t="shared" si="25"/>
        <v>ARNevadaCale3</v>
      </c>
      <c r="Q515" t="str">
        <f t="shared" si="26"/>
        <v>Cale, Nevada County, AR</v>
      </c>
      <c r="T515" s="23" t="s">
        <v>3416</v>
      </c>
      <c r="W515">
        <v>33.597099999999998</v>
      </c>
      <c r="X515">
        <v>93.3202</v>
      </c>
    </row>
    <row r="516" spans="1:24" ht="20">
      <c r="A516" s="26">
        <v>216</v>
      </c>
      <c r="B516" t="s">
        <v>1269</v>
      </c>
      <c r="C516" t="s">
        <v>2377</v>
      </c>
      <c r="D516" t="s">
        <v>10</v>
      </c>
      <c r="E516" t="s">
        <v>1927</v>
      </c>
      <c r="F516" t="s">
        <v>383</v>
      </c>
      <c r="G516" t="s">
        <v>1319</v>
      </c>
      <c r="H516" t="s">
        <v>1274</v>
      </c>
      <c r="I516">
        <v>1</v>
      </c>
      <c r="J516">
        <v>3</v>
      </c>
      <c r="K516">
        <v>3</v>
      </c>
      <c r="L516">
        <v>3</v>
      </c>
      <c r="M516" t="s">
        <v>1275</v>
      </c>
      <c r="N516" t="str">
        <f t="shared" si="25"/>
        <v>ARUnionEl Dorado3</v>
      </c>
      <c r="Q516" t="str">
        <f t="shared" si="26"/>
        <v>El Dorado, Union County, AR</v>
      </c>
      <c r="T516" s="23" t="s">
        <v>3417</v>
      </c>
      <c r="W516">
        <v>33.207599999999999</v>
      </c>
      <c r="X516">
        <v>92.666300000000007</v>
      </c>
    </row>
    <row r="517" spans="1:24" ht="20">
      <c r="A517" s="26">
        <v>217</v>
      </c>
      <c r="B517" t="s">
        <v>1269</v>
      </c>
      <c r="C517" t="s">
        <v>2378</v>
      </c>
      <c r="D517" t="s">
        <v>10</v>
      </c>
      <c r="E517" t="s">
        <v>1927</v>
      </c>
      <c r="F517" t="s">
        <v>366</v>
      </c>
      <c r="G517" t="s">
        <v>1319</v>
      </c>
      <c r="H517" t="s">
        <v>1127</v>
      </c>
      <c r="I517">
        <v>1</v>
      </c>
      <c r="J517">
        <v>3</v>
      </c>
      <c r="K517">
        <v>4</v>
      </c>
      <c r="L517">
        <v>4</v>
      </c>
      <c r="M517" t="s">
        <v>1275</v>
      </c>
      <c r="N517" t="str">
        <f t="shared" si="25"/>
        <v>ARUnionJunction City3</v>
      </c>
      <c r="Q517" t="str">
        <f t="shared" si="26"/>
        <v>Junction City, Union County, AR</v>
      </c>
      <c r="T517" s="23" t="s">
        <v>3418</v>
      </c>
      <c r="W517">
        <v>33.017899999999997</v>
      </c>
      <c r="X517">
        <v>92.724900000000005</v>
      </c>
    </row>
    <row r="518" spans="1:24" ht="20">
      <c r="A518" s="26">
        <v>218</v>
      </c>
      <c r="B518" t="s">
        <v>1269</v>
      </c>
      <c r="C518" t="s">
        <v>2379</v>
      </c>
      <c r="D518" t="s">
        <v>24</v>
      </c>
      <c r="E518" t="s">
        <v>1927</v>
      </c>
      <c r="F518" t="s">
        <v>2380</v>
      </c>
      <c r="G518" t="s">
        <v>1274</v>
      </c>
      <c r="H518" t="s">
        <v>1127</v>
      </c>
      <c r="I518">
        <v>1</v>
      </c>
      <c r="J518">
        <v>3</v>
      </c>
      <c r="K518">
        <v>2</v>
      </c>
      <c r="L518">
        <v>2</v>
      </c>
      <c r="M518" t="s">
        <v>1275</v>
      </c>
      <c r="N518" t="str">
        <f t="shared" si="25"/>
        <v>LAUnionMount Union3</v>
      </c>
      <c r="Q518" t="str">
        <f t="shared" si="26"/>
        <v>Mount Union, Union County, LA</v>
      </c>
      <c r="T518" s="23" t="s">
        <v>3419</v>
      </c>
      <c r="W518">
        <v>32.869</v>
      </c>
      <c r="X518">
        <v>92.379800000000003</v>
      </c>
    </row>
    <row r="519" spans="1:24" ht="20">
      <c r="A519" s="26">
        <v>219</v>
      </c>
      <c r="B519" t="s">
        <v>1269</v>
      </c>
      <c r="C519" t="s">
        <v>2381</v>
      </c>
      <c r="D519" t="s">
        <v>24</v>
      </c>
      <c r="E519" t="s">
        <v>1541</v>
      </c>
      <c r="F519" t="s">
        <v>2382</v>
      </c>
      <c r="G519" t="s">
        <v>1319</v>
      </c>
      <c r="H519" t="s">
        <v>1274</v>
      </c>
      <c r="I519">
        <v>1</v>
      </c>
      <c r="J519">
        <v>3</v>
      </c>
      <c r="K519">
        <v>1</v>
      </c>
      <c r="L519">
        <v>2</v>
      </c>
      <c r="M519" t="s">
        <v>1275</v>
      </c>
      <c r="N519" t="str">
        <f t="shared" si="25"/>
        <v>LAOuachitaWest Monroe3</v>
      </c>
      <c r="Q519" t="str">
        <f t="shared" si="26"/>
        <v>West Monroe, Ouachita County, LA</v>
      </c>
      <c r="T519" s="23" t="s">
        <v>3420</v>
      </c>
      <c r="W519">
        <v>32.518500000000003</v>
      </c>
      <c r="X519">
        <v>92.147599999999997</v>
      </c>
    </row>
    <row r="520" spans="1:24" ht="20">
      <c r="A520" s="26">
        <v>220</v>
      </c>
      <c r="B520" t="s">
        <v>1269</v>
      </c>
      <c r="C520" t="s">
        <v>2383</v>
      </c>
      <c r="D520" t="s">
        <v>24</v>
      </c>
      <c r="E520" t="s">
        <v>189</v>
      </c>
      <c r="F520" t="s">
        <v>2384</v>
      </c>
      <c r="G520" t="s">
        <v>1319</v>
      </c>
      <c r="H520" t="s">
        <v>1127</v>
      </c>
      <c r="I520">
        <v>1</v>
      </c>
      <c r="J520">
        <v>3</v>
      </c>
      <c r="K520">
        <v>1</v>
      </c>
      <c r="L520">
        <v>2</v>
      </c>
      <c r="M520" t="s">
        <v>1275</v>
      </c>
      <c r="N520" t="str">
        <f t="shared" si="25"/>
        <v>LALincolnAntioch3</v>
      </c>
      <c r="Q520" t="str">
        <f t="shared" si="26"/>
        <v>Antioch, Lincoln County, LA</v>
      </c>
      <c r="T520" s="23" t="s">
        <v>3421</v>
      </c>
      <c r="W520">
        <v>32.598799999999997</v>
      </c>
      <c r="X520">
        <v>92.557100000000005</v>
      </c>
    </row>
    <row r="521" spans="1:24" ht="20">
      <c r="A521" s="26">
        <v>221</v>
      </c>
      <c r="B521" t="s">
        <v>1269</v>
      </c>
      <c r="C521" t="s">
        <v>2385</v>
      </c>
      <c r="D521" t="s">
        <v>24</v>
      </c>
      <c r="E521" t="s">
        <v>2386</v>
      </c>
      <c r="F521" t="s">
        <v>2387</v>
      </c>
      <c r="G521" t="s">
        <v>1274</v>
      </c>
      <c r="H521" t="s">
        <v>1127</v>
      </c>
      <c r="I521">
        <v>1</v>
      </c>
      <c r="J521">
        <v>3</v>
      </c>
      <c r="K521">
        <v>2</v>
      </c>
      <c r="L521">
        <v>2</v>
      </c>
      <c r="M521" t="s">
        <v>1275</v>
      </c>
      <c r="N521" t="str">
        <f t="shared" si="25"/>
        <v>LARed RiverCoushatta3</v>
      </c>
      <c r="Q521" t="str">
        <f t="shared" si="26"/>
        <v>Coushatta, Red River County, LA</v>
      </c>
      <c r="T521" s="23" t="s">
        <v>3422</v>
      </c>
      <c r="W521">
        <v>32.014299999999999</v>
      </c>
      <c r="X521">
        <v>93.340199999999996</v>
      </c>
    </row>
    <row r="522" spans="1:24" ht="20">
      <c r="A522" s="26">
        <v>222</v>
      </c>
      <c r="B522" t="s">
        <v>1269</v>
      </c>
      <c r="C522" t="s">
        <v>2388</v>
      </c>
      <c r="D522" t="s">
        <v>24</v>
      </c>
      <c r="E522" t="s">
        <v>1547</v>
      </c>
      <c r="F522" t="s">
        <v>2389</v>
      </c>
      <c r="G522" t="s">
        <v>1274</v>
      </c>
      <c r="H522" t="s">
        <v>1127</v>
      </c>
      <c r="I522">
        <v>1</v>
      </c>
      <c r="J522">
        <v>3</v>
      </c>
      <c r="K522">
        <v>2</v>
      </c>
      <c r="L522">
        <v>1</v>
      </c>
      <c r="M522" t="s">
        <v>1275</v>
      </c>
      <c r="N522" t="str">
        <f t="shared" si="25"/>
        <v>LANatchitochesProvencal3</v>
      </c>
      <c r="Q522" t="str">
        <f t="shared" si="26"/>
        <v>Provencal, Natchitoches County, LA</v>
      </c>
      <c r="T522" s="23" t="s">
        <v>3423</v>
      </c>
      <c r="W522">
        <v>31.656600000000001</v>
      </c>
      <c r="X522">
        <v>93.202100000000002</v>
      </c>
    </row>
    <row r="523" spans="1:24" ht="20">
      <c r="A523" s="26">
        <v>223</v>
      </c>
      <c r="B523" t="s">
        <v>1269</v>
      </c>
      <c r="C523" t="s">
        <v>2390</v>
      </c>
      <c r="D523" t="s">
        <v>24</v>
      </c>
      <c r="E523" t="s">
        <v>2391</v>
      </c>
      <c r="F523" t="s">
        <v>2392</v>
      </c>
      <c r="G523" t="s">
        <v>1274</v>
      </c>
      <c r="H523" t="s">
        <v>1127</v>
      </c>
      <c r="I523">
        <v>1</v>
      </c>
      <c r="J523">
        <v>3</v>
      </c>
      <c r="K523">
        <v>2</v>
      </c>
      <c r="L523">
        <v>2</v>
      </c>
      <c r="M523" t="s">
        <v>1275</v>
      </c>
      <c r="N523" t="str">
        <f t="shared" si="25"/>
        <v>LASabineMany3</v>
      </c>
      <c r="Q523" t="str">
        <f t="shared" si="26"/>
        <v>Many, Sabine County, LA</v>
      </c>
      <c r="T523" s="23" t="s">
        <v>3424</v>
      </c>
      <c r="W523">
        <v>31.568200000000001</v>
      </c>
      <c r="X523">
        <v>93.482900000000001</v>
      </c>
    </row>
    <row r="524" spans="1:24" ht="20">
      <c r="A524" s="26">
        <v>224</v>
      </c>
      <c r="B524" t="s">
        <v>1269</v>
      </c>
      <c r="C524" t="s">
        <v>2393</v>
      </c>
      <c r="D524" t="s">
        <v>24</v>
      </c>
      <c r="E524" t="s">
        <v>2394</v>
      </c>
      <c r="F524" t="s">
        <v>2395</v>
      </c>
      <c r="G524" t="s">
        <v>1328</v>
      </c>
      <c r="H524" t="s">
        <v>1127</v>
      </c>
      <c r="I524">
        <v>1</v>
      </c>
      <c r="J524">
        <v>3</v>
      </c>
      <c r="K524">
        <v>3</v>
      </c>
      <c r="L524">
        <v>2</v>
      </c>
      <c r="M524" t="s">
        <v>1275</v>
      </c>
      <c r="N524" t="str">
        <f t="shared" si="25"/>
        <v>LABeauregardDe Ridder3</v>
      </c>
      <c r="Q524" t="str">
        <f t="shared" si="26"/>
        <v>De Ridder, Beauregard County, LA</v>
      </c>
      <c r="T524" s="23" t="s">
        <v>3425</v>
      </c>
      <c r="W524">
        <v>30.846599999999999</v>
      </c>
      <c r="X524">
        <v>93.293199999999999</v>
      </c>
    </row>
    <row r="525" spans="1:24" ht="20">
      <c r="A525" s="26">
        <v>225</v>
      </c>
      <c r="B525" t="s">
        <v>1269</v>
      </c>
      <c r="C525" t="s">
        <v>2396</v>
      </c>
      <c r="D525" t="s">
        <v>24</v>
      </c>
      <c r="E525" t="s">
        <v>1939</v>
      </c>
      <c r="F525" t="s">
        <v>2397</v>
      </c>
      <c r="G525" t="s">
        <v>1274</v>
      </c>
      <c r="H525" t="s">
        <v>1127</v>
      </c>
      <c r="I525">
        <v>1</v>
      </c>
      <c r="J525">
        <v>3</v>
      </c>
      <c r="K525">
        <v>1</v>
      </c>
      <c r="L525">
        <v>1</v>
      </c>
      <c r="M525" t="s">
        <v>1275</v>
      </c>
      <c r="N525" t="str">
        <f t="shared" si="25"/>
        <v>LARapidesBayou Rapides3</v>
      </c>
      <c r="Q525" t="str">
        <f t="shared" si="26"/>
        <v>Bayou Rapides, Rapides County, LA</v>
      </c>
      <c r="T525" s="23" t="s">
        <v>3426</v>
      </c>
      <c r="W525">
        <v>31.309899999999999</v>
      </c>
      <c r="X525">
        <v>92.531599999999997</v>
      </c>
    </row>
    <row r="526" spans="1:24" ht="20">
      <c r="A526" s="26">
        <v>226</v>
      </c>
      <c r="B526" t="s">
        <v>1269</v>
      </c>
      <c r="C526" t="s">
        <v>2398</v>
      </c>
      <c r="D526" t="s">
        <v>24</v>
      </c>
      <c r="E526" t="s">
        <v>1941</v>
      </c>
      <c r="F526" t="s">
        <v>1439</v>
      </c>
      <c r="G526" t="s">
        <v>1274</v>
      </c>
      <c r="H526" t="s">
        <v>1127</v>
      </c>
      <c r="I526">
        <v>1</v>
      </c>
      <c r="J526">
        <v>3</v>
      </c>
      <c r="K526">
        <v>1</v>
      </c>
      <c r="L526">
        <v>3</v>
      </c>
      <c r="M526" t="s">
        <v>1275</v>
      </c>
      <c r="N526" t="str">
        <f t="shared" si="25"/>
        <v>LACatahoulaEnterprise3</v>
      </c>
      <c r="Q526" t="str">
        <f t="shared" si="26"/>
        <v>Enterprise, Catahoula County, LA</v>
      </c>
      <c r="T526" s="23" t="s">
        <v>3427</v>
      </c>
      <c r="W526">
        <v>31.822099999999999</v>
      </c>
      <c r="X526">
        <v>91.910700000000006</v>
      </c>
    </row>
    <row r="527" spans="1:24" ht="20">
      <c r="A527" s="26">
        <v>227</v>
      </c>
      <c r="B527" t="s">
        <v>1269</v>
      </c>
      <c r="C527" t="s">
        <v>2399</v>
      </c>
      <c r="D527" t="s">
        <v>24</v>
      </c>
      <c r="E527" t="s">
        <v>1549</v>
      </c>
      <c r="F527" t="s">
        <v>1550</v>
      </c>
      <c r="G527" t="s">
        <v>1274</v>
      </c>
      <c r="H527" t="s">
        <v>1274</v>
      </c>
      <c r="I527">
        <v>1</v>
      </c>
      <c r="J527">
        <v>3</v>
      </c>
      <c r="K527">
        <v>1</v>
      </c>
      <c r="L527">
        <v>2</v>
      </c>
      <c r="M527" t="s">
        <v>1275</v>
      </c>
      <c r="N527" t="str">
        <f t="shared" si="25"/>
        <v>LAEvangelineChataignier3</v>
      </c>
      <c r="Q527" t="str">
        <f t="shared" si="26"/>
        <v>Chataignier, Evangeline County, LA</v>
      </c>
      <c r="T527" s="23" t="s">
        <v>3428</v>
      </c>
      <c r="W527">
        <v>30.609400000000001</v>
      </c>
      <c r="X527">
        <v>92.4148</v>
      </c>
    </row>
    <row r="528" spans="1:24" ht="20">
      <c r="A528" s="26">
        <v>228</v>
      </c>
      <c r="B528" t="s">
        <v>1269</v>
      </c>
      <c r="C528" t="s">
        <v>2400</v>
      </c>
      <c r="D528" t="s">
        <v>283</v>
      </c>
      <c r="E528" t="s">
        <v>1552</v>
      </c>
      <c r="F528" t="s">
        <v>1552</v>
      </c>
      <c r="G528" t="s">
        <v>1328</v>
      </c>
      <c r="H528" t="s">
        <v>1274</v>
      </c>
      <c r="I528">
        <v>1</v>
      </c>
      <c r="J528">
        <v>3</v>
      </c>
      <c r="K528">
        <v>2</v>
      </c>
      <c r="L528">
        <v>2</v>
      </c>
      <c r="M528" t="s">
        <v>1275</v>
      </c>
      <c r="N528" t="str">
        <f t="shared" si="25"/>
        <v>TXNacogdochesNacogdoches3</v>
      </c>
      <c r="Q528" t="str">
        <f t="shared" si="26"/>
        <v>Nacogdoches, Nacogdoches County, TX</v>
      </c>
      <c r="T528" s="23" t="s">
        <v>3078</v>
      </c>
      <c r="W528">
        <v>31.6035</v>
      </c>
      <c r="X528">
        <v>94.655500000000004</v>
      </c>
    </row>
    <row r="529" spans="1:24" ht="20">
      <c r="A529" s="26">
        <v>229</v>
      </c>
      <c r="B529" t="s">
        <v>1269</v>
      </c>
      <c r="C529" t="s">
        <v>2401</v>
      </c>
      <c r="D529" t="s">
        <v>283</v>
      </c>
      <c r="E529" t="s">
        <v>1556</v>
      </c>
      <c r="F529" t="s">
        <v>478</v>
      </c>
      <c r="G529" t="s">
        <v>1328</v>
      </c>
      <c r="H529" t="s">
        <v>1274</v>
      </c>
      <c r="I529">
        <v>1</v>
      </c>
      <c r="J529">
        <v>3</v>
      </c>
      <c r="K529">
        <v>2</v>
      </c>
      <c r="L529">
        <v>2</v>
      </c>
      <c r="M529" t="s">
        <v>1275</v>
      </c>
      <c r="N529" t="str">
        <f t="shared" si="25"/>
        <v>TXSmithTyler3</v>
      </c>
      <c r="Q529" t="str">
        <f t="shared" si="26"/>
        <v>Tyler, Smith County, TX</v>
      </c>
      <c r="T529" s="23" t="s">
        <v>3079</v>
      </c>
      <c r="W529">
        <v>32.351300000000002</v>
      </c>
      <c r="X529">
        <v>95.301100000000005</v>
      </c>
    </row>
    <row r="530" spans="1:24" ht="20">
      <c r="A530" s="26">
        <v>230</v>
      </c>
      <c r="B530" t="s">
        <v>1269</v>
      </c>
      <c r="C530" t="s">
        <v>2402</v>
      </c>
      <c r="D530" t="s">
        <v>283</v>
      </c>
      <c r="E530" t="s">
        <v>2403</v>
      </c>
      <c r="F530" t="s">
        <v>2404</v>
      </c>
      <c r="G530" t="s">
        <v>1319</v>
      </c>
      <c r="H530" t="s">
        <v>1127</v>
      </c>
      <c r="I530">
        <v>1</v>
      </c>
      <c r="J530">
        <v>3</v>
      </c>
      <c r="K530">
        <v>2</v>
      </c>
      <c r="L530">
        <v>1</v>
      </c>
      <c r="M530" t="s">
        <v>1275</v>
      </c>
      <c r="N530" t="str">
        <f t="shared" si="25"/>
        <v>TXCookeValley View3</v>
      </c>
      <c r="Q530" t="str">
        <f t="shared" si="26"/>
        <v>Valley View, Cooke County, TX</v>
      </c>
      <c r="T530" s="23" t="s">
        <v>3429</v>
      </c>
      <c r="W530">
        <v>33.486499999999999</v>
      </c>
      <c r="X530">
        <v>97.158299999999997</v>
      </c>
    </row>
    <row r="531" spans="1:24" ht="20">
      <c r="A531" s="26">
        <v>231</v>
      </c>
      <c r="B531" t="s">
        <v>1269</v>
      </c>
      <c r="C531" t="s">
        <v>2405</v>
      </c>
      <c r="D531" t="s">
        <v>283</v>
      </c>
      <c r="E531" t="s">
        <v>2406</v>
      </c>
      <c r="F531" t="s">
        <v>2407</v>
      </c>
      <c r="G531" t="s">
        <v>1319</v>
      </c>
      <c r="H531" t="s">
        <v>1274</v>
      </c>
      <c r="I531">
        <v>1</v>
      </c>
      <c r="J531">
        <v>3</v>
      </c>
      <c r="K531">
        <v>1</v>
      </c>
      <c r="L531">
        <v>1</v>
      </c>
      <c r="M531" t="s">
        <v>1275</v>
      </c>
      <c r="N531" t="str">
        <f t="shared" si="25"/>
        <v>TXTarrantFort Worth3</v>
      </c>
      <c r="Q531" t="str">
        <f t="shared" si="26"/>
        <v>Fort Worth, Tarrant County, TX</v>
      </c>
      <c r="T531" s="23" t="s">
        <v>3236</v>
      </c>
      <c r="W531">
        <v>32.755499999999998</v>
      </c>
      <c r="X531">
        <v>97.330799999999996</v>
      </c>
    </row>
    <row r="532" spans="1:24" ht="20">
      <c r="A532" s="26">
        <v>232</v>
      </c>
      <c r="B532" t="s">
        <v>1269</v>
      </c>
      <c r="C532" t="s">
        <v>2408</v>
      </c>
      <c r="D532" t="s">
        <v>283</v>
      </c>
      <c r="E532" t="s">
        <v>2409</v>
      </c>
      <c r="F532" t="s">
        <v>2410</v>
      </c>
      <c r="G532" t="s">
        <v>1319</v>
      </c>
      <c r="H532" t="s">
        <v>1274</v>
      </c>
      <c r="I532">
        <v>1</v>
      </c>
      <c r="J532">
        <v>3</v>
      </c>
      <c r="K532">
        <v>4</v>
      </c>
      <c r="L532">
        <v>3</v>
      </c>
      <c r="M532" t="s">
        <v>1275</v>
      </c>
      <c r="N532" t="str">
        <f t="shared" si="25"/>
        <v>TXAndersonPalestine3</v>
      </c>
      <c r="Q532" t="str">
        <f t="shared" si="26"/>
        <v>Palestine, Anderson County, TX</v>
      </c>
      <c r="T532" s="23" t="s">
        <v>3238</v>
      </c>
      <c r="W532">
        <v>31.7621</v>
      </c>
      <c r="X532">
        <v>95.630799999999994</v>
      </c>
    </row>
    <row r="533" spans="1:24" ht="20">
      <c r="A533" s="26">
        <v>233</v>
      </c>
      <c r="B533" t="s">
        <v>1269</v>
      </c>
      <c r="C533" t="s">
        <v>2411</v>
      </c>
      <c r="D533" t="s">
        <v>283</v>
      </c>
      <c r="E533" t="s">
        <v>2412</v>
      </c>
      <c r="F533" t="s">
        <v>2413</v>
      </c>
      <c r="G533" t="s">
        <v>1319</v>
      </c>
      <c r="H533" t="s">
        <v>1127</v>
      </c>
      <c r="I533">
        <v>1</v>
      </c>
      <c r="J533">
        <v>3</v>
      </c>
      <c r="K533">
        <v>4</v>
      </c>
      <c r="L533">
        <v>4</v>
      </c>
      <c r="M533" t="s">
        <v>1275</v>
      </c>
      <c r="N533" t="str">
        <f t="shared" si="25"/>
        <v>TXNavarroCorsicana3</v>
      </c>
      <c r="Q533" t="str">
        <f t="shared" si="26"/>
        <v>Corsicana, Navarro County, TX</v>
      </c>
      <c r="T533" s="23" t="s">
        <v>3430</v>
      </c>
      <c r="W533">
        <v>32.095399999999998</v>
      </c>
      <c r="X533">
        <v>96.468900000000005</v>
      </c>
    </row>
    <row r="534" spans="1:24" ht="20">
      <c r="A534" s="26">
        <v>234</v>
      </c>
      <c r="B534" t="s">
        <v>1269</v>
      </c>
      <c r="C534" t="s">
        <v>2414</v>
      </c>
      <c r="D534" t="s">
        <v>283</v>
      </c>
      <c r="E534" t="s">
        <v>2415</v>
      </c>
      <c r="F534" t="s">
        <v>2416</v>
      </c>
      <c r="G534" t="s">
        <v>1319</v>
      </c>
      <c r="H534" t="s">
        <v>1127</v>
      </c>
      <c r="I534">
        <v>1</v>
      </c>
      <c r="J534">
        <v>3</v>
      </c>
      <c r="K534">
        <v>3</v>
      </c>
      <c r="L534">
        <v>2</v>
      </c>
      <c r="M534" t="s">
        <v>1275</v>
      </c>
      <c r="N534" t="str">
        <f t="shared" si="25"/>
        <v>TXEllisWaxahatchie3</v>
      </c>
      <c r="Q534" t="str">
        <f t="shared" si="26"/>
        <v>Waxahatchie, Ellis County, TX</v>
      </c>
      <c r="T534" s="23" t="s">
        <v>3431</v>
      </c>
      <c r="W534">
        <v>32.386499999999998</v>
      </c>
      <c r="X534">
        <v>96.848299999999995</v>
      </c>
    </row>
    <row r="535" spans="1:24" ht="20">
      <c r="A535" s="26">
        <v>235</v>
      </c>
      <c r="B535" t="s">
        <v>1269</v>
      </c>
      <c r="C535" t="s">
        <v>2417</v>
      </c>
      <c r="D535" t="s">
        <v>283</v>
      </c>
      <c r="E535" t="s">
        <v>2418</v>
      </c>
      <c r="F535" t="s">
        <v>359</v>
      </c>
      <c r="G535" t="s">
        <v>1319</v>
      </c>
      <c r="H535" t="s">
        <v>1274</v>
      </c>
      <c r="I535">
        <v>1</v>
      </c>
      <c r="J535">
        <v>3</v>
      </c>
      <c r="K535">
        <v>1</v>
      </c>
      <c r="L535">
        <v>2</v>
      </c>
      <c r="M535" t="s">
        <v>1275</v>
      </c>
      <c r="N535" t="str">
        <f t="shared" si="25"/>
        <v>TXMcLennanWaco3</v>
      </c>
      <c r="Q535" t="str">
        <f t="shared" si="26"/>
        <v>Waco, McLennan County, TX</v>
      </c>
      <c r="T535" s="23" t="s">
        <v>3432</v>
      </c>
      <c r="W535">
        <v>31.549299999999999</v>
      </c>
      <c r="X535">
        <v>97.146699999999996</v>
      </c>
    </row>
    <row r="536" spans="1:24" ht="20">
      <c r="A536" s="26">
        <v>236</v>
      </c>
      <c r="B536" t="s">
        <v>1269</v>
      </c>
      <c r="C536" t="s">
        <v>2419</v>
      </c>
      <c r="D536" t="s">
        <v>283</v>
      </c>
      <c r="E536" t="s">
        <v>2420</v>
      </c>
      <c r="F536" t="s">
        <v>2421</v>
      </c>
      <c r="G536" t="s">
        <v>1319</v>
      </c>
      <c r="H536" t="s">
        <v>1127</v>
      </c>
      <c r="I536">
        <v>1</v>
      </c>
      <c r="J536">
        <v>3</v>
      </c>
      <c r="K536">
        <v>2</v>
      </c>
      <c r="L536">
        <v>2</v>
      </c>
      <c r="M536" t="s">
        <v>1275</v>
      </c>
      <c r="N536" t="str">
        <f t="shared" si="25"/>
        <v>TXBurlesonCaldwell3</v>
      </c>
      <c r="Q536" t="str">
        <f t="shared" si="26"/>
        <v>Caldwell, Burleson County, TX</v>
      </c>
      <c r="T536" s="23" t="s">
        <v>3433</v>
      </c>
      <c r="W536">
        <v>30.531600000000001</v>
      </c>
      <c r="X536">
        <v>96.695499999999996</v>
      </c>
    </row>
    <row r="537" spans="1:24" ht="20">
      <c r="A537" s="26">
        <v>237</v>
      </c>
      <c r="B537" t="s">
        <v>1269</v>
      </c>
      <c r="C537" t="s">
        <v>2422</v>
      </c>
      <c r="D537" t="s">
        <v>283</v>
      </c>
      <c r="E537" t="s">
        <v>1567</v>
      </c>
      <c r="F537" t="s">
        <v>370</v>
      </c>
      <c r="G537" t="s">
        <v>1319</v>
      </c>
      <c r="H537" t="s">
        <v>1127</v>
      </c>
      <c r="I537">
        <v>1</v>
      </c>
      <c r="J537">
        <v>3</v>
      </c>
      <c r="K537">
        <v>4</v>
      </c>
      <c r="M537" t="s">
        <v>1275</v>
      </c>
      <c r="N537" t="str">
        <f t="shared" si="25"/>
        <v>TXWalkerHuntsville3</v>
      </c>
      <c r="Q537" t="str">
        <f t="shared" si="26"/>
        <v>Huntsville, Walker County, TX</v>
      </c>
      <c r="T537" s="23" t="s">
        <v>3084</v>
      </c>
      <c r="W537">
        <v>30.723500000000001</v>
      </c>
      <c r="X537">
        <v>95.550799999999995</v>
      </c>
    </row>
    <row r="538" spans="1:24" ht="20">
      <c r="A538" s="26">
        <v>239</v>
      </c>
      <c r="B538" t="s">
        <v>1269</v>
      </c>
      <c r="C538" t="s">
        <v>2424</v>
      </c>
      <c r="D538" t="s">
        <v>283</v>
      </c>
      <c r="E538" t="s">
        <v>1571</v>
      </c>
      <c r="F538" t="s">
        <v>293</v>
      </c>
      <c r="G538" t="s">
        <v>1322</v>
      </c>
      <c r="H538" t="s">
        <v>1127</v>
      </c>
      <c r="I538">
        <v>1</v>
      </c>
      <c r="J538">
        <v>3</v>
      </c>
      <c r="K538">
        <v>1</v>
      </c>
      <c r="L538">
        <v>2</v>
      </c>
      <c r="M538" t="s">
        <v>1275</v>
      </c>
      <c r="N538" t="str">
        <f t="shared" si="25"/>
        <v>TXHarrisHouston3</v>
      </c>
      <c r="Q538" t="str">
        <f t="shared" si="26"/>
        <v>Houston, Harris County, TX</v>
      </c>
      <c r="T538" s="23" t="s">
        <v>3086</v>
      </c>
      <c r="W538">
        <v>29.760400000000001</v>
      </c>
      <c r="X538">
        <v>95.369799999999998</v>
      </c>
    </row>
    <row r="539" spans="1:24" ht="20">
      <c r="A539" s="26">
        <v>240</v>
      </c>
      <c r="B539" t="s">
        <v>1269</v>
      </c>
      <c r="C539" t="s">
        <v>2425</v>
      </c>
      <c r="D539" t="s">
        <v>283</v>
      </c>
      <c r="E539" t="s">
        <v>2426</v>
      </c>
      <c r="F539" t="s">
        <v>2426</v>
      </c>
      <c r="G539" t="s">
        <v>1322</v>
      </c>
      <c r="H539" t="s">
        <v>1127</v>
      </c>
      <c r="I539">
        <v>1</v>
      </c>
      <c r="J539">
        <v>3</v>
      </c>
      <c r="K539">
        <v>3</v>
      </c>
      <c r="L539">
        <v>3</v>
      </c>
      <c r="M539" t="s">
        <v>1275</v>
      </c>
      <c r="N539" t="str">
        <f t="shared" si="25"/>
        <v>TXMatagordaMatagorda3</v>
      </c>
      <c r="Q539" t="str">
        <f t="shared" si="26"/>
        <v>Matagorda, Matagorda County, TX</v>
      </c>
      <c r="T539" s="23" t="s">
        <v>3434</v>
      </c>
      <c r="W539">
        <v>28.6936</v>
      </c>
      <c r="X539">
        <v>95.973699999999994</v>
      </c>
    </row>
    <row r="540" spans="1:24" ht="20">
      <c r="A540" s="26">
        <v>241</v>
      </c>
      <c r="B540" t="s">
        <v>1269</v>
      </c>
      <c r="C540" t="s">
        <v>2427</v>
      </c>
      <c r="D540" t="s">
        <v>283</v>
      </c>
      <c r="E540" t="s">
        <v>1575</v>
      </c>
      <c r="F540" t="s">
        <v>2428</v>
      </c>
      <c r="G540" t="s">
        <v>1319</v>
      </c>
      <c r="H540" t="s">
        <v>1127</v>
      </c>
      <c r="I540">
        <v>1</v>
      </c>
      <c r="J540">
        <v>3</v>
      </c>
      <c r="K540">
        <v>2</v>
      </c>
      <c r="L540">
        <v>3</v>
      </c>
      <c r="M540" t="s">
        <v>1275</v>
      </c>
      <c r="N540" t="str">
        <f t="shared" si="25"/>
        <v>TXVictoriaMission Valley3</v>
      </c>
      <c r="Q540" t="str">
        <f t="shared" si="26"/>
        <v>Mission Valley, Victoria County, TX</v>
      </c>
      <c r="T540" s="23" t="s">
        <v>3435</v>
      </c>
      <c r="W540">
        <v>28.857199999999999</v>
      </c>
      <c r="X540">
        <v>97.138300000000001</v>
      </c>
    </row>
    <row r="541" spans="1:24" ht="20">
      <c r="A541" s="26">
        <v>242</v>
      </c>
      <c r="B541" t="s">
        <v>1269</v>
      </c>
      <c r="C541" t="s">
        <v>2429</v>
      </c>
      <c r="D541" t="s">
        <v>283</v>
      </c>
      <c r="E541" t="s">
        <v>2430</v>
      </c>
      <c r="F541" t="s">
        <v>288</v>
      </c>
      <c r="G541" t="s">
        <v>1319</v>
      </c>
      <c r="H541" t="s">
        <v>1127</v>
      </c>
      <c r="I541">
        <v>1</v>
      </c>
      <c r="J541">
        <v>3</v>
      </c>
      <c r="K541">
        <v>2</v>
      </c>
      <c r="L541">
        <v>2</v>
      </c>
      <c r="M541" t="s">
        <v>1275</v>
      </c>
      <c r="N541" t="str">
        <f t="shared" si="25"/>
        <v>TXTravisAustin3</v>
      </c>
      <c r="Q541" t="str">
        <f t="shared" si="26"/>
        <v>Austin, Travis County, TX</v>
      </c>
      <c r="T541" s="23" t="s">
        <v>3436</v>
      </c>
      <c r="W541">
        <v>30.267199999999999</v>
      </c>
      <c r="X541">
        <v>97.743099999999998</v>
      </c>
    </row>
    <row r="542" spans="1:24" ht="20">
      <c r="A542" s="26">
        <v>243</v>
      </c>
      <c r="B542" t="s">
        <v>1269</v>
      </c>
      <c r="C542" t="s">
        <v>2431</v>
      </c>
      <c r="D542" t="s">
        <v>283</v>
      </c>
      <c r="E542" t="s">
        <v>2432</v>
      </c>
      <c r="F542" t="s">
        <v>2433</v>
      </c>
      <c r="G542" t="s">
        <v>1319</v>
      </c>
      <c r="H542" t="s">
        <v>1274</v>
      </c>
      <c r="I542">
        <v>1</v>
      </c>
      <c r="J542">
        <v>3</v>
      </c>
      <c r="K542">
        <v>1</v>
      </c>
      <c r="L542">
        <v>3</v>
      </c>
      <c r="M542" t="s">
        <v>1275</v>
      </c>
      <c r="N542" t="str">
        <f t="shared" si="25"/>
        <v>TXComalNew Braunfels3</v>
      </c>
      <c r="Q542" t="str">
        <f t="shared" si="26"/>
        <v>New Braunfels, Comal County, TX</v>
      </c>
      <c r="T542" s="23" t="s">
        <v>3437</v>
      </c>
      <c r="W542">
        <v>29.702999999999999</v>
      </c>
      <c r="X542">
        <v>98.124499999999998</v>
      </c>
    </row>
    <row r="543" spans="1:24" ht="20">
      <c r="A543" s="26">
        <v>244</v>
      </c>
      <c r="B543" t="s">
        <v>1269</v>
      </c>
      <c r="C543" t="s">
        <v>2434</v>
      </c>
      <c r="D543" t="s">
        <v>283</v>
      </c>
      <c r="E543" t="s">
        <v>2435</v>
      </c>
      <c r="F543" t="s">
        <v>372</v>
      </c>
      <c r="G543" t="s">
        <v>1319</v>
      </c>
      <c r="H543" t="s">
        <v>1127</v>
      </c>
      <c r="I543">
        <v>1</v>
      </c>
      <c r="J543">
        <v>3</v>
      </c>
      <c r="K543">
        <v>4</v>
      </c>
      <c r="L543">
        <v>3</v>
      </c>
      <c r="M543" t="s">
        <v>1275</v>
      </c>
      <c r="N543" t="str">
        <f t="shared" si="25"/>
        <v>TXMedinaHondo3</v>
      </c>
      <c r="Q543" t="str">
        <f t="shared" si="26"/>
        <v>Hondo, Medina County, TX</v>
      </c>
      <c r="T543" s="23" t="s">
        <v>3233</v>
      </c>
      <c r="W543">
        <v>29.3475</v>
      </c>
      <c r="X543">
        <v>99.140299999999996</v>
      </c>
    </row>
    <row r="544" spans="1:24" ht="20">
      <c r="A544" s="26">
        <v>245</v>
      </c>
      <c r="B544" t="s">
        <v>1269</v>
      </c>
      <c r="C544" t="s">
        <v>2436</v>
      </c>
      <c r="D544" t="s">
        <v>283</v>
      </c>
      <c r="E544" t="s">
        <v>1581</v>
      </c>
      <c r="F544" t="s">
        <v>373</v>
      </c>
      <c r="G544" t="s">
        <v>1319</v>
      </c>
      <c r="H544" t="s">
        <v>1127</v>
      </c>
      <c r="I544">
        <v>1</v>
      </c>
      <c r="J544">
        <v>3</v>
      </c>
      <c r="K544">
        <v>2</v>
      </c>
      <c r="L544">
        <v>2</v>
      </c>
      <c r="M544" t="s">
        <v>1275</v>
      </c>
      <c r="N544" t="str">
        <f t="shared" si="25"/>
        <v>TXWebbEncinal3</v>
      </c>
      <c r="Q544" t="str">
        <f t="shared" si="26"/>
        <v>Encinal, Webb County, TX</v>
      </c>
      <c r="T544" s="23" t="s">
        <v>3438</v>
      </c>
      <c r="W544">
        <v>28.042200000000001</v>
      </c>
      <c r="X544">
        <v>99.357500000000002</v>
      </c>
    </row>
    <row r="545" spans="1:24" ht="20">
      <c r="A545" s="26">
        <v>246</v>
      </c>
      <c r="B545" t="s">
        <v>1269</v>
      </c>
      <c r="C545" t="s">
        <v>2437</v>
      </c>
      <c r="D545" t="s">
        <v>283</v>
      </c>
      <c r="E545" t="s">
        <v>2438</v>
      </c>
      <c r="F545" t="s">
        <v>2439</v>
      </c>
      <c r="G545" t="s">
        <v>1319</v>
      </c>
      <c r="H545" t="s">
        <v>1127</v>
      </c>
      <c r="I545">
        <v>1</v>
      </c>
      <c r="J545">
        <v>3</v>
      </c>
      <c r="K545">
        <v>1</v>
      </c>
      <c r="L545">
        <v>3</v>
      </c>
      <c r="M545" t="s">
        <v>1275</v>
      </c>
      <c r="N545" t="str">
        <f t="shared" si="25"/>
        <v>TXZapataSan Ygnacio3</v>
      </c>
      <c r="Q545" t="str">
        <f t="shared" si="26"/>
        <v>San Ygnacio, Zapata County, TX</v>
      </c>
      <c r="T545" s="23" t="s">
        <v>3439</v>
      </c>
      <c r="W545">
        <v>27.034199999999998</v>
      </c>
      <c r="X545">
        <v>99.433099999999996</v>
      </c>
    </row>
    <row r="546" spans="1:24" ht="20">
      <c r="A546" s="26">
        <v>247</v>
      </c>
      <c r="B546" t="s">
        <v>1269</v>
      </c>
      <c r="C546" t="s">
        <v>2440</v>
      </c>
      <c r="D546" t="s">
        <v>283</v>
      </c>
      <c r="E546" t="s">
        <v>1583</v>
      </c>
      <c r="F546" t="s">
        <v>1584</v>
      </c>
      <c r="G546" t="s">
        <v>1319</v>
      </c>
      <c r="H546" t="s">
        <v>1127</v>
      </c>
      <c r="I546">
        <v>1</v>
      </c>
      <c r="J546">
        <v>3</v>
      </c>
      <c r="K546">
        <v>3</v>
      </c>
      <c r="L546">
        <v>4</v>
      </c>
      <c r="M546" t="s">
        <v>1275</v>
      </c>
      <c r="N546" t="str">
        <f t="shared" si="25"/>
        <v>TXStarrRoma-Los Saenz3</v>
      </c>
      <c r="Q546" t="str">
        <f t="shared" si="26"/>
        <v>Roma-Los Saenz, Starr County, TX</v>
      </c>
      <c r="T546" s="23" t="s">
        <v>3090</v>
      </c>
      <c r="W546">
        <v>26.405100000000001</v>
      </c>
      <c r="X546">
        <v>99.016099999999994</v>
      </c>
    </row>
    <row r="547" spans="1:24" ht="20">
      <c r="A547" s="26">
        <v>248</v>
      </c>
      <c r="B547" t="s">
        <v>1269</v>
      </c>
      <c r="C547" t="s">
        <v>2441</v>
      </c>
      <c r="D547" t="s">
        <v>283</v>
      </c>
      <c r="E547" t="s">
        <v>1592</v>
      </c>
      <c r="F547" t="s">
        <v>290</v>
      </c>
      <c r="G547" t="s">
        <v>1322</v>
      </c>
      <c r="H547" t="s">
        <v>1274</v>
      </c>
      <c r="I547">
        <v>1</v>
      </c>
      <c r="J547">
        <v>3</v>
      </c>
      <c r="K547">
        <v>4</v>
      </c>
      <c r="L547">
        <v>4</v>
      </c>
      <c r="M547" t="s">
        <v>1275</v>
      </c>
      <c r="N547" t="str">
        <f t="shared" si="25"/>
        <v>TXNuecesCorpus Christi3</v>
      </c>
      <c r="Q547" t="str">
        <f t="shared" si="26"/>
        <v>Corpus Christi, Nueces County, TX</v>
      </c>
      <c r="T547" s="23" t="s">
        <v>3093</v>
      </c>
      <c r="W547">
        <v>27.800599999999999</v>
      </c>
      <c r="X547">
        <v>97.3964</v>
      </c>
    </row>
    <row r="548" spans="1:24" ht="20">
      <c r="A548" s="26">
        <v>249</v>
      </c>
      <c r="B548" t="s">
        <v>1269</v>
      </c>
      <c r="C548" t="s">
        <v>2442</v>
      </c>
      <c r="D548" t="s">
        <v>283</v>
      </c>
      <c r="E548" t="s">
        <v>1594</v>
      </c>
      <c r="F548" t="s">
        <v>1595</v>
      </c>
      <c r="G548" t="s">
        <v>1319</v>
      </c>
      <c r="H548" t="s">
        <v>1274</v>
      </c>
      <c r="I548">
        <v>1</v>
      </c>
      <c r="J548">
        <v>3</v>
      </c>
      <c r="K548">
        <v>4</v>
      </c>
      <c r="M548" t="s">
        <v>1275</v>
      </c>
      <c r="N548" t="str">
        <f t="shared" si="25"/>
        <v>TXHidalgoEdinburg3</v>
      </c>
      <c r="Q548" t="str">
        <f t="shared" si="26"/>
        <v>Edinburg, Hidalgo County, TX</v>
      </c>
      <c r="T548" s="23" t="s">
        <v>3094</v>
      </c>
      <c r="W548">
        <v>26.3017</v>
      </c>
      <c r="X548">
        <v>98.163300000000007</v>
      </c>
    </row>
    <row r="549" spans="1:24" ht="20">
      <c r="A549" s="26">
        <v>250</v>
      </c>
      <c r="B549" t="s">
        <v>1269</v>
      </c>
      <c r="C549" t="s">
        <v>2443</v>
      </c>
      <c r="D549" t="s">
        <v>283</v>
      </c>
      <c r="E549" t="s">
        <v>1597</v>
      </c>
      <c r="F549" t="s">
        <v>355</v>
      </c>
      <c r="G549" t="s">
        <v>1322</v>
      </c>
      <c r="H549" t="s">
        <v>1127</v>
      </c>
      <c r="I549">
        <v>1</v>
      </c>
      <c r="J549">
        <v>3</v>
      </c>
      <c r="K549">
        <v>4</v>
      </c>
      <c r="L549">
        <v>3</v>
      </c>
      <c r="M549" t="s">
        <v>1275</v>
      </c>
      <c r="N549" t="str">
        <f t="shared" si="25"/>
        <v>TXCameronBrownsville3</v>
      </c>
      <c r="Q549" t="str">
        <f t="shared" si="26"/>
        <v>Brownsville, Cameron County, TX</v>
      </c>
      <c r="T549" s="23" t="s">
        <v>3095</v>
      </c>
      <c r="W549">
        <v>25.901700000000002</v>
      </c>
      <c r="X549">
        <v>97.497500000000002</v>
      </c>
    </row>
    <row r="550" spans="1:24">
      <c r="A550" s="27"/>
    </row>
    <row r="554" spans="1:24" ht="20">
      <c r="A554" s="26">
        <v>1</v>
      </c>
      <c r="B554" t="s">
        <v>1269</v>
      </c>
      <c r="C554" t="s">
        <v>2444</v>
      </c>
      <c r="D554" t="s">
        <v>275</v>
      </c>
      <c r="E554" t="s">
        <v>1271</v>
      </c>
      <c r="F554" t="s">
        <v>2445</v>
      </c>
      <c r="G554" t="s">
        <v>1273</v>
      </c>
      <c r="H554" t="s">
        <v>1274</v>
      </c>
      <c r="I554">
        <v>1</v>
      </c>
      <c r="J554">
        <v>4</v>
      </c>
      <c r="K554">
        <v>2</v>
      </c>
      <c r="L554">
        <v>2</v>
      </c>
      <c r="M554" t="s">
        <v>1275</v>
      </c>
      <c r="N554" t="str">
        <f t="shared" si="25"/>
        <v>TNJohnsonNeva4</v>
      </c>
      <c r="Q554" t="str">
        <f t="shared" si="26"/>
        <v>Neva, Johnson County, TN</v>
      </c>
      <c r="T554" s="23" t="s">
        <v>3440</v>
      </c>
      <c r="W554">
        <v>36.566800000000001</v>
      </c>
      <c r="X554">
        <v>81.852599999999995</v>
      </c>
    </row>
    <row r="555" spans="1:24" ht="20">
      <c r="A555" s="26">
        <v>2</v>
      </c>
      <c r="B555" t="s">
        <v>1269</v>
      </c>
      <c r="C555" t="s">
        <v>2446</v>
      </c>
      <c r="D555" t="s">
        <v>275</v>
      </c>
      <c r="E555" t="s">
        <v>1271</v>
      </c>
      <c r="F555" t="s">
        <v>1272</v>
      </c>
      <c r="G555" t="s">
        <v>1273</v>
      </c>
      <c r="H555" t="s">
        <v>1127</v>
      </c>
      <c r="I555">
        <v>1</v>
      </c>
      <c r="J555">
        <v>4</v>
      </c>
      <c r="K555">
        <v>1</v>
      </c>
      <c r="L555">
        <v>2</v>
      </c>
      <c r="M555" t="s">
        <v>1275</v>
      </c>
      <c r="N555" t="str">
        <f t="shared" si="25"/>
        <v>TNJohnsonLaurel Bloomery4</v>
      </c>
      <c r="Q555" t="str">
        <f t="shared" si="26"/>
        <v>Laurel Bloomery, Johnson County, TN</v>
      </c>
      <c r="T555" s="23" t="s">
        <v>2855</v>
      </c>
      <c r="W555">
        <v>36.572800000000001</v>
      </c>
      <c r="X555">
        <v>81.735900000000001</v>
      </c>
    </row>
    <row r="556" spans="1:24" ht="20">
      <c r="A556" s="26">
        <v>3</v>
      </c>
      <c r="B556" t="s">
        <v>1269</v>
      </c>
      <c r="C556" t="s">
        <v>2447</v>
      </c>
      <c r="D556" t="s">
        <v>275</v>
      </c>
      <c r="E556" t="s">
        <v>1271</v>
      </c>
      <c r="F556" t="s">
        <v>2448</v>
      </c>
      <c r="G556" t="s">
        <v>1273</v>
      </c>
      <c r="H556" t="s">
        <v>1127</v>
      </c>
      <c r="I556">
        <v>1</v>
      </c>
      <c r="J556">
        <v>4</v>
      </c>
      <c r="K556">
        <v>1</v>
      </c>
      <c r="L556">
        <v>2</v>
      </c>
      <c r="M556" t="s">
        <v>1275</v>
      </c>
      <c r="N556" t="str">
        <f t="shared" si="25"/>
        <v>TNJohnsonShady Valley4</v>
      </c>
      <c r="Q556" t="str">
        <f t="shared" si="26"/>
        <v>Shady Valley, Johnson County, TN</v>
      </c>
      <c r="T556" s="23" t="s">
        <v>3441</v>
      </c>
      <c r="W556">
        <v>36.5501</v>
      </c>
      <c r="X556">
        <v>81.936800000000005</v>
      </c>
    </row>
    <row r="557" spans="1:24" ht="20">
      <c r="A557" s="26">
        <v>5</v>
      </c>
      <c r="B557" t="s">
        <v>1269</v>
      </c>
      <c r="C557" t="s">
        <v>2450</v>
      </c>
      <c r="D557" t="s">
        <v>275</v>
      </c>
      <c r="E557" t="s">
        <v>1068</v>
      </c>
      <c r="F557" t="s">
        <v>2118</v>
      </c>
      <c r="G557" t="s">
        <v>1273</v>
      </c>
      <c r="H557" t="s">
        <v>1127</v>
      </c>
      <c r="I557">
        <v>1</v>
      </c>
      <c r="J557">
        <v>4</v>
      </c>
      <c r="K557">
        <v>3</v>
      </c>
      <c r="L557">
        <v>3</v>
      </c>
      <c r="M557" t="s">
        <v>1275</v>
      </c>
      <c r="N557" t="str">
        <f t="shared" si="25"/>
        <v>TNWashingtonLeesburg4</v>
      </c>
      <c r="Q557" t="str">
        <f t="shared" si="26"/>
        <v>Leesburg, Washington County, TN</v>
      </c>
      <c r="T557" s="23" t="s">
        <v>3442</v>
      </c>
      <c r="W557">
        <v>36.434699999999999</v>
      </c>
      <c r="X557">
        <v>82.571799999999996</v>
      </c>
    </row>
    <row r="558" spans="1:24" ht="20">
      <c r="A558" s="26">
        <v>7</v>
      </c>
      <c r="B558" t="s">
        <v>1269</v>
      </c>
      <c r="C558" t="s">
        <v>2452</v>
      </c>
      <c r="D558" t="s">
        <v>275</v>
      </c>
      <c r="E558" t="s">
        <v>1277</v>
      </c>
      <c r="F558" t="s">
        <v>1599</v>
      </c>
      <c r="G558" t="s">
        <v>1273</v>
      </c>
      <c r="H558" t="s">
        <v>1127</v>
      </c>
      <c r="I558">
        <v>1</v>
      </c>
      <c r="J558">
        <v>4</v>
      </c>
      <c r="K558">
        <v>4</v>
      </c>
      <c r="L558">
        <v>4</v>
      </c>
      <c r="M558" t="s">
        <v>1275</v>
      </c>
      <c r="N558" t="str">
        <f t="shared" si="25"/>
        <v>TNSullivanHolston Valley4</v>
      </c>
      <c r="Q558" t="str">
        <f t="shared" si="26"/>
        <v>Holston Valley, Sullivan County, TN</v>
      </c>
      <c r="T558" s="23" t="s">
        <v>3108</v>
      </c>
      <c r="W558">
        <v>36.516199999999998</v>
      </c>
      <c r="X558">
        <v>82.296599999999998</v>
      </c>
    </row>
    <row r="559" spans="1:24" ht="20">
      <c r="A559" s="26">
        <v>8</v>
      </c>
      <c r="B559" t="s">
        <v>1269</v>
      </c>
      <c r="C559" t="s">
        <v>2453</v>
      </c>
      <c r="D559" t="s">
        <v>275</v>
      </c>
      <c r="E559" t="s">
        <v>2454</v>
      </c>
      <c r="F559" t="s">
        <v>2208</v>
      </c>
      <c r="G559" t="s">
        <v>1273</v>
      </c>
      <c r="H559" t="s">
        <v>1127</v>
      </c>
      <c r="I559">
        <v>1</v>
      </c>
      <c r="J559">
        <v>4</v>
      </c>
      <c r="K559">
        <v>2</v>
      </c>
      <c r="L559">
        <v>2</v>
      </c>
      <c r="M559" t="s">
        <v>1275</v>
      </c>
      <c r="N559" t="str">
        <f t="shared" si="25"/>
        <v>TNHawkinsSt. Clair4</v>
      </c>
      <c r="Q559" t="str">
        <f t="shared" si="26"/>
        <v>St. Clair, Hawkins County, TN</v>
      </c>
      <c r="T559" s="23" t="s">
        <v>3443</v>
      </c>
      <c r="W559">
        <v>36.479300000000002</v>
      </c>
      <c r="X559">
        <v>83.068799999999996</v>
      </c>
    </row>
    <row r="560" spans="1:24" ht="20">
      <c r="A560" s="26">
        <v>9</v>
      </c>
      <c r="B560" t="s">
        <v>1269</v>
      </c>
      <c r="C560" t="s">
        <v>2455</v>
      </c>
      <c r="D560" t="s">
        <v>275</v>
      </c>
      <c r="E560" t="s">
        <v>958</v>
      </c>
      <c r="F560" t="s">
        <v>2456</v>
      </c>
      <c r="G560" t="s">
        <v>1273</v>
      </c>
      <c r="H560" t="s">
        <v>1127</v>
      </c>
      <c r="I560">
        <v>1</v>
      </c>
      <c r="J560">
        <v>4</v>
      </c>
      <c r="K560">
        <v>1</v>
      </c>
      <c r="L560">
        <v>2</v>
      </c>
      <c r="M560" t="s">
        <v>1275</v>
      </c>
      <c r="N560" t="str">
        <f t="shared" si="25"/>
        <v>TNJeffersonTalbott4</v>
      </c>
      <c r="Q560" t="str">
        <f t="shared" si="26"/>
        <v>Talbott, Jefferson County, TN</v>
      </c>
      <c r="T560" s="23" t="s">
        <v>3444</v>
      </c>
      <c r="W560">
        <v>36.152299999999997</v>
      </c>
      <c r="X560">
        <v>83.416799999999995</v>
      </c>
    </row>
    <row r="561" spans="1:24" ht="20">
      <c r="A561" s="26">
        <v>10</v>
      </c>
      <c r="B561" t="s">
        <v>1269</v>
      </c>
      <c r="C561" t="s">
        <v>2457</v>
      </c>
      <c r="D561" t="s">
        <v>275</v>
      </c>
      <c r="E561" t="s">
        <v>1601</v>
      </c>
      <c r="F561" t="s">
        <v>1602</v>
      </c>
      <c r="G561" t="s">
        <v>1273</v>
      </c>
      <c r="H561" t="s">
        <v>1127</v>
      </c>
      <c r="I561">
        <v>1</v>
      </c>
      <c r="J561">
        <v>4</v>
      </c>
      <c r="K561">
        <v>2</v>
      </c>
      <c r="L561">
        <v>2</v>
      </c>
      <c r="M561" t="s">
        <v>1275</v>
      </c>
      <c r="N561" t="str">
        <f t="shared" si="25"/>
        <v>TNClaiborneLittle Sycamore4</v>
      </c>
      <c r="Q561" t="str">
        <f t="shared" si="26"/>
        <v>Little Sycamore, Claiborne County, TN</v>
      </c>
      <c r="T561" s="23" t="s">
        <v>3109</v>
      </c>
      <c r="W561">
        <v>36.424799999999998</v>
      </c>
      <c r="X561">
        <v>83.516000000000005</v>
      </c>
    </row>
    <row r="562" spans="1:24" ht="20">
      <c r="A562" s="26">
        <v>11</v>
      </c>
      <c r="B562" t="s">
        <v>1269</v>
      </c>
      <c r="C562" t="s">
        <v>2458</v>
      </c>
      <c r="D562" t="s">
        <v>275</v>
      </c>
      <c r="E562" t="s">
        <v>1609</v>
      </c>
      <c r="F562" t="s">
        <v>2459</v>
      </c>
      <c r="G562" t="s">
        <v>1273</v>
      </c>
      <c r="H562" t="s">
        <v>1127</v>
      </c>
      <c r="I562">
        <v>1</v>
      </c>
      <c r="J562">
        <v>4</v>
      </c>
      <c r="K562">
        <v>1</v>
      </c>
      <c r="L562">
        <v>2</v>
      </c>
      <c r="M562" t="s">
        <v>1275</v>
      </c>
      <c r="N562" t="str">
        <f t="shared" si="25"/>
        <v>TNCampbellJacksboro4</v>
      </c>
      <c r="Q562" t="str">
        <f t="shared" si="26"/>
        <v>Jacksboro, Campbell County, TN</v>
      </c>
      <c r="T562" s="23" t="s">
        <v>3445</v>
      </c>
      <c r="W562">
        <v>36.3339</v>
      </c>
      <c r="X562">
        <v>84.186599999999999</v>
      </c>
    </row>
    <row r="563" spans="1:24" ht="20">
      <c r="A563" s="26">
        <v>12</v>
      </c>
      <c r="B563" t="s">
        <v>1269</v>
      </c>
      <c r="C563" t="s">
        <v>2460</v>
      </c>
      <c r="D563" t="s">
        <v>275</v>
      </c>
      <c r="E563" t="s">
        <v>1612</v>
      </c>
      <c r="F563" t="s">
        <v>2461</v>
      </c>
      <c r="G563" t="s">
        <v>1273</v>
      </c>
      <c r="H563" t="s">
        <v>1127</v>
      </c>
      <c r="I563">
        <v>1</v>
      </c>
      <c r="J563">
        <v>4</v>
      </c>
      <c r="K563">
        <v>3</v>
      </c>
      <c r="L563">
        <v>3</v>
      </c>
      <c r="M563" t="s">
        <v>1275</v>
      </c>
      <c r="N563" t="str">
        <f t="shared" si="25"/>
        <v>TNScottOneida4</v>
      </c>
      <c r="Q563" t="str">
        <f t="shared" si="26"/>
        <v>Oneida, Scott County, TN</v>
      </c>
      <c r="T563" s="23" t="s">
        <v>3446</v>
      </c>
      <c r="W563">
        <v>36.498399999999997</v>
      </c>
      <c r="X563">
        <v>84.515799999999999</v>
      </c>
    </row>
    <row r="564" spans="1:24" ht="20">
      <c r="A564" s="26">
        <v>13</v>
      </c>
      <c r="B564" t="s">
        <v>1269</v>
      </c>
      <c r="C564" t="s">
        <v>2462</v>
      </c>
      <c r="D564" t="s">
        <v>275</v>
      </c>
      <c r="E564" t="s">
        <v>2463</v>
      </c>
      <c r="F564" t="s">
        <v>2464</v>
      </c>
      <c r="G564" t="s">
        <v>1273</v>
      </c>
      <c r="H564" t="s">
        <v>1127</v>
      </c>
      <c r="I564">
        <v>1</v>
      </c>
      <c r="J564">
        <v>4</v>
      </c>
      <c r="K564">
        <v>1</v>
      </c>
      <c r="L564">
        <v>2</v>
      </c>
      <c r="M564" t="s">
        <v>1275</v>
      </c>
      <c r="N564" t="str">
        <f t="shared" si="25"/>
        <v>TNLoudonLenoir City4</v>
      </c>
      <c r="Q564" t="str">
        <f t="shared" si="26"/>
        <v>Lenoir City, Loudon County, TN</v>
      </c>
      <c r="T564" s="23" t="s">
        <v>3447</v>
      </c>
      <c r="W564">
        <v>35.797899999999998</v>
      </c>
      <c r="X564">
        <v>84.256900000000002</v>
      </c>
    </row>
    <row r="565" spans="1:24" ht="20">
      <c r="A565" s="26">
        <v>14</v>
      </c>
      <c r="B565" t="s">
        <v>1269</v>
      </c>
      <c r="C565" t="s">
        <v>2465</v>
      </c>
      <c r="D565" t="s">
        <v>275</v>
      </c>
      <c r="E565" t="s">
        <v>2466</v>
      </c>
      <c r="F565" t="s">
        <v>953</v>
      </c>
      <c r="G565" t="s">
        <v>1273</v>
      </c>
      <c r="H565" t="s">
        <v>1127</v>
      </c>
      <c r="I565">
        <v>1</v>
      </c>
      <c r="J565">
        <v>4</v>
      </c>
      <c r="K565">
        <v>2</v>
      </c>
      <c r="L565">
        <v>2</v>
      </c>
      <c r="M565" t="s">
        <v>1275</v>
      </c>
      <c r="N565" t="str">
        <f t="shared" si="25"/>
        <v>TNRoaneKingston4</v>
      </c>
      <c r="Q565" t="str">
        <f t="shared" si="26"/>
        <v>Kingston, Roane County, TN</v>
      </c>
      <c r="T565" s="23" t="s">
        <v>3448</v>
      </c>
      <c r="W565">
        <v>35.880400000000002</v>
      </c>
      <c r="X565">
        <v>84.512699999999995</v>
      </c>
    </row>
    <row r="566" spans="1:24" ht="20">
      <c r="A566" s="26">
        <v>15</v>
      </c>
      <c r="B566" t="s">
        <v>1269</v>
      </c>
      <c r="C566" t="s">
        <v>2467</v>
      </c>
      <c r="D566" t="s">
        <v>275</v>
      </c>
      <c r="E566" t="s">
        <v>2468</v>
      </c>
      <c r="F566" t="s">
        <v>2469</v>
      </c>
      <c r="G566" t="s">
        <v>1273</v>
      </c>
      <c r="H566" t="s">
        <v>1274</v>
      </c>
      <c r="I566">
        <v>1</v>
      </c>
      <c r="J566">
        <v>4</v>
      </c>
      <c r="K566">
        <v>4</v>
      </c>
      <c r="L566">
        <v>3</v>
      </c>
      <c r="M566" t="s">
        <v>1275</v>
      </c>
      <c r="N566" t="str">
        <f t="shared" si="25"/>
        <v>TNMorganWartburg4</v>
      </c>
      <c r="Q566" t="str">
        <f t="shared" si="26"/>
        <v>Wartburg, Morgan County, TN</v>
      </c>
      <c r="T566" s="23" t="s">
        <v>3449</v>
      </c>
      <c r="W566">
        <v>36.104199999999999</v>
      </c>
      <c r="X566">
        <v>84.590199999999996</v>
      </c>
    </row>
    <row r="567" spans="1:24" ht="20">
      <c r="A567" s="26">
        <v>16</v>
      </c>
      <c r="B567" t="s">
        <v>1269</v>
      </c>
      <c r="C567" t="s">
        <v>2470</v>
      </c>
      <c r="D567" t="s">
        <v>275</v>
      </c>
      <c r="E567" t="s">
        <v>1294</v>
      </c>
      <c r="F567" t="s">
        <v>2471</v>
      </c>
      <c r="G567" t="s">
        <v>1273</v>
      </c>
      <c r="H567" t="s">
        <v>1274</v>
      </c>
      <c r="I567">
        <v>1</v>
      </c>
      <c r="J567">
        <v>4</v>
      </c>
      <c r="K567">
        <v>2</v>
      </c>
      <c r="L567">
        <v>1</v>
      </c>
      <c r="M567" t="s">
        <v>1275</v>
      </c>
      <c r="N567" t="str">
        <f t="shared" si="25"/>
        <v>TNCumberlandSequatchie Valley4</v>
      </c>
      <c r="Q567" t="str">
        <f t="shared" si="26"/>
        <v>Sequatchie Valley, Cumberland County, TN</v>
      </c>
      <c r="T567" s="23" t="s">
        <v>3450</v>
      </c>
      <c r="W567">
        <v>35.395699999999998</v>
      </c>
      <c r="X567">
        <v>85.015799999999999</v>
      </c>
    </row>
    <row r="568" spans="1:24" ht="20">
      <c r="A568" s="26">
        <v>17</v>
      </c>
      <c r="B568" t="s">
        <v>1269</v>
      </c>
      <c r="C568" t="s">
        <v>2472</v>
      </c>
      <c r="D568" t="s">
        <v>275</v>
      </c>
      <c r="E568" t="s">
        <v>1297</v>
      </c>
      <c r="F568" t="s">
        <v>2473</v>
      </c>
      <c r="G568" t="s">
        <v>1273</v>
      </c>
      <c r="H568" t="s">
        <v>1127</v>
      </c>
      <c r="I568">
        <v>1</v>
      </c>
      <c r="J568">
        <v>4</v>
      </c>
      <c r="K568">
        <v>2</v>
      </c>
      <c r="L568">
        <v>1</v>
      </c>
      <c r="M568" t="s">
        <v>1275</v>
      </c>
      <c r="N568" t="str">
        <f t="shared" si="25"/>
        <v>TNRheaSpring City4</v>
      </c>
      <c r="Q568" t="str">
        <f t="shared" si="26"/>
        <v>Spring City, Rhea County, TN</v>
      </c>
      <c r="T568" s="23" t="s">
        <v>3451</v>
      </c>
      <c r="W568">
        <v>35.693100000000001</v>
      </c>
      <c r="X568">
        <v>84.863500000000002</v>
      </c>
    </row>
    <row r="569" spans="1:24" ht="20">
      <c r="A569" s="26">
        <v>18</v>
      </c>
      <c r="B569" t="s">
        <v>1269</v>
      </c>
      <c r="C569" t="s">
        <v>2474</v>
      </c>
      <c r="D569" t="s">
        <v>275</v>
      </c>
      <c r="E569" t="s">
        <v>1297</v>
      </c>
      <c r="F569" t="s">
        <v>236</v>
      </c>
      <c r="G569" t="s">
        <v>1273</v>
      </c>
      <c r="H569" t="s">
        <v>1127</v>
      </c>
      <c r="I569">
        <v>1</v>
      </c>
      <c r="J569">
        <v>4</v>
      </c>
      <c r="K569">
        <v>3</v>
      </c>
      <c r="L569">
        <v>4</v>
      </c>
      <c r="M569" t="s">
        <v>1275</v>
      </c>
      <c r="N569" t="str">
        <f t="shared" si="25"/>
        <v>TNRheaDayton4</v>
      </c>
      <c r="Q569" t="str">
        <f t="shared" si="26"/>
        <v>Dayton, Rhea County, TN</v>
      </c>
      <c r="T569" s="23" t="s">
        <v>2863</v>
      </c>
      <c r="W569">
        <v>35.493600000000001</v>
      </c>
      <c r="X569">
        <v>85.012699999999995</v>
      </c>
    </row>
    <row r="570" spans="1:24" ht="20">
      <c r="A570" s="26">
        <v>19</v>
      </c>
      <c r="B570" t="s">
        <v>1269</v>
      </c>
      <c r="C570" t="s">
        <v>2475</v>
      </c>
      <c r="D570" t="s">
        <v>275</v>
      </c>
      <c r="E570" t="s">
        <v>1299</v>
      </c>
      <c r="F570" t="s">
        <v>232</v>
      </c>
      <c r="G570" t="s">
        <v>1273</v>
      </c>
      <c r="H570" t="s">
        <v>1127</v>
      </c>
      <c r="I570">
        <v>1</v>
      </c>
      <c r="J570">
        <v>4</v>
      </c>
      <c r="K570">
        <v>1</v>
      </c>
      <c r="M570" t="s">
        <v>1275</v>
      </c>
      <c r="N570" t="str">
        <f t="shared" si="25"/>
        <v>TNBradleyCleveland4</v>
      </c>
      <c r="Q570" t="str">
        <f t="shared" si="26"/>
        <v>Cleveland, Bradley County, TN</v>
      </c>
      <c r="T570" s="23" t="s">
        <v>2864</v>
      </c>
      <c r="W570">
        <v>35.159500000000001</v>
      </c>
      <c r="X570">
        <v>84.876599999999996</v>
      </c>
    </row>
    <row r="571" spans="1:24" ht="20">
      <c r="A571" s="26">
        <v>20</v>
      </c>
      <c r="B571" t="s">
        <v>1269</v>
      </c>
      <c r="C571" t="s">
        <v>2476</v>
      </c>
      <c r="D571" t="s">
        <v>275</v>
      </c>
      <c r="E571" t="s">
        <v>1301</v>
      </c>
      <c r="F571" t="s">
        <v>276</v>
      </c>
      <c r="G571" t="s">
        <v>1273</v>
      </c>
      <c r="H571" t="s">
        <v>1274</v>
      </c>
      <c r="I571">
        <v>1</v>
      </c>
      <c r="J571">
        <v>4</v>
      </c>
      <c r="K571">
        <v>4</v>
      </c>
      <c r="L571">
        <v>2</v>
      </c>
      <c r="M571" t="s">
        <v>1275</v>
      </c>
      <c r="N571" t="str">
        <f t="shared" ref="N571:N629" si="27">D571&amp;E571&amp;F571&amp;J571</f>
        <v>TNHamiltonChattanooga4</v>
      </c>
      <c r="Q571" t="str">
        <f t="shared" ref="Q571:Q629" si="28">F571&amp;", "&amp;E571&amp;" County, "&amp;D571</f>
        <v>Chattanooga, Hamilton County, TN</v>
      </c>
      <c r="T571" s="23" t="s">
        <v>2865</v>
      </c>
      <c r="W571">
        <v>35.0456</v>
      </c>
      <c r="X571">
        <v>85.309700000000007</v>
      </c>
    </row>
    <row r="572" spans="1:24" ht="20">
      <c r="A572" s="26">
        <v>21</v>
      </c>
      <c r="B572" t="s">
        <v>1269</v>
      </c>
      <c r="C572" t="s">
        <v>2477</v>
      </c>
      <c r="D572" t="s">
        <v>69</v>
      </c>
      <c r="E572" t="s">
        <v>474</v>
      </c>
      <c r="F572" t="s">
        <v>2478</v>
      </c>
      <c r="G572" t="s">
        <v>1273</v>
      </c>
      <c r="H572" t="s">
        <v>1127</v>
      </c>
      <c r="I572">
        <v>1</v>
      </c>
      <c r="J572">
        <v>4</v>
      </c>
      <c r="K572">
        <v>1</v>
      </c>
      <c r="L572">
        <v>1</v>
      </c>
      <c r="M572" t="s">
        <v>1275</v>
      </c>
      <c r="N572" t="str">
        <f t="shared" si="27"/>
        <v>GAGilmerEllijay4</v>
      </c>
      <c r="Q572" t="str">
        <f t="shared" si="28"/>
        <v>Ellijay, Gilmer County, GA</v>
      </c>
      <c r="T572" s="23" t="s">
        <v>3452</v>
      </c>
      <c r="W572">
        <v>34.694800000000001</v>
      </c>
      <c r="X572">
        <v>84.482100000000003</v>
      </c>
    </row>
    <row r="573" spans="1:24" ht="20">
      <c r="A573" s="26">
        <v>22</v>
      </c>
      <c r="B573" t="s">
        <v>1269</v>
      </c>
      <c r="C573" t="s">
        <v>2479</v>
      </c>
      <c r="D573" t="s">
        <v>69</v>
      </c>
      <c r="E573" t="s">
        <v>2480</v>
      </c>
      <c r="F573" t="s">
        <v>2481</v>
      </c>
      <c r="G573" t="s">
        <v>1273</v>
      </c>
      <c r="H573" t="s">
        <v>1127</v>
      </c>
      <c r="I573">
        <v>1</v>
      </c>
      <c r="J573">
        <v>4</v>
      </c>
      <c r="K573">
        <v>1</v>
      </c>
      <c r="L573">
        <v>1</v>
      </c>
      <c r="M573" t="s">
        <v>1275</v>
      </c>
      <c r="N573" t="str">
        <f t="shared" si="27"/>
        <v>GAMurrayChatsworth4</v>
      </c>
      <c r="Q573" t="str">
        <f t="shared" si="28"/>
        <v>Chatsworth, Murray County, GA</v>
      </c>
      <c r="T573" s="23" t="s">
        <v>3453</v>
      </c>
      <c r="W573">
        <v>34.765099999999997</v>
      </c>
      <c r="X573">
        <v>84.769900000000007</v>
      </c>
    </row>
    <row r="574" spans="1:24" ht="20">
      <c r="A574" s="26">
        <v>23</v>
      </c>
      <c r="B574" t="s">
        <v>1269</v>
      </c>
      <c r="C574" t="s">
        <v>2482</v>
      </c>
      <c r="D574" t="s">
        <v>69</v>
      </c>
      <c r="E574" t="s">
        <v>1927</v>
      </c>
      <c r="F574" t="s">
        <v>2483</v>
      </c>
      <c r="G574" t="s">
        <v>1273</v>
      </c>
      <c r="H574" t="s">
        <v>1274</v>
      </c>
      <c r="I574">
        <v>1</v>
      </c>
      <c r="J574">
        <v>4</v>
      </c>
      <c r="K574">
        <v>2</v>
      </c>
      <c r="L574">
        <v>2</v>
      </c>
      <c r="M574" t="s">
        <v>1275</v>
      </c>
      <c r="N574" t="str">
        <f t="shared" si="27"/>
        <v>GAUnionBlairsville4</v>
      </c>
      <c r="Q574" t="str">
        <f t="shared" si="28"/>
        <v>Blairsville, Union County, GA</v>
      </c>
      <c r="T574" s="23" t="s">
        <v>3454</v>
      </c>
      <c r="W574">
        <v>34.876199999999997</v>
      </c>
      <c r="X574">
        <v>83.958799999999997</v>
      </c>
    </row>
    <row r="575" spans="1:24" ht="20">
      <c r="A575" s="26">
        <v>25</v>
      </c>
      <c r="B575" t="s">
        <v>1269</v>
      </c>
      <c r="C575" t="s">
        <v>2485</v>
      </c>
      <c r="D575" t="s">
        <v>69</v>
      </c>
      <c r="E575" t="s">
        <v>1304</v>
      </c>
      <c r="F575" t="s">
        <v>1305</v>
      </c>
      <c r="G575" t="s">
        <v>1273</v>
      </c>
      <c r="H575" t="s">
        <v>1127</v>
      </c>
      <c r="I575">
        <v>1</v>
      </c>
      <c r="J575">
        <v>4</v>
      </c>
      <c r="K575">
        <v>1</v>
      </c>
      <c r="M575" t="s">
        <v>1275</v>
      </c>
      <c r="N575" t="str">
        <f t="shared" si="27"/>
        <v>GAWhitfieldDalton4</v>
      </c>
      <c r="Q575" t="str">
        <f t="shared" si="28"/>
        <v>Dalton, Whitfield County, GA</v>
      </c>
      <c r="T575" s="23" t="s">
        <v>2879</v>
      </c>
      <c r="W575">
        <v>34.769799999999996</v>
      </c>
      <c r="X575">
        <v>84.970200000000006</v>
      </c>
    </row>
    <row r="576" spans="1:24" ht="20">
      <c r="A576" s="26">
        <v>26</v>
      </c>
      <c r="B576" t="s">
        <v>1269</v>
      </c>
      <c r="C576" t="s">
        <v>2486</v>
      </c>
      <c r="D576" t="s">
        <v>69</v>
      </c>
      <c r="E576" t="s">
        <v>1304</v>
      </c>
      <c r="F576" t="s">
        <v>2487</v>
      </c>
      <c r="G576" t="s">
        <v>1273</v>
      </c>
      <c r="H576" t="s">
        <v>1127</v>
      </c>
      <c r="I576">
        <v>1</v>
      </c>
      <c r="J576">
        <v>4</v>
      </c>
      <c r="K576">
        <v>2</v>
      </c>
      <c r="M576" t="s">
        <v>1275</v>
      </c>
      <c r="N576" t="str">
        <f t="shared" si="27"/>
        <v>GAWhitfieldVarnell4</v>
      </c>
      <c r="Q576" t="str">
        <f t="shared" si="28"/>
        <v>Varnell, Whitfield County, GA</v>
      </c>
      <c r="T576" s="23" t="s">
        <v>3455</v>
      </c>
      <c r="W576">
        <v>34.900399999999998</v>
      </c>
      <c r="X576">
        <v>84.967699999999994</v>
      </c>
    </row>
    <row r="577" spans="1:24" ht="20">
      <c r="A577" s="26">
        <v>27</v>
      </c>
      <c r="B577" t="s">
        <v>1269</v>
      </c>
      <c r="C577" t="s">
        <v>2488</v>
      </c>
      <c r="D577" t="s">
        <v>69</v>
      </c>
      <c r="E577" t="s">
        <v>2489</v>
      </c>
      <c r="F577" t="s">
        <v>2490</v>
      </c>
      <c r="G577" t="s">
        <v>1273</v>
      </c>
      <c r="H577" t="s">
        <v>1127</v>
      </c>
      <c r="I577">
        <v>1</v>
      </c>
      <c r="J577">
        <v>4</v>
      </c>
      <c r="K577">
        <v>1</v>
      </c>
      <c r="L577">
        <v>1</v>
      </c>
      <c r="M577" t="s">
        <v>1275</v>
      </c>
      <c r="N577" t="str">
        <f t="shared" si="27"/>
        <v>GALumpkinDahlonega4</v>
      </c>
      <c r="Q577" t="str">
        <f t="shared" si="28"/>
        <v>Dahlonega, Lumpkin County, GA</v>
      </c>
      <c r="T577" s="23" t="s">
        <v>3456</v>
      </c>
      <c r="W577">
        <v>34.532899999999998</v>
      </c>
      <c r="X577">
        <v>83.984300000000005</v>
      </c>
    </row>
    <row r="578" spans="1:24" ht="20">
      <c r="A578" s="26">
        <v>28</v>
      </c>
      <c r="B578" t="s">
        <v>1269</v>
      </c>
      <c r="C578" t="s">
        <v>2491</v>
      </c>
      <c r="D578" t="s">
        <v>69</v>
      </c>
      <c r="E578" t="s">
        <v>1632</v>
      </c>
      <c r="F578" t="s">
        <v>2492</v>
      </c>
      <c r="G578" t="s">
        <v>1273</v>
      </c>
      <c r="H578" t="s">
        <v>1127</v>
      </c>
      <c r="I578">
        <v>1</v>
      </c>
      <c r="J578">
        <v>4</v>
      </c>
      <c r="K578">
        <v>2</v>
      </c>
      <c r="M578" t="s">
        <v>1275</v>
      </c>
      <c r="N578" t="str">
        <f t="shared" si="27"/>
        <v>GAGordonResaca4</v>
      </c>
      <c r="Q578" t="str">
        <f t="shared" si="28"/>
        <v>Resaca, Gordon County, GA</v>
      </c>
      <c r="T578" s="23" t="s">
        <v>3457</v>
      </c>
      <c r="W578">
        <v>34.580599999999997</v>
      </c>
      <c r="X578">
        <v>84.943899999999999</v>
      </c>
    </row>
    <row r="579" spans="1:24" ht="20">
      <c r="A579" s="26">
        <v>29</v>
      </c>
      <c r="B579" t="s">
        <v>1269</v>
      </c>
      <c r="C579" t="s">
        <v>2493</v>
      </c>
      <c r="D579" t="s">
        <v>69</v>
      </c>
      <c r="E579" t="s">
        <v>2494</v>
      </c>
      <c r="F579" t="s">
        <v>953</v>
      </c>
      <c r="G579" t="s">
        <v>1273</v>
      </c>
      <c r="H579" t="s">
        <v>1274</v>
      </c>
      <c r="I579">
        <v>1</v>
      </c>
      <c r="J579">
        <v>4</v>
      </c>
      <c r="K579">
        <v>1</v>
      </c>
      <c r="L579">
        <v>2</v>
      </c>
      <c r="M579" t="s">
        <v>1275</v>
      </c>
      <c r="N579" t="str">
        <f t="shared" si="27"/>
        <v>GABartowKingston4</v>
      </c>
      <c r="Q579" t="str">
        <f t="shared" si="28"/>
        <v>Kingston, Bartow County, GA</v>
      </c>
      <c r="T579" s="23" t="s">
        <v>3458</v>
      </c>
      <c r="W579">
        <v>34.238700000000001</v>
      </c>
      <c r="X579">
        <v>84.944100000000006</v>
      </c>
    </row>
    <row r="580" spans="1:24" ht="20">
      <c r="A580" s="26">
        <v>30</v>
      </c>
      <c r="B580" t="s">
        <v>1269</v>
      </c>
      <c r="C580" t="s">
        <v>2495</v>
      </c>
      <c r="D580" t="s">
        <v>69</v>
      </c>
      <c r="E580" t="s">
        <v>2024</v>
      </c>
      <c r="F580" t="s">
        <v>2496</v>
      </c>
      <c r="G580" t="s">
        <v>1309</v>
      </c>
      <c r="H580" t="s">
        <v>1127</v>
      </c>
      <c r="I580">
        <v>1</v>
      </c>
      <c r="J580">
        <v>4</v>
      </c>
      <c r="K580">
        <v>1</v>
      </c>
      <c r="L580">
        <v>2</v>
      </c>
      <c r="M580" t="s">
        <v>1275</v>
      </c>
      <c r="N580" t="str">
        <f t="shared" si="27"/>
        <v>GAGwinnettNorcross4</v>
      </c>
      <c r="Q580" t="str">
        <f t="shared" si="28"/>
        <v>Norcross, Gwinnett County, GA</v>
      </c>
      <c r="T580" s="23" t="s">
        <v>3459</v>
      </c>
      <c r="W580">
        <v>33.941200000000002</v>
      </c>
      <c r="X580">
        <v>84.213499999999996</v>
      </c>
    </row>
    <row r="581" spans="1:24" ht="20">
      <c r="A581" s="26">
        <v>31</v>
      </c>
      <c r="B581" t="s">
        <v>1269</v>
      </c>
      <c r="C581" t="s">
        <v>2497</v>
      </c>
      <c r="D581" t="s">
        <v>69</v>
      </c>
      <c r="E581" t="s">
        <v>2030</v>
      </c>
      <c r="F581" t="s">
        <v>2498</v>
      </c>
      <c r="G581" t="s">
        <v>1309</v>
      </c>
      <c r="H581" t="s">
        <v>1274</v>
      </c>
      <c r="I581">
        <v>1</v>
      </c>
      <c r="J581">
        <v>4</v>
      </c>
      <c r="K581">
        <v>4</v>
      </c>
      <c r="L581">
        <v>3</v>
      </c>
      <c r="M581" t="s">
        <v>1275</v>
      </c>
      <c r="N581" t="str">
        <f t="shared" si="27"/>
        <v>GAHallFlowery Branch4</v>
      </c>
      <c r="Q581" t="str">
        <f t="shared" si="28"/>
        <v>Flowery Branch, Hall County, GA</v>
      </c>
      <c r="T581" s="23" t="s">
        <v>3460</v>
      </c>
      <c r="W581">
        <v>34.185699999999997</v>
      </c>
      <c r="X581">
        <v>83.9251</v>
      </c>
    </row>
    <row r="582" spans="1:24" ht="20">
      <c r="A582" s="26">
        <v>32</v>
      </c>
      <c r="B582" t="s">
        <v>1269</v>
      </c>
      <c r="C582" t="s">
        <v>2499</v>
      </c>
      <c r="D582" t="s">
        <v>69</v>
      </c>
      <c r="E582" t="s">
        <v>1307</v>
      </c>
      <c r="F582" t="s">
        <v>2500</v>
      </c>
      <c r="G582" t="s">
        <v>1309</v>
      </c>
      <c r="H582" t="s">
        <v>1274</v>
      </c>
      <c r="I582">
        <v>1</v>
      </c>
      <c r="J582">
        <v>4</v>
      </c>
      <c r="K582">
        <v>2</v>
      </c>
      <c r="L582">
        <v>2</v>
      </c>
      <c r="M582" t="s">
        <v>1275</v>
      </c>
      <c r="N582" t="str">
        <f t="shared" si="27"/>
        <v>GADe KalbLithonia4</v>
      </c>
      <c r="Q582" t="str">
        <f t="shared" si="28"/>
        <v>Lithonia, De Kalb County, GA</v>
      </c>
      <c r="T582" s="23" t="s">
        <v>3461</v>
      </c>
      <c r="W582">
        <v>33.712600000000002</v>
      </c>
      <c r="X582">
        <v>84.105199999999996</v>
      </c>
    </row>
    <row r="583" spans="1:24" ht="20">
      <c r="A583" s="26">
        <v>33</v>
      </c>
      <c r="B583" t="s">
        <v>1269</v>
      </c>
      <c r="C583" t="s">
        <v>2501</v>
      </c>
      <c r="D583" t="s">
        <v>69</v>
      </c>
      <c r="E583" t="s">
        <v>1311</v>
      </c>
      <c r="F583" t="s">
        <v>2502</v>
      </c>
      <c r="G583" t="s">
        <v>1309</v>
      </c>
      <c r="H583" t="s">
        <v>1127</v>
      </c>
      <c r="I583">
        <v>1</v>
      </c>
      <c r="J583">
        <v>4</v>
      </c>
      <c r="K583">
        <v>1</v>
      </c>
      <c r="M583" t="s">
        <v>1275</v>
      </c>
      <c r="N583" t="str">
        <f t="shared" si="27"/>
        <v>GAFultonRico4</v>
      </c>
      <c r="Q583" t="str">
        <f t="shared" si="28"/>
        <v>Rico, Fulton County, GA</v>
      </c>
      <c r="T583" s="23" t="s">
        <v>3462</v>
      </c>
      <c r="W583">
        <v>33.576500000000003</v>
      </c>
      <c r="X583">
        <v>84.671000000000006</v>
      </c>
    </row>
    <row r="584" spans="1:24" ht="20">
      <c r="A584" s="26">
        <v>34</v>
      </c>
      <c r="B584" t="s">
        <v>1269</v>
      </c>
      <c r="C584" t="s">
        <v>2503</v>
      </c>
      <c r="D584" t="s">
        <v>69</v>
      </c>
      <c r="E584" t="s">
        <v>1311</v>
      </c>
      <c r="F584" t="s">
        <v>70</v>
      </c>
      <c r="G584" t="s">
        <v>1309</v>
      </c>
      <c r="H584" t="s">
        <v>1274</v>
      </c>
      <c r="I584">
        <v>1</v>
      </c>
      <c r="J584">
        <v>4</v>
      </c>
      <c r="K584">
        <v>4</v>
      </c>
      <c r="M584" t="s">
        <v>1275</v>
      </c>
      <c r="N584" t="str">
        <f t="shared" si="27"/>
        <v>GAFultonAtlanta4</v>
      </c>
      <c r="Q584" t="str">
        <f t="shared" si="28"/>
        <v>Atlanta, Fulton County, GA</v>
      </c>
      <c r="T584" s="23" t="s">
        <v>2881</v>
      </c>
      <c r="W584">
        <v>33.749000000000002</v>
      </c>
      <c r="X584">
        <v>84.388000000000005</v>
      </c>
    </row>
    <row r="585" spans="1:24" ht="20">
      <c r="A585" s="26">
        <v>35</v>
      </c>
      <c r="B585" t="s">
        <v>1269</v>
      </c>
      <c r="C585" t="s">
        <v>2504</v>
      </c>
      <c r="D585" t="s">
        <v>69</v>
      </c>
      <c r="E585" t="s">
        <v>2505</v>
      </c>
      <c r="F585" t="s">
        <v>2224</v>
      </c>
      <c r="G585" t="s">
        <v>1309</v>
      </c>
      <c r="H585" t="s">
        <v>1127</v>
      </c>
      <c r="I585">
        <v>1</v>
      </c>
      <c r="J585">
        <v>4</v>
      </c>
      <c r="K585">
        <v>3</v>
      </c>
      <c r="L585">
        <v>3</v>
      </c>
      <c r="M585" t="s">
        <v>1275</v>
      </c>
      <c r="N585" t="str">
        <f t="shared" si="27"/>
        <v>GAHaralsonTallapoosa4</v>
      </c>
      <c r="Q585" t="str">
        <f t="shared" si="28"/>
        <v>Tallapoosa, Haralson County, GA</v>
      </c>
      <c r="T585" s="23" t="s">
        <v>3463</v>
      </c>
      <c r="W585">
        <v>33.744300000000003</v>
      </c>
      <c r="X585">
        <v>85.287700000000001</v>
      </c>
    </row>
    <row r="586" spans="1:24" ht="20">
      <c r="A586" s="26">
        <v>36</v>
      </c>
      <c r="B586" t="s">
        <v>1269</v>
      </c>
      <c r="C586" t="s">
        <v>2506</v>
      </c>
      <c r="D586" t="s">
        <v>69</v>
      </c>
      <c r="E586" t="s">
        <v>1656</v>
      </c>
      <c r="F586" t="s">
        <v>1657</v>
      </c>
      <c r="G586" t="s">
        <v>1309</v>
      </c>
      <c r="H586" t="s">
        <v>1274</v>
      </c>
      <c r="I586">
        <v>1</v>
      </c>
      <c r="J586">
        <v>4</v>
      </c>
      <c r="K586">
        <v>3</v>
      </c>
      <c r="L586">
        <v>2</v>
      </c>
      <c r="M586" t="s">
        <v>1275</v>
      </c>
      <c r="N586" t="str">
        <f t="shared" si="27"/>
        <v>GACarrollHickory Level4</v>
      </c>
      <c r="Q586" t="str">
        <f t="shared" si="28"/>
        <v>Hickory Level, Carroll County, GA</v>
      </c>
      <c r="T586" s="23" t="s">
        <v>3127</v>
      </c>
      <c r="W586">
        <v>33.614800000000002</v>
      </c>
      <c r="X586">
        <v>84.957700000000003</v>
      </c>
    </row>
    <row r="587" spans="1:24" ht="20">
      <c r="A587" s="26">
        <v>37</v>
      </c>
      <c r="B587" t="s">
        <v>1269</v>
      </c>
      <c r="C587" t="s">
        <v>2507</v>
      </c>
      <c r="D587" t="s">
        <v>69</v>
      </c>
      <c r="E587" t="s">
        <v>2508</v>
      </c>
      <c r="F587" t="s">
        <v>2509</v>
      </c>
      <c r="G587" t="s">
        <v>1309</v>
      </c>
      <c r="H587" t="s">
        <v>1274</v>
      </c>
      <c r="I587">
        <v>1</v>
      </c>
      <c r="J587">
        <v>4</v>
      </c>
      <c r="K587">
        <v>3</v>
      </c>
      <c r="L587">
        <v>3</v>
      </c>
      <c r="M587" t="s">
        <v>1275</v>
      </c>
      <c r="N587" t="str">
        <f t="shared" si="27"/>
        <v>GAClaytonMorrow4</v>
      </c>
      <c r="Q587" t="str">
        <f t="shared" si="28"/>
        <v>Morrow, Clayton County, GA</v>
      </c>
      <c r="T587" s="23" t="s">
        <v>3464</v>
      </c>
      <c r="W587">
        <v>33.5837</v>
      </c>
      <c r="X587">
        <v>84.339399999999998</v>
      </c>
    </row>
    <row r="588" spans="1:24" ht="20">
      <c r="A588" s="26">
        <v>38</v>
      </c>
      <c r="B588" t="s">
        <v>1269</v>
      </c>
      <c r="C588" t="s">
        <v>2510</v>
      </c>
      <c r="D588" t="s">
        <v>69</v>
      </c>
      <c r="E588" t="s">
        <v>1659</v>
      </c>
      <c r="F588" t="s">
        <v>2511</v>
      </c>
      <c r="G588" t="s">
        <v>1309</v>
      </c>
      <c r="H588" t="s">
        <v>1127</v>
      </c>
      <c r="I588">
        <v>1</v>
      </c>
      <c r="J588">
        <v>4</v>
      </c>
      <c r="K588">
        <v>1</v>
      </c>
      <c r="L588">
        <v>1</v>
      </c>
      <c r="M588" t="s">
        <v>1275</v>
      </c>
      <c r="N588" t="str">
        <f t="shared" si="27"/>
        <v>GAFayetteInman4</v>
      </c>
      <c r="Q588" t="str">
        <f t="shared" si="28"/>
        <v>Inman, Fayette County, GA</v>
      </c>
      <c r="T588" s="23" t="s">
        <v>3465</v>
      </c>
      <c r="W588">
        <v>33.386299999999999</v>
      </c>
      <c r="X588">
        <v>84.436300000000003</v>
      </c>
    </row>
    <row r="589" spans="1:24" ht="20">
      <c r="A589" s="26">
        <v>39</v>
      </c>
      <c r="B589" t="s">
        <v>1269</v>
      </c>
      <c r="C589" t="s">
        <v>2512</v>
      </c>
      <c r="D589" t="s">
        <v>69</v>
      </c>
      <c r="E589" t="s">
        <v>1659</v>
      </c>
      <c r="F589" t="s">
        <v>179</v>
      </c>
      <c r="G589" t="s">
        <v>1309</v>
      </c>
      <c r="H589" t="s">
        <v>1127</v>
      </c>
      <c r="I589">
        <v>1</v>
      </c>
      <c r="J589">
        <v>4</v>
      </c>
      <c r="K589">
        <v>4</v>
      </c>
      <c r="M589" t="s">
        <v>1275</v>
      </c>
      <c r="N589" t="str">
        <f t="shared" si="27"/>
        <v>GAFayetteFayetteville4</v>
      </c>
      <c r="Q589" t="str">
        <f t="shared" si="28"/>
        <v>Fayetteville, Fayette County, GA</v>
      </c>
      <c r="T589" s="23" t="s">
        <v>3128</v>
      </c>
      <c r="W589">
        <v>33.448700000000002</v>
      </c>
      <c r="X589">
        <v>84.454899999999995</v>
      </c>
    </row>
    <row r="590" spans="1:24" ht="20">
      <c r="A590" s="26">
        <v>41</v>
      </c>
      <c r="B590" t="s">
        <v>1269</v>
      </c>
      <c r="C590" t="s">
        <v>2514</v>
      </c>
      <c r="D590" t="s">
        <v>69</v>
      </c>
      <c r="E590" t="s">
        <v>1661</v>
      </c>
      <c r="F590" t="s">
        <v>332</v>
      </c>
      <c r="G590" t="s">
        <v>1309</v>
      </c>
      <c r="H590" t="s">
        <v>1127</v>
      </c>
      <c r="I590">
        <v>1</v>
      </c>
      <c r="J590">
        <v>4</v>
      </c>
      <c r="K590">
        <v>2</v>
      </c>
      <c r="L590">
        <v>3</v>
      </c>
      <c r="M590" t="s">
        <v>1275</v>
      </c>
      <c r="N590" t="str">
        <f t="shared" si="27"/>
        <v>GACowetaNewnan4</v>
      </c>
      <c r="Q590" t="str">
        <f t="shared" si="28"/>
        <v>Newnan, Coweta County, GA</v>
      </c>
      <c r="T590" s="23" t="s">
        <v>3129</v>
      </c>
      <c r="W590">
        <v>33.380699999999997</v>
      </c>
      <c r="X590">
        <v>84.799700000000001</v>
      </c>
    </row>
    <row r="591" spans="1:24" ht="20">
      <c r="A591" s="26">
        <v>42</v>
      </c>
      <c r="B591" t="s">
        <v>1269</v>
      </c>
      <c r="C591" t="s">
        <v>2515</v>
      </c>
      <c r="D591" t="s">
        <v>69</v>
      </c>
      <c r="E591" t="s">
        <v>2056</v>
      </c>
      <c r="F591" t="s">
        <v>209</v>
      </c>
      <c r="G591" t="s">
        <v>1309</v>
      </c>
      <c r="H591" t="s">
        <v>1274</v>
      </c>
      <c r="I591">
        <v>1</v>
      </c>
      <c r="J591">
        <v>4</v>
      </c>
      <c r="K591">
        <v>4</v>
      </c>
      <c r="M591" t="s">
        <v>1275</v>
      </c>
      <c r="N591" t="str">
        <f t="shared" si="27"/>
        <v>GAButtsJackson4</v>
      </c>
      <c r="Q591" t="str">
        <f t="shared" si="28"/>
        <v>Jackson, Butts County, GA</v>
      </c>
      <c r="T591" s="23" t="s">
        <v>3290</v>
      </c>
      <c r="W591">
        <v>33.294600000000003</v>
      </c>
      <c r="X591">
        <v>83.9666</v>
      </c>
    </row>
    <row r="592" spans="1:24" ht="20">
      <c r="A592" s="26">
        <v>44</v>
      </c>
      <c r="B592" t="s">
        <v>1269</v>
      </c>
      <c r="C592" t="s">
        <v>2517</v>
      </c>
      <c r="D592" t="s">
        <v>69</v>
      </c>
      <c r="E592" t="s">
        <v>1315</v>
      </c>
      <c r="F592" t="s">
        <v>74</v>
      </c>
      <c r="G592" t="s">
        <v>1309</v>
      </c>
      <c r="H592" t="s">
        <v>1274</v>
      </c>
      <c r="I592">
        <v>1</v>
      </c>
      <c r="J592">
        <v>4</v>
      </c>
      <c r="K592">
        <v>3</v>
      </c>
      <c r="M592" t="s">
        <v>1275</v>
      </c>
      <c r="N592" t="str">
        <f t="shared" si="27"/>
        <v>GABibbMacon4</v>
      </c>
      <c r="Q592" t="str">
        <f t="shared" si="28"/>
        <v>Macon, Bibb County, GA</v>
      </c>
      <c r="T592" s="23" t="s">
        <v>2882</v>
      </c>
      <c r="W592">
        <v>32.840699999999998</v>
      </c>
      <c r="X592">
        <v>83.632400000000004</v>
      </c>
    </row>
    <row r="593" spans="1:24" ht="20">
      <c r="A593" s="26">
        <v>45</v>
      </c>
      <c r="B593" t="s">
        <v>1269</v>
      </c>
      <c r="C593" t="s">
        <v>2518</v>
      </c>
      <c r="D593" t="s">
        <v>69</v>
      </c>
      <c r="E593" t="s">
        <v>306</v>
      </c>
      <c r="F593" t="s">
        <v>72</v>
      </c>
      <c r="G593" t="s">
        <v>1319</v>
      </c>
      <c r="H593" t="s">
        <v>1127</v>
      </c>
      <c r="I593">
        <v>1</v>
      </c>
      <c r="J593">
        <v>4</v>
      </c>
      <c r="K593">
        <v>4</v>
      </c>
      <c r="L593">
        <v>3</v>
      </c>
      <c r="M593" t="s">
        <v>1275</v>
      </c>
      <c r="N593" t="str">
        <f t="shared" si="27"/>
        <v>GARichmondAugusta4</v>
      </c>
      <c r="Q593" t="str">
        <f t="shared" si="28"/>
        <v>Augusta, Richmond County, GA</v>
      </c>
      <c r="T593" s="23" t="s">
        <v>3294</v>
      </c>
      <c r="W593">
        <v>33.473500000000001</v>
      </c>
      <c r="X593">
        <v>82.010499999999993</v>
      </c>
    </row>
    <row r="594" spans="1:24" ht="20">
      <c r="A594" s="26">
        <v>46</v>
      </c>
      <c r="B594" t="s">
        <v>1269</v>
      </c>
      <c r="C594" t="s">
        <v>2519</v>
      </c>
      <c r="D594" t="s">
        <v>69</v>
      </c>
      <c r="E594" t="s">
        <v>1957</v>
      </c>
      <c r="F594" t="s">
        <v>2520</v>
      </c>
      <c r="G594" t="s">
        <v>1309</v>
      </c>
      <c r="H594" t="s">
        <v>1274</v>
      </c>
      <c r="I594">
        <v>1</v>
      </c>
      <c r="J594">
        <v>4</v>
      </c>
      <c r="K594">
        <v>4</v>
      </c>
      <c r="L594">
        <v>3</v>
      </c>
      <c r="M594" t="s">
        <v>1275</v>
      </c>
      <c r="N594" t="str">
        <f t="shared" si="27"/>
        <v>GALamarBarnesville4</v>
      </c>
      <c r="Q594" t="str">
        <f t="shared" si="28"/>
        <v>Barnesville, Lamar County, GA</v>
      </c>
      <c r="T594" s="23" t="s">
        <v>3466</v>
      </c>
      <c r="W594">
        <v>33.054000000000002</v>
      </c>
      <c r="X594">
        <v>84.155799999999999</v>
      </c>
    </row>
    <row r="595" spans="1:24" ht="20">
      <c r="A595" s="26">
        <v>48</v>
      </c>
      <c r="B595" t="s">
        <v>1269</v>
      </c>
      <c r="C595" t="s">
        <v>2522</v>
      </c>
      <c r="D595" t="s">
        <v>69</v>
      </c>
      <c r="E595" t="s">
        <v>1674</v>
      </c>
      <c r="F595" t="s">
        <v>1675</v>
      </c>
      <c r="G595" t="s">
        <v>1309</v>
      </c>
      <c r="H595" t="s">
        <v>1274</v>
      </c>
      <c r="I595">
        <v>1</v>
      </c>
      <c r="J595">
        <v>4</v>
      </c>
      <c r="K595">
        <v>1</v>
      </c>
      <c r="M595" t="s">
        <v>1275</v>
      </c>
      <c r="N595" t="str">
        <f t="shared" si="27"/>
        <v>GASpaldingGriffin4</v>
      </c>
      <c r="Q595" t="str">
        <f t="shared" si="28"/>
        <v>Griffin, Spalding County, GA</v>
      </c>
      <c r="T595" s="23" t="s">
        <v>3134</v>
      </c>
      <c r="W595">
        <v>33.2468</v>
      </c>
      <c r="X595">
        <v>84.264099999999999</v>
      </c>
    </row>
    <row r="596" spans="1:24" ht="20">
      <c r="A596" s="26">
        <v>49</v>
      </c>
      <c r="B596" t="s">
        <v>1269</v>
      </c>
      <c r="C596" t="s">
        <v>2523</v>
      </c>
      <c r="D596" t="s">
        <v>69</v>
      </c>
      <c r="E596" t="s">
        <v>1433</v>
      </c>
      <c r="F596" t="s">
        <v>2524</v>
      </c>
      <c r="G596" t="s">
        <v>1309</v>
      </c>
      <c r="H596" t="s">
        <v>1274</v>
      </c>
      <c r="I596">
        <v>1</v>
      </c>
      <c r="J596">
        <v>4</v>
      </c>
      <c r="K596">
        <v>2</v>
      </c>
      <c r="L596">
        <v>2</v>
      </c>
      <c r="M596" t="s">
        <v>1275</v>
      </c>
      <c r="N596" t="str">
        <f t="shared" si="27"/>
        <v>GAPikeNew Hope4</v>
      </c>
      <c r="Q596" t="str">
        <f t="shared" si="28"/>
        <v>New Hope, Pike County, GA</v>
      </c>
      <c r="T596" s="23" t="s">
        <v>3467</v>
      </c>
      <c r="W596">
        <v>33.071800000000003</v>
      </c>
      <c r="X596">
        <v>84.370999999999995</v>
      </c>
    </row>
    <row r="597" spans="1:24" ht="20">
      <c r="A597" s="26">
        <v>50</v>
      </c>
      <c r="B597" t="s">
        <v>1269</v>
      </c>
      <c r="C597" t="s">
        <v>2525</v>
      </c>
      <c r="D597" t="s">
        <v>69</v>
      </c>
      <c r="E597" t="s">
        <v>482</v>
      </c>
      <c r="F597" t="s">
        <v>2526</v>
      </c>
      <c r="G597" t="s">
        <v>1309</v>
      </c>
      <c r="H597" t="s">
        <v>1274</v>
      </c>
      <c r="I597">
        <v>1</v>
      </c>
      <c r="J597">
        <v>4</v>
      </c>
      <c r="K597">
        <v>4</v>
      </c>
      <c r="M597" t="s">
        <v>1275</v>
      </c>
      <c r="N597" t="str">
        <f t="shared" si="27"/>
        <v>GATroupLa Grange4</v>
      </c>
      <c r="Q597" t="str">
        <f t="shared" si="28"/>
        <v>La Grange, Troup County, GA</v>
      </c>
      <c r="T597" s="23" t="s">
        <v>3468</v>
      </c>
      <c r="W597">
        <v>33.039299999999997</v>
      </c>
      <c r="X597">
        <v>85.031899999999993</v>
      </c>
    </row>
    <row r="598" spans="1:24" ht="20">
      <c r="A598" s="26">
        <v>51</v>
      </c>
      <c r="B598" t="s">
        <v>1269</v>
      </c>
      <c r="C598" t="s">
        <v>2527</v>
      </c>
      <c r="D598" t="s">
        <v>69</v>
      </c>
      <c r="E598" t="s">
        <v>1341</v>
      </c>
      <c r="F598" t="s">
        <v>1813</v>
      </c>
      <c r="G598" t="s">
        <v>1309</v>
      </c>
      <c r="H598" t="s">
        <v>1274</v>
      </c>
      <c r="I598">
        <v>1</v>
      </c>
      <c r="J598">
        <v>4</v>
      </c>
      <c r="K598">
        <v>4</v>
      </c>
      <c r="L598">
        <v>3</v>
      </c>
      <c r="M598" t="s">
        <v>1275</v>
      </c>
      <c r="N598" t="str">
        <f t="shared" si="27"/>
        <v>GATaylorButler4</v>
      </c>
      <c r="Q598" t="str">
        <f t="shared" si="28"/>
        <v>Butler, Taylor County, GA</v>
      </c>
      <c r="T598" s="23" t="s">
        <v>3469</v>
      </c>
      <c r="W598">
        <v>32.557600000000001</v>
      </c>
      <c r="X598">
        <v>84.238699999999994</v>
      </c>
    </row>
    <row r="599" spans="1:24" ht="20">
      <c r="A599" s="26">
        <v>52</v>
      </c>
      <c r="B599" t="s">
        <v>1269</v>
      </c>
      <c r="C599" t="s">
        <v>2528</v>
      </c>
      <c r="D599" t="s">
        <v>69</v>
      </c>
      <c r="E599" t="s">
        <v>1515</v>
      </c>
      <c r="F599" t="s">
        <v>2529</v>
      </c>
      <c r="G599" t="s">
        <v>1319</v>
      </c>
      <c r="H599" t="s">
        <v>1127</v>
      </c>
      <c r="I599">
        <v>1</v>
      </c>
      <c r="J599">
        <v>4</v>
      </c>
      <c r="K599">
        <v>2</v>
      </c>
      <c r="L599">
        <v>2</v>
      </c>
      <c r="M599" t="s">
        <v>1275</v>
      </c>
      <c r="N599" t="str">
        <f t="shared" si="27"/>
        <v>GAPulaskiHawkinsville4</v>
      </c>
      <c r="Q599" t="str">
        <f t="shared" si="28"/>
        <v>Hawkinsville, Pulaski County, GA</v>
      </c>
      <c r="T599" s="23" t="s">
        <v>3470</v>
      </c>
      <c r="W599">
        <v>32.283499999999997</v>
      </c>
      <c r="X599">
        <v>83.472399999999993</v>
      </c>
    </row>
    <row r="600" spans="1:24" ht="20">
      <c r="A600" s="26">
        <v>53</v>
      </c>
      <c r="B600" t="s">
        <v>1269</v>
      </c>
      <c r="C600" t="s">
        <v>2530</v>
      </c>
      <c r="D600" t="s">
        <v>69</v>
      </c>
      <c r="E600" t="s">
        <v>2083</v>
      </c>
      <c r="F600" t="s">
        <v>2531</v>
      </c>
      <c r="G600" t="s">
        <v>1328</v>
      </c>
      <c r="H600" t="s">
        <v>1127</v>
      </c>
      <c r="I600">
        <v>1</v>
      </c>
      <c r="J600">
        <v>4</v>
      </c>
      <c r="K600">
        <v>1</v>
      </c>
      <c r="L600">
        <v>1</v>
      </c>
      <c r="M600" t="s">
        <v>1275</v>
      </c>
      <c r="N600" t="str">
        <f t="shared" si="27"/>
        <v>GAEmanuelAdrian4</v>
      </c>
      <c r="Q600" t="str">
        <f t="shared" si="28"/>
        <v>Adrian, Emanuel County, GA</v>
      </c>
      <c r="T600" s="23" t="s">
        <v>3471</v>
      </c>
      <c r="W600">
        <v>32.531599999999997</v>
      </c>
      <c r="X600">
        <v>82.594300000000004</v>
      </c>
    </row>
    <row r="601" spans="1:24" ht="20">
      <c r="A601" s="26">
        <v>54</v>
      </c>
      <c r="B601" t="s">
        <v>1269</v>
      </c>
      <c r="C601" t="s">
        <v>2532</v>
      </c>
      <c r="D601" t="s">
        <v>69</v>
      </c>
      <c r="E601" t="s">
        <v>2533</v>
      </c>
      <c r="F601" t="s">
        <v>99</v>
      </c>
      <c r="G601" t="s">
        <v>1328</v>
      </c>
      <c r="H601" t="s">
        <v>1127</v>
      </c>
      <c r="I601">
        <v>1</v>
      </c>
      <c r="J601">
        <v>4</v>
      </c>
      <c r="K601">
        <v>3</v>
      </c>
      <c r="L601">
        <v>3</v>
      </c>
      <c r="M601" t="s">
        <v>1275</v>
      </c>
      <c r="N601" t="str">
        <f t="shared" si="27"/>
        <v>GAEffinghamSpringfield4</v>
      </c>
      <c r="Q601" t="str">
        <f t="shared" si="28"/>
        <v>Springfield, Effingham County, GA</v>
      </c>
      <c r="T601" s="23" t="s">
        <v>3472</v>
      </c>
      <c r="W601">
        <v>32.372100000000003</v>
      </c>
      <c r="X601">
        <v>81.311499999999995</v>
      </c>
    </row>
    <row r="602" spans="1:24" ht="20">
      <c r="A602" s="26">
        <v>55</v>
      </c>
      <c r="B602" t="s">
        <v>1269</v>
      </c>
      <c r="C602" t="s">
        <v>2534</v>
      </c>
      <c r="D602" t="s">
        <v>69</v>
      </c>
      <c r="E602" t="s">
        <v>2092</v>
      </c>
      <c r="F602" t="s">
        <v>2535</v>
      </c>
      <c r="G602" t="s">
        <v>1328</v>
      </c>
      <c r="H602" t="s">
        <v>1274</v>
      </c>
      <c r="I602">
        <v>1</v>
      </c>
      <c r="J602">
        <v>4</v>
      </c>
      <c r="K602">
        <v>4</v>
      </c>
      <c r="M602" t="s">
        <v>1275</v>
      </c>
      <c r="N602" t="str">
        <f t="shared" si="27"/>
        <v>GADodgeEastman4</v>
      </c>
      <c r="Q602" t="str">
        <f t="shared" si="28"/>
        <v>Eastman, Dodge County, GA</v>
      </c>
      <c r="T602" s="23" t="s">
        <v>3473</v>
      </c>
      <c r="W602">
        <v>32.197600000000001</v>
      </c>
      <c r="X602">
        <v>83.177899999999994</v>
      </c>
    </row>
    <row r="603" spans="1:24" ht="20">
      <c r="A603" s="26">
        <v>56</v>
      </c>
      <c r="B603" t="s">
        <v>1269</v>
      </c>
      <c r="C603" t="s">
        <v>2536</v>
      </c>
      <c r="D603" t="s">
        <v>69</v>
      </c>
      <c r="E603" t="s">
        <v>1321</v>
      </c>
      <c r="F603" t="s">
        <v>78</v>
      </c>
      <c r="G603" t="s">
        <v>1322</v>
      </c>
      <c r="H603" t="s">
        <v>1127</v>
      </c>
      <c r="I603">
        <v>1</v>
      </c>
      <c r="J603">
        <v>4</v>
      </c>
      <c r="K603">
        <v>4</v>
      </c>
      <c r="M603" t="s">
        <v>1275</v>
      </c>
      <c r="N603" t="str">
        <f t="shared" si="27"/>
        <v>GAChathamSavannah4</v>
      </c>
      <c r="Q603" t="str">
        <f t="shared" si="28"/>
        <v>Savannah, Chatham County, GA</v>
      </c>
      <c r="T603" s="23" t="s">
        <v>2884</v>
      </c>
      <c r="W603">
        <v>32.0809</v>
      </c>
      <c r="X603">
        <v>81.091200000000001</v>
      </c>
    </row>
    <row r="604" spans="1:24" ht="20">
      <c r="A604" s="26">
        <v>57</v>
      </c>
      <c r="B604" t="s">
        <v>1269</v>
      </c>
      <c r="C604" t="s">
        <v>2537</v>
      </c>
      <c r="D604" t="s">
        <v>69</v>
      </c>
      <c r="E604" t="s">
        <v>1348</v>
      </c>
      <c r="F604" t="s">
        <v>333</v>
      </c>
      <c r="G604" t="s">
        <v>1319</v>
      </c>
      <c r="H604" t="s">
        <v>1274</v>
      </c>
      <c r="I604">
        <v>1</v>
      </c>
      <c r="J604">
        <v>4</v>
      </c>
      <c r="K604">
        <v>2</v>
      </c>
      <c r="L604">
        <v>2</v>
      </c>
      <c r="M604" t="s">
        <v>1275</v>
      </c>
      <c r="N604" t="str">
        <f t="shared" si="27"/>
        <v>GASumterAmericus4</v>
      </c>
      <c r="Q604" t="str">
        <f t="shared" si="28"/>
        <v>Americus, Sumter County, GA</v>
      </c>
      <c r="T604" s="23" t="s">
        <v>3474</v>
      </c>
      <c r="W604">
        <v>32.072400000000002</v>
      </c>
      <c r="X604">
        <v>84.232699999999994</v>
      </c>
    </row>
    <row r="605" spans="1:24" ht="20">
      <c r="A605" s="26">
        <v>58</v>
      </c>
      <c r="B605" t="s">
        <v>1269</v>
      </c>
      <c r="C605" t="s">
        <v>2538</v>
      </c>
      <c r="D605" t="s">
        <v>69</v>
      </c>
      <c r="E605" t="s">
        <v>2147</v>
      </c>
      <c r="F605" t="s">
        <v>2539</v>
      </c>
      <c r="G605" t="s">
        <v>1319</v>
      </c>
      <c r="H605" t="s">
        <v>1274</v>
      </c>
      <c r="I605">
        <v>1</v>
      </c>
      <c r="J605">
        <v>4</v>
      </c>
      <c r="K605">
        <v>4</v>
      </c>
      <c r="L605">
        <v>4</v>
      </c>
      <c r="M605" t="s">
        <v>1275</v>
      </c>
      <c r="N605" t="str">
        <f t="shared" si="27"/>
        <v>GAMarionBuena Vista4</v>
      </c>
      <c r="Q605" t="str">
        <f t="shared" si="28"/>
        <v>Buena Vista, Marion County, GA</v>
      </c>
      <c r="T605" s="23" t="s">
        <v>3475</v>
      </c>
      <c r="W605">
        <v>32.319299999999998</v>
      </c>
      <c r="X605">
        <v>84.517099999999999</v>
      </c>
    </row>
    <row r="606" spans="1:24" ht="20">
      <c r="A606" s="26">
        <v>59</v>
      </c>
      <c r="B606" t="s">
        <v>1269</v>
      </c>
      <c r="C606" t="s">
        <v>2540</v>
      </c>
      <c r="D606" t="s">
        <v>69</v>
      </c>
      <c r="E606" t="s">
        <v>1324</v>
      </c>
      <c r="F606" t="s">
        <v>234</v>
      </c>
      <c r="G606" t="s">
        <v>1319</v>
      </c>
      <c r="H606" t="s">
        <v>1127</v>
      </c>
      <c r="I606">
        <v>1</v>
      </c>
      <c r="J606">
        <v>4</v>
      </c>
      <c r="K606">
        <v>4</v>
      </c>
      <c r="L606">
        <v>4</v>
      </c>
      <c r="M606" t="s">
        <v>1275</v>
      </c>
      <c r="N606" t="str">
        <f t="shared" si="27"/>
        <v>GAMuscogeeColumbus4</v>
      </c>
      <c r="Q606" t="str">
        <f t="shared" si="28"/>
        <v>Columbus, Muscogee County, GA</v>
      </c>
      <c r="T606" s="23" t="s">
        <v>2885</v>
      </c>
      <c r="W606">
        <v>32.460799999999999</v>
      </c>
      <c r="X606">
        <v>84.987700000000004</v>
      </c>
    </row>
    <row r="607" spans="1:24" ht="20">
      <c r="A607" s="26">
        <v>60</v>
      </c>
      <c r="B607" t="s">
        <v>1269</v>
      </c>
      <c r="C607" t="s">
        <v>2541</v>
      </c>
      <c r="D607" t="s">
        <v>69</v>
      </c>
      <c r="E607" t="s">
        <v>2542</v>
      </c>
      <c r="F607" t="s">
        <v>2543</v>
      </c>
      <c r="G607" t="s">
        <v>1319</v>
      </c>
      <c r="H607" t="s">
        <v>1274</v>
      </c>
      <c r="I607">
        <v>1</v>
      </c>
      <c r="J607">
        <v>4</v>
      </c>
      <c r="K607">
        <v>1</v>
      </c>
      <c r="L607">
        <v>2</v>
      </c>
      <c r="M607" t="s">
        <v>1275</v>
      </c>
      <c r="N607" t="str">
        <f t="shared" si="27"/>
        <v>GAChattahoocheeEelbeck4</v>
      </c>
      <c r="Q607" t="str">
        <f t="shared" si="28"/>
        <v>Eelbeck, Chattahoochee County, GA</v>
      </c>
      <c r="T607" s="23" t="s">
        <v>3476</v>
      </c>
      <c r="W607">
        <v>32.339599999999997</v>
      </c>
      <c r="X607">
        <v>84.788799999999995</v>
      </c>
    </row>
    <row r="608" spans="1:24" ht="20">
      <c r="A608" s="26">
        <v>61</v>
      </c>
      <c r="B608" t="s">
        <v>1269</v>
      </c>
      <c r="C608" t="s">
        <v>2544</v>
      </c>
      <c r="D608" t="s">
        <v>69</v>
      </c>
      <c r="E608" t="s">
        <v>2061</v>
      </c>
      <c r="F608" t="s">
        <v>2545</v>
      </c>
      <c r="G608" t="s">
        <v>1328</v>
      </c>
      <c r="H608" t="s">
        <v>1274</v>
      </c>
      <c r="I608">
        <v>1</v>
      </c>
      <c r="J608">
        <v>4</v>
      </c>
      <c r="K608">
        <v>1</v>
      </c>
      <c r="L608">
        <v>2</v>
      </c>
      <c r="M608" t="s">
        <v>1275</v>
      </c>
      <c r="N608" t="str">
        <f t="shared" si="27"/>
        <v>GAApplingSurrency4</v>
      </c>
      <c r="Q608" t="str">
        <f t="shared" si="28"/>
        <v>Surrency, Appling County, GA</v>
      </c>
      <c r="T608" s="23" t="s">
        <v>3477</v>
      </c>
      <c r="W608">
        <v>31.723800000000001</v>
      </c>
      <c r="X608">
        <v>82.191299999999998</v>
      </c>
    </row>
    <row r="609" spans="1:24" ht="20">
      <c r="A609" s="26">
        <v>62</v>
      </c>
      <c r="B609" t="s">
        <v>1269</v>
      </c>
      <c r="C609" t="s">
        <v>2546</v>
      </c>
      <c r="D609" t="s">
        <v>69</v>
      </c>
      <c r="E609" t="s">
        <v>1438</v>
      </c>
      <c r="F609" t="s">
        <v>2547</v>
      </c>
      <c r="G609" t="s">
        <v>1328</v>
      </c>
      <c r="H609" t="s">
        <v>1127</v>
      </c>
      <c r="I609">
        <v>1</v>
      </c>
      <c r="J609">
        <v>4</v>
      </c>
      <c r="K609">
        <v>1</v>
      </c>
      <c r="L609">
        <v>2</v>
      </c>
      <c r="M609" t="s">
        <v>1275</v>
      </c>
      <c r="N609" t="str">
        <f t="shared" si="27"/>
        <v>GACoffeeNicholls4</v>
      </c>
      <c r="Q609" t="str">
        <f t="shared" si="28"/>
        <v>Nicholls, Coffee County, GA</v>
      </c>
      <c r="T609" s="23" t="s">
        <v>3478</v>
      </c>
      <c r="W609">
        <v>31.517900000000001</v>
      </c>
      <c r="X609">
        <v>82.635099999999994</v>
      </c>
    </row>
    <row r="610" spans="1:24" ht="20">
      <c r="A610" s="26">
        <v>63</v>
      </c>
      <c r="B610" t="s">
        <v>1269</v>
      </c>
      <c r="C610" t="s">
        <v>2548</v>
      </c>
      <c r="D610" t="s">
        <v>69</v>
      </c>
      <c r="E610" t="s">
        <v>2549</v>
      </c>
      <c r="F610" t="s">
        <v>1377</v>
      </c>
      <c r="G610" t="s">
        <v>1328</v>
      </c>
      <c r="H610" t="s">
        <v>1127</v>
      </c>
      <c r="I610">
        <v>1</v>
      </c>
      <c r="J610">
        <v>4</v>
      </c>
      <c r="K610">
        <v>1</v>
      </c>
      <c r="L610">
        <v>1</v>
      </c>
      <c r="M610" t="s">
        <v>1275</v>
      </c>
      <c r="N610" t="str">
        <f t="shared" si="27"/>
        <v>GAWorthSumner4</v>
      </c>
      <c r="Q610" t="str">
        <f t="shared" si="28"/>
        <v>Sumner, Worth County, GA</v>
      </c>
      <c r="T610" s="23" t="s">
        <v>3479</v>
      </c>
      <c r="W610">
        <v>31.513200000000001</v>
      </c>
      <c r="X610">
        <v>83.738799999999998</v>
      </c>
    </row>
    <row r="611" spans="1:24" ht="20">
      <c r="A611" s="26">
        <v>64</v>
      </c>
      <c r="B611" t="s">
        <v>1269</v>
      </c>
      <c r="C611" t="s">
        <v>2550</v>
      </c>
      <c r="D611" t="s">
        <v>69</v>
      </c>
      <c r="E611" t="s">
        <v>995</v>
      </c>
      <c r="F611" t="s">
        <v>2551</v>
      </c>
      <c r="G611" t="s">
        <v>1322</v>
      </c>
      <c r="H611" t="s">
        <v>1127</v>
      </c>
      <c r="I611">
        <v>1</v>
      </c>
      <c r="J611">
        <v>4</v>
      </c>
      <c r="K611">
        <v>2</v>
      </c>
      <c r="L611">
        <v>2</v>
      </c>
      <c r="M611" t="s">
        <v>1275</v>
      </c>
      <c r="N611" t="str">
        <f t="shared" si="27"/>
        <v>GACamdenSt. Marys4</v>
      </c>
      <c r="Q611" t="str">
        <f t="shared" si="28"/>
        <v>St. Marys, Camden County, GA</v>
      </c>
      <c r="T611" s="23" t="s">
        <v>3480</v>
      </c>
      <c r="W611">
        <v>30.730499999999999</v>
      </c>
      <c r="X611">
        <v>81.546499999999995</v>
      </c>
    </row>
    <row r="612" spans="1:24" ht="20">
      <c r="A612" s="26">
        <v>65</v>
      </c>
      <c r="B612" t="s">
        <v>1269</v>
      </c>
      <c r="C612" t="s">
        <v>2552</v>
      </c>
      <c r="D612" t="s">
        <v>69</v>
      </c>
      <c r="E612" t="s">
        <v>1707</v>
      </c>
      <c r="F612" t="s">
        <v>2553</v>
      </c>
      <c r="G612" t="s">
        <v>1328</v>
      </c>
      <c r="H612" t="s">
        <v>1127</v>
      </c>
      <c r="I612">
        <v>1</v>
      </c>
      <c r="J612">
        <v>4</v>
      </c>
      <c r="K612">
        <v>1</v>
      </c>
      <c r="L612">
        <v>1</v>
      </c>
      <c r="M612" t="s">
        <v>1275</v>
      </c>
      <c r="N612" t="str">
        <f t="shared" si="27"/>
        <v>GAWareManor4</v>
      </c>
      <c r="Q612" t="str">
        <f t="shared" si="28"/>
        <v>Manor, Ware County, GA</v>
      </c>
      <c r="T612" s="23" t="s">
        <v>3481</v>
      </c>
      <c r="W612">
        <v>31.153600000000001</v>
      </c>
      <c r="X612">
        <v>82.520499999999998</v>
      </c>
    </row>
    <row r="613" spans="1:24" ht="20">
      <c r="A613" s="26">
        <v>66</v>
      </c>
      <c r="B613" t="s">
        <v>1269</v>
      </c>
      <c r="C613" t="s">
        <v>2554</v>
      </c>
      <c r="D613" t="s">
        <v>69</v>
      </c>
      <c r="E613" t="s">
        <v>1713</v>
      </c>
      <c r="F613" t="s">
        <v>1714</v>
      </c>
      <c r="G613" t="s">
        <v>1328</v>
      </c>
      <c r="H613" t="s">
        <v>1127</v>
      </c>
      <c r="I613">
        <v>1</v>
      </c>
      <c r="J613">
        <v>4</v>
      </c>
      <c r="K613">
        <v>1</v>
      </c>
      <c r="M613" t="s">
        <v>1275</v>
      </c>
      <c r="N613" t="str">
        <f t="shared" si="27"/>
        <v>GAClinchHomerville4</v>
      </c>
      <c r="Q613" t="str">
        <f t="shared" si="28"/>
        <v>Homerville, Clinch County, GA</v>
      </c>
      <c r="T613" s="23" t="s">
        <v>3148</v>
      </c>
      <c r="W613">
        <v>31.036899999999999</v>
      </c>
      <c r="X613">
        <v>82.749899999999997</v>
      </c>
    </row>
    <row r="614" spans="1:24" ht="20">
      <c r="A614" s="26">
        <v>68</v>
      </c>
      <c r="B614" t="s">
        <v>1269</v>
      </c>
      <c r="C614" t="s">
        <v>2556</v>
      </c>
      <c r="D614" t="s">
        <v>69</v>
      </c>
      <c r="E614" t="s">
        <v>1721</v>
      </c>
      <c r="F614" t="s">
        <v>1722</v>
      </c>
      <c r="G614" t="s">
        <v>1328</v>
      </c>
      <c r="H614" t="s">
        <v>1127</v>
      </c>
      <c r="I614">
        <v>1</v>
      </c>
      <c r="J614">
        <v>4</v>
      </c>
      <c r="K614">
        <v>1</v>
      </c>
      <c r="L614">
        <v>4</v>
      </c>
      <c r="M614" t="s">
        <v>1275</v>
      </c>
      <c r="N614" t="str">
        <f t="shared" si="27"/>
        <v>GAThomasThomasville4</v>
      </c>
      <c r="Q614" t="str">
        <f t="shared" si="28"/>
        <v>Thomasville, Thomas County, GA</v>
      </c>
      <c r="T614" s="23" t="s">
        <v>3151</v>
      </c>
      <c r="W614">
        <v>30.836600000000001</v>
      </c>
      <c r="X614">
        <v>83.978700000000003</v>
      </c>
    </row>
    <row r="615" spans="1:24" ht="20">
      <c r="A615" s="26">
        <v>69</v>
      </c>
      <c r="B615" t="s">
        <v>1269</v>
      </c>
      <c r="C615" t="s">
        <v>2557</v>
      </c>
      <c r="D615" t="s">
        <v>69</v>
      </c>
      <c r="E615" t="s">
        <v>2159</v>
      </c>
      <c r="F615" t="s">
        <v>2558</v>
      </c>
      <c r="G615" t="s">
        <v>1328</v>
      </c>
      <c r="H615" t="s">
        <v>1127</v>
      </c>
      <c r="I615">
        <v>1</v>
      </c>
      <c r="J615">
        <v>4</v>
      </c>
      <c r="K615">
        <v>1</v>
      </c>
      <c r="L615">
        <v>1</v>
      </c>
      <c r="M615" t="s">
        <v>1275</v>
      </c>
      <c r="N615" t="str">
        <f t="shared" si="27"/>
        <v>GASeminoleDonalsonville4</v>
      </c>
      <c r="Q615" t="str">
        <f t="shared" si="28"/>
        <v>Donalsonville, Seminole County, GA</v>
      </c>
      <c r="T615" s="23" t="s">
        <v>3482</v>
      </c>
      <c r="W615">
        <v>31.041799999999999</v>
      </c>
      <c r="X615">
        <v>84.877700000000004</v>
      </c>
    </row>
    <row r="616" spans="1:24" ht="20">
      <c r="A616" s="26">
        <v>70</v>
      </c>
      <c r="B616" t="s">
        <v>1269</v>
      </c>
      <c r="C616" t="s">
        <v>2559</v>
      </c>
      <c r="D616" t="s">
        <v>54</v>
      </c>
      <c r="E616" t="s">
        <v>1338</v>
      </c>
      <c r="F616" t="s">
        <v>55</v>
      </c>
      <c r="G616" t="s">
        <v>1322</v>
      </c>
      <c r="H616" t="s">
        <v>1274</v>
      </c>
      <c r="I616">
        <v>1</v>
      </c>
      <c r="J616">
        <v>4</v>
      </c>
      <c r="K616">
        <v>3</v>
      </c>
      <c r="L616">
        <v>2</v>
      </c>
      <c r="M616" t="s">
        <v>1275</v>
      </c>
      <c r="N616" t="str">
        <f t="shared" si="27"/>
        <v>FLDuvalJacksonville4</v>
      </c>
      <c r="Q616" t="str">
        <f t="shared" si="28"/>
        <v>Jacksonville, Duval County, FL</v>
      </c>
      <c r="T616" s="23" t="s">
        <v>2890</v>
      </c>
      <c r="W616">
        <v>30.3322</v>
      </c>
      <c r="X616">
        <v>81.655699999999996</v>
      </c>
    </row>
    <row r="617" spans="1:24" ht="20">
      <c r="A617" s="26">
        <v>71</v>
      </c>
      <c r="B617" t="s">
        <v>1269</v>
      </c>
      <c r="C617" t="s">
        <v>2560</v>
      </c>
      <c r="D617" t="s">
        <v>54</v>
      </c>
      <c r="E617" t="s">
        <v>264</v>
      </c>
      <c r="F617" t="s">
        <v>83</v>
      </c>
      <c r="G617" t="s">
        <v>1328</v>
      </c>
      <c r="H617" t="s">
        <v>1274</v>
      </c>
      <c r="I617">
        <v>1</v>
      </c>
      <c r="J617">
        <v>4</v>
      </c>
      <c r="K617">
        <v>1</v>
      </c>
      <c r="L617">
        <v>1</v>
      </c>
      <c r="M617" t="s">
        <v>1275</v>
      </c>
      <c r="N617" t="str">
        <f t="shared" si="27"/>
        <v>FLColumbiaMason City4</v>
      </c>
      <c r="Q617" t="str">
        <f t="shared" si="28"/>
        <v>Mason City, Columbia County, FL</v>
      </c>
      <c r="T617" s="23" t="s">
        <v>3483</v>
      </c>
      <c r="W617">
        <v>30.172000000000001</v>
      </c>
      <c r="X617">
        <v>82.597099999999998</v>
      </c>
    </row>
    <row r="618" spans="1:24" ht="20">
      <c r="A618" s="26">
        <v>72</v>
      </c>
      <c r="B618" t="s">
        <v>1269</v>
      </c>
      <c r="C618" t="s">
        <v>2561</v>
      </c>
      <c r="D618" t="s">
        <v>54</v>
      </c>
      <c r="E618" t="s">
        <v>1341</v>
      </c>
      <c r="F618" t="s">
        <v>386</v>
      </c>
      <c r="G618" t="s">
        <v>1328</v>
      </c>
      <c r="H618" t="s">
        <v>1274</v>
      </c>
      <c r="I618">
        <v>1</v>
      </c>
      <c r="J618">
        <v>4</v>
      </c>
      <c r="K618">
        <v>1</v>
      </c>
      <c r="L618">
        <v>1</v>
      </c>
      <c r="M618" t="s">
        <v>1275</v>
      </c>
      <c r="N618" t="str">
        <f t="shared" si="27"/>
        <v>FLTaylorShady Grove4</v>
      </c>
      <c r="Q618" t="str">
        <f t="shared" si="28"/>
        <v>Shady Grove, Taylor County, FL</v>
      </c>
      <c r="T618" s="23" t="s">
        <v>2891</v>
      </c>
      <c r="W618">
        <v>30.3749</v>
      </c>
      <c r="X618">
        <v>83.677300000000002</v>
      </c>
    </row>
    <row r="619" spans="1:24" ht="20">
      <c r="A619" s="26">
        <v>73</v>
      </c>
      <c r="B619" t="s">
        <v>1269</v>
      </c>
      <c r="C619" t="s">
        <v>2562</v>
      </c>
      <c r="D619" t="s">
        <v>54</v>
      </c>
      <c r="E619" t="s">
        <v>1345</v>
      </c>
      <c r="F619" t="s">
        <v>1346</v>
      </c>
      <c r="G619" t="s">
        <v>1322</v>
      </c>
      <c r="H619" t="s">
        <v>1274</v>
      </c>
      <c r="I619">
        <v>1</v>
      </c>
      <c r="J619">
        <v>4</v>
      </c>
      <c r="K619">
        <v>1</v>
      </c>
      <c r="L619">
        <v>2</v>
      </c>
      <c r="M619" t="s">
        <v>1275</v>
      </c>
      <c r="N619" t="str">
        <f t="shared" si="27"/>
        <v>FLWakullaSopchoppy4</v>
      </c>
      <c r="Q619" t="str">
        <f t="shared" si="28"/>
        <v>Sopchoppy, Wakulla County, FL</v>
      </c>
      <c r="T619" s="23" t="s">
        <v>2893</v>
      </c>
      <c r="W619" s="23">
        <v>30.059899999999999</v>
      </c>
      <c r="X619">
        <v>84.485500000000002</v>
      </c>
    </row>
    <row r="620" spans="1:24" ht="20">
      <c r="A620" s="26">
        <v>74</v>
      </c>
      <c r="B620" t="s">
        <v>1269</v>
      </c>
      <c r="C620" t="s">
        <v>2563</v>
      </c>
      <c r="D620" t="s">
        <v>54</v>
      </c>
      <c r="E620" t="s">
        <v>2564</v>
      </c>
      <c r="F620" t="s">
        <v>694</v>
      </c>
      <c r="G620" t="s">
        <v>1328</v>
      </c>
      <c r="H620" t="s">
        <v>1127</v>
      </c>
      <c r="I620">
        <v>1</v>
      </c>
      <c r="J620">
        <v>4</v>
      </c>
      <c r="K620">
        <v>4</v>
      </c>
      <c r="L620">
        <v>3</v>
      </c>
      <c r="M620" t="s">
        <v>1275</v>
      </c>
      <c r="N620" t="str">
        <f t="shared" si="27"/>
        <v>FLAlachuaGainesville4</v>
      </c>
      <c r="Q620" t="str">
        <f t="shared" si="28"/>
        <v>Gainesville, Alachua County, FL</v>
      </c>
      <c r="T620" s="23" t="s">
        <v>3484</v>
      </c>
      <c r="W620" s="23">
        <v>29.651599999999998</v>
      </c>
      <c r="X620">
        <v>82.324799999999996</v>
      </c>
    </row>
    <row r="621" spans="1:24" ht="20">
      <c r="A621" s="26">
        <v>75</v>
      </c>
      <c r="B621" t="s">
        <v>1269</v>
      </c>
      <c r="C621" t="s">
        <v>2565</v>
      </c>
      <c r="D621" t="s">
        <v>54</v>
      </c>
      <c r="E621" t="s">
        <v>2155</v>
      </c>
      <c r="F621" t="s">
        <v>2156</v>
      </c>
      <c r="G621" t="s">
        <v>1322</v>
      </c>
      <c r="H621" t="s">
        <v>1127</v>
      </c>
      <c r="I621">
        <v>1</v>
      </c>
      <c r="J621">
        <v>4</v>
      </c>
      <c r="K621">
        <v>2</v>
      </c>
      <c r="L621">
        <v>4</v>
      </c>
      <c r="M621" t="s">
        <v>1275</v>
      </c>
      <c r="N621" t="str">
        <f t="shared" si="27"/>
        <v>FLSt. JohnsSt. Augustine4</v>
      </c>
      <c r="Q621" t="str">
        <f t="shared" si="28"/>
        <v>St. Augustine, St. Johns County, FL</v>
      </c>
      <c r="T621" s="23" t="s">
        <v>3326</v>
      </c>
      <c r="W621" s="23">
        <v>29.901199999999999</v>
      </c>
      <c r="X621">
        <v>81.312399999999997</v>
      </c>
    </row>
    <row r="622" spans="1:24" ht="20">
      <c r="A622" s="26">
        <v>76</v>
      </c>
      <c r="B622" t="s">
        <v>1269</v>
      </c>
      <c r="C622" t="s">
        <v>2566</v>
      </c>
      <c r="D622" t="s">
        <v>54</v>
      </c>
      <c r="E622" t="s">
        <v>1740</v>
      </c>
      <c r="F622" t="s">
        <v>1741</v>
      </c>
      <c r="G622" t="s">
        <v>1328</v>
      </c>
      <c r="H622" t="s">
        <v>1127</v>
      </c>
      <c r="I622">
        <v>1</v>
      </c>
      <c r="J622">
        <v>4</v>
      </c>
      <c r="K622">
        <v>1</v>
      </c>
      <c r="L622">
        <v>1</v>
      </c>
      <c r="M622" t="s">
        <v>1275</v>
      </c>
      <c r="N622" t="str">
        <f t="shared" si="27"/>
        <v>FLPutnamBardin4</v>
      </c>
      <c r="Q622" t="str">
        <f t="shared" si="28"/>
        <v>Bardin, Putnam County, FL</v>
      </c>
      <c r="T622" s="23" t="s">
        <v>3157</v>
      </c>
      <c r="U622" s="23"/>
      <c r="W622" s="23">
        <v>29.681999999999999</v>
      </c>
      <c r="X622">
        <v>81.759799999999998</v>
      </c>
    </row>
    <row r="623" spans="1:24" ht="20">
      <c r="A623" s="26">
        <v>77</v>
      </c>
      <c r="B623" t="s">
        <v>1269</v>
      </c>
      <c r="C623" t="s">
        <v>2567</v>
      </c>
      <c r="D623" t="s">
        <v>54</v>
      </c>
      <c r="E623" t="s">
        <v>1358</v>
      </c>
      <c r="F623" t="s">
        <v>1359</v>
      </c>
      <c r="G623" t="s">
        <v>1328</v>
      </c>
      <c r="H623" t="s">
        <v>1127</v>
      </c>
      <c r="I623">
        <v>1</v>
      </c>
      <c r="J623">
        <v>4</v>
      </c>
      <c r="K623">
        <v>2</v>
      </c>
      <c r="L623">
        <v>2</v>
      </c>
      <c r="M623" t="s">
        <v>1275</v>
      </c>
      <c r="N623" t="str">
        <f t="shared" si="27"/>
        <v>FLPolkFort Meade4</v>
      </c>
      <c r="Q623" t="str">
        <f t="shared" si="28"/>
        <v>Fort Meade, Polk County, FL</v>
      </c>
      <c r="T623" s="23" t="s">
        <v>2898</v>
      </c>
      <c r="W623" s="23">
        <v>27.7517</v>
      </c>
      <c r="X623">
        <v>81.801199999999994</v>
      </c>
    </row>
    <row r="624" spans="1:24" ht="20">
      <c r="A624" s="26">
        <v>78</v>
      </c>
      <c r="B624" t="s">
        <v>1269</v>
      </c>
      <c r="C624" t="s">
        <v>2568</v>
      </c>
      <c r="D624" t="s">
        <v>54</v>
      </c>
      <c r="E624" t="s">
        <v>1358</v>
      </c>
      <c r="F624" t="s">
        <v>2569</v>
      </c>
      <c r="G624" t="s">
        <v>1328</v>
      </c>
      <c r="H624" t="s">
        <v>1127</v>
      </c>
      <c r="I624">
        <v>1</v>
      </c>
      <c r="J624">
        <v>4</v>
      </c>
      <c r="K624">
        <v>4</v>
      </c>
      <c r="L624">
        <v>3</v>
      </c>
      <c r="M624" t="s">
        <v>1275</v>
      </c>
      <c r="N624" t="str">
        <f t="shared" si="27"/>
        <v>FLPolkLake Wales4</v>
      </c>
      <c r="Q624" t="str">
        <f t="shared" si="28"/>
        <v>Lake Wales, Polk County, FL</v>
      </c>
      <c r="T624" s="23" t="s">
        <v>3485</v>
      </c>
      <c r="W624" s="23">
        <v>27.901399999999999</v>
      </c>
      <c r="X624">
        <v>81.585899999999995</v>
      </c>
    </row>
    <row r="625" spans="1:24" ht="20">
      <c r="A625" s="26">
        <v>79</v>
      </c>
      <c r="B625" t="s">
        <v>1269</v>
      </c>
      <c r="C625" t="s">
        <v>2570</v>
      </c>
      <c r="D625" t="s">
        <v>54</v>
      </c>
      <c r="E625" t="s">
        <v>2571</v>
      </c>
      <c r="F625" t="s">
        <v>2572</v>
      </c>
      <c r="G625" t="s">
        <v>1322</v>
      </c>
      <c r="H625" t="s">
        <v>1127</v>
      </c>
      <c r="I625">
        <v>1</v>
      </c>
      <c r="J625">
        <v>4</v>
      </c>
      <c r="K625">
        <v>2</v>
      </c>
      <c r="L625">
        <v>1</v>
      </c>
      <c r="M625" t="s">
        <v>1275</v>
      </c>
      <c r="N625" t="str">
        <f t="shared" si="27"/>
        <v>FLIndian RiverFellsmere4</v>
      </c>
      <c r="Q625" t="str">
        <f t="shared" si="28"/>
        <v>Fellsmere, Indian River County, FL</v>
      </c>
      <c r="T625" s="23" t="s">
        <v>3486</v>
      </c>
      <c r="W625" s="23">
        <v>27.767800000000001</v>
      </c>
      <c r="X625">
        <v>80.601699999999994</v>
      </c>
    </row>
    <row r="626" spans="1:24" ht="20">
      <c r="A626" s="26">
        <v>80</v>
      </c>
      <c r="B626" t="s">
        <v>1269</v>
      </c>
      <c r="C626" t="s">
        <v>2573</v>
      </c>
      <c r="D626" t="s">
        <v>54</v>
      </c>
      <c r="E626" t="s">
        <v>2574</v>
      </c>
      <c r="F626" t="s">
        <v>2575</v>
      </c>
      <c r="G626" t="s">
        <v>1322</v>
      </c>
      <c r="H626" t="s">
        <v>1127</v>
      </c>
      <c r="I626">
        <v>1</v>
      </c>
      <c r="J626">
        <v>4</v>
      </c>
      <c r="K626">
        <v>4</v>
      </c>
      <c r="L626">
        <v>3</v>
      </c>
      <c r="M626" t="s">
        <v>1275</v>
      </c>
      <c r="N626" t="str">
        <f t="shared" si="27"/>
        <v>FLDe SotoFort Ogden4</v>
      </c>
      <c r="Q626" t="str">
        <f t="shared" si="28"/>
        <v>Fort Ogden, De Soto County, FL</v>
      </c>
      <c r="T626" s="23" t="s">
        <v>3487</v>
      </c>
      <c r="U626" s="23"/>
      <c r="W626" s="23">
        <v>27.125599999999999</v>
      </c>
      <c r="X626">
        <v>81.885099999999994</v>
      </c>
    </row>
    <row r="627" spans="1:24" ht="20">
      <c r="A627" s="26">
        <v>81</v>
      </c>
      <c r="B627" t="s">
        <v>1269</v>
      </c>
      <c r="C627" t="s">
        <v>2576</v>
      </c>
      <c r="D627" t="s">
        <v>54</v>
      </c>
      <c r="E627" t="s">
        <v>1372</v>
      </c>
      <c r="F627" t="s">
        <v>57</v>
      </c>
      <c r="G627" t="s">
        <v>1322</v>
      </c>
      <c r="H627" t="s">
        <v>1274</v>
      </c>
      <c r="I627">
        <v>1</v>
      </c>
      <c r="J627">
        <v>4</v>
      </c>
      <c r="K627">
        <v>3</v>
      </c>
      <c r="L627">
        <v>2</v>
      </c>
      <c r="M627" t="s">
        <v>1275</v>
      </c>
      <c r="N627" t="str">
        <f t="shared" si="27"/>
        <v>FLDadeMiami4</v>
      </c>
      <c r="Q627" t="str">
        <f t="shared" si="28"/>
        <v>Miami, Dade County, FL</v>
      </c>
      <c r="T627" s="23" t="s">
        <v>2903</v>
      </c>
      <c r="W627" s="23">
        <v>25.761700000000001</v>
      </c>
      <c r="X627">
        <v>80.191800000000001</v>
      </c>
    </row>
    <row r="628" spans="1:24" ht="20">
      <c r="A628" s="26">
        <v>82</v>
      </c>
      <c r="B628" t="s">
        <v>1269</v>
      </c>
      <c r="C628" t="s">
        <v>2577</v>
      </c>
      <c r="D628" t="s">
        <v>54</v>
      </c>
      <c r="E628" t="s">
        <v>1292</v>
      </c>
      <c r="F628" t="s">
        <v>1375</v>
      </c>
      <c r="G628" t="s">
        <v>1322</v>
      </c>
      <c r="H628" t="s">
        <v>1127</v>
      </c>
      <c r="I628">
        <v>1</v>
      </c>
      <c r="J628">
        <v>4</v>
      </c>
      <c r="K628">
        <v>1</v>
      </c>
      <c r="M628" t="s">
        <v>1275</v>
      </c>
      <c r="N628" t="str">
        <f t="shared" si="27"/>
        <v>FLMonroeKey West4</v>
      </c>
      <c r="Q628" t="str">
        <f t="shared" si="28"/>
        <v>Key West, Monroe County, FL</v>
      </c>
      <c r="T628" s="23" t="s">
        <v>2904</v>
      </c>
      <c r="W628" s="23">
        <v>24.555099999999999</v>
      </c>
      <c r="X628">
        <v>81.78</v>
      </c>
    </row>
    <row r="629" spans="1:24" ht="20">
      <c r="A629" s="26">
        <v>83</v>
      </c>
      <c r="B629" t="s">
        <v>1269</v>
      </c>
      <c r="C629" t="s">
        <v>2578</v>
      </c>
      <c r="D629" t="s">
        <v>275</v>
      </c>
      <c r="E629" t="s">
        <v>1377</v>
      </c>
      <c r="F629" t="s">
        <v>895</v>
      </c>
      <c r="G629" t="s">
        <v>1273</v>
      </c>
      <c r="H629" t="s">
        <v>1274</v>
      </c>
      <c r="I629">
        <v>1</v>
      </c>
      <c r="J629">
        <v>4</v>
      </c>
      <c r="K629">
        <v>1</v>
      </c>
      <c r="L629">
        <v>1</v>
      </c>
      <c r="M629" t="s">
        <v>1275</v>
      </c>
      <c r="N629" t="str">
        <f t="shared" si="27"/>
        <v>TNSumnerPortland4</v>
      </c>
      <c r="Q629" t="str">
        <f t="shared" si="28"/>
        <v>Portland, Sumner County, TN</v>
      </c>
      <c r="T629" s="23" t="s">
        <v>2866</v>
      </c>
      <c r="W629">
        <v>36.581699999999998</v>
      </c>
      <c r="X629">
        <v>86.5167</v>
      </c>
    </row>
    <row r="630" spans="1:24" ht="20">
      <c r="A630" s="26">
        <v>84</v>
      </c>
      <c r="B630" t="s">
        <v>1269</v>
      </c>
      <c r="C630" t="s">
        <v>2579</v>
      </c>
      <c r="D630" t="s">
        <v>275</v>
      </c>
      <c r="E630" t="s">
        <v>2173</v>
      </c>
      <c r="F630" t="s">
        <v>99</v>
      </c>
      <c r="G630" t="s">
        <v>1273</v>
      </c>
      <c r="H630" t="s">
        <v>1127</v>
      </c>
      <c r="I630">
        <v>1</v>
      </c>
      <c r="J630">
        <v>4</v>
      </c>
      <c r="K630">
        <v>3</v>
      </c>
      <c r="L630">
        <v>2</v>
      </c>
      <c r="M630" t="s">
        <v>1275</v>
      </c>
      <c r="N630" t="str">
        <f t="shared" ref="N630:N687" si="29">D630&amp;E630&amp;F630&amp;J630</f>
        <v>TNRobertsonSpringfield4</v>
      </c>
      <c r="Q630" t="str">
        <f t="shared" ref="Q630:Q687" si="30">F630&amp;", "&amp;E630&amp;" County, "&amp;D630</f>
        <v>Springfield, Robertson County, TN</v>
      </c>
      <c r="T630" s="23" t="s">
        <v>3333</v>
      </c>
      <c r="W630">
        <v>36.509399999999999</v>
      </c>
      <c r="X630">
        <v>86.884699999999995</v>
      </c>
    </row>
    <row r="631" spans="1:24" ht="20">
      <c r="A631" s="26">
        <v>85</v>
      </c>
      <c r="B631" t="s">
        <v>1269</v>
      </c>
      <c r="C631" t="s">
        <v>2580</v>
      </c>
      <c r="D631" t="s">
        <v>275</v>
      </c>
      <c r="E631" t="s">
        <v>456</v>
      </c>
      <c r="F631" t="s">
        <v>2581</v>
      </c>
      <c r="G631" t="s">
        <v>1273</v>
      </c>
      <c r="H631" t="s">
        <v>1274</v>
      </c>
      <c r="I631">
        <v>1</v>
      </c>
      <c r="J631">
        <v>4</v>
      </c>
      <c r="K631">
        <v>1</v>
      </c>
      <c r="L631">
        <v>2</v>
      </c>
      <c r="M631" t="s">
        <v>1275</v>
      </c>
      <c r="N631" t="str">
        <f t="shared" si="29"/>
        <v>TNMontgomeryFredonia4</v>
      </c>
      <c r="Q631" t="str">
        <f t="shared" si="30"/>
        <v>Fredonia, Montgomery County, TN</v>
      </c>
      <c r="T631" s="23" t="s">
        <v>3488</v>
      </c>
      <c r="W631">
        <v>36.453400000000002</v>
      </c>
      <c r="X631">
        <v>87.425299999999993</v>
      </c>
    </row>
    <row r="632" spans="1:24" ht="20">
      <c r="A632" s="26">
        <v>86</v>
      </c>
      <c r="B632" t="s">
        <v>1269</v>
      </c>
      <c r="C632" t="s">
        <v>2582</v>
      </c>
      <c r="D632" t="s">
        <v>275</v>
      </c>
      <c r="E632" t="s">
        <v>209</v>
      </c>
      <c r="F632" t="s">
        <v>342</v>
      </c>
      <c r="G632" t="s">
        <v>1273</v>
      </c>
      <c r="H632" t="s">
        <v>1274</v>
      </c>
      <c r="I632">
        <v>1</v>
      </c>
      <c r="J632">
        <v>4</v>
      </c>
      <c r="K632">
        <v>1</v>
      </c>
      <c r="L632">
        <v>1</v>
      </c>
      <c r="M632" t="s">
        <v>1275</v>
      </c>
      <c r="N632" t="str">
        <f t="shared" si="29"/>
        <v>TNJacksonGainesboro4</v>
      </c>
      <c r="Q632" t="str">
        <f t="shared" si="30"/>
        <v>Gainesboro, Jackson County, TN</v>
      </c>
      <c r="T632" s="23" t="s">
        <v>3161</v>
      </c>
      <c r="W632">
        <v>36.3551</v>
      </c>
      <c r="X632">
        <v>85.658000000000001</v>
      </c>
    </row>
    <row r="633" spans="1:24" ht="20">
      <c r="A633" s="26">
        <v>87</v>
      </c>
      <c r="B633" t="s">
        <v>1269</v>
      </c>
      <c r="C633" t="s">
        <v>2583</v>
      </c>
      <c r="D633" t="s">
        <v>275</v>
      </c>
      <c r="E633" t="s">
        <v>727</v>
      </c>
      <c r="F633" t="s">
        <v>343</v>
      </c>
      <c r="G633" t="s">
        <v>1273</v>
      </c>
      <c r="H633" t="s">
        <v>1127</v>
      </c>
      <c r="I633">
        <v>1</v>
      </c>
      <c r="J633">
        <v>4</v>
      </c>
      <c r="K633">
        <v>2</v>
      </c>
      <c r="L633">
        <v>2</v>
      </c>
      <c r="M633" t="s">
        <v>1275</v>
      </c>
      <c r="N633" t="str">
        <f t="shared" si="29"/>
        <v>TNWilsonStatesville4</v>
      </c>
      <c r="Q633" t="str">
        <f t="shared" si="30"/>
        <v>Statesville, Wilson County, TN</v>
      </c>
      <c r="T633" s="23" t="s">
        <v>3162</v>
      </c>
      <c r="W633">
        <v>36.099800000000002</v>
      </c>
      <c r="X633">
        <v>86.171800000000005</v>
      </c>
    </row>
    <row r="634" spans="1:24" ht="20">
      <c r="A634" s="26">
        <v>88</v>
      </c>
      <c r="B634" t="s">
        <v>1269</v>
      </c>
      <c r="C634" t="s">
        <v>2584</v>
      </c>
      <c r="D634" t="s">
        <v>275</v>
      </c>
      <c r="E634" t="s">
        <v>1385</v>
      </c>
      <c r="F634" t="s">
        <v>354</v>
      </c>
      <c r="G634" t="s">
        <v>1273</v>
      </c>
      <c r="H634" t="s">
        <v>1274</v>
      </c>
      <c r="I634">
        <v>1</v>
      </c>
      <c r="J634">
        <v>4</v>
      </c>
      <c r="K634">
        <v>4</v>
      </c>
      <c r="L634">
        <v>4</v>
      </c>
      <c r="M634" t="s">
        <v>1275</v>
      </c>
      <c r="N634" t="str">
        <f t="shared" si="29"/>
        <v>TNDavidsonNashville4</v>
      </c>
      <c r="Q634" t="str">
        <f t="shared" si="30"/>
        <v>Nashville, Davidson County, TN</v>
      </c>
      <c r="T634" s="23" t="s">
        <v>2870</v>
      </c>
      <c r="W634">
        <v>36.162700000000001</v>
      </c>
      <c r="X634">
        <v>86.781599999999997</v>
      </c>
    </row>
    <row r="635" spans="1:24" ht="20">
      <c r="A635" s="26">
        <v>90</v>
      </c>
      <c r="B635" t="s">
        <v>1269</v>
      </c>
      <c r="C635" t="s">
        <v>2586</v>
      </c>
      <c r="D635" t="s">
        <v>275</v>
      </c>
      <c r="E635" t="s">
        <v>2587</v>
      </c>
      <c r="F635" t="s">
        <v>345</v>
      </c>
      <c r="G635" t="s">
        <v>1273</v>
      </c>
      <c r="H635" t="s">
        <v>1274</v>
      </c>
      <c r="I635">
        <v>1</v>
      </c>
      <c r="J635">
        <v>4</v>
      </c>
      <c r="K635">
        <v>1</v>
      </c>
      <c r="L635">
        <v>1</v>
      </c>
      <c r="M635" t="s">
        <v>1275</v>
      </c>
      <c r="N635" t="str">
        <f t="shared" si="29"/>
        <v>TNHumphreysWaverly4</v>
      </c>
      <c r="Q635" t="str">
        <f t="shared" si="30"/>
        <v>Waverly, Humphreys County, TN</v>
      </c>
      <c r="T635" s="23" t="s">
        <v>3489</v>
      </c>
      <c r="W635">
        <v>36.084200000000003</v>
      </c>
      <c r="X635">
        <v>87.794499999999999</v>
      </c>
    </row>
    <row r="636" spans="1:24" ht="20">
      <c r="A636" s="26">
        <v>91</v>
      </c>
      <c r="B636" t="s">
        <v>1269</v>
      </c>
      <c r="C636" t="s">
        <v>2588</v>
      </c>
      <c r="D636" t="s">
        <v>275</v>
      </c>
      <c r="E636" t="s">
        <v>2177</v>
      </c>
      <c r="F636" t="s">
        <v>2589</v>
      </c>
      <c r="G636" t="s">
        <v>1273</v>
      </c>
      <c r="H636" t="s">
        <v>1274</v>
      </c>
      <c r="I636">
        <v>1</v>
      </c>
      <c r="J636">
        <v>4</v>
      </c>
      <c r="K636">
        <v>2</v>
      </c>
      <c r="L636">
        <v>2</v>
      </c>
      <c r="M636" t="s">
        <v>1275</v>
      </c>
      <c r="N636" t="str">
        <f t="shared" si="29"/>
        <v>TNHickmanOnly4</v>
      </c>
      <c r="Q636" t="str">
        <f t="shared" si="30"/>
        <v>Only, Hickman County, TN</v>
      </c>
      <c r="T636" s="23" t="s">
        <v>3490</v>
      </c>
      <c r="W636">
        <v>35.894100000000002</v>
      </c>
      <c r="X636">
        <v>87.739900000000006</v>
      </c>
    </row>
    <row r="637" spans="1:24" ht="20">
      <c r="A637" s="26">
        <v>92</v>
      </c>
      <c r="B637" t="s">
        <v>1269</v>
      </c>
      <c r="C637" t="s">
        <v>2590</v>
      </c>
      <c r="D637" t="s">
        <v>275</v>
      </c>
      <c r="E637" t="s">
        <v>2180</v>
      </c>
      <c r="F637" t="s">
        <v>673</v>
      </c>
      <c r="G637" t="s">
        <v>1273</v>
      </c>
      <c r="H637" t="s">
        <v>1274</v>
      </c>
      <c r="I637">
        <v>1</v>
      </c>
      <c r="J637">
        <v>4</v>
      </c>
      <c r="K637">
        <v>2</v>
      </c>
      <c r="L637">
        <v>1</v>
      </c>
      <c r="M637" t="s">
        <v>1275</v>
      </c>
      <c r="N637" t="str">
        <f t="shared" si="29"/>
        <v>TNVan BurenSpencer4</v>
      </c>
      <c r="Q637" t="str">
        <f t="shared" si="30"/>
        <v>Spencer, Van Buren County, TN</v>
      </c>
      <c r="T637" s="23" t="s">
        <v>3336</v>
      </c>
      <c r="W637">
        <v>35.746400000000001</v>
      </c>
      <c r="X637">
        <v>85.465800000000002</v>
      </c>
    </row>
    <row r="638" spans="1:24" ht="20">
      <c r="A638" s="26">
        <v>94</v>
      </c>
      <c r="B638" t="s">
        <v>1269</v>
      </c>
      <c r="C638" t="s">
        <v>2592</v>
      </c>
      <c r="D638" t="s">
        <v>275</v>
      </c>
      <c r="E638" t="s">
        <v>2593</v>
      </c>
      <c r="F638" t="s">
        <v>2594</v>
      </c>
      <c r="G638" t="s">
        <v>1273</v>
      </c>
      <c r="H638" t="s">
        <v>1274</v>
      </c>
      <c r="I638">
        <v>1</v>
      </c>
      <c r="J638">
        <v>4</v>
      </c>
      <c r="K638">
        <v>2</v>
      </c>
      <c r="L638">
        <v>2</v>
      </c>
      <c r="M638" t="s">
        <v>1275</v>
      </c>
      <c r="N638" t="str">
        <f t="shared" si="29"/>
        <v>TNGrundyTracy City4</v>
      </c>
      <c r="Q638" t="str">
        <f t="shared" si="30"/>
        <v>Tracy City, Grundy County, TN</v>
      </c>
      <c r="T638" s="23" t="s">
        <v>3491</v>
      </c>
      <c r="W638">
        <v>35.258699999999997</v>
      </c>
      <c r="X638">
        <v>85.740499999999997</v>
      </c>
    </row>
    <row r="639" spans="1:24" ht="20">
      <c r="A639" s="26">
        <v>95</v>
      </c>
      <c r="B639" t="s">
        <v>1269</v>
      </c>
      <c r="C639" t="s">
        <v>2595</v>
      </c>
      <c r="D639" t="s">
        <v>275</v>
      </c>
      <c r="E639" t="s">
        <v>571</v>
      </c>
      <c r="F639" t="s">
        <v>2596</v>
      </c>
      <c r="G639" t="s">
        <v>1273</v>
      </c>
      <c r="H639" t="s">
        <v>1127</v>
      </c>
      <c r="I639">
        <v>1</v>
      </c>
      <c r="J639">
        <v>4</v>
      </c>
      <c r="K639">
        <v>3</v>
      </c>
      <c r="L639">
        <v>2</v>
      </c>
      <c r="M639" t="s">
        <v>1275</v>
      </c>
      <c r="N639" t="str">
        <f t="shared" si="29"/>
        <v>TNFranklinDecherd4</v>
      </c>
      <c r="Q639" t="str">
        <f t="shared" si="30"/>
        <v>Decherd, Franklin County, TN</v>
      </c>
      <c r="T639" s="23" t="s">
        <v>3492</v>
      </c>
      <c r="W639">
        <v>35.213700000000003</v>
      </c>
      <c r="X639">
        <v>86.077600000000004</v>
      </c>
    </row>
    <row r="640" spans="1:24" ht="20">
      <c r="A640" s="26">
        <v>96</v>
      </c>
      <c r="B640" t="s">
        <v>1269</v>
      </c>
      <c r="C640" t="s">
        <v>2597</v>
      </c>
      <c r="D640" t="s">
        <v>275</v>
      </c>
      <c r="E640" t="s">
        <v>731</v>
      </c>
      <c r="F640" t="s">
        <v>344</v>
      </c>
      <c r="G640" t="s">
        <v>1273</v>
      </c>
      <c r="H640" t="s">
        <v>1127</v>
      </c>
      <c r="I640">
        <v>1</v>
      </c>
      <c r="J640">
        <v>4</v>
      </c>
      <c r="K640">
        <v>1</v>
      </c>
      <c r="L640">
        <v>1</v>
      </c>
      <c r="M640" t="s">
        <v>1275</v>
      </c>
      <c r="N640" t="str">
        <f t="shared" si="29"/>
        <v>TNBedfordShelbyville4</v>
      </c>
      <c r="Q640" t="str">
        <f t="shared" si="30"/>
        <v>Shelbyville, Bedford County, TN</v>
      </c>
      <c r="T640" s="23" t="s">
        <v>2873</v>
      </c>
      <c r="W640">
        <v>35.483400000000003</v>
      </c>
      <c r="X640">
        <v>86.460300000000004</v>
      </c>
    </row>
    <row r="641" spans="1:24" ht="20">
      <c r="A641" s="26">
        <v>97</v>
      </c>
      <c r="B641" t="s">
        <v>1269</v>
      </c>
      <c r="C641" t="s">
        <v>2598</v>
      </c>
      <c r="D641" t="s">
        <v>275</v>
      </c>
      <c r="E641" t="s">
        <v>2106</v>
      </c>
      <c r="F641" t="s">
        <v>2599</v>
      </c>
      <c r="G641" t="s">
        <v>1273</v>
      </c>
      <c r="H641" t="s">
        <v>1274</v>
      </c>
      <c r="I641">
        <v>1</v>
      </c>
      <c r="J641">
        <v>4</v>
      </c>
      <c r="K641">
        <v>1</v>
      </c>
      <c r="L641">
        <v>2</v>
      </c>
      <c r="M641" t="s">
        <v>1275</v>
      </c>
      <c r="N641" t="str">
        <f t="shared" si="29"/>
        <v>TNWayneCollinwood4</v>
      </c>
      <c r="Q641" t="str">
        <f t="shared" si="30"/>
        <v>Collinwood, Wayne County, TN</v>
      </c>
      <c r="T641" s="23" t="s">
        <v>3493</v>
      </c>
      <c r="W641">
        <v>35.174799999999998</v>
      </c>
      <c r="X641">
        <v>87.738900000000001</v>
      </c>
    </row>
    <row r="642" spans="1:24" ht="20">
      <c r="A642" s="26">
        <v>98</v>
      </c>
      <c r="B642" t="s">
        <v>1269</v>
      </c>
      <c r="C642" t="s">
        <v>2600</v>
      </c>
      <c r="D642" t="s">
        <v>3</v>
      </c>
      <c r="E642" t="s">
        <v>320</v>
      </c>
      <c r="F642" t="s">
        <v>2601</v>
      </c>
      <c r="G642" t="s">
        <v>1273</v>
      </c>
      <c r="H642" t="s">
        <v>1127</v>
      </c>
      <c r="I642">
        <v>1</v>
      </c>
      <c r="J642">
        <v>4</v>
      </c>
      <c r="K642">
        <v>1</v>
      </c>
      <c r="L642">
        <v>2</v>
      </c>
      <c r="M642" t="s">
        <v>1275</v>
      </c>
      <c r="N642" t="str">
        <f t="shared" si="29"/>
        <v>ALMadisonMonrovia4</v>
      </c>
      <c r="Q642" t="str">
        <f t="shared" si="30"/>
        <v>Monrovia, Madison County, AL</v>
      </c>
      <c r="T642" s="23" t="s">
        <v>3494</v>
      </c>
      <c r="W642">
        <v>34.807899999999997</v>
      </c>
      <c r="X642">
        <v>86.712599999999995</v>
      </c>
    </row>
    <row r="643" spans="1:24" ht="20">
      <c r="A643" s="26">
        <v>99</v>
      </c>
      <c r="B643" t="s">
        <v>1269</v>
      </c>
      <c r="C643" t="s">
        <v>2602</v>
      </c>
      <c r="D643" t="s">
        <v>3</v>
      </c>
      <c r="E643" t="s">
        <v>2468</v>
      </c>
      <c r="F643" t="s">
        <v>1308</v>
      </c>
      <c r="G643" t="s">
        <v>1273</v>
      </c>
      <c r="H643" t="s">
        <v>1127</v>
      </c>
      <c r="I643">
        <v>1</v>
      </c>
      <c r="J643">
        <v>4</v>
      </c>
      <c r="K643">
        <v>1</v>
      </c>
      <c r="M643" t="s">
        <v>1275</v>
      </c>
      <c r="N643" t="str">
        <f t="shared" si="29"/>
        <v>ALMorganDecatur4</v>
      </c>
      <c r="Q643" t="str">
        <f t="shared" si="30"/>
        <v>Decatur, Morgan County, AL</v>
      </c>
      <c r="T643" s="23" t="s">
        <v>3495</v>
      </c>
      <c r="W643">
        <v>34.605899999999998</v>
      </c>
      <c r="X643">
        <v>86.9833</v>
      </c>
    </row>
    <row r="644" spans="1:24" ht="20">
      <c r="A644" s="26">
        <v>100</v>
      </c>
      <c r="B644" t="s">
        <v>1269</v>
      </c>
      <c r="C644" t="s">
        <v>2603</v>
      </c>
      <c r="D644" t="s">
        <v>3</v>
      </c>
      <c r="E644" t="s">
        <v>1397</v>
      </c>
      <c r="F644" t="s">
        <v>2604</v>
      </c>
      <c r="G644" t="s">
        <v>1273</v>
      </c>
      <c r="H644" t="s">
        <v>1127</v>
      </c>
      <c r="I644">
        <v>1</v>
      </c>
      <c r="J644">
        <v>4</v>
      </c>
      <c r="K644">
        <v>1</v>
      </c>
      <c r="L644">
        <v>2</v>
      </c>
      <c r="M644" t="s">
        <v>1275</v>
      </c>
      <c r="N644" t="str">
        <f t="shared" si="29"/>
        <v>ALLauderdaleGreen Hill4</v>
      </c>
      <c r="Q644" t="str">
        <f t="shared" si="30"/>
        <v>Green Hill, Lauderdale County, AL</v>
      </c>
      <c r="T644" s="23" t="s">
        <v>3496</v>
      </c>
      <c r="W644">
        <v>34.921500000000002</v>
      </c>
      <c r="X644">
        <v>87.456400000000002</v>
      </c>
    </row>
    <row r="645" spans="1:24" ht="20">
      <c r="A645" s="26">
        <v>101</v>
      </c>
      <c r="B645" t="s">
        <v>1269</v>
      </c>
      <c r="C645" t="s">
        <v>2605</v>
      </c>
      <c r="D645" t="s">
        <v>3</v>
      </c>
      <c r="E645" t="s">
        <v>1639</v>
      </c>
      <c r="F645" t="s">
        <v>2606</v>
      </c>
      <c r="G645" t="s">
        <v>1273</v>
      </c>
      <c r="H645" t="s">
        <v>1274</v>
      </c>
      <c r="I645">
        <v>1</v>
      </c>
      <c r="J645">
        <v>4</v>
      </c>
      <c r="K645">
        <v>2</v>
      </c>
      <c r="L645">
        <v>2</v>
      </c>
      <c r="M645" t="s">
        <v>1275</v>
      </c>
      <c r="N645" t="str">
        <f t="shared" si="29"/>
        <v>ALColbertBarton4</v>
      </c>
      <c r="Q645" t="str">
        <f t="shared" si="30"/>
        <v>Barton, Colbert County, AL</v>
      </c>
      <c r="T645" s="23" t="s">
        <v>3497</v>
      </c>
      <c r="W645">
        <v>34.722900000000003</v>
      </c>
      <c r="X645">
        <v>87.954400000000007</v>
      </c>
    </row>
    <row r="646" spans="1:24" ht="20">
      <c r="A646" s="26">
        <v>102</v>
      </c>
      <c r="B646" t="s">
        <v>1269</v>
      </c>
      <c r="C646" t="s">
        <v>2607</v>
      </c>
      <c r="D646" t="s">
        <v>3</v>
      </c>
      <c r="E646" t="s">
        <v>367</v>
      </c>
      <c r="F646" t="s">
        <v>2608</v>
      </c>
      <c r="G646" t="s">
        <v>1273</v>
      </c>
      <c r="H646" t="s">
        <v>1127</v>
      </c>
      <c r="I646">
        <v>1</v>
      </c>
      <c r="J646">
        <v>4</v>
      </c>
      <c r="K646">
        <v>2</v>
      </c>
      <c r="L646">
        <v>2</v>
      </c>
      <c r="M646" t="s">
        <v>1275</v>
      </c>
      <c r="N646" t="str">
        <f t="shared" si="29"/>
        <v>ALMarshallArab4</v>
      </c>
      <c r="Q646" t="str">
        <f t="shared" si="30"/>
        <v>Arab, Marshall County, AL</v>
      </c>
      <c r="T646" s="23" t="s">
        <v>3498</v>
      </c>
      <c r="W646">
        <v>34.320599999999999</v>
      </c>
      <c r="X646">
        <v>86.496700000000004</v>
      </c>
    </row>
    <row r="647" spans="1:24" ht="20">
      <c r="A647" s="26">
        <v>103</v>
      </c>
      <c r="B647" t="s">
        <v>1269</v>
      </c>
      <c r="C647" t="s">
        <v>2609</v>
      </c>
      <c r="D647" t="s">
        <v>3</v>
      </c>
      <c r="E647" t="s">
        <v>1778</v>
      </c>
      <c r="F647" t="s">
        <v>1779</v>
      </c>
      <c r="G647" t="s">
        <v>1273</v>
      </c>
      <c r="H647" t="s">
        <v>1127</v>
      </c>
      <c r="I647">
        <v>1</v>
      </c>
      <c r="J647">
        <v>4</v>
      </c>
      <c r="K647">
        <v>3</v>
      </c>
      <c r="L647">
        <v>3</v>
      </c>
      <c r="M647" t="s">
        <v>1275</v>
      </c>
      <c r="N647" t="str">
        <f t="shared" si="29"/>
        <v>ALWinstonHaleyville4</v>
      </c>
      <c r="Q647" t="str">
        <f t="shared" si="30"/>
        <v>Haleyville, Winston County, AL</v>
      </c>
      <c r="T647" s="23" t="s">
        <v>3173</v>
      </c>
      <c r="W647">
        <v>34.230400000000003</v>
      </c>
      <c r="X647">
        <v>87.621099999999998</v>
      </c>
    </row>
    <row r="648" spans="1:24" ht="20">
      <c r="A648" s="26">
        <v>104</v>
      </c>
      <c r="B648" t="s">
        <v>1269</v>
      </c>
      <c r="C648" t="s">
        <v>2610</v>
      </c>
      <c r="D648" t="s">
        <v>3</v>
      </c>
      <c r="E648" t="s">
        <v>497</v>
      </c>
      <c r="F648" t="s">
        <v>2611</v>
      </c>
      <c r="G648" t="s">
        <v>1273</v>
      </c>
      <c r="H648" t="s">
        <v>1274</v>
      </c>
      <c r="I648">
        <v>1</v>
      </c>
      <c r="J648">
        <v>4</v>
      </c>
      <c r="K648">
        <v>4</v>
      </c>
      <c r="L648">
        <v>3</v>
      </c>
      <c r="M648" t="s">
        <v>1275</v>
      </c>
      <c r="N648" t="str">
        <f t="shared" si="29"/>
        <v>ALCherokeeCentre4</v>
      </c>
      <c r="Q648" t="str">
        <f t="shared" si="30"/>
        <v>Centre, Cherokee County, AL</v>
      </c>
      <c r="T648" s="23" t="s">
        <v>3499</v>
      </c>
      <c r="W648">
        <v>34.1526</v>
      </c>
      <c r="X648">
        <v>85.678299999999993</v>
      </c>
    </row>
    <row r="649" spans="1:24" ht="20">
      <c r="A649" s="26">
        <v>105</v>
      </c>
      <c r="B649" t="s">
        <v>1269</v>
      </c>
      <c r="C649" t="s">
        <v>2612</v>
      </c>
      <c r="D649" t="s">
        <v>3</v>
      </c>
      <c r="E649" t="s">
        <v>1783</v>
      </c>
      <c r="F649" t="s">
        <v>2613</v>
      </c>
      <c r="G649" t="s">
        <v>1273</v>
      </c>
      <c r="H649" t="s">
        <v>1274</v>
      </c>
      <c r="I649">
        <v>1</v>
      </c>
      <c r="J649">
        <v>4</v>
      </c>
      <c r="K649">
        <v>2</v>
      </c>
      <c r="L649">
        <v>2</v>
      </c>
      <c r="M649" t="s">
        <v>1275</v>
      </c>
      <c r="N649" t="str">
        <f t="shared" si="29"/>
        <v>ALEtowahAltoona4</v>
      </c>
      <c r="Q649" t="str">
        <f t="shared" si="30"/>
        <v>Altoona, Etowah County, AL</v>
      </c>
      <c r="T649" s="23" t="s">
        <v>3500</v>
      </c>
      <c r="W649">
        <v>34.026800000000001</v>
      </c>
      <c r="X649">
        <v>86.3125</v>
      </c>
    </row>
    <row r="650" spans="1:24" ht="20">
      <c r="A650" s="26">
        <v>106</v>
      </c>
      <c r="B650" t="s">
        <v>1269</v>
      </c>
      <c r="C650" t="s">
        <v>2614</v>
      </c>
      <c r="D650" t="s">
        <v>3</v>
      </c>
      <c r="E650" t="s">
        <v>1407</v>
      </c>
      <c r="F650" t="s">
        <v>2615</v>
      </c>
      <c r="G650" t="s">
        <v>1309</v>
      </c>
      <c r="H650" t="s">
        <v>1127</v>
      </c>
      <c r="I650">
        <v>1</v>
      </c>
      <c r="J650">
        <v>4</v>
      </c>
      <c r="K650">
        <v>1</v>
      </c>
      <c r="L650">
        <v>2</v>
      </c>
      <c r="M650" t="s">
        <v>1275</v>
      </c>
      <c r="N650" t="str">
        <f t="shared" si="29"/>
        <v>ALTuscaloosaDuncanville4</v>
      </c>
      <c r="Q650" t="str">
        <f t="shared" si="30"/>
        <v>Duncanville, Tuscaloosa County, AL</v>
      </c>
      <c r="T650" s="23" t="s">
        <v>3501</v>
      </c>
      <c r="W650">
        <v>33.079799999999999</v>
      </c>
      <c r="X650">
        <v>87.474500000000006</v>
      </c>
    </row>
    <row r="651" spans="1:24" ht="20">
      <c r="A651" s="26">
        <v>107</v>
      </c>
      <c r="B651" t="s">
        <v>1269</v>
      </c>
      <c r="C651" t="s">
        <v>2616</v>
      </c>
      <c r="D651" t="s">
        <v>3</v>
      </c>
      <c r="E651" t="s">
        <v>2617</v>
      </c>
      <c r="F651" t="s">
        <v>2618</v>
      </c>
      <c r="G651" t="s">
        <v>1309</v>
      </c>
      <c r="H651" t="s">
        <v>1127</v>
      </c>
      <c r="I651">
        <v>1</v>
      </c>
      <c r="J651">
        <v>4</v>
      </c>
      <c r="K651">
        <v>2</v>
      </c>
      <c r="M651" t="s">
        <v>1275</v>
      </c>
      <c r="N651" t="str">
        <f t="shared" si="29"/>
        <v>ALCleburneHeflin4</v>
      </c>
      <c r="Q651" t="str">
        <f t="shared" si="30"/>
        <v>Heflin, Cleburne County, AL</v>
      </c>
      <c r="T651" s="23" t="s">
        <v>3502</v>
      </c>
      <c r="W651">
        <v>33.648699999999998</v>
      </c>
      <c r="X651">
        <v>85.587699999999998</v>
      </c>
    </row>
    <row r="652" spans="1:24" ht="20">
      <c r="A652" s="26">
        <v>108</v>
      </c>
      <c r="B652" t="s">
        <v>1269</v>
      </c>
      <c r="C652" t="s">
        <v>2619</v>
      </c>
      <c r="D652" t="s">
        <v>3</v>
      </c>
      <c r="E652" t="s">
        <v>1462</v>
      </c>
      <c r="F652" t="s">
        <v>1462</v>
      </c>
      <c r="G652" t="s">
        <v>1309</v>
      </c>
      <c r="H652" t="s">
        <v>1127</v>
      </c>
      <c r="I652">
        <v>1</v>
      </c>
      <c r="J652">
        <v>4</v>
      </c>
      <c r="K652">
        <v>1</v>
      </c>
      <c r="L652">
        <v>1</v>
      </c>
      <c r="M652" t="s">
        <v>1275</v>
      </c>
      <c r="N652" t="str">
        <f t="shared" si="29"/>
        <v>ALShelbyShelby4</v>
      </c>
      <c r="Q652" t="str">
        <f t="shared" si="30"/>
        <v>Shelby, Shelby County, AL</v>
      </c>
      <c r="T652" s="23" t="s">
        <v>3503</v>
      </c>
      <c r="W652">
        <v>33.086500000000001</v>
      </c>
      <c r="X652">
        <v>86.576899999999995</v>
      </c>
    </row>
    <row r="653" spans="1:24" ht="20">
      <c r="A653" s="26">
        <v>109</v>
      </c>
      <c r="B653" t="s">
        <v>1269</v>
      </c>
      <c r="C653" t="s">
        <v>2620</v>
      </c>
      <c r="D653" t="s">
        <v>3</v>
      </c>
      <c r="E653" t="s">
        <v>2224</v>
      </c>
      <c r="F653" t="s">
        <v>2225</v>
      </c>
      <c r="G653" t="s">
        <v>1309</v>
      </c>
      <c r="H653" t="s">
        <v>1274</v>
      </c>
      <c r="I653">
        <v>1</v>
      </c>
      <c r="J653">
        <v>4</v>
      </c>
      <c r="K653">
        <v>4</v>
      </c>
      <c r="M653" t="s">
        <v>1275</v>
      </c>
      <c r="N653" t="str">
        <f t="shared" si="29"/>
        <v>ALTallapoosaAlexander City4</v>
      </c>
      <c r="Q653" t="str">
        <f t="shared" si="30"/>
        <v>Alexander City, Tallapoosa County, AL</v>
      </c>
      <c r="T653" s="23" t="s">
        <v>3356</v>
      </c>
      <c r="W653">
        <v>32.944000000000003</v>
      </c>
      <c r="X653">
        <v>85.953900000000004</v>
      </c>
    </row>
    <row r="654" spans="1:24" ht="20">
      <c r="A654" s="26">
        <v>110</v>
      </c>
      <c r="B654" t="s">
        <v>1269</v>
      </c>
      <c r="C654" t="s">
        <v>2621</v>
      </c>
      <c r="D654" t="s">
        <v>3</v>
      </c>
      <c r="E654" t="s">
        <v>1315</v>
      </c>
      <c r="F654" t="s">
        <v>2622</v>
      </c>
      <c r="G654" t="s">
        <v>1319</v>
      </c>
      <c r="H654" t="s">
        <v>1127</v>
      </c>
      <c r="I654">
        <v>1</v>
      </c>
      <c r="J654">
        <v>4</v>
      </c>
      <c r="K654">
        <v>1</v>
      </c>
      <c r="M654" t="s">
        <v>1275</v>
      </c>
      <c r="N654" t="str">
        <f t="shared" si="29"/>
        <v>ALBibbGreen Pond4</v>
      </c>
      <c r="Q654" t="str">
        <f t="shared" si="30"/>
        <v>Green Pond, Bibb County, AL</v>
      </c>
      <c r="T654" s="23" t="s">
        <v>3504</v>
      </c>
      <c r="W654">
        <v>33.185099999999998</v>
      </c>
      <c r="X654">
        <v>87.137799999999999</v>
      </c>
    </row>
    <row r="655" spans="1:24" ht="20">
      <c r="A655" s="26">
        <v>111</v>
      </c>
      <c r="B655" t="s">
        <v>1269</v>
      </c>
      <c r="C655" t="s">
        <v>2623</v>
      </c>
      <c r="D655" t="s">
        <v>3</v>
      </c>
      <c r="E655" t="s">
        <v>480</v>
      </c>
      <c r="F655" t="s">
        <v>2624</v>
      </c>
      <c r="G655" t="s">
        <v>1319</v>
      </c>
      <c r="H655" t="s">
        <v>1274</v>
      </c>
      <c r="I655">
        <v>1</v>
      </c>
      <c r="J655">
        <v>4</v>
      </c>
      <c r="K655">
        <v>2</v>
      </c>
      <c r="M655" t="s">
        <v>1275</v>
      </c>
      <c r="N655" t="str">
        <f t="shared" si="29"/>
        <v>ALDallasSelma4</v>
      </c>
      <c r="Q655" t="str">
        <f t="shared" si="30"/>
        <v>Selma, Dallas County, AL</v>
      </c>
      <c r="T655" s="23" t="s">
        <v>3505</v>
      </c>
      <c r="W655">
        <v>32.407400000000003</v>
      </c>
      <c r="X655">
        <v>87.021100000000004</v>
      </c>
    </row>
    <row r="656" spans="1:24" ht="20">
      <c r="A656" s="26">
        <v>113</v>
      </c>
      <c r="B656" t="s">
        <v>1269</v>
      </c>
      <c r="C656" t="s">
        <v>2626</v>
      </c>
      <c r="D656" t="s">
        <v>3</v>
      </c>
      <c r="E656" t="s">
        <v>1417</v>
      </c>
      <c r="F656" t="s">
        <v>2627</v>
      </c>
      <c r="G656" t="s">
        <v>1319</v>
      </c>
      <c r="H656" t="s">
        <v>1274</v>
      </c>
      <c r="I656">
        <v>1</v>
      </c>
      <c r="J656">
        <v>4</v>
      </c>
      <c r="K656">
        <v>4</v>
      </c>
      <c r="M656" t="s">
        <v>1275</v>
      </c>
      <c r="N656" t="str">
        <f t="shared" si="29"/>
        <v>ALWilcoxLower Peach Tree4</v>
      </c>
      <c r="Q656" t="str">
        <f t="shared" si="30"/>
        <v>Lower Peach Tree, Wilcox County, AL</v>
      </c>
      <c r="T656" s="23" t="s">
        <v>3506</v>
      </c>
      <c r="W656">
        <v>31.7957</v>
      </c>
      <c r="X656">
        <v>87.5047</v>
      </c>
    </row>
    <row r="657" spans="1:24" ht="20">
      <c r="A657" s="26">
        <v>114</v>
      </c>
      <c r="B657" t="s">
        <v>1269</v>
      </c>
      <c r="C657" t="s">
        <v>2628</v>
      </c>
      <c r="D657" t="s">
        <v>3</v>
      </c>
      <c r="E657" t="s">
        <v>456</v>
      </c>
      <c r="F657" t="s">
        <v>456</v>
      </c>
      <c r="G657" t="s">
        <v>1319</v>
      </c>
      <c r="H657" t="s">
        <v>1274</v>
      </c>
      <c r="I657">
        <v>1</v>
      </c>
      <c r="J657">
        <v>4</v>
      </c>
      <c r="K657">
        <v>3</v>
      </c>
      <c r="L657">
        <v>4</v>
      </c>
      <c r="M657" t="s">
        <v>1275</v>
      </c>
      <c r="N657" t="str">
        <f t="shared" si="29"/>
        <v>ALMontgomeryMontgomery4</v>
      </c>
      <c r="Q657" t="str">
        <f t="shared" si="30"/>
        <v>Montgomery, Montgomery County, AL</v>
      </c>
      <c r="T657" s="23" t="s">
        <v>3098</v>
      </c>
      <c r="W657">
        <v>32.366799999999998</v>
      </c>
      <c r="X657">
        <v>86.3</v>
      </c>
    </row>
    <row r="658" spans="1:24" ht="20">
      <c r="A658" s="26">
        <v>116</v>
      </c>
      <c r="B658" t="s">
        <v>1269</v>
      </c>
      <c r="C658" t="s">
        <v>2630</v>
      </c>
      <c r="D658" t="s">
        <v>3</v>
      </c>
      <c r="E658" t="s">
        <v>1332</v>
      </c>
      <c r="F658" t="s">
        <v>2631</v>
      </c>
      <c r="G658" t="s">
        <v>1319</v>
      </c>
      <c r="H658" t="s">
        <v>1274</v>
      </c>
      <c r="I658">
        <v>1</v>
      </c>
      <c r="J658">
        <v>4</v>
      </c>
      <c r="K658">
        <v>4</v>
      </c>
      <c r="L658">
        <v>4</v>
      </c>
      <c r="M658" t="s">
        <v>1275</v>
      </c>
      <c r="N658" t="str">
        <f t="shared" si="29"/>
        <v>ALLowndesBurkville4</v>
      </c>
      <c r="Q658" t="str">
        <f t="shared" si="30"/>
        <v>Burkville, Lowndes County, AL</v>
      </c>
      <c r="T658" s="23" t="s">
        <v>3507</v>
      </c>
      <c r="W658">
        <v>32.328000000000003</v>
      </c>
      <c r="X658">
        <v>86.542199999999994</v>
      </c>
    </row>
    <row r="659" spans="1:24" ht="20">
      <c r="A659" s="26">
        <v>117</v>
      </c>
      <c r="B659" t="s">
        <v>1269</v>
      </c>
      <c r="C659" t="s">
        <v>2632</v>
      </c>
      <c r="D659" t="s">
        <v>3</v>
      </c>
      <c r="E659" t="s">
        <v>2633</v>
      </c>
      <c r="F659" t="s">
        <v>2634</v>
      </c>
      <c r="G659" t="s">
        <v>1328</v>
      </c>
      <c r="H659" t="s">
        <v>1274</v>
      </c>
      <c r="I659">
        <v>1</v>
      </c>
      <c r="J659">
        <v>4</v>
      </c>
      <c r="K659">
        <v>3</v>
      </c>
      <c r="L659">
        <v>3</v>
      </c>
      <c r="M659" t="s">
        <v>1275</v>
      </c>
      <c r="N659" t="str">
        <f t="shared" si="29"/>
        <v>ALDaleDaleville4</v>
      </c>
      <c r="Q659" t="str">
        <f t="shared" si="30"/>
        <v>Daleville, Dale County, AL</v>
      </c>
      <c r="T659" s="23" t="s">
        <v>3508</v>
      </c>
      <c r="W659">
        <v>31.3002</v>
      </c>
      <c r="X659">
        <v>85.712199999999996</v>
      </c>
    </row>
    <row r="660" spans="1:24" ht="20">
      <c r="A660" s="26">
        <v>118</v>
      </c>
      <c r="B660" t="s">
        <v>1269</v>
      </c>
      <c r="C660" t="s">
        <v>2635</v>
      </c>
      <c r="D660" t="s">
        <v>3</v>
      </c>
      <c r="E660" t="s">
        <v>922</v>
      </c>
      <c r="F660" t="s">
        <v>922</v>
      </c>
      <c r="G660" t="s">
        <v>1328</v>
      </c>
      <c r="H660" t="s">
        <v>1127</v>
      </c>
      <c r="I660">
        <v>1</v>
      </c>
      <c r="J660">
        <v>4</v>
      </c>
      <c r="K660">
        <v>1</v>
      </c>
      <c r="L660">
        <v>2</v>
      </c>
      <c r="M660" t="s">
        <v>1275</v>
      </c>
      <c r="N660" t="str">
        <f t="shared" si="29"/>
        <v>ALGenevaGeneva4</v>
      </c>
      <c r="Q660" t="str">
        <f t="shared" si="30"/>
        <v>Geneva, Geneva County, AL</v>
      </c>
      <c r="T660" s="23" t="s">
        <v>3509</v>
      </c>
      <c r="W660">
        <v>31.0321</v>
      </c>
      <c r="X660">
        <v>85.863600000000005</v>
      </c>
    </row>
    <row r="661" spans="1:24" ht="20">
      <c r="A661" s="26">
        <v>120</v>
      </c>
      <c r="B661" t="s">
        <v>1269</v>
      </c>
      <c r="C661" t="s">
        <v>2637</v>
      </c>
      <c r="D661" t="s">
        <v>3</v>
      </c>
      <c r="E661" t="s">
        <v>1438</v>
      </c>
      <c r="F661" t="s">
        <v>2638</v>
      </c>
      <c r="G661" t="s">
        <v>1328</v>
      </c>
      <c r="H661" t="s">
        <v>1127</v>
      </c>
      <c r="I661">
        <v>1</v>
      </c>
      <c r="J661">
        <v>4</v>
      </c>
      <c r="K661">
        <v>3</v>
      </c>
      <c r="L661">
        <v>2</v>
      </c>
      <c r="M661" t="s">
        <v>1275</v>
      </c>
      <c r="N661" t="str">
        <f t="shared" si="29"/>
        <v>ALCoffeeNew Brockton4</v>
      </c>
      <c r="Q661" t="str">
        <f t="shared" si="30"/>
        <v>New Brockton, Coffee County, AL</v>
      </c>
      <c r="T661" s="23" t="s">
        <v>3510</v>
      </c>
      <c r="W661">
        <v>31.379899999999999</v>
      </c>
      <c r="X661">
        <v>85.924099999999996</v>
      </c>
    </row>
    <row r="662" spans="1:24" ht="20">
      <c r="A662" s="26">
        <v>121</v>
      </c>
      <c r="B662" t="s">
        <v>1269</v>
      </c>
      <c r="C662" t="s">
        <v>2639</v>
      </c>
      <c r="D662" t="s">
        <v>3</v>
      </c>
      <c r="E662" t="s">
        <v>1068</v>
      </c>
      <c r="F662" t="s">
        <v>2640</v>
      </c>
      <c r="G662" t="s">
        <v>1328</v>
      </c>
      <c r="H662" t="s">
        <v>1127</v>
      </c>
      <c r="I662">
        <v>1</v>
      </c>
      <c r="J662">
        <v>4</v>
      </c>
      <c r="K662">
        <v>2</v>
      </c>
      <c r="L662">
        <v>2</v>
      </c>
      <c r="M662" t="s">
        <v>1275</v>
      </c>
      <c r="N662" t="str">
        <f t="shared" si="29"/>
        <v>ALWashingtonLeroy4</v>
      </c>
      <c r="Q662" t="str">
        <f t="shared" si="30"/>
        <v>Leroy, Washington County, AL</v>
      </c>
      <c r="T662" s="23" t="s">
        <v>3511</v>
      </c>
      <c r="W662">
        <v>31.5138</v>
      </c>
      <c r="X662">
        <v>87.970299999999995</v>
      </c>
    </row>
    <row r="663" spans="1:24" ht="20">
      <c r="A663" s="26">
        <v>122</v>
      </c>
      <c r="B663" t="s">
        <v>1269</v>
      </c>
      <c r="C663" t="s">
        <v>2641</v>
      </c>
      <c r="D663" t="s">
        <v>3</v>
      </c>
      <c r="E663" t="s">
        <v>2301</v>
      </c>
      <c r="F663" t="s">
        <v>2642</v>
      </c>
      <c r="G663" t="s">
        <v>1328</v>
      </c>
      <c r="H663" t="s">
        <v>1127</v>
      </c>
      <c r="I663">
        <v>1</v>
      </c>
      <c r="J663">
        <v>4</v>
      </c>
      <c r="K663">
        <v>1</v>
      </c>
      <c r="L663">
        <v>1</v>
      </c>
      <c r="M663" t="s">
        <v>1275</v>
      </c>
      <c r="N663" t="str">
        <f t="shared" si="29"/>
        <v>ALChoctawNeedham4</v>
      </c>
      <c r="Q663" t="str">
        <f t="shared" si="30"/>
        <v>Needham, Choctaw County, AL</v>
      </c>
      <c r="T663" s="23" t="s">
        <v>3512</v>
      </c>
      <c r="W663">
        <v>31.985900000000001</v>
      </c>
      <c r="X663">
        <v>88.331100000000006</v>
      </c>
    </row>
    <row r="664" spans="1:24" ht="20">
      <c r="A664" s="26">
        <v>123</v>
      </c>
      <c r="B664" t="s">
        <v>1269</v>
      </c>
      <c r="C664" t="s">
        <v>2643</v>
      </c>
      <c r="D664" t="s">
        <v>54</v>
      </c>
      <c r="E664" t="s">
        <v>1068</v>
      </c>
      <c r="F664" t="s">
        <v>679</v>
      </c>
      <c r="G664" t="s">
        <v>1328</v>
      </c>
      <c r="H664" t="s">
        <v>1274</v>
      </c>
      <c r="I664">
        <v>1</v>
      </c>
      <c r="J664">
        <v>4</v>
      </c>
      <c r="K664">
        <v>1</v>
      </c>
      <c r="L664">
        <v>1</v>
      </c>
      <c r="M664" t="s">
        <v>1275</v>
      </c>
      <c r="N664" t="str">
        <f t="shared" si="29"/>
        <v>FLWashingtonRock Hill4</v>
      </c>
      <c r="Q664" t="str">
        <f t="shared" si="30"/>
        <v>Rock Hill, Washington County, FL</v>
      </c>
      <c r="T664" s="23" t="s">
        <v>3513</v>
      </c>
      <c r="W664">
        <v>30.602499999999999</v>
      </c>
      <c r="X664">
        <v>85.109700000000004</v>
      </c>
    </row>
    <row r="665" spans="1:24" ht="20">
      <c r="A665" s="26">
        <v>124</v>
      </c>
      <c r="B665" t="s">
        <v>1269</v>
      </c>
      <c r="C665" t="s">
        <v>2644</v>
      </c>
      <c r="D665" t="s">
        <v>54</v>
      </c>
      <c r="E665" t="s">
        <v>2269</v>
      </c>
      <c r="F665" t="s">
        <v>2270</v>
      </c>
      <c r="G665" t="s">
        <v>1328</v>
      </c>
      <c r="H665" t="s">
        <v>1274</v>
      </c>
      <c r="I665">
        <v>1</v>
      </c>
      <c r="J665">
        <v>4</v>
      </c>
      <c r="K665">
        <v>1</v>
      </c>
      <c r="L665">
        <v>2</v>
      </c>
      <c r="M665" t="s">
        <v>1275</v>
      </c>
      <c r="N665" t="str">
        <f t="shared" si="29"/>
        <v>FLOkaloosaLaurel Hill4</v>
      </c>
      <c r="Q665" t="str">
        <f t="shared" si="30"/>
        <v>Laurel Hill, Okaloosa County, FL</v>
      </c>
      <c r="T665" s="23" t="s">
        <v>3374</v>
      </c>
      <c r="W665">
        <v>30.960799999999999</v>
      </c>
      <c r="X665">
        <v>86.459699999999998</v>
      </c>
    </row>
    <row r="666" spans="1:24" ht="20">
      <c r="A666" s="26">
        <v>125</v>
      </c>
      <c r="B666" t="s">
        <v>1269</v>
      </c>
      <c r="C666" t="s">
        <v>2645</v>
      </c>
      <c r="D666" t="s">
        <v>54</v>
      </c>
      <c r="E666" t="s">
        <v>2646</v>
      </c>
      <c r="F666" t="s">
        <v>2647</v>
      </c>
      <c r="G666" t="s">
        <v>1328</v>
      </c>
      <c r="H666" t="s">
        <v>1274</v>
      </c>
      <c r="I666">
        <v>1</v>
      </c>
      <c r="J666">
        <v>4</v>
      </c>
      <c r="K666">
        <v>1</v>
      </c>
      <c r="L666">
        <v>2</v>
      </c>
      <c r="M666" t="s">
        <v>1275</v>
      </c>
      <c r="N666" t="str">
        <f t="shared" si="29"/>
        <v>FLSanta RosaJay4</v>
      </c>
      <c r="Q666" t="str">
        <f t="shared" si="30"/>
        <v>Jay, Santa Rosa County, FL</v>
      </c>
      <c r="T666" s="23" t="s">
        <v>3514</v>
      </c>
      <c r="W666">
        <v>30.951000000000001</v>
      </c>
      <c r="X666">
        <v>87.152199999999993</v>
      </c>
    </row>
    <row r="667" spans="1:24" ht="20">
      <c r="A667" s="26">
        <v>126</v>
      </c>
      <c r="B667" t="s">
        <v>1269</v>
      </c>
      <c r="C667" t="s">
        <v>2648</v>
      </c>
      <c r="D667" t="s">
        <v>3</v>
      </c>
      <c r="E667" t="s">
        <v>6</v>
      </c>
      <c r="F667" t="s">
        <v>6</v>
      </c>
      <c r="G667" t="s">
        <v>1322</v>
      </c>
      <c r="H667" t="s">
        <v>1274</v>
      </c>
      <c r="I667">
        <v>1</v>
      </c>
      <c r="J667">
        <v>4</v>
      </c>
      <c r="K667">
        <v>3</v>
      </c>
      <c r="L667">
        <v>2</v>
      </c>
      <c r="M667" t="s">
        <v>1275</v>
      </c>
      <c r="N667" t="str">
        <f t="shared" si="29"/>
        <v>ALMobileMobile4</v>
      </c>
      <c r="Q667" t="str">
        <f t="shared" si="30"/>
        <v>Mobile, Mobile County, AL</v>
      </c>
      <c r="T667" s="23" t="s">
        <v>3107</v>
      </c>
      <c r="W667">
        <v>30.695399999999999</v>
      </c>
      <c r="X667">
        <v>88.039900000000003</v>
      </c>
    </row>
    <row r="668" spans="1:24" ht="20">
      <c r="A668" s="26">
        <v>127</v>
      </c>
      <c r="B668" t="s">
        <v>1269</v>
      </c>
      <c r="C668" t="s">
        <v>2649</v>
      </c>
      <c r="D668" t="s">
        <v>275</v>
      </c>
      <c r="E668" t="s">
        <v>1807</v>
      </c>
      <c r="F668" t="s">
        <v>2650</v>
      </c>
      <c r="G668" t="s">
        <v>1319</v>
      </c>
      <c r="H668" t="s">
        <v>1274</v>
      </c>
      <c r="I668">
        <v>1</v>
      </c>
      <c r="J668">
        <v>4</v>
      </c>
      <c r="K668">
        <v>1</v>
      </c>
      <c r="L668">
        <v>2</v>
      </c>
      <c r="M668" t="s">
        <v>1275</v>
      </c>
      <c r="N668" t="str">
        <f t="shared" si="29"/>
        <v>TNHenryElkhorn4</v>
      </c>
      <c r="Q668" t="str">
        <f t="shared" si="30"/>
        <v>Elkhorn, Henry County, TN</v>
      </c>
      <c r="T668" s="23" t="s">
        <v>3515</v>
      </c>
      <c r="W668">
        <v>36.330399999999997</v>
      </c>
      <c r="X668">
        <v>88.230599999999995</v>
      </c>
    </row>
    <row r="669" spans="1:24" ht="20">
      <c r="A669" s="26">
        <v>128</v>
      </c>
      <c r="B669" t="s">
        <v>1269</v>
      </c>
      <c r="C669" t="s">
        <v>2651</v>
      </c>
      <c r="D669" t="s">
        <v>275</v>
      </c>
      <c r="E669" t="s">
        <v>2652</v>
      </c>
      <c r="F669" t="s">
        <v>348</v>
      </c>
      <c r="G669" t="s">
        <v>1319</v>
      </c>
      <c r="H669" t="s">
        <v>1127</v>
      </c>
      <c r="I669">
        <v>1</v>
      </c>
      <c r="J669">
        <v>4</v>
      </c>
      <c r="K669">
        <v>2</v>
      </c>
      <c r="L669">
        <v>2</v>
      </c>
      <c r="M669" t="s">
        <v>1275</v>
      </c>
      <c r="N669" t="str">
        <f t="shared" si="29"/>
        <v>TNGibsonDyer4</v>
      </c>
      <c r="Q669" t="str">
        <f t="shared" si="30"/>
        <v>Dyer, Gibson County, TN</v>
      </c>
      <c r="T669" s="23" t="s">
        <v>3516</v>
      </c>
      <c r="W669">
        <v>36.067799999999998</v>
      </c>
      <c r="X669">
        <v>88.994799999999998</v>
      </c>
    </row>
    <row r="670" spans="1:24" ht="20">
      <c r="A670" s="26">
        <v>129</v>
      </c>
      <c r="B670" t="s">
        <v>1269</v>
      </c>
      <c r="C670" t="s">
        <v>2653</v>
      </c>
      <c r="D670" t="s">
        <v>275</v>
      </c>
      <c r="E670" t="s">
        <v>1837</v>
      </c>
      <c r="F670" t="s">
        <v>2654</v>
      </c>
      <c r="G670" t="s">
        <v>1274</v>
      </c>
      <c r="H670" t="s">
        <v>1127</v>
      </c>
      <c r="I670">
        <v>1</v>
      </c>
      <c r="J670">
        <v>4</v>
      </c>
      <c r="K670">
        <v>2</v>
      </c>
      <c r="L670">
        <v>2</v>
      </c>
      <c r="M670" t="s">
        <v>1275</v>
      </c>
      <c r="N670" t="str">
        <f t="shared" si="29"/>
        <v>TNObionWoodland Mills4</v>
      </c>
      <c r="Q670" t="str">
        <f t="shared" si="30"/>
        <v>Woodland Mills, Obion County, TN</v>
      </c>
      <c r="T670" s="23" t="s">
        <v>3517</v>
      </c>
      <c r="W670">
        <v>36.469499999999996</v>
      </c>
      <c r="X670">
        <v>89.158900000000003</v>
      </c>
    </row>
    <row r="671" spans="1:24" ht="20">
      <c r="A671" s="26">
        <v>130</v>
      </c>
      <c r="B671" t="s">
        <v>1269</v>
      </c>
      <c r="C671" t="s">
        <v>2655</v>
      </c>
      <c r="D671" t="s">
        <v>275</v>
      </c>
      <c r="E671" t="s">
        <v>1460</v>
      </c>
      <c r="F671" t="s">
        <v>355</v>
      </c>
      <c r="G671" t="s">
        <v>1319</v>
      </c>
      <c r="H671" t="s">
        <v>1127</v>
      </c>
      <c r="I671">
        <v>1</v>
      </c>
      <c r="J671">
        <v>4</v>
      </c>
      <c r="K671">
        <v>1</v>
      </c>
      <c r="L671">
        <v>1</v>
      </c>
      <c r="M671" t="s">
        <v>1275</v>
      </c>
      <c r="N671" t="str">
        <f t="shared" si="29"/>
        <v>TNHaywoodBrownsville4</v>
      </c>
      <c r="Q671" t="str">
        <f t="shared" si="30"/>
        <v>Brownsville, Haywood County, TN</v>
      </c>
      <c r="T671" s="23" t="s">
        <v>2877</v>
      </c>
      <c r="W671">
        <v>35.5931</v>
      </c>
      <c r="X671">
        <v>89.262600000000006</v>
      </c>
    </row>
    <row r="672" spans="1:24" ht="20">
      <c r="A672" s="26">
        <v>131</v>
      </c>
      <c r="B672" t="s">
        <v>1269</v>
      </c>
      <c r="C672" t="s">
        <v>2656</v>
      </c>
      <c r="D672" t="s">
        <v>275</v>
      </c>
      <c r="E672" t="s">
        <v>1397</v>
      </c>
      <c r="F672" t="s">
        <v>350</v>
      </c>
      <c r="G672" t="s">
        <v>1274</v>
      </c>
      <c r="H672" t="s">
        <v>1127</v>
      </c>
      <c r="I672">
        <v>1</v>
      </c>
      <c r="J672">
        <v>4</v>
      </c>
      <c r="K672">
        <v>1</v>
      </c>
      <c r="M672" t="s">
        <v>1275</v>
      </c>
      <c r="N672" t="str">
        <f t="shared" si="29"/>
        <v>TNLauderdaleArp4</v>
      </c>
      <c r="Q672" t="str">
        <f t="shared" si="30"/>
        <v>Arp, Lauderdale County, TN</v>
      </c>
      <c r="T672" s="23" t="s">
        <v>3518</v>
      </c>
      <c r="W672">
        <v>35.736499999999999</v>
      </c>
      <c r="X672">
        <v>89.541200000000003</v>
      </c>
    </row>
    <row r="673" spans="1:24" ht="20">
      <c r="A673" s="26">
        <v>132</v>
      </c>
      <c r="B673" t="s">
        <v>1269</v>
      </c>
      <c r="C673" t="s">
        <v>2657</v>
      </c>
      <c r="D673" t="s">
        <v>275</v>
      </c>
      <c r="E673" t="s">
        <v>1842</v>
      </c>
      <c r="F673" t="s">
        <v>352</v>
      </c>
      <c r="G673" t="s">
        <v>1319</v>
      </c>
      <c r="H673" t="s">
        <v>1127</v>
      </c>
      <c r="I673">
        <v>1</v>
      </c>
      <c r="J673">
        <v>4</v>
      </c>
      <c r="K673">
        <v>2</v>
      </c>
      <c r="M673" t="s">
        <v>1275</v>
      </c>
      <c r="N673" t="str">
        <f t="shared" si="29"/>
        <v>TNHardemanBolivar4</v>
      </c>
      <c r="Q673" t="str">
        <f t="shared" si="30"/>
        <v>Bolivar, Hardeman County, TN</v>
      </c>
      <c r="T673" s="23" t="s">
        <v>3199</v>
      </c>
      <c r="W673">
        <v>35.256700000000002</v>
      </c>
      <c r="X673">
        <v>88.987300000000005</v>
      </c>
    </row>
    <row r="674" spans="1:24" ht="20">
      <c r="A674" s="26">
        <v>133</v>
      </c>
      <c r="B674" t="s">
        <v>1269</v>
      </c>
      <c r="C674" t="s">
        <v>2658</v>
      </c>
      <c r="D674" t="s">
        <v>275</v>
      </c>
      <c r="E674" t="s">
        <v>1462</v>
      </c>
      <c r="F674" t="s">
        <v>280</v>
      </c>
      <c r="G674" t="s">
        <v>1274</v>
      </c>
      <c r="H674" t="s">
        <v>1274</v>
      </c>
      <c r="I674">
        <v>1</v>
      </c>
      <c r="J674">
        <v>4</v>
      </c>
      <c r="K674">
        <v>3</v>
      </c>
      <c r="M674" t="s">
        <v>1275</v>
      </c>
      <c r="N674" t="str">
        <f t="shared" si="29"/>
        <v>TNShelbyMemphis4</v>
      </c>
      <c r="Q674" t="str">
        <f t="shared" si="30"/>
        <v>Memphis, Shelby County, TN</v>
      </c>
      <c r="T674" s="23" t="s">
        <v>2878</v>
      </c>
      <c r="W674">
        <v>35.149500000000003</v>
      </c>
      <c r="X674">
        <v>90.049000000000007</v>
      </c>
    </row>
    <row r="675" spans="1:24" ht="20">
      <c r="A675" s="26">
        <v>134</v>
      </c>
      <c r="B675" t="s">
        <v>1269</v>
      </c>
      <c r="C675" t="s">
        <v>2659</v>
      </c>
      <c r="D675" t="s">
        <v>336</v>
      </c>
      <c r="E675" t="s">
        <v>2287</v>
      </c>
      <c r="F675" t="s">
        <v>2288</v>
      </c>
      <c r="G675" t="s">
        <v>1319</v>
      </c>
      <c r="H675" t="s">
        <v>1274</v>
      </c>
      <c r="I675">
        <v>1</v>
      </c>
      <c r="J675">
        <v>4</v>
      </c>
      <c r="K675">
        <v>4</v>
      </c>
      <c r="L675">
        <v>3</v>
      </c>
      <c r="M675" t="s">
        <v>1275</v>
      </c>
      <c r="N675" t="str">
        <f t="shared" si="29"/>
        <v>MSTishomingoIuka4</v>
      </c>
      <c r="Q675" t="str">
        <f t="shared" si="30"/>
        <v>Iuka, Tishomingo County, MS</v>
      </c>
      <c r="T675" s="23" t="s">
        <v>3381</v>
      </c>
      <c r="W675">
        <v>34.811199999999999</v>
      </c>
      <c r="X675">
        <v>88.194999999999993</v>
      </c>
    </row>
    <row r="676" spans="1:24" ht="20">
      <c r="A676" s="26">
        <v>135</v>
      </c>
      <c r="B676" t="s">
        <v>1269</v>
      </c>
      <c r="C676" t="s">
        <v>2660</v>
      </c>
      <c r="D676" t="s">
        <v>336</v>
      </c>
      <c r="E676" t="s">
        <v>367</v>
      </c>
      <c r="F676" t="s">
        <v>2661</v>
      </c>
      <c r="G676" t="s">
        <v>1319</v>
      </c>
      <c r="H676" t="s">
        <v>1127</v>
      </c>
      <c r="I676">
        <v>1</v>
      </c>
      <c r="J676">
        <v>4</v>
      </c>
      <c r="M676" t="s">
        <v>1275</v>
      </c>
      <c r="N676" t="str">
        <f t="shared" si="29"/>
        <v>MSMarshallBethlehem4</v>
      </c>
      <c r="Q676" t="str">
        <f t="shared" si="30"/>
        <v>Bethlehem, Marshall County, MS</v>
      </c>
      <c r="T676" s="23" t="s">
        <v>3519</v>
      </c>
      <c r="W676">
        <v>34.716200000000001</v>
      </c>
      <c r="X676">
        <v>89.552899999999994</v>
      </c>
    </row>
    <row r="677" spans="1:24" ht="20">
      <c r="A677" s="26">
        <v>136</v>
      </c>
      <c r="B677" t="s">
        <v>1269</v>
      </c>
      <c r="C677" t="s">
        <v>2662</v>
      </c>
      <c r="D677" t="s">
        <v>336</v>
      </c>
      <c r="E677" t="s">
        <v>2574</v>
      </c>
      <c r="F677" t="s">
        <v>2663</v>
      </c>
      <c r="G677" t="s">
        <v>1274</v>
      </c>
      <c r="H677" t="s">
        <v>1274</v>
      </c>
      <c r="I677">
        <v>1</v>
      </c>
      <c r="J677">
        <v>4</v>
      </c>
      <c r="K677">
        <v>3</v>
      </c>
      <c r="L677">
        <v>4</v>
      </c>
      <c r="M677" t="s">
        <v>1275</v>
      </c>
      <c r="N677" t="str">
        <f t="shared" si="29"/>
        <v>MSDe SotoHernando4</v>
      </c>
      <c r="Q677" t="str">
        <f t="shared" si="30"/>
        <v>Hernando, De Soto County, MS</v>
      </c>
      <c r="T677" s="23" t="s">
        <v>3520</v>
      </c>
      <c r="W677">
        <v>34.823099999999997</v>
      </c>
      <c r="X677">
        <v>89.993399999999994</v>
      </c>
    </row>
    <row r="678" spans="1:24" ht="20">
      <c r="A678" s="26">
        <v>137</v>
      </c>
      <c r="B678" t="s">
        <v>1269</v>
      </c>
      <c r="C678" t="s">
        <v>2664</v>
      </c>
      <c r="D678" t="s">
        <v>336</v>
      </c>
      <c r="E678" t="s">
        <v>2665</v>
      </c>
      <c r="F678" t="s">
        <v>2665</v>
      </c>
      <c r="G678" t="s">
        <v>1274</v>
      </c>
      <c r="H678" t="s">
        <v>1127</v>
      </c>
      <c r="I678">
        <v>1</v>
      </c>
      <c r="J678">
        <v>4</v>
      </c>
      <c r="K678">
        <v>2</v>
      </c>
      <c r="L678">
        <v>3</v>
      </c>
      <c r="M678" t="s">
        <v>1275</v>
      </c>
      <c r="N678" t="str">
        <f t="shared" si="29"/>
        <v>MSTunicaTunica4</v>
      </c>
      <c r="Q678" t="str">
        <f t="shared" si="30"/>
        <v>Tunica, Tunica County, MS</v>
      </c>
      <c r="T678" s="23" t="s">
        <v>3521</v>
      </c>
      <c r="W678">
        <v>34.684800000000003</v>
      </c>
      <c r="X678">
        <v>90.382000000000005</v>
      </c>
    </row>
    <row r="679" spans="1:24" ht="20">
      <c r="A679" s="26">
        <v>138</v>
      </c>
      <c r="B679" t="s">
        <v>1269</v>
      </c>
      <c r="C679" t="s">
        <v>2666</v>
      </c>
      <c r="D679" t="s">
        <v>336</v>
      </c>
      <c r="E679" t="s">
        <v>1705</v>
      </c>
      <c r="F679" t="s">
        <v>2667</v>
      </c>
      <c r="G679" t="s">
        <v>1274</v>
      </c>
      <c r="H679" t="s">
        <v>1127</v>
      </c>
      <c r="I679">
        <v>1</v>
      </c>
      <c r="J679">
        <v>4</v>
      </c>
      <c r="K679">
        <v>4</v>
      </c>
      <c r="L679">
        <v>3</v>
      </c>
      <c r="M679" t="s">
        <v>1275</v>
      </c>
      <c r="N679" t="str">
        <f t="shared" si="29"/>
        <v>MSQuitmanMarks4</v>
      </c>
      <c r="Q679" t="str">
        <f t="shared" si="30"/>
        <v>Marks, Quitman County, MS</v>
      </c>
      <c r="T679" s="23" t="s">
        <v>3522</v>
      </c>
      <c r="W679">
        <v>34.2532</v>
      </c>
      <c r="X679">
        <v>90.273099999999999</v>
      </c>
    </row>
    <row r="680" spans="1:24" ht="20">
      <c r="A680" s="26">
        <v>139</v>
      </c>
      <c r="B680" t="s">
        <v>1269</v>
      </c>
      <c r="C680" t="s">
        <v>2668</v>
      </c>
      <c r="D680" t="s">
        <v>336</v>
      </c>
      <c r="E680" t="s">
        <v>2669</v>
      </c>
      <c r="F680" t="s">
        <v>2670</v>
      </c>
      <c r="G680" t="s">
        <v>1274</v>
      </c>
      <c r="H680" t="s">
        <v>1127</v>
      </c>
      <c r="I680">
        <v>1</v>
      </c>
      <c r="J680">
        <v>4</v>
      </c>
      <c r="K680">
        <v>3</v>
      </c>
      <c r="L680">
        <v>3</v>
      </c>
      <c r="M680" t="s">
        <v>1275</v>
      </c>
      <c r="N680" t="str">
        <f t="shared" si="29"/>
        <v>MSCoahomaFriars Point4</v>
      </c>
      <c r="Q680" t="str">
        <f t="shared" si="30"/>
        <v>Friars Point, Coahoma County, MS</v>
      </c>
      <c r="T680" s="23" t="s">
        <v>3523</v>
      </c>
      <c r="W680">
        <v>34.366199999999999</v>
      </c>
      <c r="X680">
        <v>90.641199999999998</v>
      </c>
    </row>
    <row r="681" spans="1:24" ht="20">
      <c r="A681" s="26">
        <v>140</v>
      </c>
      <c r="B681" t="s">
        <v>1269</v>
      </c>
      <c r="C681" t="s">
        <v>2671</v>
      </c>
      <c r="D681" t="s">
        <v>336</v>
      </c>
      <c r="E681" t="s">
        <v>2672</v>
      </c>
      <c r="F681" t="s">
        <v>2673</v>
      </c>
      <c r="G681" t="s">
        <v>1319</v>
      </c>
      <c r="H681" t="s">
        <v>1127</v>
      </c>
      <c r="I681">
        <v>1</v>
      </c>
      <c r="J681">
        <v>4</v>
      </c>
      <c r="K681">
        <v>2</v>
      </c>
      <c r="L681">
        <v>2</v>
      </c>
      <c r="M681" t="s">
        <v>1275</v>
      </c>
      <c r="N681" t="str">
        <f t="shared" si="29"/>
        <v>MSPontotocToxish4</v>
      </c>
      <c r="Q681" t="str">
        <f t="shared" si="30"/>
        <v>Toxish, Pontotoc County, MS</v>
      </c>
      <c r="T681" s="23" t="s">
        <v>3524</v>
      </c>
      <c r="W681">
        <v>34.195700000000002</v>
      </c>
      <c r="X681">
        <v>89.018900000000002</v>
      </c>
    </row>
    <row r="682" spans="1:24" ht="20">
      <c r="A682" s="26">
        <v>141</v>
      </c>
      <c r="B682" t="s">
        <v>1269</v>
      </c>
      <c r="C682" t="s">
        <v>2674</v>
      </c>
      <c r="D682" t="s">
        <v>336</v>
      </c>
      <c r="E682" t="s">
        <v>2672</v>
      </c>
      <c r="F682" t="s">
        <v>2672</v>
      </c>
      <c r="G682" t="s">
        <v>1319</v>
      </c>
      <c r="H682" t="s">
        <v>1127</v>
      </c>
      <c r="I682">
        <v>1</v>
      </c>
      <c r="J682">
        <v>4</v>
      </c>
      <c r="K682">
        <v>2</v>
      </c>
      <c r="M682" t="s">
        <v>1275</v>
      </c>
      <c r="N682" t="str">
        <f t="shared" si="29"/>
        <v>MSPontotocPontotoc4</v>
      </c>
      <c r="Q682" t="str">
        <f t="shared" si="30"/>
        <v>Pontotoc, Pontotoc County, MS</v>
      </c>
      <c r="T682" s="23" t="s">
        <v>3525</v>
      </c>
      <c r="W682">
        <v>34.247599999999998</v>
      </c>
      <c r="X682">
        <v>88.998900000000006</v>
      </c>
    </row>
    <row r="683" spans="1:24" ht="20">
      <c r="A683" s="26">
        <v>143</v>
      </c>
      <c r="B683" t="s">
        <v>1269</v>
      </c>
      <c r="C683" t="s">
        <v>2676</v>
      </c>
      <c r="D683" t="s">
        <v>336</v>
      </c>
      <c r="E683" t="s">
        <v>1848</v>
      </c>
      <c r="F683" t="s">
        <v>2677</v>
      </c>
      <c r="G683" t="s">
        <v>1319</v>
      </c>
      <c r="H683" t="s">
        <v>1127</v>
      </c>
      <c r="I683">
        <v>1</v>
      </c>
      <c r="J683">
        <v>4</v>
      </c>
      <c r="K683">
        <v>4</v>
      </c>
      <c r="L683">
        <v>4</v>
      </c>
      <c r="M683" t="s">
        <v>1275</v>
      </c>
      <c r="N683" t="str">
        <f t="shared" si="29"/>
        <v>MSLafayetteBurgess4</v>
      </c>
      <c r="Q683" t="str">
        <f t="shared" si="30"/>
        <v>Burgess, Lafayette County, MS</v>
      </c>
      <c r="T683" s="23" t="s">
        <v>3526</v>
      </c>
      <c r="W683">
        <v>34.298200000000001</v>
      </c>
      <c r="X683">
        <v>89.683899999999994</v>
      </c>
    </row>
    <row r="684" spans="1:24" ht="20">
      <c r="A684" s="26">
        <v>144</v>
      </c>
      <c r="B684" t="s">
        <v>1269</v>
      </c>
      <c r="C684" t="s">
        <v>2678</v>
      </c>
      <c r="D684" t="s">
        <v>336</v>
      </c>
      <c r="E684" t="s">
        <v>352</v>
      </c>
      <c r="F684" t="s">
        <v>2679</v>
      </c>
      <c r="G684" t="s">
        <v>1274</v>
      </c>
      <c r="H684" t="s">
        <v>1127</v>
      </c>
      <c r="I684">
        <v>1</v>
      </c>
      <c r="J684">
        <v>4</v>
      </c>
      <c r="K684">
        <v>4</v>
      </c>
      <c r="L684">
        <v>4</v>
      </c>
      <c r="M684" t="s">
        <v>1275</v>
      </c>
      <c r="N684" t="str">
        <f t="shared" si="29"/>
        <v>MSBolivarBenoit4</v>
      </c>
      <c r="Q684" t="str">
        <f t="shared" si="30"/>
        <v>Benoit, Bolivar County, MS</v>
      </c>
      <c r="T684" s="23" t="s">
        <v>3527</v>
      </c>
      <c r="W684">
        <v>33.655099999999997</v>
      </c>
      <c r="X684">
        <v>91.008700000000005</v>
      </c>
    </row>
    <row r="685" spans="1:24" ht="20">
      <c r="A685" s="26">
        <v>145</v>
      </c>
      <c r="B685" t="s">
        <v>1269</v>
      </c>
      <c r="C685" t="s">
        <v>2680</v>
      </c>
      <c r="D685" t="s">
        <v>336</v>
      </c>
      <c r="E685" t="s">
        <v>1332</v>
      </c>
      <c r="F685" t="s">
        <v>234</v>
      </c>
      <c r="G685" t="s">
        <v>1319</v>
      </c>
      <c r="H685" t="s">
        <v>1274</v>
      </c>
      <c r="I685">
        <v>1</v>
      </c>
      <c r="J685">
        <v>4</v>
      </c>
      <c r="K685">
        <v>4</v>
      </c>
      <c r="M685" t="s">
        <v>1275</v>
      </c>
      <c r="N685" t="str">
        <f t="shared" si="29"/>
        <v>MSLowndesColumbus4</v>
      </c>
      <c r="Q685" t="str">
        <f t="shared" si="30"/>
        <v>Columbus, Lowndes County, MS</v>
      </c>
      <c r="T685" s="23" t="s">
        <v>3203</v>
      </c>
      <c r="W685">
        <v>33.495699999999999</v>
      </c>
      <c r="X685">
        <v>88.427300000000002</v>
      </c>
    </row>
    <row r="686" spans="1:24" ht="20">
      <c r="A686" s="26">
        <v>146</v>
      </c>
      <c r="B686" t="s">
        <v>1269</v>
      </c>
      <c r="C686" t="s">
        <v>2681</v>
      </c>
      <c r="D686" t="s">
        <v>336</v>
      </c>
      <c r="E686" t="s">
        <v>2682</v>
      </c>
      <c r="F686" t="s">
        <v>2683</v>
      </c>
      <c r="G686" t="s">
        <v>1319</v>
      </c>
      <c r="H686" t="s">
        <v>1274</v>
      </c>
      <c r="I686">
        <v>1</v>
      </c>
      <c r="J686">
        <v>4</v>
      </c>
      <c r="K686">
        <v>1</v>
      </c>
      <c r="L686">
        <v>2</v>
      </c>
      <c r="M686" t="s">
        <v>1275</v>
      </c>
      <c r="N686" t="str">
        <f t="shared" si="29"/>
        <v>MSNoxubeeMashulaville4</v>
      </c>
      <c r="Q686" t="str">
        <f t="shared" si="30"/>
        <v>Mashulaville, Noxubee County, MS</v>
      </c>
      <c r="T686" s="23" t="s">
        <v>3528</v>
      </c>
      <c r="W686">
        <v>32.936799999999998</v>
      </c>
      <c r="X686">
        <v>88.699399999999997</v>
      </c>
    </row>
    <row r="687" spans="1:24" ht="20">
      <c r="A687" s="26">
        <v>147</v>
      </c>
      <c r="B687" t="s">
        <v>1269</v>
      </c>
      <c r="C687" t="s">
        <v>2684</v>
      </c>
      <c r="D687" t="s">
        <v>336</v>
      </c>
      <c r="E687" t="s">
        <v>2682</v>
      </c>
      <c r="F687" t="s">
        <v>74</v>
      </c>
      <c r="G687" t="s">
        <v>1319</v>
      </c>
      <c r="H687" t="s">
        <v>1127</v>
      </c>
      <c r="I687">
        <v>1</v>
      </c>
      <c r="J687">
        <v>4</v>
      </c>
      <c r="K687">
        <v>3</v>
      </c>
      <c r="L687">
        <v>3</v>
      </c>
      <c r="M687" t="s">
        <v>1275</v>
      </c>
      <c r="N687" t="str">
        <f t="shared" si="29"/>
        <v>MSNoxubeeMacon4</v>
      </c>
      <c r="Q687" t="str">
        <f t="shared" si="30"/>
        <v>Macon, Noxubee County, MS</v>
      </c>
      <c r="T687" s="23" t="s">
        <v>3529</v>
      </c>
      <c r="W687">
        <v>33.112900000000003</v>
      </c>
      <c r="X687">
        <v>88.560599999999994</v>
      </c>
    </row>
    <row r="688" spans="1:24" ht="20">
      <c r="A688" s="26">
        <v>148</v>
      </c>
      <c r="B688" t="s">
        <v>1269</v>
      </c>
      <c r="C688" t="s">
        <v>2685</v>
      </c>
      <c r="D688" t="s">
        <v>336</v>
      </c>
      <c r="E688" t="s">
        <v>1852</v>
      </c>
      <c r="F688" t="s">
        <v>2686</v>
      </c>
      <c r="G688" t="s">
        <v>1319</v>
      </c>
      <c r="H688" t="s">
        <v>1274</v>
      </c>
      <c r="I688">
        <v>1</v>
      </c>
      <c r="J688">
        <v>4</v>
      </c>
      <c r="K688">
        <v>2</v>
      </c>
      <c r="L688">
        <v>2</v>
      </c>
      <c r="M688" t="s">
        <v>1275</v>
      </c>
      <c r="N688" t="str">
        <f t="shared" ref="N688:N749" si="31">D688&amp;E688&amp;F688&amp;J688</f>
        <v>MSOktibbehaStarkville4</v>
      </c>
      <c r="Q688" t="str">
        <f t="shared" ref="Q688:Q749" si="32">F688&amp;", "&amp;E688&amp;" County, "&amp;D688</f>
        <v>Starkville, Oktibbeha County, MS</v>
      </c>
      <c r="T688" s="23" t="s">
        <v>3530</v>
      </c>
      <c r="W688">
        <v>33.450400000000002</v>
      </c>
      <c r="X688">
        <v>88.818399999999997</v>
      </c>
    </row>
    <row r="689" spans="1:24" ht="20">
      <c r="A689" s="26">
        <v>149</v>
      </c>
      <c r="B689" t="s">
        <v>1269</v>
      </c>
      <c r="C689" t="s">
        <v>2687</v>
      </c>
      <c r="D689" t="s">
        <v>336</v>
      </c>
      <c r="E689" t="s">
        <v>2301</v>
      </c>
      <c r="F689" t="s">
        <v>2688</v>
      </c>
      <c r="G689" t="s">
        <v>1319</v>
      </c>
      <c r="H689" t="s">
        <v>1127</v>
      </c>
      <c r="I689">
        <v>1</v>
      </c>
      <c r="J689">
        <v>4</v>
      </c>
      <c r="K689">
        <v>2</v>
      </c>
      <c r="L689">
        <v>3</v>
      </c>
      <c r="M689" t="s">
        <v>1275</v>
      </c>
      <c r="N689" t="str">
        <f t="shared" si="31"/>
        <v>MSChoctawChester4</v>
      </c>
      <c r="Q689" t="str">
        <f t="shared" si="32"/>
        <v>Chester, Choctaw County, MS</v>
      </c>
      <c r="T689" s="23" t="s">
        <v>3531</v>
      </c>
      <c r="W689">
        <v>33.3795</v>
      </c>
      <c r="X689">
        <v>89.321700000000007</v>
      </c>
    </row>
    <row r="690" spans="1:24" ht="20">
      <c r="A690" s="26">
        <v>150</v>
      </c>
      <c r="B690" t="s">
        <v>1269</v>
      </c>
      <c r="C690" t="s">
        <v>2689</v>
      </c>
      <c r="D690" t="s">
        <v>336</v>
      </c>
      <c r="E690" t="s">
        <v>1855</v>
      </c>
      <c r="F690" t="s">
        <v>2690</v>
      </c>
      <c r="G690" t="s">
        <v>1319</v>
      </c>
      <c r="H690" t="s">
        <v>1274</v>
      </c>
      <c r="I690">
        <v>1</v>
      </c>
      <c r="J690">
        <v>4</v>
      </c>
      <c r="K690">
        <v>2</v>
      </c>
      <c r="L690">
        <v>2</v>
      </c>
      <c r="M690" t="s">
        <v>1275</v>
      </c>
      <c r="N690" t="str">
        <f t="shared" si="31"/>
        <v>MSAttalaMcCool4</v>
      </c>
      <c r="Q690" t="str">
        <f t="shared" si="32"/>
        <v>McCool, Attala County, MS</v>
      </c>
      <c r="T690" s="23" t="s">
        <v>3532</v>
      </c>
      <c r="W690">
        <v>33.1907</v>
      </c>
      <c r="X690">
        <v>89.345100000000002</v>
      </c>
    </row>
    <row r="691" spans="1:24" ht="20">
      <c r="A691" s="26">
        <v>151</v>
      </c>
      <c r="B691" t="s">
        <v>1269</v>
      </c>
      <c r="C691" t="s">
        <v>2691</v>
      </c>
      <c r="D691" t="s">
        <v>336</v>
      </c>
      <c r="E691" t="s">
        <v>1855</v>
      </c>
      <c r="F691" t="s">
        <v>1856</v>
      </c>
      <c r="G691" t="s">
        <v>1319</v>
      </c>
      <c r="H691" t="s">
        <v>1274</v>
      </c>
      <c r="I691">
        <v>1</v>
      </c>
      <c r="J691">
        <v>4</v>
      </c>
      <c r="K691">
        <v>3</v>
      </c>
      <c r="M691" t="s">
        <v>1275</v>
      </c>
      <c r="N691" t="str">
        <f t="shared" si="31"/>
        <v>MSAttalaKosciusko4</v>
      </c>
      <c r="Q691" t="str">
        <f t="shared" si="32"/>
        <v>Kosciusko, Attala County, MS</v>
      </c>
      <c r="T691" s="23" t="s">
        <v>3205</v>
      </c>
      <c r="W691">
        <v>33.058700000000002</v>
      </c>
      <c r="X691">
        <v>89.587000000000003</v>
      </c>
    </row>
    <row r="692" spans="1:24" ht="20">
      <c r="A692" s="26">
        <v>152</v>
      </c>
      <c r="B692" t="s">
        <v>1269</v>
      </c>
      <c r="C692" t="s">
        <v>2692</v>
      </c>
      <c r="D692" t="s">
        <v>336</v>
      </c>
      <c r="E692" t="s">
        <v>1656</v>
      </c>
      <c r="F692" t="s">
        <v>958</v>
      </c>
      <c r="G692" t="s">
        <v>1319</v>
      </c>
      <c r="H692" t="s">
        <v>1274</v>
      </c>
      <c r="I692">
        <v>1</v>
      </c>
      <c r="J692">
        <v>4</v>
      </c>
      <c r="K692">
        <v>2</v>
      </c>
      <c r="L692">
        <v>2</v>
      </c>
      <c r="M692" t="s">
        <v>1275</v>
      </c>
      <c r="N692" t="str">
        <f t="shared" si="31"/>
        <v>MSCarrollJefferson4</v>
      </c>
      <c r="Q692" t="str">
        <f t="shared" si="32"/>
        <v>Jefferson, Carroll County, MS</v>
      </c>
      <c r="T692" s="23" t="s">
        <v>3533</v>
      </c>
      <c r="W692">
        <v>33.379899999999999</v>
      </c>
      <c r="X692">
        <v>89.887100000000004</v>
      </c>
    </row>
    <row r="693" spans="1:24" ht="20">
      <c r="A693" s="26">
        <v>153</v>
      </c>
      <c r="B693" t="s">
        <v>1269</v>
      </c>
      <c r="C693" t="s">
        <v>2693</v>
      </c>
      <c r="D693" t="s">
        <v>336</v>
      </c>
      <c r="E693" t="s">
        <v>1859</v>
      </c>
      <c r="F693" t="s">
        <v>1860</v>
      </c>
      <c r="G693" t="s">
        <v>1274</v>
      </c>
      <c r="H693" t="s">
        <v>1127</v>
      </c>
      <c r="I693">
        <v>1</v>
      </c>
      <c r="J693">
        <v>4</v>
      </c>
      <c r="K693">
        <v>3</v>
      </c>
      <c r="L693">
        <v>4</v>
      </c>
      <c r="M693" t="s">
        <v>1275</v>
      </c>
      <c r="N693" t="str">
        <f t="shared" si="31"/>
        <v>MSLefloreGreenwood4</v>
      </c>
      <c r="Q693" t="str">
        <f t="shared" si="32"/>
        <v>Greenwood, Leflore County, MS</v>
      </c>
      <c r="T693" s="23" t="s">
        <v>3206</v>
      </c>
      <c r="W693">
        <v>33.5182</v>
      </c>
      <c r="X693">
        <v>90.179599999999994</v>
      </c>
    </row>
    <row r="694" spans="1:24" ht="20">
      <c r="A694" s="26">
        <v>154</v>
      </c>
      <c r="B694" t="s">
        <v>1269</v>
      </c>
      <c r="C694" t="s">
        <v>2694</v>
      </c>
      <c r="D694" t="s">
        <v>336</v>
      </c>
      <c r="E694" t="s">
        <v>1476</v>
      </c>
      <c r="F694" t="s">
        <v>2695</v>
      </c>
      <c r="G694" t="s">
        <v>1274</v>
      </c>
      <c r="H694" t="s">
        <v>1274</v>
      </c>
      <c r="I694">
        <v>1</v>
      </c>
      <c r="J694">
        <v>4</v>
      </c>
      <c r="K694">
        <v>4</v>
      </c>
      <c r="L694">
        <v>3</v>
      </c>
      <c r="M694" t="s">
        <v>1275</v>
      </c>
      <c r="N694" t="str">
        <f t="shared" si="31"/>
        <v>MSYazooFreerun4</v>
      </c>
      <c r="Q694" t="str">
        <f t="shared" si="32"/>
        <v>Freerun, Yazoo County, MS</v>
      </c>
      <c r="T694" s="23" t="s">
        <v>3534</v>
      </c>
      <c r="W694">
        <v>32.903500000000001</v>
      </c>
      <c r="X694">
        <v>90.333200000000005</v>
      </c>
    </row>
    <row r="695" spans="1:24" ht="20">
      <c r="A695" s="26">
        <v>155</v>
      </c>
      <c r="B695" t="s">
        <v>1269</v>
      </c>
      <c r="C695" t="s">
        <v>2696</v>
      </c>
      <c r="D695" t="s">
        <v>336</v>
      </c>
      <c r="E695" t="s">
        <v>1668</v>
      </c>
      <c r="F695" t="s">
        <v>2697</v>
      </c>
      <c r="G695" t="s">
        <v>1274</v>
      </c>
      <c r="H695" t="s">
        <v>1127</v>
      </c>
      <c r="I695">
        <v>1</v>
      </c>
      <c r="J695">
        <v>4</v>
      </c>
      <c r="K695">
        <v>4</v>
      </c>
      <c r="L695">
        <v>4</v>
      </c>
      <c r="M695" t="s">
        <v>1275</v>
      </c>
      <c r="N695" t="str">
        <f t="shared" si="31"/>
        <v>MSWarrenVicksburg4</v>
      </c>
      <c r="Q695" t="str">
        <f t="shared" si="32"/>
        <v>Vicksburg, Warren County, MS</v>
      </c>
      <c r="T695" s="23" t="s">
        <v>3535</v>
      </c>
      <c r="W695">
        <v>32.352600000000002</v>
      </c>
      <c r="X695">
        <v>90.877899999999997</v>
      </c>
    </row>
    <row r="696" spans="1:24" ht="20">
      <c r="A696" s="26">
        <v>156</v>
      </c>
      <c r="B696" t="s">
        <v>1269</v>
      </c>
      <c r="C696" t="s">
        <v>2698</v>
      </c>
      <c r="D696" t="s">
        <v>336</v>
      </c>
      <c r="E696" t="s">
        <v>2307</v>
      </c>
      <c r="F696" t="s">
        <v>2699</v>
      </c>
      <c r="G696" t="s">
        <v>1274</v>
      </c>
      <c r="H696" t="s">
        <v>1274</v>
      </c>
      <c r="I696">
        <v>1</v>
      </c>
      <c r="J696">
        <v>4</v>
      </c>
      <c r="K696">
        <v>4</v>
      </c>
      <c r="L696">
        <v>3</v>
      </c>
      <c r="M696" t="s">
        <v>1275</v>
      </c>
      <c r="N696" t="str">
        <f t="shared" si="31"/>
        <v>MSIssaquenaMayersville4</v>
      </c>
      <c r="Q696" t="str">
        <f t="shared" si="32"/>
        <v>Mayersville, Issaquena County, MS</v>
      </c>
      <c r="T696" s="23" t="s">
        <v>3536</v>
      </c>
      <c r="W696">
        <v>32.902099999999997</v>
      </c>
      <c r="X696">
        <v>91.0565</v>
      </c>
    </row>
    <row r="697" spans="1:24" ht="20">
      <c r="A697" s="26">
        <v>157</v>
      </c>
      <c r="B697" t="s">
        <v>1269</v>
      </c>
      <c r="C697" t="s">
        <v>2700</v>
      </c>
      <c r="D697" t="s">
        <v>336</v>
      </c>
      <c r="E697" t="s">
        <v>1556</v>
      </c>
      <c r="F697" t="s">
        <v>201</v>
      </c>
      <c r="G697" t="s">
        <v>1328</v>
      </c>
      <c r="H697" t="s">
        <v>1127</v>
      </c>
      <c r="I697">
        <v>1</v>
      </c>
      <c r="J697">
        <v>4</v>
      </c>
      <c r="K697">
        <v>2</v>
      </c>
      <c r="L697">
        <v>1</v>
      </c>
      <c r="M697" t="s">
        <v>1275</v>
      </c>
      <c r="N697" t="str">
        <f t="shared" si="31"/>
        <v>MSSmithTrenton4</v>
      </c>
      <c r="Q697" t="str">
        <f t="shared" si="32"/>
        <v>Trenton, Smith County, MS</v>
      </c>
      <c r="T697" s="23" t="s">
        <v>3537</v>
      </c>
      <c r="W697">
        <v>32.059600000000003</v>
      </c>
      <c r="X697">
        <v>89.552199999999999</v>
      </c>
    </row>
    <row r="698" spans="1:24" ht="20">
      <c r="A698" s="26">
        <v>158</v>
      </c>
      <c r="B698" t="s">
        <v>1269</v>
      </c>
      <c r="C698" t="s">
        <v>2701</v>
      </c>
      <c r="D698" t="s">
        <v>336</v>
      </c>
      <c r="E698" t="s">
        <v>1479</v>
      </c>
      <c r="F698" t="s">
        <v>2702</v>
      </c>
      <c r="G698" t="s">
        <v>1319</v>
      </c>
      <c r="H698" t="s">
        <v>1127</v>
      </c>
      <c r="I698">
        <v>1</v>
      </c>
      <c r="J698">
        <v>4</v>
      </c>
      <c r="K698">
        <v>1</v>
      </c>
      <c r="L698">
        <v>2</v>
      </c>
      <c r="M698" t="s">
        <v>1275</v>
      </c>
      <c r="N698" t="str">
        <f t="shared" si="31"/>
        <v>MSHindsRaymond4</v>
      </c>
      <c r="Q698" t="str">
        <f t="shared" si="32"/>
        <v>Raymond, Hinds County, MS</v>
      </c>
      <c r="T698" s="23" t="s">
        <v>3538</v>
      </c>
      <c r="W698">
        <v>32.258800000000001</v>
      </c>
      <c r="X698">
        <v>90.423400000000001</v>
      </c>
    </row>
    <row r="699" spans="1:24" ht="20">
      <c r="A699" s="26">
        <v>159</v>
      </c>
      <c r="B699" t="s">
        <v>1269</v>
      </c>
      <c r="C699" t="s">
        <v>2703</v>
      </c>
      <c r="D699" t="s">
        <v>336</v>
      </c>
      <c r="E699" t="s">
        <v>1977</v>
      </c>
      <c r="F699" t="s">
        <v>2704</v>
      </c>
      <c r="G699" t="s">
        <v>1328</v>
      </c>
      <c r="H699" t="s">
        <v>1127</v>
      </c>
      <c r="I699">
        <v>1</v>
      </c>
      <c r="J699">
        <v>4</v>
      </c>
      <c r="K699">
        <v>3</v>
      </c>
      <c r="L699">
        <v>2</v>
      </c>
      <c r="M699" t="s">
        <v>1275</v>
      </c>
      <c r="N699" t="str">
        <f t="shared" si="31"/>
        <v>MSGreeneLeakesville4</v>
      </c>
      <c r="Q699" t="str">
        <f t="shared" si="32"/>
        <v>Leakesville, Greene County, MS</v>
      </c>
      <c r="T699" s="23" t="s">
        <v>3539</v>
      </c>
      <c r="W699">
        <v>31.1496</v>
      </c>
      <c r="X699">
        <v>88.556399999999996</v>
      </c>
    </row>
    <row r="700" spans="1:24" ht="20">
      <c r="A700" s="26">
        <v>160</v>
      </c>
      <c r="B700" t="s">
        <v>1269</v>
      </c>
      <c r="C700" t="s">
        <v>2705</v>
      </c>
      <c r="D700" t="s">
        <v>336</v>
      </c>
      <c r="E700" t="s">
        <v>2313</v>
      </c>
      <c r="F700" t="s">
        <v>2314</v>
      </c>
      <c r="G700" t="s">
        <v>1328</v>
      </c>
      <c r="H700" t="s">
        <v>1127</v>
      </c>
      <c r="I700">
        <v>1</v>
      </c>
      <c r="J700">
        <v>4</v>
      </c>
      <c r="K700">
        <v>1</v>
      </c>
      <c r="M700" t="s">
        <v>1275</v>
      </c>
      <c r="N700" t="str">
        <f t="shared" si="31"/>
        <v>MSJonesSoso4</v>
      </c>
      <c r="Q700" t="str">
        <f t="shared" si="32"/>
        <v>Soso, Jones County, MS</v>
      </c>
      <c r="T700" s="23" t="s">
        <v>3392</v>
      </c>
      <c r="W700">
        <v>31.749500000000001</v>
      </c>
      <c r="X700">
        <v>89.274199999999993</v>
      </c>
    </row>
    <row r="701" spans="1:24" ht="20">
      <c r="A701" s="26">
        <v>162</v>
      </c>
      <c r="B701" t="s">
        <v>1269</v>
      </c>
      <c r="C701" t="s">
        <v>2707</v>
      </c>
      <c r="D701" t="s">
        <v>336</v>
      </c>
      <c r="E701" t="s">
        <v>2313</v>
      </c>
      <c r="F701" t="s">
        <v>2708</v>
      </c>
      <c r="G701" t="s">
        <v>1328</v>
      </c>
      <c r="H701" t="s">
        <v>1127</v>
      </c>
      <c r="I701">
        <v>1</v>
      </c>
      <c r="J701">
        <v>4</v>
      </c>
      <c r="K701">
        <v>2</v>
      </c>
      <c r="M701" t="s">
        <v>1275</v>
      </c>
      <c r="N701" t="str">
        <f t="shared" si="31"/>
        <v>MSJonesUnion Line4</v>
      </c>
      <c r="Q701" t="str">
        <f t="shared" si="32"/>
        <v>Union Line, Jones County, MS</v>
      </c>
      <c r="T701" s="23" t="s">
        <v>3540</v>
      </c>
      <c r="W701">
        <v>31.674299999999999</v>
      </c>
      <c r="X701">
        <v>89.277199999999993</v>
      </c>
    </row>
    <row r="702" spans="1:24" ht="20">
      <c r="A702" s="26">
        <v>163</v>
      </c>
      <c r="B702" t="s">
        <v>1269</v>
      </c>
      <c r="C702" t="s">
        <v>2709</v>
      </c>
      <c r="D702" t="s">
        <v>336</v>
      </c>
      <c r="E702" t="s">
        <v>1957</v>
      </c>
      <c r="F702" t="s">
        <v>2710</v>
      </c>
      <c r="G702" t="s">
        <v>1328</v>
      </c>
      <c r="H702" t="s">
        <v>1274</v>
      </c>
      <c r="I702">
        <v>1</v>
      </c>
      <c r="J702">
        <v>4</v>
      </c>
      <c r="K702">
        <v>2</v>
      </c>
      <c r="L702">
        <v>2</v>
      </c>
      <c r="M702" t="s">
        <v>1275</v>
      </c>
      <c r="N702" t="str">
        <f t="shared" si="31"/>
        <v>MSLamarLumberton4</v>
      </c>
      <c r="Q702" t="str">
        <f t="shared" si="32"/>
        <v>Lumberton, Lamar County, MS</v>
      </c>
      <c r="T702" s="23" t="s">
        <v>3541</v>
      </c>
      <c r="W702">
        <v>31.006599999999999</v>
      </c>
      <c r="X702">
        <v>89.452799999999996</v>
      </c>
    </row>
    <row r="703" spans="1:24" ht="20">
      <c r="A703" s="26">
        <v>164</v>
      </c>
      <c r="B703" t="s">
        <v>1269</v>
      </c>
      <c r="C703" t="s">
        <v>2711</v>
      </c>
      <c r="D703" t="s">
        <v>336</v>
      </c>
      <c r="E703" t="s">
        <v>2712</v>
      </c>
      <c r="F703" t="s">
        <v>2713</v>
      </c>
      <c r="G703" t="s">
        <v>1328</v>
      </c>
      <c r="H703" t="s">
        <v>1274</v>
      </c>
      <c r="I703">
        <v>1</v>
      </c>
      <c r="J703">
        <v>4</v>
      </c>
      <c r="K703">
        <v>1</v>
      </c>
      <c r="L703">
        <v>2</v>
      </c>
      <c r="M703" t="s">
        <v>1275</v>
      </c>
      <c r="N703" t="str">
        <f t="shared" si="31"/>
        <v>MSSimpsonWeathersby4</v>
      </c>
      <c r="Q703" t="str">
        <f t="shared" si="32"/>
        <v>Weathersby, Simpson County, MS</v>
      </c>
      <c r="T703" s="23" t="s">
        <v>3542</v>
      </c>
      <c r="W703">
        <v>31.948399999999999</v>
      </c>
      <c r="X703">
        <v>89.721100000000007</v>
      </c>
    </row>
    <row r="704" spans="1:24" ht="20">
      <c r="A704" s="26">
        <v>165</v>
      </c>
      <c r="B704" t="s">
        <v>1269</v>
      </c>
      <c r="C704" t="s">
        <v>2714</v>
      </c>
      <c r="D704" t="s">
        <v>336</v>
      </c>
      <c r="E704" t="s">
        <v>2712</v>
      </c>
      <c r="F704" t="s">
        <v>2715</v>
      </c>
      <c r="G704" t="s">
        <v>1328</v>
      </c>
      <c r="H704" t="s">
        <v>1127</v>
      </c>
      <c r="I704">
        <v>1</v>
      </c>
      <c r="J704">
        <v>4</v>
      </c>
      <c r="K704">
        <v>2</v>
      </c>
      <c r="M704" t="s">
        <v>1275</v>
      </c>
      <c r="N704" t="str">
        <f t="shared" si="31"/>
        <v>MSSimpsonMendenhall4</v>
      </c>
      <c r="Q704" t="str">
        <f t="shared" si="32"/>
        <v>Mendenhall, Simpson County, MS</v>
      </c>
      <c r="T704" s="23" t="s">
        <v>3543</v>
      </c>
      <c r="W704">
        <v>31.961300000000001</v>
      </c>
      <c r="X704">
        <v>89.870900000000006</v>
      </c>
    </row>
    <row r="705" spans="1:24" ht="20">
      <c r="A705" s="26">
        <v>166</v>
      </c>
      <c r="B705" t="s">
        <v>1269</v>
      </c>
      <c r="C705" t="s">
        <v>2716</v>
      </c>
      <c r="D705" t="s">
        <v>336</v>
      </c>
      <c r="E705" t="s">
        <v>1433</v>
      </c>
      <c r="F705" t="s">
        <v>2717</v>
      </c>
      <c r="G705" t="s">
        <v>1328</v>
      </c>
      <c r="H705" t="s">
        <v>1127</v>
      </c>
      <c r="I705">
        <v>1</v>
      </c>
      <c r="J705">
        <v>4</v>
      </c>
      <c r="K705">
        <v>2</v>
      </c>
      <c r="L705">
        <v>2</v>
      </c>
      <c r="M705" t="s">
        <v>1275</v>
      </c>
      <c r="N705" t="str">
        <f t="shared" si="31"/>
        <v>MSPikeHolmesville4</v>
      </c>
      <c r="Q705" t="str">
        <f t="shared" si="32"/>
        <v>Holmesville, Pike County, MS</v>
      </c>
      <c r="T705" s="23" t="s">
        <v>3544</v>
      </c>
      <c r="W705">
        <v>31.177199999999999</v>
      </c>
      <c r="X705">
        <v>90.464799999999997</v>
      </c>
    </row>
    <row r="706" spans="1:24" ht="20">
      <c r="A706" s="26">
        <v>167</v>
      </c>
      <c r="B706" t="s">
        <v>1269</v>
      </c>
      <c r="C706" t="s">
        <v>2718</v>
      </c>
      <c r="D706" t="s">
        <v>336</v>
      </c>
      <c r="E706" t="s">
        <v>189</v>
      </c>
      <c r="F706" t="s">
        <v>2719</v>
      </c>
      <c r="G706" t="s">
        <v>1328</v>
      </c>
      <c r="H706" t="s">
        <v>1127</v>
      </c>
      <c r="I706">
        <v>1</v>
      </c>
      <c r="J706">
        <v>4</v>
      </c>
      <c r="K706">
        <v>2</v>
      </c>
      <c r="L706">
        <v>2</v>
      </c>
      <c r="M706" t="s">
        <v>1275</v>
      </c>
      <c r="N706" t="str">
        <f t="shared" si="31"/>
        <v>MSLincolnBogue Chitto4</v>
      </c>
      <c r="Q706" t="str">
        <f t="shared" si="32"/>
        <v>Bogue Chitto, Lincoln County, MS</v>
      </c>
      <c r="T706" s="23" t="s">
        <v>3545</v>
      </c>
      <c r="W706">
        <v>31.4102</v>
      </c>
      <c r="X706">
        <v>90.468400000000003</v>
      </c>
    </row>
    <row r="707" spans="1:24" ht="20">
      <c r="A707" s="26">
        <v>168</v>
      </c>
      <c r="B707" t="s">
        <v>1269</v>
      </c>
      <c r="C707" t="s">
        <v>2720</v>
      </c>
      <c r="D707" t="s">
        <v>336</v>
      </c>
      <c r="E707" t="s">
        <v>189</v>
      </c>
      <c r="F707" t="s">
        <v>2319</v>
      </c>
      <c r="G707" t="s">
        <v>1328</v>
      </c>
      <c r="H707" t="s">
        <v>1274</v>
      </c>
      <c r="I707">
        <v>1</v>
      </c>
      <c r="J707">
        <v>4</v>
      </c>
      <c r="K707">
        <v>1</v>
      </c>
      <c r="M707" t="s">
        <v>1275</v>
      </c>
      <c r="N707" t="str">
        <f t="shared" si="31"/>
        <v>MSLincolnBrookhaven4</v>
      </c>
      <c r="Q707" t="str">
        <f t="shared" si="32"/>
        <v>Brookhaven, Lincoln County, MS</v>
      </c>
      <c r="T707" s="23" t="s">
        <v>3395</v>
      </c>
      <c r="W707">
        <v>31.579599999999999</v>
      </c>
      <c r="X707">
        <v>90.440700000000007</v>
      </c>
    </row>
    <row r="708" spans="1:24" ht="20">
      <c r="A708" s="26">
        <v>169</v>
      </c>
      <c r="B708" t="s">
        <v>1269</v>
      </c>
      <c r="C708" t="s">
        <v>2721</v>
      </c>
      <c r="D708" t="s">
        <v>336</v>
      </c>
      <c r="E708" t="s">
        <v>2722</v>
      </c>
      <c r="F708" t="s">
        <v>2723</v>
      </c>
      <c r="G708" t="s">
        <v>1274</v>
      </c>
      <c r="H708" t="s">
        <v>1274</v>
      </c>
      <c r="I708">
        <v>1</v>
      </c>
      <c r="J708">
        <v>4</v>
      </c>
      <c r="K708">
        <v>4</v>
      </c>
      <c r="L708">
        <v>4</v>
      </c>
      <c r="M708" t="s">
        <v>1275</v>
      </c>
      <c r="N708" t="str">
        <f t="shared" si="31"/>
        <v>MSAdamsNatchez4</v>
      </c>
      <c r="Q708" t="str">
        <f t="shared" si="32"/>
        <v>Natchez, Adams County, MS</v>
      </c>
      <c r="T708" s="23" t="s">
        <v>3546</v>
      </c>
      <c r="W708">
        <v>31.560400000000001</v>
      </c>
      <c r="X708">
        <v>91.403199999999998</v>
      </c>
    </row>
    <row r="709" spans="1:24" ht="20">
      <c r="A709" s="26">
        <v>170</v>
      </c>
      <c r="B709" t="s">
        <v>1269</v>
      </c>
      <c r="C709" t="s">
        <v>2724</v>
      </c>
      <c r="D709" t="s">
        <v>336</v>
      </c>
      <c r="E709" t="s">
        <v>209</v>
      </c>
      <c r="F709" t="s">
        <v>716</v>
      </c>
      <c r="G709" t="s">
        <v>1328</v>
      </c>
      <c r="H709" t="s">
        <v>1127</v>
      </c>
      <c r="I709">
        <v>1</v>
      </c>
      <c r="J709">
        <v>4</v>
      </c>
      <c r="K709">
        <v>1</v>
      </c>
      <c r="M709" t="s">
        <v>1275</v>
      </c>
      <c r="N709" t="str">
        <f t="shared" si="31"/>
        <v>MSJacksonOcean Springs4</v>
      </c>
      <c r="Q709" t="str">
        <f t="shared" si="32"/>
        <v>Ocean Springs, Jackson County, MS</v>
      </c>
      <c r="T709" s="23" t="s">
        <v>3547</v>
      </c>
      <c r="W709">
        <v>30.411300000000001</v>
      </c>
      <c r="X709">
        <v>88.827500000000001</v>
      </c>
    </row>
    <row r="710" spans="1:24" ht="20">
      <c r="A710" s="26">
        <v>171</v>
      </c>
      <c r="B710" t="s">
        <v>1269</v>
      </c>
      <c r="C710" t="s">
        <v>2725</v>
      </c>
      <c r="D710" t="s">
        <v>336</v>
      </c>
      <c r="E710" t="s">
        <v>209</v>
      </c>
      <c r="F710" t="s">
        <v>2726</v>
      </c>
      <c r="G710" t="s">
        <v>1322</v>
      </c>
      <c r="H710" t="s">
        <v>1127</v>
      </c>
      <c r="I710">
        <v>1</v>
      </c>
      <c r="J710">
        <v>4</v>
      </c>
      <c r="K710">
        <v>3</v>
      </c>
      <c r="L710">
        <v>4</v>
      </c>
      <c r="M710" t="s">
        <v>1275</v>
      </c>
      <c r="N710" t="str">
        <f t="shared" si="31"/>
        <v>MSJacksonMoss Point4</v>
      </c>
      <c r="Q710" t="str">
        <f t="shared" si="32"/>
        <v>Moss Point, Jackson County, MS</v>
      </c>
      <c r="T710" s="23" t="s">
        <v>3548</v>
      </c>
      <c r="W710">
        <v>30.411899999999999</v>
      </c>
      <c r="X710">
        <v>88.534400000000005</v>
      </c>
    </row>
    <row r="711" spans="1:24" ht="20">
      <c r="A711" s="26">
        <v>172</v>
      </c>
      <c r="B711" t="s">
        <v>1269</v>
      </c>
      <c r="C711" t="s">
        <v>2727</v>
      </c>
      <c r="D711" t="s">
        <v>336</v>
      </c>
      <c r="E711" t="s">
        <v>1558</v>
      </c>
      <c r="F711" t="s">
        <v>1868</v>
      </c>
      <c r="G711" t="s">
        <v>1322</v>
      </c>
      <c r="H711" t="s">
        <v>1127</v>
      </c>
      <c r="I711">
        <v>1</v>
      </c>
      <c r="J711">
        <v>4</v>
      </c>
      <c r="K711">
        <v>1</v>
      </c>
      <c r="L711">
        <v>1</v>
      </c>
      <c r="M711" t="s">
        <v>1275</v>
      </c>
      <c r="N711" t="str">
        <f t="shared" si="31"/>
        <v>MSHarrisonBiloxi4</v>
      </c>
      <c r="Q711" t="str">
        <f t="shared" si="32"/>
        <v>Biloxi, Harrison County, MS</v>
      </c>
      <c r="T711" s="23" t="s">
        <v>3210</v>
      </c>
      <c r="W711">
        <v>30.396000000000001</v>
      </c>
      <c r="X711">
        <v>88.885300000000001</v>
      </c>
    </row>
    <row r="712" spans="1:24" ht="20">
      <c r="A712" s="26">
        <v>173</v>
      </c>
      <c r="B712" t="s">
        <v>1269</v>
      </c>
      <c r="C712" t="s">
        <v>2728</v>
      </c>
      <c r="D712" t="s">
        <v>336</v>
      </c>
      <c r="E712" t="s">
        <v>2325</v>
      </c>
      <c r="F712" t="s">
        <v>337</v>
      </c>
      <c r="G712" t="s">
        <v>1328</v>
      </c>
      <c r="H712" t="s">
        <v>1127</v>
      </c>
      <c r="I712">
        <v>1</v>
      </c>
      <c r="J712">
        <v>4</v>
      </c>
      <c r="K712">
        <v>3</v>
      </c>
      <c r="L712">
        <v>2</v>
      </c>
      <c r="M712" t="s">
        <v>1275</v>
      </c>
      <c r="N712" t="str">
        <f t="shared" si="31"/>
        <v>MSHancockKiln4</v>
      </c>
      <c r="Q712" t="str">
        <f t="shared" si="32"/>
        <v>Kiln, Hancock County, MS</v>
      </c>
      <c r="T712" s="23" t="s">
        <v>3398</v>
      </c>
      <c r="W712">
        <v>30.408799999999999</v>
      </c>
      <c r="X712">
        <v>89.431200000000004</v>
      </c>
    </row>
    <row r="713" spans="1:24" ht="20">
      <c r="A713" s="26">
        <v>174</v>
      </c>
      <c r="B713" t="s">
        <v>1269</v>
      </c>
      <c r="C713" t="s">
        <v>2729</v>
      </c>
      <c r="D713" t="s">
        <v>24</v>
      </c>
      <c r="E713" t="s">
        <v>1068</v>
      </c>
      <c r="F713" t="s">
        <v>1873</v>
      </c>
      <c r="G713" t="s">
        <v>1328</v>
      </c>
      <c r="H713" t="s">
        <v>1127</v>
      </c>
      <c r="I713">
        <v>1</v>
      </c>
      <c r="J713">
        <v>4</v>
      </c>
      <c r="K713">
        <v>2</v>
      </c>
      <c r="L713">
        <v>3</v>
      </c>
      <c r="M713" t="s">
        <v>1275</v>
      </c>
      <c r="N713" t="str">
        <f t="shared" si="31"/>
        <v>LAWashingtonBogalusa4</v>
      </c>
      <c r="Q713" t="str">
        <f t="shared" si="32"/>
        <v>Bogalusa, Washington County, LA</v>
      </c>
      <c r="T713" s="23" t="s">
        <v>3240</v>
      </c>
      <c r="W713">
        <v>30.791599999999999</v>
      </c>
      <c r="X713">
        <v>89.848600000000005</v>
      </c>
    </row>
    <row r="714" spans="1:24" ht="20">
      <c r="A714" s="26">
        <v>175</v>
      </c>
      <c r="B714" t="s">
        <v>1269</v>
      </c>
      <c r="C714" t="s">
        <v>2730</v>
      </c>
      <c r="D714" t="s">
        <v>24</v>
      </c>
      <c r="E714" t="s">
        <v>1875</v>
      </c>
      <c r="F714" t="s">
        <v>2731</v>
      </c>
      <c r="G714" t="s">
        <v>1328</v>
      </c>
      <c r="H714" t="s">
        <v>1274</v>
      </c>
      <c r="I714">
        <v>1</v>
      </c>
      <c r="J714">
        <v>4</v>
      </c>
      <c r="K714">
        <v>1</v>
      </c>
      <c r="L714">
        <v>1</v>
      </c>
      <c r="M714" t="s">
        <v>1275</v>
      </c>
      <c r="N714" t="str">
        <f t="shared" si="31"/>
        <v>LATangipahoaKentwood4</v>
      </c>
      <c r="Q714" t="str">
        <f t="shared" si="32"/>
        <v>Kentwood, Tangipahoa County, LA</v>
      </c>
      <c r="T714" s="23" t="s">
        <v>3549</v>
      </c>
      <c r="W714">
        <v>30.9391</v>
      </c>
      <c r="X714">
        <v>90.508700000000005</v>
      </c>
    </row>
    <row r="715" spans="1:24" ht="20">
      <c r="A715" s="26">
        <v>176</v>
      </c>
      <c r="B715" t="s">
        <v>1269</v>
      </c>
      <c r="C715" t="s">
        <v>2732</v>
      </c>
      <c r="D715" t="s">
        <v>24</v>
      </c>
      <c r="E715" t="s">
        <v>1804</v>
      </c>
      <c r="F715" t="s">
        <v>1804</v>
      </c>
      <c r="G715" t="s">
        <v>1328</v>
      </c>
      <c r="H715" t="s">
        <v>1127</v>
      </c>
      <c r="I715">
        <v>1</v>
      </c>
      <c r="J715">
        <v>4</v>
      </c>
      <c r="K715">
        <v>1</v>
      </c>
      <c r="L715">
        <v>1</v>
      </c>
      <c r="M715" t="s">
        <v>1275</v>
      </c>
      <c r="N715" t="str">
        <f t="shared" si="31"/>
        <v>LALivingstonLivingston4</v>
      </c>
      <c r="Q715" t="str">
        <f t="shared" si="32"/>
        <v>Livingston, Livingston County, LA</v>
      </c>
      <c r="T715" s="23" t="s">
        <v>3550</v>
      </c>
      <c r="W715">
        <v>30.501999999999999</v>
      </c>
      <c r="X715">
        <v>90.747299999999996</v>
      </c>
    </row>
    <row r="716" spans="1:24" ht="20">
      <c r="A716" s="26">
        <v>177</v>
      </c>
      <c r="B716" t="s">
        <v>1269</v>
      </c>
      <c r="C716" t="s">
        <v>2733</v>
      </c>
      <c r="D716" t="s">
        <v>24</v>
      </c>
      <c r="E716" t="s">
        <v>1487</v>
      </c>
      <c r="F716" t="s">
        <v>1488</v>
      </c>
      <c r="G716" t="s">
        <v>1274</v>
      </c>
      <c r="H716" t="s">
        <v>1127</v>
      </c>
      <c r="I716">
        <v>1</v>
      </c>
      <c r="J716">
        <v>4</v>
      </c>
      <c r="K716">
        <v>1</v>
      </c>
      <c r="L716">
        <v>1</v>
      </c>
      <c r="M716" t="s">
        <v>1275</v>
      </c>
      <c r="N716" t="str">
        <f t="shared" si="31"/>
        <v>LAE. Baton RougeZachary4</v>
      </c>
      <c r="Q716" t="str">
        <f t="shared" si="32"/>
        <v>Zachary, E. Baton Rouge County, LA</v>
      </c>
      <c r="T716" s="23" t="s">
        <v>3551</v>
      </c>
      <c r="W716">
        <v>30.648800000000001</v>
      </c>
      <c r="X716">
        <v>91.156499999999994</v>
      </c>
    </row>
    <row r="717" spans="1:24" ht="20">
      <c r="A717" s="26">
        <v>178</v>
      </c>
      <c r="B717" t="s">
        <v>1269</v>
      </c>
      <c r="C717" t="s">
        <v>2734</v>
      </c>
      <c r="D717" t="s">
        <v>24</v>
      </c>
      <c r="E717" t="s">
        <v>1197</v>
      </c>
      <c r="F717" t="s">
        <v>121</v>
      </c>
      <c r="G717" t="s">
        <v>1274</v>
      </c>
      <c r="H717" t="s">
        <v>1274</v>
      </c>
      <c r="I717">
        <v>1</v>
      </c>
      <c r="J717">
        <v>4</v>
      </c>
      <c r="K717">
        <v>3</v>
      </c>
      <c r="L717">
        <v>2</v>
      </c>
      <c r="M717" t="s">
        <v>1275</v>
      </c>
      <c r="N717" t="str">
        <f t="shared" si="31"/>
        <v>LAOrleansNew Orleans4</v>
      </c>
      <c r="Q717" t="str">
        <f t="shared" si="32"/>
        <v>New Orleans, Orleans County, LA</v>
      </c>
      <c r="T717" s="23" t="s">
        <v>3244</v>
      </c>
      <c r="W717">
        <v>29.9511</v>
      </c>
      <c r="X717">
        <v>90.0715</v>
      </c>
    </row>
    <row r="718" spans="1:24" ht="20">
      <c r="A718" s="26">
        <v>179</v>
      </c>
      <c r="B718" t="s">
        <v>1269</v>
      </c>
      <c r="C718" t="s">
        <v>2735</v>
      </c>
      <c r="D718" t="s">
        <v>24</v>
      </c>
      <c r="E718" t="s">
        <v>2736</v>
      </c>
      <c r="F718" t="s">
        <v>2737</v>
      </c>
      <c r="G718" t="s">
        <v>1274</v>
      </c>
      <c r="H718" t="s">
        <v>1127</v>
      </c>
      <c r="I718">
        <v>1</v>
      </c>
      <c r="J718">
        <v>4</v>
      </c>
      <c r="K718">
        <v>1</v>
      </c>
      <c r="L718">
        <v>2</v>
      </c>
      <c r="M718" t="s">
        <v>1275</v>
      </c>
      <c r="N718" t="str">
        <f t="shared" si="31"/>
        <v>LASt. MaryMorgan City4</v>
      </c>
      <c r="Q718" t="str">
        <f t="shared" si="32"/>
        <v>Morgan City, St. Mary County, LA</v>
      </c>
      <c r="T718" s="23" t="s">
        <v>3552</v>
      </c>
      <c r="W718">
        <v>29.6997</v>
      </c>
      <c r="X718">
        <v>91.206800000000001</v>
      </c>
    </row>
    <row r="719" spans="1:24" ht="20">
      <c r="A719" s="26">
        <v>180</v>
      </c>
      <c r="B719" t="s">
        <v>1269</v>
      </c>
      <c r="C719" t="s">
        <v>2738</v>
      </c>
      <c r="D719" t="s">
        <v>24</v>
      </c>
      <c r="E719" t="s">
        <v>2739</v>
      </c>
      <c r="F719" t="s">
        <v>2740</v>
      </c>
      <c r="G719" t="s">
        <v>1274</v>
      </c>
      <c r="H719" t="s">
        <v>1127</v>
      </c>
      <c r="I719">
        <v>1</v>
      </c>
      <c r="J719">
        <v>4</v>
      </c>
      <c r="K719">
        <v>1</v>
      </c>
      <c r="L719">
        <v>1</v>
      </c>
      <c r="M719" t="s">
        <v>1275</v>
      </c>
      <c r="N719" t="str">
        <f t="shared" si="31"/>
        <v>LAAscensionDonaldsonville4</v>
      </c>
      <c r="Q719" t="str">
        <f t="shared" si="32"/>
        <v>Donaldsonville, Ascension County, LA</v>
      </c>
      <c r="T719" s="23" t="s">
        <v>3553</v>
      </c>
      <c r="W719">
        <v>30.1</v>
      </c>
      <c r="X719">
        <v>90.9923</v>
      </c>
    </row>
    <row r="720" spans="1:24" ht="20">
      <c r="A720" s="26">
        <v>181</v>
      </c>
      <c r="B720" t="s">
        <v>1269</v>
      </c>
      <c r="C720" t="s">
        <v>2741</v>
      </c>
      <c r="D720" t="s">
        <v>24</v>
      </c>
      <c r="E720" t="s">
        <v>1502</v>
      </c>
      <c r="F720" t="s">
        <v>1887</v>
      </c>
      <c r="G720" t="s">
        <v>1274</v>
      </c>
      <c r="H720" t="s">
        <v>1274</v>
      </c>
      <c r="I720">
        <v>1</v>
      </c>
      <c r="J720">
        <v>4</v>
      </c>
      <c r="K720">
        <v>1</v>
      </c>
      <c r="L720">
        <v>1</v>
      </c>
      <c r="M720" t="s">
        <v>1275</v>
      </c>
      <c r="N720" t="str">
        <f t="shared" si="31"/>
        <v>LAIbervilleGrosse Tete4</v>
      </c>
      <c r="Q720" t="str">
        <f t="shared" si="32"/>
        <v>Grosse Tete, Iberville County, LA</v>
      </c>
      <c r="T720" s="23" t="s">
        <v>3247</v>
      </c>
      <c r="W720">
        <v>30.413799999999998</v>
      </c>
      <c r="X720">
        <v>91.434299999999993</v>
      </c>
    </row>
    <row r="721" spans="1:24" ht="20">
      <c r="A721" s="26">
        <v>183</v>
      </c>
      <c r="B721" t="s">
        <v>1269</v>
      </c>
      <c r="C721" t="s">
        <v>2743</v>
      </c>
      <c r="D721" t="s">
        <v>10</v>
      </c>
      <c r="E721" t="s">
        <v>1889</v>
      </c>
      <c r="F721" t="s">
        <v>1890</v>
      </c>
      <c r="G721" t="s">
        <v>1274</v>
      </c>
      <c r="H721" t="s">
        <v>1127</v>
      </c>
      <c r="I721">
        <v>1</v>
      </c>
      <c r="J721">
        <v>4</v>
      </c>
      <c r="K721">
        <v>1</v>
      </c>
      <c r="L721">
        <v>1</v>
      </c>
      <c r="M721" t="s">
        <v>1275</v>
      </c>
      <c r="N721" t="str">
        <f t="shared" si="31"/>
        <v>ARClayPiggott4</v>
      </c>
      <c r="Q721" t="str">
        <f t="shared" si="32"/>
        <v>Piggott, Clay County, AR</v>
      </c>
      <c r="T721" s="23" t="s">
        <v>3211</v>
      </c>
      <c r="W721">
        <v>36.385599999999997</v>
      </c>
      <c r="X721">
        <v>90.191500000000005</v>
      </c>
    </row>
    <row r="722" spans="1:24" ht="20">
      <c r="A722" s="26">
        <v>184</v>
      </c>
      <c r="B722" t="s">
        <v>1269</v>
      </c>
      <c r="C722" t="s">
        <v>2744</v>
      </c>
      <c r="D722" t="s">
        <v>10</v>
      </c>
      <c r="E722" t="s">
        <v>1512</v>
      </c>
      <c r="F722" t="s">
        <v>2745</v>
      </c>
      <c r="G722" t="s">
        <v>1273</v>
      </c>
      <c r="H722" t="s">
        <v>1127</v>
      </c>
      <c r="I722">
        <v>1</v>
      </c>
      <c r="J722">
        <v>4</v>
      </c>
      <c r="K722">
        <v>2</v>
      </c>
      <c r="L722">
        <v>1</v>
      </c>
      <c r="M722" t="s">
        <v>1275</v>
      </c>
      <c r="N722" t="str">
        <f t="shared" si="31"/>
        <v>ARIzardMelbourne4</v>
      </c>
      <c r="Q722" t="str">
        <f t="shared" si="32"/>
        <v>Melbourne, Izard County, AR</v>
      </c>
      <c r="T722" s="23" t="s">
        <v>3554</v>
      </c>
      <c r="W722">
        <v>36.059800000000003</v>
      </c>
      <c r="X722">
        <v>91.91</v>
      </c>
    </row>
    <row r="723" spans="1:24" ht="20">
      <c r="A723" s="26">
        <v>185</v>
      </c>
      <c r="B723" t="s">
        <v>1269</v>
      </c>
      <c r="C723" t="s">
        <v>2746</v>
      </c>
      <c r="D723" t="s">
        <v>10</v>
      </c>
      <c r="E723" t="s">
        <v>1900</v>
      </c>
      <c r="F723" t="s">
        <v>1901</v>
      </c>
      <c r="G723" t="s">
        <v>1274</v>
      </c>
      <c r="H723" t="s">
        <v>1274</v>
      </c>
      <c r="I723">
        <v>1</v>
      </c>
      <c r="J723">
        <v>4</v>
      </c>
      <c r="K723">
        <v>2</v>
      </c>
      <c r="L723">
        <v>2</v>
      </c>
      <c r="M723" t="s">
        <v>1275</v>
      </c>
      <c r="N723" t="str">
        <f t="shared" si="31"/>
        <v>ARSt. FrancisForrest City4</v>
      </c>
      <c r="Q723" t="str">
        <f t="shared" si="32"/>
        <v>Forrest City, St. Francis County, AR</v>
      </c>
      <c r="T723" s="23" t="s">
        <v>3215</v>
      </c>
      <c r="W723">
        <v>35.008699999999997</v>
      </c>
      <c r="X723">
        <v>90.789000000000001</v>
      </c>
    </row>
    <row r="724" spans="1:24" ht="20">
      <c r="A724" s="26">
        <v>186</v>
      </c>
      <c r="B724" t="s">
        <v>1269</v>
      </c>
      <c r="C724" t="s">
        <v>2747</v>
      </c>
      <c r="D724" t="s">
        <v>10</v>
      </c>
      <c r="E724" t="s">
        <v>395</v>
      </c>
      <c r="F724" t="s">
        <v>1903</v>
      </c>
      <c r="G724" t="s">
        <v>1273</v>
      </c>
      <c r="H724" t="s">
        <v>1274</v>
      </c>
      <c r="I724">
        <v>1</v>
      </c>
      <c r="J724">
        <v>4</v>
      </c>
      <c r="K724">
        <v>3</v>
      </c>
      <c r="L724">
        <v>2</v>
      </c>
      <c r="M724" t="s">
        <v>1275</v>
      </c>
      <c r="N724" t="str">
        <f t="shared" si="31"/>
        <v>ARWhiteSearcy4</v>
      </c>
      <c r="Q724" t="str">
        <f t="shared" si="32"/>
        <v>Searcy, White County, AR</v>
      </c>
      <c r="T724" s="23" t="s">
        <v>3216</v>
      </c>
      <c r="W724">
        <v>35.250599999999999</v>
      </c>
      <c r="X724">
        <v>91.736800000000002</v>
      </c>
    </row>
    <row r="725" spans="1:24" ht="20">
      <c r="A725" s="26">
        <v>187</v>
      </c>
      <c r="B725" t="s">
        <v>1269</v>
      </c>
      <c r="C725" t="s">
        <v>2748</v>
      </c>
      <c r="D725" t="s">
        <v>10</v>
      </c>
      <c r="E725" t="s">
        <v>1367</v>
      </c>
      <c r="F725" t="s">
        <v>2749</v>
      </c>
      <c r="G725" t="s">
        <v>1274</v>
      </c>
      <c r="H725" t="s">
        <v>1127</v>
      </c>
      <c r="I725">
        <v>1</v>
      </c>
      <c r="J725">
        <v>4</v>
      </c>
      <c r="K725">
        <v>2</v>
      </c>
      <c r="L725">
        <v>2</v>
      </c>
      <c r="M725" t="s">
        <v>1275</v>
      </c>
      <c r="N725" t="str">
        <f t="shared" si="31"/>
        <v>ARLeeRondo4</v>
      </c>
      <c r="Q725" t="str">
        <f t="shared" si="32"/>
        <v>Rondo, Lee County, AR</v>
      </c>
      <c r="T725" s="23" t="s">
        <v>3555</v>
      </c>
      <c r="W725">
        <v>34.649299999999997</v>
      </c>
      <c r="X725">
        <v>90.82</v>
      </c>
    </row>
    <row r="726" spans="1:24" ht="20">
      <c r="A726" s="26">
        <v>188</v>
      </c>
      <c r="B726" t="s">
        <v>1269</v>
      </c>
      <c r="C726" t="s">
        <v>2750</v>
      </c>
      <c r="D726" t="s">
        <v>10</v>
      </c>
      <c r="E726" t="s">
        <v>2751</v>
      </c>
      <c r="F726" t="s">
        <v>2752</v>
      </c>
      <c r="G726" t="s">
        <v>1274</v>
      </c>
      <c r="H726" t="s">
        <v>1127</v>
      </c>
      <c r="I726">
        <v>1</v>
      </c>
      <c r="J726">
        <v>4</v>
      </c>
      <c r="K726">
        <v>1</v>
      </c>
      <c r="L726">
        <v>3</v>
      </c>
      <c r="M726" t="s">
        <v>1275</v>
      </c>
      <c r="N726" t="str">
        <f t="shared" si="31"/>
        <v>ARArkansasStuttgart4</v>
      </c>
      <c r="Q726" t="str">
        <f t="shared" si="32"/>
        <v>Stuttgart, Arkansas County, AR</v>
      </c>
      <c r="T726" s="23" t="s">
        <v>3556</v>
      </c>
      <c r="W726">
        <v>34.500700000000002</v>
      </c>
      <c r="X726">
        <v>91.552899999999994</v>
      </c>
    </row>
    <row r="727" spans="1:24" ht="20">
      <c r="A727" s="26">
        <v>189</v>
      </c>
      <c r="B727" t="s">
        <v>1269</v>
      </c>
      <c r="C727" t="s">
        <v>2753</v>
      </c>
      <c r="D727" t="s">
        <v>10</v>
      </c>
      <c r="E727" t="s">
        <v>1515</v>
      </c>
      <c r="F727" t="s">
        <v>11</v>
      </c>
      <c r="G727" t="s">
        <v>1274</v>
      </c>
      <c r="H727" t="s">
        <v>1127</v>
      </c>
      <c r="I727">
        <v>1</v>
      </c>
      <c r="J727">
        <v>4</v>
      </c>
      <c r="K727">
        <v>1</v>
      </c>
      <c r="L727">
        <v>2</v>
      </c>
      <c r="M727" t="s">
        <v>1275</v>
      </c>
      <c r="N727" t="str">
        <f t="shared" si="31"/>
        <v>ARPulaskiLittle Rock4</v>
      </c>
      <c r="Q727" t="str">
        <f t="shared" si="32"/>
        <v>Little Rock, Pulaski County, AR</v>
      </c>
      <c r="T727" s="23" t="s">
        <v>3063</v>
      </c>
      <c r="W727">
        <v>34.746499999999997</v>
      </c>
      <c r="X727">
        <v>92.289599999999993</v>
      </c>
    </row>
    <row r="728" spans="1:24" ht="20">
      <c r="A728" s="26">
        <v>190</v>
      </c>
      <c r="B728" t="s">
        <v>1269</v>
      </c>
      <c r="C728" t="s">
        <v>2754</v>
      </c>
      <c r="D728" t="s">
        <v>10</v>
      </c>
      <c r="E728" t="s">
        <v>1518</v>
      </c>
      <c r="F728" t="s">
        <v>1519</v>
      </c>
      <c r="G728" t="s">
        <v>1273</v>
      </c>
      <c r="H728" t="s">
        <v>1274</v>
      </c>
      <c r="I728">
        <v>1</v>
      </c>
      <c r="J728">
        <v>4</v>
      </c>
      <c r="K728">
        <v>2</v>
      </c>
      <c r="L728">
        <v>2</v>
      </c>
      <c r="M728" t="s">
        <v>1275</v>
      </c>
      <c r="N728" t="str">
        <f t="shared" si="31"/>
        <v>ARFaulknerGreenbrier4</v>
      </c>
      <c r="Q728" t="str">
        <f t="shared" si="32"/>
        <v>Greenbrier, Faulkner County, AR</v>
      </c>
      <c r="T728" s="23" t="s">
        <v>3064</v>
      </c>
      <c r="W728">
        <v>35.233400000000003</v>
      </c>
      <c r="X728">
        <v>92.387900000000002</v>
      </c>
    </row>
    <row r="729" spans="1:24" ht="20">
      <c r="A729" s="26">
        <v>191</v>
      </c>
      <c r="B729" t="s">
        <v>1269</v>
      </c>
      <c r="C729" t="s">
        <v>2755</v>
      </c>
      <c r="D729" t="s">
        <v>10</v>
      </c>
      <c r="E729" t="s">
        <v>2180</v>
      </c>
      <c r="F729" t="s">
        <v>2756</v>
      </c>
      <c r="G729" t="s">
        <v>1273</v>
      </c>
      <c r="H729" t="s">
        <v>1274</v>
      </c>
      <c r="I729">
        <v>1</v>
      </c>
      <c r="J729">
        <v>4</v>
      </c>
      <c r="K729">
        <v>2</v>
      </c>
      <c r="L729">
        <v>1</v>
      </c>
      <c r="M729" t="s">
        <v>1275</v>
      </c>
      <c r="N729" t="str">
        <f t="shared" si="31"/>
        <v>ARVan BurenPee Dee4</v>
      </c>
      <c r="Q729" t="str">
        <f t="shared" si="32"/>
        <v>Pee Dee, Van Buren County, AR</v>
      </c>
      <c r="T729" s="23" t="s">
        <v>3557</v>
      </c>
      <c r="W729">
        <v>35.526800000000001</v>
      </c>
      <c r="X729">
        <v>92.519599999999997</v>
      </c>
    </row>
    <row r="730" spans="1:24" ht="20">
      <c r="A730" s="26">
        <v>192</v>
      </c>
      <c r="B730" t="s">
        <v>1269</v>
      </c>
      <c r="C730" t="s">
        <v>2757</v>
      </c>
      <c r="D730" t="s">
        <v>10</v>
      </c>
      <c r="E730" t="s">
        <v>2758</v>
      </c>
      <c r="F730" t="s">
        <v>2759</v>
      </c>
      <c r="G730" t="s">
        <v>1273</v>
      </c>
      <c r="H730" t="s">
        <v>1127</v>
      </c>
      <c r="I730">
        <v>1</v>
      </c>
      <c r="J730">
        <v>4</v>
      </c>
      <c r="K730">
        <v>2</v>
      </c>
      <c r="L730">
        <v>2</v>
      </c>
      <c r="M730" t="s">
        <v>1275</v>
      </c>
      <c r="N730" t="str">
        <f t="shared" si="31"/>
        <v>ARBaxterMountain Home4</v>
      </c>
      <c r="Q730" t="str">
        <f t="shared" si="32"/>
        <v>Mountain Home, Baxter County, AR</v>
      </c>
      <c r="T730" s="23" t="s">
        <v>3558</v>
      </c>
      <c r="W730">
        <v>36.335299999999997</v>
      </c>
      <c r="X730">
        <v>92.385199999999998</v>
      </c>
    </row>
    <row r="731" spans="1:24" ht="20">
      <c r="A731" s="26">
        <v>193</v>
      </c>
      <c r="B731" t="s">
        <v>1269</v>
      </c>
      <c r="C731" t="s">
        <v>2760</v>
      </c>
      <c r="D731" t="s">
        <v>10</v>
      </c>
      <c r="E731" t="s">
        <v>1903</v>
      </c>
      <c r="F731" t="s">
        <v>2761</v>
      </c>
      <c r="G731" t="s">
        <v>1273</v>
      </c>
      <c r="H731" t="s">
        <v>1127</v>
      </c>
      <c r="I731">
        <v>1</v>
      </c>
      <c r="J731">
        <v>4</v>
      </c>
      <c r="K731">
        <v>1</v>
      </c>
      <c r="M731" t="s">
        <v>1275</v>
      </c>
      <c r="N731" t="str">
        <f t="shared" si="31"/>
        <v>ARSearcyRed Hill4</v>
      </c>
      <c r="Q731" t="str">
        <f t="shared" si="32"/>
        <v>Red Hill, Searcy County, AR</v>
      </c>
      <c r="T731" s="23" t="s">
        <v>3559</v>
      </c>
      <c r="W731">
        <v>35.798099999999998</v>
      </c>
      <c r="X731">
        <v>92.587699999999998</v>
      </c>
    </row>
    <row r="732" spans="1:24" ht="20">
      <c r="A732" s="26">
        <v>194</v>
      </c>
      <c r="B732" t="s">
        <v>1269</v>
      </c>
      <c r="C732" t="s">
        <v>2762</v>
      </c>
      <c r="D732" t="s">
        <v>10</v>
      </c>
      <c r="E732" t="s">
        <v>2763</v>
      </c>
      <c r="F732" t="s">
        <v>2764</v>
      </c>
      <c r="G732" t="s">
        <v>1273</v>
      </c>
      <c r="H732" t="s">
        <v>1274</v>
      </c>
      <c r="I732">
        <v>1</v>
      </c>
      <c r="J732">
        <v>4</v>
      </c>
      <c r="K732">
        <v>2</v>
      </c>
      <c r="L732">
        <v>3</v>
      </c>
      <c r="M732" t="s">
        <v>1275</v>
      </c>
      <c r="N732" t="str">
        <f t="shared" si="31"/>
        <v>ARBooneValley Springs4</v>
      </c>
      <c r="Q732" t="str">
        <f t="shared" si="32"/>
        <v>Valley Springs, Boone County, AR</v>
      </c>
      <c r="T732" s="23" t="s">
        <v>3560</v>
      </c>
      <c r="W732">
        <v>36.137799999999999</v>
      </c>
      <c r="X732">
        <v>92.9863</v>
      </c>
    </row>
    <row r="733" spans="1:24" ht="20">
      <c r="A733" s="26">
        <v>195</v>
      </c>
      <c r="B733" t="s">
        <v>1269</v>
      </c>
      <c r="C733" t="s">
        <v>2765</v>
      </c>
      <c r="D733" t="s">
        <v>10</v>
      </c>
      <c r="E733" t="s">
        <v>2766</v>
      </c>
      <c r="F733" t="s">
        <v>2767</v>
      </c>
      <c r="G733" t="s">
        <v>1273</v>
      </c>
      <c r="H733" t="s">
        <v>1274</v>
      </c>
      <c r="I733">
        <v>1</v>
      </c>
      <c r="J733">
        <v>4</v>
      </c>
      <c r="K733">
        <v>2</v>
      </c>
      <c r="L733">
        <v>2</v>
      </c>
      <c r="M733" t="s">
        <v>1275</v>
      </c>
      <c r="N733" t="str">
        <f t="shared" si="31"/>
        <v>ARCrawfordMulberry4</v>
      </c>
      <c r="Q733" t="str">
        <f t="shared" si="32"/>
        <v>Mulberry, Crawford County, AR</v>
      </c>
      <c r="T733" s="23" t="s">
        <v>3561</v>
      </c>
      <c r="W733">
        <v>35.513199999999998</v>
      </c>
      <c r="X733">
        <v>94.054500000000004</v>
      </c>
    </row>
    <row r="734" spans="1:24" ht="20">
      <c r="A734" s="26">
        <v>196</v>
      </c>
      <c r="B734" t="s">
        <v>1269</v>
      </c>
      <c r="C734" t="s">
        <v>2768</v>
      </c>
      <c r="D734" t="s">
        <v>10</v>
      </c>
      <c r="E734" t="s">
        <v>1271</v>
      </c>
      <c r="F734" t="s">
        <v>1957</v>
      </c>
      <c r="G734" t="s">
        <v>1273</v>
      </c>
      <c r="H734" t="s">
        <v>1127</v>
      </c>
      <c r="I734">
        <v>1</v>
      </c>
      <c r="J734">
        <v>4</v>
      </c>
      <c r="K734">
        <v>2</v>
      </c>
      <c r="L734">
        <v>2</v>
      </c>
      <c r="M734" t="s">
        <v>1275</v>
      </c>
      <c r="N734" t="str">
        <f t="shared" si="31"/>
        <v>ARJohnsonLamar4</v>
      </c>
      <c r="Q734" t="str">
        <f t="shared" si="32"/>
        <v>Lamar, Johnson County, AR</v>
      </c>
      <c r="T734" s="23" t="s">
        <v>3562</v>
      </c>
      <c r="W734">
        <v>35.4373</v>
      </c>
      <c r="X734">
        <v>93.394599999999997</v>
      </c>
    </row>
    <row r="735" spans="1:24" ht="20">
      <c r="A735" s="26">
        <v>197</v>
      </c>
      <c r="B735" t="s">
        <v>1269</v>
      </c>
      <c r="C735" t="s">
        <v>2769</v>
      </c>
      <c r="D735" t="s">
        <v>10</v>
      </c>
      <c r="E735" t="s">
        <v>1523</v>
      </c>
      <c r="F735" t="s">
        <v>2770</v>
      </c>
      <c r="G735" t="s">
        <v>1273</v>
      </c>
      <c r="H735" t="s">
        <v>1127</v>
      </c>
      <c r="I735">
        <v>1</v>
      </c>
      <c r="J735">
        <v>4</v>
      </c>
      <c r="K735">
        <v>3</v>
      </c>
      <c r="L735">
        <v>3</v>
      </c>
      <c r="M735" t="s">
        <v>1275</v>
      </c>
      <c r="N735" t="str">
        <f t="shared" si="31"/>
        <v>ARYellWing4</v>
      </c>
      <c r="Q735" t="str">
        <f t="shared" si="32"/>
        <v>Wing, Yell County, AR</v>
      </c>
      <c r="T735" s="23" t="s">
        <v>3563</v>
      </c>
      <c r="W735">
        <v>34.991500000000002</v>
      </c>
      <c r="X735">
        <v>93.462400000000002</v>
      </c>
    </row>
    <row r="736" spans="1:24" ht="20">
      <c r="A736" s="26">
        <v>198</v>
      </c>
      <c r="B736" t="s">
        <v>1269</v>
      </c>
      <c r="C736" t="s">
        <v>2771</v>
      </c>
      <c r="D736" t="s">
        <v>10</v>
      </c>
      <c r="E736" t="s">
        <v>1358</v>
      </c>
      <c r="F736" t="s">
        <v>1921</v>
      </c>
      <c r="G736" t="s">
        <v>1273</v>
      </c>
      <c r="H736" t="s">
        <v>1274</v>
      </c>
      <c r="I736">
        <v>1</v>
      </c>
      <c r="J736">
        <v>4</v>
      </c>
      <c r="K736">
        <v>3</v>
      </c>
      <c r="L736">
        <v>3</v>
      </c>
      <c r="M736" t="s">
        <v>1275</v>
      </c>
      <c r="N736" t="str">
        <f t="shared" si="31"/>
        <v>ARPolkMena4</v>
      </c>
      <c r="Q736" t="str">
        <f t="shared" si="32"/>
        <v>Mena, Polk County, AR</v>
      </c>
      <c r="T736" s="23" t="s">
        <v>3224</v>
      </c>
      <c r="W736">
        <v>34.586500000000001</v>
      </c>
      <c r="X736">
        <v>94.239900000000006</v>
      </c>
    </row>
    <row r="737" spans="1:24" ht="20">
      <c r="A737" s="26">
        <v>199</v>
      </c>
      <c r="B737" t="s">
        <v>1269</v>
      </c>
      <c r="C737" t="s">
        <v>2772</v>
      </c>
      <c r="D737" t="s">
        <v>10</v>
      </c>
      <c r="E737" t="s">
        <v>481</v>
      </c>
      <c r="F737" t="s">
        <v>1529</v>
      </c>
      <c r="G737" t="s">
        <v>1273</v>
      </c>
      <c r="H737" t="s">
        <v>1127</v>
      </c>
      <c r="I737">
        <v>1</v>
      </c>
      <c r="J737">
        <v>4</v>
      </c>
      <c r="K737">
        <v>2</v>
      </c>
      <c r="L737">
        <v>2</v>
      </c>
      <c r="M737" t="s">
        <v>1275</v>
      </c>
      <c r="N737" t="str">
        <f t="shared" si="31"/>
        <v>ARGarlandHot Springs4</v>
      </c>
      <c r="Q737" t="str">
        <f t="shared" si="32"/>
        <v>Hot Springs, Garland County, AR</v>
      </c>
      <c r="T737" s="23" t="s">
        <v>3068</v>
      </c>
      <c r="W737">
        <v>34.503700000000002</v>
      </c>
      <c r="X737">
        <v>93.055199999999999</v>
      </c>
    </row>
    <row r="738" spans="1:24" ht="20">
      <c r="A738" s="26">
        <v>200</v>
      </c>
      <c r="B738" t="s">
        <v>1269</v>
      </c>
      <c r="C738" t="s">
        <v>2773</v>
      </c>
      <c r="D738" t="s">
        <v>10</v>
      </c>
      <c r="E738" t="s">
        <v>1531</v>
      </c>
      <c r="F738" t="s">
        <v>2774</v>
      </c>
      <c r="G738" t="s">
        <v>1273</v>
      </c>
      <c r="H738" t="s">
        <v>1274</v>
      </c>
      <c r="I738">
        <v>1</v>
      </c>
      <c r="J738">
        <v>4</v>
      </c>
      <c r="K738">
        <v>2</v>
      </c>
      <c r="L738">
        <v>1</v>
      </c>
      <c r="M738" t="s">
        <v>1275</v>
      </c>
      <c r="N738" t="str">
        <f t="shared" si="31"/>
        <v>ARClarkHearn4</v>
      </c>
      <c r="Q738" t="str">
        <f t="shared" si="32"/>
        <v>Hearn, Clark County, AR</v>
      </c>
      <c r="T738" s="23" t="s">
        <v>3564</v>
      </c>
      <c r="W738">
        <v>34.006100000000004</v>
      </c>
      <c r="X738">
        <v>93.102900000000005</v>
      </c>
    </row>
    <row r="739" spans="1:24" ht="20">
      <c r="A739" s="26">
        <v>201</v>
      </c>
      <c r="B739" t="s">
        <v>1269</v>
      </c>
      <c r="C739" t="s">
        <v>2775</v>
      </c>
      <c r="D739" t="s">
        <v>24</v>
      </c>
      <c r="E739" t="s">
        <v>2776</v>
      </c>
      <c r="F739" t="s">
        <v>2777</v>
      </c>
      <c r="G739" t="s">
        <v>1274</v>
      </c>
      <c r="H739" t="s">
        <v>1274</v>
      </c>
      <c r="I739">
        <v>1</v>
      </c>
      <c r="J739">
        <v>4</v>
      </c>
      <c r="K739">
        <v>2</v>
      </c>
      <c r="L739">
        <v>2</v>
      </c>
      <c r="M739" t="s">
        <v>1275</v>
      </c>
      <c r="N739" t="str">
        <f t="shared" si="31"/>
        <v>LAW. CarrollOak Grove4</v>
      </c>
      <c r="Q739" t="str">
        <f t="shared" si="32"/>
        <v>Oak Grove, W. Carroll County, LA</v>
      </c>
      <c r="T739" s="23" t="s">
        <v>3565</v>
      </c>
      <c r="W739">
        <v>32.861499999999999</v>
      </c>
      <c r="X739">
        <v>91.387600000000006</v>
      </c>
    </row>
    <row r="740" spans="1:24" ht="20">
      <c r="A740" s="26">
        <v>202</v>
      </c>
      <c r="B740" t="s">
        <v>1269</v>
      </c>
      <c r="C740" t="s">
        <v>2778</v>
      </c>
      <c r="D740" t="s">
        <v>24</v>
      </c>
      <c r="E740" t="s">
        <v>2779</v>
      </c>
      <c r="F740" t="s">
        <v>2780</v>
      </c>
      <c r="G740" t="s">
        <v>1274</v>
      </c>
      <c r="H740" t="s">
        <v>1127</v>
      </c>
      <c r="I740">
        <v>1</v>
      </c>
      <c r="J740">
        <v>4</v>
      </c>
      <c r="K740">
        <v>3</v>
      </c>
      <c r="L740">
        <v>3</v>
      </c>
      <c r="M740" t="s">
        <v>1275</v>
      </c>
      <c r="N740" t="str">
        <f t="shared" si="31"/>
        <v>LATensasDelta Bridge4</v>
      </c>
      <c r="Q740" t="str">
        <f t="shared" si="32"/>
        <v>Delta Bridge, Tensas County, LA</v>
      </c>
      <c r="T740" s="23" t="s">
        <v>3566</v>
      </c>
      <c r="W740">
        <v>32.0657</v>
      </c>
      <c r="X740">
        <v>91.297200000000004</v>
      </c>
    </row>
    <row r="741" spans="1:24" ht="20">
      <c r="A741" s="26">
        <v>203</v>
      </c>
      <c r="B741" t="s">
        <v>1269</v>
      </c>
      <c r="C741" t="s">
        <v>2781</v>
      </c>
      <c r="D741" t="s">
        <v>24</v>
      </c>
      <c r="E741" t="s">
        <v>1927</v>
      </c>
      <c r="F741" t="s">
        <v>1935</v>
      </c>
      <c r="G741" t="s">
        <v>1274</v>
      </c>
      <c r="H741" t="s">
        <v>1127</v>
      </c>
      <c r="I741">
        <v>1</v>
      </c>
      <c r="J741">
        <v>4</v>
      </c>
      <c r="K741">
        <v>1</v>
      </c>
      <c r="L741">
        <v>2</v>
      </c>
      <c r="M741" t="s">
        <v>1275</v>
      </c>
      <c r="N741" t="str">
        <f t="shared" si="31"/>
        <v>LAUnionSpearsville4</v>
      </c>
      <c r="Q741" t="str">
        <f t="shared" si="32"/>
        <v>Spearsville, Union County, LA</v>
      </c>
      <c r="T741" s="23" t="s">
        <v>3250</v>
      </c>
      <c r="W741">
        <v>32.922499999999999</v>
      </c>
      <c r="X741">
        <v>92.606300000000005</v>
      </c>
    </row>
    <row r="742" spans="1:24" ht="20">
      <c r="A742" s="26">
        <v>204</v>
      </c>
      <c r="B742" t="s">
        <v>1269</v>
      </c>
      <c r="C742" t="s">
        <v>2782</v>
      </c>
      <c r="D742" t="s">
        <v>24</v>
      </c>
      <c r="E742" t="s">
        <v>575</v>
      </c>
      <c r="F742" t="s">
        <v>2783</v>
      </c>
      <c r="G742" t="s">
        <v>1319</v>
      </c>
      <c r="H742" t="s">
        <v>1127</v>
      </c>
      <c r="I742">
        <v>1</v>
      </c>
      <c r="J742">
        <v>4</v>
      </c>
      <c r="K742">
        <v>2</v>
      </c>
      <c r="L742">
        <v>2</v>
      </c>
      <c r="M742" t="s">
        <v>1275</v>
      </c>
      <c r="N742" t="str">
        <f t="shared" si="31"/>
        <v>LAWebsterGermantown4</v>
      </c>
      <c r="Q742" t="str">
        <f t="shared" si="32"/>
        <v>Germantown, Webster County, LA</v>
      </c>
      <c r="T742" s="23" t="s">
        <v>3567</v>
      </c>
      <c r="W742">
        <v>32.616199999999999</v>
      </c>
      <c r="X742">
        <v>93.390699999999995</v>
      </c>
    </row>
    <row r="743" spans="1:24" ht="20">
      <c r="A743" s="26">
        <v>205</v>
      </c>
      <c r="B743" t="s">
        <v>1269</v>
      </c>
      <c r="C743" t="s">
        <v>2784</v>
      </c>
      <c r="D743" t="s">
        <v>24</v>
      </c>
      <c r="E743" t="s">
        <v>1543</v>
      </c>
      <c r="F743" t="s">
        <v>2785</v>
      </c>
      <c r="G743" t="s">
        <v>1274</v>
      </c>
      <c r="H743" t="s">
        <v>1127</v>
      </c>
      <c r="I743">
        <v>1</v>
      </c>
      <c r="J743">
        <v>4</v>
      </c>
      <c r="K743">
        <v>1</v>
      </c>
      <c r="L743">
        <v>1</v>
      </c>
      <c r="M743" t="s">
        <v>1275</v>
      </c>
      <c r="N743" t="str">
        <f t="shared" si="31"/>
        <v>LACaddoSpring Ridge4</v>
      </c>
      <c r="Q743" t="str">
        <f t="shared" si="32"/>
        <v>Spring Ridge, Caddo County, LA</v>
      </c>
      <c r="T743" s="23" t="s">
        <v>3568</v>
      </c>
      <c r="W743">
        <v>32.258800000000001</v>
      </c>
      <c r="X743">
        <v>93.858400000000003</v>
      </c>
    </row>
    <row r="744" spans="1:24" ht="20">
      <c r="A744" s="26">
        <v>206</v>
      </c>
      <c r="B744" t="s">
        <v>1269</v>
      </c>
      <c r="C744" t="s">
        <v>2786</v>
      </c>
      <c r="D744" t="s">
        <v>24</v>
      </c>
      <c r="E744" t="s">
        <v>1543</v>
      </c>
      <c r="F744" t="s">
        <v>123</v>
      </c>
      <c r="G744" t="s">
        <v>1274</v>
      </c>
      <c r="H744" t="s">
        <v>1274</v>
      </c>
      <c r="I744">
        <v>1</v>
      </c>
      <c r="J744">
        <v>4</v>
      </c>
      <c r="K744">
        <v>3</v>
      </c>
      <c r="L744">
        <v>3</v>
      </c>
      <c r="M744" t="s">
        <v>1275</v>
      </c>
      <c r="N744" t="str">
        <f t="shared" si="31"/>
        <v>LACaddoShreveport4</v>
      </c>
      <c r="Q744" t="str">
        <f t="shared" si="32"/>
        <v>Shreveport, Caddo County, LA</v>
      </c>
      <c r="T744" s="23" t="s">
        <v>3569</v>
      </c>
      <c r="W744">
        <v>32.525199999999998</v>
      </c>
      <c r="X744">
        <v>93.750200000000007</v>
      </c>
    </row>
    <row r="745" spans="1:24" ht="20">
      <c r="A745" s="26">
        <v>207</v>
      </c>
      <c r="B745" t="s">
        <v>1269</v>
      </c>
      <c r="C745" t="s">
        <v>2787</v>
      </c>
      <c r="D745" t="s">
        <v>24</v>
      </c>
      <c r="E745" t="s">
        <v>2574</v>
      </c>
      <c r="F745" t="s">
        <v>2788</v>
      </c>
      <c r="G745" t="s">
        <v>1274</v>
      </c>
      <c r="H745" t="s">
        <v>1274</v>
      </c>
      <c r="I745">
        <v>1</v>
      </c>
      <c r="J745">
        <v>4</v>
      </c>
      <c r="K745">
        <v>1</v>
      </c>
      <c r="L745">
        <v>3</v>
      </c>
      <c r="M745" t="s">
        <v>1275</v>
      </c>
      <c r="N745" t="str">
        <f t="shared" si="31"/>
        <v>LADe SotoGrand Cane4</v>
      </c>
      <c r="Q745" t="str">
        <f t="shared" si="32"/>
        <v>Grand Cane, De Soto County, LA</v>
      </c>
      <c r="T745" s="23" t="s">
        <v>3570</v>
      </c>
      <c r="W745">
        <v>32.080500000000001</v>
      </c>
      <c r="X745">
        <v>93.804100000000005</v>
      </c>
    </row>
    <row r="746" spans="1:24" ht="20">
      <c r="A746" s="26">
        <v>208</v>
      </c>
      <c r="B746" t="s">
        <v>1269</v>
      </c>
      <c r="C746" t="s">
        <v>2789</v>
      </c>
      <c r="D746" t="s">
        <v>24</v>
      </c>
      <c r="E746" t="s">
        <v>2386</v>
      </c>
      <c r="F746" t="s">
        <v>2387</v>
      </c>
      <c r="G746" t="s">
        <v>1274</v>
      </c>
      <c r="H746" t="s">
        <v>1127</v>
      </c>
      <c r="I746">
        <v>1</v>
      </c>
      <c r="J746">
        <v>4</v>
      </c>
      <c r="K746">
        <v>1</v>
      </c>
      <c r="L746">
        <v>2</v>
      </c>
      <c r="M746" t="s">
        <v>1275</v>
      </c>
      <c r="N746" t="str">
        <f t="shared" si="31"/>
        <v>LARed RiverCoushatta4</v>
      </c>
      <c r="Q746" t="str">
        <f t="shared" si="32"/>
        <v>Coushatta, Red River County, LA</v>
      </c>
      <c r="T746" s="23" t="s">
        <v>3422</v>
      </c>
      <c r="W746">
        <v>32.014899999999997</v>
      </c>
      <c r="X746">
        <v>93.342399999999998</v>
      </c>
    </row>
    <row r="747" spans="1:24" ht="20">
      <c r="A747" s="26">
        <v>209</v>
      </c>
      <c r="B747" t="s">
        <v>1269</v>
      </c>
      <c r="C747" t="s">
        <v>2790</v>
      </c>
      <c r="D747" t="s">
        <v>24</v>
      </c>
      <c r="E747" t="s">
        <v>1547</v>
      </c>
      <c r="F747" t="s">
        <v>2791</v>
      </c>
      <c r="G747" t="s">
        <v>1274</v>
      </c>
      <c r="H747" t="s">
        <v>1274</v>
      </c>
      <c r="I747">
        <v>1</v>
      </c>
      <c r="J747">
        <v>4</v>
      </c>
      <c r="K747">
        <v>2</v>
      </c>
      <c r="L747">
        <v>1</v>
      </c>
      <c r="M747" t="s">
        <v>1275</v>
      </c>
      <c r="N747" t="str">
        <f t="shared" si="31"/>
        <v>LANatchitochesRobeline4</v>
      </c>
      <c r="Q747" t="str">
        <f t="shared" si="32"/>
        <v>Robeline, Natchitoches County, LA</v>
      </c>
      <c r="T747" s="23" t="s">
        <v>3571</v>
      </c>
      <c r="W747">
        <v>31.6907</v>
      </c>
      <c r="X747">
        <v>93.304900000000004</v>
      </c>
    </row>
    <row r="748" spans="1:24" ht="20">
      <c r="A748" s="26">
        <v>210</v>
      </c>
      <c r="B748" t="s">
        <v>1269</v>
      </c>
      <c r="C748" t="s">
        <v>2792</v>
      </c>
      <c r="D748" t="s">
        <v>24</v>
      </c>
      <c r="E748" t="s">
        <v>446</v>
      </c>
      <c r="F748" t="s">
        <v>2793</v>
      </c>
      <c r="G748" t="s">
        <v>1328</v>
      </c>
      <c r="H748" t="s">
        <v>1127</v>
      </c>
      <c r="I748">
        <v>1</v>
      </c>
      <c r="J748">
        <v>4</v>
      </c>
      <c r="K748">
        <v>2</v>
      </c>
      <c r="L748">
        <v>2</v>
      </c>
      <c r="M748" t="s">
        <v>1275</v>
      </c>
      <c r="N748" t="str">
        <f t="shared" si="31"/>
        <v>LAVernonAnacoco4</v>
      </c>
      <c r="Q748" t="str">
        <f t="shared" si="32"/>
        <v>Anacoco, Vernon County, LA</v>
      </c>
      <c r="T748" s="23" t="s">
        <v>3572</v>
      </c>
      <c r="W748">
        <v>31.258199999999999</v>
      </c>
      <c r="X748">
        <v>93.340999999999994</v>
      </c>
    </row>
    <row r="749" spans="1:24" ht="20">
      <c r="A749" s="26">
        <v>211</v>
      </c>
      <c r="B749" t="s">
        <v>1269</v>
      </c>
      <c r="C749" t="s">
        <v>2794</v>
      </c>
      <c r="D749" t="s">
        <v>24</v>
      </c>
      <c r="E749" t="s">
        <v>2394</v>
      </c>
      <c r="F749" t="s">
        <v>2795</v>
      </c>
      <c r="G749" t="s">
        <v>1328</v>
      </c>
      <c r="H749" t="s">
        <v>1274</v>
      </c>
      <c r="I749">
        <v>1</v>
      </c>
      <c r="J749">
        <v>4</v>
      </c>
      <c r="K749">
        <v>2</v>
      </c>
      <c r="L749">
        <v>2</v>
      </c>
      <c r="M749" t="s">
        <v>1275</v>
      </c>
      <c r="N749" t="str">
        <f t="shared" si="31"/>
        <v>LABeauregardHopewell4</v>
      </c>
      <c r="Q749" t="str">
        <f t="shared" si="32"/>
        <v>Hopewell, Beauregard County, LA</v>
      </c>
      <c r="T749" s="23" t="s">
        <v>3573</v>
      </c>
      <c r="W749">
        <v>30.801300000000001</v>
      </c>
      <c r="X749">
        <v>93.305099999999996</v>
      </c>
    </row>
    <row r="750" spans="1:24" ht="20">
      <c r="A750" s="26">
        <v>212</v>
      </c>
      <c r="B750" t="s">
        <v>1269</v>
      </c>
      <c r="C750" t="s">
        <v>2796</v>
      </c>
      <c r="D750" t="s">
        <v>24</v>
      </c>
      <c r="E750" t="s">
        <v>2797</v>
      </c>
      <c r="F750" t="s">
        <v>334</v>
      </c>
      <c r="G750" t="s">
        <v>1274</v>
      </c>
      <c r="H750" t="s">
        <v>1127</v>
      </c>
      <c r="I750">
        <v>1</v>
      </c>
      <c r="J750">
        <v>4</v>
      </c>
      <c r="K750">
        <v>2</v>
      </c>
      <c r="L750">
        <v>2</v>
      </c>
      <c r="M750" t="s">
        <v>1275</v>
      </c>
      <c r="N750" t="str">
        <f t="shared" ref="N750:N775" si="33">D750&amp;E750&amp;F750&amp;J750</f>
        <v>LAWinnWinnfield4</v>
      </c>
      <c r="Q750" t="str">
        <f t="shared" ref="Q750:Q775" si="34">F750&amp;", "&amp;E750&amp;" County, "&amp;D750</f>
        <v>Winnfield, Winn County, LA</v>
      </c>
      <c r="T750" s="23" t="s">
        <v>3574</v>
      </c>
      <c r="W750">
        <v>31.924299999999999</v>
      </c>
      <c r="X750">
        <v>92.638099999999994</v>
      </c>
    </row>
    <row r="751" spans="1:24" ht="20">
      <c r="A751" s="26">
        <v>213</v>
      </c>
      <c r="B751" t="s">
        <v>1269</v>
      </c>
      <c r="C751" t="s">
        <v>2798</v>
      </c>
      <c r="D751" t="s">
        <v>24</v>
      </c>
      <c r="E751" t="s">
        <v>2799</v>
      </c>
      <c r="F751" t="s">
        <v>2800</v>
      </c>
      <c r="G751" t="s">
        <v>1274</v>
      </c>
      <c r="H751" t="s">
        <v>1127</v>
      </c>
      <c r="I751">
        <v>1</v>
      </c>
      <c r="J751">
        <v>4</v>
      </c>
      <c r="K751">
        <v>2</v>
      </c>
      <c r="L751">
        <v>2</v>
      </c>
      <c r="M751" t="s">
        <v>1275</v>
      </c>
      <c r="N751" t="str">
        <f t="shared" si="33"/>
        <v>LAGrantColfax4</v>
      </c>
      <c r="Q751" t="str">
        <f t="shared" si="34"/>
        <v>Colfax, Grant County, LA</v>
      </c>
      <c r="T751" s="23" t="s">
        <v>3575</v>
      </c>
      <c r="W751">
        <v>31.519300000000001</v>
      </c>
      <c r="X751">
        <v>92.708200000000005</v>
      </c>
    </row>
    <row r="752" spans="1:24" ht="20">
      <c r="A752" s="26">
        <v>214</v>
      </c>
      <c r="B752" t="s">
        <v>1269</v>
      </c>
      <c r="C752" t="s">
        <v>2801</v>
      </c>
      <c r="D752" t="s">
        <v>24</v>
      </c>
      <c r="E752" t="s">
        <v>2802</v>
      </c>
      <c r="F752" t="s">
        <v>2803</v>
      </c>
      <c r="G752" t="s">
        <v>1274</v>
      </c>
      <c r="H752" t="s">
        <v>1127</v>
      </c>
      <c r="I752">
        <v>1</v>
      </c>
      <c r="J752">
        <v>4</v>
      </c>
      <c r="K752">
        <v>2</v>
      </c>
      <c r="L752">
        <v>2</v>
      </c>
      <c r="M752" t="s">
        <v>1275</v>
      </c>
      <c r="N752" t="str">
        <f t="shared" si="33"/>
        <v>LAConcordiaNew Era4</v>
      </c>
      <c r="Q752" t="str">
        <f t="shared" si="34"/>
        <v>New Era, Concordia County, LA</v>
      </c>
      <c r="T752" s="23" t="s">
        <v>3576</v>
      </c>
      <c r="W752">
        <v>31.3523</v>
      </c>
      <c r="X752">
        <v>91.649299999999997</v>
      </c>
    </row>
    <row r="753" spans="1:24" ht="20">
      <c r="A753" s="26">
        <v>215</v>
      </c>
      <c r="B753" t="s">
        <v>1269</v>
      </c>
      <c r="C753" t="s">
        <v>2804</v>
      </c>
      <c r="D753" t="s">
        <v>24</v>
      </c>
      <c r="E753" t="s">
        <v>1944</v>
      </c>
      <c r="F753" t="s">
        <v>2805</v>
      </c>
      <c r="G753" t="s">
        <v>1274</v>
      </c>
      <c r="H753" t="s">
        <v>1127</v>
      </c>
      <c r="I753">
        <v>1</v>
      </c>
      <c r="J753">
        <v>4</v>
      </c>
      <c r="K753">
        <v>1</v>
      </c>
      <c r="L753">
        <v>1</v>
      </c>
      <c r="M753" t="s">
        <v>1275</v>
      </c>
      <c r="N753" t="str">
        <f t="shared" si="33"/>
        <v>LAAvoyellesMarksville4</v>
      </c>
      <c r="Q753" t="str">
        <f t="shared" si="34"/>
        <v>Marksville, Avoyelles County, LA</v>
      </c>
      <c r="T753" s="23" t="s">
        <v>3577</v>
      </c>
      <c r="W753">
        <v>31.127700000000001</v>
      </c>
      <c r="X753">
        <v>92.066699999999997</v>
      </c>
    </row>
    <row r="754" spans="1:24" ht="20">
      <c r="A754" s="26">
        <v>217</v>
      </c>
      <c r="B754" t="s">
        <v>1269</v>
      </c>
      <c r="C754" t="s">
        <v>2807</v>
      </c>
      <c r="D754" t="s">
        <v>24</v>
      </c>
      <c r="E754" t="s">
        <v>1848</v>
      </c>
      <c r="F754" t="s">
        <v>2808</v>
      </c>
      <c r="G754" t="s">
        <v>1274</v>
      </c>
      <c r="H754" t="s">
        <v>1127</v>
      </c>
      <c r="I754">
        <v>1</v>
      </c>
      <c r="J754">
        <v>4</v>
      </c>
      <c r="K754">
        <v>2</v>
      </c>
      <c r="L754">
        <v>2</v>
      </c>
      <c r="M754" t="s">
        <v>1275</v>
      </c>
      <c r="N754" t="str">
        <f t="shared" si="33"/>
        <v>LALafayetteRidge4</v>
      </c>
      <c r="Q754" t="str">
        <f t="shared" si="34"/>
        <v>Ridge, Lafayette County, LA</v>
      </c>
      <c r="T754" s="23" t="s">
        <v>3578</v>
      </c>
      <c r="W754">
        <v>30.170300000000001</v>
      </c>
      <c r="X754">
        <v>92.137100000000004</v>
      </c>
    </row>
    <row r="755" spans="1:24" ht="20">
      <c r="A755" s="26">
        <v>218</v>
      </c>
      <c r="B755" t="s">
        <v>1269</v>
      </c>
      <c r="C755" t="s">
        <v>2809</v>
      </c>
      <c r="D755" t="s">
        <v>24</v>
      </c>
      <c r="E755" t="s">
        <v>2810</v>
      </c>
      <c r="F755" t="s">
        <v>2811</v>
      </c>
      <c r="G755" t="s">
        <v>1274</v>
      </c>
      <c r="H755" t="s">
        <v>1127</v>
      </c>
      <c r="I755">
        <v>1</v>
      </c>
      <c r="J755">
        <v>4</v>
      </c>
      <c r="K755">
        <v>1</v>
      </c>
      <c r="L755">
        <v>2</v>
      </c>
      <c r="M755" t="s">
        <v>1275</v>
      </c>
      <c r="N755" t="str">
        <f t="shared" si="33"/>
        <v>LAAcadiaIota4</v>
      </c>
      <c r="Q755" t="str">
        <f t="shared" si="34"/>
        <v>Iota, Acadia County, LA</v>
      </c>
      <c r="T755" s="23" t="s">
        <v>3579</v>
      </c>
      <c r="W755">
        <v>30.3263</v>
      </c>
      <c r="X755">
        <v>92.494299999999996</v>
      </c>
    </row>
    <row r="756" spans="1:24" ht="20">
      <c r="A756" s="26">
        <v>219</v>
      </c>
      <c r="B756" t="s">
        <v>1269</v>
      </c>
      <c r="C756" t="s">
        <v>2812</v>
      </c>
      <c r="D756" t="s">
        <v>24</v>
      </c>
      <c r="E756" t="s">
        <v>1953</v>
      </c>
      <c r="F756" t="s">
        <v>1954</v>
      </c>
      <c r="G756" t="s">
        <v>1322</v>
      </c>
      <c r="H756" t="s">
        <v>1127</v>
      </c>
      <c r="I756">
        <v>1</v>
      </c>
      <c r="J756">
        <v>4</v>
      </c>
      <c r="K756">
        <v>1</v>
      </c>
      <c r="L756">
        <v>2</v>
      </c>
      <c r="M756" t="s">
        <v>1275</v>
      </c>
      <c r="N756" t="str">
        <f t="shared" si="33"/>
        <v>LAVermilionPecan Island4</v>
      </c>
      <c r="Q756" t="str">
        <f t="shared" si="34"/>
        <v>Pecan Island, Vermilion County, LA</v>
      </c>
      <c r="T756" s="23" t="s">
        <v>3258</v>
      </c>
      <c r="W756">
        <v>29.506900000000002</v>
      </c>
      <c r="X756">
        <v>92.388999999999996</v>
      </c>
    </row>
    <row r="757" spans="1:24" ht="20">
      <c r="A757" s="26">
        <v>220</v>
      </c>
      <c r="B757" t="s">
        <v>1269</v>
      </c>
      <c r="C757" t="s">
        <v>2813</v>
      </c>
      <c r="D757" t="s">
        <v>283</v>
      </c>
      <c r="E757" t="s">
        <v>1558</v>
      </c>
      <c r="F757" t="s">
        <v>367</v>
      </c>
      <c r="G757" t="s">
        <v>1328</v>
      </c>
      <c r="H757" t="s">
        <v>1274</v>
      </c>
      <c r="I757">
        <v>1</v>
      </c>
      <c r="J757">
        <v>4</v>
      </c>
      <c r="K757">
        <v>2</v>
      </c>
      <c r="L757">
        <v>3</v>
      </c>
      <c r="M757" t="s">
        <v>1275</v>
      </c>
      <c r="N757" t="str">
        <f t="shared" si="33"/>
        <v>TXHarrisonMarshall4</v>
      </c>
      <c r="Q757" t="str">
        <f t="shared" si="34"/>
        <v>Marshall, Harrison County, TX</v>
      </c>
      <c r="T757" s="23" t="s">
        <v>3080</v>
      </c>
      <c r="W757">
        <v>32.544899999999998</v>
      </c>
      <c r="X757">
        <v>94.367400000000004</v>
      </c>
    </row>
    <row r="758" spans="1:24" ht="20">
      <c r="A758" s="26">
        <v>221</v>
      </c>
      <c r="B758" t="s">
        <v>1269</v>
      </c>
      <c r="C758" t="s">
        <v>2814</v>
      </c>
      <c r="D758" t="s">
        <v>283</v>
      </c>
      <c r="E758" t="s">
        <v>704</v>
      </c>
      <c r="F758" t="s">
        <v>1560</v>
      </c>
      <c r="G758" t="s">
        <v>1328</v>
      </c>
      <c r="H758" t="s">
        <v>1127</v>
      </c>
      <c r="I758">
        <v>1</v>
      </c>
      <c r="J758">
        <v>4</v>
      </c>
      <c r="K758">
        <v>3</v>
      </c>
      <c r="L758">
        <v>3</v>
      </c>
      <c r="M758" t="s">
        <v>1275</v>
      </c>
      <c r="N758" t="str">
        <f t="shared" si="33"/>
        <v>TXBowieTexarkana4</v>
      </c>
      <c r="Q758" t="str">
        <f t="shared" si="34"/>
        <v>Texarkana, Bowie County, TX</v>
      </c>
      <c r="T758" s="23" t="s">
        <v>3081</v>
      </c>
      <c r="W758">
        <v>33.4251</v>
      </c>
      <c r="X758">
        <v>94.047700000000006</v>
      </c>
    </row>
    <row r="759" spans="1:24" ht="20">
      <c r="A759" s="26">
        <v>222</v>
      </c>
      <c r="B759" t="s">
        <v>1269</v>
      </c>
      <c r="C759" t="s">
        <v>2815</v>
      </c>
      <c r="D759" t="s">
        <v>283</v>
      </c>
      <c r="E759" t="s">
        <v>2816</v>
      </c>
      <c r="F759" t="s">
        <v>263</v>
      </c>
      <c r="G759" t="s">
        <v>1319</v>
      </c>
      <c r="H759" t="s">
        <v>1274</v>
      </c>
      <c r="I759">
        <v>1</v>
      </c>
      <c r="J759">
        <v>4</v>
      </c>
      <c r="K759">
        <v>4</v>
      </c>
      <c r="L759">
        <v>3</v>
      </c>
      <c r="M759" t="s">
        <v>1275</v>
      </c>
      <c r="N759" t="str">
        <f t="shared" si="33"/>
        <v>TXHuntGreenville4</v>
      </c>
      <c r="Q759" t="str">
        <f t="shared" si="34"/>
        <v>Greenville, Hunt County, TX</v>
      </c>
      <c r="T759" s="23" t="s">
        <v>3237</v>
      </c>
      <c r="W759">
        <v>33.138500000000001</v>
      </c>
      <c r="X759">
        <v>96.110799999999998</v>
      </c>
    </row>
    <row r="760" spans="1:24" ht="20">
      <c r="A760" s="26">
        <v>223</v>
      </c>
      <c r="B760" t="s">
        <v>1269</v>
      </c>
      <c r="C760" t="s">
        <v>2817</v>
      </c>
      <c r="D760" t="s">
        <v>283</v>
      </c>
      <c r="E760" t="s">
        <v>2818</v>
      </c>
      <c r="F760" t="s">
        <v>356</v>
      </c>
      <c r="G760" t="s">
        <v>1319</v>
      </c>
      <c r="H760" t="s">
        <v>1127</v>
      </c>
      <c r="I760">
        <v>1</v>
      </c>
      <c r="J760">
        <v>4</v>
      </c>
      <c r="K760">
        <v>2</v>
      </c>
      <c r="L760">
        <v>2</v>
      </c>
      <c r="M760" t="s">
        <v>1275</v>
      </c>
      <c r="N760" t="str">
        <f t="shared" si="33"/>
        <v>TXGraysonDenison4</v>
      </c>
      <c r="Q760" t="str">
        <f t="shared" si="34"/>
        <v>Denison, Grayson County, TX</v>
      </c>
      <c r="T760" s="23" t="s">
        <v>3580</v>
      </c>
      <c r="W760">
        <v>33.755699999999997</v>
      </c>
      <c r="X760">
        <v>96.536699999999996</v>
      </c>
    </row>
    <row r="761" spans="1:24" ht="20">
      <c r="A761" s="26">
        <v>224</v>
      </c>
      <c r="B761" t="s">
        <v>1269</v>
      </c>
      <c r="C761" t="s">
        <v>2819</v>
      </c>
      <c r="D761" t="s">
        <v>283</v>
      </c>
      <c r="E761" t="s">
        <v>357</v>
      </c>
      <c r="F761" t="s">
        <v>357</v>
      </c>
      <c r="G761" t="s">
        <v>1319</v>
      </c>
      <c r="H761" t="s">
        <v>1274</v>
      </c>
      <c r="I761">
        <v>1</v>
      </c>
      <c r="J761">
        <v>4</v>
      </c>
      <c r="K761">
        <v>1</v>
      </c>
      <c r="L761">
        <v>1</v>
      </c>
      <c r="M761" t="s">
        <v>1275</v>
      </c>
      <c r="N761" t="str">
        <f t="shared" si="33"/>
        <v>TXDentonDenton4</v>
      </c>
      <c r="Q761" t="str">
        <f t="shared" si="34"/>
        <v>Denton, Denton County, TX</v>
      </c>
      <c r="T761" s="23" t="s">
        <v>3235</v>
      </c>
      <c r="W761">
        <v>33.214799999999997</v>
      </c>
      <c r="X761">
        <v>97.133099999999999</v>
      </c>
    </row>
    <row r="762" spans="1:24" ht="20">
      <c r="A762" s="26">
        <v>225</v>
      </c>
      <c r="B762" t="s">
        <v>1269</v>
      </c>
      <c r="C762" t="s">
        <v>2820</v>
      </c>
      <c r="D762" t="s">
        <v>283</v>
      </c>
      <c r="E762" t="s">
        <v>480</v>
      </c>
      <c r="F762" t="s">
        <v>480</v>
      </c>
      <c r="G762" t="s">
        <v>1319</v>
      </c>
      <c r="H762" t="s">
        <v>1274</v>
      </c>
      <c r="I762">
        <v>1</v>
      </c>
      <c r="J762">
        <v>4</v>
      </c>
      <c r="K762">
        <v>4</v>
      </c>
      <c r="L762">
        <v>3</v>
      </c>
      <c r="M762" t="s">
        <v>1275</v>
      </c>
      <c r="N762" t="str">
        <f t="shared" si="33"/>
        <v>TXDallasDallas4</v>
      </c>
      <c r="Q762" t="str">
        <f t="shared" si="34"/>
        <v>Dallas, Dallas County, TX</v>
      </c>
      <c r="T762" s="23" t="s">
        <v>3083</v>
      </c>
      <c r="W762">
        <v>32.776699999999998</v>
      </c>
      <c r="X762">
        <v>96.796999999999997</v>
      </c>
    </row>
    <row r="763" spans="1:24" ht="20">
      <c r="A763" s="26">
        <v>226</v>
      </c>
      <c r="B763" t="s">
        <v>1269</v>
      </c>
      <c r="C763" t="s">
        <v>2821</v>
      </c>
      <c r="D763" t="s">
        <v>283</v>
      </c>
      <c r="E763" t="s">
        <v>1271</v>
      </c>
      <c r="F763" t="s">
        <v>2822</v>
      </c>
      <c r="G763" t="s">
        <v>1319</v>
      </c>
      <c r="H763" t="s">
        <v>1274</v>
      </c>
      <c r="I763">
        <v>1</v>
      </c>
      <c r="J763">
        <v>4</v>
      </c>
      <c r="K763">
        <v>2</v>
      </c>
      <c r="L763">
        <v>2</v>
      </c>
      <c r="M763" t="s">
        <v>1275</v>
      </c>
      <c r="N763" t="str">
        <f t="shared" si="33"/>
        <v>TXJohnsonVenus4</v>
      </c>
      <c r="Q763" t="str">
        <f t="shared" si="34"/>
        <v>Venus, Johnson County, TX</v>
      </c>
      <c r="T763" s="23" t="s">
        <v>3581</v>
      </c>
      <c r="W763">
        <v>32.436199999999999</v>
      </c>
      <c r="X763">
        <v>97.102500000000006</v>
      </c>
    </row>
    <row r="764" spans="1:24" ht="20">
      <c r="A764" s="26">
        <v>227</v>
      </c>
      <c r="B764" t="s">
        <v>1269</v>
      </c>
      <c r="C764" t="s">
        <v>2823</v>
      </c>
      <c r="D764" t="s">
        <v>283</v>
      </c>
      <c r="E764" t="s">
        <v>2418</v>
      </c>
      <c r="F764" t="s">
        <v>359</v>
      </c>
      <c r="G764" t="s">
        <v>1319</v>
      </c>
      <c r="H764" t="s">
        <v>1274</v>
      </c>
      <c r="I764">
        <v>1</v>
      </c>
      <c r="J764">
        <v>4</v>
      </c>
      <c r="K764">
        <v>2</v>
      </c>
      <c r="L764">
        <v>3</v>
      </c>
      <c r="M764" t="s">
        <v>1275</v>
      </c>
      <c r="N764" t="str">
        <f t="shared" si="33"/>
        <v>TXMcLennanWaco4</v>
      </c>
      <c r="Q764" t="str">
        <f t="shared" si="34"/>
        <v>Waco, McLennan County, TX</v>
      </c>
      <c r="T764" s="23" t="s">
        <v>3432</v>
      </c>
      <c r="W764">
        <v>31.549299999999999</v>
      </c>
      <c r="X764">
        <v>97.146699999999996</v>
      </c>
    </row>
    <row r="765" spans="1:24" ht="20">
      <c r="A765" s="26">
        <v>228</v>
      </c>
      <c r="B765" t="s">
        <v>1269</v>
      </c>
      <c r="C765" t="s">
        <v>2824</v>
      </c>
      <c r="D765" t="s">
        <v>283</v>
      </c>
      <c r="E765" t="s">
        <v>2825</v>
      </c>
      <c r="F765" t="s">
        <v>2826</v>
      </c>
      <c r="G765" t="s">
        <v>1319</v>
      </c>
      <c r="H765" t="s">
        <v>1127</v>
      </c>
      <c r="I765">
        <v>1</v>
      </c>
      <c r="J765">
        <v>4</v>
      </c>
      <c r="K765">
        <v>2</v>
      </c>
      <c r="L765">
        <v>3</v>
      </c>
      <c r="M765" t="s">
        <v>1275</v>
      </c>
      <c r="N765" t="str">
        <f t="shared" si="33"/>
        <v>TXBellTemple4</v>
      </c>
      <c r="Q765" t="str">
        <f t="shared" si="34"/>
        <v>Temple, Bell County, TX</v>
      </c>
      <c r="T765" s="23" t="s">
        <v>3582</v>
      </c>
      <c r="W765">
        <v>31.098199999999999</v>
      </c>
      <c r="X765">
        <v>97.342799999999997</v>
      </c>
    </row>
    <row r="766" spans="1:24" ht="20">
      <c r="A766" s="26">
        <v>230</v>
      </c>
      <c r="B766" t="s">
        <v>1269</v>
      </c>
      <c r="C766" t="s">
        <v>2828</v>
      </c>
      <c r="D766" t="s">
        <v>283</v>
      </c>
      <c r="E766" t="s">
        <v>1567</v>
      </c>
      <c r="F766" t="s">
        <v>370</v>
      </c>
      <c r="G766" t="s">
        <v>1319</v>
      </c>
      <c r="H766" t="s">
        <v>1127</v>
      </c>
      <c r="I766">
        <v>1</v>
      </c>
      <c r="J766">
        <v>4</v>
      </c>
      <c r="K766">
        <v>1</v>
      </c>
      <c r="L766">
        <v>2</v>
      </c>
      <c r="M766" t="s">
        <v>1275</v>
      </c>
      <c r="N766" t="str">
        <f t="shared" si="33"/>
        <v>TXWalkerHuntsville4</v>
      </c>
      <c r="Q766" t="str">
        <f t="shared" si="34"/>
        <v>Huntsville, Walker County, TX</v>
      </c>
      <c r="T766" s="23" t="s">
        <v>3084</v>
      </c>
      <c r="W766">
        <v>30.723500000000001</v>
      </c>
      <c r="X766">
        <v>95.550799999999995</v>
      </c>
    </row>
    <row r="767" spans="1:24" ht="20">
      <c r="A767" s="26">
        <v>232</v>
      </c>
      <c r="B767" t="s">
        <v>1269</v>
      </c>
      <c r="C767" t="s">
        <v>2830</v>
      </c>
      <c r="D767" t="s">
        <v>283</v>
      </c>
      <c r="E767" t="s">
        <v>2831</v>
      </c>
      <c r="F767" t="s">
        <v>2831</v>
      </c>
      <c r="G767" t="s">
        <v>1322</v>
      </c>
      <c r="H767" t="s">
        <v>1127</v>
      </c>
      <c r="I767">
        <v>1</v>
      </c>
      <c r="J767">
        <v>4</v>
      </c>
      <c r="K767">
        <v>4</v>
      </c>
      <c r="L767">
        <v>3</v>
      </c>
      <c r="M767" t="s">
        <v>1275</v>
      </c>
      <c r="N767" t="str">
        <f t="shared" si="33"/>
        <v>TXGalvestonGalveston4</v>
      </c>
      <c r="Q767" t="str">
        <f t="shared" si="34"/>
        <v>Galveston, Galveston County, TX</v>
      </c>
      <c r="T767" s="23" t="s">
        <v>3583</v>
      </c>
      <c r="W767">
        <v>29.301300000000001</v>
      </c>
      <c r="X767">
        <v>94.797700000000006</v>
      </c>
    </row>
    <row r="768" spans="1:24" ht="20">
      <c r="A768" s="26">
        <v>233</v>
      </c>
      <c r="B768" t="s">
        <v>1269</v>
      </c>
      <c r="C768" t="s">
        <v>2832</v>
      </c>
      <c r="D768" t="s">
        <v>283</v>
      </c>
      <c r="E768" t="s">
        <v>2426</v>
      </c>
      <c r="F768" t="s">
        <v>2833</v>
      </c>
      <c r="G768" t="s">
        <v>1322</v>
      </c>
      <c r="H768" t="s">
        <v>1274</v>
      </c>
      <c r="I768">
        <v>1</v>
      </c>
      <c r="J768">
        <v>4</v>
      </c>
      <c r="K768">
        <v>1</v>
      </c>
      <c r="L768">
        <v>1</v>
      </c>
      <c r="M768" t="s">
        <v>1275</v>
      </c>
      <c r="N768" t="str">
        <f t="shared" si="33"/>
        <v>TXMatagordaCaney4</v>
      </c>
      <c r="Q768" t="str">
        <f t="shared" si="34"/>
        <v>Caney, Matagorda County, TX</v>
      </c>
      <c r="T768" s="23" t="s">
        <v>3584</v>
      </c>
      <c r="W768">
        <v>28.869199999999999</v>
      </c>
      <c r="X768">
        <v>96.002799999999993</v>
      </c>
    </row>
    <row r="769" spans="1:24" ht="20">
      <c r="A769" s="26">
        <v>234</v>
      </c>
      <c r="B769" t="s">
        <v>1269</v>
      </c>
      <c r="C769" t="s">
        <v>2834</v>
      </c>
      <c r="D769" t="s">
        <v>283</v>
      </c>
      <c r="E769" t="s">
        <v>2835</v>
      </c>
      <c r="F769" t="s">
        <v>2835</v>
      </c>
      <c r="G769" t="s">
        <v>1319</v>
      </c>
      <c r="H769" t="s">
        <v>1127</v>
      </c>
      <c r="I769">
        <v>1</v>
      </c>
      <c r="J769">
        <v>4</v>
      </c>
      <c r="K769">
        <v>2</v>
      </c>
      <c r="L769">
        <v>3</v>
      </c>
      <c r="M769" t="s">
        <v>1275</v>
      </c>
      <c r="N769" t="str">
        <f t="shared" si="33"/>
        <v>TXGoliadGoliad4</v>
      </c>
      <c r="Q769" t="str">
        <f t="shared" si="34"/>
        <v>Goliad, Goliad County, TX</v>
      </c>
      <c r="T769" s="23" t="s">
        <v>3585</v>
      </c>
      <c r="W769">
        <v>28.668900000000001</v>
      </c>
      <c r="X769">
        <v>97.388000000000005</v>
      </c>
    </row>
    <row r="770" spans="1:24" ht="20">
      <c r="A770" s="26">
        <v>235</v>
      </c>
      <c r="B770" t="s">
        <v>1269</v>
      </c>
      <c r="C770" t="s">
        <v>2836</v>
      </c>
      <c r="D770" t="s">
        <v>283</v>
      </c>
      <c r="E770" t="s">
        <v>1659</v>
      </c>
      <c r="F770" t="s">
        <v>2837</v>
      </c>
      <c r="G770" t="s">
        <v>1319</v>
      </c>
      <c r="H770" t="s">
        <v>1127</v>
      </c>
      <c r="I770">
        <v>1</v>
      </c>
      <c r="J770">
        <v>4</v>
      </c>
      <c r="K770">
        <v>1</v>
      </c>
      <c r="L770">
        <v>2</v>
      </c>
      <c r="M770" t="s">
        <v>1275</v>
      </c>
      <c r="N770" t="str">
        <f t="shared" si="33"/>
        <v>TXFayetteSchulenburg4</v>
      </c>
      <c r="Q770" t="str">
        <f t="shared" si="34"/>
        <v>Schulenburg, Fayette County, TX</v>
      </c>
      <c r="T770" s="23" t="s">
        <v>3586</v>
      </c>
      <c r="W770">
        <v>29.6816</v>
      </c>
      <c r="X770">
        <v>96.903899999999993</v>
      </c>
    </row>
    <row r="771" spans="1:24" ht="20">
      <c r="A771" s="26">
        <v>236</v>
      </c>
      <c r="B771" t="s">
        <v>1269</v>
      </c>
      <c r="C771" t="s">
        <v>2838</v>
      </c>
      <c r="D771" t="s">
        <v>283</v>
      </c>
      <c r="E771" t="s">
        <v>2430</v>
      </c>
      <c r="F771" t="s">
        <v>288</v>
      </c>
      <c r="G771" t="s">
        <v>1319</v>
      </c>
      <c r="H771" t="s">
        <v>1274</v>
      </c>
      <c r="I771">
        <v>1</v>
      </c>
      <c r="J771">
        <v>4</v>
      </c>
      <c r="K771">
        <v>3</v>
      </c>
      <c r="L771">
        <v>3</v>
      </c>
      <c r="M771" t="s">
        <v>1275</v>
      </c>
      <c r="N771" t="str">
        <f t="shared" si="33"/>
        <v>TXTravisAustin4</v>
      </c>
      <c r="Q771" t="str">
        <f t="shared" si="34"/>
        <v>Austin, Travis County, TX</v>
      </c>
      <c r="T771" s="23" t="s">
        <v>3436</v>
      </c>
      <c r="W771">
        <v>30.267199999999999</v>
      </c>
      <c r="X771">
        <v>97.743099999999998</v>
      </c>
    </row>
    <row r="772" spans="1:24" ht="20">
      <c r="A772" s="26">
        <v>237</v>
      </c>
      <c r="B772" t="s">
        <v>1269</v>
      </c>
      <c r="C772" t="s">
        <v>2839</v>
      </c>
      <c r="D772" t="s">
        <v>283</v>
      </c>
      <c r="E772" t="s">
        <v>2432</v>
      </c>
      <c r="F772" t="s">
        <v>2433</v>
      </c>
      <c r="G772" t="s">
        <v>1319</v>
      </c>
      <c r="H772" t="s">
        <v>1127</v>
      </c>
      <c r="I772">
        <v>1</v>
      </c>
      <c r="J772">
        <v>4</v>
      </c>
      <c r="K772">
        <v>1</v>
      </c>
      <c r="L772">
        <v>3</v>
      </c>
      <c r="M772" t="s">
        <v>1275</v>
      </c>
      <c r="N772" t="str">
        <f t="shared" si="33"/>
        <v>TXComalNew Braunfels4</v>
      </c>
      <c r="Q772" t="str">
        <f t="shared" si="34"/>
        <v>New Braunfels, Comal County, TX</v>
      </c>
      <c r="T772" s="23" t="s">
        <v>3437</v>
      </c>
      <c r="W772">
        <v>29.702999999999999</v>
      </c>
      <c r="X772">
        <v>98.124499999999998</v>
      </c>
    </row>
    <row r="773" spans="1:24" ht="20">
      <c r="A773" s="26">
        <v>238</v>
      </c>
      <c r="B773" t="s">
        <v>1269</v>
      </c>
      <c r="C773" t="s">
        <v>2840</v>
      </c>
      <c r="D773" t="s">
        <v>283</v>
      </c>
      <c r="E773" t="s">
        <v>2438</v>
      </c>
      <c r="F773" t="s">
        <v>2439</v>
      </c>
      <c r="G773" t="s">
        <v>1319</v>
      </c>
      <c r="H773" t="s">
        <v>1127</v>
      </c>
      <c r="I773">
        <v>1</v>
      </c>
      <c r="J773">
        <v>4</v>
      </c>
      <c r="K773">
        <v>1</v>
      </c>
      <c r="L773">
        <v>1</v>
      </c>
      <c r="M773" t="s">
        <v>1275</v>
      </c>
      <c r="N773" t="str">
        <f t="shared" si="33"/>
        <v>TXZapataSan Ygnacio4</v>
      </c>
      <c r="Q773" t="str">
        <f t="shared" si="34"/>
        <v>San Ygnacio, Zapata County, TX</v>
      </c>
      <c r="T773" s="23" t="s">
        <v>3439</v>
      </c>
      <c r="W773">
        <v>27.0595</v>
      </c>
      <c r="X773">
        <v>99.441400000000002</v>
      </c>
    </row>
    <row r="774" spans="1:24" ht="20">
      <c r="A774" s="26">
        <v>239</v>
      </c>
      <c r="B774" t="s">
        <v>1269</v>
      </c>
      <c r="C774" t="s">
        <v>2841</v>
      </c>
      <c r="D774" t="s">
        <v>283</v>
      </c>
      <c r="E774" t="s">
        <v>1592</v>
      </c>
      <c r="F774" t="s">
        <v>290</v>
      </c>
      <c r="G774" t="s">
        <v>1322</v>
      </c>
      <c r="H774" t="s">
        <v>1127</v>
      </c>
      <c r="I774">
        <v>1</v>
      </c>
      <c r="J774">
        <v>4</v>
      </c>
      <c r="K774">
        <v>3</v>
      </c>
      <c r="L774">
        <v>2</v>
      </c>
      <c r="M774" t="s">
        <v>1275</v>
      </c>
      <c r="N774" t="str">
        <f t="shared" si="33"/>
        <v>TXNuecesCorpus Christi4</v>
      </c>
      <c r="Q774" t="str">
        <f t="shared" si="34"/>
        <v>Corpus Christi, Nueces County, TX</v>
      </c>
      <c r="T774" s="23" t="s">
        <v>3093</v>
      </c>
      <c r="W774">
        <v>27.800599999999999</v>
      </c>
      <c r="X774">
        <v>97.3964</v>
      </c>
    </row>
    <row r="775" spans="1:24" ht="20">
      <c r="A775" s="26">
        <v>240</v>
      </c>
      <c r="B775" t="s">
        <v>1269</v>
      </c>
      <c r="C775" t="s">
        <v>2842</v>
      </c>
      <c r="D775" t="s">
        <v>283</v>
      </c>
      <c r="E775" t="s">
        <v>1594</v>
      </c>
      <c r="F775" t="s">
        <v>1232</v>
      </c>
      <c r="G775" t="s">
        <v>1319</v>
      </c>
      <c r="H775" t="s">
        <v>1274</v>
      </c>
      <c r="I775">
        <v>1</v>
      </c>
      <c r="J775">
        <v>4</v>
      </c>
      <c r="K775">
        <v>3</v>
      </c>
      <c r="L775">
        <v>3</v>
      </c>
      <c r="M775" t="s">
        <v>1275</v>
      </c>
      <c r="N775" t="str">
        <f t="shared" si="33"/>
        <v>TXHidalgoMcAllen4</v>
      </c>
      <c r="Q775" t="str">
        <f t="shared" si="34"/>
        <v>McAllen, Hidalgo County, TX</v>
      </c>
      <c r="T775" s="23" t="s">
        <v>3234</v>
      </c>
      <c r="W775">
        <v>26.203399999999998</v>
      </c>
      <c r="X775">
        <v>98.23</v>
      </c>
    </row>
    <row r="776" spans="1:24">
      <c r="A776" s="27"/>
    </row>
    <row r="778" spans="1:24">
      <c r="A778" s="23"/>
      <c r="F778" s="23"/>
    </row>
    <row r="779" spans="1:24">
      <c r="F779" s="23"/>
    </row>
    <row r="780" spans="1:24">
      <c r="A780" s="23"/>
      <c r="F780" s="23"/>
    </row>
    <row r="781" spans="1:24">
      <c r="F781" s="23"/>
    </row>
    <row r="782" spans="1:24">
      <c r="F782" s="23"/>
    </row>
    <row r="783" spans="1:24">
      <c r="F783" s="23"/>
    </row>
    <row r="784" spans="1:24">
      <c r="A784" s="23"/>
      <c r="F784" s="23"/>
    </row>
    <row r="785" spans="1:6">
      <c r="F785" s="23"/>
    </row>
    <row r="786" spans="1:6">
      <c r="B786" s="23"/>
      <c r="F786" s="23"/>
    </row>
    <row r="787" spans="1:6">
      <c r="F787" s="23"/>
    </row>
    <row r="788" spans="1:6">
      <c r="A788" s="23"/>
      <c r="F788" s="23"/>
    </row>
    <row r="789" spans="1:6">
      <c r="F789" s="23"/>
    </row>
    <row r="790" spans="1:6">
      <c r="B790" s="23"/>
      <c r="F790" s="23"/>
    </row>
    <row r="791" spans="1:6">
      <c r="F791" s="23"/>
    </row>
    <row r="792" spans="1:6">
      <c r="A792" s="23"/>
      <c r="F792" s="23"/>
    </row>
    <row r="793" spans="1:6">
      <c r="F793" s="23"/>
    </row>
    <row r="794" spans="1:6">
      <c r="B794" s="23"/>
      <c r="F794" s="23"/>
    </row>
    <row r="795" spans="1:6">
      <c r="F795" s="23"/>
    </row>
    <row r="796" spans="1:6">
      <c r="A796" s="23"/>
      <c r="F796" s="23"/>
    </row>
    <row r="797" spans="1:6">
      <c r="F797" s="23"/>
    </row>
    <row r="798" spans="1:6">
      <c r="B798" s="23"/>
      <c r="F798" s="23"/>
    </row>
    <row r="799" spans="1:6">
      <c r="F799" s="23"/>
    </row>
    <row r="800" spans="1:6">
      <c r="A800" s="23"/>
      <c r="F800" s="23"/>
    </row>
    <row r="801" spans="1:6">
      <c r="F801" s="23"/>
    </row>
    <row r="802" spans="1:6">
      <c r="B802" s="23"/>
      <c r="F802" s="23"/>
    </row>
    <row r="803" spans="1:6">
      <c r="F803" s="23"/>
    </row>
    <row r="804" spans="1:6">
      <c r="A804" s="23"/>
      <c r="F804" s="23"/>
    </row>
    <row r="805" spans="1:6">
      <c r="F805" s="23"/>
    </row>
    <row r="806" spans="1:6">
      <c r="B806" s="23"/>
      <c r="F806" s="23"/>
    </row>
    <row r="807" spans="1:6">
      <c r="F807" s="23"/>
    </row>
    <row r="808" spans="1:6">
      <c r="A808" s="23"/>
      <c r="F808" s="23"/>
    </row>
    <row r="809" spans="1:6">
      <c r="F809" s="23"/>
    </row>
    <row r="810" spans="1:6">
      <c r="B810" s="23"/>
      <c r="F810" s="23"/>
    </row>
    <row r="811" spans="1:6">
      <c r="F811" s="23"/>
    </row>
    <row r="812" spans="1:6">
      <c r="A812" s="23"/>
      <c r="F812" s="23"/>
    </row>
    <row r="813" spans="1:6">
      <c r="F813" s="23"/>
    </row>
    <row r="814" spans="1:6">
      <c r="B814" s="23"/>
      <c r="F814" s="23"/>
    </row>
    <row r="815" spans="1:6">
      <c r="F815" s="23"/>
    </row>
    <row r="816" spans="1:6">
      <c r="A816" s="23"/>
      <c r="F816" s="23"/>
    </row>
    <row r="817" spans="1:6">
      <c r="F817" s="23"/>
    </row>
    <row r="818" spans="1:6">
      <c r="B818" s="23"/>
      <c r="F818" s="23"/>
    </row>
    <row r="819" spans="1:6">
      <c r="F819" s="23"/>
    </row>
    <row r="820" spans="1:6">
      <c r="A820" s="23"/>
      <c r="F820" s="23"/>
    </row>
    <row r="821" spans="1:6">
      <c r="F821" s="23"/>
    </row>
    <row r="822" spans="1:6">
      <c r="B822" s="23"/>
      <c r="F822" s="23"/>
    </row>
    <row r="823" spans="1:6">
      <c r="F823" s="23"/>
    </row>
    <row r="824" spans="1:6">
      <c r="A824" s="23"/>
      <c r="F824" s="23"/>
    </row>
    <row r="825" spans="1:6">
      <c r="F825" s="23"/>
    </row>
    <row r="826" spans="1:6">
      <c r="B826" s="23"/>
      <c r="F826" s="23"/>
    </row>
    <row r="827" spans="1:6">
      <c r="F827" s="23"/>
    </row>
    <row r="828" spans="1:6">
      <c r="A828" s="23"/>
      <c r="F828" s="23"/>
    </row>
    <row r="829" spans="1:6">
      <c r="F829" s="23"/>
    </row>
    <row r="830" spans="1:6">
      <c r="B830" s="23"/>
      <c r="F830" s="23"/>
    </row>
    <row r="831" spans="1:6">
      <c r="F831" s="23"/>
    </row>
    <row r="832" spans="1:6">
      <c r="A832" s="23"/>
      <c r="F832" s="23"/>
    </row>
    <row r="833" spans="1:6">
      <c r="F833" s="23"/>
    </row>
    <row r="834" spans="1:6">
      <c r="B834" s="23"/>
      <c r="F834" s="23"/>
    </row>
    <row r="835" spans="1:6">
      <c r="F835" s="23"/>
    </row>
    <row r="836" spans="1:6">
      <c r="A836" s="23"/>
      <c r="F836" s="23"/>
    </row>
    <row r="837" spans="1:6">
      <c r="F837" s="23"/>
    </row>
    <row r="838" spans="1:6">
      <c r="B838" s="23"/>
      <c r="F838" s="23"/>
    </row>
    <row r="839" spans="1:6">
      <c r="F839" s="23"/>
    </row>
    <row r="840" spans="1:6">
      <c r="A840" s="23"/>
      <c r="F840" s="23"/>
    </row>
    <row r="841" spans="1:6">
      <c r="F841" s="23"/>
    </row>
    <row r="842" spans="1:6">
      <c r="B842" s="23"/>
    </row>
    <row r="844" spans="1:6">
      <c r="A844" s="23"/>
    </row>
    <row r="846" spans="1:6">
      <c r="B846" s="23"/>
    </row>
    <row r="848" spans="1:6">
      <c r="A848" s="23"/>
    </row>
    <row r="850" spans="1:2">
      <c r="B850" s="23"/>
    </row>
    <row r="852" spans="1:2">
      <c r="A852" s="23"/>
    </row>
    <row r="854" spans="1:2">
      <c r="B854" s="23"/>
    </row>
    <row r="856" spans="1:2">
      <c r="A856" s="23"/>
    </row>
    <row r="858" spans="1:2">
      <c r="B858" s="23"/>
    </row>
    <row r="860" spans="1:2">
      <c r="A860" s="23"/>
    </row>
    <row r="862" spans="1:2">
      <c r="B862" s="23"/>
    </row>
    <row r="864" spans="1:2">
      <c r="A864" s="23"/>
    </row>
    <row r="866" spans="1:2">
      <c r="B866" s="23"/>
    </row>
    <row r="868" spans="1:2">
      <c r="A868" s="23"/>
    </row>
    <row r="870" spans="1:2">
      <c r="B870" s="23"/>
    </row>
    <row r="872" spans="1:2">
      <c r="A872" s="23"/>
    </row>
    <row r="874" spans="1:2">
      <c r="B874" s="23"/>
    </row>
    <row r="876" spans="1:2">
      <c r="A876" s="23"/>
    </row>
    <row r="878" spans="1:2">
      <c r="B878" s="23"/>
    </row>
    <row r="880" spans="1:2">
      <c r="A880" s="23"/>
    </row>
    <row r="882" spans="1:2">
      <c r="B882" s="23"/>
    </row>
    <row r="884" spans="1:2">
      <c r="A884" s="23"/>
    </row>
    <row r="886" spans="1:2">
      <c r="B886" s="23"/>
    </row>
    <row r="888" spans="1:2">
      <c r="A888" s="23"/>
    </row>
    <row r="890" spans="1:2">
      <c r="B890" s="23"/>
    </row>
    <row r="892" spans="1:2">
      <c r="A892" s="23"/>
    </row>
    <row r="894" spans="1:2">
      <c r="B894" s="23"/>
    </row>
    <row r="896" spans="1:2">
      <c r="A896" s="23"/>
    </row>
    <row r="898" spans="1:2">
      <c r="B898" s="23"/>
    </row>
    <row r="900" spans="1:2">
      <c r="A900" s="23"/>
    </row>
    <row r="902" spans="1:2">
      <c r="B902" s="23"/>
    </row>
    <row r="904" spans="1:2">
      <c r="A904" s="23"/>
    </row>
    <row r="906" spans="1:2">
      <c r="B906" s="23"/>
    </row>
    <row r="908" spans="1:2">
      <c r="A908" s="23"/>
    </row>
    <row r="910" spans="1:2">
      <c r="B910" s="23"/>
    </row>
    <row r="912" spans="1:2">
      <c r="A912" s="23"/>
    </row>
    <row r="914" spans="1:2">
      <c r="B914" s="23"/>
    </row>
    <row r="916" spans="1:2">
      <c r="A916" s="23"/>
    </row>
    <row r="918" spans="1:2">
      <c r="B918" s="23"/>
    </row>
    <row r="920" spans="1:2">
      <c r="A920" s="23"/>
    </row>
    <row r="922" spans="1:2">
      <c r="B922" s="23"/>
    </row>
    <row r="924" spans="1:2">
      <c r="A924" s="23"/>
    </row>
    <row r="926" spans="1:2">
      <c r="B926" s="23"/>
    </row>
    <row r="928" spans="1:2">
      <c r="A928" s="23"/>
    </row>
    <row r="930" spans="1:2">
      <c r="B930" s="23"/>
    </row>
    <row r="932" spans="1:2">
      <c r="A932" s="23"/>
    </row>
    <row r="934" spans="1:2">
      <c r="B934" s="23"/>
    </row>
    <row r="936" spans="1:2">
      <c r="A936" s="23"/>
    </row>
    <row r="938" spans="1:2">
      <c r="B938" s="23"/>
    </row>
    <row r="940" spans="1:2">
      <c r="A940" s="23"/>
    </row>
    <row r="942" spans="1:2">
      <c r="B942" s="23"/>
    </row>
    <row r="944" spans="1:2">
      <c r="A944" s="23"/>
    </row>
    <row r="946" spans="1:2">
      <c r="B946" s="23"/>
    </row>
    <row r="948" spans="1:2">
      <c r="A948" s="23"/>
    </row>
    <row r="950" spans="1:2">
      <c r="B950" s="23"/>
    </row>
    <row r="952" spans="1:2">
      <c r="A952" s="23"/>
    </row>
    <row r="954" spans="1:2">
      <c r="B954" s="23"/>
    </row>
    <row r="956" spans="1:2">
      <c r="A956" s="23"/>
    </row>
    <row r="958" spans="1:2">
      <c r="B958" s="23"/>
    </row>
    <row r="960" spans="1:2">
      <c r="A960" s="23"/>
    </row>
    <row r="962" spans="1:18">
      <c r="B962" s="23"/>
    </row>
    <row r="964" spans="1:18">
      <c r="A964" s="23"/>
    </row>
    <row r="965" spans="1:18">
      <c r="R965" s="23"/>
    </row>
    <row r="966" spans="1:18">
      <c r="B966" s="23"/>
    </row>
    <row r="968" spans="1:18">
      <c r="A968" s="23"/>
    </row>
    <row r="970" spans="1:18">
      <c r="B970" s="23"/>
      <c r="R970" s="23"/>
    </row>
    <row r="972" spans="1:18">
      <c r="A972" s="23"/>
    </row>
    <row r="974" spans="1:18">
      <c r="B974" s="23"/>
    </row>
    <row r="975" spans="1:18">
      <c r="R975" s="23"/>
    </row>
    <row r="976" spans="1:18">
      <c r="A976" s="23"/>
    </row>
    <row r="978" spans="1:18">
      <c r="B978" s="23"/>
    </row>
    <row r="980" spans="1:18">
      <c r="A980" s="23"/>
      <c r="R980" s="23"/>
    </row>
    <row r="982" spans="1:18">
      <c r="B982" s="23"/>
    </row>
    <row r="984" spans="1:18">
      <c r="A984" s="23"/>
    </row>
    <row r="985" spans="1:18">
      <c r="R985" s="23"/>
    </row>
    <row r="986" spans="1:18">
      <c r="B986" s="23"/>
    </row>
    <row r="988" spans="1:18">
      <c r="A988" s="23"/>
    </row>
    <row r="990" spans="1:18">
      <c r="B990" s="23"/>
      <c r="R990" s="23"/>
    </row>
    <row r="992" spans="1:18">
      <c r="A992" s="23"/>
    </row>
    <row r="994" spans="1:18">
      <c r="B994" s="23"/>
    </row>
    <row r="995" spans="1:18">
      <c r="R995" s="23"/>
    </row>
    <row r="996" spans="1:18">
      <c r="A996" s="23"/>
    </row>
    <row r="998" spans="1:18">
      <c r="B998" s="23"/>
    </row>
    <row r="1000" spans="1:18">
      <c r="A1000" s="23"/>
      <c r="R1000" s="23"/>
    </row>
    <row r="1002" spans="1:18">
      <c r="B1002" s="23"/>
    </row>
    <row r="1004" spans="1:18">
      <c r="A1004" s="23"/>
    </row>
    <row r="1005" spans="1:18">
      <c r="R1005" s="23"/>
    </row>
    <row r="1006" spans="1:18">
      <c r="B1006" s="23"/>
    </row>
    <row r="1008" spans="1:18">
      <c r="A1008" s="23"/>
    </row>
    <row r="1010" spans="1:18">
      <c r="B1010" s="23"/>
      <c r="R1010" s="23"/>
    </row>
    <row r="1012" spans="1:18">
      <c r="A1012" s="23"/>
    </row>
    <row r="1014" spans="1:18">
      <c r="B1014" s="23"/>
    </row>
    <row r="1015" spans="1:18">
      <c r="R1015" s="23"/>
    </row>
    <row r="1016" spans="1:18">
      <c r="A1016" s="23"/>
    </row>
    <row r="1018" spans="1:18">
      <c r="B1018" s="23"/>
    </row>
    <row r="1020" spans="1:18">
      <c r="A1020" s="23"/>
      <c r="R1020" s="23"/>
    </row>
    <row r="1022" spans="1:18">
      <c r="B1022" s="23"/>
    </row>
    <row r="1024" spans="1:18">
      <c r="A1024" s="23"/>
    </row>
    <row r="1025" spans="1:18">
      <c r="R1025" s="23"/>
    </row>
    <row r="1026" spans="1:18">
      <c r="B1026" s="23"/>
    </row>
    <row r="1028" spans="1:18">
      <c r="A1028" s="23"/>
    </row>
    <row r="1030" spans="1:18">
      <c r="B1030" s="23"/>
      <c r="R1030" s="23"/>
    </row>
    <row r="1032" spans="1:18">
      <c r="A1032" s="23"/>
    </row>
    <row r="1034" spans="1:18">
      <c r="B1034" s="23"/>
    </row>
    <row r="1035" spans="1:18">
      <c r="R1035" s="23"/>
    </row>
    <row r="1036" spans="1:18">
      <c r="A1036" s="23"/>
    </row>
    <row r="1038" spans="1:18">
      <c r="B1038" s="23"/>
    </row>
    <row r="1040" spans="1:18">
      <c r="A1040" s="23"/>
      <c r="R1040" s="23"/>
    </row>
    <row r="1042" spans="1:18">
      <c r="B1042" s="23"/>
    </row>
    <row r="1045" spans="1:18">
      <c r="R1045" s="23"/>
    </row>
    <row r="1046" spans="1:18">
      <c r="B1046" s="23"/>
    </row>
    <row r="1047" spans="1:18">
      <c r="A1047" s="23"/>
    </row>
    <row r="1048" spans="1:18">
      <c r="A1048" s="23"/>
    </row>
    <row r="1049" spans="1:18">
      <c r="A1049" s="23"/>
      <c r="B1049" s="23"/>
    </row>
    <row r="1050" spans="1:18">
      <c r="A1050" s="23"/>
      <c r="R1050" s="23"/>
    </row>
    <row r="1051" spans="1:18">
      <c r="A1051" s="23"/>
    </row>
    <row r="1052" spans="1:18">
      <c r="A1052" s="23"/>
    </row>
    <row r="1053" spans="1:18">
      <c r="A1053" s="23"/>
      <c r="B1053" s="23"/>
    </row>
    <row r="1054" spans="1:18">
      <c r="A1054" s="23"/>
    </row>
    <row r="1055" spans="1:18">
      <c r="A1055" s="23"/>
      <c r="R1055" s="23"/>
    </row>
    <row r="1056" spans="1:18">
      <c r="A1056" s="23"/>
    </row>
    <row r="1057" spans="1:18">
      <c r="A1057" s="23"/>
      <c r="B1057" s="23"/>
    </row>
    <row r="1058" spans="1:18">
      <c r="A1058" s="23"/>
    </row>
    <row r="1059" spans="1:18">
      <c r="A1059" s="23"/>
    </row>
    <row r="1060" spans="1:18">
      <c r="A1060" s="23"/>
      <c r="R1060" s="23"/>
    </row>
    <row r="1061" spans="1:18">
      <c r="A1061" s="23"/>
      <c r="B1061" s="23"/>
    </row>
    <row r="1062" spans="1:18">
      <c r="A1062" s="23"/>
    </row>
    <row r="1063" spans="1:18">
      <c r="A1063" s="23"/>
    </row>
    <row r="1064" spans="1:18">
      <c r="A1064" s="23"/>
    </row>
    <row r="1065" spans="1:18">
      <c r="A1065" s="23"/>
      <c r="B1065" s="23"/>
      <c r="R1065" s="23"/>
    </row>
    <row r="1066" spans="1:18">
      <c r="A1066" s="23"/>
    </row>
    <row r="1067" spans="1:18">
      <c r="A1067" s="23"/>
    </row>
    <row r="1068" spans="1:18">
      <c r="A1068" s="23"/>
    </row>
    <row r="1069" spans="1:18">
      <c r="A1069" s="23"/>
      <c r="B1069" s="23"/>
    </row>
    <row r="1070" spans="1:18">
      <c r="A1070" s="23"/>
      <c r="R1070" s="23"/>
    </row>
    <row r="1071" spans="1:18">
      <c r="A1071" s="23"/>
    </row>
    <row r="1072" spans="1:18">
      <c r="A1072" s="23"/>
    </row>
    <row r="1073" spans="1:18">
      <c r="A1073" s="23"/>
      <c r="B1073" s="23"/>
    </row>
    <row r="1074" spans="1:18">
      <c r="A1074" s="23"/>
    </row>
    <row r="1075" spans="1:18">
      <c r="A1075" s="23"/>
      <c r="R1075" s="23"/>
    </row>
    <row r="1076" spans="1:18">
      <c r="A1076" s="23"/>
    </row>
    <row r="1077" spans="1:18">
      <c r="A1077" s="23"/>
      <c r="B1077" s="23"/>
    </row>
    <row r="1078" spans="1:18">
      <c r="A1078" s="23"/>
    </row>
    <row r="1079" spans="1:18">
      <c r="A1079" s="23"/>
    </row>
    <row r="1080" spans="1:18">
      <c r="A1080" s="23"/>
      <c r="R1080" s="23"/>
    </row>
    <row r="1081" spans="1:18">
      <c r="A1081" s="23"/>
      <c r="B1081" s="23"/>
    </row>
    <row r="1085" spans="1:18">
      <c r="B1085" s="23"/>
      <c r="R1085" s="23"/>
    </row>
    <row r="1089" spans="2:18">
      <c r="B1089" s="23"/>
    </row>
    <row r="1090" spans="2:18">
      <c r="R1090" s="23"/>
    </row>
    <row r="1093" spans="2:18">
      <c r="B1093" s="23"/>
    </row>
    <row r="1095" spans="2:18">
      <c r="R1095" s="23"/>
    </row>
    <row r="1097" spans="2:18">
      <c r="B1097" s="23"/>
    </row>
    <row r="1100" spans="2:18">
      <c r="R1100" s="23"/>
    </row>
    <row r="1101" spans="2:18">
      <c r="B1101" s="23"/>
    </row>
    <row r="1105" spans="1:18">
      <c r="B1105" s="23"/>
      <c r="R1105" s="23"/>
    </row>
    <row r="1109" spans="1:18">
      <c r="B1109" s="23"/>
    </row>
    <row r="1110" spans="1:18">
      <c r="R1110" s="23"/>
    </row>
    <row r="1113" spans="1:18">
      <c r="B1113" s="23"/>
    </row>
    <row r="1115" spans="1:18">
      <c r="A1115" s="23"/>
      <c r="R1115" s="23"/>
    </row>
    <row r="1116" spans="1:18">
      <c r="A1116" s="23"/>
    </row>
    <row r="1117" spans="1:18">
      <c r="A1117" s="23"/>
      <c r="B1117" s="23"/>
    </row>
    <row r="1118" spans="1:18">
      <c r="A1118" s="23"/>
    </row>
    <row r="1119" spans="1:18">
      <c r="A1119" s="23"/>
    </row>
    <row r="1120" spans="1:18">
      <c r="A1120" s="23"/>
      <c r="R1120" s="23"/>
    </row>
    <row r="1121" spans="1:18">
      <c r="A1121" s="23"/>
      <c r="B1121" s="23"/>
    </row>
    <row r="1122" spans="1:18">
      <c r="A1122" s="23"/>
    </row>
    <row r="1123" spans="1:18">
      <c r="A1123" s="23"/>
    </row>
    <row r="1124" spans="1:18">
      <c r="A1124" s="23"/>
    </row>
    <row r="1125" spans="1:18">
      <c r="A1125" s="23"/>
      <c r="B1125" s="23"/>
      <c r="R1125" s="23"/>
    </row>
    <row r="1126" spans="1:18">
      <c r="A1126" s="23"/>
    </row>
    <row r="1127" spans="1:18">
      <c r="A1127" s="23"/>
    </row>
    <row r="1128" spans="1:18">
      <c r="A1128" s="23"/>
    </row>
    <row r="1129" spans="1:18">
      <c r="A1129" s="23"/>
      <c r="B1129" s="23"/>
    </row>
    <row r="1130" spans="1:18">
      <c r="A1130" s="23"/>
      <c r="R1130" s="23"/>
    </row>
    <row r="1131" spans="1:18">
      <c r="A1131" s="23"/>
    </row>
    <row r="1132" spans="1:18">
      <c r="A1132" s="23"/>
    </row>
    <row r="1133" spans="1:18">
      <c r="A1133" s="23"/>
      <c r="B1133" s="23"/>
    </row>
    <row r="1134" spans="1:18">
      <c r="A1134" s="23"/>
    </row>
    <row r="1135" spans="1:18">
      <c r="A1135" s="23"/>
      <c r="R1135" s="23"/>
    </row>
    <row r="1136" spans="1:18">
      <c r="A1136" s="23"/>
    </row>
    <row r="1137" spans="1:18">
      <c r="A1137" s="23"/>
      <c r="B1137" s="23"/>
    </row>
    <row r="1138" spans="1:18">
      <c r="A1138" s="23"/>
    </row>
    <row r="1139" spans="1:18">
      <c r="A1139" s="23"/>
    </row>
    <row r="1140" spans="1:18">
      <c r="A1140" s="23"/>
      <c r="R1140" s="23"/>
    </row>
    <row r="1141" spans="1:18">
      <c r="A1141" s="23"/>
      <c r="B1141" s="23"/>
    </row>
    <row r="1142" spans="1:18">
      <c r="A1142" s="23"/>
    </row>
    <row r="1143" spans="1:18">
      <c r="A1143" s="23"/>
    </row>
    <row r="1144" spans="1:18">
      <c r="A1144" s="23"/>
    </row>
    <row r="1145" spans="1:18">
      <c r="A1145" s="23"/>
      <c r="B1145" s="23"/>
      <c r="R1145" s="23"/>
    </row>
    <row r="1146" spans="1:18">
      <c r="A1146" s="23"/>
    </row>
    <row r="1147" spans="1:18">
      <c r="A1147" s="23"/>
    </row>
    <row r="1148" spans="1:18">
      <c r="A1148" s="23"/>
    </row>
    <row r="1149" spans="1:18">
      <c r="A1149" s="23"/>
      <c r="B1149" s="23"/>
    </row>
    <row r="1150" spans="1:18">
      <c r="A1150" s="23"/>
      <c r="R1150" s="23"/>
    </row>
    <row r="1151" spans="1:18">
      <c r="A1151" s="23"/>
    </row>
    <row r="1152" spans="1:18">
      <c r="A1152" s="23"/>
    </row>
    <row r="1153" spans="1:18">
      <c r="A1153" s="23"/>
      <c r="B1153" s="23"/>
    </row>
    <row r="1154" spans="1:18">
      <c r="A1154" s="23"/>
    </row>
    <row r="1155" spans="1:18">
      <c r="A1155" s="23"/>
      <c r="R1155" s="23"/>
    </row>
    <row r="1156" spans="1:18">
      <c r="A1156" s="23"/>
    </row>
    <row r="1157" spans="1:18">
      <c r="A1157" s="23"/>
      <c r="B1157" s="23"/>
    </row>
    <row r="1158" spans="1:18">
      <c r="A1158" s="23"/>
    </row>
    <row r="1160" spans="1:18">
      <c r="R1160" s="23"/>
    </row>
    <row r="1161" spans="1:18">
      <c r="B1161" s="23"/>
    </row>
    <row r="1165" spans="1:18">
      <c r="B1165" s="23"/>
      <c r="R1165" s="23"/>
    </row>
    <row r="1166" spans="1:18">
      <c r="A1166" s="23"/>
    </row>
    <row r="1169" spans="1:18">
      <c r="B1169" s="23"/>
    </row>
    <row r="1170" spans="1:18">
      <c r="A1170" s="23"/>
      <c r="R1170" s="23"/>
    </row>
    <row r="1173" spans="1:18">
      <c r="B1173" s="23"/>
    </row>
    <row r="1174" spans="1:18">
      <c r="A1174" s="23"/>
    </row>
    <row r="1175" spans="1:18">
      <c r="R1175" s="23"/>
    </row>
    <row r="1177" spans="1:18">
      <c r="B1177" s="23"/>
    </row>
    <row r="1178" spans="1:18">
      <c r="A1178" s="23"/>
    </row>
    <row r="1180" spans="1:18">
      <c r="R1180" s="23"/>
    </row>
    <row r="1181" spans="1:18">
      <c r="B1181" s="23"/>
    </row>
    <row r="1182" spans="1:18">
      <c r="A1182" s="23"/>
    </row>
    <row r="1185" spans="1:18">
      <c r="B1185" s="23"/>
      <c r="R1185" s="23"/>
    </row>
    <row r="1186" spans="1:18">
      <c r="A1186" s="23"/>
    </row>
    <row r="1189" spans="1:18">
      <c r="B1189" s="23"/>
    </row>
    <row r="1190" spans="1:18">
      <c r="A1190" s="23"/>
      <c r="R1190" s="23"/>
    </row>
    <row r="1193" spans="1:18">
      <c r="B1193" s="23"/>
    </row>
    <row r="1194" spans="1:18">
      <c r="A1194" s="23"/>
    </row>
    <row r="1195" spans="1:18">
      <c r="R1195" s="23"/>
    </row>
    <row r="1197" spans="1:18">
      <c r="B1197" s="23"/>
    </row>
    <row r="1198" spans="1:18">
      <c r="A1198" s="23"/>
    </row>
    <row r="1200" spans="1:18">
      <c r="R1200" s="23"/>
    </row>
    <row r="1201" spans="1:18">
      <c r="B1201" s="23"/>
    </row>
    <row r="1202" spans="1:18">
      <c r="A1202" s="23"/>
    </row>
    <row r="1205" spans="1:18">
      <c r="B1205" s="23"/>
      <c r="R1205" s="23"/>
    </row>
    <row r="1206" spans="1:18">
      <c r="A1206" s="23"/>
    </row>
    <row r="1209" spans="1:18">
      <c r="B1209" s="23"/>
    </row>
    <row r="1210" spans="1:18">
      <c r="A1210" s="23"/>
      <c r="R1210" s="23"/>
    </row>
    <row r="1213" spans="1:18">
      <c r="B1213" s="23"/>
    </row>
    <row r="1214" spans="1:18">
      <c r="A1214" s="23"/>
    </row>
    <row r="1215" spans="1:18">
      <c r="R1215" s="23"/>
    </row>
    <row r="1217" spans="1:18">
      <c r="B1217" s="23"/>
    </row>
    <row r="1218" spans="1:18">
      <c r="A1218" s="23"/>
    </row>
    <row r="1220" spans="1:18">
      <c r="R1220" s="23"/>
    </row>
    <row r="1221" spans="1:18">
      <c r="B1221" s="23"/>
    </row>
    <row r="1222" spans="1:18">
      <c r="A1222" s="23"/>
    </row>
    <row r="1225" spans="1:18">
      <c r="B1225" s="23"/>
      <c r="R1225" s="23"/>
    </row>
    <row r="1226" spans="1:18">
      <c r="A1226" s="23"/>
    </row>
    <row r="1229" spans="1:18">
      <c r="B1229" s="23"/>
    </row>
    <row r="1230" spans="1:18">
      <c r="A1230" s="23"/>
      <c r="R1230" s="23"/>
    </row>
    <row r="1232" spans="1:18">
      <c r="B1232" s="23"/>
    </row>
    <row r="1233" spans="1:18">
      <c r="B1233" s="23"/>
    </row>
    <row r="1234" spans="1:18">
      <c r="A1234" s="23"/>
    </row>
    <row r="1235" spans="1:18">
      <c r="R1235" s="23"/>
    </row>
    <row r="1237" spans="1:18">
      <c r="B1237" s="23"/>
    </row>
    <row r="1238" spans="1:18">
      <c r="A1238" s="23"/>
    </row>
    <row r="1240" spans="1:18">
      <c r="R1240" s="23"/>
    </row>
    <row r="1241" spans="1:18">
      <c r="B1241" s="23"/>
    </row>
    <row r="1242" spans="1:18">
      <c r="A1242" s="23"/>
    </row>
    <row r="1245" spans="1:18">
      <c r="B1245" s="23"/>
      <c r="R1245" s="23"/>
    </row>
    <row r="1246" spans="1:18">
      <c r="A1246" s="23"/>
    </row>
    <row r="1249" spans="1:18">
      <c r="B1249" s="23"/>
    </row>
    <row r="1250" spans="1:18">
      <c r="A1250" s="23"/>
    </row>
    <row r="1253" spans="1:18">
      <c r="B1253" s="23"/>
    </row>
    <row r="1254" spans="1:18">
      <c r="A1254" s="23"/>
    </row>
    <row r="1257" spans="1:18">
      <c r="B1257" s="23"/>
    </row>
    <row r="1258" spans="1:18">
      <c r="A1258" s="23"/>
    </row>
    <row r="1261" spans="1:18">
      <c r="B1261" s="23"/>
    </row>
    <row r="1262" spans="1:18">
      <c r="A1262" s="23"/>
      <c r="R1262" s="23"/>
    </row>
    <row r="1263" spans="1:18">
      <c r="R1263" s="23"/>
    </row>
    <row r="1264" spans="1:18">
      <c r="R1264" s="23"/>
    </row>
    <row r="1265" spans="1:18">
      <c r="B1265" s="23"/>
      <c r="R1265" s="23"/>
    </row>
    <row r="1266" spans="1:18">
      <c r="A1266" s="23"/>
      <c r="R1266" s="23"/>
    </row>
    <row r="1267" spans="1:18">
      <c r="R1267" s="23"/>
    </row>
    <row r="1268" spans="1:18">
      <c r="R1268" s="23"/>
    </row>
    <row r="1269" spans="1:18">
      <c r="B1269" s="23"/>
      <c r="R1269" s="23"/>
    </row>
    <row r="1270" spans="1:18">
      <c r="A1270" s="23"/>
      <c r="R1270" s="23"/>
    </row>
    <row r="1271" spans="1:18">
      <c r="R1271" s="23"/>
    </row>
    <row r="1272" spans="1:18">
      <c r="R1272" s="23"/>
    </row>
    <row r="1273" spans="1:18">
      <c r="B1273" s="23"/>
      <c r="R1273" s="23"/>
    </row>
    <row r="1274" spans="1:18">
      <c r="A1274" s="23"/>
      <c r="R1274" s="23"/>
    </row>
    <row r="1275" spans="1:18">
      <c r="R1275" s="23"/>
    </row>
    <row r="1276" spans="1:18">
      <c r="R1276" s="23"/>
    </row>
    <row r="1277" spans="1:18">
      <c r="B1277" s="23"/>
      <c r="R1277" s="23"/>
    </row>
    <row r="1278" spans="1:18">
      <c r="A1278" s="23"/>
      <c r="R1278" s="23"/>
    </row>
    <row r="1279" spans="1:18">
      <c r="R1279" s="23"/>
    </row>
    <row r="1280" spans="1:18">
      <c r="R1280" s="23"/>
    </row>
    <row r="1281" spans="1:18">
      <c r="B1281" s="23"/>
      <c r="R1281" s="23"/>
    </row>
    <row r="1282" spans="1:18">
      <c r="A1282" s="23"/>
      <c r="R1282" s="23"/>
    </row>
    <row r="1283" spans="1:18">
      <c r="R1283" s="23"/>
    </row>
    <row r="1284" spans="1:18">
      <c r="R1284" s="23"/>
    </row>
    <row r="1285" spans="1:18">
      <c r="B1285" s="23"/>
      <c r="R1285" s="23"/>
    </row>
    <row r="1286" spans="1:18">
      <c r="A1286" s="23"/>
      <c r="R1286" s="23"/>
    </row>
    <row r="1287" spans="1:18">
      <c r="R1287" s="23"/>
    </row>
    <row r="1288" spans="1:18">
      <c r="R1288" s="23"/>
    </row>
    <row r="1289" spans="1:18">
      <c r="B1289" s="23"/>
      <c r="R1289" s="23"/>
    </row>
    <row r="1290" spans="1:18">
      <c r="A1290" s="23"/>
      <c r="R1290" s="23"/>
    </row>
    <row r="1291" spans="1:18">
      <c r="R1291" s="23"/>
    </row>
    <row r="1292" spans="1:18">
      <c r="R1292" s="23"/>
    </row>
    <row r="1293" spans="1:18">
      <c r="B1293" s="23"/>
      <c r="R1293" s="23"/>
    </row>
    <row r="1294" spans="1:18">
      <c r="A1294" s="23"/>
      <c r="R1294" s="23"/>
    </row>
    <row r="1295" spans="1:18">
      <c r="R1295" s="23"/>
    </row>
    <row r="1296" spans="1:18">
      <c r="R1296" s="23"/>
    </row>
    <row r="1297" spans="1:18">
      <c r="B1297" s="23"/>
      <c r="R1297" s="23"/>
    </row>
    <row r="1298" spans="1:18">
      <c r="A1298" s="23"/>
      <c r="R1298" s="23"/>
    </row>
    <row r="1299" spans="1:18">
      <c r="R1299" s="23"/>
    </row>
    <row r="1300" spans="1:18">
      <c r="R1300" s="23"/>
    </row>
    <row r="1301" spans="1:18">
      <c r="B1301" s="23"/>
      <c r="R1301" s="23"/>
    </row>
    <row r="1302" spans="1:18">
      <c r="A1302" s="23"/>
      <c r="R1302" s="23"/>
    </row>
    <row r="1303" spans="1:18">
      <c r="R1303" s="23"/>
    </row>
    <row r="1304" spans="1:18">
      <c r="R1304" s="23"/>
    </row>
    <row r="1305" spans="1:18">
      <c r="B1305" s="23"/>
      <c r="R1305" s="23"/>
    </row>
    <row r="1306" spans="1:18">
      <c r="A1306" s="23"/>
      <c r="R1306" s="23"/>
    </row>
    <row r="1307" spans="1:18">
      <c r="R1307" s="23"/>
    </row>
    <row r="1308" spans="1:18">
      <c r="R1308" s="23"/>
    </row>
    <row r="1309" spans="1:18">
      <c r="B1309" s="23"/>
      <c r="R1309" s="23"/>
    </row>
    <row r="1310" spans="1:18">
      <c r="A1310" s="23"/>
      <c r="R1310" s="23"/>
    </row>
    <row r="1311" spans="1:18">
      <c r="R1311" s="23"/>
    </row>
    <row r="1312" spans="1:18">
      <c r="R1312" s="23"/>
    </row>
    <row r="1313" spans="1:18">
      <c r="B1313" s="23"/>
      <c r="R1313" s="23"/>
    </row>
    <row r="1314" spans="1:18">
      <c r="A1314" s="23"/>
      <c r="R1314" s="23"/>
    </row>
    <row r="1315" spans="1:18">
      <c r="R1315" s="23"/>
    </row>
    <row r="1316" spans="1:18">
      <c r="R1316" s="23"/>
    </row>
    <row r="1317" spans="1:18">
      <c r="B1317" s="23"/>
      <c r="R1317" s="23"/>
    </row>
    <row r="1318" spans="1:18">
      <c r="A1318" s="23"/>
      <c r="R1318" s="23"/>
    </row>
    <row r="1320" spans="1:18">
      <c r="R1320" s="23"/>
    </row>
    <row r="1321" spans="1:18">
      <c r="B1321" s="23"/>
    </row>
    <row r="1322" spans="1:18">
      <c r="A1322" s="23"/>
    </row>
    <row r="1323" spans="1:18">
      <c r="R1323" s="23"/>
    </row>
    <row r="1325" spans="1:18">
      <c r="B1325" s="23"/>
    </row>
    <row r="1326" spans="1:18">
      <c r="A1326" s="23"/>
      <c r="R1326" s="23"/>
    </row>
    <row r="1328" spans="1:18">
      <c r="R1328" s="23"/>
    </row>
    <row r="1329" spans="1:18">
      <c r="B1329" s="23"/>
    </row>
    <row r="1330" spans="1:18">
      <c r="A1330" s="23"/>
      <c r="R1330" s="23"/>
    </row>
    <row r="1333" spans="1:18">
      <c r="B1333" s="23"/>
      <c r="R1333" s="23"/>
    </row>
    <row r="1334" spans="1:18">
      <c r="A1334" s="23"/>
    </row>
    <row r="1336" spans="1:18">
      <c r="R1336" s="23"/>
    </row>
    <row r="1337" spans="1:18">
      <c r="B1337" s="23"/>
    </row>
    <row r="1338" spans="1:18">
      <c r="A1338" s="23"/>
      <c r="R1338" s="23"/>
    </row>
    <row r="1340" spans="1:18">
      <c r="R1340" s="23"/>
    </row>
    <row r="1341" spans="1:18">
      <c r="B1341" s="23"/>
    </row>
    <row r="1342" spans="1:18">
      <c r="A1342" s="23"/>
    </row>
    <row r="1343" spans="1:18">
      <c r="R1343" s="23"/>
    </row>
    <row r="1345" spans="1:18">
      <c r="B1345" s="23"/>
    </row>
    <row r="1346" spans="1:18">
      <c r="A1346" s="23"/>
      <c r="R1346" s="23"/>
    </row>
    <row r="1348" spans="1:18">
      <c r="R1348" s="23"/>
    </row>
    <row r="1349" spans="1:18">
      <c r="B1349" s="23"/>
    </row>
    <row r="1350" spans="1:18">
      <c r="A1350" s="23"/>
      <c r="R1350" s="23"/>
    </row>
    <row r="1353" spans="1:18">
      <c r="B1353" s="23"/>
      <c r="R1353" s="23"/>
    </row>
    <row r="1354" spans="1:18">
      <c r="A1354" s="23"/>
    </row>
    <row r="1356" spans="1:18">
      <c r="R1356" s="23"/>
    </row>
    <row r="1357" spans="1:18">
      <c r="B1357" s="23"/>
    </row>
    <row r="1358" spans="1:18">
      <c r="A1358" s="23"/>
      <c r="R1358" s="23"/>
    </row>
    <row r="1360" spans="1:18">
      <c r="R1360" s="23"/>
    </row>
    <row r="1361" spans="1:18">
      <c r="B1361" s="23"/>
    </row>
    <row r="1362" spans="1:18">
      <c r="A1362" s="23"/>
    </row>
    <row r="1363" spans="1:18">
      <c r="R1363" s="23"/>
    </row>
    <row r="1365" spans="1:18">
      <c r="B1365" s="23"/>
    </row>
    <row r="1366" spans="1:18">
      <c r="A1366" s="23"/>
      <c r="R1366" s="23"/>
    </row>
    <row r="1369" spans="1:18">
      <c r="B1369" s="23"/>
    </row>
    <row r="1370" spans="1:18">
      <c r="A1370" s="23"/>
    </row>
    <row r="1373" spans="1:18">
      <c r="B1373" s="23"/>
    </row>
    <row r="1377" spans="1:2">
      <c r="B1377" s="23"/>
    </row>
    <row r="1381" spans="1:2">
      <c r="A1381" s="23"/>
      <c r="B1381" s="23"/>
    </row>
    <row r="1382" spans="1:2">
      <c r="A1382" s="23"/>
    </row>
    <row r="1383" spans="1:2">
      <c r="A1383" s="23"/>
    </row>
    <row r="1384" spans="1:2">
      <c r="A1384" s="23"/>
    </row>
    <row r="1385" spans="1:2">
      <c r="A1385" s="23"/>
      <c r="B1385" s="23"/>
    </row>
    <row r="1386" spans="1:2">
      <c r="A1386" s="23"/>
    </row>
    <row r="1387" spans="1:2">
      <c r="A1387" s="23"/>
    </row>
    <row r="1388" spans="1:2">
      <c r="A1388" s="23"/>
    </row>
    <row r="1389" spans="1:2">
      <c r="A1389" s="23"/>
      <c r="B1389" s="23"/>
    </row>
    <row r="1390" spans="1:2">
      <c r="A1390" s="23"/>
    </row>
    <row r="1391" spans="1:2">
      <c r="A1391" s="23"/>
    </row>
    <row r="1392" spans="1:2">
      <c r="A1392" s="23"/>
    </row>
    <row r="1393" spans="1:2">
      <c r="A1393" s="23"/>
      <c r="B1393" s="23"/>
    </row>
    <row r="1394" spans="1:2">
      <c r="A1394" s="23"/>
    </row>
    <row r="1395" spans="1:2">
      <c r="A1395" s="23"/>
    </row>
    <row r="1396" spans="1:2">
      <c r="A1396" s="23"/>
    </row>
    <row r="1397" spans="1:2">
      <c r="A1397" s="23"/>
      <c r="B1397" s="23"/>
    </row>
    <row r="1398" spans="1:2">
      <c r="A1398" s="23"/>
    </row>
    <row r="1399" spans="1:2">
      <c r="A1399" s="23"/>
    </row>
    <row r="1400" spans="1:2">
      <c r="A1400" s="23"/>
    </row>
    <row r="1401" spans="1:2">
      <c r="A1401" s="23"/>
      <c r="B1401" s="23"/>
    </row>
    <row r="1402" spans="1:2">
      <c r="A1402" s="23"/>
    </row>
    <row r="1403" spans="1:2">
      <c r="A1403" s="23"/>
    </row>
    <row r="1404" spans="1:2">
      <c r="A1404" s="23"/>
    </row>
    <row r="1405" spans="1:2">
      <c r="A1405" s="23"/>
      <c r="B1405" s="23"/>
    </row>
    <row r="1406" spans="1:2">
      <c r="A1406" s="23"/>
    </row>
    <row r="1407" spans="1:2">
      <c r="A1407" s="23"/>
    </row>
    <row r="1408" spans="1:2">
      <c r="A1408" s="23"/>
    </row>
    <row r="1409" spans="1:2">
      <c r="A1409" s="23"/>
      <c r="B1409" s="23"/>
    </row>
    <row r="1410" spans="1:2">
      <c r="A1410" s="23"/>
    </row>
    <row r="1411" spans="1:2">
      <c r="A1411" s="23"/>
    </row>
    <row r="1412" spans="1:2">
      <c r="A1412" s="23"/>
    </row>
    <row r="1413" spans="1:2">
      <c r="A1413" s="23"/>
      <c r="B1413" s="23"/>
    </row>
    <row r="1414" spans="1:2">
      <c r="A1414" s="23"/>
    </row>
    <row r="1415" spans="1:2">
      <c r="A1415" s="23"/>
    </row>
    <row r="1416" spans="1:2">
      <c r="A1416" s="23"/>
    </row>
    <row r="1417" spans="1:2">
      <c r="A1417" s="23"/>
      <c r="B1417" s="23"/>
    </row>
    <row r="1418" spans="1:2">
      <c r="A1418" s="23"/>
    </row>
    <row r="1419" spans="1:2">
      <c r="A1419" s="23"/>
    </row>
    <row r="1420" spans="1:2">
      <c r="A1420" s="23"/>
    </row>
    <row r="1421" spans="1:2">
      <c r="A1421" s="23"/>
      <c r="B1421" s="23"/>
    </row>
    <row r="1422" spans="1:2">
      <c r="A1422" s="23"/>
    </row>
    <row r="1423" spans="1:2">
      <c r="A1423" s="23"/>
    </row>
    <row r="1424" spans="1:2">
      <c r="A1424" s="23"/>
    </row>
    <row r="1425" spans="1:2">
      <c r="A1425" s="23"/>
      <c r="B1425" s="23"/>
    </row>
    <row r="1426" spans="1:2">
      <c r="A1426" s="23"/>
    </row>
    <row r="1427" spans="1:2">
      <c r="A1427" s="23"/>
    </row>
    <row r="1428" spans="1:2">
      <c r="A1428" s="23"/>
    </row>
    <row r="1429" spans="1:2">
      <c r="A1429" s="23"/>
      <c r="B1429" s="23"/>
    </row>
    <row r="1430" spans="1:2">
      <c r="A1430" s="23"/>
    </row>
    <row r="1431" spans="1:2">
      <c r="A1431" s="23"/>
    </row>
    <row r="1432" spans="1:2">
      <c r="A1432" s="23"/>
    </row>
    <row r="1433" spans="1:2">
      <c r="B1433" s="23"/>
    </row>
    <row r="1437" spans="1:2">
      <c r="B1437" s="23"/>
    </row>
    <row r="1441" spans="2:2">
      <c r="B1441" s="23"/>
    </row>
    <row r="1444" spans="2:2">
      <c r="B1444" s="23"/>
    </row>
    <row r="1445" spans="2:2">
      <c r="B1445" s="23"/>
    </row>
    <row r="1449" spans="2:2">
      <c r="B1449" s="23"/>
    </row>
    <row r="1453" spans="2:2">
      <c r="B1453" s="23"/>
    </row>
    <row r="1457" spans="2:2">
      <c r="B1457" s="23"/>
    </row>
    <row r="1461" spans="2:2">
      <c r="B1461" s="23"/>
    </row>
    <row r="1465" spans="2:2">
      <c r="B1465" s="23"/>
    </row>
    <row r="1469" spans="2:2">
      <c r="B1469" s="23"/>
    </row>
    <row r="1473" spans="2:2">
      <c r="B1473" s="23"/>
    </row>
    <row r="1477" spans="2:2">
      <c r="B1477" s="23"/>
    </row>
    <row r="1481" spans="2:2">
      <c r="B1481" s="23"/>
    </row>
    <row r="1485" spans="2:2">
      <c r="B1485" s="23"/>
    </row>
    <row r="1489" spans="2:2">
      <c r="B1489" s="23"/>
    </row>
    <row r="1493" spans="2:2">
      <c r="B1493" s="23"/>
    </row>
    <row r="1497" spans="2:2">
      <c r="B1497" s="23"/>
    </row>
    <row r="1501" spans="2:2">
      <c r="B1501" s="23"/>
    </row>
    <row r="1505" spans="2:2">
      <c r="B1505" s="23"/>
    </row>
    <row r="1509" spans="2:2">
      <c r="B1509" s="23"/>
    </row>
    <row r="1513" spans="2:2">
      <c r="B1513" s="23"/>
    </row>
    <row r="1517" spans="2:2">
      <c r="B1517" s="23"/>
    </row>
    <row r="1521" spans="2:2">
      <c r="B1521" s="23"/>
    </row>
    <row r="1525" spans="2:2">
      <c r="B1525" s="23"/>
    </row>
    <row r="1529" spans="2:2">
      <c r="B1529" s="23"/>
    </row>
    <row r="1533" spans="2:2">
      <c r="B1533" s="23"/>
    </row>
    <row r="1537" spans="2:2">
      <c r="B1537" s="23"/>
    </row>
    <row r="1541" spans="2:2">
      <c r="B1541" s="23"/>
    </row>
    <row r="1545" spans="2:2">
      <c r="B1545" s="23"/>
    </row>
    <row r="1549" spans="2:2">
      <c r="B1549" s="23"/>
    </row>
    <row r="1553" spans="2:2">
      <c r="B1553" s="23"/>
    </row>
    <row r="1557" spans="2:2">
      <c r="B1557" s="23"/>
    </row>
    <row r="1561" spans="2:2">
      <c r="B1561" s="23"/>
    </row>
    <row r="1565" spans="2:2">
      <c r="B1565" s="23"/>
    </row>
    <row r="1569" spans="2:2">
      <c r="B1569" s="23"/>
    </row>
    <row r="1573" spans="2:2">
      <c r="B1573" s="23"/>
    </row>
    <row r="1577" spans="2:2">
      <c r="B1577" s="23"/>
    </row>
    <row r="1581" spans="2:2">
      <c r="B1581" s="23"/>
    </row>
    <row r="1585" spans="2:2">
      <c r="B1585" s="23"/>
    </row>
    <row r="1589" spans="2:2">
      <c r="B1589" s="23"/>
    </row>
    <row r="1593" spans="2:2">
      <c r="B1593" s="23"/>
    </row>
    <row r="1597" spans="2:2">
      <c r="B1597" s="23"/>
    </row>
    <row r="1601" spans="2:2">
      <c r="B1601" s="23"/>
    </row>
    <row r="1605" spans="2:2">
      <c r="B1605" s="23"/>
    </row>
    <row r="1609" spans="2:2">
      <c r="B1609" s="23"/>
    </row>
    <row r="1613" spans="2:2">
      <c r="B1613" s="23"/>
    </row>
    <row r="1617" spans="2:2">
      <c r="B1617" s="23"/>
    </row>
    <row r="1621" spans="2:2">
      <c r="B1621" s="23"/>
    </row>
    <row r="1625" spans="2:2">
      <c r="B1625" s="23"/>
    </row>
    <row r="1629" spans="2:2">
      <c r="B1629" s="23"/>
    </row>
    <row r="1633" spans="1:5">
      <c r="B1633" s="23"/>
    </row>
    <row r="1636" spans="1:5">
      <c r="B1636" s="23"/>
    </row>
    <row r="1640" spans="1:5">
      <c r="B1640" s="23"/>
    </row>
    <row r="1642" spans="1:5">
      <c r="A1642" s="23" t="s">
        <v>3440</v>
      </c>
      <c r="D1642">
        <v>36.566800000000001</v>
      </c>
      <c r="E1642">
        <v>81.852599999999995</v>
      </c>
    </row>
    <row r="1643" spans="1:5">
      <c r="A1643" s="23" t="s">
        <v>2855</v>
      </c>
      <c r="D1643">
        <v>36.572800000000001</v>
      </c>
      <c r="E1643">
        <v>81.735900000000001</v>
      </c>
    </row>
    <row r="1644" spans="1:5">
      <c r="A1644" s="23" t="s">
        <v>3441</v>
      </c>
      <c r="D1644">
        <v>36.5501</v>
      </c>
      <c r="E1644">
        <v>81.936800000000005</v>
      </c>
    </row>
    <row r="1645" spans="1:5">
      <c r="A1645" s="23" t="s">
        <v>3442</v>
      </c>
      <c r="D1645">
        <v>36.434699999999999</v>
      </c>
      <c r="E1645">
        <v>82.571799999999996</v>
      </c>
    </row>
    <row r="1646" spans="1:5">
      <c r="A1646" s="23" t="s">
        <v>3108</v>
      </c>
      <c r="D1646">
        <v>36.516199999999998</v>
      </c>
      <c r="E1646">
        <v>82.296599999999998</v>
      </c>
    </row>
    <row r="1647" spans="1:5">
      <c r="A1647" s="23" t="s">
        <v>3443</v>
      </c>
      <c r="D1647">
        <v>36.479300000000002</v>
      </c>
      <c r="E1647">
        <v>83.068799999999996</v>
      </c>
    </row>
    <row r="1648" spans="1:5">
      <c r="A1648" s="23" t="s">
        <v>3444</v>
      </c>
      <c r="D1648">
        <v>36.152299999999997</v>
      </c>
      <c r="E1648">
        <v>83.416799999999995</v>
      </c>
    </row>
    <row r="1649" spans="1:7">
      <c r="A1649" s="23" t="s">
        <v>3109</v>
      </c>
      <c r="D1649">
        <v>36.424799999999998</v>
      </c>
      <c r="E1649">
        <v>83.516000000000005</v>
      </c>
    </row>
    <row r="1650" spans="1:7">
      <c r="A1650" s="23" t="s">
        <v>3445</v>
      </c>
      <c r="D1650">
        <v>36.3339</v>
      </c>
      <c r="E1650">
        <v>84.186599999999999</v>
      </c>
    </row>
    <row r="1651" spans="1:7">
      <c r="A1651" s="23" t="s">
        <v>3446</v>
      </c>
      <c r="D1651">
        <v>36.498399999999997</v>
      </c>
      <c r="E1651">
        <v>84.515799999999999</v>
      </c>
    </row>
    <row r="1652" spans="1:7">
      <c r="A1652" s="23" t="s">
        <v>3447</v>
      </c>
      <c r="D1652">
        <v>35.797899999999998</v>
      </c>
      <c r="E1652">
        <v>84.256900000000002</v>
      </c>
    </row>
    <row r="1653" spans="1:7">
      <c r="A1653" s="23" t="s">
        <v>3448</v>
      </c>
      <c r="D1653">
        <v>35.880400000000002</v>
      </c>
      <c r="E1653">
        <v>84.512699999999995</v>
      </c>
    </row>
    <row r="1654" spans="1:7">
      <c r="A1654" s="23" t="s">
        <v>3449</v>
      </c>
      <c r="D1654">
        <v>36.104199999999999</v>
      </c>
      <c r="E1654">
        <v>84.590199999999996</v>
      </c>
    </row>
    <row r="1655" spans="1:7">
      <c r="A1655" s="23" t="s">
        <v>3450</v>
      </c>
      <c r="D1655">
        <v>35.395699999999998</v>
      </c>
      <c r="E1655">
        <v>85.015799999999999</v>
      </c>
    </row>
    <row r="1656" spans="1:7">
      <c r="A1656" s="23" t="s">
        <v>3451</v>
      </c>
      <c r="D1656">
        <v>35.693100000000001</v>
      </c>
      <c r="E1656">
        <v>84.863500000000002</v>
      </c>
    </row>
    <row r="1657" spans="1:7">
      <c r="A1657" s="23" t="s">
        <v>2863</v>
      </c>
      <c r="D1657">
        <v>35.493600000000001</v>
      </c>
      <c r="E1657">
        <v>85.012699999999995</v>
      </c>
    </row>
    <row r="1658" spans="1:7">
      <c r="A1658" s="23" t="s">
        <v>2864</v>
      </c>
      <c r="D1658">
        <v>35.159500000000001</v>
      </c>
      <c r="E1658">
        <v>84.876599999999996</v>
      </c>
    </row>
    <row r="1659" spans="1:7">
      <c r="A1659" s="23" t="s">
        <v>2865</v>
      </c>
      <c r="D1659">
        <v>35.0456</v>
      </c>
      <c r="E1659">
        <v>85.309700000000007</v>
      </c>
    </row>
    <row r="1660" spans="1:7">
      <c r="A1660" s="23" t="s">
        <v>3452</v>
      </c>
      <c r="D1660">
        <v>34.694800000000001</v>
      </c>
      <c r="E1660">
        <v>84.482100000000003</v>
      </c>
      <c r="G1660" t="s">
        <v>3587</v>
      </c>
    </row>
    <row r="1661" spans="1:7">
      <c r="A1661" s="23" t="s">
        <v>3453</v>
      </c>
      <c r="D1661">
        <v>34.765099999999997</v>
      </c>
      <c r="E1661">
        <v>84.769900000000007</v>
      </c>
    </row>
    <row r="1662" spans="1:7">
      <c r="A1662" s="23" t="s">
        <v>3454</v>
      </c>
      <c r="D1662">
        <v>34.876199999999997</v>
      </c>
      <c r="E1662">
        <v>83.958799999999997</v>
      </c>
    </row>
    <row r="1663" spans="1:7">
      <c r="A1663" s="23" t="s">
        <v>2879</v>
      </c>
      <c r="D1663">
        <v>34.769799999999996</v>
      </c>
      <c r="E1663">
        <v>84.970200000000006</v>
      </c>
    </row>
    <row r="1664" spans="1:7">
      <c r="A1664" s="23" t="s">
        <v>3455</v>
      </c>
      <c r="D1664">
        <v>34.900399999999998</v>
      </c>
      <c r="E1664">
        <v>84.967699999999994</v>
      </c>
    </row>
    <row r="1665" spans="1:7">
      <c r="A1665" s="23" t="s">
        <v>3456</v>
      </c>
      <c r="D1665">
        <v>34.532899999999998</v>
      </c>
      <c r="E1665">
        <v>83.984300000000005</v>
      </c>
    </row>
    <row r="1666" spans="1:7">
      <c r="A1666" s="23" t="s">
        <v>3457</v>
      </c>
      <c r="D1666">
        <v>34.580599999999997</v>
      </c>
      <c r="E1666">
        <v>84.943899999999999</v>
      </c>
    </row>
    <row r="1667" spans="1:7">
      <c r="A1667" s="23" t="s">
        <v>3458</v>
      </c>
      <c r="D1667">
        <v>34.238700000000001</v>
      </c>
      <c r="E1667">
        <v>84.944100000000006</v>
      </c>
    </row>
    <row r="1668" spans="1:7">
      <c r="A1668" s="23" t="s">
        <v>3459</v>
      </c>
      <c r="D1668">
        <v>33.941200000000002</v>
      </c>
      <c r="E1668">
        <v>84.213499999999996</v>
      </c>
    </row>
    <row r="1669" spans="1:7">
      <c r="A1669" s="23" t="s">
        <v>3460</v>
      </c>
      <c r="D1669">
        <v>34.185699999999997</v>
      </c>
      <c r="E1669">
        <v>83.9251</v>
      </c>
    </row>
    <row r="1670" spans="1:7">
      <c r="A1670" s="23" t="s">
        <v>3461</v>
      </c>
      <c r="D1670">
        <v>33.712600000000002</v>
      </c>
      <c r="E1670">
        <v>84.105199999999996</v>
      </c>
    </row>
    <row r="1671" spans="1:7">
      <c r="A1671" s="23" t="s">
        <v>3462</v>
      </c>
      <c r="D1671">
        <v>33.576500000000003</v>
      </c>
      <c r="E1671">
        <v>84.671000000000006</v>
      </c>
    </row>
    <row r="1672" spans="1:7">
      <c r="A1672" s="23" t="s">
        <v>2881</v>
      </c>
      <c r="D1672">
        <v>33.749000000000002</v>
      </c>
      <c r="E1672">
        <v>84.388000000000005</v>
      </c>
    </row>
    <row r="1673" spans="1:7">
      <c r="A1673" s="23" t="s">
        <v>3463</v>
      </c>
      <c r="D1673">
        <v>33.744300000000003</v>
      </c>
      <c r="E1673">
        <v>85.287700000000001</v>
      </c>
      <c r="G1673" t="s">
        <v>3587</v>
      </c>
    </row>
    <row r="1674" spans="1:7">
      <c r="A1674" s="23" t="s">
        <v>3127</v>
      </c>
      <c r="D1674">
        <v>33.614800000000002</v>
      </c>
      <c r="E1674">
        <v>84.957700000000003</v>
      </c>
    </row>
    <row r="1675" spans="1:7">
      <c r="A1675" s="23" t="s">
        <v>3464</v>
      </c>
      <c r="D1675">
        <v>33.5837</v>
      </c>
      <c r="E1675">
        <v>84.339399999999998</v>
      </c>
    </row>
    <row r="1676" spans="1:7">
      <c r="A1676" s="23" t="s">
        <v>3465</v>
      </c>
      <c r="D1676">
        <v>33.386299999999999</v>
      </c>
      <c r="E1676">
        <v>84.436300000000003</v>
      </c>
    </row>
    <row r="1677" spans="1:7">
      <c r="A1677" s="23" t="s">
        <v>3128</v>
      </c>
      <c r="D1677">
        <v>33.448700000000002</v>
      </c>
      <c r="E1677">
        <v>84.454899999999995</v>
      </c>
    </row>
    <row r="1678" spans="1:7">
      <c r="A1678" s="23" t="s">
        <v>3129</v>
      </c>
      <c r="D1678">
        <v>33.380699999999997</v>
      </c>
      <c r="E1678">
        <v>84.799700000000001</v>
      </c>
    </row>
    <row r="1679" spans="1:7">
      <c r="A1679" s="23" t="s">
        <v>3290</v>
      </c>
      <c r="D1679">
        <v>33.294600000000003</v>
      </c>
      <c r="E1679">
        <v>83.9666</v>
      </c>
    </row>
    <row r="1680" spans="1:7">
      <c r="A1680" s="23" t="s">
        <v>2882</v>
      </c>
      <c r="D1680">
        <v>32.840699999999998</v>
      </c>
      <c r="E1680">
        <v>83.632400000000004</v>
      </c>
    </row>
    <row r="1681" spans="1:5">
      <c r="A1681" s="23" t="s">
        <v>3294</v>
      </c>
      <c r="D1681">
        <v>33.473500000000001</v>
      </c>
      <c r="E1681">
        <v>82.010499999999993</v>
      </c>
    </row>
    <row r="1682" spans="1:5">
      <c r="A1682" s="23" t="s">
        <v>3466</v>
      </c>
      <c r="D1682">
        <v>33.054000000000002</v>
      </c>
      <c r="E1682">
        <v>84.155799999999999</v>
      </c>
    </row>
    <row r="1683" spans="1:5">
      <c r="A1683" s="23" t="s">
        <v>3134</v>
      </c>
      <c r="D1683">
        <v>33.2468</v>
      </c>
      <c r="E1683">
        <v>84.264099999999999</v>
      </c>
    </row>
    <row r="1684" spans="1:5">
      <c r="A1684" s="23" t="s">
        <v>3467</v>
      </c>
      <c r="D1684">
        <v>33.071800000000003</v>
      </c>
      <c r="E1684">
        <v>84.370999999999995</v>
      </c>
    </row>
    <row r="1685" spans="1:5">
      <c r="A1685" s="23" t="s">
        <v>3468</v>
      </c>
      <c r="D1685">
        <v>33.039299999999997</v>
      </c>
      <c r="E1685">
        <v>85.031899999999993</v>
      </c>
    </row>
    <row r="1686" spans="1:5">
      <c r="A1686" s="23" t="s">
        <v>3469</v>
      </c>
      <c r="D1686">
        <v>32.557600000000001</v>
      </c>
      <c r="E1686">
        <v>84.238699999999994</v>
      </c>
    </row>
    <row r="1687" spans="1:5">
      <c r="A1687" s="23" t="s">
        <v>3470</v>
      </c>
      <c r="D1687">
        <v>32.283499999999997</v>
      </c>
      <c r="E1687">
        <v>83.472399999999993</v>
      </c>
    </row>
    <row r="1688" spans="1:5">
      <c r="A1688" s="23" t="s">
        <v>3471</v>
      </c>
      <c r="D1688">
        <v>32.531599999999997</v>
      </c>
      <c r="E1688">
        <v>82.594300000000004</v>
      </c>
    </row>
    <row r="1689" spans="1:5">
      <c r="A1689" s="23" t="s">
        <v>3472</v>
      </c>
      <c r="D1689">
        <v>32.372100000000003</v>
      </c>
      <c r="E1689">
        <v>81.311499999999995</v>
      </c>
    </row>
    <row r="1690" spans="1:5">
      <c r="A1690" s="23" t="s">
        <v>3473</v>
      </c>
      <c r="D1690">
        <v>32.197600000000001</v>
      </c>
      <c r="E1690">
        <v>83.177899999999994</v>
      </c>
    </row>
    <row r="1691" spans="1:5">
      <c r="A1691" s="23" t="s">
        <v>2884</v>
      </c>
      <c r="D1691">
        <v>32.0809</v>
      </c>
      <c r="E1691">
        <v>81.091200000000001</v>
      </c>
    </row>
    <row r="1692" spans="1:5">
      <c r="A1692" s="23" t="s">
        <v>3474</v>
      </c>
      <c r="D1692">
        <v>32.072400000000002</v>
      </c>
      <c r="E1692">
        <v>84.232699999999994</v>
      </c>
    </row>
    <row r="1693" spans="1:5">
      <c r="A1693" s="23" t="s">
        <v>3475</v>
      </c>
      <c r="D1693">
        <v>32.319299999999998</v>
      </c>
      <c r="E1693">
        <v>84.517099999999999</v>
      </c>
    </row>
    <row r="1694" spans="1:5">
      <c r="A1694" s="23" t="s">
        <v>2885</v>
      </c>
      <c r="D1694">
        <v>32.460799999999999</v>
      </c>
      <c r="E1694">
        <v>84.987700000000004</v>
      </c>
    </row>
    <row r="1695" spans="1:5">
      <c r="A1695" s="23" t="s">
        <v>3476</v>
      </c>
      <c r="D1695">
        <v>32.339599999999997</v>
      </c>
      <c r="E1695">
        <v>84.788799999999995</v>
      </c>
    </row>
    <row r="1696" spans="1:5">
      <c r="A1696" s="23" t="s">
        <v>3477</v>
      </c>
      <c r="D1696">
        <v>31.723800000000001</v>
      </c>
      <c r="E1696">
        <v>82.191299999999998</v>
      </c>
    </row>
    <row r="1697" spans="1:5">
      <c r="A1697" s="23" t="s">
        <v>3478</v>
      </c>
      <c r="D1697">
        <v>31.517900000000001</v>
      </c>
      <c r="E1697">
        <v>82.635099999999994</v>
      </c>
    </row>
    <row r="1698" spans="1:5">
      <c r="A1698" s="23" t="s">
        <v>3479</v>
      </c>
      <c r="D1698">
        <v>31.513200000000001</v>
      </c>
      <c r="E1698">
        <v>83.738799999999998</v>
      </c>
    </row>
    <row r="1699" spans="1:5">
      <c r="A1699" s="23" t="s">
        <v>3480</v>
      </c>
      <c r="D1699">
        <v>30.730499999999999</v>
      </c>
      <c r="E1699">
        <v>81.546499999999995</v>
      </c>
    </row>
    <row r="1700" spans="1:5">
      <c r="A1700" s="23" t="s">
        <v>3481</v>
      </c>
      <c r="D1700">
        <v>31.153600000000001</v>
      </c>
      <c r="E1700">
        <v>82.520499999999998</v>
      </c>
    </row>
    <row r="1701" spans="1:5">
      <c r="A1701" s="23" t="s">
        <v>3148</v>
      </c>
      <c r="D1701">
        <v>31.036899999999999</v>
      </c>
      <c r="E1701">
        <v>82.749899999999997</v>
      </c>
    </row>
    <row r="1702" spans="1:5">
      <c r="A1702" s="23" t="s">
        <v>3151</v>
      </c>
      <c r="D1702">
        <v>30.836600000000001</v>
      </c>
      <c r="E1702">
        <v>83.978700000000003</v>
      </c>
    </row>
    <row r="1703" spans="1:5">
      <c r="A1703" s="23" t="s">
        <v>3482</v>
      </c>
      <c r="D1703">
        <v>31.041799999999999</v>
      </c>
      <c r="E1703">
        <v>84.877700000000004</v>
      </c>
    </row>
    <row r="1704" spans="1:5">
      <c r="A1704" s="23" t="s">
        <v>2890</v>
      </c>
      <c r="D1704">
        <v>30.3322</v>
      </c>
      <c r="E1704">
        <v>81.655699999999996</v>
      </c>
    </row>
    <row r="1705" spans="1:5">
      <c r="A1705" s="23" t="s">
        <v>3483</v>
      </c>
      <c r="D1705">
        <v>30.172000000000001</v>
      </c>
      <c r="E1705">
        <v>82.597099999999998</v>
      </c>
    </row>
    <row r="1706" spans="1:5">
      <c r="A1706" s="23" t="s">
        <v>2891</v>
      </c>
      <c r="D1706">
        <v>30.3749</v>
      </c>
      <c r="E1706">
        <v>83.677300000000002</v>
      </c>
    </row>
    <row r="1707" spans="1:5">
      <c r="A1707" s="23" t="s">
        <v>2893</v>
      </c>
      <c r="D1707" s="23">
        <v>30.059899999999999</v>
      </c>
      <c r="E1707">
        <v>84.485500000000002</v>
      </c>
    </row>
    <row r="1708" spans="1:5">
      <c r="A1708" s="23" t="s">
        <v>3484</v>
      </c>
      <c r="D1708" s="23">
        <v>29.651599999999998</v>
      </c>
      <c r="E1708">
        <v>82.324799999999996</v>
      </c>
    </row>
    <row r="1709" spans="1:5">
      <c r="A1709" s="23" t="s">
        <v>3326</v>
      </c>
      <c r="D1709" s="23">
        <v>29.901199999999999</v>
      </c>
      <c r="E1709">
        <v>81.312399999999997</v>
      </c>
    </row>
    <row r="1710" spans="1:5">
      <c r="A1710" s="23" t="s">
        <v>3157</v>
      </c>
      <c r="B1710" s="23"/>
      <c r="D1710" s="23">
        <v>29.681999999999999</v>
      </c>
      <c r="E1710">
        <v>81.759799999999998</v>
      </c>
    </row>
    <row r="1711" spans="1:5">
      <c r="A1711" s="23" t="s">
        <v>2898</v>
      </c>
      <c r="D1711" s="23">
        <v>27.7517</v>
      </c>
      <c r="E1711">
        <v>81.801199999999994</v>
      </c>
    </row>
    <row r="1712" spans="1:5">
      <c r="A1712" s="23" t="s">
        <v>3485</v>
      </c>
      <c r="D1712" s="23">
        <v>27.901399999999999</v>
      </c>
      <c r="E1712">
        <v>81.585899999999995</v>
      </c>
    </row>
    <row r="1713" spans="1:5">
      <c r="A1713" s="23" t="s">
        <v>3486</v>
      </c>
      <c r="D1713" s="23">
        <v>27.767800000000001</v>
      </c>
      <c r="E1713">
        <v>80.601699999999994</v>
      </c>
    </row>
    <row r="1714" spans="1:5">
      <c r="A1714" s="23" t="s">
        <v>3487</v>
      </c>
      <c r="B1714" s="23"/>
      <c r="D1714" s="23">
        <v>27.125599999999999</v>
      </c>
      <c r="E1714">
        <v>81.885099999999994</v>
      </c>
    </row>
    <row r="1715" spans="1:5">
      <c r="A1715" s="23" t="s">
        <v>2903</v>
      </c>
      <c r="D1715" s="23">
        <v>25.761700000000001</v>
      </c>
      <c r="E1715">
        <v>80.191800000000001</v>
      </c>
    </row>
    <row r="1716" spans="1:5">
      <c r="A1716" s="23" t="s">
        <v>2904</v>
      </c>
      <c r="D1716" s="23">
        <v>24.555099999999999</v>
      </c>
      <c r="E1716">
        <v>81.78</v>
      </c>
    </row>
    <row r="1717" spans="1:5">
      <c r="A1717" s="23" t="s">
        <v>2866</v>
      </c>
      <c r="D1717">
        <v>36.581699999999998</v>
      </c>
      <c r="E1717">
        <v>86.5167</v>
      </c>
    </row>
    <row r="1718" spans="1:5">
      <c r="A1718" s="23" t="s">
        <v>3333</v>
      </c>
      <c r="D1718">
        <v>36.509399999999999</v>
      </c>
      <c r="E1718">
        <v>86.884699999999995</v>
      </c>
    </row>
    <row r="1719" spans="1:5">
      <c r="A1719" s="23" t="s">
        <v>3488</v>
      </c>
      <c r="D1719">
        <v>36.453400000000002</v>
      </c>
      <c r="E1719">
        <v>87.425299999999993</v>
      </c>
    </row>
    <row r="1720" spans="1:5">
      <c r="A1720" s="23" t="s">
        <v>3161</v>
      </c>
      <c r="D1720">
        <v>36.3551</v>
      </c>
      <c r="E1720">
        <v>85.658000000000001</v>
      </c>
    </row>
    <row r="1721" spans="1:5">
      <c r="A1721" s="23" t="s">
        <v>3162</v>
      </c>
      <c r="D1721">
        <v>36.099800000000002</v>
      </c>
      <c r="E1721">
        <v>86.171800000000005</v>
      </c>
    </row>
    <row r="1722" spans="1:5">
      <c r="A1722" s="23" t="s">
        <v>2870</v>
      </c>
      <c r="D1722">
        <v>36.162700000000001</v>
      </c>
      <c r="E1722">
        <v>86.781599999999997</v>
      </c>
    </row>
    <row r="1723" spans="1:5">
      <c r="A1723" s="23" t="s">
        <v>3489</v>
      </c>
      <c r="D1723">
        <v>36.084200000000003</v>
      </c>
      <c r="E1723">
        <v>87.794499999999999</v>
      </c>
    </row>
    <row r="1724" spans="1:5">
      <c r="A1724" s="23" t="s">
        <v>3490</v>
      </c>
      <c r="D1724">
        <v>35.894100000000002</v>
      </c>
      <c r="E1724">
        <v>87.739900000000006</v>
      </c>
    </row>
    <row r="1725" spans="1:5">
      <c r="A1725" s="23" t="s">
        <v>3336</v>
      </c>
      <c r="D1725">
        <v>35.746400000000001</v>
      </c>
      <c r="E1725">
        <v>85.465800000000002</v>
      </c>
    </row>
    <row r="1726" spans="1:5">
      <c r="A1726" s="23" t="s">
        <v>3491</v>
      </c>
      <c r="D1726">
        <v>35.258699999999997</v>
      </c>
      <c r="E1726">
        <v>85.740499999999997</v>
      </c>
    </row>
    <row r="1727" spans="1:5">
      <c r="A1727" s="23" t="s">
        <v>3492</v>
      </c>
      <c r="D1727">
        <v>35.213700000000003</v>
      </c>
      <c r="E1727">
        <v>86.077600000000004</v>
      </c>
    </row>
    <row r="1728" spans="1:5">
      <c r="A1728" s="23" t="s">
        <v>2873</v>
      </c>
      <c r="D1728">
        <v>35.483400000000003</v>
      </c>
      <c r="E1728">
        <v>86.460300000000004</v>
      </c>
    </row>
    <row r="1729" spans="1:5">
      <c r="A1729" s="23" t="s">
        <v>3493</v>
      </c>
      <c r="D1729">
        <v>35.174799999999998</v>
      </c>
      <c r="E1729">
        <v>87.738900000000001</v>
      </c>
    </row>
    <row r="1730" spans="1:5">
      <c r="A1730" s="23" t="s">
        <v>3494</v>
      </c>
      <c r="D1730">
        <v>34.807899999999997</v>
      </c>
      <c r="E1730">
        <v>86.712599999999995</v>
      </c>
    </row>
    <row r="1731" spans="1:5">
      <c r="A1731" s="23" t="s">
        <v>3495</v>
      </c>
      <c r="D1731">
        <v>34.605899999999998</v>
      </c>
      <c r="E1731">
        <v>86.9833</v>
      </c>
    </row>
    <row r="1732" spans="1:5">
      <c r="A1732" s="23" t="s">
        <v>3496</v>
      </c>
      <c r="D1732">
        <v>34.921500000000002</v>
      </c>
      <c r="E1732">
        <v>87.456400000000002</v>
      </c>
    </row>
    <row r="1733" spans="1:5">
      <c r="A1733" s="23" t="s">
        <v>3497</v>
      </c>
      <c r="D1733">
        <v>34.722900000000003</v>
      </c>
      <c r="E1733">
        <v>87.954400000000007</v>
      </c>
    </row>
    <row r="1734" spans="1:5">
      <c r="A1734" s="23" t="s">
        <v>3498</v>
      </c>
      <c r="D1734">
        <v>34.320599999999999</v>
      </c>
      <c r="E1734">
        <v>86.496700000000004</v>
      </c>
    </row>
    <row r="1735" spans="1:5">
      <c r="A1735" s="23" t="s">
        <v>3173</v>
      </c>
      <c r="D1735">
        <v>34.230400000000003</v>
      </c>
      <c r="E1735">
        <v>87.621099999999998</v>
      </c>
    </row>
    <row r="1736" spans="1:5">
      <c r="A1736" s="23" t="s">
        <v>3499</v>
      </c>
      <c r="D1736">
        <v>34.1526</v>
      </c>
      <c r="E1736">
        <v>85.678299999999993</v>
      </c>
    </row>
    <row r="1737" spans="1:5">
      <c r="A1737" s="23" t="s">
        <v>3500</v>
      </c>
      <c r="D1737">
        <v>34.026800000000001</v>
      </c>
      <c r="E1737">
        <v>86.3125</v>
      </c>
    </row>
    <row r="1738" spans="1:5">
      <c r="A1738" s="23" t="s">
        <v>3501</v>
      </c>
      <c r="D1738">
        <v>33.079799999999999</v>
      </c>
      <c r="E1738">
        <v>87.474500000000006</v>
      </c>
    </row>
    <row r="1739" spans="1:5">
      <c r="A1739" s="23" t="s">
        <v>3502</v>
      </c>
      <c r="D1739">
        <v>33.648699999999998</v>
      </c>
      <c r="E1739">
        <v>85.587699999999998</v>
      </c>
    </row>
    <row r="1740" spans="1:5">
      <c r="A1740" s="23" t="s">
        <v>3503</v>
      </c>
      <c r="D1740">
        <v>33.086500000000001</v>
      </c>
      <c r="E1740">
        <v>86.576899999999995</v>
      </c>
    </row>
    <row r="1741" spans="1:5">
      <c r="A1741" s="23" t="s">
        <v>3356</v>
      </c>
      <c r="D1741">
        <v>32.944000000000003</v>
      </c>
      <c r="E1741">
        <v>85.953900000000004</v>
      </c>
    </row>
    <row r="1742" spans="1:5">
      <c r="A1742" s="23" t="s">
        <v>3504</v>
      </c>
      <c r="D1742">
        <v>33.185099999999998</v>
      </c>
      <c r="E1742">
        <v>87.137799999999999</v>
      </c>
    </row>
    <row r="1743" spans="1:5">
      <c r="A1743" s="23" t="s">
        <v>3505</v>
      </c>
      <c r="D1743">
        <v>32.407400000000003</v>
      </c>
      <c r="E1743">
        <v>87.021100000000004</v>
      </c>
    </row>
    <row r="1744" spans="1:5">
      <c r="A1744" s="23" t="s">
        <v>3506</v>
      </c>
      <c r="D1744">
        <v>31.7957</v>
      </c>
      <c r="E1744">
        <v>87.5047</v>
      </c>
    </row>
    <row r="1745" spans="1:5">
      <c r="A1745" s="23" t="s">
        <v>3098</v>
      </c>
      <c r="D1745">
        <v>32.366799999999998</v>
      </c>
      <c r="E1745">
        <v>86.3</v>
      </c>
    </row>
    <row r="1746" spans="1:5">
      <c r="A1746" s="23" t="s">
        <v>3507</v>
      </c>
      <c r="D1746">
        <v>32.328000000000003</v>
      </c>
      <c r="E1746">
        <v>86.542199999999994</v>
      </c>
    </row>
    <row r="1747" spans="1:5">
      <c r="A1747" s="23" t="s">
        <v>3508</v>
      </c>
      <c r="D1747">
        <v>31.3002</v>
      </c>
      <c r="E1747">
        <v>85.712199999999996</v>
      </c>
    </row>
    <row r="1748" spans="1:5">
      <c r="A1748" s="23" t="s">
        <v>3509</v>
      </c>
      <c r="D1748">
        <v>31.0321</v>
      </c>
      <c r="E1748">
        <v>85.863600000000005</v>
      </c>
    </row>
    <row r="1749" spans="1:5">
      <c r="A1749" s="23" t="s">
        <v>3510</v>
      </c>
      <c r="D1749">
        <v>31.379899999999999</v>
      </c>
      <c r="E1749">
        <v>85.924099999999996</v>
      </c>
    </row>
    <row r="1750" spans="1:5">
      <c r="A1750" s="23" t="s">
        <v>3511</v>
      </c>
      <c r="D1750">
        <v>31.5138</v>
      </c>
      <c r="E1750">
        <v>87.970299999999995</v>
      </c>
    </row>
    <row r="1751" spans="1:5">
      <c r="A1751" s="23" t="s">
        <v>3512</v>
      </c>
      <c r="D1751">
        <v>31.985900000000001</v>
      </c>
      <c r="E1751">
        <v>88.331100000000006</v>
      </c>
    </row>
    <row r="1752" spans="1:5">
      <c r="A1752" s="23" t="s">
        <v>3513</v>
      </c>
      <c r="D1752">
        <v>30.602499999999999</v>
      </c>
      <c r="E1752">
        <v>85.109700000000004</v>
      </c>
    </row>
    <row r="1753" spans="1:5">
      <c r="A1753" s="23" t="s">
        <v>3374</v>
      </c>
      <c r="D1753">
        <v>30.960799999999999</v>
      </c>
      <c r="E1753">
        <v>86.459699999999998</v>
      </c>
    </row>
    <row r="1754" spans="1:5">
      <c r="A1754" s="23" t="s">
        <v>3514</v>
      </c>
      <c r="D1754">
        <v>30.951000000000001</v>
      </c>
      <c r="E1754">
        <v>87.152199999999993</v>
      </c>
    </row>
    <row r="1755" spans="1:5">
      <c r="A1755" s="23" t="s">
        <v>3107</v>
      </c>
      <c r="D1755">
        <v>30.695399999999999</v>
      </c>
      <c r="E1755">
        <v>88.039900000000003</v>
      </c>
    </row>
    <row r="1756" spans="1:5">
      <c r="A1756" s="23" t="s">
        <v>3515</v>
      </c>
      <c r="D1756">
        <v>36.330399999999997</v>
      </c>
      <c r="E1756">
        <v>88.230599999999995</v>
      </c>
    </row>
    <row r="1757" spans="1:5">
      <c r="A1757" s="23" t="s">
        <v>3516</v>
      </c>
      <c r="D1757">
        <v>36.067799999999998</v>
      </c>
      <c r="E1757">
        <v>88.994799999999998</v>
      </c>
    </row>
    <row r="1758" spans="1:5">
      <c r="A1758" s="23" t="s">
        <v>3517</v>
      </c>
      <c r="D1758">
        <v>36.469499999999996</v>
      </c>
      <c r="E1758">
        <v>89.158900000000003</v>
      </c>
    </row>
    <row r="1759" spans="1:5">
      <c r="A1759" s="23" t="s">
        <v>2877</v>
      </c>
      <c r="D1759">
        <v>35.5931</v>
      </c>
      <c r="E1759">
        <v>89.262600000000006</v>
      </c>
    </row>
    <row r="1760" spans="1:5">
      <c r="A1760" s="23" t="s">
        <v>3518</v>
      </c>
      <c r="D1760">
        <v>35.736499999999999</v>
      </c>
      <c r="E1760">
        <v>89.541200000000003</v>
      </c>
    </row>
    <row r="1761" spans="1:5">
      <c r="A1761" s="23" t="s">
        <v>3199</v>
      </c>
      <c r="D1761">
        <v>35.256700000000002</v>
      </c>
      <c r="E1761">
        <v>88.987300000000005</v>
      </c>
    </row>
    <row r="1762" spans="1:5">
      <c r="A1762" s="23" t="s">
        <v>2878</v>
      </c>
      <c r="D1762">
        <v>35.149500000000003</v>
      </c>
      <c r="E1762">
        <v>90.049000000000007</v>
      </c>
    </row>
    <row r="1763" spans="1:5">
      <c r="A1763" s="23" t="s">
        <v>3381</v>
      </c>
      <c r="D1763">
        <v>34.811199999999999</v>
      </c>
      <c r="E1763">
        <v>88.194999999999993</v>
      </c>
    </row>
    <row r="1764" spans="1:5">
      <c r="A1764" s="23" t="s">
        <v>3519</v>
      </c>
      <c r="D1764">
        <v>34.716200000000001</v>
      </c>
      <c r="E1764">
        <v>89.552899999999994</v>
      </c>
    </row>
    <row r="1765" spans="1:5">
      <c r="A1765" s="23" t="s">
        <v>3520</v>
      </c>
      <c r="D1765">
        <v>34.823099999999997</v>
      </c>
      <c r="E1765">
        <v>89.993399999999994</v>
      </c>
    </row>
    <row r="1766" spans="1:5">
      <c r="A1766" s="23" t="s">
        <v>3521</v>
      </c>
      <c r="D1766">
        <v>34.684800000000003</v>
      </c>
      <c r="E1766">
        <v>90.382000000000005</v>
      </c>
    </row>
    <row r="1767" spans="1:5">
      <c r="A1767" s="23" t="s">
        <v>3522</v>
      </c>
      <c r="D1767">
        <v>34.2532</v>
      </c>
      <c r="E1767">
        <v>90.273099999999999</v>
      </c>
    </row>
    <row r="1768" spans="1:5">
      <c r="A1768" s="23" t="s">
        <v>3523</v>
      </c>
      <c r="D1768">
        <v>34.366199999999999</v>
      </c>
      <c r="E1768">
        <v>90.641199999999998</v>
      </c>
    </row>
    <row r="1769" spans="1:5">
      <c r="A1769" s="23" t="s">
        <v>3524</v>
      </c>
      <c r="D1769">
        <v>34.195700000000002</v>
      </c>
      <c r="E1769">
        <v>89.018900000000002</v>
      </c>
    </row>
    <row r="1770" spans="1:5">
      <c r="A1770" s="23" t="s">
        <v>3525</v>
      </c>
      <c r="D1770">
        <v>34.247599999999998</v>
      </c>
      <c r="E1770">
        <v>88.998900000000006</v>
      </c>
    </row>
    <row r="1771" spans="1:5">
      <c r="A1771" s="23" t="s">
        <v>3526</v>
      </c>
      <c r="D1771">
        <v>34.298200000000001</v>
      </c>
      <c r="E1771">
        <v>89.683899999999994</v>
      </c>
    </row>
    <row r="1772" spans="1:5">
      <c r="A1772" s="23" t="s">
        <v>3527</v>
      </c>
      <c r="D1772">
        <v>33.655099999999997</v>
      </c>
      <c r="E1772">
        <v>91.008700000000005</v>
      </c>
    </row>
    <row r="1773" spans="1:5">
      <c r="A1773" s="23" t="s">
        <v>3203</v>
      </c>
      <c r="D1773">
        <v>33.495699999999999</v>
      </c>
      <c r="E1773">
        <v>88.427300000000002</v>
      </c>
    </row>
    <row r="1774" spans="1:5">
      <c r="A1774" s="23" t="s">
        <v>3528</v>
      </c>
      <c r="D1774">
        <v>32.936799999999998</v>
      </c>
      <c r="E1774">
        <v>88.699399999999997</v>
      </c>
    </row>
    <row r="1775" spans="1:5">
      <c r="A1775" s="23" t="s">
        <v>3529</v>
      </c>
      <c r="D1775">
        <v>33.112900000000003</v>
      </c>
      <c r="E1775">
        <v>88.560599999999994</v>
      </c>
    </row>
    <row r="1776" spans="1:5">
      <c r="A1776" s="23" t="s">
        <v>3530</v>
      </c>
      <c r="D1776">
        <v>33.450400000000002</v>
      </c>
      <c r="E1776">
        <v>88.818399999999997</v>
      </c>
    </row>
    <row r="1777" spans="1:5">
      <c r="A1777" s="23" t="s">
        <v>3531</v>
      </c>
      <c r="D1777">
        <v>33.3795</v>
      </c>
      <c r="E1777">
        <v>89.321700000000007</v>
      </c>
    </row>
    <row r="1778" spans="1:5">
      <c r="A1778" s="23" t="s">
        <v>3532</v>
      </c>
      <c r="D1778">
        <v>33.1907</v>
      </c>
      <c r="E1778">
        <v>89.345100000000002</v>
      </c>
    </row>
    <row r="1779" spans="1:5">
      <c r="A1779" s="23" t="s">
        <v>3205</v>
      </c>
      <c r="D1779">
        <v>33.058700000000002</v>
      </c>
      <c r="E1779">
        <v>89.587000000000003</v>
      </c>
    </row>
    <row r="1780" spans="1:5">
      <c r="A1780" s="23" t="s">
        <v>3533</v>
      </c>
      <c r="D1780">
        <v>33.379899999999999</v>
      </c>
      <c r="E1780">
        <v>89.887100000000004</v>
      </c>
    </row>
    <row r="1781" spans="1:5">
      <c r="A1781" s="23" t="s">
        <v>3206</v>
      </c>
      <c r="D1781">
        <v>33.5182</v>
      </c>
      <c r="E1781">
        <v>90.179599999999994</v>
      </c>
    </row>
    <row r="1782" spans="1:5">
      <c r="A1782" s="23" t="s">
        <v>3534</v>
      </c>
      <c r="D1782">
        <v>32.903500000000001</v>
      </c>
      <c r="E1782">
        <v>90.333200000000005</v>
      </c>
    </row>
    <row r="1783" spans="1:5">
      <c r="A1783" s="23" t="s">
        <v>3535</v>
      </c>
      <c r="D1783">
        <v>32.352600000000002</v>
      </c>
      <c r="E1783">
        <v>90.877899999999997</v>
      </c>
    </row>
    <row r="1784" spans="1:5">
      <c r="A1784" s="23" t="s">
        <v>3536</v>
      </c>
      <c r="D1784">
        <v>32.902099999999997</v>
      </c>
      <c r="E1784">
        <v>91.0565</v>
      </c>
    </row>
    <row r="1785" spans="1:5">
      <c r="A1785" s="23" t="s">
        <v>3537</v>
      </c>
      <c r="D1785">
        <v>32.059600000000003</v>
      </c>
      <c r="E1785">
        <v>89.552199999999999</v>
      </c>
    </row>
    <row r="1786" spans="1:5">
      <c r="A1786" s="23" t="s">
        <v>3538</v>
      </c>
      <c r="D1786">
        <v>32.258800000000001</v>
      </c>
      <c r="E1786">
        <v>90.423400000000001</v>
      </c>
    </row>
    <row r="1787" spans="1:5">
      <c r="A1787" s="23" t="s">
        <v>3539</v>
      </c>
      <c r="D1787">
        <v>31.1496</v>
      </c>
      <c r="E1787">
        <v>88.556399999999996</v>
      </c>
    </row>
    <row r="1788" spans="1:5">
      <c r="A1788" s="23" t="s">
        <v>3392</v>
      </c>
      <c r="D1788">
        <v>31.749500000000001</v>
      </c>
      <c r="E1788">
        <v>89.274199999999993</v>
      </c>
    </row>
    <row r="1789" spans="1:5">
      <c r="A1789" s="23" t="s">
        <v>3540</v>
      </c>
      <c r="D1789">
        <v>31.674299999999999</v>
      </c>
      <c r="E1789">
        <v>89.277199999999993</v>
      </c>
    </row>
    <row r="1790" spans="1:5">
      <c r="A1790" s="23" t="s">
        <v>3541</v>
      </c>
      <c r="D1790">
        <v>31.006599999999999</v>
      </c>
      <c r="E1790">
        <v>89.452799999999996</v>
      </c>
    </row>
    <row r="1791" spans="1:5">
      <c r="A1791" s="23" t="s">
        <v>3542</v>
      </c>
      <c r="D1791">
        <v>31.948399999999999</v>
      </c>
      <c r="E1791">
        <v>89.721100000000007</v>
      </c>
    </row>
    <row r="1792" spans="1:5">
      <c r="A1792" s="23" t="s">
        <v>3543</v>
      </c>
      <c r="D1792">
        <v>31.961300000000001</v>
      </c>
      <c r="E1792">
        <v>89.870900000000006</v>
      </c>
    </row>
    <row r="1793" spans="1:5">
      <c r="A1793" s="23" t="s">
        <v>3544</v>
      </c>
      <c r="D1793">
        <v>31.177199999999999</v>
      </c>
      <c r="E1793">
        <v>90.464799999999997</v>
      </c>
    </row>
    <row r="1794" spans="1:5">
      <c r="A1794" s="23" t="s">
        <v>3545</v>
      </c>
      <c r="D1794">
        <v>31.4102</v>
      </c>
      <c r="E1794">
        <v>90.468400000000003</v>
      </c>
    </row>
    <row r="1795" spans="1:5">
      <c r="A1795" s="23" t="s">
        <v>3395</v>
      </c>
      <c r="D1795">
        <v>31.579599999999999</v>
      </c>
      <c r="E1795">
        <v>90.440700000000007</v>
      </c>
    </row>
    <row r="1796" spans="1:5">
      <c r="A1796" s="23" t="s">
        <v>3546</v>
      </c>
      <c r="D1796">
        <v>31.560400000000001</v>
      </c>
      <c r="E1796">
        <v>91.403199999999998</v>
      </c>
    </row>
    <row r="1797" spans="1:5">
      <c r="A1797" s="23" t="s">
        <v>3547</v>
      </c>
      <c r="D1797">
        <v>30.411300000000001</v>
      </c>
      <c r="E1797">
        <v>88.827500000000001</v>
      </c>
    </row>
    <row r="1798" spans="1:5">
      <c r="A1798" s="23" t="s">
        <v>3548</v>
      </c>
      <c r="D1798">
        <v>30.411899999999999</v>
      </c>
      <c r="E1798">
        <v>88.534400000000005</v>
      </c>
    </row>
    <row r="1799" spans="1:5">
      <c r="A1799" s="23" t="s">
        <v>3210</v>
      </c>
      <c r="D1799">
        <v>30.396000000000001</v>
      </c>
      <c r="E1799">
        <v>88.885300000000001</v>
      </c>
    </row>
    <row r="1800" spans="1:5">
      <c r="A1800" s="23" t="s">
        <v>3398</v>
      </c>
      <c r="D1800">
        <v>30.408799999999999</v>
      </c>
      <c r="E1800">
        <v>89.431200000000004</v>
      </c>
    </row>
    <row r="1801" spans="1:5">
      <c r="A1801" s="23" t="s">
        <v>3240</v>
      </c>
      <c r="D1801">
        <v>30.791599999999999</v>
      </c>
      <c r="E1801">
        <v>89.848600000000005</v>
      </c>
    </row>
    <row r="1802" spans="1:5">
      <c r="A1802" s="23" t="s">
        <v>3549</v>
      </c>
      <c r="D1802">
        <v>30.9391</v>
      </c>
      <c r="E1802">
        <v>90.508700000000005</v>
      </c>
    </row>
    <row r="1803" spans="1:5">
      <c r="A1803" s="23" t="s">
        <v>3550</v>
      </c>
      <c r="D1803">
        <v>30.501999999999999</v>
      </c>
      <c r="E1803">
        <v>90.747299999999996</v>
      </c>
    </row>
    <row r="1804" spans="1:5">
      <c r="A1804" s="23" t="s">
        <v>3551</v>
      </c>
      <c r="D1804">
        <v>30.648800000000001</v>
      </c>
      <c r="E1804">
        <v>91.156499999999994</v>
      </c>
    </row>
    <row r="1805" spans="1:5">
      <c r="A1805" s="23" t="s">
        <v>3244</v>
      </c>
      <c r="D1805">
        <v>29.9511</v>
      </c>
      <c r="E1805">
        <v>90.0715</v>
      </c>
    </row>
    <row r="1806" spans="1:5">
      <c r="A1806" s="23" t="s">
        <v>3552</v>
      </c>
      <c r="D1806">
        <v>29.6997</v>
      </c>
      <c r="E1806">
        <v>91.206800000000001</v>
      </c>
    </row>
    <row r="1807" spans="1:5">
      <c r="A1807" s="23" t="s">
        <v>3553</v>
      </c>
      <c r="D1807">
        <v>30.1</v>
      </c>
      <c r="E1807">
        <v>90.9923</v>
      </c>
    </row>
    <row r="1808" spans="1:5">
      <c r="A1808" s="23" t="s">
        <v>3247</v>
      </c>
      <c r="D1808">
        <v>30.413799999999998</v>
      </c>
      <c r="E1808">
        <v>91.434299999999993</v>
      </c>
    </row>
    <row r="1809" spans="1:5">
      <c r="A1809" s="23" t="s">
        <v>3211</v>
      </c>
      <c r="D1809">
        <v>36.385599999999997</v>
      </c>
      <c r="E1809">
        <v>90.191500000000005</v>
      </c>
    </row>
    <row r="1810" spans="1:5">
      <c r="A1810" s="23" t="s">
        <v>3554</v>
      </c>
      <c r="D1810">
        <v>36.059800000000003</v>
      </c>
      <c r="E1810">
        <v>91.91</v>
      </c>
    </row>
    <row r="1811" spans="1:5">
      <c r="A1811" s="23" t="s">
        <v>3215</v>
      </c>
      <c r="D1811">
        <v>35.008699999999997</v>
      </c>
      <c r="E1811">
        <v>90.789000000000001</v>
      </c>
    </row>
    <row r="1812" spans="1:5">
      <c r="A1812" s="23" t="s">
        <v>3216</v>
      </c>
      <c r="D1812">
        <v>35.250599999999999</v>
      </c>
      <c r="E1812">
        <v>91.736800000000002</v>
      </c>
    </row>
    <row r="1813" spans="1:5">
      <c r="A1813" s="23" t="s">
        <v>3555</v>
      </c>
      <c r="D1813">
        <v>34.649299999999997</v>
      </c>
      <c r="E1813">
        <v>90.82</v>
      </c>
    </row>
    <row r="1814" spans="1:5">
      <c r="A1814" s="23" t="s">
        <v>3556</v>
      </c>
      <c r="D1814">
        <v>34.500700000000002</v>
      </c>
      <c r="E1814">
        <v>91.552899999999994</v>
      </c>
    </row>
    <row r="1815" spans="1:5">
      <c r="A1815" s="23" t="s">
        <v>3063</v>
      </c>
      <c r="D1815">
        <v>34.746499999999997</v>
      </c>
      <c r="E1815">
        <v>92.289599999999993</v>
      </c>
    </row>
    <row r="1816" spans="1:5">
      <c r="A1816" s="23" t="s">
        <v>3064</v>
      </c>
      <c r="D1816">
        <v>35.233400000000003</v>
      </c>
      <c r="E1816">
        <v>92.387900000000002</v>
      </c>
    </row>
    <row r="1817" spans="1:5">
      <c r="A1817" s="23" t="s">
        <v>3557</v>
      </c>
      <c r="D1817">
        <v>35.526800000000001</v>
      </c>
      <c r="E1817">
        <v>92.519599999999997</v>
      </c>
    </row>
    <row r="1818" spans="1:5">
      <c r="A1818" s="23" t="s">
        <v>3558</v>
      </c>
      <c r="D1818">
        <v>36.335299999999997</v>
      </c>
      <c r="E1818">
        <v>92.385199999999998</v>
      </c>
    </row>
    <row r="1819" spans="1:5">
      <c r="A1819" s="23" t="s">
        <v>3559</v>
      </c>
      <c r="D1819">
        <v>35.798099999999998</v>
      </c>
      <c r="E1819">
        <v>92.587699999999998</v>
      </c>
    </row>
    <row r="1820" spans="1:5">
      <c r="A1820" s="23" t="s">
        <v>3560</v>
      </c>
      <c r="D1820">
        <v>36.137799999999999</v>
      </c>
      <c r="E1820">
        <v>92.9863</v>
      </c>
    </row>
    <row r="1821" spans="1:5">
      <c r="A1821" s="23" t="s">
        <v>3561</v>
      </c>
      <c r="D1821">
        <v>35.513199999999998</v>
      </c>
      <c r="E1821">
        <v>94.054500000000004</v>
      </c>
    </row>
    <row r="1822" spans="1:5">
      <c r="A1822" s="23" t="s">
        <v>3562</v>
      </c>
      <c r="D1822">
        <v>35.4373</v>
      </c>
      <c r="E1822">
        <v>93.394599999999997</v>
      </c>
    </row>
    <row r="1823" spans="1:5">
      <c r="A1823" s="23" t="s">
        <v>3563</v>
      </c>
      <c r="D1823">
        <v>34.991500000000002</v>
      </c>
      <c r="E1823">
        <v>93.462400000000002</v>
      </c>
    </row>
    <row r="1824" spans="1:5">
      <c r="A1824" s="23" t="s">
        <v>3224</v>
      </c>
      <c r="D1824">
        <v>34.586500000000001</v>
      </c>
      <c r="E1824">
        <v>94.239900000000006</v>
      </c>
    </row>
    <row r="1825" spans="1:5">
      <c r="A1825" s="23" t="s">
        <v>3068</v>
      </c>
      <c r="D1825">
        <v>34.503700000000002</v>
      </c>
      <c r="E1825">
        <v>93.055199999999999</v>
      </c>
    </row>
    <row r="1826" spans="1:5">
      <c r="A1826" s="23" t="s">
        <v>3564</v>
      </c>
      <c r="D1826">
        <v>34.006100000000004</v>
      </c>
      <c r="E1826">
        <v>93.102900000000005</v>
      </c>
    </row>
    <row r="1827" spans="1:5">
      <c r="A1827" s="23" t="s">
        <v>3565</v>
      </c>
      <c r="D1827">
        <v>32.861499999999999</v>
      </c>
      <c r="E1827">
        <v>91.387600000000006</v>
      </c>
    </row>
    <row r="1828" spans="1:5">
      <c r="A1828" s="23" t="s">
        <v>3566</v>
      </c>
      <c r="D1828">
        <v>32.0657</v>
      </c>
      <c r="E1828">
        <v>91.297200000000004</v>
      </c>
    </row>
    <row r="1829" spans="1:5">
      <c r="A1829" s="23" t="s">
        <v>3250</v>
      </c>
      <c r="D1829">
        <v>32.922499999999999</v>
      </c>
      <c r="E1829">
        <v>92.606300000000005</v>
      </c>
    </row>
    <row r="1830" spans="1:5">
      <c r="A1830" s="23" t="s">
        <v>3567</v>
      </c>
      <c r="D1830">
        <v>32.616199999999999</v>
      </c>
      <c r="E1830">
        <v>93.390699999999995</v>
      </c>
    </row>
    <row r="1831" spans="1:5">
      <c r="A1831" s="23" t="s">
        <v>3568</v>
      </c>
      <c r="D1831">
        <v>32.258800000000001</v>
      </c>
      <c r="E1831">
        <v>93.858400000000003</v>
      </c>
    </row>
    <row r="1832" spans="1:5">
      <c r="A1832" s="23" t="s">
        <v>3569</v>
      </c>
      <c r="D1832">
        <v>32.525199999999998</v>
      </c>
      <c r="E1832">
        <v>93.750200000000007</v>
      </c>
    </row>
    <row r="1833" spans="1:5">
      <c r="A1833" s="23" t="s">
        <v>3570</v>
      </c>
      <c r="D1833">
        <v>32.080500000000001</v>
      </c>
      <c r="E1833">
        <v>93.804100000000005</v>
      </c>
    </row>
    <row r="1834" spans="1:5">
      <c r="A1834" s="23" t="s">
        <v>3422</v>
      </c>
      <c r="D1834">
        <v>32.014899999999997</v>
      </c>
      <c r="E1834">
        <v>93.342399999999998</v>
      </c>
    </row>
    <row r="1835" spans="1:5">
      <c r="A1835" s="23" t="s">
        <v>3571</v>
      </c>
      <c r="D1835">
        <v>31.6907</v>
      </c>
      <c r="E1835">
        <v>93.304900000000004</v>
      </c>
    </row>
    <row r="1836" spans="1:5">
      <c r="A1836" s="23" t="s">
        <v>3572</v>
      </c>
      <c r="D1836">
        <v>31.258199999999999</v>
      </c>
      <c r="E1836">
        <v>93.340999999999994</v>
      </c>
    </row>
    <row r="1837" spans="1:5">
      <c r="A1837" s="23" t="s">
        <v>3573</v>
      </c>
      <c r="D1837">
        <v>30.801300000000001</v>
      </c>
      <c r="E1837">
        <v>93.305099999999996</v>
      </c>
    </row>
    <row r="1838" spans="1:5">
      <c r="A1838" s="23" t="s">
        <v>3574</v>
      </c>
      <c r="D1838">
        <v>31.924299999999999</v>
      </c>
      <c r="E1838">
        <v>92.638099999999994</v>
      </c>
    </row>
    <row r="1839" spans="1:5">
      <c r="A1839" s="23" t="s">
        <v>3575</v>
      </c>
      <c r="D1839">
        <v>31.519300000000001</v>
      </c>
      <c r="E1839">
        <v>92.708200000000005</v>
      </c>
    </row>
    <row r="1840" spans="1:5">
      <c r="A1840" s="23" t="s">
        <v>3576</v>
      </c>
      <c r="D1840">
        <v>31.3523</v>
      </c>
      <c r="E1840">
        <v>91.649299999999997</v>
      </c>
    </row>
    <row r="1841" spans="1:5">
      <c r="A1841" s="23" t="s">
        <v>3577</v>
      </c>
      <c r="D1841">
        <v>31.127700000000001</v>
      </c>
      <c r="E1841">
        <v>92.066699999999997</v>
      </c>
    </row>
    <row r="1842" spans="1:5">
      <c r="A1842" s="23" t="s">
        <v>3578</v>
      </c>
      <c r="D1842">
        <v>30.170300000000001</v>
      </c>
      <c r="E1842">
        <v>92.137100000000004</v>
      </c>
    </row>
    <row r="1843" spans="1:5">
      <c r="A1843" s="23" t="s">
        <v>3579</v>
      </c>
      <c r="D1843">
        <v>30.3263</v>
      </c>
      <c r="E1843">
        <v>92.494299999999996</v>
      </c>
    </row>
    <row r="1844" spans="1:5">
      <c r="A1844" s="23" t="s">
        <v>3258</v>
      </c>
      <c r="D1844">
        <v>29.506900000000002</v>
      </c>
      <c r="E1844">
        <v>92.388999999999996</v>
      </c>
    </row>
    <row r="1845" spans="1:5">
      <c r="A1845" s="23" t="s">
        <v>3080</v>
      </c>
      <c r="D1845">
        <v>32.544899999999998</v>
      </c>
      <c r="E1845">
        <v>94.367400000000004</v>
      </c>
    </row>
    <row r="1846" spans="1:5">
      <c r="A1846" s="23" t="s">
        <v>3081</v>
      </c>
      <c r="D1846">
        <v>33.4251</v>
      </c>
      <c r="E1846">
        <v>94.047700000000006</v>
      </c>
    </row>
    <row r="1847" spans="1:5">
      <c r="A1847" s="23" t="s">
        <v>3237</v>
      </c>
      <c r="D1847">
        <v>33.138500000000001</v>
      </c>
      <c r="E1847">
        <v>96.110799999999998</v>
      </c>
    </row>
    <row r="1848" spans="1:5">
      <c r="A1848" s="23" t="s">
        <v>3580</v>
      </c>
      <c r="D1848">
        <v>33.755699999999997</v>
      </c>
      <c r="E1848">
        <v>96.536699999999996</v>
      </c>
    </row>
    <row r="1849" spans="1:5">
      <c r="A1849" s="23" t="s">
        <v>3235</v>
      </c>
      <c r="D1849">
        <v>33.214799999999997</v>
      </c>
      <c r="E1849">
        <v>97.133099999999999</v>
      </c>
    </row>
    <row r="1850" spans="1:5">
      <c r="A1850" s="23" t="s">
        <v>3083</v>
      </c>
      <c r="D1850">
        <v>32.776699999999998</v>
      </c>
      <c r="E1850">
        <v>96.796999999999997</v>
      </c>
    </row>
    <row r="1851" spans="1:5">
      <c r="A1851" s="23" t="s">
        <v>3581</v>
      </c>
      <c r="D1851">
        <v>32.436199999999999</v>
      </c>
      <c r="E1851">
        <v>97.102500000000006</v>
      </c>
    </row>
    <row r="1852" spans="1:5">
      <c r="A1852" s="23" t="s">
        <v>3432</v>
      </c>
      <c r="D1852">
        <v>31.549299999999999</v>
      </c>
      <c r="E1852">
        <v>97.146699999999996</v>
      </c>
    </row>
    <row r="1853" spans="1:5">
      <c r="A1853" s="23" t="s">
        <v>3582</v>
      </c>
      <c r="D1853">
        <v>31.098199999999999</v>
      </c>
      <c r="E1853">
        <v>97.342799999999997</v>
      </c>
    </row>
    <row r="1854" spans="1:5">
      <c r="A1854" s="23" t="s">
        <v>3084</v>
      </c>
      <c r="D1854">
        <v>30.723500000000001</v>
      </c>
      <c r="E1854">
        <v>95.550799999999995</v>
      </c>
    </row>
    <row r="1855" spans="1:5">
      <c r="A1855" s="23" t="s">
        <v>3583</v>
      </c>
      <c r="D1855">
        <v>29.301300000000001</v>
      </c>
      <c r="E1855">
        <v>94.797700000000006</v>
      </c>
    </row>
    <row r="1856" spans="1:5">
      <c r="A1856" s="23" t="s">
        <v>3584</v>
      </c>
      <c r="D1856">
        <v>28.869199999999999</v>
      </c>
      <c r="E1856">
        <v>96.002799999999993</v>
      </c>
    </row>
    <row r="1857" spans="1:5">
      <c r="A1857" s="23" t="s">
        <v>3585</v>
      </c>
      <c r="D1857">
        <v>28.668900000000001</v>
      </c>
      <c r="E1857">
        <v>97.388000000000005</v>
      </c>
    </row>
    <row r="1858" spans="1:5">
      <c r="A1858" s="23" t="s">
        <v>3586</v>
      </c>
      <c r="D1858">
        <v>29.6816</v>
      </c>
      <c r="E1858">
        <v>96.903899999999993</v>
      </c>
    </row>
    <row r="1859" spans="1:5">
      <c r="A1859" s="23" t="s">
        <v>3436</v>
      </c>
      <c r="D1859">
        <v>30.267199999999999</v>
      </c>
      <c r="E1859">
        <v>97.743099999999998</v>
      </c>
    </row>
    <row r="1860" spans="1:5">
      <c r="A1860" s="23" t="s">
        <v>3437</v>
      </c>
      <c r="D1860">
        <v>29.702999999999999</v>
      </c>
      <c r="E1860">
        <v>98.124499999999998</v>
      </c>
    </row>
    <row r="1861" spans="1:5">
      <c r="A1861" s="23" t="s">
        <v>3439</v>
      </c>
      <c r="D1861">
        <v>27.0595</v>
      </c>
      <c r="E1861">
        <v>99.441400000000002</v>
      </c>
    </row>
    <row r="1862" spans="1:5">
      <c r="A1862" s="23" t="s">
        <v>3093</v>
      </c>
      <c r="D1862">
        <v>27.800599999999999</v>
      </c>
      <c r="E1862">
        <v>97.3964</v>
      </c>
    </row>
    <row r="1863" spans="1:5">
      <c r="A1863" s="23" t="s">
        <v>3234</v>
      </c>
      <c r="D1863">
        <v>26.203399999999998</v>
      </c>
      <c r="E1863">
        <v>98.23</v>
      </c>
    </row>
    <row r="1865" spans="1:5">
      <c r="B1865" s="23"/>
    </row>
    <row r="1869" spans="1:5">
      <c r="B1869" s="23"/>
    </row>
    <row r="1873" spans="1:2">
      <c r="B1873" s="23"/>
    </row>
    <row r="1877" spans="1:2">
      <c r="B1877" s="23"/>
    </row>
    <row r="1881" spans="1:2">
      <c r="B1881" s="23"/>
    </row>
    <row r="1884" spans="1:2">
      <c r="A1884" s="23"/>
    </row>
    <row r="1885" spans="1:2">
      <c r="B1885" s="23"/>
    </row>
    <row r="1888" spans="1:2">
      <c r="A1888" s="23"/>
    </row>
    <row r="1889" spans="1:2">
      <c r="B1889" s="23"/>
    </row>
    <row r="1892" spans="1:2">
      <c r="A1892" s="23"/>
    </row>
    <row r="1893" spans="1:2">
      <c r="B1893" s="23"/>
    </row>
    <row r="1896" spans="1:2">
      <c r="A1896" s="23"/>
    </row>
    <row r="1897" spans="1:2">
      <c r="B1897" s="23"/>
    </row>
    <row r="1900" spans="1:2">
      <c r="A1900" s="23"/>
    </row>
    <row r="1901" spans="1:2">
      <c r="B1901" s="23"/>
    </row>
    <row r="1904" spans="1:2">
      <c r="A1904" s="23"/>
    </row>
    <row r="1905" spans="1:2">
      <c r="B1905" s="23"/>
    </row>
    <row r="1908" spans="1:2">
      <c r="A1908" s="23"/>
    </row>
    <row r="1909" spans="1:2">
      <c r="B1909" s="23"/>
    </row>
    <row r="1912" spans="1:2">
      <c r="A1912" s="23"/>
    </row>
    <row r="1913" spans="1:2">
      <c r="B1913" s="23"/>
    </row>
    <row r="1916" spans="1:2">
      <c r="A1916" s="23"/>
    </row>
    <row r="1917" spans="1:2">
      <c r="B1917" s="23"/>
    </row>
    <row r="1920" spans="1:2">
      <c r="A1920" s="23"/>
    </row>
    <row r="1921" spans="2:2">
      <c r="B1921" s="23"/>
    </row>
    <row r="1925" spans="2:2">
      <c r="B1925" s="23"/>
    </row>
    <row r="1927" spans="2:2">
      <c r="B1927" s="23"/>
    </row>
    <row r="1931" spans="2:2">
      <c r="B1931" s="23"/>
    </row>
    <row r="1935" spans="2:2">
      <c r="B1935" s="23"/>
    </row>
    <row r="1939" spans="2:2">
      <c r="B1939" s="23"/>
    </row>
    <row r="1943" spans="2:2">
      <c r="B1943" s="23"/>
    </row>
    <row r="1947" spans="2:2">
      <c r="B1947" s="23"/>
    </row>
    <row r="1951" spans="2:2">
      <c r="B1951" s="23"/>
    </row>
    <row r="1955" spans="2:2">
      <c r="B1955" s="23"/>
    </row>
    <row r="1959" spans="2:2">
      <c r="B1959" s="23"/>
    </row>
    <row r="1963" spans="2:2">
      <c r="B1963" s="23"/>
    </row>
    <row r="1967" spans="2:2">
      <c r="B1967" s="23"/>
    </row>
    <row r="1971" spans="2:2">
      <c r="B1971" s="23"/>
    </row>
    <row r="1975" spans="2:2">
      <c r="B1975" s="23"/>
    </row>
    <row r="1979" spans="2:2">
      <c r="B1979" s="23"/>
    </row>
    <row r="1983" spans="2:2">
      <c r="B1983" s="23"/>
    </row>
    <row r="1987" spans="2:2">
      <c r="B1987" s="23"/>
    </row>
    <row r="1991" spans="2:2">
      <c r="B1991" s="23"/>
    </row>
    <row r="1995" spans="2:2">
      <c r="B1995" s="23"/>
    </row>
    <row r="1999" spans="2:2">
      <c r="B1999" s="23"/>
    </row>
    <row r="2003" spans="2:2">
      <c r="B2003" s="23"/>
    </row>
    <row r="2007" spans="2:2">
      <c r="B2007" s="23"/>
    </row>
    <row r="2011" spans="2:2">
      <c r="B2011" s="23"/>
    </row>
    <row r="2015" spans="2:2">
      <c r="B2015" s="23"/>
    </row>
    <row r="2019" spans="2:2">
      <c r="B2019" s="23"/>
    </row>
    <row r="2023" spans="2:2">
      <c r="B2023" s="23"/>
    </row>
    <row r="2027" spans="2:2">
      <c r="B2027" s="23"/>
    </row>
    <row r="2031" spans="2:2">
      <c r="B2031" s="23"/>
    </row>
    <row r="2035" spans="2:2">
      <c r="B2035" s="23"/>
    </row>
    <row r="2039" spans="2:2">
      <c r="B2039" s="23"/>
    </row>
    <row r="2043" spans="2:2">
      <c r="B2043" s="23"/>
    </row>
    <row r="2047" spans="2:2">
      <c r="B2047" s="23"/>
    </row>
    <row r="2051" spans="2:2">
      <c r="B2051" s="23"/>
    </row>
    <row r="2055" spans="2:2">
      <c r="B2055" s="23"/>
    </row>
    <row r="2059" spans="2:2">
      <c r="B2059" s="23"/>
    </row>
    <row r="2063" spans="2:2">
      <c r="B2063" s="23"/>
    </row>
    <row r="2067" spans="2:2">
      <c r="B2067" s="23"/>
    </row>
    <row r="2071" spans="2:2">
      <c r="B2071" s="23"/>
    </row>
    <row r="2075" spans="2:2">
      <c r="B2075" s="23"/>
    </row>
    <row r="2079" spans="2:2">
      <c r="B2079" s="23"/>
    </row>
    <row r="2083" spans="2:2">
      <c r="B2083" s="23"/>
    </row>
    <row r="2087" spans="2:2">
      <c r="B2087" s="23"/>
    </row>
    <row r="2091" spans="2:2">
      <c r="B2091" s="23"/>
    </row>
    <row r="2095" spans="2:2">
      <c r="B2095" s="23"/>
    </row>
    <row r="2099" spans="2:2">
      <c r="B2099" s="23"/>
    </row>
    <row r="2103" spans="2:2">
      <c r="B2103" s="23"/>
    </row>
    <row r="2107" spans="2:2">
      <c r="B2107" s="23"/>
    </row>
    <row r="2111" spans="2:2">
      <c r="B2111" s="23"/>
    </row>
    <row r="2115" spans="2:2">
      <c r="B2115" s="23"/>
    </row>
    <row r="2119" spans="2:2">
      <c r="B2119" s="23"/>
    </row>
    <row r="2123" spans="2:2">
      <c r="B2123" s="23"/>
    </row>
    <row r="2127" spans="2:2">
      <c r="B2127" s="23"/>
    </row>
    <row r="2131" spans="2:2">
      <c r="B2131" s="23"/>
    </row>
    <row r="2135" spans="2:2">
      <c r="B2135" s="23"/>
    </row>
    <row r="2139" spans="2:2">
      <c r="B2139" s="23"/>
    </row>
    <row r="2143" spans="2:2">
      <c r="B2143" s="23"/>
    </row>
    <row r="2147" spans="2:2">
      <c r="B2147" s="23"/>
    </row>
    <row r="2151" spans="2:2">
      <c r="B2151" s="23"/>
    </row>
    <row r="2155" spans="2:2">
      <c r="B2155" s="23"/>
    </row>
    <row r="2159" spans="2:2">
      <c r="B2159" s="23"/>
    </row>
    <row r="2163" spans="2:2">
      <c r="B2163" s="23"/>
    </row>
    <row r="2167" spans="2:2">
      <c r="B2167" s="23"/>
    </row>
    <row r="2171" spans="2:2">
      <c r="B2171" s="23"/>
    </row>
    <row r="2175" spans="2:2">
      <c r="B2175" s="23"/>
    </row>
    <row r="2179" spans="2:2">
      <c r="B2179" s="23"/>
    </row>
    <row r="2183" spans="2:2">
      <c r="B2183" s="23"/>
    </row>
    <row r="2187" spans="2:2">
      <c r="B2187" s="23"/>
    </row>
    <row r="2191" spans="2:2">
      <c r="B2191" s="23"/>
    </row>
    <row r="2195" spans="2:2">
      <c r="B2195" s="23"/>
    </row>
    <row r="2199" spans="2:2">
      <c r="B2199" s="23"/>
    </row>
    <row r="2203" spans="2:2">
      <c r="B2203" s="23"/>
    </row>
    <row r="2207" spans="2:2">
      <c r="B2207" s="23"/>
    </row>
    <row r="2211" spans="2:2">
      <c r="B2211" s="23"/>
    </row>
    <row r="2215" spans="2:2">
      <c r="B2215" s="23"/>
    </row>
    <row r="2219" spans="2:2">
      <c r="B2219" s="23"/>
    </row>
    <row r="2223" spans="2:2">
      <c r="B2223" s="23"/>
    </row>
    <row r="2227" spans="2:2">
      <c r="B2227" s="23"/>
    </row>
    <row r="2231" spans="2:2">
      <c r="B2231" s="23"/>
    </row>
    <row r="2235" spans="2:2">
      <c r="B2235" s="23"/>
    </row>
    <row r="2239" spans="2:2">
      <c r="B2239" s="23"/>
    </row>
    <row r="2243" spans="2:2">
      <c r="B2243" s="23"/>
    </row>
    <row r="2247" spans="2:2">
      <c r="B2247" s="23"/>
    </row>
  </sheetData>
  <conditionalFormatting sqref="N2:N775">
    <cfRule type="duplicateValues" dxfId="18" priority="1682"/>
  </conditionalFormatting>
  <conditionalFormatting sqref="P2">
    <cfRule type="duplicateValues" dxfId="17" priority="4"/>
  </conditionalFormatting>
  <conditionalFormatting sqref="Q319:Q549">
    <cfRule type="duplicateValues" dxfId="16" priority="1610"/>
  </conditionalFormatting>
  <conditionalFormatting sqref="Q550:Q553 Q2:Q318">
    <cfRule type="duplicateValues" dxfId="15" priority="1679"/>
  </conditionalFormatting>
  <conditionalFormatting sqref="Q554:Q775">
    <cfRule type="duplicateValues" dxfId="14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4C5B-49F1-4045-BBA8-7C5689FA4C75}">
  <dimension ref="A1:Z269"/>
  <sheetViews>
    <sheetView zoomScale="50" workbookViewId="0">
      <selection activeCell="D109" sqref="D103:D109"/>
    </sheetView>
  </sheetViews>
  <sheetFormatPr baseColWidth="10" defaultRowHeight="16"/>
  <sheetData>
    <row r="1" spans="1:20">
      <c r="A1" t="s">
        <v>405</v>
      </c>
      <c r="B1" t="s">
        <v>576</v>
      </c>
      <c r="M1" t="s">
        <v>576</v>
      </c>
      <c r="O1" t="s">
        <v>576</v>
      </c>
      <c r="S1" t="s">
        <v>3</v>
      </c>
      <c r="T1" t="s">
        <v>6</v>
      </c>
    </row>
    <row r="2" spans="1:20">
      <c r="B2" t="s">
        <v>618</v>
      </c>
      <c r="M2" t="s">
        <v>708</v>
      </c>
      <c r="O2" t="s">
        <v>712</v>
      </c>
      <c r="S2" t="s">
        <v>10</v>
      </c>
      <c r="T2" t="s">
        <v>671</v>
      </c>
    </row>
    <row r="3" spans="1:20">
      <c r="B3" t="s">
        <v>619</v>
      </c>
      <c r="M3" t="s">
        <v>619</v>
      </c>
      <c r="O3" t="s">
        <v>389</v>
      </c>
      <c r="S3" t="s">
        <v>10</v>
      </c>
      <c r="T3" t="s">
        <v>11</v>
      </c>
    </row>
    <row r="4" spans="1:20">
      <c r="B4" t="s">
        <v>617</v>
      </c>
      <c r="C4" t="e" cm="1" vm="1">
        <f t="array" ref="C4">_FV(B4,"Name")</f>
        <v>#VALUE!</v>
      </c>
      <c r="M4" t="s">
        <v>617</v>
      </c>
      <c r="O4" t="s">
        <v>25</v>
      </c>
      <c r="S4" t="s">
        <v>20</v>
      </c>
      <c r="T4" t="s">
        <v>712</v>
      </c>
    </row>
    <row r="5" spans="1:20">
      <c r="B5" t="s">
        <v>25</v>
      </c>
      <c r="M5" t="s">
        <v>25</v>
      </c>
      <c r="O5" t="s">
        <v>25</v>
      </c>
      <c r="S5" t="s">
        <v>20</v>
      </c>
      <c r="T5" t="s">
        <v>21</v>
      </c>
    </row>
    <row r="6" spans="1:20">
      <c r="B6" t="s">
        <v>577</v>
      </c>
      <c r="M6" t="s">
        <v>577</v>
      </c>
      <c r="O6" t="s">
        <v>25</v>
      </c>
      <c r="S6" t="s">
        <v>20</v>
      </c>
      <c r="T6" t="s">
        <v>25</v>
      </c>
    </row>
    <row r="7" spans="1:20">
      <c r="B7" t="s">
        <v>620</v>
      </c>
      <c r="M7" t="s">
        <v>620</v>
      </c>
      <c r="O7" t="s">
        <v>712</v>
      </c>
      <c r="S7" t="s">
        <v>20</v>
      </c>
      <c r="T7" t="s">
        <v>710</v>
      </c>
    </row>
    <row r="8" spans="1:20">
      <c r="B8" t="s">
        <v>25</v>
      </c>
      <c r="M8" t="s">
        <v>621</v>
      </c>
      <c r="O8" t="s">
        <v>21</v>
      </c>
      <c r="S8" t="s">
        <v>20</v>
      </c>
      <c r="T8" t="s">
        <v>709</v>
      </c>
    </row>
    <row r="9" spans="1:20">
      <c r="B9" t="s">
        <v>621</v>
      </c>
      <c r="M9" t="s">
        <v>622</v>
      </c>
      <c r="O9" t="s">
        <v>710</v>
      </c>
      <c r="S9" t="s">
        <v>20</v>
      </c>
      <c r="T9" t="s">
        <v>711</v>
      </c>
    </row>
    <row r="10" spans="1:20">
      <c r="B10" t="s">
        <v>622</v>
      </c>
      <c r="M10" t="s">
        <v>623</v>
      </c>
      <c r="O10" t="s">
        <v>709</v>
      </c>
      <c r="S10" t="s">
        <v>20</v>
      </c>
      <c r="T10" t="s">
        <v>306</v>
      </c>
    </row>
    <row r="11" spans="1:20">
      <c r="B11" t="s">
        <v>623</v>
      </c>
      <c r="M11" t="s">
        <v>624</v>
      </c>
      <c r="O11" t="s">
        <v>25</v>
      </c>
      <c r="S11" t="s">
        <v>20</v>
      </c>
      <c r="T11" t="s">
        <v>389</v>
      </c>
    </row>
    <row r="12" spans="1:20">
      <c r="B12" t="s">
        <v>624</v>
      </c>
      <c r="M12" t="s">
        <v>625</v>
      </c>
      <c r="O12" t="s">
        <v>710</v>
      </c>
      <c r="S12" t="s">
        <v>38</v>
      </c>
      <c r="T12" t="s">
        <v>39</v>
      </c>
    </row>
    <row r="13" spans="1:20">
      <c r="B13" t="s">
        <v>25</v>
      </c>
      <c r="M13" t="s">
        <v>626</v>
      </c>
      <c r="O13" t="s">
        <v>25</v>
      </c>
      <c r="S13" t="s">
        <v>43</v>
      </c>
      <c r="T13" t="s">
        <v>46</v>
      </c>
    </row>
    <row r="14" spans="1:20">
      <c r="B14" t="s">
        <v>625</v>
      </c>
      <c r="M14" t="s">
        <v>627</v>
      </c>
      <c r="O14" t="s">
        <v>711</v>
      </c>
      <c r="S14" t="s">
        <v>48</v>
      </c>
      <c r="T14" t="s">
        <v>719</v>
      </c>
    </row>
    <row r="15" spans="1:20">
      <c r="B15" t="s">
        <v>626</v>
      </c>
      <c r="M15" t="s">
        <v>734</v>
      </c>
      <c r="O15" t="s">
        <v>306</v>
      </c>
      <c r="S15" t="s">
        <v>54</v>
      </c>
      <c r="T15" t="s">
        <v>693</v>
      </c>
    </row>
    <row r="16" spans="1:20">
      <c r="B16" t="s">
        <v>627</v>
      </c>
      <c r="M16" t="s">
        <v>628</v>
      </c>
      <c r="O16" t="s">
        <v>193</v>
      </c>
      <c r="S16" t="s">
        <v>54</v>
      </c>
      <c r="T16" t="s">
        <v>694</v>
      </c>
    </row>
    <row r="17" spans="1:20">
      <c r="B17" t="s">
        <v>578</v>
      </c>
      <c r="M17" t="s">
        <v>629</v>
      </c>
      <c r="O17" t="s">
        <v>725</v>
      </c>
      <c r="S17" t="s">
        <v>54</v>
      </c>
      <c r="T17" t="s">
        <v>55</v>
      </c>
    </row>
    <row r="18" spans="1:20">
      <c r="B18" t="s">
        <v>622</v>
      </c>
      <c r="M18" t="s">
        <v>630</v>
      </c>
      <c r="O18" t="s">
        <v>327</v>
      </c>
      <c r="S18" t="s">
        <v>54</v>
      </c>
      <c r="T18" t="s">
        <v>57</v>
      </c>
    </row>
    <row r="19" spans="1:20">
      <c r="B19" t="s">
        <v>622</v>
      </c>
      <c r="M19" t="s">
        <v>631</v>
      </c>
      <c r="O19" t="s">
        <v>723</v>
      </c>
      <c r="S19" t="s">
        <v>54</v>
      </c>
      <c r="T19" t="s">
        <v>696</v>
      </c>
    </row>
    <row r="20" spans="1:20">
      <c r="B20" t="s">
        <v>628</v>
      </c>
      <c r="M20" t="s">
        <v>632</v>
      </c>
      <c r="O20" t="s">
        <v>46</v>
      </c>
      <c r="S20" t="s">
        <v>54</v>
      </c>
      <c r="T20" t="s">
        <v>59</v>
      </c>
    </row>
    <row r="21" spans="1:20">
      <c r="A21" t="s">
        <v>216</v>
      </c>
      <c r="B21" t="s">
        <v>629</v>
      </c>
      <c r="M21" t="s">
        <v>633</v>
      </c>
      <c r="O21" t="s">
        <v>327</v>
      </c>
      <c r="S21" t="s">
        <v>54</v>
      </c>
      <c r="T21" t="s">
        <v>63</v>
      </c>
    </row>
    <row r="22" spans="1:20">
      <c r="B22" t="s">
        <v>630</v>
      </c>
      <c r="M22" t="s">
        <v>634</v>
      </c>
      <c r="O22" t="s">
        <v>327</v>
      </c>
      <c r="S22" t="s">
        <v>69</v>
      </c>
      <c r="T22" t="s">
        <v>70</v>
      </c>
    </row>
    <row r="23" spans="1:20">
      <c r="B23" t="s">
        <v>629</v>
      </c>
      <c r="M23" t="s">
        <v>635</v>
      </c>
      <c r="O23" t="s">
        <v>327</v>
      </c>
      <c r="S23" t="s">
        <v>69</v>
      </c>
      <c r="T23" t="s">
        <v>72</v>
      </c>
    </row>
    <row r="24" spans="1:20">
      <c r="B24" t="s">
        <v>631</v>
      </c>
      <c r="M24" t="s">
        <v>636</v>
      </c>
      <c r="O24" t="s">
        <v>636</v>
      </c>
      <c r="S24" t="s">
        <v>92</v>
      </c>
      <c r="T24" t="s">
        <v>731</v>
      </c>
    </row>
    <row r="25" spans="1:20">
      <c r="B25" t="s">
        <v>632</v>
      </c>
      <c r="M25" t="s">
        <v>637</v>
      </c>
      <c r="O25" t="s">
        <v>724</v>
      </c>
      <c r="S25" t="s">
        <v>92</v>
      </c>
      <c r="T25" t="s">
        <v>675</v>
      </c>
    </row>
    <row r="26" spans="1:20">
      <c r="B26" t="s">
        <v>633</v>
      </c>
      <c r="M26" t="s">
        <v>638</v>
      </c>
      <c r="O26" t="s">
        <v>638</v>
      </c>
      <c r="S26" t="s">
        <v>92</v>
      </c>
      <c r="T26" t="s">
        <v>93</v>
      </c>
    </row>
    <row r="27" spans="1:20">
      <c r="B27" t="s">
        <v>634</v>
      </c>
      <c r="M27" t="s">
        <v>639</v>
      </c>
      <c r="O27" t="s">
        <v>639</v>
      </c>
      <c r="S27" t="s">
        <v>92</v>
      </c>
      <c r="T27" t="s">
        <v>95</v>
      </c>
    </row>
    <row r="28" spans="1:20">
      <c r="B28" t="s">
        <v>633</v>
      </c>
      <c r="M28" t="s">
        <v>640</v>
      </c>
      <c r="O28" t="s">
        <v>733</v>
      </c>
      <c r="S28" t="s">
        <v>101</v>
      </c>
      <c r="T28" t="s">
        <v>104</v>
      </c>
    </row>
    <row r="29" spans="1:20">
      <c r="B29" t="s">
        <v>635</v>
      </c>
      <c r="M29" t="s">
        <v>707</v>
      </c>
      <c r="O29" t="s">
        <v>339</v>
      </c>
      <c r="S29" t="s">
        <v>735</v>
      </c>
      <c r="T29" t="s">
        <v>713</v>
      </c>
    </row>
    <row r="30" spans="1:20">
      <c r="B30" t="s">
        <v>636</v>
      </c>
      <c r="M30" t="s">
        <v>339</v>
      </c>
      <c r="O30" t="s">
        <v>339</v>
      </c>
      <c r="S30" t="s">
        <v>115</v>
      </c>
      <c r="T30" t="s">
        <v>649</v>
      </c>
    </row>
    <row r="31" spans="1:20">
      <c r="B31" t="s">
        <v>635</v>
      </c>
      <c r="M31" t="s">
        <v>641</v>
      </c>
      <c r="O31" t="s">
        <v>732</v>
      </c>
      <c r="S31" t="s">
        <v>24</v>
      </c>
      <c r="T31" t="s">
        <v>714</v>
      </c>
    </row>
    <row r="32" spans="1:20">
      <c r="B32" t="s">
        <v>635</v>
      </c>
      <c r="M32" t="s">
        <v>642</v>
      </c>
      <c r="O32" t="s">
        <v>151</v>
      </c>
      <c r="S32" t="s">
        <v>24</v>
      </c>
      <c r="T32" t="s">
        <v>121</v>
      </c>
    </row>
    <row r="33" spans="1:20">
      <c r="B33" t="s">
        <v>637</v>
      </c>
      <c r="M33" t="s">
        <v>643</v>
      </c>
      <c r="O33" t="s">
        <v>151</v>
      </c>
      <c r="S33" t="s">
        <v>24</v>
      </c>
      <c r="T33" t="s">
        <v>715</v>
      </c>
    </row>
    <row r="34" spans="1:20">
      <c r="B34" t="s">
        <v>635</v>
      </c>
      <c r="M34" t="s">
        <v>644</v>
      </c>
      <c r="O34" t="s">
        <v>151</v>
      </c>
      <c r="S34" t="s">
        <v>125</v>
      </c>
      <c r="T34" t="s">
        <v>631</v>
      </c>
    </row>
    <row r="35" spans="1:20">
      <c r="B35" t="s">
        <v>638</v>
      </c>
      <c r="M35" t="s">
        <v>645</v>
      </c>
      <c r="O35" t="s">
        <v>151</v>
      </c>
      <c r="S35" t="s">
        <v>125</v>
      </c>
      <c r="T35" t="s">
        <v>673</v>
      </c>
    </row>
    <row r="36" spans="1:20">
      <c r="A36" t="s">
        <v>200</v>
      </c>
      <c r="B36" t="s">
        <v>639</v>
      </c>
      <c r="M36" t="s">
        <v>646</v>
      </c>
      <c r="O36" t="s">
        <v>95</v>
      </c>
      <c r="S36" t="s">
        <v>131</v>
      </c>
      <c r="T36" t="s">
        <v>132</v>
      </c>
    </row>
    <row r="37" spans="1:20">
      <c r="B37" t="s">
        <v>640</v>
      </c>
      <c r="M37" t="s">
        <v>93</v>
      </c>
      <c r="O37" t="s">
        <v>93</v>
      </c>
      <c r="S37" t="s">
        <v>139</v>
      </c>
      <c r="T37" t="s">
        <v>142</v>
      </c>
    </row>
    <row r="38" spans="1:20">
      <c r="B38" t="s">
        <v>639</v>
      </c>
      <c r="M38" t="s">
        <v>647</v>
      </c>
      <c r="O38" t="s">
        <v>93</v>
      </c>
      <c r="S38" t="s">
        <v>139</v>
      </c>
      <c r="T38" t="s">
        <v>144</v>
      </c>
    </row>
    <row r="39" spans="1:20">
      <c r="B39" t="s">
        <v>707</v>
      </c>
      <c r="M39" t="s">
        <v>648</v>
      </c>
      <c r="O39" t="s">
        <v>731</v>
      </c>
      <c r="S39" t="s">
        <v>139</v>
      </c>
      <c r="T39" t="s">
        <v>638</v>
      </c>
    </row>
    <row r="40" spans="1:20">
      <c r="B40" t="s">
        <v>339</v>
      </c>
      <c r="M40" t="s">
        <v>649</v>
      </c>
      <c r="O40" t="s">
        <v>649</v>
      </c>
      <c r="S40" t="s">
        <v>139</v>
      </c>
      <c r="T40" t="s">
        <v>685</v>
      </c>
    </row>
    <row r="41" spans="1:20">
      <c r="B41" t="s">
        <v>339</v>
      </c>
      <c r="M41" t="s">
        <v>104</v>
      </c>
      <c r="O41" t="s">
        <v>104</v>
      </c>
      <c r="S41" t="s">
        <v>150</v>
      </c>
      <c r="T41" t="s">
        <v>151</v>
      </c>
    </row>
    <row r="42" spans="1:20">
      <c r="B42" t="s">
        <v>339</v>
      </c>
      <c r="M42" t="s">
        <v>650</v>
      </c>
      <c r="O42" t="s">
        <v>730</v>
      </c>
      <c r="S42" t="s">
        <v>158</v>
      </c>
      <c r="T42" t="s">
        <v>670</v>
      </c>
    </row>
    <row r="43" spans="1:20">
      <c r="B43" t="s">
        <v>339</v>
      </c>
      <c r="M43" t="s">
        <v>651</v>
      </c>
      <c r="O43" t="s">
        <v>554</v>
      </c>
      <c r="S43" t="s">
        <v>158</v>
      </c>
      <c r="T43" t="s">
        <v>163</v>
      </c>
    </row>
    <row r="44" spans="1:20">
      <c r="B44" t="s">
        <v>339</v>
      </c>
      <c r="M44" t="s">
        <v>652</v>
      </c>
      <c r="O44" t="s">
        <v>729</v>
      </c>
      <c r="S44" t="s">
        <v>336</v>
      </c>
      <c r="T44" t="s">
        <v>209</v>
      </c>
    </row>
    <row r="45" spans="1:20">
      <c r="B45" t="s">
        <v>339</v>
      </c>
      <c r="M45" t="s">
        <v>653</v>
      </c>
      <c r="O45" t="s">
        <v>728</v>
      </c>
      <c r="S45" t="s">
        <v>336</v>
      </c>
      <c r="T45" t="s">
        <v>716</v>
      </c>
    </row>
    <row r="46" spans="1:20">
      <c r="B46" t="s">
        <v>339</v>
      </c>
      <c r="M46" t="s">
        <v>654</v>
      </c>
      <c r="O46" t="s">
        <v>728</v>
      </c>
      <c r="S46" t="s">
        <v>174</v>
      </c>
      <c r="T46" t="s">
        <v>177</v>
      </c>
    </row>
    <row r="47" spans="1:20">
      <c r="B47" t="s">
        <v>641</v>
      </c>
      <c r="M47" t="s">
        <v>655</v>
      </c>
      <c r="O47" t="s">
        <v>727</v>
      </c>
      <c r="S47" t="s">
        <v>174</v>
      </c>
      <c r="T47" t="s">
        <v>728</v>
      </c>
    </row>
    <row r="48" spans="1:20">
      <c r="A48" t="s">
        <v>150</v>
      </c>
      <c r="B48" t="s">
        <v>642</v>
      </c>
      <c r="M48" t="s">
        <v>656</v>
      </c>
      <c r="O48" t="s">
        <v>719</v>
      </c>
      <c r="S48" t="s">
        <v>174</v>
      </c>
      <c r="T48" t="s">
        <v>554</v>
      </c>
    </row>
    <row r="49" spans="1:20">
      <c r="B49" t="s">
        <v>643</v>
      </c>
      <c r="M49" t="s">
        <v>657</v>
      </c>
      <c r="O49" t="s">
        <v>727</v>
      </c>
      <c r="S49" t="s">
        <v>174</v>
      </c>
      <c r="T49" t="s">
        <v>729</v>
      </c>
    </row>
    <row r="50" spans="1:20">
      <c r="B50" t="s">
        <v>644</v>
      </c>
      <c r="C50" t="s">
        <v>579</v>
      </c>
      <c r="M50" t="s">
        <v>658</v>
      </c>
      <c r="O50" t="s">
        <v>717</v>
      </c>
      <c r="S50" t="s">
        <v>174</v>
      </c>
      <c r="T50" t="s">
        <v>678</v>
      </c>
    </row>
    <row r="51" spans="1:20">
      <c r="B51" t="s">
        <v>643</v>
      </c>
      <c r="M51" t="s">
        <v>659</v>
      </c>
      <c r="O51" t="s">
        <v>718</v>
      </c>
      <c r="S51" t="s">
        <v>174</v>
      </c>
      <c r="T51" t="s">
        <v>730</v>
      </c>
    </row>
    <row r="52" spans="1:20">
      <c r="B52" t="s">
        <v>645</v>
      </c>
      <c r="M52" t="s">
        <v>660</v>
      </c>
      <c r="O52" t="s">
        <v>193</v>
      </c>
      <c r="S52" t="s">
        <v>174</v>
      </c>
      <c r="T52" t="s">
        <v>718</v>
      </c>
    </row>
    <row r="53" spans="1:20">
      <c r="A53" t="s">
        <v>92</v>
      </c>
      <c r="B53" t="s">
        <v>646</v>
      </c>
      <c r="M53" t="s">
        <v>450</v>
      </c>
      <c r="O53" t="s">
        <v>450</v>
      </c>
      <c r="S53" t="s">
        <v>174</v>
      </c>
      <c r="T53" t="s">
        <v>727</v>
      </c>
    </row>
    <row r="54" spans="1:20">
      <c r="B54" t="s">
        <v>93</v>
      </c>
      <c r="M54" t="s">
        <v>661</v>
      </c>
      <c r="O54" t="s">
        <v>715</v>
      </c>
      <c r="S54" t="s">
        <v>200</v>
      </c>
      <c r="T54" t="s">
        <v>733</v>
      </c>
    </row>
    <row r="55" spans="1:20">
      <c r="B55" t="s">
        <v>93</v>
      </c>
      <c r="M55" t="s">
        <v>662</v>
      </c>
      <c r="O55" t="s">
        <v>209</v>
      </c>
      <c r="S55" t="s">
        <v>200</v>
      </c>
      <c r="T55" t="s">
        <v>636</v>
      </c>
    </row>
    <row r="56" spans="1:20">
      <c r="B56" t="s">
        <v>647</v>
      </c>
      <c r="M56" t="s">
        <v>663</v>
      </c>
      <c r="O56" t="s">
        <v>716</v>
      </c>
      <c r="S56" t="s">
        <v>200</v>
      </c>
      <c r="T56" t="s">
        <v>724</v>
      </c>
    </row>
    <row r="57" spans="1:20">
      <c r="B57" t="s">
        <v>93</v>
      </c>
      <c r="M57" t="s">
        <v>121</v>
      </c>
      <c r="O57" t="s">
        <v>121</v>
      </c>
      <c r="S57" t="s">
        <v>200</v>
      </c>
      <c r="T57" t="s">
        <v>639</v>
      </c>
    </row>
    <row r="58" spans="1:20">
      <c r="B58" t="s">
        <v>93</v>
      </c>
      <c r="M58" t="s">
        <v>664</v>
      </c>
      <c r="O58" t="s">
        <v>714</v>
      </c>
      <c r="S58" t="s">
        <v>216</v>
      </c>
      <c r="T58" t="s">
        <v>327</v>
      </c>
    </row>
    <row r="59" spans="1:20">
      <c r="A59" t="s">
        <v>411</v>
      </c>
      <c r="B59" t="s">
        <v>648</v>
      </c>
      <c r="M59" t="s">
        <v>665</v>
      </c>
      <c r="O59" t="s">
        <v>293</v>
      </c>
      <c r="S59" t="s">
        <v>216</v>
      </c>
      <c r="T59" t="s">
        <v>692</v>
      </c>
    </row>
    <row r="60" spans="1:20">
      <c r="B60" t="s">
        <v>649</v>
      </c>
      <c r="M60" t="s">
        <v>666</v>
      </c>
      <c r="O60" t="s">
        <v>293</v>
      </c>
      <c r="S60" t="s">
        <v>216</v>
      </c>
      <c r="T60" t="s">
        <v>725</v>
      </c>
    </row>
    <row r="61" spans="1:20">
      <c r="B61" t="s">
        <v>104</v>
      </c>
      <c r="M61" t="s">
        <v>293</v>
      </c>
      <c r="O61" t="s">
        <v>293</v>
      </c>
      <c r="S61" t="s">
        <v>225</v>
      </c>
      <c r="T61" t="s">
        <v>228</v>
      </c>
    </row>
    <row r="62" spans="1:20">
      <c r="B62" t="s">
        <v>650</v>
      </c>
      <c r="M62" t="s">
        <v>667</v>
      </c>
      <c r="O62" t="s">
        <v>6</v>
      </c>
      <c r="S62" t="s">
        <v>225</v>
      </c>
      <c r="T62" t="s">
        <v>689</v>
      </c>
    </row>
    <row r="63" spans="1:20">
      <c r="B63" t="s">
        <v>651</v>
      </c>
      <c r="M63" t="s">
        <v>668</v>
      </c>
      <c r="O63" t="s">
        <v>291</v>
      </c>
      <c r="S63" t="s">
        <v>225</v>
      </c>
      <c r="T63" t="s">
        <v>232</v>
      </c>
    </row>
    <row r="64" spans="1:20">
      <c r="B64" t="s">
        <v>652</v>
      </c>
      <c r="M64" t="s">
        <v>480</v>
      </c>
      <c r="O64" t="s">
        <v>291</v>
      </c>
      <c r="S64" t="s">
        <v>225</v>
      </c>
      <c r="T64" t="s">
        <v>234</v>
      </c>
    </row>
    <row r="65" spans="2:20">
      <c r="B65" t="s">
        <v>653</v>
      </c>
      <c r="M65" t="s">
        <v>713</v>
      </c>
      <c r="O65" t="s">
        <v>713</v>
      </c>
      <c r="S65" t="s">
        <v>225</v>
      </c>
      <c r="T65" t="s">
        <v>722</v>
      </c>
    </row>
    <row r="66" spans="2:20">
      <c r="B66" t="s">
        <v>653</v>
      </c>
      <c r="M66" t="s">
        <v>670</v>
      </c>
      <c r="O66" t="s">
        <v>670</v>
      </c>
      <c r="S66" t="s">
        <v>240</v>
      </c>
      <c r="T66" t="s">
        <v>241</v>
      </c>
    </row>
    <row r="67" spans="2:20">
      <c r="B67" t="s">
        <v>654</v>
      </c>
      <c r="M67" t="s">
        <v>671</v>
      </c>
      <c r="O67" t="s">
        <v>671</v>
      </c>
      <c r="S67" t="s">
        <v>245</v>
      </c>
      <c r="T67" t="s">
        <v>576</v>
      </c>
    </row>
    <row r="68" spans="2:20">
      <c r="B68" t="s">
        <v>655</v>
      </c>
      <c r="M68" t="s">
        <v>672</v>
      </c>
      <c r="O68" t="s">
        <v>241</v>
      </c>
      <c r="S68" t="s">
        <v>249</v>
      </c>
      <c r="T68" t="s">
        <v>732</v>
      </c>
    </row>
    <row r="69" spans="2:20">
      <c r="B69" t="s">
        <v>656</v>
      </c>
      <c r="M69" t="s">
        <v>39</v>
      </c>
      <c r="O69" t="s">
        <v>39</v>
      </c>
      <c r="S69" t="s">
        <v>249</v>
      </c>
      <c r="T69" t="s">
        <v>339</v>
      </c>
    </row>
    <row r="70" spans="2:20">
      <c r="B70" t="s">
        <v>657</v>
      </c>
      <c r="M70" t="s">
        <v>720</v>
      </c>
      <c r="O70" t="s">
        <v>673</v>
      </c>
      <c r="S70" t="s">
        <v>260</v>
      </c>
      <c r="T70" t="s">
        <v>681</v>
      </c>
    </row>
    <row r="71" spans="2:20">
      <c r="B71" t="s">
        <v>657</v>
      </c>
      <c r="M71" t="s">
        <v>721</v>
      </c>
      <c r="O71" t="s">
        <v>163</v>
      </c>
      <c r="S71" t="s">
        <v>260</v>
      </c>
      <c r="T71" t="s">
        <v>263</v>
      </c>
    </row>
    <row r="72" spans="2:20">
      <c r="B72" t="s">
        <v>654</v>
      </c>
      <c r="M72" t="s">
        <v>163</v>
      </c>
      <c r="O72" t="s">
        <v>163</v>
      </c>
      <c r="S72" t="s">
        <v>736</v>
      </c>
      <c r="T72" t="s">
        <v>680</v>
      </c>
    </row>
    <row r="73" spans="2:20">
      <c r="B73" t="s">
        <v>658</v>
      </c>
      <c r="M73" t="s">
        <v>675</v>
      </c>
      <c r="O73" t="s">
        <v>675</v>
      </c>
      <c r="S73" t="s">
        <v>275</v>
      </c>
      <c r="T73" t="s">
        <v>280</v>
      </c>
    </row>
    <row r="74" spans="2:20">
      <c r="B74" t="s">
        <v>659</v>
      </c>
      <c r="M74" t="s">
        <v>11</v>
      </c>
      <c r="O74" t="s">
        <v>11</v>
      </c>
      <c r="S74" t="s">
        <v>283</v>
      </c>
      <c r="T74" t="s">
        <v>291</v>
      </c>
    </row>
    <row r="75" spans="2:20">
      <c r="B75" t="s">
        <v>660</v>
      </c>
      <c r="M75" t="s">
        <v>676</v>
      </c>
      <c r="O75" t="s">
        <v>11</v>
      </c>
      <c r="S75" t="s">
        <v>283</v>
      </c>
      <c r="T75" t="s">
        <v>293</v>
      </c>
    </row>
    <row r="76" spans="2:20">
      <c r="B76" t="s">
        <v>450</v>
      </c>
      <c r="M76" t="s">
        <v>280</v>
      </c>
      <c r="O76" t="s">
        <v>280</v>
      </c>
      <c r="S76" t="s">
        <v>305</v>
      </c>
      <c r="T76" t="s">
        <v>701</v>
      </c>
    </row>
    <row r="77" spans="2:20">
      <c r="B77" t="s">
        <v>661</v>
      </c>
      <c r="M77" t="s">
        <v>677</v>
      </c>
      <c r="O77" t="s">
        <v>280</v>
      </c>
      <c r="S77" t="s">
        <v>305</v>
      </c>
      <c r="T77" t="s">
        <v>717</v>
      </c>
    </row>
    <row r="78" spans="2:20">
      <c r="B78" t="s">
        <v>661</v>
      </c>
      <c r="M78" t="s">
        <v>177</v>
      </c>
      <c r="O78" t="s">
        <v>177</v>
      </c>
      <c r="S78" t="s">
        <v>305</v>
      </c>
      <c r="T78" t="s">
        <v>193</v>
      </c>
    </row>
    <row r="79" spans="2:20">
      <c r="B79" t="s">
        <v>662</v>
      </c>
      <c r="M79" t="s">
        <v>678</v>
      </c>
      <c r="O79" t="s">
        <v>678</v>
      </c>
      <c r="S79" t="s">
        <v>305</v>
      </c>
      <c r="T79" t="s">
        <v>726</v>
      </c>
    </row>
    <row r="80" spans="2:20">
      <c r="B80" t="s">
        <v>663</v>
      </c>
      <c r="M80" t="s">
        <v>679</v>
      </c>
      <c r="O80" t="s">
        <v>177</v>
      </c>
      <c r="S80" t="s">
        <v>305</v>
      </c>
      <c r="T80" t="s">
        <v>450</v>
      </c>
    </row>
    <row r="81" spans="1:15">
      <c r="B81" t="s">
        <v>121</v>
      </c>
      <c r="M81" t="s">
        <v>680</v>
      </c>
      <c r="O81" t="s">
        <v>680</v>
      </c>
    </row>
    <row r="82" spans="1:15">
      <c r="B82" t="s">
        <v>664</v>
      </c>
      <c r="M82" t="s">
        <v>681</v>
      </c>
      <c r="O82" t="s">
        <v>681</v>
      </c>
    </row>
    <row r="83" spans="1:15">
      <c r="B83" t="s">
        <v>665</v>
      </c>
      <c r="M83" t="s">
        <v>682</v>
      </c>
      <c r="O83" t="s">
        <v>70</v>
      </c>
    </row>
    <row r="84" spans="1:15">
      <c r="B84" t="s">
        <v>666</v>
      </c>
      <c r="M84" t="s">
        <v>263</v>
      </c>
      <c r="O84" t="s">
        <v>263</v>
      </c>
    </row>
    <row r="85" spans="1:15">
      <c r="B85" t="s">
        <v>293</v>
      </c>
      <c r="M85" t="s">
        <v>72</v>
      </c>
      <c r="O85" t="s">
        <v>72</v>
      </c>
    </row>
    <row r="86" spans="1:15">
      <c r="B86" t="s">
        <v>667</v>
      </c>
      <c r="M86" t="s">
        <v>70</v>
      </c>
      <c r="O86" t="s">
        <v>70</v>
      </c>
    </row>
    <row r="87" spans="1:15">
      <c r="B87" t="s">
        <v>667</v>
      </c>
      <c r="G87" s="1" t="s">
        <v>582</v>
      </c>
      <c r="H87" s="1"/>
      <c r="K87" s="11"/>
      <c r="M87" t="s">
        <v>683</v>
      </c>
      <c r="N87" s="5"/>
      <c r="O87" t="s">
        <v>70</v>
      </c>
    </row>
    <row r="88" spans="1:15">
      <c r="B88" t="s">
        <v>668</v>
      </c>
      <c r="M88" t="s">
        <v>684</v>
      </c>
      <c r="O88" t="s">
        <v>70</v>
      </c>
    </row>
    <row r="89" spans="1:15">
      <c r="B89" t="s">
        <v>480</v>
      </c>
      <c r="M89" t="s">
        <v>685</v>
      </c>
      <c r="O89" t="s">
        <v>685</v>
      </c>
    </row>
    <row r="90" spans="1:15">
      <c r="A90" t="s">
        <v>336</v>
      </c>
      <c r="B90" t="s">
        <v>669</v>
      </c>
      <c r="M90" t="s">
        <v>686</v>
      </c>
      <c r="O90" t="s">
        <v>142</v>
      </c>
    </row>
    <row r="91" spans="1:15">
      <c r="B91" t="s">
        <v>670</v>
      </c>
      <c r="M91" t="s">
        <v>687</v>
      </c>
      <c r="O91" t="s">
        <v>142</v>
      </c>
    </row>
    <row r="92" spans="1:15">
      <c r="B92" t="s">
        <v>670</v>
      </c>
      <c r="M92" t="s">
        <v>688</v>
      </c>
      <c r="O92" t="s">
        <v>144</v>
      </c>
    </row>
    <row r="93" spans="1:15">
      <c r="B93" t="s">
        <v>671</v>
      </c>
      <c r="M93" t="s">
        <v>144</v>
      </c>
      <c r="O93" t="s">
        <v>144</v>
      </c>
    </row>
    <row r="94" spans="1:15">
      <c r="B94" t="s">
        <v>672</v>
      </c>
      <c r="M94" t="s">
        <v>689</v>
      </c>
      <c r="O94" t="s">
        <v>689</v>
      </c>
    </row>
    <row r="95" spans="1:15">
      <c r="B95" t="s">
        <v>39</v>
      </c>
      <c r="M95" t="s">
        <v>690</v>
      </c>
      <c r="O95" t="s">
        <v>722</v>
      </c>
    </row>
    <row r="96" spans="1:15">
      <c r="B96" t="s">
        <v>673</v>
      </c>
      <c r="M96" t="s">
        <v>234</v>
      </c>
      <c r="O96" t="s">
        <v>234</v>
      </c>
    </row>
    <row r="97" spans="2:15">
      <c r="B97" t="s">
        <v>674</v>
      </c>
      <c r="M97" t="s">
        <v>691</v>
      </c>
      <c r="O97" t="s">
        <v>232</v>
      </c>
    </row>
    <row r="98" spans="2:15">
      <c r="B98" t="s">
        <v>163</v>
      </c>
      <c r="M98" t="s">
        <v>228</v>
      </c>
      <c r="O98" t="s">
        <v>228</v>
      </c>
    </row>
    <row r="99" spans="2:15">
      <c r="B99" t="s">
        <v>675</v>
      </c>
      <c r="M99" t="s">
        <v>692</v>
      </c>
      <c r="O99" t="s">
        <v>692</v>
      </c>
    </row>
    <row r="100" spans="2:15">
      <c r="B100" t="s">
        <v>11</v>
      </c>
      <c r="M100" t="s">
        <v>232</v>
      </c>
      <c r="O100" t="s">
        <v>232</v>
      </c>
    </row>
    <row r="101" spans="2:15">
      <c r="B101" t="s">
        <v>676</v>
      </c>
      <c r="M101" t="s">
        <v>142</v>
      </c>
      <c r="O101" t="s">
        <v>142</v>
      </c>
    </row>
    <row r="102" spans="2:15">
      <c r="B102" t="s">
        <v>280</v>
      </c>
      <c r="M102" t="s">
        <v>55</v>
      </c>
      <c r="O102" t="s">
        <v>55</v>
      </c>
    </row>
    <row r="103" spans="2:15">
      <c r="B103" t="s">
        <v>280</v>
      </c>
      <c r="M103" t="s">
        <v>693</v>
      </c>
      <c r="O103" t="s">
        <v>693</v>
      </c>
    </row>
    <row r="104" spans="2:15">
      <c r="B104" t="s">
        <v>677</v>
      </c>
      <c r="M104" t="s">
        <v>63</v>
      </c>
      <c r="O104" t="s">
        <v>63</v>
      </c>
    </row>
    <row r="105" spans="2:15">
      <c r="B105" t="s">
        <v>280</v>
      </c>
      <c r="M105" t="s">
        <v>694</v>
      </c>
      <c r="O105" t="s">
        <v>694</v>
      </c>
    </row>
    <row r="106" spans="2:15">
      <c r="B106" t="s">
        <v>280</v>
      </c>
      <c r="M106" t="s">
        <v>59</v>
      </c>
      <c r="O106" t="s">
        <v>59</v>
      </c>
    </row>
    <row r="107" spans="2:15">
      <c r="B107" t="s">
        <v>280</v>
      </c>
      <c r="M107" t="s">
        <v>695</v>
      </c>
      <c r="O107" t="s">
        <v>693</v>
      </c>
    </row>
    <row r="108" spans="2:15">
      <c r="B108" t="s">
        <v>280</v>
      </c>
      <c r="M108" t="s">
        <v>696</v>
      </c>
      <c r="O108" t="s">
        <v>696</v>
      </c>
    </row>
    <row r="109" spans="2:15">
      <c r="B109" t="s">
        <v>280</v>
      </c>
      <c r="M109" t="s">
        <v>697</v>
      </c>
      <c r="O109" t="s">
        <v>57</v>
      </c>
    </row>
    <row r="110" spans="2:15">
      <c r="B110" t="s">
        <v>177</v>
      </c>
      <c r="M110" t="s">
        <v>698</v>
      </c>
      <c r="O110" t="s">
        <v>726</v>
      </c>
    </row>
    <row r="111" spans="2:15">
      <c r="B111" t="s">
        <v>678</v>
      </c>
      <c r="M111" t="s">
        <v>699</v>
      </c>
      <c r="O111" t="s">
        <v>719</v>
      </c>
    </row>
    <row r="112" spans="2:15">
      <c r="B112" t="s">
        <v>177</v>
      </c>
      <c r="M112" t="s">
        <v>700</v>
      </c>
      <c r="O112" t="s">
        <v>719</v>
      </c>
    </row>
    <row r="113" spans="2:15">
      <c r="B113" t="s">
        <v>177</v>
      </c>
      <c r="M113" t="s">
        <v>701</v>
      </c>
      <c r="O113" t="s">
        <v>701</v>
      </c>
    </row>
    <row r="114" spans="2:15">
      <c r="B114" t="s">
        <v>679</v>
      </c>
      <c r="M114" t="s">
        <v>702</v>
      </c>
      <c r="O114" t="s">
        <v>719</v>
      </c>
    </row>
    <row r="115" spans="2:15">
      <c r="B115" t="s">
        <v>177</v>
      </c>
      <c r="M115" t="s">
        <v>706</v>
      </c>
      <c r="O115" t="s">
        <v>719</v>
      </c>
    </row>
    <row r="116" spans="2:15">
      <c r="B116" t="s">
        <v>680</v>
      </c>
      <c r="M116" t="s">
        <v>704</v>
      </c>
      <c r="O116" t="s">
        <v>719</v>
      </c>
    </row>
    <row r="117" spans="2:15">
      <c r="B117" t="s">
        <v>681</v>
      </c>
      <c r="M117" t="s">
        <v>705</v>
      </c>
      <c r="O117" t="s">
        <v>719</v>
      </c>
    </row>
    <row r="118" spans="2:15">
      <c r="B118" t="s">
        <v>682</v>
      </c>
      <c r="M118" t="s">
        <v>132</v>
      </c>
      <c r="O118" t="s">
        <v>132</v>
      </c>
    </row>
    <row r="119" spans="2:15">
      <c r="B119" t="s">
        <v>263</v>
      </c>
    </row>
    <row r="120" spans="2:15">
      <c r="B120" t="s">
        <v>72</v>
      </c>
    </row>
    <row r="121" spans="2:15">
      <c r="B121" t="s">
        <v>70</v>
      </c>
    </row>
    <row r="122" spans="2:15">
      <c r="B122" t="s">
        <v>70</v>
      </c>
    </row>
    <row r="123" spans="2:15">
      <c r="B123" t="s">
        <v>683</v>
      </c>
    </row>
    <row r="124" spans="2:15">
      <c r="B124" t="s">
        <v>684</v>
      </c>
    </row>
    <row r="125" spans="2:15">
      <c r="B125" t="s">
        <v>685</v>
      </c>
    </row>
    <row r="126" spans="2:15">
      <c r="B126" t="s">
        <v>686</v>
      </c>
    </row>
    <row r="127" spans="2:15">
      <c r="B127" t="s">
        <v>687</v>
      </c>
    </row>
    <row r="128" spans="2:15">
      <c r="B128" t="s">
        <v>688</v>
      </c>
    </row>
    <row r="129" spans="2:2">
      <c r="B129" t="s">
        <v>144</v>
      </c>
    </row>
    <row r="130" spans="2:2">
      <c r="B130" t="s">
        <v>689</v>
      </c>
    </row>
    <row r="131" spans="2:2">
      <c r="B131" t="s">
        <v>690</v>
      </c>
    </row>
    <row r="132" spans="2:2">
      <c r="B132" t="s">
        <v>234</v>
      </c>
    </row>
    <row r="133" spans="2:2">
      <c r="B133" t="s">
        <v>234</v>
      </c>
    </row>
    <row r="134" spans="2:2">
      <c r="B134" t="s">
        <v>691</v>
      </c>
    </row>
    <row r="135" spans="2:2">
      <c r="B135" t="s">
        <v>228</v>
      </c>
    </row>
    <row r="136" spans="2:2">
      <c r="B136" t="s">
        <v>692</v>
      </c>
    </row>
    <row r="137" spans="2:2">
      <c r="B137" t="s">
        <v>232</v>
      </c>
    </row>
    <row r="138" spans="2:2">
      <c r="B138" t="s">
        <v>232</v>
      </c>
    </row>
    <row r="139" spans="2:2">
      <c r="B139" t="s">
        <v>232</v>
      </c>
    </row>
    <row r="140" spans="2:2">
      <c r="B140" t="s">
        <v>142</v>
      </c>
    </row>
    <row r="141" spans="2:2">
      <c r="B141" t="s">
        <v>142</v>
      </c>
    </row>
    <row r="142" spans="2:2">
      <c r="B142" t="s">
        <v>142</v>
      </c>
    </row>
    <row r="143" spans="2:2">
      <c r="B143" t="s">
        <v>142</v>
      </c>
    </row>
    <row r="144" spans="2:2">
      <c r="B144" t="s">
        <v>142</v>
      </c>
    </row>
    <row r="145" spans="2:2">
      <c r="B145" t="s">
        <v>142</v>
      </c>
    </row>
    <row r="146" spans="2:2">
      <c r="B146" t="s">
        <v>55</v>
      </c>
    </row>
    <row r="147" spans="2:2">
      <c r="B147" t="s">
        <v>693</v>
      </c>
    </row>
    <row r="148" spans="2:2">
      <c r="B148" t="s">
        <v>55</v>
      </c>
    </row>
    <row r="149" spans="2:2">
      <c r="B149" t="s">
        <v>63</v>
      </c>
    </row>
    <row r="150" spans="2:2">
      <c r="B150" t="s">
        <v>694</v>
      </c>
    </row>
    <row r="151" spans="2:2">
      <c r="B151" t="s">
        <v>63</v>
      </c>
    </row>
    <row r="152" spans="2:2">
      <c r="B152" t="s">
        <v>59</v>
      </c>
    </row>
    <row r="153" spans="2:2">
      <c r="B153" t="s">
        <v>695</v>
      </c>
    </row>
    <row r="154" spans="2:2">
      <c r="B154" t="s">
        <v>696</v>
      </c>
    </row>
    <row r="155" spans="2:2">
      <c r="B155" t="s">
        <v>697</v>
      </c>
    </row>
    <row r="156" spans="2:2">
      <c r="B156" t="s">
        <v>59</v>
      </c>
    </row>
    <row r="157" spans="2:2">
      <c r="B157" t="s">
        <v>59</v>
      </c>
    </row>
    <row r="158" spans="2:2">
      <c r="B158" t="s">
        <v>656</v>
      </c>
    </row>
    <row r="159" spans="2:2">
      <c r="B159" t="s">
        <v>656</v>
      </c>
    </row>
    <row r="160" spans="2:2">
      <c r="B160" t="s">
        <v>698</v>
      </c>
    </row>
    <row r="161" spans="2:2">
      <c r="B161" t="s">
        <v>656</v>
      </c>
    </row>
    <row r="162" spans="2:2">
      <c r="B162" t="s">
        <v>699</v>
      </c>
    </row>
    <row r="163" spans="2:2">
      <c r="B163" t="s">
        <v>656</v>
      </c>
    </row>
    <row r="164" spans="2:2">
      <c r="B164" t="s">
        <v>656</v>
      </c>
    </row>
    <row r="165" spans="2:2">
      <c r="B165" t="s">
        <v>700</v>
      </c>
    </row>
    <row r="166" spans="2:2">
      <c r="B166" t="s">
        <v>656</v>
      </c>
    </row>
    <row r="167" spans="2:2">
      <c r="B167" t="s">
        <v>701</v>
      </c>
    </row>
    <row r="168" spans="2:2">
      <c r="B168" t="s">
        <v>702</v>
      </c>
    </row>
    <row r="169" spans="2:2">
      <c r="B169" t="s">
        <v>703</v>
      </c>
    </row>
    <row r="170" spans="2:2">
      <c r="B170" t="s">
        <v>704</v>
      </c>
    </row>
    <row r="171" spans="2:2">
      <c r="B171" t="s">
        <v>704</v>
      </c>
    </row>
    <row r="172" spans="2:2">
      <c r="B172" t="s">
        <v>705</v>
      </c>
    </row>
    <row r="173" spans="2:2">
      <c r="B173" t="s">
        <v>706</v>
      </c>
    </row>
    <row r="174" spans="2:2">
      <c r="B174" t="s">
        <v>704</v>
      </c>
    </row>
    <row r="175" spans="2:2">
      <c r="B175" t="s">
        <v>132</v>
      </c>
    </row>
    <row r="176" spans="2:2">
      <c r="B176" t="s">
        <v>132</v>
      </c>
    </row>
    <row r="177" spans="1:26">
      <c r="B177" t="s">
        <v>132</v>
      </c>
    </row>
    <row r="188" spans="1:26">
      <c r="A188" t="s">
        <v>597</v>
      </c>
      <c r="B188" t="s">
        <v>598</v>
      </c>
      <c r="C188" t="s">
        <v>599</v>
      </c>
      <c r="D188" t="s">
        <v>600</v>
      </c>
      <c r="E188" t="s">
        <v>601</v>
      </c>
      <c r="F188" t="s">
        <v>604</v>
      </c>
      <c r="G188" t="s">
        <v>604</v>
      </c>
      <c r="H188" t="s">
        <v>602</v>
      </c>
      <c r="I188" t="s">
        <v>603</v>
      </c>
      <c r="J188" t="s">
        <v>605</v>
      </c>
      <c r="K188" s="101" t="s">
        <v>606</v>
      </c>
      <c r="L188" s="101"/>
      <c r="M188" s="101"/>
      <c r="N188" t="s">
        <v>585</v>
      </c>
      <c r="O188" t="s">
        <v>586</v>
      </c>
      <c r="P188" t="s">
        <v>587</v>
      </c>
      <c r="Q188" t="s">
        <v>588</v>
      </c>
      <c r="R188" t="s">
        <v>589</v>
      </c>
      <c r="S188" t="s">
        <v>590</v>
      </c>
      <c r="T188" t="s">
        <v>591</v>
      </c>
      <c r="U188" t="s">
        <v>592</v>
      </c>
      <c r="V188" t="s">
        <v>595</v>
      </c>
      <c r="W188" t="s">
        <v>596</v>
      </c>
      <c r="X188" t="s">
        <v>593</v>
      </c>
      <c r="Y188" t="s">
        <v>594</v>
      </c>
      <c r="Z188" t="s">
        <v>607</v>
      </c>
    </row>
    <row r="189" spans="1:26">
      <c r="A189" t="s">
        <v>738</v>
      </c>
      <c r="B189" t="s">
        <v>499</v>
      </c>
      <c r="C189" t="s">
        <v>739</v>
      </c>
      <c r="D189" t="s">
        <v>249</v>
      </c>
      <c r="E189" t="s">
        <v>499</v>
      </c>
      <c r="H189" s="5">
        <v>-75.150000000000006</v>
      </c>
      <c r="I189" s="5">
        <v>39.950000000000003</v>
      </c>
      <c r="J189" t="s">
        <v>562</v>
      </c>
      <c r="K189" t="s">
        <v>573</v>
      </c>
      <c r="N189" t="s">
        <v>423</v>
      </c>
      <c r="O189" t="s">
        <v>424</v>
      </c>
      <c r="P189" t="s">
        <v>615</v>
      </c>
      <c r="Q189" t="s">
        <v>422</v>
      </c>
      <c r="R189" t="s">
        <v>423</v>
      </c>
      <c r="S189" t="s">
        <v>616</v>
      </c>
      <c r="Z189" t="str">
        <f>"const l"&amp;K189&amp;L189&amp;" = L.marker(["&amp;I189&amp;","&amp;H189&amp;"], {icon: "&amp;N189&amp;O189&amp;"}).bindPopup('This is "&amp;E189&amp;"').addTo("&amp;J189&amp;");"</f>
        <v>const lPhiladelphiia = L.marker([39.95,-75.15], {icon: ds}).bindPopup('This is Philadelphia1').addTo(nineteenseventy);</v>
      </c>
    </row>
    <row r="190" spans="1:26">
      <c r="A190" t="s">
        <v>738</v>
      </c>
      <c r="B190" t="s">
        <v>6</v>
      </c>
      <c r="C190" t="s">
        <v>739</v>
      </c>
      <c r="D190" t="s">
        <v>3</v>
      </c>
      <c r="E190" t="s">
        <v>6</v>
      </c>
      <c r="J190" t="s">
        <v>562</v>
      </c>
    </row>
    <row r="191" spans="1:26">
      <c r="A191" t="s">
        <v>738</v>
      </c>
      <c r="B191" t="s">
        <v>671</v>
      </c>
      <c r="C191" t="s">
        <v>739</v>
      </c>
      <c r="D191" t="s">
        <v>10</v>
      </c>
      <c r="E191" t="s">
        <v>671</v>
      </c>
      <c r="J191" t="s">
        <v>562</v>
      </c>
    </row>
    <row r="192" spans="1:26">
      <c r="A192" t="s">
        <v>738</v>
      </c>
      <c r="B192" t="s">
        <v>11</v>
      </c>
      <c r="C192" t="s">
        <v>739</v>
      </c>
      <c r="D192" t="s">
        <v>10</v>
      </c>
      <c r="E192" t="s">
        <v>11</v>
      </c>
      <c r="J192" t="s">
        <v>562</v>
      </c>
    </row>
    <row r="193" spans="1:10">
      <c r="A193" t="s">
        <v>738</v>
      </c>
      <c r="B193" t="s">
        <v>712</v>
      </c>
      <c r="C193" t="s">
        <v>739</v>
      </c>
      <c r="D193" t="s">
        <v>20</v>
      </c>
      <c r="E193" t="s">
        <v>712</v>
      </c>
      <c r="J193" t="s">
        <v>562</v>
      </c>
    </row>
    <row r="194" spans="1:10">
      <c r="A194" t="s">
        <v>738</v>
      </c>
      <c r="B194" t="s">
        <v>21</v>
      </c>
      <c r="C194" t="s">
        <v>739</v>
      </c>
      <c r="D194" t="s">
        <v>20</v>
      </c>
      <c r="E194" t="s">
        <v>21</v>
      </c>
      <c r="J194" t="s">
        <v>562</v>
      </c>
    </row>
    <row r="195" spans="1:10">
      <c r="A195" t="s">
        <v>738</v>
      </c>
      <c r="B195" t="s">
        <v>25</v>
      </c>
      <c r="C195" t="s">
        <v>739</v>
      </c>
      <c r="D195" t="s">
        <v>20</v>
      </c>
      <c r="E195" t="s">
        <v>25</v>
      </c>
      <c r="J195" t="s">
        <v>562</v>
      </c>
    </row>
    <row r="196" spans="1:10">
      <c r="A196" t="s">
        <v>738</v>
      </c>
      <c r="B196" t="s">
        <v>710</v>
      </c>
      <c r="C196" t="s">
        <v>739</v>
      </c>
      <c r="D196" t="s">
        <v>20</v>
      </c>
      <c r="E196" t="s">
        <v>710</v>
      </c>
      <c r="J196" t="s">
        <v>562</v>
      </c>
    </row>
    <row r="197" spans="1:10">
      <c r="A197" t="s">
        <v>738</v>
      </c>
      <c r="B197" t="s">
        <v>709</v>
      </c>
      <c r="C197" t="s">
        <v>739</v>
      </c>
      <c r="D197" t="s">
        <v>20</v>
      </c>
      <c r="E197" t="s">
        <v>709</v>
      </c>
      <c r="J197" t="s">
        <v>562</v>
      </c>
    </row>
    <row r="198" spans="1:10">
      <c r="A198" t="s">
        <v>738</v>
      </c>
      <c r="B198" t="s">
        <v>711</v>
      </c>
      <c r="C198" t="s">
        <v>739</v>
      </c>
      <c r="D198" t="s">
        <v>20</v>
      </c>
      <c r="E198" t="s">
        <v>711</v>
      </c>
      <c r="J198" t="s">
        <v>562</v>
      </c>
    </row>
    <row r="199" spans="1:10">
      <c r="A199" t="s">
        <v>738</v>
      </c>
      <c r="B199" t="s">
        <v>306</v>
      </c>
      <c r="C199" t="s">
        <v>739</v>
      </c>
      <c r="D199" t="s">
        <v>20</v>
      </c>
      <c r="E199" t="s">
        <v>306</v>
      </c>
      <c r="J199" t="s">
        <v>562</v>
      </c>
    </row>
    <row r="200" spans="1:10">
      <c r="A200" t="s">
        <v>738</v>
      </c>
      <c r="B200" t="s">
        <v>389</v>
      </c>
      <c r="C200" t="s">
        <v>739</v>
      </c>
      <c r="D200" t="s">
        <v>20</v>
      </c>
      <c r="E200" t="s">
        <v>389</v>
      </c>
      <c r="J200" t="s">
        <v>562</v>
      </c>
    </row>
    <row r="201" spans="1:10">
      <c r="A201" t="s">
        <v>738</v>
      </c>
      <c r="B201" t="s">
        <v>39</v>
      </c>
      <c r="C201" t="s">
        <v>739</v>
      </c>
      <c r="D201" t="s">
        <v>38</v>
      </c>
      <c r="E201" t="s">
        <v>39</v>
      </c>
      <c r="J201" t="s">
        <v>562</v>
      </c>
    </row>
    <row r="202" spans="1:10">
      <c r="A202" t="s">
        <v>738</v>
      </c>
      <c r="B202" t="s">
        <v>46</v>
      </c>
      <c r="C202" t="s">
        <v>739</v>
      </c>
      <c r="D202" t="s">
        <v>43</v>
      </c>
      <c r="E202" t="s">
        <v>46</v>
      </c>
      <c r="J202" t="s">
        <v>562</v>
      </c>
    </row>
    <row r="203" spans="1:10">
      <c r="A203" t="s">
        <v>738</v>
      </c>
      <c r="B203" t="s">
        <v>719</v>
      </c>
      <c r="C203" t="s">
        <v>739</v>
      </c>
      <c r="D203" t="s">
        <v>48</v>
      </c>
      <c r="E203" t="s">
        <v>719</v>
      </c>
      <c r="J203" t="s">
        <v>562</v>
      </c>
    </row>
    <row r="204" spans="1:10">
      <c r="A204" t="s">
        <v>738</v>
      </c>
      <c r="B204" t="s">
        <v>693</v>
      </c>
      <c r="C204" t="s">
        <v>739</v>
      </c>
      <c r="D204" t="s">
        <v>54</v>
      </c>
      <c r="E204" t="s">
        <v>693</v>
      </c>
      <c r="J204" t="s">
        <v>562</v>
      </c>
    </row>
    <row r="205" spans="1:10">
      <c r="A205" t="s">
        <v>738</v>
      </c>
      <c r="B205" t="s">
        <v>694</v>
      </c>
      <c r="C205" t="s">
        <v>739</v>
      </c>
      <c r="D205" t="s">
        <v>54</v>
      </c>
      <c r="E205" t="s">
        <v>694</v>
      </c>
      <c r="J205" t="s">
        <v>562</v>
      </c>
    </row>
    <row r="206" spans="1:10">
      <c r="A206" t="s">
        <v>738</v>
      </c>
      <c r="B206" t="s">
        <v>55</v>
      </c>
      <c r="C206" t="s">
        <v>739</v>
      </c>
      <c r="D206" t="s">
        <v>54</v>
      </c>
      <c r="E206" t="s">
        <v>55</v>
      </c>
      <c r="J206" t="s">
        <v>562</v>
      </c>
    </row>
    <row r="207" spans="1:10">
      <c r="A207" t="s">
        <v>738</v>
      </c>
      <c r="B207" t="s">
        <v>57</v>
      </c>
      <c r="C207" t="s">
        <v>739</v>
      </c>
      <c r="D207" t="s">
        <v>54</v>
      </c>
      <c r="E207" t="s">
        <v>57</v>
      </c>
      <c r="J207" t="s">
        <v>562</v>
      </c>
    </row>
    <row r="208" spans="1:10">
      <c r="A208" t="s">
        <v>738</v>
      </c>
      <c r="B208" t="s">
        <v>696</v>
      </c>
      <c r="C208" t="s">
        <v>739</v>
      </c>
      <c r="D208" t="s">
        <v>54</v>
      </c>
      <c r="E208" t="s">
        <v>696</v>
      </c>
      <c r="J208" t="s">
        <v>562</v>
      </c>
    </row>
    <row r="209" spans="1:10">
      <c r="A209" t="s">
        <v>738</v>
      </c>
      <c r="B209" t="s">
        <v>59</v>
      </c>
      <c r="C209" t="s">
        <v>739</v>
      </c>
      <c r="D209" t="s">
        <v>54</v>
      </c>
      <c r="E209" t="s">
        <v>59</v>
      </c>
      <c r="J209" t="s">
        <v>562</v>
      </c>
    </row>
    <row r="210" spans="1:10">
      <c r="A210" t="s">
        <v>738</v>
      </c>
      <c r="B210" t="s">
        <v>63</v>
      </c>
      <c r="C210" t="s">
        <v>739</v>
      </c>
      <c r="D210" t="s">
        <v>54</v>
      </c>
      <c r="E210" t="s">
        <v>63</v>
      </c>
      <c r="J210" t="s">
        <v>562</v>
      </c>
    </row>
    <row r="211" spans="1:10">
      <c r="A211" t="s">
        <v>738</v>
      </c>
      <c r="B211" t="s">
        <v>70</v>
      </c>
      <c r="C211" t="s">
        <v>739</v>
      </c>
      <c r="D211" t="s">
        <v>69</v>
      </c>
      <c r="E211" t="s">
        <v>70</v>
      </c>
      <c r="J211" t="s">
        <v>562</v>
      </c>
    </row>
    <row r="212" spans="1:10">
      <c r="A212" t="s">
        <v>738</v>
      </c>
      <c r="B212" t="s">
        <v>72</v>
      </c>
      <c r="C212" t="s">
        <v>739</v>
      </c>
      <c r="D212" t="s">
        <v>69</v>
      </c>
      <c r="E212" t="s">
        <v>72</v>
      </c>
      <c r="J212" t="s">
        <v>562</v>
      </c>
    </row>
    <row r="213" spans="1:10">
      <c r="A213" t="s">
        <v>738</v>
      </c>
      <c r="B213" t="s">
        <v>731</v>
      </c>
      <c r="C213" t="s">
        <v>739</v>
      </c>
      <c r="D213" t="s">
        <v>92</v>
      </c>
      <c r="E213" t="s">
        <v>731</v>
      </c>
      <c r="J213" t="s">
        <v>562</v>
      </c>
    </row>
    <row r="214" spans="1:10">
      <c r="A214" t="s">
        <v>738</v>
      </c>
      <c r="B214" t="s">
        <v>675</v>
      </c>
      <c r="C214" t="s">
        <v>739</v>
      </c>
      <c r="D214" t="s">
        <v>92</v>
      </c>
      <c r="E214" t="s">
        <v>675</v>
      </c>
      <c r="J214" t="s">
        <v>562</v>
      </c>
    </row>
    <row r="215" spans="1:10">
      <c r="A215" t="s">
        <v>738</v>
      </c>
      <c r="B215" t="s">
        <v>93</v>
      </c>
      <c r="C215" t="s">
        <v>739</v>
      </c>
      <c r="D215" t="s">
        <v>92</v>
      </c>
      <c r="E215" t="s">
        <v>93</v>
      </c>
      <c r="J215" t="s">
        <v>562</v>
      </c>
    </row>
    <row r="216" spans="1:10">
      <c r="A216" t="s">
        <v>738</v>
      </c>
      <c r="B216" t="s">
        <v>95</v>
      </c>
      <c r="C216" t="s">
        <v>739</v>
      </c>
      <c r="D216" t="s">
        <v>92</v>
      </c>
      <c r="E216" t="s">
        <v>95</v>
      </c>
      <c r="J216" t="s">
        <v>562</v>
      </c>
    </row>
    <row r="217" spans="1:10">
      <c r="A217" t="s">
        <v>738</v>
      </c>
      <c r="B217" t="s">
        <v>104</v>
      </c>
      <c r="C217" t="s">
        <v>739</v>
      </c>
      <c r="D217" t="s">
        <v>101</v>
      </c>
      <c r="E217" t="s">
        <v>104</v>
      </c>
      <c r="J217" t="s">
        <v>562</v>
      </c>
    </row>
    <row r="218" spans="1:10">
      <c r="A218" t="s">
        <v>738</v>
      </c>
      <c r="B218" t="s">
        <v>713</v>
      </c>
      <c r="C218" t="s">
        <v>739</v>
      </c>
      <c r="D218" t="s">
        <v>735</v>
      </c>
      <c r="E218" t="s">
        <v>713</v>
      </c>
      <c r="J218" t="s">
        <v>562</v>
      </c>
    </row>
    <row r="219" spans="1:10">
      <c r="A219" t="s">
        <v>738</v>
      </c>
      <c r="B219" t="s">
        <v>649</v>
      </c>
      <c r="C219" t="s">
        <v>739</v>
      </c>
      <c r="D219" t="s">
        <v>115</v>
      </c>
      <c r="E219" t="s">
        <v>649</v>
      </c>
      <c r="J219" t="s">
        <v>562</v>
      </c>
    </row>
    <row r="220" spans="1:10">
      <c r="A220" t="s">
        <v>738</v>
      </c>
      <c r="B220" t="s">
        <v>714</v>
      </c>
      <c r="C220" t="s">
        <v>739</v>
      </c>
      <c r="D220" t="s">
        <v>24</v>
      </c>
      <c r="E220" t="s">
        <v>714</v>
      </c>
      <c r="J220" t="s">
        <v>562</v>
      </c>
    </row>
    <row r="221" spans="1:10">
      <c r="A221" t="s">
        <v>738</v>
      </c>
      <c r="B221" t="s">
        <v>121</v>
      </c>
      <c r="C221" t="s">
        <v>739</v>
      </c>
      <c r="D221" t="s">
        <v>24</v>
      </c>
      <c r="E221" t="s">
        <v>121</v>
      </c>
      <c r="J221" t="s">
        <v>562</v>
      </c>
    </row>
    <row r="222" spans="1:10">
      <c r="A222" t="s">
        <v>738</v>
      </c>
      <c r="B222" t="s">
        <v>715</v>
      </c>
      <c r="C222" t="s">
        <v>739</v>
      </c>
      <c r="D222" t="s">
        <v>24</v>
      </c>
      <c r="E222" t="s">
        <v>715</v>
      </c>
      <c r="J222" t="s">
        <v>562</v>
      </c>
    </row>
    <row r="223" spans="1:10">
      <c r="A223" t="s">
        <v>738</v>
      </c>
      <c r="B223" t="s">
        <v>631</v>
      </c>
      <c r="C223" t="s">
        <v>739</v>
      </c>
      <c r="D223" t="s">
        <v>125</v>
      </c>
      <c r="E223" t="s">
        <v>631</v>
      </c>
      <c r="J223" t="s">
        <v>562</v>
      </c>
    </row>
    <row r="224" spans="1:10">
      <c r="A224" t="s">
        <v>738</v>
      </c>
      <c r="B224" t="s">
        <v>673</v>
      </c>
      <c r="C224" t="s">
        <v>739</v>
      </c>
      <c r="D224" t="s">
        <v>125</v>
      </c>
      <c r="E224" t="s">
        <v>673</v>
      </c>
      <c r="J224" t="s">
        <v>562</v>
      </c>
    </row>
    <row r="225" spans="1:10">
      <c r="A225" t="s">
        <v>738</v>
      </c>
      <c r="B225" t="s">
        <v>132</v>
      </c>
      <c r="C225" t="s">
        <v>739</v>
      </c>
      <c r="D225" t="s">
        <v>131</v>
      </c>
      <c r="E225" t="s">
        <v>132</v>
      </c>
      <c r="J225" t="s">
        <v>562</v>
      </c>
    </row>
    <row r="226" spans="1:10">
      <c r="A226" t="s">
        <v>738</v>
      </c>
      <c r="B226" t="s">
        <v>142</v>
      </c>
      <c r="C226" t="s">
        <v>739</v>
      </c>
      <c r="D226" t="s">
        <v>139</v>
      </c>
      <c r="E226" t="s">
        <v>142</v>
      </c>
      <c r="J226" t="s">
        <v>562</v>
      </c>
    </row>
    <row r="227" spans="1:10">
      <c r="A227" t="s">
        <v>738</v>
      </c>
      <c r="B227" t="s">
        <v>144</v>
      </c>
      <c r="C227" t="s">
        <v>739</v>
      </c>
      <c r="D227" t="s">
        <v>139</v>
      </c>
      <c r="E227" t="s">
        <v>144</v>
      </c>
      <c r="J227" t="s">
        <v>562</v>
      </c>
    </row>
    <row r="228" spans="1:10">
      <c r="A228" t="s">
        <v>738</v>
      </c>
      <c r="B228" t="s">
        <v>737</v>
      </c>
      <c r="C228" t="s">
        <v>739</v>
      </c>
      <c r="D228" t="s">
        <v>139</v>
      </c>
      <c r="E228" t="s">
        <v>737</v>
      </c>
      <c r="J228" t="s">
        <v>562</v>
      </c>
    </row>
    <row r="229" spans="1:10">
      <c r="A229" t="s">
        <v>738</v>
      </c>
      <c r="B229" t="s">
        <v>685</v>
      </c>
      <c r="C229" t="s">
        <v>739</v>
      </c>
      <c r="D229" t="s">
        <v>139</v>
      </c>
      <c r="E229" t="s">
        <v>685</v>
      </c>
      <c r="J229" t="s">
        <v>562</v>
      </c>
    </row>
    <row r="230" spans="1:10">
      <c r="A230" t="s">
        <v>738</v>
      </c>
      <c r="B230" t="s">
        <v>151</v>
      </c>
      <c r="C230" t="s">
        <v>739</v>
      </c>
      <c r="D230" t="s">
        <v>150</v>
      </c>
      <c r="E230" t="s">
        <v>151</v>
      </c>
      <c r="J230" t="s">
        <v>562</v>
      </c>
    </row>
    <row r="231" spans="1:10">
      <c r="A231" t="s">
        <v>738</v>
      </c>
      <c r="B231" t="s">
        <v>670</v>
      </c>
      <c r="C231" t="s">
        <v>739</v>
      </c>
      <c r="D231" t="s">
        <v>158</v>
      </c>
      <c r="E231" t="s">
        <v>670</v>
      </c>
      <c r="J231" t="s">
        <v>562</v>
      </c>
    </row>
    <row r="232" spans="1:10">
      <c r="A232" t="s">
        <v>738</v>
      </c>
      <c r="B232" t="s">
        <v>163</v>
      </c>
      <c r="C232" t="s">
        <v>739</v>
      </c>
      <c r="D232" t="s">
        <v>158</v>
      </c>
      <c r="E232" t="s">
        <v>163</v>
      </c>
      <c r="J232" t="s">
        <v>562</v>
      </c>
    </row>
    <row r="233" spans="1:10">
      <c r="A233" t="s">
        <v>738</v>
      </c>
      <c r="B233" t="s">
        <v>209</v>
      </c>
      <c r="C233" t="s">
        <v>739</v>
      </c>
      <c r="D233" t="s">
        <v>336</v>
      </c>
      <c r="E233" t="s">
        <v>209</v>
      </c>
      <c r="J233" t="s">
        <v>562</v>
      </c>
    </row>
    <row r="234" spans="1:10">
      <c r="A234" t="s">
        <v>738</v>
      </c>
      <c r="B234" t="s">
        <v>716</v>
      </c>
      <c r="C234" t="s">
        <v>739</v>
      </c>
      <c r="D234" t="s">
        <v>336</v>
      </c>
      <c r="E234" t="s">
        <v>716</v>
      </c>
      <c r="J234" t="s">
        <v>562</v>
      </c>
    </row>
    <row r="235" spans="1:10">
      <c r="A235" t="s">
        <v>738</v>
      </c>
      <c r="B235" t="s">
        <v>177</v>
      </c>
      <c r="C235" t="s">
        <v>739</v>
      </c>
      <c r="D235" t="s">
        <v>174</v>
      </c>
      <c r="E235" t="s">
        <v>177</v>
      </c>
      <c r="J235" t="s">
        <v>562</v>
      </c>
    </row>
    <row r="236" spans="1:10">
      <c r="A236" t="s">
        <v>738</v>
      </c>
      <c r="B236" t="s">
        <v>728</v>
      </c>
      <c r="C236" t="s">
        <v>739</v>
      </c>
      <c r="D236" t="s">
        <v>174</v>
      </c>
      <c r="E236" t="s">
        <v>728</v>
      </c>
      <c r="J236" t="s">
        <v>562</v>
      </c>
    </row>
    <row r="237" spans="1:10">
      <c r="A237" t="s">
        <v>738</v>
      </c>
      <c r="B237" t="s">
        <v>554</v>
      </c>
      <c r="C237" t="s">
        <v>739</v>
      </c>
      <c r="D237" t="s">
        <v>174</v>
      </c>
      <c r="E237" t="s">
        <v>554</v>
      </c>
      <c r="J237" t="s">
        <v>562</v>
      </c>
    </row>
    <row r="238" spans="1:10">
      <c r="A238" t="s">
        <v>738</v>
      </c>
      <c r="B238" t="s">
        <v>729</v>
      </c>
      <c r="C238" t="s">
        <v>739</v>
      </c>
      <c r="D238" t="s">
        <v>174</v>
      </c>
      <c r="E238" t="s">
        <v>729</v>
      </c>
      <c r="J238" t="s">
        <v>562</v>
      </c>
    </row>
    <row r="239" spans="1:10">
      <c r="A239" t="s">
        <v>738</v>
      </c>
      <c r="B239" t="s">
        <v>678</v>
      </c>
      <c r="C239" t="s">
        <v>739</v>
      </c>
      <c r="D239" t="s">
        <v>174</v>
      </c>
      <c r="E239" t="s">
        <v>678</v>
      </c>
      <c r="J239" t="s">
        <v>562</v>
      </c>
    </row>
    <row r="240" spans="1:10">
      <c r="A240" t="s">
        <v>738</v>
      </c>
      <c r="B240" t="s">
        <v>730</v>
      </c>
      <c r="C240" t="s">
        <v>739</v>
      </c>
      <c r="D240" t="s">
        <v>174</v>
      </c>
      <c r="E240" t="s">
        <v>730</v>
      </c>
      <c r="J240" t="s">
        <v>562</v>
      </c>
    </row>
    <row r="241" spans="1:10">
      <c r="A241" t="s">
        <v>738</v>
      </c>
      <c r="B241" t="s">
        <v>718</v>
      </c>
      <c r="C241" t="s">
        <v>739</v>
      </c>
      <c r="D241" t="s">
        <v>174</v>
      </c>
      <c r="E241" t="s">
        <v>718</v>
      </c>
      <c r="J241" t="s">
        <v>562</v>
      </c>
    </row>
    <row r="242" spans="1:10">
      <c r="A242" t="s">
        <v>738</v>
      </c>
      <c r="B242" t="s">
        <v>727</v>
      </c>
      <c r="C242" t="s">
        <v>739</v>
      </c>
      <c r="D242" t="s">
        <v>174</v>
      </c>
      <c r="E242" t="s">
        <v>727</v>
      </c>
      <c r="J242" t="s">
        <v>562</v>
      </c>
    </row>
    <row r="243" spans="1:10">
      <c r="A243" t="s">
        <v>738</v>
      </c>
      <c r="B243" t="s">
        <v>733</v>
      </c>
      <c r="C243" t="s">
        <v>739</v>
      </c>
      <c r="D243" t="s">
        <v>200</v>
      </c>
      <c r="E243" t="s">
        <v>733</v>
      </c>
      <c r="J243" t="s">
        <v>562</v>
      </c>
    </row>
    <row r="244" spans="1:10">
      <c r="A244" t="s">
        <v>738</v>
      </c>
      <c r="B244" t="s">
        <v>636</v>
      </c>
      <c r="C244" t="s">
        <v>739</v>
      </c>
      <c r="D244" t="s">
        <v>200</v>
      </c>
      <c r="E244" t="s">
        <v>636</v>
      </c>
      <c r="J244" t="s">
        <v>562</v>
      </c>
    </row>
    <row r="245" spans="1:10">
      <c r="A245" t="s">
        <v>738</v>
      </c>
      <c r="B245" t="s">
        <v>724</v>
      </c>
      <c r="C245" t="s">
        <v>739</v>
      </c>
      <c r="D245" t="s">
        <v>200</v>
      </c>
      <c r="E245" t="s">
        <v>724</v>
      </c>
      <c r="J245" t="s">
        <v>562</v>
      </c>
    </row>
    <row r="246" spans="1:10">
      <c r="A246" t="s">
        <v>738</v>
      </c>
      <c r="B246" t="s">
        <v>639</v>
      </c>
      <c r="C246" t="s">
        <v>739</v>
      </c>
      <c r="D246" t="s">
        <v>200</v>
      </c>
      <c r="E246" t="s">
        <v>639</v>
      </c>
      <c r="J246" t="s">
        <v>562</v>
      </c>
    </row>
    <row r="247" spans="1:10">
      <c r="A247" t="s">
        <v>738</v>
      </c>
      <c r="B247" t="s">
        <v>327</v>
      </c>
      <c r="C247" t="s">
        <v>739</v>
      </c>
      <c r="D247" t="s">
        <v>216</v>
      </c>
      <c r="E247" t="s">
        <v>327</v>
      </c>
      <c r="J247" t="s">
        <v>562</v>
      </c>
    </row>
    <row r="248" spans="1:10">
      <c r="A248" t="s">
        <v>738</v>
      </c>
      <c r="B248" t="s">
        <v>692</v>
      </c>
      <c r="C248" t="s">
        <v>739</v>
      </c>
      <c r="D248" t="s">
        <v>216</v>
      </c>
      <c r="E248" t="s">
        <v>692</v>
      </c>
      <c r="J248" t="s">
        <v>562</v>
      </c>
    </row>
    <row r="249" spans="1:10">
      <c r="A249" t="s">
        <v>738</v>
      </c>
      <c r="B249" t="s">
        <v>725</v>
      </c>
      <c r="C249" t="s">
        <v>739</v>
      </c>
      <c r="D249" t="s">
        <v>216</v>
      </c>
      <c r="E249" t="s">
        <v>725</v>
      </c>
      <c r="J249" t="s">
        <v>562</v>
      </c>
    </row>
    <row r="250" spans="1:10">
      <c r="A250" t="s">
        <v>738</v>
      </c>
      <c r="B250" t="s">
        <v>228</v>
      </c>
      <c r="C250" t="s">
        <v>739</v>
      </c>
      <c r="D250" t="s">
        <v>225</v>
      </c>
      <c r="E250" t="s">
        <v>228</v>
      </c>
      <c r="J250" t="s">
        <v>562</v>
      </c>
    </row>
    <row r="251" spans="1:10">
      <c r="A251" t="s">
        <v>738</v>
      </c>
      <c r="B251" t="s">
        <v>689</v>
      </c>
      <c r="C251" t="s">
        <v>739</v>
      </c>
      <c r="D251" t="s">
        <v>225</v>
      </c>
      <c r="E251" t="s">
        <v>689</v>
      </c>
      <c r="J251" t="s">
        <v>562</v>
      </c>
    </row>
    <row r="252" spans="1:10">
      <c r="A252" t="s">
        <v>738</v>
      </c>
      <c r="B252" t="s">
        <v>232</v>
      </c>
      <c r="C252" t="s">
        <v>739</v>
      </c>
      <c r="D252" t="s">
        <v>225</v>
      </c>
      <c r="E252" t="s">
        <v>232</v>
      </c>
      <c r="J252" t="s">
        <v>562</v>
      </c>
    </row>
    <row r="253" spans="1:10">
      <c r="A253" t="s">
        <v>738</v>
      </c>
      <c r="B253" t="s">
        <v>234</v>
      </c>
      <c r="C253" t="s">
        <v>739</v>
      </c>
      <c r="D253" t="s">
        <v>225</v>
      </c>
      <c r="E253" t="s">
        <v>234</v>
      </c>
      <c r="J253" t="s">
        <v>562</v>
      </c>
    </row>
    <row r="254" spans="1:10">
      <c r="A254" t="s">
        <v>738</v>
      </c>
      <c r="B254" t="s">
        <v>722</v>
      </c>
      <c r="C254" t="s">
        <v>739</v>
      </c>
      <c r="D254" t="s">
        <v>225</v>
      </c>
      <c r="E254" t="s">
        <v>722</v>
      </c>
      <c r="J254" t="s">
        <v>562</v>
      </c>
    </row>
    <row r="255" spans="1:10">
      <c r="A255" t="s">
        <v>738</v>
      </c>
      <c r="B255" t="s">
        <v>241</v>
      </c>
      <c r="C255" t="s">
        <v>739</v>
      </c>
      <c r="D255" t="s">
        <v>240</v>
      </c>
      <c r="E255" t="s">
        <v>241</v>
      </c>
      <c r="J255" t="s">
        <v>562</v>
      </c>
    </row>
    <row r="256" spans="1:10">
      <c r="A256" t="s">
        <v>738</v>
      </c>
      <c r="B256" t="s">
        <v>576</v>
      </c>
      <c r="C256" t="s">
        <v>739</v>
      </c>
      <c r="D256" t="s">
        <v>245</v>
      </c>
      <c r="E256" t="s">
        <v>576</v>
      </c>
      <c r="J256" t="s">
        <v>562</v>
      </c>
    </row>
    <row r="257" spans="1:10">
      <c r="A257" t="s">
        <v>738</v>
      </c>
      <c r="B257" t="s">
        <v>732</v>
      </c>
      <c r="C257" t="s">
        <v>739</v>
      </c>
      <c r="D257" t="s">
        <v>249</v>
      </c>
      <c r="E257" t="s">
        <v>732</v>
      </c>
      <c r="J257" t="s">
        <v>562</v>
      </c>
    </row>
    <row r="258" spans="1:10">
      <c r="A258" t="s">
        <v>738</v>
      </c>
      <c r="B258" t="s">
        <v>339</v>
      </c>
      <c r="C258" t="s">
        <v>739</v>
      </c>
      <c r="D258" t="s">
        <v>249</v>
      </c>
      <c r="E258" t="s">
        <v>339</v>
      </c>
      <c r="J258" t="s">
        <v>562</v>
      </c>
    </row>
    <row r="259" spans="1:10">
      <c r="A259" t="s">
        <v>738</v>
      </c>
      <c r="B259" t="s">
        <v>681</v>
      </c>
      <c r="C259" t="s">
        <v>739</v>
      </c>
      <c r="D259" t="s">
        <v>260</v>
      </c>
      <c r="E259" t="s">
        <v>681</v>
      </c>
      <c r="J259" t="s">
        <v>562</v>
      </c>
    </row>
    <row r="260" spans="1:10">
      <c r="A260" t="s">
        <v>738</v>
      </c>
      <c r="B260" t="s">
        <v>263</v>
      </c>
      <c r="C260" t="s">
        <v>739</v>
      </c>
      <c r="D260" t="s">
        <v>260</v>
      </c>
      <c r="E260" t="s">
        <v>263</v>
      </c>
      <c r="J260" t="s">
        <v>562</v>
      </c>
    </row>
    <row r="261" spans="1:10">
      <c r="A261" t="s">
        <v>738</v>
      </c>
      <c r="B261" t="s">
        <v>680</v>
      </c>
      <c r="C261" t="s">
        <v>739</v>
      </c>
      <c r="D261" t="s">
        <v>736</v>
      </c>
      <c r="E261" t="s">
        <v>680</v>
      </c>
      <c r="J261" t="s">
        <v>562</v>
      </c>
    </row>
    <row r="262" spans="1:10">
      <c r="A262" t="s">
        <v>738</v>
      </c>
      <c r="B262" t="s">
        <v>280</v>
      </c>
      <c r="C262" t="s">
        <v>739</v>
      </c>
      <c r="D262" t="s">
        <v>275</v>
      </c>
      <c r="E262" t="s">
        <v>280</v>
      </c>
      <c r="J262" t="s">
        <v>562</v>
      </c>
    </row>
    <row r="263" spans="1:10">
      <c r="A263" t="s">
        <v>738</v>
      </c>
      <c r="B263" t="s">
        <v>291</v>
      </c>
      <c r="C263" t="s">
        <v>739</v>
      </c>
      <c r="D263" t="s">
        <v>283</v>
      </c>
      <c r="E263" t="s">
        <v>291</v>
      </c>
      <c r="J263" t="s">
        <v>562</v>
      </c>
    </row>
    <row r="264" spans="1:10">
      <c r="A264" t="s">
        <v>738</v>
      </c>
      <c r="B264" t="s">
        <v>293</v>
      </c>
      <c r="C264" t="s">
        <v>739</v>
      </c>
      <c r="D264" t="s">
        <v>283</v>
      </c>
      <c r="E264" t="s">
        <v>293</v>
      </c>
      <c r="J264" t="s">
        <v>562</v>
      </c>
    </row>
    <row r="265" spans="1:10">
      <c r="A265" t="s">
        <v>738</v>
      </c>
      <c r="B265" t="s">
        <v>701</v>
      </c>
      <c r="C265" t="s">
        <v>739</v>
      </c>
      <c r="D265" t="s">
        <v>305</v>
      </c>
      <c r="E265" t="s">
        <v>701</v>
      </c>
      <c r="J265" t="s">
        <v>562</v>
      </c>
    </row>
    <row r="266" spans="1:10">
      <c r="A266" t="s">
        <v>738</v>
      </c>
      <c r="B266" t="s">
        <v>717</v>
      </c>
      <c r="C266" t="s">
        <v>739</v>
      </c>
      <c r="D266" t="s">
        <v>305</v>
      </c>
      <c r="E266" t="s">
        <v>717</v>
      </c>
      <c r="J266" t="s">
        <v>562</v>
      </c>
    </row>
    <row r="267" spans="1:10">
      <c r="A267" t="s">
        <v>738</v>
      </c>
      <c r="B267" t="s">
        <v>193</v>
      </c>
      <c r="C267" t="s">
        <v>739</v>
      </c>
      <c r="D267" t="s">
        <v>305</v>
      </c>
      <c r="E267" t="s">
        <v>193</v>
      </c>
      <c r="J267" t="s">
        <v>562</v>
      </c>
    </row>
    <row r="268" spans="1:10">
      <c r="A268" t="s">
        <v>738</v>
      </c>
      <c r="B268" t="s">
        <v>726</v>
      </c>
      <c r="C268" t="s">
        <v>739</v>
      </c>
      <c r="D268" t="s">
        <v>305</v>
      </c>
      <c r="E268" t="s">
        <v>726</v>
      </c>
      <c r="J268" t="s">
        <v>562</v>
      </c>
    </row>
    <row r="269" spans="1:10">
      <c r="A269" t="s">
        <v>738</v>
      </c>
      <c r="B269" t="s">
        <v>450</v>
      </c>
      <c r="C269" t="s">
        <v>739</v>
      </c>
      <c r="D269" t="s">
        <v>305</v>
      </c>
      <c r="E269" t="s">
        <v>450</v>
      </c>
      <c r="J269" t="s">
        <v>562</v>
      </c>
    </row>
  </sheetData>
  <sortState xmlns:xlrd2="http://schemas.microsoft.com/office/spreadsheetml/2017/richdata2" ref="S1:T80">
    <sortCondition ref="S1:S80"/>
  </sortState>
  <mergeCells count="1">
    <mergeCell ref="K188:M188"/>
  </mergeCells>
  <conditionalFormatting sqref="E188:E269">
    <cfRule type="duplicateValues" dxfId="13" priority="1"/>
  </conditionalFormatting>
  <conditionalFormatting sqref="J87">
    <cfRule type="duplicateValues" dxfId="12" priority="32"/>
    <cfRule type="duplicateValues" dxfId="11" priority="33"/>
    <cfRule type="duplicateValues" dxfId="10" priority="35"/>
  </conditionalFormatting>
  <conditionalFormatting sqref="M120:M187 M1:M118 M270:M1048576">
    <cfRule type="duplicateValues" dxfId="9" priority="42"/>
  </conditionalFormatting>
  <conditionalFormatting sqref="O82">
    <cfRule type="duplicateValues" dxfId="8" priority="9"/>
  </conditionalFormatting>
  <conditionalFormatting sqref="O89">
    <cfRule type="duplicateValues" dxfId="7" priority="6"/>
  </conditionalFormatting>
  <conditionalFormatting sqref="O92">
    <cfRule type="duplicateValues" dxfId="6" priority="7"/>
  </conditionalFormatting>
  <conditionalFormatting sqref="O93">
    <cfRule type="duplicateValues" dxfId="5" priority="8"/>
  </conditionalFormatting>
  <conditionalFormatting sqref="S82">
    <cfRule type="duplicateValues" dxfId="4" priority="5"/>
  </conditionalFormatting>
  <conditionalFormatting sqref="S89">
    <cfRule type="duplicateValues" dxfId="3" priority="2"/>
  </conditionalFormatting>
  <conditionalFormatting sqref="S92">
    <cfRule type="duplicateValues" dxfId="2" priority="3"/>
  </conditionalFormatting>
  <conditionalFormatting sqref="S93">
    <cfRule type="duplicateValues" dxfId="1" priority="4"/>
  </conditionalFormatting>
  <conditionalFormatting sqref="AC90">
    <cfRule type="duplicateValues" dxfId="0" priority="34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onToolsData xmlns="Mapcite">
  <Data>{"AppConfig":[{"ConfigTitle":"MultiDataAndStyle","ConfigWebTitle":"ConfigTitle","startLatitude":42.55,"startLongitude":-99.2,"startZoom":4,"MaxZoom":16,"DataArray":[{"title":"Sheet1","ZIndex":15,"data":"{\"address\":\"Sheet1!A1:G39\",\"id\":\"{7F1F78ED-F703-4D40-AEF7-E8BF23E1D4BA}\",\"DataRows\":[],\"rowIndex\":0,\"columnIndex\":0,\"rowCount\":39,\"columnCount\":7,\"longitude\":\"6\",\"latitude\":\"5\",\"Header\":true,\"DatasetTitle\":\"Sheet1\",\"Properties\":[],\"Heatmap\":false,\"HeatmapWeighting\":null,\"HeatmapIntensity\":0.5,\"HeatmapOpacity\":8,\"visible\":true,\"clustering\":false,\"clisterDistance\":40,\"Stroke\":\"#e74c3c\",\"strokeSize\":\"3\",\"Points\":\"20\",\"Fill\":\"#e74c3c\",\"Size\":\"10\",\"icon\":true,\"Image\":\"Red.png\",\"autoOpen\":false}","heatmap":true,"moveablePins":true,"cluster":true,"autoOpen":true,"dataformat":"EXCEL","id":1,"style":{"fillColor":"rgba(231,76,60, 1)","strokeColor":"rgba(231,76,60, 1)","strokeWidth":"3","points":"20","radius":"10","icon":true,"iconType":"image","iconPath":"../Images/Red.png"},"LayerKey":"zm94aig534neasg1kz4n5i","feature":"{\"type\": \"FeatureCollection\",\"features\": [{\"type\": \"Feature\", \"geometry\": { \"type\": \"Point\", \"coordinates\":  [ 117.09,32.42]  },\"properties\": {\"metadata\": {\"Sheet\" : \"Sheet1\", \"SheetId\" : \"{7F1F78ED-F703-4D40-AEF7-E8BF23E1D4BA}\", \"Column\" : \"A\", \"Row\" : \"2\", \"latitude\" : \"5\", \"longitude\" : \"6\"},\"Title\" : \"Sheet1\"}},{\"type\": \"Feature\", \"geometry\": { \"type\": \"Point\", \"coordinates\":  [ 101.17,48.13]  },\"properties\": {\"metadata\": {\"Sheet\" : \"Sheet1\", \"SheetId\" : \"{7F1F78ED-F703-4D40-AEF7-E8BF23E1D4BA}\", \"Column\" : \"A\", \"Row\" : \"3\", \"latitude\" : \"5\", \"longitude\" : \"6\"},\"Title\" : \"Sheet1\"}},{\"type\": \"Feature\", \"geometry\": { \"type\": \"Point\", \"coordinates\":  [ 88.02,30.41]  },\"properties\": {\"metadata\": {\"Sheet\" : \"Sheet1\", \"SheetId\" : \"{7F1F78ED-F703-4D40-AEF7-E8BF23E1D4BA}\", \"Column\" : \"A\", \"Row\" : \"4\", \"latitude\" : \"5\", \"longitude\" : \"6\"},\"Title\" : \"Sheet1\"}},{\"type\": \"Feature\", \"geometry\": { \"type\": \"Point\", \"coordinates\":  [ 87.33,37.58]  },\"properties\": {\"metadata\": {\"Sheet\" : \"Sheet1\", \"SheetId\" : \"{7F1F78ED-F703-4D40-AEF7-E8BF23E1D4BA}\", \"Column\" : \"A\", \"Row\" : \"5\", \"latitude\" : \"5\", \"longitude\" : \"6\"},\"Title\" : \"Sheet1\"}},{\"type\": \"Feature\", \"geometry\": { \"type\": \"Point\", \"coordinates\":  [ 82.33,35.35]  },\"properties\": {\"metadata\": {\"Sheet\" : \"Sheet1\", \"SheetId\" : \"{7F1F78ED-F703-4D40-AEF7-E8BF23E1D4BA}\", \"Column\" : \"A\", \"Row\" : \"6\", \"latitude\" : \"5\", \"longitude\" : \"6\"},\"Title\" : \"Sheet1\"}},{\"type\": \"Feature\", \"geometry\": { \"type\": \"Point\", \"coordinates\":  [ 80.5,35.13]  },\"properties\": {\"metadata\": {\"Sheet\" : \"Sheet1\", \"SheetId\" : \"{7F1F78ED-F703-4D40-AEF7-E8BF23E1D4BA}\", \"Column\" : \"A\", \"Row\" : \"7\", \"latitude\" : \"5\", \"longitude\" : \"6\"},\"Title\" : \"Sheet1\"}},{\"type\": \"Feature\", \"geometry\": { \"type\": \"Point\", \"coordinates\":  [ 78.38,35.46]  },\"properties\": {\"metadata\": {\"Sheet\" : \"Sheet1\", \"SheetId\" : \"{7F1F78ED-F703-4D40-AEF7-E8BF23E1D4BA}\", \"Column\" : \"A\", \"Row\" : \"8\", \"latitude\" : \"5\", \"longitude\" : \"6\"},\"Title\" : \"Sheet1\"}},{\"type\": \"Feature\", \"geometry\": { \"type\": \"Point\", \"coordinates\":  [ 78.54,35.59]  },\"properties\": {\"metadata\": {\"Sheet\" : \"Sheet1\", \"SheetId\" : \"{7F1F78ED-F703-4D40-AEF7-E8BF23E1D4BA}\", \"Column\" : \"A\", \"Row\" : \"9\", \"latitude\" : \"5\", \"longitude\" : \"6\"},\"Title\" : \"Sheet1\"}},{\"type\": \"Feature\", \"geometry\": { \"type\": \"Point\", \"coordinates\":  [ 79.49,36.4]  },\"properties\": {\"metadata\": {\"Sheet\" : \"Sheet1\", \"SheetId\" : \"{7F1F78ED-F703-4D40-AEF7-E8BF23E1D4BA}\", \"Column\" : \"A\", \"Row\" : \"10\", \"latitude\" : \"5\", \"longitude\" : \"6\"},\"Title\" : \"Sheet1\"}},{\"type\": \"Feature\", \"geometry\": { \"type\": \"Point\", \"coordinates\":  [ 100.47,46.48]  },\"properties\": {\"metadata\": {\"Sheet\" : \"Sheet1\", \"SheetId\" : \"{7F1F78ED-F703-4D40-AEF7-E8BF23E1D4BA}\", \"Column\" : \"A\", \"Row\" : \"11\", \"latitude\" : \"5\", \"longitude\" : \"6\"},\"Title\" : \"Sheet1\"}},{\"type\": \"Feature\", \"geometry\": { \"type\": \"Point\", \"coordinates\":  [ 96.47,46.52]  },\"properties\": {\"metadata\": {\"Sheet\" : \"Sheet1\", \"SheetId\" : \"{7F1F78ED-F703-4D40-AEF7-E8BF23E1D4BA}\", \"Column\" : \"A\", \"Row\" : \"12\", \"latitude\" : \"5\", \"longitude\" : \"6\"},\"Title\" : \"Sheet1\"}},{\"type\": \"Feature\", \"geometry\": { \"type\": \"Point\", \"coordinates\":  [ 115.08,36.1]  },\"properties\": {\"metadata\": {\"Sheet\" : \"Sheet1\", \"SheetId\" : \"{7F1F78ED-F703-4D40-AEF7-E8BF23E1D4BA}\", \"Column\" : \"A\", \"Row\" : \"13\", \"latitude\" : \"5\", \"longitude\" : \"6\"},\"Title\" : \"Sheet1\"}},{\"type\": \"Feature\", \"geometry\": { \"type\": \"Point\", \"coordinates\":  [ 85.16,35.2]  },\"properties\": {\"metadata\": {\"Sheet\" : \"Sheet1\", \"SheetId\" : \"{7F1F78ED-F703-4D40-AEF7-E8BF23E1D4BA}\", \"Column\" : \"A\", \"Row\" : \"14\", \"latitude\" : \"5\", \"longitude\" : \"6\"},\"Title\" : \"Sheet1\"}},{\"type\": \"Feature\", \"geometry\": { \"type\": \"Point\", \"coordinates\":  [ 83.92,35.96]  },\"properties\": {\"metadata\": {\"Sheet\" : \"Sheet1\", \"SheetId\" : \"{7F1F78ED-F703-4D40-AEF7-E8BF23E1D4BA}\", \"Column\" : \"A\", \"Row\" : \"15\", \"latitude\" : \"5\", \"longitude\" : \"6\"},\"Title\" : \"Sheet1\"}},{\"type\": \"Feature\", \"geometry\": { \"type\": \"Point\", \"coordinates\":  [ 89.58,35.07]  },\"properties\": {\"metadata\": {\"Sheet\" : \"Sheet1\", \"SheetId\" : \"{7F1F78ED-F703-4D40-AEF7-E8BF23E1D4BA}\", \"Column\" : \"A\", \"Row\" : \"16\", \"latitude\" : \"5\", \"longitude\" : \"6\"},\"Title\" : \"Sheet1\"}},{\"type\": \"Feature\", \"geometry\": { \"type\": \"Point\", \"coordinates\":  [ 86.46,36.09]  },\"properties\": {\"metadata\": {\"Sheet\" : \"Sheet1\", \"SheetId\" : \"{7F1F78ED-F703-4D40-AEF7-E8BF23E1D4BA}\", \"Column\" : \"A\", \"Row\" : \"17\", \"latitude\" : \"5\", \"longitude\" : \"6\"},\"Title\" : \"Sheet1\"}},{\"type\": \"Feature\", \"geometry\": { \"type\": \"Point\", \"coordinates\":  [ 106.29,31.45]  },\"properties\": {\"metadata\": {\"Sheet\" : \"Sheet1\", \"SheetId\" : \"{7F1F78ED-F703-4D40-AEF7-E8BF23E1D4BA}\", \"Column\" : \"A\", \"Row\" : \"18\", \"latitude\" : \"5\", \"longitude\" : \"6\"},\"Title\" : \"Sheet1\"}},{\"type\": \"Feature\", \"geometry\": { \"type\": \"Point\", \"coordinates\":  [ 96.48,32.46]  },\"properties\": {\"metadata\": {\"Sheet\" : \"Sheet1\", \"SheetId\" : \"{7F1F78ED-F703-4D40-AEF7-E8BF23E1D4BA}\", \"Column\" : \"A\", \"Row\" : \"19\", \"latitude\" : \"5\", \"longitude\" : \"6\"},\"Title\" : \"Sheet1\"}},{\"type\": \"Feature\", \"geometry\": { \"type\": \"Point\", \"coordinates\":  [ 95.22,29.45]  },\"properties\": {\"metadata\": {\"Sheet\" : \"Sheet1\", \"SheetId\" : \"{7F1F78ED-F703-4D40-AEF7-E8BF23E1D4BA}\", \"Column\" : \"A\", \"Row\" : \"20\", \"latitude\" : \"5\", \"longitude\" : \"6\"},\"Title\" : \"Sheet1\"}},{\"type\": \"Feature\", \"geometry\": { \"type\": \"Point\", \"coordinates\":  [ 111.57,41.13]  },\"properties\": {\"metadata\": {\"Sheet\" : \"Sheet1\", \"SheetId\" : \"{7F1F78ED-F703-4D40-AEF7-E8BF23E1D4BA}\", \"Column\" : \"A\", \"Row\" : \"21\", \"latitude\" : \"5\", \"longitude\" : \"6\"},\"Title\" : \"Sheet1\"}},{\"type\": \"Feature\", \"geometry\": { \"type\": \"Point\", \"coordinates\":  [ 81.38,38.2]  },\"properties\": {\"metadata\": {\"Sheet\" : \"Sheet1\", \"SheetId\" : \"{7F1F78ED-F703-4D40-AEF7-E8BF23E1D4BA}\", \"Column\" : \"A\", \"Row\" : \"22\", \"latitude\" : \"5\", \"longitude\" : \"6\"},\"Title\" : \"Sheet1\"}},{\"type\": \"Feature\", \"geometry\": { \"type\": \"Point\", \"coordinates\":  [ 113.29,52.32]  },\"properties\": {\"metadata\": {\"Sheet\" : \"Sheet1\", \"SheetId\" : \"{7F1F78ED-F703-4D40-AEF7-E8BF23E1D4BA}\", \"Column\" : \"A\", \"Row\" : \"23\", \"latitude\" : \"5\", \"longitude\" : \"6\"},\"Title\" : \"Sheet1\"}},{\"type\": \"Feature\", \"geometry\": { \"type\": \"Point\", \"coordinates\":  [ 123.06,49.15]  },\"properties\": {\"metadata\": {\"Sheet\" : \"Sheet1\", \"SheetId\" : \"{7F1F78ED-F703-4D40-AEF7-E8BF23E1D4BA}\", \"Column\" : \"A\", \"Row\" : \"25\", \"latitude\" : \"5\", \"longitude\" : \"6\"},\"Title\" : \"Sheet1\"}},{\"type\": \"Feature\", \"geometry\": { \"type\": \"Point\", \"coordinates\":  [ 97.08,49.53]  },\"properties\": {\"metadata\": {\"Sheet\" : \"Sheet1\", \"SheetId\" : \"{7F1F78ED-F703-4D40-AEF7-E8BF23E1D4BA}\", \"Column\" : \"A\", \"Row\" : \"26\", \"latitude\" : \"5\", \"longitude\" : \"6\"},\"Title\" : \"Sheet1\"}},{\"type\": \"Feature\", \"geometry\": { \"type\": \"Point\", \"coordinates\":  [ 52.48,47.29]  },\"properties\": {\"metadata\": {\"Sheet\" : \"Sheet1\", \"SheetId\" : \"{7F1F78ED-F703-4D40-AEF7-E8BF23E1D4BA}\", \"Column\" : \"A\", \"Row\" : \"27\", \"latitude\" : \"5\", \"longitude\" : \"6\"},\"Title\" : \"Sheet1\"}},{\"type\": \"Feature\", \"geometry\": { \"type\": \"Point\", \"coordinates\":  [ 60.11,46.08]  },\"properties\": {\"metadata\": {\"Sheet\" : \"Sheet1\", \"SheetId\" : \"{7F1F78ED-F703-4D40-AEF7-E8BF23E1D4BA}\", \"Column\" : \"A\", \"Row\" : \"28\", \"latitude\" : \"5\", \"longitude\" : \"6\"},\"Title\" : \"Sheet1\"}},{\"type\": \"Feature\", \"geometry\": { \"type\": \"Point\", \"coordinates\":  [ 63.35,44.39]  },\"properties\": {\"metadata\": {\"Sheet\" : \"Sheet1\", \"SheetId\" : \"{7F1F78ED-F703-4D40-AEF7-E8BF23E1D4BA}\", \"Column\" : \"A\", \"Row\" : \"29\", \"latitude\" : \"5\", \"longitude\" : \"6\"},\"Title\" : \"Sheet1\"}},{\"type\": \"Feature\", \"geometry\": { \"type\": \"Point\", \"coordinates\":  [ 66.04,45.17]  },\"properties\": {\"metadata\": {\"Sheet\" : \"Sheet1\", \"SheetId\" : \"{7F1F78ED-F703-4D40-AEF7-E8BF23E1D4BA}\", \"Column\" : \"A\", \"Row\" : \"30\", \"latitude\" : \"5\", \"longitude\" : \"6\"},\"Title\" : \"Sheet1\"}},{\"type\": \"Feature\", \"geometry\": { \"type\": \"Point\", \"coordinates\":  [ 89.14,48.23]  },\"properties\": {\"metadata\": {\"Sheet\" : \"Sheet1\", \"SheetId\" : \"{7F1F78ED-F703-4D40-AEF7-E8BF23E1D4BA}\", \"Column\" : \"A\", \"Row\" : \"31\", \"latitude\" : \"5\", \"longitude\" : \"6\"},\"Title\" : \"Sheet1\"}},{\"type\": \"Feature\", \"geometry\": { \"type\": \"Point\", \"coordinates\":  [ 84.2,46.33]  },\"properties\": {\"metadata\": {\"Sheet\" : \"Sheet1\", \"SheetId\" : \"{7F1F78ED-F703-4D40-AEF7-E8BF23E1D4BA}\", \"Column\" : \"A\", \"Row\" : \"32\", \"latitude\" : \"5\", \"longitude\" : \"6\"},\"Title\" : \"Sheet1\"}},{\"type\": \"Feature\", \"geometry\": { \"type\": \"Point\", \"coordinates\":  [ 81.13,42.58]  },\"properties\": {\"metadata\": {\"Sheet\" : \"Sheet1\", \"SheetId\" : \"{7F1F78ED-F703-4D40-AEF7-E8BF23E1D4BA}\", \"Column\" : \"A\", \"Row\" : \"33\", \"latitude\" : \"5\", \"longitude\" : \"6\"},\"Title\" : \"Sheet1\"}},{\"type\": \"Feature\", \"geometry\": { \"type\": \"Point\", \"coordinates\":  [ 79.22,43.44]  },\"properties\": {\"metadata\": {\"Sheet\" : \"Sheet1\", \"SheetId\" : \"{7F1F78ED-F703-4D40-AEF7-E8BF23E1D4BA}\", \"Column\" : \"A\", \"Row\" : \"34\", \"latitude\" : \"5\", \"longitude\" : \"6\"},\"Title\" : \"Sheet1\"}},{\"type\": \"Feature\", \"geometry\": { \"type\": \"Point\", \"coordinates\":  [ 76.21,45.26]  },\"properties\": {\"metadata\": {\"Sheet\" : \"Sheet1\", \"SheetId\" : \"{7F1F78ED-F703-4D40-AEF7-E8BF23E1D4BA}\", \"Column\" : \"A\", \"Row\" : \"35\", \"latitude\" : \"5\", \"longitude\" : \"6\"},\"Title\" : \"Sheet1\"}},{\"type\": \"Feature\", \"geometry\": { \"type\": \"Point\", \"coordinates\":  [ 75.41,45.25]  },\"properties\": {\"metadata\": {\"Sheet\" : \"Sheet1\", \"SheetId\" : \"{7F1F78ED-F703-4D40-AEF7-E8BF23E1D4BA}\", \"Column\" : \"A\", \"Row\" : \"36\", \"latitude\" : \"5\", \"longitude\" : \"6\"},\"Title\" : \"Sheet1\"}},{\"type\": \"Feature\", \"geometry\": { \"type\": \"Point\", \"coordinates\":  [ 73.33,45.3]  },\"properties\": {\"metadata\": {\"Sheet\" : \"Sheet1\", \"SheetId\" : \"{7F1F78ED-F703-4D40-AEF7-E8BF23E1D4BA}\", \"Column\" : \"A\", \"Row\" : \"37\", \"latitude\" : \"5\", \"longitude\" : \"6\"},\"Title\" : \"Sheet1\"}},{\"type\": \"Feature\", \"geometry\": { \"type\": \"Point\", \"coordinates\":  [ 104.36,50.27]  },\"properties\": {\"metadata\": {\"Sheet\" : \"Sheet1\", \"SheetId\" : \"{7F1F78ED-F703-4D40-AEF7-E8BF23E1D4BA}\", \"Column\" : \"A\", \"Row\" : \"38\", \"latitude\" : \"5\", \"longitude\" : \"6\"},\"Title\" : \"Sheet1\"}},{\"type\": \"Feature\", \"geometry\": { \"type\": \"Point\", \"coordinates\":  [ 106.41,52.08]  },\"properties\": {\"metadata\": {\"Sheet\" : \"Sheet1\", \"SheetId\" : \"{7F1F78ED-F703-4D40-AEF7-E8BF23E1D4BA}\", \"Column\" : \"A\", \"Row\" : \"39\", \"latitude\" : \"5\", \"longitude\" : \"6\"},\"Title\" : \"Sheet1\"}}]}"}],"UIArray":{"menuBarOpen":false,"scale":true,"zoomIn":true,"zoomOut":true,"myLocation":false,"baseLayers":["osm","toner","toner-lite","labels","open-topo","blank"],"mapLayers":true,"drawTools":true,"dataLayers":true,"annotate":true,"print":true,"searchLocation":true}}]}</Data>
</CommonToolsData>
</file>

<file path=customXml/itemProps1.xml><?xml version="1.0" encoding="utf-8"?>
<ds:datastoreItem xmlns:ds="http://schemas.openxmlformats.org/officeDocument/2006/customXml" ds:itemID="{27383AA0-F65D-2B44-BD4C-1CD56CD88BE7}">
  <ds:schemaRefs>
    <ds:schemaRef ds:uri="Mapci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Points</vt:lpstr>
      <vt:lpstr>ANAE list</vt:lpstr>
      <vt:lpstr>LAGS-Bios (2)</vt:lpstr>
      <vt:lpstr>Sources</vt:lpstr>
      <vt:lpstr>LANCS</vt:lpstr>
      <vt:lpstr>DARE</vt:lpstr>
      <vt:lpstr>Old Points</vt:lpstr>
      <vt:lpstr>PEAS list</vt:lpstr>
      <vt:lpstr>Oldest points</vt:lpstr>
      <vt:lpstr>Thomas list</vt:lpstr>
      <vt:lpstr>LAUM</vt:lpstr>
      <vt:lpstr>Sheet1</vt:lpstr>
      <vt:lpstr>LAGS full</vt:lpstr>
      <vt:lpstr>LAGS list (2)</vt:lpstr>
      <vt:lpstr>Jones</vt:lpstr>
      <vt:lpstr>Jones!Extract</vt:lpstr>
      <vt:lpstr>'LAGS full'!Extract</vt:lpstr>
      <vt:lpstr>'LAGS list (2)'!Extract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Edward Kai Lawrence</cp:lastModifiedBy>
  <dcterms:created xsi:type="dcterms:W3CDTF">2023-04-09T00:01:10Z</dcterms:created>
  <dcterms:modified xsi:type="dcterms:W3CDTF">2026-02-05T20:37:37Z</dcterms:modified>
</cp:coreProperties>
</file>